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4BF6424-1C87-284B-AA33-4CF8A60508E5}" xr6:coauthVersionLast="47" xr6:coauthVersionMax="47" xr10:uidLastSave="{00000000-0000-0000-0000-000000000000}"/>
  <bookViews>
    <workbookView xWindow="-20" yWindow="660" windowWidth="29420" windowHeight="16900" xr2:uid="{584A537A-715D-674C-BCAA-C14AAECAE90D}"/>
  </bookViews>
  <sheets>
    <sheet name="Datos HTML" sheetId="23" r:id="rId1"/>
    <sheet name="Master iP17 iP18" sheetId="14" r:id="rId2"/>
    <sheet name="POs" sheetId="16" state="hidden" r:id="rId3"/>
    <sheet name="Detalle" sheetId="12" r:id="rId4"/>
    <sheet name="On Orders" sheetId="2" r:id="rId5"/>
    <sheet name="Consenso" sheetId="10" r:id="rId6"/>
    <sheet name="Budget 2026" sheetId="21" r:id="rId7"/>
    <sheet name="Inventario Lyde" sheetId="25" r:id="rId8"/>
    <sheet name="Ventas 2025" sheetId="22" state="hidden" r:id="rId9"/>
    <sheet name="Base" sheetId="1" state="hidden" r:id="rId10"/>
    <sheet name="Clasificación AT&amp;T" sheetId="18" state="hidden" r:id="rId11"/>
    <sheet name="Clasificacion MacStore" sheetId="19" state="hidden" r:id="rId12"/>
    <sheet name="Clasificación iShop" sheetId="20" state="hidden" r:id="rId13"/>
  </sheets>
  <externalReferences>
    <externalReference r:id="rId14"/>
  </externalReferences>
  <definedNames>
    <definedName name="_xlnm._FilterDatabase" localSheetId="9" hidden="1">Base!$A$2:$AQ$784</definedName>
    <definedName name="_xlnm._FilterDatabase" localSheetId="6" hidden="1">'Budget 2026'!$A$15:$N$21</definedName>
    <definedName name="_xlnm._FilterDatabase" localSheetId="12" hidden="1">'Clasificación iShop'!$A$1:$G$126</definedName>
    <definedName name="_xlnm._FilterDatabase" localSheetId="11" hidden="1">'Clasificacion MacStore'!$A$10:$X$109</definedName>
    <definedName name="_xlnm._FilterDatabase" localSheetId="5" hidden="1">Consenso!$A$2:$BE$781</definedName>
    <definedName name="_xlnm._FilterDatabase" localSheetId="0" hidden="1">'Datos HTML'!$A$2:$BY$1165</definedName>
    <definedName name="_xlnm._FilterDatabase" localSheetId="3">Detalle!$A$2:$BF$183</definedName>
    <definedName name="_xlnm._FilterDatabase" localSheetId="7" hidden="1">'Inventario Lyde'!$A$2:$U$304</definedName>
    <definedName name="_xlnm._FilterDatabase" localSheetId="1" hidden="1">'Master iP17 iP18'!$A$1:$H$32</definedName>
    <definedName name="_xlnm._FilterDatabase" localSheetId="4" hidden="1">'On Orders'!$A$2:$O$85</definedName>
    <definedName name="_xlnm._FilterDatabase" localSheetId="2" hidden="1">POs!$A$6:$I$187</definedName>
    <definedName name="_xlnm._FilterDatabase" localSheetId="8" hidden="1">'Ventas 2025'!$A$2:$V$570</definedName>
    <definedName name="SegmentaciónDeDatos_Clase">#N/A</definedName>
    <definedName name="SegmentaciónDeDatos_Marca1">#N/A</definedName>
  </definedNames>
  <calcPr calcId="191029"/>
  <pivotCaches>
    <pivotCache cacheId="958" r:id="rId15"/>
    <pivotCache cacheId="959" r:id="rId16"/>
    <pivotCache cacheId="960" r:id="rId17"/>
    <pivotCache cacheId="965" r:id="rId18"/>
  </pivotCaches>
  <extLst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04" i="25" l="1"/>
  <c r="K303" i="25"/>
  <c r="K302" i="25"/>
  <c r="K301" i="25"/>
  <c r="K300" i="25"/>
  <c r="K299" i="25"/>
  <c r="K298" i="25"/>
  <c r="K297" i="25"/>
  <c r="K296" i="25"/>
  <c r="K295" i="25"/>
  <c r="K294" i="25"/>
  <c r="K293" i="25"/>
  <c r="K292" i="25"/>
  <c r="K291" i="25"/>
  <c r="K290" i="25"/>
  <c r="K289" i="25"/>
  <c r="K288" i="25"/>
  <c r="K287" i="25"/>
  <c r="K286" i="25"/>
  <c r="K285" i="25"/>
  <c r="K284" i="25"/>
  <c r="K283" i="25"/>
  <c r="K282" i="25"/>
  <c r="K281" i="25"/>
  <c r="K280" i="25"/>
  <c r="K279" i="25"/>
  <c r="K278" i="25"/>
  <c r="K277" i="25"/>
  <c r="K276" i="25"/>
  <c r="K275" i="25"/>
  <c r="K274" i="25"/>
  <c r="K273" i="25"/>
  <c r="K272" i="25"/>
  <c r="K271" i="25"/>
  <c r="K270" i="25"/>
  <c r="K269" i="25"/>
  <c r="K268" i="25"/>
  <c r="K267" i="25"/>
  <c r="K266" i="25"/>
  <c r="K265" i="25"/>
  <c r="K264" i="25"/>
  <c r="K263" i="25"/>
  <c r="K262" i="25"/>
  <c r="K261" i="25"/>
  <c r="K260" i="25"/>
  <c r="K259" i="25"/>
  <c r="K258" i="25"/>
  <c r="K257" i="25"/>
  <c r="K256" i="25"/>
  <c r="K255" i="25"/>
  <c r="K254" i="25"/>
  <c r="K253" i="25"/>
  <c r="K252" i="25"/>
  <c r="K251" i="25"/>
  <c r="K250" i="25"/>
  <c r="K249" i="25"/>
  <c r="K248" i="25"/>
  <c r="K247" i="25"/>
  <c r="K246" i="25"/>
  <c r="K245" i="25"/>
  <c r="K244" i="25"/>
  <c r="K243" i="25"/>
  <c r="K242" i="25"/>
  <c r="K241" i="25"/>
  <c r="K240" i="25"/>
  <c r="K239" i="25"/>
  <c r="K238" i="25"/>
  <c r="K237" i="25"/>
  <c r="K236" i="25"/>
  <c r="K235" i="25"/>
  <c r="K234" i="25"/>
  <c r="K233" i="25"/>
  <c r="K232" i="25"/>
  <c r="K231" i="25"/>
  <c r="K230" i="25"/>
  <c r="K229" i="25"/>
  <c r="K228" i="25"/>
  <c r="K227" i="25"/>
  <c r="K226" i="25"/>
  <c r="K225" i="25"/>
  <c r="K224" i="25"/>
  <c r="K223" i="25"/>
  <c r="K222" i="25"/>
  <c r="K221" i="25"/>
  <c r="K220" i="25"/>
  <c r="K219" i="25"/>
  <c r="K218" i="25"/>
  <c r="K217" i="25"/>
  <c r="K216" i="25"/>
  <c r="K215" i="25"/>
  <c r="K214" i="25"/>
  <c r="K213" i="25"/>
  <c r="K212" i="25"/>
  <c r="K211" i="25"/>
  <c r="K210" i="25"/>
  <c r="K209" i="25"/>
  <c r="K208" i="25"/>
  <c r="K207" i="25"/>
  <c r="K206" i="25"/>
  <c r="K205" i="25"/>
  <c r="K204" i="25"/>
  <c r="K203" i="25"/>
  <c r="K202" i="25"/>
  <c r="K201" i="25"/>
  <c r="K200" i="25"/>
  <c r="K199" i="25"/>
  <c r="K198" i="25"/>
  <c r="K197" i="25"/>
  <c r="K196" i="25"/>
  <c r="K195" i="25"/>
  <c r="K194" i="25"/>
  <c r="K193" i="25"/>
  <c r="K192" i="25"/>
  <c r="K191" i="25"/>
  <c r="K190" i="25"/>
  <c r="K189" i="25"/>
  <c r="K188" i="25"/>
  <c r="K187" i="25"/>
  <c r="K186" i="25"/>
  <c r="K185" i="25"/>
  <c r="K184" i="25"/>
  <c r="K183" i="25"/>
  <c r="K182" i="25"/>
  <c r="K181" i="25"/>
  <c r="K180" i="25"/>
  <c r="K179" i="25"/>
  <c r="K178" i="25"/>
  <c r="K177" i="25"/>
  <c r="K176" i="25"/>
  <c r="K175" i="25"/>
  <c r="K174" i="25"/>
  <c r="K173" i="25"/>
  <c r="K172" i="25"/>
  <c r="K171" i="25"/>
  <c r="K170" i="25"/>
  <c r="K169" i="25"/>
  <c r="K168" i="25"/>
  <c r="K167" i="25"/>
  <c r="K166" i="25"/>
  <c r="K165" i="25"/>
  <c r="K164" i="25"/>
  <c r="K163" i="25"/>
  <c r="K162" i="25"/>
  <c r="K161" i="25"/>
  <c r="K160" i="25"/>
  <c r="K159" i="25"/>
  <c r="K158" i="25"/>
  <c r="K157" i="25"/>
  <c r="K156" i="25"/>
  <c r="K155" i="25"/>
  <c r="K154" i="25"/>
  <c r="K153" i="25"/>
  <c r="K152" i="25"/>
  <c r="K151" i="25"/>
  <c r="K150" i="25"/>
  <c r="K149" i="25"/>
  <c r="K148" i="25"/>
  <c r="K147" i="25"/>
  <c r="K146" i="25"/>
  <c r="K145" i="25"/>
  <c r="K144" i="25"/>
  <c r="K143" i="25"/>
  <c r="K142" i="25"/>
  <c r="K141" i="25"/>
  <c r="K140" i="25"/>
  <c r="K139" i="25"/>
  <c r="K138" i="25"/>
  <c r="K137" i="25"/>
  <c r="K136" i="25"/>
  <c r="K135" i="25"/>
  <c r="K134" i="25"/>
  <c r="K133" i="25"/>
  <c r="K132" i="25"/>
  <c r="K131" i="25"/>
  <c r="K130" i="25"/>
  <c r="K129" i="25"/>
  <c r="K128" i="25"/>
  <c r="K127" i="25"/>
  <c r="K126" i="25"/>
  <c r="K125" i="25"/>
  <c r="K124" i="25"/>
  <c r="K123" i="25"/>
  <c r="K122" i="25"/>
  <c r="K121" i="25"/>
  <c r="K120" i="25"/>
  <c r="K119" i="25"/>
  <c r="K118" i="25"/>
  <c r="K117" i="25"/>
  <c r="K116" i="25"/>
  <c r="K115" i="25"/>
  <c r="K114" i="25"/>
  <c r="K113" i="25"/>
  <c r="K112" i="25"/>
  <c r="K111" i="25"/>
  <c r="K110" i="25"/>
  <c r="K109" i="25"/>
  <c r="K108" i="25"/>
  <c r="K107" i="25"/>
  <c r="K106" i="25"/>
  <c r="K105" i="25"/>
  <c r="K104" i="25"/>
  <c r="K103" i="25"/>
  <c r="K102" i="25"/>
  <c r="K101" i="25"/>
  <c r="K100" i="25"/>
  <c r="K99" i="25"/>
  <c r="K98" i="25"/>
  <c r="K97" i="25"/>
  <c r="K96" i="25"/>
  <c r="K95" i="25"/>
  <c r="K94" i="25"/>
  <c r="K93" i="25"/>
  <c r="K92" i="25"/>
  <c r="K91" i="25"/>
  <c r="K90" i="25"/>
  <c r="K89" i="25"/>
  <c r="K88" i="25"/>
  <c r="K87" i="25"/>
  <c r="K86" i="25"/>
  <c r="K85" i="25"/>
  <c r="K84" i="25"/>
  <c r="K83" i="25"/>
  <c r="K82" i="25"/>
  <c r="K81" i="25"/>
  <c r="K80" i="25"/>
  <c r="K79" i="25"/>
  <c r="K78" i="25"/>
  <c r="K77" i="25"/>
  <c r="K76" i="25"/>
  <c r="K75" i="25"/>
  <c r="K74" i="25"/>
  <c r="K73" i="25"/>
  <c r="K72" i="25"/>
  <c r="K71" i="25"/>
  <c r="K70" i="25"/>
  <c r="K69" i="25"/>
  <c r="K68" i="25"/>
  <c r="K67" i="25"/>
  <c r="K66" i="25"/>
  <c r="K65" i="25"/>
  <c r="K64" i="25"/>
  <c r="K63" i="25"/>
  <c r="K62" i="25"/>
  <c r="K61" i="25"/>
  <c r="K60" i="25"/>
  <c r="K59" i="25"/>
  <c r="K58" i="25"/>
  <c r="K57" i="25"/>
  <c r="K56" i="25"/>
  <c r="K55" i="25"/>
  <c r="K54" i="25"/>
  <c r="K53" i="25"/>
  <c r="K52" i="25"/>
  <c r="K51" i="25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12" i="25"/>
  <c r="K11" i="25"/>
  <c r="K10" i="25"/>
  <c r="K9" i="25"/>
  <c r="K8" i="25"/>
  <c r="K7" i="25"/>
  <c r="K6" i="25"/>
  <c r="K5" i="25"/>
  <c r="K4" i="25"/>
  <c r="K3" i="25"/>
  <c r="P779" i="23" l="1" a="1"/>
  <c r="P779" i="23" s="1"/>
  <c r="P778" i="23" a="1"/>
  <c r="P778" i="23" s="1"/>
  <c r="P777" i="23" a="1"/>
  <c r="P777" i="23" s="1"/>
  <c r="P776" i="23" a="1"/>
  <c r="P776" i="23" s="1"/>
  <c r="P775" i="23" a="1"/>
  <c r="P775" i="23" s="1"/>
  <c r="AB775" i="23" s="1"/>
  <c r="P774" i="23" a="1"/>
  <c r="P774" i="23" s="1"/>
  <c r="P773" i="23" a="1"/>
  <c r="P773" i="23" s="1"/>
  <c r="AB773" i="23" s="1"/>
  <c r="P772" i="23" a="1"/>
  <c r="P772" i="23" s="1"/>
  <c r="P771" i="23" a="1"/>
  <c r="P771" i="23" s="1"/>
  <c r="P770" i="23" a="1"/>
  <c r="P770" i="23" s="1"/>
  <c r="P769" i="23" a="1"/>
  <c r="P769" i="23" s="1"/>
  <c r="P768" i="23" a="1"/>
  <c r="P768" i="23" s="1"/>
  <c r="P767" i="23" a="1"/>
  <c r="P767" i="23" s="1"/>
  <c r="P744" i="23" a="1"/>
  <c r="P744" i="23" s="1"/>
  <c r="P743" i="23" a="1"/>
  <c r="P743" i="23" s="1"/>
  <c r="P742" i="23" a="1"/>
  <c r="P742" i="23" s="1"/>
  <c r="P741" i="23" a="1"/>
  <c r="P741" i="23" s="1"/>
  <c r="AB741" i="23" s="1"/>
  <c r="P740" i="23" a="1"/>
  <c r="P740" i="23" s="1"/>
  <c r="P739" i="23" a="1"/>
  <c r="P739" i="23" s="1"/>
  <c r="P738" i="23" a="1"/>
  <c r="P738" i="23" s="1"/>
  <c r="P737" i="23" a="1"/>
  <c r="P737" i="23" s="1"/>
  <c r="P736" i="23" a="1"/>
  <c r="P736" i="23" s="1"/>
  <c r="P735" i="23" a="1"/>
  <c r="P735" i="23" s="1"/>
  <c r="P734" i="23" a="1"/>
  <c r="P734" i="23" s="1"/>
  <c r="P733" i="23" a="1"/>
  <c r="P733" i="23" s="1"/>
  <c r="P732" i="23" a="1"/>
  <c r="P732" i="23" s="1"/>
  <c r="P731" i="23" a="1"/>
  <c r="P731" i="23" s="1"/>
  <c r="AB731" i="23" s="1"/>
  <c r="P730" i="23" a="1"/>
  <c r="P730" i="23" s="1"/>
  <c r="P729" i="23" a="1"/>
  <c r="P729" i="23" s="1"/>
  <c r="P728" i="23" a="1"/>
  <c r="P728" i="23" s="1"/>
  <c r="P727" i="23" a="1"/>
  <c r="P727" i="23" s="1"/>
  <c r="P726" i="23" a="1"/>
  <c r="P726" i="23" s="1"/>
  <c r="P725" i="23" a="1"/>
  <c r="P725" i="23" s="1"/>
  <c r="P724" i="23" a="1"/>
  <c r="P724" i="23" s="1"/>
  <c r="P723" i="23" a="1"/>
  <c r="P723" i="23" s="1"/>
  <c r="P722" i="23" a="1"/>
  <c r="P722" i="23" s="1"/>
  <c r="P721" i="23" a="1"/>
  <c r="P721" i="23" s="1"/>
  <c r="AB721" i="23" s="1"/>
  <c r="P720" i="23" a="1"/>
  <c r="P720" i="23" s="1"/>
  <c r="P719" i="23" a="1"/>
  <c r="P719" i="23" s="1"/>
  <c r="P718" i="23" a="1"/>
  <c r="P718" i="23" s="1"/>
  <c r="P717" i="23" a="1"/>
  <c r="P717" i="23" s="1"/>
  <c r="P716" i="23" a="1"/>
  <c r="P716" i="23" s="1"/>
  <c r="P715" i="23" a="1"/>
  <c r="P715" i="23" s="1"/>
  <c r="P714" i="23" a="1"/>
  <c r="P714" i="23" s="1"/>
  <c r="P713" i="23" a="1"/>
  <c r="P713" i="23" s="1"/>
  <c r="P712" i="23" a="1"/>
  <c r="P712" i="23" s="1"/>
  <c r="P711" i="23" a="1"/>
  <c r="P711" i="23" s="1"/>
  <c r="P710" i="23" a="1"/>
  <c r="P710" i="23" s="1"/>
  <c r="P709" i="23" a="1"/>
  <c r="P709" i="23" s="1"/>
  <c r="P708" i="23" a="1"/>
  <c r="P708" i="23" s="1"/>
  <c r="P707" i="23" a="1"/>
  <c r="P707" i="23" s="1"/>
  <c r="P706" i="23" a="1"/>
  <c r="P706" i="23" s="1"/>
  <c r="P705" i="23" a="1"/>
  <c r="P705" i="23" s="1"/>
  <c r="P704" i="23" a="1"/>
  <c r="P704" i="23" s="1"/>
  <c r="P703" i="23" a="1"/>
  <c r="P703" i="23" s="1"/>
  <c r="P702" i="23" a="1"/>
  <c r="P702" i="23" s="1"/>
  <c r="P701" i="23" a="1"/>
  <c r="P701" i="23" s="1"/>
  <c r="AB701" i="23" s="1"/>
  <c r="P700" i="23" a="1"/>
  <c r="P700" i="23" s="1"/>
  <c r="P699" i="23" a="1"/>
  <c r="P699" i="23" s="1"/>
  <c r="P698" i="23" a="1"/>
  <c r="P698" i="23" s="1"/>
  <c r="P697" i="23" a="1"/>
  <c r="P697" i="23" s="1"/>
  <c r="P696" i="23" a="1"/>
  <c r="P696" i="23" s="1"/>
  <c r="P695" i="23" a="1"/>
  <c r="P695" i="23" s="1"/>
  <c r="AB695" i="23" s="1"/>
  <c r="P694" i="23" a="1"/>
  <c r="P694" i="23" s="1"/>
  <c r="P693" i="23" a="1"/>
  <c r="P693" i="23" s="1"/>
  <c r="P692" i="23" a="1"/>
  <c r="P692" i="23" s="1"/>
  <c r="P691" i="23" a="1"/>
  <c r="P691" i="23" s="1"/>
  <c r="P690" i="23" a="1"/>
  <c r="P690" i="23" s="1"/>
  <c r="P689" i="23" a="1"/>
  <c r="P689" i="23" s="1"/>
  <c r="P688" i="23" a="1"/>
  <c r="P688" i="23" s="1"/>
  <c r="P687" i="23" a="1"/>
  <c r="P687" i="23" s="1"/>
  <c r="P686" i="23" a="1"/>
  <c r="P686" i="23" s="1"/>
  <c r="P685" i="23" a="1"/>
  <c r="P685" i="23" s="1"/>
  <c r="P684" i="23" a="1"/>
  <c r="P684" i="23" s="1"/>
  <c r="P683" i="23" a="1"/>
  <c r="P683" i="23" s="1"/>
  <c r="P682" i="23" a="1"/>
  <c r="P682" i="23" s="1"/>
  <c r="P681" i="23" a="1"/>
  <c r="P681" i="23" s="1"/>
  <c r="P680" i="23" a="1"/>
  <c r="P680" i="23" s="1"/>
  <c r="P679" i="23" a="1"/>
  <c r="P679" i="23" s="1"/>
  <c r="P678" i="23" a="1"/>
  <c r="P678" i="23" s="1"/>
  <c r="P677" i="23" a="1"/>
  <c r="P677" i="23" s="1"/>
  <c r="P676" i="23" a="1"/>
  <c r="P676" i="23" s="1"/>
  <c r="P675" i="23" a="1"/>
  <c r="P675" i="23" s="1"/>
  <c r="AB675" i="23" s="1"/>
  <c r="P674" i="23" a="1"/>
  <c r="P674" i="23" s="1"/>
  <c r="P673" i="23" a="1"/>
  <c r="P673" i="23" s="1"/>
  <c r="P672" i="23" a="1"/>
  <c r="P672" i="23" s="1"/>
  <c r="P671" i="23" a="1"/>
  <c r="P671" i="23" s="1"/>
  <c r="P670" i="23" a="1"/>
  <c r="P670" i="23" s="1"/>
  <c r="P669" i="23" a="1"/>
  <c r="P669" i="23" s="1"/>
  <c r="P668" i="23" a="1"/>
  <c r="P668" i="23" s="1"/>
  <c r="P667" i="23" a="1"/>
  <c r="P667" i="23" s="1"/>
  <c r="P666" i="23" a="1"/>
  <c r="P666" i="23" s="1"/>
  <c r="P665" i="23" a="1"/>
  <c r="P665" i="23" s="1"/>
  <c r="P664" i="23" a="1"/>
  <c r="P664" i="23" s="1"/>
  <c r="P663" i="23" a="1"/>
  <c r="P663" i="23" s="1"/>
  <c r="P662" i="23" a="1"/>
  <c r="P662" i="23" s="1"/>
  <c r="P661" i="23" a="1"/>
  <c r="P661" i="23" s="1"/>
  <c r="P660" i="23" a="1"/>
  <c r="P660" i="23" s="1"/>
  <c r="P659" i="23" a="1"/>
  <c r="P659" i="23" s="1"/>
  <c r="P658" i="23" a="1"/>
  <c r="P658" i="23" s="1"/>
  <c r="P657" i="23" a="1"/>
  <c r="P657" i="23" s="1"/>
  <c r="P656" i="23" a="1"/>
  <c r="P656" i="23" s="1"/>
  <c r="P655" i="23" a="1"/>
  <c r="P655" i="23" s="1"/>
  <c r="P654" i="23" a="1"/>
  <c r="P654" i="23" s="1"/>
  <c r="P653" i="23" a="1"/>
  <c r="P653" i="23" s="1"/>
  <c r="P652" i="23" a="1"/>
  <c r="P652" i="23" s="1"/>
  <c r="P651" i="23" a="1"/>
  <c r="P651" i="23" s="1"/>
  <c r="P650" i="23" a="1"/>
  <c r="P650" i="23" s="1"/>
  <c r="P649" i="23" a="1"/>
  <c r="P649" i="23" s="1"/>
  <c r="P648" i="23" a="1"/>
  <c r="P648" i="23" s="1"/>
  <c r="P647" i="23" a="1"/>
  <c r="P647" i="23" s="1"/>
  <c r="P646" i="23" a="1"/>
  <c r="P646" i="23" s="1"/>
  <c r="P645" i="23" a="1"/>
  <c r="P645" i="23" s="1"/>
  <c r="P644" i="23" a="1"/>
  <c r="P644" i="23" s="1"/>
  <c r="P643" i="23" a="1"/>
  <c r="P643" i="23" s="1"/>
  <c r="P642" i="23" a="1"/>
  <c r="P642" i="23" s="1"/>
  <c r="P641" i="23" a="1"/>
  <c r="P641" i="23" s="1"/>
  <c r="P640" i="23" a="1"/>
  <c r="P640" i="23" s="1"/>
  <c r="P639" i="23" a="1"/>
  <c r="P639" i="23" s="1"/>
  <c r="P638" i="23" a="1"/>
  <c r="P638" i="23" s="1"/>
  <c r="P637" i="23" a="1"/>
  <c r="P637" i="23" s="1"/>
  <c r="P636" i="23" a="1"/>
  <c r="P636" i="23" s="1"/>
  <c r="P635" i="23" a="1"/>
  <c r="P635" i="23" s="1"/>
  <c r="P634" i="23" a="1"/>
  <c r="P634" i="23" s="1"/>
  <c r="P633" i="23" a="1"/>
  <c r="P633" i="23" s="1"/>
  <c r="P632" i="23" a="1"/>
  <c r="P632" i="23" s="1"/>
  <c r="P631" i="23" a="1"/>
  <c r="P631" i="23" s="1"/>
  <c r="AB631" i="23" s="1"/>
  <c r="P630" i="23" a="1"/>
  <c r="P630" i="23" s="1"/>
  <c r="P629" i="23" a="1"/>
  <c r="P629" i="23" s="1"/>
  <c r="P628" i="23" a="1"/>
  <c r="P628" i="23" s="1"/>
  <c r="P627" i="23" a="1"/>
  <c r="P627" i="23" s="1"/>
  <c r="P626" i="23" a="1"/>
  <c r="P626" i="23" s="1"/>
  <c r="P625" i="23" a="1"/>
  <c r="P625" i="23" s="1"/>
  <c r="P624" i="23" a="1"/>
  <c r="P624" i="23" s="1"/>
  <c r="P623" i="23" a="1"/>
  <c r="P623" i="23" s="1"/>
  <c r="P622" i="23" a="1"/>
  <c r="P622" i="23" s="1"/>
  <c r="P621" i="23" a="1"/>
  <c r="P621" i="23" s="1"/>
  <c r="P620" i="23" a="1"/>
  <c r="P620" i="23" s="1"/>
  <c r="P619" i="23" a="1"/>
  <c r="P619" i="23" s="1"/>
  <c r="P618" i="23" a="1"/>
  <c r="P618" i="23" s="1"/>
  <c r="P617" i="23" a="1"/>
  <c r="P617" i="23" s="1"/>
  <c r="P616" i="23" a="1"/>
  <c r="P616" i="23" s="1"/>
  <c r="P615" i="23" a="1"/>
  <c r="P615" i="23" s="1"/>
  <c r="P614" i="23" a="1"/>
  <c r="P614" i="23" s="1"/>
  <c r="P613" i="23" a="1"/>
  <c r="P613" i="23" s="1"/>
  <c r="P612" i="23" a="1"/>
  <c r="P612" i="23" s="1"/>
  <c r="P611" i="23" a="1"/>
  <c r="P611" i="23" s="1"/>
  <c r="P610" i="23" a="1"/>
  <c r="P610" i="23" s="1"/>
  <c r="P609" i="23" a="1"/>
  <c r="P609" i="23" s="1"/>
  <c r="P608" i="23" a="1"/>
  <c r="P608" i="23" s="1"/>
  <c r="P607" i="23" a="1"/>
  <c r="P607" i="23" s="1"/>
  <c r="P606" i="23" a="1"/>
  <c r="P606" i="23" s="1"/>
  <c r="AB606" i="23" s="1"/>
  <c r="P605" i="23" a="1"/>
  <c r="P605" i="23" s="1"/>
  <c r="AB605" i="23" s="1"/>
  <c r="P604" i="23" a="1"/>
  <c r="P604" i="23" s="1"/>
  <c r="AB604" i="23" s="1"/>
  <c r="P603" i="23" a="1"/>
  <c r="P603" i="23" s="1"/>
  <c r="AB603" i="23" s="1"/>
  <c r="P602" i="23" a="1"/>
  <c r="P602" i="23" s="1"/>
  <c r="AB602" i="23" s="1"/>
  <c r="P601" i="23" a="1"/>
  <c r="P601" i="23" s="1"/>
  <c r="AB601" i="23" s="1"/>
  <c r="P600" i="23" a="1"/>
  <c r="P600" i="23" s="1"/>
  <c r="AB600" i="23" s="1"/>
  <c r="P599" i="23" a="1"/>
  <c r="P599" i="23" s="1"/>
  <c r="AB599" i="23" s="1"/>
  <c r="P598" i="23" a="1"/>
  <c r="P598" i="23" s="1"/>
  <c r="AB598" i="23" s="1"/>
  <c r="P597" i="23" a="1"/>
  <c r="P597" i="23" s="1"/>
  <c r="AB597" i="23" s="1"/>
  <c r="P596" i="23" a="1"/>
  <c r="P596" i="23" s="1"/>
  <c r="P595" i="23" a="1"/>
  <c r="P595" i="23" s="1"/>
  <c r="AB595" i="23" s="1"/>
  <c r="P594" i="23" a="1"/>
  <c r="P594" i="23" s="1"/>
  <c r="P593" i="23" a="1"/>
  <c r="P593" i="23" s="1"/>
  <c r="AB593" i="23" s="1"/>
  <c r="P592" i="23" a="1"/>
  <c r="P592" i="23" s="1"/>
  <c r="AB592" i="23" s="1"/>
  <c r="P591" i="23" a="1"/>
  <c r="P591" i="23" s="1"/>
  <c r="P590" i="23" a="1"/>
  <c r="P590" i="23" s="1"/>
  <c r="AB590" i="23" s="1"/>
  <c r="P589" i="23" a="1"/>
  <c r="P589" i="23" s="1"/>
  <c r="P588" i="23" a="1"/>
  <c r="P588" i="23" s="1"/>
  <c r="P587" i="23" a="1"/>
  <c r="P587" i="23" s="1"/>
  <c r="P586" i="23" a="1"/>
  <c r="P586" i="23" s="1"/>
  <c r="P585" i="23" a="1"/>
  <c r="P585" i="23" s="1"/>
  <c r="P584" i="23" a="1"/>
  <c r="P584" i="23" s="1"/>
  <c r="AB584" i="23" s="1"/>
  <c r="P583" i="23" a="1"/>
  <c r="P583" i="23" s="1"/>
  <c r="AB583" i="23" s="1"/>
  <c r="P582" i="23" a="1"/>
  <c r="P582" i="23" s="1"/>
  <c r="AB582" i="23" s="1"/>
  <c r="P581" i="23" a="1"/>
  <c r="P581" i="23" s="1"/>
  <c r="P580" i="23" a="1"/>
  <c r="P580" i="23" s="1"/>
  <c r="AB580" i="23" s="1"/>
  <c r="P579" i="23" a="1"/>
  <c r="P579" i="23" s="1"/>
  <c r="AB579" i="23" s="1"/>
  <c r="P578" i="23" a="1"/>
  <c r="P578" i="23" s="1"/>
  <c r="AB578" i="23" s="1"/>
  <c r="P577" i="23" a="1"/>
  <c r="P577" i="23" s="1"/>
  <c r="AB577" i="23" s="1"/>
  <c r="P576" i="23" a="1"/>
  <c r="P576" i="23" s="1"/>
  <c r="P575" i="23" a="1"/>
  <c r="P575" i="23" s="1"/>
  <c r="AB575" i="23" s="1"/>
  <c r="P574" i="23" a="1"/>
  <c r="P574" i="23" s="1"/>
  <c r="AB574" i="23" s="1"/>
  <c r="P573" i="23" a="1"/>
  <c r="P573" i="23" s="1"/>
  <c r="AB573" i="23" s="1"/>
  <c r="P572" i="23" a="1"/>
  <c r="P572" i="23" s="1"/>
  <c r="AB572" i="23" s="1"/>
  <c r="P571" i="23" a="1"/>
  <c r="P571" i="23" s="1"/>
  <c r="AB571" i="23" s="1"/>
  <c r="P570" i="23" a="1"/>
  <c r="P570" i="23" s="1"/>
  <c r="P569" i="23" a="1"/>
  <c r="P569" i="23" s="1"/>
  <c r="AB569" i="23" s="1"/>
  <c r="P568" i="23" a="1"/>
  <c r="P568" i="23" s="1"/>
  <c r="P567" i="23" a="1"/>
  <c r="P567" i="23" s="1"/>
  <c r="P566" i="23" a="1"/>
  <c r="P566" i="23" s="1"/>
  <c r="P565" i="23" a="1"/>
  <c r="P565" i="23" s="1"/>
  <c r="AB565" i="23" s="1"/>
  <c r="P564" i="23" a="1"/>
  <c r="P564" i="23" s="1"/>
  <c r="AB564" i="23" s="1"/>
  <c r="P563" i="23" a="1"/>
  <c r="P563" i="23" s="1"/>
  <c r="AB563" i="23" s="1"/>
  <c r="P562" i="23" a="1"/>
  <c r="P562" i="23" s="1"/>
  <c r="P561" i="23" a="1"/>
  <c r="P561" i="23" s="1"/>
  <c r="AB561" i="23" s="1"/>
  <c r="P560" i="23" a="1"/>
  <c r="P560" i="23" s="1"/>
  <c r="AB560" i="23" s="1"/>
  <c r="P559" i="23" a="1"/>
  <c r="P559" i="23" s="1"/>
  <c r="AB559" i="23" s="1"/>
  <c r="P558" i="23" a="1"/>
  <c r="P558" i="23" s="1"/>
  <c r="AB558" i="23" s="1"/>
  <c r="P557" i="23" a="1"/>
  <c r="P557" i="23" s="1"/>
  <c r="AB557" i="23" s="1"/>
  <c r="P556" i="23" a="1"/>
  <c r="P556" i="23" s="1"/>
  <c r="AB556" i="23" s="1"/>
  <c r="P555" i="23" a="1"/>
  <c r="P555" i="23" s="1"/>
  <c r="AB555" i="23" s="1"/>
  <c r="P554" i="23" a="1"/>
  <c r="P554" i="23" s="1"/>
  <c r="P553" i="23" a="1"/>
  <c r="P553" i="23" s="1"/>
  <c r="P552" i="23" a="1"/>
  <c r="P552" i="23" s="1"/>
  <c r="AB552" i="23" s="1"/>
  <c r="P551" i="23" a="1"/>
  <c r="P551" i="23" s="1"/>
  <c r="P550" i="23" a="1"/>
  <c r="P550" i="23" s="1"/>
  <c r="P549" i="23" a="1"/>
  <c r="P549" i="23" s="1"/>
  <c r="P548" i="23" a="1"/>
  <c r="P548" i="23" s="1"/>
  <c r="P547" i="23" a="1"/>
  <c r="P547" i="23" s="1"/>
  <c r="AB547" i="23" s="1"/>
  <c r="P546" i="23" a="1"/>
  <c r="P546" i="23" s="1"/>
  <c r="AB546" i="23" s="1"/>
  <c r="P545" i="23" a="1"/>
  <c r="P545" i="23" s="1"/>
  <c r="AB545" i="23" s="1"/>
  <c r="P544" i="23" a="1"/>
  <c r="P544" i="23" s="1"/>
  <c r="P543" i="23" a="1"/>
  <c r="P543" i="23" s="1"/>
  <c r="P542" i="23" a="1"/>
  <c r="P542" i="23" s="1"/>
  <c r="AB542" i="23" s="1"/>
  <c r="P541" i="23" a="1"/>
  <c r="P541" i="23" s="1"/>
  <c r="AB541" i="23" s="1"/>
  <c r="P540" i="23" a="1"/>
  <c r="P540" i="23" s="1"/>
  <c r="AB540" i="23" s="1"/>
  <c r="P539" i="23" a="1"/>
  <c r="P539" i="23" s="1"/>
  <c r="AB539" i="23" s="1"/>
  <c r="P538" i="23" a="1"/>
  <c r="P538" i="23" s="1"/>
  <c r="AB538" i="23" s="1"/>
  <c r="P537" i="23" a="1"/>
  <c r="P537" i="23" s="1"/>
  <c r="P536" i="23" a="1"/>
  <c r="P536" i="23" s="1"/>
  <c r="P535" i="23" a="1"/>
  <c r="P535" i="23" s="1"/>
  <c r="P534" i="23" a="1"/>
  <c r="P534" i="23" s="1"/>
  <c r="P533" i="23" a="1"/>
  <c r="P533" i="23" s="1"/>
  <c r="P532" i="23" a="1"/>
  <c r="P532" i="23" s="1"/>
  <c r="P531" i="23" a="1"/>
  <c r="P531" i="23" s="1"/>
  <c r="P530" i="23" a="1"/>
  <c r="P530" i="23" s="1"/>
  <c r="P529" i="23" a="1"/>
  <c r="P529" i="23" s="1"/>
  <c r="P528" i="23" a="1"/>
  <c r="P528" i="23" s="1"/>
  <c r="P527" i="23" a="1"/>
  <c r="P527" i="23" s="1"/>
  <c r="AB527" i="23" s="1"/>
  <c r="P526" i="23" a="1"/>
  <c r="P526" i="23" s="1"/>
  <c r="P525" i="23" a="1"/>
  <c r="P525" i="23" s="1"/>
  <c r="AB525" i="23" s="1"/>
  <c r="P524" i="23" a="1"/>
  <c r="P524" i="23" s="1"/>
  <c r="P523" i="23" a="1"/>
  <c r="P523" i="23" s="1"/>
  <c r="P522" i="23" a="1"/>
  <c r="P522" i="23" s="1"/>
  <c r="AB522" i="23" s="1"/>
  <c r="P521" i="23" a="1"/>
  <c r="P521" i="23" s="1"/>
  <c r="AB521" i="23" s="1"/>
  <c r="P520" i="23" a="1"/>
  <c r="P520" i="23" s="1"/>
  <c r="AB520" i="23" s="1"/>
  <c r="P519" i="23" a="1"/>
  <c r="P519" i="23" s="1"/>
  <c r="P518" i="23" a="1"/>
  <c r="P518" i="23" s="1"/>
  <c r="AB518" i="23" s="1"/>
  <c r="P517" i="23" a="1"/>
  <c r="P517" i="23" s="1"/>
  <c r="P516" i="23" a="1"/>
  <c r="P516" i="23" s="1"/>
  <c r="P515" i="23" a="1"/>
  <c r="P515" i="23" s="1"/>
  <c r="P514" i="23" a="1"/>
  <c r="P514" i="23" s="1"/>
  <c r="P513" i="23" a="1"/>
  <c r="P513" i="23" s="1"/>
  <c r="P512" i="23" a="1"/>
  <c r="P512" i="23" s="1"/>
  <c r="AB512" i="23" s="1"/>
  <c r="P511" i="23" a="1"/>
  <c r="P511" i="23" s="1"/>
  <c r="P510" i="23" a="1"/>
  <c r="P510" i="23" s="1"/>
  <c r="AB510" i="23" s="1"/>
  <c r="P509" i="23" a="1"/>
  <c r="P509" i="23" s="1"/>
  <c r="P508" i="23" a="1"/>
  <c r="P508" i="23" s="1"/>
  <c r="P507" i="23" a="1"/>
  <c r="P507" i="23" s="1"/>
  <c r="AB507" i="23" s="1"/>
  <c r="P506" i="23" a="1"/>
  <c r="P506" i="23" s="1"/>
  <c r="P505" i="23" a="1"/>
  <c r="P505" i="23" s="1"/>
  <c r="P504" i="23" a="1"/>
  <c r="P504" i="23" s="1"/>
  <c r="AB504" i="23" s="1"/>
  <c r="P503" i="23" a="1"/>
  <c r="P503" i="23" s="1"/>
  <c r="AB503" i="23" s="1"/>
  <c r="P502" i="23" a="1"/>
  <c r="P502" i="23" s="1"/>
  <c r="AB502" i="23" s="1"/>
  <c r="P501" i="23" a="1"/>
  <c r="P501" i="23" s="1"/>
  <c r="AB501" i="23" s="1"/>
  <c r="P500" i="23" a="1"/>
  <c r="P500" i="23" s="1"/>
  <c r="AB500" i="23" s="1"/>
  <c r="P499" i="23" a="1"/>
  <c r="P499" i="23" s="1"/>
  <c r="AB499" i="23" s="1"/>
  <c r="P498" i="23" a="1"/>
  <c r="P498" i="23" s="1"/>
  <c r="AB498" i="23" s="1"/>
  <c r="P497" i="23" a="1"/>
  <c r="P497" i="23" s="1"/>
  <c r="AB497" i="23" s="1"/>
  <c r="P496" i="23" a="1"/>
  <c r="P496" i="23" s="1"/>
  <c r="AB496" i="23" s="1"/>
  <c r="P495" i="23" a="1"/>
  <c r="P495" i="23" s="1"/>
  <c r="AB495" i="23" s="1"/>
  <c r="P494" i="23" a="1"/>
  <c r="P494" i="23" s="1"/>
  <c r="AB494" i="23" s="1"/>
  <c r="P493" i="23" a="1"/>
  <c r="P493" i="23" s="1"/>
  <c r="AB493" i="23" s="1"/>
  <c r="P492" i="23" a="1"/>
  <c r="P492" i="23" s="1"/>
  <c r="AB492" i="23" s="1"/>
  <c r="P491" i="23" a="1"/>
  <c r="P491" i="23" s="1"/>
  <c r="AB491" i="23" s="1"/>
  <c r="P490" i="23" a="1"/>
  <c r="P490" i="23" s="1"/>
  <c r="AB490" i="23" s="1"/>
  <c r="P489" i="23" a="1"/>
  <c r="P489" i="23" s="1"/>
  <c r="AB489" i="23" s="1"/>
  <c r="P488" i="23" a="1"/>
  <c r="P488" i="23" s="1"/>
  <c r="AB488" i="23" s="1"/>
  <c r="P487" i="23" a="1"/>
  <c r="P487" i="23" s="1"/>
  <c r="P486" i="23" a="1"/>
  <c r="P486" i="23" s="1"/>
  <c r="P485" i="23" a="1"/>
  <c r="P485" i="23" s="1"/>
  <c r="P484" i="23" a="1"/>
  <c r="P484" i="23" s="1"/>
  <c r="P483" i="23" a="1"/>
  <c r="P483" i="23" s="1"/>
  <c r="AB483" i="23" s="1"/>
  <c r="P482" i="23" a="1"/>
  <c r="P482" i="23" s="1"/>
  <c r="AB482" i="23" s="1"/>
  <c r="P481" i="23" a="1"/>
  <c r="P481" i="23" s="1"/>
  <c r="AB481" i="23" s="1"/>
  <c r="P480" i="23" a="1"/>
  <c r="P480" i="23" s="1"/>
  <c r="AB480" i="23" s="1"/>
  <c r="P479" i="23" a="1"/>
  <c r="P479" i="23" s="1"/>
  <c r="AB479" i="23" s="1"/>
  <c r="P478" i="23" a="1"/>
  <c r="P478" i="23" s="1"/>
  <c r="AB478" i="23" s="1"/>
  <c r="P477" i="23" a="1"/>
  <c r="P477" i="23" s="1"/>
  <c r="AB477" i="23" s="1"/>
  <c r="P476" i="23" a="1"/>
  <c r="P476" i="23" s="1"/>
  <c r="AB476" i="23" s="1"/>
  <c r="P475" i="23" a="1"/>
  <c r="P475" i="23" s="1"/>
  <c r="AB475" i="23" s="1"/>
  <c r="P474" i="23" a="1"/>
  <c r="P474" i="23" s="1"/>
  <c r="AB474" i="23" s="1"/>
  <c r="P473" i="23" a="1"/>
  <c r="P473" i="23" s="1"/>
  <c r="AB473" i="23" s="1"/>
  <c r="P472" i="23" a="1"/>
  <c r="P472" i="23" s="1"/>
  <c r="AB472" i="23" s="1"/>
  <c r="P471" i="23" a="1"/>
  <c r="P471" i="23" s="1"/>
  <c r="AB471" i="23" s="1"/>
  <c r="P470" i="23" a="1"/>
  <c r="P470" i="23" s="1"/>
  <c r="AB470" i="23" s="1"/>
  <c r="P469" i="23" a="1"/>
  <c r="P469" i="23" s="1"/>
  <c r="AB469" i="23" s="1"/>
  <c r="P468" i="23" a="1"/>
  <c r="P468" i="23" s="1"/>
  <c r="P467" i="23" a="1"/>
  <c r="P467" i="23" s="1"/>
  <c r="AB467" i="23" s="1"/>
  <c r="P466" i="23" a="1"/>
  <c r="P466" i="23" s="1"/>
  <c r="AB466" i="23" s="1"/>
  <c r="P465" i="23" a="1"/>
  <c r="P465" i="23" s="1"/>
  <c r="AB465" i="23" s="1"/>
  <c r="P464" i="23" a="1"/>
  <c r="P464" i="23" s="1"/>
  <c r="AB464" i="23" s="1"/>
  <c r="P463" i="23" a="1"/>
  <c r="P463" i="23" s="1"/>
  <c r="AB463" i="23" s="1"/>
  <c r="P462" i="23" a="1"/>
  <c r="P462" i="23" s="1"/>
  <c r="AB462" i="23" s="1"/>
  <c r="P461" i="23" a="1"/>
  <c r="P461" i="23" s="1"/>
  <c r="AB461" i="23" s="1"/>
  <c r="P460" i="23" a="1"/>
  <c r="P460" i="23" s="1"/>
  <c r="AB460" i="23" s="1"/>
  <c r="P459" i="23" a="1"/>
  <c r="P459" i="23" s="1"/>
  <c r="AB459" i="23" s="1"/>
  <c r="P458" i="23" a="1"/>
  <c r="P458" i="23" s="1"/>
  <c r="AB458" i="23" s="1"/>
  <c r="P457" i="23" a="1"/>
  <c r="P457" i="23" s="1"/>
  <c r="AB457" i="23" s="1"/>
  <c r="P456" i="23" a="1"/>
  <c r="P456" i="23" s="1"/>
  <c r="P455" i="23" a="1"/>
  <c r="P455" i="23" s="1"/>
  <c r="P454" i="23" a="1"/>
  <c r="P454" i="23" s="1"/>
  <c r="P453" i="23" a="1"/>
  <c r="P453" i="23" s="1"/>
  <c r="P452" i="23" a="1"/>
  <c r="P452" i="23" s="1"/>
  <c r="AB452" i="23" s="1"/>
  <c r="P451" i="23" a="1"/>
  <c r="P451" i="23" s="1"/>
  <c r="AB451" i="23" s="1"/>
  <c r="P450" i="23" a="1"/>
  <c r="P450" i="23" s="1"/>
  <c r="P449" i="23" a="1"/>
  <c r="P449" i="23" s="1"/>
  <c r="AB449" i="23" s="1"/>
  <c r="P448" i="23" a="1"/>
  <c r="P448" i="23" s="1"/>
  <c r="AB448" i="23" s="1"/>
  <c r="P447" i="23" a="1"/>
  <c r="P447" i="23" s="1"/>
  <c r="AB447" i="23" s="1"/>
  <c r="P446" i="23" a="1"/>
  <c r="P446" i="23" s="1"/>
  <c r="AB446" i="23" s="1"/>
  <c r="P445" i="23" a="1"/>
  <c r="P445" i="23" s="1"/>
  <c r="P444" i="23" a="1"/>
  <c r="P444" i="23" s="1"/>
  <c r="P443" i="23" a="1"/>
  <c r="P443" i="23" s="1"/>
  <c r="P442" i="23" a="1"/>
  <c r="P442" i="23" s="1"/>
  <c r="AB442" i="23" s="1"/>
  <c r="P441" i="23" a="1"/>
  <c r="P441" i="23" s="1"/>
  <c r="AB441" i="23" s="1"/>
  <c r="P440" i="23" a="1"/>
  <c r="P440" i="23" s="1"/>
  <c r="P439" i="23" a="1"/>
  <c r="P439" i="23" s="1"/>
  <c r="AB439" i="23" s="1"/>
  <c r="P438" i="23" a="1"/>
  <c r="P438" i="23" s="1"/>
  <c r="AB438" i="23" s="1"/>
  <c r="P437" i="23" a="1"/>
  <c r="P437" i="23" s="1"/>
  <c r="P436" i="23" a="1"/>
  <c r="P436" i="23" s="1"/>
  <c r="AB436" i="23" s="1"/>
  <c r="P435" i="23" a="1"/>
  <c r="P435" i="23" s="1"/>
  <c r="AB435" i="23" s="1"/>
  <c r="P434" i="23" a="1"/>
  <c r="P434" i="23" s="1"/>
  <c r="P433" i="23" a="1"/>
  <c r="P433" i="23" s="1"/>
  <c r="P432" i="23" a="1"/>
  <c r="P432" i="23" s="1"/>
  <c r="P431" i="23" a="1"/>
  <c r="P431" i="23" s="1"/>
  <c r="P430" i="23" a="1"/>
  <c r="P430" i="23" s="1"/>
  <c r="P429" i="23" a="1"/>
  <c r="P429" i="23" s="1"/>
  <c r="P428" i="23" a="1"/>
  <c r="P428" i="23" s="1"/>
  <c r="P427" i="23" a="1"/>
  <c r="P427" i="23" s="1"/>
  <c r="P426" i="23" a="1"/>
  <c r="P426" i="23" s="1"/>
  <c r="P425" i="23" a="1"/>
  <c r="P425" i="23" s="1"/>
  <c r="P424" i="23" a="1"/>
  <c r="P424" i="23" s="1"/>
  <c r="P423" i="23" a="1"/>
  <c r="P423" i="23" s="1"/>
  <c r="P422" i="23" a="1"/>
  <c r="P422" i="23" s="1"/>
  <c r="P421" i="23" a="1"/>
  <c r="P421" i="23" s="1"/>
  <c r="P420" i="23" a="1"/>
  <c r="P420" i="23" s="1"/>
  <c r="P419" i="23" a="1"/>
  <c r="P419" i="23" s="1"/>
  <c r="P418" i="23" a="1"/>
  <c r="P418" i="23" s="1"/>
  <c r="P417" i="23" a="1"/>
  <c r="P417" i="23" s="1"/>
  <c r="P416" i="23" a="1"/>
  <c r="P416" i="23" s="1"/>
  <c r="P415" i="23" a="1"/>
  <c r="P415" i="23" s="1"/>
  <c r="P414" i="23" a="1"/>
  <c r="P414" i="23" s="1"/>
  <c r="P413" i="23" a="1"/>
  <c r="P413" i="23" s="1"/>
  <c r="P412" i="23" a="1"/>
  <c r="P412" i="23" s="1"/>
  <c r="P411" i="23" a="1"/>
  <c r="P411" i="23" s="1"/>
  <c r="P410" i="23" a="1"/>
  <c r="P410" i="23" s="1"/>
  <c r="P409" i="23" a="1"/>
  <c r="P409" i="23" s="1"/>
  <c r="P408" i="23" a="1"/>
  <c r="P408" i="23" s="1"/>
  <c r="P407" i="23" a="1"/>
  <c r="P407" i="23" s="1"/>
  <c r="P406" i="23" a="1"/>
  <c r="P406" i="23" s="1"/>
  <c r="P405" i="23" a="1"/>
  <c r="P405" i="23" s="1"/>
  <c r="P404" i="23" a="1"/>
  <c r="P404" i="23" s="1"/>
  <c r="P403" i="23" a="1"/>
  <c r="P403" i="23" s="1"/>
  <c r="P402" i="23" a="1"/>
  <c r="P402" i="23" s="1"/>
  <c r="P401" i="23" a="1"/>
  <c r="P401" i="23" s="1"/>
  <c r="P400" i="23" a="1"/>
  <c r="P400" i="23" s="1"/>
  <c r="P399" i="23" a="1"/>
  <c r="P399" i="23" s="1"/>
  <c r="P398" i="23" a="1"/>
  <c r="P398" i="23" s="1"/>
  <c r="P397" i="23" a="1"/>
  <c r="P397" i="23" s="1"/>
  <c r="P396" i="23" a="1"/>
  <c r="P396" i="23" s="1"/>
  <c r="P395" i="23" a="1"/>
  <c r="P395" i="23" s="1"/>
  <c r="P394" i="23" a="1"/>
  <c r="P394" i="23" s="1"/>
  <c r="P393" i="23" a="1"/>
  <c r="P393" i="23" s="1"/>
  <c r="AA255" i="23"/>
  <c r="AA280" i="23"/>
  <c r="AA290" i="23"/>
  <c r="O296" i="23" a="1"/>
  <c r="O296" i="23" s="1"/>
  <c r="AA296" i="23" s="1"/>
  <c r="O297" i="23" a="1"/>
  <c r="O297" i="23" s="1"/>
  <c r="AA297" i="23" s="1"/>
  <c r="O298" i="23" a="1"/>
  <c r="O298" i="23" s="1"/>
  <c r="AA298" i="23" s="1"/>
  <c r="O299" i="23" a="1"/>
  <c r="O299" i="23" s="1"/>
  <c r="AA299" i="23" s="1"/>
  <c r="O300" i="23" a="1"/>
  <c r="O300" i="23" s="1"/>
  <c r="AA300" i="23" s="1"/>
  <c r="O301" i="23" a="1"/>
  <c r="O301" i="23" s="1"/>
  <c r="AA301" i="23" s="1"/>
  <c r="O302" i="23" a="1"/>
  <c r="O302" i="23" s="1"/>
  <c r="AA302" i="23" s="1"/>
  <c r="O303" i="23" a="1"/>
  <c r="O303" i="23" s="1"/>
  <c r="AA303" i="23" s="1"/>
  <c r="O304" i="23" a="1"/>
  <c r="O304" i="23" s="1"/>
  <c r="AA304" i="23" s="1"/>
  <c r="O305" i="23" a="1"/>
  <c r="O305" i="23" s="1"/>
  <c r="AA305" i="23" s="1"/>
  <c r="O306" i="23" a="1"/>
  <c r="O306" i="23" s="1"/>
  <c r="AA306" i="23" s="1"/>
  <c r="O307" i="23" a="1"/>
  <c r="O307" i="23" s="1"/>
  <c r="AA307" i="23" s="1"/>
  <c r="O308" i="23" a="1"/>
  <c r="O308" i="23" s="1"/>
  <c r="AA308" i="23" s="1"/>
  <c r="O309" i="23" a="1"/>
  <c r="O309" i="23" s="1"/>
  <c r="AA309" i="23" s="1"/>
  <c r="O315" i="23"/>
  <c r="AA315" i="23" s="1"/>
  <c r="P315" i="23" a="1"/>
  <c r="P315" i="23" s="1"/>
  <c r="O316" i="23"/>
  <c r="AA316" i="23" s="1"/>
  <c r="P316" i="23" a="1"/>
  <c r="P316" i="23" s="1"/>
  <c r="O317" i="23"/>
  <c r="AA317" i="23" s="1"/>
  <c r="P317" i="23" a="1"/>
  <c r="P317" i="23" s="1"/>
  <c r="O318" i="23"/>
  <c r="AA318" i="23" s="1"/>
  <c r="P318" i="23" a="1"/>
  <c r="P318" i="23" s="1"/>
  <c r="O319" i="23"/>
  <c r="P319" i="23" a="1"/>
  <c r="P319" i="23" s="1"/>
  <c r="O320" i="23"/>
  <c r="AA320" i="23" s="1"/>
  <c r="P320" i="23" a="1"/>
  <c r="P320" i="23" s="1"/>
  <c r="O321" i="23"/>
  <c r="AA321" i="23" s="1"/>
  <c r="P321" i="23" a="1"/>
  <c r="P321" i="23" s="1"/>
  <c r="O322" i="23"/>
  <c r="AA322" i="23" s="1"/>
  <c r="P322" i="23" a="1"/>
  <c r="P322" i="23" s="1"/>
  <c r="O323" i="23"/>
  <c r="AA323" i="23" s="1"/>
  <c r="P323" i="23" a="1"/>
  <c r="P323" i="23" s="1"/>
  <c r="O324" i="23"/>
  <c r="P324" i="23" a="1"/>
  <c r="P324" i="23" s="1"/>
  <c r="O325" i="23"/>
  <c r="AA325" i="23" s="1"/>
  <c r="P325" i="23" a="1"/>
  <c r="P325" i="23" s="1"/>
  <c r="O326" i="23"/>
  <c r="P326" i="23" a="1"/>
  <c r="P326" i="23" s="1"/>
  <c r="O327" i="23"/>
  <c r="P327" i="23" a="1"/>
  <c r="O328" i="23"/>
  <c r="AA328" i="23" s="1"/>
  <c r="P328" i="23" a="1"/>
  <c r="P328" i="23" s="1"/>
  <c r="O329" i="23"/>
  <c r="AA329" i="23" s="1"/>
  <c r="P329" i="23" a="1"/>
  <c r="P329" i="23" s="1"/>
  <c r="O330" i="23"/>
  <c r="AA330" i="23" s="1"/>
  <c r="P330" i="23" a="1"/>
  <c r="P330" i="23" s="1"/>
  <c r="O331" i="23"/>
  <c r="AA331" i="23" s="1"/>
  <c r="P331" i="23" a="1"/>
  <c r="P331" i="23" s="1"/>
  <c r="O332" i="23"/>
  <c r="AA332" i="23" s="1"/>
  <c r="P332" i="23" a="1"/>
  <c r="P332" i="23" s="1"/>
  <c r="AB332" i="23" s="1"/>
  <c r="O333" i="23"/>
  <c r="AA333" i="23" s="1"/>
  <c r="P333" i="23" a="1"/>
  <c r="P333" i="23" s="1"/>
  <c r="O334" i="23"/>
  <c r="AA334" i="23" s="1"/>
  <c r="P334" i="23" a="1"/>
  <c r="P334" i="23" s="1"/>
  <c r="O335" i="23"/>
  <c r="AA335" i="23" s="1"/>
  <c r="P335" i="23" a="1"/>
  <c r="P335" i="23" s="1"/>
  <c r="O336" i="23"/>
  <c r="AA336" i="23" s="1"/>
  <c r="P336" i="23" a="1"/>
  <c r="P336" i="23" s="1"/>
  <c r="O337" i="23"/>
  <c r="AA337" i="23" s="1"/>
  <c r="P337" i="23" a="1"/>
  <c r="P337" i="23" s="1"/>
  <c r="O338" i="23"/>
  <c r="AA338" i="23" s="1"/>
  <c r="P338" i="23" a="1"/>
  <c r="P338" i="23" s="1"/>
  <c r="O339" i="23"/>
  <c r="AA339" i="23" s="1"/>
  <c r="P339" i="23" a="1"/>
  <c r="P339" i="23" s="1"/>
  <c r="AB339" i="23" s="1"/>
  <c r="O340" i="23"/>
  <c r="AA340" i="23" s="1"/>
  <c r="P340" i="23" a="1"/>
  <c r="P340" i="23" s="1"/>
  <c r="O341" i="23"/>
  <c r="P341" i="23" a="1"/>
  <c r="P341" i="23" s="1"/>
  <c r="O342" i="23"/>
  <c r="AA342" i="23" s="1"/>
  <c r="P342" i="23" a="1"/>
  <c r="P342" i="23" s="1"/>
  <c r="AB342" i="23" s="1"/>
  <c r="O343" i="23"/>
  <c r="AA343" i="23" s="1"/>
  <c r="P343" i="23" a="1"/>
  <c r="P343" i="23" s="1"/>
  <c r="AB343" i="23" s="1"/>
  <c r="O344" i="23"/>
  <c r="AA344" i="23" s="1"/>
  <c r="P344" i="23" a="1"/>
  <c r="P344" i="23" s="1"/>
  <c r="AB344" i="23" s="1"/>
  <c r="O345" i="23"/>
  <c r="AA345" i="23" s="1"/>
  <c r="P345" i="23" a="1"/>
  <c r="P345" i="23" s="1"/>
  <c r="AB345" i="23" s="1"/>
  <c r="O346" i="23"/>
  <c r="AA346" i="23" s="1"/>
  <c r="P346" i="23" a="1"/>
  <c r="P346" i="23" s="1"/>
  <c r="AB346" i="23" s="1"/>
  <c r="O347" i="23"/>
  <c r="AA347" i="23" s="1"/>
  <c r="P347" i="23" a="1"/>
  <c r="P347" i="23" s="1"/>
  <c r="O348" i="23"/>
  <c r="AA348" i="23" s="1"/>
  <c r="P348" i="23" a="1"/>
  <c r="P348" i="23" s="1"/>
  <c r="O349" i="23"/>
  <c r="AA349" i="23" s="1"/>
  <c r="P349" i="23" a="1"/>
  <c r="P349" i="23" s="1"/>
  <c r="O350" i="23"/>
  <c r="AA350" i="23" s="1"/>
  <c r="P350" i="23" a="1"/>
  <c r="P350" i="23" s="1"/>
  <c r="O351" i="23"/>
  <c r="AA351" i="23" s="1"/>
  <c r="P351" i="23" a="1"/>
  <c r="P351" i="23" s="1"/>
  <c r="O352" i="23"/>
  <c r="AA352" i="23" s="1"/>
  <c r="P352" i="23" a="1"/>
  <c r="P352" i="23" s="1"/>
  <c r="AB352" i="23" s="1"/>
  <c r="O353" i="23"/>
  <c r="AA353" i="23" s="1"/>
  <c r="P353" i="23" a="1"/>
  <c r="P353" i="23" s="1"/>
  <c r="AB353" i="23" s="1"/>
  <c r="O354" i="23"/>
  <c r="AA354" i="23" s="1"/>
  <c r="P354" i="23" a="1"/>
  <c r="P354" i="23" s="1"/>
  <c r="O355" i="23"/>
  <c r="AA355" i="23" s="1"/>
  <c r="P355" i="23" a="1"/>
  <c r="P355" i="23" s="1"/>
  <c r="O356" i="23"/>
  <c r="AA356" i="23" s="1"/>
  <c r="P356" i="23" a="1"/>
  <c r="P356" i="23" s="1"/>
  <c r="O357" i="23"/>
  <c r="AA357" i="23" s="1"/>
  <c r="P357" i="23" a="1"/>
  <c r="P357" i="23" s="1"/>
  <c r="AB357" i="23" s="1"/>
  <c r="O358" i="23"/>
  <c r="AA358" i="23" s="1"/>
  <c r="P358" i="23" a="1"/>
  <c r="P358" i="23" s="1"/>
  <c r="AB358" i="23" s="1"/>
  <c r="O359" i="23"/>
  <c r="AA359" i="23" s="1"/>
  <c r="P359" i="23" a="1"/>
  <c r="P359" i="23" s="1"/>
  <c r="AB359" i="23" s="1"/>
  <c r="O360" i="23"/>
  <c r="AA360" i="23" s="1"/>
  <c r="P360" i="23" a="1"/>
  <c r="P360" i="23" s="1"/>
  <c r="O361" i="23"/>
  <c r="AA361" i="23" s="1"/>
  <c r="P361" i="23" a="1"/>
  <c r="P361" i="23" s="1"/>
  <c r="O362" i="23"/>
  <c r="AA362" i="23" s="1"/>
  <c r="P362" i="23" a="1"/>
  <c r="P362" i="23" s="1"/>
  <c r="O363" i="23"/>
  <c r="AA363" i="23" s="1"/>
  <c r="P363" i="23" a="1"/>
  <c r="P363" i="23" s="1"/>
  <c r="O364" i="23"/>
  <c r="AA364" i="23" s="1"/>
  <c r="P364" i="23" a="1"/>
  <c r="P364" i="23" s="1"/>
  <c r="O365" i="23"/>
  <c r="AA365" i="23" s="1"/>
  <c r="P365" i="23" a="1"/>
  <c r="P365" i="23" s="1"/>
  <c r="O366" i="23"/>
  <c r="AA366" i="23" s="1"/>
  <c r="P366" i="23" a="1"/>
  <c r="P366" i="23" s="1"/>
  <c r="O367" i="23"/>
  <c r="AA367" i="23" s="1"/>
  <c r="P367" i="23" a="1"/>
  <c r="P367" i="23" s="1"/>
  <c r="O368" i="23"/>
  <c r="AA368" i="23" s="1"/>
  <c r="P368" i="23" a="1"/>
  <c r="P368" i="23" s="1"/>
  <c r="O369" i="23"/>
  <c r="AA369" i="23" s="1"/>
  <c r="P369" i="23" a="1"/>
  <c r="P369" i="23" s="1"/>
  <c r="O370" i="23"/>
  <c r="AA370" i="23" s="1"/>
  <c r="P370" i="23" a="1"/>
  <c r="P370" i="23" s="1"/>
  <c r="O371" i="23"/>
  <c r="AA371" i="23" s="1"/>
  <c r="P371" i="23" a="1"/>
  <c r="P371" i="23" s="1"/>
  <c r="O372" i="23"/>
  <c r="AA372" i="23" s="1"/>
  <c r="P372" i="23" a="1"/>
  <c r="P372" i="23" s="1"/>
  <c r="O373" i="23"/>
  <c r="AA373" i="23" s="1"/>
  <c r="P373" i="23" a="1"/>
  <c r="P373" i="23" s="1"/>
  <c r="O374" i="23"/>
  <c r="AA374" i="23" s="1"/>
  <c r="P374" i="23" a="1"/>
  <c r="P374" i="23" s="1"/>
  <c r="O375" i="23"/>
  <c r="AA375" i="23" s="1"/>
  <c r="P375" i="23" a="1"/>
  <c r="P375" i="23" s="1"/>
  <c r="O376" i="23"/>
  <c r="AA376" i="23" s="1"/>
  <c r="P376" i="23" a="1"/>
  <c r="P376" i="23" s="1"/>
  <c r="O377" i="23"/>
  <c r="AA377" i="23" s="1"/>
  <c r="P377" i="23" a="1"/>
  <c r="P377" i="23" s="1"/>
  <c r="AB377" i="23" s="1"/>
  <c r="O378" i="23"/>
  <c r="AA378" i="23" s="1"/>
  <c r="P378" i="23" a="1"/>
  <c r="P378" i="23" s="1"/>
  <c r="AB378" i="23" s="1"/>
  <c r="O379" i="23"/>
  <c r="AA379" i="23" s="1"/>
  <c r="P379" i="23" a="1"/>
  <c r="P379" i="23" s="1"/>
  <c r="AB379" i="23" s="1"/>
  <c r="O380" i="23"/>
  <c r="AA380" i="23" s="1"/>
  <c r="P380" i="23" a="1"/>
  <c r="P380" i="23" s="1"/>
  <c r="O381" i="23"/>
  <c r="AA381" i="23" s="1"/>
  <c r="P381" i="23" a="1"/>
  <c r="P381" i="23" s="1"/>
  <c r="O382" i="23"/>
  <c r="AA382" i="23" s="1"/>
  <c r="P382" i="23" a="1"/>
  <c r="P382" i="23" s="1"/>
  <c r="O383" i="23"/>
  <c r="AA383" i="23" s="1"/>
  <c r="P383" i="23" a="1"/>
  <c r="P383" i="23" s="1"/>
  <c r="O384" i="23"/>
  <c r="AA384" i="23" s="1"/>
  <c r="P384" i="23" a="1"/>
  <c r="P384" i="23" s="1"/>
  <c r="O385" i="23"/>
  <c r="AA385" i="23" s="1"/>
  <c r="P385" i="23" a="1"/>
  <c r="P385" i="23" s="1"/>
  <c r="O386" i="23"/>
  <c r="AA386" i="23" s="1"/>
  <c r="P386" i="23" a="1"/>
  <c r="P386" i="23" s="1"/>
  <c r="O387" i="23"/>
  <c r="AA387" i="23" s="1"/>
  <c r="P387" i="23" a="1"/>
  <c r="P387" i="23" s="1"/>
  <c r="O388" i="23"/>
  <c r="AA388" i="23" s="1"/>
  <c r="P388" i="23" a="1"/>
  <c r="P388" i="23" s="1"/>
  <c r="O389" i="23"/>
  <c r="AA389" i="23" s="1"/>
  <c r="P389" i="23" a="1"/>
  <c r="P389" i="23" s="1"/>
  <c r="O390" i="23"/>
  <c r="AA390" i="23" s="1"/>
  <c r="P390" i="23" a="1"/>
  <c r="P390" i="23" s="1"/>
  <c r="O391" i="23"/>
  <c r="AA391" i="23" s="1"/>
  <c r="P391" i="23" a="1"/>
  <c r="P391" i="23" s="1"/>
  <c r="O392" i="23"/>
  <c r="AA392" i="23" s="1"/>
  <c r="P392" i="23" a="1"/>
  <c r="P392" i="23" s="1"/>
  <c r="O393" i="23"/>
  <c r="AA393" i="23" s="1"/>
  <c r="O394" i="23"/>
  <c r="AA394" i="23" s="1"/>
  <c r="O395" i="23"/>
  <c r="AA395" i="23" s="1"/>
  <c r="O396" i="23"/>
  <c r="O397" i="23"/>
  <c r="AA397" i="23" s="1"/>
  <c r="O398" i="23"/>
  <c r="O399" i="23"/>
  <c r="AA399" i="23" s="1"/>
  <c r="O400" i="23"/>
  <c r="AA400" i="23" s="1"/>
  <c r="O401" i="23"/>
  <c r="AA401" i="23" s="1"/>
  <c r="O402" i="23"/>
  <c r="AA402" i="23" s="1"/>
  <c r="O403" i="23"/>
  <c r="AA403" i="23" s="1"/>
  <c r="O404" i="23"/>
  <c r="AA404" i="23" s="1"/>
  <c r="O405" i="23"/>
  <c r="AA405" i="23" s="1"/>
  <c r="O406" i="23"/>
  <c r="AA406" i="23" s="1"/>
  <c r="O407" i="23"/>
  <c r="AA407" i="23" s="1"/>
  <c r="O408" i="23"/>
  <c r="AA408" i="23" s="1"/>
  <c r="O409" i="23"/>
  <c r="AA409" i="23" s="1"/>
  <c r="O410" i="23"/>
  <c r="AA410" i="23" s="1"/>
  <c r="O411" i="23"/>
  <c r="AA411" i="23" s="1"/>
  <c r="O412" i="23"/>
  <c r="AA412" i="23" s="1"/>
  <c r="O413" i="23"/>
  <c r="AA413" i="23" s="1"/>
  <c r="O414" i="23"/>
  <c r="AA414" i="23" s="1"/>
  <c r="O415" i="23"/>
  <c r="AA415" i="23" s="1"/>
  <c r="O416" i="23"/>
  <c r="AA416" i="23" s="1"/>
  <c r="O417" i="23"/>
  <c r="AA417" i="23" s="1"/>
  <c r="O418" i="23"/>
  <c r="AA418" i="23" s="1"/>
  <c r="O419" i="23"/>
  <c r="AA419" i="23" s="1"/>
  <c r="O420" i="23"/>
  <c r="AA420" i="23" s="1"/>
  <c r="O421" i="23"/>
  <c r="AA421" i="23" s="1"/>
  <c r="O422" i="23"/>
  <c r="AA422" i="23" s="1"/>
  <c r="O423" i="23"/>
  <c r="AA423" i="23" s="1"/>
  <c r="O424" i="23"/>
  <c r="AA424" i="23" s="1"/>
  <c r="O425" i="23"/>
  <c r="AA425" i="23" s="1"/>
  <c r="O426" i="23"/>
  <c r="O427" i="23"/>
  <c r="AA427" i="23" s="1"/>
  <c r="O428" i="23"/>
  <c r="AA428" i="23" s="1"/>
  <c r="O429" i="23"/>
  <c r="AA429" i="23" s="1"/>
  <c r="O430" i="23"/>
  <c r="AA430" i="23" s="1"/>
  <c r="O431" i="23"/>
  <c r="AA431" i="23" s="1"/>
  <c r="O432" i="23"/>
  <c r="AA432" i="23" s="1"/>
  <c r="O433" i="23"/>
  <c r="AA433" i="23" s="1"/>
  <c r="O434" i="23"/>
  <c r="AA434" i="23" s="1"/>
  <c r="O435" i="23"/>
  <c r="AA435" i="23" s="1"/>
  <c r="O436" i="23"/>
  <c r="O437" i="23"/>
  <c r="AA437" i="23" s="1"/>
  <c r="O438" i="23"/>
  <c r="AA438" i="23" s="1"/>
  <c r="O439" i="23"/>
  <c r="AA439" i="23" s="1"/>
  <c r="O440" i="23"/>
  <c r="AA440" i="23" s="1"/>
  <c r="O441" i="23"/>
  <c r="AA441" i="23" s="1"/>
  <c r="O442" i="23"/>
  <c r="AA442" i="23" s="1"/>
  <c r="O443" i="23"/>
  <c r="AA443" i="23" s="1"/>
  <c r="O444" i="23"/>
  <c r="AA444" i="23" s="1"/>
  <c r="O445" i="23"/>
  <c r="AA445" i="23" s="1"/>
  <c r="O446" i="23"/>
  <c r="AA446" i="23" s="1"/>
  <c r="O447" i="23"/>
  <c r="AA447" i="23" s="1"/>
  <c r="O448" i="23"/>
  <c r="AA448" i="23" s="1"/>
  <c r="O449" i="23"/>
  <c r="AA449" i="23" s="1"/>
  <c r="O450" i="23"/>
  <c r="AA450" i="23" s="1"/>
  <c r="O451" i="23"/>
  <c r="AA451" i="23" s="1"/>
  <c r="O452" i="23"/>
  <c r="AA452" i="23" s="1"/>
  <c r="O453" i="23"/>
  <c r="AA453" i="23" s="1"/>
  <c r="O454" i="23"/>
  <c r="AA454" i="23" s="1"/>
  <c r="O455" i="23"/>
  <c r="AA455" i="23" s="1"/>
  <c r="O456" i="23"/>
  <c r="AA456" i="23" s="1"/>
  <c r="O457" i="23"/>
  <c r="AA457" i="23" s="1"/>
  <c r="O458" i="23"/>
  <c r="AA458" i="23" s="1"/>
  <c r="O459" i="23"/>
  <c r="AA459" i="23" s="1"/>
  <c r="O460" i="23"/>
  <c r="AA460" i="23" s="1"/>
  <c r="O461" i="23"/>
  <c r="AA461" i="23" s="1"/>
  <c r="O462" i="23"/>
  <c r="AA462" i="23" s="1"/>
  <c r="O463" i="23"/>
  <c r="AA463" i="23" s="1"/>
  <c r="O464" i="23"/>
  <c r="AA464" i="23" s="1"/>
  <c r="O465" i="23"/>
  <c r="AA465" i="23" s="1"/>
  <c r="O466" i="23"/>
  <c r="AA466" i="23" s="1"/>
  <c r="O467" i="23"/>
  <c r="AA467" i="23" s="1"/>
  <c r="O468" i="23"/>
  <c r="AA468" i="23" s="1"/>
  <c r="O469" i="23"/>
  <c r="AA469" i="23" s="1"/>
  <c r="O470" i="23"/>
  <c r="AA470" i="23" s="1"/>
  <c r="O471" i="23"/>
  <c r="AA471" i="23" s="1"/>
  <c r="O472" i="23"/>
  <c r="AA472" i="23" s="1"/>
  <c r="O473" i="23"/>
  <c r="AA473" i="23" s="1"/>
  <c r="O474" i="23"/>
  <c r="AA474" i="23" s="1"/>
  <c r="O475" i="23"/>
  <c r="AA475" i="23" s="1"/>
  <c r="O476" i="23"/>
  <c r="AA476" i="23" s="1"/>
  <c r="O477" i="23"/>
  <c r="AA477" i="23" s="1"/>
  <c r="O478" i="23"/>
  <c r="AA478" i="23" s="1"/>
  <c r="O479" i="23"/>
  <c r="AA479" i="23" s="1"/>
  <c r="O480" i="23"/>
  <c r="AA480" i="23" s="1"/>
  <c r="O481" i="23"/>
  <c r="AA481" i="23" s="1"/>
  <c r="O482" i="23"/>
  <c r="AA482" i="23" s="1"/>
  <c r="O483" i="23"/>
  <c r="AA483" i="23" s="1"/>
  <c r="O484" i="23"/>
  <c r="AA484" i="23" s="1"/>
  <c r="O485" i="23"/>
  <c r="AA485" i="23" s="1"/>
  <c r="O486" i="23"/>
  <c r="AA486" i="23" s="1"/>
  <c r="O487" i="23"/>
  <c r="AA487" i="23" s="1"/>
  <c r="O488" i="23"/>
  <c r="AA488" i="23" s="1"/>
  <c r="O489" i="23"/>
  <c r="AA489" i="23" s="1"/>
  <c r="O490" i="23"/>
  <c r="AA490" i="23" s="1"/>
  <c r="O491" i="23"/>
  <c r="AA491" i="23" s="1"/>
  <c r="O492" i="23"/>
  <c r="AA492" i="23" s="1"/>
  <c r="O493" i="23"/>
  <c r="AA493" i="23" s="1"/>
  <c r="O494" i="23"/>
  <c r="AA494" i="23" s="1"/>
  <c r="O495" i="23"/>
  <c r="AA495" i="23" s="1"/>
  <c r="O496" i="23"/>
  <c r="AA496" i="23" s="1"/>
  <c r="O497" i="23"/>
  <c r="AA497" i="23" s="1"/>
  <c r="O498" i="23"/>
  <c r="AA498" i="23" s="1"/>
  <c r="O499" i="23"/>
  <c r="AA499" i="23" s="1"/>
  <c r="O500" i="23"/>
  <c r="AA500" i="23" s="1"/>
  <c r="O501" i="23"/>
  <c r="AA501" i="23" s="1"/>
  <c r="O502" i="23"/>
  <c r="AA502" i="23" s="1"/>
  <c r="O503" i="23"/>
  <c r="AA503" i="23" s="1"/>
  <c r="O504" i="23"/>
  <c r="AA504" i="23" s="1"/>
  <c r="O505" i="23"/>
  <c r="AA505" i="23" s="1"/>
  <c r="O506" i="23"/>
  <c r="AA506" i="23" s="1"/>
  <c r="O507" i="23"/>
  <c r="AA507" i="23" s="1"/>
  <c r="O508" i="23"/>
  <c r="AA508" i="23" s="1"/>
  <c r="O509" i="23"/>
  <c r="AA509" i="23" s="1"/>
  <c r="O510" i="23"/>
  <c r="AA510" i="23" s="1"/>
  <c r="O511" i="23"/>
  <c r="AA511" i="23" s="1"/>
  <c r="O512" i="23"/>
  <c r="AA512" i="23" s="1"/>
  <c r="O513" i="23"/>
  <c r="AA513" i="23" s="1"/>
  <c r="O514" i="23"/>
  <c r="AA514" i="23" s="1"/>
  <c r="O515" i="23"/>
  <c r="AA515" i="23" s="1"/>
  <c r="O516" i="23"/>
  <c r="AA516" i="23" s="1"/>
  <c r="O517" i="23"/>
  <c r="AA517" i="23" s="1"/>
  <c r="O518" i="23"/>
  <c r="AA518" i="23" s="1"/>
  <c r="O519" i="23"/>
  <c r="AA519" i="23" s="1"/>
  <c r="O520" i="23"/>
  <c r="AA520" i="23" s="1"/>
  <c r="O521" i="23"/>
  <c r="AA521" i="23" s="1"/>
  <c r="O522" i="23"/>
  <c r="AA522" i="23" s="1"/>
  <c r="O523" i="23"/>
  <c r="AA523" i="23" s="1"/>
  <c r="O524" i="23"/>
  <c r="AA524" i="23" s="1"/>
  <c r="O525" i="23"/>
  <c r="AA525" i="23" s="1"/>
  <c r="O526" i="23"/>
  <c r="AA526" i="23" s="1"/>
  <c r="O527" i="23"/>
  <c r="AA527" i="23" s="1"/>
  <c r="O528" i="23"/>
  <c r="AA528" i="23" s="1"/>
  <c r="O529" i="23"/>
  <c r="AA529" i="23" s="1"/>
  <c r="O530" i="23"/>
  <c r="AA530" i="23" s="1"/>
  <c r="O531" i="23"/>
  <c r="AA531" i="23" s="1"/>
  <c r="O532" i="23"/>
  <c r="AA532" i="23" s="1"/>
  <c r="O533" i="23"/>
  <c r="AA533" i="23" s="1"/>
  <c r="O534" i="23"/>
  <c r="AA534" i="23" s="1"/>
  <c r="O535" i="23"/>
  <c r="AA535" i="23" s="1"/>
  <c r="O536" i="23"/>
  <c r="AA536" i="23" s="1"/>
  <c r="O537" i="23"/>
  <c r="AA537" i="23" s="1"/>
  <c r="O538" i="23"/>
  <c r="AA538" i="23" s="1"/>
  <c r="O539" i="23"/>
  <c r="AA539" i="23" s="1"/>
  <c r="O540" i="23"/>
  <c r="AA540" i="23" s="1"/>
  <c r="O541" i="23"/>
  <c r="AA541" i="23" s="1"/>
  <c r="O542" i="23"/>
  <c r="AA542" i="23" s="1"/>
  <c r="O543" i="23"/>
  <c r="AA543" i="23" s="1"/>
  <c r="AN314" i="23"/>
  <c r="AN313" i="23"/>
  <c r="AN312" i="23"/>
  <c r="AN311" i="23"/>
  <c r="AN310" i="23"/>
  <c r="AN295" i="23"/>
  <c r="AN294" i="23"/>
  <c r="AN293" i="23"/>
  <c r="AN292" i="23"/>
  <c r="AN291" i="23"/>
  <c r="AN290" i="23"/>
  <c r="AN289" i="23"/>
  <c r="AN288" i="23"/>
  <c r="AN287" i="23"/>
  <c r="AN286" i="23"/>
  <c r="AN285" i="23"/>
  <c r="AN284" i="23"/>
  <c r="AN283" i="23"/>
  <c r="AN282" i="23"/>
  <c r="AN281" i="23"/>
  <c r="AN280" i="23"/>
  <c r="AN279" i="23"/>
  <c r="AN278" i="23"/>
  <c r="AN277" i="23"/>
  <c r="AN276" i="23"/>
  <c r="AN275" i="23"/>
  <c r="AN274" i="23"/>
  <c r="AN273" i="23"/>
  <c r="AN272" i="23"/>
  <c r="AN271" i="23"/>
  <c r="AN270" i="23"/>
  <c r="AN269" i="23"/>
  <c r="AN268" i="23"/>
  <c r="AN267" i="23"/>
  <c r="AN266" i="23"/>
  <c r="AN265" i="23"/>
  <c r="AN264" i="23"/>
  <c r="AN263" i="23"/>
  <c r="AN262" i="23"/>
  <c r="AN261" i="23"/>
  <c r="AN260" i="23"/>
  <c r="AN259" i="23"/>
  <c r="AN258" i="23"/>
  <c r="AN257" i="23"/>
  <c r="AN256" i="23"/>
  <c r="AN255" i="23"/>
  <c r="AN254" i="23"/>
  <c r="AN253" i="23"/>
  <c r="AN252" i="23"/>
  <c r="AN251" i="23"/>
  <c r="AN250" i="23"/>
  <c r="AN249" i="23"/>
  <c r="AN248" i="23"/>
  <c r="AN247" i="23"/>
  <c r="AN246" i="23"/>
  <c r="AN245" i="23"/>
  <c r="AN244" i="23"/>
  <c r="AN243" i="23"/>
  <c r="AN242" i="23"/>
  <c r="AN241" i="23"/>
  <c r="AN240" i="23"/>
  <c r="AN239" i="23"/>
  <c r="AN238" i="23"/>
  <c r="AN237" i="23"/>
  <c r="AN236" i="23"/>
  <c r="AN235" i="23"/>
  <c r="AN234" i="23"/>
  <c r="AN233" i="23"/>
  <c r="AN232" i="23"/>
  <c r="AN231" i="23"/>
  <c r="AN230" i="23"/>
  <c r="AN229" i="23"/>
  <c r="AN228" i="23"/>
  <c r="AN227" i="23"/>
  <c r="AN226" i="23"/>
  <c r="AN225" i="23"/>
  <c r="AN224" i="23"/>
  <c r="AN223" i="23"/>
  <c r="AN222" i="23"/>
  <c r="AN221" i="23"/>
  <c r="AN220" i="23"/>
  <c r="AN219" i="23"/>
  <c r="AN218" i="23"/>
  <c r="AN217" i="23"/>
  <c r="AN216" i="23"/>
  <c r="AN215" i="23"/>
  <c r="AN214" i="23"/>
  <c r="AN213" i="23"/>
  <c r="AN212" i="23"/>
  <c r="AN211" i="23"/>
  <c r="AN210" i="23"/>
  <c r="AN209" i="23"/>
  <c r="AN208" i="23"/>
  <c r="AN207" i="23"/>
  <c r="AN206" i="23"/>
  <c r="AN205" i="23"/>
  <c r="AN204" i="23"/>
  <c r="AN203" i="23"/>
  <c r="AN202" i="23"/>
  <c r="AN201" i="23"/>
  <c r="AN200" i="23"/>
  <c r="AN199" i="23"/>
  <c r="AN198" i="23"/>
  <c r="AN197" i="23"/>
  <c r="AN196" i="23"/>
  <c r="AN195" i="23"/>
  <c r="AN194" i="23"/>
  <c r="AN193" i="23"/>
  <c r="AN192" i="23"/>
  <c r="AN191" i="23"/>
  <c r="AN190" i="23"/>
  <c r="AN189" i="23"/>
  <c r="AN188" i="23"/>
  <c r="AN187" i="23"/>
  <c r="AN186" i="23"/>
  <c r="AN185" i="23"/>
  <c r="AN184" i="23"/>
  <c r="AN183" i="23"/>
  <c r="AN182" i="23"/>
  <c r="AN181" i="23"/>
  <c r="AN180" i="23"/>
  <c r="AN179" i="23"/>
  <c r="AN178" i="23"/>
  <c r="AN177" i="23"/>
  <c r="AN176" i="23"/>
  <c r="AN175" i="23"/>
  <c r="AN174" i="23"/>
  <c r="AN173" i="23"/>
  <c r="AN172" i="23"/>
  <c r="AN171" i="23"/>
  <c r="AN170" i="23"/>
  <c r="AN169" i="23"/>
  <c r="AN168" i="23"/>
  <c r="AN167" i="23"/>
  <c r="AN166" i="23"/>
  <c r="AN165" i="23"/>
  <c r="AN164" i="23"/>
  <c r="AN163" i="23"/>
  <c r="AN162" i="23"/>
  <c r="AN161" i="23"/>
  <c r="AN160" i="23"/>
  <c r="AN159" i="23"/>
  <c r="AN158" i="23"/>
  <c r="AN157" i="23"/>
  <c r="AN156" i="23"/>
  <c r="AN155" i="23"/>
  <c r="AN154" i="23"/>
  <c r="AN153" i="23"/>
  <c r="AN152" i="23"/>
  <c r="AN151" i="23"/>
  <c r="AN150" i="23"/>
  <c r="AN149" i="23"/>
  <c r="AN148" i="23"/>
  <c r="AN147" i="23"/>
  <c r="AN146" i="23"/>
  <c r="AN145" i="23"/>
  <c r="AN144" i="23"/>
  <c r="AN143" i="23"/>
  <c r="AN142" i="23"/>
  <c r="AN141" i="23"/>
  <c r="AN140" i="23"/>
  <c r="AN139" i="23"/>
  <c r="AN138" i="23"/>
  <c r="AN137" i="23"/>
  <c r="AN136" i="23"/>
  <c r="AN135" i="23"/>
  <c r="AN134" i="23"/>
  <c r="AN133" i="23"/>
  <c r="AN132" i="23"/>
  <c r="AN131" i="23"/>
  <c r="AN130" i="23"/>
  <c r="AN129" i="23"/>
  <c r="AN128" i="23"/>
  <c r="AN127" i="23"/>
  <c r="AN126" i="23"/>
  <c r="AN125" i="23"/>
  <c r="AN124" i="23"/>
  <c r="AN123" i="23"/>
  <c r="AN122" i="23"/>
  <c r="AN121" i="23"/>
  <c r="AN120" i="23"/>
  <c r="AN119" i="23"/>
  <c r="AN118" i="23"/>
  <c r="AN117" i="23"/>
  <c r="AN116" i="23"/>
  <c r="AN115" i="23"/>
  <c r="AN114" i="23"/>
  <c r="AN113" i="23"/>
  <c r="AN112" i="23"/>
  <c r="AN111" i="23"/>
  <c r="AN110" i="23"/>
  <c r="AN109" i="23"/>
  <c r="AN108" i="23"/>
  <c r="AN107" i="23"/>
  <c r="AN106" i="23"/>
  <c r="AN105" i="23"/>
  <c r="AN104" i="23"/>
  <c r="AN103" i="23"/>
  <c r="AN102" i="23"/>
  <c r="AN101" i="23"/>
  <c r="AN100" i="23"/>
  <c r="AN99" i="23"/>
  <c r="AN98" i="23"/>
  <c r="AN97" i="23"/>
  <c r="AN96" i="23"/>
  <c r="AN95" i="23"/>
  <c r="AN94" i="23"/>
  <c r="AN93" i="23"/>
  <c r="AN92" i="23"/>
  <c r="AN91" i="23"/>
  <c r="AN90" i="23"/>
  <c r="AN89" i="23"/>
  <c r="AN88" i="23"/>
  <c r="AN87" i="23"/>
  <c r="AN86" i="23"/>
  <c r="AN85" i="23"/>
  <c r="AN84" i="23"/>
  <c r="AN83" i="23"/>
  <c r="AN82" i="23"/>
  <c r="AN81" i="23"/>
  <c r="AN80" i="23"/>
  <c r="AN79" i="23"/>
  <c r="AN78" i="23"/>
  <c r="AN77" i="23"/>
  <c r="AN76" i="23"/>
  <c r="AN75" i="23"/>
  <c r="AN74" i="23"/>
  <c r="AN73" i="23"/>
  <c r="AN72" i="23"/>
  <c r="AN71" i="23"/>
  <c r="AN70" i="23"/>
  <c r="AN69" i="23"/>
  <c r="AN68" i="23"/>
  <c r="AN67" i="23"/>
  <c r="AN66" i="23"/>
  <c r="AN65" i="23"/>
  <c r="AN64" i="23"/>
  <c r="AN63" i="23"/>
  <c r="AN62" i="23"/>
  <c r="AN61" i="23"/>
  <c r="AN60" i="23"/>
  <c r="AN59" i="23"/>
  <c r="AN58" i="23"/>
  <c r="AN57" i="23"/>
  <c r="AN56" i="23"/>
  <c r="AN55" i="23"/>
  <c r="AN54" i="23"/>
  <c r="AN53" i="23"/>
  <c r="AN52" i="23"/>
  <c r="AN51" i="23"/>
  <c r="AN50" i="23"/>
  <c r="AN49" i="23"/>
  <c r="AN48" i="23"/>
  <c r="AN47" i="23"/>
  <c r="AN46" i="23"/>
  <c r="AN45" i="23"/>
  <c r="AN44" i="23"/>
  <c r="AN43" i="23"/>
  <c r="AN42" i="23"/>
  <c r="AN41" i="23"/>
  <c r="AN40" i="23"/>
  <c r="AN39" i="23"/>
  <c r="AN38" i="23"/>
  <c r="AN37" i="23"/>
  <c r="AN36" i="23"/>
  <c r="AN35" i="23"/>
  <c r="AN34" i="23"/>
  <c r="AN33" i="23"/>
  <c r="AN32" i="23"/>
  <c r="AN31" i="23"/>
  <c r="AN30" i="23"/>
  <c r="AN29" i="23"/>
  <c r="AN28" i="23"/>
  <c r="AN27" i="23"/>
  <c r="AN26" i="23"/>
  <c r="AN25" i="23"/>
  <c r="AN24" i="23"/>
  <c r="AN23" i="23"/>
  <c r="AN22" i="23"/>
  <c r="AN21" i="23"/>
  <c r="AN20" i="23"/>
  <c r="AN19" i="23"/>
  <c r="AN18" i="23"/>
  <c r="AN17" i="23"/>
  <c r="AN16" i="23"/>
  <c r="AN15" i="23"/>
  <c r="AN14" i="23"/>
  <c r="AN13" i="23"/>
  <c r="AN12" i="23"/>
  <c r="AN11" i="23"/>
  <c r="AN10" i="23"/>
  <c r="AN9" i="23"/>
  <c r="AN8" i="23"/>
  <c r="AN7" i="23"/>
  <c r="AA314" i="23"/>
  <c r="AA311" i="23"/>
  <c r="AA293" i="23"/>
  <c r="AA279" i="23"/>
  <c r="AA275" i="23"/>
  <c r="AA274" i="23"/>
  <c r="AA256" i="23"/>
  <c r="AA245" i="23"/>
  <c r="AA228" i="23"/>
  <c r="AA163" i="23"/>
  <c r="AA139" i="23"/>
  <c r="AA138" i="23"/>
  <c r="AA132" i="23"/>
  <c r="AA46" i="23"/>
  <c r="AA45" i="23"/>
  <c r="AA44" i="23"/>
  <c r="AA43" i="23"/>
  <c r="AA42" i="23"/>
  <c r="AA41" i="23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25" i="23"/>
  <c r="AA24" i="23"/>
  <c r="AA23" i="23"/>
  <c r="AA22" i="23"/>
  <c r="AA21" i="23"/>
  <c r="Z1" i="23"/>
  <c r="Y1" i="23"/>
  <c r="X1" i="23"/>
  <c r="W1" i="23"/>
  <c r="AI226" i="23"/>
  <c r="AI224" i="23"/>
  <c r="AI216" i="23"/>
  <c r="AH214" i="23"/>
  <c r="AH206" i="23"/>
  <c r="AH204" i="23"/>
  <c r="AI202" i="23"/>
  <c r="AH196" i="23"/>
  <c r="AL195" i="23"/>
  <c r="AH194" i="23"/>
  <c r="AL193" i="23"/>
  <c r="AH192" i="23"/>
  <c r="AH186" i="23"/>
  <c r="AL185" i="23"/>
  <c r="AH184" i="23"/>
  <c r="AL183" i="23"/>
  <c r="AH182" i="23"/>
  <c r="AH176" i="23"/>
  <c r="AL175" i="23"/>
  <c r="AH174" i="23"/>
  <c r="AL173" i="23"/>
  <c r="AH172" i="23"/>
  <c r="AL171" i="23"/>
  <c r="AH166" i="23"/>
  <c r="AC165" i="23"/>
  <c r="AL164" i="23"/>
  <c r="AJ162" i="23"/>
  <c r="AJ156" i="23"/>
  <c r="AJ154" i="23"/>
  <c r="AJ152" i="23"/>
  <c r="AK151" i="23"/>
  <c r="AJ150" i="23"/>
  <c r="AK145" i="23"/>
  <c r="AL144" i="23"/>
  <c r="AH143" i="23"/>
  <c r="AL142" i="23"/>
  <c r="AH141" i="23"/>
  <c r="AL136" i="23"/>
  <c r="AI135" i="23"/>
  <c r="AK134" i="23"/>
  <c r="AI133" i="23"/>
  <c r="AD132" i="23"/>
  <c r="AJ126" i="23"/>
  <c r="AJ124" i="23"/>
  <c r="AJ122" i="23"/>
  <c r="AJ116" i="23"/>
  <c r="AJ114" i="23"/>
  <c r="AJ112" i="23"/>
  <c r="AJ106" i="23"/>
  <c r="AL105" i="23"/>
  <c r="AJ104" i="23"/>
  <c r="AL103" i="23"/>
  <c r="AJ102" i="23"/>
  <c r="AI100" i="23"/>
  <c r="AJ96" i="23"/>
  <c r="AL95" i="23"/>
  <c r="AJ94" i="23"/>
  <c r="AE93" i="23"/>
  <c r="AF92" i="23"/>
  <c r="AH91" i="23"/>
  <c r="AH90" i="23"/>
  <c r="AL86" i="23"/>
  <c r="AH85" i="23"/>
  <c r="AL84" i="23"/>
  <c r="AL83" i="23"/>
  <c r="AL82" i="23"/>
  <c r="AH81" i="23"/>
  <c r="AH80" i="23"/>
  <c r="AL76" i="23"/>
  <c r="AH75" i="23"/>
  <c r="AL74" i="23"/>
  <c r="AI73" i="23"/>
  <c r="AL72" i="23"/>
  <c r="AH71" i="23"/>
  <c r="AI70" i="23"/>
  <c r="AK68" i="23"/>
  <c r="AL66" i="23"/>
  <c r="AH65" i="23"/>
  <c r="AL64" i="23"/>
  <c r="AI63" i="23"/>
  <c r="AL62" i="23"/>
  <c r="AH61" i="23"/>
  <c r="AK60" i="23"/>
  <c r="AH59" i="23"/>
  <c r="AL58" i="23"/>
  <c r="AH57" i="23"/>
  <c r="AL56" i="23"/>
  <c r="AH55" i="23"/>
  <c r="AL54" i="23"/>
  <c r="AI53" i="23"/>
  <c r="AL52" i="23"/>
  <c r="AH51" i="23"/>
  <c r="AJ50" i="23"/>
  <c r="AH49" i="23"/>
  <c r="AK48" i="23"/>
  <c r="AH47" i="23"/>
  <c r="AH20" i="23"/>
  <c r="AJ19" i="23"/>
  <c r="AH18" i="23"/>
  <c r="AJ17" i="23"/>
  <c r="AH16" i="23"/>
  <c r="AL15" i="23"/>
  <c r="AL14" i="23"/>
  <c r="AJ13" i="23"/>
  <c r="AH12" i="23"/>
  <c r="AL11" i="23"/>
  <c r="AH10" i="23"/>
  <c r="AJ9" i="23"/>
  <c r="AH8" i="23"/>
  <c r="AH7" i="23"/>
  <c r="AL314" i="23"/>
  <c r="AK314" i="23"/>
  <c r="AJ314" i="23"/>
  <c r="AI314" i="23"/>
  <c r="AH314" i="23"/>
  <c r="AG314" i="23"/>
  <c r="AF314" i="23"/>
  <c r="AE314" i="23"/>
  <c r="AD314" i="23"/>
  <c r="AC314" i="23"/>
  <c r="AB314" i="23"/>
  <c r="AL313" i="23"/>
  <c r="AK313" i="23"/>
  <c r="AJ313" i="23"/>
  <c r="AI313" i="23"/>
  <c r="AH313" i="23"/>
  <c r="AL312" i="23"/>
  <c r="AK312" i="23"/>
  <c r="AJ312" i="23"/>
  <c r="AI312" i="23"/>
  <c r="AH312" i="23"/>
  <c r="AL311" i="23"/>
  <c r="AK311" i="23"/>
  <c r="AJ311" i="23"/>
  <c r="AI311" i="23"/>
  <c r="AH311" i="23"/>
  <c r="AG311" i="23"/>
  <c r="AF311" i="23"/>
  <c r="AE311" i="23"/>
  <c r="AD311" i="23"/>
  <c r="AC311" i="23"/>
  <c r="AB311" i="23"/>
  <c r="AL310" i="23"/>
  <c r="AK310" i="23"/>
  <c r="AJ310" i="23"/>
  <c r="AI310" i="23"/>
  <c r="AH310" i="23"/>
  <c r="AL295" i="23"/>
  <c r="AK295" i="23"/>
  <c r="AJ295" i="23"/>
  <c r="AI295" i="23"/>
  <c r="AH295" i="23"/>
  <c r="AL294" i="23"/>
  <c r="AK294" i="23"/>
  <c r="AJ294" i="23"/>
  <c r="AI294" i="23"/>
  <c r="AH294" i="23"/>
  <c r="AL293" i="23"/>
  <c r="AK293" i="23"/>
  <c r="AJ293" i="23"/>
  <c r="AI293" i="23"/>
  <c r="AH293" i="23"/>
  <c r="AG293" i="23"/>
  <c r="AF293" i="23"/>
  <c r="AE293" i="23"/>
  <c r="AD293" i="23"/>
  <c r="AC293" i="23"/>
  <c r="AB293" i="23"/>
  <c r="AL292" i="23"/>
  <c r="AK292" i="23"/>
  <c r="AJ292" i="23"/>
  <c r="AI292" i="23"/>
  <c r="AH292" i="23"/>
  <c r="AL291" i="23"/>
  <c r="AK291" i="23"/>
  <c r="AJ291" i="23"/>
  <c r="AI291" i="23"/>
  <c r="AH291" i="23"/>
  <c r="AL290" i="23"/>
  <c r="AK290" i="23"/>
  <c r="AJ290" i="23"/>
  <c r="AI290" i="23"/>
  <c r="AH290" i="23"/>
  <c r="AG290" i="23"/>
  <c r="AF290" i="23"/>
  <c r="AE290" i="23"/>
  <c r="AD290" i="23"/>
  <c r="AC290" i="23"/>
  <c r="AB290" i="23"/>
  <c r="AL289" i="23"/>
  <c r="AK289" i="23"/>
  <c r="AJ289" i="23"/>
  <c r="AI289" i="23"/>
  <c r="AH289" i="23"/>
  <c r="AL288" i="23"/>
  <c r="AK288" i="23"/>
  <c r="AJ288" i="23"/>
  <c r="AI288" i="23"/>
  <c r="AH288" i="23"/>
  <c r="AL287" i="23"/>
  <c r="AK287" i="23"/>
  <c r="AJ287" i="23"/>
  <c r="AI287" i="23"/>
  <c r="AH287" i="23"/>
  <c r="AL286" i="23"/>
  <c r="AK286" i="23"/>
  <c r="AJ286" i="23"/>
  <c r="AI286" i="23"/>
  <c r="AH286" i="23"/>
  <c r="AL285" i="23"/>
  <c r="AK285" i="23"/>
  <c r="AJ285" i="23"/>
  <c r="AI285" i="23"/>
  <c r="AH285" i="23"/>
  <c r="AL284" i="23"/>
  <c r="AK284" i="23"/>
  <c r="AJ284" i="23"/>
  <c r="AI284" i="23"/>
  <c r="AH284" i="23"/>
  <c r="AL283" i="23"/>
  <c r="AK283" i="23"/>
  <c r="AJ283" i="23"/>
  <c r="AI283" i="23"/>
  <c r="AH283" i="23"/>
  <c r="AL282" i="23"/>
  <c r="AK282" i="23"/>
  <c r="AJ282" i="23"/>
  <c r="AI282" i="23"/>
  <c r="AH282" i="23"/>
  <c r="AL281" i="23"/>
  <c r="AK281" i="23"/>
  <c r="AJ281" i="23"/>
  <c r="AI281" i="23"/>
  <c r="AH281" i="23"/>
  <c r="AL280" i="23"/>
  <c r="AK280" i="23"/>
  <c r="AJ280" i="23"/>
  <c r="AI280" i="23"/>
  <c r="AH280" i="23"/>
  <c r="AG280" i="23"/>
  <c r="AF280" i="23"/>
  <c r="AE280" i="23"/>
  <c r="AD280" i="23"/>
  <c r="AC280" i="23"/>
  <c r="AB280" i="23"/>
  <c r="AL279" i="23"/>
  <c r="AK279" i="23"/>
  <c r="AJ279" i="23"/>
  <c r="AI279" i="23"/>
  <c r="AH279" i="23"/>
  <c r="AG279" i="23"/>
  <c r="AF279" i="23"/>
  <c r="AE279" i="23"/>
  <c r="AD279" i="23"/>
  <c r="AC279" i="23"/>
  <c r="AB279" i="23"/>
  <c r="AL278" i="23"/>
  <c r="AK278" i="23"/>
  <c r="AJ278" i="23"/>
  <c r="AI278" i="23"/>
  <c r="AH278" i="23"/>
  <c r="AL277" i="23"/>
  <c r="AK277" i="23"/>
  <c r="AJ277" i="23"/>
  <c r="AI277" i="23"/>
  <c r="AH277" i="23"/>
  <c r="AL276" i="23"/>
  <c r="AK276" i="23"/>
  <c r="AJ276" i="23"/>
  <c r="AI276" i="23"/>
  <c r="AH276" i="23"/>
  <c r="AL275" i="23"/>
  <c r="AK275" i="23"/>
  <c r="AJ275" i="23"/>
  <c r="AI275" i="23"/>
  <c r="AH275" i="23"/>
  <c r="AG275" i="23"/>
  <c r="AF275" i="23"/>
  <c r="AE275" i="23"/>
  <c r="AD275" i="23"/>
  <c r="AC275" i="23"/>
  <c r="AB275" i="23"/>
  <c r="AL274" i="23"/>
  <c r="AK274" i="23"/>
  <c r="AJ274" i="23"/>
  <c r="AI274" i="23"/>
  <c r="AH274" i="23"/>
  <c r="AG274" i="23"/>
  <c r="AF274" i="23"/>
  <c r="AE274" i="23"/>
  <c r="AD274" i="23"/>
  <c r="AC274" i="23"/>
  <c r="AB274" i="23"/>
  <c r="AL273" i="23"/>
  <c r="AK273" i="23"/>
  <c r="AJ273" i="23"/>
  <c r="AI273" i="23"/>
  <c r="AH273" i="23"/>
  <c r="AL272" i="23"/>
  <c r="AK272" i="23"/>
  <c r="AJ272" i="23"/>
  <c r="AI272" i="23"/>
  <c r="AH272" i="23"/>
  <c r="AL271" i="23"/>
  <c r="AK271" i="23"/>
  <c r="AJ271" i="23"/>
  <c r="AI271" i="23"/>
  <c r="AH271" i="23"/>
  <c r="AL270" i="23"/>
  <c r="AK270" i="23"/>
  <c r="AJ270" i="23"/>
  <c r="AI270" i="23"/>
  <c r="AH270" i="23"/>
  <c r="AL269" i="23"/>
  <c r="AK269" i="23"/>
  <c r="AJ269" i="23"/>
  <c r="AI269" i="23"/>
  <c r="AH269" i="23"/>
  <c r="AL268" i="23"/>
  <c r="AK268" i="23"/>
  <c r="AJ268" i="23"/>
  <c r="AI268" i="23"/>
  <c r="AH268" i="23"/>
  <c r="AL267" i="23"/>
  <c r="AK267" i="23"/>
  <c r="AJ267" i="23"/>
  <c r="AI267" i="23"/>
  <c r="AH267" i="23"/>
  <c r="AL266" i="23"/>
  <c r="AK266" i="23"/>
  <c r="AJ266" i="23"/>
  <c r="AI266" i="23"/>
  <c r="AH266" i="23"/>
  <c r="AL265" i="23"/>
  <c r="AK265" i="23"/>
  <c r="AJ265" i="23"/>
  <c r="AI265" i="23"/>
  <c r="AH265" i="23"/>
  <c r="AL264" i="23"/>
  <c r="AK264" i="23"/>
  <c r="AJ264" i="23"/>
  <c r="AI264" i="23"/>
  <c r="AH264" i="23"/>
  <c r="AL263" i="23"/>
  <c r="AK263" i="23"/>
  <c r="AJ263" i="23"/>
  <c r="AI263" i="23"/>
  <c r="AH263" i="23"/>
  <c r="AL262" i="23"/>
  <c r="AK262" i="23"/>
  <c r="AJ262" i="23"/>
  <c r="AI262" i="23"/>
  <c r="AH262" i="23"/>
  <c r="AL261" i="23"/>
  <c r="AK261" i="23"/>
  <c r="AJ261" i="23"/>
  <c r="AI261" i="23"/>
  <c r="AH261" i="23"/>
  <c r="AL260" i="23"/>
  <c r="AK260" i="23"/>
  <c r="AJ260" i="23"/>
  <c r="AI260" i="23"/>
  <c r="AH260" i="23"/>
  <c r="AL259" i="23"/>
  <c r="AK259" i="23"/>
  <c r="AJ259" i="23"/>
  <c r="AI259" i="23"/>
  <c r="AH259" i="23"/>
  <c r="AL258" i="23"/>
  <c r="AK258" i="23"/>
  <c r="AJ258" i="23"/>
  <c r="AI258" i="23"/>
  <c r="AH258" i="23"/>
  <c r="AL257" i="23"/>
  <c r="AK257" i="23"/>
  <c r="AJ257" i="23"/>
  <c r="AI257" i="23"/>
  <c r="AH257" i="23"/>
  <c r="AL256" i="23"/>
  <c r="AK256" i="23"/>
  <c r="AJ256" i="23"/>
  <c r="AI256" i="23"/>
  <c r="AH256" i="23"/>
  <c r="AG256" i="23"/>
  <c r="AF256" i="23"/>
  <c r="AE256" i="23"/>
  <c r="AD256" i="23"/>
  <c r="AC256" i="23"/>
  <c r="AB256" i="23"/>
  <c r="AL255" i="23"/>
  <c r="AK255" i="23"/>
  <c r="AJ255" i="23"/>
  <c r="AI255" i="23"/>
  <c r="AH255" i="23"/>
  <c r="AG255" i="23"/>
  <c r="AF255" i="23"/>
  <c r="AE255" i="23"/>
  <c r="AD255" i="23"/>
  <c r="AC255" i="23"/>
  <c r="AB255" i="23"/>
  <c r="AL254" i="23"/>
  <c r="AK254" i="23"/>
  <c r="AJ254" i="23"/>
  <c r="AI254" i="23"/>
  <c r="AH254" i="23"/>
  <c r="AL253" i="23"/>
  <c r="AK253" i="23"/>
  <c r="AJ253" i="23"/>
  <c r="AI253" i="23"/>
  <c r="AH253" i="23"/>
  <c r="AL252" i="23"/>
  <c r="AK252" i="23"/>
  <c r="AJ252" i="23"/>
  <c r="AI252" i="23"/>
  <c r="AH252" i="23"/>
  <c r="AL251" i="23"/>
  <c r="AK251" i="23"/>
  <c r="AJ251" i="23"/>
  <c r="AI251" i="23"/>
  <c r="AH251" i="23"/>
  <c r="AL250" i="23"/>
  <c r="AK250" i="23"/>
  <c r="AJ250" i="23"/>
  <c r="AI250" i="23"/>
  <c r="AH250" i="23"/>
  <c r="AL249" i="23"/>
  <c r="AK249" i="23"/>
  <c r="AJ249" i="23"/>
  <c r="AI249" i="23"/>
  <c r="AH249" i="23"/>
  <c r="AL248" i="23"/>
  <c r="AK248" i="23"/>
  <c r="AJ248" i="23"/>
  <c r="AI248" i="23"/>
  <c r="AH248" i="23"/>
  <c r="AL247" i="23"/>
  <c r="AK247" i="23"/>
  <c r="AJ247" i="23"/>
  <c r="AI247" i="23"/>
  <c r="AH247" i="23"/>
  <c r="AL246" i="23"/>
  <c r="AK246" i="23"/>
  <c r="AJ246" i="23"/>
  <c r="AI246" i="23"/>
  <c r="AH246" i="23"/>
  <c r="AL245" i="23"/>
  <c r="AK245" i="23"/>
  <c r="AJ245" i="23"/>
  <c r="AI245" i="23"/>
  <c r="AH245" i="23"/>
  <c r="AG245" i="23"/>
  <c r="AF245" i="23"/>
  <c r="AE245" i="23"/>
  <c r="AD245" i="23"/>
  <c r="AC245" i="23"/>
  <c r="AB245" i="23"/>
  <c r="AL244" i="23"/>
  <c r="AK244" i="23"/>
  <c r="AJ244" i="23"/>
  <c r="AI244" i="23"/>
  <c r="AH244" i="23"/>
  <c r="AL243" i="23"/>
  <c r="AK243" i="23"/>
  <c r="AJ243" i="23"/>
  <c r="AI243" i="23"/>
  <c r="AH243" i="23"/>
  <c r="AL242" i="23"/>
  <c r="AK242" i="23"/>
  <c r="AJ242" i="23"/>
  <c r="AI242" i="23"/>
  <c r="AH242" i="23"/>
  <c r="AL241" i="23"/>
  <c r="AK241" i="23"/>
  <c r="AJ241" i="23"/>
  <c r="AI241" i="23"/>
  <c r="AH241" i="23"/>
  <c r="AL240" i="23"/>
  <c r="AK240" i="23"/>
  <c r="AJ240" i="23"/>
  <c r="AI240" i="23"/>
  <c r="AH240" i="23"/>
  <c r="AL239" i="23"/>
  <c r="AK239" i="23"/>
  <c r="AJ239" i="23"/>
  <c r="AI239" i="23"/>
  <c r="AH239" i="23"/>
  <c r="AL238" i="23"/>
  <c r="AK238" i="23"/>
  <c r="AJ238" i="23"/>
  <c r="AI238" i="23"/>
  <c r="AH238" i="23"/>
  <c r="AL237" i="23"/>
  <c r="AK237" i="23"/>
  <c r="AJ237" i="23"/>
  <c r="AI237" i="23"/>
  <c r="AH237" i="23"/>
  <c r="AL236" i="23"/>
  <c r="AK236" i="23"/>
  <c r="AJ236" i="23"/>
  <c r="AI236" i="23"/>
  <c r="AH236" i="23"/>
  <c r="AL235" i="23"/>
  <c r="AK235" i="23"/>
  <c r="AJ235" i="23"/>
  <c r="AI235" i="23"/>
  <c r="AH235" i="23"/>
  <c r="AL234" i="23"/>
  <c r="AK234" i="23"/>
  <c r="AJ234" i="23"/>
  <c r="AI234" i="23"/>
  <c r="AH234" i="23"/>
  <c r="AL233" i="23"/>
  <c r="AK233" i="23"/>
  <c r="AJ233" i="23"/>
  <c r="AI233" i="23"/>
  <c r="AH233" i="23"/>
  <c r="AL232" i="23"/>
  <c r="AK232" i="23"/>
  <c r="AJ232" i="23"/>
  <c r="AI232" i="23"/>
  <c r="AH232" i="23"/>
  <c r="AL231" i="23"/>
  <c r="AK231" i="23"/>
  <c r="AJ231" i="23"/>
  <c r="AI231" i="23"/>
  <c r="AH231" i="23"/>
  <c r="AL230" i="23"/>
  <c r="AK230" i="23"/>
  <c r="AJ230" i="23"/>
  <c r="AI230" i="23"/>
  <c r="AH230" i="23"/>
  <c r="AL229" i="23"/>
  <c r="AK229" i="23"/>
  <c r="AJ229" i="23"/>
  <c r="AI229" i="23"/>
  <c r="AH229" i="23"/>
  <c r="AL228" i="23"/>
  <c r="AK228" i="23"/>
  <c r="AJ228" i="23"/>
  <c r="AI228" i="23"/>
  <c r="AH228" i="23"/>
  <c r="AG228" i="23"/>
  <c r="AF228" i="23"/>
  <c r="AE228" i="23"/>
  <c r="AD228" i="23"/>
  <c r="AC228" i="23"/>
  <c r="AB228" i="23"/>
  <c r="AL227" i="23"/>
  <c r="AK227" i="23"/>
  <c r="AJ227" i="23"/>
  <c r="AI227" i="23"/>
  <c r="AH227" i="23"/>
  <c r="AL226" i="23"/>
  <c r="AK226" i="23"/>
  <c r="AJ226" i="23"/>
  <c r="AH226" i="23"/>
  <c r="AL225" i="23"/>
  <c r="AK225" i="23"/>
  <c r="AJ225" i="23"/>
  <c r="AI225" i="23"/>
  <c r="AH225" i="23"/>
  <c r="AL224" i="23"/>
  <c r="AK224" i="23"/>
  <c r="AJ224" i="23"/>
  <c r="AH224" i="23"/>
  <c r="AL223" i="23"/>
  <c r="AK223" i="23"/>
  <c r="AJ223" i="23"/>
  <c r="AI223" i="23"/>
  <c r="AH223" i="23"/>
  <c r="AL222" i="23"/>
  <c r="AK222" i="23"/>
  <c r="AJ222" i="23"/>
  <c r="AI222" i="23"/>
  <c r="AH222" i="23"/>
  <c r="AL221" i="23"/>
  <c r="AK221" i="23"/>
  <c r="AJ221" i="23"/>
  <c r="AI221" i="23"/>
  <c r="AH221" i="23"/>
  <c r="AL220" i="23"/>
  <c r="AK220" i="23"/>
  <c r="AJ220" i="23"/>
  <c r="AI220" i="23"/>
  <c r="AH220" i="23"/>
  <c r="AL219" i="23"/>
  <c r="AK219" i="23"/>
  <c r="AJ219" i="23"/>
  <c r="AI219" i="23"/>
  <c r="AH219" i="23"/>
  <c r="AL218" i="23"/>
  <c r="AK218" i="23"/>
  <c r="AJ218" i="23"/>
  <c r="AI218" i="23"/>
  <c r="AH218" i="23"/>
  <c r="AL217" i="23"/>
  <c r="AK217" i="23"/>
  <c r="AJ217" i="23"/>
  <c r="AI217" i="23"/>
  <c r="AH217" i="23"/>
  <c r="AL216" i="23"/>
  <c r="AK216" i="23"/>
  <c r="AJ216" i="23"/>
  <c r="AH216" i="23"/>
  <c r="AL215" i="23"/>
  <c r="AK215" i="23"/>
  <c r="AJ215" i="23"/>
  <c r="AI215" i="23"/>
  <c r="AH215" i="23"/>
  <c r="AL214" i="23"/>
  <c r="AK214" i="23"/>
  <c r="AJ214" i="23"/>
  <c r="AL213" i="23"/>
  <c r="AK213" i="23"/>
  <c r="AJ213" i="23"/>
  <c r="AI213" i="23"/>
  <c r="AH213" i="23"/>
  <c r="AL212" i="23"/>
  <c r="AK212" i="23"/>
  <c r="AJ212" i="23"/>
  <c r="AI212" i="23"/>
  <c r="AH212" i="23"/>
  <c r="AL211" i="23"/>
  <c r="AK211" i="23"/>
  <c r="AJ211" i="23"/>
  <c r="AI211" i="23"/>
  <c r="AH211" i="23"/>
  <c r="AL210" i="23"/>
  <c r="AK210" i="23"/>
  <c r="AJ210" i="23"/>
  <c r="AI210" i="23"/>
  <c r="AH210" i="23"/>
  <c r="AL209" i="23"/>
  <c r="AK209" i="23"/>
  <c r="AJ209" i="23"/>
  <c r="AI209" i="23"/>
  <c r="AH209" i="23"/>
  <c r="AL208" i="23"/>
  <c r="AK208" i="23"/>
  <c r="AJ208" i="23"/>
  <c r="AI208" i="23"/>
  <c r="AH208" i="23"/>
  <c r="AL207" i="23"/>
  <c r="AK207" i="23"/>
  <c r="AJ207" i="23"/>
  <c r="AI207" i="23"/>
  <c r="AH207" i="23"/>
  <c r="AL206" i="23"/>
  <c r="AK206" i="23"/>
  <c r="AJ206" i="23"/>
  <c r="AL205" i="23"/>
  <c r="AK205" i="23"/>
  <c r="AJ205" i="23"/>
  <c r="AI205" i="23"/>
  <c r="AH205" i="23"/>
  <c r="AL204" i="23"/>
  <c r="AK204" i="23"/>
  <c r="AJ204" i="23"/>
  <c r="AL203" i="23"/>
  <c r="AK203" i="23"/>
  <c r="AJ203" i="23"/>
  <c r="AI203" i="23"/>
  <c r="AH203" i="23"/>
  <c r="AL202" i="23"/>
  <c r="AK202" i="23"/>
  <c r="AJ202" i="23"/>
  <c r="AH202" i="23"/>
  <c r="AL201" i="23"/>
  <c r="AK201" i="23"/>
  <c r="AJ201" i="23"/>
  <c r="AI201" i="23"/>
  <c r="AH201" i="23"/>
  <c r="AL200" i="23"/>
  <c r="AK200" i="23"/>
  <c r="AJ200" i="23"/>
  <c r="AI200" i="23"/>
  <c r="AH200" i="23"/>
  <c r="AL199" i="23"/>
  <c r="AK199" i="23"/>
  <c r="AJ199" i="23"/>
  <c r="AI199" i="23"/>
  <c r="AH199" i="23"/>
  <c r="AL198" i="23"/>
  <c r="AK198" i="23"/>
  <c r="AJ198" i="23"/>
  <c r="AI198" i="23"/>
  <c r="AH198" i="23"/>
  <c r="AL197" i="23"/>
  <c r="AK197" i="23"/>
  <c r="AJ197" i="23"/>
  <c r="AI197" i="23"/>
  <c r="AH197" i="23"/>
  <c r="AL196" i="23"/>
  <c r="AK196" i="23"/>
  <c r="AJ196" i="23"/>
  <c r="AK195" i="23"/>
  <c r="AJ195" i="23"/>
  <c r="AI195" i="23"/>
  <c r="AH195" i="23"/>
  <c r="AL194" i="23"/>
  <c r="AK194" i="23"/>
  <c r="AJ194" i="23"/>
  <c r="AJ193" i="23"/>
  <c r="AI193" i="23"/>
  <c r="AH193" i="23"/>
  <c r="AL192" i="23"/>
  <c r="AK192" i="23"/>
  <c r="AJ192" i="23"/>
  <c r="AL191" i="23"/>
  <c r="AK191" i="23"/>
  <c r="AJ191" i="23"/>
  <c r="AI191" i="23"/>
  <c r="AH191" i="23"/>
  <c r="AL190" i="23"/>
  <c r="AK190" i="23"/>
  <c r="AJ190" i="23"/>
  <c r="AI190" i="23"/>
  <c r="AH190" i="23"/>
  <c r="AL189" i="23"/>
  <c r="AK189" i="23"/>
  <c r="AJ189" i="23"/>
  <c r="AI189" i="23"/>
  <c r="AH189" i="23"/>
  <c r="AL188" i="23"/>
  <c r="AK188" i="23"/>
  <c r="AJ188" i="23"/>
  <c r="AI188" i="23"/>
  <c r="AH188" i="23"/>
  <c r="AL187" i="23"/>
  <c r="AK187" i="23"/>
  <c r="AJ187" i="23"/>
  <c r="AI187" i="23"/>
  <c r="AH187" i="23"/>
  <c r="AL186" i="23"/>
  <c r="AK186" i="23"/>
  <c r="AJ186" i="23"/>
  <c r="AJ185" i="23"/>
  <c r="AI185" i="23"/>
  <c r="AH185" i="23"/>
  <c r="AL184" i="23"/>
  <c r="AK184" i="23"/>
  <c r="AJ184" i="23"/>
  <c r="AJ183" i="23"/>
  <c r="AI183" i="23"/>
  <c r="AH183" i="23"/>
  <c r="AL182" i="23"/>
  <c r="AK182" i="23"/>
  <c r="AJ182" i="23"/>
  <c r="AL181" i="23"/>
  <c r="AK181" i="23"/>
  <c r="AJ181" i="23"/>
  <c r="AI181" i="23"/>
  <c r="AH181" i="23"/>
  <c r="AL180" i="23"/>
  <c r="AK180" i="23"/>
  <c r="AJ180" i="23"/>
  <c r="AI180" i="23"/>
  <c r="AH180" i="23"/>
  <c r="AL179" i="23"/>
  <c r="AK179" i="23"/>
  <c r="AJ179" i="23"/>
  <c r="AI179" i="23"/>
  <c r="AH179" i="23"/>
  <c r="AL178" i="23"/>
  <c r="AK178" i="23"/>
  <c r="AJ178" i="23"/>
  <c r="AI178" i="23"/>
  <c r="AH178" i="23"/>
  <c r="AL177" i="23"/>
  <c r="AK177" i="23"/>
  <c r="AJ177" i="23"/>
  <c r="AI177" i="23"/>
  <c r="AH177" i="23"/>
  <c r="AL176" i="23"/>
  <c r="AK176" i="23"/>
  <c r="AJ176" i="23"/>
  <c r="AJ175" i="23"/>
  <c r="AI175" i="23"/>
  <c r="AH175" i="23"/>
  <c r="AL174" i="23"/>
  <c r="AK174" i="23"/>
  <c r="AJ174" i="23"/>
  <c r="AJ173" i="23"/>
  <c r="AI173" i="23"/>
  <c r="AH173" i="23"/>
  <c r="AL172" i="23"/>
  <c r="AK172" i="23"/>
  <c r="AJ172" i="23"/>
  <c r="AK171" i="23"/>
  <c r="AJ171" i="23"/>
  <c r="AI171" i="23"/>
  <c r="AH171" i="23"/>
  <c r="AL170" i="23"/>
  <c r="AK170" i="23"/>
  <c r="AJ170" i="23"/>
  <c r="AI170" i="23"/>
  <c r="AH170" i="23"/>
  <c r="AL169" i="23"/>
  <c r="AK169" i="23"/>
  <c r="AJ169" i="23"/>
  <c r="AI169" i="23"/>
  <c r="AH169" i="23"/>
  <c r="AL168" i="23"/>
  <c r="AK168" i="23"/>
  <c r="AJ168" i="23"/>
  <c r="AI168" i="23"/>
  <c r="AH168" i="23"/>
  <c r="AL167" i="23"/>
  <c r="AK167" i="23"/>
  <c r="AJ167" i="23"/>
  <c r="AI167" i="23"/>
  <c r="AH167" i="23"/>
  <c r="AL166" i="23"/>
  <c r="AK166" i="23"/>
  <c r="AJ166" i="23"/>
  <c r="AJ165" i="23"/>
  <c r="AI165" i="23"/>
  <c r="AH165" i="23"/>
  <c r="AG165" i="23"/>
  <c r="AF165" i="23"/>
  <c r="AE165" i="23"/>
  <c r="AK164" i="23"/>
  <c r="AJ164" i="23"/>
  <c r="AI164" i="23"/>
  <c r="AH164" i="23"/>
  <c r="AL163" i="23"/>
  <c r="AK163" i="23"/>
  <c r="AF163" i="23"/>
  <c r="AE163" i="23"/>
  <c r="AD163" i="23"/>
  <c r="AC163" i="23"/>
  <c r="AB163" i="23"/>
  <c r="AL162" i="23"/>
  <c r="AL161" i="23"/>
  <c r="AK161" i="23"/>
  <c r="AJ161" i="23"/>
  <c r="AI161" i="23"/>
  <c r="AH161" i="23"/>
  <c r="AL160" i="23"/>
  <c r="AK160" i="23"/>
  <c r="AJ160" i="23"/>
  <c r="AI160" i="23"/>
  <c r="AH160" i="23"/>
  <c r="AL159" i="23"/>
  <c r="AK159" i="23"/>
  <c r="AJ159" i="23"/>
  <c r="AI159" i="23"/>
  <c r="AH159" i="23"/>
  <c r="AL158" i="23"/>
  <c r="AK158" i="23"/>
  <c r="AJ158" i="23"/>
  <c r="AI158" i="23"/>
  <c r="AH158" i="23"/>
  <c r="AL157" i="23"/>
  <c r="AK157" i="23"/>
  <c r="AJ157" i="23"/>
  <c r="AI157" i="23"/>
  <c r="AH157" i="23"/>
  <c r="AL156" i="23"/>
  <c r="AL155" i="23"/>
  <c r="AK155" i="23"/>
  <c r="AJ155" i="23"/>
  <c r="AI155" i="23"/>
  <c r="AH155" i="23"/>
  <c r="AL154" i="23"/>
  <c r="AL153" i="23"/>
  <c r="AK153" i="23"/>
  <c r="AJ153" i="23"/>
  <c r="AI153" i="23"/>
  <c r="AH153" i="23"/>
  <c r="AL152" i="23"/>
  <c r="AG152" i="23"/>
  <c r="AF152" i="23"/>
  <c r="AE152" i="23"/>
  <c r="AD152" i="23"/>
  <c r="AC152" i="23"/>
  <c r="AB152" i="23"/>
  <c r="AH151" i="23"/>
  <c r="AL150" i="23"/>
  <c r="AK150" i="23"/>
  <c r="AI150" i="23"/>
  <c r="AH150" i="23"/>
  <c r="AL149" i="23"/>
  <c r="AK149" i="23"/>
  <c r="AJ149" i="23"/>
  <c r="AI149" i="23"/>
  <c r="AH149" i="23"/>
  <c r="AL148" i="23"/>
  <c r="AK148" i="23"/>
  <c r="AJ148" i="23"/>
  <c r="AI148" i="23"/>
  <c r="AH148" i="23"/>
  <c r="AL147" i="23"/>
  <c r="AK147" i="23"/>
  <c r="AJ147" i="23"/>
  <c r="AI147" i="23"/>
  <c r="AH147" i="23"/>
  <c r="AL146" i="23"/>
  <c r="AK146" i="23"/>
  <c r="AJ146" i="23"/>
  <c r="AI146" i="23"/>
  <c r="AH146" i="23"/>
  <c r="AH145" i="23"/>
  <c r="AG145" i="23"/>
  <c r="AF145" i="23"/>
  <c r="AE145" i="23"/>
  <c r="AD145" i="23"/>
  <c r="AC145" i="23"/>
  <c r="AI144" i="23"/>
  <c r="AH144" i="23"/>
  <c r="AL143" i="23"/>
  <c r="AK143" i="23"/>
  <c r="AJ143" i="23"/>
  <c r="AI143" i="23"/>
  <c r="AI142" i="23"/>
  <c r="AH142" i="23"/>
  <c r="AL141" i="23"/>
  <c r="AK141" i="23"/>
  <c r="AJ141" i="23"/>
  <c r="AI141" i="23"/>
  <c r="AL140" i="23"/>
  <c r="AK140" i="23"/>
  <c r="AJ140" i="23"/>
  <c r="AI140" i="23"/>
  <c r="AH140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L137" i="23"/>
  <c r="AK137" i="23"/>
  <c r="AJ137" i="23"/>
  <c r="AI137" i="23"/>
  <c r="AH137" i="23"/>
  <c r="AK136" i="23"/>
  <c r="AJ136" i="23"/>
  <c r="AI136" i="23"/>
  <c r="AH136" i="23"/>
  <c r="AL135" i="23"/>
  <c r="AK135" i="23"/>
  <c r="AJ134" i="23"/>
  <c r="AI134" i="23"/>
  <c r="AH134" i="23"/>
  <c r="AL133" i="23"/>
  <c r="AK133" i="23"/>
  <c r="AK132" i="23"/>
  <c r="AJ132" i="23"/>
  <c r="AI132" i="23"/>
  <c r="AH132" i="23"/>
  <c r="AG132" i="23"/>
  <c r="AF132" i="23"/>
  <c r="AL131" i="23"/>
  <c r="AK131" i="23"/>
  <c r="AJ131" i="23"/>
  <c r="AI131" i="23"/>
  <c r="AH131" i="23"/>
  <c r="AL130" i="23"/>
  <c r="AK130" i="23"/>
  <c r="AJ130" i="23"/>
  <c r="AI130" i="23"/>
  <c r="AH130" i="23"/>
  <c r="AL129" i="23"/>
  <c r="AK129" i="23"/>
  <c r="AJ129" i="23"/>
  <c r="AI129" i="23"/>
  <c r="AH129" i="23"/>
  <c r="AL128" i="23"/>
  <c r="AK128" i="23"/>
  <c r="AJ128" i="23"/>
  <c r="AI128" i="23"/>
  <c r="AH128" i="23"/>
  <c r="AL127" i="23"/>
  <c r="AK127" i="23"/>
  <c r="AJ127" i="23"/>
  <c r="AI127" i="23"/>
  <c r="AH127" i="23"/>
  <c r="AL126" i="23"/>
  <c r="AL125" i="23"/>
  <c r="AK125" i="23"/>
  <c r="AJ125" i="23"/>
  <c r="AI125" i="23"/>
  <c r="AH125" i="23"/>
  <c r="AL124" i="23"/>
  <c r="AL123" i="23"/>
  <c r="AK123" i="23"/>
  <c r="AJ123" i="23"/>
  <c r="AI123" i="23"/>
  <c r="AH123" i="23"/>
  <c r="AL122" i="23"/>
  <c r="AL121" i="23"/>
  <c r="AK121" i="23"/>
  <c r="AJ121" i="23"/>
  <c r="AI121" i="23"/>
  <c r="AH121" i="23"/>
  <c r="AL120" i="23"/>
  <c r="AK120" i="23"/>
  <c r="AJ120" i="23"/>
  <c r="AI120" i="23"/>
  <c r="AH120" i="23"/>
  <c r="AL119" i="23"/>
  <c r="AK119" i="23"/>
  <c r="AJ119" i="23"/>
  <c r="AI119" i="23"/>
  <c r="AH119" i="23"/>
  <c r="AL118" i="23"/>
  <c r="AK118" i="23"/>
  <c r="AJ118" i="23"/>
  <c r="AI118" i="23"/>
  <c r="AH118" i="23"/>
  <c r="AL117" i="23"/>
  <c r="AK117" i="23"/>
  <c r="AJ117" i="23"/>
  <c r="AI117" i="23"/>
  <c r="AH117" i="23"/>
  <c r="AL116" i="23"/>
  <c r="AL115" i="23"/>
  <c r="AK115" i="23"/>
  <c r="AJ115" i="23"/>
  <c r="AI115" i="23"/>
  <c r="AH115" i="23"/>
  <c r="AL114" i="23"/>
  <c r="AL113" i="23"/>
  <c r="AK113" i="23"/>
  <c r="AJ113" i="23"/>
  <c r="AI113" i="23"/>
  <c r="AH113" i="23"/>
  <c r="AL112" i="23"/>
  <c r="AL111" i="23"/>
  <c r="AK111" i="23"/>
  <c r="AJ111" i="23"/>
  <c r="AI111" i="23"/>
  <c r="AH111" i="23"/>
  <c r="AL110" i="23"/>
  <c r="AK110" i="23"/>
  <c r="AJ110" i="23"/>
  <c r="AI110" i="23"/>
  <c r="AH110" i="23"/>
  <c r="AL109" i="23"/>
  <c r="AK109" i="23"/>
  <c r="AJ109" i="23"/>
  <c r="AI109" i="23"/>
  <c r="AH109" i="23"/>
  <c r="AL108" i="23"/>
  <c r="AK108" i="23"/>
  <c r="AJ108" i="23"/>
  <c r="AI108" i="23"/>
  <c r="AH108" i="23"/>
  <c r="AL107" i="23"/>
  <c r="AK107" i="23"/>
  <c r="AJ107" i="23"/>
  <c r="AI107" i="23"/>
  <c r="AH107" i="23"/>
  <c r="AL106" i="23"/>
  <c r="AK105" i="23"/>
  <c r="AJ105" i="23"/>
  <c r="AI105" i="23"/>
  <c r="AH105" i="23"/>
  <c r="AL104" i="23"/>
  <c r="AK103" i="23"/>
  <c r="AJ103" i="23"/>
  <c r="AI103" i="23"/>
  <c r="AH103" i="23"/>
  <c r="AL102" i="23"/>
  <c r="AL101" i="23"/>
  <c r="AK101" i="23"/>
  <c r="AJ101" i="23"/>
  <c r="AI101" i="23"/>
  <c r="AH101" i="23"/>
  <c r="AL100" i="23"/>
  <c r="AK100" i="23"/>
  <c r="AJ100" i="23"/>
  <c r="AH100" i="23"/>
  <c r="AL99" i="23"/>
  <c r="AK99" i="23"/>
  <c r="AJ99" i="23"/>
  <c r="AI99" i="23"/>
  <c r="AH99" i="23"/>
  <c r="AL98" i="23"/>
  <c r="AK98" i="23"/>
  <c r="AJ98" i="23"/>
  <c r="AI98" i="23"/>
  <c r="AH98" i="23"/>
  <c r="AL97" i="23"/>
  <c r="AK97" i="23"/>
  <c r="AJ97" i="23"/>
  <c r="AI97" i="23"/>
  <c r="AH97" i="23"/>
  <c r="AL96" i="23"/>
  <c r="AK95" i="23"/>
  <c r="AJ95" i="23"/>
  <c r="AH95" i="23"/>
  <c r="AL91" i="23"/>
  <c r="AK91" i="23"/>
  <c r="AJ91" i="23"/>
  <c r="AI91" i="23"/>
  <c r="AL90" i="23"/>
  <c r="AK90" i="23"/>
  <c r="AJ90" i="23"/>
  <c r="AI90" i="23"/>
  <c r="AL89" i="23"/>
  <c r="AK89" i="23"/>
  <c r="AJ89" i="23"/>
  <c r="AI89" i="23"/>
  <c r="AH89" i="23"/>
  <c r="AL88" i="23"/>
  <c r="AK88" i="23"/>
  <c r="AJ88" i="23"/>
  <c r="AI88" i="23"/>
  <c r="AH88" i="23"/>
  <c r="AL87" i="23"/>
  <c r="AK87" i="23"/>
  <c r="AJ87" i="23"/>
  <c r="AI87" i="23"/>
  <c r="AH87" i="23"/>
  <c r="AI86" i="23"/>
  <c r="AH86" i="23"/>
  <c r="AL85" i="23"/>
  <c r="AK85" i="23"/>
  <c r="AI85" i="23"/>
  <c r="AL81" i="23"/>
  <c r="AK81" i="23"/>
  <c r="AJ81" i="23"/>
  <c r="AI81" i="23"/>
  <c r="AK80" i="23"/>
  <c r="AI80" i="23"/>
  <c r="AL79" i="23"/>
  <c r="AK79" i="23"/>
  <c r="AJ79" i="23"/>
  <c r="AI79" i="23"/>
  <c r="AH79" i="23"/>
  <c r="AL78" i="23"/>
  <c r="AK78" i="23"/>
  <c r="AJ78" i="23"/>
  <c r="AI78" i="23"/>
  <c r="AH78" i="23"/>
  <c r="AL77" i="23"/>
  <c r="AK77" i="23"/>
  <c r="AJ77" i="23"/>
  <c r="AI77" i="23"/>
  <c r="AH77" i="23"/>
  <c r="AI76" i="23"/>
  <c r="AH76" i="23"/>
  <c r="AK75" i="23"/>
  <c r="AJ75" i="23"/>
  <c r="AI75" i="23"/>
  <c r="AJ73" i="23"/>
  <c r="AL71" i="23"/>
  <c r="AK71" i="23"/>
  <c r="AJ71" i="23"/>
  <c r="AI71" i="23"/>
  <c r="AL70" i="23"/>
  <c r="AJ70" i="23"/>
  <c r="AL69" i="23"/>
  <c r="AK69" i="23"/>
  <c r="AJ69" i="23"/>
  <c r="AI69" i="23"/>
  <c r="AH69" i="23"/>
  <c r="AL68" i="23"/>
  <c r="AJ68" i="23"/>
  <c r="AI68" i="23"/>
  <c r="AH68" i="23"/>
  <c r="AL67" i="23"/>
  <c r="AK67" i="23"/>
  <c r="AJ67" i="23"/>
  <c r="AI67" i="23"/>
  <c r="AH67" i="23"/>
  <c r="AI66" i="23"/>
  <c r="AL65" i="23"/>
  <c r="AI65" i="23"/>
  <c r="AK63" i="23"/>
  <c r="AJ63" i="23"/>
  <c r="AL61" i="23"/>
  <c r="AK61" i="23"/>
  <c r="AJ61" i="23"/>
  <c r="AI61" i="23"/>
  <c r="AL60" i="23"/>
  <c r="AL59" i="23"/>
  <c r="AK59" i="23"/>
  <c r="AJ59" i="23"/>
  <c r="AI59" i="23"/>
  <c r="AK58" i="23"/>
  <c r="AJ58" i="23"/>
  <c r="AI58" i="23"/>
  <c r="AH58" i="23"/>
  <c r="AL57" i="23"/>
  <c r="AK57" i="23"/>
  <c r="AJ57" i="23"/>
  <c r="AI57" i="23"/>
  <c r="AI56" i="23"/>
  <c r="AL55" i="23"/>
  <c r="AI55" i="23"/>
  <c r="AJ53" i="23"/>
  <c r="AL51" i="23"/>
  <c r="AK51" i="23"/>
  <c r="AJ51" i="23"/>
  <c r="AI51" i="23"/>
  <c r="AK50" i="23"/>
  <c r="AL49" i="23"/>
  <c r="AK49" i="23"/>
  <c r="AJ49" i="23"/>
  <c r="AI49" i="23"/>
  <c r="AL48" i="23"/>
  <c r="AJ48" i="23"/>
  <c r="AI48" i="23"/>
  <c r="AH48" i="23"/>
  <c r="AL47" i="23"/>
  <c r="AK47" i="23"/>
  <c r="AJ47" i="23"/>
  <c r="AI47" i="23"/>
  <c r="AL46" i="23"/>
  <c r="AK46" i="23"/>
  <c r="AJ46" i="23"/>
  <c r="AI46" i="23"/>
  <c r="AH46" i="23"/>
  <c r="AG46" i="23"/>
  <c r="AF46" i="23"/>
  <c r="AE46" i="23"/>
  <c r="AD46" i="23"/>
  <c r="AC46" i="23"/>
  <c r="AB46" i="23"/>
  <c r="AL45" i="23"/>
  <c r="AK45" i="23"/>
  <c r="AJ45" i="23"/>
  <c r="AI45" i="23"/>
  <c r="AH45" i="23"/>
  <c r="AG45" i="23"/>
  <c r="AF45" i="23"/>
  <c r="AE45" i="23"/>
  <c r="AD45" i="23"/>
  <c r="AC45" i="23"/>
  <c r="AB45" i="23"/>
  <c r="AL44" i="23"/>
  <c r="AK44" i="23"/>
  <c r="AJ44" i="23"/>
  <c r="AI44" i="23"/>
  <c r="AH44" i="23"/>
  <c r="AG44" i="23"/>
  <c r="AF44" i="23"/>
  <c r="AE44" i="23"/>
  <c r="AD44" i="23"/>
  <c r="AC44" i="23"/>
  <c r="AB44" i="23"/>
  <c r="AL43" i="23"/>
  <c r="AK43" i="23"/>
  <c r="AJ43" i="23"/>
  <c r="AI43" i="23"/>
  <c r="AH43" i="23"/>
  <c r="AG43" i="23"/>
  <c r="AF43" i="23"/>
  <c r="AE43" i="23"/>
  <c r="AD43" i="23"/>
  <c r="AC43" i="23"/>
  <c r="AB43" i="23"/>
  <c r="AL42" i="23"/>
  <c r="AK42" i="23"/>
  <c r="AJ42" i="23"/>
  <c r="AI42" i="23"/>
  <c r="AH42" i="23"/>
  <c r="AG42" i="23"/>
  <c r="AF42" i="23"/>
  <c r="AE42" i="23"/>
  <c r="AD42" i="23"/>
  <c r="AC42" i="23"/>
  <c r="AB42" i="23"/>
  <c r="AL41" i="23"/>
  <c r="AK41" i="23"/>
  <c r="AJ41" i="23"/>
  <c r="AI41" i="23"/>
  <c r="AH41" i="23"/>
  <c r="AG41" i="23"/>
  <c r="AF41" i="23"/>
  <c r="AE41" i="23"/>
  <c r="AD41" i="23"/>
  <c r="AC41" i="23"/>
  <c r="AB41" i="23"/>
  <c r="AL40" i="23"/>
  <c r="AK40" i="23"/>
  <c r="AJ40" i="23"/>
  <c r="AI40" i="23"/>
  <c r="AH40" i="23"/>
  <c r="AG40" i="23"/>
  <c r="AF40" i="23"/>
  <c r="AE40" i="23"/>
  <c r="AD40" i="23"/>
  <c r="AC40" i="23"/>
  <c r="AB40" i="23"/>
  <c r="AL39" i="23"/>
  <c r="AK39" i="23"/>
  <c r="AJ39" i="23"/>
  <c r="AI39" i="23"/>
  <c r="AH39" i="23"/>
  <c r="AG39" i="23"/>
  <c r="AF39" i="23"/>
  <c r="AE39" i="23"/>
  <c r="AD39" i="23"/>
  <c r="AC39" i="23"/>
  <c r="AB39" i="23"/>
  <c r="AL38" i="23"/>
  <c r="AK38" i="23"/>
  <c r="AJ38" i="23"/>
  <c r="AI38" i="23"/>
  <c r="AH38" i="23"/>
  <c r="AG38" i="23"/>
  <c r="AF38" i="23"/>
  <c r="AE38" i="23"/>
  <c r="AD38" i="23"/>
  <c r="AC38" i="23"/>
  <c r="AB38" i="23"/>
  <c r="AL37" i="23"/>
  <c r="AK37" i="23"/>
  <c r="AJ37" i="23"/>
  <c r="AI37" i="23"/>
  <c r="AH37" i="23"/>
  <c r="AG37" i="23"/>
  <c r="AF37" i="23"/>
  <c r="AE37" i="23"/>
  <c r="AD37" i="23"/>
  <c r="AC37" i="23"/>
  <c r="AB37" i="23"/>
  <c r="AL36" i="23"/>
  <c r="AK36" i="23"/>
  <c r="AJ36" i="23"/>
  <c r="AI36" i="23"/>
  <c r="AH36" i="23"/>
  <c r="AG36" i="23"/>
  <c r="AF36" i="23"/>
  <c r="AE36" i="23"/>
  <c r="AD36" i="23"/>
  <c r="AC36" i="23"/>
  <c r="AB36" i="23"/>
  <c r="AL35" i="23"/>
  <c r="AK35" i="23"/>
  <c r="AJ35" i="23"/>
  <c r="AI35" i="23"/>
  <c r="AH35" i="23"/>
  <c r="AG35" i="23"/>
  <c r="AF35" i="23"/>
  <c r="AE35" i="23"/>
  <c r="AD35" i="23"/>
  <c r="AC35" i="23"/>
  <c r="AB35" i="23"/>
  <c r="AL34" i="23"/>
  <c r="AK34" i="23"/>
  <c r="AJ34" i="23"/>
  <c r="AI34" i="23"/>
  <c r="AH34" i="23"/>
  <c r="AG34" i="23"/>
  <c r="AF34" i="23"/>
  <c r="AE34" i="23"/>
  <c r="AD34" i="23"/>
  <c r="AC34" i="23"/>
  <c r="AB34" i="23"/>
  <c r="AL33" i="23"/>
  <c r="AK33" i="23"/>
  <c r="AJ33" i="23"/>
  <c r="AI33" i="23"/>
  <c r="AH33" i="23"/>
  <c r="AG33" i="23"/>
  <c r="AF33" i="23"/>
  <c r="AE33" i="23"/>
  <c r="AD33" i="23"/>
  <c r="AC33" i="23"/>
  <c r="AB33" i="23"/>
  <c r="AL32" i="23"/>
  <c r="AK32" i="23"/>
  <c r="AJ32" i="23"/>
  <c r="AI32" i="23"/>
  <c r="AH32" i="23"/>
  <c r="AG32" i="23"/>
  <c r="AF32" i="23"/>
  <c r="AE32" i="23"/>
  <c r="AD32" i="23"/>
  <c r="AC32" i="23"/>
  <c r="AB32" i="23"/>
  <c r="AL31" i="23"/>
  <c r="AK31" i="23"/>
  <c r="AJ31" i="23"/>
  <c r="AI31" i="23"/>
  <c r="AH31" i="23"/>
  <c r="AG31" i="23"/>
  <c r="AF31" i="23"/>
  <c r="AE31" i="23"/>
  <c r="AD31" i="23"/>
  <c r="AC31" i="23"/>
  <c r="AB31" i="23"/>
  <c r="AL30" i="23"/>
  <c r="AK30" i="23"/>
  <c r="AJ30" i="23"/>
  <c r="AI30" i="23"/>
  <c r="AH30" i="23"/>
  <c r="AG30" i="23"/>
  <c r="AF30" i="23"/>
  <c r="AE30" i="23"/>
  <c r="AD30" i="23"/>
  <c r="AC30" i="23"/>
  <c r="AB30" i="23"/>
  <c r="AL29" i="23"/>
  <c r="AK29" i="23"/>
  <c r="AJ29" i="23"/>
  <c r="AI29" i="23"/>
  <c r="AH29" i="23"/>
  <c r="AG29" i="23"/>
  <c r="AF29" i="23"/>
  <c r="AE29" i="23"/>
  <c r="AD29" i="23"/>
  <c r="AC29" i="23"/>
  <c r="AB29" i="23"/>
  <c r="AL28" i="23"/>
  <c r="AK28" i="23"/>
  <c r="AJ28" i="23"/>
  <c r="AI28" i="23"/>
  <c r="AH28" i="23"/>
  <c r="AG28" i="23"/>
  <c r="AF28" i="23"/>
  <c r="AE28" i="23"/>
  <c r="AD28" i="23"/>
  <c r="AC28" i="23"/>
  <c r="AB28" i="23"/>
  <c r="AL27" i="23"/>
  <c r="AK27" i="23"/>
  <c r="AJ27" i="23"/>
  <c r="AI27" i="23"/>
  <c r="AH27" i="23"/>
  <c r="AG27" i="23"/>
  <c r="AF27" i="23"/>
  <c r="AE27" i="23"/>
  <c r="AD27" i="23"/>
  <c r="AC27" i="23"/>
  <c r="AB27" i="23"/>
  <c r="AL26" i="23"/>
  <c r="AK26" i="23"/>
  <c r="AJ26" i="23"/>
  <c r="AI26" i="23"/>
  <c r="AH26" i="23"/>
  <c r="AG26" i="23"/>
  <c r="AF26" i="23"/>
  <c r="AE26" i="23"/>
  <c r="AD26" i="23"/>
  <c r="AC26" i="23"/>
  <c r="AB26" i="23"/>
  <c r="AL25" i="23"/>
  <c r="AK25" i="23"/>
  <c r="AJ25" i="23"/>
  <c r="AI25" i="23"/>
  <c r="AH25" i="23"/>
  <c r="AG25" i="23"/>
  <c r="AF25" i="23"/>
  <c r="AE25" i="23"/>
  <c r="AD25" i="23"/>
  <c r="AC25" i="23"/>
  <c r="AB25" i="23"/>
  <c r="AL24" i="23"/>
  <c r="AK24" i="23"/>
  <c r="AJ24" i="23"/>
  <c r="AI24" i="23"/>
  <c r="AH24" i="23"/>
  <c r="AG24" i="23"/>
  <c r="AF24" i="23"/>
  <c r="AE24" i="23"/>
  <c r="AD24" i="23"/>
  <c r="AC24" i="23"/>
  <c r="AB24" i="23"/>
  <c r="AL23" i="23"/>
  <c r="AK23" i="23"/>
  <c r="AJ23" i="23"/>
  <c r="AI23" i="23"/>
  <c r="AH23" i="23"/>
  <c r="AG23" i="23"/>
  <c r="AF23" i="23"/>
  <c r="AE23" i="23"/>
  <c r="AD23" i="23"/>
  <c r="AC23" i="23"/>
  <c r="AB23" i="23"/>
  <c r="AL22" i="23"/>
  <c r="AK22" i="23"/>
  <c r="AJ22" i="23"/>
  <c r="AI22" i="23"/>
  <c r="AH22" i="23"/>
  <c r="AG22" i="23"/>
  <c r="AF22" i="23"/>
  <c r="AE22" i="23"/>
  <c r="AD22" i="23"/>
  <c r="AC22" i="23"/>
  <c r="AB22" i="23"/>
  <c r="AL21" i="23"/>
  <c r="AK21" i="23"/>
  <c r="AJ21" i="23"/>
  <c r="AI21" i="23"/>
  <c r="AH21" i="23"/>
  <c r="AG21" i="23"/>
  <c r="AF21" i="23"/>
  <c r="AE21" i="23"/>
  <c r="AD21" i="23"/>
  <c r="AC21" i="23"/>
  <c r="AB21" i="23"/>
  <c r="AL20" i="23"/>
  <c r="AK20" i="23"/>
  <c r="AJ20" i="23"/>
  <c r="AI19" i="23"/>
  <c r="AL18" i="23"/>
  <c r="AI15" i="23"/>
  <c r="AH15" i="23"/>
  <c r="AL13" i="23"/>
  <c r="AK13" i="23"/>
  <c r="AI13" i="23"/>
  <c r="AH13" i="23"/>
  <c r="AL12" i="23"/>
  <c r="AK12" i="23"/>
  <c r="AJ12" i="23"/>
  <c r="AK11" i="23"/>
  <c r="AJ11" i="23"/>
  <c r="AH11" i="23"/>
  <c r="AK10" i="23"/>
  <c r="AK8" i="23"/>
  <c r="AL7" i="23"/>
  <c r="AK7" i="23"/>
  <c r="AJ7" i="23"/>
  <c r="U310" i="10" a="1"/>
  <c r="U310" i="10" s="1"/>
  <c r="U309" i="10" a="1"/>
  <c r="U309" i="10" s="1"/>
  <c r="U308" i="10" a="1"/>
  <c r="U308" i="10" s="1"/>
  <c r="U307" i="10" a="1"/>
  <c r="U307" i="10" s="1"/>
  <c r="U306" i="10" a="1"/>
  <c r="U306" i="10" s="1"/>
  <c r="U305" i="10" a="1"/>
  <c r="U305" i="10" s="1"/>
  <c r="U304" i="10" a="1"/>
  <c r="U304" i="10" s="1"/>
  <c r="U303" i="10" a="1"/>
  <c r="U303" i="10" s="1"/>
  <c r="U302" i="10" a="1"/>
  <c r="U302" i="10" s="1"/>
  <c r="U301" i="10" a="1"/>
  <c r="U301" i="10" s="1"/>
  <c r="U300" i="10" a="1"/>
  <c r="U300" i="10" s="1"/>
  <c r="U299" i="10" a="1"/>
  <c r="U299" i="10" s="1"/>
  <c r="U298" i="10" a="1"/>
  <c r="U298" i="10" s="1"/>
  <c r="U297" i="10" a="1"/>
  <c r="U297" i="10" s="1"/>
  <c r="U296" i="10" a="1"/>
  <c r="U296" i="10" s="1"/>
  <c r="U6" i="10" a="1"/>
  <c r="U6" i="10" s="1"/>
  <c r="U5" i="10" a="1"/>
  <c r="U5" i="10" s="1"/>
  <c r="U4" i="10" a="1"/>
  <c r="U4" i="10" s="1"/>
  <c r="M34" i="21"/>
  <c r="L34" i="21"/>
  <c r="K34" i="21"/>
  <c r="J34" i="21"/>
  <c r="I34" i="21"/>
  <c r="H34" i="21"/>
  <c r="G34" i="21"/>
  <c r="F34" i="21"/>
  <c r="E34" i="21"/>
  <c r="D34" i="21"/>
  <c r="C34" i="21"/>
  <c r="B34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L1165" i="23"/>
  <c r="AK1165" i="23"/>
  <c r="AJ1165" i="23"/>
  <c r="AI1165" i="23"/>
  <c r="AH1165" i="23"/>
  <c r="AG1165" i="23"/>
  <c r="AF1165" i="23"/>
  <c r="AE1165" i="23"/>
  <c r="AD1165" i="23"/>
  <c r="AC1165" i="23"/>
  <c r="AB1165" i="23"/>
  <c r="AA1165" i="23"/>
  <c r="AL1164" i="23"/>
  <c r="AK1164" i="23"/>
  <c r="AJ1164" i="23"/>
  <c r="AI1164" i="23"/>
  <c r="AH1164" i="23"/>
  <c r="AG1164" i="23"/>
  <c r="AF1164" i="23"/>
  <c r="AE1164" i="23"/>
  <c r="AD1164" i="23"/>
  <c r="AC1164" i="23"/>
  <c r="AB1164" i="23"/>
  <c r="AA1164" i="23"/>
  <c r="AL1163" i="23"/>
  <c r="AK1163" i="23"/>
  <c r="AJ1163" i="23"/>
  <c r="AI1163" i="23"/>
  <c r="AH1163" i="23"/>
  <c r="AG1163" i="23"/>
  <c r="AF1163" i="23"/>
  <c r="AE1163" i="23"/>
  <c r="AD1163" i="23"/>
  <c r="AC1163" i="23"/>
  <c r="AB1163" i="23"/>
  <c r="AA1163" i="23"/>
  <c r="AL1162" i="23"/>
  <c r="AK1162" i="23"/>
  <c r="AJ1162" i="23"/>
  <c r="AI1162" i="23"/>
  <c r="AH1162" i="23"/>
  <c r="AG1162" i="23"/>
  <c r="AF1162" i="23"/>
  <c r="AE1162" i="23"/>
  <c r="AD1162" i="23"/>
  <c r="AC1162" i="23"/>
  <c r="AB1162" i="23"/>
  <c r="AA1162" i="23"/>
  <c r="AL1161" i="23"/>
  <c r="AK1161" i="23"/>
  <c r="AJ1161" i="23"/>
  <c r="AI1161" i="23"/>
  <c r="AH1161" i="23"/>
  <c r="AG1161" i="23"/>
  <c r="AF1161" i="23"/>
  <c r="AE1161" i="23"/>
  <c r="AD1161" i="23"/>
  <c r="AC1161" i="23"/>
  <c r="AB1161" i="23"/>
  <c r="AA1161" i="23"/>
  <c r="AL1160" i="23"/>
  <c r="AK1160" i="23"/>
  <c r="AJ1160" i="23"/>
  <c r="AI1160" i="23"/>
  <c r="AH1160" i="23"/>
  <c r="AG1160" i="23"/>
  <c r="AF1160" i="23"/>
  <c r="AE1160" i="23"/>
  <c r="AD1160" i="23"/>
  <c r="AC1160" i="23"/>
  <c r="AB1160" i="23"/>
  <c r="AA1160" i="23"/>
  <c r="AL1159" i="23"/>
  <c r="AK1159" i="23"/>
  <c r="AJ1159" i="23"/>
  <c r="AI1159" i="23"/>
  <c r="AH1159" i="23"/>
  <c r="AG1159" i="23"/>
  <c r="AF1159" i="23"/>
  <c r="AE1159" i="23"/>
  <c r="AD1159" i="23"/>
  <c r="AC1159" i="23"/>
  <c r="AB1159" i="23"/>
  <c r="AA1159" i="23"/>
  <c r="AL1158" i="23"/>
  <c r="AK1158" i="23"/>
  <c r="AJ1158" i="23"/>
  <c r="AI1158" i="23"/>
  <c r="AH1158" i="23"/>
  <c r="AG1158" i="23"/>
  <c r="AF1158" i="23"/>
  <c r="AE1158" i="23"/>
  <c r="AD1158" i="23"/>
  <c r="AC1158" i="23"/>
  <c r="AB1158" i="23"/>
  <c r="AA1158" i="23"/>
  <c r="AL1157" i="23"/>
  <c r="AK1157" i="23"/>
  <c r="AJ1157" i="23"/>
  <c r="AI1157" i="23"/>
  <c r="AH1157" i="23"/>
  <c r="AG1157" i="23"/>
  <c r="AF1157" i="23"/>
  <c r="AE1157" i="23"/>
  <c r="AD1157" i="23"/>
  <c r="AC1157" i="23"/>
  <c r="AB1157" i="23"/>
  <c r="AA1157" i="23"/>
  <c r="AL1156" i="23"/>
  <c r="AK1156" i="23"/>
  <c r="AJ1156" i="23"/>
  <c r="AI1156" i="23"/>
  <c r="AH1156" i="23"/>
  <c r="AG1156" i="23"/>
  <c r="AF1156" i="23"/>
  <c r="AE1156" i="23"/>
  <c r="AD1156" i="23"/>
  <c r="AC1156" i="23"/>
  <c r="AB1156" i="23"/>
  <c r="AA1156" i="23"/>
  <c r="AL1155" i="23"/>
  <c r="AK1155" i="23"/>
  <c r="AJ1155" i="23"/>
  <c r="AI1155" i="23"/>
  <c r="AH1155" i="23"/>
  <c r="AG1155" i="23"/>
  <c r="AF1155" i="23"/>
  <c r="AE1155" i="23"/>
  <c r="AD1155" i="23"/>
  <c r="AC1155" i="23"/>
  <c r="AB1155" i="23"/>
  <c r="AA1155" i="23"/>
  <c r="AL1154" i="23"/>
  <c r="AK1154" i="23"/>
  <c r="AJ1154" i="23"/>
  <c r="AI1154" i="23"/>
  <c r="AH1154" i="23"/>
  <c r="AG1154" i="23"/>
  <c r="AF1154" i="23"/>
  <c r="AE1154" i="23"/>
  <c r="AD1154" i="23"/>
  <c r="AC1154" i="23"/>
  <c r="AB1154" i="23"/>
  <c r="AA1154" i="23"/>
  <c r="AL1153" i="23"/>
  <c r="AK1153" i="23"/>
  <c r="AJ1153" i="23"/>
  <c r="AI1153" i="23"/>
  <c r="AH1153" i="23"/>
  <c r="AG1153" i="23"/>
  <c r="AF1153" i="23"/>
  <c r="AE1153" i="23"/>
  <c r="AD1153" i="23"/>
  <c r="AC1153" i="23"/>
  <c r="AB1153" i="23"/>
  <c r="AA1153" i="23"/>
  <c r="AL1152" i="23"/>
  <c r="AK1152" i="23"/>
  <c r="AJ1152" i="23"/>
  <c r="AI1152" i="23"/>
  <c r="AH1152" i="23"/>
  <c r="AG1152" i="23"/>
  <c r="AF1152" i="23"/>
  <c r="AE1152" i="23"/>
  <c r="AD1152" i="23"/>
  <c r="AC1152" i="23"/>
  <c r="AB1152" i="23"/>
  <c r="AA1152" i="23"/>
  <c r="AL1151" i="23"/>
  <c r="AK1151" i="23"/>
  <c r="AJ1151" i="23"/>
  <c r="AI1151" i="23"/>
  <c r="AH1151" i="23"/>
  <c r="AG1151" i="23"/>
  <c r="AF1151" i="23"/>
  <c r="AE1151" i="23"/>
  <c r="AD1151" i="23"/>
  <c r="AC1151" i="23"/>
  <c r="AB1151" i="23"/>
  <c r="AA1151" i="23"/>
  <c r="AL1150" i="23"/>
  <c r="AK1150" i="23"/>
  <c r="AJ1150" i="23"/>
  <c r="AI1150" i="23"/>
  <c r="AH1150" i="23"/>
  <c r="AG1150" i="23"/>
  <c r="AF1150" i="23"/>
  <c r="AE1150" i="23"/>
  <c r="AD1150" i="23"/>
  <c r="AC1150" i="23"/>
  <c r="AB1150" i="23"/>
  <c r="AA1150" i="23"/>
  <c r="AL1149" i="23"/>
  <c r="AK1149" i="23"/>
  <c r="AJ1149" i="23"/>
  <c r="AI1149" i="23"/>
  <c r="AH1149" i="23"/>
  <c r="AG1149" i="23"/>
  <c r="AF1149" i="23"/>
  <c r="AE1149" i="23"/>
  <c r="AD1149" i="23"/>
  <c r="AC1149" i="23"/>
  <c r="AB1149" i="23"/>
  <c r="AA1149" i="23"/>
  <c r="AL1148" i="23"/>
  <c r="AK1148" i="23"/>
  <c r="AJ1148" i="23"/>
  <c r="AI1148" i="23"/>
  <c r="AH1148" i="23"/>
  <c r="AG1148" i="23"/>
  <c r="AF1148" i="23"/>
  <c r="AE1148" i="23"/>
  <c r="AD1148" i="23"/>
  <c r="AC1148" i="23"/>
  <c r="AB1148" i="23"/>
  <c r="AA1148" i="23"/>
  <c r="AL1147" i="23"/>
  <c r="AK1147" i="23"/>
  <c r="AJ1147" i="23"/>
  <c r="AI1147" i="23"/>
  <c r="AH1147" i="23"/>
  <c r="AG1147" i="23"/>
  <c r="AF1147" i="23"/>
  <c r="AE1147" i="23"/>
  <c r="AD1147" i="23"/>
  <c r="AC1147" i="23"/>
  <c r="AB1147" i="23"/>
  <c r="AA1147" i="23"/>
  <c r="AL1146" i="23"/>
  <c r="AK1146" i="23"/>
  <c r="AJ1146" i="23"/>
  <c r="AI1146" i="23"/>
  <c r="AH1146" i="23"/>
  <c r="AG1146" i="23"/>
  <c r="AF1146" i="23"/>
  <c r="AE1146" i="23"/>
  <c r="AD1146" i="23"/>
  <c r="AC1146" i="23"/>
  <c r="AB1146" i="23"/>
  <c r="AA1146" i="23"/>
  <c r="AL1145" i="23"/>
  <c r="AK1145" i="23"/>
  <c r="AJ1145" i="23"/>
  <c r="AI1145" i="23"/>
  <c r="AH1145" i="23"/>
  <c r="AG1145" i="23"/>
  <c r="AF1145" i="23"/>
  <c r="AE1145" i="23"/>
  <c r="AD1145" i="23"/>
  <c r="AC1145" i="23"/>
  <c r="AB1145" i="23"/>
  <c r="AA1145" i="23"/>
  <c r="AL1144" i="23"/>
  <c r="AK1144" i="23"/>
  <c r="AJ1144" i="23"/>
  <c r="AI1144" i="23"/>
  <c r="AH1144" i="23"/>
  <c r="AG1144" i="23"/>
  <c r="AF1144" i="23"/>
  <c r="AE1144" i="23"/>
  <c r="AD1144" i="23"/>
  <c r="AC1144" i="23"/>
  <c r="AB1144" i="23"/>
  <c r="AA1144" i="23"/>
  <c r="AL1143" i="23"/>
  <c r="AK1143" i="23"/>
  <c r="AJ1143" i="23"/>
  <c r="AI1143" i="23"/>
  <c r="AH1143" i="23"/>
  <c r="AG1143" i="23"/>
  <c r="AF1143" i="23"/>
  <c r="AE1143" i="23"/>
  <c r="AD1143" i="23"/>
  <c r="AC1143" i="23"/>
  <c r="AB1143" i="23"/>
  <c r="AA1143" i="23"/>
  <c r="AL1142" i="23"/>
  <c r="AK1142" i="23"/>
  <c r="AJ1142" i="23"/>
  <c r="AI1142" i="23"/>
  <c r="AH1142" i="23"/>
  <c r="AG1142" i="23"/>
  <c r="AF1142" i="23"/>
  <c r="AE1142" i="23"/>
  <c r="AD1142" i="23"/>
  <c r="AC1142" i="23"/>
  <c r="AB1142" i="23"/>
  <c r="AA1142" i="23"/>
  <c r="AL1141" i="23"/>
  <c r="AK1141" i="23"/>
  <c r="AJ1141" i="23"/>
  <c r="AI1141" i="23"/>
  <c r="AH1141" i="23"/>
  <c r="AG1141" i="23"/>
  <c r="AF1141" i="23"/>
  <c r="AE1141" i="23"/>
  <c r="AD1141" i="23"/>
  <c r="AC1141" i="23"/>
  <c r="AB1141" i="23"/>
  <c r="AA1141" i="23"/>
  <c r="AL1140" i="23"/>
  <c r="AK1140" i="23"/>
  <c r="AJ1140" i="23"/>
  <c r="AI1140" i="23"/>
  <c r="AH1140" i="23"/>
  <c r="AG1140" i="23"/>
  <c r="AF1140" i="23"/>
  <c r="AE1140" i="23"/>
  <c r="AD1140" i="23"/>
  <c r="AC1140" i="23"/>
  <c r="AB1140" i="23"/>
  <c r="AA1140" i="23"/>
  <c r="AL1139" i="23"/>
  <c r="AK1139" i="23"/>
  <c r="AJ1139" i="23"/>
  <c r="AI1139" i="23"/>
  <c r="AH1139" i="23"/>
  <c r="AG1139" i="23"/>
  <c r="AF1139" i="23"/>
  <c r="AE1139" i="23"/>
  <c r="AD1139" i="23"/>
  <c r="AC1139" i="23"/>
  <c r="AB1139" i="23"/>
  <c r="AA1139" i="23"/>
  <c r="AL1138" i="23"/>
  <c r="AK1138" i="23"/>
  <c r="AJ1138" i="23"/>
  <c r="AI1138" i="23"/>
  <c r="AH1138" i="23"/>
  <c r="AG1138" i="23"/>
  <c r="AF1138" i="23"/>
  <c r="AE1138" i="23"/>
  <c r="AD1138" i="23"/>
  <c r="AC1138" i="23"/>
  <c r="AB1138" i="23"/>
  <c r="AA1138" i="23"/>
  <c r="AL1137" i="23"/>
  <c r="AK1137" i="23"/>
  <c r="AJ1137" i="23"/>
  <c r="AI1137" i="23"/>
  <c r="AH1137" i="23"/>
  <c r="AG1137" i="23"/>
  <c r="AF1137" i="23"/>
  <c r="AE1137" i="23"/>
  <c r="AD1137" i="23"/>
  <c r="AC1137" i="23"/>
  <c r="AB1137" i="23"/>
  <c r="AA1137" i="23"/>
  <c r="AL1136" i="23"/>
  <c r="AK1136" i="23"/>
  <c r="AJ1136" i="23"/>
  <c r="AI1136" i="23"/>
  <c r="AH1136" i="23"/>
  <c r="AG1136" i="23"/>
  <c r="AF1136" i="23"/>
  <c r="AE1136" i="23"/>
  <c r="AD1136" i="23"/>
  <c r="AC1136" i="23"/>
  <c r="AB1136" i="23"/>
  <c r="AA1136" i="23"/>
  <c r="AL1135" i="23"/>
  <c r="AK1135" i="23"/>
  <c r="AJ1135" i="23"/>
  <c r="AI1135" i="23"/>
  <c r="AH1135" i="23"/>
  <c r="AG1135" i="23"/>
  <c r="AF1135" i="23"/>
  <c r="AE1135" i="23"/>
  <c r="AD1135" i="23"/>
  <c r="AC1135" i="23"/>
  <c r="AB1135" i="23"/>
  <c r="AA1135" i="23"/>
  <c r="AL1134" i="23"/>
  <c r="AK1134" i="23"/>
  <c r="AJ1134" i="23"/>
  <c r="AI1134" i="23"/>
  <c r="AH1134" i="23"/>
  <c r="AG1134" i="23"/>
  <c r="AF1134" i="23"/>
  <c r="AE1134" i="23"/>
  <c r="AD1134" i="23"/>
  <c r="AC1134" i="23"/>
  <c r="AB1134" i="23"/>
  <c r="AA1134" i="23"/>
  <c r="AL1133" i="23"/>
  <c r="AK1133" i="23"/>
  <c r="AJ1133" i="23"/>
  <c r="AI1133" i="23"/>
  <c r="AH1133" i="23"/>
  <c r="AG1133" i="23"/>
  <c r="AF1133" i="23"/>
  <c r="AE1133" i="23"/>
  <c r="AD1133" i="23"/>
  <c r="AC1133" i="23"/>
  <c r="AB1133" i="23"/>
  <c r="AA1133" i="23"/>
  <c r="AL1132" i="23"/>
  <c r="AK1132" i="23"/>
  <c r="AJ1132" i="23"/>
  <c r="AI1132" i="23"/>
  <c r="AH1132" i="23"/>
  <c r="AG1132" i="23"/>
  <c r="AF1132" i="23"/>
  <c r="AE1132" i="23"/>
  <c r="AD1132" i="23"/>
  <c r="AC1132" i="23"/>
  <c r="AB1132" i="23"/>
  <c r="AA1132" i="23"/>
  <c r="AL1131" i="23"/>
  <c r="AK1131" i="23"/>
  <c r="AJ1131" i="23"/>
  <c r="AI1131" i="23"/>
  <c r="AH1131" i="23"/>
  <c r="AG1131" i="23"/>
  <c r="AF1131" i="23"/>
  <c r="AE1131" i="23"/>
  <c r="AD1131" i="23"/>
  <c r="AC1131" i="23"/>
  <c r="AB1131" i="23"/>
  <c r="AA1131" i="23"/>
  <c r="AL1130" i="23"/>
  <c r="AK1130" i="23"/>
  <c r="AJ1130" i="23"/>
  <c r="AI1130" i="23"/>
  <c r="AH1130" i="23"/>
  <c r="AG1130" i="23"/>
  <c r="AF1130" i="23"/>
  <c r="AE1130" i="23"/>
  <c r="AD1130" i="23"/>
  <c r="AC1130" i="23"/>
  <c r="AB1130" i="23"/>
  <c r="AA1130" i="23"/>
  <c r="AL1129" i="23"/>
  <c r="AK1129" i="23"/>
  <c r="AJ1129" i="23"/>
  <c r="AI1129" i="23"/>
  <c r="AH1129" i="23"/>
  <c r="AG1129" i="23"/>
  <c r="AF1129" i="23"/>
  <c r="AE1129" i="23"/>
  <c r="AD1129" i="23"/>
  <c r="AC1129" i="23"/>
  <c r="AB1129" i="23"/>
  <c r="AA1129" i="23"/>
  <c r="AL1128" i="23"/>
  <c r="AK1128" i="23"/>
  <c r="AJ1128" i="23"/>
  <c r="AI1128" i="23"/>
  <c r="AH1128" i="23"/>
  <c r="AG1128" i="23"/>
  <c r="AF1128" i="23"/>
  <c r="AE1128" i="23"/>
  <c r="AD1128" i="23"/>
  <c r="AC1128" i="23"/>
  <c r="AB1128" i="23"/>
  <c r="AA1128" i="23"/>
  <c r="AL1127" i="23"/>
  <c r="AK1127" i="23"/>
  <c r="AJ1127" i="23"/>
  <c r="AI1127" i="23"/>
  <c r="AH1127" i="23"/>
  <c r="AG1127" i="23"/>
  <c r="AF1127" i="23"/>
  <c r="AE1127" i="23"/>
  <c r="AD1127" i="23"/>
  <c r="AC1127" i="23"/>
  <c r="AB1127" i="23"/>
  <c r="AA1127" i="23"/>
  <c r="AL1126" i="23"/>
  <c r="AK1126" i="23"/>
  <c r="AJ1126" i="23"/>
  <c r="AI1126" i="23"/>
  <c r="AH1126" i="23"/>
  <c r="AG1126" i="23"/>
  <c r="AF1126" i="23"/>
  <c r="AE1126" i="23"/>
  <c r="AD1126" i="23"/>
  <c r="AC1126" i="23"/>
  <c r="AB1126" i="23"/>
  <c r="AA1126" i="23"/>
  <c r="AL1125" i="23"/>
  <c r="AK1125" i="23"/>
  <c r="AJ1125" i="23"/>
  <c r="AI1125" i="23"/>
  <c r="AH1125" i="23"/>
  <c r="AG1125" i="23"/>
  <c r="AF1125" i="23"/>
  <c r="AE1125" i="23"/>
  <c r="AD1125" i="23"/>
  <c r="AC1125" i="23"/>
  <c r="AB1125" i="23"/>
  <c r="AA1125" i="23"/>
  <c r="AL1124" i="23"/>
  <c r="AK1124" i="23"/>
  <c r="AJ1124" i="23"/>
  <c r="AI1124" i="23"/>
  <c r="AH1124" i="23"/>
  <c r="AG1124" i="23"/>
  <c r="AF1124" i="23"/>
  <c r="AE1124" i="23"/>
  <c r="AD1124" i="23"/>
  <c r="AC1124" i="23"/>
  <c r="AB1124" i="23"/>
  <c r="AA1124" i="23"/>
  <c r="AL1123" i="23"/>
  <c r="AK1123" i="23"/>
  <c r="AJ1123" i="23"/>
  <c r="AI1123" i="23"/>
  <c r="AH1123" i="23"/>
  <c r="AG1123" i="23"/>
  <c r="AF1123" i="23"/>
  <c r="AE1123" i="23"/>
  <c r="AD1123" i="23"/>
  <c r="AC1123" i="23"/>
  <c r="AB1123" i="23"/>
  <c r="AA1123" i="23"/>
  <c r="AL1122" i="23"/>
  <c r="AK1122" i="23"/>
  <c r="AJ1122" i="23"/>
  <c r="AI1122" i="23"/>
  <c r="AH1122" i="23"/>
  <c r="AG1122" i="23"/>
  <c r="AF1122" i="23"/>
  <c r="AE1122" i="23"/>
  <c r="AD1122" i="23"/>
  <c r="AC1122" i="23"/>
  <c r="AB1122" i="23"/>
  <c r="AA1122" i="23"/>
  <c r="AL1121" i="23"/>
  <c r="AK1121" i="23"/>
  <c r="AJ1121" i="23"/>
  <c r="AI1121" i="23"/>
  <c r="AH1121" i="23"/>
  <c r="AG1121" i="23"/>
  <c r="AF1121" i="23"/>
  <c r="AE1121" i="23"/>
  <c r="AD1121" i="23"/>
  <c r="AC1121" i="23"/>
  <c r="AB1121" i="23"/>
  <c r="AA1121" i="23"/>
  <c r="AL1120" i="23"/>
  <c r="AK1120" i="23"/>
  <c r="AJ1120" i="23"/>
  <c r="AI1120" i="23"/>
  <c r="AH1120" i="23"/>
  <c r="AG1120" i="23"/>
  <c r="AF1120" i="23"/>
  <c r="AE1120" i="23"/>
  <c r="AD1120" i="23"/>
  <c r="AC1120" i="23"/>
  <c r="AB1120" i="23"/>
  <c r="AA1120" i="23"/>
  <c r="AL1119" i="23"/>
  <c r="AK1119" i="23"/>
  <c r="AJ1119" i="23"/>
  <c r="AI1119" i="23"/>
  <c r="AH1119" i="23"/>
  <c r="AG1119" i="23"/>
  <c r="AF1119" i="23"/>
  <c r="AE1119" i="23"/>
  <c r="AD1119" i="23"/>
  <c r="AC1119" i="23"/>
  <c r="AB1119" i="23"/>
  <c r="AA1119" i="23"/>
  <c r="AL1118" i="23"/>
  <c r="AK1118" i="23"/>
  <c r="AJ1118" i="23"/>
  <c r="AI1118" i="23"/>
  <c r="AH1118" i="23"/>
  <c r="AG1118" i="23"/>
  <c r="AF1118" i="23"/>
  <c r="AE1118" i="23"/>
  <c r="AD1118" i="23"/>
  <c r="AC1118" i="23"/>
  <c r="AB1118" i="23"/>
  <c r="AA1118" i="23"/>
  <c r="AL1117" i="23"/>
  <c r="AK1117" i="23"/>
  <c r="AJ1117" i="23"/>
  <c r="AI1117" i="23"/>
  <c r="AH1117" i="23"/>
  <c r="AG1117" i="23"/>
  <c r="AF1117" i="23"/>
  <c r="AE1117" i="23"/>
  <c r="AD1117" i="23"/>
  <c r="AC1117" i="23"/>
  <c r="AB1117" i="23"/>
  <c r="AA1117" i="23"/>
  <c r="AL1116" i="23"/>
  <c r="AK1116" i="23"/>
  <c r="AJ1116" i="23"/>
  <c r="AI1116" i="23"/>
  <c r="AH1116" i="23"/>
  <c r="AG1116" i="23"/>
  <c r="AF1116" i="23"/>
  <c r="AE1116" i="23"/>
  <c r="AD1116" i="23"/>
  <c r="AC1116" i="23"/>
  <c r="AB1116" i="23"/>
  <c r="AA1116" i="23"/>
  <c r="AL1115" i="23"/>
  <c r="AK1115" i="23"/>
  <c r="AJ1115" i="23"/>
  <c r="AI1115" i="23"/>
  <c r="AH1115" i="23"/>
  <c r="AG1115" i="23"/>
  <c r="AF1115" i="23"/>
  <c r="AE1115" i="23"/>
  <c r="AD1115" i="23"/>
  <c r="AC1115" i="23"/>
  <c r="AB1115" i="23"/>
  <c r="AA1115" i="23"/>
  <c r="AL1114" i="23"/>
  <c r="AK1114" i="23"/>
  <c r="AJ1114" i="23"/>
  <c r="AI1114" i="23"/>
  <c r="AH1114" i="23"/>
  <c r="AG1114" i="23"/>
  <c r="AF1114" i="23"/>
  <c r="AE1114" i="23"/>
  <c r="AD1114" i="23"/>
  <c r="AC1114" i="23"/>
  <c r="AB1114" i="23"/>
  <c r="AA1114" i="23"/>
  <c r="AL1113" i="23"/>
  <c r="AK1113" i="23"/>
  <c r="AJ1113" i="23"/>
  <c r="AI1113" i="23"/>
  <c r="AH1113" i="23"/>
  <c r="AG1113" i="23"/>
  <c r="AF1113" i="23"/>
  <c r="AE1113" i="23"/>
  <c r="AD1113" i="23"/>
  <c r="AC1113" i="23"/>
  <c r="AB1113" i="23"/>
  <c r="AA1113" i="23"/>
  <c r="AL1112" i="23"/>
  <c r="AK1112" i="23"/>
  <c r="AJ1112" i="23"/>
  <c r="AI1112" i="23"/>
  <c r="AH1112" i="23"/>
  <c r="AG1112" i="23"/>
  <c r="AF1112" i="23"/>
  <c r="AE1112" i="23"/>
  <c r="AD1112" i="23"/>
  <c r="AC1112" i="23"/>
  <c r="AB1112" i="23"/>
  <c r="AA1112" i="23"/>
  <c r="AL1111" i="23"/>
  <c r="AK1111" i="23"/>
  <c r="AJ1111" i="23"/>
  <c r="AI1111" i="23"/>
  <c r="AH1111" i="23"/>
  <c r="AG1111" i="23"/>
  <c r="AF1111" i="23"/>
  <c r="AE1111" i="23"/>
  <c r="AD1111" i="23"/>
  <c r="AC1111" i="23"/>
  <c r="AB1111" i="23"/>
  <c r="AA1111" i="23"/>
  <c r="AL1110" i="23"/>
  <c r="AK1110" i="23"/>
  <c r="AJ1110" i="23"/>
  <c r="AI1110" i="23"/>
  <c r="AH1110" i="23"/>
  <c r="AG1110" i="23"/>
  <c r="AF1110" i="23"/>
  <c r="AE1110" i="23"/>
  <c r="AD1110" i="23"/>
  <c r="AC1110" i="23"/>
  <c r="AB1110" i="23"/>
  <c r="AA1110" i="23"/>
  <c r="AL1109" i="23"/>
  <c r="AK1109" i="23"/>
  <c r="AJ1109" i="23"/>
  <c r="AI1109" i="23"/>
  <c r="AH1109" i="23"/>
  <c r="AG1109" i="23"/>
  <c r="AF1109" i="23"/>
  <c r="AE1109" i="23"/>
  <c r="AD1109" i="23"/>
  <c r="AC1109" i="23"/>
  <c r="AB1109" i="23"/>
  <c r="AA1109" i="23"/>
  <c r="AL1108" i="23"/>
  <c r="AK1108" i="23"/>
  <c r="AJ1108" i="23"/>
  <c r="AI1108" i="23"/>
  <c r="AH1108" i="23"/>
  <c r="AG1108" i="23"/>
  <c r="AF1108" i="23"/>
  <c r="AE1108" i="23"/>
  <c r="AD1108" i="23"/>
  <c r="AC1108" i="23"/>
  <c r="AB1108" i="23"/>
  <c r="AA1108" i="23"/>
  <c r="AL1107" i="23"/>
  <c r="AK1107" i="23"/>
  <c r="AJ1107" i="23"/>
  <c r="AI1107" i="23"/>
  <c r="AH1107" i="23"/>
  <c r="AG1107" i="23"/>
  <c r="AF1107" i="23"/>
  <c r="AE1107" i="23"/>
  <c r="AD1107" i="23"/>
  <c r="AC1107" i="23"/>
  <c r="AB1107" i="23"/>
  <c r="AA1107" i="23"/>
  <c r="AL1106" i="23"/>
  <c r="AK1106" i="23"/>
  <c r="AJ1106" i="23"/>
  <c r="AI1106" i="23"/>
  <c r="AH1106" i="23"/>
  <c r="AG1106" i="23"/>
  <c r="AF1106" i="23"/>
  <c r="AE1106" i="23"/>
  <c r="AD1106" i="23"/>
  <c r="AC1106" i="23"/>
  <c r="AB1106" i="23"/>
  <c r="AA1106" i="23"/>
  <c r="AL1105" i="23"/>
  <c r="AK1105" i="23"/>
  <c r="AJ1105" i="23"/>
  <c r="AI1105" i="23"/>
  <c r="AH1105" i="23"/>
  <c r="AG1105" i="23"/>
  <c r="AF1105" i="23"/>
  <c r="AE1105" i="23"/>
  <c r="AD1105" i="23"/>
  <c r="AC1105" i="23"/>
  <c r="AB1105" i="23"/>
  <c r="AA1105" i="23"/>
  <c r="AL1104" i="23"/>
  <c r="AK1104" i="23"/>
  <c r="AJ1104" i="23"/>
  <c r="AI1104" i="23"/>
  <c r="AH1104" i="23"/>
  <c r="AG1104" i="23"/>
  <c r="AF1104" i="23"/>
  <c r="AE1104" i="23"/>
  <c r="AD1104" i="23"/>
  <c r="AC1104" i="23"/>
  <c r="AB1104" i="23"/>
  <c r="AA1104" i="23"/>
  <c r="AL1103" i="23"/>
  <c r="AK1103" i="23"/>
  <c r="AJ1103" i="23"/>
  <c r="AI1103" i="23"/>
  <c r="AH1103" i="23"/>
  <c r="AG1103" i="23"/>
  <c r="AF1103" i="23"/>
  <c r="AE1103" i="23"/>
  <c r="AD1103" i="23"/>
  <c r="AC1103" i="23"/>
  <c r="AB1103" i="23"/>
  <c r="AA1103" i="23"/>
  <c r="AL1102" i="23"/>
  <c r="AK1102" i="23"/>
  <c r="AJ1102" i="23"/>
  <c r="AI1102" i="23"/>
  <c r="AH1102" i="23"/>
  <c r="AG1102" i="23"/>
  <c r="AF1102" i="23"/>
  <c r="AE1102" i="23"/>
  <c r="AD1102" i="23"/>
  <c r="AC1102" i="23"/>
  <c r="AB1102" i="23"/>
  <c r="AA1102" i="23"/>
  <c r="AL1101" i="23"/>
  <c r="AK1101" i="23"/>
  <c r="AJ1101" i="23"/>
  <c r="AI1101" i="23"/>
  <c r="AH1101" i="23"/>
  <c r="AG1101" i="23"/>
  <c r="AF1101" i="23"/>
  <c r="AE1101" i="23"/>
  <c r="AD1101" i="23"/>
  <c r="AC1101" i="23"/>
  <c r="AB1101" i="23"/>
  <c r="AA1101" i="23"/>
  <c r="AL1100" i="23"/>
  <c r="AK1100" i="23"/>
  <c r="AJ1100" i="23"/>
  <c r="AI1100" i="23"/>
  <c r="AH1100" i="23"/>
  <c r="AG1100" i="23"/>
  <c r="AF1100" i="23"/>
  <c r="AE1100" i="23"/>
  <c r="AD1100" i="23"/>
  <c r="AC1100" i="23"/>
  <c r="AB1100" i="23"/>
  <c r="AA1100" i="23"/>
  <c r="AL1099" i="23"/>
  <c r="AK1099" i="23"/>
  <c r="AJ1099" i="23"/>
  <c r="AI1099" i="23"/>
  <c r="AH1099" i="23"/>
  <c r="AG1099" i="23"/>
  <c r="AF1099" i="23"/>
  <c r="AE1099" i="23"/>
  <c r="AD1099" i="23"/>
  <c r="AC1099" i="23"/>
  <c r="AB1099" i="23"/>
  <c r="AA1099" i="23"/>
  <c r="AL1098" i="23"/>
  <c r="AK1098" i="23"/>
  <c r="AJ1098" i="23"/>
  <c r="AI1098" i="23"/>
  <c r="AH1098" i="23"/>
  <c r="AG1098" i="23"/>
  <c r="AF1098" i="23"/>
  <c r="AE1098" i="23"/>
  <c r="AD1098" i="23"/>
  <c r="AC1098" i="23"/>
  <c r="AB1098" i="23"/>
  <c r="AA1098" i="23"/>
  <c r="AL1097" i="23"/>
  <c r="AK1097" i="23"/>
  <c r="AJ1097" i="23"/>
  <c r="AI1097" i="23"/>
  <c r="AH1097" i="23"/>
  <c r="AG1097" i="23"/>
  <c r="AF1097" i="23"/>
  <c r="AE1097" i="23"/>
  <c r="AD1097" i="23"/>
  <c r="AC1097" i="23"/>
  <c r="AB1097" i="23"/>
  <c r="AA1097" i="23"/>
  <c r="AL1096" i="23"/>
  <c r="AK1096" i="23"/>
  <c r="AJ1096" i="23"/>
  <c r="AI1096" i="23"/>
  <c r="AH1096" i="23"/>
  <c r="AG1096" i="23"/>
  <c r="AF1096" i="23"/>
  <c r="AE1096" i="23"/>
  <c r="AD1096" i="23"/>
  <c r="AC1096" i="23"/>
  <c r="AB1096" i="23"/>
  <c r="AA1096" i="23"/>
  <c r="AL1095" i="23"/>
  <c r="AK1095" i="23"/>
  <c r="AJ1095" i="23"/>
  <c r="AI1095" i="23"/>
  <c r="AH1095" i="23"/>
  <c r="AG1095" i="23"/>
  <c r="AF1095" i="23"/>
  <c r="AE1095" i="23"/>
  <c r="AD1095" i="23"/>
  <c r="AC1095" i="23"/>
  <c r="AB1095" i="23"/>
  <c r="AA1095" i="23"/>
  <c r="AL1094" i="23"/>
  <c r="AK1094" i="23"/>
  <c r="AJ1094" i="23"/>
  <c r="AI1094" i="23"/>
  <c r="AH1094" i="23"/>
  <c r="AG1094" i="23"/>
  <c r="AF1094" i="23"/>
  <c r="AE1094" i="23"/>
  <c r="AD1094" i="23"/>
  <c r="AC1094" i="23"/>
  <c r="AB1094" i="23"/>
  <c r="AA1094" i="23"/>
  <c r="AL1093" i="23"/>
  <c r="AK1093" i="23"/>
  <c r="AJ1093" i="23"/>
  <c r="AI1093" i="23"/>
  <c r="AH1093" i="23"/>
  <c r="AG1093" i="23"/>
  <c r="AF1093" i="23"/>
  <c r="AE1093" i="23"/>
  <c r="AD1093" i="23"/>
  <c r="AC1093" i="23"/>
  <c r="AB1093" i="23"/>
  <c r="AA1093" i="23"/>
  <c r="AL1092" i="23"/>
  <c r="AK1092" i="23"/>
  <c r="AJ1092" i="23"/>
  <c r="AI1092" i="23"/>
  <c r="AH1092" i="23"/>
  <c r="AG1092" i="23"/>
  <c r="AF1092" i="23"/>
  <c r="AE1092" i="23"/>
  <c r="AD1092" i="23"/>
  <c r="AC1092" i="23"/>
  <c r="AB1092" i="23"/>
  <c r="AA1092" i="23"/>
  <c r="AL1091" i="23"/>
  <c r="AK1091" i="23"/>
  <c r="AJ1091" i="23"/>
  <c r="AI1091" i="23"/>
  <c r="AH1091" i="23"/>
  <c r="AG1091" i="23"/>
  <c r="AF1091" i="23"/>
  <c r="AE1091" i="23"/>
  <c r="AD1091" i="23"/>
  <c r="AC1091" i="23"/>
  <c r="AB1091" i="23"/>
  <c r="AA1091" i="23"/>
  <c r="AL1090" i="23"/>
  <c r="AK1090" i="23"/>
  <c r="AJ1090" i="23"/>
  <c r="AI1090" i="23"/>
  <c r="AH1090" i="23"/>
  <c r="AG1090" i="23"/>
  <c r="AF1090" i="23"/>
  <c r="AE1090" i="23"/>
  <c r="AD1090" i="23"/>
  <c r="AC1090" i="23"/>
  <c r="AB1090" i="23"/>
  <c r="AA1090" i="23"/>
  <c r="AL1089" i="23"/>
  <c r="AK1089" i="23"/>
  <c r="AJ1089" i="23"/>
  <c r="AI1089" i="23"/>
  <c r="AH1089" i="23"/>
  <c r="AG1089" i="23"/>
  <c r="AF1089" i="23"/>
  <c r="AE1089" i="23"/>
  <c r="AD1089" i="23"/>
  <c r="AC1089" i="23"/>
  <c r="AB1089" i="23"/>
  <c r="AA1089" i="23"/>
  <c r="AL1088" i="23"/>
  <c r="AK1088" i="23"/>
  <c r="AJ1088" i="23"/>
  <c r="AI1088" i="23"/>
  <c r="AH1088" i="23"/>
  <c r="AG1088" i="23"/>
  <c r="AF1088" i="23"/>
  <c r="AE1088" i="23"/>
  <c r="AD1088" i="23"/>
  <c r="AC1088" i="23"/>
  <c r="AB1088" i="23"/>
  <c r="AA1088" i="23"/>
  <c r="AL1087" i="23"/>
  <c r="AK1087" i="23"/>
  <c r="AJ1087" i="23"/>
  <c r="AI1087" i="23"/>
  <c r="AH1087" i="23"/>
  <c r="AG1087" i="23"/>
  <c r="AF1087" i="23"/>
  <c r="AE1087" i="23"/>
  <c r="AD1087" i="23"/>
  <c r="AC1087" i="23"/>
  <c r="AB1087" i="23"/>
  <c r="AA1087" i="23"/>
  <c r="AL1086" i="23"/>
  <c r="AK1086" i="23"/>
  <c r="AJ1086" i="23"/>
  <c r="AI1086" i="23"/>
  <c r="AH1086" i="23"/>
  <c r="AG1086" i="23"/>
  <c r="AF1086" i="23"/>
  <c r="AE1086" i="23"/>
  <c r="AD1086" i="23"/>
  <c r="AC1086" i="23"/>
  <c r="AB1086" i="23"/>
  <c r="AA1086" i="23"/>
  <c r="AL1085" i="23"/>
  <c r="AK1085" i="23"/>
  <c r="AJ1085" i="23"/>
  <c r="AI1085" i="23"/>
  <c r="AH1085" i="23"/>
  <c r="AG1085" i="23"/>
  <c r="AF1085" i="23"/>
  <c r="AE1085" i="23"/>
  <c r="AD1085" i="23"/>
  <c r="AC1085" i="23"/>
  <c r="AB1085" i="23"/>
  <c r="AA1085" i="23"/>
  <c r="AL1084" i="23"/>
  <c r="AK1084" i="23"/>
  <c r="AJ1084" i="23"/>
  <c r="AI1084" i="23"/>
  <c r="AH1084" i="23"/>
  <c r="AG1084" i="23"/>
  <c r="AF1084" i="23"/>
  <c r="AE1084" i="23"/>
  <c r="AD1084" i="23"/>
  <c r="AC1084" i="23"/>
  <c r="AB1084" i="23"/>
  <c r="AA1084" i="23"/>
  <c r="AL1083" i="23"/>
  <c r="AK1083" i="23"/>
  <c r="AJ1083" i="23"/>
  <c r="AI1083" i="23"/>
  <c r="AH1083" i="23"/>
  <c r="AG1083" i="23"/>
  <c r="AF1083" i="23"/>
  <c r="AE1083" i="23"/>
  <c r="AD1083" i="23"/>
  <c r="AC1083" i="23"/>
  <c r="AB1083" i="23"/>
  <c r="AA1083" i="23"/>
  <c r="AL1082" i="23"/>
  <c r="AK1082" i="23"/>
  <c r="AJ1082" i="23"/>
  <c r="AI1082" i="23"/>
  <c r="AH1082" i="23"/>
  <c r="AG1082" i="23"/>
  <c r="AF1082" i="23"/>
  <c r="AE1082" i="23"/>
  <c r="AD1082" i="23"/>
  <c r="AC1082" i="23"/>
  <c r="AB1082" i="23"/>
  <c r="AA1082" i="23"/>
  <c r="AL1081" i="23"/>
  <c r="AK1081" i="23"/>
  <c r="AJ1081" i="23"/>
  <c r="AI1081" i="23"/>
  <c r="AH1081" i="23"/>
  <c r="AG1081" i="23"/>
  <c r="AF1081" i="23"/>
  <c r="AE1081" i="23"/>
  <c r="AD1081" i="23"/>
  <c r="AC1081" i="23"/>
  <c r="AB1081" i="23"/>
  <c r="AA1081" i="23"/>
  <c r="AL1080" i="23"/>
  <c r="AK1080" i="23"/>
  <c r="AJ1080" i="23"/>
  <c r="AI1080" i="23"/>
  <c r="AH1080" i="23"/>
  <c r="AG1080" i="23"/>
  <c r="AF1080" i="23"/>
  <c r="AE1080" i="23"/>
  <c r="AD1080" i="23"/>
  <c r="AC1080" i="23"/>
  <c r="AB1080" i="23"/>
  <c r="AA1080" i="23"/>
  <c r="AL1079" i="23"/>
  <c r="AK1079" i="23"/>
  <c r="AJ1079" i="23"/>
  <c r="AI1079" i="23"/>
  <c r="AH1079" i="23"/>
  <c r="AG1079" i="23"/>
  <c r="AF1079" i="23"/>
  <c r="AE1079" i="23"/>
  <c r="AD1079" i="23"/>
  <c r="AC1079" i="23"/>
  <c r="AB1079" i="23"/>
  <c r="AA1079" i="23"/>
  <c r="AL1078" i="23"/>
  <c r="AK1078" i="23"/>
  <c r="AJ1078" i="23"/>
  <c r="AI1078" i="23"/>
  <c r="AH1078" i="23"/>
  <c r="AG1078" i="23"/>
  <c r="AF1078" i="23"/>
  <c r="AE1078" i="23"/>
  <c r="AD1078" i="23"/>
  <c r="AC1078" i="23"/>
  <c r="AB1078" i="23"/>
  <c r="AA1078" i="23"/>
  <c r="AL1077" i="23"/>
  <c r="AK1077" i="23"/>
  <c r="AJ1077" i="23"/>
  <c r="AI1077" i="23"/>
  <c r="AH1077" i="23"/>
  <c r="AG1077" i="23"/>
  <c r="AF1077" i="23"/>
  <c r="AE1077" i="23"/>
  <c r="AD1077" i="23"/>
  <c r="AC1077" i="23"/>
  <c r="AB1077" i="23"/>
  <c r="AA1077" i="23"/>
  <c r="AL1076" i="23"/>
  <c r="AK1076" i="23"/>
  <c r="AJ1076" i="23"/>
  <c r="AI1076" i="23"/>
  <c r="AH1076" i="23"/>
  <c r="AG1076" i="23"/>
  <c r="AF1076" i="23"/>
  <c r="AE1076" i="23"/>
  <c r="AD1076" i="23"/>
  <c r="AC1076" i="23"/>
  <c r="AB1076" i="23"/>
  <c r="AA1076" i="23"/>
  <c r="AL1075" i="23"/>
  <c r="AK1075" i="23"/>
  <c r="AJ1075" i="23"/>
  <c r="AI1075" i="23"/>
  <c r="AH1075" i="23"/>
  <c r="AG1075" i="23"/>
  <c r="AF1075" i="23"/>
  <c r="AE1075" i="23"/>
  <c r="AD1075" i="23"/>
  <c r="AC1075" i="23"/>
  <c r="AB1075" i="23"/>
  <c r="AA1075" i="23"/>
  <c r="AL1074" i="23"/>
  <c r="AK1074" i="23"/>
  <c r="AJ1074" i="23"/>
  <c r="AI1074" i="23"/>
  <c r="AH1074" i="23"/>
  <c r="AG1074" i="23"/>
  <c r="AF1074" i="23"/>
  <c r="AE1074" i="23"/>
  <c r="AD1074" i="23"/>
  <c r="AC1074" i="23"/>
  <c r="AB1074" i="23"/>
  <c r="AA1074" i="23"/>
  <c r="AL1073" i="23"/>
  <c r="AK1073" i="23"/>
  <c r="AJ1073" i="23"/>
  <c r="AI1073" i="23"/>
  <c r="AH1073" i="23"/>
  <c r="AG1073" i="23"/>
  <c r="AF1073" i="23"/>
  <c r="AE1073" i="23"/>
  <c r="AD1073" i="23"/>
  <c r="AC1073" i="23"/>
  <c r="AB1073" i="23"/>
  <c r="AA1073" i="23"/>
  <c r="AL1072" i="23"/>
  <c r="AK1072" i="23"/>
  <c r="AJ1072" i="23"/>
  <c r="AI1072" i="23"/>
  <c r="AH1072" i="23"/>
  <c r="AG1072" i="23"/>
  <c r="AF1072" i="23"/>
  <c r="AE1072" i="23"/>
  <c r="AD1072" i="23"/>
  <c r="AC1072" i="23"/>
  <c r="AB1072" i="23"/>
  <c r="AA1072" i="23"/>
  <c r="AL1071" i="23"/>
  <c r="AK1071" i="23"/>
  <c r="AJ1071" i="23"/>
  <c r="AI1071" i="23"/>
  <c r="AH1071" i="23"/>
  <c r="AG1071" i="23"/>
  <c r="AF1071" i="23"/>
  <c r="AE1071" i="23"/>
  <c r="AD1071" i="23"/>
  <c r="AC1071" i="23"/>
  <c r="AB1071" i="23"/>
  <c r="AA1071" i="23"/>
  <c r="AL1070" i="23"/>
  <c r="AK1070" i="23"/>
  <c r="AJ1070" i="23"/>
  <c r="AI1070" i="23"/>
  <c r="AH1070" i="23"/>
  <c r="AG1070" i="23"/>
  <c r="AF1070" i="23"/>
  <c r="AE1070" i="23"/>
  <c r="AD1070" i="23"/>
  <c r="AC1070" i="23"/>
  <c r="AB1070" i="23"/>
  <c r="AA1070" i="23"/>
  <c r="AL1069" i="23"/>
  <c r="AK1069" i="23"/>
  <c r="AJ1069" i="23"/>
  <c r="AI1069" i="23"/>
  <c r="AH1069" i="23"/>
  <c r="AG1069" i="23"/>
  <c r="AF1069" i="23"/>
  <c r="AE1069" i="23"/>
  <c r="AD1069" i="23"/>
  <c r="AC1069" i="23"/>
  <c r="AB1069" i="23"/>
  <c r="AA1069" i="23"/>
  <c r="AL1068" i="23"/>
  <c r="AK1068" i="23"/>
  <c r="AJ1068" i="23"/>
  <c r="AI1068" i="23"/>
  <c r="AH1068" i="23"/>
  <c r="AG1068" i="23"/>
  <c r="AF1068" i="23"/>
  <c r="AE1068" i="23"/>
  <c r="AD1068" i="23"/>
  <c r="AC1068" i="23"/>
  <c r="AB1068" i="23"/>
  <c r="AA1068" i="23"/>
  <c r="AL1067" i="23"/>
  <c r="AK1067" i="23"/>
  <c r="AJ1067" i="23"/>
  <c r="AI1067" i="23"/>
  <c r="AH1067" i="23"/>
  <c r="AG1067" i="23"/>
  <c r="AF1067" i="23"/>
  <c r="AE1067" i="23"/>
  <c r="AD1067" i="23"/>
  <c r="AC1067" i="23"/>
  <c r="AB1067" i="23"/>
  <c r="AA1067" i="23"/>
  <c r="AL1066" i="23"/>
  <c r="AK1066" i="23"/>
  <c r="AJ1066" i="23"/>
  <c r="AI1066" i="23"/>
  <c r="AH1066" i="23"/>
  <c r="AG1066" i="23"/>
  <c r="AF1066" i="23"/>
  <c r="AE1066" i="23"/>
  <c r="AD1066" i="23"/>
  <c r="AC1066" i="23"/>
  <c r="AB1066" i="23"/>
  <c r="AA1066" i="23"/>
  <c r="AL1065" i="23"/>
  <c r="AK1065" i="23"/>
  <c r="AJ1065" i="23"/>
  <c r="AI1065" i="23"/>
  <c r="AH1065" i="23"/>
  <c r="AG1065" i="23"/>
  <c r="AF1065" i="23"/>
  <c r="AE1065" i="23"/>
  <c r="AD1065" i="23"/>
  <c r="AC1065" i="23"/>
  <c r="AB1065" i="23"/>
  <c r="AA1065" i="23"/>
  <c r="AL1064" i="23"/>
  <c r="AK1064" i="23"/>
  <c r="AJ1064" i="23"/>
  <c r="AI1064" i="23"/>
  <c r="AH1064" i="23"/>
  <c r="AG1064" i="23"/>
  <c r="AF1064" i="23"/>
  <c r="AE1064" i="23"/>
  <c r="AD1064" i="23"/>
  <c r="AC1064" i="23"/>
  <c r="AB1064" i="23"/>
  <c r="AA1064" i="23"/>
  <c r="AL1063" i="23"/>
  <c r="AK1063" i="23"/>
  <c r="AJ1063" i="23"/>
  <c r="AI1063" i="23"/>
  <c r="AH1063" i="23"/>
  <c r="AG1063" i="23"/>
  <c r="AF1063" i="23"/>
  <c r="AE1063" i="23"/>
  <c r="AD1063" i="23"/>
  <c r="AC1063" i="23"/>
  <c r="AB1063" i="23"/>
  <c r="AA1063" i="23"/>
  <c r="AL1062" i="23"/>
  <c r="AK1062" i="23"/>
  <c r="AJ1062" i="23"/>
  <c r="AI1062" i="23"/>
  <c r="AH1062" i="23"/>
  <c r="AG1062" i="23"/>
  <c r="AF1062" i="23"/>
  <c r="AE1062" i="23"/>
  <c r="AD1062" i="23"/>
  <c r="AC1062" i="23"/>
  <c r="AB1062" i="23"/>
  <c r="AA1062" i="23"/>
  <c r="AL1061" i="23"/>
  <c r="AK1061" i="23"/>
  <c r="AJ1061" i="23"/>
  <c r="AI1061" i="23"/>
  <c r="AH1061" i="23"/>
  <c r="AG1061" i="23"/>
  <c r="AF1061" i="23"/>
  <c r="AE1061" i="23"/>
  <c r="AD1061" i="23"/>
  <c r="AC1061" i="23"/>
  <c r="AB1061" i="23"/>
  <c r="AA1061" i="23"/>
  <c r="AL1060" i="23"/>
  <c r="AK1060" i="23"/>
  <c r="AJ1060" i="23"/>
  <c r="AI1060" i="23"/>
  <c r="AH1060" i="23"/>
  <c r="AG1060" i="23"/>
  <c r="AF1060" i="23"/>
  <c r="AE1060" i="23"/>
  <c r="AD1060" i="23"/>
  <c r="AC1060" i="23"/>
  <c r="AB1060" i="23"/>
  <c r="AA1060" i="23"/>
  <c r="AL1059" i="23"/>
  <c r="AK1059" i="23"/>
  <c r="AJ1059" i="23"/>
  <c r="AI1059" i="23"/>
  <c r="AH1059" i="23"/>
  <c r="AG1059" i="23"/>
  <c r="AF1059" i="23"/>
  <c r="AE1059" i="23"/>
  <c r="AD1059" i="23"/>
  <c r="AC1059" i="23"/>
  <c r="AB1059" i="23"/>
  <c r="AA1059" i="23"/>
  <c r="AL1058" i="23"/>
  <c r="AK1058" i="23"/>
  <c r="AJ1058" i="23"/>
  <c r="AI1058" i="23"/>
  <c r="AH1058" i="23"/>
  <c r="AG1058" i="23"/>
  <c r="AF1058" i="23"/>
  <c r="AE1058" i="23"/>
  <c r="AD1058" i="23"/>
  <c r="AC1058" i="23"/>
  <c r="AB1058" i="23"/>
  <c r="AA1058" i="23"/>
  <c r="AL1057" i="23"/>
  <c r="AK1057" i="23"/>
  <c r="AJ1057" i="23"/>
  <c r="AI1057" i="23"/>
  <c r="AH1057" i="23"/>
  <c r="AG1057" i="23"/>
  <c r="AF1057" i="23"/>
  <c r="AE1057" i="23"/>
  <c r="AD1057" i="23"/>
  <c r="AC1057" i="23"/>
  <c r="AB1057" i="23"/>
  <c r="AA1057" i="23"/>
  <c r="AL1056" i="23"/>
  <c r="AK1056" i="23"/>
  <c r="AJ1056" i="23"/>
  <c r="AI1056" i="23"/>
  <c r="AH1056" i="23"/>
  <c r="AG1056" i="23"/>
  <c r="AF1056" i="23"/>
  <c r="AE1056" i="23"/>
  <c r="AD1056" i="23"/>
  <c r="AC1056" i="23"/>
  <c r="AB1056" i="23"/>
  <c r="AA1056" i="23"/>
  <c r="AL1055" i="23"/>
  <c r="AK1055" i="23"/>
  <c r="AJ1055" i="23"/>
  <c r="AI1055" i="23"/>
  <c r="AH1055" i="23"/>
  <c r="AG1055" i="23"/>
  <c r="AF1055" i="23"/>
  <c r="AE1055" i="23"/>
  <c r="AD1055" i="23"/>
  <c r="AC1055" i="23"/>
  <c r="AB1055" i="23"/>
  <c r="AA1055" i="23"/>
  <c r="AL1054" i="23"/>
  <c r="AK1054" i="23"/>
  <c r="AJ1054" i="23"/>
  <c r="AI1054" i="23"/>
  <c r="AH1054" i="23"/>
  <c r="AG1054" i="23"/>
  <c r="AF1054" i="23"/>
  <c r="AE1054" i="23"/>
  <c r="AD1054" i="23"/>
  <c r="AC1054" i="23"/>
  <c r="AB1054" i="23"/>
  <c r="AA1054" i="23"/>
  <c r="AL1053" i="23"/>
  <c r="AK1053" i="23"/>
  <c r="AJ1053" i="23"/>
  <c r="AI1053" i="23"/>
  <c r="AH1053" i="23"/>
  <c r="AG1053" i="23"/>
  <c r="AF1053" i="23"/>
  <c r="AE1053" i="23"/>
  <c r="AD1053" i="23"/>
  <c r="AC1053" i="23"/>
  <c r="AB1053" i="23"/>
  <c r="AA1053" i="23"/>
  <c r="AL1052" i="23"/>
  <c r="AK1052" i="23"/>
  <c r="AJ1052" i="23"/>
  <c r="AI1052" i="23"/>
  <c r="AH1052" i="23"/>
  <c r="AG1052" i="23"/>
  <c r="AF1052" i="23"/>
  <c r="AE1052" i="23"/>
  <c r="AD1052" i="23"/>
  <c r="AC1052" i="23"/>
  <c r="AB1052" i="23"/>
  <c r="AA1052" i="23"/>
  <c r="AL1051" i="23"/>
  <c r="AK1051" i="23"/>
  <c r="AJ1051" i="23"/>
  <c r="AI1051" i="23"/>
  <c r="AH1051" i="23"/>
  <c r="AG1051" i="23"/>
  <c r="AF1051" i="23"/>
  <c r="AE1051" i="23"/>
  <c r="AD1051" i="23"/>
  <c r="AC1051" i="23"/>
  <c r="AB1051" i="23"/>
  <c r="AA1051" i="23"/>
  <c r="AL1050" i="23"/>
  <c r="AK1050" i="23"/>
  <c r="AJ1050" i="23"/>
  <c r="AI1050" i="23"/>
  <c r="AH1050" i="23"/>
  <c r="AG1050" i="23"/>
  <c r="AF1050" i="23"/>
  <c r="AE1050" i="23"/>
  <c r="AD1050" i="23"/>
  <c r="AC1050" i="23"/>
  <c r="AB1050" i="23"/>
  <c r="AA1050" i="23"/>
  <c r="AL1049" i="23"/>
  <c r="AK1049" i="23"/>
  <c r="AJ1049" i="23"/>
  <c r="AI1049" i="23"/>
  <c r="AH1049" i="23"/>
  <c r="AG1049" i="23"/>
  <c r="AF1049" i="23"/>
  <c r="AE1049" i="23"/>
  <c r="AD1049" i="23"/>
  <c r="AC1049" i="23"/>
  <c r="AB1049" i="23"/>
  <c r="AA1049" i="23"/>
  <c r="AL1048" i="23"/>
  <c r="AK1048" i="23"/>
  <c r="AJ1048" i="23"/>
  <c r="AI1048" i="23"/>
  <c r="AH1048" i="23"/>
  <c r="AG1048" i="23"/>
  <c r="AF1048" i="23"/>
  <c r="AE1048" i="23"/>
  <c r="AD1048" i="23"/>
  <c r="AC1048" i="23"/>
  <c r="AB1048" i="23"/>
  <c r="AA1048" i="23"/>
  <c r="AL1047" i="23"/>
  <c r="AK1047" i="23"/>
  <c r="AJ1047" i="23"/>
  <c r="AI1047" i="23"/>
  <c r="AH1047" i="23"/>
  <c r="AG1047" i="23"/>
  <c r="AF1047" i="23"/>
  <c r="AE1047" i="23"/>
  <c r="AD1047" i="23"/>
  <c r="AC1047" i="23"/>
  <c r="AB1047" i="23"/>
  <c r="AA1047" i="23"/>
  <c r="AL1046" i="23"/>
  <c r="AK1046" i="23"/>
  <c r="AJ1046" i="23"/>
  <c r="AI1046" i="23"/>
  <c r="AH1046" i="23"/>
  <c r="AG1046" i="23"/>
  <c r="AF1046" i="23"/>
  <c r="AE1046" i="23"/>
  <c r="AD1046" i="23"/>
  <c r="AC1046" i="23"/>
  <c r="AB1046" i="23"/>
  <c r="AA1046" i="23"/>
  <c r="AL1045" i="23"/>
  <c r="AK1045" i="23"/>
  <c r="AJ1045" i="23"/>
  <c r="AI1045" i="23"/>
  <c r="AH1045" i="23"/>
  <c r="AG1045" i="23"/>
  <c r="AF1045" i="23"/>
  <c r="AE1045" i="23"/>
  <c r="AD1045" i="23"/>
  <c r="AC1045" i="23"/>
  <c r="AB1045" i="23"/>
  <c r="AA1045" i="23"/>
  <c r="AL1044" i="23"/>
  <c r="AK1044" i="23"/>
  <c r="AJ1044" i="23"/>
  <c r="AI1044" i="23"/>
  <c r="AH1044" i="23"/>
  <c r="AG1044" i="23"/>
  <c r="AF1044" i="23"/>
  <c r="AE1044" i="23"/>
  <c r="AD1044" i="23"/>
  <c r="AC1044" i="23"/>
  <c r="AB1044" i="23"/>
  <c r="AA1044" i="23"/>
  <c r="AL1043" i="23"/>
  <c r="AK1043" i="23"/>
  <c r="AJ1043" i="23"/>
  <c r="AI1043" i="23"/>
  <c r="AH1043" i="23"/>
  <c r="AG1043" i="23"/>
  <c r="AF1043" i="23"/>
  <c r="AE1043" i="23"/>
  <c r="AD1043" i="23"/>
  <c r="AC1043" i="23"/>
  <c r="AB1043" i="23"/>
  <c r="AA1043" i="23"/>
  <c r="AL1042" i="23"/>
  <c r="AK1042" i="23"/>
  <c r="AJ1042" i="23"/>
  <c r="AI1042" i="23"/>
  <c r="AH1042" i="23"/>
  <c r="AG1042" i="23"/>
  <c r="AF1042" i="23"/>
  <c r="AE1042" i="23"/>
  <c r="AD1042" i="23"/>
  <c r="AC1042" i="23"/>
  <c r="AB1042" i="23"/>
  <c r="AA1042" i="23"/>
  <c r="AL1041" i="23"/>
  <c r="AK1041" i="23"/>
  <c r="AJ1041" i="23"/>
  <c r="AI1041" i="23"/>
  <c r="AH1041" i="23"/>
  <c r="AG1041" i="23"/>
  <c r="AF1041" i="23"/>
  <c r="AE1041" i="23"/>
  <c r="AD1041" i="23"/>
  <c r="AC1041" i="23"/>
  <c r="AB1041" i="23"/>
  <c r="AA1041" i="23"/>
  <c r="AL1040" i="23"/>
  <c r="AK1040" i="23"/>
  <c r="AJ1040" i="23"/>
  <c r="AI1040" i="23"/>
  <c r="AH1040" i="23"/>
  <c r="AG1040" i="23"/>
  <c r="AF1040" i="23"/>
  <c r="AE1040" i="23"/>
  <c r="AD1040" i="23"/>
  <c r="AC1040" i="23"/>
  <c r="AB1040" i="23"/>
  <c r="AA1040" i="23"/>
  <c r="AL1039" i="23"/>
  <c r="AK1039" i="23"/>
  <c r="AJ1039" i="23"/>
  <c r="AI1039" i="23"/>
  <c r="AH1039" i="23"/>
  <c r="AG1039" i="23"/>
  <c r="AF1039" i="23"/>
  <c r="AE1039" i="23"/>
  <c r="AD1039" i="23"/>
  <c r="AC1039" i="23"/>
  <c r="AB1039" i="23"/>
  <c r="AA1039" i="23"/>
  <c r="AL1038" i="23"/>
  <c r="AK1038" i="23"/>
  <c r="AJ1038" i="23"/>
  <c r="AI1038" i="23"/>
  <c r="AH1038" i="23"/>
  <c r="AG1038" i="23"/>
  <c r="AF1038" i="23"/>
  <c r="AE1038" i="23"/>
  <c r="AD1038" i="23"/>
  <c r="AC1038" i="23"/>
  <c r="AB1038" i="23"/>
  <c r="AA1038" i="23"/>
  <c r="AL1037" i="23"/>
  <c r="AK1037" i="23"/>
  <c r="AJ1037" i="23"/>
  <c r="AI1037" i="23"/>
  <c r="AH1037" i="23"/>
  <c r="AG1037" i="23"/>
  <c r="AF1037" i="23"/>
  <c r="AE1037" i="23"/>
  <c r="AD1037" i="23"/>
  <c r="AC1037" i="23"/>
  <c r="AB1037" i="23"/>
  <c r="AA1037" i="23"/>
  <c r="AL1036" i="23"/>
  <c r="AK1036" i="23"/>
  <c r="AJ1036" i="23"/>
  <c r="AI1036" i="23"/>
  <c r="AH1036" i="23"/>
  <c r="AG1036" i="23"/>
  <c r="AF1036" i="23"/>
  <c r="AE1036" i="23"/>
  <c r="AD1036" i="23"/>
  <c r="AC1036" i="23"/>
  <c r="AB1036" i="23"/>
  <c r="AA1036" i="23"/>
  <c r="AL1035" i="23"/>
  <c r="AK1035" i="23"/>
  <c r="AJ1035" i="23"/>
  <c r="AI1035" i="23"/>
  <c r="AH1035" i="23"/>
  <c r="AG1035" i="23"/>
  <c r="AF1035" i="23"/>
  <c r="AE1035" i="23"/>
  <c r="AD1035" i="23"/>
  <c r="AC1035" i="23"/>
  <c r="AB1035" i="23"/>
  <c r="AA1035" i="23"/>
  <c r="AL1034" i="23"/>
  <c r="AK1034" i="23"/>
  <c r="AJ1034" i="23"/>
  <c r="AI1034" i="23"/>
  <c r="AH1034" i="23"/>
  <c r="AG1034" i="23"/>
  <c r="AF1034" i="23"/>
  <c r="AE1034" i="23"/>
  <c r="AD1034" i="23"/>
  <c r="AC1034" i="23"/>
  <c r="AB1034" i="23"/>
  <c r="AA1034" i="23"/>
  <c r="AL1033" i="23"/>
  <c r="AK1033" i="23"/>
  <c r="AJ1033" i="23"/>
  <c r="AI1033" i="23"/>
  <c r="AH1033" i="23"/>
  <c r="AG1033" i="23"/>
  <c r="AF1033" i="23"/>
  <c r="AE1033" i="23"/>
  <c r="AD1033" i="23"/>
  <c r="AC1033" i="23"/>
  <c r="AB1033" i="23"/>
  <c r="AA1033" i="23"/>
  <c r="AL1032" i="23"/>
  <c r="AK1032" i="23"/>
  <c r="AJ1032" i="23"/>
  <c r="AI1032" i="23"/>
  <c r="AH1032" i="23"/>
  <c r="AG1032" i="23"/>
  <c r="AF1032" i="23"/>
  <c r="AE1032" i="23"/>
  <c r="AD1032" i="23"/>
  <c r="AC1032" i="23"/>
  <c r="AB1032" i="23"/>
  <c r="AA1032" i="23"/>
  <c r="AL1031" i="23"/>
  <c r="AK1031" i="23"/>
  <c r="AJ1031" i="23"/>
  <c r="AI1031" i="23"/>
  <c r="AH1031" i="23"/>
  <c r="AG1031" i="23"/>
  <c r="AF1031" i="23"/>
  <c r="AE1031" i="23"/>
  <c r="AD1031" i="23"/>
  <c r="AC1031" i="23"/>
  <c r="AB1031" i="23"/>
  <c r="AA1031" i="23"/>
  <c r="AL1030" i="23"/>
  <c r="AK1030" i="23"/>
  <c r="AJ1030" i="23"/>
  <c r="AI1030" i="23"/>
  <c r="AH1030" i="23"/>
  <c r="AG1030" i="23"/>
  <c r="AF1030" i="23"/>
  <c r="AE1030" i="23"/>
  <c r="AD1030" i="23"/>
  <c r="AC1030" i="23"/>
  <c r="AB1030" i="23"/>
  <c r="AA1030" i="23"/>
  <c r="AL1029" i="23"/>
  <c r="AK1029" i="23"/>
  <c r="AJ1029" i="23"/>
  <c r="AI1029" i="23"/>
  <c r="AH1029" i="23"/>
  <c r="AG1029" i="23"/>
  <c r="AF1029" i="23"/>
  <c r="AE1029" i="23"/>
  <c r="AD1029" i="23"/>
  <c r="AC1029" i="23"/>
  <c r="AB1029" i="23"/>
  <c r="AA1029" i="23"/>
  <c r="AL1028" i="23"/>
  <c r="AK1028" i="23"/>
  <c r="AJ1028" i="23"/>
  <c r="AI1028" i="23"/>
  <c r="AH1028" i="23"/>
  <c r="AG1028" i="23"/>
  <c r="AF1028" i="23"/>
  <c r="AE1028" i="23"/>
  <c r="AD1028" i="23"/>
  <c r="AC1028" i="23"/>
  <c r="AB1028" i="23"/>
  <c r="AA1028" i="23"/>
  <c r="AL1027" i="23"/>
  <c r="AK1027" i="23"/>
  <c r="AJ1027" i="23"/>
  <c r="AI1027" i="23"/>
  <c r="AH1027" i="23"/>
  <c r="AG1027" i="23"/>
  <c r="AF1027" i="23"/>
  <c r="AE1027" i="23"/>
  <c r="AD1027" i="23"/>
  <c r="AC1027" i="23"/>
  <c r="AB1027" i="23"/>
  <c r="AA1027" i="23"/>
  <c r="AL1026" i="23"/>
  <c r="AK1026" i="23"/>
  <c r="AJ1026" i="23"/>
  <c r="AI1026" i="23"/>
  <c r="AH1026" i="23"/>
  <c r="AG1026" i="23"/>
  <c r="AF1026" i="23"/>
  <c r="AE1026" i="23"/>
  <c r="AD1026" i="23"/>
  <c r="AC1026" i="23"/>
  <c r="AB1026" i="23"/>
  <c r="AA1026" i="23"/>
  <c r="AL1025" i="23"/>
  <c r="AK1025" i="23"/>
  <c r="AJ1025" i="23"/>
  <c r="AI1025" i="23"/>
  <c r="AH1025" i="23"/>
  <c r="AG1025" i="23"/>
  <c r="AF1025" i="23"/>
  <c r="AE1025" i="23"/>
  <c r="AD1025" i="23"/>
  <c r="AC1025" i="23"/>
  <c r="AB1025" i="23"/>
  <c r="AA1025" i="23"/>
  <c r="AL1024" i="23"/>
  <c r="AK1024" i="23"/>
  <c r="AJ1024" i="23"/>
  <c r="AI1024" i="23"/>
  <c r="AH1024" i="23"/>
  <c r="AG1024" i="23"/>
  <c r="AF1024" i="23"/>
  <c r="AE1024" i="23"/>
  <c r="AD1024" i="23"/>
  <c r="AC1024" i="23"/>
  <c r="AB1024" i="23"/>
  <c r="AA1024" i="23"/>
  <c r="AL1023" i="23"/>
  <c r="AK1023" i="23"/>
  <c r="AJ1023" i="23"/>
  <c r="AI1023" i="23"/>
  <c r="AH1023" i="23"/>
  <c r="AG1023" i="23"/>
  <c r="AF1023" i="23"/>
  <c r="AE1023" i="23"/>
  <c r="AD1023" i="23"/>
  <c r="AC1023" i="23"/>
  <c r="AB1023" i="23"/>
  <c r="AA1023" i="23"/>
  <c r="AL1022" i="23"/>
  <c r="AK1022" i="23"/>
  <c r="AJ1022" i="23"/>
  <c r="AI1022" i="23"/>
  <c r="AH1022" i="23"/>
  <c r="AG1022" i="23"/>
  <c r="AF1022" i="23"/>
  <c r="AE1022" i="23"/>
  <c r="AD1022" i="23"/>
  <c r="AC1022" i="23"/>
  <c r="AB1022" i="23"/>
  <c r="AA1022" i="23"/>
  <c r="AL1021" i="23"/>
  <c r="AK1021" i="23"/>
  <c r="AJ1021" i="23"/>
  <c r="AI1021" i="23"/>
  <c r="AH1021" i="23"/>
  <c r="AG1021" i="23"/>
  <c r="AF1021" i="23"/>
  <c r="AE1021" i="23"/>
  <c r="AD1021" i="23"/>
  <c r="AC1021" i="23"/>
  <c r="AB1021" i="23"/>
  <c r="AA1021" i="23"/>
  <c r="AL1020" i="23"/>
  <c r="AK1020" i="23"/>
  <c r="AJ1020" i="23"/>
  <c r="AI1020" i="23"/>
  <c r="AH1020" i="23"/>
  <c r="AG1020" i="23"/>
  <c r="AF1020" i="23"/>
  <c r="AE1020" i="23"/>
  <c r="AD1020" i="23"/>
  <c r="AC1020" i="23"/>
  <c r="AB1020" i="23"/>
  <c r="AA1020" i="23"/>
  <c r="AL1019" i="23"/>
  <c r="AK1019" i="23"/>
  <c r="AJ1019" i="23"/>
  <c r="AI1019" i="23"/>
  <c r="AH1019" i="23"/>
  <c r="AG1019" i="23"/>
  <c r="AF1019" i="23"/>
  <c r="AE1019" i="23"/>
  <c r="AD1019" i="23"/>
  <c r="AC1019" i="23"/>
  <c r="AB1019" i="23"/>
  <c r="AA1019" i="23"/>
  <c r="AL1018" i="23"/>
  <c r="AK1018" i="23"/>
  <c r="AJ1018" i="23"/>
  <c r="AI1018" i="23"/>
  <c r="AH1018" i="23"/>
  <c r="AG1018" i="23"/>
  <c r="AF1018" i="23"/>
  <c r="AE1018" i="23"/>
  <c r="AD1018" i="23"/>
  <c r="AC1018" i="23"/>
  <c r="AB1018" i="23"/>
  <c r="AA1018" i="23"/>
  <c r="AL1017" i="23"/>
  <c r="AK1017" i="23"/>
  <c r="AJ1017" i="23"/>
  <c r="AI1017" i="23"/>
  <c r="AH1017" i="23"/>
  <c r="AG1017" i="23"/>
  <c r="AF1017" i="23"/>
  <c r="AE1017" i="23"/>
  <c r="AD1017" i="23"/>
  <c r="AC1017" i="23"/>
  <c r="AB1017" i="23"/>
  <c r="AA1017" i="23"/>
  <c r="AL1016" i="23"/>
  <c r="AK1016" i="23"/>
  <c r="AJ1016" i="23"/>
  <c r="AI1016" i="23"/>
  <c r="AH1016" i="23"/>
  <c r="AG1016" i="23"/>
  <c r="AF1016" i="23"/>
  <c r="AE1016" i="23"/>
  <c r="AD1016" i="23"/>
  <c r="AC1016" i="23"/>
  <c r="AB1016" i="23"/>
  <c r="AA1016" i="23"/>
  <c r="AL1015" i="23"/>
  <c r="AK1015" i="23"/>
  <c r="AJ1015" i="23"/>
  <c r="AI1015" i="23"/>
  <c r="AH1015" i="23"/>
  <c r="AG1015" i="23"/>
  <c r="AF1015" i="23"/>
  <c r="AE1015" i="23"/>
  <c r="AD1015" i="23"/>
  <c r="AC1015" i="23"/>
  <c r="AB1015" i="23"/>
  <c r="AA1015" i="23"/>
  <c r="AL1014" i="23"/>
  <c r="AK1014" i="23"/>
  <c r="AJ1014" i="23"/>
  <c r="AI1014" i="23"/>
  <c r="AH1014" i="23"/>
  <c r="AG1014" i="23"/>
  <c r="AF1014" i="23"/>
  <c r="AE1014" i="23"/>
  <c r="AD1014" i="23"/>
  <c r="AC1014" i="23"/>
  <c r="AB1014" i="23"/>
  <c r="AA1014" i="23"/>
  <c r="AL1013" i="23"/>
  <c r="AK1013" i="23"/>
  <c r="AJ1013" i="23"/>
  <c r="AI1013" i="23"/>
  <c r="AH1013" i="23"/>
  <c r="AG1013" i="23"/>
  <c r="AF1013" i="23"/>
  <c r="AE1013" i="23"/>
  <c r="AD1013" i="23"/>
  <c r="AC1013" i="23"/>
  <c r="AB1013" i="23"/>
  <c r="AA1013" i="23"/>
  <c r="AL1012" i="23"/>
  <c r="AK1012" i="23"/>
  <c r="AJ1012" i="23"/>
  <c r="AI1012" i="23"/>
  <c r="AH1012" i="23"/>
  <c r="AG1012" i="23"/>
  <c r="AF1012" i="23"/>
  <c r="AE1012" i="23"/>
  <c r="AD1012" i="23"/>
  <c r="AC1012" i="23"/>
  <c r="AB1012" i="23"/>
  <c r="AA1012" i="23"/>
  <c r="AL1011" i="23"/>
  <c r="AK1011" i="23"/>
  <c r="AJ1011" i="23"/>
  <c r="AI1011" i="23"/>
  <c r="AH1011" i="23"/>
  <c r="AG1011" i="23"/>
  <c r="AF1011" i="23"/>
  <c r="AE1011" i="23"/>
  <c r="AD1011" i="23"/>
  <c r="AC1011" i="23"/>
  <c r="AB1011" i="23"/>
  <c r="AA1011" i="23"/>
  <c r="AL1010" i="23"/>
  <c r="AK1010" i="23"/>
  <c r="AJ1010" i="23"/>
  <c r="AI1010" i="23"/>
  <c r="AH1010" i="23"/>
  <c r="AG1010" i="23"/>
  <c r="AF1010" i="23"/>
  <c r="AE1010" i="23"/>
  <c r="AD1010" i="23"/>
  <c r="AC1010" i="23"/>
  <c r="AB1010" i="23"/>
  <c r="AA1010" i="23"/>
  <c r="AL1009" i="23"/>
  <c r="AK1009" i="23"/>
  <c r="AJ1009" i="23"/>
  <c r="AI1009" i="23"/>
  <c r="AH1009" i="23"/>
  <c r="AG1009" i="23"/>
  <c r="AF1009" i="23"/>
  <c r="AE1009" i="23"/>
  <c r="AD1009" i="23"/>
  <c r="AC1009" i="23"/>
  <c r="AB1009" i="23"/>
  <c r="AA1009" i="23"/>
  <c r="AL1008" i="23"/>
  <c r="AK1008" i="23"/>
  <c r="AJ1008" i="23"/>
  <c r="AI1008" i="23"/>
  <c r="AH1008" i="23"/>
  <c r="AG1008" i="23"/>
  <c r="AF1008" i="23"/>
  <c r="AE1008" i="23"/>
  <c r="AD1008" i="23"/>
  <c r="AC1008" i="23"/>
  <c r="AB1008" i="23"/>
  <c r="AA1008" i="23"/>
  <c r="AL1007" i="23"/>
  <c r="AK1007" i="23"/>
  <c r="AJ1007" i="23"/>
  <c r="AI1007" i="23"/>
  <c r="AH1007" i="23"/>
  <c r="AG1007" i="23"/>
  <c r="AF1007" i="23"/>
  <c r="AE1007" i="23"/>
  <c r="AD1007" i="23"/>
  <c r="AC1007" i="23"/>
  <c r="AB1007" i="23"/>
  <c r="AA1007" i="23"/>
  <c r="AL1006" i="23"/>
  <c r="AK1006" i="23"/>
  <c r="AJ1006" i="23"/>
  <c r="AI1006" i="23"/>
  <c r="AH1006" i="23"/>
  <c r="AG1006" i="23"/>
  <c r="AF1006" i="23"/>
  <c r="AE1006" i="23"/>
  <c r="AD1006" i="23"/>
  <c r="AC1006" i="23"/>
  <c r="AB1006" i="23"/>
  <c r="AA1006" i="23"/>
  <c r="AL1005" i="23"/>
  <c r="AK1005" i="23"/>
  <c r="AJ1005" i="23"/>
  <c r="AI1005" i="23"/>
  <c r="AH1005" i="23"/>
  <c r="AG1005" i="23"/>
  <c r="AF1005" i="23"/>
  <c r="AE1005" i="23"/>
  <c r="AD1005" i="23"/>
  <c r="AC1005" i="23"/>
  <c r="AB1005" i="23"/>
  <c r="AA1005" i="23"/>
  <c r="AL1004" i="23"/>
  <c r="AK1004" i="23"/>
  <c r="AJ1004" i="23"/>
  <c r="AI1004" i="23"/>
  <c r="AH1004" i="23"/>
  <c r="AG1004" i="23"/>
  <c r="AF1004" i="23"/>
  <c r="AE1004" i="23"/>
  <c r="AD1004" i="23"/>
  <c r="AC1004" i="23"/>
  <c r="AB1004" i="23"/>
  <c r="AA1004" i="23"/>
  <c r="AL1003" i="23"/>
  <c r="AK1003" i="23"/>
  <c r="AJ1003" i="23"/>
  <c r="AI1003" i="23"/>
  <c r="AH1003" i="23"/>
  <c r="AG1003" i="23"/>
  <c r="AF1003" i="23"/>
  <c r="AE1003" i="23"/>
  <c r="AD1003" i="23"/>
  <c r="AC1003" i="23"/>
  <c r="AB1003" i="23"/>
  <c r="AA1003" i="23"/>
  <c r="AL1002" i="23"/>
  <c r="AK1002" i="23"/>
  <c r="AJ1002" i="23"/>
  <c r="AI1002" i="23"/>
  <c r="AH1002" i="23"/>
  <c r="AG1002" i="23"/>
  <c r="AF1002" i="23"/>
  <c r="AE1002" i="23"/>
  <c r="AD1002" i="23"/>
  <c r="AC1002" i="23"/>
  <c r="AB1002" i="23"/>
  <c r="AA1002" i="23"/>
  <c r="AL1001" i="23"/>
  <c r="AK1001" i="23"/>
  <c r="AJ1001" i="23"/>
  <c r="AI1001" i="23"/>
  <c r="AH1001" i="23"/>
  <c r="AG1001" i="23"/>
  <c r="AF1001" i="23"/>
  <c r="AE1001" i="23"/>
  <c r="AD1001" i="23"/>
  <c r="AC1001" i="23"/>
  <c r="AB1001" i="23"/>
  <c r="AA1001" i="23"/>
  <c r="AL1000" i="23"/>
  <c r="AK1000" i="23"/>
  <c r="AJ1000" i="23"/>
  <c r="AI1000" i="23"/>
  <c r="AH1000" i="23"/>
  <c r="AG1000" i="23"/>
  <c r="AF1000" i="23"/>
  <c r="AE1000" i="23"/>
  <c r="AD1000" i="23"/>
  <c r="AC1000" i="23"/>
  <c r="AB1000" i="23"/>
  <c r="AA1000" i="23"/>
  <c r="AL999" i="23"/>
  <c r="AK999" i="23"/>
  <c r="AJ999" i="23"/>
  <c r="AI999" i="23"/>
  <c r="AH999" i="23"/>
  <c r="AG999" i="23"/>
  <c r="AF999" i="23"/>
  <c r="AE999" i="23"/>
  <c r="AD999" i="23"/>
  <c r="AC999" i="23"/>
  <c r="AB999" i="23"/>
  <c r="AA999" i="23"/>
  <c r="AL998" i="23"/>
  <c r="AK998" i="23"/>
  <c r="AJ998" i="23"/>
  <c r="AI998" i="23"/>
  <c r="AH998" i="23"/>
  <c r="AG998" i="23"/>
  <c r="AF998" i="23"/>
  <c r="AE998" i="23"/>
  <c r="AD998" i="23"/>
  <c r="AC998" i="23"/>
  <c r="AB998" i="23"/>
  <c r="AA998" i="23"/>
  <c r="AL997" i="23"/>
  <c r="AK997" i="23"/>
  <c r="AJ997" i="23"/>
  <c r="AI997" i="23"/>
  <c r="AH997" i="23"/>
  <c r="AG997" i="23"/>
  <c r="AF997" i="23"/>
  <c r="AE997" i="23"/>
  <c r="AD997" i="23"/>
  <c r="AC997" i="23"/>
  <c r="AB997" i="23"/>
  <c r="AA997" i="23"/>
  <c r="AL996" i="23"/>
  <c r="AK996" i="23"/>
  <c r="AJ996" i="23"/>
  <c r="AI996" i="23"/>
  <c r="AH996" i="23"/>
  <c r="AG996" i="23"/>
  <c r="AF996" i="23"/>
  <c r="AE996" i="23"/>
  <c r="AD996" i="23"/>
  <c r="AC996" i="23"/>
  <c r="AB996" i="23"/>
  <c r="AA996" i="23"/>
  <c r="AL995" i="23"/>
  <c r="AK995" i="23"/>
  <c r="AJ995" i="23"/>
  <c r="AI995" i="23"/>
  <c r="AH995" i="23"/>
  <c r="AG995" i="23"/>
  <c r="AF995" i="23"/>
  <c r="AE995" i="23"/>
  <c r="AD995" i="23"/>
  <c r="AC995" i="23"/>
  <c r="AB995" i="23"/>
  <c r="AA995" i="23"/>
  <c r="AL994" i="23"/>
  <c r="AK994" i="23"/>
  <c r="AJ994" i="23"/>
  <c r="AI994" i="23"/>
  <c r="AH994" i="23"/>
  <c r="AG994" i="23"/>
  <c r="AF994" i="23"/>
  <c r="AE994" i="23"/>
  <c r="AD994" i="23"/>
  <c r="AC994" i="23"/>
  <c r="AB994" i="23"/>
  <c r="AA994" i="23"/>
  <c r="AL993" i="23"/>
  <c r="AK993" i="23"/>
  <c r="AJ993" i="23"/>
  <c r="AI993" i="23"/>
  <c r="AH993" i="23"/>
  <c r="AG993" i="23"/>
  <c r="AF993" i="23"/>
  <c r="AE993" i="23"/>
  <c r="AD993" i="23"/>
  <c r="AC993" i="23"/>
  <c r="AB993" i="23"/>
  <c r="AA993" i="23"/>
  <c r="AL992" i="23"/>
  <c r="AK992" i="23"/>
  <c r="AJ992" i="23"/>
  <c r="AI992" i="23"/>
  <c r="AH992" i="23"/>
  <c r="AG992" i="23"/>
  <c r="AF992" i="23"/>
  <c r="AE992" i="23"/>
  <c r="AD992" i="23"/>
  <c r="AC992" i="23"/>
  <c r="AB992" i="23"/>
  <c r="AA992" i="23"/>
  <c r="AL991" i="23"/>
  <c r="AK991" i="23"/>
  <c r="AJ991" i="23"/>
  <c r="AI991" i="23"/>
  <c r="AH991" i="23"/>
  <c r="AG991" i="23"/>
  <c r="AF991" i="23"/>
  <c r="AE991" i="23"/>
  <c r="AD991" i="23"/>
  <c r="AC991" i="23"/>
  <c r="AB991" i="23"/>
  <c r="AA991" i="23"/>
  <c r="AL990" i="23"/>
  <c r="AK990" i="23"/>
  <c r="AJ990" i="23"/>
  <c r="AI990" i="23"/>
  <c r="AH990" i="23"/>
  <c r="AG990" i="23"/>
  <c r="AF990" i="23"/>
  <c r="AE990" i="23"/>
  <c r="AD990" i="23"/>
  <c r="AC990" i="23"/>
  <c r="AB990" i="23"/>
  <c r="AA990" i="23"/>
  <c r="AL989" i="23"/>
  <c r="AK989" i="23"/>
  <c r="AJ989" i="23"/>
  <c r="AI989" i="23"/>
  <c r="AH989" i="23"/>
  <c r="AG989" i="23"/>
  <c r="AF989" i="23"/>
  <c r="AE989" i="23"/>
  <c r="AD989" i="23"/>
  <c r="AC989" i="23"/>
  <c r="AB989" i="23"/>
  <c r="AA989" i="23"/>
  <c r="AL988" i="23"/>
  <c r="AK988" i="23"/>
  <c r="AJ988" i="23"/>
  <c r="AI988" i="23"/>
  <c r="AH988" i="23"/>
  <c r="AG988" i="23"/>
  <c r="AF988" i="23"/>
  <c r="AE988" i="23"/>
  <c r="AD988" i="23"/>
  <c r="AC988" i="23"/>
  <c r="AB988" i="23"/>
  <c r="AA988" i="23"/>
  <c r="AL987" i="23"/>
  <c r="AK987" i="23"/>
  <c r="AJ987" i="23"/>
  <c r="AI987" i="23"/>
  <c r="AH987" i="23"/>
  <c r="AG987" i="23"/>
  <c r="AF987" i="23"/>
  <c r="AE987" i="23"/>
  <c r="AD987" i="23"/>
  <c r="AC987" i="23"/>
  <c r="AB987" i="23"/>
  <c r="AA987" i="23"/>
  <c r="AL986" i="23"/>
  <c r="AK986" i="23"/>
  <c r="AJ986" i="23"/>
  <c r="AI986" i="23"/>
  <c r="AH986" i="23"/>
  <c r="AG986" i="23"/>
  <c r="AF986" i="23"/>
  <c r="AE986" i="23"/>
  <c r="AD986" i="23"/>
  <c r="AC986" i="23"/>
  <c r="AB986" i="23"/>
  <c r="AA986" i="23"/>
  <c r="AL985" i="23"/>
  <c r="AK985" i="23"/>
  <c r="AJ985" i="23"/>
  <c r="AI985" i="23"/>
  <c r="AH985" i="23"/>
  <c r="AG985" i="23"/>
  <c r="AF985" i="23"/>
  <c r="AE985" i="23"/>
  <c r="AD985" i="23"/>
  <c r="AC985" i="23"/>
  <c r="AB985" i="23"/>
  <c r="AA985" i="23"/>
  <c r="AL984" i="23"/>
  <c r="AK984" i="23"/>
  <c r="AJ984" i="23"/>
  <c r="AI984" i="23"/>
  <c r="AH984" i="23"/>
  <c r="AG984" i="23"/>
  <c r="AF984" i="23"/>
  <c r="AE984" i="23"/>
  <c r="AD984" i="23"/>
  <c r="AC984" i="23"/>
  <c r="AB984" i="23"/>
  <c r="AA984" i="23"/>
  <c r="AL983" i="23"/>
  <c r="AK983" i="23"/>
  <c r="AJ983" i="23"/>
  <c r="AI983" i="23"/>
  <c r="AH983" i="23"/>
  <c r="AG983" i="23"/>
  <c r="AF983" i="23"/>
  <c r="AE983" i="23"/>
  <c r="AD983" i="23"/>
  <c r="AC983" i="23"/>
  <c r="AB983" i="23"/>
  <c r="AA983" i="23"/>
  <c r="AL982" i="23"/>
  <c r="AK982" i="23"/>
  <c r="AJ982" i="23"/>
  <c r="AI982" i="23"/>
  <c r="AH982" i="23"/>
  <c r="AG982" i="23"/>
  <c r="AF982" i="23"/>
  <c r="AE982" i="23"/>
  <c r="AD982" i="23"/>
  <c r="AC982" i="23"/>
  <c r="AB982" i="23"/>
  <c r="AA982" i="23"/>
  <c r="AL981" i="23"/>
  <c r="AK981" i="23"/>
  <c r="AJ981" i="23"/>
  <c r="AI981" i="23"/>
  <c r="AH981" i="23"/>
  <c r="AG981" i="23"/>
  <c r="AF981" i="23"/>
  <c r="AE981" i="23"/>
  <c r="AD981" i="23"/>
  <c r="AC981" i="23"/>
  <c r="AB981" i="23"/>
  <c r="AA981" i="23"/>
  <c r="AL980" i="23"/>
  <c r="AK980" i="23"/>
  <c r="AJ980" i="23"/>
  <c r="AI980" i="23"/>
  <c r="AH980" i="23"/>
  <c r="AG980" i="23"/>
  <c r="AF980" i="23"/>
  <c r="AE980" i="23"/>
  <c r="AD980" i="23"/>
  <c r="AC980" i="23"/>
  <c r="AB980" i="23"/>
  <c r="AA980" i="23"/>
  <c r="AL979" i="23"/>
  <c r="AK979" i="23"/>
  <c r="AJ979" i="23"/>
  <c r="AI979" i="23"/>
  <c r="AH979" i="23"/>
  <c r="AG979" i="23"/>
  <c r="AF979" i="23"/>
  <c r="AE979" i="23"/>
  <c r="AD979" i="23"/>
  <c r="AC979" i="23"/>
  <c r="AB979" i="23"/>
  <c r="AA979" i="23"/>
  <c r="AL978" i="23"/>
  <c r="AK978" i="23"/>
  <c r="AJ978" i="23"/>
  <c r="AI978" i="23"/>
  <c r="AH978" i="23"/>
  <c r="AG978" i="23"/>
  <c r="AF978" i="23"/>
  <c r="AE978" i="23"/>
  <c r="AD978" i="23"/>
  <c r="AC978" i="23"/>
  <c r="AB978" i="23"/>
  <c r="AA978" i="23"/>
  <c r="AL977" i="23"/>
  <c r="AK977" i="23"/>
  <c r="AJ977" i="23"/>
  <c r="AI977" i="23"/>
  <c r="AH977" i="23"/>
  <c r="AG977" i="23"/>
  <c r="AF977" i="23"/>
  <c r="AE977" i="23"/>
  <c r="AD977" i="23"/>
  <c r="AC977" i="23"/>
  <c r="AB977" i="23"/>
  <c r="AA977" i="23"/>
  <c r="AL976" i="23"/>
  <c r="AK976" i="23"/>
  <c r="AJ976" i="23"/>
  <c r="AI976" i="23"/>
  <c r="AH976" i="23"/>
  <c r="AG976" i="23"/>
  <c r="AF976" i="23"/>
  <c r="AE976" i="23"/>
  <c r="AD976" i="23"/>
  <c r="AC976" i="23"/>
  <c r="AB976" i="23"/>
  <c r="AA976" i="23"/>
  <c r="AL975" i="23"/>
  <c r="AK975" i="23"/>
  <c r="AJ975" i="23"/>
  <c r="AI975" i="23"/>
  <c r="AH975" i="23"/>
  <c r="AG975" i="23"/>
  <c r="AF975" i="23"/>
  <c r="AE975" i="23"/>
  <c r="AD975" i="23"/>
  <c r="AC975" i="23"/>
  <c r="AB975" i="23"/>
  <c r="AA975" i="23"/>
  <c r="AL974" i="23"/>
  <c r="AK974" i="23"/>
  <c r="AJ974" i="23"/>
  <c r="AI974" i="23"/>
  <c r="AH974" i="23"/>
  <c r="AG974" i="23"/>
  <c r="AF974" i="23"/>
  <c r="AE974" i="23"/>
  <c r="AD974" i="23"/>
  <c r="AC974" i="23"/>
  <c r="AB974" i="23"/>
  <c r="AA974" i="23"/>
  <c r="AL973" i="23"/>
  <c r="AK973" i="23"/>
  <c r="AJ973" i="23"/>
  <c r="AI973" i="23"/>
  <c r="AH973" i="23"/>
  <c r="AG973" i="23"/>
  <c r="AF973" i="23"/>
  <c r="AE973" i="23"/>
  <c r="AD973" i="23"/>
  <c r="AC973" i="23"/>
  <c r="AB973" i="23"/>
  <c r="AA973" i="23"/>
  <c r="AL972" i="23"/>
  <c r="AK972" i="23"/>
  <c r="AJ972" i="23"/>
  <c r="AI972" i="23"/>
  <c r="AH972" i="23"/>
  <c r="AG972" i="23"/>
  <c r="AF972" i="23"/>
  <c r="AE972" i="23"/>
  <c r="AD972" i="23"/>
  <c r="AC972" i="23"/>
  <c r="AB972" i="23"/>
  <c r="AA972" i="23"/>
  <c r="AL971" i="23"/>
  <c r="AK971" i="23"/>
  <c r="AJ971" i="23"/>
  <c r="AI971" i="23"/>
  <c r="AH971" i="23"/>
  <c r="AG971" i="23"/>
  <c r="AF971" i="23"/>
  <c r="AE971" i="23"/>
  <c r="AD971" i="23"/>
  <c r="AC971" i="23"/>
  <c r="AB971" i="23"/>
  <c r="AA971" i="23"/>
  <c r="AL970" i="23"/>
  <c r="AK970" i="23"/>
  <c r="AJ970" i="23"/>
  <c r="AI970" i="23"/>
  <c r="AH970" i="23"/>
  <c r="AG970" i="23"/>
  <c r="AF970" i="23"/>
  <c r="AE970" i="23"/>
  <c r="AD970" i="23"/>
  <c r="AC970" i="23"/>
  <c r="AB970" i="23"/>
  <c r="AA970" i="23"/>
  <c r="AL969" i="23"/>
  <c r="AK969" i="23"/>
  <c r="AJ969" i="23"/>
  <c r="AI969" i="23"/>
  <c r="AH969" i="23"/>
  <c r="AG969" i="23"/>
  <c r="AF969" i="23"/>
  <c r="AE969" i="23"/>
  <c r="AD969" i="23"/>
  <c r="AC969" i="23"/>
  <c r="AB969" i="23"/>
  <c r="AA969" i="23"/>
  <c r="AL968" i="23"/>
  <c r="AK968" i="23"/>
  <c r="AJ968" i="23"/>
  <c r="AI968" i="23"/>
  <c r="AH968" i="23"/>
  <c r="AG968" i="23"/>
  <c r="AF968" i="23"/>
  <c r="AE968" i="23"/>
  <c r="AD968" i="23"/>
  <c r="AC968" i="23"/>
  <c r="AB968" i="23"/>
  <c r="AA968" i="23"/>
  <c r="AL967" i="23"/>
  <c r="AK967" i="23"/>
  <c r="AJ967" i="23"/>
  <c r="AI967" i="23"/>
  <c r="AH967" i="23"/>
  <c r="AG967" i="23"/>
  <c r="AF967" i="23"/>
  <c r="AE967" i="23"/>
  <c r="AD967" i="23"/>
  <c r="AC967" i="23"/>
  <c r="AB967" i="23"/>
  <c r="AA967" i="23"/>
  <c r="AL966" i="23"/>
  <c r="AK966" i="23"/>
  <c r="AJ966" i="23"/>
  <c r="AI966" i="23"/>
  <c r="AH966" i="23"/>
  <c r="AG966" i="23"/>
  <c r="AF966" i="23"/>
  <c r="AE966" i="23"/>
  <c r="AD966" i="23"/>
  <c r="AC966" i="23"/>
  <c r="AB966" i="23"/>
  <c r="AA966" i="23"/>
  <c r="AL965" i="23"/>
  <c r="AK965" i="23"/>
  <c r="AJ965" i="23"/>
  <c r="AI965" i="23"/>
  <c r="AH965" i="23"/>
  <c r="AG965" i="23"/>
  <c r="AF965" i="23"/>
  <c r="AE965" i="23"/>
  <c r="AD965" i="23"/>
  <c r="AC965" i="23"/>
  <c r="AB965" i="23"/>
  <c r="AA965" i="23"/>
  <c r="AL964" i="23"/>
  <c r="AK964" i="23"/>
  <c r="AJ964" i="23"/>
  <c r="AI964" i="23"/>
  <c r="AH964" i="23"/>
  <c r="AG964" i="23"/>
  <c r="AF964" i="23"/>
  <c r="AE964" i="23"/>
  <c r="AD964" i="23"/>
  <c r="AC964" i="23"/>
  <c r="AB964" i="23"/>
  <c r="AA964" i="23"/>
  <c r="AL963" i="23"/>
  <c r="AK963" i="23"/>
  <c r="AJ963" i="23"/>
  <c r="AI963" i="23"/>
  <c r="AH963" i="23"/>
  <c r="AG963" i="23"/>
  <c r="AF963" i="23"/>
  <c r="AE963" i="23"/>
  <c r="AD963" i="23"/>
  <c r="AC963" i="23"/>
  <c r="AB963" i="23"/>
  <c r="AA963" i="23"/>
  <c r="AL962" i="23"/>
  <c r="AK962" i="23"/>
  <c r="AJ962" i="23"/>
  <c r="AI962" i="23"/>
  <c r="AH962" i="23"/>
  <c r="AG962" i="23"/>
  <c r="AF962" i="23"/>
  <c r="AE962" i="23"/>
  <c r="AD962" i="23"/>
  <c r="AC962" i="23"/>
  <c r="AB962" i="23"/>
  <c r="AA962" i="23"/>
  <c r="AL961" i="23"/>
  <c r="AK961" i="23"/>
  <c r="AJ961" i="23"/>
  <c r="AI961" i="23"/>
  <c r="AH961" i="23"/>
  <c r="AG961" i="23"/>
  <c r="AF961" i="23"/>
  <c r="AE961" i="23"/>
  <c r="AD961" i="23"/>
  <c r="AC961" i="23"/>
  <c r="AB961" i="23"/>
  <c r="AA961" i="23"/>
  <c r="AL960" i="23"/>
  <c r="AK960" i="23"/>
  <c r="AJ960" i="23"/>
  <c r="AI960" i="23"/>
  <c r="AH960" i="23"/>
  <c r="AG960" i="23"/>
  <c r="AF960" i="23"/>
  <c r="AE960" i="23"/>
  <c r="AD960" i="23"/>
  <c r="AC960" i="23"/>
  <c r="AB960" i="23"/>
  <c r="AA960" i="23"/>
  <c r="AL959" i="23"/>
  <c r="AK959" i="23"/>
  <c r="AJ959" i="23"/>
  <c r="AI959" i="23"/>
  <c r="AH959" i="23"/>
  <c r="AG959" i="23"/>
  <c r="AF959" i="23"/>
  <c r="AE959" i="23"/>
  <c r="AD959" i="23"/>
  <c r="AC959" i="23"/>
  <c r="AB959" i="23"/>
  <c r="AA959" i="23"/>
  <c r="AL958" i="23"/>
  <c r="AK958" i="23"/>
  <c r="AJ958" i="23"/>
  <c r="AI958" i="23"/>
  <c r="AH958" i="23"/>
  <c r="AG958" i="23"/>
  <c r="AF958" i="23"/>
  <c r="AE958" i="23"/>
  <c r="AD958" i="23"/>
  <c r="AC958" i="23"/>
  <c r="AB958" i="23"/>
  <c r="AA958" i="23"/>
  <c r="AL957" i="23"/>
  <c r="AK957" i="23"/>
  <c r="AJ957" i="23"/>
  <c r="AI957" i="23"/>
  <c r="AH957" i="23"/>
  <c r="AG957" i="23"/>
  <c r="AF957" i="23"/>
  <c r="AE957" i="23"/>
  <c r="AD957" i="23"/>
  <c r="AC957" i="23"/>
  <c r="AB957" i="23"/>
  <c r="AA957" i="23"/>
  <c r="AL956" i="23"/>
  <c r="AK956" i="23"/>
  <c r="AJ956" i="23"/>
  <c r="AI956" i="23"/>
  <c r="AH956" i="23"/>
  <c r="AG956" i="23"/>
  <c r="AF956" i="23"/>
  <c r="AE956" i="23"/>
  <c r="AD956" i="23"/>
  <c r="AC956" i="23"/>
  <c r="AB956" i="23"/>
  <c r="AA956" i="23"/>
  <c r="AL955" i="23"/>
  <c r="AK955" i="23"/>
  <c r="AJ955" i="23"/>
  <c r="AI955" i="23"/>
  <c r="AH955" i="23"/>
  <c r="AG955" i="23"/>
  <c r="AF955" i="23"/>
  <c r="AE955" i="23"/>
  <c r="AD955" i="23"/>
  <c r="AC955" i="23"/>
  <c r="AB955" i="23"/>
  <c r="AA955" i="23"/>
  <c r="AL954" i="23"/>
  <c r="AK954" i="23"/>
  <c r="AJ954" i="23"/>
  <c r="AI954" i="23"/>
  <c r="AH954" i="23"/>
  <c r="AG954" i="23"/>
  <c r="AF954" i="23"/>
  <c r="AE954" i="23"/>
  <c r="AD954" i="23"/>
  <c r="AC954" i="23"/>
  <c r="AB954" i="23"/>
  <c r="AA954" i="23"/>
  <c r="AL953" i="23"/>
  <c r="AK953" i="23"/>
  <c r="AJ953" i="23"/>
  <c r="AI953" i="23"/>
  <c r="AH953" i="23"/>
  <c r="AG953" i="23"/>
  <c r="AF953" i="23"/>
  <c r="AE953" i="23"/>
  <c r="AD953" i="23"/>
  <c r="AC953" i="23"/>
  <c r="AB953" i="23"/>
  <c r="AA953" i="23"/>
  <c r="AL952" i="23"/>
  <c r="AK952" i="23"/>
  <c r="AJ952" i="23"/>
  <c r="AI952" i="23"/>
  <c r="AH952" i="23"/>
  <c r="AG952" i="23"/>
  <c r="AF952" i="23"/>
  <c r="AE952" i="23"/>
  <c r="AD952" i="23"/>
  <c r="AC952" i="23"/>
  <c r="AB952" i="23"/>
  <c r="AA952" i="23"/>
  <c r="AL951" i="23"/>
  <c r="AK951" i="23"/>
  <c r="AJ951" i="23"/>
  <c r="AI951" i="23"/>
  <c r="AH951" i="23"/>
  <c r="AG951" i="23"/>
  <c r="AF951" i="23"/>
  <c r="AE951" i="23"/>
  <c r="AD951" i="23"/>
  <c r="AC951" i="23"/>
  <c r="AB951" i="23"/>
  <c r="AA951" i="23"/>
  <c r="AL950" i="23"/>
  <c r="AK950" i="23"/>
  <c r="AJ950" i="23"/>
  <c r="AI950" i="23"/>
  <c r="AH950" i="23"/>
  <c r="AG950" i="23"/>
  <c r="AF950" i="23"/>
  <c r="AE950" i="23"/>
  <c r="AD950" i="23"/>
  <c r="AC950" i="23"/>
  <c r="AB950" i="23"/>
  <c r="AA950" i="23"/>
  <c r="AL949" i="23"/>
  <c r="AK949" i="23"/>
  <c r="AJ949" i="23"/>
  <c r="AI949" i="23"/>
  <c r="AH949" i="23"/>
  <c r="AG949" i="23"/>
  <c r="AF949" i="23"/>
  <c r="AE949" i="23"/>
  <c r="AD949" i="23"/>
  <c r="AC949" i="23"/>
  <c r="AB949" i="23"/>
  <c r="AA949" i="23"/>
  <c r="AL948" i="23"/>
  <c r="AK948" i="23"/>
  <c r="AJ948" i="23"/>
  <c r="AI948" i="23"/>
  <c r="AH948" i="23"/>
  <c r="AG948" i="23"/>
  <c r="AF948" i="23"/>
  <c r="AE948" i="23"/>
  <c r="AD948" i="23"/>
  <c r="AC948" i="23"/>
  <c r="AB948" i="23"/>
  <c r="AA948" i="23"/>
  <c r="AL947" i="23"/>
  <c r="AK947" i="23"/>
  <c r="AJ947" i="23"/>
  <c r="AI947" i="23"/>
  <c r="AH947" i="23"/>
  <c r="AG947" i="23"/>
  <c r="AF947" i="23"/>
  <c r="AE947" i="23"/>
  <c r="AD947" i="23"/>
  <c r="AC947" i="23"/>
  <c r="AB947" i="23"/>
  <c r="AA947" i="23"/>
  <c r="AL946" i="23"/>
  <c r="AK946" i="23"/>
  <c r="AJ946" i="23"/>
  <c r="AI946" i="23"/>
  <c r="AH946" i="23"/>
  <c r="AG946" i="23"/>
  <c r="AF946" i="23"/>
  <c r="AE946" i="23"/>
  <c r="AD946" i="23"/>
  <c r="AC946" i="23"/>
  <c r="AB946" i="23"/>
  <c r="AA946" i="23"/>
  <c r="AL945" i="23"/>
  <c r="AK945" i="23"/>
  <c r="AJ945" i="23"/>
  <c r="AI945" i="23"/>
  <c r="AH945" i="23"/>
  <c r="AG945" i="23"/>
  <c r="AF945" i="23"/>
  <c r="AE945" i="23"/>
  <c r="AD945" i="23"/>
  <c r="AC945" i="23"/>
  <c r="AB945" i="23"/>
  <c r="AA945" i="23"/>
  <c r="AL944" i="23"/>
  <c r="AK944" i="23"/>
  <c r="AJ944" i="23"/>
  <c r="AI944" i="23"/>
  <c r="AH944" i="23"/>
  <c r="AG944" i="23"/>
  <c r="AF944" i="23"/>
  <c r="AE944" i="23"/>
  <c r="AD944" i="23"/>
  <c r="AC944" i="23"/>
  <c r="AB944" i="23"/>
  <c r="AA944" i="23"/>
  <c r="AL943" i="23"/>
  <c r="AK943" i="23"/>
  <c r="AJ943" i="23"/>
  <c r="AI943" i="23"/>
  <c r="AH943" i="23"/>
  <c r="AG943" i="23"/>
  <c r="AF943" i="23"/>
  <c r="AE943" i="23"/>
  <c r="AD943" i="23"/>
  <c r="AC943" i="23"/>
  <c r="AB943" i="23"/>
  <c r="AA943" i="23"/>
  <c r="AL942" i="23"/>
  <c r="AK942" i="23"/>
  <c r="AJ942" i="23"/>
  <c r="AI942" i="23"/>
  <c r="AH942" i="23"/>
  <c r="AG942" i="23"/>
  <c r="AF942" i="23"/>
  <c r="AE942" i="23"/>
  <c r="AD942" i="23"/>
  <c r="AC942" i="23"/>
  <c r="AB942" i="23"/>
  <c r="AA942" i="23"/>
  <c r="AL941" i="23"/>
  <c r="AK941" i="23"/>
  <c r="AJ941" i="23"/>
  <c r="AI941" i="23"/>
  <c r="AH941" i="23"/>
  <c r="AG941" i="23"/>
  <c r="AF941" i="23"/>
  <c r="AE941" i="23"/>
  <c r="AD941" i="23"/>
  <c r="AC941" i="23"/>
  <c r="AB941" i="23"/>
  <c r="AA941" i="23"/>
  <c r="AL940" i="23"/>
  <c r="AK940" i="23"/>
  <c r="AJ940" i="23"/>
  <c r="AI940" i="23"/>
  <c r="AH940" i="23"/>
  <c r="AG940" i="23"/>
  <c r="AF940" i="23"/>
  <c r="AE940" i="23"/>
  <c r="AD940" i="23"/>
  <c r="AC940" i="23"/>
  <c r="AB940" i="23"/>
  <c r="AA940" i="23"/>
  <c r="AL939" i="23"/>
  <c r="AK939" i="23"/>
  <c r="AJ939" i="23"/>
  <c r="AI939" i="23"/>
  <c r="AH939" i="23"/>
  <c r="AG939" i="23"/>
  <c r="AF939" i="23"/>
  <c r="AE939" i="23"/>
  <c r="AD939" i="23"/>
  <c r="AC939" i="23"/>
  <c r="AB939" i="23"/>
  <c r="AA939" i="23"/>
  <c r="AL938" i="23"/>
  <c r="AK938" i="23"/>
  <c r="AJ938" i="23"/>
  <c r="AI938" i="23"/>
  <c r="AH938" i="23"/>
  <c r="AG938" i="23"/>
  <c r="AF938" i="23"/>
  <c r="AE938" i="23"/>
  <c r="AD938" i="23"/>
  <c r="AC938" i="23"/>
  <c r="AB938" i="23"/>
  <c r="AA938" i="23"/>
  <c r="AL937" i="23"/>
  <c r="AK937" i="23"/>
  <c r="AJ937" i="23"/>
  <c r="AI937" i="23"/>
  <c r="AH937" i="23"/>
  <c r="AG937" i="23"/>
  <c r="AF937" i="23"/>
  <c r="AE937" i="23"/>
  <c r="AD937" i="23"/>
  <c r="AC937" i="23"/>
  <c r="AB937" i="23"/>
  <c r="AA937" i="23"/>
  <c r="AL936" i="23"/>
  <c r="AK936" i="23"/>
  <c r="AJ936" i="23"/>
  <c r="AI936" i="23"/>
  <c r="AH936" i="23"/>
  <c r="AG936" i="23"/>
  <c r="AF936" i="23"/>
  <c r="AE936" i="23"/>
  <c r="AD936" i="23"/>
  <c r="AC936" i="23"/>
  <c r="AB936" i="23"/>
  <c r="AA936" i="23"/>
  <c r="AL935" i="23"/>
  <c r="AK935" i="23"/>
  <c r="AJ935" i="23"/>
  <c r="AI935" i="23"/>
  <c r="AH935" i="23"/>
  <c r="AG935" i="23"/>
  <c r="AF935" i="23"/>
  <c r="AE935" i="23"/>
  <c r="AD935" i="23"/>
  <c r="AC935" i="23"/>
  <c r="AB935" i="23"/>
  <c r="AA935" i="23"/>
  <c r="AL934" i="23"/>
  <c r="AK934" i="23"/>
  <c r="AJ934" i="23"/>
  <c r="AI934" i="23"/>
  <c r="AH934" i="23"/>
  <c r="AG934" i="23"/>
  <c r="AF934" i="23"/>
  <c r="AE934" i="23"/>
  <c r="AD934" i="23"/>
  <c r="AC934" i="23"/>
  <c r="AB934" i="23"/>
  <c r="AA934" i="23"/>
  <c r="AL933" i="23"/>
  <c r="AK933" i="23"/>
  <c r="AJ933" i="23"/>
  <c r="AI933" i="23"/>
  <c r="AH933" i="23"/>
  <c r="AG933" i="23"/>
  <c r="AF933" i="23"/>
  <c r="AE933" i="23"/>
  <c r="AD933" i="23"/>
  <c r="AC933" i="23"/>
  <c r="AB933" i="23"/>
  <c r="AA933" i="23"/>
  <c r="AL932" i="23"/>
  <c r="AK932" i="23"/>
  <c r="AJ932" i="23"/>
  <c r="AI932" i="23"/>
  <c r="AH932" i="23"/>
  <c r="AG932" i="23"/>
  <c r="AF932" i="23"/>
  <c r="AE932" i="23"/>
  <c r="AD932" i="23"/>
  <c r="AC932" i="23"/>
  <c r="AB932" i="23"/>
  <c r="AA932" i="23"/>
  <c r="AL931" i="23"/>
  <c r="AK931" i="23"/>
  <c r="AJ931" i="23"/>
  <c r="AI931" i="23"/>
  <c r="AH931" i="23"/>
  <c r="AG931" i="23"/>
  <c r="AF931" i="23"/>
  <c r="AE931" i="23"/>
  <c r="AD931" i="23"/>
  <c r="AC931" i="23"/>
  <c r="AB931" i="23"/>
  <c r="AA931" i="23"/>
  <c r="AL930" i="23"/>
  <c r="AK930" i="23"/>
  <c r="AJ930" i="23"/>
  <c r="AI930" i="23"/>
  <c r="AH930" i="23"/>
  <c r="AG930" i="23"/>
  <c r="AF930" i="23"/>
  <c r="AE930" i="23"/>
  <c r="AD930" i="23"/>
  <c r="AC930" i="23"/>
  <c r="AB930" i="23"/>
  <c r="AA930" i="23"/>
  <c r="AL929" i="23"/>
  <c r="AK929" i="23"/>
  <c r="AJ929" i="23"/>
  <c r="AI929" i="23"/>
  <c r="AH929" i="23"/>
  <c r="AG929" i="23"/>
  <c r="AF929" i="23"/>
  <c r="AE929" i="23"/>
  <c r="AD929" i="23"/>
  <c r="AC929" i="23"/>
  <c r="AB929" i="23"/>
  <c r="AA929" i="23"/>
  <c r="AL928" i="23"/>
  <c r="AK928" i="23"/>
  <c r="AJ928" i="23"/>
  <c r="AI928" i="23"/>
  <c r="AH928" i="23"/>
  <c r="AG928" i="23"/>
  <c r="AF928" i="23"/>
  <c r="AE928" i="23"/>
  <c r="AD928" i="23"/>
  <c r="AC928" i="23"/>
  <c r="AB928" i="23"/>
  <c r="AA928" i="23"/>
  <c r="AL927" i="23"/>
  <c r="AK927" i="23"/>
  <c r="AJ927" i="23"/>
  <c r="AI927" i="23"/>
  <c r="AH927" i="23"/>
  <c r="AG927" i="23"/>
  <c r="AF927" i="23"/>
  <c r="AE927" i="23"/>
  <c r="AD927" i="23"/>
  <c r="AC927" i="23"/>
  <c r="AB927" i="23"/>
  <c r="AA927" i="23"/>
  <c r="AL926" i="23"/>
  <c r="AK926" i="23"/>
  <c r="AJ926" i="23"/>
  <c r="AI926" i="23"/>
  <c r="AH926" i="23"/>
  <c r="AG926" i="23"/>
  <c r="AF926" i="23"/>
  <c r="AE926" i="23"/>
  <c r="AD926" i="23"/>
  <c r="AC926" i="23"/>
  <c r="AB926" i="23"/>
  <c r="AA926" i="23"/>
  <c r="AL925" i="23"/>
  <c r="AK925" i="23"/>
  <c r="AJ925" i="23"/>
  <c r="AI925" i="23"/>
  <c r="AH925" i="23"/>
  <c r="AG925" i="23"/>
  <c r="AF925" i="23"/>
  <c r="AE925" i="23"/>
  <c r="AD925" i="23"/>
  <c r="AC925" i="23"/>
  <c r="AB925" i="23"/>
  <c r="AA925" i="23"/>
  <c r="AL924" i="23"/>
  <c r="AK924" i="23"/>
  <c r="AJ924" i="23"/>
  <c r="AI924" i="23"/>
  <c r="AH924" i="23"/>
  <c r="AG924" i="23"/>
  <c r="AF924" i="23"/>
  <c r="AE924" i="23"/>
  <c r="AD924" i="23"/>
  <c r="AC924" i="23"/>
  <c r="AB924" i="23"/>
  <c r="AA924" i="23"/>
  <c r="AL923" i="23"/>
  <c r="AK923" i="23"/>
  <c r="AJ923" i="23"/>
  <c r="AI923" i="23"/>
  <c r="AH923" i="23"/>
  <c r="AG923" i="23"/>
  <c r="AF923" i="23"/>
  <c r="AE923" i="23"/>
  <c r="AD923" i="23"/>
  <c r="AC923" i="23"/>
  <c r="AB923" i="23"/>
  <c r="AA923" i="23"/>
  <c r="AL922" i="23"/>
  <c r="AK922" i="23"/>
  <c r="AJ922" i="23"/>
  <c r="AI922" i="23"/>
  <c r="AH922" i="23"/>
  <c r="AG922" i="23"/>
  <c r="AF922" i="23"/>
  <c r="AE922" i="23"/>
  <c r="AD922" i="23"/>
  <c r="AC922" i="23"/>
  <c r="AB922" i="23"/>
  <c r="AA922" i="23"/>
  <c r="AL921" i="23"/>
  <c r="AK921" i="23"/>
  <c r="AJ921" i="23"/>
  <c r="AI921" i="23"/>
  <c r="AH921" i="23"/>
  <c r="AG921" i="23"/>
  <c r="AF921" i="23"/>
  <c r="AE921" i="23"/>
  <c r="AD921" i="23"/>
  <c r="AC921" i="23"/>
  <c r="AB921" i="23"/>
  <c r="AA921" i="23"/>
  <c r="AL920" i="23"/>
  <c r="AK920" i="23"/>
  <c r="AJ920" i="23"/>
  <c r="AI920" i="23"/>
  <c r="AH920" i="23"/>
  <c r="AG920" i="23"/>
  <c r="AF920" i="23"/>
  <c r="AE920" i="23"/>
  <c r="AD920" i="23"/>
  <c r="AC920" i="23"/>
  <c r="AB920" i="23"/>
  <c r="AA920" i="23"/>
  <c r="AL919" i="23"/>
  <c r="AK919" i="23"/>
  <c r="AJ919" i="23"/>
  <c r="AI919" i="23"/>
  <c r="AH919" i="23"/>
  <c r="AG919" i="23"/>
  <c r="AF919" i="23"/>
  <c r="AE919" i="23"/>
  <c r="AD919" i="23"/>
  <c r="AC919" i="23"/>
  <c r="AB919" i="23"/>
  <c r="AA919" i="23"/>
  <c r="AL918" i="23"/>
  <c r="AK918" i="23"/>
  <c r="AJ918" i="23"/>
  <c r="AI918" i="23"/>
  <c r="AH918" i="23"/>
  <c r="AG918" i="23"/>
  <c r="AF918" i="23"/>
  <c r="AE918" i="23"/>
  <c r="AD918" i="23"/>
  <c r="AC918" i="23"/>
  <c r="AB918" i="23"/>
  <c r="AA918" i="23"/>
  <c r="AL917" i="23"/>
  <c r="AK917" i="23"/>
  <c r="AJ917" i="23"/>
  <c r="AI917" i="23"/>
  <c r="AH917" i="23"/>
  <c r="AG917" i="23"/>
  <c r="AF917" i="23"/>
  <c r="AE917" i="23"/>
  <c r="AD917" i="23"/>
  <c r="AC917" i="23"/>
  <c r="AB917" i="23"/>
  <c r="AA917" i="23"/>
  <c r="AL916" i="23"/>
  <c r="AK916" i="23"/>
  <c r="AJ916" i="23"/>
  <c r="AI916" i="23"/>
  <c r="AH916" i="23"/>
  <c r="AG916" i="23"/>
  <c r="AF916" i="23"/>
  <c r="AE916" i="23"/>
  <c r="AD916" i="23"/>
  <c r="AC916" i="23"/>
  <c r="AB916" i="23"/>
  <c r="AA916" i="23"/>
  <c r="AL915" i="23"/>
  <c r="AK915" i="23"/>
  <c r="AJ915" i="23"/>
  <c r="AI915" i="23"/>
  <c r="AH915" i="23"/>
  <c r="AG915" i="23"/>
  <c r="AF915" i="23"/>
  <c r="AE915" i="23"/>
  <c r="AD915" i="23"/>
  <c r="AC915" i="23"/>
  <c r="AB915" i="23"/>
  <c r="AA915" i="23"/>
  <c r="AL914" i="23"/>
  <c r="AK914" i="23"/>
  <c r="AJ914" i="23"/>
  <c r="AI914" i="23"/>
  <c r="AH914" i="23"/>
  <c r="AG914" i="23"/>
  <c r="AF914" i="23"/>
  <c r="AE914" i="23"/>
  <c r="AD914" i="23"/>
  <c r="AC914" i="23"/>
  <c r="AB914" i="23"/>
  <c r="AA914" i="23"/>
  <c r="AL913" i="23"/>
  <c r="AK913" i="23"/>
  <c r="AJ913" i="23"/>
  <c r="AI913" i="23"/>
  <c r="AH913" i="23"/>
  <c r="AG913" i="23"/>
  <c r="AF913" i="23"/>
  <c r="AE913" i="23"/>
  <c r="AD913" i="23"/>
  <c r="AC913" i="23"/>
  <c r="AB913" i="23"/>
  <c r="AA913" i="23"/>
  <c r="AL912" i="23"/>
  <c r="AK912" i="23"/>
  <c r="AJ912" i="23"/>
  <c r="AI912" i="23"/>
  <c r="AH912" i="23"/>
  <c r="AG912" i="23"/>
  <c r="AF912" i="23"/>
  <c r="AE912" i="23"/>
  <c r="AD912" i="23"/>
  <c r="AC912" i="23"/>
  <c r="AB912" i="23"/>
  <c r="AA912" i="23"/>
  <c r="AL911" i="23"/>
  <c r="AK911" i="23"/>
  <c r="AJ911" i="23"/>
  <c r="AI911" i="23"/>
  <c r="AH911" i="23"/>
  <c r="AG911" i="23"/>
  <c r="AF911" i="23"/>
  <c r="AE911" i="23"/>
  <c r="AD911" i="23"/>
  <c r="AC911" i="23"/>
  <c r="AB911" i="23"/>
  <c r="AA911" i="23"/>
  <c r="AL910" i="23"/>
  <c r="AK910" i="23"/>
  <c r="AJ910" i="23"/>
  <c r="AI910" i="23"/>
  <c r="AH910" i="23"/>
  <c r="AG910" i="23"/>
  <c r="AF910" i="23"/>
  <c r="AE910" i="23"/>
  <c r="AD910" i="23"/>
  <c r="AC910" i="23"/>
  <c r="AB910" i="23"/>
  <c r="AA910" i="23"/>
  <c r="AL909" i="23"/>
  <c r="AK909" i="23"/>
  <c r="AJ909" i="23"/>
  <c r="AI909" i="23"/>
  <c r="AH909" i="23"/>
  <c r="AG909" i="23"/>
  <c r="AF909" i="23"/>
  <c r="AE909" i="23"/>
  <c r="AD909" i="23"/>
  <c r="AC909" i="23"/>
  <c r="AB909" i="23"/>
  <c r="AA909" i="23"/>
  <c r="AL908" i="23"/>
  <c r="AK908" i="23"/>
  <c r="AJ908" i="23"/>
  <c r="AI908" i="23"/>
  <c r="AH908" i="23"/>
  <c r="AG908" i="23"/>
  <c r="AF908" i="23"/>
  <c r="AE908" i="23"/>
  <c r="AD908" i="23"/>
  <c r="AC908" i="23"/>
  <c r="AB908" i="23"/>
  <c r="AA908" i="23"/>
  <c r="AL907" i="23"/>
  <c r="AK907" i="23"/>
  <c r="AJ907" i="23"/>
  <c r="AI907" i="23"/>
  <c r="AH907" i="23"/>
  <c r="AG907" i="23"/>
  <c r="AF907" i="23"/>
  <c r="AE907" i="23"/>
  <c r="AD907" i="23"/>
  <c r="AC907" i="23"/>
  <c r="AB907" i="23"/>
  <c r="AA907" i="23"/>
  <c r="AL906" i="23"/>
  <c r="AK906" i="23"/>
  <c r="AJ906" i="23"/>
  <c r="AI906" i="23"/>
  <c r="AH906" i="23"/>
  <c r="AG906" i="23"/>
  <c r="AF906" i="23"/>
  <c r="AE906" i="23"/>
  <c r="AD906" i="23"/>
  <c r="AC906" i="23"/>
  <c r="AB906" i="23"/>
  <c r="AA906" i="23"/>
  <c r="AL905" i="23"/>
  <c r="AK905" i="23"/>
  <c r="AJ905" i="23"/>
  <c r="AI905" i="23"/>
  <c r="AH905" i="23"/>
  <c r="AG905" i="23"/>
  <c r="AF905" i="23"/>
  <c r="AE905" i="23"/>
  <c r="AD905" i="23"/>
  <c r="AC905" i="23"/>
  <c r="AB905" i="23"/>
  <c r="AA905" i="23"/>
  <c r="AL904" i="23"/>
  <c r="AK904" i="23"/>
  <c r="AJ904" i="23"/>
  <c r="AI904" i="23"/>
  <c r="AH904" i="23"/>
  <c r="AG904" i="23"/>
  <c r="AF904" i="23"/>
  <c r="AE904" i="23"/>
  <c r="AD904" i="23"/>
  <c r="AC904" i="23"/>
  <c r="AB904" i="23"/>
  <c r="AA904" i="23"/>
  <c r="AL903" i="23"/>
  <c r="AK903" i="23"/>
  <c r="AJ903" i="23"/>
  <c r="AI903" i="23"/>
  <c r="AH903" i="23"/>
  <c r="AG903" i="23"/>
  <c r="AF903" i="23"/>
  <c r="AE903" i="23"/>
  <c r="AD903" i="23"/>
  <c r="AC903" i="23"/>
  <c r="AB903" i="23"/>
  <c r="AA903" i="23"/>
  <c r="AL902" i="23"/>
  <c r="AK902" i="23"/>
  <c r="AJ902" i="23"/>
  <c r="AI902" i="23"/>
  <c r="AH902" i="23"/>
  <c r="AG902" i="23"/>
  <c r="AF902" i="23"/>
  <c r="AE902" i="23"/>
  <c r="AD902" i="23"/>
  <c r="AC902" i="23"/>
  <c r="AB902" i="23"/>
  <c r="AA902" i="23"/>
  <c r="AL901" i="23"/>
  <c r="AK901" i="23"/>
  <c r="AJ901" i="23"/>
  <c r="AI901" i="23"/>
  <c r="AH901" i="23"/>
  <c r="AG901" i="23"/>
  <c r="AF901" i="23"/>
  <c r="AE901" i="23"/>
  <c r="AD901" i="23"/>
  <c r="AC901" i="23"/>
  <c r="AB901" i="23"/>
  <c r="AA901" i="23"/>
  <c r="AL900" i="23"/>
  <c r="AK900" i="23"/>
  <c r="AJ900" i="23"/>
  <c r="AI900" i="23"/>
  <c r="AH900" i="23"/>
  <c r="AG900" i="23"/>
  <c r="AF900" i="23"/>
  <c r="AE900" i="23"/>
  <c r="AD900" i="23"/>
  <c r="AC900" i="23"/>
  <c r="AB900" i="23"/>
  <c r="AA900" i="23"/>
  <c r="AL899" i="23"/>
  <c r="AK899" i="23"/>
  <c r="AJ899" i="23"/>
  <c r="AI899" i="23"/>
  <c r="AH899" i="23"/>
  <c r="AG899" i="23"/>
  <c r="AF899" i="23"/>
  <c r="AE899" i="23"/>
  <c r="AD899" i="23"/>
  <c r="AC899" i="23"/>
  <c r="AB899" i="23"/>
  <c r="AA899" i="23"/>
  <c r="AL898" i="23"/>
  <c r="AK898" i="23"/>
  <c r="AJ898" i="23"/>
  <c r="AI898" i="23"/>
  <c r="AH898" i="23"/>
  <c r="AG898" i="23"/>
  <c r="AF898" i="23"/>
  <c r="AE898" i="23"/>
  <c r="AD898" i="23"/>
  <c r="AC898" i="23"/>
  <c r="AB898" i="23"/>
  <c r="AA898" i="23"/>
  <c r="AL897" i="23"/>
  <c r="AK897" i="23"/>
  <c r="AJ897" i="23"/>
  <c r="AI897" i="23"/>
  <c r="AH897" i="23"/>
  <c r="AG897" i="23"/>
  <c r="AF897" i="23"/>
  <c r="AE897" i="23"/>
  <c r="AD897" i="23"/>
  <c r="AC897" i="23"/>
  <c r="AB897" i="23"/>
  <c r="AA897" i="23"/>
  <c r="AL896" i="23"/>
  <c r="AK896" i="23"/>
  <c r="AJ896" i="23"/>
  <c r="AI896" i="23"/>
  <c r="AH896" i="23"/>
  <c r="AG896" i="23"/>
  <c r="AF896" i="23"/>
  <c r="AE896" i="23"/>
  <c r="AD896" i="23"/>
  <c r="AC896" i="23"/>
  <c r="AB896" i="23"/>
  <c r="AA896" i="23"/>
  <c r="AL895" i="23"/>
  <c r="AK895" i="23"/>
  <c r="AJ895" i="23"/>
  <c r="AI895" i="23"/>
  <c r="AH895" i="23"/>
  <c r="AG895" i="23"/>
  <c r="AF895" i="23"/>
  <c r="AE895" i="23"/>
  <c r="AD895" i="23"/>
  <c r="AC895" i="23"/>
  <c r="AB895" i="23"/>
  <c r="AA895" i="23"/>
  <c r="AL894" i="23"/>
  <c r="AK894" i="23"/>
  <c r="AJ894" i="23"/>
  <c r="AI894" i="23"/>
  <c r="AH894" i="23"/>
  <c r="AG894" i="23"/>
  <c r="AF894" i="23"/>
  <c r="AE894" i="23"/>
  <c r="AD894" i="23"/>
  <c r="AC894" i="23"/>
  <c r="AB894" i="23"/>
  <c r="AA894" i="23"/>
  <c r="AL893" i="23"/>
  <c r="AK893" i="23"/>
  <c r="AJ893" i="23"/>
  <c r="AI893" i="23"/>
  <c r="AH893" i="23"/>
  <c r="AG893" i="23"/>
  <c r="AF893" i="23"/>
  <c r="AE893" i="23"/>
  <c r="AD893" i="23"/>
  <c r="AC893" i="23"/>
  <c r="AB893" i="23"/>
  <c r="AA893" i="23"/>
  <c r="AL892" i="23"/>
  <c r="AK892" i="23"/>
  <c r="AJ892" i="23"/>
  <c r="AI892" i="23"/>
  <c r="AH892" i="23"/>
  <c r="AG892" i="23"/>
  <c r="AF892" i="23"/>
  <c r="AE892" i="23"/>
  <c r="AD892" i="23"/>
  <c r="AC892" i="23"/>
  <c r="AB892" i="23"/>
  <c r="AA892" i="23"/>
  <c r="AL891" i="23"/>
  <c r="AK891" i="23"/>
  <c r="AJ891" i="23"/>
  <c r="AI891" i="23"/>
  <c r="AH891" i="23"/>
  <c r="AG891" i="23"/>
  <c r="AF891" i="23"/>
  <c r="AE891" i="23"/>
  <c r="AD891" i="23"/>
  <c r="AC891" i="23"/>
  <c r="AB891" i="23"/>
  <c r="AA891" i="23"/>
  <c r="AL890" i="23"/>
  <c r="AK890" i="23"/>
  <c r="AJ890" i="23"/>
  <c r="AI890" i="23"/>
  <c r="AH890" i="23"/>
  <c r="AG890" i="23"/>
  <c r="AF890" i="23"/>
  <c r="AE890" i="23"/>
  <c r="AD890" i="23"/>
  <c r="AC890" i="23"/>
  <c r="AB890" i="23"/>
  <c r="AA890" i="23"/>
  <c r="AL889" i="23"/>
  <c r="AK889" i="23"/>
  <c r="AJ889" i="23"/>
  <c r="AI889" i="23"/>
  <c r="AH889" i="23"/>
  <c r="AG889" i="23"/>
  <c r="AF889" i="23"/>
  <c r="AE889" i="23"/>
  <c r="AD889" i="23"/>
  <c r="AC889" i="23"/>
  <c r="AB889" i="23"/>
  <c r="AA889" i="23"/>
  <c r="AL888" i="23"/>
  <c r="AK888" i="23"/>
  <c r="AJ888" i="23"/>
  <c r="AI888" i="23"/>
  <c r="AH888" i="23"/>
  <c r="AG888" i="23"/>
  <c r="AF888" i="23"/>
  <c r="AE888" i="23"/>
  <c r="AD888" i="23"/>
  <c r="AC888" i="23"/>
  <c r="AB888" i="23"/>
  <c r="AA888" i="23"/>
  <c r="AL887" i="23"/>
  <c r="AK887" i="23"/>
  <c r="AJ887" i="23"/>
  <c r="AI887" i="23"/>
  <c r="AH887" i="23"/>
  <c r="AG887" i="23"/>
  <c r="AF887" i="23"/>
  <c r="AE887" i="23"/>
  <c r="AD887" i="23"/>
  <c r="AC887" i="23"/>
  <c r="AB887" i="23"/>
  <c r="AA887" i="23"/>
  <c r="AL886" i="23"/>
  <c r="AK886" i="23"/>
  <c r="AJ886" i="23"/>
  <c r="AI886" i="23"/>
  <c r="AH886" i="23"/>
  <c r="AG886" i="23"/>
  <c r="AF886" i="23"/>
  <c r="AE886" i="23"/>
  <c r="AD886" i="23"/>
  <c r="AC886" i="23"/>
  <c r="AB886" i="23"/>
  <c r="AA886" i="23"/>
  <c r="AL885" i="23"/>
  <c r="AK885" i="23"/>
  <c r="AJ885" i="23"/>
  <c r="AI885" i="23"/>
  <c r="AH885" i="23"/>
  <c r="AG885" i="23"/>
  <c r="AF885" i="23"/>
  <c r="AE885" i="23"/>
  <c r="AD885" i="23"/>
  <c r="AC885" i="23"/>
  <c r="AB885" i="23"/>
  <c r="AA885" i="23"/>
  <c r="AL884" i="23"/>
  <c r="AK884" i="23"/>
  <c r="AJ884" i="23"/>
  <c r="AI884" i="23"/>
  <c r="AH884" i="23"/>
  <c r="AG884" i="23"/>
  <c r="AF884" i="23"/>
  <c r="AE884" i="23"/>
  <c r="AD884" i="23"/>
  <c r="AC884" i="23"/>
  <c r="AB884" i="23"/>
  <c r="AA884" i="23"/>
  <c r="AL883" i="23"/>
  <c r="AK883" i="23"/>
  <c r="AJ883" i="23"/>
  <c r="AI883" i="23"/>
  <c r="AH883" i="23"/>
  <c r="AG883" i="23"/>
  <c r="AF883" i="23"/>
  <c r="AE883" i="23"/>
  <c r="AD883" i="23"/>
  <c r="AC883" i="23"/>
  <c r="AB883" i="23"/>
  <c r="AA883" i="23"/>
  <c r="AL882" i="23"/>
  <c r="AK882" i="23"/>
  <c r="AJ882" i="23"/>
  <c r="AI882" i="23"/>
  <c r="AH882" i="23"/>
  <c r="AG882" i="23"/>
  <c r="AF882" i="23"/>
  <c r="AE882" i="23"/>
  <c r="AD882" i="23"/>
  <c r="AC882" i="23"/>
  <c r="AB882" i="23"/>
  <c r="AA882" i="23"/>
  <c r="AL881" i="23"/>
  <c r="AK881" i="23"/>
  <c r="AJ881" i="23"/>
  <c r="AI881" i="23"/>
  <c r="AH881" i="23"/>
  <c r="AG881" i="23"/>
  <c r="AF881" i="23"/>
  <c r="AE881" i="23"/>
  <c r="AD881" i="23"/>
  <c r="AC881" i="23"/>
  <c r="AB881" i="23"/>
  <c r="AA881" i="23"/>
  <c r="AL880" i="23"/>
  <c r="AK880" i="23"/>
  <c r="AJ880" i="23"/>
  <c r="AI880" i="23"/>
  <c r="AH880" i="23"/>
  <c r="AG880" i="23"/>
  <c r="AF880" i="23"/>
  <c r="AE880" i="23"/>
  <c r="AD880" i="23"/>
  <c r="AC880" i="23"/>
  <c r="AB880" i="23"/>
  <c r="AA880" i="23"/>
  <c r="AL879" i="23"/>
  <c r="AK879" i="23"/>
  <c r="AJ879" i="23"/>
  <c r="AI879" i="23"/>
  <c r="AH879" i="23"/>
  <c r="AG879" i="23"/>
  <c r="AF879" i="23"/>
  <c r="AE879" i="23"/>
  <c r="AD879" i="23"/>
  <c r="AC879" i="23"/>
  <c r="AB879" i="23"/>
  <c r="AA879" i="23"/>
  <c r="AL878" i="23"/>
  <c r="AK878" i="23"/>
  <c r="AJ878" i="23"/>
  <c r="AI878" i="23"/>
  <c r="AH878" i="23"/>
  <c r="AG878" i="23"/>
  <c r="AF878" i="23"/>
  <c r="AE878" i="23"/>
  <c r="AD878" i="23"/>
  <c r="AC878" i="23"/>
  <c r="AB878" i="23"/>
  <c r="AA878" i="23"/>
  <c r="AL877" i="23"/>
  <c r="AK877" i="23"/>
  <c r="AJ877" i="23"/>
  <c r="AI877" i="23"/>
  <c r="AH877" i="23"/>
  <c r="AG877" i="23"/>
  <c r="AF877" i="23"/>
  <c r="AE877" i="23"/>
  <c r="AD877" i="23"/>
  <c r="AC877" i="23"/>
  <c r="AB877" i="23"/>
  <c r="AA877" i="23"/>
  <c r="AL876" i="23"/>
  <c r="AK876" i="23"/>
  <c r="AJ876" i="23"/>
  <c r="AI876" i="23"/>
  <c r="AH876" i="23"/>
  <c r="AG876" i="23"/>
  <c r="AF876" i="23"/>
  <c r="AE876" i="23"/>
  <c r="AD876" i="23"/>
  <c r="AC876" i="23"/>
  <c r="AB876" i="23"/>
  <c r="AA876" i="23"/>
  <c r="AL875" i="23"/>
  <c r="AK875" i="23"/>
  <c r="AJ875" i="23"/>
  <c r="AI875" i="23"/>
  <c r="AH875" i="23"/>
  <c r="AG875" i="23"/>
  <c r="AF875" i="23"/>
  <c r="AE875" i="23"/>
  <c r="AD875" i="23"/>
  <c r="AC875" i="23"/>
  <c r="AB875" i="23"/>
  <c r="AA875" i="23"/>
  <c r="AL874" i="23"/>
  <c r="AK874" i="23"/>
  <c r="AJ874" i="23"/>
  <c r="AI874" i="23"/>
  <c r="AH874" i="23"/>
  <c r="AG874" i="23"/>
  <c r="AF874" i="23"/>
  <c r="AE874" i="23"/>
  <c r="AD874" i="23"/>
  <c r="AC874" i="23"/>
  <c r="AB874" i="23"/>
  <c r="AA874" i="23"/>
  <c r="AL873" i="23"/>
  <c r="AK873" i="23"/>
  <c r="AJ873" i="23"/>
  <c r="AI873" i="23"/>
  <c r="AH873" i="23"/>
  <c r="AG873" i="23"/>
  <c r="AF873" i="23"/>
  <c r="AE873" i="23"/>
  <c r="AD873" i="23"/>
  <c r="AC873" i="23"/>
  <c r="AB873" i="23"/>
  <c r="AA873" i="23"/>
  <c r="AL872" i="23"/>
  <c r="AK872" i="23"/>
  <c r="AJ872" i="23"/>
  <c r="AI872" i="23"/>
  <c r="AH872" i="23"/>
  <c r="AG872" i="23"/>
  <c r="AF872" i="23"/>
  <c r="AE872" i="23"/>
  <c r="AD872" i="23"/>
  <c r="AC872" i="23"/>
  <c r="AB872" i="23"/>
  <c r="AA872" i="23"/>
  <c r="AL871" i="23"/>
  <c r="AK871" i="23"/>
  <c r="AJ871" i="23"/>
  <c r="AI871" i="23"/>
  <c r="AH871" i="23"/>
  <c r="AG871" i="23"/>
  <c r="AF871" i="23"/>
  <c r="AE871" i="23"/>
  <c r="AD871" i="23"/>
  <c r="AC871" i="23"/>
  <c r="AB871" i="23"/>
  <c r="AA871" i="23"/>
  <c r="AL870" i="23"/>
  <c r="AK870" i="23"/>
  <c r="AJ870" i="23"/>
  <c r="AI870" i="23"/>
  <c r="AH870" i="23"/>
  <c r="AG870" i="23"/>
  <c r="AF870" i="23"/>
  <c r="AE870" i="23"/>
  <c r="AD870" i="23"/>
  <c r="AC870" i="23"/>
  <c r="AB870" i="23"/>
  <c r="AA870" i="23"/>
  <c r="AL869" i="23"/>
  <c r="AK869" i="23"/>
  <c r="AJ869" i="23"/>
  <c r="AI869" i="23"/>
  <c r="AH869" i="23"/>
  <c r="AG869" i="23"/>
  <c r="AF869" i="23"/>
  <c r="AE869" i="23"/>
  <c r="AD869" i="23"/>
  <c r="AC869" i="23"/>
  <c r="AB869" i="23"/>
  <c r="AA869" i="23"/>
  <c r="AL868" i="23"/>
  <c r="AK868" i="23"/>
  <c r="AJ868" i="23"/>
  <c r="AI868" i="23"/>
  <c r="AH868" i="23"/>
  <c r="AG868" i="23"/>
  <c r="AF868" i="23"/>
  <c r="AE868" i="23"/>
  <c r="AD868" i="23"/>
  <c r="AC868" i="23"/>
  <c r="AB868" i="23"/>
  <c r="AA868" i="23"/>
  <c r="AL867" i="23"/>
  <c r="AK867" i="23"/>
  <c r="AJ867" i="23"/>
  <c r="AI867" i="23"/>
  <c r="AH867" i="23"/>
  <c r="AG867" i="23"/>
  <c r="AF867" i="23"/>
  <c r="AE867" i="23"/>
  <c r="AD867" i="23"/>
  <c r="AC867" i="23"/>
  <c r="AB867" i="23"/>
  <c r="AA867" i="23"/>
  <c r="AL866" i="23"/>
  <c r="AK866" i="23"/>
  <c r="AJ866" i="23"/>
  <c r="AI866" i="23"/>
  <c r="AH866" i="23"/>
  <c r="AG866" i="23"/>
  <c r="AF866" i="23"/>
  <c r="AE866" i="23"/>
  <c r="AD866" i="23"/>
  <c r="AC866" i="23"/>
  <c r="AB866" i="23"/>
  <c r="AA866" i="23"/>
  <c r="AL865" i="23"/>
  <c r="AK865" i="23"/>
  <c r="AJ865" i="23"/>
  <c r="AI865" i="23"/>
  <c r="AH865" i="23"/>
  <c r="AG865" i="23"/>
  <c r="AF865" i="23"/>
  <c r="AE865" i="23"/>
  <c r="AD865" i="23"/>
  <c r="AC865" i="23"/>
  <c r="AB865" i="23"/>
  <c r="AA865" i="23"/>
  <c r="AL864" i="23"/>
  <c r="AK864" i="23"/>
  <c r="AJ864" i="23"/>
  <c r="AI864" i="23"/>
  <c r="AH864" i="23"/>
  <c r="AG864" i="23"/>
  <c r="AF864" i="23"/>
  <c r="AE864" i="23"/>
  <c r="AD864" i="23"/>
  <c r="AC864" i="23"/>
  <c r="AB864" i="23"/>
  <c r="AA864" i="23"/>
  <c r="AL863" i="23"/>
  <c r="AK863" i="23"/>
  <c r="AJ863" i="23"/>
  <c r="AI863" i="23"/>
  <c r="AH863" i="23"/>
  <c r="AG863" i="23"/>
  <c r="AF863" i="23"/>
  <c r="AE863" i="23"/>
  <c r="AD863" i="23"/>
  <c r="AC863" i="23"/>
  <c r="AB863" i="23"/>
  <c r="AA863" i="23"/>
  <c r="AL862" i="23"/>
  <c r="AK862" i="23"/>
  <c r="AJ862" i="23"/>
  <c r="AI862" i="23"/>
  <c r="AH862" i="23"/>
  <c r="AG862" i="23"/>
  <c r="AF862" i="23"/>
  <c r="AE862" i="23"/>
  <c r="AD862" i="23"/>
  <c r="AC862" i="23"/>
  <c r="AB862" i="23"/>
  <c r="AA862" i="23"/>
  <c r="AL861" i="23"/>
  <c r="AK861" i="23"/>
  <c r="AJ861" i="23"/>
  <c r="AI861" i="23"/>
  <c r="AH861" i="23"/>
  <c r="AG861" i="23"/>
  <c r="AF861" i="23"/>
  <c r="AE861" i="23"/>
  <c r="AD861" i="23"/>
  <c r="AC861" i="23"/>
  <c r="AB861" i="23"/>
  <c r="AA861" i="23"/>
  <c r="AL860" i="23"/>
  <c r="AK860" i="23"/>
  <c r="AJ860" i="23"/>
  <c r="AI860" i="23"/>
  <c r="AH860" i="23"/>
  <c r="AG860" i="23"/>
  <c r="AF860" i="23"/>
  <c r="AE860" i="23"/>
  <c r="AD860" i="23"/>
  <c r="AC860" i="23"/>
  <c r="AB860" i="23"/>
  <c r="AA860" i="23"/>
  <c r="AL859" i="23"/>
  <c r="AK859" i="23"/>
  <c r="AJ859" i="23"/>
  <c r="AI859" i="23"/>
  <c r="AH859" i="23"/>
  <c r="AG859" i="23"/>
  <c r="AF859" i="23"/>
  <c r="AE859" i="23"/>
  <c r="AD859" i="23"/>
  <c r="AC859" i="23"/>
  <c r="AB859" i="23"/>
  <c r="AA859" i="23"/>
  <c r="AL858" i="23"/>
  <c r="AK858" i="23"/>
  <c r="AJ858" i="23"/>
  <c r="AI858" i="23"/>
  <c r="AH858" i="23"/>
  <c r="AG858" i="23"/>
  <c r="AF858" i="23"/>
  <c r="AE858" i="23"/>
  <c r="AD858" i="23"/>
  <c r="AC858" i="23"/>
  <c r="AB858" i="23"/>
  <c r="AA858" i="23"/>
  <c r="AL857" i="23"/>
  <c r="AK857" i="23"/>
  <c r="AJ857" i="23"/>
  <c r="AI857" i="23"/>
  <c r="AH857" i="23"/>
  <c r="AG857" i="23"/>
  <c r="AF857" i="23"/>
  <c r="AE857" i="23"/>
  <c r="AD857" i="23"/>
  <c r="AC857" i="23"/>
  <c r="AB857" i="23"/>
  <c r="AA857" i="23"/>
  <c r="AL856" i="23"/>
  <c r="AK856" i="23"/>
  <c r="AJ856" i="23"/>
  <c r="AI856" i="23"/>
  <c r="AH856" i="23"/>
  <c r="AG856" i="23"/>
  <c r="AF856" i="23"/>
  <c r="AE856" i="23"/>
  <c r="AD856" i="23"/>
  <c r="AC856" i="23"/>
  <c r="AB856" i="23"/>
  <c r="AA856" i="23"/>
  <c r="AL855" i="23"/>
  <c r="AK855" i="23"/>
  <c r="AJ855" i="23"/>
  <c r="AI855" i="23"/>
  <c r="AH855" i="23"/>
  <c r="AG855" i="23"/>
  <c r="AF855" i="23"/>
  <c r="AE855" i="23"/>
  <c r="AD855" i="23"/>
  <c r="AC855" i="23"/>
  <c r="AB855" i="23"/>
  <c r="AA855" i="23"/>
  <c r="AL854" i="23"/>
  <c r="AK854" i="23"/>
  <c r="AJ854" i="23"/>
  <c r="AI854" i="23"/>
  <c r="AH854" i="23"/>
  <c r="AG854" i="23"/>
  <c r="AF854" i="23"/>
  <c r="AE854" i="23"/>
  <c r="AD854" i="23"/>
  <c r="AC854" i="23"/>
  <c r="AB854" i="23"/>
  <c r="AA854" i="23"/>
  <c r="AL853" i="23"/>
  <c r="AK853" i="23"/>
  <c r="AJ853" i="23"/>
  <c r="AI853" i="23"/>
  <c r="AH853" i="23"/>
  <c r="AG853" i="23"/>
  <c r="AF853" i="23"/>
  <c r="AE853" i="23"/>
  <c r="AD853" i="23"/>
  <c r="AC853" i="23"/>
  <c r="AB853" i="23"/>
  <c r="AA853" i="23"/>
  <c r="AL852" i="23"/>
  <c r="AK852" i="23"/>
  <c r="AJ852" i="23"/>
  <c r="AI852" i="23"/>
  <c r="AH852" i="23"/>
  <c r="AG852" i="23"/>
  <c r="AF852" i="23"/>
  <c r="AE852" i="23"/>
  <c r="AD852" i="23"/>
  <c r="AC852" i="23"/>
  <c r="AB852" i="23"/>
  <c r="AA852" i="23"/>
  <c r="AL851" i="23"/>
  <c r="AK851" i="23"/>
  <c r="AJ851" i="23"/>
  <c r="AI851" i="23"/>
  <c r="AH851" i="23"/>
  <c r="AG851" i="23"/>
  <c r="AF851" i="23"/>
  <c r="AE851" i="23"/>
  <c r="AD851" i="23"/>
  <c r="AC851" i="23"/>
  <c r="AB851" i="23"/>
  <c r="AA851" i="23"/>
  <c r="AL850" i="23"/>
  <c r="AK850" i="23"/>
  <c r="AJ850" i="23"/>
  <c r="AI850" i="23"/>
  <c r="AH850" i="23"/>
  <c r="AG850" i="23"/>
  <c r="AF850" i="23"/>
  <c r="AE850" i="23"/>
  <c r="AD850" i="23"/>
  <c r="AC850" i="23"/>
  <c r="AB850" i="23"/>
  <c r="AA850" i="23"/>
  <c r="AL849" i="23"/>
  <c r="AK849" i="23"/>
  <c r="AJ849" i="23"/>
  <c r="AI849" i="23"/>
  <c r="AH849" i="23"/>
  <c r="AG849" i="23"/>
  <c r="AF849" i="23"/>
  <c r="AE849" i="23"/>
  <c r="AD849" i="23"/>
  <c r="AC849" i="23"/>
  <c r="AB849" i="23"/>
  <c r="AA849" i="23"/>
  <c r="AL848" i="23"/>
  <c r="AK848" i="23"/>
  <c r="AJ848" i="23"/>
  <c r="AI848" i="23"/>
  <c r="AH848" i="23"/>
  <c r="AG848" i="23"/>
  <c r="AF848" i="23"/>
  <c r="AE848" i="23"/>
  <c r="AD848" i="23"/>
  <c r="AC848" i="23"/>
  <c r="AB848" i="23"/>
  <c r="AA848" i="23"/>
  <c r="AL847" i="23"/>
  <c r="AK847" i="23"/>
  <c r="AJ847" i="23"/>
  <c r="AI847" i="23"/>
  <c r="AH847" i="23"/>
  <c r="AG847" i="23"/>
  <c r="AF847" i="23"/>
  <c r="AE847" i="23"/>
  <c r="AD847" i="23"/>
  <c r="AC847" i="23"/>
  <c r="AB847" i="23"/>
  <c r="AA847" i="23"/>
  <c r="AL846" i="23"/>
  <c r="AK846" i="23"/>
  <c r="AJ846" i="23"/>
  <c r="AI846" i="23"/>
  <c r="AH846" i="23"/>
  <c r="AG846" i="23"/>
  <c r="AF846" i="23"/>
  <c r="AE846" i="23"/>
  <c r="AD846" i="23"/>
  <c r="AC846" i="23"/>
  <c r="AB846" i="23"/>
  <c r="AA846" i="23"/>
  <c r="AL845" i="23"/>
  <c r="AK845" i="23"/>
  <c r="AJ845" i="23"/>
  <c r="AI845" i="23"/>
  <c r="AH845" i="23"/>
  <c r="AG845" i="23"/>
  <c r="AF845" i="23"/>
  <c r="AE845" i="23"/>
  <c r="AD845" i="23"/>
  <c r="AC845" i="23"/>
  <c r="AB845" i="23"/>
  <c r="AA845" i="23"/>
  <c r="AL844" i="23"/>
  <c r="AK844" i="23"/>
  <c r="AJ844" i="23"/>
  <c r="AI844" i="23"/>
  <c r="AH844" i="23"/>
  <c r="AG844" i="23"/>
  <c r="AF844" i="23"/>
  <c r="AE844" i="23"/>
  <c r="AD844" i="23"/>
  <c r="AC844" i="23"/>
  <c r="AB844" i="23"/>
  <c r="AA844" i="23"/>
  <c r="AL843" i="23"/>
  <c r="AK843" i="23"/>
  <c r="AJ843" i="23"/>
  <c r="AI843" i="23"/>
  <c r="AH843" i="23"/>
  <c r="AG843" i="23"/>
  <c r="AF843" i="23"/>
  <c r="AE843" i="23"/>
  <c r="AD843" i="23"/>
  <c r="AC843" i="23"/>
  <c r="AB843" i="23"/>
  <c r="AA843" i="23"/>
  <c r="AL842" i="23"/>
  <c r="AK842" i="23"/>
  <c r="AJ842" i="23"/>
  <c r="AI842" i="23"/>
  <c r="AH842" i="23"/>
  <c r="AG842" i="23"/>
  <c r="AF842" i="23"/>
  <c r="AE842" i="23"/>
  <c r="AD842" i="23"/>
  <c r="AC842" i="23"/>
  <c r="AB842" i="23"/>
  <c r="AA842" i="23"/>
  <c r="AL841" i="23"/>
  <c r="AK841" i="23"/>
  <c r="AJ841" i="23"/>
  <c r="AI841" i="23"/>
  <c r="AH841" i="23"/>
  <c r="AG841" i="23"/>
  <c r="AF841" i="23"/>
  <c r="AE841" i="23"/>
  <c r="AD841" i="23"/>
  <c r="AC841" i="23"/>
  <c r="AB841" i="23"/>
  <c r="AA841" i="23"/>
  <c r="AL840" i="23"/>
  <c r="AK840" i="23"/>
  <c r="AJ840" i="23"/>
  <c r="AI840" i="23"/>
  <c r="AH840" i="23"/>
  <c r="AG840" i="23"/>
  <c r="AF840" i="23"/>
  <c r="AE840" i="23"/>
  <c r="AD840" i="23"/>
  <c r="AC840" i="23"/>
  <c r="AB840" i="23"/>
  <c r="AA840" i="23"/>
  <c r="AL839" i="23"/>
  <c r="AK839" i="23"/>
  <c r="AJ839" i="23"/>
  <c r="AI839" i="23"/>
  <c r="AH839" i="23"/>
  <c r="AG839" i="23"/>
  <c r="AF839" i="23"/>
  <c r="AE839" i="23"/>
  <c r="AD839" i="23"/>
  <c r="AC839" i="23"/>
  <c r="AB839" i="23"/>
  <c r="AA839" i="23"/>
  <c r="AL838" i="23"/>
  <c r="AK838" i="23"/>
  <c r="AJ838" i="23"/>
  <c r="AI838" i="23"/>
  <c r="AH838" i="23"/>
  <c r="AG838" i="23"/>
  <c r="AF838" i="23"/>
  <c r="AE838" i="23"/>
  <c r="AD838" i="23"/>
  <c r="AC838" i="23"/>
  <c r="AB838" i="23"/>
  <c r="AA838" i="23"/>
  <c r="AL837" i="23"/>
  <c r="AK837" i="23"/>
  <c r="AJ837" i="23"/>
  <c r="AI837" i="23"/>
  <c r="AH837" i="23"/>
  <c r="AG837" i="23"/>
  <c r="AF837" i="23"/>
  <c r="AE837" i="23"/>
  <c r="AD837" i="23"/>
  <c r="AC837" i="23"/>
  <c r="AB837" i="23"/>
  <c r="AA837" i="23"/>
  <c r="AL836" i="23"/>
  <c r="AK836" i="23"/>
  <c r="AJ836" i="23"/>
  <c r="AI836" i="23"/>
  <c r="AH836" i="23"/>
  <c r="AG836" i="23"/>
  <c r="AF836" i="23"/>
  <c r="AE836" i="23"/>
  <c r="AD836" i="23"/>
  <c r="AC836" i="23"/>
  <c r="AB836" i="23"/>
  <c r="AA836" i="23"/>
  <c r="AL835" i="23"/>
  <c r="AK835" i="23"/>
  <c r="AJ835" i="23"/>
  <c r="AI835" i="23"/>
  <c r="AH835" i="23"/>
  <c r="AG835" i="23"/>
  <c r="AF835" i="23"/>
  <c r="AE835" i="23"/>
  <c r="AD835" i="23"/>
  <c r="AC835" i="23"/>
  <c r="AB835" i="23"/>
  <c r="AA835" i="23"/>
  <c r="AL834" i="23"/>
  <c r="AK834" i="23"/>
  <c r="AJ834" i="23"/>
  <c r="AI834" i="23"/>
  <c r="AH834" i="23"/>
  <c r="AG834" i="23"/>
  <c r="AF834" i="23"/>
  <c r="AE834" i="23"/>
  <c r="AD834" i="23"/>
  <c r="AC834" i="23"/>
  <c r="AB834" i="23"/>
  <c r="AA834" i="23"/>
  <c r="AL833" i="23"/>
  <c r="AK833" i="23"/>
  <c r="AJ833" i="23"/>
  <c r="AI833" i="23"/>
  <c r="AH833" i="23"/>
  <c r="AG833" i="23"/>
  <c r="AF833" i="23"/>
  <c r="AE833" i="23"/>
  <c r="AD833" i="23"/>
  <c r="AC833" i="23"/>
  <c r="AB833" i="23"/>
  <c r="AA833" i="23"/>
  <c r="AL832" i="23"/>
  <c r="AK832" i="23"/>
  <c r="AJ832" i="23"/>
  <c r="AI832" i="23"/>
  <c r="AH832" i="23"/>
  <c r="AG832" i="23"/>
  <c r="AF832" i="23"/>
  <c r="AE832" i="23"/>
  <c r="AD832" i="23"/>
  <c r="AC832" i="23"/>
  <c r="AB832" i="23"/>
  <c r="AA832" i="23"/>
  <c r="AL831" i="23"/>
  <c r="AK831" i="23"/>
  <c r="AJ831" i="23"/>
  <c r="AI831" i="23"/>
  <c r="AH831" i="23"/>
  <c r="AG831" i="23"/>
  <c r="AF831" i="23"/>
  <c r="AE831" i="23"/>
  <c r="AD831" i="23"/>
  <c r="AC831" i="23"/>
  <c r="AB831" i="23"/>
  <c r="AA831" i="23"/>
  <c r="AL830" i="23"/>
  <c r="AK830" i="23"/>
  <c r="AJ830" i="23"/>
  <c r="AI830" i="23"/>
  <c r="AH830" i="23"/>
  <c r="AG830" i="23"/>
  <c r="AF830" i="23"/>
  <c r="AE830" i="23"/>
  <c r="AD830" i="23"/>
  <c r="AC830" i="23"/>
  <c r="AB830" i="23"/>
  <c r="AA830" i="23"/>
  <c r="AL829" i="23"/>
  <c r="AK829" i="23"/>
  <c r="AJ829" i="23"/>
  <c r="AI829" i="23"/>
  <c r="AH829" i="23"/>
  <c r="AG829" i="23"/>
  <c r="AF829" i="23"/>
  <c r="AE829" i="23"/>
  <c r="AD829" i="23"/>
  <c r="AC829" i="23"/>
  <c r="AB829" i="23"/>
  <c r="AA829" i="23"/>
  <c r="AL828" i="23"/>
  <c r="AK828" i="23"/>
  <c r="AJ828" i="23"/>
  <c r="AI828" i="23"/>
  <c r="AH828" i="23"/>
  <c r="AG828" i="23"/>
  <c r="AF828" i="23"/>
  <c r="AE828" i="23"/>
  <c r="AD828" i="23"/>
  <c r="AC828" i="23"/>
  <c r="AB828" i="23"/>
  <c r="AA828" i="23"/>
  <c r="AL827" i="23"/>
  <c r="AK827" i="23"/>
  <c r="AJ827" i="23"/>
  <c r="AI827" i="23"/>
  <c r="AH827" i="23"/>
  <c r="AG827" i="23"/>
  <c r="AF827" i="23"/>
  <c r="AE827" i="23"/>
  <c r="AD827" i="23"/>
  <c r="AC827" i="23"/>
  <c r="AB827" i="23"/>
  <c r="AA827" i="23"/>
  <c r="AL826" i="23"/>
  <c r="AK826" i="23"/>
  <c r="AJ826" i="23"/>
  <c r="AI826" i="23"/>
  <c r="AH826" i="23"/>
  <c r="AG826" i="23"/>
  <c r="AF826" i="23"/>
  <c r="AE826" i="23"/>
  <c r="AD826" i="23"/>
  <c r="AC826" i="23"/>
  <c r="AB826" i="23"/>
  <c r="AA826" i="23"/>
  <c r="AL825" i="23"/>
  <c r="AK825" i="23"/>
  <c r="AJ825" i="23"/>
  <c r="AI825" i="23"/>
  <c r="AH825" i="23"/>
  <c r="AG825" i="23"/>
  <c r="AF825" i="23"/>
  <c r="AE825" i="23"/>
  <c r="AD825" i="23"/>
  <c r="AC825" i="23"/>
  <c r="AB825" i="23"/>
  <c r="AA825" i="23"/>
  <c r="AL824" i="23"/>
  <c r="AK824" i="23"/>
  <c r="AJ824" i="23"/>
  <c r="AI824" i="23"/>
  <c r="AH824" i="23"/>
  <c r="AG824" i="23"/>
  <c r="AF824" i="23"/>
  <c r="AE824" i="23"/>
  <c r="AD824" i="23"/>
  <c r="AC824" i="23"/>
  <c r="AB824" i="23"/>
  <c r="AA824" i="23"/>
  <c r="AL823" i="23"/>
  <c r="AK823" i="23"/>
  <c r="AJ823" i="23"/>
  <c r="AI823" i="23"/>
  <c r="AH823" i="23"/>
  <c r="AG823" i="23"/>
  <c r="AF823" i="23"/>
  <c r="AE823" i="23"/>
  <c r="AD823" i="23"/>
  <c r="AC823" i="23"/>
  <c r="AB823" i="23"/>
  <c r="AA823" i="23"/>
  <c r="AL822" i="23"/>
  <c r="AK822" i="23"/>
  <c r="AJ822" i="23"/>
  <c r="AI822" i="23"/>
  <c r="AH822" i="23"/>
  <c r="AG822" i="23"/>
  <c r="AF822" i="23"/>
  <c r="AE822" i="23"/>
  <c r="AD822" i="23"/>
  <c r="AC822" i="23"/>
  <c r="AB822" i="23"/>
  <c r="AA822" i="23"/>
  <c r="AL821" i="23"/>
  <c r="AK821" i="23"/>
  <c r="AJ821" i="23"/>
  <c r="AI821" i="23"/>
  <c r="AH821" i="23"/>
  <c r="AG821" i="23"/>
  <c r="AF821" i="23"/>
  <c r="AE821" i="23"/>
  <c r="AD821" i="23"/>
  <c r="AC821" i="23"/>
  <c r="AB821" i="23"/>
  <c r="AA821" i="23"/>
  <c r="AL820" i="23"/>
  <c r="AK820" i="23"/>
  <c r="AJ820" i="23"/>
  <c r="AI820" i="23"/>
  <c r="AH820" i="23"/>
  <c r="AG820" i="23"/>
  <c r="AF820" i="23"/>
  <c r="AE820" i="23"/>
  <c r="AD820" i="23"/>
  <c r="AC820" i="23"/>
  <c r="AB820" i="23"/>
  <c r="AA820" i="23"/>
  <c r="AL819" i="23"/>
  <c r="AK819" i="23"/>
  <c r="AJ819" i="23"/>
  <c r="AI819" i="23"/>
  <c r="AH819" i="23"/>
  <c r="AG819" i="23"/>
  <c r="AF819" i="23"/>
  <c r="AE819" i="23"/>
  <c r="AD819" i="23"/>
  <c r="AC819" i="23"/>
  <c r="AB819" i="23"/>
  <c r="AA819" i="23"/>
  <c r="AL818" i="23"/>
  <c r="AK818" i="23"/>
  <c r="AJ818" i="23"/>
  <c r="AI818" i="23"/>
  <c r="AH818" i="23"/>
  <c r="AG818" i="23"/>
  <c r="AF818" i="23"/>
  <c r="AE818" i="23"/>
  <c r="AD818" i="23"/>
  <c r="AC818" i="23"/>
  <c r="AB818" i="23"/>
  <c r="AA818" i="23"/>
  <c r="AL817" i="23"/>
  <c r="AK817" i="23"/>
  <c r="AJ817" i="23"/>
  <c r="AI817" i="23"/>
  <c r="AH817" i="23"/>
  <c r="AG817" i="23"/>
  <c r="AF817" i="23"/>
  <c r="AE817" i="23"/>
  <c r="AD817" i="23"/>
  <c r="AC817" i="23"/>
  <c r="AB817" i="23"/>
  <c r="AA817" i="23"/>
  <c r="AL816" i="23"/>
  <c r="AK816" i="23"/>
  <c r="AJ816" i="23"/>
  <c r="AI816" i="23"/>
  <c r="AH816" i="23"/>
  <c r="AG816" i="23"/>
  <c r="AF816" i="23"/>
  <c r="AE816" i="23"/>
  <c r="AD816" i="23"/>
  <c r="AC816" i="23"/>
  <c r="AB816" i="23"/>
  <c r="AA816" i="23"/>
  <c r="AL815" i="23"/>
  <c r="AK815" i="23"/>
  <c r="AJ815" i="23"/>
  <c r="AI815" i="23"/>
  <c r="AH815" i="23"/>
  <c r="AG815" i="23"/>
  <c r="AF815" i="23"/>
  <c r="AE815" i="23"/>
  <c r="AD815" i="23"/>
  <c r="AC815" i="23"/>
  <c r="AB815" i="23"/>
  <c r="AA815" i="23"/>
  <c r="AL814" i="23"/>
  <c r="AK814" i="23"/>
  <c r="AJ814" i="23"/>
  <c r="AI814" i="23"/>
  <c r="AH814" i="23"/>
  <c r="AG814" i="23"/>
  <c r="AF814" i="23"/>
  <c r="AE814" i="23"/>
  <c r="AD814" i="23"/>
  <c r="AC814" i="23"/>
  <c r="AB814" i="23"/>
  <c r="AA814" i="23"/>
  <c r="AL813" i="23"/>
  <c r="AK813" i="23"/>
  <c r="AJ813" i="23"/>
  <c r="AI813" i="23"/>
  <c r="AH813" i="23"/>
  <c r="AG813" i="23"/>
  <c r="AF813" i="23"/>
  <c r="AE813" i="23"/>
  <c r="AD813" i="23"/>
  <c r="AC813" i="23"/>
  <c r="AB813" i="23"/>
  <c r="AA813" i="23"/>
  <c r="AL812" i="23"/>
  <c r="AK812" i="23"/>
  <c r="AJ812" i="23"/>
  <c r="AI812" i="23"/>
  <c r="AH812" i="23"/>
  <c r="AG812" i="23"/>
  <c r="AF812" i="23"/>
  <c r="AE812" i="23"/>
  <c r="AD812" i="23"/>
  <c r="AC812" i="23"/>
  <c r="AB812" i="23"/>
  <c r="AA812" i="23"/>
  <c r="AL811" i="23"/>
  <c r="AK811" i="23"/>
  <c r="AJ811" i="23"/>
  <c r="AI811" i="23"/>
  <c r="AH811" i="23"/>
  <c r="AG811" i="23"/>
  <c r="AF811" i="23"/>
  <c r="AE811" i="23"/>
  <c r="AD811" i="23"/>
  <c r="AC811" i="23"/>
  <c r="AB811" i="23"/>
  <c r="AA811" i="23"/>
  <c r="AL810" i="23"/>
  <c r="AK810" i="23"/>
  <c r="AJ810" i="23"/>
  <c r="AI810" i="23"/>
  <c r="AH810" i="23"/>
  <c r="AG810" i="23"/>
  <c r="AF810" i="23"/>
  <c r="AE810" i="23"/>
  <c r="AD810" i="23"/>
  <c r="AC810" i="23"/>
  <c r="AB810" i="23"/>
  <c r="AA810" i="23"/>
  <c r="AL809" i="23"/>
  <c r="AK809" i="23"/>
  <c r="AJ809" i="23"/>
  <c r="AI809" i="23"/>
  <c r="AH809" i="23"/>
  <c r="AG809" i="23"/>
  <c r="AF809" i="23"/>
  <c r="AE809" i="23"/>
  <c r="AD809" i="23"/>
  <c r="AC809" i="23"/>
  <c r="AB809" i="23"/>
  <c r="AA809" i="23"/>
  <c r="AL808" i="23"/>
  <c r="AK808" i="23"/>
  <c r="AJ808" i="23"/>
  <c r="AI808" i="23"/>
  <c r="AH808" i="23"/>
  <c r="AG808" i="23"/>
  <c r="AF808" i="23"/>
  <c r="AE808" i="23"/>
  <c r="AD808" i="23"/>
  <c r="AC808" i="23"/>
  <c r="AB808" i="23"/>
  <c r="AA808" i="23"/>
  <c r="AL807" i="23"/>
  <c r="AK807" i="23"/>
  <c r="AJ807" i="23"/>
  <c r="AI807" i="23"/>
  <c r="AH807" i="23"/>
  <c r="AG807" i="23"/>
  <c r="AF807" i="23"/>
  <c r="AE807" i="23"/>
  <c r="AD807" i="23"/>
  <c r="AC807" i="23"/>
  <c r="AB807" i="23"/>
  <c r="AA807" i="23"/>
  <c r="AL806" i="23"/>
  <c r="AK806" i="23"/>
  <c r="AJ806" i="23"/>
  <c r="AI806" i="23"/>
  <c r="AH806" i="23"/>
  <c r="AG806" i="23"/>
  <c r="AF806" i="23"/>
  <c r="AE806" i="23"/>
  <c r="AD806" i="23"/>
  <c r="AC806" i="23"/>
  <c r="AB806" i="23"/>
  <c r="AA806" i="23"/>
  <c r="AL805" i="23"/>
  <c r="AK805" i="23"/>
  <c r="AJ805" i="23"/>
  <c r="AI805" i="23"/>
  <c r="AH805" i="23"/>
  <c r="AG805" i="23"/>
  <c r="AF805" i="23"/>
  <c r="AE805" i="23"/>
  <c r="AD805" i="23"/>
  <c r="AC805" i="23"/>
  <c r="AB805" i="23"/>
  <c r="AA805" i="23"/>
  <c r="AL804" i="23"/>
  <c r="AK804" i="23"/>
  <c r="AJ804" i="23"/>
  <c r="AI804" i="23"/>
  <c r="AH804" i="23"/>
  <c r="AG804" i="23"/>
  <c r="AF804" i="23"/>
  <c r="AE804" i="23"/>
  <c r="AD804" i="23"/>
  <c r="AC804" i="23"/>
  <c r="AB804" i="23"/>
  <c r="AA804" i="23"/>
  <c r="AL803" i="23"/>
  <c r="AK803" i="23"/>
  <c r="AJ803" i="23"/>
  <c r="AI803" i="23"/>
  <c r="AH803" i="23"/>
  <c r="AG803" i="23"/>
  <c r="AF803" i="23"/>
  <c r="AE803" i="23"/>
  <c r="AD803" i="23"/>
  <c r="AC803" i="23"/>
  <c r="AB803" i="23"/>
  <c r="AA803" i="23"/>
  <c r="AL802" i="23"/>
  <c r="AK802" i="23"/>
  <c r="AJ802" i="23"/>
  <c r="AI802" i="23"/>
  <c r="AH802" i="23"/>
  <c r="AG802" i="23"/>
  <c r="AF802" i="23"/>
  <c r="AE802" i="23"/>
  <c r="AD802" i="23"/>
  <c r="AC802" i="23"/>
  <c r="AB802" i="23"/>
  <c r="AA802" i="23"/>
  <c r="AL801" i="23"/>
  <c r="AK801" i="23"/>
  <c r="AJ801" i="23"/>
  <c r="AI801" i="23"/>
  <c r="AH801" i="23"/>
  <c r="AG801" i="23"/>
  <c r="AF801" i="23"/>
  <c r="AE801" i="23"/>
  <c r="AD801" i="23"/>
  <c r="AC801" i="23"/>
  <c r="AB801" i="23"/>
  <c r="AA801" i="23"/>
  <c r="AL800" i="23"/>
  <c r="AK800" i="23"/>
  <c r="AJ800" i="23"/>
  <c r="AI800" i="23"/>
  <c r="AH800" i="23"/>
  <c r="AG800" i="23"/>
  <c r="AF800" i="23"/>
  <c r="AE800" i="23"/>
  <c r="AD800" i="23"/>
  <c r="AC800" i="23"/>
  <c r="AB800" i="23"/>
  <c r="AA800" i="23"/>
  <c r="AL799" i="23"/>
  <c r="AK799" i="23"/>
  <c r="AJ799" i="23"/>
  <c r="AI799" i="23"/>
  <c r="AH799" i="23"/>
  <c r="AG799" i="23"/>
  <c r="AF799" i="23"/>
  <c r="AE799" i="23"/>
  <c r="AD799" i="23"/>
  <c r="AC799" i="23"/>
  <c r="AB799" i="23"/>
  <c r="AA799" i="23"/>
  <c r="AL798" i="23"/>
  <c r="AK798" i="23"/>
  <c r="AJ798" i="23"/>
  <c r="AI798" i="23"/>
  <c r="AH798" i="23"/>
  <c r="AG798" i="23"/>
  <c r="AF798" i="23"/>
  <c r="AE798" i="23"/>
  <c r="AD798" i="23"/>
  <c r="AC798" i="23"/>
  <c r="AB798" i="23"/>
  <c r="AA798" i="23"/>
  <c r="AL797" i="23"/>
  <c r="AK797" i="23"/>
  <c r="AJ797" i="23"/>
  <c r="AI797" i="23"/>
  <c r="AH797" i="23"/>
  <c r="AG797" i="23"/>
  <c r="AF797" i="23"/>
  <c r="AE797" i="23"/>
  <c r="AD797" i="23"/>
  <c r="AC797" i="23"/>
  <c r="AB797" i="23"/>
  <c r="AA797" i="23"/>
  <c r="AL796" i="23"/>
  <c r="AK796" i="23"/>
  <c r="AJ796" i="23"/>
  <c r="AI796" i="23"/>
  <c r="AH796" i="23"/>
  <c r="AG796" i="23"/>
  <c r="AF796" i="23"/>
  <c r="AE796" i="23"/>
  <c r="AD796" i="23"/>
  <c r="AC796" i="23"/>
  <c r="AB796" i="23"/>
  <c r="AA796" i="23"/>
  <c r="AL795" i="23"/>
  <c r="AK795" i="23"/>
  <c r="AJ795" i="23"/>
  <c r="AI795" i="23"/>
  <c r="AH795" i="23"/>
  <c r="AG795" i="23"/>
  <c r="AF795" i="23"/>
  <c r="AE795" i="23"/>
  <c r="AD795" i="23"/>
  <c r="AC795" i="23"/>
  <c r="AB795" i="23"/>
  <c r="AA795" i="23"/>
  <c r="AL794" i="23"/>
  <c r="AK794" i="23"/>
  <c r="AJ794" i="23"/>
  <c r="AI794" i="23"/>
  <c r="AH794" i="23"/>
  <c r="AG794" i="23"/>
  <c r="AF794" i="23"/>
  <c r="AE794" i="23"/>
  <c r="AD794" i="23"/>
  <c r="AC794" i="23"/>
  <c r="AB794" i="23"/>
  <c r="AA794" i="23"/>
  <c r="AL793" i="23"/>
  <c r="AK793" i="23"/>
  <c r="AJ793" i="23"/>
  <c r="AI793" i="23"/>
  <c r="AH793" i="23"/>
  <c r="AG793" i="23"/>
  <c r="AF793" i="23"/>
  <c r="AE793" i="23"/>
  <c r="AD793" i="23"/>
  <c r="AC793" i="23"/>
  <c r="AB793" i="23"/>
  <c r="AA793" i="23"/>
  <c r="AL792" i="23"/>
  <c r="AK792" i="23"/>
  <c r="AJ792" i="23"/>
  <c r="AI792" i="23"/>
  <c r="AH792" i="23"/>
  <c r="AG792" i="23"/>
  <c r="AF792" i="23"/>
  <c r="AE792" i="23"/>
  <c r="AD792" i="23"/>
  <c r="AC792" i="23"/>
  <c r="AB792" i="23"/>
  <c r="AA792" i="23"/>
  <c r="AL791" i="23"/>
  <c r="AK791" i="23"/>
  <c r="AJ791" i="23"/>
  <c r="AI791" i="23"/>
  <c r="AH791" i="23"/>
  <c r="AG791" i="23"/>
  <c r="AF791" i="23"/>
  <c r="AE791" i="23"/>
  <c r="AD791" i="23"/>
  <c r="AC791" i="23"/>
  <c r="AB791" i="23"/>
  <c r="AA791" i="23"/>
  <c r="AL790" i="23"/>
  <c r="AK790" i="23"/>
  <c r="AJ790" i="23"/>
  <c r="AI790" i="23"/>
  <c r="AH790" i="23"/>
  <c r="AG790" i="23"/>
  <c r="AF790" i="23"/>
  <c r="AE790" i="23"/>
  <c r="AD790" i="23"/>
  <c r="AC790" i="23"/>
  <c r="AB790" i="23"/>
  <c r="AA790" i="23"/>
  <c r="AL789" i="23"/>
  <c r="AK789" i="23"/>
  <c r="AJ789" i="23"/>
  <c r="AI789" i="23"/>
  <c r="AH789" i="23"/>
  <c r="AG789" i="23"/>
  <c r="AF789" i="23"/>
  <c r="AE789" i="23"/>
  <c r="AD789" i="23"/>
  <c r="AC789" i="23"/>
  <c r="AB789" i="23"/>
  <c r="AA789" i="23"/>
  <c r="AL788" i="23"/>
  <c r="AK788" i="23"/>
  <c r="AJ788" i="23"/>
  <c r="AI788" i="23"/>
  <c r="AH788" i="23"/>
  <c r="AG788" i="23"/>
  <c r="AF788" i="23"/>
  <c r="AE788" i="23"/>
  <c r="AD788" i="23"/>
  <c r="AC788" i="23"/>
  <c r="AB788" i="23"/>
  <c r="AA788" i="23"/>
  <c r="AL787" i="23"/>
  <c r="AK787" i="23"/>
  <c r="AJ787" i="23"/>
  <c r="AI787" i="23"/>
  <c r="AH787" i="23"/>
  <c r="AG787" i="23"/>
  <c r="AF787" i="23"/>
  <c r="AE787" i="23"/>
  <c r="AD787" i="23"/>
  <c r="AC787" i="23"/>
  <c r="AB787" i="23"/>
  <c r="AA787" i="23"/>
  <c r="AL786" i="23"/>
  <c r="AK786" i="23"/>
  <c r="AJ786" i="23"/>
  <c r="AI786" i="23"/>
  <c r="AH786" i="23"/>
  <c r="AG786" i="23"/>
  <c r="AF786" i="23"/>
  <c r="AE786" i="23"/>
  <c r="AD786" i="23"/>
  <c r="AC786" i="23"/>
  <c r="AB786" i="23"/>
  <c r="AA786" i="23"/>
  <c r="AL785" i="23"/>
  <c r="AK785" i="23"/>
  <c r="AJ785" i="23"/>
  <c r="AI785" i="23"/>
  <c r="AH785" i="23"/>
  <c r="AG785" i="23"/>
  <c r="AF785" i="23"/>
  <c r="AE785" i="23"/>
  <c r="AD785" i="23"/>
  <c r="AC785" i="23"/>
  <c r="AB785" i="23"/>
  <c r="AA785" i="23"/>
  <c r="AL784" i="23"/>
  <c r="AK784" i="23"/>
  <c r="AJ784" i="23"/>
  <c r="AI784" i="23"/>
  <c r="AH784" i="23"/>
  <c r="AG784" i="23"/>
  <c r="AF784" i="23"/>
  <c r="AE784" i="23"/>
  <c r="AD784" i="23"/>
  <c r="AC784" i="23"/>
  <c r="AB784" i="23"/>
  <c r="AA784" i="23"/>
  <c r="AL783" i="23"/>
  <c r="AK783" i="23"/>
  <c r="AJ783" i="23"/>
  <c r="AI783" i="23"/>
  <c r="AH783" i="23"/>
  <c r="AG783" i="23"/>
  <c r="AF783" i="23"/>
  <c r="AE783" i="23"/>
  <c r="AD783" i="23"/>
  <c r="AC783" i="23"/>
  <c r="AB783" i="23"/>
  <c r="AA783" i="23"/>
  <c r="AL782" i="23"/>
  <c r="AK782" i="23"/>
  <c r="AJ782" i="23"/>
  <c r="AI782" i="23"/>
  <c r="AH782" i="23"/>
  <c r="AG782" i="23"/>
  <c r="AF782" i="23"/>
  <c r="AE782" i="23"/>
  <c r="AD782" i="23"/>
  <c r="AC782" i="23"/>
  <c r="AB782" i="23"/>
  <c r="AA782" i="23"/>
  <c r="F1" i="23" a="1"/>
  <c r="F1" i="23" s="1"/>
  <c r="P781" i="23" a="1"/>
  <c r="P781" i="23" s="1"/>
  <c r="P780" i="23" a="1"/>
  <c r="P780" i="23" s="1"/>
  <c r="AB779" i="23"/>
  <c r="AB778" i="23"/>
  <c r="AB777" i="23"/>
  <c r="AB776" i="23"/>
  <c r="AB774" i="23"/>
  <c r="AB772" i="23"/>
  <c r="AB771" i="23"/>
  <c r="AB770" i="23"/>
  <c r="AB769" i="23"/>
  <c r="AB768" i="23"/>
  <c r="AB767" i="23"/>
  <c r="P766" i="23" a="1"/>
  <c r="P766" i="23" s="1"/>
  <c r="AB766" i="23" s="1"/>
  <c r="P765" i="23" a="1"/>
  <c r="P765" i="23" s="1"/>
  <c r="AB765" i="23" s="1"/>
  <c r="P764" i="23" a="1"/>
  <c r="P764" i="23" s="1"/>
  <c r="AB764" i="23" s="1"/>
  <c r="P763" i="23" a="1"/>
  <c r="P763" i="23" s="1"/>
  <c r="AB763" i="23" s="1"/>
  <c r="P762" i="23" a="1"/>
  <c r="P762" i="23" s="1"/>
  <c r="AB762" i="23" s="1"/>
  <c r="P761" i="23" a="1"/>
  <c r="P761" i="23" s="1"/>
  <c r="AB761" i="23" s="1"/>
  <c r="P760" i="23" a="1"/>
  <c r="P760" i="23" s="1"/>
  <c r="AB760" i="23" s="1"/>
  <c r="P759" i="23" a="1"/>
  <c r="P759" i="23" s="1"/>
  <c r="AB759" i="23" s="1"/>
  <c r="P758" i="23" a="1"/>
  <c r="P758" i="23" s="1"/>
  <c r="AB758" i="23" s="1"/>
  <c r="P757" i="23" a="1"/>
  <c r="P757" i="23" s="1"/>
  <c r="AB757" i="23" s="1"/>
  <c r="P756" i="23" a="1"/>
  <c r="P756" i="23" s="1"/>
  <c r="AB756" i="23" s="1"/>
  <c r="P755" i="23" a="1"/>
  <c r="P755" i="23" s="1"/>
  <c r="AB755" i="23" s="1"/>
  <c r="P754" i="23" a="1"/>
  <c r="P754" i="23" s="1"/>
  <c r="AB754" i="23" s="1"/>
  <c r="P753" i="23" a="1"/>
  <c r="P753" i="23" s="1"/>
  <c r="AB753" i="23" s="1"/>
  <c r="P752" i="23" a="1"/>
  <c r="P752" i="23" s="1"/>
  <c r="AB752" i="23" s="1"/>
  <c r="P751" i="23" a="1"/>
  <c r="P751" i="23" s="1"/>
  <c r="AB751" i="23" s="1"/>
  <c r="P750" i="23" a="1"/>
  <c r="P750" i="23" s="1"/>
  <c r="AB750" i="23" s="1"/>
  <c r="P749" i="23" a="1"/>
  <c r="P749" i="23" s="1"/>
  <c r="AB749" i="23" s="1"/>
  <c r="P748" i="23" a="1"/>
  <c r="P748" i="23" s="1"/>
  <c r="AB748" i="23" s="1"/>
  <c r="P747" i="23" a="1"/>
  <c r="P747" i="23" s="1"/>
  <c r="AB747" i="23" s="1"/>
  <c r="P746" i="23" a="1"/>
  <c r="P746" i="23" s="1"/>
  <c r="AB746" i="23" s="1"/>
  <c r="P745" i="23" a="1"/>
  <c r="P745" i="23" s="1"/>
  <c r="AB745" i="23" s="1"/>
  <c r="AB744" i="23"/>
  <c r="AB743" i="23"/>
  <c r="AB742" i="23"/>
  <c r="AB740" i="23"/>
  <c r="AB739" i="23"/>
  <c r="AB738" i="23"/>
  <c r="AB737" i="23"/>
  <c r="AB736" i="23"/>
  <c r="AB735" i="23"/>
  <c r="AB734" i="23"/>
  <c r="AB733" i="23"/>
  <c r="AB732" i="23"/>
  <c r="AB730" i="23"/>
  <c r="AB729" i="23"/>
  <c r="AB728" i="23"/>
  <c r="AB727" i="23"/>
  <c r="AB726" i="23"/>
  <c r="AB725" i="23"/>
  <c r="AB724" i="23"/>
  <c r="AB723" i="23"/>
  <c r="AB722" i="23"/>
  <c r="AB720" i="23"/>
  <c r="AB719" i="23"/>
  <c r="AB718" i="23"/>
  <c r="AB717" i="23"/>
  <c r="AB716" i="23"/>
  <c r="AB700" i="23"/>
  <c r="AB699" i="23"/>
  <c r="AB698" i="23"/>
  <c r="AB697" i="23"/>
  <c r="AB696" i="23"/>
  <c r="AB694" i="23"/>
  <c r="AB693" i="23"/>
  <c r="AB692" i="23"/>
  <c r="AB690" i="23"/>
  <c r="AB689" i="23"/>
  <c r="AB678" i="23"/>
  <c r="AB677" i="23"/>
  <c r="AB676" i="23"/>
  <c r="AB650" i="23"/>
  <c r="AB649" i="23"/>
  <c r="AB647" i="23"/>
  <c r="AB641" i="23"/>
  <c r="AB640" i="23"/>
  <c r="AB635" i="23"/>
  <c r="AB634" i="23"/>
  <c r="AB633" i="23"/>
  <c r="AB632" i="23"/>
  <c r="AB630" i="23"/>
  <c r="AB629" i="23"/>
  <c r="AB628" i="23"/>
  <c r="AB627" i="23"/>
  <c r="AB626" i="23"/>
  <c r="AB625" i="23"/>
  <c r="AB624" i="23"/>
  <c r="AB623" i="23"/>
  <c r="AB620" i="23"/>
  <c r="AB619" i="23"/>
  <c r="AB618" i="23"/>
  <c r="AB616" i="23"/>
  <c r="AB612" i="23"/>
  <c r="AB609" i="23"/>
  <c r="AB608" i="23"/>
  <c r="AB596" i="23"/>
  <c r="AB576" i="23"/>
  <c r="AB570" i="23"/>
  <c r="AB562" i="23"/>
  <c r="AL781" i="23"/>
  <c r="AK781" i="23"/>
  <c r="AJ781" i="23"/>
  <c r="AI781" i="23"/>
  <c r="AL780" i="23"/>
  <c r="AK780" i="23"/>
  <c r="AJ780" i="23"/>
  <c r="AI780" i="23"/>
  <c r="AL779" i="23"/>
  <c r="AK779" i="23"/>
  <c r="AJ779" i="23"/>
  <c r="AI779" i="23"/>
  <c r="AH779" i="23"/>
  <c r="AG779" i="23"/>
  <c r="AF779" i="23"/>
  <c r="AE779" i="23"/>
  <c r="AD779" i="23"/>
  <c r="AC779" i="23"/>
  <c r="AL778" i="23"/>
  <c r="AK778" i="23"/>
  <c r="AJ778" i="23"/>
  <c r="AI778" i="23"/>
  <c r="AH778" i="23"/>
  <c r="AG778" i="23"/>
  <c r="AF778" i="23"/>
  <c r="AE778" i="23"/>
  <c r="AD778" i="23"/>
  <c r="AC778" i="23"/>
  <c r="AL777" i="23"/>
  <c r="AK777" i="23"/>
  <c r="AJ777" i="23"/>
  <c r="AI777" i="23"/>
  <c r="AH777" i="23"/>
  <c r="AG777" i="23"/>
  <c r="AF777" i="23"/>
  <c r="AE777" i="23"/>
  <c r="AD777" i="23"/>
  <c r="AC777" i="23"/>
  <c r="AL776" i="23"/>
  <c r="AK776" i="23"/>
  <c r="AJ776" i="23"/>
  <c r="AI776" i="23"/>
  <c r="AH776" i="23"/>
  <c r="AG776" i="23"/>
  <c r="AF776" i="23"/>
  <c r="AE776" i="23"/>
  <c r="AD776" i="23"/>
  <c r="AC776" i="23"/>
  <c r="AL775" i="23"/>
  <c r="AK775" i="23"/>
  <c r="AJ775" i="23"/>
  <c r="AI775" i="23"/>
  <c r="AH775" i="23"/>
  <c r="AG775" i="23"/>
  <c r="AF775" i="23"/>
  <c r="AE775" i="23"/>
  <c r="AD775" i="23"/>
  <c r="AC775" i="23"/>
  <c r="AL774" i="23"/>
  <c r="AK774" i="23"/>
  <c r="AJ774" i="23"/>
  <c r="AI774" i="23"/>
  <c r="AH774" i="23"/>
  <c r="AG774" i="23"/>
  <c r="AF774" i="23"/>
  <c r="AE774" i="23"/>
  <c r="AD774" i="23"/>
  <c r="AC774" i="23"/>
  <c r="AL773" i="23"/>
  <c r="AK773" i="23"/>
  <c r="AJ773" i="23"/>
  <c r="AI773" i="23"/>
  <c r="AH773" i="23"/>
  <c r="AG773" i="23"/>
  <c r="AF773" i="23"/>
  <c r="AE773" i="23"/>
  <c r="AD773" i="23"/>
  <c r="AC773" i="23"/>
  <c r="AL772" i="23"/>
  <c r="AK772" i="23"/>
  <c r="AJ772" i="23"/>
  <c r="AI772" i="23"/>
  <c r="AH772" i="23"/>
  <c r="AG772" i="23"/>
  <c r="AF772" i="23"/>
  <c r="AE772" i="23"/>
  <c r="AD772" i="23"/>
  <c r="AC772" i="23"/>
  <c r="AL771" i="23"/>
  <c r="AK771" i="23"/>
  <c r="AJ771" i="23"/>
  <c r="AI771" i="23"/>
  <c r="AH771" i="23"/>
  <c r="AG771" i="23"/>
  <c r="AF771" i="23"/>
  <c r="AE771" i="23"/>
  <c r="AD771" i="23"/>
  <c r="AC771" i="23"/>
  <c r="AL770" i="23"/>
  <c r="AK770" i="23"/>
  <c r="AJ770" i="23"/>
  <c r="AI770" i="23"/>
  <c r="AH770" i="23"/>
  <c r="AG770" i="23"/>
  <c r="AF770" i="23"/>
  <c r="AE770" i="23"/>
  <c r="AD770" i="23"/>
  <c r="AC770" i="23"/>
  <c r="AL769" i="23"/>
  <c r="AK769" i="23"/>
  <c r="AJ769" i="23"/>
  <c r="AI769" i="23"/>
  <c r="AH769" i="23"/>
  <c r="AG769" i="23"/>
  <c r="AF769" i="23"/>
  <c r="AE769" i="23"/>
  <c r="AD769" i="23"/>
  <c r="AC769" i="23"/>
  <c r="AL768" i="23"/>
  <c r="AK768" i="23"/>
  <c r="AJ768" i="23"/>
  <c r="AI768" i="23"/>
  <c r="AH768" i="23"/>
  <c r="AG768" i="23"/>
  <c r="AF768" i="23"/>
  <c r="AE768" i="23"/>
  <c r="AD768" i="23"/>
  <c r="AC768" i="23"/>
  <c r="AL767" i="23"/>
  <c r="AK767" i="23"/>
  <c r="AJ767" i="23"/>
  <c r="AI767" i="23"/>
  <c r="AH767" i="23"/>
  <c r="AG767" i="23"/>
  <c r="AF767" i="23"/>
  <c r="AE767" i="23"/>
  <c r="AD767" i="23"/>
  <c r="AC767" i="23"/>
  <c r="AL766" i="23"/>
  <c r="AK766" i="23"/>
  <c r="AJ766" i="23"/>
  <c r="AI766" i="23"/>
  <c r="AH766" i="23"/>
  <c r="AG766" i="23"/>
  <c r="AF766" i="23"/>
  <c r="AE766" i="23"/>
  <c r="AD766" i="23"/>
  <c r="AC766" i="23"/>
  <c r="AL765" i="23"/>
  <c r="AK765" i="23"/>
  <c r="AJ765" i="23"/>
  <c r="AI765" i="23"/>
  <c r="AH765" i="23"/>
  <c r="AG765" i="23"/>
  <c r="AF765" i="23"/>
  <c r="AE765" i="23"/>
  <c r="AD765" i="23"/>
  <c r="AC765" i="23"/>
  <c r="AL764" i="23"/>
  <c r="AK764" i="23"/>
  <c r="AJ764" i="23"/>
  <c r="AI764" i="23"/>
  <c r="AH764" i="23"/>
  <c r="AG764" i="23"/>
  <c r="AF764" i="23"/>
  <c r="AE764" i="23"/>
  <c r="AD764" i="23"/>
  <c r="AC764" i="23"/>
  <c r="AL763" i="23"/>
  <c r="AK763" i="23"/>
  <c r="AJ763" i="23"/>
  <c r="AI763" i="23"/>
  <c r="AH763" i="23"/>
  <c r="AG763" i="23"/>
  <c r="AF763" i="23"/>
  <c r="AE763" i="23"/>
  <c r="AD763" i="23"/>
  <c r="AC763" i="23"/>
  <c r="AL762" i="23"/>
  <c r="AK762" i="23"/>
  <c r="AJ762" i="23"/>
  <c r="AI762" i="23"/>
  <c r="AH762" i="23"/>
  <c r="AG762" i="23"/>
  <c r="AF762" i="23"/>
  <c r="AE762" i="23"/>
  <c r="AD762" i="23"/>
  <c r="AC762" i="23"/>
  <c r="AL761" i="23"/>
  <c r="AK761" i="23"/>
  <c r="AJ761" i="23"/>
  <c r="AI761" i="23"/>
  <c r="AH761" i="23"/>
  <c r="AG761" i="23"/>
  <c r="AF761" i="23"/>
  <c r="AE761" i="23"/>
  <c r="AD761" i="23"/>
  <c r="AC761" i="23"/>
  <c r="AL760" i="23"/>
  <c r="AK760" i="23"/>
  <c r="AJ760" i="23"/>
  <c r="AI760" i="23"/>
  <c r="AH760" i="23"/>
  <c r="AG760" i="23"/>
  <c r="AF760" i="23"/>
  <c r="AE760" i="23"/>
  <c r="AD760" i="23"/>
  <c r="AC760" i="23"/>
  <c r="AL759" i="23"/>
  <c r="AK759" i="23"/>
  <c r="AJ759" i="23"/>
  <c r="AI759" i="23"/>
  <c r="AH759" i="23"/>
  <c r="AG759" i="23"/>
  <c r="AF759" i="23"/>
  <c r="AE759" i="23"/>
  <c r="AD759" i="23"/>
  <c r="AC759" i="23"/>
  <c r="AL758" i="23"/>
  <c r="AK758" i="23"/>
  <c r="AJ758" i="23"/>
  <c r="AI758" i="23"/>
  <c r="AH758" i="23"/>
  <c r="AG758" i="23"/>
  <c r="AF758" i="23"/>
  <c r="AE758" i="23"/>
  <c r="AD758" i="23"/>
  <c r="AC758" i="23"/>
  <c r="AL757" i="23"/>
  <c r="AK757" i="23"/>
  <c r="AJ757" i="23"/>
  <c r="AI757" i="23"/>
  <c r="AH757" i="23"/>
  <c r="AG757" i="23"/>
  <c r="AF757" i="23"/>
  <c r="AE757" i="23"/>
  <c r="AD757" i="23"/>
  <c r="AC757" i="23"/>
  <c r="AL756" i="23"/>
  <c r="AK756" i="23"/>
  <c r="AJ756" i="23"/>
  <c r="AI756" i="23"/>
  <c r="AH756" i="23"/>
  <c r="AG756" i="23"/>
  <c r="AF756" i="23"/>
  <c r="AE756" i="23"/>
  <c r="AD756" i="23"/>
  <c r="AC756" i="23"/>
  <c r="AL755" i="23"/>
  <c r="AK755" i="23"/>
  <c r="AJ755" i="23"/>
  <c r="AI755" i="23"/>
  <c r="AH755" i="23"/>
  <c r="AG755" i="23"/>
  <c r="AF755" i="23"/>
  <c r="AE755" i="23"/>
  <c r="AD755" i="23"/>
  <c r="AC755" i="23"/>
  <c r="AL754" i="23"/>
  <c r="AK754" i="23"/>
  <c r="AJ754" i="23"/>
  <c r="AI754" i="23"/>
  <c r="AH754" i="23"/>
  <c r="AG754" i="23"/>
  <c r="AF754" i="23"/>
  <c r="AE754" i="23"/>
  <c r="AD754" i="23"/>
  <c r="AC754" i="23"/>
  <c r="AL753" i="23"/>
  <c r="AK753" i="23"/>
  <c r="AJ753" i="23"/>
  <c r="AI753" i="23"/>
  <c r="AH753" i="23"/>
  <c r="AG753" i="23"/>
  <c r="AF753" i="23"/>
  <c r="AE753" i="23"/>
  <c r="AD753" i="23"/>
  <c r="AC753" i="23"/>
  <c r="AL752" i="23"/>
  <c r="AK752" i="23"/>
  <c r="AJ752" i="23"/>
  <c r="AI752" i="23"/>
  <c r="AH752" i="23"/>
  <c r="AG752" i="23"/>
  <c r="AF752" i="23"/>
  <c r="AE752" i="23"/>
  <c r="AD752" i="23"/>
  <c r="AC752" i="23"/>
  <c r="AL751" i="23"/>
  <c r="AK751" i="23"/>
  <c r="AJ751" i="23"/>
  <c r="AI751" i="23"/>
  <c r="AH751" i="23"/>
  <c r="AG751" i="23"/>
  <c r="AF751" i="23"/>
  <c r="AE751" i="23"/>
  <c r="AD751" i="23"/>
  <c r="AC751" i="23"/>
  <c r="AL750" i="23"/>
  <c r="AK750" i="23"/>
  <c r="AJ750" i="23"/>
  <c r="AI750" i="23"/>
  <c r="AH750" i="23"/>
  <c r="AG750" i="23"/>
  <c r="AF750" i="23"/>
  <c r="AE750" i="23"/>
  <c r="AD750" i="23"/>
  <c r="AC750" i="23"/>
  <c r="AL749" i="23"/>
  <c r="AK749" i="23"/>
  <c r="AJ749" i="23"/>
  <c r="AI749" i="23"/>
  <c r="AH749" i="23"/>
  <c r="AG749" i="23"/>
  <c r="AF749" i="23"/>
  <c r="AE749" i="23"/>
  <c r="AD749" i="23"/>
  <c r="AC749" i="23"/>
  <c r="AL748" i="23"/>
  <c r="AK748" i="23"/>
  <c r="AJ748" i="23"/>
  <c r="AI748" i="23"/>
  <c r="AH748" i="23"/>
  <c r="AG748" i="23"/>
  <c r="AF748" i="23"/>
  <c r="AE748" i="23"/>
  <c r="AD748" i="23"/>
  <c r="AC748" i="23"/>
  <c r="AL747" i="23"/>
  <c r="AK747" i="23"/>
  <c r="AJ747" i="23"/>
  <c r="AI747" i="23"/>
  <c r="AH747" i="23"/>
  <c r="AG747" i="23"/>
  <c r="AF747" i="23"/>
  <c r="AE747" i="23"/>
  <c r="AD747" i="23"/>
  <c r="AC747" i="23"/>
  <c r="AL746" i="23"/>
  <c r="AK746" i="23"/>
  <c r="AJ746" i="23"/>
  <c r="AI746" i="23"/>
  <c r="AH746" i="23"/>
  <c r="AG746" i="23"/>
  <c r="AF746" i="23"/>
  <c r="AE746" i="23"/>
  <c r="AD746" i="23"/>
  <c r="AC746" i="23"/>
  <c r="AL745" i="23"/>
  <c r="AK745" i="23"/>
  <c r="AJ745" i="23"/>
  <c r="AI745" i="23"/>
  <c r="AH745" i="23"/>
  <c r="AG745" i="23"/>
  <c r="AF745" i="23"/>
  <c r="AE745" i="23"/>
  <c r="AD745" i="23"/>
  <c r="AC745" i="23"/>
  <c r="AL744" i="23"/>
  <c r="AK744" i="23"/>
  <c r="AJ744" i="23"/>
  <c r="AI744" i="23"/>
  <c r="AH744" i="23"/>
  <c r="AG744" i="23"/>
  <c r="AF744" i="23"/>
  <c r="AE744" i="23"/>
  <c r="AD744" i="23"/>
  <c r="AC744" i="23"/>
  <c r="AL743" i="23"/>
  <c r="AK743" i="23"/>
  <c r="AJ743" i="23"/>
  <c r="AI743" i="23"/>
  <c r="AH743" i="23"/>
  <c r="AG743" i="23"/>
  <c r="AF743" i="23"/>
  <c r="AE743" i="23"/>
  <c r="AD743" i="23"/>
  <c r="AC743" i="23"/>
  <c r="AL742" i="23"/>
  <c r="AK742" i="23"/>
  <c r="AJ742" i="23"/>
  <c r="AI742" i="23"/>
  <c r="AH742" i="23"/>
  <c r="AG742" i="23"/>
  <c r="AF742" i="23"/>
  <c r="AE742" i="23"/>
  <c r="AD742" i="23"/>
  <c r="AC742" i="23"/>
  <c r="AL741" i="23"/>
  <c r="AK741" i="23"/>
  <c r="AJ741" i="23"/>
  <c r="AI741" i="23"/>
  <c r="AH741" i="23"/>
  <c r="AG741" i="23"/>
  <c r="AF741" i="23"/>
  <c r="AE741" i="23"/>
  <c r="AD741" i="23"/>
  <c r="AC741" i="23"/>
  <c r="AL740" i="23"/>
  <c r="AK740" i="23"/>
  <c r="AJ740" i="23"/>
  <c r="AI740" i="23"/>
  <c r="AH740" i="23"/>
  <c r="AG740" i="23"/>
  <c r="AF740" i="23"/>
  <c r="AE740" i="23"/>
  <c r="AD740" i="23"/>
  <c r="AC740" i="23"/>
  <c r="AL739" i="23"/>
  <c r="AK739" i="23"/>
  <c r="AJ739" i="23"/>
  <c r="AI739" i="23"/>
  <c r="AH739" i="23"/>
  <c r="AG739" i="23"/>
  <c r="AF739" i="23"/>
  <c r="AE739" i="23"/>
  <c r="AD739" i="23"/>
  <c r="AC739" i="23"/>
  <c r="AL738" i="23"/>
  <c r="AK738" i="23"/>
  <c r="AJ738" i="23"/>
  <c r="AI738" i="23"/>
  <c r="AH738" i="23"/>
  <c r="AG738" i="23"/>
  <c r="AF738" i="23"/>
  <c r="AE738" i="23"/>
  <c r="AD738" i="23"/>
  <c r="AC738" i="23"/>
  <c r="AL737" i="23"/>
  <c r="AK737" i="23"/>
  <c r="AJ737" i="23"/>
  <c r="AI737" i="23"/>
  <c r="AH737" i="23"/>
  <c r="AG737" i="23"/>
  <c r="AF737" i="23"/>
  <c r="AE737" i="23"/>
  <c r="AD737" i="23"/>
  <c r="AC737" i="23"/>
  <c r="AL736" i="23"/>
  <c r="AK736" i="23"/>
  <c r="AJ736" i="23"/>
  <c r="AI736" i="23"/>
  <c r="AH736" i="23"/>
  <c r="AG736" i="23"/>
  <c r="AF736" i="23"/>
  <c r="AE736" i="23"/>
  <c r="AD736" i="23"/>
  <c r="AC736" i="23"/>
  <c r="AL735" i="23"/>
  <c r="AK735" i="23"/>
  <c r="AJ735" i="23"/>
  <c r="AI735" i="23"/>
  <c r="AH735" i="23"/>
  <c r="AG735" i="23"/>
  <c r="AF735" i="23"/>
  <c r="AE735" i="23"/>
  <c r="AD735" i="23"/>
  <c r="AC735" i="23"/>
  <c r="AL734" i="23"/>
  <c r="AK734" i="23"/>
  <c r="AJ734" i="23"/>
  <c r="AI734" i="23"/>
  <c r="AH734" i="23"/>
  <c r="AG734" i="23"/>
  <c r="AF734" i="23"/>
  <c r="AE734" i="23"/>
  <c r="AD734" i="23"/>
  <c r="AC734" i="23"/>
  <c r="AL733" i="23"/>
  <c r="AK733" i="23"/>
  <c r="AJ733" i="23"/>
  <c r="AI733" i="23"/>
  <c r="AH733" i="23"/>
  <c r="AG733" i="23"/>
  <c r="AF733" i="23"/>
  <c r="AE733" i="23"/>
  <c r="AD733" i="23"/>
  <c r="AC733" i="23"/>
  <c r="AL732" i="23"/>
  <c r="AK732" i="23"/>
  <c r="AJ732" i="23"/>
  <c r="AI732" i="23"/>
  <c r="AH732" i="23"/>
  <c r="AG732" i="23"/>
  <c r="AF732" i="23"/>
  <c r="AE732" i="23"/>
  <c r="AD732" i="23"/>
  <c r="AC732" i="23"/>
  <c r="AL731" i="23"/>
  <c r="AK731" i="23"/>
  <c r="AJ731" i="23"/>
  <c r="AI731" i="23"/>
  <c r="AH731" i="23"/>
  <c r="AG731" i="23"/>
  <c r="AF731" i="23"/>
  <c r="AE731" i="23"/>
  <c r="AD731" i="23"/>
  <c r="AC731" i="23"/>
  <c r="AL730" i="23"/>
  <c r="AK730" i="23"/>
  <c r="AJ730" i="23"/>
  <c r="AI730" i="23"/>
  <c r="AH730" i="23"/>
  <c r="AG730" i="23"/>
  <c r="AF730" i="23"/>
  <c r="AE730" i="23"/>
  <c r="AD730" i="23"/>
  <c r="AC730" i="23"/>
  <c r="AL729" i="23"/>
  <c r="AK729" i="23"/>
  <c r="AJ729" i="23"/>
  <c r="AI729" i="23"/>
  <c r="AH729" i="23"/>
  <c r="AG729" i="23"/>
  <c r="AF729" i="23"/>
  <c r="AE729" i="23"/>
  <c r="AD729" i="23"/>
  <c r="AC729" i="23"/>
  <c r="AL728" i="23"/>
  <c r="AK728" i="23"/>
  <c r="AJ728" i="23"/>
  <c r="AI728" i="23"/>
  <c r="AH728" i="23"/>
  <c r="AG728" i="23"/>
  <c r="AF728" i="23"/>
  <c r="AE728" i="23"/>
  <c r="AD728" i="23"/>
  <c r="AC728" i="23"/>
  <c r="AL727" i="23"/>
  <c r="AK727" i="23"/>
  <c r="AJ727" i="23"/>
  <c r="AI727" i="23"/>
  <c r="AH727" i="23"/>
  <c r="AG727" i="23"/>
  <c r="AF727" i="23"/>
  <c r="AE727" i="23"/>
  <c r="AD727" i="23"/>
  <c r="AC727" i="23"/>
  <c r="AL726" i="23"/>
  <c r="AK726" i="23"/>
  <c r="AJ726" i="23"/>
  <c r="AI726" i="23"/>
  <c r="AH726" i="23"/>
  <c r="AG726" i="23"/>
  <c r="AF726" i="23"/>
  <c r="AE726" i="23"/>
  <c r="AD726" i="23"/>
  <c r="AC726" i="23"/>
  <c r="AL725" i="23"/>
  <c r="AK725" i="23"/>
  <c r="AJ725" i="23"/>
  <c r="AI725" i="23"/>
  <c r="AH725" i="23"/>
  <c r="AG725" i="23"/>
  <c r="AF725" i="23"/>
  <c r="AE725" i="23"/>
  <c r="AD725" i="23"/>
  <c r="AC725" i="23"/>
  <c r="AL724" i="23"/>
  <c r="AK724" i="23"/>
  <c r="AJ724" i="23"/>
  <c r="AI724" i="23"/>
  <c r="AH724" i="23"/>
  <c r="AG724" i="23"/>
  <c r="AF724" i="23"/>
  <c r="AE724" i="23"/>
  <c r="AD724" i="23"/>
  <c r="AC724" i="23"/>
  <c r="AL723" i="23"/>
  <c r="AK723" i="23"/>
  <c r="AJ723" i="23"/>
  <c r="AI723" i="23"/>
  <c r="AH723" i="23"/>
  <c r="AG723" i="23"/>
  <c r="AF723" i="23"/>
  <c r="AE723" i="23"/>
  <c r="AD723" i="23"/>
  <c r="AC723" i="23"/>
  <c r="AL722" i="23"/>
  <c r="AK722" i="23"/>
  <c r="AJ722" i="23"/>
  <c r="AI722" i="23"/>
  <c r="AH722" i="23"/>
  <c r="AG722" i="23"/>
  <c r="AF722" i="23"/>
  <c r="AE722" i="23"/>
  <c r="AD722" i="23"/>
  <c r="AC722" i="23"/>
  <c r="AL721" i="23"/>
  <c r="AK721" i="23"/>
  <c r="AJ721" i="23"/>
  <c r="AI721" i="23"/>
  <c r="AH721" i="23"/>
  <c r="AG721" i="23"/>
  <c r="AF721" i="23"/>
  <c r="AE721" i="23"/>
  <c r="AD721" i="23"/>
  <c r="AC721" i="23"/>
  <c r="AL720" i="23"/>
  <c r="AK720" i="23"/>
  <c r="AJ720" i="23"/>
  <c r="AI720" i="23"/>
  <c r="AH720" i="23"/>
  <c r="AG720" i="23"/>
  <c r="AF720" i="23"/>
  <c r="AE720" i="23"/>
  <c r="AD720" i="23"/>
  <c r="AC720" i="23"/>
  <c r="AL719" i="23"/>
  <c r="AK719" i="23"/>
  <c r="AJ719" i="23"/>
  <c r="AI719" i="23"/>
  <c r="AH719" i="23"/>
  <c r="AG719" i="23"/>
  <c r="AF719" i="23"/>
  <c r="AE719" i="23"/>
  <c r="AD719" i="23"/>
  <c r="AC719" i="23"/>
  <c r="AL718" i="23"/>
  <c r="AK718" i="23"/>
  <c r="AJ718" i="23"/>
  <c r="AI718" i="23"/>
  <c r="AH718" i="23"/>
  <c r="AG718" i="23"/>
  <c r="AF718" i="23"/>
  <c r="AE718" i="23"/>
  <c r="AD718" i="23"/>
  <c r="AC718" i="23"/>
  <c r="AL717" i="23"/>
  <c r="AK717" i="23"/>
  <c r="AJ717" i="23"/>
  <c r="AI717" i="23"/>
  <c r="AH717" i="23"/>
  <c r="AG717" i="23"/>
  <c r="AF717" i="23"/>
  <c r="AE717" i="23"/>
  <c r="AD717" i="23"/>
  <c r="AC717" i="23"/>
  <c r="AL716" i="23"/>
  <c r="AK716" i="23"/>
  <c r="AJ716" i="23"/>
  <c r="AI716" i="23"/>
  <c r="AH716" i="23"/>
  <c r="AG716" i="23"/>
  <c r="AF716" i="23"/>
  <c r="AE716" i="23"/>
  <c r="AD716" i="23"/>
  <c r="AC716" i="23"/>
  <c r="AL715" i="23"/>
  <c r="AK715" i="23"/>
  <c r="AJ715" i="23"/>
  <c r="AI715" i="23"/>
  <c r="AL714" i="23"/>
  <c r="AK714" i="23"/>
  <c r="AJ714" i="23"/>
  <c r="AI714" i="23"/>
  <c r="AL713" i="23"/>
  <c r="AK713" i="23"/>
  <c r="AJ713" i="23"/>
  <c r="AI713" i="23"/>
  <c r="AL712" i="23"/>
  <c r="AK712" i="23"/>
  <c r="AJ712" i="23"/>
  <c r="AI712" i="23"/>
  <c r="AL711" i="23"/>
  <c r="AK711" i="23"/>
  <c r="AJ711" i="23"/>
  <c r="AI711" i="23"/>
  <c r="AL710" i="23"/>
  <c r="AK710" i="23"/>
  <c r="AJ710" i="23"/>
  <c r="AI710" i="23"/>
  <c r="AL709" i="23"/>
  <c r="AK709" i="23"/>
  <c r="AJ709" i="23"/>
  <c r="AI709" i="23"/>
  <c r="AH709" i="23"/>
  <c r="AL708" i="23"/>
  <c r="AK708" i="23"/>
  <c r="AJ708" i="23"/>
  <c r="AI708" i="23"/>
  <c r="AL707" i="23"/>
  <c r="AK707" i="23"/>
  <c r="AJ707" i="23"/>
  <c r="AI707" i="23"/>
  <c r="AL706" i="23"/>
  <c r="AK706" i="23"/>
  <c r="AJ706" i="23"/>
  <c r="AI706" i="23"/>
  <c r="AL705" i="23"/>
  <c r="AK705" i="23"/>
  <c r="AJ705" i="23"/>
  <c r="AI705" i="23"/>
  <c r="AL704" i="23"/>
  <c r="AK704" i="23"/>
  <c r="AJ704" i="23"/>
  <c r="AI704" i="23"/>
  <c r="AL703" i="23"/>
  <c r="AK703" i="23"/>
  <c r="AJ703" i="23"/>
  <c r="AI703" i="23"/>
  <c r="AL702" i="23"/>
  <c r="AK702" i="23"/>
  <c r="AJ702" i="23"/>
  <c r="AI702" i="23"/>
  <c r="AL701" i="23"/>
  <c r="AK701" i="23"/>
  <c r="AJ701" i="23"/>
  <c r="AI701" i="23"/>
  <c r="AH701" i="23"/>
  <c r="AG701" i="23"/>
  <c r="AF701" i="23"/>
  <c r="AE701" i="23"/>
  <c r="AD701" i="23"/>
  <c r="AC701" i="23"/>
  <c r="AL700" i="23"/>
  <c r="AK700" i="23"/>
  <c r="AJ700" i="23"/>
  <c r="AI700" i="23"/>
  <c r="AH700" i="23"/>
  <c r="AG700" i="23"/>
  <c r="AF700" i="23"/>
  <c r="AE700" i="23"/>
  <c r="AD700" i="23"/>
  <c r="AC700" i="23"/>
  <c r="AL699" i="23"/>
  <c r="AK699" i="23"/>
  <c r="AJ699" i="23"/>
  <c r="AI699" i="23"/>
  <c r="AH699" i="23"/>
  <c r="AG699" i="23"/>
  <c r="AF699" i="23"/>
  <c r="AE699" i="23"/>
  <c r="AD699" i="23"/>
  <c r="AC699" i="23"/>
  <c r="AL698" i="23"/>
  <c r="AK698" i="23"/>
  <c r="AJ698" i="23"/>
  <c r="AI698" i="23"/>
  <c r="AH698" i="23"/>
  <c r="AG698" i="23"/>
  <c r="AF698" i="23"/>
  <c r="AE698" i="23"/>
  <c r="AD698" i="23"/>
  <c r="AC698" i="23"/>
  <c r="AL697" i="23"/>
  <c r="AK697" i="23"/>
  <c r="AJ697" i="23"/>
  <c r="AI697" i="23"/>
  <c r="AH697" i="23"/>
  <c r="AG697" i="23"/>
  <c r="AF697" i="23"/>
  <c r="AE697" i="23"/>
  <c r="AD697" i="23"/>
  <c r="AC697" i="23"/>
  <c r="AL696" i="23"/>
  <c r="AK696" i="23"/>
  <c r="AJ696" i="23"/>
  <c r="AI696" i="23"/>
  <c r="AH696" i="23"/>
  <c r="AG696" i="23"/>
  <c r="AF696" i="23"/>
  <c r="AE696" i="23"/>
  <c r="AD696" i="23"/>
  <c r="AC696" i="23"/>
  <c r="AL695" i="23"/>
  <c r="AK695" i="23"/>
  <c r="AJ695" i="23"/>
  <c r="AI695" i="23"/>
  <c r="AH695" i="23"/>
  <c r="AG695" i="23"/>
  <c r="AF695" i="23"/>
  <c r="AE695" i="23"/>
  <c r="AD695" i="23"/>
  <c r="AC695" i="23"/>
  <c r="AL694" i="23"/>
  <c r="AK694" i="23"/>
  <c r="AJ694" i="23"/>
  <c r="AI694" i="23"/>
  <c r="AH694" i="23"/>
  <c r="AG694" i="23"/>
  <c r="AF694" i="23"/>
  <c r="AE694" i="23"/>
  <c r="AD694" i="23"/>
  <c r="AC694" i="23"/>
  <c r="AL693" i="23"/>
  <c r="AK693" i="23"/>
  <c r="AJ693" i="23"/>
  <c r="AI693" i="23"/>
  <c r="AH693" i="23"/>
  <c r="AG693" i="23"/>
  <c r="AF693" i="23"/>
  <c r="AE693" i="23"/>
  <c r="AD693" i="23"/>
  <c r="AC693" i="23"/>
  <c r="AL692" i="23"/>
  <c r="AK692" i="23"/>
  <c r="AJ692" i="23"/>
  <c r="AI692" i="23"/>
  <c r="AH692" i="23"/>
  <c r="AG692" i="23"/>
  <c r="AF692" i="23"/>
  <c r="AE692" i="23"/>
  <c r="AD692" i="23"/>
  <c r="AC692" i="23"/>
  <c r="AL691" i="23"/>
  <c r="AK691" i="23"/>
  <c r="AJ691" i="23"/>
  <c r="AI691" i="23"/>
  <c r="AL690" i="23"/>
  <c r="AK690" i="23"/>
  <c r="AJ690" i="23"/>
  <c r="AI690" i="23"/>
  <c r="AH690" i="23"/>
  <c r="AG690" i="23"/>
  <c r="AF690" i="23"/>
  <c r="AE690" i="23"/>
  <c r="AD690" i="23"/>
  <c r="AC690" i="23"/>
  <c r="AL689" i="23"/>
  <c r="AK689" i="23"/>
  <c r="AJ689" i="23"/>
  <c r="AI689" i="23"/>
  <c r="AH689" i="23"/>
  <c r="AG689" i="23"/>
  <c r="AF689" i="23"/>
  <c r="AE689" i="23"/>
  <c r="AD689" i="23"/>
  <c r="AC689" i="23"/>
  <c r="AL688" i="23"/>
  <c r="AK688" i="23"/>
  <c r="AJ688" i="23"/>
  <c r="AI688" i="23"/>
  <c r="AL687" i="23"/>
  <c r="AK687" i="23"/>
  <c r="AJ687" i="23"/>
  <c r="AI687" i="23"/>
  <c r="AL686" i="23"/>
  <c r="AK686" i="23"/>
  <c r="AJ686" i="23"/>
  <c r="AI686" i="23"/>
  <c r="AL685" i="23"/>
  <c r="AK685" i="23"/>
  <c r="AJ685" i="23"/>
  <c r="AI685" i="23"/>
  <c r="AL684" i="23"/>
  <c r="AK684" i="23"/>
  <c r="AJ684" i="23"/>
  <c r="AI684" i="23"/>
  <c r="AL683" i="23"/>
  <c r="AK683" i="23"/>
  <c r="AJ683" i="23"/>
  <c r="AI683" i="23"/>
  <c r="AL682" i="23"/>
  <c r="AK682" i="23"/>
  <c r="AJ682" i="23"/>
  <c r="AI682" i="23"/>
  <c r="AL681" i="23"/>
  <c r="AK681" i="23"/>
  <c r="AJ681" i="23"/>
  <c r="AI681" i="23"/>
  <c r="AL680" i="23"/>
  <c r="AK680" i="23"/>
  <c r="AJ680" i="23"/>
  <c r="AI680" i="23"/>
  <c r="AL679" i="23"/>
  <c r="AK679" i="23"/>
  <c r="AJ679" i="23"/>
  <c r="AI679" i="23"/>
  <c r="AL678" i="23"/>
  <c r="AK678" i="23"/>
  <c r="AJ678" i="23"/>
  <c r="AI678" i="23"/>
  <c r="AH678" i="23"/>
  <c r="AG678" i="23"/>
  <c r="AF678" i="23"/>
  <c r="AE678" i="23"/>
  <c r="AD678" i="23"/>
  <c r="AC678" i="23"/>
  <c r="AL677" i="23"/>
  <c r="AK677" i="23"/>
  <c r="AJ677" i="23"/>
  <c r="AI677" i="23"/>
  <c r="AH677" i="23"/>
  <c r="AG677" i="23"/>
  <c r="AF677" i="23"/>
  <c r="AE677" i="23"/>
  <c r="AD677" i="23"/>
  <c r="AC677" i="23"/>
  <c r="AL676" i="23"/>
  <c r="AK676" i="23"/>
  <c r="AJ676" i="23"/>
  <c r="AI676" i="23"/>
  <c r="AH676" i="23"/>
  <c r="AG676" i="23"/>
  <c r="AF676" i="23"/>
  <c r="AE676" i="23"/>
  <c r="AD676" i="23"/>
  <c r="AC676" i="23"/>
  <c r="AL675" i="23"/>
  <c r="AK675" i="23"/>
  <c r="AJ675" i="23"/>
  <c r="AI675" i="23"/>
  <c r="AH675" i="23"/>
  <c r="AG675" i="23"/>
  <c r="AF675" i="23"/>
  <c r="AE675" i="23"/>
  <c r="AD675" i="23"/>
  <c r="AC675" i="23"/>
  <c r="AL674" i="23"/>
  <c r="AK674" i="23"/>
  <c r="AJ674" i="23"/>
  <c r="AI674" i="23"/>
  <c r="AL673" i="23"/>
  <c r="AK673" i="23"/>
  <c r="AJ673" i="23"/>
  <c r="AI673" i="23"/>
  <c r="AL672" i="23"/>
  <c r="AK672" i="23"/>
  <c r="AJ672" i="23"/>
  <c r="AI672" i="23"/>
  <c r="AL671" i="23"/>
  <c r="AK671" i="23"/>
  <c r="AJ671" i="23"/>
  <c r="AI671" i="23"/>
  <c r="AL670" i="23"/>
  <c r="AK670" i="23"/>
  <c r="AJ670" i="23"/>
  <c r="AI670" i="23"/>
  <c r="AL669" i="23"/>
  <c r="AK669" i="23"/>
  <c r="AJ669" i="23"/>
  <c r="AI669" i="23"/>
  <c r="AL668" i="23"/>
  <c r="AK668" i="23"/>
  <c r="AJ668" i="23"/>
  <c r="AI668" i="23"/>
  <c r="AL667" i="23"/>
  <c r="AK667" i="23"/>
  <c r="AJ667" i="23"/>
  <c r="AI667" i="23"/>
  <c r="AL666" i="23"/>
  <c r="AK666" i="23"/>
  <c r="AJ666" i="23"/>
  <c r="AI666" i="23"/>
  <c r="AL665" i="23"/>
  <c r="AK665" i="23"/>
  <c r="AJ665" i="23"/>
  <c r="AI665" i="23"/>
  <c r="AL664" i="23"/>
  <c r="AK664" i="23"/>
  <c r="AJ664" i="23"/>
  <c r="AI664" i="23"/>
  <c r="AL663" i="23"/>
  <c r="AK663" i="23"/>
  <c r="AJ663" i="23"/>
  <c r="AI663" i="23"/>
  <c r="AL662" i="23"/>
  <c r="AK662" i="23"/>
  <c r="AJ662" i="23"/>
  <c r="AI662" i="23"/>
  <c r="AL661" i="23"/>
  <c r="AK661" i="23"/>
  <c r="AJ661" i="23"/>
  <c r="AI661" i="23"/>
  <c r="AL660" i="23"/>
  <c r="AK660" i="23"/>
  <c r="AJ660" i="23"/>
  <c r="AI660" i="23"/>
  <c r="AL659" i="23"/>
  <c r="AK659" i="23"/>
  <c r="AJ659" i="23"/>
  <c r="AI659" i="23"/>
  <c r="AL658" i="23"/>
  <c r="AK658" i="23"/>
  <c r="AJ658" i="23"/>
  <c r="AI658" i="23"/>
  <c r="AL657" i="23"/>
  <c r="AK657" i="23"/>
  <c r="AJ657" i="23"/>
  <c r="AI657" i="23"/>
  <c r="AL656" i="23"/>
  <c r="AK656" i="23"/>
  <c r="AJ656" i="23"/>
  <c r="AI656" i="23"/>
  <c r="AL655" i="23"/>
  <c r="AK655" i="23"/>
  <c r="AJ655" i="23"/>
  <c r="AI655" i="23"/>
  <c r="AL654" i="23"/>
  <c r="AK654" i="23"/>
  <c r="AJ654" i="23"/>
  <c r="AI654" i="23"/>
  <c r="AL653" i="23"/>
  <c r="AK653" i="23"/>
  <c r="AJ653" i="23"/>
  <c r="AI653" i="23"/>
  <c r="AL652" i="23"/>
  <c r="AK652" i="23"/>
  <c r="AJ652" i="23"/>
  <c r="AI652" i="23"/>
  <c r="AL651" i="23"/>
  <c r="AK651" i="23"/>
  <c r="AJ651" i="23"/>
  <c r="AI651" i="23"/>
  <c r="AL650" i="23"/>
  <c r="AK650" i="23"/>
  <c r="AJ650" i="23"/>
  <c r="AI650" i="23"/>
  <c r="AH650" i="23"/>
  <c r="AG650" i="23"/>
  <c r="AF650" i="23"/>
  <c r="AE650" i="23"/>
  <c r="AD650" i="23"/>
  <c r="AC650" i="23"/>
  <c r="AL649" i="23"/>
  <c r="AK649" i="23"/>
  <c r="AJ649" i="23"/>
  <c r="AI649" i="23"/>
  <c r="AH649" i="23"/>
  <c r="AG649" i="23"/>
  <c r="AF649" i="23"/>
  <c r="AE649" i="23"/>
  <c r="AD649" i="23"/>
  <c r="AC649" i="23"/>
  <c r="AL648" i="23"/>
  <c r="AK648" i="23"/>
  <c r="AJ648" i="23"/>
  <c r="AI648" i="23"/>
  <c r="AL647" i="23"/>
  <c r="AK647" i="23"/>
  <c r="AJ647" i="23"/>
  <c r="AI647" i="23"/>
  <c r="AH647" i="23"/>
  <c r="AG647" i="23"/>
  <c r="AF647" i="23"/>
  <c r="AE647" i="23"/>
  <c r="AD647" i="23"/>
  <c r="AC647" i="23"/>
  <c r="AL646" i="23"/>
  <c r="AK646" i="23"/>
  <c r="AJ646" i="23"/>
  <c r="AI646" i="23"/>
  <c r="AL645" i="23"/>
  <c r="AK645" i="23"/>
  <c r="AJ645" i="23"/>
  <c r="AI645" i="23"/>
  <c r="AL644" i="23"/>
  <c r="AK644" i="23"/>
  <c r="AJ644" i="23"/>
  <c r="AI644" i="23"/>
  <c r="AL643" i="23"/>
  <c r="AK643" i="23"/>
  <c r="AJ643" i="23"/>
  <c r="AI643" i="23"/>
  <c r="AL642" i="23"/>
  <c r="AK642" i="23"/>
  <c r="AJ642" i="23"/>
  <c r="AI642" i="23"/>
  <c r="AL641" i="23"/>
  <c r="AK641" i="23"/>
  <c r="AJ641" i="23"/>
  <c r="AI641" i="23"/>
  <c r="AH641" i="23"/>
  <c r="AG641" i="23"/>
  <c r="AF641" i="23"/>
  <c r="AE641" i="23"/>
  <c r="AD641" i="23"/>
  <c r="AC641" i="23"/>
  <c r="AL640" i="23"/>
  <c r="AK640" i="23"/>
  <c r="AJ640" i="23"/>
  <c r="AI640" i="23"/>
  <c r="AH640" i="23"/>
  <c r="AG640" i="23"/>
  <c r="AF640" i="23"/>
  <c r="AE640" i="23"/>
  <c r="AD640" i="23"/>
  <c r="AC640" i="23"/>
  <c r="AL639" i="23"/>
  <c r="AK639" i="23"/>
  <c r="AJ639" i="23"/>
  <c r="AI639" i="23"/>
  <c r="AL638" i="23"/>
  <c r="AK638" i="23"/>
  <c r="AJ638" i="23"/>
  <c r="AI638" i="23"/>
  <c r="AL637" i="23"/>
  <c r="AK637" i="23"/>
  <c r="AJ637" i="23"/>
  <c r="AI637" i="23"/>
  <c r="AL636" i="23"/>
  <c r="AK636" i="23"/>
  <c r="AJ636" i="23"/>
  <c r="AI636" i="23"/>
  <c r="AL635" i="23"/>
  <c r="AK635" i="23"/>
  <c r="AJ635" i="23"/>
  <c r="AI635" i="23"/>
  <c r="AH635" i="23"/>
  <c r="AG635" i="23"/>
  <c r="AF635" i="23"/>
  <c r="AE635" i="23"/>
  <c r="AD635" i="23"/>
  <c r="AC635" i="23"/>
  <c r="AL634" i="23"/>
  <c r="AK634" i="23"/>
  <c r="AJ634" i="23"/>
  <c r="AI634" i="23"/>
  <c r="AH634" i="23"/>
  <c r="AG634" i="23"/>
  <c r="AF634" i="23"/>
  <c r="AE634" i="23"/>
  <c r="AD634" i="23"/>
  <c r="AC634" i="23"/>
  <c r="AL633" i="23"/>
  <c r="AK633" i="23"/>
  <c r="AJ633" i="23"/>
  <c r="AI633" i="23"/>
  <c r="AH633" i="23"/>
  <c r="AG633" i="23"/>
  <c r="AF633" i="23"/>
  <c r="AE633" i="23"/>
  <c r="AD633" i="23"/>
  <c r="AC633" i="23"/>
  <c r="AL632" i="23"/>
  <c r="AK632" i="23"/>
  <c r="AJ632" i="23"/>
  <c r="AI632" i="23"/>
  <c r="AH632" i="23"/>
  <c r="AG632" i="23"/>
  <c r="AF632" i="23"/>
  <c r="AE632" i="23"/>
  <c r="AD632" i="23"/>
  <c r="AC632" i="23"/>
  <c r="AL631" i="23"/>
  <c r="AK631" i="23"/>
  <c r="AJ631" i="23"/>
  <c r="AI631" i="23"/>
  <c r="AH631" i="23"/>
  <c r="AG631" i="23"/>
  <c r="AF631" i="23"/>
  <c r="AE631" i="23"/>
  <c r="AD631" i="23"/>
  <c r="AC631" i="23"/>
  <c r="AL630" i="23"/>
  <c r="AK630" i="23"/>
  <c r="AJ630" i="23"/>
  <c r="AI630" i="23"/>
  <c r="AH630" i="23"/>
  <c r="AG630" i="23"/>
  <c r="AF630" i="23"/>
  <c r="AE630" i="23"/>
  <c r="AD630" i="23"/>
  <c r="AC630" i="23"/>
  <c r="AL629" i="23"/>
  <c r="AK629" i="23"/>
  <c r="AJ629" i="23"/>
  <c r="AI629" i="23"/>
  <c r="AH629" i="23"/>
  <c r="AG629" i="23"/>
  <c r="AF629" i="23"/>
  <c r="AE629" i="23"/>
  <c r="AD629" i="23"/>
  <c r="AC629" i="23"/>
  <c r="AL628" i="23"/>
  <c r="AK628" i="23"/>
  <c r="AJ628" i="23"/>
  <c r="AI628" i="23"/>
  <c r="AH628" i="23"/>
  <c r="AG628" i="23"/>
  <c r="AF628" i="23"/>
  <c r="AE628" i="23"/>
  <c r="AD628" i="23"/>
  <c r="AC628" i="23"/>
  <c r="AL627" i="23"/>
  <c r="AK627" i="23"/>
  <c r="AJ627" i="23"/>
  <c r="AI627" i="23"/>
  <c r="AH627" i="23"/>
  <c r="AG627" i="23"/>
  <c r="AF627" i="23"/>
  <c r="AE627" i="23"/>
  <c r="AD627" i="23"/>
  <c r="AC627" i="23"/>
  <c r="AL626" i="23"/>
  <c r="AK626" i="23"/>
  <c r="AJ626" i="23"/>
  <c r="AI626" i="23"/>
  <c r="AH626" i="23"/>
  <c r="AG626" i="23"/>
  <c r="AF626" i="23"/>
  <c r="AE626" i="23"/>
  <c r="AD626" i="23"/>
  <c r="AC626" i="23"/>
  <c r="AL625" i="23"/>
  <c r="AK625" i="23"/>
  <c r="AJ625" i="23"/>
  <c r="AI625" i="23"/>
  <c r="AH625" i="23"/>
  <c r="AG625" i="23"/>
  <c r="AF625" i="23"/>
  <c r="AE625" i="23"/>
  <c r="AD625" i="23"/>
  <c r="AC625" i="23"/>
  <c r="AL624" i="23"/>
  <c r="AK624" i="23"/>
  <c r="AJ624" i="23"/>
  <c r="AI624" i="23"/>
  <c r="AH624" i="23"/>
  <c r="AG624" i="23"/>
  <c r="AF624" i="23"/>
  <c r="AE624" i="23"/>
  <c r="AD624" i="23"/>
  <c r="AC624" i="23"/>
  <c r="AL623" i="23"/>
  <c r="AK623" i="23"/>
  <c r="AJ623" i="23"/>
  <c r="AI623" i="23"/>
  <c r="AH623" i="23"/>
  <c r="AG623" i="23"/>
  <c r="AF623" i="23"/>
  <c r="AE623" i="23"/>
  <c r="AD623" i="23"/>
  <c r="AC623" i="23"/>
  <c r="AL622" i="23"/>
  <c r="AK622" i="23"/>
  <c r="AJ622" i="23"/>
  <c r="AI622" i="23"/>
  <c r="AL621" i="23"/>
  <c r="AK621" i="23"/>
  <c r="AJ621" i="23"/>
  <c r="AI621" i="23"/>
  <c r="AL620" i="23"/>
  <c r="AK620" i="23"/>
  <c r="AJ620" i="23"/>
  <c r="AI620" i="23"/>
  <c r="AH620" i="23"/>
  <c r="AG620" i="23"/>
  <c r="AF620" i="23"/>
  <c r="AE620" i="23"/>
  <c r="AD620" i="23"/>
  <c r="AC620" i="23"/>
  <c r="AL619" i="23"/>
  <c r="AK619" i="23"/>
  <c r="AJ619" i="23"/>
  <c r="AI619" i="23"/>
  <c r="AH619" i="23"/>
  <c r="AG619" i="23"/>
  <c r="AF619" i="23"/>
  <c r="AE619" i="23"/>
  <c r="AD619" i="23"/>
  <c r="AC619" i="23"/>
  <c r="AL618" i="23"/>
  <c r="AK618" i="23"/>
  <c r="AJ618" i="23"/>
  <c r="AI618" i="23"/>
  <c r="AH618" i="23"/>
  <c r="AG618" i="23"/>
  <c r="AF618" i="23"/>
  <c r="AE618" i="23"/>
  <c r="AD618" i="23"/>
  <c r="AC618" i="23"/>
  <c r="AL617" i="23"/>
  <c r="AK617" i="23"/>
  <c r="AJ617" i="23"/>
  <c r="AI617" i="23"/>
  <c r="AL616" i="23"/>
  <c r="AK616" i="23"/>
  <c r="AJ616" i="23"/>
  <c r="AI616" i="23"/>
  <c r="AH616" i="23"/>
  <c r="AG616" i="23"/>
  <c r="AF616" i="23"/>
  <c r="AE616" i="23"/>
  <c r="AD616" i="23"/>
  <c r="AC616" i="23"/>
  <c r="AL615" i="23"/>
  <c r="AK615" i="23"/>
  <c r="AJ615" i="23"/>
  <c r="AI615" i="23"/>
  <c r="AL614" i="23"/>
  <c r="AK614" i="23"/>
  <c r="AJ614" i="23"/>
  <c r="AI614" i="23"/>
  <c r="AL613" i="23"/>
  <c r="AK613" i="23"/>
  <c r="AJ613" i="23"/>
  <c r="AI613" i="23"/>
  <c r="AL612" i="23"/>
  <c r="AK612" i="23"/>
  <c r="AJ612" i="23"/>
  <c r="AI612" i="23"/>
  <c r="AH612" i="23"/>
  <c r="AG612" i="23"/>
  <c r="AF612" i="23"/>
  <c r="AE612" i="23"/>
  <c r="AD612" i="23"/>
  <c r="AC612" i="23"/>
  <c r="AL611" i="23"/>
  <c r="AK611" i="23"/>
  <c r="AJ611" i="23"/>
  <c r="AI611" i="23"/>
  <c r="AL610" i="23"/>
  <c r="AK610" i="23"/>
  <c r="AJ610" i="23"/>
  <c r="AI610" i="23"/>
  <c r="AL609" i="23"/>
  <c r="AK609" i="23"/>
  <c r="AJ609" i="23"/>
  <c r="AI609" i="23"/>
  <c r="AH609" i="23"/>
  <c r="AG609" i="23"/>
  <c r="AF609" i="23"/>
  <c r="AE609" i="23"/>
  <c r="AD609" i="23"/>
  <c r="AC609" i="23"/>
  <c r="AL608" i="23"/>
  <c r="AK608" i="23"/>
  <c r="AJ608" i="23"/>
  <c r="AI608" i="23"/>
  <c r="AH608" i="23"/>
  <c r="AG608" i="23"/>
  <c r="AF608" i="23"/>
  <c r="AE608" i="23"/>
  <c r="AD608" i="23"/>
  <c r="AC608" i="23"/>
  <c r="AL607" i="23"/>
  <c r="AK607" i="23"/>
  <c r="AJ607" i="23"/>
  <c r="AI607" i="23"/>
  <c r="AL606" i="23"/>
  <c r="AK606" i="23"/>
  <c r="AJ606" i="23"/>
  <c r="AI606" i="23"/>
  <c r="AH606" i="23"/>
  <c r="AG606" i="23"/>
  <c r="AF606" i="23"/>
  <c r="AE606" i="23"/>
  <c r="AD606" i="23"/>
  <c r="AC606" i="23"/>
  <c r="AL605" i="23"/>
  <c r="AK605" i="23"/>
  <c r="AJ605" i="23"/>
  <c r="AI605" i="23"/>
  <c r="AH605" i="23"/>
  <c r="AG605" i="23"/>
  <c r="AF605" i="23"/>
  <c r="AE605" i="23"/>
  <c r="AD605" i="23"/>
  <c r="AC605" i="23"/>
  <c r="AL604" i="23"/>
  <c r="AK604" i="23"/>
  <c r="AJ604" i="23"/>
  <c r="AI604" i="23"/>
  <c r="AH604" i="23"/>
  <c r="AG604" i="23"/>
  <c r="AF604" i="23"/>
  <c r="AE604" i="23"/>
  <c r="AD604" i="23"/>
  <c r="AC604" i="23"/>
  <c r="AL603" i="23"/>
  <c r="AK603" i="23"/>
  <c r="AJ603" i="23"/>
  <c r="AI603" i="23"/>
  <c r="AH603" i="23"/>
  <c r="AG603" i="23"/>
  <c r="AF603" i="23"/>
  <c r="AE603" i="23"/>
  <c r="AD603" i="23"/>
  <c r="AC603" i="23"/>
  <c r="AL602" i="23"/>
  <c r="AK602" i="23"/>
  <c r="AJ602" i="23"/>
  <c r="AI602" i="23"/>
  <c r="AH602" i="23"/>
  <c r="AG602" i="23"/>
  <c r="AF602" i="23"/>
  <c r="AE602" i="23"/>
  <c r="AD602" i="23"/>
  <c r="AC602" i="23"/>
  <c r="AL601" i="23"/>
  <c r="AK601" i="23"/>
  <c r="AJ601" i="23"/>
  <c r="AI601" i="23"/>
  <c r="AH601" i="23"/>
  <c r="AG601" i="23"/>
  <c r="AF601" i="23"/>
  <c r="AE601" i="23"/>
  <c r="AD601" i="23"/>
  <c r="AC601" i="23"/>
  <c r="AL600" i="23"/>
  <c r="AK600" i="23"/>
  <c r="AJ600" i="23"/>
  <c r="AI600" i="23"/>
  <c r="AH600" i="23"/>
  <c r="AG600" i="23"/>
  <c r="AF600" i="23"/>
  <c r="AE600" i="23"/>
  <c r="AD600" i="23"/>
  <c r="AC600" i="23"/>
  <c r="AL599" i="23"/>
  <c r="AK599" i="23"/>
  <c r="AJ599" i="23"/>
  <c r="AI599" i="23"/>
  <c r="AH599" i="23"/>
  <c r="AG599" i="23"/>
  <c r="AF599" i="23"/>
  <c r="AE599" i="23"/>
  <c r="AD599" i="23"/>
  <c r="AC599" i="23"/>
  <c r="AL598" i="23"/>
  <c r="AK598" i="23"/>
  <c r="AJ598" i="23"/>
  <c r="AI598" i="23"/>
  <c r="AH598" i="23"/>
  <c r="AG598" i="23"/>
  <c r="AF598" i="23"/>
  <c r="AE598" i="23"/>
  <c r="AD598" i="23"/>
  <c r="AC598" i="23"/>
  <c r="AL597" i="23"/>
  <c r="AK597" i="23"/>
  <c r="AJ597" i="23"/>
  <c r="AI597" i="23"/>
  <c r="AH597" i="23"/>
  <c r="AG597" i="23"/>
  <c r="AF597" i="23"/>
  <c r="AE597" i="23"/>
  <c r="AD597" i="23"/>
  <c r="AC597" i="23"/>
  <c r="AL596" i="23"/>
  <c r="AK596" i="23"/>
  <c r="AJ596" i="23"/>
  <c r="AI596" i="23"/>
  <c r="AH596" i="23"/>
  <c r="AG596" i="23"/>
  <c r="AF596" i="23"/>
  <c r="AE596" i="23"/>
  <c r="AD596" i="23"/>
  <c r="AC596" i="23"/>
  <c r="AL595" i="23"/>
  <c r="AK595" i="23"/>
  <c r="AJ595" i="23"/>
  <c r="AI595" i="23"/>
  <c r="AH595" i="23"/>
  <c r="AG595" i="23"/>
  <c r="AF595" i="23"/>
  <c r="AE595" i="23"/>
  <c r="AD595" i="23"/>
  <c r="AC595" i="23"/>
  <c r="AL594" i="23"/>
  <c r="AK594" i="23"/>
  <c r="AJ594" i="23"/>
  <c r="AI594" i="23"/>
  <c r="AL593" i="23"/>
  <c r="AK593" i="23"/>
  <c r="AJ593" i="23"/>
  <c r="AI593" i="23"/>
  <c r="AH593" i="23"/>
  <c r="AG593" i="23"/>
  <c r="AF593" i="23"/>
  <c r="AE593" i="23"/>
  <c r="AD593" i="23"/>
  <c r="AC593" i="23"/>
  <c r="AL592" i="23"/>
  <c r="AK592" i="23"/>
  <c r="AJ592" i="23"/>
  <c r="AI592" i="23"/>
  <c r="AH592" i="23"/>
  <c r="AG592" i="23"/>
  <c r="AF592" i="23"/>
  <c r="AE592" i="23"/>
  <c r="AD592" i="23"/>
  <c r="AC592" i="23"/>
  <c r="AL591" i="23"/>
  <c r="AK591" i="23"/>
  <c r="AJ591" i="23"/>
  <c r="AI591" i="23"/>
  <c r="AL590" i="23"/>
  <c r="AK590" i="23"/>
  <c r="AJ590" i="23"/>
  <c r="AI590" i="23"/>
  <c r="AH590" i="23"/>
  <c r="AG590" i="23"/>
  <c r="AF590" i="23"/>
  <c r="AE590" i="23"/>
  <c r="AD590" i="23"/>
  <c r="AC590" i="23"/>
  <c r="AL589" i="23"/>
  <c r="AK589" i="23"/>
  <c r="AJ589" i="23"/>
  <c r="AI589" i="23"/>
  <c r="AL588" i="23"/>
  <c r="AK588" i="23"/>
  <c r="AJ588" i="23"/>
  <c r="AI588" i="23"/>
  <c r="AL587" i="23"/>
  <c r="AK587" i="23"/>
  <c r="AJ587" i="23"/>
  <c r="AI587" i="23"/>
  <c r="AL586" i="23"/>
  <c r="AK586" i="23"/>
  <c r="AJ586" i="23"/>
  <c r="AI586" i="23"/>
  <c r="AL585" i="23"/>
  <c r="AK585" i="23"/>
  <c r="AJ585" i="23"/>
  <c r="AI585" i="23"/>
  <c r="AL584" i="23"/>
  <c r="AK584" i="23"/>
  <c r="AJ584" i="23"/>
  <c r="AI584" i="23"/>
  <c r="AH584" i="23"/>
  <c r="AG584" i="23"/>
  <c r="AF584" i="23"/>
  <c r="AE584" i="23"/>
  <c r="AD584" i="23"/>
  <c r="AC584" i="23"/>
  <c r="AL583" i="23"/>
  <c r="AK583" i="23"/>
  <c r="AJ583" i="23"/>
  <c r="AI583" i="23"/>
  <c r="AH583" i="23"/>
  <c r="AG583" i="23"/>
  <c r="AF583" i="23"/>
  <c r="AE583" i="23"/>
  <c r="AD583" i="23"/>
  <c r="AC583" i="23"/>
  <c r="AL582" i="23"/>
  <c r="AK582" i="23"/>
  <c r="AJ582" i="23"/>
  <c r="AI582" i="23"/>
  <c r="AH582" i="23"/>
  <c r="AG582" i="23"/>
  <c r="AF582" i="23"/>
  <c r="AE582" i="23"/>
  <c r="AD582" i="23"/>
  <c r="AC582" i="23"/>
  <c r="AL581" i="23"/>
  <c r="AK581" i="23"/>
  <c r="AJ581" i="23"/>
  <c r="AI581" i="23"/>
  <c r="AL580" i="23"/>
  <c r="AK580" i="23"/>
  <c r="AJ580" i="23"/>
  <c r="AI580" i="23"/>
  <c r="AH580" i="23"/>
  <c r="AG580" i="23"/>
  <c r="AF580" i="23"/>
  <c r="AE580" i="23"/>
  <c r="AD580" i="23"/>
  <c r="AC580" i="23"/>
  <c r="AL579" i="23"/>
  <c r="AK579" i="23"/>
  <c r="AJ579" i="23"/>
  <c r="AI579" i="23"/>
  <c r="AH579" i="23"/>
  <c r="AG579" i="23"/>
  <c r="AF579" i="23"/>
  <c r="AE579" i="23"/>
  <c r="AD579" i="23"/>
  <c r="AC579" i="23"/>
  <c r="AL578" i="23"/>
  <c r="AK578" i="23"/>
  <c r="AJ578" i="23"/>
  <c r="AI578" i="23"/>
  <c r="AH578" i="23"/>
  <c r="AG578" i="23"/>
  <c r="AF578" i="23"/>
  <c r="AE578" i="23"/>
  <c r="AD578" i="23"/>
  <c r="AC578" i="23"/>
  <c r="AL577" i="23"/>
  <c r="AK577" i="23"/>
  <c r="AJ577" i="23"/>
  <c r="AI577" i="23"/>
  <c r="AH577" i="23"/>
  <c r="AG577" i="23"/>
  <c r="AF577" i="23"/>
  <c r="AE577" i="23"/>
  <c r="AD577" i="23"/>
  <c r="AC577" i="23"/>
  <c r="AL576" i="23"/>
  <c r="AK576" i="23"/>
  <c r="AJ576" i="23"/>
  <c r="AI576" i="23"/>
  <c r="AH576" i="23"/>
  <c r="AG576" i="23"/>
  <c r="AF576" i="23"/>
  <c r="AE576" i="23"/>
  <c r="AD576" i="23"/>
  <c r="AC576" i="23"/>
  <c r="AL575" i="23"/>
  <c r="AK575" i="23"/>
  <c r="AJ575" i="23"/>
  <c r="AI575" i="23"/>
  <c r="AH575" i="23"/>
  <c r="AG575" i="23"/>
  <c r="AF575" i="23"/>
  <c r="AE575" i="23"/>
  <c r="AD575" i="23"/>
  <c r="AC575" i="23"/>
  <c r="AL574" i="23"/>
  <c r="AK574" i="23"/>
  <c r="AJ574" i="23"/>
  <c r="AI574" i="23"/>
  <c r="AH574" i="23"/>
  <c r="AG574" i="23"/>
  <c r="AF574" i="23"/>
  <c r="AE574" i="23"/>
  <c r="AD574" i="23"/>
  <c r="AC574" i="23"/>
  <c r="AL573" i="23"/>
  <c r="AK573" i="23"/>
  <c r="AJ573" i="23"/>
  <c r="AI573" i="23"/>
  <c r="AH573" i="23"/>
  <c r="AG573" i="23"/>
  <c r="AF573" i="23"/>
  <c r="AE573" i="23"/>
  <c r="AD573" i="23"/>
  <c r="AC573" i="23"/>
  <c r="AL572" i="23"/>
  <c r="AK572" i="23"/>
  <c r="AJ572" i="23"/>
  <c r="AI572" i="23"/>
  <c r="AH572" i="23"/>
  <c r="AG572" i="23"/>
  <c r="AF572" i="23"/>
  <c r="AE572" i="23"/>
  <c r="AD572" i="23"/>
  <c r="AC572" i="23"/>
  <c r="AL571" i="23"/>
  <c r="AK571" i="23"/>
  <c r="AJ571" i="23"/>
  <c r="AI571" i="23"/>
  <c r="AH571" i="23"/>
  <c r="AG571" i="23"/>
  <c r="AF571" i="23"/>
  <c r="AE571" i="23"/>
  <c r="AD571" i="23"/>
  <c r="AC571" i="23"/>
  <c r="AL570" i="23"/>
  <c r="AK570" i="23"/>
  <c r="AJ570" i="23"/>
  <c r="AI570" i="23"/>
  <c r="AH570" i="23"/>
  <c r="AG570" i="23"/>
  <c r="AF570" i="23"/>
  <c r="AE570" i="23"/>
  <c r="AD570" i="23"/>
  <c r="AC570" i="23"/>
  <c r="AL569" i="23"/>
  <c r="AK569" i="23"/>
  <c r="AJ569" i="23"/>
  <c r="AI569" i="23"/>
  <c r="AH569" i="23"/>
  <c r="AG569" i="23"/>
  <c r="AF569" i="23"/>
  <c r="AE569" i="23"/>
  <c r="AD569" i="23"/>
  <c r="AC569" i="23"/>
  <c r="AL568" i="23"/>
  <c r="AK568" i="23"/>
  <c r="AJ568" i="23"/>
  <c r="AI568" i="23"/>
  <c r="AL567" i="23"/>
  <c r="AK567" i="23"/>
  <c r="AJ567" i="23"/>
  <c r="AI567" i="23"/>
  <c r="AL566" i="23"/>
  <c r="AK566" i="23"/>
  <c r="AJ566" i="23"/>
  <c r="AI566" i="23"/>
  <c r="AL565" i="23"/>
  <c r="AK565" i="23"/>
  <c r="AJ565" i="23"/>
  <c r="AI565" i="23"/>
  <c r="AH565" i="23"/>
  <c r="AG565" i="23"/>
  <c r="AF565" i="23"/>
  <c r="AE565" i="23"/>
  <c r="AD565" i="23"/>
  <c r="AC565" i="23"/>
  <c r="AL564" i="23"/>
  <c r="AK564" i="23"/>
  <c r="AJ564" i="23"/>
  <c r="AI564" i="23"/>
  <c r="AH564" i="23"/>
  <c r="AG564" i="23"/>
  <c r="AF564" i="23"/>
  <c r="AE564" i="23"/>
  <c r="AD564" i="23"/>
  <c r="AC564" i="23"/>
  <c r="AL563" i="23"/>
  <c r="AK563" i="23"/>
  <c r="AJ563" i="23"/>
  <c r="AI563" i="23"/>
  <c r="AH563" i="23"/>
  <c r="AG563" i="23"/>
  <c r="AF563" i="23"/>
  <c r="AE563" i="23"/>
  <c r="AD563" i="23"/>
  <c r="AC563" i="23"/>
  <c r="AL562" i="23"/>
  <c r="AK562" i="23"/>
  <c r="AJ562" i="23"/>
  <c r="AI562" i="23"/>
  <c r="AH562" i="23"/>
  <c r="AG562" i="23"/>
  <c r="AF562" i="23"/>
  <c r="AE562" i="23"/>
  <c r="AD562" i="23"/>
  <c r="AC562" i="23"/>
  <c r="AL561" i="23"/>
  <c r="AK561" i="23"/>
  <c r="AJ561" i="23"/>
  <c r="AI561" i="23"/>
  <c r="AH561" i="23"/>
  <c r="AG561" i="23"/>
  <c r="AF561" i="23"/>
  <c r="AE561" i="23"/>
  <c r="AD561" i="23"/>
  <c r="AC561" i="23"/>
  <c r="AL560" i="23"/>
  <c r="AK560" i="23"/>
  <c r="AJ560" i="23"/>
  <c r="AI560" i="23"/>
  <c r="AH560" i="23"/>
  <c r="AG560" i="23"/>
  <c r="AF560" i="23"/>
  <c r="AE560" i="23"/>
  <c r="AD560" i="23"/>
  <c r="AC560" i="23"/>
  <c r="AL559" i="23"/>
  <c r="AK559" i="23"/>
  <c r="AJ559" i="23"/>
  <c r="AI559" i="23"/>
  <c r="AH559" i="23"/>
  <c r="AG559" i="23"/>
  <c r="AF559" i="23"/>
  <c r="AE559" i="23"/>
  <c r="AD559" i="23"/>
  <c r="AC559" i="23"/>
  <c r="AL558" i="23"/>
  <c r="AK558" i="23"/>
  <c r="AJ558" i="23"/>
  <c r="AI558" i="23"/>
  <c r="AH558" i="23"/>
  <c r="AG558" i="23"/>
  <c r="AF558" i="23"/>
  <c r="AE558" i="23"/>
  <c r="AD558" i="23"/>
  <c r="AC558" i="23"/>
  <c r="AL557" i="23"/>
  <c r="AK557" i="23"/>
  <c r="AJ557" i="23"/>
  <c r="AI557" i="23"/>
  <c r="AH557" i="23"/>
  <c r="AG557" i="23"/>
  <c r="AF557" i="23"/>
  <c r="AE557" i="23"/>
  <c r="AD557" i="23"/>
  <c r="AC557" i="23"/>
  <c r="AL556" i="23"/>
  <c r="AK556" i="23"/>
  <c r="AJ556" i="23"/>
  <c r="AI556" i="23"/>
  <c r="AH556" i="23"/>
  <c r="AG556" i="23"/>
  <c r="AF556" i="23"/>
  <c r="AE556" i="23"/>
  <c r="AD556" i="23"/>
  <c r="AC556" i="23"/>
  <c r="AL555" i="23"/>
  <c r="AK555" i="23"/>
  <c r="AJ555" i="23"/>
  <c r="AI555" i="23"/>
  <c r="AH555" i="23"/>
  <c r="AG555" i="23"/>
  <c r="AF555" i="23"/>
  <c r="AE555" i="23"/>
  <c r="AD555" i="23"/>
  <c r="AC555" i="23"/>
  <c r="AL554" i="23"/>
  <c r="AK554" i="23"/>
  <c r="AJ554" i="23"/>
  <c r="AI554" i="23"/>
  <c r="AL553" i="23"/>
  <c r="AK553" i="23"/>
  <c r="AJ553" i="23"/>
  <c r="AI553" i="23"/>
  <c r="AL552" i="23"/>
  <c r="AK552" i="23"/>
  <c r="AJ552" i="23"/>
  <c r="AI552" i="23"/>
  <c r="AH552" i="23"/>
  <c r="AG552" i="23"/>
  <c r="AF552" i="23"/>
  <c r="AE552" i="23"/>
  <c r="AD552" i="23"/>
  <c r="AC552" i="23"/>
  <c r="AL551" i="23"/>
  <c r="AK551" i="23"/>
  <c r="AJ551" i="23"/>
  <c r="AI551" i="23"/>
  <c r="AL550" i="23"/>
  <c r="AK550" i="23"/>
  <c r="AJ550" i="23"/>
  <c r="AI550" i="23"/>
  <c r="AL549" i="23"/>
  <c r="AK549" i="23"/>
  <c r="AJ549" i="23"/>
  <c r="AI549" i="23"/>
  <c r="AL548" i="23"/>
  <c r="AK548" i="23"/>
  <c r="AJ548" i="23"/>
  <c r="AI548" i="23"/>
  <c r="AL547" i="23"/>
  <c r="AK547" i="23"/>
  <c r="AJ547" i="23"/>
  <c r="AI547" i="23"/>
  <c r="AH547" i="23"/>
  <c r="AG547" i="23"/>
  <c r="AF547" i="23"/>
  <c r="AE547" i="23"/>
  <c r="AD547" i="23"/>
  <c r="AC547" i="23"/>
  <c r="AL546" i="23"/>
  <c r="AK546" i="23"/>
  <c r="AJ546" i="23"/>
  <c r="AI546" i="23"/>
  <c r="AH546" i="23"/>
  <c r="AG546" i="23"/>
  <c r="AF546" i="23"/>
  <c r="AE546" i="23"/>
  <c r="AD546" i="23"/>
  <c r="AC546" i="23"/>
  <c r="AL545" i="23"/>
  <c r="AK545" i="23"/>
  <c r="AJ545" i="23"/>
  <c r="AI545" i="23"/>
  <c r="AH545" i="23"/>
  <c r="AG545" i="23"/>
  <c r="AF545" i="23"/>
  <c r="AE545" i="23"/>
  <c r="AD545" i="23"/>
  <c r="AC545" i="23"/>
  <c r="AL544" i="23"/>
  <c r="AK544" i="23"/>
  <c r="AJ544" i="23"/>
  <c r="AI544" i="23"/>
  <c r="AL543" i="23"/>
  <c r="AK543" i="23"/>
  <c r="AJ543" i="23"/>
  <c r="AI543" i="23"/>
  <c r="AL542" i="23"/>
  <c r="AK542" i="23"/>
  <c r="AJ542" i="23"/>
  <c r="AI542" i="23"/>
  <c r="AH542" i="23"/>
  <c r="AG542" i="23"/>
  <c r="AF542" i="23"/>
  <c r="AE542" i="23"/>
  <c r="AD542" i="23"/>
  <c r="AC542" i="23"/>
  <c r="AL541" i="23"/>
  <c r="AK541" i="23"/>
  <c r="AJ541" i="23"/>
  <c r="AI541" i="23"/>
  <c r="AH541" i="23"/>
  <c r="AG541" i="23"/>
  <c r="AF541" i="23"/>
  <c r="AE541" i="23"/>
  <c r="AD541" i="23"/>
  <c r="AC541" i="23"/>
  <c r="AL540" i="23"/>
  <c r="AK540" i="23"/>
  <c r="AJ540" i="23"/>
  <c r="AI540" i="23"/>
  <c r="AH540" i="23"/>
  <c r="AG540" i="23"/>
  <c r="AF540" i="23"/>
  <c r="AE540" i="23"/>
  <c r="AD540" i="23"/>
  <c r="AC540" i="23"/>
  <c r="AL539" i="23"/>
  <c r="AK539" i="23"/>
  <c r="AJ539" i="23"/>
  <c r="AI539" i="23"/>
  <c r="AH539" i="23"/>
  <c r="AG539" i="23"/>
  <c r="AF539" i="23"/>
  <c r="AE539" i="23"/>
  <c r="AD539" i="23"/>
  <c r="AC539" i="23"/>
  <c r="AL538" i="23"/>
  <c r="AK538" i="23"/>
  <c r="AJ538" i="23"/>
  <c r="AI538" i="23"/>
  <c r="AH538" i="23"/>
  <c r="AG538" i="23"/>
  <c r="AF538" i="23"/>
  <c r="AE538" i="23"/>
  <c r="AD538" i="23"/>
  <c r="AC538" i="23"/>
  <c r="AL537" i="23"/>
  <c r="AK537" i="23"/>
  <c r="AJ537" i="23"/>
  <c r="AI537" i="23"/>
  <c r="AL536" i="23"/>
  <c r="AK536" i="23"/>
  <c r="AJ536" i="23"/>
  <c r="AI536" i="23"/>
  <c r="AL535" i="23"/>
  <c r="AK535" i="23"/>
  <c r="AJ535" i="23"/>
  <c r="AI535" i="23"/>
  <c r="AL534" i="23"/>
  <c r="AK534" i="23"/>
  <c r="AJ534" i="23"/>
  <c r="AI534" i="23"/>
  <c r="AL533" i="23"/>
  <c r="AK533" i="23"/>
  <c r="AJ533" i="23"/>
  <c r="AI533" i="23"/>
  <c r="AL532" i="23"/>
  <c r="AK532" i="23"/>
  <c r="AJ532" i="23"/>
  <c r="AI532" i="23"/>
  <c r="AL531" i="23"/>
  <c r="AK531" i="23"/>
  <c r="AJ531" i="23"/>
  <c r="AI531" i="23"/>
  <c r="AL530" i="23"/>
  <c r="AK530" i="23"/>
  <c r="AJ530" i="23"/>
  <c r="AI530" i="23"/>
  <c r="AL529" i="23"/>
  <c r="AK529" i="23"/>
  <c r="AJ529" i="23"/>
  <c r="AI529" i="23"/>
  <c r="AL528" i="23"/>
  <c r="AK528" i="23"/>
  <c r="AJ528" i="23"/>
  <c r="AI528" i="23"/>
  <c r="AL527" i="23"/>
  <c r="AK527" i="23"/>
  <c r="AJ527" i="23"/>
  <c r="AI527" i="23"/>
  <c r="AH527" i="23"/>
  <c r="AG527" i="23"/>
  <c r="AF527" i="23"/>
  <c r="AE527" i="23"/>
  <c r="AD527" i="23"/>
  <c r="AC527" i="23"/>
  <c r="AL526" i="23"/>
  <c r="AK526" i="23"/>
  <c r="AJ526" i="23"/>
  <c r="AI526" i="23"/>
  <c r="AL525" i="23"/>
  <c r="AK525" i="23"/>
  <c r="AJ525" i="23"/>
  <c r="AI525" i="23"/>
  <c r="AH525" i="23"/>
  <c r="AG525" i="23"/>
  <c r="AF525" i="23"/>
  <c r="AE525" i="23"/>
  <c r="AD525" i="23"/>
  <c r="AC525" i="23"/>
  <c r="AL524" i="23"/>
  <c r="AK524" i="23"/>
  <c r="AJ524" i="23"/>
  <c r="AI524" i="23"/>
  <c r="AL523" i="23"/>
  <c r="AK523" i="23"/>
  <c r="AJ523" i="23"/>
  <c r="AI523" i="23"/>
  <c r="AL522" i="23"/>
  <c r="AK522" i="23"/>
  <c r="AJ522" i="23"/>
  <c r="AI522" i="23"/>
  <c r="AH522" i="23"/>
  <c r="AG522" i="23"/>
  <c r="AF522" i="23"/>
  <c r="AE522" i="23"/>
  <c r="AD522" i="23"/>
  <c r="AC522" i="23"/>
  <c r="AL521" i="23"/>
  <c r="AK521" i="23"/>
  <c r="AJ521" i="23"/>
  <c r="AI521" i="23"/>
  <c r="AH521" i="23"/>
  <c r="AG521" i="23"/>
  <c r="AF521" i="23"/>
  <c r="AE521" i="23"/>
  <c r="AD521" i="23"/>
  <c r="AC521" i="23"/>
  <c r="AL520" i="23"/>
  <c r="AK520" i="23"/>
  <c r="AJ520" i="23"/>
  <c r="AI520" i="23"/>
  <c r="AH520" i="23"/>
  <c r="AG520" i="23"/>
  <c r="AF520" i="23"/>
  <c r="AE520" i="23"/>
  <c r="AD520" i="23"/>
  <c r="AC520" i="23"/>
  <c r="AL519" i="23"/>
  <c r="AK519" i="23"/>
  <c r="AJ519" i="23"/>
  <c r="AI519" i="23"/>
  <c r="AL518" i="23"/>
  <c r="AK518" i="23"/>
  <c r="AJ518" i="23"/>
  <c r="AI518" i="23"/>
  <c r="AH518" i="23"/>
  <c r="AG518" i="23"/>
  <c r="AF518" i="23"/>
  <c r="AE518" i="23"/>
  <c r="AD518" i="23"/>
  <c r="AC518" i="23"/>
  <c r="AL517" i="23"/>
  <c r="AK517" i="23"/>
  <c r="AJ517" i="23"/>
  <c r="AI517" i="23"/>
  <c r="AL516" i="23"/>
  <c r="AK516" i="23"/>
  <c r="AJ516" i="23"/>
  <c r="AI516" i="23"/>
  <c r="AL515" i="23"/>
  <c r="AK515" i="23"/>
  <c r="AJ515" i="23"/>
  <c r="AI515" i="23"/>
  <c r="AL514" i="23"/>
  <c r="AK514" i="23"/>
  <c r="AJ514" i="23"/>
  <c r="AI514" i="23"/>
  <c r="AL513" i="23"/>
  <c r="AK513" i="23"/>
  <c r="AJ513" i="23"/>
  <c r="AI513" i="23"/>
  <c r="AL512" i="23"/>
  <c r="AK512" i="23"/>
  <c r="AJ512" i="23"/>
  <c r="AI512" i="23"/>
  <c r="AH512" i="23"/>
  <c r="AG512" i="23"/>
  <c r="AF512" i="23"/>
  <c r="AE512" i="23"/>
  <c r="AD512" i="23"/>
  <c r="AC512" i="23"/>
  <c r="AL511" i="23"/>
  <c r="AK511" i="23"/>
  <c r="AJ511" i="23"/>
  <c r="AI511" i="23"/>
  <c r="AL510" i="23"/>
  <c r="AK510" i="23"/>
  <c r="AJ510" i="23"/>
  <c r="AI510" i="23"/>
  <c r="AH510" i="23"/>
  <c r="AG510" i="23"/>
  <c r="AF510" i="23"/>
  <c r="AE510" i="23"/>
  <c r="AD510" i="23"/>
  <c r="AC510" i="23"/>
  <c r="AL509" i="23"/>
  <c r="AK509" i="23"/>
  <c r="AJ509" i="23"/>
  <c r="AI509" i="23"/>
  <c r="AL508" i="23"/>
  <c r="AK508" i="23"/>
  <c r="AJ508" i="23"/>
  <c r="AI508" i="23"/>
  <c r="AL507" i="23"/>
  <c r="AK507" i="23"/>
  <c r="AJ507" i="23"/>
  <c r="AI507" i="23"/>
  <c r="AH507" i="23"/>
  <c r="AG507" i="23"/>
  <c r="AF507" i="23"/>
  <c r="AE507" i="23"/>
  <c r="AD507" i="23"/>
  <c r="AC507" i="23"/>
  <c r="AL506" i="23"/>
  <c r="AK506" i="23"/>
  <c r="AJ506" i="23"/>
  <c r="AI506" i="23"/>
  <c r="AL505" i="23"/>
  <c r="AK505" i="23"/>
  <c r="AJ505" i="23"/>
  <c r="AI505" i="23"/>
  <c r="AL504" i="23"/>
  <c r="AK504" i="23"/>
  <c r="AJ504" i="23"/>
  <c r="AI504" i="23"/>
  <c r="AH504" i="23"/>
  <c r="AG504" i="23"/>
  <c r="AF504" i="23"/>
  <c r="AE504" i="23"/>
  <c r="AD504" i="23"/>
  <c r="AC504" i="23"/>
  <c r="AL503" i="23"/>
  <c r="AK503" i="23"/>
  <c r="AJ503" i="23"/>
  <c r="AI503" i="23"/>
  <c r="AH503" i="23"/>
  <c r="AG503" i="23"/>
  <c r="AF503" i="23"/>
  <c r="AE503" i="23"/>
  <c r="AD503" i="23"/>
  <c r="AC503" i="23"/>
  <c r="AL502" i="23"/>
  <c r="AK502" i="23"/>
  <c r="AJ502" i="23"/>
  <c r="AI502" i="23"/>
  <c r="AH502" i="23"/>
  <c r="AG502" i="23"/>
  <c r="AF502" i="23"/>
  <c r="AE502" i="23"/>
  <c r="AD502" i="23"/>
  <c r="AC502" i="23"/>
  <c r="AL501" i="23"/>
  <c r="AK501" i="23"/>
  <c r="AJ501" i="23"/>
  <c r="AI501" i="23"/>
  <c r="AH501" i="23"/>
  <c r="AG501" i="23"/>
  <c r="AF501" i="23"/>
  <c r="AE501" i="23"/>
  <c r="AD501" i="23"/>
  <c r="AC501" i="23"/>
  <c r="AL500" i="23"/>
  <c r="AK500" i="23"/>
  <c r="AJ500" i="23"/>
  <c r="AI500" i="23"/>
  <c r="AH500" i="23"/>
  <c r="AG500" i="23"/>
  <c r="AF500" i="23"/>
  <c r="AE500" i="23"/>
  <c r="AD500" i="23"/>
  <c r="AC500" i="23"/>
  <c r="AL499" i="23"/>
  <c r="AK499" i="23"/>
  <c r="AJ499" i="23"/>
  <c r="AI499" i="23"/>
  <c r="AH499" i="23"/>
  <c r="AG499" i="23"/>
  <c r="AF499" i="23"/>
  <c r="AE499" i="23"/>
  <c r="AD499" i="23"/>
  <c r="AC499" i="23"/>
  <c r="AL498" i="23"/>
  <c r="AK498" i="23"/>
  <c r="AJ498" i="23"/>
  <c r="AI498" i="23"/>
  <c r="AH498" i="23"/>
  <c r="AG498" i="23"/>
  <c r="AF498" i="23"/>
  <c r="AE498" i="23"/>
  <c r="AD498" i="23"/>
  <c r="AC498" i="23"/>
  <c r="AL497" i="23"/>
  <c r="AK497" i="23"/>
  <c r="AJ497" i="23"/>
  <c r="AI497" i="23"/>
  <c r="AH497" i="23"/>
  <c r="AG497" i="23"/>
  <c r="AF497" i="23"/>
  <c r="AE497" i="23"/>
  <c r="AD497" i="23"/>
  <c r="AC497" i="23"/>
  <c r="AL496" i="23"/>
  <c r="AK496" i="23"/>
  <c r="AJ496" i="23"/>
  <c r="AI496" i="23"/>
  <c r="AH496" i="23"/>
  <c r="AG496" i="23"/>
  <c r="AF496" i="23"/>
  <c r="AE496" i="23"/>
  <c r="AD496" i="23"/>
  <c r="AC496" i="23"/>
  <c r="AL495" i="23"/>
  <c r="AK495" i="23"/>
  <c r="AJ495" i="23"/>
  <c r="AI495" i="23"/>
  <c r="AH495" i="23"/>
  <c r="AG495" i="23"/>
  <c r="AF495" i="23"/>
  <c r="AE495" i="23"/>
  <c r="AD495" i="23"/>
  <c r="AC495" i="23"/>
  <c r="AL494" i="23"/>
  <c r="AK494" i="23"/>
  <c r="AJ494" i="23"/>
  <c r="AI494" i="23"/>
  <c r="AH494" i="23"/>
  <c r="AG494" i="23"/>
  <c r="AF494" i="23"/>
  <c r="AE494" i="23"/>
  <c r="AD494" i="23"/>
  <c r="AC494" i="23"/>
  <c r="AL493" i="23"/>
  <c r="AK493" i="23"/>
  <c r="AJ493" i="23"/>
  <c r="AI493" i="23"/>
  <c r="AH493" i="23"/>
  <c r="AG493" i="23"/>
  <c r="AF493" i="23"/>
  <c r="AE493" i="23"/>
  <c r="AD493" i="23"/>
  <c r="AC493" i="23"/>
  <c r="AL492" i="23"/>
  <c r="AK492" i="23"/>
  <c r="AJ492" i="23"/>
  <c r="AI492" i="23"/>
  <c r="AH492" i="23"/>
  <c r="AG492" i="23"/>
  <c r="AF492" i="23"/>
  <c r="AE492" i="23"/>
  <c r="AD492" i="23"/>
  <c r="AC492" i="23"/>
  <c r="AL491" i="23"/>
  <c r="AK491" i="23"/>
  <c r="AJ491" i="23"/>
  <c r="AI491" i="23"/>
  <c r="AH491" i="23"/>
  <c r="AG491" i="23"/>
  <c r="AF491" i="23"/>
  <c r="AE491" i="23"/>
  <c r="AD491" i="23"/>
  <c r="AC491" i="23"/>
  <c r="AL490" i="23"/>
  <c r="AK490" i="23"/>
  <c r="AJ490" i="23"/>
  <c r="AI490" i="23"/>
  <c r="AH490" i="23"/>
  <c r="AG490" i="23"/>
  <c r="AF490" i="23"/>
  <c r="AE490" i="23"/>
  <c r="AD490" i="23"/>
  <c r="AC490" i="23"/>
  <c r="AL489" i="23"/>
  <c r="AK489" i="23"/>
  <c r="AJ489" i="23"/>
  <c r="AI489" i="23"/>
  <c r="AH489" i="23"/>
  <c r="AG489" i="23"/>
  <c r="AF489" i="23"/>
  <c r="AE489" i="23"/>
  <c r="AD489" i="23"/>
  <c r="AC489" i="23"/>
  <c r="AL488" i="23"/>
  <c r="AK488" i="23"/>
  <c r="AJ488" i="23"/>
  <c r="AI488" i="23"/>
  <c r="AH488" i="23"/>
  <c r="AG488" i="23"/>
  <c r="AF488" i="23"/>
  <c r="AE488" i="23"/>
  <c r="AD488" i="23"/>
  <c r="AC488" i="23"/>
  <c r="AL487" i="23"/>
  <c r="AK487" i="23"/>
  <c r="AJ487" i="23"/>
  <c r="AI487" i="23"/>
  <c r="AL486" i="23"/>
  <c r="AK486" i="23"/>
  <c r="AJ486" i="23"/>
  <c r="AI486" i="23"/>
  <c r="AL485" i="23"/>
  <c r="AK485" i="23"/>
  <c r="AJ485" i="23"/>
  <c r="AI485" i="23"/>
  <c r="AL484" i="23"/>
  <c r="AK484" i="23"/>
  <c r="AJ484" i="23"/>
  <c r="AI484" i="23"/>
  <c r="AL483" i="23"/>
  <c r="AK483" i="23"/>
  <c r="AJ483" i="23"/>
  <c r="AI483" i="23"/>
  <c r="AH483" i="23"/>
  <c r="AG483" i="23"/>
  <c r="AF483" i="23"/>
  <c r="AE483" i="23"/>
  <c r="AD483" i="23"/>
  <c r="AC483" i="23"/>
  <c r="AL482" i="23"/>
  <c r="AK482" i="23"/>
  <c r="AJ482" i="23"/>
  <c r="AI482" i="23"/>
  <c r="AH482" i="23"/>
  <c r="AG482" i="23"/>
  <c r="AF482" i="23"/>
  <c r="AE482" i="23"/>
  <c r="AD482" i="23"/>
  <c r="AC482" i="23"/>
  <c r="AL481" i="23"/>
  <c r="AK481" i="23"/>
  <c r="AJ481" i="23"/>
  <c r="AI481" i="23"/>
  <c r="AH481" i="23"/>
  <c r="AG481" i="23"/>
  <c r="AF481" i="23"/>
  <c r="AE481" i="23"/>
  <c r="AD481" i="23"/>
  <c r="AC481" i="23"/>
  <c r="AL480" i="23"/>
  <c r="AK480" i="23"/>
  <c r="AJ480" i="23"/>
  <c r="AI480" i="23"/>
  <c r="AH480" i="23"/>
  <c r="AG480" i="23"/>
  <c r="AF480" i="23"/>
  <c r="AE480" i="23"/>
  <c r="AD480" i="23"/>
  <c r="AC480" i="23"/>
  <c r="AL479" i="23"/>
  <c r="AK479" i="23"/>
  <c r="AJ479" i="23"/>
  <c r="AI479" i="23"/>
  <c r="AH479" i="23"/>
  <c r="AG479" i="23"/>
  <c r="AF479" i="23"/>
  <c r="AE479" i="23"/>
  <c r="AD479" i="23"/>
  <c r="AC479" i="23"/>
  <c r="AL478" i="23"/>
  <c r="AK478" i="23"/>
  <c r="AJ478" i="23"/>
  <c r="AI478" i="23"/>
  <c r="AH478" i="23"/>
  <c r="AG478" i="23"/>
  <c r="AF478" i="23"/>
  <c r="AE478" i="23"/>
  <c r="AD478" i="23"/>
  <c r="AC478" i="23"/>
  <c r="AL477" i="23"/>
  <c r="AK477" i="23"/>
  <c r="AJ477" i="23"/>
  <c r="AI477" i="23"/>
  <c r="AH477" i="23"/>
  <c r="AG477" i="23"/>
  <c r="AF477" i="23"/>
  <c r="AE477" i="23"/>
  <c r="AD477" i="23"/>
  <c r="AC477" i="23"/>
  <c r="AL476" i="23"/>
  <c r="AK476" i="23"/>
  <c r="AJ476" i="23"/>
  <c r="AI476" i="23"/>
  <c r="AH476" i="23"/>
  <c r="AG476" i="23"/>
  <c r="AF476" i="23"/>
  <c r="AE476" i="23"/>
  <c r="AD476" i="23"/>
  <c r="AC476" i="23"/>
  <c r="AL475" i="23"/>
  <c r="AK475" i="23"/>
  <c r="AJ475" i="23"/>
  <c r="AI475" i="23"/>
  <c r="AH475" i="23"/>
  <c r="AG475" i="23"/>
  <c r="AF475" i="23"/>
  <c r="AE475" i="23"/>
  <c r="AD475" i="23"/>
  <c r="AC475" i="23"/>
  <c r="AL474" i="23"/>
  <c r="AK474" i="23"/>
  <c r="AJ474" i="23"/>
  <c r="AI474" i="23"/>
  <c r="AH474" i="23"/>
  <c r="AG474" i="23"/>
  <c r="AF474" i="23"/>
  <c r="AE474" i="23"/>
  <c r="AD474" i="23"/>
  <c r="AC474" i="23"/>
  <c r="AL473" i="23"/>
  <c r="AK473" i="23"/>
  <c r="AJ473" i="23"/>
  <c r="AI473" i="23"/>
  <c r="AH473" i="23"/>
  <c r="AG473" i="23"/>
  <c r="AF473" i="23"/>
  <c r="AE473" i="23"/>
  <c r="AD473" i="23"/>
  <c r="AC473" i="23"/>
  <c r="AL472" i="23"/>
  <c r="AK472" i="23"/>
  <c r="AJ472" i="23"/>
  <c r="AI472" i="23"/>
  <c r="AH472" i="23"/>
  <c r="AG472" i="23"/>
  <c r="AF472" i="23"/>
  <c r="AE472" i="23"/>
  <c r="AD472" i="23"/>
  <c r="AC472" i="23"/>
  <c r="AL471" i="23"/>
  <c r="AK471" i="23"/>
  <c r="AJ471" i="23"/>
  <c r="AI471" i="23"/>
  <c r="AH471" i="23"/>
  <c r="AG471" i="23"/>
  <c r="AF471" i="23"/>
  <c r="AE471" i="23"/>
  <c r="AD471" i="23"/>
  <c r="AC471" i="23"/>
  <c r="AL470" i="23"/>
  <c r="AK470" i="23"/>
  <c r="AJ470" i="23"/>
  <c r="AI470" i="23"/>
  <c r="AH470" i="23"/>
  <c r="AG470" i="23"/>
  <c r="AF470" i="23"/>
  <c r="AE470" i="23"/>
  <c r="AD470" i="23"/>
  <c r="AC470" i="23"/>
  <c r="AL469" i="23"/>
  <c r="AK469" i="23"/>
  <c r="AJ469" i="23"/>
  <c r="AI469" i="23"/>
  <c r="AH469" i="23"/>
  <c r="AG469" i="23"/>
  <c r="AF469" i="23"/>
  <c r="AE469" i="23"/>
  <c r="AD469" i="23"/>
  <c r="AC469" i="23"/>
  <c r="AL468" i="23"/>
  <c r="AK468" i="23"/>
  <c r="AJ468" i="23"/>
  <c r="AI468" i="23"/>
  <c r="AL467" i="23"/>
  <c r="AK467" i="23"/>
  <c r="AJ467" i="23"/>
  <c r="AI467" i="23"/>
  <c r="AH467" i="23"/>
  <c r="AG467" i="23"/>
  <c r="AF467" i="23"/>
  <c r="AE467" i="23"/>
  <c r="AD467" i="23"/>
  <c r="AC467" i="23"/>
  <c r="AL466" i="23"/>
  <c r="AK466" i="23"/>
  <c r="AJ466" i="23"/>
  <c r="AI466" i="23"/>
  <c r="AH466" i="23"/>
  <c r="AG466" i="23"/>
  <c r="AF466" i="23"/>
  <c r="AE466" i="23"/>
  <c r="AD466" i="23"/>
  <c r="AC466" i="23"/>
  <c r="AL465" i="23"/>
  <c r="AK465" i="23"/>
  <c r="AJ465" i="23"/>
  <c r="AI465" i="23"/>
  <c r="AH465" i="23"/>
  <c r="AG465" i="23"/>
  <c r="AF465" i="23"/>
  <c r="AE465" i="23"/>
  <c r="AD465" i="23"/>
  <c r="AC465" i="23"/>
  <c r="AL464" i="23"/>
  <c r="AK464" i="23"/>
  <c r="AJ464" i="23"/>
  <c r="AI464" i="23"/>
  <c r="AH464" i="23"/>
  <c r="AG464" i="23"/>
  <c r="AF464" i="23"/>
  <c r="AE464" i="23"/>
  <c r="AD464" i="23"/>
  <c r="AC464" i="23"/>
  <c r="AL463" i="23"/>
  <c r="AK463" i="23"/>
  <c r="AJ463" i="23"/>
  <c r="AI463" i="23"/>
  <c r="AH463" i="23"/>
  <c r="AG463" i="23"/>
  <c r="AF463" i="23"/>
  <c r="AE463" i="23"/>
  <c r="AD463" i="23"/>
  <c r="AC463" i="23"/>
  <c r="AL462" i="23"/>
  <c r="AK462" i="23"/>
  <c r="AJ462" i="23"/>
  <c r="AI462" i="23"/>
  <c r="AH462" i="23"/>
  <c r="AG462" i="23"/>
  <c r="AF462" i="23"/>
  <c r="AE462" i="23"/>
  <c r="AD462" i="23"/>
  <c r="AC462" i="23"/>
  <c r="AL461" i="23"/>
  <c r="AK461" i="23"/>
  <c r="AJ461" i="23"/>
  <c r="AI461" i="23"/>
  <c r="AH461" i="23"/>
  <c r="AG461" i="23"/>
  <c r="AF461" i="23"/>
  <c r="AE461" i="23"/>
  <c r="AD461" i="23"/>
  <c r="AC461" i="23"/>
  <c r="AL460" i="23"/>
  <c r="AK460" i="23"/>
  <c r="AJ460" i="23"/>
  <c r="AI460" i="23"/>
  <c r="AH460" i="23"/>
  <c r="AG460" i="23"/>
  <c r="AF460" i="23"/>
  <c r="AE460" i="23"/>
  <c r="AD460" i="23"/>
  <c r="AC460" i="23"/>
  <c r="AL459" i="23"/>
  <c r="AK459" i="23"/>
  <c r="AJ459" i="23"/>
  <c r="AI459" i="23"/>
  <c r="AH459" i="23"/>
  <c r="AG459" i="23"/>
  <c r="AF459" i="23"/>
  <c r="AE459" i="23"/>
  <c r="AD459" i="23"/>
  <c r="AC459" i="23"/>
  <c r="AL458" i="23"/>
  <c r="AK458" i="23"/>
  <c r="AJ458" i="23"/>
  <c r="AI458" i="23"/>
  <c r="AH458" i="23"/>
  <c r="AG458" i="23"/>
  <c r="AF458" i="23"/>
  <c r="AE458" i="23"/>
  <c r="AD458" i="23"/>
  <c r="AC458" i="23"/>
  <c r="AL457" i="23"/>
  <c r="AK457" i="23"/>
  <c r="AJ457" i="23"/>
  <c r="AI457" i="23"/>
  <c r="AH457" i="23"/>
  <c r="AG457" i="23"/>
  <c r="AF457" i="23"/>
  <c r="AE457" i="23"/>
  <c r="AD457" i="23"/>
  <c r="AC457" i="23"/>
  <c r="AL456" i="23"/>
  <c r="AK456" i="23"/>
  <c r="AJ456" i="23"/>
  <c r="AI456" i="23"/>
  <c r="AL455" i="23"/>
  <c r="AK455" i="23"/>
  <c r="AJ455" i="23"/>
  <c r="AI455" i="23"/>
  <c r="AL454" i="23"/>
  <c r="AK454" i="23"/>
  <c r="AJ454" i="23"/>
  <c r="AI454" i="23"/>
  <c r="AL453" i="23"/>
  <c r="AK453" i="23"/>
  <c r="AJ453" i="23"/>
  <c r="AI453" i="23"/>
  <c r="AL452" i="23"/>
  <c r="AK452" i="23"/>
  <c r="AJ452" i="23"/>
  <c r="AI452" i="23"/>
  <c r="AH452" i="23"/>
  <c r="AG452" i="23"/>
  <c r="AF452" i="23"/>
  <c r="AE452" i="23"/>
  <c r="AD452" i="23"/>
  <c r="AC452" i="23"/>
  <c r="AL451" i="23"/>
  <c r="AK451" i="23"/>
  <c r="AJ451" i="23"/>
  <c r="AI451" i="23"/>
  <c r="AH451" i="23"/>
  <c r="AG451" i="23"/>
  <c r="AF451" i="23"/>
  <c r="AE451" i="23"/>
  <c r="AD451" i="23"/>
  <c r="AC451" i="23"/>
  <c r="AL450" i="23"/>
  <c r="AK450" i="23"/>
  <c r="AJ450" i="23"/>
  <c r="AI450" i="23"/>
  <c r="AL449" i="23"/>
  <c r="AK449" i="23"/>
  <c r="AJ449" i="23"/>
  <c r="AI449" i="23"/>
  <c r="AH449" i="23"/>
  <c r="AG449" i="23"/>
  <c r="AF449" i="23"/>
  <c r="AE449" i="23"/>
  <c r="AD449" i="23"/>
  <c r="AC449" i="23"/>
  <c r="AL448" i="23"/>
  <c r="AK448" i="23"/>
  <c r="AJ448" i="23"/>
  <c r="AI448" i="23"/>
  <c r="AH448" i="23"/>
  <c r="AG448" i="23"/>
  <c r="AF448" i="23"/>
  <c r="AE448" i="23"/>
  <c r="AD448" i="23"/>
  <c r="AC448" i="23"/>
  <c r="AL447" i="23"/>
  <c r="AK447" i="23"/>
  <c r="AJ447" i="23"/>
  <c r="AI447" i="23"/>
  <c r="AH447" i="23"/>
  <c r="AG447" i="23"/>
  <c r="AF447" i="23"/>
  <c r="AE447" i="23"/>
  <c r="AD447" i="23"/>
  <c r="AC447" i="23"/>
  <c r="AL446" i="23"/>
  <c r="AK446" i="23"/>
  <c r="AJ446" i="23"/>
  <c r="AI446" i="23"/>
  <c r="AH446" i="23"/>
  <c r="AG446" i="23"/>
  <c r="AF446" i="23"/>
  <c r="AE446" i="23"/>
  <c r="AD446" i="23"/>
  <c r="AC446" i="23"/>
  <c r="AL445" i="23"/>
  <c r="AK445" i="23"/>
  <c r="AJ445" i="23"/>
  <c r="AI445" i="23"/>
  <c r="AL444" i="23"/>
  <c r="AK444" i="23"/>
  <c r="AJ444" i="23"/>
  <c r="AI444" i="23"/>
  <c r="AL443" i="23"/>
  <c r="AK443" i="23"/>
  <c r="AJ443" i="23"/>
  <c r="AI443" i="23"/>
  <c r="AL442" i="23"/>
  <c r="AK442" i="23"/>
  <c r="AJ442" i="23"/>
  <c r="AI442" i="23"/>
  <c r="AH442" i="23"/>
  <c r="AG442" i="23"/>
  <c r="AF442" i="23"/>
  <c r="AE442" i="23"/>
  <c r="AD442" i="23"/>
  <c r="AC442" i="23"/>
  <c r="AL441" i="23"/>
  <c r="AK441" i="23"/>
  <c r="AJ441" i="23"/>
  <c r="AI441" i="23"/>
  <c r="AH441" i="23"/>
  <c r="AG441" i="23"/>
  <c r="AF441" i="23"/>
  <c r="AE441" i="23"/>
  <c r="AD441" i="23"/>
  <c r="AC441" i="23"/>
  <c r="AL440" i="23"/>
  <c r="AK440" i="23"/>
  <c r="AJ440" i="23"/>
  <c r="AI440" i="23"/>
  <c r="AL439" i="23"/>
  <c r="AK439" i="23"/>
  <c r="AJ439" i="23"/>
  <c r="AI439" i="23"/>
  <c r="AH439" i="23"/>
  <c r="AG439" i="23"/>
  <c r="AF439" i="23"/>
  <c r="AE439" i="23"/>
  <c r="AD439" i="23"/>
  <c r="AC439" i="23"/>
  <c r="AL438" i="23"/>
  <c r="AK438" i="23"/>
  <c r="AJ438" i="23"/>
  <c r="AI438" i="23"/>
  <c r="AH438" i="23"/>
  <c r="AG438" i="23"/>
  <c r="AF438" i="23"/>
  <c r="AE438" i="23"/>
  <c r="AD438" i="23"/>
  <c r="AC438" i="23"/>
  <c r="AL437" i="23"/>
  <c r="AK437" i="23"/>
  <c r="AJ437" i="23"/>
  <c r="AI437" i="23"/>
  <c r="AL436" i="23"/>
  <c r="AK436" i="23"/>
  <c r="AJ436" i="23"/>
  <c r="AI436" i="23"/>
  <c r="AH436" i="23"/>
  <c r="AG436" i="23"/>
  <c r="AF436" i="23"/>
  <c r="AE436" i="23"/>
  <c r="AD436" i="23"/>
  <c r="AC436" i="23"/>
  <c r="AL435" i="23"/>
  <c r="AK435" i="23"/>
  <c r="AJ435" i="23"/>
  <c r="AI435" i="23"/>
  <c r="AH435" i="23"/>
  <c r="AG435" i="23"/>
  <c r="AF435" i="23"/>
  <c r="AE435" i="23"/>
  <c r="AD435" i="23"/>
  <c r="AC435" i="23"/>
  <c r="AL434" i="23"/>
  <c r="AK434" i="23"/>
  <c r="AJ434" i="23"/>
  <c r="AI434" i="23"/>
  <c r="AL433" i="23"/>
  <c r="AK433" i="23"/>
  <c r="AJ433" i="23"/>
  <c r="AI433" i="23"/>
  <c r="AL432" i="23"/>
  <c r="AK432" i="23"/>
  <c r="AJ432" i="23"/>
  <c r="AI432" i="23"/>
  <c r="AL431" i="23"/>
  <c r="AK431" i="23"/>
  <c r="AJ431" i="23"/>
  <c r="AI431" i="23"/>
  <c r="AL430" i="23"/>
  <c r="AK430" i="23"/>
  <c r="AJ430" i="23"/>
  <c r="AI430" i="23"/>
  <c r="AL429" i="23"/>
  <c r="AK429" i="23"/>
  <c r="AJ429" i="23"/>
  <c r="AI429" i="23"/>
  <c r="AL428" i="23"/>
  <c r="AK428" i="23"/>
  <c r="AJ428" i="23"/>
  <c r="AI428" i="23"/>
  <c r="AL427" i="23"/>
  <c r="AK427" i="23"/>
  <c r="AJ427" i="23"/>
  <c r="AI427" i="23"/>
  <c r="AL426" i="23"/>
  <c r="AK426" i="23"/>
  <c r="AJ426" i="23"/>
  <c r="AI426" i="23"/>
  <c r="AL425" i="23"/>
  <c r="AK425" i="23"/>
  <c r="AJ425" i="23"/>
  <c r="AI425" i="23"/>
  <c r="AL424" i="23"/>
  <c r="AK424" i="23"/>
  <c r="AJ424" i="23"/>
  <c r="AI424" i="23"/>
  <c r="AL423" i="23"/>
  <c r="AK423" i="23"/>
  <c r="AJ423" i="23"/>
  <c r="AI423" i="23"/>
  <c r="AL422" i="23"/>
  <c r="AK422" i="23"/>
  <c r="AJ422" i="23"/>
  <c r="AI422" i="23"/>
  <c r="AL421" i="23"/>
  <c r="AK421" i="23"/>
  <c r="AJ421" i="23"/>
  <c r="AI421" i="23"/>
  <c r="AL420" i="23"/>
  <c r="AK420" i="23"/>
  <c r="AJ420" i="23"/>
  <c r="AI420" i="23"/>
  <c r="AL419" i="23"/>
  <c r="AK419" i="23"/>
  <c r="AJ419" i="23"/>
  <c r="AI419" i="23"/>
  <c r="AL418" i="23"/>
  <c r="AK418" i="23"/>
  <c r="AJ418" i="23"/>
  <c r="AI418" i="23"/>
  <c r="AL417" i="23"/>
  <c r="AK417" i="23"/>
  <c r="AJ417" i="23"/>
  <c r="AI417" i="23"/>
  <c r="AL416" i="23"/>
  <c r="AK416" i="23"/>
  <c r="AJ416" i="23"/>
  <c r="AI416" i="23"/>
  <c r="AL415" i="23"/>
  <c r="AK415" i="23"/>
  <c r="AJ415" i="23"/>
  <c r="AI415" i="23"/>
  <c r="AL414" i="23"/>
  <c r="AK414" i="23"/>
  <c r="AJ414" i="23"/>
  <c r="AI414" i="23"/>
  <c r="AL413" i="23"/>
  <c r="AK413" i="23"/>
  <c r="AJ413" i="23"/>
  <c r="AI413" i="23"/>
  <c r="AL412" i="23"/>
  <c r="AK412" i="23"/>
  <c r="AJ412" i="23"/>
  <c r="AI412" i="23"/>
  <c r="AL411" i="23"/>
  <c r="AK411" i="23"/>
  <c r="AJ411" i="23"/>
  <c r="AI411" i="23"/>
  <c r="AL410" i="23"/>
  <c r="AK410" i="23"/>
  <c r="AJ410" i="23"/>
  <c r="AI410" i="23"/>
  <c r="AL409" i="23"/>
  <c r="AK409" i="23"/>
  <c r="AJ409" i="23"/>
  <c r="AI409" i="23"/>
  <c r="AL408" i="23"/>
  <c r="AK408" i="23"/>
  <c r="AJ408" i="23"/>
  <c r="AI408" i="23"/>
  <c r="AL407" i="23"/>
  <c r="AK407" i="23"/>
  <c r="AJ407" i="23"/>
  <c r="AI407" i="23"/>
  <c r="AL406" i="23"/>
  <c r="AK406" i="23"/>
  <c r="AJ406" i="23"/>
  <c r="AI406" i="23"/>
  <c r="AL405" i="23"/>
  <c r="AK405" i="23"/>
  <c r="AJ405" i="23"/>
  <c r="AI405" i="23"/>
  <c r="AL404" i="23"/>
  <c r="AK404" i="23"/>
  <c r="AJ404" i="23"/>
  <c r="AI404" i="23"/>
  <c r="AL403" i="23"/>
  <c r="AK403" i="23"/>
  <c r="AJ403" i="23"/>
  <c r="AI403" i="23"/>
  <c r="AL402" i="23"/>
  <c r="AK402" i="23"/>
  <c r="AJ402" i="23"/>
  <c r="AI402" i="23"/>
  <c r="AL401" i="23"/>
  <c r="AK401" i="23"/>
  <c r="AJ401" i="23"/>
  <c r="AI401" i="23"/>
  <c r="AL400" i="23"/>
  <c r="AK400" i="23"/>
  <c r="AJ400" i="23"/>
  <c r="AI400" i="23"/>
  <c r="AL399" i="23"/>
  <c r="AK399" i="23"/>
  <c r="AJ399" i="23"/>
  <c r="AI399" i="23"/>
  <c r="AL398" i="23"/>
  <c r="AK398" i="23"/>
  <c r="AJ398" i="23"/>
  <c r="AI398" i="23"/>
  <c r="AL397" i="23"/>
  <c r="AK397" i="23"/>
  <c r="AJ397" i="23"/>
  <c r="AI397" i="23"/>
  <c r="AL396" i="23"/>
  <c r="AK396" i="23"/>
  <c r="AJ396" i="23"/>
  <c r="AI396" i="23"/>
  <c r="AL395" i="23"/>
  <c r="AK395" i="23"/>
  <c r="AJ395" i="23"/>
  <c r="AI395" i="23"/>
  <c r="AL394" i="23"/>
  <c r="AK394" i="23"/>
  <c r="AJ394" i="23"/>
  <c r="AI394" i="23"/>
  <c r="AL393" i="23"/>
  <c r="AK393" i="23"/>
  <c r="AJ393" i="23"/>
  <c r="AI393" i="23"/>
  <c r="AL391" i="23"/>
  <c r="AK391" i="23"/>
  <c r="AJ391" i="23"/>
  <c r="AI391" i="23"/>
  <c r="AL390" i="23"/>
  <c r="AK390" i="23"/>
  <c r="AJ390" i="23"/>
  <c r="AI390" i="23"/>
  <c r="AL389" i="23"/>
  <c r="AK389" i="23"/>
  <c r="AJ389" i="23"/>
  <c r="AI389" i="23"/>
  <c r="AL388" i="23"/>
  <c r="AK388" i="23"/>
  <c r="AJ388" i="23"/>
  <c r="AI388" i="23"/>
  <c r="AL387" i="23"/>
  <c r="AK387" i="23"/>
  <c r="AJ387" i="23"/>
  <c r="AI387" i="23"/>
  <c r="AL386" i="23"/>
  <c r="AK386" i="23"/>
  <c r="AJ386" i="23"/>
  <c r="AI386" i="23"/>
  <c r="AL385" i="23"/>
  <c r="AK385" i="23"/>
  <c r="AJ385" i="23"/>
  <c r="AI385" i="23"/>
  <c r="AL384" i="23"/>
  <c r="AK384" i="23"/>
  <c r="AJ384" i="23"/>
  <c r="AI384" i="23"/>
  <c r="AL383" i="23"/>
  <c r="AK383" i="23"/>
  <c r="AJ383" i="23"/>
  <c r="AI383" i="23"/>
  <c r="AL382" i="23"/>
  <c r="AK382" i="23"/>
  <c r="AJ382" i="23"/>
  <c r="AI382" i="23"/>
  <c r="AL381" i="23"/>
  <c r="AK381" i="23"/>
  <c r="AJ381" i="23"/>
  <c r="AI381" i="23"/>
  <c r="AL380" i="23"/>
  <c r="AK380" i="23"/>
  <c r="AJ380" i="23"/>
  <c r="AI380" i="23"/>
  <c r="AL379" i="23"/>
  <c r="AK379" i="23"/>
  <c r="AJ379" i="23"/>
  <c r="AI379" i="23"/>
  <c r="AH379" i="23"/>
  <c r="AG379" i="23"/>
  <c r="AF379" i="23"/>
  <c r="AE379" i="23"/>
  <c r="AD379" i="23"/>
  <c r="AC379" i="23"/>
  <c r="AL378" i="23"/>
  <c r="AK378" i="23"/>
  <c r="AJ378" i="23"/>
  <c r="AI378" i="23"/>
  <c r="AH378" i="23"/>
  <c r="AG378" i="23"/>
  <c r="AF378" i="23"/>
  <c r="AE378" i="23"/>
  <c r="AD378" i="23"/>
  <c r="AC378" i="23"/>
  <c r="AL377" i="23"/>
  <c r="AK377" i="23"/>
  <c r="AJ377" i="23"/>
  <c r="AI377" i="23"/>
  <c r="AH377" i="23"/>
  <c r="AG377" i="23"/>
  <c r="AF377" i="23"/>
  <c r="AE377" i="23"/>
  <c r="AD377" i="23"/>
  <c r="AC377" i="23"/>
  <c r="AL376" i="23"/>
  <c r="AK376" i="23"/>
  <c r="AJ376" i="23"/>
  <c r="AI376" i="23"/>
  <c r="AL375" i="23"/>
  <c r="AK375" i="23"/>
  <c r="AJ375" i="23"/>
  <c r="AI375" i="23"/>
  <c r="AL374" i="23"/>
  <c r="AK374" i="23"/>
  <c r="AJ374" i="23"/>
  <c r="AI374" i="23"/>
  <c r="AL373" i="23"/>
  <c r="AK373" i="23"/>
  <c r="AJ373" i="23"/>
  <c r="AI373" i="23"/>
  <c r="AL372" i="23"/>
  <c r="AK372" i="23"/>
  <c r="AJ372" i="23"/>
  <c r="AI372" i="23"/>
  <c r="AL371" i="23"/>
  <c r="AK371" i="23"/>
  <c r="AJ371" i="23"/>
  <c r="AI371" i="23"/>
  <c r="AL370" i="23"/>
  <c r="AK370" i="23"/>
  <c r="AJ370" i="23"/>
  <c r="AI370" i="23"/>
  <c r="AL369" i="23"/>
  <c r="AK369" i="23"/>
  <c r="AJ369" i="23"/>
  <c r="AI369" i="23"/>
  <c r="AL368" i="23"/>
  <c r="AK368" i="23"/>
  <c r="AJ368" i="23"/>
  <c r="AI368" i="23"/>
  <c r="AL367" i="23"/>
  <c r="AK367" i="23"/>
  <c r="AJ367" i="23"/>
  <c r="AI367" i="23"/>
  <c r="AL366" i="23"/>
  <c r="AK366" i="23"/>
  <c r="AJ366" i="23"/>
  <c r="AI366" i="23"/>
  <c r="AL365" i="23"/>
  <c r="AK365" i="23"/>
  <c r="AJ365" i="23"/>
  <c r="AI365" i="23"/>
  <c r="AL364" i="23"/>
  <c r="AK364" i="23"/>
  <c r="AJ364" i="23"/>
  <c r="AI364" i="23"/>
  <c r="AL363" i="23"/>
  <c r="AK363" i="23"/>
  <c r="AJ363" i="23"/>
  <c r="AI363" i="23"/>
  <c r="AL362" i="23"/>
  <c r="AK362" i="23"/>
  <c r="AJ362" i="23"/>
  <c r="AI362" i="23"/>
  <c r="AL361" i="23"/>
  <c r="AK361" i="23"/>
  <c r="AJ361" i="23"/>
  <c r="AI361" i="23"/>
  <c r="AL360" i="23"/>
  <c r="AK360" i="23"/>
  <c r="AJ360" i="23"/>
  <c r="AI360" i="23"/>
  <c r="AL359" i="23"/>
  <c r="AK359" i="23"/>
  <c r="AJ359" i="23"/>
  <c r="AI359" i="23"/>
  <c r="AH359" i="23"/>
  <c r="AG359" i="23"/>
  <c r="AF359" i="23"/>
  <c r="AE359" i="23"/>
  <c r="AD359" i="23"/>
  <c r="AC359" i="23"/>
  <c r="AL358" i="23"/>
  <c r="AK358" i="23"/>
  <c r="AJ358" i="23"/>
  <c r="AI358" i="23"/>
  <c r="AH358" i="23"/>
  <c r="AG358" i="23"/>
  <c r="AF358" i="23"/>
  <c r="AE358" i="23"/>
  <c r="AD358" i="23"/>
  <c r="AC358" i="23"/>
  <c r="AL357" i="23"/>
  <c r="AK357" i="23"/>
  <c r="AJ357" i="23"/>
  <c r="AI357" i="23"/>
  <c r="AH357" i="23"/>
  <c r="AG357" i="23"/>
  <c r="AF357" i="23"/>
  <c r="AE357" i="23"/>
  <c r="AD357" i="23"/>
  <c r="AC357" i="23"/>
  <c r="AL356" i="23"/>
  <c r="AK356" i="23"/>
  <c r="AJ356" i="23"/>
  <c r="AI356" i="23"/>
  <c r="AL355" i="23"/>
  <c r="AK355" i="23"/>
  <c r="AJ355" i="23"/>
  <c r="AI355" i="23"/>
  <c r="AL354" i="23"/>
  <c r="AK354" i="23"/>
  <c r="AJ354" i="23"/>
  <c r="AI354" i="23"/>
  <c r="AL353" i="23"/>
  <c r="AK353" i="23"/>
  <c r="AJ353" i="23"/>
  <c r="AI353" i="23"/>
  <c r="AH353" i="23"/>
  <c r="AG353" i="23"/>
  <c r="AF353" i="23"/>
  <c r="AE353" i="23"/>
  <c r="AD353" i="23"/>
  <c r="AC353" i="23"/>
  <c r="AL352" i="23"/>
  <c r="AK352" i="23"/>
  <c r="AJ352" i="23"/>
  <c r="AI352" i="23"/>
  <c r="AH352" i="23"/>
  <c r="AG352" i="23"/>
  <c r="AF352" i="23"/>
  <c r="AE352" i="23"/>
  <c r="AD352" i="23"/>
  <c r="AC352" i="23"/>
  <c r="AL351" i="23"/>
  <c r="AK351" i="23"/>
  <c r="AJ351" i="23"/>
  <c r="AI351" i="23"/>
  <c r="AL350" i="23"/>
  <c r="AK350" i="23"/>
  <c r="AJ350" i="23"/>
  <c r="AI350" i="23"/>
  <c r="AL349" i="23"/>
  <c r="AK349" i="23"/>
  <c r="AJ349" i="23"/>
  <c r="AI349" i="23"/>
  <c r="AL348" i="23"/>
  <c r="AK348" i="23"/>
  <c r="AJ348" i="23"/>
  <c r="AI348" i="23"/>
  <c r="AL347" i="23"/>
  <c r="AK347" i="23"/>
  <c r="AJ347" i="23"/>
  <c r="AI347" i="23"/>
  <c r="AL346" i="23"/>
  <c r="AK346" i="23"/>
  <c r="AJ346" i="23"/>
  <c r="AI346" i="23"/>
  <c r="AH346" i="23"/>
  <c r="AG346" i="23"/>
  <c r="AF346" i="23"/>
  <c r="AE346" i="23"/>
  <c r="AD346" i="23"/>
  <c r="AC346" i="23"/>
  <c r="AL345" i="23"/>
  <c r="AK345" i="23"/>
  <c r="AJ345" i="23"/>
  <c r="AI345" i="23"/>
  <c r="AH345" i="23"/>
  <c r="AG345" i="23"/>
  <c r="AF345" i="23"/>
  <c r="AE345" i="23"/>
  <c r="AD345" i="23"/>
  <c r="AC345" i="23"/>
  <c r="AL344" i="23"/>
  <c r="AK344" i="23"/>
  <c r="AJ344" i="23"/>
  <c r="AI344" i="23"/>
  <c r="AH344" i="23"/>
  <c r="AG344" i="23"/>
  <c r="AF344" i="23"/>
  <c r="AE344" i="23"/>
  <c r="AD344" i="23"/>
  <c r="AC344" i="23"/>
  <c r="AL343" i="23"/>
  <c r="AK343" i="23"/>
  <c r="AJ343" i="23"/>
  <c r="AI343" i="23"/>
  <c r="AH343" i="23"/>
  <c r="AG343" i="23"/>
  <c r="AF343" i="23"/>
  <c r="AE343" i="23"/>
  <c r="AD343" i="23"/>
  <c r="AC343" i="23"/>
  <c r="AL342" i="23"/>
  <c r="AK342" i="23"/>
  <c r="AJ342" i="23"/>
  <c r="AI342" i="23"/>
  <c r="AH342" i="23"/>
  <c r="AG342" i="23"/>
  <c r="AF342" i="23"/>
  <c r="AE342" i="23"/>
  <c r="AD342" i="23"/>
  <c r="AC342" i="23"/>
  <c r="AL341" i="23"/>
  <c r="AK341" i="23"/>
  <c r="AJ341" i="23"/>
  <c r="AI341" i="23"/>
  <c r="AL340" i="23"/>
  <c r="AK340" i="23"/>
  <c r="AJ340" i="23"/>
  <c r="AI340" i="23"/>
  <c r="AL339" i="23"/>
  <c r="AK339" i="23"/>
  <c r="AJ339" i="23"/>
  <c r="AI339" i="23"/>
  <c r="AH339" i="23"/>
  <c r="AG339" i="23"/>
  <c r="AF339" i="23"/>
  <c r="AE339" i="23"/>
  <c r="AD339" i="23"/>
  <c r="AC339" i="23"/>
  <c r="AL338" i="23"/>
  <c r="AK338" i="23"/>
  <c r="AJ338" i="23"/>
  <c r="AI338" i="23"/>
  <c r="AL337" i="23"/>
  <c r="AK337" i="23"/>
  <c r="AJ337" i="23"/>
  <c r="AI337" i="23"/>
  <c r="AL336" i="23"/>
  <c r="AK336" i="23"/>
  <c r="AJ336" i="23"/>
  <c r="AI336" i="23"/>
  <c r="AL335" i="23"/>
  <c r="AK335" i="23"/>
  <c r="AJ335" i="23"/>
  <c r="AI335" i="23"/>
  <c r="AL334" i="23"/>
  <c r="AK334" i="23"/>
  <c r="AJ334" i="23"/>
  <c r="AI334" i="23"/>
  <c r="AL333" i="23"/>
  <c r="AK333" i="23"/>
  <c r="AJ333" i="23"/>
  <c r="AI333" i="23"/>
  <c r="AL332" i="23"/>
  <c r="AK332" i="23"/>
  <c r="AJ332" i="23"/>
  <c r="AI332" i="23"/>
  <c r="AH332" i="23"/>
  <c r="AG332" i="23"/>
  <c r="AF332" i="23"/>
  <c r="AE332" i="23"/>
  <c r="AD332" i="23"/>
  <c r="AC332" i="23"/>
  <c r="AL331" i="23"/>
  <c r="AK331" i="23"/>
  <c r="AJ331" i="23"/>
  <c r="AI331" i="23"/>
  <c r="AL330" i="23"/>
  <c r="AK330" i="23"/>
  <c r="AJ330" i="23"/>
  <c r="AI330" i="23"/>
  <c r="AL329" i="23"/>
  <c r="AK329" i="23"/>
  <c r="AJ329" i="23"/>
  <c r="AI329" i="23"/>
  <c r="AL328" i="23"/>
  <c r="AK328" i="23"/>
  <c r="AJ328" i="23"/>
  <c r="AI328" i="23"/>
  <c r="AL327" i="23"/>
  <c r="AK327" i="23"/>
  <c r="AJ327" i="23"/>
  <c r="AI327" i="23"/>
  <c r="AL326" i="23"/>
  <c r="AK326" i="23"/>
  <c r="AJ326" i="23"/>
  <c r="AI326" i="23"/>
  <c r="AL325" i="23"/>
  <c r="AK325" i="23"/>
  <c r="AJ325" i="23"/>
  <c r="AI325" i="23"/>
  <c r="AL324" i="23"/>
  <c r="AK324" i="23"/>
  <c r="AJ324" i="23"/>
  <c r="AI324" i="23"/>
  <c r="AL323" i="23"/>
  <c r="AK323" i="23"/>
  <c r="AJ323" i="23"/>
  <c r="AI323" i="23"/>
  <c r="AL322" i="23"/>
  <c r="AK322" i="23"/>
  <c r="AJ322" i="23"/>
  <c r="AI322" i="23"/>
  <c r="AL321" i="23"/>
  <c r="AK321" i="23"/>
  <c r="AJ321" i="23"/>
  <c r="AI321" i="23"/>
  <c r="AL320" i="23"/>
  <c r="AK320" i="23"/>
  <c r="AJ320" i="23"/>
  <c r="AI320" i="23"/>
  <c r="AL319" i="23"/>
  <c r="AK319" i="23"/>
  <c r="AJ319" i="23"/>
  <c r="AI319" i="23"/>
  <c r="AL318" i="23"/>
  <c r="AK318" i="23"/>
  <c r="AJ318" i="23"/>
  <c r="AI318" i="23"/>
  <c r="AL317" i="23"/>
  <c r="AK317" i="23"/>
  <c r="AJ317" i="23"/>
  <c r="AI317" i="23"/>
  <c r="AL316" i="23"/>
  <c r="AK316" i="23"/>
  <c r="AJ316" i="23"/>
  <c r="AI316" i="23"/>
  <c r="AL315" i="23"/>
  <c r="AK315" i="23"/>
  <c r="AJ315" i="23"/>
  <c r="AI315" i="23"/>
  <c r="AL309" i="23"/>
  <c r="AK309" i="23"/>
  <c r="AJ309" i="23"/>
  <c r="AI309" i="23"/>
  <c r="AH309" i="23"/>
  <c r="AG309" i="23"/>
  <c r="AF309" i="23"/>
  <c r="AE309" i="23"/>
  <c r="AD309" i="23"/>
  <c r="AC309" i="23"/>
  <c r="AB309" i="23"/>
  <c r="AL308" i="23"/>
  <c r="AK308" i="23"/>
  <c r="AJ308" i="23"/>
  <c r="AI308" i="23"/>
  <c r="AH308" i="23"/>
  <c r="AG308" i="23"/>
  <c r="AF308" i="23"/>
  <c r="AE308" i="23"/>
  <c r="AD308" i="23"/>
  <c r="AC308" i="23"/>
  <c r="AB308" i="23"/>
  <c r="AL307" i="23"/>
  <c r="AK307" i="23"/>
  <c r="AJ307" i="23"/>
  <c r="AI307" i="23"/>
  <c r="AH307" i="23"/>
  <c r="AG307" i="23"/>
  <c r="AF307" i="23"/>
  <c r="AE307" i="23"/>
  <c r="AD307" i="23"/>
  <c r="AC307" i="23"/>
  <c r="AB307" i="23"/>
  <c r="AL306" i="23"/>
  <c r="AK306" i="23"/>
  <c r="AJ306" i="23"/>
  <c r="AI306" i="23"/>
  <c r="AH306" i="23"/>
  <c r="AG306" i="23"/>
  <c r="AF306" i="23"/>
  <c r="AE306" i="23"/>
  <c r="AD306" i="23"/>
  <c r="AC306" i="23"/>
  <c r="AB306" i="23"/>
  <c r="AL305" i="23"/>
  <c r="AK305" i="23"/>
  <c r="AJ305" i="23"/>
  <c r="AI305" i="23"/>
  <c r="AH305" i="23"/>
  <c r="AG305" i="23"/>
  <c r="AF305" i="23"/>
  <c r="AE305" i="23"/>
  <c r="AD305" i="23"/>
  <c r="AC305" i="23"/>
  <c r="AB305" i="23"/>
  <c r="AL304" i="23"/>
  <c r="AK304" i="23"/>
  <c r="AJ304" i="23"/>
  <c r="AI304" i="23"/>
  <c r="AH304" i="23"/>
  <c r="AG304" i="23"/>
  <c r="AF304" i="23"/>
  <c r="AE304" i="23"/>
  <c r="AD304" i="23"/>
  <c r="AC304" i="23"/>
  <c r="AB304" i="23"/>
  <c r="AL303" i="23"/>
  <c r="AK303" i="23"/>
  <c r="AJ303" i="23"/>
  <c r="AI303" i="23"/>
  <c r="AH303" i="23"/>
  <c r="AG303" i="23"/>
  <c r="AF303" i="23"/>
  <c r="AE303" i="23"/>
  <c r="AD303" i="23"/>
  <c r="AC303" i="23"/>
  <c r="AB303" i="23"/>
  <c r="AL302" i="23"/>
  <c r="AK302" i="23"/>
  <c r="AJ302" i="23"/>
  <c r="AI302" i="23"/>
  <c r="AH302" i="23"/>
  <c r="AG302" i="23"/>
  <c r="AF302" i="23"/>
  <c r="AE302" i="23"/>
  <c r="AD302" i="23"/>
  <c r="AC302" i="23"/>
  <c r="AB302" i="23"/>
  <c r="AL301" i="23"/>
  <c r="AK301" i="23"/>
  <c r="AJ301" i="23"/>
  <c r="AI301" i="23"/>
  <c r="AH301" i="23"/>
  <c r="AG301" i="23"/>
  <c r="AF301" i="23"/>
  <c r="AE301" i="23"/>
  <c r="AD301" i="23"/>
  <c r="AC301" i="23"/>
  <c r="AB301" i="23"/>
  <c r="AL300" i="23"/>
  <c r="AK300" i="23"/>
  <c r="AJ300" i="23"/>
  <c r="AI300" i="23"/>
  <c r="AH300" i="23"/>
  <c r="AG300" i="23"/>
  <c r="AF300" i="23"/>
  <c r="AE300" i="23"/>
  <c r="AD300" i="23"/>
  <c r="AC300" i="23"/>
  <c r="AB300" i="23"/>
  <c r="AL299" i="23"/>
  <c r="AK299" i="23"/>
  <c r="AJ299" i="23"/>
  <c r="AI299" i="23"/>
  <c r="AH299" i="23"/>
  <c r="AG299" i="23"/>
  <c r="AF299" i="23"/>
  <c r="AE299" i="23"/>
  <c r="AD299" i="23"/>
  <c r="AC299" i="23"/>
  <c r="AB299" i="23"/>
  <c r="AL298" i="23"/>
  <c r="AK298" i="23"/>
  <c r="AJ298" i="23"/>
  <c r="AI298" i="23"/>
  <c r="AH298" i="23"/>
  <c r="AG298" i="23"/>
  <c r="AF298" i="23"/>
  <c r="AE298" i="23"/>
  <c r="AD298" i="23"/>
  <c r="AC298" i="23"/>
  <c r="AB298" i="23"/>
  <c r="AL297" i="23"/>
  <c r="AK297" i="23"/>
  <c r="AJ297" i="23"/>
  <c r="AI297" i="23"/>
  <c r="AH297" i="23"/>
  <c r="AG297" i="23"/>
  <c r="AF297" i="23"/>
  <c r="AE297" i="23"/>
  <c r="AD297" i="23"/>
  <c r="AC297" i="23"/>
  <c r="AB297" i="23"/>
  <c r="AL296" i="23"/>
  <c r="AK296" i="23"/>
  <c r="AJ296" i="23"/>
  <c r="AI296" i="23"/>
  <c r="AH296" i="23"/>
  <c r="AG296" i="23"/>
  <c r="AF296" i="23"/>
  <c r="AE296" i="23"/>
  <c r="AD296" i="23"/>
  <c r="AC296" i="23"/>
  <c r="AB296" i="23"/>
  <c r="AL6" i="23"/>
  <c r="AK6" i="23"/>
  <c r="AJ6" i="23"/>
  <c r="AI6" i="23"/>
  <c r="AH6" i="23"/>
  <c r="AL5" i="23"/>
  <c r="AK5" i="23"/>
  <c r="AJ5" i="23"/>
  <c r="AI5" i="23"/>
  <c r="AH5" i="23"/>
  <c r="AL4" i="23"/>
  <c r="AK4" i="23"/>
  <c r="AJ4" i="23"/>
  <c r="AI4" i="23"/>
  <c r="AH4" i="23"/>
  <c r="AL3" i="23"/>
  <c r="AK3" i="23"/>
  <c r="AJ3" i="23"/>
  <c r="AI3" i="23"/>
  <c r="AH3" i="23"/>
  <c r="AL392" i="23"/>
  <c r="AK392" i="23"/>
  <c r="AJ392" i="23"/>
  <c r="AI392" i="23"/>
  <c r="M33" i="21"/>
  <c r="L33" i="21"/>
  <c r="K33" i="21"/>
  <c r="J33" i="21"/>
  <c r="I33" i="21"/>
  <c r="H33" i="21"/>
  <c r="G33" i="21"/>
  <c r="F33" i="21"/>
  <c r="E33" i="21"/>
  <c r="D33" i="21"/>
  <c r="C33" i="21"/>
  <c r="B33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O781" i="23"/>
  <c r="AA781" i="23" s="1"/>
  <c r="O780" i="23"/>
  <c r="AA780" i="23" s="1"/>
  <c r="O779" i="23"/>
  <c r="AA779" i="23" s="1"/>
  <c r="O778" i="23"/>
  <c r="AA778" i="23" s="1"/>
  <c r="O777" i="23"/>
  <c r="AA777" i="23" s="1"/>
  <c r="O776" i="23"/>
  <c r="AA776" i="23" s="1"/>
  <c r="O775" i="23"/>
  <c r="AA775" i="23" s="1"/>
  <c r="O774" i="23"/>
  <c r="AA774" i="23" s="1"/>
  <c r="O773" i="23"/>
  <c r="AA773" i="23" s="1"/>
  <c r="O772" i="23"/>
  <c r="AA772" i="23" s="1"/>
  <c r="O771" i="23"/>
  <c r="AA771" i="23" s="1"/>
  <c r="O770" i="23"/>
  <c r="AA770" i="23" s="1"/>
  <c r="O769" i="23"/>
  <c r="AA769" i="23" s="1"/>
  <c r="O768" i="23"/>
  <c r="AA768" i="23" s="1"/>
  <c r="O767" i="23"/>
  <c r="AA767" i="23" s="1"/>
  <c r="O766" i="23"/>
  <c r="AA766" i="23" s="1"/>
  <c r="O765" i="23"/>
  <c r="AA765" i="23" s="1"/>
  <c r="O764" i="23"/>
  <c r="AA764" i="23" s="1"/>
  <c r="O763" i="23"/>
  <c r="AA763" i="23" s="1"/>
  <c r="O762" i="23"/>
  <c r="AA762" i="23" s="1"/>
  <c r="O761" i="23"/>
  <c r="AA761" i="23" s="1"/>
  <c r="O760" i="23"/>
  <c r="AA760" i="23" s="1"/>
  <c r="O759" i="23"/>
  <c r="AA759" i="23" s="1"/>
  <c r="O758" i="23"/>
  <c r="AA758" i="23" s="1"/>
  <c r="O757" i="23"/>
  <c r="AA757" i="23" s="1"/>
  <c r="O756" i="23"/>
  <c r="AA756" i="23" s="1"/>
  <c r="O755" i="23"/>
  <c r="AA755" i="23" s="1"/>
  <c r="O754" i="23"/>
  <c r="AA754" i="23" s="1"/>
  <c r="O753" i="23"/>
  <c r="AA753" i="23" s="1"/>
  <c r="O752" i="23"/>
  <c r="AA752" i="23" s="1"/>
  <c r="O751" i="23"/>
  <c r="AA751" i="23" s="1"/>
  <c r="O750" i="23"/>
  <c r="AA750" i="23" s="1"/>
  <c r="O749" i="23"/>
  <c r="AA749" i="23" s="1"/>
  <c r="O748" i="23"/>
  <c r="AA748" i="23" s="1"/>
  <c r="O747" i="23"/>
  <c r="AA747" i="23" s="1"/>
  <c r="O746" i="23"/>
  <c r="AA746" i="23" s="1"/>
  <c r="O745" i="23"/>
  <c r="AA745" i="23" s="1"/>
  <c r="O744" i="23"/>
  <c r="AA744" i="23" s="1"/>
  <c r="O743" i="23"/>
  <c r="AA743" i="23" s="1"/>
  <c r="O742" i="23"/>
  <c r="AA742" i="23" s="1"/>
  <c r="O741" i="23"/>
  <c r="AA741" i="23" s="1"/>
  <c r="O740" i="23"/>
  <c r="AA740" i="23" s="1"/>
  <c r="O739" i="23"/>
  <c r="AA739" i="23" s="1"/>
  <c r="O738" i="23"/>
  <c r="AA738" i="23" s="1"/>
  <c r="O737" i="23"/>
  <c r="AA737" i="23" s="1"/>
  <c r="O736" i="23"/>
  <c r="AA736" i="23" s="1"/>
  <c r="O735" i="23"/>
  <c r="AA735" i="23" s="1"/>
  <c r="O734" i="23"/>
  <c r="AA734" i="23" s="1"/>
  <c r="O733" i="23"/>
  <c r="AA733" i="23" s="1"/>
  <c r="O732" i="23"/>
  <c r="AA732" i="23" s="1"/>
  <c r="O731" i="23"/>
  <c r="AA731" i="23" s="1"/>
  <c r="O730" i="23"/>
  <c r="AA730" i="23" s="1"/>
  <c r="O729" i="23"/>
  <c r="AA729" i="23" s="1"/>
  <c r="O728" i="23"/>
  <c r="AA728" i="23" s="1"/>
  <c r="O727" i="23"/>
  <c r="AA727" i="23" s="1"/>
  <c r="O726" i="23"/>
  <c r="AA726" i="23" s="1"/>
  <c r="O725" i="23"/>
  <c r="AA725" i="23" s="1"/>
  <c r="O724" i="23"/>
  <c r="AA724" i="23" s="1"/>
  <c r="O723" i="23"/>
  <c r="AA723" i="23" s="1"/>
  <c r="O722" i="23"/>
  <c r="AA722" i="23" s="1"/>
  <c r="O721" i="23"/>
  <c r="AA721" i="23" s="1"/>
  <c r="O720" i="23"/>
  <c r="AA720" i="23" s="1"/>
  <c r="O719" i="23"/>
  <c r="AA719" i="23" s="1"/>
  <c r="O718" i="23"/>
  <c r="AA718" i="23" s="1"/>
  <c r="O717" i="23"/>
  <c r="AA717" i="23" s="1"/>
  <c r="O716" i="23"/>
  <c r="AA716" i="23" s="1"/>
  <c r="O715" i="23"/>
  <c r="AA715" i="23" s="1"/>
  <c r="O714" i="23"/>
  <c r="AA714" i="23" s="1"/>
  <c r="O713" i="23"/>
  <c r="AA713" i="23" s="1"/>
  <c r="O712" i="23"/>
  <c r="AA712" i="23" s="1"/>
  <c r="O711" i="23"/>
  <c r="AA711" i="23" s="1"/>
  <c r="O710" i="23"/>
  <c r="AA710" i="23" s="1"/>
  <c r="O709" i="23"/>
  <c r="AA709" i="23" s="1"/>
  <c r="O708" i="23"/>
  <c r="AA708" i="23" s="1"/>
  <c r="O707" i="23"/>
  <c r="AA707" i="23" s="1"/>
  <c r="O706" i="23"/>
  <c r="AA706" i="23" s="1"/>
  <c r="O705" i="23"/>
  <c r="AA705" i="23" s="1"/>
  <c r="O704" i="23"/>
  <c r="AA704" i="23" s="1"/>
  <c r="O703" i="23"/>
  <c r="AA703" i="23" s="1"/>
  <c r="O702" i="23"/>
  <c r="AA702" i="23" s="1"/>
  <c r="O701" i="23"/>
  <c r="AA701" i="23" s="1"/>
  <c r="O700" i="23"/>
  <c r="AA700" i="23" s="1"/>
  <c r="O699" i="23"/>
  <c r="AA699" i="23" s="1"/>
  <c r="O698" i="23"/>
  <c r="AA698" i="23" s="1"/>
  <c r="O697" i="23"/>
  <c r="AA697" i="23" s="1"/>
  <c r="O696" i="23"/>
  <c r="AA696" i="23" s="1"/>
  <c r="O695" i="23"/>
  <c r="AA695" i="23" s="1"/>
  <c r="O694" i="23"/>
  <c r="AA694" i="23" s="1"/>
  <c r="O693" i="23"/>
  <c r="AA693" i="23" s="1"/>
  <c r="O692" i="23"/>
  <c r="AA692" i="23" s="1"/>
  <c r="O691" i="23"/>
  <c r="AA691" i="23" s="1"/>
  <c r="O690" i="23"/>
  <c r="AA690" i="23" s="1"/>
  <c r="O689" i="23"/>
  <c r="AA689" i="23" s="1"/>
  <c r="O688" i="23"/>
  <c r="AA688" i="23" s="1"/>
  <c r="O687" i="23"/>
  <c r="AA687" i="23" s="1"/>
  <c r="O686" i="23"/>
  <c r="AA686" i="23" s="1"/>
  <c r="O685" i="23"/>
  <c r="AA685" i="23" s="1"/>
  <c r="O684" i="23"/>
  <c r="AA684" i="23" s="1"/>
  <c r="O683" i="23"/>
  <c r="AA683" i="23" s="1"/>
  <c r="O682" i="23"/>
  <c r="AA682" i="23" s="1"/>
  <c r="O681" i="23"/>
  <c r="AA681" i="23" s="1"/>
  <c r="O680" i="23"/>
  <c r="AA680" i="23" s="1"/>
  <c r="O679" i="23"/>
  <c r="AA679" i="23" s="1"/>
  <c r="O678" i="23"/>
  <c r="AA678" i="23" s="1"/>
  <c r="O677" i="23"/>
  <c r="AA677" i="23" s="1"/>
  <c r="O676" i="23"/>
  <c r="AA676" i="23" s="1"/>
  <c r="O675" i="23"/>
  <c r="AA675" i="23" s="1"/>
  <c r="O674" i="23"/>
  <c r="AA674" i="23" s="1"/>
  <c r="O673" i="23"/>
  <c r="AA673" i="23" s="1"/>
  <c r="O672" i="23"/>
  <c r="AA672" i="23" s="1"/>
  <c r="O671" i="23"/>
  <c r="AA671" i="23" s="1"/>
  <c r="O670" i="23"/>
  <c r="AA670" i="23" s="1"/>
  <c r="O669" i="23"/>
  <c r="AA669" i="23" s="1"/>
  <c r="O668" i="23"/>
  <c r="AA668" i="23" s="1"/>
  <c r="O667" i="23"/>
  <c r="AA667" i="23" s="1"/>
  <c r="O666" i="23"/>
  <c r="AA666" i="23" s="1"/>
  <c r="O665" i="23"/>
  <c r="AA665" i="23" s="1"/>
  <c r="O664" i="23"/>
  <c r="AA664" i="23" s="1"/>
  <c r="O663" i="23"/>
  <c r="AA663" i="23" s="1"/>
  <c r="O662" i="23"/>
  <c r="AA662" i="23" s="1"/>
  <c r="O661" i="23"/>
  <c r="AA661" i="23" s="1"/>
  <c r="O660" i="23"/>
  <c r="AA660" i="23" s="1"/>
  <c r="O659" i="23"/>
  <c r="AA659" i="23" s="1"/>
  <c r="O658" i="23"/>
  <c r="AA658" i="23" s="1"/>
  <c r="O657" i="23"/>
  <c r="AA657" i="23" s="1"/>
  <c r="O656" i="23"/>
  <c r="AA656" i="23" s="1"/>
  <c r="O655" i="23"/>
  <c r="AA655" i="23" s="1"/>
  <c r="O654" i="23"/>
  <c r="AA654" i="23" s="1"/>
  <c r="O653" i="23"/>
  <c r="AA653" i="23" s="1"/>
  <c r="O652" i="23"/>
  <c r="AA652" i="23" s="1"/>
  <c r="O651" i="23"/>
  <c r="AA651" i="23" s="1"/>
  <c r="O650" i="23"/>
  <c r="AA650" i="23" s="1"/>
  <c r="O649" i="23"/>
  <c r="AA649" i="23" s="1"/>
  <c r="O648" i="23"/>
  <c r="AA648" i="23" s="1"/>
  <c r="O647" i="23"/>
  <c r="AA647" i="23" s="1"/>
  <c r="O646" i="23"/>
  <c r="AA646" i="23" s="1"/>
  <c r="O645" i="23"/>
  <c r="AA645" i="23" s="1"/>
  <c r="O644" i="23"/>
  <c r="AA644" i="23" s="1"/>
  <c r="O643" i="23"/>
  <c r="AA643" i="23" s="1"/>
  <c r="O642" i="23"/>
  <c r="AA642" i="23" s="1"/>
  <c r="O641" i="23"/>
  <c r="AA641" i="23" s="1"/>
  <c r="O640" i="23"/>
  <c r="AA640" i="23" s="1"/>
  <c r="O639" i="23"/>
  <c r="AA639" i="23" s="1"/>
  <c r="O638" i="23"/>
  <c r="AA638" i="23" s="1"/>
  <c r="O637" i="23"/>
  <c r="AA637" i="23" s="1"/>
  <c r="O636" i="23"/>
  <c r="AA636" i="23" s="1"/>
  <c r="O635" i="23"/>
  <c r="AA635" i="23" s="1"/>
  <c r="O634" i="23"/>
  <c r="AA634" i="23" s="1"/>
  <c r="O633" i="23"/>
  <c r="AA633" i="23" s="1"/>
  <c r="O632" i="23"/>
  <c r="AA632" i="23" s="1"/>
  <c r="O631" i="23"/>
  <c r="AA631" i="23" s="1"/>
  <c r="O630" i="23"/>
  <c r="AA630" i="23" s="1"/>
  <c r="O629" i="23"/>
  <c r="AA629" i="23" s="1"/>
  <c r="O628" i="23"/>
  <c r="AA628" i="23" s="1"/>
  <c r="O627" i="23"/>
  <c r="AA627" i="23" s="1"/>
  <c r="O626" i="23"/>
  <c r="AA626" i="23" s="1"/>
  <c r="O625" i="23"/>
  <c r="AA625" i="23" s="1"/>
  <c r="O624" i="23"/>
  <c r="AA624" i="23" s="1"/>
  <c r="O623" i="23"/>
  <c r="AA623" i="23" s="1"/>
  <c r="O622" i="23"/>
  <c r="AA622" i="23" s="1"/>
  <c r="O621" i="23"/>
  <c r="AA621" i="23" s="1"/>
  <c r="O620" i="23"/>
  <c r="AA620" i="23" s="1"/>
  <c r="O619" i="23"/>
  <c r="AA619" i="23" s="1"/>
  <c r="O618" i="23"/>
  <c r="AA618" i="23" s="1"/>
  <c r="O617" i="23"/>
  <c r="AA617" i="23" s="1"/>
  <c r="O616" i="23"/>
  <c r="AA616" i="23" s="1"/>
  <c r="O615" i="23"/>
  <c r="AA615" i="23" s="1"/>
  <c r="O614" i="23"/>
  <c r="AA614" i="23" s="1"/>
  <c r="O613" i="23"/>
  <c r="AA613" i="23" s="1"/>
  <c r="O612" i="23"/>
  <c r="AA612" i="23" s="1"/>
  <c r="O611" i="23"/>
  <c r="AA611" i="23" s="1"/>
  <c r="O610" i="23"/>
  <c r="AA610" i="23" s="1"/>
  <c r="O609" i="23"/>
  <c r="AA609" i="23" s="1"/>
  <c r="O608" i="23"/>
  <c r="AA608" i="23" s="1"/>
  <c r="O607" i="23"/>
  <c r="AA607" i="23" s="1"/>
  <c r="O606" i="23"/>
  <c r="AA606" i="23" s="1"/>
  <c r="O605" i="23"/>
  <c r="AA605" i="23" s="1"/>
  <c r="O604" i="23"/>
  <c r="AA604" i="23" s="1"/>
  <c r="O603" i="23"/>
  <c r="AA603" i="23" s="1"/>
  <c r="O602" i="23"/>
  <c r="AA602" i="23" s="1"/>
  <c r="O601" i="23"/>
  <c r="AA601" i="23" s="1"/>
  <c r="O600" i="23"/>
  <c r="AA600" i="23" s="1"/>
  <c r="O599" i="23"/>
  <c r="AA599" i="23" s="1"/>
  <c r="O598" i="23"/>
  <c r="AA598" i="23" s="1"/>
  <c r="O597" i="23"/>
  <c r="AA597" i="23" s="1"/>
  <c r="O596" i="23"/>
  <c r="AA596" i="23" s="1"/>
  <c r="O595" i="23"/>
  <c r="AA595" i="23" s="1"/>
  <c r="O594" i="23"/>
  <c r="AA594" i="23" s="1"/>
  <c r="O593" i="23"/>
  <c r="AA593" i="23" s="1"/>
  <c r="O592" i="23"/>
  <c r="AA592" i="23" s="1"/>
  <c r="O591" i="23"/>
  <c r="AA591" i="23" s="1"/>
  <c r="O590" i="23"/>
  <c r="AA590" i="23" s="1"/>
  <c r="O589" i="23"/>
  <c r="AA589" i="23" s="1"/>
  <c r="O588" i="23"/>
  <c r="AA588" i="23" s="1"/>
  <c r="O587" i="23"/>
  <c r="AA587" i="23" s="1"/>
  <c r="O586" i="23"/>
  <c r="AA586" i="23" s="1"/>
  <c r="O585" i="23"/>
  <c r="AA585" i="23" s="1"/>
  <c r="O584" i="23"/>
  <c r="AA584" i="23" s="1"/>
  <c r="O583" i="23"/>
  <c r="AA583" i="23" s="1"/>
  <c r="O582" i="23"/>
  <c r="AA582" i="23" s="1"/>
  <c r="O581" i="23"/>
  <c r="AA581" i="23" s="1"/>
  <c r="O580" i="23"/>
  <c r="AA580" i="23" s="1"/>
  <c r="O579" i="23"/>
  <c r="AA579" i="23" s="1"/>
  <c r="O578" i="23"/>
  <c r="AA578" i="23" s="1"/>
  <c r="O577" i="23"/>
  <c r="AA577" i="23" s="1"/>
  <c r="O576" i="23"/>
  <c r="AA576" i="23" s="1"/>
  <c r="O575" i="23"/>
  <c r="AA575" i="23" s="1"/>
  <c r="O574" i="23"/>
  <c r="AA574" i="23" s="1"/>
  <c r="O573" i="23"/>
  <c r="AA573" i="23" s="1"/>
  <c r="O572" i="23"/>
  <c r="AA572" i="23" s="1"/>
  <c r="O571" i="23"/>
  <c r="AA571" i="23" s="1"/>
  <c r="O570" i="23"/>
  <c r="AA570" i="23" s="1"/>
  <c r="O569" i="23"/>
  <c r="AA569" i="23" s="1"/>
  <c r="O568" i="23"/>
  <c r="AA568" i="23" s="1"/>
  <c r="O567" i="23"/>
  <c r="AA567" i="23" s="1"/>
  <c r="O566" i="23"/>
  <c r="AA566" i="23" s="1"/>
  <c r="O565" i="23"/>
  <c r="AA565" i="23" s="1"/>
  <c r="O564" i="23"/>
  <c r="AA564" i="23" s="1"/>
  <c r="O563" i="23"/>
  <c r="AA563" i="23" s="1"/>
  <c r="O562" i="23"/>
  <c r="AA562" i="23" s="1"/>
  <c r="O561" i="23"/>
  <c r="AA561" i="23" s="1"/>
  <c r="O560" i="23"/>
  <c r="AA560" i="23" s="1"/>
  <c r="O559" i="23"/>
  <c r="AA559" i="23" s="1"/>
  <c r="O558" i="23"/>
  <c r="AA558" i="23" s="1"/>
  <c r="O557" i="23"/>
  <c r="AA557" i="23" s="1"/>
  <c r="O556" i="23"/>
  <c r="AA556" i="23" s="1"/>
  <c r="O555" i="23"/>
  <c r="AA555" i="23" s="1"/>
  <c r="O554" i="23"/>
  <c r="AA554" i="23" s="1"/>
  <c r="O553" i="23"/>
  <c r="AA553" i="23" s="1"/>
  <c r="O552" i="23"/>
  <c r="AA552" i="23" s="1"/>
  <c r="O551" i="23"/>
  <c r="AA551" i="23" s="1"/>
  <c r="O550" i="23"/>
  <c r="AA550" i="23" s="1"/>
  <c r="O549" i="23"/>
  <c r="AA549" i="23" s="1"/>
  <c r="O548" i="23"/>
  <c r="AA548" i="23" s="1"/>
  <c r="O547" i="23"/>
  <c r="AA547" i="23" s="1"/>
  <c r="O546" i="23"/>
  <c r="AA546" i="23" s="1"/>
  <c r="O545" i="23"/>
  <c r="AA545" i="23" s="1"/>
  <c r="O544" i="23"/>
  <c r="AA544" i="23" s="1"/>
  <c r="AA436" i="23"/>
  <c r="AA426" i="23"/>
  <c r="AA398" i="23"/>
  <c r="AA396" i="23"/>
  <c r="AA341" i="23"/>
  <c r="AA327" i="23"/>
  <c r="AA326" i="23"/>
  <c r="AA324" i="23"/>
  <c r="AA319" i="23"/>
  <c r="O6" i="23" a="1"/>
  <c r="O5" i="23" a="1"/>
  <c r="O4" i="23" a="1"/>
  <c r="O3" i="23" a="1"/>
  <c r="BE779" i="10"/>
  <c r="BD779" i="10"/>
  <c r="BC779" i="10"/>
  <c r="BB779" i="10"/>
  <c r="BA779" i="10"/>
  <c r="AZ779" i="10"/>
  <c r="AY779" i="10"/>
  <c r="AX779" i="10"/>
  <c r="AW779" i="10"/>
  <c r="AV779" i="10"/>
  <c r="BE778" i="10"/>
  <c r="BD778" i="10"/>
  <c r="BC778" i="10"/>
  <c r="BB778" i="10"/>
  <c r="BA778" i="10"/>
  <c r="AZ778" i="10"/>
  <c r="AY778" i="10"/>
  <c r="AX778" i="10"/>
  <c r="AW778" i="10"/>
  <c r="AV778" i="10"/>
  <c r="BE777" i="10"/>
  <c r="BD777" i="10"/>
  <c r="BC777" i="10"/>
  <c r="BB777" i="10"/>
  <c r="BA777" i="10"/>
  <c r="AZ777" i="10"/>
  <c r="AY777" i="10"/>
  <c r="AX777" i="10"/>
  <c r="AW777" i="10"/>
  <c r="AV777" i="10"/>
  <c r="BE776" i="10"/>
  <c r="BD776" i="10"/>
  <c r="BC776" i="10"/>
  <c r="BB776" i="10"/>
  <c r="BA776" i="10"/>
  <c r="AZ776" i="10"/>
  <c r="AY776" i="10"/>
  <c r="AX776" i="10"/>
  <c r="AW776" i="10"/>
  <c r="AV776" i="10"/>
  <c r="BE775" i="10"/>
  <c r="BD775" i="10"/>
  <c r="BC775" i="10"/>
  <c r="BB775" i="10"/>
  <c r="BA775" i="10"/>
  <c r="AZ775" i="10"/>
  <c r="AY775" i="10"/>
  <c r="AX775" i="10"/>
  <c r="AW775" i="10"/>
  <c r="AV775" i="10"/>
  <c r="BE774" i="10"/>
  <c r="BD774" i="10"/>
  <c r="BC774" i="10"/>
  <c r="BB774" i="10"/>
  <c r="BA774" i="10"/>
  <c r="AZ774" i="10"/>
  <c r="AY774" i="10"/>
  <c r="AX774" i="10"/>
  <c r="AW774" i="10"/>
  <c r="AV774" i="10"/>
  <c r="BE773" i="10"/>
  <c r="BD773" i="10"/>
  <c r="BC773" i="10"/>
  <c r="BB773" i="10"/>
  <c r="BA773" i="10"/>
  <c r="AZ773" i="10"/>
  <c r="AY773" i="10"/>
  <c r="AX773" i="10"/>
  <c r="AW773" i="10"/>
  <c r="AV773" i="10"/>
  <c r="BE772" i="10"/>
  <c r="BD772" i="10"/>
  <c r="BC772" i="10"/>
  <c r="BB772" i="10"/>
  <c r="BA772" i="10"/>
  <c r="AZ772" i="10"/>
  <c r="AY772" i="10"/>
  <c r="AX772" i="10"/>
  <c r="AW772" i="10"/>
  <c r="AV772" i="10"/>
  <c r="BE771" i="10"/>
  <c r="BD771" i="10"/>
  <c r="BC771" i="10"/>
  <c r="BB771" i="10"/>
  <c r="BA771" i="10"/>
  <c r="AZ771" i="10"/>
  <c r="AY771" i="10"/>
  <c r="AX771" i="10"/>
  <c r="AW771" i="10"/>
  <c r="AV771" i="10"/>
  <c r="BE770" i="10"/>
  <c r="BD770" i="10"/>
  <c r="BC770" i="10"/>
  <c r="BB770" i="10"/>
  <c r="BA770" i="10"/>
  <c r="AZ770" i="10"/>
  <c r="AY770" i="10"/>
  <c r="AX770" i="10"/>
  <c r="AW770" i="10"/>
  <c r="AV770" i="10"/>
  <c r="BE769" i="10"/>
  <c r="BD769" i="10"/>
  <c r="BC769" i="10"/>
  <c r="BB769" i="10"/>
  <c r="BA769" i="10"/>
  <c r="AZ769" i="10"/>
  <c r="AY769" i="10"/>
  <c r="AX769" i="10"/>
  <c r="AW769" i="10"/>
  <c r="AV769" i="10"/>
  <c r="BE768" i="10"/>
  <c r="BD768" i="10"/>
  <c r="BC768" i="10"/>
  <c r="BB768" i="10"/>
  <c r="BA768" i="10"/>
  <c r="AZ768" i="10"/>
  <c r="AY768" i="10"/>
  <c r="AX768" i="10"/>
  <c r="AW768" i="10"/>
  <c r="AV768" i="10"/>
  <c r="BE767" i="10"/>
  <c r="BD767" i="10"/>
  <c r="BC767" i="10"/>
  <c r="BB767" i="10"/>
  <c r="BA767" i="10"/>
  <c r="AZ767" i="10"/>
  <c r="AY767" i="10"/>
  <c r="AX767" i="10"/>
  <c r="AW767" i="10"/>
  <c r="AV767" i="10"/>
  <c r="BE744" i="10"/>
  <c r="BD744" i="10"/>
  <c r="BC744" i="10"/>
  <c r="BB744" i="10"/>
  <c r="BA744" i="10"/>
  <c r="AZ744" i="10"/>
  <c r="AY744" i="10"/>
  <c r="AX744" i="10"/>
  <c r="AW744" i="10"/>
  <c r="AV744" i="10"/>
  <c r="BE743" i="10"/>
  <c r="BD743" i="10"/>
  <c r="BC743" i="10"/>
  <c r="BB743" i="10"/>
  <c r="BA743" i="10"/>
  <c r="AZ743" i="10"/>
  <c r="AY743" i="10"/>
  <c r="AX743" i="10"/>
  <c r="AW743" i="10"/>
  <c r="AV743" i="10"/>
  <c r="BE742" i="10"/>
  <c r="BD742" i="10"/>
  <c r="BC742" i="10"/>
  <c r="BB742" i="10"/>
  <c r="BA742" i="10"/>
  <c r="AZ742" i="10"/>
  <c r="AY742" i="10"/>
  <c r="AX742" i="10"/>
  <c r="AW742" i="10"/>
  <c r="AV742" i="10"/>
  <c r="BE741" i="10"/>
  <c r="BD741" i="10"/>
  <c r="BC741" i="10"/>
  <c r="BB741" i="10"/>
  <c r="BA741" i="10"/>
  <c r="AZ741" i="10"/>
  <c r="AY741" i="10"/>
  <c r="AX741" i="10"/>
  <c r="AW741" i="10"/>
  <c r="AV741" i="10"/>
  <c r="BE740" i="10"/>
  <c r="BD740" i="10"/>
  <c r="BC740" i="10"/>
  <c r="BB740" i="10"/>
  <c r="BA740" i="10"/>
  <c r="AZ740" i="10"/>
  <c r="AY740" i="10"/>
  <c r="AX740" i="10"/>
  <c r="AW740" i="10"/>
  <c r="AV740" i="10"/>
  <c r="BE739" i="10"/>
  <c r="BD739" i="10"/>
  <c r="BC739" i="10"/>
  <c r="BB739" i="10"/>
  <c r="BA739" i="10"/>
  <c r="AZ739" i="10"/>
  <c r="AY739" i="10"/>
  <c r="AX739" i="10"/>
  <c r="AW739" i="10"/>
  <c r="AV739" i="10"/>
  <c r="BE738" i="10"/>
  <c r="BD738" i="10"/>
  <c r="BC738" i="10"/>
  <c r="BB738" i="10"/>
  <c r="BA738" i="10"/>
  <c r="AZ738" i="10"/>
  <c r="AY738" i="10"/>
  <c r="AX738" i="10"/>
  <c r="AW738" i="10"/>
  <c r="AV738" i="10"/>
  <c r="BE737" i="10"/>
  <c r="BD737" i="10"/>
  <c r="BC737" i="10"/>
  <c r="BB737" i="10"/>
  <c r="BA737" i="10"/>
  <c r="AZ737" i="10"/>
  <c r="AY737" i="10"/>
  <c r="AX737" i="10"/>
  <c r="AW737" i="10"/>
  <c r="AV737" i="10"/>
  <c r="BE736" i="10"/>
  <c r="BD736" i="10"/>
  <c r="BC736" i="10"/>
  <c r="BB736" i="10"/>
  <c r="BA736" i="10"/>
  <c r="AZ736" i="10"/>
  <c r="AY736" i="10"/>
  <c r="AX736" i="10"/>
  <c r="AW736" i="10"/>
  <c r="AV736" i="10"/>
  <c r="BE735" i="10"/>
  <c r="BD735" i="10"/>
  <c r="BC735" i="10"/>
  <c r="BB735" i="10"/>
  <c r="BA735" i="10"/>
  <c r="AZ735" i="10"/>
  <c r="AY735" i="10"/>
  <c r="AX735" i="10"/>
  <c r="AW735" i="10"/>
  <c r="AV735" i="10"/>
  <c r="BE734" i="10"/>
  <c r="BD734" i="10"/>
  <c r="BC734" i="10"/>
  <c r="BB734" i="10"/>
  <c r="BA734" i="10"/>
  <c r="AZ734" i="10"/>
  <c r="AY734" i="10"/>
  <c r="AX734" i="10"/>
  <c r="AW734" i="10"/>
  <c r="AV734" i="10"/>
  <c r="BE733" i="10"/>
  <c r="BD733" i="10"/>
  <c r="BC733" i="10"/>
  <c r="BB733" i="10"/>
  <c r="BA733" i="10"/>
  <c r="AZ733" i="10"/>
  <c r="AY733" i="10"/>
  <c r="AX733" i="10"/>
  <c r="AW733" i="10"/>
  <c r="AV733" i="10"/>
  <c r="BE732" i="10"/>
  <c r="BD732" i="10"/>
  <c r="BC732" i="10"/>
  <c r="BB732" i="10"/>
  <c r="BA732" i="10"/>
  <c r="AZ732" i="10"/>
  <c r="AY732" i="10"/>
  <c r="AX732" i="10"/>
  <c r="AW732" i="10"/>
  <c r="AV732" i="10"/>
  <c r="BE731" i="10"/>
  <c r="BD731" i="10"/>
  <c r="BC731" i="10"/>
  <c r="BB731" i="10"/>
  <c r="BA731" i="10"/>
  <c r="AZ731" i="10"/>
  <c r="AY731" i="10"/>
  <c r="AX731" i="10"/>
  <c r="AW731" i="10"/>
  <c r="AV731" i="10"/>
  <c r="BE730" i="10"/>
  <c r="BD730" i="10"/>
  <c r="BC730" i="10"/>
  <c r="BB730" i="10"/>
  <c r="BA730" i="10"/>
  <c r="AZ730" i="10"/>
  <c r="AY730" i="10"/>
  <c r="AX730" i="10"/>
  <c r="AW730" i="10"/>
  <c r="AV730" i="10"/>
  <c r="BE729" i="10"/>
  <c r="BD729" i="10"/>
  <c r="BC729" i="10"/>
  <c r="BB729" i="10"/>
  <c r="BA729" i="10"/>
  <c r="AZ729" i="10"/>
  <c r="AY729" i="10"/>
  <c r="AX729" i="10"/>
  <c r="AW729" i="10"/>
  <c r="AV729" i="10"/>
  <c r="BE728" i="10"/>
  <c r="BD728" i="10"/>
  <c r="BC728" i="10"/>
  <c r="BB728" i="10"/>
  <c r="BA728" i="10"/>
  <c r="AZ728" i="10"/>
  <c r="AY728" i="10"/>
  <c r="AX728" i="10"/>
  <c r="AW728" i="10"/>
  <c r="AV728" i="10"/>
  <c r="BE727" i="10"/>
  <c r="BD727" i="10"/>
  <c r="BC727" i="10"/>
  <c r="BB727" i="10"/>
  <c r="BA727" i="10"/>
  <c r="AZ727" i="10"/>
  <c r="AY727" i="10"/>
  <c r="AX727" i="10"/>
  <c r="AW727" i="10"/>
  <c r="AV727" i="10"/>
  <c r="BE726" i="10"/>
  <c r="BD726" i="10"/>
  <c r="BC726" i="10"/>
  <c r="BB726" i="10"/>
  <c r="BA726" i="10"/>
  <c r="AZ726" i="10"/>
  <c r="AY726" i="10"/>
  <c r="AX726" i="10"/>
  <c r="AW726" i="10"/>
  <c r="AV726" i="10"/>
  <c r="BE725" i="10"/>
  <c r="BD725" i="10"/>
  <c r="BC725" i="10"/>
  <c r="BB725" i="10"/>
  <c r="BA725" i="10"/>
  <c r="AZ725" i="10"/>
  <c r="AY725" i="10"/>
  <c r="AX725" i="10"/>
  <c r="AW725" i="10"/>
  <c r="AV725" i="10"/>
  <c r="BE724" i="10"/>
  <c r="BD724" i="10"/>
  <c r="BC724" i="10"/>
  <c r="BB724" i="10"/>
  <c r="BA724" i="10"/>
  <c r="AZ724" i="10"/>
  <c r="AY724" i="10"/>
  <c r="AX724" i="10"/>
  <c r="AW724" i="10"/>
  <c r="AV724" i="10"/>
  <c r="BE723" i="10"/>
  <c r="BD723" i="10"/>
  <c r="BC723" i="10"/>
  <c r="BB723" i="10"/>
  <c r="BA723" i="10"/>
  <c r="AZ723" i="10"/>
  <c r="AY723" i="10"/>
  <c r="AX723" i="10"/>
  <c r="AW723" i="10"/>
  <c r="AV723" i="10"/>
  <c r="BE722" i="10"/>
  <c r="BD722" i="10"/>
  <c r="BC722" i="10"/>
  <c r="BB722" i="10"/>
  <c r="BA722" i="10"/>
  <c r="AZ722" i="10"/>
  <c r="AY722" i="10"/>
  <c r="AX722" i="10"/>
  <c r="AW722" i="10"/>
  <c r="AV722" i="10"/>
  <c r="BE721" i="10"/>
  <c r="BD721" i="10"/>
  <c r="BC721" i="10"/>
  <c r="BB721" i="10"/>
  <c r="BA721" i="10"/>
  <c r="AZ721" i="10"/>
  <c r="AY721" i="10"/>
  <c r="AX721" i="10"/>
  <c r="AW721" i="10"/>
  <c r="AV721" i="10"/>
  <c r="BE720" i="10"/>
  <c r="BD720" i="10"/>
  <c r="BC720" i="10"/>
  <c r="BB720" i="10"/>
  <c r="BA720" i="10"/>
  <c r="AZ720" i="10"/>
  <c r="AY720" i="10"/>
  <c r="AX720" i="10"/>
  <c r="AW720" i="10"/>
  <c r="AV720" i="10"/>
  <c r="BE719" i="10"/>
  <c r="BD719" i="10"/>
  <c r="BC719" i="10"/>
  <c r="BB719" i="10"/>
  <c r="BA719" i="10"/>
  <c r="AZ719" i="10"/>
  <c r="AY719" i="10"/>
  <c r="AX719" i="10"/>
  <c r="AW719" i="10"/>
  <c r="AV719" i="10"/>
  <c r="BE718" i="10"/>
  <c r="BD718" i="10"/>
  <c r="BC718" i="10"/>
  <c r="BB718" i="10"/>
  <c r="BA718" i="10"/>
  <c r="AZ718" i="10"/>
  <c r="AY718" i="10"/>
  <c r="AX718" i="10"/>
  <c r="AW718" i="10"/>
  <c r="AV718" i="10"/>
  <c r="BE717" i="10"/>
  <c r="BD717" i="10"/>
  <c r="BC717" i="10"/>
  <c r="BB717" i="10"/>
  <c r="BA717" i="10"/>
  <c r="AZ717" i="10"/>
  <c r="AY717" i="10"/>
  <c r="AX717" i="10"/>
  <c r="AW717" i="10"/>
  <c r="AV717" i="10"/>
  <c r="BE716" i="10"/>
  <c r="BD716" i="10"/>
  <c r="BC716" i="10"/>
  <c r="BB716" i="10"/>
  <c r="BA716" i="10"/>
  <c r="AZ716" i="10"/>
  <c r="AY716" i="10"/>
  <c r="AX716" i="10"/>
  <c r="AW716" i="10"/>
  <c r="AV716" i="10"/>
  <c r="BE715" i="10"/>
  <c r="BD715" i="10"/>
  <c r="BC715" i="10"/>
  <c r="BB715" i="10"/>
  <c r="BA715" i="10"/>
  <c r="BE714" i="10"/>
  <c r="BD714" i="10"/>
  <c r="BC714" i="10"/>
  <c r="BB714" i="10"/>
  <c r="BA714" i="10"/>
  <c r="BE713" i="10"/>
  <c r="BD713" i="10"/>
  <c r="BC713" i="10"/>
  <c r="BB713" i="10"/>
  <c r="BA713" i="10"/>
  <c r="BE712" i="10"/>
  <c r="BD712" i="10"/>
  <c r="BC712" i="10"/>
  <c r="BB712" i="10"/>
  <c r="BA712" i="10"/>
  <c r="BE711" i="10"/>
  <c r="BD711" i="10"/>
  <c r="BC711" i="10"/>
  <c r="BB711" i="10"/>
  <c r="BA711" i="10"/>
  <c r="BE710" i="10"/>
  <c r="BD710" i="10"/>
  <c r="BC710" i="10"/>
  <c r="BB710" i="10"/>
  <c r="BA710" i="10"/>
  <c r="BE709" i="10"/>
  <c r="BD709" i="10"/>
  <c r="BC709" i="10"/>
  <c r="BB709" i="10"/>
  <c r="BA709" i="10"/>
  <c r="BE708" i="10"/>
  <c r="BD708" i="10"/>
  <c r="BC708" i="10"/>
  <c r="BB708" i="10"/>
  <c r="BA708" i="10"/>
  <c r="BE707" i="10"/>
  <c r="BD707" i="10"/>
  <c r="BC707" i="10"/>
  <c r="BB707" i="10"/>
  <c r="BA707" i="10"/>
  <c r="BE706" i="10"/>
  <c r="BD706" i="10"/>
  <c r="BC706" i="10"/>
  <c r="BB706" i="10"/>
  <c r="BA706" i="10"/>
  <c r="BE705" i="10"/>
  <c r="BD705" i="10"/>
  <c r="BC705" i="10"/>
  <c r="BB705" i="10"/>
  <c r="BA705" i="10"/>
  <c r="BE704" i="10"/>
  <c r="BD704" i="10"/>
  <c r="BC704" i="10"/>
  <c r="BB704" i="10"/>
  <c r="BA704" i="10"/>
  <c r="BE703" i="10"/>
  <c r="BD703" i="10"/>
  <c r="BC703" i="10"/>
  <c r="BB703" i="10"/>
  <c r="BA703" i="10"/>
  <c r="BE702" i="10"/>
  <c r="BD702" i="10"/>
  <c r="BC702" i="10"/>
  <c r="BB702" i="10"/>
  <c r="BA702" i="10"/>
  <c r="BE701" i="10"/>
  <c r="BD701" i="10"/>
  <c r="BC701" i="10"/>
  <c r="BB701" i="10"/>
  <c r="BA701" i="10"/>
  <c r="AZ701" i="10"/>
  <c r="AY701" i="10"/>
  <c r="AX701" i="10"/>
  <c r="AW701" i="10"/>
  <c r="AV701" i="10"/>
  <c r="BE700" i="10"/>
  <c r="BD700" i="10"/>
  <c r="BC700" i="10"/>
  <c r="BB700" i="10"/>
  <c r="BA700" i="10"/>
  <c r="AZ700" i="10"/>
  <c r="AY700" i="10"/>
  <c r="AX700" i="10"/>
  <c r="AW700" i="10"/>
  <c r="AV700" i="10"/>
  <c r="BE699" i="10"/>
  <c r="BD699" i="10"/>
  <c r="BC699" i="10"/>
  <c r="BB699" i="10"/>
  <c r="BA699" i="10"/>
  <c r="AZ699" i="10"/>
  <c r="AY699" i="10"/>
  <c r="AX699" i="10"/>
  <c r="AW699" i="10"/>
  <c r="AV699" i="10"/>
  <c r="BE698" i="10"/>
  <c r="BD698" i="10"/>
  <c r="BC698" i="10"/>
  <c r="BB698" i="10"/>
  <c r="BA698" i="10"/>
  <c r="AZ698" i="10"/>
  <c r="AY698" i="10"/>
  <c r="AX698" i="10"/>
  <c r="AW698" i="10"/>
  <c r="AV698" i="10"/>
  <c r="BE697" i="10"/>
  <c r="BD697" i="10"/>
  <c r="BC697" i="10"/>
  <c r="BB697" i="10"/>
  <c r="BA697" i="10"/>
  <c r="AZ697" i="10"/>
  <c r="AY697" i="10"/>
  <c r="AX697" i="10"/>
  <c r="AW697" i="10"/>
  <c r="AV697" i="10"/>
  <c r="BE696" i="10"/>
  <c r="BD696" i="10"/>
  <c r="BC696" i="10"/>
  <c r="BB696" i="10"/>
  <c r="BA696" i="10"/>
  <c r="AZ696" i="10"/>
  <c r="AY696" i="10"/>
  <c r="AX696" i="10"/>
  <c r="AW696" i="10"/>
  <c r="AV696" i="10"/>
  <c r="BE695" i="10"/>
  <c r="BD695" i="10"/>
  <c r="BC695" i="10"/>
  <c r="BB695" i="10"/>
  <c r="BA695" i="10"/>
  <c r="AZ695" i="10"/>
  <c r="AY695" i="10"/>
  <c r="AX695" i="10"/>
  <c r="AW695" i="10"/>
  <c r="AV695" i="10"/>
  <c r="BE694" i="10"/>
  <c r="BD694" i="10"/>
  <c r="BC694" i="10"/>
  <c r="BB694" i="10"/>
  <c r="BA694" i="10"/>
  <c r="AZ694" i="10"/>
  <c r="AY694" i="10"/>
  <c r="AX694" i="10"/>
  <c r="AW694" i="10"/>
  <c r="AV694" i="10"/>
  <c r="BE693" i="10"/>
  <c r="BD693" i="10"/>
  <c r="BC693" i="10"/>
  <c r="BB693" i="10"/>
  <c r="BA693" i="10"/>
  <c r="AZ693" i="10"/>
  <c r="AY693" i="10"/>
  <c r="AX693" i="10"/>
  <c r="AW693" i="10"/>
  <c r="AV693" i="10"/>
  <c r="BE692" i="10"/>
  <c r="BD692" i="10"/>
  <c r="BC692" i="10"/>
  <c r="BB692" i="10"/>
  <c r="BA692" i="10"/>
  <c r="AZ692" i="10"/>
  <c r="AY692" i="10"/>
  <c r="AX692" i="10"/>
  <c r="AW692" i="10"/>
  <c r="AV692" i="10"/>
  <c r="BE691" i="10"/>
  <c r="BD691" i="10"/>
  <c r="BC691" i="10"/>
  <c r="BB691" i="10"/>
  <c r="BA691" i="10"/>
  <c r="BE690" i="10"/>
  <c r="BD690" i="10"/>
  <c r="BC690" i="10"/>
  <c r="BB690" i="10"/>
  <c r="BA690" i="10"/>
  <c r="AZ690" i="10"/>
  <c r="AY690" i="10"/>
  <c r="AX690" i="10"/>
  <c r="AW690" i="10"/>
  <c r="AV690" i="10"/>
  <c r="BE689" i="10"/>
  <c r="BD689" i="10"/>
  <c r="BC689" i="10"/>
  <c r="BB689" i="10"/>
  <c r="BA689" i="10"/>
  <c r="AZ689" i="10"/>
  <c r="AY689" i="10"/>
  <c r="AX689" i="10"/>
  <c r="AW689" i="10"/>
  <c r="AV689" i="10"/>
  <c r="BE688" i="10"/>
  <c r="BD688" i="10"/>
  <c r="BC688" i="10"/>
  <c r="BB688" i="10"/>
  <c r="BA688" i="10"/>
  <c r="BE687" i="10"/>
  <c r="BD687" i="10"/>
  <c r="BC687" i="10"/>
  <c r="BB687" i="10"/>
  <c r="BA687" i="10"/>
  <c r="BE686" i="10"/>
  <c r="BD686" i="10"/>
  <c r="BC686" i="10"/>
  <c r="BB686" i="10"/>
  <c r="BA686" i="10"/>
  <c r="BE685" i="10"/>
  <c r="BD685" i="10"/>
  <c r="BC685" i="10"/>
  <c r="BB685" i="10"/>
  <c r="BA685" i="10"/>
  <c r="BE684" i="10"/>
  <c r="BD684" i="10"/>
  <c r="BC684" i="10"/>
  <c r="BB684" i="10"/>
  <c r="BA684" i="10"/>
  <c r="BE683" i="10"/>
  <c r="BD683" i="10"/>
  <c r="BC683" i="10"/>
  <c r="BB683" i="10"/>
  <c r="BA683" i="10"/>
  <c r="BE682" i="10"/>
  <c r="BD682" i="10"/>
  <c r="BC682" i="10"/>
  <c r="BB682" i="10"/>
  <c r="BA682" i="10"/>
  <c r="BE681" i="10"/>
  <c r="BD681" i="10"/>
  <c r="BC681" i="10"/>
  <c r="BB681" i="10"/>
  <c r="BA681" i="10"/>
  <c r="BE680" i="10"/>
  <c r="BD680" i="10"/>
  <c r="BC680" i="10"/>
  <c r="BB680" i="10"/>
  <c r="BA680" i="10"/>
  <c r="BE679" i="10"/>
  <c r="BD679" i="10"/>
  <c r="BC679" i="10"/>
  <c r="BB679" i="10"/>
  <c r="BA679" i="10"/>
  <c r="BE678" i="10"/>
  <c r="BD678" i="10"/>
  <c r="BC678" i="10"/>
  <c r="BB678" i="10"/>
  <c r="BA678" i="10"/>
  <c r="AZ678" i="10"/>
  <c r="AY678" i="10"/>
  <c r="AX678" i="10"/>
  <c r="AW678" i="10"/>
  <c r="AV678" i="10"/>
  <c r="BE677" i="10"/>
  <c r="BD677" i="10"/>
  <c r="BC677" i="10"/>
  <c r="BB677" i="10"/>
  <c r="BA677" i="10"/>
  <c r="AZ677" i="10"/>
  <c r="AY677" i="10"/>
  <c r="AX677" i="10"/>
  <c r="AW677" i="10"/>
  <c r="AV677" i="10"/>
  <c r="BE676" i="10"/>
  <c r="BD676" i="10"/>
  <c r="BC676" i="10"/>
  <c r="BB676" i="10"/>
  <c r="BA676" i="10"/>
  <c r="AZ676" i="10"/>
  <c r="AY676" i="10"/>
  <c r="AX676" i="10"/>
  <c r="AW676" i="10"/>
  <c r="AV676" i="10"/>
  <c r="BE675" i="10"/>
  <c r="BD675" i="10"/>
  <c r="BC675" i="10"/>
  <c r="BB675" i="10"/>
  <c r="BA675" i="10"/>
  <c r="AZ675" i="10"/>
  <c r="AY675" i="10"/>
  <c r="AX675" i="10"/>
  <c r="AW675" i="10"/>
  <c r="AV675" i="10"/>
  <c r="BE674" i="10"/>
  <c r="BD674" i="10"/>
  <c r="BC674" i="10"/>
  <c r="BB674" i="10"/>
  <c r="BA674" i="10"/>
  <c r="BE673" i="10"/>
  <c r="BD673" i="10"/>
  <c r="BC673" i="10"/>
  <c r="BB673" i="10"/>
  <c r="BA673" i="10"/>
  <c r="BE672" i="10"/>
  <c r="BD672" i="10"/>
  <c r="BC672" i="10"/>
  <c r="BB672" i="10"/>
  <c r="BA672" i="10"/>
  <c r="BE671" i="10"/>
  <c r="BD671" i="10"/>
  <c r="BC671" i="10"/>
  <c r="BB671" i="10"/>
  <c r="BA671" i="10"/>
  <c r="BE670" i="10"/>
  <c r="BD670" i="10"/>
  <c r="BC670" i="10"/>
  <c r="BB670" i="10"/>
  <c r="BA670" i="10"/>
  <c r="BE669" i="10"/>
  <c r="BD669" i="10"/>
  <c r="BC669" i="10"/>
  <c r="BB669" i="10"/>
  <c r="BA669" i="10"/>
  <c r="BE668" i="10"/>
  <c r="BD668" i="10"/>
  <c r="BC668" i="10"/>
  <c r="BB668" i="10"/>
  <c r="BA668" i="10"/>
  <c r="BE667" i="10"/>
  <c r="BD667" i="10"/>
  <c r="BC667" i="10"/>
  <c r="BB667" i="10"/>
  <c r="BA667" i="10"/>
  <c r="BE666" i="10"/>
  <c r="BD666" i="10"/>
  <c r="BC666" i="10"/>
  <c r="BB666" i="10"/>
  <c r="BA666" i="10"/>
  <c r="BE665" i="10"/>
  <c r="BD665" i="10"/>
  <c r="BC665" i="10"/>
  <c r="BB665" i="10"/>
  <c r="BA665" i="10"/>
  <c r="BE664" i="10"/>
  <c r="BD664" i="10"/>
  <c r="BC664" i="10"/>
  <c r="BB664" i="10"/>
  <c r="BA664" i="10"/>
  <c r="BE663" i="10"/>
  <c r="BD663" i="10"/>
  <c r="BC663" i="10"/>
  <c r="BB663" i="10"/>
  <c r="BA663" i="10"/>
  <c r="BE662" i="10"/>
  <c r="BD662" i="10"/>
  <c r="BC662" i="10"/>
  <c r="BB662" i="10"/>
  <c r="BA662" i="10"/>
  <c r="BE661" i="10"/>
  <c r="BD661" i="10"/>
  <c r="BC661" i="10"/>
  <c r="BB661" i="10"/>
  <c r="BA661" i="10"/>
  <c r="BE660" i="10"/>
  <c r="BD660" i="10"/>
  <c r="BC660" i="10"/>
  <c r="BB660" i="10"/>
  <c r="BA660" i="10"/>
  <c r="BE659" i="10"/>
  <c r="BD659" i="10"/>
  <c r="BC659" i="10"/>
  <c r="BB659" i="10"/>
  <c r="BA659" i="10"/>
  <c r="BE658" i="10"/>
  <c r="BD658" i="10"/>
  <c r="BC658" i="10"/>
  <c r="BB658" i="10"/>
  <c r="BA658" i="10"/>
  <c r="BE657" i="10"/>
  <c r="BD657" i="10"/>
  <c r="BC657" i="10"/>
  <c r="BB657" i="10"/>
  <c r="BA657" i="10"/>
  <c r="BE656" i="10"/>
  <c r="BD656" i="10"/>
  <c r="BC656" i="10"/>
  <c r="BB656" i="10"/>
  <c r="BA656" i="10"/>
  <c r="BE655" i="10"/>
  <c r="BD655" i="10"/>
  <c r="BC655" i="10"/>
  <c r="BB655" i="10"/>
  <c r="BA655" i="10"/>
  <c r="BE654" i="10"/>
  <c r="BD654" i="10"/>
  <c r="BC654" i="10"/>
  <c r="BB654" i="10"/>
  <c r="BA654" i="10"/>
  <c r="BE653" i="10"/>
  <c r="BD653" i="10"/>
  <c r="BC653" i="10"/>
  <c r="BB653" i="10"/>
  <c r="BA653" i="10"/>
  <c r="BE652" i="10"/>
  <c r="BD652" i="10"/>
  <c r="BC652" i="10"/>
  <c r="BB652" i="10"/>
  <c r="BA652" i="10"/>
  <c r="BE651" i="10"/>
  <c r="BD651" i="10"/>
  <c r="BC651" i="10"/>
  <c r="BB651" i="10"/>
  <c r="BA651" i="10"/>
  <c r="BE650" i="10"/>
  <c r="BD650" i="10"/>
  <c r="BC650" i="10"/>
  <c r="BB650" i="10"/>
  <c r="BA650" i="10"/>
  <c r="AZ650" i="10"/>
  <c r="AY650" i="10"/>
  <c r="AX650" i="10"/>
  <c r="AW650" i="10"/>
  <c r="AV650" i="10"/>
  <c r="BE649" i="10"/>
  <c r="BD649" i="10"/>
  <c r="BC649" i="10"/>
  <c r="BB649" i="10"/>
  <c r="BA649" i="10"/>
  <c r="AZ649" i="10"/>
  <c r="AY649" i="10"/>
  <c r="AX649" i="10"/>
  <c r="AW649" i="10"/>
  <c r="AV649" i="10"/>
  <c r="BE648" i="10"/>
  <c r="BD648" i="10"/>
  <c r="BC648" i="10"/>
  <c r="BB648" i="10"/>
  <c r="BA648" i="10"/>
  <c r="BE647" i="10"/>
  <c r="BD647" i="10"/>
  <c r="BC647" i="10"/>
  <c r="BB647" i="10"/>
  <c r="BA647" i="10"/>
  <c r="AZ647" i="10"/>
  <c r="AY647" i="10"/>
  <c r="AX647" i="10"/>
  <c r="AW647" i="10"/>
  <c r="AV647" i="10"/>
  <c r="BE646" i="10"/>
  <c r="BD646" i="10"/>
  <c r="BC646" i="10"/>
  <c r="BB646" i="10"/>
  <c r="BA646" i="10"/>
  <c r="BE645" i="10"/>
  <c r="BD645" i="10"/>
  <c r="BC645" i="10"/>
  <c r="BB645" i="10"/>
  <c r="BA645" i="10"/>
  <c r="BE644" i="10"/>
  <c r="BD644" i="10"/>
  <c r="BC644" i="10"/>
  <c r="BB644" i="10"/>
  <c r="BA644" i="10"/>
  <c r="BE643" i="10"/>
  <c r="BD643" i="10"/>
  <c r="BC643" i="10"/>
  <c r="BB643" i="10"/>
  <c r="BA643" i="10"/>
  <c r="BE642" i="10"/>
  <c r="BD642" i="10"/>
  <c r="BC642" i="10"/>
  <c r="BB642" i="10"/>
  <c r="BA642" i="10"/>
  <c r="BE641" i="10"/>
  <c r="BD641" i="10"/>
  <c r="BC641" i="10"/>
  <c r="BB641" i="10"/>
  <c r="BA641" i="10"/>
  <c r="AZ641" i="10"/>
  <c r="AY641" i="10"/>
  <c r="AX641" i="10"/>
  <c r="AW641" i="10"/>
  <c r="AV641" i="10"/>
  <c r="BE640" i="10"/>
  <c r="BD640" i="10"/>
  <c r="BC640" i="10"/>
  <c r="BB640" i="10"/>
  <c r="BA640" i="10"/>
  <c r="AZ640" i="10"/>
  <c r="AY640" i="10"/>
  <c r="AX640" i="10"/>
  <c r="AW640" i="10"/>
  <c r="AV640" i="10"/>
  <c r="BE639" i="10"/>
  <c r="BD639" i="10"/>
  <c r="BC639" i="10"/>
  <c r="BB639" i="10"/>
  <c r="BA639" i="10"/>
  <c r="BE638" i="10"/>
  <c r="BD638" i="10"/>
  <c r="BC638" i="10"/>
  <c r="BB638" i="10"/>
  <c r="BA638" i="10"/>
  <c r="BE637" i="10"/>
  <c r="BD637" i="10"/>
  <c r="BC637" i="10"/>
  <c r="BB637" i="10"/>
  <c r="BA637" i="10"/>
  <c r="BE636" i="10"/>
  <c r="BD636" i="10"/>
  <c r="BC636" i="10"/>
  <c r="BB636" i="10"/>
  <c r="BA636" i="10"/>
  <c r="BE635" i="10"/>
  <c r="BD635" i="10"/>
  <c r="BC635" i="10"/>
  <c r="BB635" i="10"/>
  <c r="BA635" i="10"/>
  <c r="AZ635" i="10"/>
  <c r="AY635" i="10"/>
  <c r="AX635" i="10"/>
  <c r="AW635" i="10"/>
  <c r="AV635" i="10"/>
  <c r="BE634" i="10"/>
  <c r="BD634" i="10"/>
  <c r="BC634" i="10"/>
  <c r="BB634" i="10"/>
  <c r="BA634" i="10"/>
  <c r="AZ634" i="10"/>
  <c r="AY634" i="10"/>
  <c r="AX634" i="10"/>
  <c r="AW634" i="10"/>
  <c r="AV634" i="10"/>
  <c r="BE633" i="10"/>
  <c r="BD633" i="10"/>
  <c r="BC633" i="10"/>
  <c r="BB633" i="10"/>
  <c r="BA633" i="10"/>
  <c r="AZ633" i="10"/>
  <c r="AY633" i="10"/>
  <c r="AX633" i="10"/>
  <c r="AW633" i="10"/>
  <c r="AV633" i="10"/>
  <c r="BE632" i="10"/>
  <c r="BD632" i="10"/>
  <c r="BC632" i="10"/>
  <c r="BB632" i="10"/>
  <c r="BA632" i="10"/>
  <c r="AZ632" i="10"/>
  <c r="AY632" i="10"/>
  <c r="AX632" i="10"/>
  <c r="AW632" i="10"/>
  <c r="AV632" i="10"/>
  <c r="BE631" i="10"/>
  <c r="BD631" i="10"/>
  <c r="BC631" i="10"/>
  <c r="BB631" i="10"/>
  <c r="BA631" i="10"/>
  <c r="AZ631" i="10"/>
  <c r="AY631" i="10"/>
  <c r="AX631" i="10"/>
  <c r="AW631" i="10"/>
  <c r="AV631" i="10"/>
  <c r="BE630" i="10"/>
  <c r="BD630" i="10"/>
  <c r="BC630" i="10"/>
  <c r="BB630" i="10"/>
  <c r="BA630" i="10"/>
  <c r="AZ630" i="10"/>
  <c r="AY630" i="10"/>
  <c r="AX630" i="10"/>
  <c r="AW630" i="10"/>
  <c r="AV630" i="10"/>
  <c r="BE629" i="10"/>
  <c r="BD629" i="10"/>
  <c r="BC629" i="10"/>
  <c r="BB629" i="10"/>
  <c r="BA629" i="10"/>
  <c r="AZ629" i="10"/>
  <c r="AY629" i="10"/>
  <c r="AX629" i="10"/>
  <c r="AW629" i="10"/>
  <c r="AV629" i="10"/>
  <c r="BE628" i="10"/>
  <c r="BD628" i="10"/>
  <c r="BC628" i="10"/>
  <c r="BB628" i="10"/>
  <c r="BA628" i="10"/>
  <c r="AZ628" i="10"/>
  <c r="AY628" i="10"/>
  <c r="AX628" i="10"/>
  <c r="AW628" i="10"/>
  <c r="AV628" i="10"/>
  <c r="BE627" i="10"/>
  <c r="BD627" i="10"/>
  <c r="BC627" i="10"/>
  <c r="BB627" i="10"/>
  <c r="BA627" i="10"/>
  <c r="AZ627" i="10"/>
  <c r="AY627" i="10"/>
  <c r="AX627" i="10"/>
  <c r="AW627" i="10"/>
  <c r="AV627" i="10"/>
  <c r="BE626" i="10"/>
  <c r="BD626" i="10"/>
  <c r="BC626" i="10"/>
  <c r="BB626" i="10"/>
  <c r="BA626" i="10"/>
  <c r="AZ626" i="10"/>
  <c r="AY626" i="10"/>
  <c r="AX626" i="10"/>
  <c r="AW626" i="10"/>
  <c r="AV626" i="10"/>
  <c r="BE625" i="10"/>
  <c r="BD625" i="10"/>
  <c r="BC625" i="10"/>
  <c r="BB625" i="10"/>
  <c r="BA625" i="10"/>
  <c r="AZ625" i="10"/>
  <c r="AY625" i="10"/>
  <c r="AX625" i="10"/>
  <c r="AW625" i="10"/>
  <c r="AV625" i="10"/>
  <c r="BE624" i="10"/>
  <c r="BD624" i="10"/>
  <c r="BC624" i="10"/>
  <c r="BB624" i="10"/>
  <c r="BA624" i="10"/>
  <c r="AZ624" i="10"/>
  <c r="AY624" i="10"/>
  <c r="AX624" i="10"/>
  <c r="AW624" i="10"/>
  <c r="AV624" i="10"/>
  <c r="BE623" i="10"/>
  <c r="BD623" i="10"/>
  <c r="BC623" i="10"/>
  <c r="BB623" i="10"/>
  <c r="BA623" i="10"/>
  <c r="AZ623" i="10"/>
  <c r="AY623" i="10"/>
  <c r="AX623" i="10"/>
  <c r="AW623" i="10"/>
  <c r="AV623" i="10"/>
  <c r="BE622" i="10"/>
  <c r="BD622" i="10"/>
  <c r="BC622" i="10"/>
  <c r="BB622" i="10"/>
  <c r="BA622" i="10"/>
  <c r="BE621" i="10"/>
  <c r="BD621" i="10"/>
  <c r="BC621" i="10"/>
  <c r="BB621" i="10"/>
  <c r="BA621" i="10"/>
  <c r="BE620" i="10"/>
  <c r="BD620" i="10"/>
  <c r="BC620" i="10"/>
  <c r="BB620" i="10"/>
  <c r="BA620" i="10"/>
  <c r="AZ620" i="10"/>
  <c r="AY620" i="10"/>
  <c r="AX620" i="10"/>
  <c r="AW620" i="10"/>
  <c r="AV620" i="10"/>
  <c r="BE619" i="10"/>
  <c r="BD619" i="10"/>
  <c r="BC619" i="10"/>
  <c r="BB619" i="10"/>
  <c r="BA619" i="10"/>
  <c r="AZ619" i="10"/>
  <c r="AY619" i="10"/>
  <c r="AX619" i="10"/>
  <c r="AW619" i="10"/>
  <c r="AV619" i="10"/>
  <c r="BE618" i="10"/>
  <c r="BD618" i="10"/>
  <c r="BC618" i="10"/>
  <c r="BB618" i="10"/>
  <c r="BA618" i="10"/>
  <c r="AZ618" i="10"/>
  <c r="AY618" i="10"/>
  <c r="AX618" i="10"/>
  <c r="AW618" i="10"/>
  <c r="AV618" i="10"/>
  <c r="BE617" i="10"/>
  <c r="BD617" i="10"/>
  <c r="BC617" i="10"/>
  <c r="BB617" i="10"/>
  <c r="BA617" i="10"/>
  <c r="BE616" i="10"/>
  <c r="BD616" i="10"/>
  <c r="BC616" i="10"/>
  <c r="BB616" i="10"/>
  <c r="BA616" i="10"/>
  <c r="AZ616" i="10"/>
  <c r="AY616" i="10"/>
  <c r="AX616" i="10"/>
  <c r="AW616" i="10"/>
  <c r="AV616" i="10"/>
  <c r="BE615" i="10"/>
  <c r="BD615" i="10"/>
  <c r="BC615" i="10"/>
  <c r="BB615" i="10"/>
  <c r="BA615" i="10"/>
  <c r="BE614" i="10"/>
  <c r="BD614" i="10"/>
  <c r="BC614" i="10"/>
  <c r="BB614" i="10"/>
  <c r="BA614" i="10"/>
  <c r="BE613" i="10"/>
  <c r="BD613" i="10"/>
  <c r="BC613" i="10"/>
  <c r="BB613" i="10"/>
  <c r="BA613" i="10"/>
  <c r="BE612" i="10"/>
  <c r="BD612" i="10"/>
  <c r="BC612" i="10"/>
  <c r="BB612" i="10"/>
  <c r="BA612" i="10"/>
  <c r="AZ612" i="10"/>
  <c r="AY612" i="10"/>
  <c r="AX612" i="10"/>
  <c r="AW612" i="10"/>
  <c r="AV612" i="10"/>
  <c r="BE611" i="10"/>
  <c r="BD611" i="10"/>
  <c r="BC611" i="10"/>
  <c r="BB611" i="10"/>
  <c r="BA611" i="10"/>
  <c r="BE610" i="10"/>
  <c r="BD610" i="10"/>
  <c r="BC610" i="10"/>
  <c r="BB610" i="10"/>
  <c r="BA610" i="10"/>
  <c r="BE609" i="10"/>
  <c r="BD609" i="10"/>
  <c r="BC609" i="10"/>
  <c r="BB609" i="10"/>
  <c r="BA609" i="10"/>
  <c r="AZ609" i="10"/>
  <c r="AY609" i="10"/>
  <c r="AX609" i="10"/>
  <c r="AW609" i="10"/>
  <c r="AV609" i="10"/>
  <c r="BE608" i="10"/>
  <c r="BD608" i="10"/>
  <c r="BC608" i="10"/>
  <c r="BB608" i="10"/>
  <c r="BA608" i="10"/>
  <c r="AZ608" i="10"/>
  <c r="AY608" i="10"/>
  <c r="AX608" i="10"/>
  <c r="AW608" i="10"/>
  <c r="AV608" i="10"/>
  <c r="BE607" i="10"/>
  <c r="BD607" i="10"/>
  <c r="BC607" i="10"/>
  <c r="BB607" i="10"/>
  <c r="BA607" i="10"/>
  <c r="BE606" i="10"/>
  <c r="BD606" i="10"/>
  <c r="BC606" i="10"/>
  <c r="BB606" i="10"/>
  <c r="BA606" i="10"/>
  <c r="AZ606" i="10"/>
  <c r="AY606" i="10"/>
  <c r="AX606" i="10"/>
  <c r="AW606" i="10"/>
  <c r="AV606" i="10"/>
  <c r="BE605" i="10"/>
  <c r="BD605" i="10"/>
  <c r="BC605" i="10"/>
  <c r="BB605" i="10"/>
  <c r="BA605" i="10"/>
  <c r="AZ605" i="10"/>
  <c r="AY605" i="10"/>
  <c r="AX605" i="10"/>
  <c r="AW605" i="10"/>
  <c r="AV605" i="10"/>
  <c r="BE604" i="10"/>
  <c r="BD604" i="10"/>
  <c r="BC604" i="10"/>
  <c r="BB604" i="10"/>
  <c r="BA604" i="10"/>
  <c r="AZ604" i="10"/>
  <c r="AY604" i="10"/>
  <c r="AX604" i="10"/>
  <c r="AW604" i="10"/>
  <c r="AV604" i="10"/>
  <c r="BE603" i="10"/>
  <c r="BD603" i="10"/>
  <c r="BC603" i="10"/>
  <c r="BB603" i="10"/>
  <c r="BA603" i="10"/>
  <c r="AZ603" i="10"/>
  <c r="AY603" i="10"/>
  <c r="AX603" i="10"/>
  <c r="AW603" i="10"/>
  <c r="AV603" i="10"/>
  <c r="BE602" i="10"/>
  <c r="BD602" i="10"/>
  <c r="BC602" i="10"/>
  <c r="BB602" i="10"/>
  <c r="BA602" i="10"/>
  <c r="AZ602" i="10"/>
  <c r="AY602" i="10"/>
  <c r="AX602" i="10"/>
  <c r="AW602" i="10"/>
  <c r="AV602" i="10"/>
  <c r="BE601" i="10"/>
  <c r="BD601" i="10"/>
  <c r="BC601" i="10"/>
  <c r="BB601" i="10"/>
  <c r="BA601" i="10"/>
  <c r="AZ601" i="10"/>
  <c r="AY601" i="10"/>
  <c r="AX601" i="10"/>
  <c r="AW601" i="10"/>
  <c r="AV601" i="10"/>
  <c r="BE600" i="10"/>
  <c r="BD600" i="10"/>
  <c r="BC600" i="10"/>
  <c r="BB600" i="10"/>
  <c r="BA600" i="10"/>
  <c r="AZ600" i="10"/>
  <c r="AY600" i="10"/>
  <c r="AX600" i="10"/>
  <c r="AW600" i="10"/>
  <c r="AV600" i="10"/>
  <c r="BE599" i="10"/>
  <c r="BD599" i="10"/>
  <c r="BC599" i="10"/>
  <c r="BB599" i="10"/>
  <c r="BA599" i="10"/>
  <c r="AZ599" i="10"/>
  <c r="AY599" i="10"/>
  <c r="AX599" i="10"/>
  <c r="AW599" i="10"/>
  <c r="AV599" i="10"/>
  <c r="BE598" i="10"/>
  <c r="BD598" i="10"/>
  <c r="BC598" i="10"/>
  <c r="BB598" i="10"/>
  <c r="BA598" i="10"/>
  <c r="AZ598" i="10"/>
  <c r="AY598" i="10"/>
  <c r="AX598" i="10"/>
  <c r="AW598" i="10"/>
  <c r="AV598" i="10"/>
  <c r="BE597" i="10"/>
  <c r="BD597" i="10"/>
  <c r="BC597" i="10"/>
  <c r="BB597" i="10"/>
  <c r="BA597" i="10"/>
  <c r="AZ597" i="10"/>
  <c r="AY597" i="10"/>
  <c r="AX597" i="10"/>
  <c r="AW597" i="10"/>
  <c r="AV597" i="10"/>
  <c r="BE596" i="10"/>
  <c r="BD596" i="10"/>
  <c r="BC596" i="10"/>
  <c r="BB596" i="10"/>
  <c r="BA596" i="10"/>
  <c r="AZ596" i="10"/>
  <c r="AY596" i="10"/>
  <c r="AX596" i="10"/>
  <c r="AW596" i="10"/>
  <c r="AV596" i="10"/>
  <c r="BE595" i="10"/>
  <c r="BD595" i="10"/>
  <c r="BC595" i="10"/>
  <c r="BB595" i="10"/>
  <c r="BA595" i="10"/>
  <c r="AZ595" i="10"/>
  <c r="AY595" i="10"/>
  <c r="AX595" i="10"/>
  <c r="AW595" i="10"/>
  <c r="AV595" i="10"/>
  <c r="BE594" i="10"/>
  <c r="BD594" i="10"/>
  <c r="BC594" i="10"/>
  <c r="BB594" i="10"/>
  <c r="BA594" i="10"/>
  <c r="BE593" i="10"/>
  <c r="BD593" i="10"/>
  <c r="BC593" i="10"/>
  <c r="BB593" i="10"/>
  <c r="BA593" i="10"/>
  <c r="AZ593" i="10"/>
  <c r="AY593" i="10"/>
  <c r="AX593" i="10"/>
  <c r="AW593" i="10"/>
  <c r="AV593" i="10"/>
  <c r="BE592" i="10"/>
  <c r="BD592" i="10"/>
  <c r="BC592" i="10"/>
  <c r="BB592" i="10"/>
  <c r="BA592" i="10"/>
  <c r="AZ592" i="10"/>
  <c r="AY592" i="10"/>
  <c r="AX592" i="10"/>
  <c r="AW592" i="10"/>
  <c r="AV592" i="10"/>
  <c r="BE591" i="10"/>
  <c r="BD591" i="10"/>
  <c r="BC591" i="10"/>
  <c r="BB591" i="10"/>
  <c r="BA591" i="10"/>
  <c r="BE590" i="10"/>
  <c r="BD590" i="10"/>
  <c r="BC590" i="10"/>
  <c r="BB590" i="10"/>
  <c r="BA590" i="10"/>
  <c r="AZ590" i="10"/>
  <c r="AY590" i="10"/>
  <c r="AX590" i="10"/>
  <c r="AW590" i="10"/>
  <c r="AV590" i="10"/>
  <c r="BE589" i="10"/>
  <c r="BD589" i="10"/>
  <c r="BC589" i="10"/>
  <c r="BB589" i="10"/>
  <c r="BA589" i="10"/>
  <c r="BE588" i="10"/>
  <c r="BD588" i="10"/>
  <c r="BC588" i="10"/>
  <c r="BB588" i="10"/>
  <c r="BA588" i="10"/>
  <c r="BE587" i="10"/>
  <c r="BD587" i="10"/>
  <c r="BC587" i="10"/>
  <c r="BB587" i="10"/>
  <c r="BA587" i="10"/>
  <c r="BE586" i="10"/>
  <c r="BD586" i="10"/>
  <c r="BC586" i="10"/>
  <c r="BB586" i="10"/>
  <c r="BA586" i="10"/>
  <c r="BE585" i="10"/>
  <c r="BD585" i="10"/>
  <c r="BC585" i="10"/>
  <c r="BB585" i="10"/>
  <c r="BA585" i="10"/>
  <c r="BE584" i="10"/>
  <c r="BD584" i="10"/>
  <c r="BC584" i="10"/>
  <c r="BB584" i="10"/>
  <c r="BA584" i="10"/>
  <c r="AZ584" i="10"/>
  <c r="AY584" i="10"/>
  <c r="AX584" i="10"/>
  <c r="AW584" i="10"/>
  <c r="AV584" i="10"/>
  <c r="BE583" i="10"/>
  <c r="BD583" i="10"/>
  <c r="BC583" i="10"/>
  <c r="BB583" i="10"/>
  <c r="BA583" i="10"/>
  <c r="AZ583" i="10"/>
  <c r="AY583" i="10"/>
  <c r="AX583" i="10"/>
  <c r="AW583" i="10"/>
  <c r="AV583" i="10"/>
  <c r="BE582" i="10"/>
  <c r="BD582" i="10"/>
  <c r="BC582" i="10"/>
  <c r="BB582" i="10"/>
  <c r="BA582" i="10"/>
  <c r="AZ582" i="10"/>
  <c r="AY582" i="10"/>
  <c r="AX582" i="10"/>
  <c r="AW582" i="10"/>
  <c r="AV582" i="10"/>
  <c r="BE581" i="10"/>
  <c r="BD581" i="10"/>
  <c r="BC581" i="10"/>
  <c r="BB581" i="10"/>
  <c r="BA581" i="10"/>
  <c r="BE580" i="10"/>
  <c r="BD580" i="10"/>
  <c r="BC580" i="10"/>
  <c r="BB580" i="10"/>
  <c r="BA580" i="10"/>
  <c r="AZ580" i="10"/>
  <c r="AY580" i="10"/>
  <c r="AX580" i="10"/>
  <c r="AW580" i="10"/>
  <c r="AV580" i="10"/>
  <c r="BE579" i="10"/>
  <c r="BD579" i="10"/>
  <c r="BC579" i="10"/>
  <c r="BB579" i="10"/>
  <c r="BA579" i="10"/>
  <c r="AZ579" i="10"/>
  <c r="AY579" i="10"/>
  <c r="AX579" i="10"/>
  <c r="AW579" i="10"/>
  <c r="AV579" i="10"/>
  <c r="BE578" i="10"/>
  <c r="BD578" i="10"/>
  <c r="BC578" i="10"/>
  <c r="BB578" i="10"/>
  <c r="BA578" i="10"/>
  <c r="AZ578" i="10"/>
  <c r="AY578" i="10"/>
  <c r="AX578" i="10"/>
  <c r="AW578" i="10"/>
  <c r="AV578" i="10"/>
  <c r="BE577" i="10"/>
  <c r="BD577" i="10"/>
  <c r="BC577" i="10"/>
  <c r="BB577" i="10"/>
  <c r="BA577" i="10"/>
  <c r="AZ577" i="10"/>
  <c r="AY577" i="10"/>
  <c r="AX577" i="10"/>
  <c r="AW577" i="10"/>
  <c r="AV577" i="10"/>
  <c r="BE576" i="10"/>
  <c r="BD576" i="10"/>
  <c r="BC576" i="10"/>
  <c r="BB576" i="10"/>
  <c r="BA576" i="10"/>
  <c r="AZ576" i="10"/>
  <c r="AY576" i="10"/>
  <c r="AX576" i="10"/>
  <c r="AW576" i="10"/>
  <c r="AV576" i="10"/>
  <c r="BE575" i="10"/>
  <c r="BD575" i="10"/>
  <c r="BC575" i="10"/>
  <c r="BB575" i="10"/>
  <c r="BA575" i="10"/>
  <c r="AZ575" i="10"/>
  <c r="AY575" i="10"/>
  <c r="AX575" i="10"/>
  <c r="AW575" i="10"/>
  <c r="AV575" i="10"/>
  <c r="BE574" i="10"/>
  <c r="BD574" i="10"/>
  <c r="BC574" i="10"/>
  <c r="BB574" i="10"/>
  <c r="BA574" i="10"/>
  <c r="AZ574" i="10"/>
  <c r="AY574" i="10"/>
  <c r="AX574" i="10"/>
  <c r="AW574" i="10"/>
  <c r="AV574" i="10"/>
  <c r="BE573" i="10"/>
  <c r="BD573" i="10"/>
  <c r="BC573" i="10"/>
  <c r="BB573" i="10"/>
  <c r="BA573" i="10"/>
  <c r="AZ573" i="10"/>
  <c r="AY573" i="10"/>
  <c r="AX573" i="10"/>
  <c r="AW573" i="10"/>
  <c r="AV573" i="10"/>
  <c r="BE572" i="10"/>
  <c r="BD572" i="10"/>
  <c r="BC572" i="10"/>
  <c r="BB572" i="10"/>
  <c r="BA572" i="10"/>
  <c r="AZ572" i="10"/>
  <c r="AY572" i="10"/>
  <c r="AX572" i="10"/>
  <c r="AW572" i="10"/>
  <c r="AV572" i="10"/>
  <c r="BE571" i="10"/>
  <c r="BD571" i="10"/>
  <c r="BC571" i="10"/>
  <c r="BB571" i="10"/>
  <c r="BA571" i="10"/>
  <c r="AZ571" i="10"/>
  <c r="AY571" i="10"/>
  <c r="AX571" i="10"/>
  <c r="AW571" i="10"/>
  <c r="AV571" i="10"/>
  <c r="BE570" i="10"/>
  <c r="BD570" i="10"/>
  <c r="BC570" i="10"/>
  <c r="BB570" i="10"/>
  <c r="BA570" i="10"/>
  <c r="AZ570" i="10"/>
  <c r="AY570" i="10"/>
  <c r="AX570" i="10"/>
  <c r="AW570" i="10"/>
  <c r="AV570" i="10"/>
  <c r="BE569" i="10"/>
  <c r="BD569" i="10"/>
  <c r="BC569" i="10"/>
  <c r="BB569" i="10"/>
  <c r="BA569" i="10"/>
  <c r="AZ569" i="10"/>
  <c r="AY569" i="10"/>
  <c r="AX569" i="10"/>
  <c r="AW569" i="10"/>
  <c r="AV569" i="10"/>
  <c r="BE568" i="10"/>
  <c r="BD568" i="10"/>
  <c r="BC568" i="10"/>
  <c r="BB568" i="10"/>
  <c r="BA568" i="10"/>
  <c r="BE567" i="10"/>
  <c r="BD567" i="10"/>
  <c r="BC567" i="10"/>
  <c r="BB567" i="10"/>
  <c r="BA567" i="10"/>
  <c r="BE566" i="10"/>
  <c r="BD566" i="10"/>
  <c r="BC566" i="10"/>
  <c r="BB566" i="10"/>
  <c r="BA566" i="10"/>
  <c r="BE565" i="10"/>
  <c r="BD565" i="10"/>
  <c r="BC565" i="10"/>
  <c r="BB565" i="10"/>
  <c r="BA565" i="10"/>
  <c r="AZ565" i="10"/>
  <c r="AY565" i="10"/>
  <c r="AX565" i="10"/>
  <c r="AW565" i="10"/>
  <c r="AV565" i="10"/>
  <c r="BE564" i="10"/>
  <c r="BD564" i="10"/>
  <c r="BC564" i="10"/>
  <c r="BB564" i="10"/>
  <c r="BA564" i="10"/>
  <c r="AZ564" i="10"/>
  <c r="AY564" i="10"/>
  <c r="AX564" i="10"/>
  <c r="AW564" i="10"/>
  <c r="AV564" i="10"/>
  <c r="BE563" i="10"/>
  <c r="BD563" i="10"/>
  <c r="BC563" i="10"/>
  <c r="BB563" i="10"/>
  <c r="BA563" i="10"/>
  <c r="AZ563" i="10"/>
  <c r="AY563" i="10"/>
  <c r="AX563" i="10"/>
  <c r="AW563" i="10"/>
  <c r="AV563" i="10"/>
  <c r="BE562" i="10"/>
  <c r="BD562" i="10"/>
  <c r="BC562" i="10"/>
  <c r="BB562" i="10"/>
  <c r="BA562" i="10"/>
  <c r="AZ562" i="10"/>
  <c r="AY562" i="10"/>
  <c r="AX562" i="10"/>
  <c r="AW562" i="10"/>
  <c r="AV562" i="10"/>
  <c r="BE561" i="10"/>
  <c r="BD561" i="10"/>
  <c r="BC561" i="10"/>
  <c r="BB561" i="10"/>
  <c r="BA561" i="10"/>
  <c r="AZ561" i="10"/>
  <c r="AY561" i="10"/>
  <c r="AX561" i="10"/>
  <c r="AW561" i="10"/>
  <c r="AV561" i="10"/>
  <c r="BE560" i="10"/>
  <c r="BD560" i="10"/>
  <c r="BC560" i="10"/>
  <c r="BB560" i="10"/>
  <c r="BA560" i="10"/>
  <c r="AZ560" i="10"/>
  <c r="AY560" i="10"/>
  <c r="AX560" i="10"/>
  <c r="AW560" i="10"/>
  <c r="AV560" i="10"/>
  <c r="BE559" i="10"/>
  <c r="BD559" i="10"/>
  <c r="BC559" i="10"/>
  <c r="BB559" i="10"/>
  <c r="BA559" i="10"/>
  <c r="AZ559" i="10"/>
  <c r="AY559" i="10"/>
  <c r="AX559" i="10"/>
  <c r="AW559" i="10"/>
  <c r="AV559" i="10"/>
  <c r="BE558" i="10"/>
  <c r="BD558" i="10"/>
  <c r="BC558" i="10"/>
  <c r="BB558" i="10"/>
  <c r="BA558" i="10"/>
  <c r="AZ558" i="10"/>
  <c r="AY558" i="10"/>
  <c r="AX558" i="10"/>
  <c r="AW558" i="10"/>
  <c r="AV558" i="10"/>
  <c r="BE557" i="10"/>
  <c r="BD557" i="10"/>
  <c r="BC557" i="10"/>
  <c r="BB557" i="10"/>
  <c r="BA557" i="10"/>
  <c r="AZ557" i="10"/>
  <c r="AY557" i="10"/>
  <c r="AX557" i="10"/>
  <c r="AW557" i="10"/>
  <c r="AV557" i="10"/>
  <c r="BE556" i="10"/>
  <c r="BD556" i="10"/>
  <c r="BC556" i="10"/>
  <c r="BB556" i="10"/>
  <c r="BA556" i="10"/>
  <c r="AZ556" i="10"/>
  <c r="AY556" i="10"/>
  <c r="AX556" i="10"/>
  <c r="AW556" i="10"/>
  <c r="AV556" i="10"/>
  <c r="BE555" i="10"/>
  <c r="BD555" i="10"/>
  <c r="BC555" i="10"/>
  <c r="BB555" i="10"/>
  <c r="BA555" i="10"/>
  <c r="AZ555" i="10"/>
  <c r="AY555" i="10"/>
  <c r="AX555" i="10"/>
  <c r="AW555" i="10"/>
  <c r="AV555" i="10"/>
  <c r="BE554" i="10"/>
  <c r="BD554" i="10"/>
  <c r="BC554" i="10"/>
  <c r="BB554" i="10"/>
  <c r="BA554" i="10"/>
  <c r="BE553" i="10"/>
  <c r="BD553" i="10"/>
  <c r="BC553" i="10"/>
  <c r="BB553" i="10"/>
  <c r="BA553" i="10"/>
  <c r="BE552" i="10"/>
  <c r="BD552" i="10"/>
  <c r="BC552" i="10"/>
  <c r="BB552" i="10"/>
  <c r="BA552" i="10"/>
  <c r="AZ552" i="10"/>
  <c r="AY552" i="10"/>
  <c r="AX552" i="10"/>
  <c r="AW552" i="10"/>
  <c r="AV552" i="10"/>
  <c r="BE551" i="10"/>
  <c r="BD551" i="10"/>
  <c r="BC551" i="10"/>
  <c r="BB551" i="10"/>
  <c r="BA551" i="10"/>
  <c r="BE550" i="10"/>
  <c r="BD550" i="10"/>
  <c r="BC550" i="10"/>
  <c r="BB550" i="10"/>
  <c r="BA550" i="10"/>
  <c r="BE549" i="10"/>
  <c r="BD549" i="10"/>
  <c r="BC549" i="10"/>
  <c r="BB549" i="10"/>
  <c r="BA549" i="10"/>
  <c r="BE548" i="10"/>
  <c r="BD548" i="10"/>
  <c r="BC548" i="10"/>
  <c r="BB548" i="10"/>
  <c r="BA548" i="10"/>
  <c r="BE547" i="10"/>
  <c r="BD547" i="10"/>
  <c r="BC547" i="10"/>
  <c r="BB547" i="10"/>
  <c r="BA547" i="10"/>
  <c r="AZ547" i="10"/>
  <c r="AY547" i="10"/>
  <c r="AX547" i="10"/>
  <c r="AW547" i="10"/>
  <c r="AV547" i="10"/>
  <c r="BE546" i="10"/>
  <c r="BD546" i="10"/>
  <c r="BC546" i="10"/>
  <c r="BB546" i="10"/>
  <c r="BA546" i="10"/>
  <c r="AZ546" i="10"/>
  <c r="AY546" i="10"/>
  <c r="AX546" i="10"/>
  <c r="AW546" i="10"/>
  <c r="AV546" i="10"/>
  <c r="BE545" i="10"/>
  <c r="BD545" i="10"/>
  <c r="BC545" i="10"/>
  <c r="BB545" i="10"/>
  <c r="BA545" i="10"/>
  <c r="AZ545" i="10"/>
  <c r="AY545" i="10"/>
  <c r="AX545" i="10"/>
  <c r="AW545" i="10"/>
  <c r="AV545" i="10"/>
  <c r="BE544" i="10"/>
  <c r="BD544" i="10"/>
  <c r="BC544" i="10"/>
  <c r="BB544" i="10"/>
  <c r="BA544" i="10"/>
  <c r="BE543" i="10"/>
  <c r="BD543" i="10"/>
  <c r="BC543" i="10"/>
  <c r="BB543" i="10"/>
  <c r="BA543" i="10"/>
  <c r="BE542" i="10"/>
  <c r="BD542" i="10"/>
  <c r="BC542" i="10"/>
  <c r="BB542" i="10"/>
  <c r="BA542" i="10"/>
  <c r="AZ542" i="10"/>
  <c r="AY542" i="10"/>
  <c r="AX542" i="10"/>
  <c r="AW542" i="10"/>
  <c r="AV542" i="10"/>
  <c r="BE541" i="10"/>
  <c r="BD541" i="10"/>
  <c r="BC541" i="10"/>
  <c r="BB541" i="10"/>
  <c r="BA541" i="10"/>
  <c r="AZ541" i="10"/>
  <c r="AY541" i="10"/>
  <c r="AX541" i="10"/>
  <c r="AW541" i="10"/>
  <c r="AV541" i="10"/>
  <c r="BE540" i="10"/>
  <c r="BD540" i="10"/>
  <c r="BC540" i="10"/>
  <c r="BB540" i="10"/>
  <c r="BA540" i="10"/>
  <c r="AZ540" i="10"/>
  <c r="AY540" i="10"/>
  <c r="AX540" i="10"/>
  <c r="AW540" i="10"/>
  <c r="AV540" i="10"/>
  <c r="BE539" i="10"/>
  <c r="BD539" i="10"/>
  <c r="BC539" i="10"/>
  <c r="BB539" i="10"/>
  <c r="BA539" i="10"/>
  <c r="AZ539" i="10"/>
  <c r="AY539" i="10"/>
  <c r="AX539" i="10"/>
  <c r="AW539" i="10"/>
  <c r="AV539" i="10"/>
  <c r="BE538" i="10"/>
  <c r="BD538" i="10"/>
  <c r="BC538" i="10"/>
  <c r="BB538" i="10"/>
  <c r="BA538" i="10"/>
  <c r="AZ538" i="10"/>
  <c r="AY538" i="10"/>
  <c r="AX538" i="10"/>
  <c r="AW538" i="10"/>
  <c r="AV538" i="10"/>
  <c r="BE537" i="10"/>
  <c r="BD537" i="10"/>
  <c r="BC537" i="10"/>
  <c r="BB537" i="10"/>
  <c r="BA537" i="10"/>
  <c r="BE536" i="10"/>
  <c r="BD536" i="10"/>
  <c r="BC536" i="10"/>
  <c r="BB536" i="10"/>
  <c r="BA536" i="10"/>
  <c r="BE535" i="10"/>
  <c r="BD535" i="10"/>
  <c r="BC535" i="10"/>
  <c r="BB535" i="10"/>
  <c r="BA535" i="10"/>
  <c r="BE534" i="10"/>
  <c r="BD534" i="10"/>
  <c r="BC534" i="10"/>
  <c r="BB534" i="10"/>
  <c r="BA534" i="10"/>
  <c r="BE533" i="10"/>
  <c r="BD533" i="10"/>
  <c r="BC533" i="10"/>
  <c r="BB533" i="10"/>
  <c r="BA533" i="10"/>
  <c r="BE532" i="10"/>
  <c r="BD532" i="10"/>
  <c r="BC532" i="10"/>
  <c r="BB532" i="10"/>
  <c r="BA532" i="10"/>
  <c r="BE531" i="10"/>
  <c r="BD531" i="10"/>
  <c r="BC531" i="10"/>
  <c r="BB531" i="10"/>
  <c r="BA531" i="10"/>
  <c r="BE530" i="10"/>
  <c r="BD530" i="10"/>
  <c r="BC530" i="10"/>
  <c r="BB530" i="10"/>
  <c r="BA530" i="10"/>
  <c r="BE529" i="10"/>
  <c r="BD529" i="10"/>
  <c r="BC529" i="10"/>
  <c r="BB529" i="10"/>
  <c r="BA529" i="10"/>
  <c r="BE528" i="10"/>
  <c r="BD528" i="10"/>
  <c r="BC528" i="10"/>
  <c r="BB528" i="10"/>
  <c r="BA528" i="10"/>
  <c r="BE527" i="10"/>
  <c r="BD527" i="10"/>
  <c r="BC527" i="10"/>
  <c r="BB527" i="10"/>
  <c r="BA527" i="10"/>
  <c r="AZ527" i="10"/>
  <c r="AY527" i="10"/>
  <c r="AX527" i="10"/>
  <c r="AW527" i="10"/>
  <c r="AV527" i="10"/>
  <c r="BE526" i="10"/>
  <c r="BD526" i="10"/>
  <c r="BC526" i="10"/>
  <c r="BB526" i="10"/>
  <c r="BA526" i="10"/>
  <c r="BE525" i="10"/>
  <c r="BD525" i="10"/>
  <c r="BC525" i="10"/>
  <c r="BB525" i="10"/>
  <c r="BA525" i="10"/>
  <c r="AZ525" i="10"/>
  <c r="AY525" i="10"/>
  <c r="AX525" i="10"/>
  <c r="AW525" i="10"/>
  <c r="AV525" i="10"/>
  <c r="BE524" i="10"/>
  <c r="BD524" i="10"/>
  <c r="BC524" i="10"/>
  <c r="BB524" i="10"/>
  <c r="BA524" i="10"/>
  <c r="BE523" i="10"/>
  <c r="BD523" i="10"/>
  <c r="BC523" i="10"/>
  <c r="BB523" i="10"/>
  <c r="BA523" i="10"/>
  <c r="BE522" i="10"/>
  <c r="BD522" i="10"/>
  <c r="BC522" i="10"/>
  <c r="BB522" i="10"/>
  <c r="BA522" i="10"/>
  <c r="AZ522" i="10"/>
  <c r="AY522" i="10"/>
  <c r="AX522" i="10"/>
  <c r="AW522" i="10"/>
  <c r="AV522" i="10"/>
  <c r="BE521" i="10"/>
  <c r="BD521" i="10"/>
  <c r="BC521" i="10"/>
  <c r="BB521" i="10"/>
  <c r="BA521" i="10"/>
  <c r="AZ521" i="10"/>
  <c r="AY521" i="10"/>
  <c r="AX521" i="10"/>
  <c r="AW521" i="10"/>
  <c r="AV521" i="10"/>
  <c r="BE520" i="10"/>
  <c r="BD520" i="10"/>
  <c r="BC520" i="10"/>
  <c r="BB520" i="10"/>
  <c r="BA520" i="10"/>
  <c r="AZ520" i="10"/>
  <c r="AY520" i="10"/>
  <c r="AX520" i="10"/>
  <c r="AW520" i="10"/>
  <c r="AV520" i="10"/>
  <c r="BE519" i="10"/>
  <c r="BD519" i="10"/>
  <c r="BC519" i="10"/>
  <c r="BB519" i="10"/>
  <c r="BA519" i="10"/>
  <c r="BE518" i="10"/>
  <c r="BD518" i="10"/>
  <c r="BC518" i="10"/>
  <c r="BB518" i="10"/>
  <c r="BA518" i="10"/>
  <c r="AZ518" i="10"/>
  <c r="AY518" i="10"/>
  <c r="AX518" i="10"/>
  <c r="AW518" i="10"/>
  <c r="AV518" i="10"/>
  <c r="BE517" i="10"/>
  <c r="BD517" i="10"/>
  <c r="BC517" i="10"/>
  <c r="BB517" i="10"/>
  <c r="BA517" i="10"/>
  <c r="BE516" i="10"/>
  <c r="BD516" i="10"/>
  <c r="BC516" i="10"/>
  <c r="BB516" i="10"/>
  <c r="BA516" i="10"/>
  <c r="BE515" i="10"/>
  <c r="BD515" i="10"/>
  <c r="BC515" i="10"/>
  <c r="BB515" i="10"/>
  <c r="BA515" i="10"/>
  <c r="BE514" i="10"/>
  <c r="BD514" i="10"/>
  <c r="BC514" i="10"/>
  <c r="BB514" i="10"/>
  <c r="BA514" i="10"/>
  <c r="BE513" i="10"/>
  <c r="BD513" i="10"/>
  <c r="BC513" i="10"/>
  <c r="BB513" i="10"/>
  <c r="BA513" i="10"/>
  <c r="BE512" i="10"/>
  <c r="BD512" i="10"/>
  <c r="BC512" i="10"/>
  <c r="BB512" i="10"/>
  <c r="BA512" i="10"/>
  <c r="AZ512" i="10"/>
  <c r="AY512" i="10"/>
  <c r="AX512" i="10"/>
  <c r="AW512" i="10"/>
  <c r="AV512" i="10"/>
  <c r="BE511" i="10"/>
  <c r="BD511" i="10"/>
  <c r="BC511" i="10"/>
  <c r="BB511" i="10"/>
  <c r="BA511" i="10"/>
  <c r="BE510" i="10"/>
  <c r="BD510" i="10"/>
  <c r="BC510" i="10"/>
  <c r="BB510" i="10"/>
  <c r="BA510" i="10"/>
  <c r="AZ510" i="10"/>
  <c r="AY510" i="10"/>
  <c r="AX510" i="10"/>
  <c r="AW510" i="10"/>
  <c r="AV510" i="10"/>
  <c r="BE509" i="10"/>
  <c r="BD509" i="10"/>
  <c r="BC509" i="10"/>
  <c r="BB509" i="10"/>
  <c r="BA509" i="10"/>
  <c r="BE508" i="10"/>
  <c r="BD508" i="10"/>
  <c r="BC508" i="10"/>
  <c r="BB508" i="10"/>
  <c r="BA508" i="10"/>
  <c r="BE507" i="10"/>
  <c r="BD507" i="10"/>
  <c r="BC507" i="10"/>
  <c r="BB507" i="10"/>
  <c r="BA507" i="10"/>
  <c r="AZ507" i="10"/>
  <c r="AY507" i="10"/>
  <c r="AX507" i="10"/>
  <c r="AW507" i="10"/>
  <c r="AV507" i="10"/>
  <c r="BE506" i="10"/>
  <c r="BD506" i="10"/>
  <c r="BC506" i="10"/>
  <c r="BB506" i="10"/>
  <c r="BA506" i="10"/>
  <c r="BE505" i="10"/>
  <c r="BD505" i="10"/>
  <c r="BC505" i="10"/>
  <c r="BB505" i="10"/>
  <c r="BA505" i="10"/>
  <c r="BE504" i="10"/>
  <c r="BD504" i="10"/>
  <c r="BC504" i="10"/>
  <c r="BB504" i="10"/>
  <c r="BA504" i="10"/>
  <c r="AZ504" i="10"/>
  <c r="AY504" i="10"/>
  <c r="AX504" i="10"/>
  <c r="AW504" i="10"/>
  <c r="AV504" i="10"/>
  <c r="BE503" i="10"/>
  <c r="BD503" i="10"/>
  <c r="BC503" i="10"/>
  <c r="BB503" i="10"/>
  <c r="BA503" i="10"/>
  <c r="AZ503" i="10"/>
  <c r="AY503" i="10"/>
  <c r="AX503" i="10"/>
  <c r="AW503" i="10"/>
  <c r="AV503" i="10"/>
  <c r="BE502" i="10"/>
  <c r="BD502" i="10"/>
  <c r="BC502" i="10"/>
  <c r="BB502" i="10"/>
  <c r="BA502" i="10"/>
  <c r="AZ502" i="10"/>
  <c r="AY502" i="10"/>
  <c r="AX502" i="10"/>
  <c r="AW502" i="10"/>
  <c r="AV502" i="10"/>
  <c r="BE501" i="10"/>
  <c r="BD501" i="10"/>
  <c r="BC501" i="10"/>
  <c r="BB501" i="10"/>
  <c r="BA501" i="10"/>
  <c r="AZ501" i="10"/>
  <c r="AY501" i="10"/>
  <c r="AX501" i="10"/>
  <c r="AW501" i="10"/>
  <c r="AV501" i="10"/>
  <c r="BE500" i="10"/>
  <c r="BD500" i="10"/>
  <c r="BC500" i="10"/>
  <c r="BB500" i="10"/>
  <c r="BA500" i="10"/>
  <c r="AZ500" i="10"/>
  <c r="AY500" i="10"/>
  <c r="AX500" i="10"/>
  <c r="AW500" i="10"/>
  <c r="AV500" i="10"/>
  <c r="BE499" i="10"/>
  <c r="BD499" i="10"/>
  <c r="BC499" i="10"/>
  <c r="BB499" i="10"/>
  <c r="BA499" i="10"/>
  <c r="AZ499" i="10"/>
  <c r="AY499" i="10"/>
  <c r="AX499" i="10"/>
  <c r="AW499" i="10"/>
  <c r="AV499" i="10"/>
  <c r="BE498" i="10"/>
  <c r="BD498" i="10"/>
  <c r="BC498" i="10"/>
  <c r="BB498" i="10"/>
  <c r="BA498" i="10"/>
  <c r="AZ498" i="10"/>
  <c r="AY498" i="10"/>
  <c r="AX498" i="10"/>
  <c r="AW498" i="10"/>
  <c r="AV498" i="10"/>
  <c r="BE497" i="10"/>
  <c r="BD497" i="10"/>
  <c r="BC497" i="10"/>
  <c r="BB497" i="10"/>
  <c r="BA497" i="10"/>
  <c r="AZ497" i="10"/>
  <c r="AY497" i="10"/>
  <c r="AX497" i="10"/>
  <c r="AW497" i="10"/>
  <c r="AV497" i="10"/>
  <c r="BE496" i="10"/>
  <c r="BD496" i="10"/>
  <c r="BC496" i="10"/>
  <c r="BB496" i="10"/>
  <c r="BA496" i="10"/>
  <c r="AZ496" i="10"/>
  <c r="AY496" i="10"/>
  <c r="AX496" i="10"/>
  <c r="AW496" i="10"/>
  <c r="AV496" i="10"/>
  <c r="BE495" i="10"/>
  <c r="BD495" i="10"/>
  <c r="BC495" i="10"/>
  <c r="BB495" i="10"/>
  <c r="BA495" i="10"/>
  <c r="AZ495" i="10"/>
  <c r="AY495" i="10"/>
  <c r="AX495" i="10"/>
  <c r="AW495" i="10"/>
  <c r="AV495" i="10"/>
  <c r="BE494" i="10"/>
  <c r="BD494" i="10"/>
  <c r="BC494" i="10"/>
  <c r="BB494" i="10"/>
  <c r="BA494" i="10"/>
  <c r="AZ494" i="10"/>
  <c r="AY494" i="10"/>
  <c r="AX494" i="10"/>
  <c r="AW494" i="10"/>
  <c r="AV494" i="10"/>
  <c r="BE493" i="10"/>
  <c r="BD493" i="10"/>
  <c r="BC493" i="10"/>
  <c r="BB493" i="10"/>
  <c r="BA493" i="10"/>
  <c r="AZ493" i="10"/>
  <c r="AY493" i="10"/>
  <c r="AX493" i="10"/>
  <c r="AW493" i="10"/>
  <c r="AV493" i="10"/>
  <c r="BE492" i="10"/>
  <c r="BD492" i="10"/>
  <c r="BC492" i="10"/>
  <c r="BB492" i="10"/>
  <c r="BA492" i="10"/>
  <c r="AZ492" i="10"/>
  <c r="AY492" i="10"/>
  <c r="AX492" i="10"/>
  <c r="AW492" i="10"/>
  <c r="AV492" i="10"/>
  <c r="BE491" i="10"/>
  <c r="BD491" i="10"/>
  <c r="BC491" i="10"/>
  <c r="BB491" i="10"/>
  <c r="BA491" i="10"/>
  <c r="AZ491" i="10"/>
  <c r="AY491" i="10"/>
  <c r="AX491" i="10"/>
  <c r="AW491" i="10"/>
  <c r="AV491" i="10"/>
  <c r="BE490" i="10"/>
  <c r="BD490" i="10"/>
  <c r="BC490" i="10"/>
  <c r="BB490" i="10"/>
  <c r="BA490" i="10"/>
  <c r="AZ490" i="10"/>
  <c r="AY490" i="10"/>
  <c r="AX490" i="10"/>
  <c r="AW490" i="10"/>
  <c r="AV490" i="10"/>
  <c r="BE489" i="10"/>
  <c r="BD489" i="10"/>
  <c r="BC489" i="10"/>
  <c r="BB489" i="10"/>
  <c r="BA489" i="10"/>
  <c r="AZ489" i="10"/>
  <c r="AY489" i="10"/>
  <c r="AX489" i="10"/>
  <c r="AW489" i="10"/>
  <c r="AV489" i="10"/>
  <c r="BE488" i="10"/>
  <c r="BD488" i="10"/>
  <c r="BC488" i="10"/>
  <c r="BB488" i="10"/>
  <c r="BA488" i="10"/>
  <c r="AZ488" i="10"/>
  <c r="AY488" i="10"/>
  <c r="AX488" i="10"/>
  <c r="AW488" i="10"/>
  <c r="AV488" i="10"/>
  <c r="BE487" i="10"/>
  <c r="BD487" i="10"/>
  <c r="BC487" i="10"/>
  <c r="BB487" i="10"/>
  <c r="BA487" i="10"/>
  <c r="BE486" i="10"/>
  <c r="BD486" i="10"/>
  <c r="BC486" i="10"/>
  <c r="BB486" i="10"/>
  <c r="BA486" i="10"/>
  <c r="BE485" i="10"/>
  <c r="BD485" i="10"/>
  <c r="BC485" i="10"/>
  <c r="BB485" i="10"/>
  <c r="BA485" i="10"/>
  <c r="BE484" i="10"/>
  <c r="BD484" i="10"/>
  <c r="BC484" i="10"/>
  <c r="BB484" i="10"/>
  <c r="BA484" i="10"/>
  <c r="BE483" i="10"/>
  <c r="BD483" i="10"/>
  <c r="BC483" i="10"/>
  <c r="BB483" i="10"/>
  <c r="BA483" i="10"/>
  <c r="AZ483" i="10"/>
  <c r="AY483" i="10"/>
  <c r="AX483" i="10"/>
  <c r="AW483" i="10"/>
  <c r="AV483" i="10"/>
  <c r="BE482" i="10"/>
  <c r="BD482" i="10"/>
  <c r="BC482" i="10"/>
  <c r="BB482" i="10"/>
  <c r="BA482" i="10"/>
  <c r="AZ482" i="10"/>
  <c r="AY482" i="10"/>
  <c r="AX482" i="10"/>
  <c r="AW482" i="10"/>
  <c r="AV482" i="10"/>
  <c r="BE481" i="10"/>
  <c r="BD481" i="10"/>
  <c r="BC481" i="10"/>
  <c r="BB481" i="10"/>
  <c r="BA481" i="10"/>
  <c r="AZ481" i="10"/>
  <c r="AY481" i="10"/>
  <c r="AX481" i="10"/>
  <c r="AW481" i="10"/>
  <c r="AV481" i="10"/>
  <c r="BE480" i="10"/>
  <c r="BD480" i="10"/>
  <c r="BC480" i="10"/>
  <c r="BB480" i="10"/>
  <c r="BA480" i="10"/>
  <c r="AZ480" i="10"/>
  <c r="AY480" i="10"/>
  <c r="AX480" i="10"/>
  <c r="AW480" i="10"/>
  <c r="AV480" i="10"/>
  <c r="BE479" i="10"/>
  <c r="BD479" i="10"/>
  <c r="BC479" i="10"/>
  <c r="BB479" i="10"/>
  <c r="BA479" i="10"/>
  <c r="AZ479" i="10"/>
  <c r="AY479" i="10"/>
  <c r="AX479" i="10"/>
  <c r="AW479" i="10"/>
  <c r="AV479" i="10"/>
  <c r="BE478" i="10"/>
  <c r="BD478" i="10"/>
  <c r="BC478" i="10"/>
  <c r="BB478" i="10"/>
  <c r="BA478" i="10"/>
  <c r="AZ478" i="10"/>
  <c r="AY478" i="10"/>
  <c r="AX478" i="10"/>
  <c r="AW478" i="10"/>
  <c r="AV478" i="10"/>
  <c r="BE477" i="10"/>
  <c r="BD477" i="10"/>
  <c r="BC477" i="10"/>
  <c r="BB477" i="10"/>
  <c r="BA477" i="10"/>
  <c r="AZ477" i="10"/>
  <c r="AY477" i="10"/>
  <c r="AX477" i="10"/>
  <c r="AW477" i="10"/>
  <c r="AV477" i="10"/>
  <c r="BE476" i="10"/>
  <c r="BD476" i="10"/>
  <c r="BC476" i="10"/>
  <c r="BB476" i="10"/>
  <c r="BA476" i="10"/>
  <c r="AZ476" i="10"/>
  <c r="AY476" i="10"/>
  <c r="AX476" i="10"/>
  <c r="AW476" i="10"/>
  <c r="AV476" i="10"/>
  <c r="BE475" i="10"/>
  <c r="BD475" i="10"/>
  <c r="BC475" i="10"/>
  <c r="BB475" i="10"/>
  <c r="BA475" i="10"/>
  <c r="AZ475" i="10"/>
  <c r="AY475" i="10"/>
  <c r="AX475" i="10"/>
  <c r="AW475" i="10"/>
  <c r="AV475" i="10"/>
  <c r="BE474" i="10"/>
  <c r="BD474" i="10"/>
  <c r="BC474" i="10"/>
  <c r="BB474" i="10"/>
  <c r="BA474" i="10"/>
  <c r="AZ474" i="10"/>
  <c r="AY474" i="10"/>
  <c r="AX474" i="10"/>
  <c r="AW474" i="10"/>
  <c r="AV474" i="10"/>
  <c r="BE473" i="10"/>
  <c r="BD473" i="10"/>
  <c r="BC473" i="10"/>
  <c r="BB473" i="10"/>
  <c r="BA473" i="10"/>
  <c r="AZ473" i="10"/>
  <c r="AY473" i="10"/>
  <c r="AX473" i="10"/>
  <c r="AW473" i="10"/>
  <c r="AV473" i="10"/>
  <c r="BE472" i="10"/>
  <c r="BD472" i="10"/>
  <c r="BC472" i="10"/>
  <c r="BB472" i="10"/>
  <c r="BA472" i="10"/>
  <c r="AZ472" i="10"/>
  <c r="AY472" i="10"/>
  <c r="AX472" i="10"/>
  <c r="AW472" i="10"/>
  <c r="AV472" i="10"/>
  <c r="BE471" i="10"/>
  <c r="BD471" i="10"/>
  <c r="BC471" i="10"/>
  <c r="BB471" i="10"/>
  <c r="BA471" i="10"/>
  <c r="AZ471" i="10"/>
  <c r="AY471" i="10"/>
  <c r="AX471" i="10"/>
  <c r="AW471" i="10"/>
  <c r="AV471" i="10"/>
  <c r="BE470" i="10"/>
  <c r="BD470" i="10"/>
  <c r="BC470" i="10"/>
  <c r="BB470" i="10"/>
  <c r="BA470" i="10"/>
  <c r="AZ470" i="10"/>
  <c r="AY470" i="10"/>
  <c r="AX470" i="10"/>
  <c r="AW470" i="10"/>
  <c r="AV470" i="10"/>
  <c r="BE469" i="10"/>
  <c r="BD469" i="10"/>
  <c r="BC469" i="10"/>
  <c r="BB469" i="10"/>
  <c r="BA469" i="10"/>
  <c r="AZ469" i="10"/>
  <c r="AY469" i="10"/>
  <c r="AX469" i="10"/>
  <c r="AW469" i="10"/>
  <c r="AV469" i="10"/>
  <c r="BE468" i="10"/>
  <c r="BD468" i="10"/>
  <c r="BC468" i="10"/>
  <c r="BB468" i="10"/>
  <c r="BA468" i="10"/>
  <c r="BE467" i="10"/>
  <c r="BD467" i="10"/>
  <c r="BC467" i="10"/>
  <c r="BB467" i="10"/>
  <c r="BA467" i="10"/>
  <c r="AZ467" i="10"/>
  <c r="AY467" i="10"/>
  <c r="AX467" i="10"/>
  <c r="AW467" i="10"/>
  <c r="AV467" i="10"/>
  <c r="BE466" i="10"/>
  <c r="BD466" i="10"/>
  <c r="BC466" i="10"/>
  <c r="BB466" i="10"/>
  <c r="BA466" i="10"/>
  <c r="AZ466" i="10"/>
  <c r="AY466" i="10"/>
  <c r="AX466" i="10"/>
  <c r="AW466" i="10"/>
  <c r="AV466" i="10"/>
  <c r="BE465" i="10"/>
  <c r="BD465" i="10"/>
  <c r="BC465" i="10"/>
  <c r="BB465" i="10"/>
  <c r="BA465" i="10"/>
  <c r="AZ465" i="10"/>
  <c r="AY465" i="10"/>
  <c r="AX465" i="10"/>
  <c r="AW465" i="10"/>
  <c r="AV465" i="10"/>
  <c r="BE464" i="10"/>
  <c r="BD464" i="10"/>
  <c r="BC464" i="10"/>
  <c r="BB464" i="10"/>
  <c r="BA464" i="10"/>
  <c r="AZ464" i="10"/>
  <c r="AY464" i="10"/>
  <c r="AX464" i="10"/>
  <c r="AW464" i="10"/>
  <c r="AV464" i="10"/>
  <c r="BE463" i="10"/>
  <c r="BD463" i="10"/>
  <c r="BC463" i="10"/>
  <c r="BB463" i="10"/>
  <c r="BA463" i="10"/>
  <c r="AZ463" i="10"/>
  <c r="AY463" i="10"/>
  <c r="AX463" i="10"/>
  <c r="AW463" i="10"/>
  <c r="AV463" i="10"/>
  <c r="BE462" i="10"/>
  <c r="BD462" i="10"/>
  <c r="BC462" i="10"/>
  <c r="BB462" i="10"/>
  <c r="BA462" i="10"/>
  <c r="AZ462" i="10"/>
  <c r="AY462" i="10"/>
  <c r="AX462" i="10"/>
  <c r="AW462" i="10"/>
  <c r="AV462" i="10"/>
  <c r="BE461" i="10"/>
  <c r="BD461" i="10"/>
  <c r="BC461" i="10"/>
  <c r="BB461" i="10"/>
  <c r="BA461" i="10"/>
  <c r="AZ461" i="10"/>
  <c r="AY461" i="10"/>
  <c r="AX461" i="10"/>
  <c r="AW461" i="10"/>
  <c r="AV461" i="10"/>
  <c r="BE460" i="10"/>
  <c r="BD460" i="10"/>
  <c r="BC460" i="10"/>
  <c r="BB460" i="10"/>
  <c r="BA460" i="10"/>
  <c r="AZ460" i="10"/>
  <c r="AY460" i="10"/>
  <c r="AX460" i="10"/>
  <c r="AW460" i="10"/>
  <c r="AV460" i="10"/>
  <c r="BE459" i="10"/>
  <c r="BD459" i="10"/>
  <c r="BC459" i="10"/>
  <c r="BB459" i="10"/>
  <c r="BA459" i="10"/>
  <c r="AZ459" i="10"/>
  <c r="AY459" i="10"/>
  <c r="AX459" i="10"/>
  <c r="AW459" i="10"/>
  <c r="AV459" i="10"/>
  <c r="BE458" i="10"/>
  <c r="BD458" i="10"/>
  <c r="BC458" i="10"/>
  <c r="BB458" i="10"/>
  <c r="BA458" i="10"/>
  <c r="AZ458" i="10"/>
  <c r="AY458" i="10"/>
  <c r="AX458" i="10"/>
  <c r="AW458" i="10"/>
  <c r="AV458" i="10"/>
  <c r="BE457" i="10"/>
  <c r="BD457" i="10"/>
  <c r="BC457" i="10"/>
  <c r="BB457" i="10"/>
  <c r="BA457" i="10"/>
  <c r="AZ457" i="10"/>
  <c r="AY457" i="10"/>
  <c r="AX457" i="10"/>
  <c r="AW457" i="10"/>
  <c r="AV457" i="10"/>
  <c r="BE456" i="10"/>
  <c r="BD456" i="10"/>
  <c r="BC456" i="10"/>
  <c r="BB456" i="10"/>
  <c r="BA456" i="10"/>
  <c r="BE455" i="10"/>
  <c r="BD455" i="10"/>
  <c r="BC455" i="10"/>
  <c r="BB455" i="10"/>
  <c r="BA455" i="10"/>
  <c r="BE454" i="10"/>
  <c r="BD454" i="10"/>
  <c r="BC454" i="10"/>
  <c r="BB454" i="10"/>
  <c r="BA454" i="10"/>
  <c r="BE453" i="10"/>
  <c r="BD453" i="10"/>
  <c r="BC453" i="10"/>
  <c r="BB453" i="10"/>
  <c r="BA453" i="10"/>
  <c r="BE452" i="10"/>
  <c r="BD452" i="10"/>
  <c r="BC452" i="10"/>
  <c r="BB452" i="10"/>
  <c r="BA452" i="10"/>
  <c r="AZ452" i="10"/>
  <c r="AY452" i="10"/>
  <c r="AX452" i="10"/>
  <c r="AW452" i="10"/>
  <c r="AV452" i="10"/>
  <c r="BE451" i="10"/>
  <c r="BD451" i="10"/>
  <c r="BC451" i="10"/>
  <c r="BB451" i="10"/>
  <c r="BA451" i="10"/>
  <c r="AZ451" i="10"/>
  <c r="AY451" i="10"/>
  <c r="AX451" i="10"/>
  <c r="AW451" i="10"/>
  <c r="AV451" i="10"/>
  <c r="BE450" i="10"/>
  <c r="BD450" i="10"/>
  <c r="BC450" i="10"/>
  <c r="BB450" i="10"/>
  <c r="BA450" i="10"/>
  <c r="BE449" i="10"/>
  <c r="BD449" i="10"/>
  <c r="BC449" i="10"/>
  <c r="BB449" i="10"/>
  <c r="BA449" i="10"/>
  <c r="AZ449" i="10"/>
  <c r="AY449" i="10"/>
  <c r="AX449" i="10"/>
  <c r="AW449" i="10"/>
  <c r="AV449" i="10"/>
  <c r="BE448" i="10"/>
  <c r="BD448" i="10"/>
  <c r="BC448" i="10"/>
  <c r="BB448" i="10"/>
  <c r="BA448" i="10"/>
  <c r="AZ448" i="10"/>
  <c r="AY448" i="10"/>
  <c r="AX448" i="10"/>
  <c r="AW448" i="10"/>
  <c r="AV448" i="10"/>
  <c r="BE447" i="10"/>
  <c r="BD447" i="10"/>
  <c r="BC447" i="10"/>
  <c r="BB447" i="10"/>
  <c r="BA447" i="10"/>
  <c r="AZ447" i="10"/>
  <c r="AY447" i="10"/>
  <c r="AX447" i="10"/>
  <c r="AW447" i="10"/>
  <c r="AV447" i="10"/>
  <c r="BE446" i="10"/>
  <c r="BD446" i="10"/>
  <c r="BC446" i="10"/>
  <c r="BB446" i="10"/>
  <c r="BA446" i="10"/>
  <c r="AZ446" i="10"/>
  <c r="AY446" i="10"/>
  <c r="AX446" i="10"/>
  <c r="AW446" i="10"/>
  <c r="AV446" i="10"/>
  <c r="BE445" i="10"/>
  <c r="BD445" i="10"/>
  <c r="BC445" i="10"/>
  <c r="BB445" i="10"/>
  <c r="BA445" i="10"/>
  <c r="BE444" i="10"/>
  <c r="BD444" i="10"/>
  <c r="BC444" i="10"/>
  <c r="BB444" i="10"/>
  <c r="BA444" i="10"/>
  <c r="BE443" i="10"/>
  <c r="BD443" i="10"/>
  <c r="BC443" i="10"/>
  <c r="BB443" i="10"/>
  <c r="BA443" i="10"/>
  <c r="BE442" i="10"/>
  <c r="BD442" i="10"/>
  <c r="BC442" i="10"/>
  <c r="BB442" i="10"/>
  <c r="BA442" i="10"/>
  <c r="AZ442" i="10"/>
  <c r="AY442" i="10"/>
  <c r="AX442" i="10"/>
  <c r="AW442" i="10"/>
  <c r="AV442" i="10"/>
  <c r="BE441" i="10"/>
  <c r="BD441" i="10"/>
  <c r="BC441" i="10"/>
  <c r="BB441" i="10"/>
  <c r="BA441" i="10"/>
  <c r="AZ441" i="10"/>
  <c r="AY441" i="10"/>
  <c r="AX441" i="10"/>
  <c r="AW441" i="10"/>
  <c r="AV441" i="10"/>
  <c r="BE440" i="10"/>
  <c r="BD440" i="10"/>
  <c r="BC440" i="10"/>
  <c r="BB440" i="10"/>
  <c r="BA440" i="10"/>
  <c r="BE439" i="10"/>
  <c r="BD439" i="10"/>
  <c r="BC439" i="10"/>
  <c r="BB439" i="10"/>
  <c r="BA439" i="10"/>
  <c r="AZ439" i="10"/>
  <c r="AY439" i="10"/>
  <c r="AX439" i="10"/>
  <c r="AW439" i="10"/>
  <c r="AV439" i="10"/>
  <c r="BE438" i="10"/>
  <c r="BD438" i="10"/>
  <c r="BC438" i="10"/>
  <c r="BB438" i="10"/>
  <c r="BA438" i="10"/>
  <c r="AZ438" i="10"/>
  <c r="AY438" i="10"/>
  <c r="AX438" i="10"/>
  <c r="AW438" i="10"/>
  <c r="AV438" i="10"/>
  <c r="BE437" i="10"/>
  <c r="BD437" i="10"/>
  <c r="BC437" i="10"/>
  <c r="BB437" i="10"/>
  <c r="BA437" i="10"/>
  <c r="BE436" i="10"/>
  <c r="BD436" i="10"/>
  <c r="BC436" i="10"/>
  <c r="BB436" i="10"/>
  <c r="BA436" i="10"/>
  <c r="AZ436" i="10"/>
  <c r="AY436" i="10"/>
  <c r="AX436" i="10"/>
  <c r="AW436" i="10"/>
  <c r="AV436" i="10"/>
  <c r="BE435" i="10"/>
  <c r="BD435" i="10"/>
  <c r="BC435" i="10"/>
  <c r="BB435" i="10"/>
  <c r="BA435" i="10"/>
  <c r="AZ435" i="10"/>
  <c r="AY435" i="10"/>
  <c r="AX435" i="10"/>
  <c r="AW435" i="10"/>
  <c r="AV435" i="10"/>
  <c r="BE434" i="10"/>
  <c r="BD434" i="10"/>
  <c r="BC434" i="10"/>
  <c r="BB434" i="10"/>
  <c r="BA434" i="10"/>
  <c r="BE433" i="10"/>
  <c r="BD433" i="10"/>
  <c r="BC433" i="10"/>
  <c r="BB433" i="10"/>
  <c r="BA433" i="10"/>
  <c r="BE432" i="10"/>
  <c r="BD432" i="10"/>
  <c r="BC432" i="10"/>
  <c r="BB432" i="10"/>
  <c r="BA432" i="10"/>
  <c r="BE431" i="10"/>
  <c r="BD431" i="10"/>
  <c r="BC431" i="10"/>
  <c r="BB431" i="10"/>
  <c r="BA431" i="10"/>
  <c r="BE430" i="10"/>
  <c r="BD430" i="10"/>
  <c r="BC430" i="10"/>
  <c r="BB430" i="10"/>
  <c r="BA430" i="10"/>
  <c r="BE429" i="10"/>
  <c r="BD429" i="10"/>
  <c r="BC429" i="10"/>
  <c r="BB429" i="10"/>
  <c r="BA429" i="10"/>
  <c r="BE428" i="10"/>
  <c r="BD428" i="10"/>
  <c r="BC428" i="10"/>
  <c r="BB428" i="10"/>
  <c r="BA428" i="10"/>
  <c r="BE427" i="10"/>
  <c r="BD427" i="10"/>
  <c r="BC427" i="10"/>
  <c r="BB427" i="10"/>
  <c r="BA427" i="10"/>
  <c r="BE426" i="10"/>
  <c r="BD426" i="10"/>
  <c r="BC426" i="10"/>
  <c r="BB426" i="10"/>
  <c r="BA426" i="10"/>
  <c r="BE425" i="10"/>
  <c r="BD425" i="10"/>
  <c r="BC425" i="10"/>
  <c r="BB425" i="10"/>
  <c r="BA425" i="10"/>
  <c r="BE424" i="10"/>
  <c r="BD424" i="10"/>
  <c r="BC424" i="10"/>
  <c r="BB424" i="10"/>
  <c r="BA424" i="10"/>
  <c r="BE423" i="10"/>
  <c r="BD423" i="10"/>
  <c r="BC423" i="10"/>
  <c r="BB423" i="10"/>
  <c r="BA423" i="10"/>
  <c r="BE422" i="10"/>
  <c r="BD422" i="10"/>
  <c r="BC422" i="10"/>
  <c r="BB422" i="10"/>
  <c r="BA422" i="10"/>
  <c r="BE421" i="10"/>
  <c r="BD421" i="10"/>
  <c r="BC421" i="10"/>
  <c r="BB421" i="10"/>
  <c r="BA421" i="10"/>
  <c r="BE420" i="10"/>
  <c r="BD420" i="10"/>
  <c r="BC420" i="10"/>
  <c r="BB420" i="10"/>
  <c r="BA420" i="10"/>
  <c r="BE419" i="10"/>
  <c r="BD419" i="10"/>
  <c r="BC419" i="10"/>
  <c r="BB419" i="10"/>
  <c r="BA419" i="10"/>
  <c r="BE418" i="10"/>
  <c r="BD418" i="10"/>
  <c r="BC418" i="10"/>
  <c r="BB418" i="10"/>
  <c r="BA418" i="10"/>
  <c r="BE417" i="10"/>
  <c r="BD417" i="10"/>
  <c r="BC417" i="10"/>
  <c r="BB417" i="10"/>
  <c r="BA417" i="10"/>
  <c r="BE416" i="10"/>
  <c r="BD416" i="10"/>
  <c r="BC416" i="10"/>
  <c r="BB416" i="10"/>
  <c r="BA416" i="10"/>
  <c r="BE415" i="10"/>
  <c r="BD415" i="10"/>
  <c r="BC415" i="10"/>
  <c r="BB415" i="10"/>
  <c r="BA415" i="10"/>
  <c r="BE414" i="10"/>
  <c r="BD414" i="10"/>
  <c r="BC414" i="10"/>
  <c r="BB414" i="10"/>
  <c r="BA414" i="10"/>
  <c r="BE413" i="10"/>
  <c r="BD413" i="10"/>
  <c r="BC413" i="10"/>
  <c r="BB413" i="10"/>
  <c r="BA413" i="10"/>
  <c r="BE412" i="10"/>
  <c r="BD412" i="10"/>
  <c r="BC412" i="10"/>
  <c r="BB412" i="10"/>
  <c r="BA412" i="10"/>
  <c r="BE411" i="10"/>
  <c r="BD411" i="10"/>
  <c r="BC411" i="10"/>
  <c r="BB411" i="10"/>
  <c r="BA411" i="10"/>
  <c r="BE410" i="10"/>
  <c r="BD410" i="10"/>
  <c r="BC410" i="10"/>
  <c r="BB410" i="10"/>
  <c r="BA410" i="10"/>
  <c r="BE409" i="10"/>
  <c r="BD409" i="10"/>
  <c r="BC409" i="10"/>
  <c r="BB409" i="10"/>
  <c r="BA409" i="10"/>
  <c r="BE408" i="10"/>
  <c r="BD408" i="10"/>
  <c r="BC408" i="10"/>
  <c r="BB408" i="10"/>
  <c r="BA408" i="10"/>
  <c r="BE407" i="10"/>
  <c r="BD407" i="10"/>
  <c r="BC407" i="10"/>
  <c r="BB407" i="10"/>
  <c r="BA407" i="10"/>
  <c r="BE406" i="10"/>
  <c r="BD406" i="10"/>
  <c r="BC406" i="10"/>
  <c r="BB406" i="10"/>
  <c r="BA406" i="10"/>
  <c r="BE405" i="10"/>
  <c r="BD405" i="10"/>
  <c r="BC405" i="10"/>
  <c r="BB405" i="10"/>
  <c r="BA405" i="10"/>
  <c r="BE404" i="10"/>
  <c r="BD404" i="10"/>
  <c r="BC404" i="10"/>
  <c r="BB404" i="10"/>
  <c r="BA404" i="10"/>
  <c r="BE403" i="10"/>
  <c r="BD403" i="10"/>
  <c r="BC403" i="10"/>
  <c r="BB403" i="10"/>
  <c r="BA403" i="10"/>
  <c r="BE402" i="10"/>
  <c r="BD402" i="10"/>
  <c r="BC402" i="10"/>
  <c r="BB402" i="10"/>
  <c r="BA402" i="10"/>
  <c r="BE401" i="10"/>
  <c r="BD401" i="10"/>
  <c r="BC401" i="10"/>
  <c r="BB401" i="10"/>
  <c r="BA401" i="10"/>
  <c r="BE400" i="10"/>
  <c r="BD400" i="10"/>
  <c r="BC400" i="10"/>
  <c r="BB400" i="10"/>
  <c r="BA400" i="10"/>
  <c r="BE399" i="10"/>
  <c r="BD399" i="10"/>
  <c r="BC399" i="10"/>
  <c r="BB399" i="10"/>
  <c r="BA399" i="10"/>
  <c r="BE398" i="10"/>
  <c r="BD398" i="10"/>
  <c r="BC398" i="10"/>
  <c r="BB398" i="10"/>
  <c r="BA398" i="10"/>
  <c r="BE397" i="10"/>
  <c r="BD397" i="10"/>
  <c r="BC397" i="10"/>
  <c r="BB397" i="10"/>
  <c r="BA397" i="10"/>
  <c r="BE396" i="10"/>
  <c r="BD396" i="10"/>
  <c r="BC396" i="10"/>
  <c r="BB396" i="10"/>
  <c r="BA396" i="10"/>
  <c r="BE395" i="10"/>
  <c r="BD395" i="10"/>
  <c r="BC395" i="10"/>
  <c r="BB395" i="10"/>
  <c r="BA395" i="10"/>
  <c r="BE394" i="10"/>
  <c r="BD394" i="10"/>
  <c r="BC394" i="10"/>
  <c r="BB394" i="10"/>
  <c r="BA394" i="10"/>
  <c r="BE393" i="10"/>
  <c r="BD393" i="10"/>
  <c r="BC393" i="10"/>
  <c r="BB393" i="10"/>
  <c r="BA393" i="10"/>
  <c r="V779" i="10" a="1"/>
  <c r="V779" i="10" s="1"/>
  <c r="AU779" i="10" s="1"/>
  <c r="V778" i="10" a="1"/>
  <c r="V778" i="10" s="1"/>
  <c r="AU778" i="10" s="1"/>
  <c r="V777" i="10" a="1"/>
  <c r="V777" i="10" s="1"/>
  <c r="AU777" i="10" s="1"/>
  <c r="V776" i="10" a="1"/>
  <c r="V776" i="10" s="1"/>
  <c r="AU776" i="10" s="1"/>
  <c r="V775" i="10" a="1"/>
  <c r="V775" i="10" s="1"/>
  <c r="AU775" i="10" s="1"/>
  <c r="V774" i="10" a="1"/>
  <c r="V774" i="10" s="1"/>
  <c r="AU774" i="10" s="1"/>
  <c r="V773" i="10" a="1"/>
  <c r="V773" i="10" s="1"/>
  <c r="AU773" i="10" s="1"/>
  <c r="V772" i="10" a="1"/>
  <c r="V772" i="10" s="1"/>
  <c r="AU772" i="10" s="1"/>
  <c r="V771" i="10" a="1"/>
  <c r="V771" i="10" s="1"/>
  <c r="AU771" i="10" s="1"/>
  <c r="V770" i="10" a="1"/>
  <c r="V770" i="10" s="1"/>
  <c r="AU770" i="10" s="1"/>
  <c r="V769" i="10" a="1"/>
  <c r="V769" i="10" s="1"/>
  <c r="AU769" i="10" s="1"/>
  <c r="V768" i="10" a="1"/>
  <c r="V768" i="10" s="1"/>
  <c r="AU768" i="10" s="1"/>
  <c r="V767" i="10" a="1"/>
  <c r="V767" i="10" s="1"/>
  <c r="AU767" i="10" s="1"/>
  <c r="V744" i="10" a="1"/>
  <c r="V744" i="10" s="1"/>
  <c r="AU744" i="10" s="1"/>
  <c r="V743" i="10" a="1"/>
  <c r="V743" i="10" s="1"/>
  <c r="AU743" i="10" s="1"/>
  <c r="V742" i="10" a="1"/>
  <c r="V742" i="10" s="1"/>
  <c r="AU742" i="10" s="1"/>
  <c r="V741" i="10" a="1"/>
  <c r="V741" i="10" s="1"/>
  <c r="AU741" i="10" s="1"/>
  <c r="V740" i="10" a="1"/>
  <c r="V740" i="10" s="1"/>
  <c r="AU740" i="10" s="1"/>
  <c r="V739" i="10" a="1"/>
  <c r="V739" i="10" s="1"/>
  <c r="AU739" i="10" s="1"/>
  <c r="V738" i="10" a="1"/>
  <c r="V738" i="10" s="1"/>
  <c r="AU738" i="10" s="1"/>
  <c r="V737" i="10" a="1"/>
  <c r="V737" i="10" s="1"/>
  <c r="AU737" i="10" s="1"/>
  <c r="V736" i="10" a="1"/>
  <c r="V736" i="10" s="1"/>
  <c r="AU736" i="10" s="1"/>
  <c r="V735" i="10" a="1"/>
  <c r="V735" i="10" s="1"/>
  <c r="AU735" i="10" s="1"/>
  <c r="V734" i="10" a="1"/>
  <c r="V734" i="10" s="1"/>
  <c r="AU734" i="10" s="1"/>
  <c r="V733" i="10" a="1"/>
  <c r="V733" i="10" s="1"/>
  <c r="AU733" i="10" s="1"/>
  <c r="V732" i="10" a="1"/>
  <c r="V732" i="10" s="1"/>
  <c r="AU732" i="10" s="1"/>
  <c r="V731" i="10" a="1"/>
  <c r="V731" i="10" s="1"/>
  <c r="AU731" i="10" s="1"/>
  <c r="V730" i="10" a="1"/>
  <c r="V730" i="10" s="1"/>
  <c r="AU730" i="10" s="1"/>
  <c r="V729" i="10" a="1"/>
  <c r="V729" i="10" s="1"/>
  <c r="AU729" i="10" s="1"/>
  <c r="V728" i="10" a="1"/>
  <c r="V728" i="10" s="1"/>
  <c r="AU728" i="10" s="1"/>
  <c r="V727" i="10" a="1"/>
  <c r="V727" i="10" s="1"/>
  <c r="AU727" i="10" s="1"/>
  <c r="V726" i="10" a="1"/>
  <c r="V726" i="10" s="1"/>
  <c r="AU726" i="10" s="1"/>
  <c r="V725" i="10" a="1"/>
  <c r="V725" i="10" s="1"/>
  <c r="AU725" i="10" s="1"/>
  <c r="V724" i="10" a="1"/>
  <c r="V724" i="10" s="1"/>
  <c r="AU724" i="10" s="1"/>
  <c r="V723" i="10" a="1"/>
  <c r="V723" i="10" s="1"/>
  <c r="AU723" i="10" s="1"/>
  <c r="V722" i="10" a="1"/>
  <c r="V722" i="10" s="1"/>
  <c r="AU722" i="10" s="1"/>
  <c r="V721" i="10" a="1"/>
  <c r="V721" i="10" s="1"/>
  <c r="AU721" i="10" s="1"/>
  <c r="V720" i="10" a="1"/>
  <c r="V720" i="10" s="1"/>
  <c r="AU720" i="10" s="1"/>
  <c r="V719" i="10" a="1"/>
  <c r="V719" i="10" s="1"/>
  <c r="AU719" i="10" s="1"/>
  <c r="V718" i="10" a="1"/>
  <c r="V718" i="10" s="1"/>
  <c r="AU718" i="10" s="1"/>
  <c r="V717" i="10" a="1"/>
  <c r="V717" i="10" s="1"/>
  <c r="AU717" i="10" s="1"/>
  <c r="V716" i="10" a="1"/>
  <c r="V716" i="10" s="1"/>
  <c r="AU716" i="10" s="1"/>
  <c r="V715" i="10" a="1"/>
  <c r="AZ715" i="10" s="1"/>
  <c r="V714" i="10" a="1"/>
  <c r="V713" i="10" a="1"/>
  <c r="V712" i="10" a="1"/>
  <c r="V711" i="10" a="1"/>
  <c r="V710" i="10" a="1"/>
  <c r="V709" i="10" a="1"/>
  <c r="V708" i="10" a="1"/>
  <c r="V707" i="10" a="1"/>
  <c r="AV707" i="10" s="1"/>
  <c r="V706" i="10" a="1"/>
  <c r="V705" i="10" a="1"/>
  <c r="V704" i="10" a="1"/>
  <c r="V703" i="10" a="1"/>
  <c r="V702" i="10" a="1"/>
  <c r="V701" i="10" a="1"/>
  <c r="V701" i="10" s="1"/>
  <c r="AU701" i="10" s="1"/>
  <c r="V700" i="10" a="1"/>
  <c r="V700" i="10" s="1"/>
  <c r="AU700" i="10" s="1"/>
  <c r="V699" i="10" a="1"/>
  <c r="V699" i="10" s="1"/>
  <c r="AU699" i="10" s="1"/>
  <c r="V698" i="10" a="1"/>
  <c r="V698" i="10" s="1"/>
  <c r="AU698" i="10" s="1"/>
  <c r="V697" i="10" a="1"/>
  <c r="V697" i="10" s="1"/>
  <c r="AU697" i="10" s="1"/>
  <c r="V696" i="10" a="1"/>
  <c r="V696" i="10" s="1"/>
  <c r="AU696" i="10" s="1"/>
  <c r="V695" i="10" a="1"/>
  <c r="V695" i="10" s="1"/>
  <c r="AU695" i="10" s="1"/>
  <c r="V694" i="10" a="1"/>
  <c r="V694" i="10" s="1"/>
  <c r="AU694" i="10" s="1"/>
  <c r="V693" i="10" a="1"/>
  <c r="V693" i="10" s="1"/>
  <c r="AU693" i="10" s="1"/>
  <c r="V692" i="10" a="1"/>
  <c r="V692" i="10" s="1"/>
  <c r="AU692" i="10" s="1"/>
  <c r="V691" i="10" a="1"/>
  <c r="V690" i="10" a="1"/>
  <c r="V690" i="10" s="1"/>
  <c r="AU690" i="10" s="1"/>
  <c r="V689" i="10" a="1"/>
  <c r="V689" i="10" s="1"/>
  <c r="AU689" i="10" s="1"/>
  <c r="V688" i="10" a="1"/>
  <c r="AW688" i="10" s="1"/>
  <c r="V687" i="10" a="1"/>
  <c r="V686" i="10" a="1"/>
  <c r="V685" i="10" a="1"/>
  <c r="V684" i="10" a="1"/>
  <c r="V683" i="10" a="1"/>
  <c r="V682" i="10" a="1"/>
  <c r="V681" i="10" a="1"/>
  <c r="V680" i="10" a="1"/>
  <c r="V679" i="10" a="1"/>
  <c r="V678" i="10" a="1"/>
  <c r="V678" i="10" s="1"/>
  <c r="AU678" i="10" s="1"/>
  <c r="V677" i="10" a="1"/>
  <c r="V677" i="10" s="1"/>
  <c r="AU677" i="10" s="1"/>
  <c r="V676" i="10" a="1"/>
  <c r="V676" i="10" s="1"/>
  <c r="AU676" i="10" s="1"/>
  <c r="V675" i="10" a="1"/>
  <c r="V675" i="10" s="1"/>
  <c r="AU675" i="10" s="1"/>
  <c r="V674" i="10" a="1"/>
  <c r="V673" i="10" a="1"/>
  <c r="V672" i="10" a="1"/>
  <c r="V671" i="10" a="1"/>
  <c r="V670" i="10" a="1"/>
  <c r="V669" i="10" a="1"/>
  <c r="V668" i="10" a="1"/>
  <c r="V667" i="10" a="1"/>
  <c r="V666" i="10" a="1"/>
  <c r="V665" i="10" a="1"/>
  <c r="V664" i="10" a="1"/>
  <c r="AW664" i="10" s="1"/>
  <c r="V663" i="10" a="1"/>
  <c r="V662" i="10" a="1"/>
  <c r="V661" i="10" a="1"/>
  <c r="V660" i="10" a="1"/>
  <c r="V659" i="10" a="1"/>
  <c r="V658" i="10" a="1"/>
  <c r="AV658" i="10" s="1"/>
  <c r="V657" i="10" a="1"/>
  <c r="V656" i="10" a="1"/>
  <c r="V655" i="10" a="1"/>
  <c r="V654" i="10" a="1"/>
  <c r="V653" i="10" a="1"/>
  <c r="V652" i="10" a="1"/>
  <c r="V651" i="10" a="1"/>
  <c r="V650" i="10" a="1"/>
  <c r="V650" i="10" s="1"/>
  <c r="AU650" i="10" s="1"/>
  <c r="V649" i="10" a="1"/>
  <c r="V649" i="10" s="1"/>
  <c r="AU649" i="10" s="1"/>
  <c r="V648" i="10" a="1"/>
  <c r="V647" i="10" a="1"/>
  <c r="V647" i="10" s="1"/>
  <c r="AU647" i="10" s="1"/>
  <c r="V646" i="10" a="1"/>
  <c r="V645" i="10" a="1"/>
  <c r="V644" i="10" a="1"/>
  <c r="V643" i="10" a="1"/>
  <c r="V642" i="10" a="1"/>
  <c r="V641" i="10" a="1"/>
  <c r="V641" i="10" s="1"/>
  <c r="AU641" i="10" s="1"/>
  <c r="V640" i="10" a="1"/>
  <c r="V640" i="10" s="1"/>
  <c r="AU640" i="10" s="1"/>
  <c r="V639" i="10" a="1"/>
  <c r="V638" i="10" a="1"/>
  <c r="AV638" i="10" s="1"/>
  <c r="V637" i="10" a="1"/>
  <c r="V636" i="10" a="1"/>
  <c r="V635" i="10" a="1"/>
  <c r="V635" i="10" s="1"/>
  <c r="AU635" i="10" s="1"/>
  <c r="V634" i="10" a="1"/>
  <c r="V634" i="10" s="1"/>
  <c r="AU634" i="10" s="1"/>
  <c r="V633" i="10" a="1"/>
  <c r="V633" i="10" s="1"/>
  <c r="AU633" i="10" s="1"/>
  <c r="V632" i="10" a="1"/>
  <c r="V632" i="10" s="1"/>
  <c r="AU632" i="10" s="1"/>
  <c r="V631" i="10" a="1"/>
  <c r="V631" i="10" s="1"/>
  <c r="AU631" i="10" s="1"/>
  <c r="V630" i="10" a="1"/>
  <c r="V630" i="10" s="1"/>
  <c r="AU630" i="10" s="1"/>
  <c r="V629" i="10" a="1"/>
  <c r="V629" i="10" s="1"/>
  <c r="AU629" i="10" s="1"/>
  <c r="V628" i="10" a="1"/>
  <c r="V628" i="10" s="1"/>
  <c r="AU628" i="10" s="1"/>
  <c r="V627" i="10" a="1"/>
  <c r="V627" i="10" s="1"/>
  <c r="AU627" i="10" s="1"/>
  <c r="V626" i="10" a="1"/>
  <c r="V626" i="10" s="1"/>
  <c r="AU626" i="10" s="1"/>
  <c r="V625" i="10" a="1"/>
  <c r="V625" i="10" s="1"/>
  <c r="AU625" i="10" s="1"/>
  <c r="V624" i="10" a="1"/>
  <c r="V624" i="10" s="1"/>
  <c r="AU624" i="10" s="1"/>
  <c r="V623" i="10" a="1"/>
  <c r="V623" i="10" s="1"/>
  <c r="AU623" i="10" s="1"/>
  <c r="V622" i="10" a="1"/>
  <c r="V621" i="10" a="1"/>
  <c r="V620" i="10" a="1"/>
  <c r="V620" i="10" s="1"/>
  <c r="AU620" i="10" s="1"/>
  <c r="V619" i="10" a="1"/>
  <c r="V619" i="10" s="1"/>
  <c r="AU619" i="10" s="1"/>
  <c r="V618" i="10" a="1"/>
  <c r="V618" i="10" s="1"/>
  <c r="AU618" i="10" s="1"/>
  <c r="V617" i="10" a="1"/>
  <c r="V616" i="10" a="1"/>
  <c r="V616" i="10" s="1"/>
  <c r="AU616" i="10" s="1"/>
  <c r="V615" i="10" a="1"/>
  <c r="V614" i="10" a="1"/>
  <c r="V613" i="10" a="1"/>
  <c r="V612" i="10" a="1"/>
  <c r="V612" i="10" s="1"/>
  <c r="AU612" i="10" s="1"/>
  <c r="V611" i="10" a="1"/>
  <c r="V610" i="10" a="1"/>
  <c r="V609" i="10" a="1"/>
  <c r="V609" i="10" s="1"/>
  <c r="AU609" i="10" s="1"/>
  <c r="V608" i="10" a="1"/>
  <c r="V608" i="10" s="1"/>
  <c r="AU608" i="10" s="1"/>
  <c r="V607" i="10" a="1"/>
  <c r="V606" i="10" a="1"/>
  <c r="V606" i="10" s="1"/>
  <c r="AU606" i="10" s="1"/>
  <c r="V605" i="10" a="1"/>
  <c r="V605" i="10" s="1"/>
  <c r="AU605" i="10" s="1"/>
  <c r="V604" i="10" a="1"/>
  <c r="V604" i="10" s="1"/>
  <c r="AU604" i="10" s="1"/>
  <c r="V603" i="10" a="1"/>
  <c r="V603" i="10" s="1"/>
  <c r="AU603" i="10" s="1"/>
  <c r="V602" i="10" a="1"/>
  <c r="V602" i="10" s="1"/>
  <c r="AU602" i="10" s="1"/>
  <c r="V601" i="10" a="1"/>
  <c r="V601" i="10" s="1"/>
  <c r="AU601" i="10" s="1"/>
  <c r="V600" i="10" a="1"/>
  <c r="V600" i="10" s="1"/>
  <c r="AU600" i="10" s="1"/>
  <c r="V599" i="10" a="1"/>
  <c r="V599" i="10" s="1"/>
  <c r="AU599" i="10" s="1"/>
  <c r="V598" i="10" a="1"/>
  <c r="V598" i="10" s="1"/>
  <c r="AU598" i="10" s="1"/>
  <c r="V597" i="10" a="1"/>
  <c r="V597" i="10" s="1"/>
  <c r="AU597" i="10" s="1"/>
  <c r="V596" i="10" a="1"/>
  <c r="V596" i="10" s="1"/>
  <c r="AU596" i="10" s="1"/>
  <c r="V595" i="10" a="1"/>
  <c r="V595" i="10" s="1"/>
  <c r="AU595" i="10" s="1"/>
  <c r="V594" i="10" a="1"/>
  <c r="V593" i="10" a="1"/>
  <c r="V593" i="10" s="1"/>
  <c r="AU593" i="10" s="1"/>
  <c r="V592" i="10" a="1"/>
  <c r="V592" i="10" s="1"/>
  <c r="AU592" i="10" s="1"/>
  <c r="V591" i="10" a="1"/>
  <c r="V590" i="10" a="1"/>
  <c r="V590" i="10" s="1"/>
  <c r="AU590" i="10" s="1"/>
  <c r="V589" i="10" a="1"/>
  <c r="V588" i="10" a="1"/>
  <c r="V587" i="10" a="1"/>
  <c r="V586" i="10" a="1"/>
  <c r="V585" i="10" a="1"/>
  <c r="V584" i="10" a="1"/>
  <c r="V584" i="10" s="1"/>
  <c r="AU584" i="10" s="1"/>
  <c r="V583" i="10" a="1"/>
  <c r="V583" i="10" s="1"/>
  <c r="AU583" i="10" s="1"/>
  <c r="V582" i="10" a="1"/>
  <c r="V582" i="10" s="1"/>
  <c r="AU582" i="10" s="1"/>
  <c r="V581" i="10" a="1"/>
  <c r="V580" i="10" a="1"/>
  <c r="V580" i="10" s="1"/>
  <c r="AU580" i="10" s="1"/>
  <c r="V579" i="10" a="1"/>
  <c r="V579" i="10" s="1"/>
  <c r="AU579" i="10" s="1"/>
  <c r="V578" i="10" a="1"/>
  <c r="V578" i="10" s="1"/>
  <c r="AU578" i="10" s="1"/>
  <c r="V577" i="10" a="1"/>
  <c r="V577" i="10" s="1"/>
  <c r="AU577" i="10" s="1"/>
  <c r="V576" i="10" a="1"/>
  <c r="V576" i="10" s="1"/>
  <c r="AU576" i="10" s="1"/>
  <c r="V575" i="10" a="1"/>
  <c r="V575" i="10" s="1"/>
  <c r="AU575" i="10" s="1"/>
  <c r="V574" i="10" a="1"/>
  <c r="V574" i="10" s="1"/>
  <c r="AU574" i="10" s="1"/>
  <c r="V573" i="10" a="1"/>
  <c r="V573" i="10" s="1"/>
  <c r="AU573" i="10" s="1"/>
  <c r="V572" i="10" a="1"/>
  <c r="V572" i="10" s="1"/>
  <c r="AU572" i="10" s="1"/>
  <c r="V571" i="10" a="1"/>
  <c r="V571" i="10" s="1"/>
  <c r="AU571" i="10" s="1"/>
  <c r="V570" i="10" a="1"/>
  <c r="V570" i="10" s="1"/>
  <c r="AU570" i="10" s="1"/>
  <c r="V569" i="10" a="1"/>
  <c r="V569" i="10" s="1"/>
  <c r="AU569" i="10" s="1"/>
  <c r="V568" i="10" a="1"/>
  <c r="V567" i="10" a="1"/>
  <c r="V566" i="10" a="1"/>
  <c r="V565" i="10" a="1"/>
  <c r="V565" i="10" s="1"/>
  <c r="AU565" i="10" s="1"/>
  <c r="V564" i="10" a="1"/>
  <c r="V564" i="10" s="1"/>
  <c r="AU564" i="10" s="1"/>
  <c r="V563" i="10" a="1"/>
  <c r="V563" i="10" s="1"/>
  <c r="AU563" i="10" s="1"/>
  <c r="V562" i="10" a="1"/>
  <c r="V562" i="10" s="1"/>
  <c r="AU562" i="10" s="1"/>
  <c r="V561" i="10" a="1"/>
  <c r="V561" i="10" s="1"/>
  <c r="AU561" i="10" s="1"/>
  <c r="V560" i="10" a="1"/>
  <c r="V560" i="10" s="1"/>
  <c r="AU560" i="10" s="1"/>
  <c r="V559" i="10" a="1"/>
  <c r="V559" i="10" s="1"/>
  <c r="AU559" i="10" s="1"/>
  <c r="V558" i="10" a="1"/>
  <c r="V558" i="10" s="1"/>
  <c r="AU558" i="10" s="1"/>
  <c r="V557" i="10" a="1"/>
  <c r="V557" i="10" s="1"/>
  <c r="AU557" i="10" s="1"/>
  <c r="V556" i="10" a="1"/>
  <c r="V556" i="10" s="1"/>
  <c r="AU556" i="10" s="1"/>
  <c r="V555" i="10" a="1"/>
  <c r="V555" i="10" s="1"/>
  <c r="AU555" i="10" s="1"/>
  <c r="V554" i="10" a="1"/>
  <c r="V553" i="10" a="1"/>
  <c r="V552" i="10" a="1"/>
  <c r="V552" i="10" s="1"/>
  <c r="AU552" i="10" s="1"/>
  <c r="V551" i="10" a="1"/>
  <c r="V550" i="10" a="1"/>
  <c r="V549" i="10" a="1"/>
  <c r="V548" i="10" a="1"/>
  <c r="V547" i="10" a="1"/>
  <c r="V547" i="10" s="1"/>
  <c r="AU547" i="10" s="1"/>
  <c r="V546" i="10" a="1"/>
  <c r="V546" i="10" s="1"/>
  <c r="AU546" i="10" s="1"/>
  <c r="V545" i="10" a="1"/>
  <c r="V545" i="10" s="1"/>
  <c r="AU545" i="10" s="1"/>
  <c r="V544" i="10" a="1"/>
  <c r="V543" i="10" a="1"/>
  <c r="V542" i="10" a="1"/>
  <c r="V542" i="10" s="1"/>
  <c r="AU542" i="10" s="1"/>
  <c r="V541" i="10" a="1"/>
  <c r="V541" i="10" s="1"/>
  <c r="AU541" i="10" s="1"/>
  <c r="V540" i="10" a="1"/>
  <c r="V540" i="10" s="1"/>
  <c r="AU540" i="10" s="1"/>
  <c r="V539" i="10" a="1"/>
  <c r="V539" i="10" s="1"/>
  <c r="AU539" i="10" s="1"/>
  <c r="V538" i="10" a="1"/>
  <c r="V538" i="10" s="1"/>
  <c r="AU538" i="10" s="1"/>
  <c r="V537" i="10" a="1"/>
  <c r="AW537" i="10" s="1"/>
  <c r="V536" i="10" a="1"/>
  <c r="V535" i="10" a="1"/>
  <c r="V534" i="10" a="1"/>
  <c r="V533" i="10" a="1"/>
  <c r="V532" i="10" a="1"/>
  <c r="V531" i="10" a="1"/>
  <c r="V530" i="10" a="1"/>
  <c r="V529" i="10" a="1"/>
  <c r="V528" i="10" a="1"/>
  <c r="V527" i="10" a="1"/>
  <c r="V527" i="10" s="1"/>
  <c r="AU527" i="10" s="1"/>
  <c r="V526" i="10" a="1"/>
  <c r="V525" i="10" a="1"/>
  <c r="V525" i="10" s="1"/>
  <c r="AU525" i="10" s="1"/>
  <c r="V524" i="10" a="1"/>
  <c r="V523" i="10" a="1"/>
  <c r="V522" i="10" a="1"/>
  <c r="V522" i="10" s="1"/>
  <c r="AU522" i="10" s="1"/>
  <c r="V521" i="10" a="1"/>
  <c r="V521" i="10" s="1"/>
  <c r="AU521" i="10" s="1"/>
  <c r="V520" i="10" a="1"/>
  <c r="V520" i="10" s="1"/>
  <c r="AU520" i="10" s="1"/>
  <c r="V519" i="10" a="1"/>
  <c r="V518" i="10" a="1"/>
  <c r="V518" i="10" s="1"/>
  <c r="AU518" i="10" s="1"/>
  <c r="V517" i="10" a="1"/>
  <c r="V516" i="10" a="1"/>
  <c r="V515" i="10" a="1"/>
  <c r="V514" i="10" a="1"/>
  <c r="V513" i="10" a="1"/>
  <c r="V512" i="10" a="1"/>
  <c r="V512" i="10" s="1"/>
  <c r="AU512" i="10" s="1"/>
  <c r="V511" i="10" a="1"/>
  <c r="V510" i="10" a="1"/>
  <c r="V510" i="10" s="1"/>
  <c r="AU510" i="10" s="1"/>
  <c r="V509" i="10" a="1"/>
  <c r="V508" i="10" a="1"/>
  <c r="AV508" i="10" s="1"/>
  <c r="V507" i="10" a="1"/>
  <c r="V507" i="10" s="1"/>
  <c r="AU507" i="10" s="1"/>
  <c r="V506" i="10" a="1"/>
  <c r="V505" i="10" a="1"/>
  <c r="V504" i="10" a="1"/>
  <c r="V504" i="10" s="1"/>
  <c r="AU504" i="10" s="1"/>
  <c r="V503" i="10" a="1"/>
  <c r="V503" i="10" s="1"/>
  <c r="AU503" i="10" s="1"/>
  <c r="V502" i="10" a="1"/>
  <c r="V502" i="10" s="1"/>
  <c r="AU502" i="10" s="1"/>
  <c r="V501" i="10" a="1"/>
  <c r="V501" i="10" s="1"/>
  <c r="AU501" i="10" s="1"/>
  <c r="V500" i="10" a="1"/>
  <c r="V500" i="10" s="1"/>
  <c r="AU500" i="10" s="1"/>
  <c r="V499" i="10" a="1"/>
  <c r="V499" i="10" s="1"/>
  <c r="AU499" i="10" s="1"/>
  <c r="V498" i="10" a="1"/>
  <c r="V498" i="10" s="1"/>
  <c r="AU498" i="10" s="1"/>
  <c r="V497" i="10" a="1"/>
  <c r="V497" i="10" s="1"/>
  <c r="AU497" i="10" s="1"/>
  <c r="V496" i="10" a="1"/>
  <c r="V496" i="10" s="1"/>
  <c r="AU496" i="10" s="1"/>
  <c r="V495" i="10" a="1"/>
  <c r="V495" i="10" s="1"/>
  <c r="AU495" i="10" s="1"/>
  <c r="V494" i="10" a="1"/>
  <c r="V494" i="10" s="1"/>
  <c r="AU494" i="10" s="1"/>
  <c r="V493" i="10" a="1"/>
  <c r="V493" i="10" s="1"/>
  <c r="AU493" i="10" s="1"/>
  <c r="V492" i="10" a="1"/>
  <c r="V492" i="10" s="1"/>
  <c r="AU492" i="10" s="1"/>
  <c r="V491" i="10" a="1"/>
  <c r="V491" i="10" s="1"/>
  <c r="AU491" i="10" s="1"/>
  <c r="V490" i="10" a="1"/>
  <c r="V490" i="10" s="1"/>
  <c r="AU490" i="10" s="1"/>
  <c r="V489" i="10" a="1"/>
  <c r="V489" i="10" s="1"/>
  <c r="AU489" i="10" s="1"/>
  <c r="V488" i="10" a="1"/>
  <c r="V488" i="10" s="1"/>
  <c r="AU488" i="10" s="1"/>
  <c r="V487" i="10" a="1"/>
  <c r="V486" i="10" a="1"/>
  <c r="V485" i="10" a="1"/>
  <c r="V484" i="10" a="1"/>
  <c r="V483" i="10" a="1"/>
  <c r="V483" i="10" s="1"/>
  <c r="AU483" i="10" s="1"/>
  <c r="V482" i="10" a="1"/>
  <c r="V482" i="10" s="1"/>
  <c r="AU482" i="10" s="1"/>
  <c r="V481" i="10" a="1"/>
  <c r="V481" i="10" s="1"/>
  <c r="AU481" i="10" s="1"/>
  <c r="V480" i="10" a="1"/>
  <c r="V480" i="10" s="1"/>
  <c r="AU480" i="10" s="1"/>
  <c r="V479" i="10" a="1"/>
  <c r="V479" i="10" s="1"/>
  <c r="AU479" i="10" s="1"/>
  <c r="V478" i="10" a="1"/>
  <c r="V478" i="10" s="1"/>
  <c r="AU478" i="10" s="1"/>
  <c r="V477" i="10" a="1"/>
  <c r="V477" i="10" s="1"/>
  <c r="AU477" i="10" s="1"/>
  <c r="V476" i="10" a="1"/>
  <c r="V476" i="10" s="1"/>
  <c r="AU476" i="10" s="1"/>
  <c r="V475" i="10" a="1"/>
  <c r="V475" i="10" s="1"/>
  <c r="AU475" i="10" s="1"/>
  <c r="V474" i="10" a="1"/>
  <c r="V474" i="10" s="1"/>
  <c r="AU474" i="10" s="1"/>
  <c r="V473" i="10" a="1"/>
  <c r="V473" i="10" s="1"/>
  <c r="AU473" i="10" s="1"/>
  <c r="V472" i="10" a="1"/>
  <c r="V472" i="10" s="1"/>
  <c r="AU472" i="10" s="1"/>
  <c r="V471" i="10" a="1"/>
  <c r="V471" i="10" s="1"/>
  <c r="AU471" i="10" s="1"/>
  <c r="V470" i="10" a="1"/>
  <c r="V470" i="10" s="1"/>
  <c r="AU470" i="10" s="1"/>
  <c r="V469" i="10" a="1"/>
  <c r="V469" i="10" s="1"/>
  <c r="AU469" i="10" s="1"/>
  <c r="V468" i="10" a="1"/>
  <c r="AZ468" i="10" s="1"/>
  <c r="V467" i="10" a="1"/>
  <c r="V467" i="10" s="1"/>
  <c r="AU467" i="10" s="1"/>
  <c r="V466" i="10" a="1"/>
  <c r="V466" i="10" s="1"/>
  <c r="AU466" i="10" s="1"/>
  <c r="V465" i="10" a="1"/>
  <c r="V465" i="10" s="1"/>
  <c r="AU465" i="10" s="1"/>
  <c r="V464" i="10" a="1"/>
  <c r="V464" i="10" s="1"/>
  <c r="AU464" i="10" s="1"/>
  <c r="V463" i="10" a="1"/>
  <c r="V463" i="10" s="1"/>
  <c r="AU463" i="10" s="1"/>
  <c r="V462" i="10" a="1"/>
  <c r="V462" i="10" s="1"/>
  <c r="AU462" i="10" s="1"/>
  <c r="V461" i="10" a="1"/>
  <c r="V461" i="10" s="1"/>
  <c r="AU461" i="10" s="1"/>
  <c r="V460" i="10" a="1"/>
  <c r="V460" i="10" s="1"/>
  <c r="AU460" i="10" s="1"/>
  <c r="V459" i="10" a="1"/>
  <c r="V459" i="10" s="1"/>
  <c r="AU459" i="10" s="1"/>
  <c r="V458" i="10" a="1"/>
  <c r="V458" i="10" s="1"/>
  <c r="AU458" i="10" s="1"/>
  <c r="V457" i="10" a="1"/>
  <c r="V457" i="10" s="1"/>
  <c r="AU457" i="10" s="1"/>
  <c r="V456" i="10" a="1"/>
  <c r="V455" i="10" a="1"/>
  <c r="V454" i="10" a="1"/>
  <c r="V453" i="10" a="1"/>
  <c r="V452" i="10" a="1"/>
  <c r="V452" i="10" s="1"/>
  <c r="AU452" i="10" s="1"/>
  <c r="V451" i="10" a="1"/>
  <c r="V451" i="10" s="1"/>
  <c r="AU451" i="10" s="1"/>
  <c r="V450" i="10" a="1"/>
  <c r="V449" i="10" a="1"/>
  <c r="V449" i="10" s="1"/>
  <c r="AU449" i="10" s="1"/>
  <c r="V448" i="10" a="1"/>
  <c r="V448" i="10" s="1"/>
  <c r="AU448" i="10" s="1"/>
  <c r="V447" i="10" a="1"/>
  <c r="V447" i="10" s="1"/>
  <c r="AU447" i="10" s="1"/>
  <c r="V446" i="10" a="1"/>
  <c r="V446" i="10" s="1"/>
  <c r="AU446" i="10" s="1"/>
  <c r="V445" i="10" a="1"/>
  <c r="V444" i="10" a="1"/>
  <c r="V443" i="10" a="1"/>
  <c r="V442" i="10" a="1"/>
  <c r="V442" i="10" s="1"/>
  <c r="AU442" i="10" s="1"/>
  <c r="V441" i="10" a="1"/>
  <c r="V441" i="10" s="1"/>
  <c r="AU441" i="10" s="1"/>
  <c r="V440" i="10" a="1"/>
  <c r="AZ440" i="10" s="1"/>
  <c r="V439" i="10" a="1"/>
  <c r="V439" i="10" s="1"/>
  <c r="AU439" i="10" s="1"/>
  <c r="V438" i="10" a="1"/>
  <c r="V438" i="10" s="1"/>
  <c r="AU438" i="10" s="1"/>
  <c r="V437" i="10" a="1"/>
  <c r="AV437" i="10" s="1"/>
  <c r="V436" i="10" a="1"/>
  <c r="V436" i="10" s="1"/>
  <c r="AU436" i="10" s="1"/>
  <c r="V435" i="10" a="1"/>
  <c r="V435" i="10" s="1"/>
  <c r="AU435" i="10" s="1"/>
  <c r="V434" i="10" a="1"/>
  <c r="V433" i="10" a="1"/>
  <c r="V432" i="10" a="1"/>
  <c r="V431" i="10" a="1"/>
  <c r="V430" i="10" a="1"/>
  <c r="V429" i="10" a="1"/>
  <c r="V428" i="10" a="1"/>
  <c r="V427" i="10" a="1"/>
  <c r="AV427" i="10" s="1"/>
  <c r="V426" i="10" a="1"/>
  <c r="V425" i="10" a="1"/>
  <c r="V424" i="10" a="1"/>
  <c r="V423" i="10" a="1"/>
  <c r="V422" i="10" a="1"/>
  <c r="V421" i="10" a="1"/>
  <c r="V420" i="10" a="1"/>
  <c r="AZ420" i="10" s="1"/>
  <c r="V419" i="10" a="1"/>
  <c r="V418" i="10" a="1"/>
  <c r="V417" i="10" a="1"/>
  <c r="AV417" i="10" s="1"/>
  <c r="V416" i="10" a="1"/>
  <c r="AX416" i="10" s="1"/>
  <c r="V415" i="10" a="1"/>
  <c r="V414" i="10" a="1"/>
  <c r="V413" i="10" a="1"/>
  <c r="V412" i="10" a="1"/>
  <c r="V411" i="10" a="1"/>
  <c r="V410" i="10" a="1"/>
  <c r="V409" i="10" a="1"/>
  <c r="V408" i="10" a="1"/>
  <c r="V407" i="10" a="1"/>
  <c r="V406" i="10" a="1"/>
  <c r="AX406" i="10" s="1"/>
  <c r="V405" i="10" a="1"/>
  <c r="V404" i="10" a="1"/>
  <c r="V403" i="10" a="1"/>
  <c r="V402" i="10" a="1"/>
  <c r="V401" i="10" a="1"/>
  <c r="V400" i="10" a="1"/>
  <c r="AZ400" i="10" s="1"/>
  <c r="V399" i="10" a="1"/>
  <c r="V398" i="10" a="1"/>
  <c r="V397" i="10" a="1"/>
  <c r="AV397" i="10" s="1"/>
  <c r="V396" i="10" a="1"/>
  <c r="AX396" i="10" s="1"/>
  <c r="V395" i="10" a="1"/>
  <c r="AZ395" i="10" s="1"/>
  <c r="V394" i="10" a="1"/>
  <c r="V393" i="10" a="1"/>
  <c r="V392" i="10" a="1"/>
  <c r="V392" i="10" s="1"/>
  <c r="U779" i="10"/>
  <c r="AT779" i="10" s="1"/>
  <c r="U778" i="10"/>
  <c r="AT778" i="10" s="1"/>
  <c r="U777" i="10"/>
  <c r="AT777" i="10" s="1"/>
  <c r="U776" i="10"/>
  <c r="AT776" i="10" s="1"/>
  <c r="U775" i="10"/>
  <c r="AT775" i="10" s="1"/>
  <c r="U774" i="10"/>
  <c r="AT774" i="10" s="1"/>
  <c r="U773" i="10"/>
  <c r="AT773" i="10" s="1"/>
  <c r="U772" i="10"/>
  <c r="AT772" i="10" s="1"/>
  <c r="U771" i="10"/>
  <c r="AT771" i="10" s="1"/>
  <c r="U770" i="10"/>
  <c r="AT770" i="10" s="1"/>
  <c r="U769" i="10"/>
  <c r="AT769" i="10" s="1"/>
  <c r="U768" i="10"/>
  <c r="AT768" i="10" s="1"/>
  <c r="U767" i="10"/>
  <c r="AT767" i="10" s="1"/>
  <c r="U744" i="10"/>
  <c r="AT744" i="10" s="1"/>
  <c r="U743" i="10"/>
  <c r="AT743" i="10" s="1"/>
  <c r="U742" i="10"/>
  <c r="AT742" i="10" s="1"/>
  <c r="U741" i="10"/>
  <c r="AT741" i="10" s="1"/>
  <c r="U740" i="10"/>
  <c r="AT740" i="10" s="1"/>
  <c r="U739" i="10"/>
  <c r="AT739" i="10" s="1"/>
  <c r="U738" i="10"/>
  <c r="AT738" i="10" s="1"/>
  <c r="U737" i="10"/>
  <c r="AT737" i="10" s="1"/>
  <c r="U736" i="10"/>
  <c r="AT736" i="10" s="1"/>
  <c r="U735" i="10"/>
  <c r="AT735" i="10" s="1"/>
  <c r="U734" i="10"/>
  <c r="AT734" i="10" s="1"/>
  <c r="U733" i="10"/>
  <c r="AT733" i="10" s="1"/>
  <c r="U732" i="10"/>
  <c r="AT732" i="10" s="1"/>
  <c r="U731" i="10"/>
  <c r="AT731" i="10" s="1"/>
  <c r="U730" i="10"/>
  <c r="AT730" i="10" s="1"/>
  <c r="U729" i="10"/>
  <c r="AT729" i="10" s="1"/>
  <c r="U728" i="10"/>
  <c r="AT728" i="10" s="1"/>
  <c r="U727" i="10"/>
  <c r="AT727" i="10" s="1"/>
  <c r="U726" i="10"/>
  <c r="AT726" i="10" s="1"/>
  <c r="U725" i="10"/>
  <c r="AT725" i="10" s="1"/>
  <c r="U724" i="10"/>
  <c r="AT724" i="10" s="1"/>
  <c r="U723" i="10"/>
  <c r="AT723" i="10" s="1"/>
  <c r="U722" i="10"/>
  <c r="AT722" i="10" s="1"/>
  <c r="U721" i="10"/>
  <c r="AT721" i="10" s="1"/>
  <c r="U720" i="10"/>
  <c r="AT720" i="10" s="1"/>
  <c r="U719" i="10"/>
  <c r="AT719" i="10" s="1"/>
  <c r="U718" i="10"/>
  <c r="AT718" i="10" s="1"/>
  <c r="U717" i="10"/>
  <c r="AT717" i="10" s="1"/>
  <c r="U716" i="10"/>
  <c r="AT716" i="10" s="1"/>
  <c r="U715" i="10"/>
  <c r="AT715" i="10" s="1"/>
  <c r="U714" i="10"/>
  <c r="AT714" i="10" s="1"/>
  <c r="U713" i="10"/>
  <c r="AT713" i="10" s="1"/>
  <c r="U712" i="10"/>
  <c r="AT712" i="10" s="1"/>
  <c r="U711" i="10"/>
  <c r="AT711" i="10" s="1"/>
  <c r="U710" i="10"/>
  <c r="AT710" i="10" s="1"/>
  <c r="U709" i="10"/>
  <c r="AT709" i="10" s="1"/>
  <c r="U708" i="10"/>
  <c r="AT708" i="10" s="1"/>
  <c r="U707" i="10"/>
  <c r="AT707" i="10" s="1"/>
  <c r="U706" i="10"/>
  <c r="AT706" i="10" s="1"/>
  <c r="U705" i="10"/>
  <c r="AT705" i="10" s="1"/>
  <c r="U704" i="10"/>
  <c r="AT704" i="10" s="1"/>
  <c r="U703" i="10"/>
  <c r="AT703" i="10" s="1"/>
  <c r="U702" i="10"/>
  <c r="AT702" i="10" s="1"/>
  <c r="U701" i="10"/>
  <c r="AT701" i="10" s="1"/>
  <c r="U700" i="10"/>
  <c r="AT700" i="10" s="1"/>
  <c r="U699" i="10"/>
  <c r="AT699" i="10" s="1"/>
  <c r="U698" i="10"/>
  <c r="AT698" i="10" s="1"/>
  <c r="U697" i="10"/>
  <c r="AT697" i="10" s="1"/>
  <c r="U696" i="10"/>
  <c r="AT696" i="10" s="1"/>
  <c r="U695" i="10"/>
  <c r="AT695" i="10" s="1"/>
  <c r="U694" i="10"/>
  <c r="AT694" i="10" s="1"/>
  <c r="U693" i="10"/>
  <c r="AT693" i="10" s="1"/>
  <c r="U692" i="10"/>
  <c r="AT692" i="10" s="1"/>
  <c r="U691" i="10"/>
  <c r="AT691" i="10" s="1"/>
  <c r="U690" i="10"/>
  <c r="AT690" i="10" s="1"/>
  <c r="U689" i="10"/>
  <c r="AT689" i="10" s="1"/>
  <c r="U688" i="10"/>
  <c r="AT688" i="10" s="1"/>
  <c r="U687" i="10"/>
  <c r="AT687" i="10" s="1"/>
  <c r="U686" i="10"/>
  <c r="AT686" i="10" s="1"/>
  <c r="U685" i="10"/>
  <c r="AT685" i="10" s="1"/>
  <c r="U684" i="10"/>
  <c r="AT684" i="10" s="1"/>
  <c r="U683" i="10"/>
  <c r="AT683" i="10" s="1"/>
  <c r="U682" i="10"/>
  <c r="AT682" i="10" s="1"/>
  <c r="U681" i="10"/>
  <c r="AT681" i="10" s="1"/>
  <c r="U680" i="10"/>
  <c r="AT680" i="10" s="1"/>
  <c r="U679" i="10"/>
  <c r="AT679" i="10" s="1"/>
  <c r="U678" i="10"/>
  <c r="AT678" i="10" s="1"/>
  <c r="U677" i="10"/>
  <c r="AT677" i="10" s="1"/>
  <c r="U676" i="10"/>
  <c r="AT676" i="10" s="1"/>
  <c r="U675" i="10"/>
  <c r="AT675" i="10" s="1"/>
  <c r="U674" i="10"/>
  <c r="AT674" i="10" s="1"/>
  <c r="U673" i="10"/>
  <c r="AT673" i="10" s="1"/>
  <c r="U672" i="10"/>
  <c r="AT672" i="10" s="1"/>
  <c r="U671" i="10"/>
  <c r="AT671" i="10" s="1"/>
  <c r="U670" i="10"/>
  <c r="AT670" i="10" s="1"/>
  <c r="U669" i="10"/>
  <c r="AT669" i="10" s="1"/>
  <c r="U668" i="10"/>
  <c r="AT668" i="10" s="1"/>
  <c r="U667" i="10"/>
  <c r="AT667" i="10" s="1"/>
  <c r="U666" i="10"/>
  <c r="AT666" i="10" s="1"/>
  <c r="U665" i="10"/>
  <c r="AT665" i="10" s="1"/>
  <c r="U664" i="10"/>
  <c r="AT664" i="10" s="1"/>
  <c r="U663" i="10"/>
  <c r="AT663" i="10" s="1"/>
  <c r="U662" i="10"/>
  <c r="AT662" i="10" s="1"/>
  <c r="U661" i="10"/>
  <c r="AT661" i="10" s="1"/>
  <c r="U660" i="10"/>
  <c r="AT660" i="10" s="1"/>
  <c r="U659" i="10"/>
  <c r="AT659" i="10" s="1"/>
  <c r="U658" i="10"/>
  <c r="AT658" i="10" s="1"/>
  <c r="U657" i="10"/>
  <c r="AT657" i="10" s="1"/>
  <c r="U656" i="10"/>
  <c r="AT656" i="10" s="1"/>
  <c r="U655" i="10"/>
  <c r="AT655" i="10" s="1"/>
  <c r="U654" i="10"/>
  <c r="AT654" i="10" s="1"/>
  <c r="U653" i="10"/>
  <c r="AT653" i="10" s="1"/>
  <c r="U652" i="10"/>
  <c r="AT652" i="10" s="1"/>
  <c r="U651" i="10"/>
  <c r="AT651" i="10" s="1"/>
  <c r="U650" i="10"/>
  <c r="AT650" i="10" s="1"/>
  <c r="U649" i="10"/>
  <c r="AT649" i="10" s="1"/>
  <c r="U648" i="10"/>
  <c r="AT648" i="10" s="1"/>
  <c r="U647" i="10"/>
  <c r="AT647" i="10" s="1"/>
  <c r="U646" i="10"/>
  <c r="AT646" i="10" s="1"/>
  <c r="U645" i="10"/>
  <c r="AT645" i="10" s="1"/>
  <c r="U644" i="10"/>
  <c r="AT644" i="10" s="1"/>
  <c r="U643" i="10"/>
  <c r="AT643" i="10" s="1"/>
  <c r="U642" i="10"/>
  <c r="AT642" i="10" s="1"/>
  <c r="U641" i="10"/>
  <c r="AT641" i="10" s="1"/>
  <c r="U640" i="10"/>
  <c r="AT640" i="10" s="1"/>
  <c r="U639" i="10"/>
  <c r="AT639" i="10" s="1"/>
  <c r="U638" i="10"/>
  <c r="AT638" i="10" s="1"/>
  <c r="U637" i="10"/>
  <c r="AT637" i="10" s="1"/>
  <c r="U636" i="10"/>
  <c r="AT636" i="10" s="1"/>
  <c r="U635" i="10"/>
  <c r="AT635" i="10" s="1"/>
  <c r="U634" i="10"/>
  <c r="AT634" i="10" s="1"/>
  <c r="U633" i="10"/>
  <c r="AT633" i="10" s="1"/>
  <c r="U632" i="10"/>
  <c r="AT632" i="10" s="1"/>
  <c r="U631" i="10"/>
  <c r="AT631" i="10" s="1"/>
  <c r="U630" i="10"/>
  <c r="AT630" i="10" s="1"/>
  <c r="U629" i="10"/>
  <c r="AT629" i="10" s="1"/>
  <c r="U628" i="10"/>
  <c r="AT628" i="10" s="1"/>
  <c r="U627" i="10"/>
  <c r="AT627" i="10" s="1"/>
  <c r="U626" i="10"/>
  <c r="AT626" i="10" s="1"/>
  <c r="U625" i="10"/>
  <c r="AT625" i="10" s="1"/>
  <c r="U624" i="10"/>
  <c r="AT624" i="10" s="1"/>
  <c r="U623" i="10"/>
  <c r="AT623" i="10" s="1"/>
  <c r="U622" i="10"/>
  <c r="AT622" i="10" s="1"/>
  <c r="U621" i="10"/>
  <c r="AT621" i="10" s="1"/>
  <c r="U620" i="10"/>
  <c r="AT620" i="10" s="1"/>
  <c r="U619" i="10"/>
  <c r="AT619" i="10" s="1"/>
  <c r="U618" i="10"/>
  <c r="AT618" i="10" s="1"/>
  <c r="U617" i="10"/>
  <c r="AT617" i="10" s="1"/>
  <c r="U616" i="10"/>
  <c r="AT616" i="10" s="1"/>
  <c r="U615" i="10"/>
  <c r="AT615" i="10" s="1"/>
  <c r="U614" i="10"/>
  <c r="AT614" i="10" s="1"/>
  <c r="U613" i="10"/>
  <c r="AT613" i="10" s="1"/>
  <c r="U612" i="10"/>
  <c r="AT612" i="10" s="1"/>
  <c r="U611" i="10"/>
  <c r="AT611" i="10" s="1"/>
  <c r="U610" i="10"/>
  <c r="AT610" i="10" s="1"/>
  <c r="U609" i="10"/>
  <c r="AT609" i="10" s="1"/>
  <c r="U608" i="10"/>
  <c r="AT608" i="10" s="1"/>
  <c r="U607" i="10"/>
  <c r="AT607" i="10" s="1"/>
  <c r="U606" i="10"/>
  <c r="AT606" i="10" s="1"/>
  <c r="U605" i="10"/>
  <c r="AT605" i="10" s="1"/>
  <c r="U604" i="10"/>
  <c r="AT604" i="10" s="1"/>
  <c r="U603" i="10"/>
  <c r="AT603" i="10" s="1"/>
  <c r="U602" i="10"/>
  <c r="AT602" i="10" s="1"/>
  <c r="U601" i="10"/>
  <c r="AT601" i="10" s="1"/>
  <c r="U600" i="10"/>
  <c r="AT600" i="10" s="1"/>
  <c r="U599" i="10"/>
  <c r="AT599" i="10" s="1"/>
  <c r="U598" i="10"/>
  <c r="AT598" i="10" s="1"/>
  <c r="U597" i="10"/>
  <c r="AT597" i="10" s="1"/>
  <c r="U596" i="10"/>
  <c r="AT596" i="10" s="1"/>
  <c r="U595" i="10"/>
  <c r="AT595" i="10" s="1"/>
  <c r="U594" i="10"/>
  <c r="AT594" i="10" s="1"/>
  <c r="U593" i="10"/>
  <c r="AT593" i="10" s="1"/>
  <c r="U592" i="10"/>
  <c r="AT592" i="10" s="1"/>
  <c r="U591" i="10"/>
  <c r="AT591" i="10" s="1"/>
  <c r="U590" i="10"/>
  <c r="AT590" i="10" s="1"/>
  <c r="U589" i="10"/>
  <c r="AT589" i="10" s="1"/>
  <c r="U588" i="10"/>
  <c r="AT588" i="10" s="1"/>
  <c r="U587" i="10"/>
  <c r="AT587" i="10" s="1"/>
  <c r="U586" i="10"/>
  <c r="AT586" i="10" s="1"/>
  <c r="U585" i="10"/>
  <c r="AT585" i="10" s="1"/>
  <c r="U584" i="10"/>
  <c r="AT584" i="10" s="1"/>
  <c r="U583" i="10"/>
  <c r="AT583" i="10" s="1"/>
  <c r="U582" i="10"/>
  <c r="AT582" i="10" s="1"/>
  <c r="U581" i="10"/>
  <c r="AT581" i="10" s="1"/>
  <c r="U580" i="10"/>
  <c r="AT580" i="10" s="1"/>
  <c r="U579" i="10"/>
  <c r="AT579" i="10" s="1"/>
  <c r="U578" i="10"/>
  <c r="AT578" i="10" s="1"/>
  <c r="U577" i="10"/>
  <c r="AT577" i="10" s="1"/>
  <c r="U576" i="10"/>
  <c r="AT576" i="10" s="1"/>
  <c r="U575" i="10"/>
  <c r="AT575" i="10" s="1"/>
  <c r="U574" i="10"/>
  <c r="AT574" i="10" s="1"/>
  <c r="U573" i="10"/>
  <c r="AT573" i="10" s="1"/>
  <c r="U572" i="10"/>
  <c r="AT572" i="10" s="1"/>
  <c r="U571" i="10"/>
  <c r="AT571" i="10" s="1"/>
  <c r="U570" i="10"/>
  <c r="AT570" i="10" s="1"/>
  <c r="U569" i="10"/>
  <c r="AT569" i="10" s="1"/>
  <c r="U568" i="10"/>
  <c r="AT568" i="10" s="1"/>
  <c r="U567" i="10"/>
  <c r="AT567" i="10" s="1"/>
  <c r="U566" i="10"/>
  <c r="AT566" i="10" s="1"/>
  <c r="U565" i="10"/>
  <c r="AT565" i="10" s="1"/>
  <c r="U564" i="10"/>
  <c r="AT564" i="10" s="1"/>
  <c r="U563" i="10"/>
  <c r="AT563" i="10" s="1"/>
  <c r="U562" i="10"/>
  <c r="AT562" i="10" s="1"/>
  <c r="U561" i="10"/>
  <c r="AT561" i="10" s="1"/>
  <c r="U560" i="10"/>
  <c r="AT560" i="10" s="1"/>
  <c r="U559" i="10"/>
  <c r="AT559" i="10" s="1"/>
  <c r="U558" i="10"/>
  <c r="AT558" i="10" s="1"/>
  <c r="U557" i="10"/>
  <c r="AT557" i="10" s="1"/>
  <c r="U556" i="10"/>
  <c r="AT556" i="10" s="1"/>
  <c r="U555" i="10"/>
  <c r="AT555" i="10" s="1"/>
  <c r="U554" i="10"/>
  <c r="AT554" i="10" s="1"/>
  <c r="U553" i="10"/>
  <c r="AT553" i="10" s="1"/>
  <c r="U552" i="10"/>
  <c r="AT552" i="10" s="1"/>
  <c r="U551" i="10"/>
  <c r="AT551" i="10" s="1"/>
  <c r="U550" i="10"/>
  <c r="AT550" i="10" s="1"/>
  <c r="U549" i="10"/>
  <c r="AT549" i="10" s="1"/>
  <c r="U548" i="10"/>
  <c r="AT548" i="10" s="1"/>
  <c r="U547" i="10"/>
  <c r="AT547" i="10" s="1"/>
  <c r="U546" i="10"/>
  <c r="AT546" i="10" s="1"/>
  <c r="U545" i="10"/>
  <c r="AT545" i="10" s="1"/>
  <c r="U544" i="10"/>
  <c r="AT544" i="10" s="1"/>
  <c r="U543" i="10"/>
  <c r="AT543" i="10" s="1"/>
  <c r="U542" i="10"/>
  <c r="AT542" i="10" s="1"/>
  <c r="U541" i="10"/>
  <c r="AT541" i="10" s="1"/>
  <c r="U540" i="10"/>
  <c r="AT540" i="10" s="1"/>
  <c r="U539" i="10"/>
  <c r="AT539" i="10" s="1"/>
  <c r="U538" i="10"/>
  <c r="AT538" i="10" s="1"/>
  <c r="U537" i="10"/>
  <c r="AT537" i="10" s="1"/>
  <c r="U536" i="10"/>
  <c r="AT536" i="10" s="1"/>
  <c r="U535" i="10"/>
  <c r="AT535" i="10" s="1"/>
  <c r="U534" i="10"/>
  <c r="AT534" i="10" s="1"/>
  <c r="U533" i="10"/>
  <c r="AT533" i="10" s="1"/>
  <c r="U532" i="10"/>
  <c r="AT532" i="10" s="1"/>
  <c r="U531" i="10"/>
  <c r="AT531" i="10" s="1"/>
  <c r="U530" i="10"/>
  <c r="AT530" i="10" s="1"/>
  <c r="U529" i="10"/>
  <c r="AT529" i="10" s="1"/>
  <c r="U528" i="10"/>
  <c r="AT528" i="10" s="1"/>
  <c r="U527" i="10"/>
  <c r="AT527" i="10" s="1"/>
  <c r="U526" i="10"/>
  <c r="AT526" i="10" s="1"/>
  <c r="U525" i="10"/>
  <c r="AT525" i="10" s="1"/>
  <c r="U524" i="10"/>
  <c r="AT524" i="10" s="1"/>
  <c r="U523" i="10"/>
  <c r="AT523" i="10" s="1"/>
  <c r="U522" i="10"/>
  <c r="AT522" i="10" s="1"/>
  <c r="U521" i="10"/>
  <c r="AT521" i="10" s="1"/>
  <c r="U520" i="10"/>
  <c r="AT520" i="10" s="1"/>
  <c r="U519" i="10"/>
  <c r="AT519" i="10" s="1"/>
  <c r="U518" i="10"/>
  <c r="AT518" i="10" s="1"/>
  <c r="U517" i="10"/>
  <c r="AT517" i="10" s="1"/>
  <c r="U516" i="10"/>
  <c r="AT516" i="10" s="1"/>
  <c r="U515" i="10"/>
  <c r="AT515" i="10" s="1"/>
  <c r="U514" i="10"/>
  <c r="AT514" i="10" s="1"/>
  <c r="U513" i="10"/>
  <c r="AT513" i="10" s="1"/>
  <c r="U512" i="10"/>
  <c r="AT512" i="10" s="1"/>
  <c r="U511" i="10"/>
  <c r="AT511" i="10" s="1"/>
  <c r="U510" i="10"/>
  <c r="AT510" i="10" s="1"/>
  <c r="U509" i="10"/>
  <c r="AT509" i="10" s="1"/>
  <c r="U508" i="10"/>
  <c r="AT508" i="10" s="1"/>
  <c r="U507" i="10"/>
  <c r="AT507" i="10" s="1"/>
  <c r="U506" i="10"/>
  <c r="AT506" i="10" s="1"/>
  <c r="U505" i="10"/>
  <c r="AT505" i="10" s="1"/>
  <c r="U504" i="10"/>
  <c r="AT504" i="10" s="1"/>
  <c r="U503" i="10"/>
  <c r="AT503" i="10" s="1"/>
  <c r="U502" i="10"/>
  <c r="AT502" i="10" s="1"/>
  <c r="U501" i="10"/>
  <c r="AT501" i="10" s="1"/>
  <c r="U500" i="10"/>
  <c r="AT500" i="10" s="1"/>
  <c r="U499" i="10"/>
  <c r="AT499" i="10" s="1"/>
  <c r="U498" i="10"/>
  <c r="AT498" i="10" s="1"/>
  <c r="U497" i="10"/>
  <c r="AT497" i="10" s="1"/>
  <c r="U496" i="10"/>
  <c r="AT496" i="10" s="1"/>
  <c r="U495" i="10"/>
  <c r="AT495" i="10" s="1"/>
  <c r="U494" i="10"/>
  <c r="AT494" i="10" s="1"/>
  <c r="U493" i="10"/>
  <c r="AT493" i="10" s="1"/>
  <c r="U492" i="10"/>
  <c r="AT492" i="10" s="1"/>
  <c r="U491" i="10"/>
  <c r="AT491" i="10" s="1"/>
  <c r="U490" i="10"/>
  <c r="AT490" i="10" s="1"/>
  <c r="U489" i="10"/>
  <c r="AT489" i="10" s="1"/>
  <c r="U488" i="10"/>
  <c r="AT488" i="10" s="1"/>
  <c r="U487" i="10"/>
  <c r="AT487" i="10" s="1"/>
  <c r="U486" i="10"/>
  <c r="AT486" i="10" s="1"/>
  <c r="U485" i="10"/>
  <c r="AT485" i="10" s="1"/>
  <c r="U484" i="10"/>
  <c r="AT484" i="10" s="1"/>
  <c r="U483" i="10"/>
  <c r="AT483" i="10" s="1"/>
  <c r="U482" i="10"/>
  <c r="AT482" i="10" s="1"/>
  <c r="U481" i="10"/>
  <c r="AT481" i="10" s="1"/>
  <c r="U480" i="10"/>
  <c r="AT480" i="10" s="1"/>
  <c r="U479" i="10"/>
  <c r="AT479" i="10" s="1"/>
  <c r="U478" i="10"/>
  <c r="AT478" i="10" s="1"/>
  <c r="U477" i="10"/>
  <c r="AT477" i="10" s="1"/>
  <c r="U476" i="10"/>
  <c r="AT476" i="10" s="1"/>
  <c r="U475" i="10"/>
  <c r="AT475" i="10" s="1"/>
  <c r="U474" i="10"/>
  <c r="AT474" i="10" s="1"/>
  <c r="U473" i="10"/>
  <c r="AT473" i="10" s="1"/>
  <c r="U472" i="10"/>
  <c r="AT472" i="10" s="1"/>
  <c r="U471" i="10"/>
  <c r="AT471" i="10" s="1"/>
  <c r="U470" i="10"/>
  <c r="AT470" i="10" s="1"/>
  <c r="U469" i="10"/>
  <c r="AT469" i="10" s="1"/>
  <c r="U468" i="10"/>
  <c r="AT468" i="10" s="1"/>
  <c r="U467" i="10"/>
  <c r="AT467" i="10" s="1"/>
  <c r="U466" i="10"/>
  <c r="AT466" i="10" s="1"/>
  <c r="U465" i="10"/>
  <c r="AT465" i="10" s="1"/>
  <c r="U464" i="10"/>
  <c r="AT464" i="10" s="1"/>
  <c r="U463" i="10"/>
  <c r="AT463" i="10" s="1"/>
  <c r="U462" i="10"/>
  <c r="AT462" i="10" s="1"/>
  <c r="U461" i="10"/>
  <c r="AT461" i="10" s="1"/>
  <c r="U460" i="10"/>
  <c r="AT460" i="10" s="1"/>
  <c r="U459" i="10"/>
  <c r="AT459" i="10" s="1"/>
  <c r="U458" i="10"/>
  <c r="AT458" i="10" s="1"/>
  <c r="U457" i="10"/>
  <c r="AT457" i="10" s="1"/>
  <c r="U456" i="10"/>
  <c r="AT456" i="10" s="1"/>
  <c r="U455" i="10"/>
  <c r="AT455" i="10" s="1"/>
  <c r="U454" i="10"/>
  <c r="AT454" i="10" s="1"/>
  <c r="U453" i="10"/>
  <c r="AT453" i="10" s="1"/>
  <c r="U452" i="10"/>
  <c r="AT452" i="10" s="1"/>
  <c r="U451" i="10"/>
  <c r="AT451" i="10" s="1"/>
  <c r="U450" i="10"/>
  <c r="AT450" i="10" s="1"/>
  <c r="U449" i="10"/>
  <c r="AT449" i="10" s="1"/>
  <c r="U448" i="10"/>
  <c r="AT448" i="10" s="1"/>
  <c r="U447" i="10"/>
  <c r="AT447" i="10" s="1"/>
  <c r="U446" i="10"/>
  <c r="AT446" i="10" s="1"/>
  <c r="U445" i="10"/>
  <c r="AT445" i="10" s="1"/>
  <c r="U444" i="10"/>
  <c r="AT444" i="10" s="1"/>
  <c r="U443" i="10"/>
  <c r="AT443" i="10" s="1"/>
  <c r="U442" i="10"/>
  <c r="AT442" i="10" s="1"/>
  <c r="U441" i="10"/>
  <c r="AT441" i="10" s="1"/>
  <c r="U440" i="10"/>
  <c r="AT440" i="10" s="1"/>
  <c r="U439" i="10"/>
  <c r="AT439" i="10" s="1"/>
  <c r="U438" i="10"/>
  <c r="AT438" i="10" s="1"/>
  <c r="U437" i="10"/>
  <c r="AT437" i="10" s="1"/>
  <c r="U436" i="10"/>
  <c r="AT436" i="10" s="1"/>
  <c r="U435" i="10"/>
  <c r="AT435" i="10" s="1"/>
  <c r="U434" i="10"/>
  <c r="AT434" i="10" s="1"/>
  <c r="U433" i="10"/>
  <c r="AT433" i="10" s="1"/>
  <c r="U432" i="10"/>
  <c r="AT432" i="10" s="1"/>
  <c r="U431" i="10"/>
  <c r="AT431" i="10" s="1"/>
  <c r="U430" i="10"/>
  <c r="AT430" i="10" s="1"/>
  <c r="U429" i="10"/>
  <c r="AT429" i="10" s="1"/>
  <c r="U428" i="10"/>
  <c r="AT428" i="10" s="1"/>
  <c r="U427" i="10"/>
  <c r="AT427" i="10" s="1"/>
  <c r="U426" i="10"/>
  <c r="AT426" i="10" s="1"/>
  <c r="U425" i="10"/>
  <c r="AT425" i="10" s="1"/>
  <c r="U424" i="10"/>
  <c r="AT424" i="10" s="1"/>
  <c r="U423" i="10"/>
  <c r="AT423" i="10" s="1"/>
  <c r="U422" i="10"/>
  <c r="AT422" i="10" s="1"/>
  <c r="U421" i="10"/>
  <c r="AT421" i="10" s="1"/>
  <c r="U420" i="10"/>
  <c r="AT420" i="10" s="1"/>
  <c r="U419" i="10"/>
  <c r="AT419" i="10" s="1"/>
  <c r="U418" i="10"/>
  <c r="AT418" i="10" s="1"/>
  <c r="U417" i="10"/>
  <c r="AT417" i="10" s="1"/>
  <c r="U416" i="10"/>
  <c r="AT416" i="10" s="1"/>
  <c r="U415" i="10"/>
  <c r="AT415" i="10" s="1"/>
  <c r="U414" i="10"/>
  <c r="AT414" i="10" s="1"/>
  <c r="U413" i="10"/>
  <c r="AT413" i="10" s="1"/>
  <c r="U412" i="10"/>
  <c r="AT412" i="10" s="1"/>
  <c r="U411" i="10"/>
  <c r="AT411" i="10" s="1"/>
  <c r="U410" i="10"/>
  <c r="AT410" i="10" s="1"/>
  <c r="U409" i="10"/>
  <c r="AT409" i="10" s="1"/>
  <c r="U408" i="10"/>
  <c r="AT408" i="10" s="1"/>
  <c r="U407" i="10"/>
  <c r="AT407" i="10" s="1"/>
  <c r="U406" i="10"/>
  <c r="AT406" i="10" s="1"/>
  <c r="U405" i="10"/>
  <c r="AT405" i="10" s="1"/>
  <c r="U404" i="10"/>
  <c r="AT404" i="10" s="1"/>
  <c r="U403" i="10"/>
  <c r="AT403" i="10" s="1"/>
  <c r="U402" i="10"/>
  <c r="AT402" i="10" s="1"/>
  <c r="U401" i="10"/>
  <c r="AT401" i="10" s="1"/>
  <c r="U400" i="10"/>
  <c r="AT400" i="10" s="1"/>
  <c r="U399" i="10"/>
  <c r="AT399" i="10" s="1"/>
  <c r="U398" i="10"/>
  <c r="AT398" i="10" s="1"/>
  <c r="U397" i="10"/>
  <c r="AT397" i="10" s="1"/>
  <c r="U396" i="10"/>
  <c r="AT396" i="10" s="1"/>
  <c r="U395" i="10"/>
  <c r="AT395" i="10" s="1"/>
  <c r="U394" i="10"/>
  <c r="AT394" i="10" s="1"/>
  <c r="U393" i="10"/>
  <c r="AT393" i="10" s="1"/>
  <c r="U392" i="10"/>
  <c r="AT392" i="10" s="1"/>
  <c r="U570" i="22"/>
  <c r="U569" i="22"/>
  <c r="U568" i="22"/>
  <c r="U567" i="22"/>
  <c r="U566" i="22"/>
  <c r="U565" i="22"/>
  <c r="U564" i="22"/>
  <c r="U563" i="22"/>
  <c r="U562" i="22"/>
  <c r="U561" i="22"/>
  <c r="U560" i="22"/>
  <c r="U559" i="22"/>
  <c r="U558" i="22"/>
  <c r="U557" i="22"/>
  <c r="U556" i="22"/>
  <c r="U555" i="22"/>
  <c r="U554" i="22"/>
  <c r="U553" i="22"/>
  <c r="U552" i="22"/>
  <c r="U551" i="22"/>
  <c r="U550" i="22"/>
  <c r="U549" i="22"/>
  <c r="U548" i="22"/>
  <c r="U547" i="22"/>
  <c r="U546" i="22"/>
  <c r="U545" i="22"/>
  <c r="U544" i="22"/>
  <c r="U543" i="22"/>
  <c r="U542" i="22"/>
  <c r="U541" i="22"/>
  <c r="U540" i="22"/>
  <c r="U539" i="22"/>
  <c r="U538" i="22"/>
  <c r="U537" i="22"/>
  <c r="U536" i="22"/>
  <c r="U535" i="22"/>
  <c r="U534" i="22"/>
  <c r="U533" i="22"/>
  <c r="U532" i="22"/>
  <c r="U531" i="22"/>
  <c r="U530" i="22"/>
  <c r="U529" i="22"/>
  <c r="U528" i="22"/>
  <c r="U527" i="22"/>
  <c r="U526" i="22"/>
  <c r="U525" i="22"/>
  <c r="U524" i="22"/>
  <c r="U523" i="22"/>
  <c r="U522" i="22"/>
  <c r="U521" i="22"/>
  <c r="U520" i="22"/>
  <c r="U519" i="22"/>
  <c r="U518" i="22"/>
  <c r="U517" i="22"/>
  <c r="U516" i="22"/>
  <c r="U515" i="22"/>
  <c r="U514" i="22"/>
  <c r="U513" i="22"/>
  <c r="U512" i="22"/>
  <c r="U511" i="22"/>
  <c r="U510" i="22"/>
  <c r="U509" i="22"/>
  <c r="U508" i="22"/>
  <c r="U507" i="22"/>
  <c r="U506" i="22"/>
  <c r="U505" i="22"/>
  <c r="U504" i="22"/>
  <c r="U503" i="22"/>
  <c r="U502" i="22"/>
  <c r="U501" i="22"/>
  <c r="U500" i="22"/>
  <c r="U499" i="22"/>
  <c r="U498" i="22"/>
  <c r="U497" i="22"/>
  <c r="U496" i="22"/>
  <c r="U495" i="22"/>
  <c r="U494" i="22"/>
  <c r="U493" i="22"/>
  <c r="U492" i="22"/>
  <c r="U491" i="22"/>
  <c r="U490" i="22"/>
  <c r="U489" i="22"/>
  <c r="U488" i="22"/>
  <c r="U487" i="22"/>
  <c r="U486" i="22"/>
  <c r="U485" i="22"/>
  <c r="U484" i="22"/>
  <c r="U483" i="22"/>
  <c r="U482" i="22"/>
  <c r="U481" i="22"/>
  <c r="U480" i="22"/>
  <c r="U479" i="22"/>
  <c r="U478" i="22"/>
  <c r="U477" i="22"/>
  <c r="U476" i="22"/>
  <c r="U475" i="22"/>
  <c r="U474" i="22"/>
  <c r="U473" i="22"/>
  <c r="U472" i="22"/>
  <c r="U471" i="22"/>
  <c r="U470" i="22"/>
  <c r="U469" i="22"/>
  <c r="U468" i="22"/>
  <c r="U467" i="22"/>
  <c r="U466" i="22"/>
  <c r="U465" i="22"/>
  <c r="U464" i="22"/>
  <c r="U463" i="22"/>
  <c r="U462" i="22"/>
  <c r="U461" i="22"/>
  <c r="U460" i="22"/>
  <c r="U459" i="22"/>
  <c r="U458" i="22"/>
  <c r="U457" i="22"/>
  <c r="U456" i="22"/>
  <c r="U455" i="22"/>
  <c r="U454" i="22"/>
  <c r="U453" i="22"/>
  <c r="U452" i="22"/>
  <c r="U451" i="22"/>
  <c r="U450" i="22"/>
  <c r="U449" i="22"/>
  <c r="U448" i="22"/>
  <c r="U447" i="22"/>
  <c r="U446" i="22"/>
  <c r="U445" i="22"/>
  <c r="U444" i="22"/>
  <c r="U443" i="22"/>
  <c r="U442" i="22"/>
  <c r="U441" i="22"/>
  <c r="U440" i="22"/>
  <c r="U439" i="22"/>
  <c r="U438" i="22"/>
  <c r="U437" i="22"/>
  <c r="U436" i="22"/>
  <c r="U435" i="22"/>
  <c r="U434" i="22"/>
  <c r="U433" i="22"/>
  <c r="U432" i="22"/>
  <c r="U431" i="22"/>
  <c r="U430" i="22"/>
  <c r="U429" i="22"/>
  <c r="U428" i="22"/>
  <c r="U427" i="22"/>
  <c r="U426" i="22"/>
  <c r="U425" i="22"/>
  <c r="U424" i="22"/>
  <c r="U423" i="22"/>
  <c r="U422" i="22"/>
  <c r="U421" i="22"/>
  <c r="U420" i="22"/>
  <c r="U419" i="22"/>
  <c r="U418" i="22"/>
  <c r="U417" i="22"/>
  <c r="U416" i="22"/>
  <c r="U415" i="22"/>
  <c r="U414" i="22"/>
  <c r="U413" i="22"/>
  <c r="U412" i="22"/>
  <c r="U411" i="22"/>
  <c r="U410" i="22"/>
  <c r="U409" i="22"/>
  <c r="U408" i="22"/>
  <c r="U407" i="22"/>
  <c r="U406" i="22"/>
  <c r="U405" i="22"/>
  <c r="U404" i="22"/>
  <c r="U403" i="22"/>
  <c r="U402" i="22"/>
  <c r="U401" i="22"/>
  <c r="U400" i="22"/>
  <c r="U399" i="22"/>
  <c r="U398" i="22"/>
  <c r="U397" i="22"/>
  <c r="U396" i="22"/>
  <c r="U395" i="22"/>
  <c r="U394" i="22"/>
  <c r="U393" i="22"/>
  <c r="U392" i="22"/>
  <c r="U391" i="22"/>
  <c r="U390" i="22"/>
  <c r="U389" i="22"/>
  <c r="U388" i="22"/>
  <c r="U387" i="22"/>
  <c r="U386" i="22"/>
  <c r="U385" i="22"/>
  <c r="U384" i="22"/>
  <c r="U383" i="22"/>
  <c r="U382" i="22"/>
  <c r="U381" i="22"/>
  <c r="U380" i="22"/>
  <c r="U379" i="22"/>
  <c r="U378" i="22"/>
  <c r="U377" i="22"/>
  <c r="U376" i="22"/>
  <c r="U375" i="22"/>
  <c r="U374" i="22"/>
  <c r="U373" i="22"/>
  <c r="U372" i="22"/>
  <c r="U371" i="22"/>
  <c r="U370" i="22"/>
  <c r="U369" i="22"/>
  <c r="U368" i="22"/>
  <c r="U367" i="22"/>
  <c r="U366" i="22"/>
  <c r="U365" i="22"/>
  <c r="U364" i="22"/>
  <c r="U363" i="22"/>
  <c r="U362" i="22"/>
  <c r="U361" i="22"/>
  <c r="U360" i="22"/>
  <c r="U359" i="22"/>
  <c r="U358" i="22"/>
  <c r="U357" i="22"/>
  <c r="U356" i="22"/>
  <c r="U355" i="22"/>
  <c r="U354" i="22"/>
  <c r="U353" i="22"/>
  <c r="U352" i="22"/>
  <c r="U351" i="22"/>
  <c r="U350" i="22"/>
  <c r="U349" i="22"/>
  <c r="U348" i="22"/>
  <c r="U347" i="22"/>
  <c r="U346" i="22"/>
  <c r="U345" i="22"/>
  <c r="U344" i="22"/>
  <c r="U343" i="22"/>
  <c r="U342" i="22"/>
  <c r="U341" i="22"/>
  <c r="U340" i="22"/>
  <c r="U339" i="22"/>
  <c r="U338" i="22"/>
  <c r="U337" i="22"/>
  <c r="AH407" i="23" l="1"/>
  <c r="AH513" i="23"/>
  <c r="P327" i="23"/>
  <c r="AH327" i="23"/>
  <c r="AH485" i="23"/>
  <c r="AH317" i="23"/>
  <c r="AH351" i="23"/>
  <c r="AH390" i="23"/>
  <c r="AH662" i="23"/>
  <c r="AH674" i="23"/>
  <c r="AH643" i="23"/>
  <c r="AH703" i="23"/>
  <c r="AH707" i="23"/>
  <c r="AH645" i="23"/>
  <c r="AH657" i="23"/>
  <c r="AH664" i="23"/>
  <c r="AH713" i="23"/>
  <c r="AH705" i="23"/>
  <c r="AH637" i="23"/>
  <c r="AH665" i="23"/>
  <c r="AH686" i="23"/>
  <c r="AH715" i="23"/>
  <c r="AH684" i="23"/>
  <c r="AH660" i="23"/>
  <c r="AH656" i="23"/>
  <c r="AH654" i="23"/>
  <c r="AH639" i="23"/>
  <c r="AH666" i="23"/>
  <c r="AH679" i="23"/>
  <c r="AH652" i="23"/>
  <c r="AH667" i="23"/>
  <c r="AH531" i="23"/>
  <c r="AH685" i="23"/>
  <c r="AH687" i="23"/>
  <c r="AH669" i="23"/>
  <c r="AH659" i="23"/>
  <c r="AH706" i="23"/>
  <c r="AH611" i="23"/>
  <c r="AH670" i="23"/>
  <c r="AH672" i="23"/>
  <c r="AH680" i="23"/>
  <c r="AH682" i="23"/>
  <c r="AH711" i="23"/>
  <c r="V1" i="23"/>
  <c r="AH671" i="23"/>
  <c r="AH651" i="23"/>
  <c r="AH653" i="23"/>
  <c r="AH655" i="23"/>
  <c r="AH781" i="23"/>
  <c r="AH673" i="23"/>
  <c r="AH681" i="23"/>
  <c r="AH663" i="23"/>
  <c r="AH642" i="23"/>
  <c r="AH644" i="23"/>
  <c r="AH646" i="23"/>
  <c r="AH710" i="23"/>
  <c r="AH712" i="23"/>
  <c r="AH714" i="23"/>
  <c r="AH780" i="23"/>
  <c r="AH691" i="23"/>
  <c r="AH683" i="23"/>
  <c r="AH661" i="23"/>
  <c r="AH636" i="23"/>
  <c r="AH702" i="23"/>
  <c r="AH704" i="23"/>
  <c r="R1" i="23"/>
  <c r="P1" i="23"/>
  <c r="Q1" i="23"/>
  <c r="S1" i="23"/>
  <c r="T1" i="23"/>
  <c r="U1" i="23"/>
  <c r="AI7" i="23"/>
  <c r="AL10" i="23"/>
  <c r="AK18" i="23"/>
  <c r="AL50" i="23"/>
  <c r="AH56" i="23"/>
  <c r="AH66" i="23"/>
  <c r="AK70" i="23"/>
  <c r="AL75" i="23"/>
  <c r="AJ80" i="23"/>
  <c r="AJ85" i="23"/>
  <c r="AI95" i="23"/>
  <c r="AI11" i="23"/>
  <c r="AH19" i="23"/>
  <c r="AL80" i="23"/>
  <c r="AH14" i="23"/>
  <c r="AI14" i="23"/>
  <c r="AL8" i="23"/>
  <c r="AJ14" i="23"/>
  <c r="AH60" i="23"/>
  <c r="AH9" i="23"/>
  <c r="AK14" i="23"/>
  <c r="AH50" i="23"/>
  <c r="AI60" i="23"/>
  <c r="AI9" i="23"/>
  <c r="AI50" i="23"/>
  <c r="AJ55" i="23"/>
  <c r="AJ60" i="23"/>
  <c r="AJ65" i="23"/>
  <c r="AH70" i="23"/>
  <c r="AJ83" i="23"/>
  <c r="AJ10" i="23"/>
  <c r="AK55" i="23"/>
  <c r="AK65" i="23"/>
  <c r="AK83" i="23"/>
  <c r="AK53" i="23"/>
  <c r="AK73" i="23"/>
  <c r="AJ92" i="23"/>
  <c r="AH17" i="23"/>
  <c r="AL53" i="23"/>
  <c r="AL63" i="23"/>
  <c r="AL73" i="23"/>
  <c r="AJ93" i="23"/>
  <c r="AH52" i="23"/>
  <c r="AI62" i="23"/>
  <c r="AI72" i="23"/>
  <c r="AI84" i="23"/>
  <c r="AC92" i="23"/>
  <c r="AI8" i="23"/>
  <c r="AI10" i="23"/>
  <c r="AI12" i="23"/>
  <c r="AI16" i="23"/>
  <c r="AI18" i="23"/>
  <c r="AI20" i="23"/>
  <c r="AH53" i="23"/>
  <c r="AH63" i="23"/>
  <c r="AH73" i="23"/>
  <c r="AH83" i="23"/>
  <c r="AG92" i="23"/>
  <c r="AF93" i="23"/>
  <c r="AK94" i="23"/>
  <c r="AK96" i="23"/>
  <c r="AK102" i="23"/>
  <c r="AK104" i="23"/>
  <c r="AK106" i="23"/>
  <c r="AK112" i="23"/>
  <c r="AK114" i="23"/>
  <c r="AK116" i="23"/>
  <c r="AK122" i="23"/>
  <c r="AK124" i="23"/>
  <c r="AK126" i="23"/>
  <c r="AE132" i="23"/>
  <c r="AJ133" i="23"/>
  <c r="AJ135" i="23"/>
  <c r="AB145" i="23"/>
  <c r="AL145" i="23"/>
  <c r="AL151" i="23"/>
  <c r="AK152" i="23"/>
  <c r="AK154" i="23"/>
  <c r="AK156" i="23"/>
  <c r="AK162" i="23"/>
  <c r="AJ163" i="23"/>
  <c r="AD165" i="23"/>
  <c r="AI166" i="23"/>
  <c r="AI172" i="23"/>
  <c r="AI174" i="23"/>
  <c r="AI176" i="23"/>
  <c r="AI182" i="23"/>
  <c r="AI184" i="23"/>
  <c r="AI186" i="23"/>
  <c r="AI192" i="23"/>
  <c r="AI194" i="23"/>
  <c r="AI196" i="23"/>
  <c r="AI204" i="23"/>
  <c r="AI206" i="23"/>
  <c r="AI214" i="23"/>
  <c r="AA165" i="23"/>
  <c r="AJ8" i="23"/>
  <c r="AJ16" i="23"/>
  <c r="AJ18" i="23"/>
  <c r="AI83" i="23"/>
  <c r="AH92" i="23"/>
  <c r="AG93" i="23"/>
  <c r="AL94" i="23"/>
  <c r="AK92" i="23"/>
  <c r="AL16" i="23"/>
  <c r="AI93" i="23"/>
  <c r="AA93" i="23"/>
  <c r="AI17" i="23"/>
  <c r="AH62" i="23"/>
  <c r="AB92" i="23"/>
  <c r="AK93" i="23"/>
  <c r="AJ15" i="23"/>
  <c r="AI52" i="23"/>
  <c r="AI64" i="23"/>
  <c r="AB93" i="23"/>
  <c r="AK9" i="23"/>
  <c r="AK15" i="23"/>
  <c r="AK17" i="23"/>
  <c r="AK19" i="23"/>
  <c r="AJ52" i="23"/>
  <c r="AJ54" i="23"/>
  <c r="AJ56" i="23"/>
  <c r="AJ62" i="23"/>
  <c r="AJ64" i="23"/>
  <c r="AJ66" i="23"/>
  <c r="AJ72" i="23"/>
  <c r="AJ74" i="23"/>
  <c r="AJ76" i="23"/>
  <c r="AJ82" i="23"/>
  <c r="AJ84" i="23"/>
  <c r="AJ86" i="23"/>
  <c r="AD92" i="23"/>
  <c r="AC93" i="23"/>
  <c r="AH94" i="23"/>
  <c r="AH96" i="23"/>
  <c r="AH102" i="23"/>
  <c r="AH104" i="23"/>
  <c r="AH106" i="23"/>
  <c r="AH112" i="23"/>
  <c r="AH114" i="23"/>
  <c r="AH116" i="23"/>
  <c r="AH122" i="23"/>
  <c r="AH124" i="23"/>
  <c r="AH126" i="23"/>
  <c r="AB132" i="23"/>
  <c r="AL132" i="23"/>
  <c r="AL134" i="23"/>
  <c r="AJ142" i="23"/>
  <c r="AJ144" i="23"/>
  <c r="AI145" i="23"/>
  <c r="AI151" i="23"/>
  <c r="AH152" i="23"/>
  <c r="AH154" i="23"/>
  <c r="AH156" i="23"/>
  <c r="AH162" i="23"/>
  <c r="AG163" i="23"/>
  <c r="AK165" i="23"/>
  <c r="AK173" i="23"/>
  <c r="AK175" i="23"/>
  <c r="AK183" i="23"/>
  <c r="AK185" i="23"/>
  <c r="AK193" i="23"/>
  <c r="AA145" i="23"/>
  <c r="AK16" i="23"/>
  <c r="AI92" i="23"/>
  <c r="AA92" i="23"/>
  <c r="AH54" i="23"/>
  <c r="AH64" i="23"/>
  <c r="AH72" i="23"/>
  <c r="AH82" i="23"/>
  <c r="AL92" i="23"/>
  <c r="AL9" i="23"/>
  <c r="AL17" i="23"/>
  <c r="AL19" i="23"/>
  <c r="AK52" i="23"/>
  <c r="AK54" i="23"/>
  <c r="AK56" i="23"/>
  <c r="AK62" i="23"/>
  <c r="AK64" i="23"/>
  <c r="AK66" i="23"/>
  <c r="AK72" i="23"/>
  <c r="AK74" i="23"/>
  <c r="AK76" i="23"/>
  <c r="AK82" i="23"/>
  <c r="AK84" i="23"/>
  <c r="AK86" i="23"/>
  <c r="AE92" i="23"/>
  <c r="AD93" i="23"/>
  <c r="AI94" i="23"/>
  <c r="AI96" i="23"/>
  <c r="AI102" i="23"/>
  <c r="AI104" i="23"/>
  <c r="AI106" i="23"/>
  <c r="AI112" i="23"/>
  <c r="AI114" i="23"/>
  <c r="AI116" i="23"/>
  <c r="AI122" i="23"/>
  <c r="AI124" i="23"/>
  <c r="AI126" i="23"/>
  <c r="AC132" i="23"/>
  <c r="AH133" i="23"/>
  <c r="AH135" i="23"/>
  <c r="AK142" i="23"/>
  <c r="AK144" i="23"/>
  <c r="AJ145" i="23"/>
  <c r="AJ151" i="23"/>
  <c r="AI152" i="23"/>
  <c r="AI154" i="23"/>
  <c r="AI156" i="23"/>
  <c r="AI162" i="23"/>
  <c r="AH163" i="23"/>
  <c r="AB165" i="23"/>
  <c r="AL165" i="23"/>
  <c r="AA152" i="23"/>
  <c r="AH93" i="23"/>
  <c r="AH74" i="23"/>
  <c r="AH84" i="23"/>
  <c r="AI54" i="23"/>
  <c r="AI74" i="23"/>
  <c r="AI82" i="23"/>
  <c r="AL93" i="23"/>
  <c r="AI163" i="23"/>
  <c r="AH517" i="23"/>
  <c r="AH392" i="23"/>
  <c r="AD168" i="23"/>
  <c r="AG178" i="23"/>
  <c r="AD188" i="23"/>
  <c r="AC198" i="23"/>
  <c r="AG208" i="23"/>
  <c r="AB218" i="23"/>
  <c r="AA248" i="23"/>
  <c r="AC248" i="23"/>
  <c r="AG248" i="23"/>
  <c r="AF248" i="23"/>
  <c r="AE248" i="23"/>
  <c r="AB248" i="23"/>
  <c r="AC288" i="23"/>
  <c r="AC312" i="23"/>
  <c r="AG69" i="23"/>
  <c r="AD169" i="23"/>
  <c r="AF199" i="23"/>
  <c r="AF313" i="23"/>
  <c r="AG50" i="23"/>
  <c r="AG70" i="23"/>
  <c r="AG110" i="23"/>
  <c r="AF120" i="23"/>
  <c r="AF130" i="23"/>
  <c r="AD170" i="23"/>
  <c r="AG210" i="23"/>
  <c r="AG51" i="23"/>
  <c r="AF61" i="23"/>
  <c r="AB101" i="23"/>
  <c r="AB111" i="23"/>
  <c r="AD191" i="23"/>
  <c r="AG201" i="23"/>
  <c r="AG211" i="23"/>
  <c r="AG231" i="23"/>
  <c r="AB241" i="23"/>
  <c r="AG251" i="23"/>
  <c r="AD271" i="23"/>
  <c r="AF212" i="23"/>
  <c r="AF242" i="23"/>
  <c r="AC272" i="23"/>
  <c r="AE282" i="23"/>
  <c r="AB173" i="23"/>
  <c r="AD283" i="23"/>
  <c r="AG71" i="23"/>
  <c r="AD213" i="23"/>
  <c r="AF80" i="23"/>
  <c r="AG140" i="23"/>
  <c r="AF179" i="23"/>
  <c r="AC202" i="23"/>
  <c r="AG221" i="23"/>
  <c r="AG253" i="23"/>
  <c r="AB292" i="23"/>
  <c r="AD248" i="23"/>
  <c r="AF200" i="23"/>
  <c r="AG10" i="23"/>
  <c r="AD81" i="23"/>
  <c r="AE141" i="23"/>
  <c r="AG183" i="23"/>
  <c r="AB203" i="23"/>
  <c r="AG223" i="23"/>
  <c r="AF257" i="23"/>
  <c r="AF250" i="23"/>
  <c r="AG20" i="23"/>
  <c r="AF91" i="23"/>
  <c r="AB151" i="23"/>
  <c r="AB184" i="23"/>
  <c r="AG206" i="23"/>
  <c r="AE224" i="23"/>
  <c r="AB263" i="23"/>
  <c r="AD121" i="23"/>
  <c r="AG162" i="23"/>
  <c r="AC233" i="23"/>
  <c r="AG177" i="23"/>
  <c r="AB266" i="23"/>
  <c r="AC197" i="23"/>
  <c r="AE234" i="23"/>
  <c r="AC97" i="23"/>
  <c r="AE207" i="23"/>
  <c r="AE277" i="23"/>
  <c r="AB77" i="23"/>
  <c r="AE58" i="23"/>
  <c r="AC98" i="23"/>
  <c r="AB8" i="23"/>
  <c r="AG113" i="23"/>
  <c r="AG83" i="23"/>
  <c r="AG73" i="23"/>
  <c r="AG122" i="23"/>
  <c r="AF74" i="23"/>
  <c r="AE99" i="23"/>
  <c r="AG123" i="23"/>
  <c r="AD12" i="23"/>
  <c r="AE53" i="23"/>
  <c r="AG56" i="23"/>
  <c r="AG79" i="23"/>
  <c r="AG109" i="23"/>
  <c r="AG59" i="23"/>
  <c r="AG9" i="23"/>
  <c r="AG82" i="23"/>
  <c r="AG112" i="23"/>
  <c r="AB47" i="23"/>
  <c r="AG142" i="23"/>
  <c r="AB7" i="23"/>
  <c r="AC48" i="23"/>
  <c r="AG49" i="23"/>
  <c r="AB67" i="23"/>
  <c r="AB107" i="23"/>
  <c r="AG127" i="23"/>
  <c r="AE128" i="23"/>
  <c r="AB52" i="23"/>
  <c r="AD87" i="23"/>
  <c r="AG129" i="23"/>
  <c r="AF11" i="23"/>
  <c r="AB72" i="23"/>
  <c r="AE89" i="23"/>
  <c r="AG137" i="23"/>
  <c r="AG19" i="23"/>
  <c r="AB57" i="23"/>
  <c r="AB95" i="23"/>
  <c r="AD17" i="23"/>
  <c r="AB18" i="23"/>
  <c r="AG55" i="23"/>
  <c r="AE68" i="23"/>
  <c r="AG78" i="23"/>
  <c r="AG108" i="23"/>
  <c r="AE143" i="23"/>
  <c r="AE146" i="23"/>
  <c r="AC7" i="23"/>
  <c r="AB13" i="23"/>
  <c r="AB62" i="23"/>
  <c r="AG86" i="23"/>
  <c r="AB102" i="23"/>
  <c r="AE118" i="23"/>
  <c r="AE133" i="23"/>
  <c r="AG15" i="23"/>
  <c r="AE63" i="23"/>
  <c r="AE75" i="23"/>
  <c r="AG103" i="23"/>
  <c r="AG119" i="23"/>
  <c r="AF16" i="23"/>
  <c r="AC66" i="23"/>
  <c r="AD76" i="23"/>
  <c r="AC88" i="23"/>
  <c r="AB105" i="23"/>
  <c r="AH586" i="23"/>
  <c r="AH617" i="23"/>
  <c r="AD7" i="23"/>
  <c r="AH509" i="23"/>
  <c r="AH322" i="23"/>
  <c r="AH400" i="23"/>
  <c r="AE7" i="23"/>
  <c r="AH419" i="23"/>
  <c r="AH537" i="23"/>
  <c r="AH567" i="23"/>
  <c r="AH638" i="23"/>
  <c r="AH548" i="23"/>
  <c r="AH648" i="23"/>
  <c r="AH658" i="23"/>
  <c r="AH668" i="23"/>
  <c r="AH688" i="23"/>
  <c r="AH708" i="23"/>
  <c r="AF7" i="23"/>
  <c r="AH431" i="23"/>
  <c r="AH424" i="23"/>
  <c r="AH335" i="23"/>
  <c r="AH394" i="23"/>
  <c r="AH401" i="23"/>
  <c r="AH340" i="23"/>
  <c r="AH415" i="23"/>
  <c r="AH429" i="23"/>
  <c r="AH484" i="23"/>
  <c r="AH360" i="23"/>
  <c r="AH420" i="23"/>
  <c r="AG7" i="23"/>
  <c r="AH382" i="23"/>
  <c r="AH535" i="23"/>
  <c r="AH387" i="23"/>
  <c r="AH402" i="23"/>
  <c r="AH524" i="23"/>
  <c r="AH533" i="23"/>
  <c r="AG14" i="23"/>
  <c r="AF14" i="23"/>
  <c r="AE14" i="23"/>
  <c r="AD14" i="23"/>
  <c r="AC14" i="23"/>
  <c r="AB14" i="23"/>
  <c r="AF54" i="23"/>
  <c r="AE54" i="23"/>
  <c r="AD54" i="23"/>
  <c r="AG54" i="23"/>
  <c r="AC54" i="23"/>
  <c r="AB54" i="23"/>
  <c r="AG287" i="23"/>
  <c r="AF287" i="23"/>
  <c r="AE287" i="23"/>
  <c r="AC287" i="23"/>
  <c r="AD287" i="23"/>
  <c r="AB287" i="23"/>
  <c r="AC8" i="23"/>
  <c r="AG11" i="23"/>
  <c r="AE12" i="23"/>
  <c r="AC13" i="23"/>
  <c r="AG16" i="23"/>
  <c r="AE17" i="23"/>
  <c r="AC18" i="23"/>
  <c r="AC51" i="23"/>
  <c r="AC52" i="23"/>
  <c r="AE55" i="23"/>
  <c r="AF57" i="23"/>
  <c r="AD58" i="23"/>
  <c r="AF71" i="23"/>
  <c r="AE72" i="23"/>
  <c r="AC73" i="23"/>
  <c r="AE74" i="23"/>
  <c r="AD75" i="23"/>
  <c r="AC76" i="23"/>
  <c r="AB122" i="23"/>
  <c r="AC140" i="23"/>
  <c r="AC141" i="23"/>
  <c r="AC146" i="23"/>
  <c r="AD179" i="23"/>
  <c r="AE212" i="23"/>
  <c r="AD8" i="23"/>
  <c r="AB9" i="23"/>
  <c r="AF12" i="23"/>
  <c r="AD13" i="23"/>
  <c r="AF17" i="23"/>
  <c r="AD18" i="23"/>
  <c r="AB19" i="23"/>
  <c r="AE51" i="23"/>
  <c r="AD52" i="23"/>
  <c r="AB53" i="23"/>
  <c r="AG57" i="23"/>
  <c r="AC67" i="23"/>
  <c r="AE70" i="23"/>
  <c r="AF72" i="23"/>
  <c r="AE73" i="23"/>
  <c r="AB86" i="23"/>
  <c r="AB88" i="23"/>
  <c r="AE109" i="23"/>
  <c r="AC119" i="23"/>
  <c r="AC120" i="23"/>
  <c r="AB121" i="23"/>
  <c r="AC122" i="23"/>
  <c r="AE140" i="23"/>
  <c r="AD141" i="23"/>
  <c r="AC169" i="23"/>
  <c r="AB211" i="23"/>
  <c r="AF64" i="23"/>
  <c r="AE64" i="23"/>
  <c r="AD64" i="23"/>
  <c r="AB74" i="23"/>
  <c r="AD74" i="23"/>
  <c r="AB84" i="23"/>
  <c r="AD84" i="23"/>
  <c r="AC84" i="23"/>
  <c r="AB94" i="23"/>
  <c r="AD94" i="23"/>
  <c r="AB104" i="23"/>
  <c r="AD104" i="23"/>
  <c r="AB114" i="23"/>
  <c r="AD114" i="23"/>
  <c r="AG114" i="23"/>
  <c r="AF114" i="23"/>
  <c r="AE114" i="23"/>
  <c r="AB124" i="23"/>
  <c r="AD124" i="23"/>
  <c r="AE124" i="23"/>
  <c r="AB134" i="23"/>
  <c r="AD134" i="23"/>
  <c r="AF134" i="23"/>
  <c r="AE134" i="23"/>
  <c r="AC134" i="23"/>
  <c r="AB144" i="23"/>
  <c r="AD144" i="23"/>
  <c r="AF144" i="23"/>
  <c r="AE144" i="23"/>
  <c r="AC144" i="23"/>
  <c r="AB154" i="23"/>
  <c r="AD154" i="23"/>
  <c r="AG154" i="23"/>
  <c r="AF154" i="23"/>
  <c r="AG164" i="23"/>
  <c r="AF164" i="23"/>
  <c r="AC164" i="23"/>
  <c r="AG174" i="23"/>
  <c r="AE174" i="23"/>
  <c r="AD174" i="23"/>
  <c r="AC174" i="23"/>
  <c r="AG184" i="23"/>
  <c r="AE184" i="23"/>
  <c r="AD184" i="23"/>
  <c r="AC184" i="23"/>
  <c r="AF184" i="23"/>
  <c r="AD194" i="23"/>
  <c r="AC194" i="23"/>
  <c r="AG194" i="23"/>
  <c r="AF194" i="23"/>
  <c r="AE194" i="23"/>
  <c r="AD204" i="23"/>
  <c r="AC204" i="23"/>
  <c r="AG204" i="23"/>
  <c r="AD214" i="23"/>
  <c r="AC214" i="23"/>
  <c r="AG214" i="23"/>
  <c r="AB214" i="23"/>
  <c r="AF214" i="23"/>
  <c r="AE214" i="23"/>
  <c r="AD224" i="23"/>
  <c r="AC224" i="23"/>
  <c r="AG224" i="23"/>
  <c r="AB224" i="23"/>
  <c r="AF224" i="23"/>
  <c r="AD234" i="23"/>
  <c r="AC234" i="23"/>
  <c r="AG234" i="23"/>
  <c r="AB234" i="23"/>
  <c r="AF234" i="23"/>
  <c r="AD244" i="23"/>
  <c r="AC244" i="23"/>
  <c r="AG244" i="23"/>
  <c r="AF244" i="23"/>
  <c r="AE244" i="23"/>
  <c r="AB244" i="23"/>
  <c r="AD254" i="23"/>
  <c r="AC254" i="23"/>
  <c r="AG254" i="23"/>
  <c r="AB254" i="23"/>
  <c r="AF254" i="23"/>
  <c r="AE264" i="23"/>
  <c r="AD264" i="23"/>
  <c r="AC264" i="23"/>
  <c r="AG264" i="23"/>
  <c r="AF264" i="23"/>
  <c r="AB264" i="23"/>
  <c r="AE284" i="23"/>
  <c r="AD284" i="23"/>
  <c r="AC284" i="23"/>
  <c r="AG284" i="23"/>
  <c r="AB284" i="23"/>
  <c r="AE294" i="23"/>
  <c r="AD294" i="23"/>
  <c r="AC294" i="23"/>
  <c r="AG294" i="23"/>
  <c r="AF294" i="23"/>
  <c r="AB294" i="23"/>
  <c r="AD55" i="23"/>
  <c r="AC55" i="23"/>
  <c r="AB55" i="23"/>
  <c r="AF55" i="23"/>
  <c r="AD65" i="23"/>
  <c r="AC65" i="23"/>
  <c r="AB65" i="23"/>
  <c r="AF65" i="23"/>
  <c r="AB75" i="23"/>
  <c r="AG75" i="23"/>
  <c r="AB85" i="23"/>
  <c r="AC85" i="23"/>
  <c r="AB115" i="23"/>
  <c r="AF115" i="23"/>
  <c r="AE115" i="23"/>
  <c r="AD115" i="23"/>
  <c r="AB125" i="23"/>
  <c r="AD125" i="23"/>
  <c r="AB135" i="23"/>
  <c r="AE135" i="23"/>
  <c r="AD135" i="23"/>
  <c r="AC135" i="23"/>
  <c r="AG135" i="23"/>
  <c r="AE155" i="23"/>
  <c r="AB155" i="23"/>
  <c r="AG155" i="23"/>
  <c r="AF155" i="23"/>
  <c r="AG175" i="23"/>
  <c r="AF175" i="23"/>
  <c r="AE175" i="23"/>
  <c r="AD175" i="23"/>
  <c r="AC175" i="23"/>
  <c r="AB175" i="23"/>
  <c r="AG185" i="23"/>
  <c r="AF185" i="23"/>
  <c r="AE185" i="23"/>
  <c r="AD185" i="23"/>
  <c r="AC185" i="23"/>
  <c r="AB185" i="23"/>
  <c r="AB195" i="23"/>
  <c r="AG195" i="23"/>
  <c r="AF195" i="23"/>
  <c r="AE195" i="23"/>
  <c r="AD195" i="23"/>
  <c r="AB205" i="23"/>
  <c r="AE205" i="23"/>
  <c r="AC205" i="23"/>
  <c r="AF205" i="23"/>
  <c r="AB215" i="23"/>
  <c r="AE215" i="23"/>
  <c r="AC215" i="23"/>
  <c r="AF215" i="23"/>
  <c r="AG215" i="23"/>
  <c r="AD215" i="23"/>
  <c r="AB225" i="23"/>
  <c r="AE225" i="23"/>
  <c r="AF225" i="23"/>
  <c r="AD225" i="23"/>
  <c r="AC225" i="23"/>
  <c r="AG225" i="23"/>
  <c r="AB235" i="23"/>
  <c r="AE235" i="23"/>
  <c r="AF235" i="23"/>
  <c r="AD235" i="23"/>
  <c r="AC235" i="23"/>
  <c r="AG235" i="23"/>
  <c r="AC265" i="23"/>
  <c r="AB265" i="23"/>
  <c r="AE265" i="23"/>
  <c r="AG265" i="23"/>
  <c r="AF265" i="23"/>
  <c r="AD265" i="23"/>
  <c r="AC285" i="23"/>
  <c r="AB285" i="23"/>
  <c r="AE285" i="23"/>
  <c r="AG285" i="23"/>
  <c r="AF285" i="23"/>
  <c r="AC295" i="23"/>
  <c r="AB295" i="23"/>
  <c r="AE295" i="23"/>
  <c r="AG295" i="23"/>
  <c r="AF295" i="23"/>
  <c r="AD295" i="23"/>
  <c r="AB56" i="23"/>
  <c r="AD56" i="23"/>
  <c r="AB66" i="23"/>
  <c r="AD66" i="23"/>
  <c r="AG76" i="23"/>
  <c r="AF76" i="23"/>
  <c r="AE76" i="23"/>
  <c r="AG96" i="23"/>
  <c r="AF96" i="23"/>
  <c r="AG106" i="23"/>
  <c r="AF106" i="23"/>
  <c r="AG116" i="23"/>
  <c r="AF116" i="23"/>
  <c r="AD116" i="23"/>
  <c r="AC116" i="23"/>
  <c r="AB116" i="23"/>
  <c r="AG126" i="23"/>
  <c r="AF126" i="23"/>
  <c r="AB126" i="23"/>
  <c r="AG136" i="23"/>
  <c r="AF136" i="23"/>
  <c r="AC136" i="23"/>
  <c r="AB136" i="23"/>
  <c r="AE136" i="23"/>
  <c r="AG146" i="23"/>
  <c r="AF146" i="23"/>
  <c r="AB146" i="23"/>
  <c r="AD146" i="23"/>
  <c r="AE156" i="23"/>
  <c r="AD156" i="23"/>
  <c r="AC156" i="23"/>
  <c r="AG156" i="23"/>
  <c r="AE166" i="23"/>
  <c r="AD166" i="23"/>
  <c r="AC166" i="23"/>
  <c r="AG166" i="23"/>
  <c r="AF166" i="23"/>
  <c r="AE176" i="23"/>
  <c r="AD176" i="23"/>
  <c r="AC176" i="23"/>
  <c r="AG176" i="23"/>
  <c r="AF176" i="23"/>
  <c r="AE186" i="23"/>
  <c r="AD186" i="23"/>
  <c r="AC186" i="23"/>
  <c r="AG186" i="23"/>
  <c r="AF186" i="23"/>
  <c r="AC196" i="23"/>
  <c r="AG196" i="23"/>
  <c r="AF196" i="23"/>
  <c r="AE196" i="23"/>
  <c r="AD196" i="23"/>
  <c r="AB196" i="23"/>
  <c r="AC206" i="23"/>
  <c r="AB206" i="23"/>
  <c r="AD206" i="23"/>
  <c r="AF206" i="23"/>
  <c r="AE206" i="23"/>
  <c r="AC216" i="23"/>
  <c r="AB216" i="23"/>
  <c r="AE216" i="23"/>
  <c r="AF216" i="23"/>
  <c r="AD216" i="23"/>
  <c r="AC226" i="23"/>
  <c r="AE226" i="23"/>
  <c r="AD226" i="23"/>
  <c r="AB226" i="23"/>
  <c r="AG226" i="23"/>
  <c r="AC236" i="23"/>
  <c r="AE236" i="23"/>
  <c r="AD236" i="23"/>
  <c r="AB236" i="23"/>
  <c r="AG236" i="23"/>
  <c r="AC246" i="23"/>
  <c r="AE246" i="23"/>
  <c r="AD246" i="23"/>
  <c r="AB246" i="23"/>
  <c r="AG246" i="23"/>
  <c r="AF246" i="23"/>
  <c r="AC266" i="23"/>
  <c r="AD266" i="23"/>
  <c r="AG266" i="23"/>
  <c r="AF266" i="23"/>
  <c r="AC276" i="23"/>
  <c r="AE276" i="23"/>
  <c r="AD276" i="23"/>
  <c r="AB276" i="23"/>
  <c r="AG276" i="23"/>
  <c r="AF276" i="23"/>
  <c r="AC286" i="23"/>
  <c r="AG286" i="23"/>
  <c r="AF286" i="23"/>
  <c r="AD286" i="23"/>
  <c r="AB286" i="23"/>
  <c r="AE8" i="23"/>
  <c r="AC9" i="23"/>
  <c r="AG12" i="23"/>
  <c r="AE13" i="23"/>
  <c r="AG17" i="23"/>
  <c r="AE18" i="23"/>
  <c r="AC19" i="23"/>
  <c r="AF51" i="23"/>
  <c r="AE52" i="23"/>
  <c r="AC53" i="23"/>
  <c r="AE66" i="23"/>
  <c r="AD67" i="23"/>
  <c r="AB68" i="23"/>
  <c r="AB69" i="23"/>
  <c r="AG72" i="23"/>
  <c r="AG74" i="23"/>
  <c r="AF75" i="23"/>
  <c r="AD85" i="23"/>
  <c r="AC86" i="23"/>
  <c r="AB87" i="23"/>
  <c r="AE116" i="23"/>
  <c r="AE119" i="23"/>
  <c r="AD120" i="23"/>
  <c r="AC121" i="23"/>
  <c r="AG134" i="23"/>
  <c r="AF140" i="23"/>
  <c r="AG144" i="23"/>
  <c r="AB156" i="23"/>
  <c r="AD178" i="23"/>
  <c r="AB191" i="23"/>
  <c r="AB194" i="23"/>
  <c r="AE211" i="23"/>
  <c r="AF226" i="23"/>
  <c r="AE266" i="23"/>
  <c r="AF8" i="23"/>
  <c r="AD9" i="23"/>
  <c r="AB10" i="23"/>
  <c r="AF13" i="23"/>
  <c r="AB15" i="23"/>
  <c r="AF18" i="23"/>
  <c r="AD19" i="23"/>
  <c r="AB20" i="23"/>
  <c r="AC47" i="23"/>
  <c r="AE50" i="23"/>
  <c r="AF52" i="23"/>
  <c r="AD53" i="23"/>
  <c r="AF66" i="23"/>
  <c r="AE67" i="23"/>
  <c r="AC68" i="23"/>
  <c r="AC69" i="23"/>
  <c r="AE84" i="23"/>
  <c r="AE85" i="23"/>
  <c r="AD86" i="23"/>
  <c r="AC87" i="23"/>
  <c r="AC95" i="23"/>
  <c r="AF119" i="23"/>
  <c r="AE120" i="23"/>
  <c r="AC127" i="23"/>
  <c r="AF156" i="23"/>
  <c r="AB166" i="23"/>
  <c r="AF178" i="23"/>
  <c r="AB186" i="23"/>
  <c r="AB199" i="23"/>
  <c r="AD205" i="23"/>
  <c r="AC210" i="23"/>
  <c r="AF211" i="23"/>
  <c r="AG216" i="23"/>
  <c r="AF236" i="23"/>
  <c r="AD285" i="23"/>
  <c r="AG8" i="23"/>
  <c r="AE9" i="23"/>
  <c r="AC10" i="23"/>
  <c r="AG13" i="23"/>
  <c r="AC15" i="23"/>
  <c r="AG18" i="23"/>
  <c r="AE19" i="23"/>
  <c r="AC20" i="23"/>
  <c r="AD47" i="23"/>
  <c r="AB48" i="23"/>
  <c r="AB49" i="23"/>
  <c r="AG52" i="23"/>
  <c r="AC61" i="23"/>
  <c r="AC62" i="23"/>
  <c r="AE65" i="23"/>
  <c r="AG66" i="23"/>
  <c r="AF67" i="23"/>
  <c r="AD68" i="23"/>
  <c r="AB82" i="23"/>
  <c r="AC83" i="23"/>
  <c r="AF84" i="23"/>
  <c r="AF85" i="23"/>
  <c r="AE86" i="23"/>
  <c r="AC94" i="23"/>
  <c r="AD95" i="23"/>
  <c r="AB96" i="23"/>
  <c r="AB97" i="23"/>
  <c r="AE108" i="23"/>
  <c r="AB112" i="23"/>
  <c r="AC115" i="23"/>
  <c r="AC125" i="23"/>
  <c r="AC126" i="23"/>
  <c r="AB164" i="23"/>
  <c r="AD177" i="23"/>
  <c r="AG205" i="23"/>
  <c r="AF210" i="23"/>
  <c r="AC223" i="23"/>
  <c r="AE254" i="23"/>
  <c r="AC282" i="23"/>
  <c r="AF9" i="23"/>
  <c r="AD10" i="23"/>
  <c r="AB11" i="23"/>
  <c r="AD15" i="23"/>
  <c r="AB16" i="23"/>
  <c r="AF19" i="23"/>
  <c r="AD20" i="23"/>
  <c r="AE47" i="23"/>
  <c r="AC49" i="23"/>
  <c r="AE61" i="23"/>
  <c r="AD62" i="23"/>
  <c r="AB63" i="23"/>
  <c r="AB64" i="23"/>
  <c r="AG65" i="23"/>
  <c r="AG67" i="23"/>
  <c r="AD82" i="23"/>
  <c r="AE83" i="23"/>
  <c r="AG84" i="23"/>
  <c r="AG85" i="23"/>
  <c r="AF86" i="23"/>
  <c r="AB91" i="23"/>
  <c r="AE94" i="23"/>
  <c r="AE95" i="23"/>
  <c r="AC96" i="23"/>
  <c r="AC105" i="23"/>
  <c r="AG115" i="23"/>
  <c r="AE125" i="23"/>
  <c r="AD126" i="23"/>
  <c r="AD136" i="23"/>
  <c r="AC155" i="23"/>
  <c r="AD164" i="23"/>
  <c r="AB174" i="23"/>
  <c r="AF177" i="23"/>
  <c r="AB204" i="23"/>
  <c r="AB312" i="23"/>
  <c r="AG48" i="23"/>
  <c r="AF48" i="23"/>
  <c r="AG68" i="23"/>
  <c r="AF68" i="23"/>
  <c r="AD88" i="23"/>
  <c r="AF88" i="23"/>
  <c r="AG88" i="23"/>
  <c r="AE88" i="23"/>
  <c r="AD108" i="23"/>
  <c r="AC108" i="23"/>
  <c r="AB108" i="23"/>
  <c r="AF108" i="23"/>
  <c r="AD128" i="23"/>
  <c r="AC128" i="23"/>
  <c r="AB128" i="23"/>
  <c r="AF128" i="23"/>
  <c r="AG128" i="23"/>
  <c r="AC168" i="23"/>
  <c r="AB168" i="23"/>
  <c r="AG168" i="23"/>
  <c r="AF168" i="23"/>
  <c r="AE168" i="23"/>
  <c r="AF188" i="23"/>
  <c r="AE188" i="23"/>
  <c r="AC188" i="23"/>
  <c r="AB188" i="23"/>
  <c r="AF218" i="23"/>
  <c r="AE218" i="23"/>
  <c r="AC218" i="23"/>
  <c r="AD218" i="23"/>
  <c r="AG258" i="23"/>
  <c r="AF258" i="23"/>
  <c r="AE258" i="23"/>
  <c r="AB258" i="23"/>
  <c r="AD258" i="23"/>
  <c r="AG268" i="23"/>
  <c r="AF268" i="23"/>
  <c r="AE268" i="23"/>
  <c r="AB268" i="23"/>
  <c r="AD268" i="23"/>
  <c r="AC268" i="23"/>
  <c r="AG288" i="23"/>
  <c r="AF288" i="23"/>
  <c r="AE288" i="23"/>
  <c r="AD288" i="23"/>
  <c r="AB288" i="23"/>
  <c r="AE269" i="23"/>
  <c r="AD269" i="23"/>
  <c r="AC269" i="23"/>
  <c r="AG269" i="23"/>
  <c r="AF269" i="23"/>
  <c r="AB269" i="23"/>
  <c r="AD60" i="23"/>
  <c r="AC60" i="23"/>
  <c r="AB60" i="23"/>
  <c r="AF60" i="23"/>
  <c r="AB80" i="23"/>
  <c r="AE80" i="23"/>
  <c r="AD80" i="23"/>
  <c r="AC80" i="23"/>
  <c r="AG80" i="23"/>
  <c r="AB90" i="23"/>
  <c r="AG90" i="23"/>
  <c r="AF90" i="23"/>
  <c r="AE90" i="23"/>
  <c r="AB110" i="23"/>
  <c r="AC110" i="23"/>
  <c r="AE110" i="23"/>
  <c r="AB130" i="23"/>
  <c r="AE130" i="23"/>
  <c r="AD130" i="23"/>
  <c r="AC130" i="23"/>
  <c r="AG130" i="23"/>
  <c r="AB150" i="23"/>
  <c r="AG150" i="23"/>
  <c r="AF150" i="23"/>
  <c r="AE150" i="23"/>
  <c r="AG160" i="23"/>
  <c r="AF160" i="23"/>
  <c r="AE160" i="23"/>
  <c r="AC160" i="23"/>
  <c r="AB160" i="23"/>
  <c r="AD160" i="23"/>
  <c r="AG170" i="23"/>
  <c r="AF170" i="23"/>
  <c r="AE170" i="23"/>
  <c r="AG180" i="23"/>
  <c r="AF180" i="23"/>
  <c r="AE180" i="23"/>
  <c r="AC180" i="23"/>
  <c r="AB180" i="23"/>
  <c r="AB190" i="23"/>
  <c r="AC190" i="23"/>
  <c r="AE190" i="23"/>
  <c r="AG190" i="23"/>
  <c r="AF190" i="23"/>
  <c r="AD190" i="23"/>
  <c r="AB200" i="23"/>
  <c r="AE200" i="23"/>
  <c r="AD200" i="23"/>
  <c r="AC200" i="23"/>
  <c r="AG200" i="23"/>
  <c r="AB210" i="23"/>
  <c r="AE210" i="23"/>
  <c r="AD210" i="23"/>
  <c r="AB220" i="23"/>
  <c r="AE220" i="23"/>
  <c r="AD220" i="23"/>
  <c r="AC220" i="23"/>
  <c r="AG220" i="23"/>
  <c r="AB230" i="23"/>
  <c r="AE230" i="23"/>
  <c r="AD230" i="23"/>
  <c r="AC230" i="23"/>
  <c r="AG230" i="23"/>
  <c r="AF230" i="23"/>
  <c r="AB240" i="23"/>
  <c r="AE240" i="23"/>
  <c r="AG240" i="23"/>
  <c r="AF240" i="23"/>
  <c r="AD240" i="23"/>
  <c r="AC240" i="23"/>
  <c r="AB250" i="23"/>
  <c r="AE250" i="23"/>
  <c r="AD250" i="23"/>
  <c r="AC250" i="23"/>
  <c r="AG250" i="23"/>
  <c r="AC260" i="23"/>
  <c r="AB260" i="23"/>
  <c r="AE260" i="23"/>
  <c r="AG260" i="23"/>
  <c r="AF260" i="23"/>
  <c r="AD260" i="23"/>
  <c r="AC310" i="23"/>
  <c r="AD310" i="23"/>
  <c r="AG310" i="23"/>
  <c r="AF310" i="23"/>
  <c r="AE10" i="23"/>
  <c r="AC11" i="23"/>
  <c r="AE15" i="23"/>
  <c r="AC16" i="23"/>
  <c r="AE20" i="23"/>
  <c r="AF47" i="23"/>
  <c r="AD48" i="23"/>
  <c r="AE62" i="23"/>
  <c r="AC63" i="23"/>
  <c r="AC64" i="23"/>
  <c r="AE82" i="23"/>
  <c r="AF94" i="23"/>
  <c r="AF95" i="23"/>
  <c r="AD96" i="23"/>
  <c r="AC104" i="23"/>
  <c r="AD105" i="23"/>
  <c r="AB106" i="23"/>
  <c r="AC124" i="23"/>
  <c r="AF125" i="23"/>
  <c r="AE126" i="23"/>
  <c r="AC150" i="23"/>
  <c r="AD155" i="23"/>
  <c r="AF162" i="23"/>
  <c r="AE164" i="23"/>
  <c r="AF174" i="23"/>
  <c r="AG188" i="23"/>
  <c r="AB198" i="23"/>
  <c r="AE204" i="23"/>
  <c r="AG218" i="23"/>
  <c r="AF87" i="23"/>
  <c r="AG87" i="23"/>
  <c r="AE87" i="23"/>
  <c r="AF107" i="23"/>
  <c r="AE107" i="23"/>
  <c r="AD107" i="23"/>
  <c r="AF127" i="23"/>
  <c r="AE127" i="23"/>
  <c r="AD127" i="23"/>
  <c r="AB127" i="23"/>
  <c r="AF147" i="23"/>
  <c r="AE147" i="23"/>
  <c r="AD147" i="23"/>
  <c r="AB147" i="23"/>
  <c r="AG147" i="23"/>
  <c r="AC167" i="23"/>
  <c r="AB167" i="23"/>
  <c r="AE167" i="23"/>
  <c r="AF167" i="23"/>
  <c r="AD167" i="23"/>
  <c r="AC187" i="23"/>
  <c r="AB187" i="23"/>
  <c r="AE187" i="23"/>
  <c r="AG187" i="23"/>
  <c r="AF187" i="23"/>
  <c r="AG207" i="23"/>
  <c r="AB207" i="23"/>
  <c r="AD207" i="23"/>
  <c r="AC207" i="23"/>
  <c r="AF207" i="23"/>
  <c r="AG227" i="23"/>
  <c r="AD227" i="23"/>
  <c r="AC227" i="23"/>
  <c r="AB227" i="23"/>
  <c r="AF227" i="23"/>
  <c r="AE227" i="23"/>
  <c r="AG247" i="23"/>
  <c r="AD247" i="23"/>
  <c r="AC247" i="23"/>
  <c r="AB247" i="23"/>
  <c r="AF247" i="23"/>
  <c r="AE247" i="23"/>
  <c r="AG267" i="23"/>
  <c r="AC267" i="23"/>
  <c r="AF267" i="23"/>
  <c r="AB267" i="23"/>
  <c r="AE267" i="23"/>
  <c r="AG58" i="23"/>
  <c r="AF58" i="23"/>
  <c r="AD78" i="23"/>
  <c r="AF78" i="23"/>
  <c r="AE78" i="23"/>
  <c r="AC78" i="23"/>
  <c r="AB78" i="23"/>
  <c r="AD98" i="23"/>
  <c r="AB98" i="23"/>
  <c r="AF98" i="23"/>
  <c r="AG98" i="23"/>
  <c r="AE98" i="23"/>
  <c r="AD118" i="23"/>
  <c r="AC118" i="23"/>
  <c r="AB118" i="23"/>
  <c r="AF118" i="23"/>
  <c r="AG118" i="23"/>
  <c r="AD148" i="23"/>
  <c r="AC148" i="23"/>
  <c r="AB148" i="23"/>
  <c r="AF148" i="23"/>
  <c r="AG148" i="23"/>
  <c r="AE148" i="23"/>
  <c r="AC158" i="23"/>
  <c r="AE158" i="23"/>
  <c r="AD158" i="23"/>
  <c r="AB158" i="23"/>
  <c r="AG158" i="23"/>
  <c r="AF158" i="23"/>
  <c r="AC178" i="23"/>
  <c r="AB178" i="23"/>
  <c r="AE178" i="23"/>
  <c r="AF208" i="23"/>
  <c r="AE208" i="23"/>
  <c r="AD208" i="23"/>
  <c r="AC208" i="23"/>
  <c r="AB208" i="23"/>
  <c r="AF238" i="23"/>
  <c r="AE238" i="23"/>
  <c r="AC238" i="23"/>
  <c r="AB238" i="23"/>
  <c r="AG238" i="23"/>
  <c r="AD238" i="23"/>
  <c r="AG278" i="23"/>
  <c r="AF278" i="23"/>
  <c r="AE278" i="23"/>
  <c r="AC278" i="23"/>
  <c r="AB278" i="23"/>
  <c r="AD278" i="23"/>
  <c r="AF49" i="23"/>
  <c r="AE49" i="23"/>
  <c r="AD49" i="23"/>
  <c r="AF59" i="23"/>
  <c r="AE59" i="23"/>
  <c r="AD59" i="23"/>
  <c r="AF69" i="23"/>
  <c r="AE69" i="23"/>
  <c r="AD69" i="23"/>
  <c r="AB79" i="23"/>
  <c r="AD79" i="23"/>
  <c r="AF79" i="23"/>
  <c r="AE79" i="23"/>
  <c r="AC79" i="23"/>
  <c r="AB89" i="23"/>
  <c r="AD89" i="23"/>
  <c r="AG89" i="23"/>
  <c r="AF89" i="23"/>
  <c r="AB99" i="23"/>
  <c r="AD99" i="23"/>
  <c r="AG99" i="23"/>
  <c r="AF99" i="23"/>
  <c r="AB109" i="23"/>
  <c r="AD109" i="23"/>
  <c r="AC109" i="23"/>
  <c r="AF109" i="23"/>
  <c r="AB119" i="23"/>
  <c r="AD119" i="23"/>
  <c r="AB129" i="23"/>
  <c r="AD129" i="23"/>
  <c r="AF129" i="23"/>
  <c r="AE129" i="23"/>
  <c r="AC129" i="23"/>
  <c r="AB149" i="23"/>
  <c r="AD149" i="23"/>
  <c r="AG149" i="23"/>
  <c r="AF149" i="23"/>
  <c r="AG159" i="23"/>
  <c r="AD159" i="23"/>
  <c r="AC159" i="23"/>
  <c r="AB159" i="23"/>
  <c r="AF159" i="23"/>
  <c r="AG169" i="23"/>
  <c r="AB169" i="23"/>
  <c r="AF169" i="23"/>
  <c r="AE169" i="23"/>
  <c r="AG179" i="23"/>
  <c r="AB179" i="23"/>
  <c r="AC179" i="23"/>
  <c r="AE179" i="23"/>
  <c r="AD189" i="23"/>
  <c r="AC189" i="23"/>
  <c r="AE189" i="23"/>
  <c r="AB189" i="23"/>
  <c r="AG189" i="23"/>
  <c r="AF189" i="23"/>
  <c r="AD199" i="23"/>
  <c r="AC199" i="23"/>
  <c r="AG199" i="23"/>
  <c r="AE199" i="23"/>
  <c r="AD209" i="23"/>
  <c r="AC209" i="23"/>
  <c r="AG209" i="23"/>
  <c r="AF209" i="23"/>
  <c r="AE209" i="23"/>
  <c r="AB209" i="23"/>
  <c r="AD219" i="23"/>
  <c r="AC219" i="23"/>
  <c r="AG219" i="23"/>
  <c r="AE219" i="23"/>
  <c r="AF219" i="23"/>
  <c r="AB219" i="23"/>
  <c r="AD229" i="23"/>
  <c r="AC229" i="23"/>
  <c r="AG229" i="23"/>
  <c r="AE229" i="23"/>
  <c r="AF229" i="23"/>
  <c r="AB229" i="23"/>
  <c r="AD239" i="23"/>
  <c r="AC239" i="23"/>
  <c r="AG239" i="23"/>
  <c r="AE239" i="23"/>
  <c r="AB239" i="23"/>
  <c r="AF239" i="23"/>
  <c r="AD249" i="23"/>
  <c r="AC249" i="23"/>
  <c r="AG249" i="23"/>
  <c r="AE249" i="23"/>
  <c r="AF249" i="23"/>
  <c r="AB249" i="23"/>
  <c r="AE259" i="23"/>
  <c r="AD259" i="23"/>
  <c r="AC259" i="23"/>
  <c r="AG259" i="23"/>
  <c r="AF259" i="23"/>
  <c r="AB259" i="23"/>
  <c r="AE289" i="23"/>
  <c r="AD289" i="23"/>
  <c r="AC289" i="23"/>
  <c r="AG289" i="23"/>
  <c r="AF289" i="23"/>
  <c r="AB289" i="23"/>
  <c r="AD50" i="23"/>
  <c r="AC50" i="23"/>
  <c r="AB50" i="23"/>
  <c r="AF50" i="23"/>
  <c r="AD70" i="23"/>
  <c r="AC70" i="23"/>
  <c r="AB70" i="23"/>
  <c r="AF70" i="23"/>
  <c r="AB100" i="23"/>
  <c r="AG100" i="23"/>
  <c r="AF100" i="23"/>
  <c r="AE100" i="23"/>
  <c r="AB120" i="23"/>
  <c r="AG120" i="23"/>
  <c r="AB140" i="23"/>
  <c r="AD140" i="23"/>
  <c r="AC270" i="23"/>
  <c r="AB270" i="23"/>
  <c r="AE270" i="23"/>
  <c r="AG270" i="23"/>
  <c r="AF270" i="23"/>
  <c r="AD270" i="23"/>
  <c r="AB51" i="23"/>
  <c r="AD51" i="23"/>
  <c r="AB61" i="23"/>
  <c r="AD61" i="23"/>
  <c r="AB71" i="23"/>
  <c r="AD71" i="23"/>
  <c r="AC81" i="23"/>
  <c r="AB81" i="23"/>
  <c r="AE81" i="23"/>
  <c r="AE91" i="23"/>
  <c r="AD91" i="23"/>
  <c r="AC91" i="23"/>
  <c r="AG91" i="23"/>
  <c r="AG101" i="23"/>
  <c r="AF101" i="23"/>
  <c r="AE101" i="23"/>
  <c r="AD101" i="23"/>
  <c r="AC101" i="23"/>
  <c r="AG111" i="23"/>
  <c r="AF111" i="23"/>
  <c r="AC111" i="23"/>
  <c r="AG121" i="23"/>
  <c r="AF121" i="23"/>
  <c r="AE121" i="23"/>
  <c r="AG131" i="23"/>
  <c r="AF131" i="23"/>
  <c r="AC131" i="23"/>
  <c r="AB131" i="23"/>
  <c r="AE131" i="23"/>
  <c r="AG141" i="23"/>
  <c r="AF141" i="23"/>
  <c r="AB141" i="23"/>
  <c r="AG151" i="23"/>
  <c r="AF151" i="23"/>
  <c r="AE151" i="23"/>
  <c r="AD151" i="23"/>
  <c r="AC151" i="23"/>
  <c r="AE161" i="23"/>
  <c r="AD161" i="23"/>
  <c r="AC161" i="23"/>
  <c r="AG161" i="23"/>
  <c r="AF161" i="23"/>
  <c r="AB161" i="23"/>
  <c r="AE171" i="23"/>
  <c r="AD171" i="23"/>
  <c r="AC171" i="23"/>
  <c r="AG171" i="23"/>
  <c r="AB171" i="23"/>
  <c r="AE181" i="23"/>
  <c r="AD181" i="23"/>
  <c r="AC181" i="23"/>
  <c r="AG181" i="23"/>
  <c r="AB181" i="23"/>
  <c r="AF181" i="23"/>
  <c r="AC191" i="23"/>
  <c r="AG191" i="23"/>
  <c r="AF191" i="23"/>
  <c r="AE191" i="23"/>
  <c r="AC201" i="23"/>
  <c r="AB201" i="23"/>
  <c r="AF201" i="23"/>
  <c r="AE201" i="23"/>
  <c r="AD201" i="23"/>
  <c r="AC211" i="23"/>
  <c r="AD211" i="23"/>
  <c r="AC221" i="23"/>
  <c r="AD221" i="23"/>
  <c r="AB221" i="23"/>
  <c r="AF221" i="23"/>
  <c r="AE221" i="23"/>
  <c r="AC231" i="23"/>
  <c r="AD231" i="23"/>
  <c r="AB231" i="23"/>
  <c r="AF231" i="23"/>
  <c r="AE231" i="23"/>
  <c r="AC241" i="23"/>
  <c r="AF241" i="23"/>
  <c r="AE241" i="23"/>
  <c r="AD241" i="23"/>
  <c r="AG241" i="23"/>
  <c r="AC251" i="23"/>
  <c r="AD251" i="23"/>
  <c r="AB251" i="23"/>
  <c r="AF251" i="23"/>
  <c r="AE251" i="23"/>
  <c r="AC261" i="23"/>
  <c r="AG261" i="23"/>
  <c r="AF261" i="23"/>
  <c r="AE261" i="23"/>
  <c r="AD261" i="23"/>
  <c r="AB261" i="23"/>
  <c r="AC271" i="23"/>
  <c r="AG271" i="23"/>
  <c r="AF271" i="23"/>
  <c r="AE271" i="23"/>
  <c r="AC281" i="23"/>
  <c r="AB281" i="23"/>
  <c r="AE281" i="23"/>
  <c r="AG281" i="23"/>
  <c r="AF281" i="23"/>
  <c r="AD281" i="23"/>
  <c r="AC291" i="23"/>
  <c r="AG291" i="23"/>
  <c r="AF291" i="23"/>
  <c r="AE291" i="23"/>
  <c r="AD291" i="23"/>
  <c r="AB291" i="23"/>
  <c r="AF10" i="23"/>
  <c r="AD11" i="23"/>
  <c r="AB12" i="23"/>
  <c r="AF15" i="23"/>
  <c r="AD16" i="23"/>
  <c r="AB17" i="23"/>
  <c r="AF20" i="23"/>
  <c r="AG47" i="23"/>
  <c r="AE48" i="23"/>
  <c r="AC56" i="23"/>
  <c r="AC57" i="23"/>
  <c r="AE60" i="23"/>
  <c r="AG61" i="23"/>
  <c r="AF62" i="23"/>
  <c r="AD63" i="23"/>
  <c r="AG64" i="23"/>
  <c r="AF81" i="23"/>
  <c r="AC90" i="23"/>
  <c r="AG94" i="23"/>
  <c r="AG95" i="23"/>
  <c r="AE96" i="23"/>
  <c r="AC100" i="23"/>
  <c r="AE104" i="23"/>
  <c r="AE105" i="23"/>
  <c r="AC106" i="23"/>
  <c r="AC107" i="23"/>
  <c r="AD111" i="23"/>
  <c r="AC114" i="23"/>
  <c r="AF124" i="23"/>
  <c r="AG125" i="23"/>
  <c r="AC147" i="23"/>
  <c r="AD150" i="23"/>
  <c r="AC154" i="23"/>
  <c r="AF171" i="23"/>
  <c r="AD180" i="23"/>
  <c r="AF204" i="23"/>
  <c r="AF220" i="23"/>
  <c r="AC253" i="23"/>
  <c r="AF284" i="23"/>
  <c r="AB310" i="23"/>
  <c r="AE11" i="23"/>
  <c r="AC12" i="23"/>
  <c r="AE16" i="23"/>
  <c r="AC17" i="23"/>
  <c r="AE56" i="23"/>
  <c r="AD57" i="23"/>
  <c r="AB58" i="23"/>
  <c r="AB59" i="23"/>
  <c r="AG60" i="23"/>
  <c r="AG62" i="23"/>
  <c r="AC71" i="23"/>
  <c r="AC72" i="23"/>
  <c r="AG81" i="23"/>
  <c r="AD90" i="23"/>
  <c r="AD100" i="23"/>
  <c r="AF104" i="23"/>
  <c r="AF105" i="23"/>
  <c r="AD106" i="23"/>
  <c r="AG107" i="23"/>
  <c r="AD110" i="23"/>
  <c r="AE111" i="23"/>
  <c r="AG124" i="23"/>
  <c r="AC149" i="23"/>
  <c r="AE154" i="23"/>
  <c r="AB170" i="23"/>
  <c r="AB176" i="23"/>
  <c r="AC195" i="23"/>
  <c r="AC258" i="23"/>
  <c r="AD267" i="23"/>
  <c r="AE310" i="23"/>
  <c r="AF77" i="23"/>
  <c r="AE77" i="23"/>
  <c r="AD77" i="23"/>
  <c r="AC77" i="23"/>
  <c r="AF97" i="23"/>
  <c r="AG97" i="23"/>
  <c r="AE97" i="23"/>
  <c r="AD97" i="23"/>
  <c r="AF117" i="23"/>
  <c r="AE117" i="23"/>
  <c r="AD117" i="23"/>
  <c r="AG117" i="23"/>
  <c r="AC117" i="23"/>
  <c r="AB117" i="23"/>
  <c r="AF137" i="23"/>
  <c r="AE137" i="23"/>
  <c r="AD137" i="23"/>
  <c r="AC137" i="23"/>
  <c r="AB137" i="23"/>
  <c r="AC157" i="23"/>
  <c r="AB157" i="23"/>
  <c r="AE157" i="23"/>
  <c r="AD157" i="23"/>
  <c r="AG157" i="23"/>
  <c r="AF157" i="23"/>
  <c r="AC177" i="23"/>
  <c r="AB177" i="23"/>
  <c r="AE177" i="23"/>
  <c r="AG197" i="23"/>
  <c r="AF197" i="23"/>
  <c r="AE197" i="23"/>
  <c r="AD197" i="23"/>
  <c r="AG217" i="23"/>
  <c r="AB217" i="23"/>
  <c r="AD217" i="23"/>
  <c r="AF217" i="23"/>
  <c r="AE217" i="23"/>
  <c r="AG237" i="23"/>
  <c r="AD237" i="23"/>
  <c r="AC237" i="23"/>
  <c r="AB237" i="23"/>
  <c r="AF237" i="23"/>
  <c r="AE237" i="23"/>
  <c r="AG257" i="23"/>
  <c r="AC257" i="23"/>
  <c r="AD257" i="23"/>
  <c r="AE257" i="23"/>
  <c r="AB257" i="23"/>
  <c r="AG277" i="23"/>
  <c r="AD277" i="23"/>
  <c r="AC277" i="23"/>
  <c r="AB277" i="23"/>
  <c r="AF277" i="23"/>
  <c r="AF198" i="23"/>
  <c r="AE198" i="23"/>
  <c r="AG198" i="23"/>
  <c r="AD198" i="23"/>
  <c r="AF82" i="23"/>
  <c r="AC82" i="23"/>
  <c r="AF102" i="23"/>
  <c r="AE102" i="23"/>
  <c r="AD102" i="23"/>
  <c r="AG102" i="23"/>
  <c r="AC102" i="23"/>
  <c r="AF112" i="23"/>
  <c r="AE112" i="23"/>
  <c r="AD112" i="23"/>
  <c r="AC112" i="23"/>
  <c r="AF122" i="23"/>
  <c r="AE122" i="23"/>
  <c r="AD122" i="23"/>
  <c r="AF142" i="23"/>
  <c r="AE142" i="23"/>
  <c r="AD142" i="23"/>
  <c r="AB142" i="23"/>
  <c r="AC162" i="23"/>
  <c r="AB162" i="23"/>
  <c r="AE162" i="23"/>
  <c r="AD162" i="23"/>
  <c r="AC172" i="23"/>
  <c r="AB172" i="23"/>
  <c r="AE172" i="23"/>
  <c r="AF172" i="23"/>
  <c r="AD172" i="23"/>
  <c r="AG172" i="23"/>
  <c r="AC182" i="23"/>
  <c r="AB182" i="23"/>
  <c r="AE182" i="23"/>
  <c r="AF182" i="23"/>
  <c r="AD182" i="23"/>
  <c r="AG192" i="23"/>
  <c r="AF192" i="23"/>
  <c r="AE192" i="23"/>
  <c r="AD192" i="23"/>
  <c r="AB192" i="23"/>
  <c r="AG202" i="23"/>
  <c r="AB202" i="23"/>
  <c r="AF202" i="23"/>
  <c r="AE202" i="23"/>
  <c r="AD202" i="23"/>
  <c r="AG212" i="23"/>
  <c r="AC212" i="23"/>
  <c r="AB212" i="23"/>
  <c r="AD212" i="23"/>
  <c r="AG222" i="23"/>
  <c r="AC222" i="23"/>
  <c r="AB222" i="23"/>
  <c r="AE222" i="23"/>
  <c r="AF222" i="23"/>
  <c r="AD222" i="23"/>
  <c r="AG232" i="23"/>
  <c r="AC232" i="23"/>
  <c r="AB232" i="23"/>
  <c r="AE232" i="23"/>
  <c r="AF232" i="23"/>
  <c r="AD232" i="23"/>
  <c r="AG242" i="23"/>
  <c r="AE242" i="23"/>
  <c r="AD242" i="23"/>
  <c r="AC242" i="23"/>
  <c r="AB242" i="23"/>
  <c r="AG252" i="23"/>
  <c r="AC252" i="23"/>
  <c r="AB252" i="23"/>
  <c r="AE252" i="23"/>
  <c r="AF252" i="23"/>
  <c r="AD252" i="23"/>
  <c r="AG262" i="23"/>
  <c r="AF262" i="23"/>
  <c r="AE262" i="23"/>
  <c r="AD262" i="23"/>
  <c r="AC262" i="23"/>
  <c r="AB262" i="23"/>
  <c r="AG272" i="23"/>
  <c r="AF272" i="23"/>
  <c r="AE272" i="23"/>
  <c r="AD272" i="23"/>
  <c r="AB272" i="23"/>
  <c r="AG282" i="23"/>
  <c r="AB282" i="23"/>
  <c r="AD282" i="23"/>
  <c r="AF282" i="23"/>
  <c r="AG292" i="23"/>
  <c r="AF292" i="23"/>
  <c r="AE292" i="23"/>
  <c r="AD292" i="23"/>
  <c r="AG312" i="23"/>
  <c r="AF312" i="23"/>
  <c r="AE312" i="23"/>
  <c r="AD312" i="23"/>
  <c r="AG53" i="23"/>
  <c r="AF53" i="23"/>
  <c r="AG63" i="23"/>
  <c r="AF63" i="23"/>
  <c r="AD73" i="23"/>
  <c r="AF73" i="23"/>
  <c r="AD83" i="23"/>
  <c r="AF83" i="23"/>
  <c r="AB83" i="23"/>
  <c r="AD103" i="23"/>
  <c r="AC103" i="23"/>
  <c r="AB103" i="23"/>
  <c r="AF103" i="23"/>
  <c r="AD113" i="23"/>
  <c r="AC113" i="23"/>
  <c r="AB113" i="23"/>
  <c r="AF113" i="23"/>
  <c r="AE113" i="23"/>
  <c r="AD123" i="23"/>
  <c r="AC123" i="23"/>
  <c r="AB123" i="23"/>
  <c r="AF123" i="23"/>
  <c r="AD133" i="23"/>
  <c r="AC133" i="23"/>
  <c r="AB133" i="23"/>
  <c r="AF133" i="23"/>
  <c r="AG133" i="23"/>
  <c r="AD143" i="23"/>
  <c r="AC143" i="23"/>
  <c r="AB143" i="23"/>
  <c r="AF143" i="23"/>
  <c r="AG143" i="23"/>
  <c r="AD153" i="23"/>
  <c r="AC153" i="23"/>
  <c r="AB153" i="23"/>
  <c r="AF153" i="23"/>
  <c r="AG153" i="23"/>
  <c r="AE153" i="23"/>
  <c r="AC173" i="23"/>
  <c r="AF173" i="23"/>
  <c r="AE173" i="23"/>
  <c r="AD173" i="23"/>
  <c r="AC183" i="23"/>
  <c r="AF183" i="23"/>
  <c r="AE183" i="23"/>
  <c r="AD183" i="23"/>
  <c r="AB183" i="23"/>
  <c r="AF193" i="23"/>
  <c r="AE193" i="23"/>
  <c r="AG193" i="23"/>
  <c r="AD193" i="23"/>
  <c r="AC193" i="23"/>
  <c r="AB193" i="23"/>
  <c r="AF203" i="23"/>
  <c r="AE203" i="23"/>
  <c r="AG203" i="23"/>
  <c r="AD203" i="23"/>
  <c r="AF213" i="23"/>
  <c r="AE213" i="23"/>
  <c r="AB213" i="23"/>
  <c r="AC213" i="23"/>
  <c r="AG213" i="23"/>
  <c r="AF223" i="23"/>
  <c r="AE223" i="23"/>
  <c r="AB223" i="23"/>
  <c r="AD223" i="23"/>
  <c r="AF233" i="23"/>
  <c r="AE233" i="23"/>
  <c r="AB233" i="23"/>
  <c r="AD233" i="23"/>
  <c r="AG233" i="23"/>
  <c r="AF243" i="23"/>
  <c r="AE243" i="23"/>
  <c r="AD243" i="23"/>
  <c r="AC243" i="23"/>
  <c r="AB243" i="23"/>
  <c r="AG243" i="23"/>
  <c r="AF253" i="23"/>
  <c r="AE253" i="23"/>
  <c r="AB253" i="23"/>
  <c r="AD253" i="23"/>
  <c r="AG263" i="23"/>
  <c r="AF263" i="23"/>
  <c r="AE263" i="23"/>
  <c r="AD263" i="23"/>
  <c r="AC263" i="23"/>
  <c r="AG273" i="23"/>
  <c r="AF273" i="23"/>
  <c r="AE273" i="23"/>
  <c r="AD273" i="23"/>
  <c r="AC273" i="23"/>
  <c r="AB273" i="23"/>
  <c r="AG283" i="23"/>
  <c r="AF283" i="23"/>
  <c r="AE283" i="23"/>
  <c r="AC283" i="23"/>
  <c r="AB283" i="23"/>
  <c r="AE313" i="23"/>
  <c r="AD313" i="23"/>
  <c r="AC313" i="23"/>
  <c r="AG313" i="23"/>
  <c r="AB313" i="23"/>
  <c r="AF56" i="23"/>
  <c r="AE57" i="23"/>
  <c r="AC58" i="23"/>
  <c r="AC59" i="23"/>
  <c r="AE71" i="23"/>
  <c r="AD72" i="23"/>
  <c r="AB73" i="23"/>
  <c r="AC74" i="23"/>
  <c r="AC75" i="23"/>
  <c r="AB76" i="23"/>
  <c r="AG77" i="23"/>
  <c r="AC89" i="23"/>
  <c r="AC99" i="23"/>
  <c r="AE103" i="23"/>
  <c r="AG104" i="23"/>
  <c r="AG105" i="23"/>
  <c r="AE106" i="23"/>
  <c r="AF110" i="23"/>
  <c r="AE123" i="23"/>
  <c r="AD131" i="23"/>
  <c r="AF135" i="23"/>
  <c r="AC142" i="23"/>
  <c r="AE149" i="23"/>
  <c r="AE159" i="23"/>
  <c r="AG167" i="23"/>
  <c r="AC170" i="23"/>
  <c r="AG173" i="23"/>
  <c r="AG182" i="23"/>
  <c r="AD187" i="23"/>
  <c r="AC192" i="23"/>
  <c r="AB197" i="23"/>
  <c r="AC203" i="23"/>
  <c r="AC217" i="23"/>
  <c r="AB271" i="23"/>
  <c r="AE286" i="23"/>
  <c r="AC292" i="23"/>
  <c r="AH433" i="23"/>
  <c r="AH613" i="23"/>
  <c r="AH456" i="23"/>
  <c r="AH554" i="23"/>
  <c r="AH369" i="23"/>
  <c r="AH454" i="23"/>
  <c r="AH506" i="23"/>
  <c r="AH487" i="23"/>
  <c r="AE385" i="23"/>
  <c r="AH396" i="23"/>
  <c r="AH588" i="23"/>
  <c r="AH550" i="23"/>
  <c r="AH365" i="23"/>
  <c r="AH444" i="23"/>
  <c r="AH406" i="23"/>
  <c r="AH404" i="23"/>
  <c r="AH427" i="23"/>
  <c r="AH375" i="23"/>
  <c r="AH385" i="23"/>
  <c r="AH411" i="23"/>
  <c r="AH511" i="23"/>
  <c r="AH523" i="23"/>
  <c r="AH326" i="23"/>
  <c r="AH347" i="23"/>
  <c r="AH409" i="23"/>
  <c r="AH453" i="23"/>
  <c r="AH324" i="23"/>
  <c r="AH331" i="23"/>
  <c r="AH364" i="23"/>
  <c r="AH366" i="23"/>
  <c r="AH445" i="23"/>
  <c r="AH615" i="23"/>
  <c r="AH468" i="23"/>
  <c r="AH543" i="23"/>
  <c r="AH622" i="23"/>
  <c r="AH368" i="23"/>
  <c r="AH437" i="23"/>
  <c r="AH515" i="23"/>
  <c r="AH549" i="23"/>
  <c r="AH318" i="23"/>
  <c r="AH362" i="23"/>
  <c r="AH373" i="23"/>
  <c r="AH413" i="23"/>
  <c r="AH422" i="23"/>
  <c r="AH316" i="23"/>
  <c r="AH330" i="23"/>
  <c r="AH355" i="23"/>
  <c r="AH381" i="23"/>
  <c r="AH383" i="23"/>
  <c r="AH320" i="23"/>
  <c r="AH328" i="23"/>
  <c r="AH333" i="23"/>
  <c r="AH337" i="23"/>
  <c r="AH349" i="23"/>
  <c r="AH370" i="23"/>
  <c r="AH372" i="23"/>
  <c r="AH374" i="23"/>
  <c r="AH376" i="23"/>
  <c r="AH389" i="23"/>
  <c r="AH391" i="23"/>
  <c r="AH398" i="23"/>
  <c r="AH408" i="23"/>
  <c r="AH410" i="23"/>
  <c r="AH412" i="23"/>
  <c r="AH414" i="23"/>
  <c r="AH416" i="23"/>
  <c r="AH418" i="23"/>
  <c r="AH426" i="23"/>
  <c r="AH428" i="23"/>
  <c r="AH430" i="23"/>
  <c r="AH432" i="23"/>
  <c r="AH434" i="23"/>
  <c r="AH440" i="23"/>
  <c r="AH450" i="23"/>
  <c r="AH486" i="23"/>
  <c r="AH505" i="23"/>
  <c r="AH508" i="23"/>
  <c r="AH514" i="23"/>
  <c r="AH516" i="23"/>
  <c r="AH519" i="23"/>
  <c r="AH528" i="23"/>
  <c r="AH530" i="23"/>
  <c r="AH532" i="23"/>
  <c r="AH534" i="23"/>
  <c r="AH536" i="23"/>
  <c r="AH553" i="23"/>
  <c r="AH566" i="23"/>
  <c r="AH568" i="23"/>
  <c r="AH585" i="23"/>
  <c r="AH587" i="23"/>
  <c r="AH589" i="23"/>
  <c r="AH594" i="23"/>
  <c r="AH610" i="23"/>
  <c r="AH621" i="23"/>
  <c r="AB327" i="23"/>
  <c r="AB407" i="23"/>
  <c r="AH315" i="23"/>
  <c r="AH319" i="23"/>
  <c r="AH321" i="23"/>
  <c r="AH323" i="23"/>
  <c r="AH325" i="23"/>
  <c r="AH329" i="23"/>
  <c r="AH334" i="23"/>
  <c r="AH336" i="23"/>
  <c r="AH338" i="23"/>
  <c r="AH341" i="23"/>
  <c r="AH348" i="23"/>
  <c r="AH350" i="23"/>
  <c r="AH354" i="23"/>
  <c r="AH356" i="23"/>
  <c r="AH361" i="23"/>
  <c r="AH363" i="23"/>
  <c r="AE365" i="23"/>
  <c r="AB390" i="23"/>
  <c r="AB513" i="23"/>
  <c r="AH367" i="23"/>
  <c r="AH371" i="23"/>
  <c r="AH380" i="23"/>
  <c r="AH384" i="23"/>
  <c r="AH386" i="23"/>
  <c r="AH388" i="23"/>
  <c r="AH393" i="23"/>
  <c r="AH395" i="23"/>
  <c r="AH397" i="23"/>
  <c r="AH399" i="23"/>
  <c r="AH403" i="23"/>
  <c r="AH405" i="23"/>
  <c r="AH417" i="23"/>
  <c r="AH421" i="23"/>
  <c r="AH423" i="23"/>
  <c r="AH425" i="23"/>
  <c r="AH443" i="23"/>
  <c r="AH455" i="23"/>
  <c r="AH526" i="23"/>
  <c r="AH529" i="23"/>
  <c r="AH544" i="23"/>
  <c r="AH551" i="23"/>
  <c r="AH581" i="23"/>
  <c r="AH591" i="23"/>
  <c r="AH607" i="23"/>
  <c r="AH614" i="23"/>
  <c r="AA135" i="23"/>
  <c r="AA295" i="23"/>
  <c r="AB318" i="23"/>
  <c r="AG318" i="23"/>
  <c r="AF318" i="23"/>
  <c r="AE318" i="23"/>
  <c r="AD318" i="23"/>
  <c r="AC318" i="23"/>
  <c r="AA76" i="23"/>
  <c r="AA106" i="23"/>
  <c r="AA126" i="23"/>
  <c r="AA146" i="23"/>
  <c r="AA176" i="23"/>
  <c r="AA196" i="23"/>
  <c r="AA226" i="23"/>
  <c r="AA276" i="23"/>
  <c r="AA286" i="23"/>
  <c r="AA155" i="23"/>
  <c r="AA235" i="23"/>
  <c r="O6" i="23"/>
  <c r="AA6" i="23" s="1"/>
  <c r="AE6" i="23"/>
  <c r="AD6" i="23"/>
  <c r="AG6" i="23"/>
  <c r="AF6" i="23"/>
  <c r="AC6" i="23"/>
  <c r="AB6" i="23"/>
  <c r="AA16" i="23"/>
  <c r="AA56" i="23"/>
  <c r="AA66" i="23"/>
  <c r="AA86" i="23"/>
  <c r="AA96" i="23"/>
  <c r="AA116" i="23"/>
  <c r="AA136" i="23"/>
  <c r="AA156" i="23"/>
  <c r="AA166" i="23"/>
  <c r="AA186" i="23"/>
  <c r="AA206" i="23"/>
  <c r="AA216" i="23"/>
  <c r="AA236" i="23"/>
  <c r="AA246" i="23"/>
  <c r="AA266" i="23"/>
  <c r="AA7" i="23"/>
  <c r="AA17" i="23"/>
  <c r="AA47" i="23"/>
  <c r="AA57" i="23"/>
  <c r="AA67" i="23"/>
  <c r="AA77" i="23"/>
  <c r="AA87" i="23"/>
  <c r="AA97" i="23"/>
  <c r="AA107" i="23"/>
  <c r="AA117" i="23"/>
  <c r="AA127" i="23"/>
  <c r="AA137" i="23"/>
  <c r="AA147" i="23"/>
  <c r="AA157" i="23"/>
  <c r="AA167" i="23"/>
  <c r="AA177" i="23"/>
  <c r="AA187" i="23"/>
  <c r="AA197" i="23"/>
  <c r="AA207" i="23"/>
  <c r="AA217" i="23"/>
  <c r="AA227" i="23"/>
  <c r="AA237" i="23"/>
  <c r="AA247" i="23"/>
  <c r="AA257" i="23"/>
  <c r="AA267" i="23"/>
  <c r="AA277" i="23"/>
  <c r="AA287" i="23"/>
  <c r="AB320" i="23"/>
  <c r="AG320" i="23"/>
  <c r="AF320" i="23"/>
  <c r="AE320" i="23"/>
  <c r="AD320" i="23"/>
  <c r="AC320" i="23"/>
  <c r="AB330" i="23"/>
  <c r="AG330" i="23"/>
  <c r="AF330" i="23"/>
  <c r="AD330" i="23"/>
  <c r="AC330" i="23"/>
  <c r="AE330" i="23"/>
  <c r="AB340" i="23"/>
  <c r="AG340" i="23"/>
  <c r="AF340" i="23"/>
  <c r="AE340" i="23"/>
  <c r="AD340" i="23"/>
  <c r="AC340" i="23"/>
  <c r="AB350" i="23"/>
  <c r="AG350" i="23"/>
  <c r="AF350" i="23"/>
  <c r="AD350" i="23"/>
  <c r="AC350" i="23"/>
  <c r="AE350" i="23"/>
  <c r="AB360" i="23"/>
  <c r="AG360" i="23"/>
  <c r="AF360" i="23"/>
  <c r="AE360" i="23"/>
  <c r="AD360" i="23"/>
  <c r="AC360" i="23"/>
  <c r="AB370" i="23"/>
  <c r="AG370" i="23"/>
  <c r="AF370" i="23"/>
  <c r="AE370" i="23"/>
  <c r="AD370" i="23"/>
  <c r="AC370" i="23"/>
  <c r="AB380" i="23"/>
  <c r="AG380" i="23"/>
  <c r="AF380" i="23"/>
  <c r="AC380" i="23"/>
  <c r="AE380" i="23"/>
  <c r="AD380" i="23"/>
  <c r="AG390" i="23"/>
  <c r="AF390" i="23"/>
  <c r="AD390" i="23"/>
  <c r="AC390" i="23"/>
  <c r="AE390" i="23"/>
  <c r="AC400" i="23"/>
  <c r="AF400" i="23"/>
  <c r="AG400" i="23"/>
  <c r="AE400" i="23"/>
  <c r="AD400" i="23"/>
  <c r="AG410" i="23"/>
  <c r="AF410" i="23"/>
  <c r="AE410" i="23"/>
  <c r="AD410" i="23"/>
  <c r="AC410" i="23"/>
  <c r="AG420" i="23"/>
  <c r="AF420" i="23"/>
  <c r="AE420" i="23"/>
  <c r="AD420" i="23"/>
  <c r="AC420" i="23"/>
  <c r="AE430" i="23"/>
  <c r="AD430" i="23"/>
  <c r="AC430" i="23"/>
  <c r="AG430" i="23"/>
  <c r="AF430" i="23"/>
  <c r="AF440" i="23"/>
  <c r="AE440" i="23"/>
  <c r="AD440" i="23"/>
  <c r="AC440" i="23"/>
  <c r="AG440" i="23"/>
  <c r="AC468" i="23"/>
  <c r="AF468" i="23"/>
  <c r="AE468" i="23"/>
  <c r="AD468" i="23"/>
  <c r="AG468" i="23"/>
  <c r="AB487" i="23"/>
  <c r="AG487" i="23"/>
  <c r="AF487" i="23"/>
  <c r="AE487" i="23"/>
  <c r="AD487" i="23"/>
  <c r="AC487" i="23"/>
  <c r="AG517" i="23"/>
  <c r="AF517" i="23"/>
  <c r="AE517" i="23"/>
  <c r="AD517" i="23"/>
  <c r="AC517" i="23"/>
  <c r="AA75" i="23"/>
  <c r="AA205" i="23"/>
  <c r="AB348" i="23"/>
  <c r="AG348" i="23"/>
  <c r="AF348" i="23"/>
  <c r="AE348" i="23"/>
  <c r="AD348" i="23"/>
  <c r="AC348" i="23"/>
  <c r="AA8" i="23"/>
  <c r="AA108" i="23"/>
  <c r="AA198" i="23"/>
  <c r="AA288" i="23"/>
  <c r="AB321" i="23"/>
  <c r="AE321" i="23"/>
  <c r="AD321" i="23"/>
  <c r="AG321" i="23"/>
  <c r="AF321" i="23"/>
  <c r="AC321" i="23"/>
  <c r="AB331" i="23"/>
  <c r="AE331" i="23"/>
  <c r="AD331" i="23"/>
  <c r="AG331" i="23"/>
  <c r="AF331" i="23"/>
  <c r="AC331" i="23"/>
  <c r="AB341" i="23"/>
  <c r="AE341" i="23"/>
  <c r="AD341" i="23"/>
  <c r="AG341" i="23"/>
  <c r="AF341" i="23"/>
  <c r="AC341" i="23"/>
  <c r="AB351" i="23"/>
  <c r="AE351" i="23"/>
  <c r="AD351" i="23"/>
  <c r="AF351" i="23"/>
  <c r="AC351" i="23"/>
  <c r="AG351" i="23"/>
  <c r="AB361" i="23"/>
  <c r="AE361" i="23"/>
  <c r="AD361" i="23"/>
  <c r="AG361" i="23"/>
  <c r="AF361" i="23"/>
  <c r="AC361" i="23"/>
  <c r="AB371" i="23"/>
  <c r="AE371" i="23"/>
  <c r="AD371" i="23"/>
  <c r="AG371" i="23"/>
  <c r="AF371" i="23"/>
  <c r="AC371" i="23"/>
  <c r="AB381" i="23"/>
  <c r="AE381" i="23"/>
  <c r="AD381" i="23"/>
  <c r="AC381" i="23"/>
  <c r="AG381" i="23"/>
  <c r="AF381" i="23"/>
  <c r="AB391" i="23"/>
  <c r="AE391" i="23"/>
  <c r="AD391" i="23"/>
  <c r="AF391" i="23"/>
  <c r="AC391" i="23"/>
  <c r="AG391" i="23"/>
  <c r="AG401" i="23"/>
  <c r="AF401" i="23"/>
  <c r="AD401" i="23"/>
  <c r="AC401" i="23"/>
  <c r="AE401" i="23"/>
  <c r="AG411" i="23"/>
  <c r="AF411" i="23"/>
  <c r="AE411" i="23"/>
  <c r="AD411" i="23"/>
  <c r="AC411" i="23"/>
  <c r="AG421" i="23"/>
  <c r="AF421" i="23"/>
  <c r="AE421" i="23"/>
  <c r="AD421" i="23"/>
  <c r="AC421" i="23"/>
  <c r="AG431" i="23"/>
  <c r="AF431" i="23"/>
  <c r="AC431" i="23"/>
  <c r="AE431" i="23"/>
  <c r="AD431" i="23"/>
  <c r="AE508" i="23"/>
  <c r="AD508" i="23"/>
  <c r="AC508" i="23"/>
  <c r="AG508" i="23"/>
  <c r="AF508" i="23"/>
  <c r="AE528" i="23"/>
  <c r="AD528" i="23"/>
  <c r="AC528" i="23"/>
  <c r="AG528" i="23"/>
  <c r="AF528" i="23"/>
  <c r="AD548" i="23"/>
  <c r="AC548" i="23"/>
  <c r="AG548" i="23"/>
  <c r="AF548" i="23"/>
  <c r="AE548" i="23"/>
  <c r="AG568" i="23"/>
  <c r="AF568" i="23"/>
  <c r="AE568" i="23"/>
  <c r="AD568" i="23"/>
  <c r="AC568" i="23"/>
  <c r="AG587" i="23"/>
  <c r="AF587" i="23"/>
  <c r="AE587" i="23"/>
  <c r="AD587" i="23"/>
  <c r="AC587" i="23"/>
  <c r="AD615" i="23"/>
  <c r="AC615" i="23"/>
  <c r="AG615" i="23"/>
  <c r="AF615" i="23"/>
  <c r="AE615" i="23"/>
  <c r="AA85" i="23"/>
  <c r="AA258" i="23"/>
  <c r="AA59" i="23"/>
  <c r="AA169" i="23"/>
  <c r="AA269" i="23"/>
  <c r="AB322" i="23"/>
  <c r="AC322" i="23"/>
  <c r="AG322" i="23"/>
  <c r="AF322" i="23"/>
  <c r="AE322" i="23"/>
  <c r="AD322" i="23"/>
  <c r="AB362" i="23"/>
  <c r="AC362" i="23"/>
  <c r="AG362" i="23"/>
  <c r="AF362" i="23"/>
  <c r="AE362" i="23"/>
  <c r="AD362" i="23"/>
  <c r="AB372" i="23"/>
  <c r="AC372" i="23"/>
  <c r="AG372" i="23"/>
  <c r="AF372" i="23"/>
  <c r="AE372" i="23"/>
  <c r="AD372" i="23"/>
  <c r="AB382" i="23"/>
  <c r="AC382" i="23"/>
  <c r="AE382" i="23"/>
  <c r="AD382" i="23"/>
  <c r="AG382" i="23"/>
  <c r="AF382" i="23"/>
  <c r="AE402" i="23"/>
  <c r="AD402" i="23"/>
  <c r="AF402" i="23"/>
  <c r="AG402" i="23"/>
  <c r="AC402" i="23"/>
  <c r="AE412" i="23"/>
  <c r="AD412" i="23"/>
  <c r="AG412" i="23"/>
  <c r="AF412" i="23"/>
  <c r="AC412" i="23"/>
  <c r="AE422" i="23"/>
  <c r="AD422" i="23"/>
  <c r="AG422" i="23"/>
  <c r="AF422" i="23"/>
  <c r="AC422" i="23"/>
  <c r="AE432" i="23"/>
  <c r="AD432" i="23"/>
  <c r="AC432" i="23"/>
  <c r="AG432" i="23"/>
  <c r="AF432" i="23"/>
  <c r="AG450" i="23"/>
  <c r="AF450" i="23"/>
  <c r="AE450" i="23"/>
  <c r="AD450" i="23"/>
  <c r="AC450" i="23"/>
  <c r="AG509" i="23"/>
  <c r="AC509" i="23"/>
  <c r="AE509" i="23"/>
  <c r="AD509" i="23"/>
  <c r="AF509" i="23"/>
  <c r="AG519" i="23"/>
  <c r="AE519" i="23"/>
  <c r="AD519" i="23"/>
  <c r="AC519" i="23"/>
  <c r="AF519" i="23"/>
  <c r="AG529" i="23"/>
  <c r="AC529" i="23"/>
  <c r="AF529" i="23"/>
  <c r="AD529" i="23"/>
  <c r="AE529" i="23"/>
  <c r="AG549" i="23"/>
  <c r="AF549" i="23"/>
  <c r="AE549" i="23"/>
  <c r="AD549" i="23"/>
  <c r="AC549" i="23"/>
  <c r="AG588" i="23"/>
  <c r="AF588" i="23"/>
  <c r="AE588" i="23"/>
  <c r="AD588" i="23"/>
  <c r="AC588" i="23"/>
  <c r="AA65" i="23"/>
  <c r="AA195" i="23"/>
  <c r="AB328" i="23"/>
  <c r="AF328" i="23"/>
  <c r="AE328" i="23"/>
  <c r="AG328" i="23"/>
  <c r="AD328" i="23"/>
  <c r="AC328" i="23"/>
  <c r="AA268" i="23"/>
  <c r="AA110" i="23"/>
  <c r="AA250" i="23"/>
  <c r="AB323" i="23"/>
  <c r="AG323" i="23"/>
  <c r="AF323" i="23"/>
  <c r="AE323" i="23"/>
  <c r="AD323" i="23"/>
  <c r="AC323" i="23"/>
  <c r="AB333" i="23"/>
  <c r="AG333" i="23"/>
  <c r="AF333" i="23"/>
  <c r="AE333" i="23"/>
  <c r="AD333" i="23"/>
  <c r="AC333" i="23"/>
  <c r="AB363" i="23"/>
  <c r="AG363" i="23"/>
  <c r="AF363" i="23"/>
  <c r="AE363" i="23"/>
  <c r="AD363" i="23"/>
  <c r="AC363" i="23"/>
  <c r="AB373" i="23"/>
  <c r="AD373" i="23"/>
  <c r="AG373" i="23"/>
  <c r="AF373" i="23"/>
  <c r="AE373" i="23"/>
  <c r="AC373" i="23"/>
  <c r="AB383" i="23"/>
  <c r="AD383" i="23"/>
  <c r="AC383" i="23"/>
  <c r="AG383" i="23"/>
  <c r="AF383" i="23"/>
  <c r="AE383" i="23"/>
  <c r="AC393" i="23"/>
  <c r="AF393" i="23"/>
  <c r="AE393" i="23"/>
  <c r="AD393" i="23"/>
  <c r="AG393" i="23"/>
  <c r="AC403" i="23"/>
  <c r="AF403" i="23"/>
  <c r="AG403" i="23"/>
  <c r="AE403" i="23"/>
  <c r="AD403" i="23"/>
  <c r="AC413" i="23"/>
  <c r="AG413" i="23"/>
  <c r="AF413" i="23"/>
  <c r="AE413" i="23"/>
  <c r="AD413" i="23"/>
  <c r="AC423" i="23"/>
  <c r="AG423" i="23"/>
  <c r="AF423" i="23"/>
  <c r="AE423" i="23"/>
  <c r="AD423" i="23"/>
  <c r="AC433" i="23"/>
  <c r="AE433" i="23"/>
  <c r="AD433" i="23"/>
  <c r="AG433" i="23"/>
  <c r="AF433" i="23"/>
  <c r="AC443" i="23"/>
  <c r="AG443" i="23"/>
  <c r="AF443" i="23"/>
  <c r="AE443" i="23"/>
  <c r="AD443" i="23"/>
  <c r="AF530" i="23"/>
  <c r="AE530" i="23"/>
  <c r="AG530" i="23"/>
  <c r="AD530" i="23"/>
  <c r="AC530" i="23"/>
  <c r="AF550" i="23"/>
  <c r="AE550" i="23"/>
  <c r="AG550" i="23"/>
  <c r="AD550" i="23"/>
  <c r="AC550" i="23"/>
  <c r="AF589" i="23"/>
  <c r="AE589" i="23"/>
  <c r="AG589" i="23"/>
  <c r="AD589" i="23"/>
  <c r="AC589" i="23"/>
  <c r="AC607" i="23"/>
  <c r="AD607" i="23"/>
  <c r="AG607" i="23"/>
  <c r="AF607" i="23"/>
  <c r="AE607" i="23"/>
  <c r="AC617" i="23"/>
  <c r="AG617" i="23"/>
  <c r="AF617" i="23"/>
  <c r="AE617" i="23"/>
  <c r="AD617" i="23"/>
  <c r="AA185" i="23"/>
  <c r="AB338" i="23"/>
  <c r="AE338" i="23"/>
  <c r="AD338" i="23"/>
  <c r="AC338" i="23"/>
  <c r="AG338" i="23"/>
  <c r="AF338" i="23"/>
  <c r="AA278" i="23"/>
  <c r="AA99" i="23"/>
  <c r="AA101" i="23"/>
  <c r="AB324" i="23"/>
  <c r="AG324" i="23"/>
  <c r="AF324" i="23"/>
  <c r="AE324" i="23"/>
  <c r="AD324" i="23"/>
  <c r="AC324" i="23"/>
  <c r="AB334" i="23"/>
  <c r="AF334" i="23"/>
  <c r="AE334" i="23"/>
  <c r="AD334" i="23"/>
  <c r="AC334" i="23"/>
  <c r="AG334" i="23"/>
  <c r="AB354" i="23"/>
  <c r="AC354" i="23"/>
  <c r="AG354" i="23"/>
  <c r="AF354" i="23"/>
  <c r="AE354" i="23"/>
  <c r="AD354" i="23"/>
  <c r="AB364" i="23"/>
  <c r="AE364" i="23"/>
  <c r="AD364" i="23"/>
  <c r="AG364" i="23"/>
  <c r="AF364" i="23"/>
  <c r="AC364" i="23"/>
  <c r="AB374" i="23"/>
  <c r="AG374" i="23"/>
  <c r="AF374" i="23"/>
  <c r="AE374" i="23"/>
  <c r="AD374" i="23"/>
  <c r="AC374" i="23"/>
  <c r="AB384" i="23"/>
  <c r="AE384" i="23"/>
  <c r="AC384" i="23"/>
  <c r="AG384" i="23"/>
  <c r="AF384" i="23"/>
  <c r="AD384" i="23"/>
  <c r="AB394" i="23"/>
  <c r="AG394" i="23"/>
  <c r="AE394" i="23"/>
  <c r="AD394" i="23"/>
  <c r="AC394" i="23"/>
  <c r="AF394" i="23"/>
  <c r="AG404" i="23"/>
  <c r="AE404" i="23"/>
  <c r="AF404" i="23"/>
  <c r="AD404" i="23"/>
  <c r="AC404" i="23"/>
  <c r="AF414" i="23"/>
  <c r="AE414" i="23"/>
  <c r="AD414" i="23"/>
  <c r="AC414" i="23"/>
  <c r="AG414" i="23"/>
  <c r="AG424" i="23"/>
  <c r="AF424" i="23"/>
  <c r="AE424" i="23"/>
  <c r="AD424" i="23"/>
  <c r="AC424" i="23"/>
  <c r="AD434" i="23"/>
  <c r="AC434" i="23"/>
  <c r="AG434" i="23"/>
  <c r="AF434" i="23"/>
  <c r="AE434" i="23"/>
  <c r="AB443" i="23"/>
  <c r="AD511" i="23"/>
  <c r="AC511" i="23"/>
  <c r="AF511" i="23"/>
  <c r="AE511" i="23"/>
  <c r="AG511" i="23"/>
  <c r="AD531" i="23"/>
  <c r="AC531" i="23"/>
  <c r="AG531" i="23"/>
  <c r="AF531" i="23"/>
  <c r="AE531" i="23"/>
  <c r="AD551" i="23"/>
  <c r="AC551" i="23"/>
  <c r="AG551" i="23"/>
  <c r="AF551" i="23"/>
  <c r="AE551" i="23"/>
  <c r="AA80" i="23"/>
  <c r="AA130" i="23"/>
  <c r="AA170" i="23"/>
  <c r="AA210" i="23"/>
  <c r="AA260" i="23"/>
  <c r="AA310" i="23"/>
  <c r="AA81" i="23"/>
  <c r="AA141" i="23"/>
  <c r="AA181" i="23"/>
  <c r="AA221" i="23"/>
  <c r="AA291" i="23"/>
  <c r="AA122" i="23"/>
  <c r="O5" i="23"/>
  <c r="AA5" i="23" s="1"/>
  <c r="AG5" i="23"/>
  <c r="AF5" i="23"/>
  <c r="AE5" i="23"/>
  <c r="AD5" i="23"/>
  <c r="AC5" i="23"/>
  <c r="AB5" i="23"/>
  <c r="AA55" i="23"/>
  <c r="AA105" i="23"/>
  <c r="AA125" i="23"/>
  <c r="AA175" i="23"/>
  <c r="AA225" i="23"/>
  <c r="AA265" i="23"/>
  <c r="AB398" i="23"/>
  <c r="AC398" i="23"/>
  <c r="AF398" i="23"/>
  <c r="AE398" i="23"/>
  <c r="AG398" i="23"/>
  <c r="AD398" i="23"/>
  <c r="AB418" i="23"/>
  <c r="AC418" i="23"/>
  <c r="AD418" i="23"/>
  <c r="AG418" i="23"/>
  <c r="AF418" i="23"/>
  <c r="AE418" i="23"/>
  <c r="AB456" i="23"/>
  <c r="AG456" i="23"/>
  <c r="AF456" i="23"/>
  <c r="AE456" i="23"/>
  <c r="AD456" i="23"/>
  <c r="AC456" i="23"/>
  <c r="AF515" i="23"/>
  <c r="AE515" i="23"/>
  <c r="AG515" i="23"/>
  <c r="AD515" i="23"/>
  <c r="AC515" i="23"/>
  <c r="AA58" i="23"/>
  <c r="AA78" i="23"/>
  <c r="AA98" i="23"/>
  <c r="AA128" i="23"/>
  <c r="AA158" i="23"/>
  <c r="AA178" i="23"/>
  <c r="AA208" i="23"/>
  <c r="AA19" i="23"/>
  <c r="AA49" i="23"/>
  <c r="AA79" i="23"/>
  <c r="AA109" i="23"/>
  <c r="AA129" i="23"/>
  <c r="AA159" i="23"/>
  <c r="AA189" i="23"/>
  <c r="AA209" i="23"/>
  <c r="AA229" i="23"/>
  <c r="AA249" i="23"/>
  <c r="AA20" i="23"/>
  <c r="AA60" i="23"/>
  <c r="AA90" i="23"/>
  <c r="AA120" i="23"/>
  <c r="AA150" i="23"/>
  <c r="AA180" i="23"/>
  <c r="AA200" i="23"/>
  <c r="AA230" i="23"/>
  <c r="AA11" i="23"/>
  <c r="AA51" i="23"/>
  <c r="AA71" i="23"/>
  <c r="AA111" i="23"/>
  <c r="AA131" i="23"/>
  <c r="AA161" i="23"/>
  <c r="AA191" i="23"/>
  <c r="AA211" i="23"/>
  <c r="AA241" i="23"/>
  <c r="AA261" i="23"/>
  <c r="AA281" i="23"/>
  <c r="AA12" i="23"/>
  <c r="AA62" i="23"/>
  <c r="AA82" i="23"/>
  <c r="AA102" i="23"/>
  <c r="AA162" i="23"/>
  <c r="AA172" i="23"/>
  <c r="AA192" i="23"/>
  <c r="AA212" i="23"/>
  <c r="AA232" i="23"/>
  <c r="AA252" i="23"/>
  <c r="AA272" i="23"/>
  <c r="AA292" i="23"/>
  <c r="O3" i="23"/>
  <c r="AA3" i="23" s="1"/>
  <c r="AC3" i="23"/>
  <c r="AD3" i="23"/>
  <c r="AB3" i="23"/>
  <c r="AG3" i="23"/>
  <c r="AF3" i="23"/>
  <c r="AE3" i="23"/>
  <c r="AA13" i="23"/>
  <c r="AA53" i="23"/>
  <c r="AA63" i="23"/>
  <c r="AA73" i="23"/>
  <c r="AA83" i="23"/>
  <c r="AA103" i="23"/>
  <c r="AA113" i="23"/>
  <c r="AA123" i="23"/>
  <c r="AA133" i="23"/>
  <c r="AA143" i="23"/>
  <c r="AA153" i="23"/>
  <c r="AA173" i="23"/>
  <c r="AA183" i="23"/>
  <c r="AA193" i="23"/>
  <c r="AA203" i="23"/>
  <c r="AA213" i="23"/>
  <c r="AA223" i="23"/>
  <c r="AA233" i="23"/>
  <c r="AA243" i="23"/>
  <c r="AA253" i="23"/>
  <c r="AA263" i="23"/>
  <c r="AA273" i="23"/>
  <c r="AA283" i="23"/>
  <c r="AA313" i="23"/>
  <c r="AA15" i="23"/>
  <c r="AA95" i="23"/>
  <c r="AA115" i="23"/>
  <c r="AA215" i="23"/>
  <c r="AA285" i="23"/>
  <c r="AB368" i="23"/>
  <c r="AD368" i="23"/>
  <c r="AC368" i="23"/>
  <c r="AG368" i="23"/>
  <c r="AF368" i="23"/>
  <c r="AE368" i="23"/>
  <c r="AB388" i="23"/>
  <c r="AD388" i="23"/>
  <c r="AG388" i="23"/>
  <c r="AF388" i="23"/>
  <c r="AE388" i="23"/>
  <c r="AC388" i="23"/>
  <c r="AB408" i="23"/>
  <c r="AC408" i="23"/>
  <c r="AG408" i="23"/>
  <c r="AF408" i="23"/>
  <c r="AE408" i="23"/>
  <c r="AD408" i="23"/>
  <c r="AC428" i="23"/>
  <c r="AG428" i="23"/>
  <c r="AF428" i="23"/>
  <c r="AE428" i="23"/>
  <c r="AD428" i="23"/>
  <c r="AF485" i="23"/>
  <c r="AG485" i="23"/>
  <c r="AE485" i="23"/>
  <c r="AD485" i="23"/>
  <c r="AC485" i="23"/>
  <c r="AF505" i="23"/>
  <c r="AG505" i="23"/>
  <c r="AE505" i="23"/>
  <c r="AC505" i="23"/>
  <c r="AD505" i="23"/>
  <c r="AF535" i="23"/>
  <c r="AE535" i="23"/>
  <c r="AG535" i="23"/>
  <c r="AD535" i="23"/>
  <c r="AC535" i="23"/>
  <c r="AA18" i="23"/>
  <c r="AA48" i="23"/>
  <c r="AA68" i="23"/>
  <c r="AA88" i="23"/>
  <c r="AA118" i="23"/>
  <c r="AA148" i="23"/>
  <c r="AA168" i="23"/>
  <c r="AA188" i="23"/>
  <c r="AA218" i="23"/>
  <c r="AA238" i="23"/>
  <c r="AA9" i="23"/>
  <c r="AA69" i="23"/>
  <c r="AA89" i="23"/>
  <c r="AA119" i="23"/>
  <c r="AA149" i="23"/>
  <c r="AA179" i="23"/>
  <c r="AA199" i="23"/>
  <c r="AA219" i="23"/>
  <c r="AA239" i="23"/>
  <c r="AA259" i="23"/>
  <c r="AA289" i="23"/>
  <c r="AA10" i="23"/>
  <c r="AA50" i="23"/>
  <c r="AA70" i="23"/>
  <c r="AA100" i="23"/>
  <c r="AA140" i="23"/>
  <c r="AA160" i="23"/>
  <c r="AA190" i="23"/>
  <c r="AA220" i="23"/>
  <c r="AA240" i="23"/>
  <c r="AA270" i="23"/>
  <c r="AA61" i="23"/>
  <c r="AA91" i="23"/>
  <c r="AA121" i="23"/>
  <c r="AA151" i="23"/>
  <c r="AA171" i="23"/>
  <c r="AA201" i="23"/>
  <c r="AA231" i="23"/>
  <c r="AA251" i="23"/>
  <c r="AA271" i="23"/>
  <c r="AA52" i="23"/>
  <c r="AA72" i="23"/>
  <c r="AA112" i="23"/>
  <c r="AA142" i="23"/>
  <c r="AA182" i="23"/>
  <c r="AA202" i="23"/>
  <c r="AA222" i="23"/>
  <c r="AA242" i="23"/>
  <c r="AA262" i="23"/>
  <c r="AA282" i="23"/>
  <c r="AA312" i="23"/>
  <c r="O4" i="23"/>
  <c r="AA4" i="23" s="1"/>
  <c r="AC4" i="23"/>
  <c r="AB4" i="23"/>
  <c r="AG4" i="23"/>
  <c r="AF4" i="23"/>
  <c r="AE4" i="23"/>
  <c r="AD4" i="23"/>
  <c r="AA14" i="23"/>
  <c r="AA54" i="23"/>
  <c r="AA64" i="23"/>
  <c r="AA74" i="23"/>
  <c r="AA84" i="23"/>
  <c r="AA94" i="23"/>
  <c r="AA104" i="23"/>
  <c r="AA114" i="23"/>
  <c r="AA124" i="23"/>
  <c r="AA134" i="23"/>
  <c r="AA144" i="23"/>
  <c r="AA154" i="23"/>
  <c r="AA164" i="23"/>
  <c r="AA174" i="23"/>
  <c r="AA184" i="23"/>
  <c r="AA194" i="23"/>
  <c r="AA204" i="23"/>
  <c r="AA214" i="23"/>
  <c r="AA224" i="23"/>
  <c r="AA234" i="23"/>
  <c r="AA244" i="23"/>
  <c r="AA254" i="23"/>
  <c r="AA264" i="23"/>
  <c r="AA284" i="23"/>
  <c r="AA294" i="23"/>
  <c r="AB317" i="23"/>
  <c r="AC317" i="23"/>
  <c r="AG317" i="23"/>
  <c r="AF317" i="23"/>
  <c r="AE317" i="23"/>
  <c r="AD317" i="23"/>
  <c r="AC327" i="23"/>
  <c r="AG327" i="23"/>
  <c r="AF327" i="23"/>
  <c r="AE327" i="23"/>
  <c r="AD327" i="23"/>
  <c r="AB337" i="23"/>
  <c r="AC337" i="23"/>
  <c r="AF337" i="23"/>
  <c r="AE337" i="23"/>
  <c r="AD337" i="23"/>
  <c r="AG337" i="23"/>
  <c r="AB347" i="23"/>
  <c r="AC347" i="23"/>
  <c r="AG347" i="23"/>
  <c r="AF347" i="23"/>
  <c r="AE347" i="23"/>
  <c r="AD347" i="23"/>
  <c r="AB367" i="23"/>
  <c r="AC367" i="23"/>
  <c r="AE367" i="23"/>
  <c r="AD367" i="23"/>
  <c r="AG367" i="23"/>
  <c r="AF367" i="23"/>
  <c r="AB387" i="23"/>
  <c r="AC387" i="23"/>
  <c r="AE387" i="23"/>
  <c r="AG387" i="23"/>
  <c r="AF387" i="23"/>
  <c r="AD387" i="23"/>
  <c r="AB397" i="23"/>
  <c r="AE397" i="23"/>
  <c r="AD397" i="23"/>
  <c r="AF397" i="23"/>
  <c r="AC397" i="23"/>
  <c r="AG397" i="23"/>
  <c r="AE407" i="23"/>
  <c r="AD407" i="23"/>
  <c r="AG407" i="23"/>
  <c r="AF407" i="23"/>
  <c r="AC407" i="23"/>
  <c r="AB417" i="23"/>
  <c r="AE417" i="23"/>
  <c r="AD417" i="23"/>
  <c r="AG417" i="23"/>
  <c r="AF417" i="23"/>
  <c r="AC417" i="23"/>
  <c r="AB427" i="23"/>
  <c r="AE427" i="23"/>
  <c r="AD427" i="23"/>
  <c r="AG427" i="23"/>
  <c r="AF427" i="23"/>
  <c r="AC427" i="23"/>
  <c r="AB437" i="23"/>
  <c r="AE437" i="23"/>
  <c r="AD437" i="23"/>
  <c r="AG437" i="23"/>
  <c r="AF437" i="23"/>
  <c r="AC437" i="23"/>
  <c r="AB455" i="23"/>
  <c r="AD455" i="23"/>
  <c r="AC455" i="23"/>
  <c r="AG455" i="23"/>
  <c r="AF455" i="23"/>
  <c r="AE455" i="23"/>
  <c r="AG484" i="23"/>
  <c r="AF484" i="23"/>
  <c r="AE484" i="23"/>
  <c r="AD484" i="23"/>
  <c r="AC484" i="23"/>
  <c r="AG514" i="23"/>
  <c r="AF514" i="23"/>
  <c r="AE514" i="23"/>
  <c r="AD514" i="23"/>
  <c r="AC514" i="23"/>
  <c r="AG524" i="23"/>
  <c r="AF524" i="23"/>
  <c r="AE524" i="23"/>
  <c r="AD524" i="23"/>
  <c r="AC524" i="23"/>
  <c r="AG534" i="23"/>
  <c r="AF534" i="23"/>
  <c r="AE534" i="23"/>
  <c r="AD534" i="23"/>
  <c r="AC534" i="23"/>
  <c r="AG544" i="23"/>
  <c r="AF544" i="23"/>
  <c r="AE544" i="23"/>
  <c r="AD544" i="23"/>
  <c r="AC544" i="23"/>
  <c r="AG554" i="23"/>
  <c r="AF554" i="23"/>
  <c r="AE554" i="23"/>
  <c r="AD554" i="23"/>
  <c r="AC554" i="23"/>
  <c r="AE611" i="23"/>
  <c r="AC611" i="23"/>
  <c r="AG611" i="23"/>
  <c r="AD611" i="23"/>
  <c r="AF611" i="23"/>
  <c r="AE621" i="23"/>
  <c r="AF621" i="23"/>
  <c r="AD621" i="23"/>
  <c r="AG621" i="23"/>
  <c r="AC621" i="23"/>
  <c r="AE651" i="23"/>
  <c r="AG651" i="23"/>
  <c r="AF651" i="23"/>
  <c r="AD651" i="23"/>
  <c r="AC651" i="23"/>
  <c r="AE661" i="23"/>
  <c r="AG661" i="23"/>
  <c r="AF661" i="23"/>
  <c r="AD661" i="23"/>
  <c r="AC661" i="23"/>
  <c r="AE671" i="23"/>
  <c r="AC671" i="23"/>
  <c r="AD671" i="23"/>
  <c r="AG671" i="23"/>
  <c r="AF671" i="23"/>
  <c r="AE681" i="23"/>
  <c r="AG681" i="23"/>
  <c r="AF681" i="23"/>
  <c r="AD681" i="23"/>
  <c r="AC681" i="23"/>
  <c r="AE691" i="23"/>
  <c r="AG691" i="23"/>
  <c r="AF691" i="23"/>
  <c r="AD691" i="23"/>
  <c r="AC691" i="23"/>
  <c r="AE711" i="23"/>
  <c r="AD711" i="23"/>
  <c r="AC711" i="23"/>
  <c r="AG711" i="23"/>
  <c r="AF711" i="23"/>
  <c r="AB781" i="23"/>
  <c r="AG781" i="23"/>
  <c r="AF781" i="23"/>
  <c r="AE781" i="23"/>
  <c r="AD781" i="23"/>
  <c r="AC781" i="23"/>
  <c r="AC622" i="23"/>
  <c r="AE622" i="23"/>
  <c r="AD622" i="23"/>
  <c r="AG622" i="23"/>
  <c r="AF622" i="23"/>
  <c r="AC642" i="23"/>
  <c r="AG642" i="23"/>
  <c r="AF642" i="23"/>
  <c r="AE642" i="23"/>
  <c r="AD642" i="23"/>
  <c r="AC652" i="23"/>
  <c r="AG652" i="23"/>
  <c r="AF652" i="23"/>
  <c r="AE652" i="23"/>
  <c r="AD652" i="23"/>
  <c r="AC662" i="23"/>
  <c r="AG662" i="23"/>
  <c r="AF662" i="23"/>
  <c r="AE662" i="23"/>
  <c r="AD662" i="23"/>
  <c r="AC672" i="23"/>
  <c r="AF672" i="23"/>
  <c r="AE672" i="23"/>
  <c r="AD672" i="23"/>
  <c r="AG672" i="23"/>
  <c r="AC682" i="23"/>
  <c r="AG682" i="23"/>
  <c r="AF682" i="23"/>
  <c r="AE682" i="23"/>
  <c r="AD682" i="23"/>
  <c r="AC702" i="23"/>
  <c r="AG702" i="23"/>
  <c r="AF702" i="23"/>
  <c r="AE702" i="23"/>
  <c r="AD702" i="23"/>
  <c r="AC712" i="23"/>
  <c r="AD712" i="23"/>
  <c r="AG712" i="23"/>
  <c r="AF712" i="23"/>
  <c r="AE712" i="23"/>
  <c r="AB319" i="23"/>
  <c r="AG319" i="23"/>
  <c r="AF319" i="23"/>
  <c r="AE319" i="23"/>
  <c r="AD319" i="23"/>
  <c r="AC319" i="23"/>
  <c r="AB329" i="23"/>
  <c r="AD329" i="23"/>
  <c r="AC329" i="23"/>
  <c r="AG329" i="23"/>
  <c r="AF329" i="23"/>
  <c r="AE329" i="23"/>
  <c r="AB349" i="23"/>
  <c r="AF349" i="23"/>
  <c r="AE349" i="23"/>
  <c r="AG349" i="23"/>
  <c r="AD349" i="23"/>
  <c r="AC349" i="23"/>
  <c r="AB369" i="23"/>
  <c r="AG369" i="23"/>
  <c r="AF369" i="23"/>
  <c r="AE369" i="23"/>
  <c r="AD369" i="23"/>
  <c r="AC369" i="23"/>
  <c r="AB389" i="23"/>
  <c r="AF389" i="23"/>
  <c r="AE389" i="23"/>
  <c r="AD389" i="23"/>
  <c r="AC389" i="23"/>
  <c r="AG389" i="23"/>
  <c r="AE399" i="23"/>
  <c r="AD399" i="23"/>
  <c r="AG399" i="23"/>
  <c r="AF399" i="23"/>
  <c r="AC399" i="23"/>
  <c r="AG409" i="23"/>
  <c r="AF409" i="23"/>
  <c r="AE409" i="23"/>
  <c r="AD409" i="23"/>
  <c r="AC409" i="23"/>
  <c r="AC419" i="23"/>
  <c r="AG419" i="23"/>
  <c r="AF419" i="23"/>
  <c r="AE419" i="23"/>
  <c r="AD419" i="23"/>
  <c r="AG429" i="23"/>
  <c r="AF429" i="23"/>
  <c r="AE429" i="23"/>
  <c r="AD429" i="23"/>
  <c r="AC429" i="23"/>
  <c r="AD486" i="23"/>
  <c r="AG486" i="23"/>
  <c r="AF486" i="23"/>
  <c r="AE486" i="23"/>
  <c r="AC486" i="23"/>
  <c r="AD506" i="23"/>
  <c r="AC506" i="23"/>
  <c r="AG506" i="23"/>
  <c r="AF506" i="23"/>
  <c r="AE506" i="23"/>
  <c r="AD516" i="23"/>
  <c r="AC516" i="23"/>
  <c r="AG516" i="23"/>
  <c r="AF516" i="23"/>
  <c r="AE516" i="23"/>
  <c r="AD526" i="23"/>
  <c r="AC526" i="23"/>
  <c r="AG526" i="23"/>
  <c r="AF526" i="23"/>
  <c r="AE526" i="23"/>
  <c r="AD536" i="23"/>
  <c r="AC536" i="23"/>
  <c r="AG536" i="23"/>
  <c r="AF536" i="23"/>
  <c r="AE536" i="23"/>
  <c r="AD566" i="23"/>
  <c r="AC566" i="23"/>
  <c r="AG566" i="23"/>
  <c r="AF566" i="23"/>
  <c r="AE566" i="23"/>
  <c r="AD585" i="23"/>
  <c r="AC585" i="23"/>
  <c r="AG585" i="23"/>
  <c r="AF585" i="23"/>
  <c r="AE585" i="23"/>
  <c r="AF594" i="23"/>
  <c r="AE594" i="23"/>
  <c r="AG594" i="23"/>
  <c r="AD594" i="23"/>
  <c r="AC594" i="23"/>
  <c r="AG613" i="23"/>
  <c r="AF613" i="23"/>
  <c r="AE613" i="23"/>
  <c r="AD613" i="23"/>
  <c r="AC613" i="23"/>
  <c r="AG643" i="23"/>
  <c r="AC643" i="23"/>
  <c r="AF643" i="23"/>
  <c r="AE643" i="23"/>
  <c r="AD643" i="23"/>
  <c r="AG653" i="23"/>
  <c r="AF653" i="23"/>
  <c r="AE653" i="23"/>
  <c r="AD653" i="23"/>
  <c r="AC653" i="23"/>
  <c r="AG663" i="23"/>
  <c r="AF663" i="23"/>
  <c r="AE663" i="23"/>
  <c r="AD663" i="23"/>
  <c r="AC663" i="23"/>
  <c r="AG673" i="23"/>
  <c r="AF673" i="23"/>
  <c r="AE673" i="23"/>
  <c r="AD673" i="23"/>
  <c r="AC673" i="23"/>
  <c r="AG683" i="23"/>
  <c r="AF683" i="23"/>
  <c r="AE683" i="23"/>
  <c r="AD683" i="23"/>
  <c r="AC683" i="23"/>
  <c r="AG703" i="23"/>
  <c r="AF703" i="23"/>
  <c r="AE703" i="23"/>
  <c r="AD703" i="23"/>
  <c r="AC703" i="23"/>
  <c r="AG713" i="23"/>
  <c r="AC713" i="23"/>
  <c r="AF713" i="23"/>
  <c r="AE713" i="23"/>
  <c r="AD713" i="23"/>
  <c r="AG537" i="23"/>
  <c r="AF537" i="23"/>
  <c r="AE537" i="23"/>
  <c r="AD537" i="23"/>
  <c r="AC537" i="23"/>
  <c r="AG567" i="23"/>
  <c r="AF567" i="23"/>
  <c r="AE567" i="23"/>
  <c r="AD567" i="23"/>
  <c r="AC567" i="23"/>
  <c r="AG586" i="23"/>
  <c r="AF586" i="23"/>
  <c r="AE586" i="23"/>
  <c r="AD586" i="23"/>
  <c r="AC586" i="23"/>
  <c r="AF614" i="23"/>
  <c r="AE614" i="23"/>
  <c r="AG614" i="23"/>
  <c r="AD614" i="23"/>
  <c r="AC614" i="23"/>
  <c r="AF644" i="23"/>
  <c r="AE644" i="23"/>
  <c r="AC644" i="23"/>
  <c r="AG644" i="23"/>
  <c r="AD644" i="23"/>
  <c r="AF654" i="23"/>
  <c r="AE654" i="23"/>
  <c r="AG654" i="23"/>
  <c r="AD654" i="23"/>
  <c r="AC654" i="23"/>
  <c r="AF664" i="23"/>
  <c r="AE664" i="23"/>
  <c r="AG664" i="23"/>
  <c r="AD664" i="23"/>
  <c r="AC664" i="23"/>
  <c r="AF674" i="23"/>
  <c r="AE674" i="23"/>
  <c r="AG674" i="23"/>
  <c r="AD674" i="23"/>
  <c r="AC674" i="23"/>
  <c r="AF684" i="23"/>
  <c r="AE684" i="23"/>
  <c r="AG684" i="23"/>
  <c r="AD684" i="23"/>
  <c r="AC684" i="23"/>
  <c r="AF704" i="23"/>
  <c r="AE704" i="23"/>
  <c r="AG704" i="23"/>
  <c r="AD704" i="23"/>
  <c r="AC704" i="23"/>
  <c r="AF714" i="23"/>
  <c r="AE714" i="23"/>
  <c r="AG714" i="23"/>
  <c r="AD714" i="23"/>
  <c r="AC714" i="23"/>
  <c r="AD645" i="23"/>
  <c r="AC645" i="23"/>
  <c r="AG645" i="23"/>
  <c r="AF645" i="23"/>
  <c r="AE645" i="23"/>
  <c r="AD655" i="23"/>
  <c r="AC655" i="23"/>
  <c r="AG655" i="23"/>
  <c r="AF655" i="23"/>
  <c r="AE655" i="23"/>
  <c r="AD665" i="23"/>
  <c r="AC665" i="23"/>
  <c r="AG665" i="23"/>
  <c r="AF665" i="23"/>
  <c r="AE665" i="23"/>
  <c r="AD685" i="23"/>
  <c r="AC685" i="23"/>
  <c r="AG685" i="23"/>
  <c r="AF685" i="23"/>
  <c r="AE685" i="23"/>
  <c r="AD705" i="23"/>
  <c r="AC705" i="23"/>
  <c r="AG705" i="23"/>
  <c r="AF705" i="23"/>
  <c r="AE705" i="23"/>
  <c r="AD715" i="23"/>
  <c r="AC715" i="23"/>
  <c r="AG715" i="23"/>
  <c r="AE715" i="23"/>
  <c r="AF715" i="23"/>
  <c r="AE636" i="23"/>
  <c r="AG636" i="23"/>
  <c r="AF636" i="23"/>
  <c r="AD636" i="23"/>
  <c r="AC636" i="23"/>
  <c r="AE646" i="23"/>
  <c r="AD646" i="23"/>
  <c r="AC646" i="23"/>
  <c r="AG646" i="23"/>
  <c r="AF646" i="23"/>
  <c r="AE656" i="23"/>
  <c r="AG656" i="23"/>
  <c r="AF656" i="23"/>
  <c r="AD656" i="23"/>
  <c r="AC656" i="23"/>
  <c r="AE666" i="23"/>
  <c r="AG666" i="23"/>
  <c r="AF666" i="23"/>
  <c r="AD666" i="23"/>
  <c r="AC666" i="23"/>
  <c r="AE686" i="23"/>
  <c r="AG686" i="23"/>
  <c r="AF686" i="23"/>
  <c r="AD686" i="23"/>
  <c r="AC686" i="23"/>
  <c r="AE706" i="23"/>
  <c r="AC706" i="23"/>
  <c r="AG706" i="23"/>
  <c r="AF706" i="23"/>
  <c r="AD706" i="23"/>
  <c r="AC637" i="23"/>
  <c r="AF637" i="23"/>
  <c r="AE637" i="23"/>
  <c r="AG637" i="23"/>
  <c r="AD637" i="23"/>
  <c r="AC657" i="23"/>
  <c r="AG657" i="23"/>
  <c r="AF657" i="23"/>
  <c r="AE657" i="23"/>
  <c r="AD657" i="23"/>
  <c r="AC667" i="23"/>
  <c r="AG667" i="23"/>
  <c r="AF667" i="23"/>
  <c r="AE667" i="23"/>
  <c r="AD667" i="23"/>
  <c r="AC687" i="23"/>
  <c r="AG687" i="23"/>
  <c r="AF687" i="23"/>
  <c r="AE687" i="23"/>
  <c r="AD687" i="23"/>
  <c r="AC707" i="23"/>
  <c r="AG707" i="23"/>
  <c r="AF707" i="23"/>
  <c r="AE707" i="23"/>
  <c r="AD707" i="23"/>
  <c r="AG638" i="23"/>
  <c r="AE638" i="23"/>
  <c r="AD638" i="23"/>
  <c r="AF638" i="23"/>
  <c r="AC638" i="23"/>
  <c r="AG648" i="23"/>
  <c r="AF648" i="23"/>
  <c r="AE648" i="23"/>
  <c r="AD648" i="23"/>
  <c r="AC648" i="23"/>
  <c r="AG658" i="23"/>
  <c r="AF658" i="23"/>
  <c r="AE658" i="23"/>
  <c r="AD658" i="23"/>
  <c r="AC658" i="23"/>
  <c r="AG668" i="23"/>
  <c r="AF668" i="23"/>
  <c r="AE668" i="23"/>
  <c r="AD668" i="23"/>
  <c r="AC668" i="23"/>
  <c r="AG688" i="23"/>
  <c r="AF688" i="23"/>
  <c r="AE688" i="23"/>
  <c r="AD688" i="23"/>
  <c r="AC688" i="23"/>
  <c r="AG708" i="23"/>
  <c r="AF708" i="23"/>
  <c r="AE708" i="23"/>
  <c r="AD708" i="23"/>
  <c r="AC708" i="23"/>
  <c r="AB315" i="23"/>
  <c r="AG315" i="23"/>
  <c r="AF315" i="23"/>
  <c r="AE315" i="23"/>
  <c r="AD315" i="23"/>
  <c r="AC315" i="23"/>
  <c r="AB325" i="23"/>
  <c r="AG325" i="23"/>
  <c r="AF325" i="23"/>
  <c r="AE325" i="23"/>
  <c r="AD325" i="23"/>
  <c r="AC325" i="23"/>
  <c r="AB335" i="23"/>
  <c r="AG335" i="23"/>
  <c r="AF335" i="23"/>
  <c r="AD335" i="23"/>
  <c r="AC335" i="23"/>
  <c r="AE335" i="23"/>
  <c r="AB355" i="23"/>
  <c r="AG355" i="23"/>
  <c r="AF355" i="23"/>
  <c r="AE355" i="23"/>
  <c r="AD355" i="23"/>
  <c r="AC355" i="23"/>
  <c r="AB365" i="23"/>
  <c r="AG365" i="23"/>
  <c r="AF365" i="23"/>
  <c r="AC365" i="23"/>
  <c r="AD365" i="23"/>
  <c r="AB375" i="23"/>
  <c r="AG375" i="23"/>
  <c r="AF375" i="23"/>
  <c r="AE375" i="23"/>
  <c r="AD375" i="23"/>
  <c r="AC375" i="23"/>
  <c r="AB385" i="23"/>
  <c r="AG385" i="23"/>
  <c r="AF385" i="23"/>
  <c r="AC385" i="23"/>
  <c r="AD385" i="23"/>
  <c r="AB395" i="23"/>
  <c r="AF395" i="23"/>
  <c r="AE395" i="23"/>
  <c r="AD395" i="23"/>
  <c r="AC395" i="23"/>
  <c r="AG395" i="23"/>
  <c r="AB405" i="23"/>
  <c r="AG405" i="23"/>
  <c r="AE405" i="23"/>
  <c r="AC405" i="23"/>
  <c r="AF405" i="23"/>
  <c r="AD405" i="23"/>
  <c r="AB415" i="23"/>
  <c r="AD415" i="23"/>
  <c r="AC415" i="23"/>
  <c r="AG415" i="23"/>
  <c r="AF415" i="23"/>
  <c r="AE415" i="23"/>
  <c r="AB425" i="23"/>
  <c r="AG425" i="23"/>
  <c r="AF425" i="23"/>
  <c r="AE425" i="23"/>
  <c r="AD425" i="23"/>
  <c r="AC425" i="23"/>
  <c r="AG444" i="23"/>
  <c r="AF444" i="23"/>
  <c r="AE444" i="23"/>
  <c r="AD444" i="23"/>
  <c r="AC444" i="23"/>
  <c r="AC453" i="23"/>
  <c r="AG453" i="23"/>
  <c r="AF453" i="23"/>
  <c r="AE453" i="23"/>
  <c r="AD453" i="23"/>
  <c r="AD532" i="23"/>
  <c r="AC532" i="23"/>
  <c r="AG532" i="23"/>
  <c r="AF532" i="23"/>
  <c r="AE532" i="23"/>
  <c r="AF581" i="23"/>
  <c r="AE581" i="23"/>
  <c r="AG581" i="23"/>
  <c r="AD581" i="23"/>
  <c r="AC581" i="23"/>
  <c r="AE591" i="23"/>
  <c r="AD591" i="23"/>
  <c r="AG591" i="23"/>
  <c r="AF591" i="23"/>
  <c r="AC591" i="23"/>
  <c r="AF639" i="23"/>
  <c r="AE639" i="23"/>
  <c r="AD639" i="23"/>
  <c r="AC639" i="23"/>
  <c r="AG639" i="23"/>
  <c r="AF659" i="23"/>
  <c r="AE659" i="23"/>
  <c r="AG659" i="23"/>
  <c r="AD659" i="23"/>
  <c r="AC659" i="23"/>
  <c r="AF669" i="23"/>
  <c r="AE669" i="23"/>
  <c r="AG669" i="23"/>
  <c r="AD669" i="23"/>
  <c r="AC669" i="23"/>
  <c r="AF679" i="23"/>
  <c r="AE679" i="23"/>
  <c r="AG679" i="23"/>
  <c r="AC679" i="23"/>
  <c r="AD679" i="23"/>
  <c r="AF709" i="23"/>
  <c r="AE709" i="23"/>
  <c r="AG709" i="23"/>
  <c r="AD709" i="23"/>
  <c r="AC709" i="23"/>
  <c r="AB316" i="23"/>
  <c r="AE316" i="23"/>
  <c r="AD316" i="23"/>
  <c r="AG316" i="23"/>
  <c r="AF316" i="23"/>
  <c r="AC316" i="23"/>
  <c r="AB326" i="23"/>
  <c r="AE326" i="23"/>
  <c r="AD326" i="23"/>
  <c r="AG326" i="23"/>
  <c r="AF326" i="23"/>
  <c r="AC326" i="23"/>
  <c r="AB336" i="23"/>
  <c r="AE336" i="23"/>
  <c r="AD336" i="23"/>
  <c r="AF336" i="23"/>
  <c r="AC336" i="23"/>
  <c r="AG336" i="23"/>
  <c r="AB356" i="23"/>
  <c r="AE356" i="23"/>
  <c r="AD356" i="23"/>
  <c r="AG356" i="23"/>
  <c r="AF356" i="23"/>
  <c r="AB366" i="23"/>
  <c r="AE366" i="23"/>
  <c r="AD366" i="23"/>
  <c r="AC366" i="23"/>
  <c r="AG366" i="23"/>
  <c r="AF366" i="23"/>
  <c r="AB376" i="23"/>
  <c r="AE376" i="23"/>
  <c r="AD376" i="23"/>
  <c r="AG376" i="23"/>
  <c r="AF376" i="23"/>
  <c r="AC376" i="23"/>
  <c r="AB386" i="23"/>
  <c r="AE386" i="23"/>
  <c r="AD386" i="23"/>
  <c r="AC386" i="23"/>
  <c r="AF386" i="23"/>
  <c r="AG386" i="23"/>
  <c r="AB396" i="23"/>
  <c r="AG396" i="23"/>
  <c r="AF396" i="23"/>
  <c r="AD396" i="23"/>
  <c r="AC396" i="23"/>
  <c r="AE396" i="23"/>
  <c r="AB406" i="23"/>
  <c r="AG406" i="23"/>
  <c r="AF406" i="23"/>
  <c r="AE406" i="23"/>
  <c r="AC406" i="23"/>
  <c r="AD406" i="23"/>
  <c r="AB416" i="23"/>
  <c r="AG416" i="23"/>
  <c r="AF416" i="23"/>
  <c r="AE416" i="23"/>
  <c r="AD416" i="23"/>
  <c r="AC416" i="23"/>
  <c r="AB426" i="23"/>
  <c r="AG426" i="23"/>
  <c r="AF426" i="23"/>
  <c r="AE426" i="23"/>
  <c r="AD426" i="23"/>
  <c r="AC426" i="23"/>
  <c r="AB445" i="23"/>
  <c r="AG445" i="23"/>
  <c r="AF445" i="23"/>
  <c r="AE445" i="23"/>
  <c r="AD445" i="23"/>
  <c r="AC445" i="23"/>
  <c r="AF454" i="23"/>
  <c r="AE454" i="23"/>
  <c r="AD454" i="23"/>
  <c r="AC454" i="23"/>
  <c r="AG454" i="23"/>
  <c r="AG513" i="23"/>
  <c r="AF513" i="23"/>
  <c r="AD513" i="23"/>
  <c r="AC513" i="23"/>
  <c r="AE513" i="23"/>
  <c r="AG523" i="23"/>
  <c r="AF523" i="23"/>
  <c r="AE523" i="23"/>
  <c r="AD523" i="23"/>
  <c r="AC523" i="23"/>
  <c r="AG533" i="23"/>
  <c r="AF533" i="23"/>
  <c r="AE533" i="23"/>
  <c r="AD533" i="23"/>
  <c r="AC533" i="23"/>
  <c r="AG543" i="23"/>
  <c r="AF543" i="23"/>
  <c r="AE543" i="23"/>
  <c r="AD543" i="23"/>
  <c r="AC543" i="23"/>
  <c r="AG553" i="23"/>
  <c r="AF553" i="23"/>
  <c r="AE553" i="23"/>
  <c r="AD553" i="23"/>
  <c r="AC553" i="23"/>
  <c r="AD610" i="23"/>
  <c r="AC610" i="23"/>
  <c r="AG610" i="23"/>
  <c r="AF610" i="23"/>
  <c r="AE610" i="23"/>
  <c r="AD660" i="23"/>
  <c r="AC660" i="23"/>
  <c r="AG660" i="23"/>
  <c r="AF660" i="23"/>
  <c r="AE660" i="23"/>
  <c r="AD670" i="23"/>
  <c r="AC670" i="23"/>
  <c r="AG670" i="23"/>
  <c r="AF670" i="23"/>
  <c r="AE670" i="23"/>
  <c r="AD680" i="23"/>
  <c r="AC680" i="23"/>
  <c r="AG680" i="23"/>
  <c r="AE680" i="23"/>
  <c r="AF680" i="23"/>
  <c r="AD710" i="23"/>
  <c r="AC710" i="23"/>
  <c r="AG710" i="23"/>
  <c r="AF710" i="23"/>
  <c r="AE710" i="23"/>
  <c r="AC356" i="23"/>
  <c r="AB780" i="23"/>
  <c r="AD780" i="23"/>
  <c r="AC780" i="23"/>
  <c r="AG780" i="23"/>
  <c r="AF780" i="23"/>
  <c r="AE780" i="23"/>
  <c r="AB454" i="23"/>
  <c r="AB532" i="23"/>
  <c r="AB607" i="23"/>
  <c r="AB645" i="23"/>
  <c r="AB655" i="23"/>
  <c r="AB665" i="23"/>
  <c r="AB685" i="23"/>
  <c r="AB705" i="23"/>
  <c r="AB715" i="23"/>
  <c r="AB428" i="23"/>
  <c r="AB523" i="23"/>
  <c r="AB533" i="23"/>
  <c r="AB543" i="23"/>
  <c r="AB553" i="23"/>
  <c r="AB581" i="23"/>
  <c r="AB591" i="23"/>
  <c r="AB617" i="23"/>
  <c r="AB636" i="23"/>
  <c r="AB646" i="23"/>
  <c r="AB656" i="23"/>
  <c r="AB666" i="23"/>
  <c r="AB686" i="23"/>
  <c r="AB706" i="23"/>
  <c r="AB399" i="23"/>
  <c r="AB409" i="23"/>
  <c r="AB419" i="23"/>
  <c r="AB429" i="23"/>
  <c r="AB484" i="23"/>
  <c r="AB514" i="23"/>
  <c r="AB524" i="23"/>
  <c r="AB534" i="23"/>
  <c r="AB544" i="23"/>
  <c r="AB554" i="23"/>
  <c r="AB637" i="23"/>
  <c r="AB657" i="23"/>
  <c r="AB667" i="23"/>
  <c r="AB687" i="23"/>
  <c r="AB707" i="23"/>
  <c r="AB400" i="23"/>
  <c r="AB410" i="23"/>
  <c r="AB420" i="23"/>
  <c r="AB430" i="23"/>
  <c r="AB440" i="23"/>
  <c r="AB485" i="23"/>
  <c r="AB505" i="23"/>
  <c r="AB515" i="23"/>
  <c r="AB535" i="23"/>
  <c r="AB638" i="23"/>
  <c r="AB648" i="23"/>
  <c r="AB658" i="23"/>
  <c r="AB668" i="23"/>
  <c r="AB688" i="23"/>
  <c r="AB708" i="23"/>
  <c r="AB401" i="23"/>
  <c r="AB411" i="23"/>
  <c r="AB421" i="23"/>
  <c r="AB431" i="23"/>
  <c r="AB468" i="23"/>
  <c r="AB486" i="23"/>
  <c r="AB506" i="23"/>
  <c r="AB516" i="23"/>
  <c r="AB526" i="23"/>
  <c r="AB536" i="23"/>
  <c r="AB566" i="23"/>
  <c r="AB610" i="23"/>
  <c r="AB639" i="23"/>
  <c r="AB659" i="23"/>
  <c r="AB669" i="23"/>
  <c r="AB679" i="23"/>
  <c r="AB709" i="23"/>
  <c r="AB392" i="23"/>
  <c r="AD392" i="23"/>
  <c r="AB402" i="23"/>
  <c r="AB412" i="23"/>
  <c r="AB422" i="23"/>
  <c r="AB432" i="23"/>
  <c r="AB450" i="23"/>
  <c r="AB517" i="23"/>
  <c r="AB537" i="23"/>
  <c r="AB567" i="23"/>
  <c r="AB585" i="23"/>
  <c r="AB594" i="23"/>
  <c r="AB611" i="23"/>
  <c r="AB660" i="23"/>
  <c r="AB670" i="23"/>
  <c r="AB680" i="23"/>
  <c r="AB710" i="23"/>
  <c r="AB393" i="23"/>
  <c r="AB403" i="23"/>
  <c r="AB413" i="23"/>
  <c r="AB423" i="23"/>
  <c r="AB433" i="23"/>
  <c r="AB508" i="23"/>
  <c r="AB528" i="23"/>
  <c r="AB548" i="23"/>
  <c r="AB568" i="23"/>
  <c r="AB586" i="23"/>
  <c r="AB621" i="23"/>
  <c r="AB651" i="23"/>
  <c r="AB661" i="23"/>
  <c r="AB671" i="23"/>
  <c r="AB681" i="23"/>
  <c r="AB691" i="23"/>
  <c r="AB711" i="23"/>
  <c r="AC392" i="23"/>
  <c r="AB404" i="23"/>
  <c r="AB414" i="23"/>
  <c r="AB424" i="23"/>
  <c r="AB434" i="23"/>
  <c r="AB509" i="23"/>
  <c r="AB519" i="23"/>
  <c r="AB529" i="23"/>
  <c r="AB549" i="23"/>
  <c r="AB587" i="23"/>
  <c r="AB613" i="23"/>
  <c r="AB622" i="23"/>
  <c r="AB642" i="23"/>
  <c r="AB652" i="23"/>
  <c r="AB662" i="23"/>
  <c r="AB672" i="23"/>
  <c r="AB682" i="23"/>
  <c r="AB702" i="23"/>
  <c r="AB712" i="23"/>
  <c r="AE392" i="23"/>
  <c r="AB444" i="23"/>
  <c r="AB453" i="23"/>
  <c r="AB530" i="23"/>
  <c r="AB550" i="23"/>
  <c r="AB588" i="23"/>
  <c r="AB614" i="23"/>
  <c r="AB643" i="23"/>
  <c r="AB653" i="23"/>
  <c r="AB663" i="23"/>
  <c r="AB673" i="23"/>
  <c r="AB683" i="23"/>
  <c r="AB703" i="23"/>
  <c r="AB713" i="23"/>
  <c r="AF392" i="23"/>
  <c r="AB511" i="23"/>
  <c r="AB531" i="23"/>
  <c r="AB551" i="23"/>
  <c r="AB589" i="23"/>
  <c r="AB615" i="23"/>
  <c r="AB644" i="23"/>
  <c r="AB654" i="23"/>
  <c r="AB664" i="23"/>
  <c r="AB674" i="23"/>
  <c r="AB684" i="23"/>
  <c r="AB704" i="23"/>
  <c r="AB714" i="23"/>
  <c r="AG392" i="23"/>
  <c r="V511" i="10"/>
  <c r="AU511" i="10" s="1"/>
  <c r="AW511" i="10"/>
  <c r="AV511" i="10"/>
  <c r="AZ511" i="10"/>
  <c r="AY511" i="10"/>
  <c r="AX511" i="10"/>
  <c r="V531" i="10"/>
  <c r="AU531" i="10" s="1"/>
  <c r="AW531" i="10"/>
  <c r="AV531" i="10"/>
  <c r="AZ531" i="10"/>
  <c r="AY531" i="10"/>
  <c r="AX531" i="10"/>
  <c r="V551" i="10"/>
  <c r="AU551" i="10" s="1"/>
  <c r="AW551" i="10"/>
  <c r="AV551" i="10"/>
  <c r="AZ551" i="10"/>
  <c r="AY551" i="10"/>
  <c r="AX551" i="10"/>
  <c r="V581" i="10"/>
  <c r="AU581" i="10" s="1"/>
  <c r="AW581" i="10"/>
  <c r="AV581" i="10"/>
  <c r="AY581" i="10"/>
  <c r="AZ581" i="10"/>
  <c r="AX581" i="10"/>
  <c r="V591" i="10"/>
  <c r="AU591" i="10" s="1"/>
  <c r="AW591" i="10"/>
  <c r="AV591" i="10"/>
  <c r="AY591" i="10"/>
  <c r="AZ591" i="10"/>
  <c r="V405" i="10"/>
  <c r="AU405" i="10" s="1"/>
  <c r="AY405" i="10"/>
  <c r="AX405" i="10"/>
  <c r="AW405" i="10"/>
  <c r="AV405" i="10"/>
  <c r="V425" i="10"/>
  <c r="AU425" i="10" s="1"/>
  <c r="AY425" i="10"/>
  <c r="AX425" i="10"/>
  <c r="AW425" i="10"/>
  <c r="AV425" i="10"/>
  <c r="V445" i="10"/>
  <c r="AU445" i="10" s="1"/>
  <c r="AY445" i="10"/>
  <c r="AX445" i="10"/>
  <c r="AW445" i="10"/>
  <c r="AV445" i="10"/>
  <c r="V416" i="10"/>
  <c r="AU416" i="10" s="1"/>
  <c r="AW416" i="10"/>
  <c r="AV416" i="10"/>
  <c r="AZ416" i="10"/>
  <c r="AY416" i="10"/>
  <c r="V526" i="10"/>
  <c r="AU526" i="10" s="1"/>
  <c r="AW526" i="10"/>
  <c r="AV526" i="10"/>
  <c r="AZ526" i="10"/>
  <c r="AY526" i="10"/>
  <c r="AX526" i="10"/>
  <c r="V437" i="10"/>
  <c r="AU437" i="10" s="1"/>
  <c r="AZ437" i="10"/>
  <c r="AY437" i="10"/>
  <c r="AX437" i="10"/>
  <c r="AW437" i="10"/>
  <c r="V517" i="10"/>
  <c r="AU517" i="10" s="1"/>
  <c r="AZ517" i="10"/>
  <c r="AY517" i="10"/>
  <c r="AX517" i="10"/>
  <c r="AW517" i="10"/>
  <c r="AV517" i="10"/>
  <c r="V537" i="10"/>
  <c r="AU537" i="10" s="1"/>
  <c r="AV537" i="10"/>
  <c r="AZ537" i="10"/>
  <c r="AY537" i="10"/>
  <c r="AX537" i="10"/>
  <c r="V410" i="10"/>
  <c r="AU410" i="10" s="1"/>
  <c r="AY410" i="10"/>
  <c r="AX410" i="10"/>
  <c r="AW410" i="10"/>
  <c r="AV410" i="10"/>
  <c r="V430" i="10"/>
  <c r="AU430" i="10" s="1"/>
  <c r="AY430" i="10"/>
  <c r="AX430" i="10"/>
  <c r="AW430" i="10"/>
  <c r="AV430" i="10"/>
  <c r="V450" i="10"/>
  <c r="AU450" i="10" s="1"/>
  <c r="AY450" i="10"/>
  <c r="AX450" i="10"/>
  <c r="AW450" i="10"/>
  <c r="AV450" i="10"/>
  <c r="V530" i="10"/>
  <c r="AU530" i="10" s="1"/>
  <c r="AY530" i="10"/>
  <c r="AX530" i="10"/>
  <c r="AW530" i="10"/>
  <c r="AZ530" i="10"/>
  <c r="AV530" i="10"/>
  <c r="V550" i="10"/>
  <c r="AU550" i="10" s="1"/>
  <c r="AY550" i="10"/>
  <c r="AX550" i="10"/>
  <c r="AW550" i="10"/>
  <c r="AZ550" i="10"/>
  <c r="AV550" i="10"/>
  <c r="V610" i="10"/>
  <c r="AU610" i="10" s="1"/>
  <c r="AY610" i="10"/>
  <c r="AX610" i="10"/>
  <c r="AW610" i="10"/>
  <c r="AZ610" i="10"/>
  <c r="AV610" i="10"/>
  <c r="V401" i="10"/>
  <c r="AU401" i="10" s="1"/>
  <c r="AW401" i="10"/>
  <c r="AV401" i="10"/>
  <c r="AZ401" i="10"/>
  <c r="AY401" i="10"/>
  <c r="V411" i="10"/>
  <c r="AU411" i="10" s="1"/>
  <c r="AW411" i="10"/>
  <c r="AV411" i="10"/>
  <c r="AZ411" i="10"/>
  <c r="AY411" i="10"/>
  <c r="V421" i="10"/>
  <c r="AU421" i="10" s="1"/>
  <c r="AW421" i="10"/>
  <c r="AV421" i="10"/>
  <c r="AZ421" i="10"/>
  <c r="AY421" i="10"/>
  <c r="V431" i="10"/>
  <c r="AU431" i="10" s="1"/>
  <c r="AW431" i="10"/>
  <c r="AV431" i="10"/>
  <c r="AZ431" i="10"/>
  <c r="AY431" i="10"/>
  <c r="V402" i="10"/>
  <c r="AU402" i="10" s="1"/>
  <c r="AZ402" i="10"/>
  <c r="AY402" i="10"/>
  <c r="AX402" i="10"/>
  <c r="AW402" i="10"/>
  <c r="V412" i="10"/>
  <c r="AU412" i="10" s="1"/>
  <c r="AZ412" i="10"/>
  <c r="AY412" i="10"/>
  <c r="AX412" i="10"/>
  <c r="AW412" i="10"/>
  <c r="V422" i="10"/>
  <c r="AU422" i="10" s="1"/>
  <c r="AZ422" i="10"/>
  <c r="AY422" i="10"/>
  <c r="AX422" i="10"/>
  <c r="AW422" i="10"/>
  <c r="V432" i="10"/>
  <c r="AU432" i="10" s="1"/>
  <c r="AZ432" i="10"/>
  <c r="AY432" i="10"/>
  <c r="AX432" i="10"/>
  <c r="AW432" i="10"/>
  <c r="V532" i="10"/>
  <c r="AU532" i="10" s="1"/>
  <c r="AV532" i="10"/>
  <c r="AZ532" i="10"/>
  <c r="AY532" i="10"/>
  <c r="AX532" i="10"/>
  <c r="V622" i="10"/>
  <c r="AU622" i="10" s="1"/>
  <c r="AW622" i="10"/>
  <c r="AZ622" i="10"/>
  <c r="AY622" i="10"/>
  <c r="AX622" i="10"/>
  <c r="AV622" i="10"/>
  <c r="V642" i="10"/>
  <c r="AU642" i="10" s="1"/>
  <c r="AW642" i="10"/>
  <c r="AZ642" i="10"/>
  <c r="AY642" i="10"/>
  <c r="AX642" i="10"/>
  <c r="AV642" i="10"/>
  <c r="V652" i="10"/>
  <c r="AU652" i="10" s="1"/>
  <c r="AW652" i="10"/>
  <c r="AZ652" i="10"/>
  <c r="AY652" i="10"/>
  <c r="AX652" i="10"/>
  <c r="AV652" i="10"/>
  <c r="AX411" i="10"/>
  <c r="AZ430" i="10"/>
  <c r="AZ450" i="10"/>
  <c r="V393" i="10"/>
  <c r="AU393" i="10" s="1"/>
  <c r="AZ393" i="10"/>
  <c r="AY393" i="10"/>
  <c r="AX393" i="10"/>
  <c r="AW393" i="10"/>
  <c r="AV393" i="10"/>
  <c r="V403" i="10"/>
  <c r="AU403" i="10" s="1"/>
  <c r="AZ403" i="10"/>
  <c r="AY403" i="10"/>
  <c r="AX403" i="10"/>
  <c r="AW403" i="10"/>
  <c r="AV403" i="10"/>
  <c r="V413" i="10"/>
  <c r="AU413" i="10" s="1"/>
  <c r="AZ413" i="10"/>
  <c r="AY413" i="10"/>
  <c r="AX413" i="10"/>
  <c r="AW413" i="10"/>
  <c r="AV413" i="10"/>
  <c r="V423" i="10"/>
  <c r="AU423" i="10" s="1"/>
  <c r="AZ423" i="10"/>
  <c r="AY423" i="10"/>
  <c r="AX423" i="10"/>
  <c r="AW423" i="10"/>
  <c r="AV423" i="10"/>
  <c r="V433" i="10"/>
  <c r="AU433" i="10" s="1"/>
  <c r="AZ433" i="10"/>
  <c r="AY433" i="10"/>
  <c r="AX433" i="10"/>
  <c r="AW433" i="10"/>
  <c r="AV433" i="10"/>
  <c r="V443" i="10"/>
  <c r="AU443" i="10" s="1"/>
  <c r="AZ443" i="10"/>
  <c r="AY443" i="10"/>
  <c r="AX443" i="10"/>
  <c r="AW443" i="10"/>
  <c r="AV443" i="10"/>
  <c r="V453" i="10"/>
  <c r="AU453" i="10" s="1"/>
  <c r="AZ453" i="10"/>
  <c r="AY453" i="10"/>
  <c r="AX453" i="10"/>
  <c r="AW453" i="10"/>
  <c r="AV453" i="10"/>
  <c r="V513" i="10"/>
  <c r="AU513" i="10" s="1"/>
  <c r="AZ513" i="10"/>
  <c r="AY513" i="10"/>
  <c r="AX513" i="10"/>
  <c r="AW513" i="10"/>
  <c r="AV513" i="10"/>
  <c r="V523" i="10"/>
  <c r="AU523" i="10" s="1"/>
  <c r="AW523" i="10"/>
  <c r="AV523" i="10"/>
  <c r="AZ523" i="10"/>
  <c r="AY523" i="10"/>
  <c r="V533" i="10"/>
  <c r="AU533" i="10" s="1"/>
  <c r="AZ533" i="10"/>
  <c r="AY533" i="10"/>
  <c r="AX533" i="10"/>
  <c r="AW533" i="10"/>
  <c r="AV533" i="10"/>
  <c r="V543" i="10"/>
  <c r="AU543" i="10" s="1"/>
  <c r="AW543" i="10"/>
  <c r="AV543" i="10"/>
  <c r="AZ543" i="10"/>
  <c r="AY543" i="10"/>
  <c r="V553" i="10"/>
  <c r="AU553" i="10" s="1"/>
  <c r="AZ553" i="10"/>
  <c r="AY553" i="10"/>
  <c r="AX553" i="10"/>
  <c r="AW553" i="10"/>
  <c r="AV553" i="10"/>
  <c r="V613" i="10"/>
  <c r="AU613" i="10" s="1"/>
  <c r="AZ613" i="10"/>
  <c r="AY613" i="10"/>
  <c r="AX613" i="10"/>
  <c r="AW613" i="10"/>
  <c r="AV613" i="10"/>
  <c r="V643" i="10"/>
  <c r="AU643" i="10" s="1"/>
  <c r="AZ643" i="10"/>
  <c r="AY643" i="10"/>
  <c r="AX643" i="10"/>
  <c r="AW643" i="10"/>
  <c r="AV643" i="10"/>
  <c r="V653" i="10"/>
  <c r="AU653" i="10" s="1"/>
  <c r="AZ653" i="10"/>
  <c r="AY653" i="10"/>
  <c r="AX653" i="10"/>
  <c r="AW653" i="10"/>
  <c r="AV653" i="10"/>
  <c r="AZ425" i="10"/>
  <c r="AX523" i="10"/>
  <c r="AW532" i="10"/>
  <c r="V394" i="10"/>
  <c r="AU394" i="10" s="1"/>
  <c r="AZ394" i="10"/>
  <c r="AY394" i="10"/>
  <c r="AX394" i="10"/>
  <c r="AW394" i="10"/>
  <c r="AV394" i="10"/>
  <c r="V404" i="10"/>
  <c r="AU404" i="10" s="1"/>
  <c r="AZ404" i="10"/>
  <c r="AY404" i="10"/>
  <c r="AX404" i="10"/>
  <c r="AW404" i="10"/>
  <c r="AV404" i="10"/>
  <c r="V414" i="10"/>
  <c r="AU414" i="10" s="1"/>
  <c r="AZ414" i="10"/>
  <c r="AY414" i="10"/>
  <c r="AX414" i="10"/>
  <c r="AW414" i="10"/>
  <c r="AV414" i="10"/>
  <c r="V424" i="10"/>
  <c r="AU424" i="10" s="1"/>
  <c r="AZ424" i="10"/>
  <c r="AY424" i="10"/>
  <c r="AX424" i="10"/>
  <c r="AW424" i="10"/>
  <c r="AV424" i="10"/>
  <c r="V434" i="10"/>
  <c r="AU434" i="10" s="1"/>
  <c r="AZ434" i="10"/>
  <c r="AY434" i="10"/>
  <c r="AX434" i="10"/>
  <c r="AW434" i="10"/>
  <c r="AV434" i="10"/>
  <c r="V444" i="10"/>
  <c r="AU444" i="10" s="1"/>
  <c r="AZ444" i="10"/>
  <c r="AY444" i="10"/>
  <c r="AX444" i="10"/>
  <c r="AW444" i="10"/>
  <c r="AV444" i="10"/>
  <c r="V454" i="10"/>
  <c r="AU454" i="10" s="1"/>
  <c r="AZ454" i="10"/>
  <c r="AY454" i="10"/>
  <c r="AX454" i="10"/>
  <c r="AW454" i="10"/>
  <c r="AV454" i="10"/>
  <c r="V484" i="10"/>
  <c r="AU484" i="10" s="1"/>
  <c r="AZ484" i="10"/>
  <c r="AY484" i="10"/>
  <c r="AV484" i="10"/>
  <c r="AX484" i="10"/>
  <c r="V514" i="10"/>
  <c r="AU514" i="10" s="1"/>
  <c r="AZ514" i="10"/>
  <c r="AY514" i="10"/>
  <c r="AX514" i="10"/>
  <c r="AW514" i="10"/>
  <c r="AV514" i="10"/>
  <c r="V524" i="10"/>
  <c r="AU524" i="10" s="1"/>
  <c r="AZ524" i="10"/>
  <c r="AY524" i="10"/>
  <c r="AX524" i="10"/>
  <c r="AW524" i="10"/>
  <c r="V534" i="10"/>
  <c r="AU534" i="10" s="1"/>
  <c r="AZ534" i="10"/>
  <c r="AY534" i="10"/>
  <c r="AX534" i="10"/>
  <c r="AW534" i="10"/>
  <c r="AV534" i="10"/>
  <c r="V544" i="10"/>
  <c r="AU544" i="10" s="1"/>
  <c r="AZ544" i="10"/>
  <c r="AY544" i="10"/>
  <c r="AX544" i="10"/>
  <c r="AW544" i="10"/>
  <c r="V554" i="10"/>
  <c r="AU554" i="10" s="1"/>
  <c r="AZ554" i="10"/>
  <c r="AY554" i="10"/>
  <c r="AX554" i="10"/>
  <c r="AW554" i="10"/>
  <c r="AV554" i="10"/>
  <c r="V594" i="10"/>
  <c r="AU594" i="10" s="1"/>
  <c r="AZ594" i="10"/>
  <c r="AY594" i="10"/>
  <c r="AX594" i="10"/>
  <c r="AW594" i="10"/>
  <c r="AV594" i="10"/>
  <c r="V614" i="10"/>
  <c r="AU614" i="10" s="1"/>
  <c r="AZ614" i="10"/>
  <c r="AY614" i="10"/>
  <c r="AX614" i="10"/>
  <c r="AW614" i="10"/>
  <c r="AV614" i="10"/>
  <c r="AX401" i="10"/>
  <c r="AV432" i="10"/>
  <c r="AV544" i="10"/>
  <c r="V415" i="10"/>
  <c r="AU415" i="10" s="1"/>
  <c r="AY415" i="10"/>
  <c r="AX415" i="10"/>
  <c r="AW415" i="10"/>
  <c r="AV415" i="10"/>
  <c r="V455" i="10"/>
  <c r="AU455" i="10" s="1"/>
  <c r="AY455" i="10"/>
  <c r="AX455" i="10"/>
  <c r="AW455" i="10"/>
  <c r="AZ455" i="10"/>
  <c r="AV455" i="10"/>
  <c r="V485" i="10"/>
  <c r="AU485" i="10" s="1"/>
  <c r="AY485" i="10"/>
  <c r="AX485" i="10"/>
  <c r="AW485" i="10"/>
  <c r="AV485" i="10"/>
  <c r="V505" i="10"/>
  <c r="AU505" i="10" s="1"/>
  <c r="AY505" i="10"/>
  <c r="AX505" i="10"/>
  <c r="AW505" i="10"/>
  <c r="AZ505" i="10"/>
  <c r="AV505" i="10"/>
  <c r="V515" i="10"/>
  <c r="AU515" i="10" s="1"/>
  <c r="AY515" i="10"/>
  <c r="AX515" i="10"/>
  <c r="AW515" i="10"/>
  <c r="AZ515" i="10"/>
  <c r="AV515" i="10"/>
  <c r="V535" i="10"/>
  <c r="AU535" i="10" s="1"/>
  <c r="AY535" i="10"/>
  <c r="AX535" i="10"/>
  <c r="AW535" i="10"/>
  <c r="AZ535" i="10"/>
  <c r="AV535" i="10"/>
  <c r="V585" i="10"/>
  <c r="AU585" i="10" s="1"/>
  <c r="AY585" i="10"/>
  <c r="AX585" i="10"/>
  <c r="AW585" i="10"/>
  <c r="AZ585" i="10"/>
  <c r="AV585" i="10"/>
  <c r="V615" i="10"/>
  <c r="AU615" i="10" s="1"/>
  <c r="AY615" i="10"/>
  <c r="AX615" i="10"/>
  <c r="AW615" i="10"/>
  <c r="AZ615" i="10"/>
  <c r="AV615" i="10"/>
  <c r="V645" i="10"/>
  <c r="AU645" i="10" s="1"/>
  <c r="AY645" i="10"/>
  <c r="AX645" i="10"/>
  <c r="AW645" i="10"/>
  <c r="AZ645" i="10"/>
  <c r="AV645" i="10"/>
  <c r="V655" i="10"/>
  <c r="AU655" i="10" s="1"/>
  <c r="AY655" i="10"/>
  <c r="AX655" i="10"/>
  <c r="AW655" i="10"/>
  <c r="AZ655" i="10"/>
  <c r="AV655" i="10"/>
  <c r="AZ415" i="10"/>
  <c r="AZ445" i="10"/>
  <c r="AZ485" i="10"/>
  <c r="V456" i="10"/>
  <c r="AU456" i="10" s="1"/>
  <c r="AW456" i="10"/>
  <c r="AV456" i="10"/>
  <c r="AZ456" i="10"/>
  <c r="AY456" i="10"/>
  <c r="AX456" i="10"/>
  <c r="V516" i="10"/>
  <c r="AU516" i="10" s="1"/>
  <c r="AW516" i="10"/>
  <c r="AV516" i="10"/>
  <c r="AZ516" i="10"/>
  <c r="AY516" i="10"/>
  <c r="AX516" i="10"/>
  <c r="V566" i="10"/>
  <c r="AU566" i="10" s="1"/>
  <c r="AW566" i="10"/>
  <c r="AV566" i="10"/>
  <c r="AY566" i="10"/>
  <c r="AZ566" i="10"/>
  <c r="AX566" i="10"/>
  <c r="V586" i="10"/>
  <c r="AU586" i="10" s="1"/>
  <c r="AW586" i="10"/>
  <c r="AV586" i="10"/>
  <c r="AY586" i="10"/>
  <c r="AX586" i="10"/>
  <c r="V636" i="10"/>
  <c r="AU636" i="10" s="1"/>
  <c r="AW636" i="10"/>
  <c r="AV636" i="10"/>
  <c r="AY636" i="10"/>
  <c r="AZ636" i="10"/>
  <c r="AX636" i="10"/>
  <c r="V646" i="10"/>
  <c r="AU646" i="10" s="1"/>
  <c r="AW646" i="10"/>
  <c r="AV646" i="10"/>
  <c r="AY646" i="10"/>
  <c r="AZ646" i="10"/>
  <c r="AX646" i="10"/>
  <c r="V656" i="10"/>
  <c r="AU656" i="10" s="1"/>
  <c r="AW656" i="10"/>
  <c r="AV656" i="10"/>
  <c r="AY656" i="10"/>
  <c r="AZ656" i="10"/>
  <c r="AX656" i="10"/>
  <c r="V666" i="10"/>
  <c r="AU666" i="10" s="1"/>
  <c r="AW666" i="10"/>
  <c r="AV666" i="10"/>
  <c r="AY666" i="10"/>
  <c r="AZ666" i="10"/>
  <c r="AX666" i="10"/>
  <c r="AZ410" i="10"/>
  <c r="AV422" i="10"/>
  <c r="V567" i="10"/>
  <c r="AU567" i="10" s="1"/>
  <c r="AW567" i="10"/>
  <c r="AZ567" i="10"/>
  <c r="AY567" i="10"/>
  <c r="AX567" i="10"/>
  <c r="AV567" i="10"/>
  <c r="V587" i="10"/>
  <c r="AU587" i="10" s="1"/>
  <c r="AW587" i="10"/>
  <c r="AX587" i="10"/>
  <c r="AV587" i="10"/>
  <c r="AZ587" i="10"/>
  <c r="AY587" i="10"/>
  <c r="V607" i="10"/>
  <c r="AU607" i="10" s="1"/>
  <c r="AW607" i="10"/>
  <c r="AZ607" i="10"/>
  <c r="AY607" i="10"/>
  <c r="AX607" i="10"/>
  <c r="AV607" i="10"/>
  <c r="V617" i="10"/>
  <c r="AU617" i="10" s="1"/>
  <c r="AW617" i="10"/>
  <c r="AZ617" i="10"/>
  <c r="AY617" i="10"/>
  <c r="AX617" i="10"/>
  <c r="AV617" i="10"/>
  <c r="AZ405" i="10"/>
  <c r="V406" i="10"/>
  <c r="AU406" i="10" s="1"/>
  <c r="AW406" i="10"/>
  <c r="AV406" i="10"/>
  <c r="AZ406" i="10"/>
  <c r="AY406" i="10"/>
  <c r="V506" i="10"/>
  <c r="AU506" i="10" s="1"/>
  <c r="AW506" i="10"/>
  <c r="AV506" i="10"/>
  <c r="AZ506" i="10"/>
  <c r="AY506" i="10"/>
  <c r="V536" i="10"/>
  <c r="AU536" i="10" s="1"/>
  <c r="AW536" i="10"/>
  <c r="AV536" i="10"/>
  <c r="AZ536" i="10"/>
  <c r="AY536" i="10"/>
  <c r="AX536" i="10"/>
  <c r="V407" i="10"/>
  <c r="AU407" i="10" s="1"/>
  <c r="AZ407" i="10"/>
  <c r="AY407" i="10"/>
  <c r="AX407" i="10"/>
  <c r="AW407" i="10"/>
  <c r="V427" i="10"/>
  <c r="AU427" i="10" s="1"/>
  <c r="AZ427" i="10"/>
  <c r="AY427" i="10"/>
  <c r="AX427" i="10"/>
  <c r="AW427" i="10"/>
  <c r="V487" i="10"/>
  <c r="AU487" i="10" s="1"/>
  <c r="AZ487" i="10"/>
  <c r="AY487" i="10"/>
  <c r="AX487" i="10"/>
  <c r="AW487" i="10"/>
  <c r="AV487" i="10"/>
  <c r="V398" i="10"/>
  <c r="AU398" i="10" s="1"/>
  <c r="AZ398" i="10"/>
  <c r="AY398" i="10"/>
  <c r="AX398" i="10"/>
  <c r="AW398" i="10"/>
  <c r="AV398" i="10"/>
  <c r="V408" i="10"/>
  <c r="AU408" i="10" s="1"/>
  <c r="AZ408" i="10"/>
  <c r="AY408" i="10"/>
  <c r="AX408" i="10"/>
  <c r="AW408" i="10"/>
  <c r="AV408" i="10"/>
  <c r="V418" i="10"/>
  <c r="AU418" i="10" s="1"/>
  <c r="AZ418" i="10"/>
  <c r="AY418" i="10"/>
  <c r="AX418" i="10"/>
  <c r="AW418" i="10"/>
  <c r="AV418" i="10"/>
  <c r="V428" i="10"/>
  <c r="AU428" i="10" s="1"/>
  <c r="AZ428" i="10"/>
  <c r="AY428" i="10"/>
  <c r="AX428" i="10"/>
  <c r="AW428" i="10"/>
  <c r="AV428" i="10"/>
  <c r="V468" i="10"/>
  <c r="AU468" i="10" s="1"/>
  <c r="AY468" i="10"/>
  <c r="AX468" i="10"/>
  <c r="AW468" i="10"/>
  <c r="AV468" i="10"/>
  <c r="V508" i="10"/>
  <c r="AU508" i="10" s="1"/>
  <c r="AZ508" i="10"/>
  <c r="AY508" i="10"/>
  <c r="AX508" i="10"/>
  <c r="AW508" i="10"/>
  <c r="V528" i="10"/>
  <c r="AU528" i="10" s="1"/>
  <c r="AZ528" i="10"/>
  <c r="AY528" i="10"/>
  <c r="AX528" i="10"/>
  <c r="AW528" i="10"/>
  <c r="AV528" i="10"/>
  <c r="V548" i="10"/>
  <c r="AU548" i="10" s="1"/>
  <c r="AZ548" i="10"/>
  <c r="AY548" i="10"/>
  <c r="AX548" i="10"/>
  <c r="AW548" i="10"/>
  <c r="AV548" i="10"/>
  <c r="V568" i="10"/>
  <c r="AU568" i="10" s="1"/>
  <c r="AZ568" i="10"/>
  <c r="AY568" i="10"/>
  <c r="AX568" i="10"/>
  <c r="AW568" i="10"/>
  <c r="AV568" i="10"/>
  <c r="V588" i="10"/>
  <c r="AU588" i="10" s="1"/>
  <c r="AW588" i="10"/>
  <c r="AV588" i="10"/>
  <c r="AZ588" i="10"/>
  <c r="AY588" i="10"/>
  <c r="AX588" i="10"/>
  <c r="AV412" i="10"/>
  <c r="AX431" i="10"/>
  <c r="AX543" i="10"/>
  <c r="V396" i="10"/>
  <c r="AU396" i="10" s="1"/>
  <c r="AW396" i="10"/>
  <c r="AV396" i="10"/>
  <c r="AZ396" i="10"/>
  <c r="AY396" i="10"/>
  <c r="V426" i="10"/>
  <c r="AU426" i="10" s="1"/>
  <c r="AW426" i="10"/>
  <c r="AV426" i="10"/>
  <c r="AZ426" i="10"/>
  <c r="AY426" i="10"/>
  <c r="V486" i="10"/>
  <c r="AU486" i="10" s="1"/>
  <c r="AW486" i="10"/>
  <c r="AV486" i="10"/>
  <c r="AZ486" i="10"/>
  <c r="AY486" i="10"/>
  <c r="AX486" i="10"/>
  <c r="V397" i="10"/>
  <c r="AU397" i="10" s="1"/>
  <c r="AZ397" i="10"/>
  <c r="AY397" i="10"/>
  <c r="AX397" i="10"/>
  <c r="AW397" i="10"/>
  <c r="V399" i="10"/>
  <c r="AU399" i="10" s="1"/>
  <c r="AZ399" i="10"/>
  <c r="AY399" i="10"/>
  <c r="AX399" i="10"/>
  <c r="AW399" i="10"/>
  <c r="AV399" i="10"/>
  <c r="V409" i="10"/>
  <c r="AU409" i="10" s="1"/>
  <c r="AZ409" i="10"/>
  <c r="AY409" i="10"/>
  <c r="AX409" i="10"/>
  <c r="AW409" i="10"/>
  <c r="AV409" i="10"/>
  <c r="V419" i="10"/>
  <c r="AU419" i="10" s="1"/>
  <c r="AZ419" i="10"/>
  <c r="AY419" i="10"/>
  <c r="AX419" i="10"/>
  <c r="AW419" i="10"/>
  <c r="AV419" i="10"/>
  <c r="V429" i="10"/>
  <c r="AU429" i="10" s="1"/>
  <c r="AZ429" i="10"/>
  <c r="AY429" i="10"/>
  <c r="AX429" i="10"/>
  <c r="AW429" i="10"/>
  <c r="AV429" i="10"/>
  <c r="V509" i="10"/>
  <c r="AU509" i="10" s="1"/>
  <c r="AZ509" i="10"/>
  <c r="AY509" i="10"/>
  <c r="AX509" i="10"/>
  <c r="AW509" i="10"/>
  <c r="AV509" i="10"/>
  <c r="V519" i="10"/>
  <c r="AU519" i="10" s="1"/>
  <c r="AZ519" i="10"/>
  <c r="AY519" i="10"/>
  <c r="AX519" i="10"/>
  <c r="AW519" i="10"/>
  <c r="AV519" i="10"/>
  <c r="V529" i="10"/>
  <c r="AU529" i="10" s="1"/>
  <c r="AZ529" i="10"/>
  <c r="AY529" i="10"/>
  <c r="AX529" i="10"/>
  <c r="AW529" i="10"/>
  <c r="AV529" i="10"/>
  <c r="V549" i="10"/>
  <c r="AU549" i="10" s="1"/>
  <c r="AZ549" i="10"/>
  <c r="AY549" i="10"/>
  <c r="AX549" i="10"/>
  <c r="AW549" i="10"/>
  <c r="AV549" i="10"/>
  <c r="V589" i="10"/>
  <c r="AU589" i="10" s="1"/>
  <c r="AZ589" i="10"/>
  <c r="AY589" i="10"/>
  <c r="AX589" i="10"/>
  <c r="AW589" i="10"/>
  <c r="AV589" i="10"/>
  <c r="AV407" i="10"/>
  <c r="AX426" i="10"/>
  <c r="AW484" i="10"/>
  <c r="AX506" i="10"/>
  <c r="AV524" i="10"/>
  <c r="AZ586" i="10"/>
  <c r="V395" i="10"/>
  <c r="AU395" i="10" s="1"/>
  <c r="AY395" i="10"/>
  <c r="AX395" i="10"/>
  <c r="AW395" i="10"/>
  <c r="AV395" i="10"/>
  <c r="V417" i="10"/>
  <c r="AU417" i="10" s="1"/>
  <c r="AZ417" i="10"/>
  <c r="AY417" i="10"/>
  <c r="AX417" i="10"/>
  <c r="AW417" i="10"/>
  <c r="V400" i="10"/>
  <c r="AU400" i="10" s="1"/>
  <c r="AY400" i="10"/>
  <c r="AX400" i="10"/>
  <c r="AW400" i="10"/>
  <c r="AV400" i="10"/>
  <c r="V420" i="10"/>
  <c r="AU420" i="10" s="1"/>
  <c r="AY420" i="10"/>
  <c r="AX420" i="10"/>
  <c r="AW420" i="10"/>
  <c r="AV420" i="10"/>
  <c r="V440" i="10"/>
  <c r="AU440" i="10" s="1"/>
  <c r="AY440" i="10"/>
  <c r="AX440" i="10"/>
  <c r="AW440" i="10"/>
  <c r="AV440" i="10"/>
  <c r="V660" i="10"/>
  <c r="AU660" i="10" s="1"/>
  <c r="AY660" i="10"/>
  <c r="AX660" i="10"/>
  <c r="AW660" i="10"/>
  <c r="AZ660" i="10"/>
  <c r="AV660" i="10"/>
  <c r="V670" i="10"/>
  <c r="AU670" i="10" s="1"/>
  <c r="AY670" i="10"/>
  <c r="AX670" i="10"/>
  <c r="AW670" i="10"/>
  <c r="AZ670" i="10"/>
  <c r="AV670" i="10"/>
  <c r="V680" i="10"/>
  <c r="AU680" i="10" s="1"/>
  <c r="AY680" i="10"/>
  <c r="AX680" i="10"/>
  <c r="AW680" i="10"/>
  <c r="AZ680" i="10"/>
  <c r="AV680" i="10"/>
  <c r="V710" i="10"/>
  <c r="AU710" i="10" s="1"/>
  <c r="AY710" i="10"/>
  <c r="AX710" i="10"/>
  <c r="AW710" i="10"/>
  <c r="AZ710" i="10"/>
  <c r="AV710" i="10"/>
  <c r="AV402" i="10"/>
  <c r="AX421" i="10"/>
  <c r="AX591" i="10"/>
  <c r="V611" i="10"/>
  <c r="AU611" i="10" s="1"/>
  <c r="AW611" i="10"/>
  <c r="AV611" i="10"/>
  <c r="AY611" i="10"/>
  <c r="AZ611" i="10"/>
  <c r="AX611" i="10"/>
  <c r="V621" i="10"/>
  <c r="AU621" i="10" s="1"/>
  <c r="AW621" i="10"/>
  <c r="AV621" i="10"/>
  <c r="AY621" i="10"/>
  <c r="AX621" i="10"/>
  <c r="V651" i="10"/>
  <c r="AU651" i="10" s="1"/>
  <c r="AW651" i="10"/>
  <c r="AV651" i="10"/>
  <c r="AY651" i="10"/>
  <c r="AZ651" i="10"/>
  <c r="AX651" i="10"/>
  <c r="V661" i="10"/>
  <c r="AU661" i="10" s="1"/>
  <c r="AW661" i="10"/>
  <c r="AV661" i="10"/>
  <c r="AY661" i="10"/>
  <c r="AZ661" i="10"/>
  <c r="V671" i="10"/>
  <c r="AU671" i="10" s="1"/>
  <c r="AW671" i="10"/>
  <c r="AV671" i="10"/>
  <c r="AY671" i="10"/>
  <c r="AZ671" i="10"/>
  <c r="AX671" i="10"/>
  <c r="V681" i="10"/>
  <c r="AU681" i="10" s="1"/>
  <c r="AW681" i="10"/>
  <c r="AV681" i="10"/>
  <c r="AY681" i="10"/>
  <c r="AZ681" i="10"/>
  <c r="AX681" i="10"/>
  <c r="V691" i="10"/>
  <c r="AU691" i="10" s="1"/>
  <c r="AW691" i="10"/>
  <c r="AV691" i="10"/>
  <c r="AY691" i="10"/>
  <c r="AZ691" i="10"/>
  <c r="AX691" i="10"/>
  <c r="V711" i="10"/>
  <c r="AU711" i="10" s="1"/>
  <c r="AW711" i="10"/>
  <c r="AV711" i="10"/>
  <c r="AY711" i="10"/>
  <c r="AZ711" i="10"/>
  <c r="AZ621" i="10"/>
  <c r="V662" i="10"/>
  <c r="AU662" i="10" s="1"/>
  <c r="AW662" i="10"/>
  <c r="AY662" i="10"/>
  <c r="AX662" i="10"/>
  <c r="AV662" i="10"/>
  <c r="V672" i="10"/>
  <c r="AU672" i="10" s="1"/>
  <c r="AW672" i="10"/>
  <c r="AZ672" i="10"/>
  <c r="AY672" i="10"/>
  <c r="AX672" i="10"/>
  <c r="AV672" i="10"/>
  <c r="V682" i="10"/>
  <c r="AU682" i="10" s="1"/>
  <c r="AW682" i="10"/>
  <c r="AZ682" i="10"/>
  <c r="AY682" i="10"/>
  <c r="AX682" i="10"/>
  <c r="AV682" i="10"/>
  <c r="V702" i="10"/>
  <c r="AU702" i="10" s="1"/>
  <c r="AW702" i="10"/>
  <c r="AZ702" i="10"/>
  <c r="AY702" i="10"/>
  <c r="AX702" i="10"/>
  <c r="AV702" i="10"/>
  <c r="V712" i="10"/>
  <c r="AU712" i="10" s="1"/>
  <c r="AW712" i="10"/>
  <c r="AY712" i="10"/>
  <c r="AX712" i="10"/>
  <c r="AV712" i="10"/>
  <c r="V663" i="10"/>
  <c r="AU663" i="10" s="1"/>
  <c r="AX663" i="10"/>
  <c r="AW663" i="10"/>
  <c r="AV663" i="10"/>
  <c r="AZ663" i="10"/>
  <c r="V673" i="10"/>
  <c r="AU673" i="10" s="1"/>
  <c r="AZ673" i="10"/>
  <c r="AY673" i="10"/>
  <c r="AX673" i="10"/>
  <c r="AW673" i="10"/>
  <c r="AV673" i="10"/>
  <c r="V683" i="10"/>
  <c r="AU683" i="10" s="1"/>
  <c r="AZ683" i="10"/>
  <c r="AY683" i="10"/>
  <c r="AX683" i="10"/>
  <c r="AW683" i="10"/>
  <c r="AV683" i="10"/>
  <c r="V703" i="10"/>
  <c r="AU703" i="10" s="1"/>
  <c r="AZ703" i="10"/>
  <c r="AY703" i="10"/>
  <c r="AX703" i="10"/>
  <c r="AW703" i="10"/>
  <c r="AV703" i="10"/>
  <c r="V713" i="10"/>
  <c r="AU713" i="10" s="1"/>
  <c r="AX713" i="10"/>
  <c r="AW713" i="10"/>
  <c r="AV713" i="10"/>
  <c r="AZ713" i="10"/>
  <c r="AX661" i="10"/>
  <c r="AZ712" i="10"/>
  <c r="V644" i="10"/>
  <c r="AU644" i="10" s="1"/>
  <c r="AZ644" i="10"/>
  <c r="AY644" i="10"/>
  <c r="AX644" i="10"/>
  <c r="AW644" i="10"/>
  <c r="AV644" i="10"/>
  <c r="V654" i="10"/>
  <c r="AU654" i="10" s="1"/>
  <c r="AZ654" i="10"/>
  <c r="AY654" i="10"/>
  <c r="AX654" i="10"/>
  <c r="AW654" i="10"/>
  <c r="AV654" i="10"/>
  <c r="V664" i="10"/>
  <c r="AU664" i="10" s="1"/>
  <c r="AZ664" i="10"/>
  <c r="AY664" i="10"/>
  <c r="AV664" i="10"/>
  <c r="AX664" i="10"/>
  <c r="V674" i="10"/>
  <c r="AU674" i="10" s="1"/>
  <c r="AZ674" i="10"/>
  <c r="AY674" i="10"/>
  <c r="AX674" i="10"/>
  <c r="AW674" i="10"/>
  <c r="AV674" i="10"/>
  <c r="V684" i="10"/>
  <c r="AU684" i="10" s="1"/>
  <c r="AZ684" i="10"/>
  <c r="AY684" i="10"/>
  <c r="AX684" i="10"/>
  <c r="AW684" i="10"/>
  <c r="AV684" i="10"/>
  <c r="V704" i="10"/>
  <c r="AU704" i="10" s="1"/>
  <c r="AZ704" i="10"/>
  <c r="AY704" i="10"/>
  <c r="AX704" i="10"/>
  <c r="AW704" i="10"/>
  <c r="AV704" i="10"/>
  <c r="V714" i="10"/>
  <c r="AU714" i="10" s="1"/>
  <c r="AZ714" i="10"/>
  <c r="AY714" i="10"/>
  <c r="AV714" i="10"/>
  <c r="AX714" i="10"/>
  <c r="V665" i="10"/>
  <c r="AU665" i="10" s="1"/>
  <c r="AY665" i="10"/>
  <c r="AX665" i="10"/>
  <c r="AW665" i="10"/>
  <c r="AV665" i="10"/>
  <c r="V685" i="10"/>
  <c r="AU685" i="10" s="1"/>
  <c r="AY685" i="10"/>
  <c r="AX685" i="10"/>
  <c r="AW685" i="10"/>
  <c r="AZ685" i="10"/>
  <c r="AV685" i="10"/>
  <c r="V705" i="10"/>
  <c r="AU705" i="10" s="1"/>
  <c r="AY705" i="10"/>
  <c r="AX705" i="10"/>
  <c r="AW705" i="10"/>
  <c r="AZ705" i="10"/>
  <c r="AV705" i="10"/>
  <c r="V715" i="10"/>
  <c r="AU715" i="10" s="1"/>
  <c r="AY715" i="10"/>
  <c r="AX715" i="10"/>
  <c r="AW715" i="10"/>
  <c r="AV715" i="10"/>
  <c r="AY663" i="10"/>
  <c r="AW714" i="10"/>
  <c r="V686" i="10"/>
  <c r="AU686" i="10" s="1"/>
  <c r="AW686" i="10"/>
  <c r="AV686" i="10"/>
  <c r="AY686" i="10"/>
  <c r="AZ686" i="10"/>
  <c r="AX686" i="10"/>
  <c r="V706" i="10"/>
  <c r="AU706" i="10" s="1"/>
  <c r="AW706" i="10"/>
  <c r="AV706" i="10"/>
  <c r="AY706" i="10"/>
  <c r="AZ706" i="10"/>
  <c r="AX706" i="10"/>
  <c r="V637" i="10"/>
  <c r="AU637" i="10" s="1"/>
  <c r="AW637" i="10"/>
  <c r="AZ637" i="10"/>
  <c r="AY637" i="10"/>
  <c r="AX637" i="10"/>
  <c r="V657" i="10"/>
  <c r="AU657" i="10" s="1"/>
  <c r="AW657" i="10"/>
  <c r="AZ657" i="10"/>
  <c r="AY657" i="10"/>
  <c r="AX657" i="10"/>
  <c r="V667" i="10"/>
  <c r="AU667" i="10" s="1"/>
  <c r="AW667" i="10"/>
  <c r="AZ667" i="10"/>
  <c r="AY667" i="10"/>
  <c r="AX667" i="10"/>
  <c r="AV667" i="10"/>
  <c r="V687" i="10"/>
  <c r="AU687" i="10" s="1"/>
  <c r="AW687" i="10"/>
  <c r="AV687" i="10"/>
  <c r="AZ687" i="10"/>
  <c r="AY687" i="10"/>
  <c r="V707" i="10"/>
  <c r="AU707" i="10" s="1"/>
  <c r="AW707" i="10"/>
  <c r="AZ707" i="10"/>
  <c r="AY707" i="10"/>
  <c r="AX707" i="10"/>
  <c r="AZ665" i="10"/>
  <c r="AX711" i="10"/>
  <c r="V638" i="10"/>
  <c r="AU638" i="10" s="1"/>
  <c r="AZ638" i="10"/>
  <c r="AY638" i="10"/>
  <c r="AX638" i="10"/>
  <c r="AW638" i="10"/>
  <c r="V648" i="10"/>
  <c r="AU648" i="10" s="1"/>
  <c r="AZ648" i="10"/>
  <c r="AY648" i="10"/>
  <c r="AX648" i="10"/>
  <c r="AW648" i="10"/>
  <c r="AV648" i="10"/>
  <c r="V658" i="10"/>
  <c r="AU658" i="10" s="1"/>
  <c r="AZ658" i="10"/>
  <c r="AY658" i="10"/>
  <c r="AX658" i="10"/>
  <c r="AW658" i="10"/>
  <c r="V668" i="10"/>
  <c r="AU668" i="10" s="1"/>
  <c r="AZ668" i="10"/>
  <c r="AY668" i="10"/>
  <c r="AX668" i="10"/>
  <c r="AW668" i="10"/>
  <c r="AV668" i="10"/>
  <c r="V688" i="10"/>
  <c r="AU688" i="10" s="1"/>
  <c r="AV688" i="10"/>
  <c r="AZ688" i="10"/>
  <c r="AY688" i="10"/>
  <c r="AX688" i="10"/>
  <c r="V708" i="10"/>
  <c r="AU708" i="10" s="1"/>
  <c r="AZ708" i="10"/>
  <c r="AY708" i="10"/>
  <c r="AX708" i="10"/>
  <c r="AW708" i="10"/>
  <c r="V639" i="10"/>
  <c r="AU639" i="10" s="1"/>
  <c r="AZ639" i="10"/>
  <c r="AY639" i="10"/>
  <c r="AX639" i="10"/>
  <c r="AW639" i="10"/>
  <c r="AV639" i="10"/>
  <c r="V659" i="10"/>
  <c r="AU659" i="10" s="1"/>
  <c r="AZ659" i="10"/>
  <c r="AY659" i="10"/>
  <c r="AX659" i="10"/>
  <c r="AW659" i="10"/>
  <c r="AV659" i="10"/>
  <c r="V669" i="10"/>
  <c r="AU669" i="10" s="1"/>
  <c r="AZ669" i="10"/>
  <c r="AY669" i="10"/>
  <c r="AX669" i="10"/>
  <c r="AW669" i="10"/>
  <c r="AV669" i="10"/>
  <c r="V679" i="10"/>
  <c r="AU679" i="10" s="1"/>
  <c r="AZ679" i="10"/>
  <c r="AY679" i="10"/>
  <c r="AX679" i="10"/>
  <c r="AW679" i="10"/>
  <c r="AV679" i="10"/>
  <c r="V709" i="10"/>
  <c r="AU709" i="10" s="1"/>
  <c r="AZ709" i="10"/>
  <c r="AY709" i="10"/>
  <c r="AX709" i="10"/>
  <c r="AW709" i="10"/>
  <c r="AV709" i="10"/>
  <c r="AV637" i="10"/>
  <c r="AV657" i="10"/>
  <c r="AZ662" i="10"/>
  <c r="AX687" i="10"/>
  <c r="AV708" i="10"/>
  <c r="AY713" i="10"/>
  <c r="BE781" i="10"/>
  <c r="BD781" i="10"/>
  <c r="BC781" i="10"/>
  <c r="BB781" i="10"/>
  <c r="BA781" i="10"/>
  <c r="AZ781" i="10"/>
  <c r="V781" i="10" a="1"/>
  <c r="V781" i="10" s="1"/>
  <c r="AU781" i="10" s="1"/>
  <c r="U781" i="10"/>
  <c r="AT781" i="10" s="1"/>
  <c r="T781" i="10"/>
  <c r="S781" i="10"/>
  <c r="R781" i="10"/>
  <c r="Q781" i="10"/>
  <c r="BE780" i="10"/>
  <c r="BD780" i="10"/>
  <c r="BC780" i="10"/>
  <c r="BB780" i="10"/>
  <c r="BA780" i="10"/>
  <c r="AZ780" i="10"/>
  <c r="V780" i="10" a="1"/>
  <c r="V780" i="10" s="1"/>
  <c r="AU780" i="10" s="1"/>
  <c r="U780" i="10"/>
  <c r="AT780" i="10" s="1"/>
  <c r="T780" i="10"/>
  <c r="S780" i="10"/>
  <c r="R780" i="10"/>
  <c r="Q780" i="10"/>
  <c r="AB183" i="12"/>
  <c r="R183" i="12"/>
  <c r="Q183" i="12"/>
  <c r="P183" i="12"/>
  <c r="O183" i="12"/>
  <c r="N183" i="12"/>
  <c r="AB182" i="12"/>
  <c r="R182" i="12"/>
  <c r="Q182" i="12"/>
  <c r="P182" i="12"/>
  <c r="O182" i="12"/>
  <c r="N182" i="12"/>
  <c r="O1" i="23" l="1"/>
  <c r="AW780" i="10"/>
  <c r="AX780" i="10"/>
  <c r="AV780" i="10"/>
  <c r="AY780" i="10"/>
  <c r="AV781" i="10"/>
  <c r="AW781" i="10"/>
  <c r="AX781" i="10"/>
  <c r="AY781" i="10"/>
  <c r="AG781" i="10"/>
  <c r="AM781" i="10" s="1"/>
  <c r="AG780" i="10"/>
  <c r="AM780" i="10" s="1"/>
  <c r="AC182" i="12"/>
  <c r="AC183" i="12"/>
  <c r="H87" i="12"/>
  <c r="AR314" i="10"/>
  <c r="AQ314" i="10"/>
  <c r="AP314" i="10"/>
  <c r="AO314" i="10"/>
  <c r="AN314" i="10"/>
  <c r="AM314" i="10"/>
  <c r="AR313" i="10"/>
  <c r="AQ313" i="10"/>
  <c r="AP313" i="10"/>
  <c r="AR312" i="10"/>
  <c r="AQ312" i="10"/>
  <c r="AP312" i="10"/>
  <c r="AO312" i="10"/>
  <c r="AN312" i="10"/>
  <c r="AR311" i="10"/>
  <c r="AQ311" i="10"/>
  <c r="AP311" i="10"/>
  <c r="AO311" i="10"/>
  <c r="AN311" i="10"/>
  <c r="AM311" i="10"/>
  <c r="AR310" i="10"/>
  <c r="AQ310" i="10"/>
  <c r="AP310" i="10"/>
  <c r="AO310" i="10"/>
  <c r="AN310" i="10"/>
  <c r="AR295" i="10"/>
  <c r="AQ295" i="10"/>
  <c r="AP295" i="10"/>
  <c r="AO295" i="10"/>
  <c r="AN295" i="10"/>
  <c r="AR294" i="10"/>
  <c r="AQ294" i="10"/>
  <c r="AP294" i="10"/>
  <c r="AO294" i="10"/>
  <c r="AN294" i="10"/>
  <c r="AR293" i="10"/>
  <c r="AQ293" i="10"/>
  <c r="AP293" i="10"/>
  <c r="AO293" i="10"/>
  <c r="AN293" i="10"/>
  <c r="AM293" i="10"/>
  <c r="AR292" i="10"/>
  <c r="AQ292" i="10"/>
  <c r="AP292" i="10"/>
  <c r="AO292" i="10"/>
  <c r="AN292" i="10"/>
  <c r="AR291" i="10"/>
  <c r="AQ291" i="10"/>
  <c r="AP291" i="10"/>
  <c r="AO291" i="10"/>
  <c r="AN291" i="10"/>
  <c r="AR290" i="10"/>
  <c r="AQ290" i="10"/>
  <c r="AP290" i="10"/>
  <c r="AO290" i="10"/>
  <c r="AN290" i="10"/>
  <c r="AM290" i="10"/>
  <c r="AR289" i="10"/>
  <c r="AQ289" i="10"/>
  <c r="AP289" i="10"/>
  <c r="AO289" i="10"/>
  <c r="AN289" i="10"/>
  <c r="AR288" i="10"/>
  <c r="AQ288" i="10"/>
  <c r="AP288" i="10"/>
  <c r="AO288" i="10"/>
  <c r="AN288" i="10"/>
  <c r="AR287" i="10"/>
  <c r="AQ287" i="10"/>
  <c r="AP287" i="10"/>
  <c r="AO287" i="10"/>
  <c r="AN287" i="10"/>
  <c r="AR286" i="10"/>
  <c r="AQ286" i="10"/>
  <c r="AP286" i="10"/>
  <c r="AO286" i="10"/>
  <c r="AN286" i="10"/>
  <c r="AR285" i="10"/>
  <c r="AQ285" i="10"/>
  <c r="AP285" i="10"/>
  <c r="AO285" i="10"/>
  <c r="AN285" i="10"/>
  <c r="AR284" i="10"/>
  <c r="AQ284" i="10"/>
  <c r="AP284" i="10"/>
  <c r="AO284" i="10"/>
  <c r="AN284" i="10"/>
  <c r="AR283" i="10"/>
  <c r="AQ283" i="10"/>
  <c r="AP283" i="10"/>
  <c r="AO283" i="10"/>
  <c r="AN283" i="10"/>
  <c r="AR282" i="10"/>
  <c r="AQ282" i="10"/>
  <c r="AP282" i="10"/>
  <c r="AO282" i="10"/>
  <c r="AN282" i="10"/>
  <c r="AR281" i="10"/>
  <c r="AQ281" i="10"/>
  <c r="AP281" i="10"/>
  <c r="AO281" i="10"/>
  <c r="AN281" i="10"/>
  <c r="AR280" i="10"/>
  <c r="AQ280" i="10"/>
  <c r="AP280" i="10"/>
  <c r="AO280" i="10"/>
  <c r="AN280" i="10"/>
  <c r="AM280" i="10"/>
  <c r="AR279" i="10"/>
  <c r="AQ279" i="10"/>
  <c r="AP279" i="10"/>
  <c r="AO279" i="10"/>
  <c r="AN279" i="10"/>
  <c r="AM279" i="10"/>
  <c r="AR278" i="10"/>
  <c r="AQ278" i="10"/>
  <c r="AP278" i="10"/>
  <c r="AO278" i="10"/>
  <c r="AN278" i="10"/>
  <c r="AR277" i="10"/>
  <c r="AQ277" i="10"/>
  <c r="AP277" i="10"/>
  <c r="AO277" i="10"/>
  <c r="AN277" i="10"/>
  <c r="AR276" i="10"/>
  <c r="AQ276" i="10"/>
  <c r="AP276" i="10"/>
  <c r="AO276" i="10"/>
  <c r="AN276" i="10"/>
  <c r="AR275" i="10"/>
  <c r="AQ275" i="10"/>
  <c r="AP275" i="10"/>
  <c r="AO275" i="10"/>
  <c r="AN275" i="10"/>
  <c r="AM275" i="10"/>
  <c r="AR274" i="10"/>
  <c r="AQ274" i="10"/>
  <c r="AP274" i="10"/>
  <c r="AO274" i="10"/>
  <c r="AN274" i="10"/>
  <c r="AM274" i="10"/>
  <c r="AR273" i="10"/>
  <c r="AQ273" i="10"/>
  <c r="AP273" i="10"/>
  <c r="AO273" i="10"/>
  <c r="AN273" i="10"/>
  <c r="AR272" i="10"/>
  <c r="AQ272" i="10"/>
  <c r="AP272" i="10"/>
  <c r="AO272" i="10"/>
  <c r="AN272" i="10"/>
  <c r="AR271" i="10"/>
  <c r="AQ271" i="10"/>
  <c r="AP271" i="10"/>
  <c r="AO271" i="10"/>
  <c r="AN271" i="10"/>
  <c r="AR270" i="10"/>
  <c r="AQ270" i="10"/>
  <c r="AP270" i="10"/>
  <c r="AO270" i="10"/>
  <c r="AN270" i="10"/>
  <c r="AR269" i="10"/>
  <c r="AQ269" i="10"/>
  <c r="AP269" i="10"/>
  <c r="AO269" i="10"/>
  <c r="AN269" i="10"/>
  <c r="AR268" i="10"/>
  <c r="AQ268" i="10"/>
  <c r="AP268" i="10"/>
  <c r="AO268" i="10"/>
  <c r="AN268" i="10"/>
  <c r="AR267" i="10"/>
  <c r="AQ267" i="10"/>
  <c r="AP267" i="10"/>
  <c r="AO267" i="10"/>
  <c r="AN267" i="10"/>
  <c r="AR266" i="10"/>
  <c r="AQ266" i="10"/>
  <c r="AP266" i="10"/>
  <c r="AO266" i="10"/>
  <c r="AN266" i="10"/>
  <c r="AR265" i="10"/>
  <c r="AQ265" i="10"/>
  <c r="AP265" i="10"/>
  <c r="AO265" i="10"/>
  <c r="AN265" i="10"/>
  <c r="AR264" i="10"/>
  <c r="AQ264" i="10"/>
  <c r="AP264" i="10"/>
  <c r="AO264" i="10"/>
  <c r="AN264" i="10"/>
  <c r="AR263" i="10"/>
  <c r="AQ263" i="10"/>
  <c r="AP263" i="10"/>
  <c r="AO263" i="10"/>
  <c r="AN263" i="10"/>
  <c r="AR262" i="10"/>
  <c r="AQ262" i="10"/>
  <c r="AP262" i="10"/>
  <c r="AO262" i="10"/>
  <c r="AN262" i="10"/>
  <c r="AR261" i="10"/>
  <c r="AQ261" i="10"/>
  <c r="AP261" i="10"/>
  <c r="AO261" i="10"/>
  <c r="AN261" i="10"/>
  <c r="AR260" i="10"/>
  <c r="AQ260" i="10"/>
  <c r="AP260" i="10"/>
  <c r="AO260" i="10"/>
  <c r="AN260" i="10"/>
  <c r="AR259" i="10"/>
  <c r="AQ259" i="10"/>
  <c r="AP259" i="10"/>
  <c r="AO259" i="10"/>
  <c r="AN259" i="10"/>
  <c r="AR258" i="10"/>
  <c r="AQ258" i="10"/>
  <c r="AP258" i="10"/>
  <c r="AO258" i="10"/>
  <c r="AN258" i="10"/>
  <c r="AR257" i="10"/>
  <c r="AQ257" i="10"/>
  <c r="AP257" i="10"/>
  <c r="AO257" i="10"/>
  <c r="AN257" i="10"/>
  <c r="AR256" i="10"/>
  <c r="AQ256" i="10"/>
  <c r="AP256" i="10"/>
  <c r="AO256" i="10"/>
  <c r="AN256" i="10"/>
  <c r="AM256" i="10"/>
  <c r="AR255" i="10"/>
  <c r="AQ255" i="10"/>
  <c r="AP255" i="10"/>
  <c r="AO255" i="10"/>
  <c r="AN255" i="10"/>
  <c r="AM255" i="10"/>
  <c r="AR254" i="10"/>
  <c r="AQ254" i="10"/>
  <c r="AP254" i="10"/>
  <c r="AO254" i="10"/>
  <c r="AN254" i="10"/>
  <c r="AR253" i="10"/>
  <c r="AQ253" i="10"/>
  <c r="AP253" i="10"/>
  <c r="AO253" i="10"/>
  <c r="AN253" i="10"/>
  <c r="AR252" i="10"/>
  <c r="AQ252" i="10"/>
  <c r="AP252" i="10"/>
  <c r="AO252" i="10"/>
  <c r="AN252" i="10"/>
  <c r="AR251" i="10"/>
  <c r="AQ251" i="10"/>
  <c r="AP251" i="10"/>
  <c r="AO251" i="10"/>
  <c r="AN251" i="10"/>
  <c r="AR250" i="10"/>
  <c r="AQ250" i="10"/>
  <c r="AP250" i="10"/>
  <c r="AO250" i="10"/>
  <c r="AN250" i="10"/>
  <c r="AR249" i="10"/>
  <c r="AQ249" i="10"/>
  <c r="AP249" i="10"/>
  <c r="AO249" i="10"/>
  <c r="AN249" i="10"/>
  <c r="AR248" i="10"/>
  <c r="AQ248" i="10"/>
  <c r="AP248" i="10"/>
  <c r="AO248" i="10"/>
  <c r="AN248" i="10"/>
  <c r="AM248" i="10"/>
  <c r="AR247" i="10"/>
  <c r="AQ247" i="10"/>
  <c r="AP247" i="10"/>
  <c r="AO247" i="10"/>
  <c r="AN247" i="10"/>
  <c r="AR246" i="10"/>
  <c r="AQ246" i="10"/>
  <c r="AP246" i="10"/>
  <c r="AO246" i="10"/>
  <c r="AN246" i="10"/>
  <c r="AR245" i="10"/>
  <c r="AQ245" i="10"/>
  <c r="AP245" i="10"/>
  <c r="AO245" i="10"/>
  <c r="AN245" i="10"/>
  <c r="AM245" i="10"/>
  <c r="AR244" i="10"/>
  <c r="AQ244" i="10"/>
  <c r="AP244" i="10"/>
  <c r="AO244" i="10"/>
  <c r="AN244" i="10"/>
  <c r="AR243" i="10"/>
  <c r="AQ243" i="10"/>
  <c r="AP243" i="10"/>
  <c r="AO243" i="10"/>
  <c r="AN243" i="10"/>
  <c r="AR242" i="10"/>
  <c r="AQ242" i="10"/>
  <c r="AP242" i="10"/>
  <c r="AO242" i="10"/>
  <c r="AN242" i="10"/>
  <c r="AR241" i="10"/>
  <c r="AQ241" i="10"/>
  <c r="AP241" i="10"/>
  <c r="AO241" i="10"/>
  <c r="AN241" i="10"/>
  <c r="AR240" i="10"/>
  <c r="AQ240" i="10"/>
  <c r="AP240" i="10"/>
  <c r="AO240" i="10"/>
  <c r="AN240" i="10"/>
  <c r="AR239" i="10"/>
  <c r="AQ239" i="10"/>
  <c r="AP239" i="10"/>
  <c r="AO239" i="10"/>
  <c r="AN239" i="10"/>
  <c r="AR238" i="10"/>
  <c r="AQ238" i="10"/>
  <c r="AP238" i="10"/>
  <c r="AO238" i="10"/>
  <c r="AN238" i="10"/>
  <c r="AR237" i="10"/>
  <c r="AQ237" i="10"/>
  <c r="AP237" i="10"/>
  <c r="AO237" i="10"/>
  <c r="AN237" i="10"/>
  <c r="AR236" i="10"/>
  <c r="AQ236" i="10"/>
  <c r="AP236" i="10"/>
  <c r="AO236" i="10"/>
  <c r="AN236" i="10"/>
  <c r="AR235" i="10"/>
  <c r="AQ235" i="10"/>
  <c r="AP235" i="10"/>
  <c r="AO235" i="10"/>
  <c r="AN235" i="10"/>
  <c r="AR234" i="10"/>
  <c r="AQ234" i="10"/>
  <c r="AP234" i="10"/>
  <c r="AO234" i="10"/>
  <c r="AN234" i="10"/>
  <c r="AR233" i="10"/>
  <c r="AQ233" i="10"/>
  <c r="AP233" i="10"/>
  <c r="AO233" i="10"/>
  <c r="AN233" i="10"/>
  <c r="AR232" i="10"/>
  <c r="AQ232" i="10"/>
  <c r="AP232" i="10"/>
  <c r="AO232" i="10"/>
  <c r="AN232" i="10"/>
  <c r="AR231" i="10"/>
  <c r="AQ231" i="10"/>
  <c r="AP231" i="10"/>
  <c r="AO231" i="10"/>
  <c r="AN231" i="10"/>
  <c r="AR230" i="10"/>
  <c r="AQ230" i="10"/>
  <c r="AP230" i="10"/>
  <c r="AO230" i="10"/>
  <c r="AN230" i="10"/>
  <c r="AR229" i="10"/>
  <c r="AQ229" i="10"/>
  <c r="AP229" i="10"/>
  <c r="AO229" i="10"/>
  <c r="AN229" i="10"/>
  <c r="AR228" i="10"/>
  <c r="AQ228" i="10"/>
  <c r="AP228" i="10"/>
  <c r="AO228" i="10"/>
  <c r="AN228" i="10"/>
  <c r="AM228" i="10"/>
  <c r="AR227" i="10"/>
  <c r="AQ227" i="10"/>
  <c r="AP227" i="10"/>
  <c r="AO227" i="10"/>
  <c r="AN227" i="10"/>
  <c r="AR226" i="10"/>
  <c r="AQ226" i="10"/>
  <c r="AP226" i="10"/>
  <c r="AO226" i="10"/>
  <c r="AN226" i="10"/>
  <c r="AR225" i="10"/>
  <c r="AQ225" i="10"/>
  <c r="AP225" i="10"/>
  <c r="AO225" i="10"/>
  <c r="AN225" i="10"/>
  <c r="AR224" i="10"/>
  <c r="AQ224" i="10"/>
  <c r="AP224" i="10"/>
  <c r="AO224" i="10"/>
  <c r="AN224" i="10"/>
  <c r="AR223" i="10"/>
  <c r="AQ223" i="10"/>
  <c r="AP223" i="10"/>
  <c r="AO223" i="10"/>
  <c r="AN223" i="10"/>
  <c r="AR222" i="10"/>
  <c r="AQ222" i="10"/>
  <c r="AP222" i="10"/>
  <c r="AO222" i="10"/>
  <c r="AN222" i="10"/>
  <c r="AR221" i="10"/>
  <c r="AQ221" i="10"/>
  <c r="AP221" i="10"/>
  <c r="AO221" i="10"/>
  <c r="AN221" i="10"/>
  <c r="AR220" i="10"/>
  <c r="AQ220" i="10"/>
  <c r="AP220" i="10"/>
  <c r="AO220" i="10"/>
  <c r="AN220" i="10"/>
  <c r="AR219" i="10"/>
  <c r="AQ219" i="10"/>
  <c r="AP219" i="10"/>
  <c r="AO219" i="10"/>
  <c r="AN219" i="10"/>
  <c r="AR218" i="10"/>
  <c r="AQ218" i="10"/>
  <c r="AP218" i="10"/>
  <c r="AO218" i="10"/>
  <c r="AN218" i="10"/>
  <c r="AR217" i="10"/>
  <c r="AQ217" i="10"/>
  <c r="AP217" i="10"/>
  <c r="AO217" i="10"/>
  <c r="AN217" i="10"/>
  <c r="AR216" i="10"/>
  <c r="AQ216" i="10"/>
  <c r="AP216" i="10"/>
  <c r="AO216" i="10"/>
  <c r="AN216" i="10"/>
  <c r="AR215" i="10"/>
  <c r="AQ215" i="10"/>
  <c r="AP215" i="10"/>
  <c r="AO215" i="10"/>
  <c r="AN215" i="10"/>
  <c r="AR214" i="10"/>
  <c r="AQ214" i="10"/>
  <c r="AP214" i="10"/>
  <c r="AO214" i="10"/>
  <c r="AN214" i="10"/>
  <c r="AR213" i="10"/>
  <c r="AQ213" i="10"/>
  <c r="AP213" i="10"/>
  <c r="AO213" i="10"/>
  <c r="AN213" i="10"/>
  <c r="AR212" i="10"/>
  <c r="AQ212" i="10"/>
  <c r="AP212" i="10"/>
  <c r="AO212" i="10"/>
  <c r="AN212" i="10"/>
  <c r="AR211" i="10"/>
  <c r="AQ211" i="10"/>
  <c r="AP211" i="10"/>
  <c r="AO211" i="10"/>
  <c r="AN211" i="10"/>
  <c r="AR210" i="10"/>
  <c r="AQ210" i="10"/>
  <c r="AP210" i="10"/>
  <c r="AO210" i="10"/>
  <c r="AN210" i="10"/>
  <c r="AR209" i="10"/>
  <c r="AQ209" i="10"/>
  <c r="AP209" i="10"/>
  <c r="AO209" i="10"/>
  <c r="AN209" i="10"/>
  <c r="AR208" i="10"/>
  <c r="AQ208" i="10"/>
  <c r="AP208" i="10"/>
  <c r="AO208" i="10"/>
  <c r="AN208" i="10"/>
  <c r="AR207" i="10"/>
  <c r="AQ207" i="10"/>
  <c r="AP207" i="10"/>
  <c r="AO207" i="10"/>
  <c r="AN207" i="10"/>
  <c r="AR206" i="10"/>
  <c r="AQ206" i="10"/>
  <c r="AP206" i="10"/>
  <c r="AO206" i="10"/>
  <c r="AN206" i="10"/>
  <c r="AR205" i="10"/>
  <c r="AQ205" i="10"/>
  <c r="AP205" i="10"/>
  <c r="AO205" i="10"/>
  <c r="AN205" i="10"/>
  <c r="AR204" i="10"/>
  <c r="AQ204" i="10"/>
  <c r="AP204" i="10"/>
  <c r="AO204" i="10"/>
  <c r="AN204" i="10"/>
  <c r="AR203" i="10"/>
  <c r="AQ203" i="10"/>
  <c r="AP203" i="10"/>
  <c r="AO203" i="10"/>
  <c r="AN203" i="10"/>
  <c r="AR202" i="10"/>
  <c r="AQ202" i="10"/>
  <c r="AP202" i="10"/>
  <c r="AO202" i="10"/>
  <c r="AN202" i="10"/>
  <c r="AR201" i="10"/>
  <c r="AQ201" i="10"/>
  <c r="AP201" i="10"/>
  <c r="AO201" i="10"/>
  <c r="AN201" i="10"/>
  <c r="AR200" i="10"/>
  <c r="AQ200" i="10"/>
  <c r="AP200" i="10"/>
  <c r="AO200" i="10"/>
  <c r="AN200" i="10"/>
  <c r="AR199" i="10"/>
  <c r="AQ199" i="10"/>
  <c r="AP199" i="10"/>
  <c r="AO199" i="10"/>
  <c r="AN199" i="10"/>
  <c r="AR198" i="10"/>
  <c r="AQ198" i="10"/>
  <c r="AP198" i="10"/>
  <c r="AO198" i="10"/>
  <c r="AN198" i="10"/>
  <c r="AR197" i="10"/>
  <c r="AQ197" i="10"/>
  <c r="AP197" i="10"/>
  <c r="AO197" i="10"/>
  <c r="AN197" i="10"/>
  <c r="AR196" i="10"/>
  <c r="AQ196" i="10"/>
  <c r="AP196" i="10"/>
  <c r="AO196" i="10"/>
  <c r="AN196" i="10"/>
  <c r="AR195" i="10"/>
  <c r="AQ195" i="10"/>
  <c r="AP195" i="10"/>
  <c r="AO195" i="10"/>
  <c r="AN195" i="10"/>
  <c r="AR194" i="10"/>
  <c r="AQ194" i="10"/>
  <c r="AP194" i="10"/>
  <c r="AO194" i="10"/>
  <c r="AN194" i="10"/>
  <c r="AR193" i="10"/>
  <c r="AQ193" i="10"/>
  <c r="AP193" i="10"/>
  <c r="AO193" i="10"/>
  <c r="AN193" i="10"/>
  <c r="AR192" i="10"/>
  <c r="AQ192" i="10"/>
  <c r="AP192" i="10"/>
  <c r="AO192" i="10"/>
  <c r="AN192" i="10"/>
  <c r="AR191" i="10"/>
  <c r="AQ191" i="10"/>
  <c r="AP191" i="10"/>
  <c r="AO191" i="10"/>
  <c r="AN191" i="10"/>
  <c r="AR190" i="10"/>
  <c r="AQ190" i="10"/>
  <c r="AP190" i="10"/>
  <c r="AO190" i="10"/>
  <c r="AN190" i="10"/>
  <c r="AR189" i="10"/>
  <c r="AQ189" i="10"/>
  <c r="AP189" i="10"/>
  <c r="AO189" i="10"/>
  <c r="AN189" i="10"/>
  <c r="AR188" i="10"/>
  <c r="AQ188" i="10"/>
  <c r="AP188" i="10"/>
  <c r="AO188" i="10"/>
  <c r="AN188" i="10"/>
  <c r="AR187" i="10"/>
  <c r="AQ187" i="10"/>
  <c r="AP187" i="10"/>
  <c r="AO187" i="10"/>
  <c r="AN187" i="10"/>
  <c r="AR186" i="10"/>
  <c r="AQ186" i="10"/>
  <c r="AP186" i="10"/>
  <c r="AO186" i="10"/>
  <c r="AN186" i="10"/>
  <c r="AR185" i="10"/>
  <c r="AQ185" i="10"/>
  <c r="AP185" i="10"/>
  <c r="AO185" i="10"/>
  <c r="AN185" i="10"/>
  <c r="AR184" i="10"/>
  <c r="AQ184" i="10"/>
  <c r="AP184" i="10"/>
  <c r="AO184" i="10"/>
  <c r="AN184" i="10"/>
  <c r="AR183" i="10"/>
  <c r="AQ183" i="10"/>
  <c r="AP183" i="10"/>
  <c r="AO183" i="10"/>
  <c r="AN183" i="10"/>
  <c r="AR182" i="10"/>
  <c r="AQ182" i="10"/>
  <c r="AP182" i="10"/>
  <c r="AO182" i="10"/>
  <c r="AN182" i="10"/>
  <c r="AR181" i="10"/>
  <c r="AQ181" i="10"/>
  <c r="AP181" i="10"/>
  <c r="AO181" i="10"/>
  <c r="AN181" i="10"/>
  <c r="AR180" i="10"/>
  <c r="AQ180" i="10"/>
  <c r="AP180" i="10"/>
  <c r="AO180" i="10"/>
  <c r="AN180" i="10"/>
  <c r="AR179" i="10"/>
  <c r="AQ179" i="10"/>
  <c r="AP179" i="10"/>
  <c r="AO179" i="10"/>
  <c r="AN179" i="10"/>
  <c r="AR178" i="10"/>
  <c r="AQ178" i="10"/>
  <c r="AP178" i="10"/>
  <c r="AO178" i="10"/>
  <c r="AN178" i="10"/>
  <c r="AR177" i="10"/>
  <c r="AQ177" i="10"/>
  <c r="AP177" i="10"/>
  <c r="AO177" i="10"/>
  <c r="AN177" i="10"/>
  <c r="AR176" i="10"/>
  <c r="AQ176" i="10"/>
  <c r="AP176" i="10"/>
  <c r="AO176" i="10"/>
  <c r="AN176" i="10"/>
  <c r="AR175" i="10"/>
  <c r="AQ175" i="10"/>
  <c r="AP175" i="10"/>
  <c r="AO175" i="10"/>
  <c r="AN175" i="10"/>
  <c r="AR174" i="10"/>
  <c r="AQ174" i="10"/>
  <c r="AP174" i="10"/>
  <c r="AO174" i="10"/>
  <c r="AN174" i="10"/>
  <c r="AR173" i="10"/>
  <c r="AQ173" i="10"/>
  <c r="AP173" i="10"/>
  <c r="AO173" i="10"/>
  <c r="AN173" i="10"/>
  <c r="AR172" i="10"/>
  <c r="AQ172" i="10"/>
  <c r="AP172" i="10"/>
  <c r="AO172" i="10"/>
  <c r="AN172" i="10"/>
  <c r="AR171" i="10"/>
  <c r="AQ171" i="10"/>
  <c r="AP171" i="10"/>
  <c r="AO171" i="10"/>
  <c r="AN171" i="10"/>
  <c r="AR170" i="10"/>
  <c r="AQ170" i="10"/>
  <c r="AP170" i="10"/>
  <c r="AO170" i="10"/>
  <c r="AN170" i="10"/>
  <c r="AR169" i="10"/>
  <c r="AQ169" i="10"/>
  <c r="AP169" i="10"/>
  <c r="AO169" i="10"/>
  <c r="AN169" i="10"/>
  <c r="AR168" i="10"/>
  <c r="AQ168" i="10"/>
  <c r="AP168" i="10"/>
  <c r="AO168" i="10"/>
  <c r="AN168" i="10"/>
  <c r="AR167" i="10"/>
  <c r="AQ167" i="10"/>
  <c r="AP167" i="10"/>
  <c r="AO167" i="10"/>
  <c r="AN167" i="10"/>
  <c r="AR166" i="10"/>
  <c r="AQ166" i="10"/>
  <c r="AP166" i="10"/>
  <c r="AO166" i="10"/>
  <c r="AN166" i="10"/>
  <c r="AR165" i="10"/>
  <c r="AQ165" i="10"/>
  <c r="AP165" i="10"/>
  <c r="AO165" i="10"/>
  <c r="AN165" i="10"/>
  <c r="AM165" i="10"/>
  <c r="AR164" i="10"/>
  <c r="AQ164" i="10"/>
  <c r="AP164" i="10"/>
  <c r="AO164" i="10"/>
  <c r="AN164" i="10"/>
  <c r="AR163" i="10"/>
  <c r="AQ163" i="10"/>
  <c r="AP163" i="10"/>
  <c r="AO163" i="10"/>
  <c r="AN163" i="10"/>
  <c r="AM163" i="10"/>
  <c r="AR162" i="10"/>
  <c r="AQ162" i="10"/>
  <c r="AP162" i="10"/>
  <c r="AO162" i="10"/>
  <c r="AN162" i="10"/>
  <c r="AR161" i="10"/>
  <c r="AQ161" i="10"/>
  <c r="AP161" i="10"/>
  <c r="AO161" i="10"/>
  <c r="AN161" i="10"/>
  <c r="AR160" i="10"/>
  <c r="AQ160" i="10"/>
  <c r="AP160" i="10"/>
  <c r="AO160" i="10"/>
  <c r="AN160" i="10"/>
  <c r="AR159" i="10"/>
  <c r="AQ159" i="10"/>
  <c r="AP159" i="10"/>
  <c r="AO159" i="10"/>
  <c r="AN159" i="10"/>
  <c r="AR158" i="10"/>
  <c r="AQ158" i="10"/>
  <c r="AP158" i="10"/>
  <c r="AO158" i="10"/>
  <c r="AN158" i="10"/>
  <c r="AR157" i="10"/>
  <c r="AQ157" i="10"/>
  <c r="AP157" i="10"/>
  <c r="AO157" i="10"/>
  <c r="AN157" i="10"/>
  <c r="AR156" i="10"/>
  <c r="AQ156" i="10"/>
  <c r="AP156" i="10"/>
  <c r="AO156" i="10"/>
  <c r="AN156" i="10"/>
  <c r="AR155" i="10"/>
  <c r="AQ155" i="10"/>
  <c r="AP155" i="10"/>
  <c r="AO155" i="10"/>
  <c r="AN155" i="10"/>
  <c r="AR154" i="10"/>
  <c r="AQ154" i="10"/>
  <c r="AP154" i="10"/>
  <c r="AO154" i="10"/>
  <c r="AN154" i="10"/>
  <c r="AR153" i="10"/>
  <c r="AQ153" i="10"/>
  <c r="AP153" i="10"/>
  <c r="AO153" i="10"/>
  <c r="AN153" i="10"/>
  <c r="AR152" i="10"/>
  <c r="AQ152" i="10"/>
  <c r="AP152" i="10"/>
  <c r="AO152" i="10"/>
  <c r="AN152" i="10"/>
  <c r="AM152" i="10"/>
  <c r="AR151" i="10"/>
  <c r="AQ151" i="10"/>
  <c r="AP151" i="10"/>
  <c r="AO151" i="10"/>
  <c r="AN151" i="10"/>
  <c r="AR150" i="10"/>
  <c r="AQ150" i="10"/>
  <c r="AP150" i="10"/>
  <c r="AO150" i="10"/>
  <c r="AN150" i="10"/>
  <c r="AR149" i="10"/>
  <c r="AQ149" i="10"/>
  <c r="AP149" i="10"/>
  <c r="AO149" i="10"/>
  <c r="AN149" i="10"/>
  <c r="AR148" i="10"/>
  <c r="AQ148" i="10"/>
  <c r="AP148" i="10"/>
  <c r="AO148" i="10"/>
  <c r="AN148" i="10"/>
  <c r="AR147" i="10"/>
  <c r="AQ147" i="10"/>
  <c r="AP147" i="10"/>
  <c r="AO147" i="10"/>
  <c r="AN147" i="10"/>
  <c r="AR146" i="10"/>
  <c r="AQ146" i="10"/>
  <c r="AP146" i="10"/>
  <c r="AO146" i="10"/>
  <c r="AN146" i="10"/>
  <c r="AR145" i="10"/>
  <c r="AQ145" i="10"/>
  <c r="AP145" i="10"/>
  <c r="AO145" i="10"/>
  <c r="AN145" i="10"/>
  <c r="AM145" i="10"/>
  <c r="AR144" i="10"/>
  <c r="AQ144" i="10"/>
  <c r="AP144" i="10"/>
  <c r="AO144" i="10"/>
  <c r="AN144" i="10"/>
  <c r="AR143" i="10"/>
  <c r="AQ143" i="10"/>
  <c r="AP143" i="10"/>
  <c r="AO143" i="10"/>
  <c r="AN143" i="10"/>
  <c r="AR142" i="10"/>
  <c r="AQ142" i="10"/>
  <c r="AP142" i="10"/>
  <c r="AO142" i="10"/>
  <c r="AN142" i="10"/>
  <c r="AR141" i="10"/>
  <c r="AQ141" i="10"/>
  <c r="AP141" i="10"/>
  <c r="AO141" i="10"/>
  <c r="AN141" i="10"/>
  <c r="AR140" i="10"/>
  <c r="AQ140" i="10"/>
  <c r="AP140" i="10"/>
  <c r="AO140" i="10"/>
  <c r="AN140" i="10"/>
  <c r="AR139" i="10"/>
  <c r="AQ139" i="10"/>
  <c r="AP139" i="10"/>
  <c r="AO139" i="10"/>
  <c r="AN139" i="10"/>
  <c r="AM139" i="10"/>
  <c r="AR138" i="10"/>
  <c r="AQ138" i="10"/>
  <c r="AP138" i="10"/>
  <c r="AO138" i="10"/>
  <c r="AN138" i="10"/>
  <c r="AM138" i="10"/>
  <c r="AR137" i="10"/>
  <c r="AQ137" i="10"/>
  <c r="AP137" i="10"/>
  <c r="AO137" i="10"/>
  <c r="AN137" i="10"/>
  <c r="AR136" i="10"/>
  <c r="AQ136" i="10"/>
  <c r="AP136" i="10"/>
  <c r="AO136" i="10"/>
  <c r="AN136" i="10"/>
  <c r="AR135" i="10"/>
  <c r="AQ135" i="10"/>
  <c r="AP135" i="10"/>
  <c r="AO135" i="10"/>
  <c r="AN135" i="10"/>
  <c r="AR134" i="10"/>
  <c r="AQ134" i="10"/>
  <c r="AP134" i="10"/>
  <c r="AO134" i="10"/>
  <c r="AN134" i="10"/>
  <c r="AR133" i="10"/>
  <c r="AQ133" i="10"/>
  <c r="AP133" i="10"/>
  <c r="AO133" i="10"/>
  <c r="AN133" i="10"/>
  <c r="AR132" i="10"/>
  <c r="AQ132" i="10"/>
  <c r="AP132" i="10"/>
  <c r="AO132" i="10"/>
  <c r="AN132" i="10"/>
  <c r="AM132" i="10"/>
  <c r="AR131" i="10"/>
  <c r="AQ131" i="10"/>
  <c r="AP131" i="10"/>
  <c r="AO131" i="10"/>
  <c r="AN131" i="10"/>
  <c r="AR130" i="10"/>
  <c r="AQ130" i="10"/>
  <c r="AP130" i="10"/>
  <c r="AO130" i="10"/>
  <c r="AN130" i="10"/>
  <c r="AR129" i="10"/>
  <c r="AQ129" i="10"/>
  <c r="AP129" i="10"/>
  <c r="AO129" i="10"/>
  <c r="AN129" i="10"/>
  <c r="AR128" i="10"/>
  <c r="AQ128" i="10"/>
  <c r="AP128" i="10"/>
  <c r="AO128" i="10"/>
  <c r="AN128" i="10"/>
  <c r="AR127" i="10"/>
  <c r="AQ127" i="10"/>
  <c r="AP127" i="10"/>
  <c r="AO127" i="10"/>
  <c r="AN127" i="10"/>
  <c r="AR126" i="10"/>
  <c r="AQ126" i="10"/>
  <c r="AP126" i="10"/>
  <c r="AO126" i="10"/>
  <c r="AN126" i="10"/>
  <c r="AR125" i="10"/>
  <c r="AQ125" i="10"/>
  <c r="AP125" i="10"/>
  <c r="AO125" i="10"/>
  <c r="AN125" i="10"/>
  <c r="AR124" i="10"/>
  <c r="AQ124" i="10"/>
  <c r="AP124" i="10"/>
  <c r="AO124" i="10"/>
  <c r="AN124" i="10"/>
  <c r="AR123" i="10"/>
  <c r="AQ123" i="10"/>
  <c r="AP123" i="10"/>
  <c r="AO123" i="10"/>
  <c r="AN123" i="10"/>
  <c r="AR122" i="10"/>
  <c r="AQ122" i="10"/>
  <c r="AP122" i="10"/>
  <c r="AO122" i="10"/>
  <c r="AN122" i="10"/>
  <c r="AR121" i="10"/>
  <c r="AQ121" i="10"/>
  <c r="AP121" i="10"/>
  <c r="AO121" i="10"/>
  <c r="AN121" i="10"/>
  <c r="AR120" i="10"/>
  <c r="AQ120" i="10"/>
  <c r="AP120" i="10"/>
  <c r="AO120" i="10"/>
  <c r="AN120" i="10"/>
  <c r="AR119" i="10"/>
  <c r="AQ119" i="10"/>
  <c r="AP119" i="10"/>
  <c r="AO119" i="10"/>
  <c r="AN119" i="10"/>
  <c r="AR118" i="10"/>
  <c r="AQ118" i="10"/>
  <c r="AP118" i="10"/>
  <c r="AO118" i="10"/>
  <c r="AN118" i="10"/>
  <c r="AR117" i="10"/>
  <c r="AQ117" i="10"/>
  <c r="AP117" i="10"/>
  <c r="AO117" i="10"/>
  <c r="AN117" i="10"/>
  <c r="AR116" i="10"/>
  <c r="AQ116" i="10"/>
  <c r="AP116" i="10"/>
  <c r="AO116" i="10"/>
  <c r="AN116" i="10"/>
  <c r="AR115" i="10"/>
  <c r="AQ115" i="10"/>
  <c r="AP115" i="10"/>
  <c r="AO115" i="10"/>
  <c r="AN115" i="10"/>
  <c r="AR114" i="10"/>
  <c r="AQ114" i="10"/>
  <c r="AP114" i="10"/>
  <c r="AO114" i="10"/>
  <c r="AN114" i="10"/>
  <c r="AR113" i="10"/>
  <c r="AQ113" i="10"/>
  <c r="AP113" i="10"/>
  <c r="AO113" i="10"/>
  <c r="AN113" i="10"/>
  <c r="AR112" i="10"/>
  <c r="AQ112" i="10"/>
  <c r="AP112" i="10"/>
  <c r="AO112" i="10"/>
  <c r="AN112" i="10"/>
  <c r="AR111" i="10"/>
  <c r="AQ111" i="10"/>
  <c r="AP111" i="10"/>
  <c r="AO111" i="10"/>
  <c r="AN111" i="10"/>
  <c r="AR110" i="10"/>
  <c r="AQ110" i="10"/>
  <c r="AP110" i="10"/>
  <c r="AO110" i="10"/>
  <c r="AN110" i="10"/>
  <c r="AR109" i="10"/>
  <c r="AQ109" i="10"/>
  <c r="AP109" i="10"/>
  <c r="AO109" i="10"/>
  <c r="AN109" i="10"/>
  <c r="AR108" i="10"/>
  <c r="AQ108" i="10"/>
  <c r="AP108" i="10"/>
  <c r="AO108" i="10"/>
  <c r="AN108" i="10"/>
  <c r="AR107" i="10"/>
  <c r="AQ107" i="10"/>
  <c r="AP107" i="10"/>
  <c r="AO107" i="10"/>
  <c r="AN107" i="10"/>
  <c r="AR106" i="10"/>
  <c r="AQ106" i="10"/>
  <c r="AP106" i="10"/>
  <c r="AO106" i="10"/>
  <c r="AN106" i="10"/>
  <c r="AR105" i="10"/>
  <c r="AQ105" i="10"/>
  <c r="AP105" i="10"/>
  <c r="AO105" i="10"/>
  <c r="AN105" i="10"/>
  <c r="AR104" i="10"/>
  <c r="AQ104" i="10"/>
  <c r="AP104" i="10"/>
  <c r="AO104" i="10"/>
  <c r="AN104" i="10"/>
  <c r="AR103" i="10"/>
  <c r="AQ103" i="10"/>
  <c r="AP103" i="10"/>
  <c r="AO103" i="10"/>
  <c r="AN103" i="10"/>
  <c r="AR102" i="10"/>
  <c r="AQ102" i="10"/>
  <c r="AP102" i="10"/>
  <c r="AO102" i="10"/>
  <c r="AN102" i="10"/>
  <c r="AR101" i="10"/>
  <c r="AQ101" i="10"/>
  <c r="AP101" i="10"/>
  <c r="AO101" i="10"/>
  <c r="AN101" i="10"/>
  <c r="AR100" i="10"/>
  <c r="AQ100" i="10"/>
  <c r="AP100" i="10"/>
  <c r="AO100" i="10"/>
  <c r="AN100" i="10"/>
  <c r="AR99" i="10"/>
  <c r="AQ99" i="10"/>
  <c r="AP99" i="10"/>
  <c r="AO99" i="10"/>
  <c r="AN99" i="10"/>
  <c r="AR98" i="10"/>
  <c r="AQ98" i="10"/>
  <c r="AP98" i="10"/>
  <c r="AO98" i="10"/>
  <c r="AN98" i="10"/>
  <c r="AR97" i="10"/>
  <c r="AQ97" i="10"/>
  <c r="AP97" i="10"/>
  <c r="AO97" i="10"/>
  <c r="AN97" i="10"/>
  <c r="AR96" i="10"/>
  <c r="AQ96" i="10"/>
  <c r="AP96" i="10"/>
  <c r="AO96" i="10"/>
  <c r="AN96" i="10"/>
  <c r="AR95" i="10"/>
  <c r="AQ95" i="10"/>
  <c r="AP95" i="10"/>
  <c r="AO95" i="10"/>
  <c r="AN95" i="10"/>
  <c r="AR94" i="10"/>
  <c r="AQ94" i="10"/>
  <c r="AP94" i="10"/>
  <c r="AO94" i="10"/>
  <c r="AN94" i="10"/>
  <c r="AR93" i="10"/>
  <c r="AQ93" i="10"/>
  <c r="AP93" i="10"/>
  <c r="AO93" i="10"/>
  <c r="AN93" i="10"/>
  <c r="AM93" i="10"/>
  <c r="AR92" i="10"/>
  <c r="AQ92" i="10"/>
  <c r="AP92" i="10"/>
  <c r="AO92" i="10"/>
  <c r="AN92" i="10"/>
  <c r="AM92" i="10"/>
  <c r="AR91" i="10"/>
  <c r="AQ91" i="10"/>
  <c r="AP91" i="10"/>
  <c r="AO91" i="10"/>
  <c r="AN91" i="10"/>
  <c r="AR90" i="10"/>
  <c r="AQ90" i="10"/>
  <c r="AP90" i="10"/>
  <c r="AO90" i="10"/>
  <c r="AN90" i="10"/>
  <c r="AR89" i="10"/>
  <c r="AQ89" i="10"/>
  <c r="AP89" i="10"/>
  <c r="AO89" i="10"/>
  <c r="AN89" i="10"/>
  <c r="AR88" i="10"/>
  <c r="AQ88" i="10"/>
  <c r="AP88" i="10"/>
  <c r="AO88" i="10"/>
  <c r="AN88" i="10"/>
  <c r="AR87" i="10"/>
  <c r="AQ87" i="10"/>
  <c r="AP87" i="10"/>
  <c r="AO87" i="10"/>
  <c r="AN87" i="10"/>
  <c r="AR86" i="10"/>
  <c r="AQ86" i="10"/>
  <c r="AP86" i="10"/>
  <c r="AO86" i="10"/>
  <c r="AN86" i="10"/>
  <c r="AR85" i="10"/>
  <c r="AQ85" i="10"/>
  <c r="AP85" i="10"/>
  <c r="AO85" i="10"/>
  <c r="AN85" i="10"/>
  <c r="AR84" i="10"/>
  <c r="AQ84" i="10"/>
  <c r="AP84" i="10"/>
  <c r="AO84" i="10"/>
  <c r="AN84" i="10"/>
  <c r="AR83" i="10"/>
  <c r="AQ83" i="10"/>
  <c r="AP83" i="10"/>
  <c r="AO83" i="10"/>
  <c r="AN83" i="10"/>
  <c r="AR82" i="10"/>
  <c r="AQ82" i="10"/>
  <c r="AP82" i="10"/>
  <c r="AO82" i="10"/>
  <c r="AN82" i="10"/>
  <c r="AR81" i="10"/>
  <c r="M182" i="12" s="1"/>
  <c r="AQ81" i="10"/>
  <c r="L182" i="12" s="1"/>
  <c r="AP81" i="10"/>
  <c r="K182" i="12" s="1"/>
  <c r="AO81" i="10"/>
  <c r="J182" i="12" s="1"/>
  <c r="AN81" i="10"/>
  <c r="I182" i="12" s="1"/>
  <c r="AR80" i="10"/>
  <c r="AQ80" i="10"/>
  <c r="AP80" i="10"/>
  <c r="AO80" i="10"/>
  <c r="AN80" i="10"/>
  <c r="AR79" i="10"/>
  <c r="AQ79" i="10"/>
  <c r="AP79" i="10"/>
  <c r="AO79" i="10"/>
  <c r="AN79" i="10"/>
  <c r="AR78" i="10"/>
  <c r="AQ78" i="10"/>
  <c r="AP78" i="10"/>
  <c r="AO78" i="10"/>
  <c r="AN78" i="10"/>
  <c r="AR77" i="10"/>
  <c r="AQ77" i="10"/>
  <c r="AP77" i="10"/>
  <c r="AO77" i="10"/>
  <c r="AN77" i="10"/>
  <c r="AR76" i="10"/>
  <c r="AQ76" i="10"/>
  <c r="AP76" i="10"/>
  <c r="AO76" i="10"/>
  <c r="AN76" i="10"/>
  <c r="AR75" i="10"/>
  <c r="AQ75" i="10"/>
  <c r="AP75" i="10"/>
  <c r="AO75" i="10"/>
  <c r="AN75" i="10"/>
  <c r="AR74" i="10"/>
  <c r="AQ74" i="10"/>
  <c r="AP74" i="10"/>
  <c r="AO74" i="10"/>
  <c r="AN74" i="10"/>
  <c r="AR73" i="10"/>
  <c r="AQ73" i="10"/>
  <c r="AP73" i="10"/>
  <c r="AO73" i="10"/>
  <c r="AN73" i="10"/>
  <c r="AR72" i="10"/>
  <c r="AQ72" i="10"/>
  <c r="AP72" i="10"/>
  <c r="AO72" i="10"/>
  <c r="AN72" i="10"/>
  <c r="AR71" i="10"/>
  <c r="AQ71" i="10"/>
  <c r="AP71" i="10"/>
  <c r="AO71" i="10"/>
  <c r="AN71" i="10"/>
  <c r="AR70" i="10"/>
  <c r="AQ70" i="10"/>
  <c r="AP70" i="10"/>
  <c r="AO70" i="10"/>
  <c r="AN70" i="10"/>
  <c r="AR69" i="10"/>
  <c r="AQ69" i="10"/>
  <c r="AP69" i="10"/>
  <c r="AO69" i="10"/>
  <c r="AN69" i="10"/>
  <c r="AR68" i="10"/>
  <c r="AQ68" i="10"/>
  <c r="AP68" i="10"/>
  <c r="AO68" i="10"/>
  <c r="AN68" i="10"/>
  <c r="AR67" i="10"/>
  <c r="AQ67" i="10"/>
  <c r="AP67" i="10"/>
  <c r="AO67" i="10"/>
  <c r="AN67" i="10"/>
  <c r="AR66" i="10"/>
  <c r="AQ66" i="10"/>
  <c r="AP66" i="10"/>
  <c r="AO66" i="10"/>
  <c r="AN66" i="10"/>
  <c r="AR65" i="10"/>
  <c r="AQ65" i="10"/>
  <c r="AP65" i="10"/>
  <c r="AO65" i="10"/>
  <c r="AN65" i="10"/>
  <c r="AR64" i="10"/>
  <c r="AQ64" i="10"/>
  <c r="AP64" i="10"/>
  <c r="AO64" i="10"/>
  <c r="AN64" i="10"/>
  <c r="AR63" i="10"/>
  <c r="AQ63" i="10"/>
  <c r="AP63" i="10"/>
  <c r="AO63" i="10"/>
  <c r="AN63" i="10"/>
  <c r="AR62" i="10"/>
  <c r="AQ62" i="10"/>
  <c r="AP62" i="10"/>
  <c r="AO62" i="10"/>
  <c r="AN62" i="10"/>
  <c r="AR61" i="10"/>
  <c r="AQ61" i="10"/>
  <c r="AP61" i="10"/>
  <c r="AO61" i="10"/>
  <c r="AN61" i="10"/>
  <c r="AR60" i="10"/>
  <c r="AQ60" i="10"/>
  <c r="AP60" i="10"/>
  <c r="AO60" i="10"/>
  <c r="AN60" i="10"/>
  <c r="AR59" i="10"/>
  <c r="AQ59" i="10"/>
  <c r="AP59" i="10"/>
  <c r="AO59" i="10"/>
  <c r="AN59" i="10"/>
  <c r="AR58" i="10"/>
  <c r="AQ58" i="10"/>
  <c r="AP58" i="10"/>
  <c r="AO58" i="10"/>
  <c r="AN58" i="10"/>
  <c r="AR57" i="10"/>
  <c r="AQ57" i="10"/>
  <c r="AP57" i="10"/>
  <c r="AO57" i="10"/>
  <c r="AN57" i="10"/>
  <c r="AR56" i="10"/>
  <c r="AQ56" i="10"/>
  <c r="AP56" i="10"/>
  <c r="AO56" i="10"/>
  <c r="AN56" i="10"/>
  <c r="AR55" i="10"/>
  <c r="AQ55" i="10"/>
  <c r="AP55" i="10"/>
  <c r="AO55" i="10"/>
  <c r="AN55" i="10"/>
  <c r="AR54" i="10"/>
  <c r="AQ54" i="10"/>
  <c r="AP54" i="10"/>
  <c r="AO54" i="10"/>
  <c r="AN54" i="10"/>
  <c r="AR53" i="10"/>
  <c r="AQ53" i="10"/>
  <c r="AP53" i="10"/>
  <c r="AO53" i="10"/>
  <c r="AN53" i="10"/>
  <c r="AR52" i="10"/>
  <c r="AQ52" i="10"/>
  <c r="AP52" i="10"/>
  <c r="AO52" i="10"/>
  <c r="AN52" i="10"/>
  <c r="AR51" i="10"/>
  <c r="AQ51" i="10"/>
  <c r="AP51" i="10"/>
  <c r="AO51" i="10"/>
  <c r="AN51" i="10"/>
  <c r="AR50" i="10"/>
  <c r="AQ50" i="10"/>
  <c r="AP50" i="10"/>
  <c r="AO50" i="10"/>
  <c r="AN50" i="10"/>
  <c r="AR49" i="10"/>
  <c r="AQ49" i="10"/>
  <c r="AP49" i="10"/>
  <c r="AO49" i="10"/>
  <c r="AN49" i="10"/>
  <c r="AR48" i="10"/>
  <c r="AQ48" i="10"/>
  <c r="AP48" i="10"/>
  <c r="AO48" i="10"/>
  <c r="AN48" i="10"/>
  <c r="AR47" i="10"/>
  <c r="AQ47" i="10"/>
  <c r="AP47" i="10"/>
  <c r="AO47" i="10"/>
  <c r="AN47" i="10"/>
  <c r="AR46" i="10"/>
  <c r="AQ46" i="10"/>
  <c r="AP46" i="10"/>
  <c r="AO46" i="10"/>
  <c r="AN46" i="10"/>
  <c r="AM46" i="10"/>
  <c r="AR45" i="10"/>
  <c r="AQ45" i="10"/>
  <c r="AP45" i="10"/>
  <c r="AO45" i="10"/>
  <c r="AN45" i="10"/>
  <c r="AM45" i="10"/>
  <c r="AR44" i="10"/>
  <c r="AQ44" i="10"/>
  <c r="AP44" i="10"/>
  <c r="AO44" i="10"/>
  <c r="AN44" i="10"/>
  <c r="AM44" i="10"/>
  <c r="AR43" i="10"/>
  <c r="AQ43" i="10"/>
  <c r="AP43" i="10"/>
  <c r="AO43" i="10"/>
  <c r="AN43" i="10"/>
  <c r="AM43" i="10"/>
  <c r="AR42" i="10"/>
  <c r="AQ42" i="10"/>
  <c r="AP42" i="10"/>
  <c r="AO42" i="10"/>
  <c r="AN42" i="10"/>
  <c r="AM42" i="10"/>
  <c r="AR41" i="10"/>
  <c r="AQ41" i="10"/>
  <c r="AP41" i="10"/>
  <c r="AO41" i="10"/>
  <c r="AN41" i="10"/>
  <c r="I137" i="12" s="1"/>
  <c r="AM41" i="10"/>
  <c r="AR40" i="10"/>
  <c r="AQ40" i="10"/>
  <c r="AP40" i="10"/>
  <c r="AO40" i="10"/>
  <c r="AN40" i="10"/>
  <c r="I132" i="12" s="1"/>
  <c r="AM40" i="10"/>
  <c r="AR39" i="10"/>
  <c r="AQ39" i="10"/>
  <c r="AP39" i="10"/>
  <c r="AO39" i="10"/>
  <c r="AN39" i="10"/>
  <c r="I131" i="12" s="1"/>
  <c r="AM39" i="10"/>
  <c r="AR38" i="10"/>
  <c r="AQ38" i="10"/>
  <c r="AP38" i="10"/>
  <c r="AO38" i="10"/>
  <c r="AN38" i="10"/>
  <c r="AM38" i="10"/>
  <c r="AR37" i="10"/>
  <c r="AQ37" i="10"/>
  <c r="AP37" i="10"/>
  <c r="AO37" i="10"/>
  <c r="AN37" i="10"/>
  <c r="I143" i="12" s="1"/>
  <c r="AM37" i="10"/>
  <c r="AR36" i="10"/>
  <c r="AQ36" i="10"/>
  <c r="AP36" i="10"/>
  <c r="AO36" i="10"/>
  <c r="AN36" i="10"/>
  <c r="AM36" i="10"/>
  <c r="AR35" i="10"/>
  <c r="AQ35" i="10"/>
  <c r="AP35" i="10"/>
  <c r="AO35" i="10"/>
  <c r="AN35" i="10"/>
  <c r="I122" i="12" s="1"/>
  <c r="AM35" i="10"/>
  <c r="AR34" i="10"/>
  <c r="AQ34" i="10"/>
  <c r="AP34" i="10"/>
  <c r="AO34" i="10"/>
  <c r="AN34" i="10"/>
  <c r="I121" i="12" s="1"/>
  <c r="AM34" i="10"/>
  <c r="AR33" i="10"/>
  <c r="AQ33" i="10"/>
  <c r="AP33" i="10"/>
  <c r="AO33" i="10"/>
  <c r="AN33" i="10"/>
  <c r="AM33" i="10"/>
  <c r="AR32" i="10"/>
  <c r="AQ32" i="10"/>
  <c r="AP32" i="10"/>
  <c r="AO32" i="10"/>
  <c r="AN32" i="10"/>
  <c r="I142" i="12" s="1"/>
  <c r="AM32" i="10"/>
  <c r="AR31" i="10"/>
  <c r="AQ31" i="10"/>
  <c r="AP31" i="10"/>
  <c r="AO31" i="10"/>
  <c r="AN31" i="10"/>
  <c r="AM31" i="10"/>
  <c r="AR30" i="10"/>
  <c r="AQ30" i="10"/>
  <c r="AP30" i="10"/>
  <c r="AO30" i="10"/>
  <c r="AN30" i="10"/>
  <c r="AM30" i="10"/>
  <c r="AR29" i="10"/>
  <c r="AQ29" i="10"/>
  <c r="AP29" i="10"/>
  <c r="AO29" i="10"/>
  <c r="AN29" i="10"/>
  <c r="AM29" i="10"/>
  <c r="AR28" i="10"/>
  <c r="AQ28" i="10"/>
  <c r="AP28" i="10"/>
  <c r="AO28" i="10"/>
  <c r="AN28" i="10"/>
  <c r="AM28" i="10"/>
  <c r="AR27" i="10"/>
  <c r="AQ27" i="10"/>
  <c r="AP27" i="10"/>
  <c r="AO27" i="10"/>
  <c r="AN27" i="10"/>
  <c r="AM27" i="10"/>
  <c r="AR26" i="10"/>
  <c r="AQ26" i="10"/>
  <c r="AP26" i="10"/>
  <c r="AO26" i="10"/>
  <c r="AN26" i="10"/>
  <c r="AM26" i="10"/>
  <c r="AR25" i="10"/>
  <c r="AQ25" i="10"/>
  <c r="AP25" i="10"/>
  <c r="AO25" i="10"/>
  <c r="AN25" i="10"/>
  <c r="AM25" i="10"/>
  <c r="AR24" i="10"/>
  <c r="AQ24" i="10"/>
  <c r="AP24" i="10"/>
  <c r="AO24" i="10"/>
  <c r="AN24" i="10"/>
  <c r="AM24" i="10"/>
  <c r="AR23" i="10"/>
  <c r="AQ23" i="10"/>
  <c r="AP23" i="10"/>
  <c r="AO23" i="10"/>
  <c r="AN23" i="10"/>
  <c r="AM23" i="10"/>
  <c r="AR22" i="10"/>
  <c r="AQ22" i="10"/>
  <c r="AP22" i="10"/>
  <c r="AO22" i="10"/>
  <c r="AN22" i="10"/>
  <c r="AM22" i="10"/>
  <c r="AR21" i="10"/>
  <c r="AQ21" i="10"/>
  <c r="AP21" i="10"/>
  <c r="AO21" i="10"/>
  <c r="AN21" i="10"/>
  <c r="AM21" i="10"/>
  <c r="AR20" i="10"/>
  <c r="AQ20" i="10"/>
  <c r="AP20" i="10"/>
  <c r="AO20" i="10"/>
  <c r="AN20" i="10"/>
  <c r="AR19" i="10"/>
  <c r="AQ19" i="10"/>
  <c r="AP19" i="10"/>
  <c r="AO19" i="10"/>
  <c r="AN19" i="10"/>
  <c r="AR18" i="10"/>
  <c r="AQ18" i="10"/>
  <c r="AP18" i="10"/>
  <c r="AO18" i="10"/>
  <c r="AN18" i="10"/>
  <c r="AR17" i="10"/>
  <c r="AQ17" i="10"/>
  <c r="AP17" i="10"/>
  <c r="AO17" i="10"/>
  <c r="AN17" i="10"/>
  <c r="AR16" i="10"/>
  <c r="AQ16" i="10"/>
  <c r="AP16" i="10"/>
  <c r="AO16" i="10"/>
  <c r="AN16" i="10"/>
  <c r="AR15" i="10"/>
  <c r="AQ15" i="10"/>
  <c r="AP15" i="10"/>
  <c r="AO15" i="10"/>
  <c r="AN15" i="10"/>
  <c r="AR14" i="10"/>
  <c r="AQ14" i="10"/>
  <c r="AP14" i="10"/>
  <c r="AO14" i="10"/>
  <c r="AN14" i="10"/>
  <c r="AR13" i="10"/>
  <c r="AQ13" i="10"/>
  <c r="AP13" i="10"/>
  <c r="AO13" i="10"/>
  <c r="AN13" i="10"/>
  <c r="AR12" i="10"/>
  <c r="AQ12" i="10"/>
  <c r="AP12" i="10"/>
  <c r="AO12" i="10"/>
  <c r="AN12" i="10"/>
  <c r="AR11" i="10"/>
  <c r="AQ11" i="10"/>
  <c r="AP11" i="10"/>
  <c r="AO11" i="10"/>
  <c r="AN11" i="10"/>
  <c r="AR10" i="10"/>
  <c r="AQ10" i="10"/>
  <c r="AP10" i="10"/>
  <c r="AO10" i="10"/>
  <c r="AN10" i="10"/>
  <c r="AR9" i="10"/>
  <c r="AQ9" i="10"/>
  <c r="AP9" i="10"/>
  <c r="AO9" i="10"/>
  <c r="AN9" i="10"/>
  <c r="AR8" i="10"/>
  <c r="AQ8" i="10"/>
  <c r="AP8" i="10"/>
  <c r="AO8" i="10"/>
  <c r="AN8" i="10"/>
  <c r="BE94" i="10"/>
  <c r="BD94" i="10"/>
  <c r="BC94" i="10"/>
  <c r="BB94" i="10"/>
  <c r="BA94" i="10"/>
  <c r="BE93" i="10"/>
  <c r="BD93" i="10"/>
  <c r="BC93" i="10"/>
  <c r="BB93" i="10"/>
  <c r="BA93" i="10"/>
  <c r="AZ93" i="10"/>
  <c r="AY93" i="10"/>
  <c r="AX93" i="10"/>
  <c r="AW93" i="10"/>
  <c r="AV93" i="10"/>
  <c r="AU93" i="10"/>
  <c r="BE92" i="10"/>
  <c r="BD92" i="10"/>
  <c r="BC92" i="10"/>
  <c r="BB92" i="10"/>
  <c r="BA92" i="10"/>
  <c r="AZ92" i="10"/>
  <c r="AY92" i="10"/>
  <c r="AX92" i="10"/>
  <c r="AW92" i="10"/>
  <c r="AV92" i="10"/>
  <c r="AU92" i="10"/>
  <c r="BE91" i="10"/>
  <c r="BD91" i="10"/>
  <c r="BC91" i="10"/>
  <c r="BB91" i="10"/>
  <c r="BA91" i="10"/>
  <c r="AH781" i="10" l="1"/>
  <c r="AN781" i="10" s="1"/>
  <c r="AH780" i="10"/>
  <c r="AS93" i="10"/>
  <c r="AS92" i="10"/>
  <c r="AI781" i="10" l="1"/>
  <c r="AN780" i="10"/>
  <c r="AI780" i="10"/>
  <c r="AJ781" i="10"/>
  <c r="AO781" i="10"/>
  <c r="AO780" i="10" l="1"/>
  <c r="AJ780" i="10"/>
  <c r="AK781" i="10"/>
  <c r="AP781" i="10"/>
  <c r="AK780" i="10" l="1"/>
  <c r="AP780" i="10"/>
  <c r="AL781" i="10"/>
  <c r="AR781" i="10" s="1"/>
  <c r="AQ781" i="10"/>
  <c r="AL780" i="10" l="1"/>
  <c r="AR780" i="10" s="1"/>
  <c r="AQ780" i="10"/>
  <c r="AS781" i="10"/>
  <c r="AS780" i="10" l="1"/>
  <c r="G79" i="12" l="1"/>
  <c r="N181" i="12"/>
  <c r="N180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M20" i="21" l="1"/>
  <c r="L20" i="21"/>
  <c r="K20" i="21"/>
  <c r="J20" i="21"/>
  <c r="I20" i="21"/>
  <c r="H20" i="21"/>
  <c r="G20" i="21"/>
  <c r="F20" i="21"/>
  <c r="E20" i="21"/>
  <c r="D20" i="21"/>
  <c r="C20" i="21"/>
  <c r="B20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H336" i="22"/>
  <c r="AG336" i="22"/>
  <c r="AF336" i="22"/>
  <c r="AE336" i="22"/>
  <c r="AD336" i="22"/>
  <c r="AC336" i="22"/>
  <c r="AB336" i="22"/>
  <c r="AA336" i="22"/>
  <c r="Z336" i="22"/>
  <c r="Y336" i="22"/>
  <c r="X336" i="22"/>
  <c r="W336" i="22"/>
  <c r="I1" i="22"/>
  <c r="U4" i="22"/>
  <c r="U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43" i="22"/>
  <c r="U44" i="22"/>
  <c r="U45" i="22"/>
  <c r="U46" i="22"/>
  <c r="U47" i="22"/>
  <c r="U48" i="22"/>
  <c r="U49" i="22"/>
  <c r="U50" i="22"/>
  <c r="U51" i="22"/>
  <c r="U52" i="22"/>
  <c r="U53" i="22"/>
  <c r="U54" i="22"/>
  <c r="U55" i="22"/>
  <c r="U56" i="22"/>
  <c r="U57" i="22"/>
  <c r="U58" i="22"/>
  <c r="U59" i="22"/>
  <c r="U60" i="22"/>
  <c r="U61" i="22"/>
  <c r="U62" i="22"/>
  <c r="U63" i="22"/>
  <c r="U64" i="22"/>
  <c r="U65" i="22"/>
  <c r="U66" i="22"/>
  <c r="U67" i="22"/>
  <c r="U68" i="22"/>
  <c r="U69" i="22"/>
  <c r="U70" i="22"/>
  <c r="U71" i="22"/>
  <c r="U72" i="22"/>
  <c r="U73" i="22"/>
  <c r="U74" i="22"/>
  <c r="U75" i="22"/>
  <c r="U76" i="22"/>
  <c r="U77" i="22"/>
  <c r="U78" i="22"/>
  <c r="U79" i="22"/>
  <c r="U80" i="22"/>
  <c r="U81" i="22"/>
  <c r="U82" i="22"/>
  <c r="U83" i="22"/>
  <c r="U84" i="22"/>
  <c r="U85" i="22"/>
  <c r="U86" i="22"/>
  <c r="U87" i="22"/>
  <c r="U88" i="22"/>
  <c r="U89" i="22"/>
  <c r="U90" i="22"/>
  <c r="U91" i="22"/>
  <c r="U92" i="22"/>
  <c r="U93" i="22"/>
  <c r="U94" i="22"/>
  <c r="U95" i="22"/>
  <c r="U96" i="22"/>
  <c r="U97" i="22"/>
  <c r="U98" i="22"/>
  <c r="U99" i="22"/>
  <c r="U100" i="22"/>
  <c r="U101" i="22"/>
  <c r="U102" i="22"/>
  <c r="U103" i="22"/>
  <c r="U104" i="22"/>
  <c r="U105" i="22"/>
  <c r="U106" i="22"/>
  <c r="U107" i="22"/>
  <c r="U108" i="22"/>
  <c r="U109" i="22"/>
  <c r="U110" i="22"/>
  <c r="U111" i="22"/>
  <c r="U112" i="22"/>
  <c r="U113" i="22"/>
  <c r="U114" i="22"/>
  <c r="U115" i="22"/>
  <c r="U116" i="22"/>
  <c r="U117" i="22"/>
  <c r="U118" i="22"/>
  <c r="U119" i="22"/>
  <c r="U120" i="22"/>
  <c r="U121" i="22"/>
  <c r="U122" i="22"/>
  <c r="U123" i="22"/>
  <c r="U124" i="22"/>
  <c r="U125" i="22"/>
  <c r="U126" i="22"/>
  <c r="U127" i="22"/>
  <c r="U128" i="22"/>
  <c r="U129" i="22"/>
  <c r="U130" i="22"/>
  <c r="U131" i="22"/>
  <c r="U132" i="22"/>
  <c r="U133" i="22"/>
  <c r="U134" i="22"/>
  <c r="U135" i="22"/>
  <c r="U136" i="22"/>
  <c r="U137" i="22"/>
  <c r="U138" i="22"/>
  <c r="U139" i="22"/>
  <c r="U140" i="22"/>
  <c r="U141" i="22"/>
  <c r="U142" i="22"/>
  <c r="U143" i="22"/>
  <c r="U144" i="22"/>
  <c r="U145" i="22"/>
  <c r="U146" i="22"/>
  <c r="U147" i="22"/>
  <c r="U148" i="22"/>
  <c r="U149" i="22"/>
  <c r="U150" i="22"/>
  <c r="U151" i="22"/>
  <c r="U152" i="22"/>
  <c r="U153" i="22"/>
  <c r="U154" i="22"/>
  <c r="U155" i="22"/>
  <c r="U156" i="22"/>
  <c r="U157" i="22"/>
  <c r="U158" i="22"/>
  <c r="U159" i="22"/>
  <c r="U160" i="22"/>
  <c r="U161" i="22"/>
  <c r="U162" i="22"/>
  <c r="U163" i="22"/>
  <c r="U164" i="22"/>
  <c r="U165" i="22"/>
  <c r="U166" i="22"/>
  <c r="U167" i="22"/>
  <c r="U168" i="22"/>
  <c r="U169" i="22"/>
  <c r="U170" i="22"/>
  <c r="U171" i="22"/>
  <c r="U172" i="22"/>
  <c r="U173" i="22"/>
  <c r="U174" i="22"/>
  <c r="U175" i="22"/>
  <c r="U176" i="22"/>
  <c r="U177" i="22"/>
  <c r="U178" i="22"/>
  <c r="U179" i="22"/>
  <c r="U180" i="22"/>
  <c r="U181" i="22"/>
  <c r="U182" i="22"/>
  <c r="U183" i="22"/>
  <c r="U184" i="22"/>
  <c r="U185" i="22"/>
  <c r="U186" i="22"/>
  <c r="U187" i="22"/>
  <c r="U188" i="22"/>
  <c r="U189" i="22"/>
  <c r="U190" i="22"/>
  <c r="U191" i="22"/>
  <c r="U192" i="22"/>
  <c r="U193" i="22"/>
  <c r="U194" i="22"/>
  <c r="U195" i="22"/>
  <c r="U196" i="22"/>
  <c r="U197" i="22"/>
  <c r="U198" i="22"/>
  <c r="U199" i="22"/>
  <c r="U200" i="22"/>
  <c r="U201" i="22"/>
  <c r="U202" i="22"/>
  <c r="U203" i="22"/>
  <c r="U204" i="22"/>
  <c r="U205" i="22"/>
  <c r="U206" i="22"/>
  <c r="U207" i="22"/>
  <c r="U208" i="22"/>
  <c r="U209" i="22"/>
  <c r="U210" i="22"/>
  <c r="U211" i="22"/>
  <c r="U212" i="22"/>
  <c r="U213" i="22"/>
  <c r="U214" i="22"/>
  <c r="U215" i="22"/>
  <c r="U216" i="22"/>
  <c r="U217" i="22"/>
  <c r="U218" i="22"/>
  <c r="U219" i="22"/>
  <c r="U220" i="22"/>
  <c r="U221" i="22"/>
  <c r="U222" i="22"/>
  <c r="U223" i="22"/>
  <c r="U224" i="22"/>
  <c r="U225" i="22"/>
  <c r="U226" i="22"/>
  <c r="U227" i="22"/>
  <c r="U228" i="22"/>
  <c r="U229" i="22"/>
  <c r="U230" i="22"/>
  <c r="U231" i="22"/>
  <c r="U232" i="22"/>
  <c r="U233" i="22"/>
  <c r="U234" i="22"/>
  <c r="U235" i="22"/>
  <c r="U236" i="22"/>
  <c r="U237" i="22"/>
  <c r="U238" i="22"/>
  <c r="U239" i="22"/>
  <c r="U240" i="22"/>
  <c r="U241" i="22"/>
  <c r="U242" i="22"/>
  <c r="U243" i="22"/>
  <c r="U244" i="22"/>
  <c r="U245" i="22"/>
  <c r="U246" i="22"/>
  <c r="U247" i="22"/>
  <c r="U248" i="22"/>
  <c r="U249" i="22"/>
  <c r="U250" i="22"/>
  <c r="U251" i="22"/>
  <c r="U252" i="22"/>
  <c r="U253" i="22"/>
  <c r="U254" i="22"/>
  <c r="U255" i="22"/>
  <c r="U256" i="22"/>
  <c r="U257" i="22"/>
  <c r="U258" i="22"/>
  <c r="U259" i="22"/>
  <c r="U260" i="22"/>
  <c r="U261" i="22"/>
  <c r="U262" i="22"/>
  <c r="U263" i="22"/>
  <c r="U264" i="22"/>
  <c r="U265" i="22"/>
  <c r="U266" i="22"/>
  <c r="U267" i="22"/>
  <c r="U268" i="22"/>
  <c r="U269" i="22"/>
  <c r="U270" i="22"/>
  <c r="U271" i="22"/>
  <c r="U272" i="22"/>
  <c r="U273" i="22"/>
  <c r="U274" i="22"/>
  <c r="U275" i="22"/>
  <c r="U276" i="22"/>
  <c r="U277" i="22"/>
  <c r="U278" i="22"/>
  <c r="U279" i="22"/>
  <c r="U280" i="22"/>
  <c r="U281" i="22"/>
  <c r="U282" i="22"/>
  <c r="U283" i="22"/>
  <c r="U284" i="22"/>
  <c r="U285" i="22"/>
  <c r="U286" i="22"/>
  <c r="U287" i="22"/>
  <c r="U288" i="22"/>
  <c r="U289" i="22"/>
  <c r="U290" i="22"/>
  <c r="U291" i="22"/>
  <c r="U292" i="22"/>
  <c r="U293" i="22"/>
  <c r="U294" i="22"/>
  <c r="U295" i="22"/>
  <c r="U296" i="22"/>
  <c r="U297" i="22"/>
  <c r="U298" i="22"/>
  <c r="U299" i="22"/>
  <c r="U300" i="22"/>
  <c r="U301" i="22"/>
  <c r="U302" i="22"/>
  <c r="U303" i="22"/>
  <c r="U304" i="22"/>
  <c r="U305" i="22"/>
  <c r="U306" i="22"/>
  <c r="U307" i="22"/>
  <c r="U308" i="22"/>
  <c r="U309" i="22"/>
  <c r="U310" i="22"/>
  <c r="U311" i="22"/>
  <c r="U312" i="22"/>
  <c r="U313" i="22"/>
  <c r="U314" i="22"/>
  <c r="U315" i="22"/>
  <c r="U316" i="22"/>
  <c r="U317" i="22"/>
  <c r="U318" i="22"/>
  <c r="U319" i="22"/>
  <c r="U320" i="22"/>
  <c r="U321" i="22"/>
  <c r="U322" i="22"/>
  <c r="U323" i="22"/>
  <c r="U324" i="22"/>
  <c r="U325" i="22"/>
  <c r="U326" i="22"/>
  <c r="U327" i="22"/>
  <c r="U328" i="22"/>
  <c r="U329" i="22"/>
  <c r="U330" i="22"/>
  <c r="U331" i="22"/>
  <c r="U332" i="22"/>
  <c r="U333" i="22"/>
  <c r="U334" i="22"/>
  <c r="U335" i="22"/>
  <c r="U336" i="22"/>
  <c r="AI336" i="22" s="1"/>
  <c r="M9" i="21"/>
  <c r="L9" i="21"/>
  <c r="K9" i="21"/>
  <c r="J9" i="21"/>
  <c r="I9" i="21"/>
  <c r="H9" i="21"/>
  <c r="G9" i="21"/>
  <c r="F9" i="21"/>
  <c r="E9" i="21"/>
  <c r="D9" i="21"/>
  <c r="C9" i="21"/>
  <c r="B9" i="21"/>
  <c r="M8" i="21"/>
  <c r="L8" i="21"/>
  <c r="K8" i="21"/>
  <c r="J8" i="21"/>
  <c r="I8" i="21"/>
  <c r="H8" i="21"/>
  <c r="G8" i="21"/>
  <c r="F8" i="21"/>
  <c r="E8" i="21"/>
  <c r="D8" i="21"/>
  <c r="C8" i="21"/>
  <c r="B8" i="21"/>
  <c r="M6" i="21"/>
  <c r="L6" i="21"/>
  <c r="K6" i="21"/>
  <c r="J6" i="21"/>
  <c r="I6" i="21"/>
  <c r="H6" i="21"/>
  <c r="G6" i="21"/>
  <c r="F6" i="21"/>
  <c r="E6" i="21"/>
  <c r="D6" i="21"/>
  <c r="C6" i="21"/>
  <c r="B6" i="21"/>
  <c r="M4" i="21"/>
  <c r="L4" i="21"/>
  <c r="K4" i="21"/>
  <c r="J4" i="21"/>
  <c r="I4" i="21"/>
  <c r="I10" i="21" s="1"/>
  <c r="H4" i="21"/>
  <c r="H10" i="21" s="1"/>
  <c r="G4" i="21"/>
  <c r="G10" i="21" s="1"/>
  <c r="F4" i="21"/>
  <c r="E4" i="21"/>
  <c r="D4" i="21"/>
  <c r="C4" i="21"/>
  <c r="B4" i="21"/>
  <c r="AC22" i="21"/>
  <c r="AC21" i="21"/>
  <c r="AC20" i="21"/>
  <c r="AC19" i="21"/>
  <c r="AC18" i="21"/>
  <c r="AC17" i="21"/>
  <c r="AC16" i="21"/>
  <c r="T1" i="22"/>
  <c r="S1" i="22"/>
  <c r="R1" i="22"/>
  <c r="Q1" i="22"/>
  <c r="P1" i="22"/>
  <c r="O1" i="22"/>
  <c r="N1" i="22"/>
  <c r="M1" i="22"/>
  <c r="L1" i="22"/>
  <c r="K1" i="22"/>
  <c r="J1" i="22"/>
  <c r="F10" i="21" l="1"/>
  <c r="B10" i="21"/>
  <c r="C10" i="21"/>
  <c r="M10" i="21"/>
  <c r="J10" i="21"/>
  <c r="D10" i="21"/>
  <c r="K10" i="21"/>
  <c r="L10" i="21"/>
  <c r="E10" i="21"/>
  <c r="K1" i="23"/>
  <c r="AM94" i="10"/>
  <c r="AT92" i="10"/>
  <c r="AM91" i="10"/>
  <c r="U3" i="10" a="1"/>
  <c r="F335" i="22"/>
  <c r="F334" i="22"/>
  <c r="F333" i="22"/>
  <c r="F332" i="22"/>
  <c r="F331" i="22"/>
  <c r="F330" i="22"/>
  <c r="F329" i="22"/>
  <c r="F328" i="22"/>
  <c r="F327" i="22"/>
  <c r="F326" i="22"/>
  <c r="F325" i="22"/>
  <c r="F324" i="22"/>
  <c r="F323" i="22"/>
  <c r="F322" i="22"/>
  <c r="F321" i="22"/>
  <c r="F320" i="22"/>
  <c r="F319" i="22"/>
  <c r="F318" i="22"/>
  <c r="F317" i="22"/>
  <c r="F316" i="22"/>
  <c r="F315" i="22"/>
  <c r="F314" i="22"/>
  <c r="F313" i="22"/>
  <c r="F312" i="22"/>
  <c r="F311" i="22"/>
  <c r="F310" i="22"/>
  <c r="F309" i="22"/>
  <c r="F308" i="22"/>
  <c r="F307" i="22"/>
  <c r="F306" i="22"/>
  <c r="F305" i="22"/>
  <c r="F304" i="22"/>
  <c r="F303" i="22"/>
  <c r="F302" i="22"/>
  <c r="F300" i="22"/>
  <c r="F299" i="22"/>
  <c r="F298" i="22"/>
  <c r="F295" i="22"/>
  <c r="F294" i="22"/>
  <c r="F293" i="22"/>
  <c r="F292" i="22"/>
  <c r="F291" i="22"/>
  <c r="F290" i="22"/>
  <c r="F289" i="22"/>
  <c r="F288" i="22"/>
  <c r="F287" i="22"/>
  <c r="F286" i="22"/>
  <c r="F285" i="22"/>
  <c r="F284" i="22"/>
  <c r="F283" i="22"/>
  <c r="F282" i="22"/>
  <c r="F281" i="22"/>
  <c r="F280" i="22"/>
  <c r="F279" i="22"/>
  <c r="F278" i="22"/>
  <c r="F277" i="22"/>
  <c r="F276" i="22"/>
  <c r="F275" i="22"/>
  <c r="F274" i="22"/>
  <c r="F273" i="22"/>
  <c r="F272" i="22"/>
  <c r="F271" i="22"/>
  <c r="F270" i="22"/>
  <c r="F269" i="22"/>
  <c r="F268" i="22"/>
  <c r="F266" i="22"/>
  <c r="F265" i="22"/>
  <c r="F264" i="22"/>
  <c r="F263" i="22"/>
  <c r="F262" i="22"/>
  <c r="F261" i="22"/>
  <c r="F260" i="22"/>
  <c r="F259" i="22"/>
  <c r="F258" i="22"/>
  <c r="F257" i="22"/>
  <c r="F256" i="22"/>
  <c r="F255" i="22"/>
  <c r="F254" i="22"/>
  <c r="F253" i="22"/>
  <c r="F252" i="22"/>
  <c r="F251" i="22"/>
  <c r="F250" i="22"/>
  <c r="F249" i="22"/>
  <c r="F248" i="22"/>
  <c r="F247" i="22"/>
  <c r="F246" i="22"/>
  <c r="F245" i="22"/>
  <c r="F244" i="22"/>
  <c r="F243" i="22"/>
  <c r="F242" i="22"/>
  <c r="F241" i="22"/>
  <c r="F240" i="22"/>
  <c r="F239" i="22"/>
  <c r="F238" i="22"/>
  <c r="F237" i="22"/>
  <c r="F236" i="22"/>
  <c r="F235" i="22"/>
  <c r="F234" i="22"/>
  <c r="F233" i="22"/>
  <c r="F232" i="22"/>
  <c r="F231" i="22"/>
  <c r="F230" i="22"/>
  <c r="F229" i="22"/>
  <c r="F228" i="22"/>
  <c r="F227" i="22"/>
  <c r="F226" i="22"/>
  <c r="F225" i="22"/>
  <c r="F224" i="22"/>
  <c r="F223" i="22"/>
  <c r="F222" i="22"/>
  <c r="F221" i="22"/>
  <c r="F220" i="22"/>
  <c r="F219" i="22"/>
  <c r="F218" i="22"/>
  <c r="F217" i="22"/>
  <c r="F216" i="22"/>
  <c r="F215" i="22"/>
  <c r="F214" i="22"/>
  <c r="F213" i="22"/>
  <c r="F212" i="22"/>
  <c r="F211" i="22"/>
  <c r="F210" i="22"/>
  <c r="F209" i="22"/>
  <c r="F208" i="22"/>
  <c r="F207" i="22"/>
  <c r="F206" i="22"/>
  <c r="F205" i="22"/>
  <c r="F204" i="22"/>
  <c r="F203" i="22"/>
  <c r="F202" i="22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F172" i="22"/>
  <c r="F171" i="22"/>
  <c r="F170" i="22"/>
  <c r="F169" i="22"/>
  <c r="F168" i="22"/>
  <c r="F167" i="22"/>
  <c r="F166" i="22"/>
  <c r="F165" i="22"/>
  <c r="F164" i="22"/>
  <c r="F163" i="22"/>
  <c r="F162" i="22"/>
  <c r="F161" i="22"/>
  <c r="F160" i="22"/>
  <c r="F159" i="22"/>
  <c r="F158" i="22"/>
  <c r="F157" i="22"/>
  <c r="F156" i="22"/>
  <c r="F155" i="22"/>
  <c r="F154" i="22"/>
  <c r="F153" i="22"/>
  <c r="F152" i="22"/>
  <c r="F151" i="22"/>
  <c r="F150" i="22"/>
  <c r="F149" i="22"/>
  <c r="F148" i="22"/>
  <c r="F147" i="22"/>
  <c r="F146" i="22"/>
  <c r="F145" i="22"/>
  <c r="F144" i="22"/>
  <c r="F143" i="22"/>
  <c r="F142" i="22"/>
  <c r="F141" i="22"/>
  <c r="F140" i="22"/>
  <c r="F139" i="22"/>
  <c r="F138" i="22"/>
  <c r="F137" i="22"/>
  <c r="F136" i="22"/>
  <c r="F135" i="22"/>
  <c r="F134" i="22"/>
  <c r="F133" i="22"/>
  <c r="F132" i="22"/>
  <c r="F131" i="22"/>
  <c r="F130" i="22"/>
  <c r="F129" i="22"/>
  <c r="F128" i="22"/>
  <c r="F127" i="22"/>
  <c r="F126" i="22"/>
  <c r="F125" i="22"/>
  <c r="F124" i="22"/>
  <c r="F123" i="22"/>
  <c r="F122" i="22"/>
  <c r="F121" i="22"/>
  <c r="F120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V570" i="22"/>
  <c r="V569" i="22"/>
  <c r="V568" i="22"/>
  <c r="V567" i="22"/>
  <c r="V566" i="22"/>
  <c r="V565" i="22"/>
  <c r="V564" i="22"/>
  <c r="V563" i="22"/>
  <c r="V562" i="22"/>
  <c r="V561" i="22"/>
  <c r="V560" i="22"/>
  <c r="V559" i="22"/>
  <c r="V558" i="22"/>
  <c r="V557" i="22"/>
  <c r="V556" i="22"/>
  <c r="V555" i="22"/>
  <c r="V554" i="22"/>
  <c r="V553" i="22"/>
  <c r="V552" i="22"/>
  <c r="V551" i="22"/>
  <c r="V550" i="22"/>
  <c r="V549" i="22"/>
  <c r="V548" i="22"/>
  <c r="V547" i="22"/>
  <c r="V546" i="22"/>
  <c r="V545" i="22"/>
  <c r="V544" i="22"/>
  <c r="V543" i="22"/>
  <c r="V542" i="22"/>
  <c r="V541" i="22"/>
  <c r="V540" i="22"/>
  <c r="V539" i="22"/>
  <c r="V538" i="22"/>
  <c r="V537" i="22"/>
  <c r="V536" i="22"/>
  <c r="V535" i="22"/>
  <c r="V534" i="22"/>
  <c r="V533" i="22"/>
  <c r="V532" i="22"/>
  <c r="V531" i="22"/>
  <c r="V530" i="22"/>
  <c r="V529" i="22"/>
  <c r="V528" i="22"/>
  <c r="V527" i="22"/>
  <c r="V526" i="22"/>
  <c r="V525" i="22"/>
  <c r="V524" i="22"/>
  <c r="V523" i="22"/>
  <c r="V522" i="22"/>
  <c r="V521" i="22"/>
  <c r="V520" i="22"/>
  <c r="V519" i="22"/>
  <c r="V518" i="22"/>
  <c r="V517" i="22"/>
  <c r="V516" i="22"/>
  <c r="V515" i="22"/>
  <c r="V514" i="22"/>
  <c r="V513" i="22"/>
  <c r="V512" i="22"/>
  <c r="V511" i="22"/>
  <c r="V510" i="22"/>
  <c r="V509" i="22"/>
  <c r="V508" i="22"/>
  <c r="V507" i="22"/>
  <c r="V506" i="22"/>
  <c r="V505" i="22"/>
  <c r="V504" i="22"/>
  <c r="V503" i="22"/>
  <c r="V502" i="22"/>
  <c r="V501" i="22"/>
  <c r="V500" i="22"/>
  <c r="V499" i="22"/>
  <c r="V498" i="22"/>
  <c r="V497" i="22"/>
  <c r="V496" i="22"/>
  <c r="V495" i="22"/>
  <c r="V494" i="22"/>
  <c r="V493" i="22"/>
  <c r="V492" i="22"/>
  <c r="V491" i="22"/>
  <c r="V490" i="22"/>
  <c r="V489" i="22"/>
  <c r="V488" i="22"/>
  <c r="V487" i="22"/>
  <c r="V486" i="22"/>
  <c r="V485" i="22"/>
  <c r="V484" i="22"/>
  <c r="V483" i="22"/>
  <c r="V482" i="22"/>
  <c r="V481" i="22"/>
  <c r="V480" i="22"/>
  <c r="V479" i="22"/>
  <c r="V478" i="22"/>
  <c r="V477" i="22"/>
  <c r="V476" i="22"/>
  <c r="V475" i="22"/>
  <c r="V474" i="22"/>
  <c r="V473" i="22"/>
  <c r="V472" i="22"/>
  <c r="V471" i="22"/>
  <c r="V470" i="22"/>
  <c r="V469" i="22"/>
  <c r="V468" i="22"/>
  <c r="V467" i="22"/>
  <c r="V466" i="22"/>
  <c r="V465" i="22"/>
  <c r="V464" i="22"/>
  <c r="V463" i="22"/>
  <c r="V462" i="22"/>
  <c r="V461" i="22"/>
  <c r="V460" i="22"/>
  <c r="V459" i="22"/>
  <c r="V458" i="22"/>
  <c r="V457" i="22"/>
  <c r="V456" i="22"/>
  <c r="V455" i="22"/>
  <c r="V454" i="22"/>
  <c r="V453" i="22"/>
  <c r="V452" i="22"/>
  <c r="V451" i="22"/>
  <c r="V450" i="22"/>
  <c r="V449" i="22"/>
  <c r="V448" i="22"/>
  <c r="V447" i="22"/>
  <c r="V446" i="22"/>
  <c r="V445" i="22"/>
  <c r="V444" i="22"/>
  <c r="V443" i="22"/>
  <c r="V442" i="22"/>
  <c r="V441" i="22"/>
  <c r="V440" i="22"/>
  <c r="V439" i="22"/>
  <c r="V438" i="22"/>
  <c r="V437" i="22"/>
  <c r="V436" i="22"/>
  <c r="V435" i="22"/>
  <c r="V434" i="22"/>
  <c r="V433" i="22"/>
  <c r="V432" i="22"/>
  <c r="V431" i="22"/>
  <c r="V430" i="22"/>
  <c r="V429" i="22"/>
  <c r="V428" i="22"/>
  <c r="V427" i="22"/>
  <c r="V426" i="22"/>
  <c r="V425" i="22"/>
  <c r="V424" i="22"/>
  <c r="V423" i="22"/>
  <c r="V422" i="22"/>
  <c r="V421" i="22"/>
  <c r="V420" i="22"/>
  <c r="V419" i="22"/>
  <c r="V418" i="22"/>
  <c r="V417" i="22"/>
  <c r="V416" i="22"/>
  <c r="V415" i="22"/>
  <c r="V414" i="22"/>
  <c r="V413" i="22"/>
  <c r="V412" i="22"/>
  <c r="V411" i="22"/>
  <c r="V410" i="22"/>
  <c r="V409" i="22"/>
  <c r="V408" i="22"/>
  <c r="V407" i="22"/>
  <c r="V406" i="22"/>
  <c r="V405" i="22"/>
  <c r="V404" i="22"/>
  <c r="V403" i="22"/>
  <c r="V402" i="22"/>
  <c r="V401" i="22"/>
  <c r="V400" i="22"/>
  <c r="V399" i="22"/>
  <c r="V398" i="22"/>
  <c r="V397" i="22"/>
  <c r="V396" i="22"/>
  <c r="V395" i="22"/>
  <c r="V394" i="22"/>
  <c r="V393" i="22"/>
  <c r="V392" i="22"/>
  <c r="V391" i="22"/>
  <c r="V390" i="22"/>
  <c r="V389" i="22"/>
  <c r="V388" i="22"/>
  <c r="V387" i="22"/>
  <c r="V386" i="22"/>
  <c r="V385" i="22"/>
  <c r="V384" i="22"/>
  <c r="V383" i="22"/>
  <c r="V382" i="22"/>
  <c r="V381" i="22"/>
  <c r="V380" i="22"/>
  <c r="V379" i="22"/>
  <c r="V378" i="22"/>
  <c r="V377" i="22"/>
  <c r="V376" i="22"/>
  <c r="V375" i="22"/>
  <c r="V374" i="22"/>
  <c r="V373" i="22"/>
  <c r="V372" i="22"/>
  <c r="V371" i="22"/>
  <c r="V370" i="22"/>
  <c r="V369" i="22"/>
  <c r="V368" i="22"/>
  <c r="V367" i="22"/>
  <c r="V366" i="22"/>
  <c r="V365" i="22"/>
  <c r="V364" i="22"/>
  <c r="V363" i="22"/>
  <c r="V362" i="22"/>
  <c r="V361" i="22"/>
  <c r="V360" i="22"/>
  <c r="V359" i="22"/>
  <c r="V358" i="22"/>
  <c r="V357" i="22"/>
  <c r="V356" i="22"/>
  <c r="V355" i="22"/>
  <c r="V354" i="22"/>
  <c r="V353" i="22"/>
  <c r="V352" i="22"/>
  <c r="V351" i="22"/>
  <c r="V350" i="22"/>
  <c r="V349" i="22"/>
  <c r="V348" i="22"/>
  <c r="V347" i="22"/>
  <c r="V346" i="22"/>
  <c r="V345" i="22"/>
  <c r="V344" i="22"/>
  <c r="V343" i="22"/>
  <c r="V342" i="22"/>
  <c r="V341" i="22"/>
  <c r="V340" i="22"/>
  <c r="V339" i="22"/>
  <c r="V338" i="22"/>
  <c r="V337" i="22"/>
  <c r="V335" i="22"/>
  <c r="AI335" i="22" s="1"/>
  <c r="V334" i="22"/>
  <c r="AI334" i="22" s="1"/>
  <c r="V333" i="22"/>
  <c r="V332" i="22"/>
  <c r="AI332" i="22" s="1"/>
  <c r="V331" i="22"/>
  <c r="AI331" i="22" s="1"/>
  <c r="V330" i="22"/>
  <c r="V329" i="22"/>
  <c r="V328" i="22"/>
  <c r="V327" i="22"/>
  <c r="V326" i="22"/>
  <c r="AI326" i="22" s="1"/>
  <c r="V325" i="22"/>
  <c r="V324" i="22"/>
  <c r="V323" i="22"/>
  <c r="AI323" i="22" s="1"/>
  <c r="V322" i="22"/>
  <c r="V321" i="22"/>
  <c r="V320" i="22"/>
  <c r="AI320" i="22" s="1"/>
  <c r="V319" i="22"/>
  <c r="AI319" i="22" s="1"/>
  <c r="V318" i="22"/>
  <c r="V317" i="22"/>
  <c r="V316" i="22"/>
  <c r="V315" i="22"/>
  <c r="V314" i="22"/>
  <c r="V313" i="22"/>
  <c r="V312" i="22"/>
  <c r="V311" i="22"/>
  <c r="AI311" i="22" s="1"/>
  <c r="V310" i="22"/>
  <c r="V309" i="22"/>
  <c r="V308" i="22"/>
  <c r="AI308" i="22" s="1"/>
  <c r="V307" i="22"/>
  <c r="V306" i="22"/>
  <c r="V305" i="22"/>
  <c r="V304" i="22"/>
  <c r="V303" i="22"/>
  <c r="V302" i="22"/>
  <c r="V301" i="22"/>
  <c r="AI301" i="22" s="1"/>
  <c r="V300" i="22"/>
  <c r="AI300" i="22" s="1"/>
  <c r="V299" i="22"/>
  <c r="AI299" i="22" s="1"/>
  <c r="V298" i="22"/>
  <c r="V297" i="22"/>
  <c r="V296" i="22"/>
  <c r="V295" i="22"/>
  <c r="V294" i="22"/>
  <c r="AI294" i="22" s="1"/>
  <c r="V293" i="22"/>
  <c r="V292" i="22"/>
  <c r="AI292" i="22" s="1"/>
  <c r="V291" i="22"/>
  <c r="V290" i="22"/>
  <c r="V289" i="22"/>
  <c r="V288" i="22"/>
  <c r="V287" i="22"/>
  <c r="V286" i="22"/>
  <c r="V285" i="22"/>
  <c r="V284" i="22"/>
  <c r="V283" i="22"/>
  <c r="V282" i="22"/>
  <c r="V281" i="22"/>
  <c r="V280" i="22"/>
  <c r="V279" i="22"/>
  <c r="AI279" i="22" s="1"/>
  <c r="V278" i="22"/>
  <c r="AI278" i="22" s="1"/>
  <c r="V277" i="22"/>
  <c r="V276" i="22"/>
  <c r="V275" i="22"/>
  <c r="V274" i="22"/>
  <c r="AI274" i="22" s="1"/>
  <c r="V273" i="22"/>
  <c r="V272" i="22"/>
  <c r="AI272" i="22" s="1"/>
  <c r="V271" i="22"/>
  <c r="AI271" i="22" s="1"/>
  <c r="V270" i="22"/>
  <c r="AI270" i="22" s="1"/>
  <c r="V269" i="22"/>
  <c r="V268" i="22"/>
  <c r="AI268" i="22" s="1"/>
  <c r="V267" i="22"/>
  <c r="V266" i="22"/>
  <c r="V265" i="22"/>
  <c r="V264" i="22"/>
  <c r="V263" i="22"/>
  <c r="V262" i="22"/>
  <c r="AI262" i="22" s="1"/>
  <c r="V261" i="22"/>
  <c r="V260" i="22"/>
  <c r="V259" i="22"/>
  <c r="AI259" i="22" s="1"/>
  <c r="V258" i="22"/>
  <c r="V257" i="22"/>
  <c r="V256" i="22"/>
  <c r="V255" i="22"/>
  <c r="V254" i="22"/>
  <c r="V253" i="22"/>
  <c r="V252" i="22"/>
  <c r="V251" i="22"/>
  <c r="AI251" i="22" s="1"/>
  <c r="V250" i="22"/>
  <c r="AI250" i="22" s="1"/>
  <c r="V249" i="22"/>
  <c r="V248" i="22"/>
  <c r="AI248" i="22" s="1"/>
  <c r="V247" i="22"/>
  <c r="V246" i="22"/>
  <c r="V245" i="22"/>
  <c r="V244" i="22"/>
  <c r="AI244" i="22" s="1"/>
  <c r="V243" i="22"/>
  <c r="V242" i="22"/>
  <c r="V241" i="22"/>
  <c r="V240" i="22"/>
  <c r="V239" i="22"/>
  <c r="V238" i="22"/>
  <c r="V237" i="22"/>
  <c r="V236" i="22"/>
  <c r="V235" i="22"/>
  <c r="V234" i="22"/>
  <c r="V233" i="22"/>
  <c r="V232" i="22"/>
  <c r="V231" i="22"/>
  <c r="AI231" i="22" s="1"/>
  <c r="V230" i="22"/>
  <c r="AI230" i="22" s="1"/>
  <c r="V229" i="22"/>
  <c r="V228" i="22"/>
  <c r="V227" i="22"/>
  <c r="V226" i="22"/>
  <c r="V225" i="22"/>
  <c r="V224" i="22"/>
  <c r="AI224" i="22" s="1"/>
  <c r="V223" i="22"/>
  <c r="V222" i="22"/>
  <c r="AI222" i="22" s="1"/>
  <c r="V221" i="22"/>
  <c r="AI221" i="22" s="1"/>
  <c r="V220" i="22"/>
  <c r="V219" i="22"/>
  <c r="AI219" i="22" s="1"/>
  <c r="V218" i="22"/>
  <c r="AI218" i="22" s="1"/>
  <c r="V217" i="22"/>
  <c r="V216" i="22"/>
  <c r="V215" i="22"/>
  <c r="V214" i="22"/>
  <c r="V213" i="22"/>
  <c r="V212" i="22"/>
  <c r="V211" i="22"/>
  <c r="V210" i="22"/>
  <c r="AI210" i="22" s="1"/>
  <c r="V209" i="22"/>
  <c r="V208" i="22"/>
  <c r="AI208" i="22" s="1"/>
  <c r="V207" i="22"/>
  <c r="V206" i="22"/>
  <c r="V205" i="22"/>
  <c r="V204" i="22"/>
  <c r="AI204" i="22" s="1"/>
  <c r="V203" i="22"/>
  <c r="AI203" i="22" s="1"/>
  <c r="V202" i="22"/>
  <c r="V201" i="22"/>
  <c r="V200" i="22"/>
  <c r="V199" i="22"/>
  <c r="AI199" i="22" s="1"/>
  <c r="V198" i="22"/>
  <c r="V197" i="22"/>
  <c r="V196" i="22"/>
  <c r="V195" i="22"/>
  <c r="V194" i="22"/>
  <c r="V193" i="22"/>
  <c r="V192" i="22"/>
  <c r="AI192" i="22" s="1"/>
  <c r="V191" i="22"/>
  <c r="V190" i="22"/>
  <c r="V189" i="22"/>
  <c r="V188" i="22"/>
  <c r="V187" i="22"/>
  <c r="V186" i="22"/>
  <c r="V185" i="22"/>
  <c r="V184" i="22"/>
  <c r="AI184" i="22" s="1"/>
  <c r="V183" i="22"/>
  <c r="V182" i="22"/>
  <c r="V181" i="22"/>
  <c r="AI181" i="22" s="1"/>
  <c r="V180" i="22"/>
  <c r="V179" i="22"/>
  <c r="V178" i="22"/>
  <c r="V177" i="22"/>
  <c r="V176" i="22"/>
  <c r="V175" i="22"/>
  <c r="V174" i="22"/>
  <c r="V173" i="22"/>
  <c r="V172" i="22"/>
  <c r="V171" i="22"/>
  <c r="V170" i="22"/>
  <c r="V169" i="22"/>
  <c r="V168" i="22"/>
  <c r="AI168" i="22" s="1"/>
  <c r="V167" i="22"/>
  <c r="V166" i="22"/>
  <c r="V165" i="22"/>
  <c r="V164" i="22"/>
  <c r="AI164" i="22" s="1"/>
  <c r="V163" i="22"/>
  <c r="V162" i="22"/>
  <c r="V161" i="22"/>
  <c r="V160" i="22"/>
  <c r="V159" i="22"/>
  <c r="AI159" i="22" s="1"/>
  <c r="V158" i="22"/>
  <c r="V157" i="22"/>
  <c r="V156" i="22"/>
  <c r="V155" i="22"/>
  <c r="V154" i="22"/>
  <c r="V153" i="22"/>
  <c r="V152" i="22"/>
  <c r="V151" i="22"/>
  <c r="V150" i="22"/>
  <c r="V149" i="22"/>
  <c r="V148" i="22"/>
  <c r="AI148" i="22" s="1"/>
  <c r="V147" i="22"/>
  <c r="V146" i="22"/>
  <c r="V145" i="22"/>
  <c r="V144" i="22"/>
  <c r="AI144" i="22" s="1"/>
  <c r="V143" i="22"/>
  <c r="V142" i="22"/>
  <c r="V141" i="22"/>
  <c r="AI141" i="22" s="1"/>
  <c r="V140" i="22"/>
  <c r="AI140" i="22" s="1"/>
  <c r="V139" i="22"/>
  <c r="V138" i="22"/>
  <c r="V137" i="22"/>
  <c r="V136" i="22"/>
  <c r="V135" i="22"/>
  <c r="V134" i="22"/>
  <c r="V133" i="22"/>
  <c r="V132" i="22"/>
  <c r="V131" i="22"/>
  <c r="V130" i="22"/>
  <c r="V129" i="22"/>
  <c r="AI129" i="22" s="1"/>
  <c r="V128" i="22"/>
  <c r="AI128" i="22" s="1"/>
  <c r="V127" i="22"/>
  <c r="V126" i="22"/>
  <c r="V125" i="22"/>
  <c r="V124" i="22"/>
  <c r="AI124" i="22" s="1"/>
  <c r="V123" i="22"/>
  <c r="V122" i="22"/>
  <c r="AI122" i="22" s="1"/>
  <c r="V121" i="22"/>
  <c r="AI121" i="22" s="1"/>
  <c r="V120" i="22"/>
  <c r="AI120" i="22" s="1"/>
  <c r="V119" i="22"/>
  <c r="V118" i="22"/>
  <c r="V117" i="22"/>
  <c r="V116" i="22"/>
  <c r="V115" i="22"/>
  <c r="V114" i="22"/>
  <c r="V113" i="22"/>
  <c r="V112" i="22"/>
  <c r="V111" i="22"/>
  <c r="V110" i="22"/>
  <c r="V109" i="22"/>
  <c r="AI109" i="22" s="1"/>
  <c r="V108" i="22"/>
  <c r="AI108" i="22" s="1"/>
  <c r="V107" i="22"/>
  <c r="V106" i="22"/>
  <c r="V105" i="22"/>
  <c r="V104" i="22"/>
  <c r="AI104" i="22" s="1"/>
  <c r="V103" i="22"/>
  <c r="V102" i="22"/>
  <c r="V101" i="22"/>
  <c r="AI101" i="22" s="1"/>
  <c r="V100" i="22"/>
  <c r="AI100" i="22" s="1"/>
  <c r="V99" i="22"/>
  <c r="V98" i="22"/>
  <c r="V97" i="22"/>
  <c r="V96" i="22"/>
  <c r="V95" i="22"/>
  <c r="V94" i="22"/>
  <c r="V93" i="22"/>
  <c r="V92" i="22"/>
  <c r="V91" i="22"/>
  <c r="V90" i="22"/>
  <c r="V89" i="22"/>
  <c r="AI89" i="22" s="1"/>
  <c r="V88" i="22"/>
  <c r="AI88" i="22" s="1"/>
  <c r="V87" i="22"/>
  <c r="V86" i="22"/>
  <c r="V85" i="22"/>
  <c r="V84" i="22"/>
  <c r="AI84" i="22" s="1"/>
  <c r="V83" i="22"/>
  <c r="V82" i="22"/>
  <c r="AI82" i="22" s="1"/>
  <c r="V81" i="22"/>
  <c r="V80" i="22"/>
  <c r="V79" i="22"/>
  <c r="V78" i="22"/>
  <c r="V77" i="22"/>
  <c r="V76" i="22"/>
  <c r="V75" i="22"/>
  <c r="V74" i="22"/>
  <c r="V73" i="22"/>
  <c r="V72" i="22"/>
  <c r="V71" i="22"/>
  <c r="AI71" i="22" s="1"/>
  <c r="V70" i="22"/>
  <c r="V69" i="22"/>
  <c r="V68" i="22"/>
  <c r="V67" i="22"/>
  <c r="V66" i="22"/>
  <c r="V65" i="22"/>
  <c r="V64" i="22"/>
  <c r="AI64" i="22" s="1"/>
  <c r="V63" i="22"/>
  <c r="V62" i="22"/>
  <c r="V61" i="22"/>
  <c r="V60" i="22"/>
  <c r="AI60" i="22" s="1"/>
  <c r="V59" i="22"/>
  <c r="V58" i="22"/>
  <c r="V57" i="22"/>
  <c r="V56" i="22"/>
  <c r="V55" i="22"/>
  <c r="V54" i="22"/>
  <c r="V53" i="22"/>
  <c r="V52" i="22"/>
  <c r="AI52" i="22" s="1"/>
  <c r="V51" i="22"/>
  <c r="V50" i="22"/>
  <c r="V49" i="22"/>
  <c r="V48" i="22"/>
  <c r="V47" i="22"/>
  <c r="V46" i="22"/>
  <c r="V45" i="22"/>
  <c r="V44" i="22"/>
  <c r="V43" i="22"/>
  <c r="V42" i="22"/>
  <c r="V41" i="22"/>
  <c r="V40" i="22"/>
  <c r="V39" i="22"/>
  <c r="V38" i="22"/>
  <c r="V37" i="22"/>
  <c r="V36" i="22"/>
  <c r="V35" i="22"/>
  <c r="V34" i="22"/>
  <c r="V33" i="22"/>
  <c r="V32" i="22"/>
  <c r="AI32" i="22" s="1"/>
  <c r="V31" i="22"/>
  <c r="V30" i="22"/>
  <c r="V29" i="22"/>
  <c r="V28" i="22"/>
  <c r="V27" i="22"/>
  <c r="V26" i="22"/>
  <c r="V25" i="22"/>
  <c r="V24" i="22"/>
  <c r="V23" i="22"/>
  <c r="V22" i="22"/>
  <c r="V21" i="22"/>
  <c r="V20" i="22"/>
  <c r="V19" i="22"/>
  <c r="V18" i="22"/>
  <c r="V17" i="22"/>
  <c r="V16" i="22"/>
  <c r="V15" i="22"/>
  <c r="V14" i="22"/>
  <c r="V13" i="22"/>
  <c r="V12" i="22"/>
  <c r="AI12" i="22" s="1"/>
  <c r="V11" i="22"/>
  <c r="V10" i="22"/>
  <c r="V9" i="22"/>
  <c r="V8" i="22"/>
  <c r="AI8" i="22" s="1"/>
  <c r="V7" i="22"/>
  <c r="V6" i="22"/>
  <c r="V5" i="22"/>
  <c r="V4" i="22"/>
  <c r="V3" i="22"/>
  <c r="W3" i="22" s="1"/>
  <c r="U3" i="22"/>
  <c r="U3" i="10" l="1"/>
  <c r="N10" i="21"/>
  <c r="AM12" i="10"/>
  <c r="AM62" i="10"/>
  <c r="AM73" i="10"/>
  <c r="AM133" i="10"/>
  <c r="AM14" i="10"/>
  <c r="AM54" i="10"/>
  <c r="AM84" i="10"/>
  <c r="AM114" i="10"/>
  <c r="AM144" i="10"/>
  <c r="AT65" i="10"/>
  <c r="AM65" i="10"/>
  <c r="AM95" i="10"/>
  <c r="AM115" i="10"/>
  <c r="AM16" i="10"/>
  <c r="AM66" i="10"/>
  <c r="AM86" i="10"/>
  <c r="AM106" i="10"/>
  <c r="AM126" i="10"/>
  <c r="AM146" i="10"/>
  <c r="AM17" i="10"/>
  <c r="AM57" i="10"/>
  <c r="AM77" i="10"/>
  <c r="AM97" i="10"/>
  <c r="AM117" i="10"/>
  <c r="AM137" i="10"/>
  <c r="AT11" i="10"/>
  <c r="AM11" i="10"/>
  <c r="AM51" i="10"/>
  <c r="AM61" i="10"/>
  <c r="AM71" i="10"/>
  <c r="AM81" i="10"/>
  <c r="H182" i="12" s="1"/>
  <c r="V182" i="12" s="1"/>
  <c r="AM101" i="10"/>
  <c r="AM111" i="10"/>
  <c r="AM121" i="10"/>
  <c r="AM131" i="10"/>
  <c r="AM141" i="10"/>
  <c r="AM151" i="10"/>
  <c r="AM161" i="10"/>
  <c r="AM171" i="10"/>
  <c r="AM181" i="10"/>
  <c r="AM191" i="10"/>
  <c r="AM201" i="10"/>
  <c r="AM211" i="10"/>
  <c r="AM221" i="10"/>
  <c r="AM231" i="10"/>
  <c r="AM241" i="10"/>
  <c r="AM251" i="10"/>
  <c r="AM261" i="10"/>
  <c r="AM271" i="10"/>
  <c r="AM281" i="10"/>
  <c r="AM291" i="10"/>
  <c r="AM162" i="10"/>
  <c r="AM172" i="10"/>
  <c r="AM182" i="10"/>
  <c r="AM192" i="10"/>
  <c r="AM202" i="10"/>
  <c r="AM212" i="10"/>
  <c r="AM222" i="10"/>
  <c r="AM232" i="10"/>
  <c r="AM242" i="10"/>
  <c r="AM252" i="10"/>
  <c r="AM262" i="10"/>
  <c r="AM272" i="10"/>
  <c r="AM282" i="10"/>
  <c r="AM292" i="10"/>
  <c r="AM312" i="10"/>
  <c r="AM173" i="10"/>
  <c r="AM183" i="10"/>
  <c r="AM193" i="10"/>
  <c r="AM203" i="10"/>
  <c r="AM213" i="10"/>
  <c r="AM223" i="10"/>
  <c r="AM233" i="10"/>
  <c r="AM243" i="10"/>
  <c r="AM253" i="10"/>
  <c r="AM263" i="10"/>
  <c r="AM273" i="10"/>
  <c r="AM283" i="10"/>
  <c r="AM313" i="10"/>
  <c r="AM164" i="10"/>
  <c r="AM174" i="10"/>
  <c r="AM184" i="10"/>
  <c r="AM194" i="10"/>
  <c r="AM204" i="10"/>
  <c r="AM214" i="10"/>
  <c r="AM224" i="10"/>
  <c r="AM234" i="10"/>
  <c r="AM244" i="10"/>
  <c r="AM254" i="10"/>
  <c r="AM264" i="10"/>
  <c r="AM284" i="10"/>
  <c r="AM294" i="10"/>
  <c r="AM155" i="10"/>
  <c r="AM175" i="10"/>
  <c r="AM185" i="10"/>
  <c r="AM195" i="10"/>
  <c r="AM205" i="10"/>
  <c r="AM215" i="10"/>
  <c r="AM225" i="10"/>
  <c r="AM235" i="10"/>
  <c r="AM265" i="10"/>
  <c r="AM285" i="10"/>
  <c r="AM295" i="10"/>
  <c r="AM156" i="10"/>
  <c r="AM166" i="10"/>
  <c r="AM176" i="10"/>
  <c r="AM186" i="10"/>
  <c r="AM196" i="10"/>
  <c r="AM206" i="10"/>
  <c r="AM216" i="10"/>
  <c r="AM226" i="10"/>
  <c r="AM236" i="10"/>
  <c r="AM246" i="10"/>
  <c r="AM266" i="10"/>
  <c r="AM276" i="10"/>
  <c r="AM286" i="10"/>
  <c r="AM157" i="10"/>
  <c r="AM167" i="10"/>
  <c r="AM177" i="10"/>
  <c r="AM187" i="10"/>
  <c r="AM197" i="10"/>
  <c r="AM207" i="10"/>
  <c r="AM217" i="10"/>
  <c r="AM227" i="10"/>
  <c r="AM237" i="10"/>
  <c r="AM247" i="10"/>
  <c r="AM257" i="10"/>
  <c r="AM267" i="10"/>
  <c r="AM277" i="10"/>
  <c r="AM287" i="10"/>
  <c r="AM8" i="10"/>
  <c r="AM18" i="10"/>
  <c r="AM48" i="10"/>
  <c r="AM58" i="10"/>
  <c r="AM68" i="10"/>
  <c r="AM78" i="10"/>
  <c r="AM88" i="10"/>
  <c r="AM98" i="10"/>
  <c r="AM108" i="10"/>
  <c r="AM118" i="10"/>
  <c r="AM128" i="10"/>
  <c r="AM148" i="10"/>
  <c r="AM158" i="10"/>
  <c r="AM168" i="10"/>
  <c r="AM178" i="10"/>
  <c r="AM188" i="10"/>
  <c r="AM198" i="10"/>
  <c r="AM208" i="10"/>
  <c r="AM218" i="10"/>
  <c r="AM238" i="10"/>
  <c r="AM258" i="10"/>
  <c r="AM268" i="10"/>
  <c r="AM278" i="10"/>
  <c r="AM288" i="10"/>
  <c r="AM142" i="10"/>
  <c r="AM63" i="10"/>
  <c r="AM103" i="10"/>
  <c r="AM113" i="10"/>
  <c r="AM123" i="10"/>
  <c r="AM153" i="10"/>
  <c r="AM74" i="10"/>
  <c r="AM104" i="10"/>
  <c r="AM134" i="10"/>
  <c r="AM55" i="10"/>
  <c r="AM85" i="10"/>
  <c r="AM105" i="10"/>
  <c r="AM125" i="10"/>
  <c r="AM135" i="10"/>
  <c r="AM56" i="10"/>
  <c r="AM76" i="10"/>
  <c r="AM96" i="10"/>
  <c r="AM116" i="10"/>
  <c r="AM136" i="10"/>
  <c r="AM47" i="10"/>
  <c r="AM67" i="10"/>
  <c r="AM87" i="10"/>
  <c r="AM107" i="10"/>
  <c r="AM127" i="10"/>
  <c r="AM147" i="10"/>
  <c r="AM9" i="10"/>
  <c r="AM19" i="10"/>
  <c r="AM49" i="10"/>
  <c r="AM59" i="10"/>
  <c r="AM69" i="10"/>
  <c r="AM79" i="10"/>
  <c r="AM89" i="10"/>
  <c r="AM99" i="10"/>
  <c r="AM109" i="10"/>
  <c r="AM119" i="10"/>
  <c r="AM129" i="10"/>
  <c r="AM149" i="10"/>
  <c r="AM159" i="10"/>
  <c r="AM169" i="10"/>
  <c r="AM179" i="10"/>
  <c r="AM189" i="10"/>
  <c r="AM199" i="10"/>
  <c r="AM209" i="10"/>
  <c r="AM219" i="10"/>
  <c r="AM229" i="10"/>
  <c r="AM239" i="10"/>
  <c r="AM249" i="10"/>
  <c r="AM259" i="10"/>
  <c r="AM269" i="10"/>
  <c r="AM289" i="10"/>
  <c r="AM52" i="10"/>
  <c r="AM72" i="10"/>
  <c r="AM82" i="10"/>
  <c r="AM102" i="10"/>
  <c r="AM112" i="10"/>
  <c r="AM122" i="10"/>
  <c r="AM13" i="10"/>
  <c r="AM53" i="10"/>
  <c r="AM83" i="10"/>
  <c r="AM143" i="10"/>
  <c r="AM64" i="10"/>
  <c r="AM124" i="10"/>
  <c r="AM154" i="10"/>
  <c r="AM75" i="10"/>
  <c r="AM10" i="10"/>
  <c r="AM20" i="10"/>
  <c r="AM50" i="10"/>
  <c r="AT60" i="10"/>
  <c r="AM60" i="10"/>
  <c r="AM70" i="10"/>
  <c r="AM80" i="10"/>
  <c r="AM90" i="10"/>
  <c r="AM100" i="10"/>
  <c r="AM110" i="10"/>
  <c r="AM120" i="10"/>
  <c r="AM130" i="10"/>
  <c r="AM140" i="10"/>
  <c r="AM150" i="10"/>
  <c r="AM160" i="10"/>
  <c r="AM170" i="10"/>
  <c r="AM180" i="10"/>
  <c r="AM190" i="10"/>
  <c r="AM200" i="10"/>
  <c r="AM210" i="10"/>
  <c r="AM220" i="10"/>
  <c r="AM230" i="10"/>
  <c r="AM240" i="10"/>
  <c r="AM250" i="10"/>
  <c r="AM260" i="10"/>
  <c r="AM270" i="10"/>
  <c r="AM310" i="10"/>
  <c r="AT93" i="10"/>
  <c r="AT91" i="10"/>
  <c r="AX91" i="10"/>
  <c r="AS91" i="10"/>
  <c r="AZ91" i="10"/>
  <c r="AW91" i="10"/>
  <c r="AY91" i="10"/>
  <c r="AU91" i="10"/>
  <c r="AV91" i="10"/>
  <c r="AT94" i="10"/>
  <c r="AU94" i="10"/>
  <c r="AZ94" i="10"/>
  <c r="AY94" i="10"/>
  <c r="AX94" i="10"/>
  <c r="AW94" i="10"/>
  <c r="AS94" i="10"/>
  <c r="AV94" i="10"/>
  <c r="AB18" i="22"/>
  <c r="AA18" i="22"/>
  <c r="Z18" i="22"/>
  <c r="AC18" i="22"/>
  <c r="W18" i="22"/>
  <c r="AH18" i="22"/>
  <c r="X18" i="22"/>
  <c r="AG18" i="22"/>
  <c r="AF18" i="22"/>
  <c r="AE18" i="22"/>
  <c r="AD18" i="22"/>
  <c r="Y18" i="22"/>
  <c r="AB38" i="22"/>
  <c r="AA38" i="22"/>
  <c r="Z38" i="22"/>
  <c r="AC38" i="22"/>
  <c r="AE38" i="22"/>
  <c r="AD38" i="22"/>
  <c r="Y38" i="22"/>
  <c r="X38" i="22"/>
  <c r="AF38" i="22"/>
  <c r="AI38" i="22"/>
  <c r="AH38" i="22"/>
  <c r="AG38" i="22"/>
  <c r="W38" i="22"/>
  <c r="AB58" i="22"/>
  <c r="AA58" i="22"/>
  <c r="Z58" i="22"/>
  <c r="Y58" i="22"/>
  <c r="AC58" i="22"/>
  <c r="W58" i="22"/>
  <c r="AH58" i="22"/>
  <c r="AG58" i="22"/>
  <c r="AF58" i="22"/>
  <c r="X58" i="22"/>
  <c r="AE58" i="22"/>
  <c r="AD58" i="22"/>
  <c r="AD78" i="22"/>
  <c r="AH78" i="22"/>
  <c r="W78" i="22"/>
  <c r="AG78" i="22"/>
  <c r="AF78" i="22"/>
  <c r="AE78" i="22"/>
  <c r="X78" i="22"/>
  <c r="AB78" i="22"/>
  <c r="AA78" i="22"/>
  <c r="Z78" i="22"/>
  <c r="Y78" i="22"/>
  <c r="AC78" i="22"/>
  <c r="AD98" i="22"/>
  <c r="AC98" i="22"/>
  <c r="AB98" i="22"/>
  <c r="AA98" i="22"/>
  <c r="Z98" i="22"/>
  <c r="AE98" i="22"/>
  <c r="AH98" i="22"/>
  <c r="AG98" i="22"/>
  <c r="AF98" i="22"/>
  <c r="Y98" i="22"/>
  <c r="X98" i="22"/>
  <c r="W98" i="22"/>
  <c r="AD118" i="22"/>
  <c r="AC118" i="22"/>
  <c r="AB118" i="22"/>
  <c r="AE118" i="22"/>
  <c r="W118" i="22"/>
  <c r="AH118" i="22"/>
  <c r="X118" i="22"/>
  <c r="AF118" i="22"/>
  <c r="AA118" i="22"/>
  <c r="Z118" i="22"/>
  <c r="Y118" i="22"/>
  <c r="AG118" i="22"/>
  <c r="AD138" i="22"/>
  <c r="AC138" i="22"/>
  <c r="AB138" i="22"/>
  <c r="AE138" i="22"/>
  <c r="AA138" i="22"/>
  <c r="Z138" i="22"/>
  <c r="Y138" i="22"/>
  <c r="X138" i="22"/>
  <c r="AF138" i="22"/>
  <c r="AH138" i="22"/>
  <c r="AG138" i="22"/>
  <c r="W138" i="22"/>
  <c r="AD158" i="22"/>
  <c r="AC158" i="22"/>
  <c r="AB158" i="22"/>
  <c r="AE158" i="22"/>
  <c r="AH158" i="22"/>
  <c r="AG158" i="22"/>
  <c r="AF158" i="22"/>
  <c r="AA158" i="22"/>
  <c r="Z158" i="22"/>
  <c r="Y158" i="22"/>
  <c r="X158" i="22"/>
  <c r="W158" i="22"/>
  <c r="AD178" i="22"/>
  <c r="AC178" i="22"/>
  <c r="AB178" i="22"/>
  <c r="AE178" i="22"/>
  <c r="Y178" i="22"/>
  <c r="X178" i="22"/>
  <c r="W178" i="22"/>
  <c r="Z178" i="22"/>
  <c r="AI178" i="22"/>
  <c r="AH178" i="22"/>
  <c r="AG178" i="22"/>
  <c r="AF178" i="22"/>
  <c r="AA178" i="22"/>
  <c r="AD198" i="22"/>
  <c r="AC198" i="22"/>
  <c r="AB198" i="22"/>
  <c r="AE198" i="22"/>
  <c r="AF198" i="22"/>
  <c r="AA198" i="22"/>
  <c r="Z198" i="22"/>
  <c r="Y198" i="22"/>
  <c r="AG198" i="22"/>
  <c r="AH198" i="22"/>
  <c r="W198" i="22"/>
  <c r="X198" i="22"/>
  <c r="AD228" i="22"/>
  <c r="AC228" i="22"/>
  <c r="AB228" i="22"/>
  <c r="AE228" i="22"/>
  <c r="X228" i="22"/>
  <c r="W228" i="22"/>
  <c r="Y228" i="22"/>
  <c r="AG228" i="22"/>
  <c r="AF228" i="22"/>
  <c r="AA228" i="22"/>
  <c r="Z228" i="22"/>
  <c r="AH228" i="22"/>
  <c r="AG238" i="22"/>
  <c r="W238" i="22"/>
  <c r="AF238" i="22"/>
  <c r="AE238" i="22"/>
  <c r="AD238" i="22"/>
  <c r="AH238" i="22"/>
  <c r="X238" i="22"/>
  <c r="Y238" i="22"/>
  <c r="AC238" i="22"/>
  <c r="AB238" i="22"/>
  <c r="AA238" i="22"/>
  <c r="Z238" i="22"/>
  <c r="AG258" i="22"/>
  <c r="W258" i="22"/>
  <c r="AF258" i="22"/>
  <c r="AE258" i="22"/>
  <c r="X258" i="22"/>
  <c r="Y258" i="22"/>
  <c r="Z258" i="22"/>
  <c r="AA258" i="22"/>
  <c r="AH258" i="22"/>
  <c r="AD258" i="22"/>
  <c r="AC258" i="22"/>
  <c r="AB258" i="22"/>
  <c r="AD288" i="22"/>
  <c r="AF288" i="22"/>
  <c r="W288" i="22"/>
  <c r="AH288" i="22"/>
  <c r="AG288" i="22"/>
  <c r="X288" i="22"/>
  <c r="AE288" i="22"/>
  <c r="AC288" i="22"/>
  <c r="AB288" i="22"/>
  <c r="Z288" i="22"/>
  <c r="Y288" i="22"/>
  <c r="AA288" i="22"/>
  <c r="AE298" i="22"/>
  <c r="AD298" i="22"/>
  <c r="AC298" i="22"/>
  <c r="AF298" i="22"/>
  <c r="X298" i="22"/>
  <c r="W298" i="22"/>
  <c r="Y298" i="22"/>
  <c r="AH298" i="22"/>
  <c r="AG298" i="22"/>
  <c r="AA298" i="22"/>
  <c r="Z298" i="22"/>
  <c r="AB298" i="22"/>
  <c r="AE318" i="22"/>
  <c r="AD318" i="22"/>
  <c r="AC318" i="22"/>
  <c r="AF318" i="22"/>
  <c r="AB318" i="22"/>
  <c r="AA318" i="22"/>
  <c r="Z318" i="22"/>
  <c r="AG318" i="22"/>
  <c r="AH318" i="22"/>
  <c r="Y318" i="22"/>
  <c r="X318" i="22"/>
  <c r="W318" i="22"/>
  <c r="AI19" i="22"/>
  <c r="Y19" i="22"/>
  <c r="AH19" i="22"/>
  <c r="X19" i="22"/>
  <c r="AG19" i="22"/>
  <c r="W19" i="22"/>
  <c r="Z19" i="22"/>
  <c r="AB19" i="22"/>
  <c r="AA19" i="22"/>
  <c r="AC19" i="22"/>
  <c r="AE19" i="22"/>
  <c r="AD19" i="22"/>
  <c r="AF19" i="22"/>
  <c r="AI39" i="22"/>
  <c r="Y39" i="22"/>
  <c r="AH39" i="22"/>
  <c r="X39" i="22"/>
  <c r="AG39" i="22"/>
  <c r="W39" i="22"/>
  <c r="Z39" i="22"/>
  <c r="AF39" i="22"/>
  <c r="AE39" i="22"/>
  <c r="AD39" i="22"/>
  <c r="AC39" i="22"/>
  <c r="AB39" i="22"/>
  <c r="AA39" i="22"/>
  <c r="AA59" i="22"/>
  <c r="Y59" i="22"/>
  <c r="X59" i="22"/>
  <c r="AH59" i="22"/>
  <c r="W59" i="22"/>
  <c r="AG59" i="22"/>
  <c r="Z59" i="22"/>
  <c r="AE59" i="22"/>
  <c r="AD59" i="22"/>
  <c r="AC59" i="22"/>
  <c r="AB59" i="22"/>
  <c r="AF59" i="22"/>
  <c r="AA79" i="22"/>
  <c r="AF79" i="22"/>
  <c r="AE79" i="22"/>
  <c r="AD79" i="22"/>
  <c r="AC79" i="22"/>
  <c r="AG79" i="22"/>
  <c r="AI79" i="22"/>
  <c r="AH79" i="22"/>
  <c r="AB79" i="22"/>
  <c r="Z79" i="22"/>
  <c r="Y79" i="22"/>
  <c r="X79" i="22"/>
  <c r="W79" i="22"/>
  <c r="AA99" i="22"/>
  <c r="AB99" i="22"/>
  <c r="Z99" i="22"/>
  <c r="Y99" i="22"/>
  <c r="AI99" i="22"/>
  <c r="X99" i="22"/>
  <c r="AC99" i="22"/>
  <c r="AH99" i="22"/>
  <c r="AG99" i="22"/>
  <c r="AF99" i="22"/>
  <c r="AE99" i="22"/>
  <c r="AD99" i="22"/>
  <c r="W99" i="22"/>
  <c r="AA119" i="22"/>
  <c r="Z119" i="22"/>
  <c r="Y119" i="22"/>
  <c r="AB119" i="22"/>
  <c r="X119" i="22"/>
  <c r="W119" i="22"/>
  <c r="AC119" i="22"/>
  <c r="AH119" i="22"/>
  <c r="AG119" i="22"/>
  <c r="AF119" i="22"/>
  <c r="AE119" i="22"/>
  <c r="AD119" i="22"/>
  <c r="AA139" i="22"/>
  <c r="Z139" i="22"/>
  <c r="Y139" i="22"/>
  <c r="AB139" i="22"/>
  <c r="AF139" i="22"/>
  <c r="AE139" i="22"/>
  <c r="AD139" i="22"/>
  <c r="AC139" i="22"/>
  <c r="AG139" i="22"/>
  <c r="W139" i="22"/>
  <c r="AH139" i="22"/>
  <c r="X139" i="22"/>
  <c r="AA149" i="22"/>
  <c r="Z149" i="22"/>
  <c r="Y149" i="22"/>
  <c r="AB149" i="22"/>
  <c r="AH149" i="22"/>
  <c r="AG149" i="22"/>
  <c r="AF149" i="22"/>
  <c r="AE149" i="22"/>
  <c r="AC149" i="22"/>
  <c r="X149" i="22"/>
  <c r="W149" i="22"/>
  <c r="AD149" i="22"/>
  <c r="AA169" i="22"/>
  <c r="Z169" i="22"/>
  <c r="Y169" i="22"/>
  <c r="AB169" i="22"/>
  <c r="X169" i="22"/>
  <c r="W169" i="22"/>
  <c r="AC169" i="22"/>
  <c r="AG169" i="22"/>
  <c r="AF169" i="22"/>
  <c r="AE169" i="22"/>
  <c r="AD169" i="22"/>
  <c r="AH169" i="22"/>
  <c r="Y189" i="22"/>
  <c r="AC189" i="22"/>
  <c r="AB189" i="22"/>
  <c r="AA189" i="22"/>
  <c r="AD189" i="22"/>
  <c r="Z189" i="22"/>
  <c r="X189" i="22"/>
  <c r="W189" i="22"/>
  <c r="AE189" i="22"/>
  <c r="AH189" i="22"/>
  <c r="AG189" i="22"/>
  <c r="AF189" i="22"/>
  <c r="AA209" i="22"/>
  <c r="Z209" i="22"/>
  <c r="Y209" i="22"/>
  <c r="AB209" i="22"/>
  <c r="AH209" i="22"/>
  <c r="AG209" i="22"/>
  <c r="AF209" i="22"/>
  <c r="AD209" i="22"/>
  <c r="AC209" i="22"/>
  <c r="X209" i="22"/>
  <c r="W209" i="22"/>
  <c r="AE209" i="22"/>
  <c r="AD229" i="22"/>
  <c r="AA229" i="22"/>
  <c r="Z229" i="22"/>
  <c r="Y229" i="22"/>
  <c r="AB229" i="22"/>
  <c r="AC229" i="22"/>
  <c r="X229" i="22"/>
  <c r="W229" i="22"/>
  <c r="AE229" i="22"/>
  <c r="AH229" i="22"/>
  <c r="AG229" i="22"/>
  <c r="AF229" i="22"/>
  <c r="AD249" i="22"/>
  <c r="AC249" i="22"/>
  <c r="AB249" i="22"/>
  <c r="Y249" i="22"/>
  <c r="X249" i="22"/>
  <c r="W249" i="22"/>
  <c r="Z249" i="22"/>
  <c r="AH249" i="22"/>
  <c r="AG249" i="22"/>
  <c r="AF249" i="22"/>
  <c r="AE249" i="22"/>
  <c r="AA249" i="22"/>
  <c r="AA269" i="22"/>
  <c r="X269" i="22"/>
  <c r="AH269" i="22"/>
  <c r="W269" i="22"/>
  <c r="AG269" i="22"/>
  <c r="Y269" i="22"/>
  <c r="AF269" i="22"/>
  <c r="AE269" i="22"/>
  <c r="AD269" i="22"/>
  <c r="AB269" i="22"/>
  <c r="Z269" i="22"/>
  <c r="AC269" i="22"/>
  <c r="AA289" i="22"/>
  <c r="AC289" i="22"/>
  <c r="AH289" i="22"/>
  <c r="AG289" i="22"/>
  <c r="AF289" i="22"/>
  <c r="W289" i="22"/>
  <c r="X289" i="22"/>
  <c r="Y289" i="22"/>
  <c r="AE289" i="22"/>
  <c r="AD289" i="22"/>
  <c r="AB289" i="22"/>
  <c r="Z289" i="22"/>
  <c r="AB309" i="22"/>
  <c r="AA309" i="22"/>
  <c r="Z309" i="22"/>
  <c r="AC309" i="22"/>
  <c r="AE309" i="22"/>
  <c r="AD309" i="22"/>
  <c r="Y309" i="22"/>
  <c r="AF309" i="22"/>
  <c r="AH309" i="22"/>
  <c r="AG309" i="22"/>
  <c r="X309" i="22"/>
  <c r="W309" i="22"/>
  <c r="AB329" i="22"/>
  <c r="AA329" i="22"/>
  <c r="Z329" i="22"/>
  <c r="AC329" i="22"/>
  <c r="AH329" i="22"/>
  <c r="AG329" i="22"/>
  <c r="Y329" i="22"/>
  <c r="X329" i="22"/>
  <c r="W329" i="22"/>
  <c r="AD329" i="22"/>
  <c r="AF329" i="22"/>
  <c r="AE329" i="22"/>
  <c r="AF350" i="22"/>
  <c r="Z350" i="22"/>
  <c r="Y350" i="22"/>
  <c r="AI350" i="22"/>
  <c r="X350" i="22"/>
  <c r="AA350" i="22"/>
  <c r="AC350" i="22"/>
  <c r="AB350" i="22"/>
  <c r="W350" i="22"/>
  <c r="AD350" i="22"/>
  <c r="AH350" i="22"/>
  <c r="AG350" i="22"/>
  <c r="AE350" i="22"/>
  <c r="AG370" i="22"/>
  <c r="W370" i="22"/>
  <c r="AF370" i="22"/>
  <c r="AE370" i="22"/>
  <c r="AH370" i="22"/>
  <c r="X370" i="22"/>
  <c r="AI370" i="22"/>
  <c r="Y370" i="22"/>
  <c r="AA370" i="22"/>
  <c r="Z370" i="22"/>
  <c r="AB370" i="22"/>
  <c r="AC370" i="22"/>
  <c r="AD370" i="22"/>
  <c r="AG390" i="22"/>
  <c r="W390" i="22"/>
  <c r="AF390" i="22"/>
  <c r="AE390" i="22"/>
  <c r="AH390" i="22"/>
  <c r="X390" i="22"/>
  <c r="AB390" i="22"/>
  <c r="AA390" i="22"/>
  <c r="Z390" i="22"/>
  <c r="Y390" i="22"/>
  <c r="AC390" i="22"/>
  <c r="AI390" i="22"/>
  <c r="AD390" i="22"/>
  <c r="AF410" i="22"/>
  <c r="Z410" i="22"/>
  <c r="Y410" i="22"/>
  <c r="AI410" i="22"/>
  <c r="X410" i="22"/>
  <c r="AA410" i="22"/>
  <c r="AH410" i="22"/>
  <c r="AG410" i="22"/>
  <c r="AE410" i="22"/>
  <c r="AD410" i="22"/>
  <c r="W410" i="22"/>
  <c r="AC410" i="22"/>
  <c r="AB410" i="22"/>
  <c r="AF430" i="22"/>
  <c r="AE430" i="22"/>
  <c r="AD430" i="22"/>
  <c r="Y430" i="22"/>
  <c r="X430" i="22"/>
  <c r="W430" i="22"/>
  <c r="Z430" i="22"/>
  <c r="AA430" i="22"/>
  <c r="AI430" i="22"/>
  <c r="AH430" i="22"/>
  <c r="AG430" i="22"/>
  <c r="AC430" i="22"/>
  <c r="AB430" i="22"/>
  <c r="AC450" i="22"/>
  <c r="Z450" i="22"/>
  <c r="Y450" i="22"/>
  <c r="AI450" i="22"/>
  <c r="X450" i="22"/>
  <c r="AA450" i="22"/>
  <c r="AF450" i="22"/>
  <c r="AE450" i="22"/>
  <c r="AD450" i="22"/>
  <c r="AB450" i="22"/>
  <c r="AG450" i="22"/>
  <c r="AH450" i="22"/>
  <c r="W450" i="22"/>
  <c r="AC470" i="22"/>
  <c r="AB470" i="22"/>
  <c r="AA470" i="22"/>
  <c r="AD470" i="22"/>
  <c r="AE470" i="22"/>
  <c r="Z470" i="22"/>
  <c r="Y470" i="22"/>
  <c r="AF470" i="22"/>
  <c r="AI470" i="22"/>
  <c r="AH470" i="22"/>
  <c r="AG470" i="22"/>
  <c r="W470" i="22"/>
  <c r="X470" i="22"/>
  <c r="AF490" i="22"/>
  <c r="AC490" i="22"/>
  <c r="AB490" i="22"/>
  <c r="AA490" i="22"/>
  <c r="AD490" i="22"/>
  <c r="AE490" i="22"/>
  <c r="Z490" i="22"/>
  <c r="Y490" i="22"/>
  <c r="X490" i="22"/>
  <c r="AG490" i="22"/>
  <c r="AI490" i="22"/>
  <c r="AH490" i="22"/>
  <c r="W490" i="22"/>
  <c r="AI510" i="22"/>
  <c r="Y510" i="22"/>
  <c r="AB510" i="22"/>
  <c r="AA510" i="22"/>
  <c r="Z510" i="22"/>
  <c r="W510" i="22"/>
  <c r="AH510" i="22"/>
  <c r="X510" i="22"/>
  <c r="AG510" i="22"/>
  <c r="AF510" i="22"/>
  <c r="AE510" i="22"/>
  <c r="AD510" i="22"/>
  <c r="AC510" i="22"/>
  <c r="AA530" i="22"/>
  <c r="Z530" i="22"/>
  <c r="AI530" i="22"/>
  <c r="Y530" i="22"/>
  <c r="AB530" i="22"/>
  <c r="AH530" i="22"/>
  <c r="W530" i="22"/>
  <c r="AC530" i="22"/>
  <c r="X530" i="22"/>
  <c r="AD530" i="22"/>
  <c r="AG530" i="22"/>
  <c r="AF530" i="22"/>
  <c r="AE530" i="22"/>
  <c r="AA550" i="22"/>
  <c r="Z550" i="22"/>
  <c r="AI550" i="22"/>
  <c r="Y550" i="22"/>
  <c r="AB550" i="22"/>
  <c r="AD550" i="22"/>
  <c r="AC550" i="22"/>
  <c r="X550" i="22"/>
  <c r="W550" i="22"/>
  <c r="AE550" i="22"/>
  <c r="AG550" i="22"/>
  <c r="AF550" i="22"/>
  <c r="AH550" i="22"/>
  <c r="AA570" i="22"/>
  <c r="Z570" i="22"/>
  <c r="AI570" i="22"/>
  <c r="Y570" i="22"/>
  <c r="AH570" i="22"/>
  <c r="X570" i="22"/>
  <c r="AB570" i="22"/>
  <c r="AG570" i="22"/>
  <c r="AF570" i="22"/>
  <c r="AE570" i="22"/>
  <c r="AD570" i="22"/>
  <c r="AC570" i="22"/>
  <c r="W570" i="22"/>
  <c r="AF10" i="22"/>
  <c r="AE10" i="22"/>
  <c r="AD10" i="22"/>
  <c r="AG10" i="22"/>
  <c r="W10" i="22"/>
  <c r="AA10" i="22"/>
  <c r="Z10" i="22"/>
  <c r="Y10" i="22"/>
  <c r="X10" i="22"/>
  <c r="AB10" i="22"/>
  <c r="AI10" i="22"/>
  <c r="AH10" i="22"/>
  <c r="AC10" i="22"/>
  <c r="AF30" i="22"/>
  <c r="AE30" i="22"/>
  <c r="AD30" i="22"/>
  <c r="AG30" i="22"/>
  <c r="W30" i="22"/>
  <c r="AI30" i="22"/>
  <c r="AH30" i="22"/>
  <c r="AC30" i="22"/>
  <c r="AB30" i="22"/>
  <c r="X30" i="22"/>
  <c r="AA30" i="22"/>
  <c r="Z30" i="22"/>
  <c r="Y30" i="22"/>
  <c r="AF50" i="22"/>
  <c r="AE50" i="22"/>
  <c r="AD50" i="22"/>
  <c r="AG50" i="22"/>
  <c r="W50" i="22"/>
  <c r="Y50" i="22"/>
  <c r="X50" i="22"/>
  <c r="Z50" i="22"/>
  <c r="AB50" i="22"/>
  <c r="AA50" i="22"/>
  <c r="AI50" i="22"/>
  <c r="AH50" i="22"/>
  <c r="AC50" i="22"/>
  <c r="AH70" i="22"/>
  <c r="X70" i="22"/>
  <c r="AA70" i="22"/>
  <c r="Z70" i="22"/>
  <c r="Y70" i="22"/>
  <c r="AI70" i="22"/>
  <c r="W70" i="22"/>
  <c r="AB70" i="22"/>
  <c r="AG70" i="22"/>
  <c r="AF70" i="22"/>
  <c r="AE70" i="22"/>
  <c r="AD70" i="22"/>
  <c r="AC70" i="22"/>
  <c r="AH90" i="22"/>
  <c r="X90" i="22"/>
  <c r="AG90" i="22"/>
  <c r="AF90" i="22"/>
  <c r="AE90" i="22"/>
  <c r="AD90" i="22"/>
  <c r="W90" i="22"/>
  <c r="AB90" i="22"/>
  <c r="AA90" i="22"/>
  <c r="Z90" i="22"/>
  <c r="Y90" i="22"/>
  <c r="AC90" i="22"/>
  <c r="AH110" i="22"/>
  <c r="X110" i="22"/>
  <c r="AG110" i="22"/>
  <c r="W110" i="22"/>
  <c r="AF110" i="22"/>
  <c r="Y110" i="22"/>
  <c r="AA110" i="22"/>
  <c r="Z110" i="22"/>
  <c r="AB110" i="22"/>
  <c r="AE110" i="22"/>
  <c r="AD110" i="22"/>
  <c r="AC110" i="22"/>
  <c r="AH130" i="22"/>
  <c r="X130" i="22"/>
  <c r="AG130" i="22"/>
  <c r="W130" i="22"/>
  <c r="AF130" i="22"/>
  <c r="Y130" i="22"/>
  <c r="AE130" i="22"/>
  <c r="AD130" i="22"/>
  <c r="AC130" i="22"/>
  <c r="AB130" i="22"/>
  <c r="AA130" i="22"/>
  <c r="Z130" i="22"/>
  <c r="AH150" i="22"/>
  <c r="X150" i="22"/>
  <c r="AG150" i="22"/>
  <c r="W150" i="22"/>
  <c r="AF150" i="22"/>
  <c r="Y150" i="22"/>
  <c r="Z150" i="22"/>
  <c r="AE150" i="22"/>
  <c r="AD150" i="22"/>
  <c r="AC150" i="22"/>
  <c r="AB150" i="22"/>
  <c r="AA150" i="22"/>
  <c r="AH160" i="22"/>
  <c r="X160" i="22"/>
  <c r="AG160" i="22"/>
  <c r="W160" i="22"/>
  <c r="AF160" i="22"/>
  <c r="Y160" i="22"/>
  <c r="AA160" i="22"/>
  <c r="Z160" i="22"/>
  <c r="AB160" i="22"/>
  <c r="AE160" i="22"/>
  <c r="AD160" i="22"/>
  <c r="AC160" i="22"/>
  <c r="AF180" i="22"/>
  <c r="X180" i="22"/>
  <c r="AH180" i="22"/>
  <c r="W180" i="22"/>
  <c r="AG180" i="22"/>
  <c r="Y180" i="22"/>
  <c r="AE180" i="22"/>
  <c r="AD180" i="22"/>
  <c r="AC180" i="22"/>
  <c r="AB180" i="22"/>
  <c r="Z180" i="22"/>
  <c r="AA180" i="22"/>
  <c r="AH200" i="22"/>
  <c r="X200" i="22"/>
  <c r="AG200" i="22"/>
  <c r="W200" i="22"/>
  <c r="AF200" i="22"/>
  <c r="Y200" i="22"/>
  <c r="AE200" i="22"/>
  <c r="AD200" i="22"/>
  <c r="AC200" i="22"/>
  <c r="AB200" i="22"/>
  <c r="AA200" i="22"/>
  <c r="Z200" i="22"/>
  <c r="AH220" i="22"/>
  <c r="X220" i="22"/>
  <c r="AG220" i="22"/>
  <c r="W220" i="22"/>
  <c r="AF220" i="22"/>
  <c r="Y220" i="22"/>
  <c r="AB220" i="22"/>
  <c r="AA220" i="22"/>
  <c r="Z220" i="22"/>
  <c r="AC220" i="22"/>
  <c r="AE220" i="22"/>
  <c r="AD220" i="22"/>
  <c r="AA240" i="22"/>
  <c r="AC240" i="22"/>
  <c r="AB240" i="22"/>
  <c r="Z240" i="22"/>
  <c r="AD240" i="22"/>
  <c r="AG240" i="22"/>
  <c r="AF240" i="22"/>
  <c r="AE240" i="22"/>
  <c r="Y240" i="22"/>
  <c r="AH240" i="22"/>
  <c r="W240" i="22"/>
  <c r="X240" i="22"/>
  <c r="AA260" i="22"/>
  <c r="Z260" i="22"/>
  <c r="Y260" i="22"/>
  <c r="X260" i="22"/>
  <c r="W260" i="22"/>
  <c r="AB260" i="22"/>
  <c r="AH260" i="22"/>
  <c r="AF260" i="22"/>
  <c r="AE260" i="22"/>
  <c r="AD260" i="22"/>
  <c r="AC260" i="22"/>
  <c r="AG260" i="22"/>
  <c r="AH280" i="22"/>
  <c r="X280" i="22"/>
  <c r="Z280" i="22"/>
  <c r="Y280" i="22"/>
  <c r="W280" i="22"/>
  <c r="AA280" i="22"/>
  <c r="AB280" i="22"/>
  <c r="AC280" i="22"/>
  <c r="AG280" i="22"/>
  <c r="AF280" i="22"/>
  <c r="AE280" i="22"/>
  <c r="AD280" i="22"/>
  <c r="Y310" i="22"/>
  <c r="AH310" i="22"/>
  <c r="X310" i="22"/>
  <c r="AG310" i="22"/>
  <c r="W310" i="22"/>
  <c r="Z310" i="22"/>
  <c r="AF310" i="22"/>
  <c r="AE310" i="22"/>
  <c r="AD310" i="22"/>
  <c r="AA310" i="22"/>
  <c r="AC310" i="22"/>
  <c r="AB310" i="22"/>
  <c r="Y330" i="22"/>
  <c r="AH330" i="22"/>
  <c r="X330" i="22"/>
  <c r="AG330" i="22"/>
  <c r="W330" i="22"/>
  <c r="Z330" i="22"/>
  <c r="AA330" i="22"/>
  <c r="AF330" i="22"/>
  <c r="AE330" i="22"/>
  <c r="AD330" i="22"/>
  <c r="AC330" i="22"/>
  <c r="AB330" i="22"/>
  <c r="AC351" i="22"/>
  <c r="AI351" i="22"/>
  <c r="X351" i="22"/>
  <c r="AH351" i="22"/>
  <c r="W351" i="22"/>
  <c r="AG351" i="22"/>
  <c r="Y351" i="22"/>
  <c r="AF351" i="22"/>
  <c r="AE351" i="22"/>
  <c r="AD351" i="22"/>
  <c r="Z351" i="22"/>
  <c r="AB351" i="22"/>
  <c r="AA351" i="22"/>
  <c r="AD371" i="22"/>
  <c r="AC371" i="22"/>
  <c r="AB371" i="22"/>
  <c r="AE371" i="22"/>
  <c r="Y371" i="22"/>
  <c r="X371" i="22"/>
  <c r="W371" i="22"/>
  <c r="Z371" i="22"/>
  <c r="AI371" i="22"/>
  <c r="AH371" i="22"/>
  <c r="AG371" i="22"/>
  <c r="AF371" i="22"/>
  <c r="AA371" i="22"/>
  <c r="AD391" i="22"/>
  <c r="AC391" i="22"/>
  <c r="AB391" i="22"/>
  <c r="AE391" i="22"/>
  <c r="AG391" i="22"/>
  <c r="AF391" i="22"/>
  <c r="AA391" i="22"/>
  <c r="Z391" i="22"/>
  <c r="AH391" i="22"/>
  <c r="W391" i="22"/>
  <c r="X391" i="22"/>
  <c r="AI391" i="22"/>
  <c r="Y391" i="22"/>
  <c r="AC421" i="22"/>
  <c r="AA421" i="22"/>
  <c r="Z421" i="22"/>
  <c r="Y421" i="22"/>
  <c r="AB421" i="22"/>
  <c r="X421" i="22"/>
  <c r="W421" i="22"/>
  <c r="AD421" i="22"/>
  <c r="AI421" i="22"/>
  <c r="AH421" i="22"/>
  <c r="AE421" i="22"/>
  <c r="AG421" i="22"/>
  <c r="AF421" i="22"/>
  <c r="Z441" i="22"/>
  <c r="AF441" i="22"/>
  <c r="AE441" i="22"/>
  <c r="AD441" i="22"/>
  <c r="AG441" i="22"/>
  <c r="AI441" i="22"/>
  <c r="AH441" i="22"/>
  <c r="W441" i="22"/>
  <c r="Y441" i="22"/>
  <c r="X441" i="22"/>
  <c r="AA441" i="22"/>
  <c r="AC441" i="22"/>
  <c r="AB441" i="22"/>
  <c r="Z461" i="22"/>
  <c r="AI461" i="22"/>
  <c r="Y461" i="22"/>
  <c r="AH461" i="22"/>
  <c r="AA461" i="22"/>
  <c r="AD461" i="22"/>
  <c r="AC461" i="22"/>
  <c r="AB461" i="22"/>
  <c r="AE461" i="22"/>
  <c r="W461" i="22"/>
  <c r="X461" i="22"/>
  <c r="AG461" i="22"/>
  <c r="AF461" i="22"/>
  <c r="Z481" i="22"/>
  <c r="AI481" i="22"/>
  <c r="Y481" i="22"/>
  <c r="AH481" i="22"/>
  <c r="X481" i="22"/>
  <c r="AA481" i="22"/>
  <c r="AG481" i="22"/>
  <c r="AF481" i="22"/>
  <c r="AE481" i="22"/>
  <c r="AD481" i="22"/>
  <c r="AC481" i="22"/>
  <c r="AB481" i="22"/>
  <c r="W481" i="22"/>
  <c r="AC501" i="22"/>
  <c r="AB501" i="22"/>
  <c r="AA501" i="22"/>
  <c r="AI501" i="22"/>
  <c r="AH501" i="22"/>
  <c r="AG501" i="22"/>
  <c r="AF501" i="22"/>
  <c r="W501" i="22"/>
  <c r="AE501" i="22"/>
  <c r="AD501" i="22"/>
  <c r="Z501" i="22"/>
  <c r="Y501" i="22"/>
  <c r="X501" i="22"/>
  <c r="AH521" i="22"/>
  <c r="X521" i="22"/>
  <c r="AG521" i="22"/>
  <c r="W521" i="22"/>
  <c r="AF521" i="22"/>
  <c r="AI521" i="22"/>
  <c r="Y521" i="22"/>
  <c r="Z521" i="22"/>
  <c r="AD521" i="22"/>
  <c r="AC521" i="22"/>
  <c r="AB521" i="22"/>
  <c r="AA521" i="22"/>
  <c r="AE521" i="22"/>
  <c r="AH531" i="22"/>
  <c r="X531" i="22"/>
  <c r="AG531" i="22"/>
  <c r="W531" i="22"/>
  <c r="AF531" i="22"/>
  <c r="AI531" i="22"/>
  <c r="Y531" i="22"/>
  <c r="AA531" i="22"/>
  <c r="Z531" i="22"/>
  <c r="AB531" i="22"/>
  <c r="AE531" i="22"/>
  <c r="AD531" i="22"/>
  <c r="AC531" i="22"/>
  <c r="AH561" i="22"/>
  <c r="X561" i="22"/>
  <c r="AG561" i="22"/>
  <c r="W561" i="22"/>
  <c r="AF561" i="22"/>
  <c r="AI561" i="22"/>
  <c r="Y561" i="22"/>
  <c r="AE561" i="22"/>
  <c r="AD561" i="22"/>
  <c r="Z561" i="22"/>
  <c r="AA561" i="22"/>
  <c r="AC561" i="22"/>
  <c r="AB561" i="22"/>
  <c r="AC21" i="22"/>
  <c r="AB21" i="22"/>
  <c r="AA21" i="22"/>
  <c r="AD21" i="22"/>
  <c r="AH21" i="22"/>
  <c r="AG21" i="22"/>
  <c r="AF21" i="22"/>
  <c r="AE21" i="22"/>
  <c r="AI21" i="22"/>
  <c r="Z21" i="22"/>
  <c r="Y21" i="22"/>
  <c r="X21" i="22"/>
  <c r="W21" i="22"/>
  <c r="AC31" i="22"/>
  <c r="AB31" i="22"/>
  <c r="AA31" i="22"/>
  <c r="AD31" i="22"/>
  <c r="AI31" i="22"/>
  <c r="AH31" i="22"/>
  <c r="AG31" i="22"/>
  <c r="W31" i="22"/>
  <c r="AF31" i="22"/>
  <c r="AE31" i="22"/>
  <c r="Z31" i="22"/>
  <c r="Y31" i="22"/>
  <c r="X31" i="22"/>
  <c r="AC51" i="22"/>
  <c r="AB51" i="22"/>
  <c r="AA51" i="22"/>
  <c r="AD51" i="22"/>
  <c r="Z51" i="22"/>
  <c r="Y51" i="22"/>
  <c r="X51" i="22"/>
  <c r="W51" i="22"/>
  <c r="AE51" i="22"/>
  <c r="AI51" i="22"/>
  <c r="AH51" i="22"/>
  <c r="AG51" i="22"/>
  <c r="AF51" i="22"/>
  <c r="AE61" i="22"/>
  <c r="AG61" i="22"/>
  <c r="AF61" i="22"/>
  <c r="AD61" i="22"/>
  <c r="AC61" i="22"/>
  <c r="AH61" i="22"/>
  <c r="W61" i="22"/>
  <c r="AA61" i="22"/>
  <c r="Z61" i="22"/>
  <c r="Y61" i="22"/>
  <c r="X61" i="22"/>
  <c r="AB61" i="22"/>
  <c r="AI61" i="22"/>
  <c r="AE91" i="22"/>
  <c r="AF91" i="22"/>
  <c r="AD91" i="22"/>
  <c r="AC91" i="22"/>
  <c r="AB91" i="22"/>
  <c r="AG91" i="22"/>
  <c r="AI91" i="22"/>
  <c r="AH91" i="22"/>
  <c r="AA91" i="22"/>
  <c r="Z91" i="22"/>
  <c r="Y91" i="22"/>
  <c r="X91" i="22"/>
  <c r="W91" i="22"/>
  <c r="AE111" i="22"/>
  <c r="AD111" i="22"/>
  <c r="AC111" i="22"/>
  <c r="AF111" i="22"/>
  <c r="AB111" i="22"/>
  <c r="AA111" i="22"/>
  <c r="Z111" i="22"/>
  <c r="Y111" i="22"/>
  <c r="AG111" i="22"/>
  <c r="W111" i="22"/>
  <c r="AI111" i="22"/>
  <c r="AH111" i="22"/>
  <c r="X111" i="22"/>
  <c r="AE131" i="22"/>
  <c r="AD131" i="22"/>
  <c r="AC131" i="22"/>
  <c r="AF131" i="22"/>
  <c r="AH131" i="22"/>
  <c r="AG131" i="22"/>
  <c r="W131" i="22"/>
  <c r="AA131" i="22"/>
  <c r="Z131" i="22"/>
  <c r="Y131" i="22"/>
  <c r="X131" i="22"/>
  <c r="AB131" i="22"/>
  <c r="AE151" i="22"/>
  <c r="AD151" i="22"/>
  <c r="AC151" i="22"/>
  <c r="AF151" i="22"/>
  <c r="Z151" i="22"/>
  <c r="Y151" i="22"/>
  <c r="X151" i="22"/>
  <c r="W151" i="22"/>
  <c r="AA151" i="22"/>
  <c r="AI151" i="22"/>
  <c r="AH151" i="22"/>
  <c r="AG151" i="22"/>
  <c r="AB151" i="22"/>
  <c r="AE171" i="22"/>
  <c r="AD171" i="22"/>
  <c r="AC171" i="22"/>
  <c r="AF171" i="22"/>
  <c r="AH171" i="22"/>
  <c r="AG171" i="22"/>
  <c r="AB171" i="22"/>
  <c r="AA171" i="22"/>
  <c r="Z171" i="22"/>
  <c r="Y171" i="22"/>
  <c r="X171" i="22"/>
  <c r="W171" i="22"/>
  <c r="AC191" i="22"/>
  <c r="Y191" i="22"/>
  <c r="X191" i="22"/>
  <c r="AH191" i="22"/>
  <c r="W191" i="22"/>
  <c r="Z191" i="22"/>
  <c r="AG191" i="22"/>
  <c r="AF191" i="22"/>
  <c r="AD191" i="22"/>
  <c r="AB191" i="22"/>
  <c r="AA191" i="22"/>
  <c r="AE191" i="22"/>
  <c r="AE211" i="22"/>
  <c r="AD211" i="22"/>
  <c r="AC211" i="22"/>
  <c r="AF211" i="22"/>
  <c r="AA211" i="22"/>
  <c r="Z211" i="22"/>
  <c r="Y211" i="22"/>
  <c r="X211" i="22"/>
  <c r="AB211" i="22"/>
  <c r="AH211" i="22"/>
  <c r="AG211" i="22"/>
  <c r="W211" i="22"/>
  <c r="AH241" i="22"/>
  <c r="X241" i="22"/>
  <c r="AG241" i="22"/>
  <c r="W241" i="22"/>
  <c r="AB241" i="22"/>
  <c r="AA241" i="22"/>
  <c r="Z241" i="22"/>
  <c r="AC241" i="22"/>
  <c r="AE241" i="22"/>
  <c r="AD241" i="22"/>
  <c r="Y241" i="22"/>
  <c r="AF241" i="22"/>
  <c r="AH261" i="22"/>
  <c r="X261" i="22"/>
  <c r="AG261" i="22"/>
  <c r="W261" i="22"/>
  <c r="AF261" i="22"/>
  <c r="AA261" i="22"/>
  <c r="Z261" i="22"/>
  <c r="Y261" i="22"/>
  <c r="AB261" i="22"/>
  <c r="AE261" i="22"/>
  <c r="AD261" i="22"/>
  <c r="AC261" i="22"/>
  <c r="AE281" i="22"/>
  <c r="X281" i="22"/>
  <c r="AH281" i="22"/>
  <c r="W281" i="22"/>
  <c r="AG281" i="22"/>
  <c r="Y281" i="22"/>
  <c r="AD281" i="22"/>
  <c r="AC281" i="22"/>
  <c r="AB281" i="22"/>
  <c r="AA281" i="22"/>
  <c r="AF281" i="22"/>
  <c r="Z281" i="22"/>
  <c r="AE291" i="22"/>
  <c r="AG291" i="22"/>
  <c r="W291" i="22"/>
  <c r="AH291" i="22"/>
  <c r="AF291" i="22"/>
  <c r="AD291" i="22"/>
  <c r="AC291" i="22"/>
  <c r="AA291" i="22"/>
  <c r="Z291" i="22"/>
  <c r="Y291" i="22"/>
  <c r="X291" i="22"/>
  <c r="AB291" i="22"/>
  <c r="AF321" i="22"/>
  <c r="AE321" i="22"/>
  <c r="AD321" i="22"/>
  <c r="AG321" i="22"/>
  <c r="W321" i="22"/>
  <c r="Y321" i="22"/>
  <c r="X321" i="22"/>
  <c r="Z321" i="22"/>
  <c r="AI321" i="22"/>
  <c r="AH321" i="22"/>
  <c r="AC321" i="22"/>
  <c r="AB321" i="22"/>
  <c r="AA321" i="22"/>
  <c r="Z342" i="22"/>
  <c r="AD342" i="22"/>
  <c r="AC342" i="22"/>
  <c r="AB342" i="22"/>
  <c r="AE342" i="22"/>
  <c r="AI342" i="22"/>
  <c r="W342" i="22"/>
  <c r="AH342" i="22"/>
  <c r="Y342" i="22"/>
  <c r="X342" i="22"/>
  <c r="AA342" i="22"/>
  <c r="AG342" i="22"/>
  <c r="AF342" i="22"/>
  <c r="Z362" i="22"/>
  <c r="Y362" i="22"/>
  <c r="AI362" i="22"/>
  <c r="X362" i="22"/>
  <c r="AH362" i="22"/>
  <c r="W362" i="22"/>
  <c r="AA362" i="22"/>
  <c r="AG362" i="22"/>
  <c r="AF362" i="22"/>
  <c r="AB362" i="22"/>
  <c r="AC362" i="22"/>
  <c r="AE362" i="22"/>
  <c r="AD362" i="22"/>
  <c r="AA382" i="22"/>
  <c r="Z382" i="22"/>
  <c r="AI382" i="22"/>
  <c r="Y382" i="22"/>
  <c r="AB382" i="22"/>
  <c r="AF382" i="22"/>
  <c r="AE382" i="22"/>
  <c r="AD382" i="22"/>
  <c r="AC382" i="22"/>
  <c r="AG382" i="22"/>
  <c r="AH382" i="22"/>
  <c r="X382" i="22"/>
  <c r="W382" i="22"/>
  <c r="Z412" i="22"/>
  <c r="AG412" i="22"/>
  <c r="AF412" i="22"/>
  <c r="AE412" i="22"/>
  <c r="AH412" i="22"/>
  <c r="W412" i="22"/>
  <c r="AD412" i="22"/>
  <c r="AC412" i="22"/>
  <c r="AB412" i="22"/>
  <c r="AA412" i="22"/>
  <c r="AI412" i="22"/>
  <c r="X412" i="22"/>
  <c r="Y412" i="22"/>
  <c r="Z432" i="22"/>
  <c r="AI432" i="22"/>
  <c r="Y432" i="22"/>
  <c r="AH432" i="22"/>
  <c r="X432" i="22"/>
  <c r="AB432" i="22"/>
  <c r="AA432" i="22"/>
  <c r="W432" i="22"/>
  <c r="AC432" i="22"/>
  <c r="AD432" i="22"/>
  <c r="AE432" i="22"/>
  <c r="AG432" i="22"/>
  <c r="AF432" i="22"/>
  <c r="AG452" i="22"/>
  <c r="W452" i="22"/>
  <c r="AH452" i="22"/>
  <c r="AF452" i="22"/>
  <c r="AE452" i="22"/>
  <c r="AI452" i="22"/>
  <c r="X452" i="22"/>
  <c r="Z452" i="22"/>
  <c r="Y452" i="22"/>
  <c r="AA452" i="22"/>
  <c r="AC452" i="22"/>
  <c r="AB452" i="22"/>
  <c r="AD452" i="22"/>
  <c r="AG482" i="22"/>
  <c r="W482" i="22"/>
  <c r="AF482" i="22"/>
  <c r="AE482" i="22"/>
  <c r="AH482" i="22"/>
  <c r="X482" i="22"/>
  <c r="Y482" i="22"/>
  <c r="Z482" i="22"/>
  <c r="AA482" i="22"/>
  <c r="AC482" i="22"/>
  <c r="AB482" i="22"/>
  <c r="AD482" i="22"/>
  <c r="AI482" i="22"/>
  <c r="Z502" i="22"/>
  <c r="AI502" i="22"/>
  <c r="Y502" i="22"/>
  <c r="AH502" i="22"/>
  <c r="X502" i="22"/>
  <c r="AG502" i="22"/>
  <c r="AF502" i="22"/>
  <c r="W502" i="22"/>
  <c r="AB502" i="22"/>
  <c r="AA502" i="22"/>
  <c r="AC502" i="22"/>
  <c r="AE502" i="22"/>
  <c r="AD502" i="22"/>
  <c r="AE542" i="22"/>
  <c r="AD542" i="22"/>
  <c r="AC542" i="22"/>
  <c r="AF542" i="22"/>
  <c r="AH542" i="22"/>
  <c r="AG542" i="22"/>
  <c r="AB542" i="22"/>
  <c r="AI542" i="22"/>
  <c r="AA542" i="22"/>
  <c r="Z542" i="22"/>
  <c r="W542" i="22"/>
  <c r="Y542" i="22"/>
  <c r="X542" i="22"/>
  <c r="Z22" i="22"/>
  <c r="Y22" i="22"/>
  <c r="AH22" i="22"/>
  <c r="X22" i="22"/>
  <c r="AA22" i="22"/>
  <c r="AG22" i="22"/>
  <c r="AF22" i="22"/>
  <c r="AB22" i="22"/>
  <c r="W22" i="22"/>
  <c r="AE22" i="22"/>
  <c r="AD22" i="22"/>
  <c r="AC22" i="22"/>
  <c r="Z42" i="22"/>
  <c r="Y42" i="22"/>
  <c r="AH42" i="22"/>
  <c r="X42" i="22"/>
  <c r="AA42" i="22"/>
  <c r="AC42" i="22"/>
  <c r="AB42" i="22"/>
  <c r="W42" i="22"/>
  <c r="AD42" i="22"/>
  <c r="AF42" i="22"/>
  <c r="AE42" i="22"/>
  <c r="AG42" i="22"/>
  <c r="AB72" i="22"/>
  <c r="AH72" i="22"/>
  <c r="W72" i="22"/>
  <c r="AG72" i="22"/>
  <c r="AF72" i="22"/>
  <c r="AE72" i="22"/>
  <c r="X72" i="22"/>
  <c r="AD72" i="22"/>
  <c r="AC72" i="22"/>
  <c r="AA72" i="22"/>
  <c r="Z72" i="22"/>
  <c r="Y72" i="22"/>
  <c r="AB92" i="22"/>
  <c r="AD92" i="22"/>
  <c r="AC92" i="22"/>
  <c r="AA92" i="22"/>
  <c r="Z92" i="22"/>
  <c r="AE92" i="22"/>
  <c r="X92" i="22"/>
  <c r="W92" i="22"/>
  <c r="AI92" i="22"/>
  <c r="AH92" i="22"/>
  <c r="AG92" i="22"/>
  <c r="AF92" i="22"/>
  <c r="Y92" i="22"/>
  <c r="AB112" i="22"/>
  <c r="AA112" i="22"/>
  <c r="Z112" i="22"/>
  <c r="AC112" i="22"/>
  <c r="AG112" i="22"/>
  <c r="AF112" i="22"/>
  <c r="AE112" i="22"/>
  <c r="AD112" i="22"/>
  <c r="AH112" i="22"/>
  <c r="AI112" i="22"/>
  <c r="Y112" i="22"/>
  <c r="X112" i="22"/>
  <c r="W112" i="22"/>
  <c r="AB132" i="22"/>
  <c r="AA132" i="22"/>
  <c r="Z132" i="22"/>
  <c r="AC132" i="22"/>
  <c r="W132" i="22"/>
  <c r="AH132" i="22"/>
  <c r="X132" i="22"/>
  <c r="AG132" i="22"/>
  <c r="AF132" i="22"/>
  <c r="AE132" i="22"/>
  <c r="AD132" i="22"/>
  <c r="Y132" i="22"/>
  <c r="AB152" i="22"/>
  <c r="AA152" i="22"/>
  <c r="Z152" i="22"/>
  <c r="AC152" i="22"/>
  <c r="AE152" i="22"/>
  <c r="AD152" i="22"/>
  <c r="Y152" i="22"/>
  <c r="X152" i="22"/>
  <c r="AF152" i="22"/>
  <c r="AI152" i="22"/>
  <c r="AH152" i="22"/>
  <c r="AG152" i="22"/>
  <c r="W152" i="22"/>
  <c r="AB172" i="22"/>
  <c r="AA172" i="22"/>
  <c r="Z172" i="22"/>
  <c r="AC172" i="22"/>
  <c r="AH172" i="22"/>
  <c r="AG172" i="22"/>
  <c r="AF172" i="22"/>
  <c r="AD172" i="22"/>
  <c r="Y172" i="22"/>
  <c r="X172" i="22"/>
  <c r="W172" i="22"/>
  <c r="AE172" i="22"/>
  <c r="Z182" i="22"/>
  <c r="AE182" i="22"/>
  <c r="AD182" i="22"/>
  <c r="AC182" i="22"/>
  <c r="AF182" i="22"/>
  <c r="Y182" i="22"/>
  <c r="X182" i="22"/>
  <c r="W182" i="22"/>
  <c r="AA182" i="22"/>
  <c r="AI182" i="22"/>
  <c r="AH182" i="22"/>
  <c r="AG182" i="22"/>
  <c r="AB182" i="22"/>
  <c r="AB212" i="22"/>
  <c r="AA212" i="22"/>
  <c r="Z212" i="22"/>
  <c r="AC212" i="22"/>
  <c r="AF212" i="22"/>
  <c r="AE212" i="22"/>
  <c r="AD212" i="22"/>
  <c r="Y212" i="22"/>
  <c r="AG212" i="22"/>
  <c r="W212" i="22"/>
  <c r="X212" i="22"/>
  <c r="AI212" i="22"/>
  <c r="AH212" i="22"/>
  <c r="AE232" i="22"/>
  <c r="AG232" i="22"/>
  <c r="AF232" i="22"/>
  <c r="AD232" i="22"/>
  <c r="AH232" i="22"/>
  <c r="W232" i="22"/>
  <c r="Z232" i="22"/>
  <c r="Y232" i="22"/>
  <c r="X232" i="22"/>
  <c r="AA232" i="22"/>
  <c r="AC232" i="22"/>
  <c r="AB232" i="22"/>
  <c r="AE252" i="22"/>
  <c r="AD252" i="22"/>
  <c r="AC252" i="22"/>
  <c r="AB252" i="22"/>
  <c r="AA252" i="22"/>
  <c r="Z252" i="22"/>
  <c r="AF252" i="22"/>
  <c r="AG252" i="22"/>
  <c r="Y252" i="22"/>
  <c r="X252" i="22"/>
  <c r="W252" i="22"/>
  <c r="AH252" i="22"/>
  <c r="AI252" i="22"/>
  <c r="AB282" i="22"/>
  <c r="AG282" i="22"/>
  <c r="AF282" i="22"/>
  <c r="AE282" i="22"/>
  <c r="AH282" i="22"/>
  <c r="W282" i="22"/>
  <c r="AD282" i="22"/>
  <c r="AA282" i="22"/>
  <c r="Z282" i="22"/>
  <c r="Y282" i="22"/>
  <c r="X282" i="22"/>
  <c r="AC282" i="22"/>
  <c r="AC312" i="22"/>
  <c r="AB312" i="22"/>
  <c r="AA312" i="22"/>
  <c r="AD312" i="22"/>
  <c r="X312" i="22"/>
  <c r="W312" i="22"/>
  <c r="Y312" i="22"/>
  <c r="Z312" i="22"/>
  <c r="AE312" i="22"/>
  <c r="AI312" i="22"/>
  <c r="AF312" i="22"/>
  <c r="AH312" i="22"/>
  <c r="AG312" i="22"/>
  <c r="AC322" i="22"/>
  <c r="AB322" i="22"/>
  <c r="AA322" i="22"/>
  <c r="AD322" i="22"/>
  <c r="Z322" i="22"/>
  <c r="Y322" i="22"/>
  <c r="X322" i="22"/>
  <c r="AE322" i="22"/>
  <c r="AH322" i="22"/>
  <c r="AG322" i="22"/>
  <c r="AF322" i="22"/>
  <c r="W322" i="22"/>
  <c r="AG343" i="22"/>
  <c r="W343" i="22"/>
  <c r="AB343" i="22"/>
  <c r="AA343" i="22"/>
  <c r="Z343" i="22"/>
  <c r="AC343" i="22"/>
  <c r="Y343" i="22"/>
  <c r="X343" i="22"/>
  <c r="AD343" i="22"/>
  <c r="AH343" i="22"/>
  <c r="AF343" i="22"/>
  <c r="AE343" i="22"/>
  <c r="AI343" i="22"/>
  <c r="AH383" i="22"/>
  <c r="X383" i="22"/>
  <c r="AG383" i="22"/>
  <c r="W383" i="22"/>
  <c r="AF383" i="22"/>
  <c r="AI383" i="22"/>
  <c r="Y383" i="22"/>
  <c r="AE383" i="22"/>
  <c r="AD383" i="22"/>
  <c r="Z383" i="22"/>
  <c r="AA383" i="22"/>
  <c r="AC383" i="22"/>
  <c r="AB383" i="22"/>
  <c r="AH403" i="22"/>
  <c r="X403" i="22"/>
  <c r="AG403" i="22"/>
  <c r="W403" i="22"/>
  <c r="AF403" i="22"/>
  <c r="AI403" i="22"/>
  <c r="Y403" i="22"/>
  <c r="AA403" i="22"/>
  <c r="Z403" i="22"/>
  <c r="AB403" i="22"/>
  <c r="AD403" i="22"/>
  <c r="AC403" i="22"/>
  <c r="AE403" i="22"/>
  <c r="AG423" i="22"/>
  <c r="W423" i="22"/>
  <c r="AI423" i="22"/>
  <c r="X423" i="22"/>
  <c r="AH423" i="22"/>
  <c r="AF423" i="22"/>
  <c r="Y423" i="22"/>
  <c r="AE423" i="22"/>
  <c r="AD423" i="22"/>
  <c r="Z423" i="22"/>
  <c r="AA423" i="22"/>
  <c r="AB423" i="22"/>
  <c r="AC423" i="22"/>
  <c r="AD443" i="22"/>
  <c r="AB443" i="22"/>
  <c r="AA443" i="22"/>
  <c r="Z443" i="22"/>
  <c r="AC443" i="22"/>
  <c r="AF443" i="22"/>
  <c r="AE443" i="22"/>
  <c r="Y443" i="22"/>
  <c r="X443" i="22"/>
  <c r="AG443" i="22"/>
  <c r="AI443" i="22"/>
  <c r="AH443" i="22"/>
  <c r="W443" i="22"/>
  <c r="AD463" i="22"/>
  <c r="AC463" i="22"/>
  <c r="AB463" i="22"/>
  <c r="AE463" i="22"/>
  <c r="AI463" i="22"/>
  <c r="AH463" i="22"/>
  <c r="W463" i="22"/>
  <c r="X463" i="22"/>
  <c r="AG463" i="22"/>
  <c r="AF463" i="22"/>
  <c r="AA463" i="22"/>
  <c r="Z463" i="22"/>
  <c r="Y463" i="22"/>
  <c r="AD473" i="22"/>
  <c r="AC473" i="22"/>
  <c r="AB473" i="22"/>
  <c r="AE473" i="22"/>
  <c r="X473" i="22"/>
  <c r="W473" i="22"/>
  <c r="Y473" i="22"/>
  <c r="AA473" i="22"/>
  <c r="Z473" i="22"/>
  <c r="AF473" i="22"/>
  <c r="AH473" i="22"/>
  <c r="AG473" i="22"/>
  <c r="AI473" i="22"/>
  <c r="AG503" i="22"/>
  <c r="W503" i="22"/>
  <c r="AF503" i="22"/>
  <c r="AE503" i="22"/>
  <c r="Y503" i="22"/>
  <c r="X503" i="22"/>
  <c r="AI503" i="22"/>
  <c r="Z503" i="22"/>
  <c r="AH503" i="22"/>
  <c r="AD503" i="22"/>
  <c r="AA503" i="22"/>
  <c r="AC503" i="22"/>
  <c r="AB503" i="22"/>
  <c r="AB523" i="22"/>
  <c r="AA523" i="22"/>
  <c r="Z523" i="22"/>
  <c r="AC523" i="22"/>
  <c r="AE523" i="22"/>
  <c r="AD523" i="22"/>
  <c r="Y523" i="22"/>
  <c r="AF523" i="22"/>
  <c r="AH523" i="22"/>
  <c r="AG523" i="22"/>
  <c r="X523" i="22"/>
  <c r="W523" i="22"/>
  <c r="AI523" i="22"/>
  <c r="AB543" i="22"/>
  <c r="AA543" i="22"/>
  <c r="Z543" i="22"/>
  <c r="AC543" i="22"/>
  <c r="AI543" i="22"/>
  <c r="AH543" i="22"/>
  <c r="AG543" i="22"/>
  <c r="AF543" i="22"/>
  <c r="X543" i="22"/>
  <c r="W543" i="22"/>
  <c r="Y543" i="22"/>
  <c r="AD543" i="22"/>
  <c r="AE543" i="22"/>
  <c r="AG13" i="22"/>
  <c r="W13" i="22"/>
  <c r="AF13" i="22"/>
  <c r="AE13" i="22"/>
  <c r="AH13" i="22"/>
  <c r="X13" i="22"/>
  <c r="Y13" i="22"/>
  <c r="AD13" i="22"/>
  <c r="AC13" i="22"/>
  <c r="AB13" i="22"/>
  <c r="AA13" i="22"/>
  <c r="Z13" i="22"/>
  <c r="AG23" i="22"/>
  <c r="W23" i="22"/>
  <c r="AF23" i="22"/>
  <c r="AE23" i="22"/>
  <c r="AH23" i="22"/>
  <c r="X23" i="22"/>
  <c r="Z23" i="22"/>
  <c r="Y23" i="22"/>
  <c r="AA23" i="22"/>
  <c r="AD23" i="22"/>
  <c r="AC23" i="22"/>
  <c r="AB23" i="22"/>
  <c r="AG33" i="22"/>
  <c r="W33" i="22"/>
  <c r="AF33" i="22"/>
  <c r="AE33" i="22"/>
  <c r="AH33" i="22"/>
  <c r="X33" i="22"/>
  <c r="AB33" i="22"/>
  <c r="AA33" i="22"/>
  <c r="Z33" i="22"/>
  <c r="Y33" i="22"/>
  <c r="AC33" i="22"/>
  <c r="AD33" i="22"/>
  <c r="AG43" i="22"/>
  <c r="W43" i="22"/>
  <c r="AF43" i="22"/>
  <c r="AE43" i="22"/>
  <c r="AH43" i="22"/>
  <c r="X43" i="22"/>
  <c r="AD43" i="22"/>
  <c r="AC43" i="22"/>
  <c r="AB43" i="22"/>
  <c r="AA43" i="22"/>
  <c r="Z43" i="22"/>
  <c r="Y43" i="22"/>
  <c r="AG53" i="22"/>
  <c r="W53" i="22"/>
  <c r="AF53" i="22"/>
  <c r="AE53" i="22"/>
  <c r="AH53" i="22"/>
  <c r="X53" i="22"/>
  <c r="AD53" i="22"/>
  <c r="AC53" i="22"/>
  <c r="AB53" i="22"/>
  <c r="Z53" i="22"/>
  <c r="Y53" i="22"/>
  <c r="AA53" i="22"/>
  <c r="Y63" i="22"/>
  <c r="AC63" i="22"/>
  <c r="AB63" i="22"/>
  <c r="AA63" i="22"/>
  <c r="Z63" i="22"/>
  <c r="AD63" i="22"/>
  <c r="W63" i="22"/>
  <c r="AH63" i="22"/>
  <c r="AG63" i="22"/>
  <c r="X63" i="22"/>
  <c r="AF63" i="22"/>
  <c r="AE63" i="22"/>
  <c r="Y73" i="22"/>
  <c r="AF73" i="22"/>
  <c r="AE73" i="22"/>
  <c r="AD73" i="22"/>
  <c r="AC73" i="22"/>
  <c r="AG73" i="22"/>
  <c r="AA73" i="22"/>
  <c r="Z73" i="22"/>
  <c r="X73" i="22"/>
  <c r="W73" i="22"/>
  <c r="AH73" i="22"/>
  <c r="AB73" i="22"/>
  <c r="Y83" i="22"/>
  <c r="X83" i="22"/>
  <c r="AH83" i="22"/>
  <c r="W83" i="22"/>
  <c r="AG83" i="22"/>
  <c r="AF83" i="22"/>
  <c r="Z83" i="22"/>
  <c r="AD83" i="22"/>
  <c r="AC83" i="22"/>
  <c r="AB83" i="22"/>
  <c r="AA83" i="22"/>
  <c r="AE83" i="22"/>
  <c r="Y93" i="22"/>
  <c r="AB93" i="22"/>
  <c r="AA93" i="22"/>
  <c r="Z93" i="22"/>
  <c r="X93" i="22"/>
  <c r="AC93" i="22"/>
  <c r="AG93" i="22"/>
  <c r="AF93" i="22"/>
  <c r="AE93" i="22"/>
  <c r="AD93" i="22"/>
  <c r="W93" i="22"/>
  <c r="AH93" i="22"/>
  <c r="Y103" i="22"/>
  <c r="AE103" i="22"/>
  <c r="AD103" i="22"/>
  <c r="AC103" i="22"/>
  <c r="AB103" i="22"/>
  <c r="AF103" i="22"/>
  <c r="AH103" i="22"/>
  <c r="AG103" i="22"/>
  <c r="AA103" i="22"/>
  <c r="Z103" i="22"/>
  <c r="X103" i="22"/>
  <c r="W103" i="22"/>
  <c r="Y113" i="22"/>
  <c r="AH113" i="22"/>
  <c r="X113" i="22"/>
  <c r="AG113" i="22"/>
  <c r="W113" i="22"/>
  <c r="Z113" i="22"/>
  <c r="AF113" i="22"/>
  <c r="AE113" i="22"/>
  <c r="AC113" i="22"/>
  <c r="AB113" i="22"/>
  <c r="AA113" i="22"/>
  <c r="AD113" i="22"/>
  <c r="Y123" i="22"/>
  <c r="AH123" i="22"/>
  <c r="X123" i="22"/>
  <c r="AG123" i="22"/>
  <c r="W123" i="22"/>
  <c r="Z123" i="22"/>
  <c r="AA123" i="22"/>
  <c r="AE123" i="22"/>
  <c r="AD123" i="22"/>
  <c r="AC123" i="22"/>
  <c r="AB123" i="22"/>
  <c r="AF123" i="22"/>
  <c r="Y133" i="22"/>
  <c r="AH133" i="22"/>
  <c r="X133" i="22"/>
  <c r="AG133" i="22"/>
  <c r="W133" i="22"/>
  <c r="Z133" i="22"/>
  <c r="AB133" i="22"/>
  <c r="AA133" i="22"/>
  <c r="AC133" i="22"/>
  <c r="AF133" i="22"/>
  <c r="AE133" i="22"/>
  <c r="AD133" i="22"/>
  <c r="Y143" i="22"/>
  <c r="AH143" i="22"/>
  <c r="X143" i="22"/>
  <c r="AG143" i="22"/>
  <c r="W143" i="22"/>
  <c r="Z143" i="22"/>
  <c r="AD143" i="22"/>
  <c r="AC143" i="22"/>
  <c r="AB143" i="22"/>
  <c r="AA143" i="22"/>
  <c r="AE143" i="22"/>
  <c r="AF143" i="22"/>
  <c r="Y153" i="22"/>
  <c r="AH153" i="22"/>
  <c r="X153" i="22"/>
  <c r="AG153" i="22"/>
  <c r="W153" i="22"/>
  <c r="Z153" i="22"/>
  <c r="AF153" i="22"/>
  <c r="AE153" i="22"/>
  <c r="AD153" i="22"/>
  <c r="AC153" i="22"/>
  <c r="AB153" i="22"/>
  <c r="AA153" i="22"/>
  <c r="Y163" i="22"/>
  <c r="AH163" i="22"/>
  <c r="X163" i="22"/>
  <c r="AG163" i="22"/>
  <c r="W163" i="22"/>
  <c r="Z163" i="22"/>
  <c r="AF163" i="22"/>
  <c r="AE163" i="22"/>
  <c r="AD163" i="22"/>
  <c r="AC163" i="22"/>
  <c r="AB163" i="22"/>
  <c r="AA163" i="22"/>
  <c r="Y173" i="22"/>
  <c r="AH173" i="22"/>
  <c r="X173" i="22"/>
  <c r="AG173" i="22"/>
  <c r="W173" i="22"/>
  <c r="Z173" i="22"/>
  <c r="AA173" i="22"/>
  <c r="AF173" i="22"/>
  <c r="AE173" i="22"/>
  <c r="AD173" i="22"/>
  <c r="AC173" i="22"/>
  <c r="AB173" i="22"/>
  <c r="AG183" i="22"/>
  <c r="W183" i="22"/>
  <c r="AC183" i="22"/>
  <c r="AB183" i="22"/>
  <c r="AA183" i="22"/>
  <c r="AD183" i="22"/>
  <c r="AF183" i="22"/>
  <c r="AE183" i="22"/>
  <c r="Z183" i="22"/>
  <c r="Y183" i="22"/>
  <c r="AH183" i="22"/>
  <c r="X183" i="22"/>
  <c r="AG193" i="22"/>
  <c r="W193" i="22"/>
  <c r="AF193" i="22"/>
  <c r="AE193" i="22"/>
  <c r="AD193" i="22"/>
  <c r="AH193" i="22"/>
  <c r="AC193" i="22"/>
  <c r="AB193" i="22"/>
  <c r="AA193" i="22"/>
  <c r="Z193" i="22"/>
  <c r="Y193" i="22"/>
  <c r="X193" i="22"/>
  <c r="Y213" i="22"/>
  <c r="AH213" i="22"/>
  <c r="X213" i="22"/>
  <c r="AG213" i="22"/>
  <c r="W213" i="22"/>
  <c r="Z213" i="22"/>
  <c r="AF213" i="22"/>
  <c r="AE213" i="22"/>
  <c r="AD213" i="22"/>
  <c r="AB213" i="22"/>
  <c r="AA213" i="22"/>
  <c r="AC213" i="22"/>
  <c r="Y223" i="22"/>
  <c r="AH223" i="22"/>
  <c r="X223" i="22"/>
  <c r="AG223" i="22"/>
  <c r="W223" i="22"/>
  <c r="Z223" i="22"/>
  <c r="AF223" i="22"/>
  <c r="AD223" i="22"/>
  <c r="AC223" i="22"/>
  <c r="AB223" i="22"/>
  <c r="AA223" i="22"/>
  <c r="AE223" i="22"/>
  <c r="AB233" i="22"/>
  <c r="AE233" i="22"/>
  <c r="AD233" i="22"/>
  <c r="AC233" i="22"/>
  <c r="AF233" i="22"/>
  <c r="AG233" i="22"/>
  <c r="AA233" i="22"/>
  <c r="Z233" i="22"/>
  <c r="Y233" i="22"/>
  <c r="AH233" i="22"/>
  <c r="W233" i="22"/>
  <c r="X233" i="22"/>
  <c r="AB243" i="22"/>
  <c r="AA243" i="22"/>
  <c r="Z243" i="22"/>
  <c r="Y243" i="22"/>
  <c r="X243" i="22"/>
  <c r="AC243" i="22"/>
  <c r="AH243" i="22"/>
  <c r="AG243" i="22"/>
  <c r="AF243" i="22"/>
  <c r="AE243" i="22"/>
  <c r="AD243" i="22"/>
  <c r="W243" i="22"/>
  <c r="AB253" i="22"/>
  <c r="AA253" i="22"/>
  <c r="Z253" i="22"/>
  <c r="AE253" i="22"/>
  <c r="AD253" i="22"/>
  <c r="AC253" i="22"/>
  <c r="AF253" i="22"/>
  <c r="AH253" i="22"/>
  <c r="Y253" i="22"/>
  <c r="X253" i="22"/>
  <c r="W253" i="22"/>
  <c r="AG253" i="22"/>
  <c r="AB263" i="22"/>
  <c r="AA263" i="22"/>
  <c r="Z263" i="22"/>
  <c r="AD263" i="22"/>
  <c r="AC263" i="22"/>
  <c r="Y263" i="22"/>
  <c r="AE263" i="22"/>
  <c r="AF263" i="22"/>
  <c r="X263" i="22"/>
  <c r="W263" i="22"/>
  <c r="AG263" i="22"/>
  <c r="AH263" i="22"/>
  <c r="Y273" i="22"/>
  <c r="AB273" i="22"/>
  <c r="AA273" i="22"/>
  <c r="Z273" i="22"/>
  <c r="AC273" i="22"/>
  <c r="W273" i="22"/>
  <c r="X273" i="22"/>
  <c r="AH273" i="22"/>
  <c r="AG273" i="22"/>
  <c r="AF273" i="22"/>
  <c r="AE273" i="22"/>
  <c r="AD273" i="22"/>
  <c r="Y283" i="22"/>
  <c r="AE283" i="22"/>
  <c r="AD283" i="22"/>
  <c r="AC283" i="22"/>
  <c r="AF283" i="22"/>
  <c r="X283" i="22"/>
  <c r="W283" i="22"/>
  <c r="Z283" i="22"/>
  <c r="AH283" i="22"/>
  <c r="AG283" i="22"/>
  <c r="AB283" i="22"/>
  <c r="AA283" i="22"/>
  <c r="Y293" i="22"/>
  <c r="AA293" i="22"/>
  <c r="AF293" i="22"/>
  <c r="AE293" i="22"/>
  <c r="AD293" i="22"/>
  <c r="AG293" i="22"/>
  <c r="AH293" i="22"/>
  <c r="AC293" i="22"/>
  <c r="AB293" i="22"/>
  <c r="Z293" i="22"/>
  <c r="W293" i="22"/>
  <c r="X293" i="22"/>
  <c r="Z303" i="22"/>
  <c r="Y303" i="22"/>
  <c r="AH303" i="22"/>
  <c r="X303" i="22"/>
  <c r="AA303" i="22"/>
  <c r="W303" i="22"/>
  <c r="AB303" i="22"/>
  <c r="AE303" i="22"/>
  <c r="AD303" i="22"/>
  <c r="AC303" i="22"/>
  <c r="AF303" i="22"/>
  <c r="AG303" i="22"/>
  <c r="Z313" i="22"/>
  <c r="Y313" i="22"/>
  <c r="AH313" i="22"/>
  <c r="X313" i="22"/>
  <c r="AA313" i="22"/>
  <c r="AC313" i="22"/>
  <c r="AB313" i="22"/>
  <c r="W313" i="22"/>
  <c r="AD313" i="22"/>
  <c r="AG313" i="22"/>
  <c r="AF313" i="22"/>
  <c r="AE313" i="22"/>
  <c r="AG333" i="22"/>
  <c r="W333" i="22"/>
  <c r="AA333" i="22"/>
  <c r="Z333" i="22"/>
  <c r="Y333" i="22"/>
  <c r="AB333" i="22"/>
  <c r="AH333" i="22"/>
  <c r="AF333" i="22"/>
  <c r="AD333" i="22"/>
  <c r="AC333" i="22"/>
  <c r="X333" i="22"/>
  <c r="AE333" i="22"/>
  <c r="AD344" i="22"/>
  <c r="Z344" i="22"/>
  <c r="Y344" i="22"/>
  <c r="AI344" i="22"/>
  <c r="X344" i="22"/>
  <c r="AA344" i="22"/>
  <c r="AF344" i="22"/>
  <c r="AE344" i="22"/>
  <c r="AC344" i="22"/>
  <c r="AG344" i="22"/>
  <c r="W344" i="22"/>
  <c r="AB344" i="22"/>
  <c r="AH344" i="22"/>
  <c r="AD354" i="22"/>
  <c r="AC354" i="22"/>
  <c r="AB354" i="22"/>
  <c r="AA354" i="22"/>
  <c r="AE354" i="22"/>
  <c r="AG354" i="22"/>
  <c r="AF354" i="22"/>
  <c r="Z354" i="22"/>
  <c r="Y354" i="22"/>
  <c r="AH354" i="22"/>
  <c r="W354" i="22"/>
  <c r="AI354" i="22"/>
  <c r="X354" i="22"/>
  <c r="AD364" i="22"/>
  <c r="AG364" i="22"/>
  <c r="AF364" i="22"/>
  <c r="AE364" i="22"/>
  <c r="AH364" i="22"/>
  <c r="W364" i="22"/>
  <c r="AC364" i="22"/>
  <c r="AB364" i="22"/>
  <c r="AA364" i="22"/>
  <c r="Z364" i="22"/>
  <c r="AI364" i="22"/>
  <c r="Y364" i="22"/>
  <c r="X364" i="22"/>
  <c r="AE374" i="22"/>
  <c r="AD374" i="22"/>
  <c r="AC374" i="22"/>
  <c r="AF374" i="22"/>
  <c r="AI374" i="22"/>
  <c r="AH374" i="22"/>
  <c r="AG374" i="22"/>
  <c r="W374" i="22"/>
  <c r="AB374" i="22"/>
  <c r="AA374" i="22"/>
  <c r="X374" i="22"/>
  <c r="Z374" i="22"/>
  <c r="Y374" i="22"/>
  <c r="AE394" i="22"/>
  <c r="AD394" i="22"/>
  <c r="AC394" i="22"/>
  <c r="AF394" i="22"/>
  <c r="Z394" i="22"/>
  <c r="Y394" i="22"/>
  <c r="X394" i="22"/>
  <c r="W394" i="22"/>
  <c r="AA394" i="22"/>
  <c r="AI394" i="22"/>
  <c r="AB394" i="22"/>
  <c r="AH394" i="22"/>
  <c r="AG394" i="22"/>
  <c r="AE404" i="22"/>
  <c r="AD404" i="22"/>
  <c r="AC404" i="22"/>
  <c r="AF404" i="22"/>
  <c r="AB404" i="22"/>
  <c r="AA404" i="22"/>
  <c r="Z404" i="22"/>
  <c r="Y404" i="22"/>
  <c r="AG404" i="22"/>
  <c r="X404" i="22"/>
  <c r="W404" i="22"/>
  <c r="AH404" i="22"/>
  <c r="AI404" i="22"/>
  <c r="AD414" i="22"/>
  <c r="AC414" i="22"/>
  <c r="AB414" i="22"/>
  <c r="AA414" i="22"/>
  <c r="AE414" i="22"/>
  <c r="X414" i="22"/>
  <c r="W414" i="22"/>
  <c r="Y414" i="22"/>
  <c r="AF414" i="22"/>
  <c r="Z414" i="22"/>
  <c r="AG414" i="22"/>
  <c r="AI414" i="22"/>
  <c r="AH414" i="22"/>
  <c r="AD434" i="22"/>
  <c r="AC434" i="22"/>
  <c r="AB434" i="22"/>
  <c r="AE434" i="22"/>
  <c r="AA434" i="22"/>
  <c r="Z434" i="22"/>
  <c r="Y434" i="22"/>
  <c r="AF434" i="22"/>
  <c r="AI434" i="22"/>
  <c r="AH434" i="22"/>
  <c r="W434" i="22"/>
  <c r="AG434" i="22"/>
  <c r="X434" i="22"/>
  <c r="AA444" i="22"/>
  <c r="Z444" i="22"/>
  <c r="Y444" i="22"/>
  <c r="AI444" i="22"/>
  <c r="X444" i="22"/>
  <c r="AB444" i="22"/>
  <c r="AH444" i="22"/>
  <c r="AG444" i="22"/>
  <c r="AF444" i="22"/>
  <c r="AE444" i="22"/>
  <c r="W444" i="22"/>
  <c r="AC444" i="22"/>
  <c r="AD444" i="22"/>
  <c r="AA454" i="22"/>
  <c r="AD454" i="22"/>
  <c r="AC454" i="22"/>
  <c r="AB454" i="22"/>
  <c r="AE454" i="22"/>
  <c r="AI454" i="22"/>
  <c r="AH454" i="22"/>
  <c r="AG454" i="22"/>
  <c r="AF454" i="22"/>
  <c r="Z454" i="22"/>
  <c r="Y454" i="22"/>
  <c r="X454" i="22"/>
  <c r="W454" i="22"/>
  <c r="AA464" i="22"/>
  <c r="Z464" i="22"/>
  <c r="AI464" i="22"/>
  <c r="Y464" i="22"/>
  <c r="AB464" i="22"/>
  <c r="W464" i="22"/>
  <c r="X464" i="22"/>
  <c r="AF464" i="22"/>
  <c r="AE464" i="22"/>
  <c r="AD464" i="22"/>
  <c r="AC464" i="22"/>
  <c r="AG464" i="22"/>
  <c r="AH464" i="22"/>
  <c r="AA474" i="22"/>
  <c r="Z474" i="22"/>
  <c r="AI474" i="22"/>
  <c r="Y474" i="22"/>
  <c r="AB474" i="22"/>
  <c r="AC474" i="22"/>
  <c r="X474" i="22"/>
  <c r="W474" i="22"/>
  <c r="AD474" i="22"/>
  <c r="AH474" i="22"/>
  <c r="AG474" i="22"/>
  <c r="AF474" i="22"/>
  <c r="AE474" i="22"/>
  <c r="AD484" i="22"/>
  <c r="AC484" i="22"/>
  <c r="AB484" i="22"/>
  <c r="AA484" i="22"/>
  <c r="AE484" i="22"/>
  <c r="AH484" i="22"/>
  <c r="AG484" i="22"/>
  <c r="AF484" i="22"/>
  <c r="AI484" i="22"/>
  <c r="X484" i="22"/>
  <c r="W484" i="22"/>
  <c r="Y484" i="22"/>
  <c r="Z484" i="22"/>
  <c r="AD494" i="22"/>
  <c r="AG494" i="22"/>
  <c r="AF494" i="22"/>
  <c r="AE494" i="22"/>
  <c r="AH494" i="22"/>
  <c r="W494" i="22"/>
  <c r="AI494" i="22"/>
  <c r="AC494" i="22"/>
  <c r="AB494" i="22"/>
  <c r="AA494" i="22"/>
  <c r="Z494" i="22"/>
  <c r="Y494" i="22"/>
  <c r="X494" i="22"/>
  <c r="AD504" i="22"/>
  <c r="AC504" i="22"/>
  <c r="AB504" i="22"/>
  <c r="Y504" i="22"/>
  <c r="X504" i="22"/>
  <c r="W504" i="22"/>
  <c r="AI504" i="22"/>
  <c r="Z504" i="22"/>
  <c r="AE504" i="22"/>
  <c r="AA504" i="22"/>
  <c r="AF504" i="22"/>
  <c r="AH504" i="22"/>
  <c r="AG504" i="22"/>
  <c r="AG514" i="22"/>
  <c r="W514" i="22"/>
  <c r="AE514" i="22"/>
  <c r="AD514" i="22"/>
  <c r="AC514" i="22"/>
  <c r="AI514" i="22"/>
  <c r="AH514" i="22"/>
  <c r="AF514" i="22"/>
  <c r="Y514" i="22"/>
  <c r="X514" i="22"/>
  <c r="Z514" i="22"/>
  <c r="AB514" i="22"/>
  <c r="AA514" i="22"/>
  <c r="AI524" i="22"/>
  <c r="Y524" i="22"/>
  <c r="AH524" i="22"/>
  <c r="X524" i="22"/>
  <c r="AG524" i="22"/>
  <c r="W524" i="22"/>
  <c r="Z524" i="22"/>
  <c r="AF524" i="22"/>
  <c r="AE524" i="22"/>
  <c r="AD524" i="22"/>
  <c r="AB524" i="22"/>
  <c r="AA524" i="22"/>
  <c r="AC524" i="22"/>
  <c r="AI534" i="22"/>
  <c r="Y534" i="22"/>
  <c r="AH534" i="22"/>
  <c r="X534" i="22"/>
  <c r="AG534" i="22"/>
  <c r="W534" i="22"/>
  <c r="Z534" i="22"/>
  <c r="AF534" i="22"/>
  <c r="AC534" i="22"/>
  <c r="AB534" i="22"/>
  <c r="AA534" i="22"/>
  <c r="AD534" i="22"/>
  <c r="AE534" i="22"/>
  <c r="AI544" i="22"/>
  <c r="Y544" i="22"/>
  <c r="AH544" i="22"/>
  <c r="X544" i="22"/>
  <c r="AG544" i="22"/>
  <c r="W544" i="22"/>
  <c r="Z544" i="22"/>
  <c r="AA544" i="22"/>
  <c r="AF544" i="22"/>
  <c r="AE544" i="22"/>
  <c r="AD544" i="22"/>
  <c r="AC544" i="22"/>
  <c r="AB544" i="22"/>
  <c r="AI564" i="22"/>
  <c r="Y564" i="22"/>
  <c r="AH564" i="22"/>
  <c r="X564" i="22"/>
  <c r="AG564" i="22"/>
  <c r="W564" i="22"/>
  <c r="Z564" i="22"/>
  <c r="AD564" i="22"/>
  <c r="AC564" i="22"/>
  <c r="AB564" i="22"/>
  <c r="AA564" i="22"/>
  <c r="AE564" i="22"/>
  <c r="AF564" i="22"/>
  <c r="AD4" i="22"/>
  <c r="AC4" i="22"/>
  <c r="AB4" i="22"/>
  <c r="AE4" i="22"/>
  <c r="W4" i="22"/>
  <c r="AH4" i="22"/>
  <c r="X4" i="22"/>
  <c r="Z4" i="22"/>
  <c r="Y4" i="22"/>
  <c r="AG4" i="22"/>
  <c r="AF4" i="22"/>
  <c r="AA4" i="22"/>
  <c r="AD14" i="22"/>
  <c r="AC14" i="22"/>
  <c r="AB14" i="22"/>
  <c r="AE14" i="22"/>
  <c r="Y14" i="22"/>
  <c r="X14" i="22"/>
  <c r="W14" i="22"/>
  <c r="Z14" i="22"/>
  <c r="AF14" i="22"/>
  <c r="AA14" i="22"/>
  <c r="AH14" i="22"/>
  <c r="AG14" i="22"/>
  <c r="AD24" i="22"/>
  <c r="AC24" i="22"/>
  <c r="AB24" i="22"/>
  <c r="AE24" i="22"/>
  <c r="AA24" i="22"/>
  <c r="Z24" i="22"/>
  <c r="Y24" i="22"/>
  <c r="X24" i="22"/>
  <c r="AF24" i="22"/>
  <c r="AH24" i="22"/>
  <c r="AG24" i="22"/>
  <c r="W24" i="22"/>
  <c r="AD34" i="22"/>
  <c r="AC34" i="22"/>
  <c r="AB34" i="22"/>
  <c r="AE34" i="22"/>
  <c r="AG34" i="22"/>
  <c r="AF34" i="22"/>
  <c r="AA34" i="22"/>
  <c r="Z34" i="22"/>
  <c r="AH34" i="22"/>
  <c r="Y34" i="22"/>
  <c r="X34" i="22"/>
  <c r="W34" i="22"/>
  <c r="AD44" i="22"/>
  <c r="AC44" i="22"/>
  <c r="AB44" i="22"/>
  <c r="AE44" i="22"/>
  <c r="AH44" i="22"/>
  <c r="AG44" i="22"/>
  <c r="AF44" i="22"/>
  <c r="AA44" i="22"/>
  <c r="Z44" i="22"/>
  <c r="Y44" i="22"/>
  <c r="X44" i="22"/>
  <c r="W44" i="22"/>
  <c r="AD54" i="22"/>
  <c r="AC54" i="22"/>
  <c r="AB54" i="22"/>
  <c r="AE54" i="22"/>
  <c r="W54" i="22"/>
  <c r="AH54" i="22"/>
  <c r="AG54" i="22"/>
  <c r="AF54" i="22"/>
  <c r="AA54" i="22"/>
  <c r="X54" i="22"/>
  <c r="Z54" i="22"/>
  <c r="Y54" i="22"/>
  <c r="AF74" i="22"/>
  <c r="AD74" i="22"/>
  <c r="AC74" i="22"/>
  <c r="AB74" i="22"/>
  <c r="AA74" i="22"/>
  <c r="AE74" i="22"/>
  <c r="AH74" i="22"/>
  <c r="AG74" i="22"/>
  <c r="Z74" i="22"/>
  <c r="Y74" i="22"/>
  <c r="X74" i="22"/>
  <c r="W74" i="22"/>
  <c r="AF94" i="22"/>
  <c r="Z94" i="22"/>
  <c r="Y94" i="22"/>
  <c r="X94" i="22"/>
  <c r="AH94" i="22"/>
  <c r="W94" i="22"/>
  <c r="AA94" i="22"/>
  <c r="AG94" i="22"/>
  <c r="AE94" i="22"/>
  <c r="AD94" i="22"/>
  <c r="AC94" i="22"/>
  <c r="AB94" i="22"/>
  <c r="AF114" i="22"/>
  <c r="AE114" i="22"/>
  <c r="AD114" i="22"/>
  <c r="AG114" i="22"/>
  <c r="W114" i="22"/>
  <c r="Y114" i="22"/>
  <c r="X114" i="22"/>
  <c r="Z114" i="22"/>
  <c r="AH114" i="22"/>
  <c r="AC114" i="22"/>
  <c r="AB114" i="22"/>
  <c r="AA114" i="22"/>
  <c r="AF134" i="22"/>
  <c r="AE134" i="22"/>
  <c r="AD134" i="22"/>
  <c r="AG134" i="22"/>
  <c r="W134" i="22"/>
  <c r="AC134" i="22"/>
  <c r="AB134" i="22"/>
  <c r="AA134" i="22"/>
  <c r="Z134" i="22"/>
  <c r="AH134" i="22"/>
  <c r="X134" i="22"/>
  <c r="Y134" i="22"/>
  <c r="AF154" i="22"/>
  <c r="AE154" i="22"/>
  <c r="AD154" i="22"/>
  <c r="AG154" i="22"/>
  <c r="W154" i="22"/>
  <c r="AH154" i="22"/>
  <c r="X154" i="22"/>
  <c r="AB154" i="22"/>
  <c r="AA154" i="22"/>
  <c r="Z154" i="22"/>
  <c r="Y154" i="22"/>
  <c r="AC154" i="22"/>
  <c r="AF174" i="22"/>
  <c r="AE174" i="22"/>
  <c r="AD174" i="22"/>
  <c r="AG174" i="22"/>
  <c r="W174" i="22"/>
  <c r="AA174" i="22"/>
  <c r="Z174" i="22"/>
  <c r="Y174" i="22"/>
  <c r="X174" i="22"/>
  <c r="AB174" i="22"/>
  <c r="AH174" i="22"/>
  <c r="AC174" i="22"/>
  <c r="AD194" i="22"/>
  <c r="AE194" i="22"/>
  <c r="AC194" i="22"/>
  <c r="AB194" i="22"/>
  <c r="AF194" i="22"/>
  <c r="AH194" i="22"/>
  <c r="AG194" i="22"/>
  <c r="Z194" i="22"/>
  <c r="Y194" i="22"/>
  <c r="X194" i="22"/>
  <c r="W194" i="22"/>
  <c r="AA194" i="22"/>
  <c r="AF214" i="22"/>
  <c r="AE214" i="22"/>
  <c r="AD214" i="22"/>
  <c r="AG214" i="22"/>
  <c r="W214" i="22"/>
  <c r="X214" i="22"/>
  <c r="Y214" i="22"/>
  <c r="AC214" i="22"/>
  <c r="AB214" i="22"/>
  <c r="AA214" i="22"/>
  <c r="Z214" i="22"/>
  <c r="AH214" i="22"/>
  <c r="Y234" i="22"/>
  <c r="AC234" i="22"/>
  <c r="AB234" i="22"/>
  <c r="AA234" i="22"/>
  <c r="AD234" i="22"/>
  <c r="AH234" i="22"/>
  <c r="AG234" i="22"/>
  <c r="AF234" i="22"/>
  <c r="Z234" i="22"/>
  <c r="X234" i="22"/>
  <c r="W234" i="22"/>
  <c r="AE234" i="22"/>
  <c r="Y264" i="22"/>
  <c r="AH264" i="22"/>
  <c r="X264" i="22"/>
  <c r="AG264" i="22"/>
  <c r="W264" i="22"/>
  <c r="Z264" i="22"/>
  <c r="AE264" i="22"/>
  <c r="AD264" i="22"/>
  <c r="AC264" i="22"/>
  <c r="AF264" i="22"/>
  <c r="AB264" i="22"/>
  <c r="AA264" i="22"/>
  <c r="AF284" i="22"/>
  <c r="AC284" i="22"/>
  <c r="AB284" i="22"/>
  <c r="AA284" i="22"/>
  <c r="AD284" i="22"/>
  <c r="AE284" i="22"/>
  <c r="Z284" i="22"/>
  <c r="Y284" i="22"/>
  <c r="X284" i="22"/>
  <c r="AG284" i="22"/>
  <c r="AH284" i="22"/>
  <c r="W284" i="22"/>
  <c r="AG304" i="22"/>
  <c r="W304" i="22"/>
  <c r="AF304" i="22"/>
  <c r="AE304" i="22"/>
  <c r="AH304" i="22"/>
  <c r="X304" i="22"/>
  <c r="AB304" i="22"/>
  <c r="AA304" i="22"/>
  <c r="Z304" i="22"/>
  <c r="AC304" i="22"/>
  <c r="AD304" i="22"/>
  <c r="Y304" i="22"/>
  <c r="AG314" i="22"/>
  <c r="W314" i="22"/>
  <c r="AF314" i="22"/>
  <c r="AE314" i="22"/>
  <c r="AH314" i="22"/>
  <c r="X314" i="22"/>
  <c r="AD314" i="22"/>
  <c r="AC314" i="22"/>
  <c r="AB314" i="22"/>
  <c r="Z314" i="22"/>
  <c r="Y314" i="22"/>
  <c r="AA314" i="22"/>
  <c r="AG324" i="22"/>
  <c r="W324" i="22"/>
  <c r="AF324" i="22"/>
  <c r="AE324" i="22"/>
  <c r="AH324" i="22"/>
  <c r="X324" i="22"/>
  <c r="AD324" i="22"/>
  <c r="AC324" i="22"/>
  <c r="AB324" i="22"/>
  <c r="AA324" i="22"/>
  <c r="Y324" i="22"/>
  <c r="Z324" i="22"/>
  <c r="AA345" i="22"/>
  <c r="AI345" i="22"/>
  <c r="X345" i="22"/>
  <c r="AH345" i="22"/>
  <c r="W345" i="22"/>
  <c r="AG345" i="22"/>
  <c r="Y345" i="22"/>
  <c r="AF345" i="22"/>
  <c r="AE345" i="22"/>
  <c r="AD345" i="22"/>
  <c r="AC345" i="22"/>
  <c r="AB345" i="22"/>
  <c r="Z345" i="22"/>
  <c r="AA365" i="22"/>
  <c r="AE365" i="22"/>
  <c r="AD365" i="22"/>
  <c r="AC365" i="22"/>
  <c r="AF365" i="22"/>
  <c r="AI365" i="22"/>
  <c r="AH365" i="22"/>
  <c r="AG365" i="22"/>
  <c r="X365" i="22"/>
  <c r="W365" i="22"/>
  <c r="Y365" i="22"/>
  <c r="Z365" i="22"/>
  <c r="AB365" i="22"/>
  <c r="AB385" i="22"/>
  <c r="AA385" i="22"/>
  <c r="Z385" i="22"/>
  <c r="AC385" i="22"/>
  <c r="Y385" i="22"/>
  <c r="X385" i="22"/>
  <c r="W385" i="22"/>
  <c r="AD385" i="22"/>
  <c r="AF385" i="22"/>
  <c r="AE385" i="22"/>
  <c r="AG385" i="22"/>
  <c r="AI385" i="22"/>
  <c r="AH385" i="22"/>
  <c r="AB405" i="22"/>
  <c r="AA405" i="22"/>
  <c r="Z405" i="22"/>
  <c r="AC405" i="22"/>
  <c r="AG405" i="22"/>
  <c r="AF405" i="22"/>
  <c r="AE405" i="22"/>
  <c r="AD405" i="22"/>
  <c r="AH405" i="22"/>
  <c r="AI405" i="22"/>
  <c r="Y405" i="22"/>
  <c r="X405" i="22"/>
  <c r="W405" i="22"/>
  <c r="AA425" i="22"/>
  <c r="AE425" i="22"/>
  <c r="AD425" i="22"/>
  <c r="AC425" i="22"/>
  <c r="AF425" i="22"/>
  <c r="AB425" i="22"/>
  <c r="Z425" i="22"/>
  <c r="Y425" i="22"/>
  <c r="X425" i="22"/>
  <c r="AG425" i="22"/>
  <c r="AI425" i="22"/>
  <c r="AH425" i="22"/>
  <c r="W425" i="22"/>
  <c r="AH445" i="22"/>
  <c r="X445" i="22"/>
  <c r="Y445" i="22"/>
  <c r="AI445" i="22"/>
  <c r="W445" i="22"/>
  <c r="AG445" i="22"/>
  <c r="Z445" i="22"/>
  <c r="AA445" i="22"/>
  <c r="AF445" i="22"/>
  <c r="AE445" i="22"/>
  <c r="AD445" i="22"/>
  <c r="AC445" i="22"/>
  <c r="AB445" i="22"/>
  <c r="AH465" i="22"/>
  <c r="X465" i="22"/>
  <c r="AG465" i="22"/>
  <c r="W465" i="22"/>
  <c r="AF465" i="22"/>
  <c r="AI465" i="22"/>
  <c r="Y465" i="22"/>
  <c r="AB465" i="22"/>
  <c r="AA465" i="22"/>
  <c r="Z465" i="22"/>
  <c r="AC465" i="22"/>
  <c r="AD465" i="22"/>
  <c r="AE465" i="22"/>
  <c r="AA505" i="22"/>
  <c r="Z505" i="22"/>
  <c r="AI505" i="22"/>
  <c r="Y505" i="22"/>
  <c r="AB505" i="22"/>
  <c r="X505" i="22"/>
  <c r="W505" i="22"/>
  <c r="AC505" i="22"/>
  <c r="AH505" i="22"/>
  <c r="AG505" i="22"/>
  <c r="AF505" i="22"/>
  <c r="AE505" i="22"/>
  <c r="AD505" i="22"/>
  <c r="AF525" i="22"/>
  <c r="AE525" i="22"/>
  <c r="AD525" i="22"/>
  <c r="AG525" i="22"/>
  <c r="W525" i="22"/>
  <c r="AI525" i="22"/>
  <c r="X525" i="22"/>
  <c r="AH525" i="22"/>
  <c r="AC525" i="22"/>
  <c r="AB525" i="22"/>
  <c r="AA525" i="22"/>
  <c r="Z525" i="22"/>
  <c r="Y525" i="22"/>
  <c r="AF555" i="22"/>
  <c r="AE555" i="22"/>
  <c r="AD555" i="22"/>
  <c r="AG555" i="22"/>
  <c r="W555" i="22"/>
  <c r="AC555" i="22"/>
  <c r="AB555" i="22"/>
  <c r="AA555" i="22"/>
  <c r="Z555" i="22"/>
  <c r="AH555" i="22"/>
  <c r="AI555" i="22"/>
  <c r="Y555" i="22"/>
  <c r="X555" i="22"/>
  <c r="AA5" i="22"/>
  <c r="Z5" i="22"/>
  <c r="Y5" i="22"/>
  <c r="AB5" i="22"/>
  <c r="X5" i="22"/>
  <c r="W5" i="22"/>
  <c r="AC5" i="22"/>
  <c r="AH5" i="22"/>
  <c r="AG5" i="22"/>
  <c r="AF5" i="22"/>
  <c r="AE5" i="22"/>
  <c r="AD5" i="22"/>
  <c r="AA15" i="22"/>
  <c r="Z15" i="22"/>
  <c r="Y15" i="22"/>
  <c r="AB15" i="22"/>
  <c r="AD15" i="22"/>
  <c r="AC15" i="22"/>
  <c r="X15" i="22"/>
  <c r="W15" i="22"/>
  <c r="AE15" i="22"/>
  <c r="AH15" i="22"/>
  <c r="AG15" i="22"/>
  <c r="AF15" i="22"/>
  <c r="AA25" i="22"/>
  <c r="Z25" i="22"/>
  <c r="Y25" i="22"/>
  <c r="AB25" i="22"/>
  <c r="AF25" i="22"/>
  <c r="AE25" i="22"/>
  <c r="AD25" i="22"/>
  <c r="AC25" i="22"/>
  <c r="AG25" i="22"/>
  <c r="AH25" i="22"/>
  <c r="X25" i="22"/>
  <c r="W25" i="22"/>
  <c r="AA35" i="22"/>
  <c r="Z35" i="22"/>
  <c r="Y35" i="22"/>
  <c r="AB35" i="22"/>
  <c r="AH35" i="22"/>
  <c r="AG35" i="22"/>
  <c r="AF35" i="22"/>
  <c r="AE35" i="22"/>
  <c r="W35" i="22"/>
  <c r="AD35" i="22"/>
  <c r="AC35" i="22"/>
  <c r="X35" i="22"/>
  <c r="AA45" i="22"/>
  <c r="Z45" i="22"/>
  <c r="Y45" i="22"/>
  <c r="AB45" i="22"/>
  <c r="AH45" i="22"/>
  <c r="AG45" i="22"/>
  <c r="W45" i="22"/>
  <c r="AC45" i="22"/>
  <c r="X45" i="22"/>
  <c r="AF45" i="22"/>
  <c r="AE45" i="22"/>
  <c r="AD45" i="22"/>
  <c r="AA55" i="22"/>
  <c r="Z55" i="22"/>
  <c r="Y55" i="22"/>
  <c r="AB55" i="22"/>
  <c r="X55" i="22"/>
  <c r="W55" i="22"/>
  <c r="AH55" i="22"/>
  <c r="AG55" i="22"/>
  <c r="AF55" i="22"/>
  <c r="AC55" i="22"/>
  <c r="AE55" i="22"/>
  <c r="AD55" i="22"/>
  <c r="AC65" i="22"/>
  <c r="Y65" i="22"/>
  <c r="X65" i="22"/>
  <c r="AH65" i="22"/>
  <c r="W65" i="22"/>
  <c r="AG65" i="22"/>
  <c r="Z65" i="22"/>
  <c r="AF65" i="22"/>
  <c r="AE65" i="22"/>
  <c r="AD65" i="22"/>
  <c r="AB65" i="22"/>
  <c r="AA65" i="22"/>
  <c r="AC75" i="22"/>
  <c r="AB75" i="22"/>
  <c r="AA75" i="22"/>
  <c r="Z75" i="22"/>
  <c r="Y75" i="22"/>
  <c r="AD75" i="22"/>
  <c r="W75" i="22"/>
  <c r="AH75" i="22"/>
  <c r="AG75" i="22"/>
  <c r="AF75" i="22"/>
  <c r="AE75" i="22"/>
  <c r="X75" i="22"/>
  <c r="AC85" i="22"/>
  <c r="AF85" i="22"/>
  <c r="AE85" i="22"/>
  <c r="AD85" i="22"/>
  <c r="AB85" i="22"/>
  <c r="AG85" i="22"/>
  <c r="Z85" i="22"/>
  <c r="Y85" i="22"/>
  <c r="X85" i="22"/>
  <c r="W85" i="22"/>
  <c r="AH85" i="22"/>
  <c r="AA85" i="22"/>
  <c r="AC95" i="22"/>
  <c r="X95" i="22"/>
  <c r="AH95" i="22"/>
  <c r="W95" i="22"/>
  <c r="AG95" i="22"/>
  <c r="AF95" i="22"/>
  <c r="Y95" i="22"/>
  <c r="AD95" i="22"/>
  <c r="AB95" i="22"/>
  <c r="AA95" i="22"/>
  <c r="Z95" i="22"/>
  <c r="AE95" i="22"/>
  <c r="AC105" i="22"/>
  <c r="AA105" i="22"/>
  <c r="Z105" i="22"/>
  <c r="Y105" i="22"/>
  <c r="X105" i="22"/>
  <c r="AB105" i="22"/>
  <c r="AG105" i="22"/>
  <c r="AF105" i="22"/>
  <c r="AE105" i="22"/>
  <c r="AD105" i="22"/>
  <c r="W105" i="22"/>
  <c r="AH105" i="22"/>
  <c r="AC115" i="22"/>
  <c r="AB115" i="22"/>
  <c r="AA115" i="22"/>
  <c r="AD115" i="22"/>
  <c r="Z115" i="22"/>
  <c r="Y115" i="22"/>
  <c r="X115" i="22"/>
  <c r="W115" i="22"/>
  <c r="AE115" i="22"/>
  <c r="AH115" i="22"/>
  <c r="AG115" i="22"/>
  <c r="AF115" i="22"/>
  <c r="AC125" i="22"/>
  <c r="AB125" i="22"/>
  <c r="AA125" i="22"/>
  <c r="AD125" i="22"/>
  <c r="AF125" i="22"/>
  <c r="AE125" i="22"/>
  <c r="Z125" i="22"/>
  <c r="Y125" i="22"/>
  <c r="AG125" i="22"/>
  <c r="AH125" i="22"/>
  <c r="X125" i="22"/>
  <c r="W125" i="22"/>
  <c r="AC135" i="22"/>
  <c r="AB135" i="22"/>
  <c r="AA135" i="22"/>
  <c r="AD135" i="22"/>
  <c r="AH135" i="22"/>
  <c r="AG135" i="22"/>
  <c r="AF135" i="22"/>
  <c r="AE135" i="22"/>
  <c r="Z135" i="22"/>
  <c r="Y135" i="22"/>
  <c r="X135" i="22"/>
  <c r="W135" i="22"/>
  <c r="AC145" i="22"/>
  <c r="AB145" i="22"/>
  <c r="AA145" i="22"/>
  <c r="AD145" i="22"/>
  <c r="AH145" i="22"/>
  <c r="AG145" i="22"/>
  <c r="W145" i="22"/>
  <c r="AF145" i="22"/>
  <c r="AE145" i="22"/>
  <c r="Z145" i="22"/>
  <c r="Y145" i="22"/>
  <c r="X145" i="22"/>
  <c r="AC155" i="22"/>
  <c r="AB155" i="22"/>
  <c r="AA155" i="22"/>
  <c r="AD155" i="22"/>
  <c r="X155" i="22"/>
  <c r="W155" i="22"/>
  <c r="Y155" i="22"/>
  <c r="AH155" i="22"/>
  <c r="AG155" i="22"/>
  <c r="AF155" i="22"/>
  <c r="AE155" i="22"/>
  <c r="Z155" i="22"/>
  <c r="AC165" i="22"/>
  <c r="AB165" i="22"/>
  <c r="AA165" i="22"/>
  <c r="AD165" i="22"/>
  <c r="Z165" i="22"/>
  <c r="Y165" i="22"/>
  <c r="X165" i="22"/>
  <c r="W165" i="22"/>
  <c r="AE165" i="22"/>
  <c r="AH165" i="22"/>
  <c r="AG165" i="22"/>
  <c r="AF165" i="22"/>
  <c r="AC175" i="22"/>
  <c r="AB175" i="22"/>
  <c r="AA175" i="22"/>
  <c r="AD175" i="22"/>
  <c r="AF175" i="22"/>
  <c r="AE175" i="22"/>
  <c r="Z175" i="22"/>
  <c r="Y175" i="22"/>
  <c r="AG175" i="22"/>
  <c r="W175" i="22"/>
  <c r="AH175" i="22"/>
  <c r="X175" i="22"/>
  <c r="AA185" i="22"/>
  <c r="Y185" i="22"/>
  <c r="X185" i="22"/>
  <c r="AH185" i="22"/>
  <c r="W185" i="22"/>
  <c r="Z185" i="22"/>
  <c r="AB185" i="22"/>
  <c r="AF185" i="22"/>
  <c r="AE185" i="22"/>
  <c r="AD185" i="22"/>
  <c r="AC185" i="22"/>
  <c r="AG185" i="22"/>
  <c r="AA195" i="22"/>
  <c r="AC195" i="22"/>
  <c r="AB195" i="22"/>
  <c r="Z195" i="22"/>
  <c r="Y195" i="22"/>
  <c r="AD195" i="22"/>
  <c r="W195" i="22"/>
  <c r="X195" i="22"/>
  <c r="AH195" i="22"/>
  <c r="AG195" i="22"/>
  <c r="AF195" i="22"/>
  <c r="AE195" i="22"/>
  <c r="AC205" i="22"/>
  <c r="AB205" i="22"/>
  <c r="AA205" i="22"/>
  <c r="AD205" i="22"/>
  <c r="W205" i="22"/>
  <c r="AH205" i="22"/>
  <c r="X205" i="22"/>
  <c r="AG205" i="22"/>
  <c r="AF205" i="22"/>
  <c r="AE205" i="22"/>
  <c r="Z205" i="22"/>
  <c r="Y205" i="22"/>
  <c r="AC215" i="22"/>
  <c r="AB215" i="22"/>
  <c r="AA215" i="22"/>
  <c r="AD215" i="22"/>
  <c r="Y215" i="22"/>
  <c r="X215" i="22"/>
  <c r="W215" i="22"/>
  <c r="Z215" i="22"/>
  <c r="AH215" i="22"/>
  <c r="AG215" i="22"/>
  <c r="AF215" i="22"/>
  <c r="AE215" i="22"/>
  <c r="AC225" i="22"/>
  <c r="AB225" i="22"/>
  <c r="AA225" i="22"/>
  <c r="AD225" i="22"/>
  <c r="AE225" i="22"/>
  <c r="Z225" i="22"/>
  <c r="Y225" i="22"/>
  <c r="X225" i="22"/>
  <c r="AF225" i="22"/>
  <c r="W225" i="22"/>
  <c r="AH225" i="22"/>
  <c r="AG225" i="22"/>
  <c r="AF235" i="22"/>
  <c r="AA235" i="22"/>
  <c r="Z235" i="22"/>
  <c r="Y235" i="22"/>
  <c r="AB235" i="22"/>
  <c r="W235" i="22"/>
  <c r="X235" i="22"/>
  <c r="AG235" i="22"/>
  <c r="AE235" i="22"/>
  <c r="AD235" i="22"/>
  <c r="AC235" i="22"/>
  <c r="AH235" i="22"/>
  <c r="AF245" i="22"/>
  <c r="AE245" i="22"/>
  <c r="Z245" i="22"/>
  <c r="Y245" i="22"/>
  <c r="X245" i="22"/>
  <c r="AA245" i="22"/>
  <c r="AD245" i="22"/>
  <c r="AC245" i="22"/>
  <c r="AB245" i="22"/>
  <c r="W245" i="22"/>
  <c r="AG245" i="22"/>
  <c r="AH245" i="22"/>
  <c r="AF255" i="22"/>
  <c r="AE255" i="22"/>
  <c r="AD255" i="22"/>
  <c r="AH255" i="22"/>
  <c r="AG255" i="22"/>
  <c r="AC255" i="22"/>
  <c r="AB255" i="22"/>
  <c r="Z255" i="22"/>
  <c r="Y255" i="22"/>
  <c r="X255" i="22"/>
  <c r="W255" i="22"/>
  <c r="AA255" i="22"/>
  <c r="AF265" i="22"/>
  <c r="AE265" i="22"/>
  <c r="AD265" i="22"/>
  <c r="AG265" i="22"/>
  <c r="W265" i="22"/>
  <c r="AH265" i="22"/>
  <c r="AB265" i="22"/>
  <c r="AA265" i="22"/>
  <c r="Z265" i="22"/>
  <c r="Y265" i="22"/>
  <c r="AC265" i="22"/>
  <c r="X265" i="22"/>
  <c r="AC275" i="22"/>
  <c r="X275" i="22"/>
  <c r="AH275" i="22"/>
  <c r="W275" i="22"/>
  <c r="AG275" i="22"/>
  <c r="Y275" i="22"/>
  <c r="AF275" i="22"/>
  <c r="AE275" i="22"/>
  <c r="Z275" i="22"/>
  <c r="AA275" i="22"/>
  <c r="AD275" i="22"/>
  <c r="AB275" i="22"/>
  <c r="AC285" i="22"/>
  <c r="AA285" i="22"/>
  <c r="Z285" i="22"/>
  <c r="Y285" i="22"/>
  <c r="AB285" i="22"/>
  <c r="AH285" i="22"/>
  <c r="AG285" i="22"/>
  <c r="AF285" i="22"/>
  <c r="AE285" i="22"/>
  <c r="X285" i="22"/>
  <c r="W285" i="22"/>
  <c r="AD285" i="22"/>
  <c r="AD295" i="22"/>
  <c r="AC295" i="22"/>
  <c r="AE295" i="22"/>
  <c r="AG295" i="22"/>
  <c r="AF295" i="22"/>
  <c r="AB295" i="22"/>
  <c r="AH295" i="22"/>
  <c r="Z295" i="22"/>
  <c r="Y295" i="22"/>
  <c r="X295" i="22"/>
  <c r="W295" i="22"/>
  <c r="AA295" i="22"/>
  <c r="AD305" i="22"/>
  <c r="AC305" i="22"/>
  <c r="AB305" i="22"/>
  <c r="AE305" i="22"/>
  <c r="AG305" i="22"/>
  <c r="AF305" i="22"/>
  <c r="AA305" i="22"/>
  <c r="AH305" i="22"/>
  <c r="Z305" i="22"/>
  <c r="Y305" i="22"/>
  <c r="X305" i="22"/>
  <c r="W305" i="22"/>
  <c r="AD315" i="22"/>
  <c r="AC315" i="22"/>
  <c r="AB315" i="22"/>
  <c r="AE315" i="22"/>
  <c r="AH315" i="22"/>
  <c r="AG315" i="22"/>
  <c r="AF315" i="22"/>
  <c r="Z315" i="22"/>
  <c r="Y315" i="22"/>
  <c r="X315" i="22"/>
  <c r="W315" i="22"/>
  <c r="AA315" i="22"/>
  <c r="AD325" i="22"/>
  <c r="AC325" i="22"/>
  <c r="AB325" i="22"/>
  <c r="AE325" i="22"/>
  <c r="W325" i="22"/>
  <c r="X325" i="22"/>
  <c r="Y325" i="22"/>
  <c r="Z325" i="22"/>
  <c r="AH325" i="22"/>
  <c r="AG325" i="22"/>
  <c r="AF325" i="22"/>
  <c r="AA325" i="22"/>
  <c r="AH6" i="22"/>
  <c r="X6" i="22"/>
  <c r="AG6" i="22"/>
  <c r="W6" i="22"/>
  <c r="AF6" i="22"/>
  <c r="Y6" i="22"/>
  <c r="AC6" i="22"/>
  <c r="AB6" i="22"/>
  <c r="AA6" i="22"/>
  <c r="Z6" i="22"/>
  <c r="AD6" i="22"/>
  <c r="AE6" i="22"/>
  <c r="AH16" i="22"/>
  <c r="X16" i="22"/>
  <c r="AG16" i="22"/>
  <c r="W16" i="22"/>
  <c r="AF16" i="22"/>
  <c r="Y16" i="22"/>
  <c r="AE16" i="22"/>
  <c r="AD16" i="22"/>
  <c r="AC16" i="22"/>
  <c r="AB16" i="22"/>
  <c r="AA16" i="22"/>
  <c r="Z16" i="22"/>
  <c r="AH26" i="22"/>
  <c r="X26" i="22"/>
  <c r="AG26" i="22"/>
  <c r="W26" i="22"/>
  <c r="AF26" i="22"/>
  <c r="Y26" i="22"/>
  <c r="AE26" i="22"/>
  <c r="AD26" i="22"/>
  <c r="AC26" i="22"/>
  <c r="AB26" i="22"/>
  <c r="AA26" i="22"/>
  <c r="Z26" i="22"/>
  <c r="AH36" i="22"/>
  <c r="X36" i="22"/>
  <c r="AG36" i="22"/>
  <c r="W36" i="22"/>
  <c r="AF36" i="22"/>
  <c r="Y36" i="22"/>
  <c r="Z36" i="22"/>
  <c r="AE36" i="22"/>
  <c r="AD36" i="22"/>
  <c r="AC36" i="22"/>
  <c r="AB36" i="22"/>
  <c r="AA36" i="22"/>
  <c r="AH46" i="22"/>
  <c r="X46" i="22"/>
  <c r="AG46" i="22"/>
  <c r="W46" i="22"/>
  <c r="AF46" i="22"/>
  <c r="Y46" i="22"/>
  <c r="AA46" i="22"/>
  <c r="Z46" i="22"/>
  <c r="AB46" i="22"/>
  <c r="AE46" i="22"/>
  <c r="AD46" i="22"/>
  <c r="AC46" i="22"/>
  <c r="AH56" i="22"/>
  <c r="X56" i="22"/>
  <c r="AG56" i="22"/>
  <c r="W56" i="22"/>
  <c r="AF56" i="22"/>
  <c r="AE56" i="22"/>
  <c r="Y56" i="22"/>
  <c r="AC56" i="22"/>
  <c r="AB56" i="22"/>
  <c r="AA56" i="22"/>
  <c r="Z56" i="22"/>
  <c r="AD56" i="22"/>
  <c r="Z66" i="22"/>
  <c r="AH66" i="22"/>
  <c r="W66" i="22"/>
  <c r="AG66" i="22"/>
  <c r="AF66" i="22"/>
  <c r="AE66" i="22"/>
  <c r="X66" i="22"/>
  <c r="AC66" i="22"/>
  <c r="AB66" i="22"/>
  <c r="AA66" i="22"/>
  <c r="Y66" i="22"/>
  <c r="AD66" i="22"/>
  <c r="Z76" i="22"/>
  <c r="AA76" i="22"/>
  <c r="Y76" i="22"/>
  <c r="X76" i="22"/>
  <c r="AH76" i="22"/>
  <c r="W76" i="22"/>
  <c r="AB76" i="22"/>
  <c r="AF76" i="22"/>
  <c r="AE76" i="22"/>
  <c r="AD76" i="22"/>
  <c r="AC76" i="22"/>
  <c r="AG76" i="22"/>
  <c r="Z86" i="22"/>
  <c r="AD86" i="22"/>
  <c r="AC86" i="22"/>
  <c r="AB86" i="22"/>
  <c r="AA86" i="22"/>
  <c r="AE86" i="22"/>
  <c r="AH86" i="22"/>
  <c r="AG86" i="22"/>
  <c r="AF86" i="22"/>
  <c r="Y86" i="22"/>
  <c r="X86" i="22"/>
  <c r="W86" i="22"/>
  <c r="Z96" i="22"/>
  <c r="AG96" i="22"/>
  <c r="AF96" i="22"/>
  <c r="AE96" i="22"/>
  <c r="AD96" i="22"/>
  <c r="AH96" i="22"/>
  <c r="W96" i="22"/>
  <c r="AC96" i="22"/>
  <c r="AB96" i="22"/>
  <c r="AA96" i="22"/>
  <c r="Y96" i="22"/>
  <c r="X96" i="22"/>
  <c r="Z106" i="22"/>
  <c r="Y106" i="22"/>
  <c r="AH106" i="22"/>
  <c r="X106" i="22"/>
  <c r="AA106" i="22"/>
  <c r="AC106" i="22"/>
  <c r="AB106" i="22"/>
  <c r="W106" i="22"/>
  <c r="AD106" i="22"/>
  <c r="AG106" i="22"/>
  <c r="AF106" i="22"/>
  <c r="AE106" i="22"/>
  <c r="Z116" i="22"/>
  <c r="Y116" i="22"/>
  <c r="AH116" i="22"/>
  <c r="X116" i="22"/>
  <c r="AA116" i="22"/>
  <c r="AE116" i="22"/>
  <c r="AD116" i="22"/>
  <c r="AC116" i="22"/>
  <c r="AB116" i="22"/>
  <c r="AF116" i="22"/>
  <c r="AG116" i="22"/>
  <c r="W116" i="22"/>
  <c r="Z126" i="22"/>
  <c r="Y126" i="22"/>
  <c r="AH126" i="22"/>
  <c r="X126" i="22"/>
  <c r="AA126" i="22"/>
  <c r="AG126" i="22"/>
  <c r="AF126" i="22"/>
  <c r="AE126" i="22"/>
  <c r="AD126" i="22"/>
  <c r="AB126" i="22"/>
  <c r="W126" i="22"/>
  <c r="AC126" i="22"/>
  <c r="Z136" i="22"/>
  <c r="Y136" i="22"/>
  <c r="AH136" i="22"/>
  <c r="X136" i="22"/>
  <c r="AA136" i="22"/>
  <c r="AG136" i="22"/>
  <c r="AF136" i="22"/>
  <c r="AD136" i="22"/>
  <c r="AC136" i="22"/>
  <c r="AB136" i="22"/>
  <c r="W136" i="22"/>
  <c r="AE136" i="22"/>
  <c r="Z146" i="22"/>
  <c r="Y146" i="22"/>
  <c r="AH146" i="22"/>
  <c r="X146" i="22"/>
  <c r="AA146" i="22"/>
  <c r="W146" i="22"/>
  <c r="AB146" i="22"/>
  <c r="AF146" i="22"/>
  <c r="AE146" i="22"/>
  <c r="AD146" i="22"/>
  <c r="AC146" i="22"/>
  <c r="AG146" i="22"/>
  <c r="Z156" i="22"/>
  <c r="Y156" i="22"/>
  <c r="AH156" i="22"/>
  <c r="X156" i="22"/>
  <c r="AA156" i="22"/>
  <c r="AC156" i="22"/>
  <c r="AB156" i="22"/>
  <c r="W156" i="22"/>
  <c r="AD156" i="22"/>
  <c r="AG156" i="22"/>
  <c r="AF156" i="22"/>
  <c r="AE156" i="22"/>
  <c r="Z166" i="22"/>
  <c r="Y166" i="22"/>
  <c r="AH166" i="22"/>
  <c r="X166" i="22"/>
  <c r="AA166" i="22"/>
  <c r="AE166" i="22"/>
  <c r="AD166" i="22"/>
  <c r="AC166" i="22"/>
  <c r="AB166" i="22"/>
  <c r="AF166" i="22"/>
  <c r="AG166" i="22"/>
  <c r="W166" i="22"/>
  <c r="Z176" i="22"/>
  <c r="Y176" i="22"/>
  <c r="AH176" i="22"/>
  <c r="X176" i="22"/>
  <c r="AA176" i="22"/>
  <c r="AG176" i="22"/>
  <c r="AF176" i="22"/>
  <c r="AE176" i="22"/>
  <c r="AD176" i="22"/>
  <c r="AC176" i="22"/>
  <c r="AB176" i="22"/>
  <c r="W176" i="22"/>
  <c r="AH186" i="22"/>
  <c r="X186" i="22"/>
  <c r="W186" i="22"/>
  <c r="AG186" i="22"/>
  <c r="AF186" i="22"/>
  <c r="Y186" i="22"/>
  <c r="AC186" i="22"/>
  <c r="AB186" i="22"/>
  <c r="AA186" i="22"/>
  <c r="Z186" i="22"/>
  <c r="AD186" i="22"/>
  <c r="AE186" i="22"/>
  <c r="AH196" i="22"/>
  <c r="X196" i="22"/>
  <c r="AA196" i="22"/>
  <c r="AB196" i="22"/>
  <c r="Z196" i="22"/>
  <c r="Y196" i="22"/>
  <c r="W196" i="22"/>
  <c r="AC196" i="22"/>
  <c r="AG196" i="22"/>
  <c r="AF196" i="22"/>
  <c r="AE196" i="22"/>
  <c r="AD196" i="22"/>
  <c r="Z206" i="22"/>
  <c r="Y206" i="22"/>
  <c r="AH206" i="22"/>
  <c r="X206" i="22"/>
  <c r="AA206" i="22"/>
  <c r="AB206" i="22"/>
  <c r="W206" i="22"/>
  <c r="AC206" i="22"/>
  <c r="AG206" i="22"/>
  <c r="AF206" i="22"/>
  <c r="AE206" i="22"/>
  <c r="AD206" i="22"/>
  <c r="Z216" i="22"/>
  <c r="Y216" i="22"/>
  <c r="AH216" i="22"/>
  <c r="X216" i="22"/>
  <c r="AA216" i="22"/>
  <c r="AD216" i="22"/>
  <c r="AC216" i="22"/>
  <c r="AB216" i="22"/>
  <c r="W216" i="22"/>
  <c r="AE216" i="22"/>
  <c r="AG216" i="22"/>
  <c r="AF216" i="22"/>
  <c r="Z226" i="22"/>
  <c r="Y226" i="22"/>
  <c r="AH226" i="22"/>
  <c r="X226" i="22"/>
  <c r="AA226" i="22"/>
  <c r="AF226" i="22"/>
  <c r="AE226" i="22"/>
  <c r="AD226" i="22"/>
  <c r="AC226" i="22"/>
  <c r="AG226" i="22"/>
  <c r="AB226" i="22"/>
  <c r="W226" i="22"/>
  <c r="AC236" i="22"/>
  <c r="Y236" i="22"/>
  <c r="X236" i="22"/>
  <c r="AH236" i="22"/>
  <c r="W236" i="22"/>
  <c r="Z236" i="22"/>
  <c r="AD236" i="22"/>
  <c r="AB236" i="22"/>
  <c r="AA236" i="22"/>
  <c r="AE236" i="22"/>
  <c r="AG236" i="22"/>
  <c r="AF236" i="22"/>
  <c r="AC246" i="22"/>
  <c r="AB246" i="22"/>
  <c r="Y246" i="22"/>
  <c r="X246" i="22"/>
  <c r="W246" i="22"/>
  <c r="Z246" i="22"/>
  <c r="AH246" i="22"/>
  <c r="AG246" i="22"/>
  <c r="AF246" i="22"/>
  <c r="AD246" i="22"/>
  <c r="AA246" i="22"/>
  <c r="AE246" i="22"/>
  <c r="AC256" i="22"/>
  <c r="AB256" i="22"/>
  <c r="AA256" i="22"/>
  <c r="AH256" i="22"/>
  <c r="AG256" i="22"/>
  <c r="AF256" i="22"/>
  <c r="Y256" i="22"/>
  <c r="X256" i="22"/>
  <c r="W256" i="22"/>
  <c r="Z256" i="22"/>
  <c r="AE256" i="22"/>
  <c r="AD256" i="22"/>
  <c r="Z266" i="22"/>
  <c r="AD266" i="22"/>
  <c r="AC266" i="22"/>
  <c r="AB266" i="22"/>
  <c r="AE266" i="22"/>
  <c r="W266" i="22"/>
  <c r="X266" i="22"/>
  <c r="AG266" i="22"/>
  <c r="AF266" i="22"/>
  <c r="AA266" i="22"/>
  <c r="Y266" i="22"/>
  <c r="AH266" i="22"/>
  <c r="Z276" i="22"/>
  <c r="AG276" i="22"/>
  <c r="AF276" i="22"/>
  <c r="AE276" i="22"/>
  <c r="AH276" i="22"/>
  <c r="W276" i="22"/>
  <c r="X276" i="22"/>
  <c r="Y276" i="22"/>
  <c r="AD276" i="22"/>
  <c r="AB276" i="22"/>
  <c r="AA276" i="22"/>
  <c r="AC276" i="22"/>
  <c r="Z286" i="22"/>
  <c r="Y286" i="22"/>
  <c r="X286" i="22"/>
  <c r="AH286" i="22"/>
  <c r="W286" i="22"/>
  <c r="AA286" i="22"/>
  <c r="AG286" i="22"/>
  <c r="AE286" i="22"/>
  <c r="AD286" i="22"/>
  <c r="AC286" i="22"/>
  <c r="AB286" i="22"/>
  <c r="AF286" i="22"/>
  <c r="AA296" i="22"/>
  <c r="Z296" i="22"/>
  <c r="AB296" i="22"/>
  <c r="AG296" i="22"/>
  <c r="AF296" i="22"/>
  <c r="AE296" i="22"/>
  <c r="AH296" i="22"/>
  <c r="AD296" i="22"/>
  <c r="AC296" i="22"/>
  <c r="Y296" i="22"/>
  <c r="X296" i="22"/>
  <c r="W296" i="22"/>
  <c r="AA306" i="22"/>
  <c r="Z306" i="22"/>
  <c r="Y306" i="22"/>
  <c r="AB306" i="22"/>
  <c r="AH306" i="22"/>
  <c r="AG306" i="22"/>
  <c r="AF306" i="22"/>
  <c r="W306" i="22"/>
  <c r="AE306" i="22"/>
  <c r="AD306" i="22"/>
  <c r="AC306" i="22"/>
  <c r="X306" i="22"/>
  <c r="AA316" i="22"/>
  <c r="Z316" i="22"/>
  <c r="Y316" i="22"/>
  <c r="AB316" i="22"/>
  <c r="AH316" i="22"/>
  <c r="W316" i="22"/>
  <c r="AD316" i="22"/>
  <c r="AC316" i="22"/>
  <c r="X316" i="22"/>
  <c r="AE316" i="22"/>
  <c r="AG316" i="22"/>
  <c r="AF316" i="22"/>
  <c r="AE7" i="22"/>
  <c r="AD7" i="22"/>
  <c r="AC7" i="22"/>
  <c r="AF7" i="22"/>
  <c r="AH7" i="22"/>
  <c r="AG7" i="22"/>
  <c r="AB7" i="22"/>
  <c r="AA7" i="22"/>
  <c r="W7" i="22"/>
  <c r="Z7" i="22"/>
  <c r="Y7" i="22"/>
  <c r="X7" i="22"/>
  <c r="AE17" i="22"/>
  <c r="AD17" i="22"/>
  <c r="AC17" i="22"/>
  <c r="AF17" i="22"/>
  <c r="AH17" i="22"/>
  <c r="AG17" i="22"/>
  <c r="W17" i="22"/>
  <c r="Y17" i="22"/>
  <c r="X17" i="22"/>
  <c r="AB17" i="22"/>
  <c r="AA17" i="22"/>
  <c r="Z17" i="22"/>
  <c r="AE27" i="22"/>
  <c r="AD27" i="22"/>
  <c r="AC27" i="22"/>
  <c r="AF27" i="22"/>
  <c r="X27" i="22"/>
  <c r="W27" i="22"/>
  <c r="AI27" i="22"/>
  <c r="Y27" i="22"/>
  <c r="AA27" i="22"/>
  <c r="Z27" i="22"/>
  <c r="AH27" i="22"/>
  <c r="AG27" i="22"/>
  <c r="AB27" i="22"/>
  <c r="AE37" i="22"/>
  <c r="AD37" i="22"/>
  <c r="AC37" i="22"/>
  <c r="AF37" i="22"/>
  <c r="Z37" i="22"/>
  <c r="Y37" i="22"/>
  <c r="X37" i="22"/>
  <c r="W37" i="22"/>
  <c r="AA37" i="22"/>
  <c r="AG37" i="22"/>
  <c r="AB37" i="22"/>
  <c r="AI37" i="22"/>
  <c r="AH37" i="22"/>
  <c r="AE47" i="22"/>
  <c r="AD47" i="22"/>
  <c r="AC47" i="22"/>
  <c r="AF47" i="22"/>
  <c r="AB47" i="22"/>
  <c r="AA47" i="22"/>
  <c r="Z47" i="22"/>
  <c r="Y47" i="22"/>
  <c r="AG47" i="22"/>
  <c r="AI47" i="22"/>
  <c r="AH47" i="22"/>
  <c r="X47" i="22"/>
  <c r="W47" i="22"/>
  <c r="AE57" i="22"/>
  <c r="AD57" i="22"/>
  <c r="AC57" i="22"/>
  <c r="AB57" i="22"/>
  <c r="AF57" i="22"/>
  <c r="AH57" i="22"/>
  <c r="AG57" i="22"/>
  <c r="AA57" i="22"/>
  <c r="Z57" i="22"/>
  <c r="Y57" i="22"/>
  <c r="X57" i="22"/>
  <c r="W57" i="22"/>
  <c r="AG67" i="22"/>
  <c r="W67" i="22"/>
  <c r="AF67" i="22"/>
  <c r="AE67" i="22"/>
  <c r="AD67" i="22"/>
  <c r="AC67" i="22"/>
  <c r="AH67" i="22"/>
  <c r="AI67" i="22"/>
  <c r="AB67" i="22"/>
  <c r="AA67" i="22"/>
  <c r="Z67" i="22"/>
  <c r="Y67" i="22"/>
  <c r="X67" i="22"/>
  <c r="AG77" i="22"/>
  <c r="W77" i="22"/>
  <c r="Y77" i="22"/>
  <c r="X77" i="22"/>
  <c r="AH77" i="22"/>
  <c r="AF77" i="22"/>
  <c r="Z77" i="22"/>
  <c r="AE77" i="22"/>
  <c r="AD77" i="22"/>
  <c r="AC77" i="22"/>
  <c r="AB77" i="22"/>
  <c r="AA77" i="22"/>
  <c r="AG87" i="22"/>
  <c r="W87" i="22"/>
  <c r="AB87" i="22"/>
  <c r="AA87" i="22"/>
  <c r="Z87" i="22"/>
  <c r="Y87" i="22"/>
  <c r="AC87" i="22"/>
  <c r="AI87" i="22"/>
  <c r="AH87" i="22"/>
  <c r="AF87" i="22"/>
  <c r="AE87" i="22"/>
  <c r="AD87" i="22"/>
  <c r="X87" i="22"/>
  <c r="AG97" i="22"/>
  <c r="W97" i="22"/>
  <c r="AE97" i="22"/>
  <c r="AD97" i="22"/>
  <c r="AC97" i="22"/>
  <c r="AB97" i="22"/>
  <c r="AF97" i="22"/>
  <c r="Z97" i="22"/>
  <c r="Y97" i="22"/>
  <c r="X97" i="22"/>
  <c r="AI97" i="22"/>
  <c r="AH97" i="22"/>
  <c r="AA97" i="22"/>
  <c r="AG107" i="22"/>
  <c r="W107" i="22"/>
  <c r="AF107" i="22"/>
  <c r="AE107" i="22"/>
  <c r="AH107" i="22"/>
  <c r="X107" i="22"/>
  <c r="AD107" i="22"/>
  <c r="AC107" i="22"/>
  <c r="AB107" i="22"/>
  <c r="AA107" i="22"/>
  <c r="Z107" i="22"/>
  <c r="Y107" i="22"/>
  <c r="AG117" i="22"/>
  <c r="W117" i="22"/>
  <c r="AF117" i="22"/>
  <c r="AE117" i="22"/>
  <c r="AH117" i="22"/>
  <c r="X117" i="22"/>
  <c r="AD117" i="22"/>
  <c r="AC117" i="22"/>
  <c r="AB117" i="22"/>
  <c r="AA117" i="22"/>
  <c r="Z117" i="22"/>
  <c r="Y117" i="22"/>
  <c r="AG127" i="22"/>
  <c r="W127" i="22"/>
  <c r="AF127" i="22"/>
  <c r="AE127" i="22"/>
  <c r="AH127" i="22"/>
  <c r="X127" i="22"/>
  <c r="Y127" i="22"/>
  <c r="AD127" i="22"/>
  <c r="AC127" i="22"/>
  <c r="AB127" i="22"/>
  <c r="AA127" i="22"/>
  <c r="Z127" i="22"/>
  <c r="AG137" i="22"/>
  <c r="W137" i="22"/>
  <c r="AF137" i="22"/>
  <c r="AE137" i="22"/>
  <c r="AH137" i="22"/>
  <c r="X137" i="22"/>
  <c r="Z137" i="22"/>
  <c r="Y137" i="22"/>
  <c r="AA137" i="22"/>
  <c r="AI137" i="22"/>
  <c r="AD137" i="22"/>
  <c r="AC137" i="22"/>
  <c r="AB137" i="22"/>
  <c r="AG147" i="22"/>
  <c r="W147" i="22"/>
  <c r="AF147" i="22"/>
  <c r="AE147" i="22"/>
  <c r="AH147" i="22"/>
  <c r="X147" i="22"/>
  <c r="AB147" i="22"/>
  <c r="AA147" i="22"/>
  <c r="Z147" i="22"/>
  <c r="Y147" i="22"/>
  <c r="AC147" i="22"/>
  <c r="AI147" i="22"/>
  <c r="AD147" i="22"/>
  <c r="AG157" i="22"/>
  <c r="W157" i="22"/>
  <c r="AF157" i="22"/>
  <c r="AE157" i="22"/>
  <c r="AH157" i="22"/>
  <c r="X157" i="22"/>
  <c r="AD157" i="22"/>
  <c r="AC157" i="22"/>
  <c r="AB157" i="22"/>
  <c r="AA157" i="22"/>
  <c r="Y157" i="22"/>
  <c r="Z157" i="22"/>
  <c r="AG167" i="22"/>
  <c r="W167" i="22"/>
  <c r="AF167" i="22"/>
  <c r="AE167" i="22"/>
  <c r="AH167" i="22"/>
  <c r="X167" i="22"/>
  <c r="AD167" i="22"/>
  <c r="AC167" i="22"/>
  <c r="AA167" i="22"/>
  <c r="Z167" i="22"/>
  <c r="Y167" i="22"/>
  <c r="AB167" i="22"/>
  <c r="AG177" i="22"/>
  <c r="W177" i="22"/>
  <c r="AF177" i="22"/>
  <c r="AE177" i="22"/>
  <c r="AH177" i="22"/>
  <c r="X177" i="22"/>
  <c r="Y177" i="22"/>
  <c r="AC177" i="22"/>
  <c r="AB177" i="22"/>
  <c r="AA177" i="22"/>
  <c r="Z177" i="22"/>
  <c r="AD177" i="22"/>
  <c r="AE187" i="22"/>
  <c r="AG187" i="22"/>
  <c r="AF187" i="22"/>
  <c r="AD187" i="22"/>
  <c r="AH187" i="22"/>
  <c r="W187" i="22"/>
  <c r="AC187" i="22"/>
  <c r="AB187" i="22"/>
  <c r="AA187" i="22"/>
  <c r="Z187" i="22"/>
  <c r="Y187" i="22"/>
  <c r="X187" i="22"/>
  <c r="AG197" i="22"/>
  <c r="AF197" i="22"/>
  <c r="AE197" i="22"/>
  <c r="AH197" i="22"/>
  <c r="X197" i="22"/>
  <c r="AA197" i="22"/>
  <c r="Z197" i="22"/>
  <c r="Y197" i="22"/>
  <c r="W197" i="22"/>
  <c r="AB197" i="22"/>
  <c r="AD197" i="22"/>
  <c r="AC197" i="22"/>
  <c r="AG207" i="22"/>
  <c r="W207" i="22"/>
  <c r="AF207" i="22"/>
  <c r="AE207" i="22"/>
  <c r="AH207" i="22"/>
  <c r="X207" i="22"/>
  <c r="AC207" i="22"/>
  <c r="AB207" i="22"/>
  <c r="AA207" i="22"/>
  <c r="Z207" i="22"/>
  <c r="AD207" i="22"/>
  <c r="Y207" i="22"/>
  <c r="AG217" i="22"/>
  <c r="W217" i="22"/>
  <c r="AF217" i="22"/>
  <c r="AE217" i="22"/>
  <c r="AH217" i="22"/>
  <c r="X217" i="22"/>
  <c r="AD217" i="22"/>
  <c r="AC217" i="22"/>
  <c r="AB217" i="22"/>
  <c r="Z217" i="22"/>
  <c r="Y217" i="22"/>
  <c r="AA217" i="22"/>
  <c r="AG227" i="22"/>
  <c r="W227" i="22"/>
  <c r="AF227" i="22"/>
  <c r="AE227" i="22"/>
  <c r="AH227" i="22"/>
  <c r="X227" i="22"/>
  <c r="AD227" i="22"/>
  <c r="AB227" i="22"/>
  <c r="AA227" i="22"/>
  <c r="Z227" i="22"/>
  <c r="Y227" i="22"/>
  <c r="AC227" i="22"/>
  <c r="Z237" i="22"/>
  <c r="AH237" i="22"/>
  <c r="W237" i="22"/>
  <c r="AG237" i="22"/>
  <c r="AF237" i="22"/>
  <c r="X237" i="22"/>
  <c r="AE237" i="22"/>
  <c r="AD237" i="22"/>
  <c r="AC237" i="22"/>
  <c r="AB237" i="22"/>
  <c r="AA237" i="22"/>
  <c r="Y237" i="22"/>
  <c r="Z247" i="22"/>
  <c r="Y247" i="22"/>
  <c r="X247" i="22"/>
  <c r="W247" i="22"/>
  <c r="AH247" i="22"/>
  <c r="AA247" i="22"/>
  <c r="AB247" i="22"/>
  <c r="AC247" i="22"/>
  <c r="AG247" i="22"/>
  <c r="AF247" i="22"/>
  <c r="AE247" i="22"/>
  <c r="AD247" i="22"/>
  <c r="Z257" i="22"/>
  <c r="Y257" i="22"/>
  <c r="AH257" i="22"/>
  <c r="X257" i="22"/>
  <c r="AG257" i="22"/>
  <c r="AF257" i="22"/>
  <c r="AE257" i="22"/>
  <c r="AD257" i="22"/>
  <c r="AC257" i="22"/>
  <c r="AB257" i="22"/>
  <c r="AA257" i="22"/>
  <c r="W257" i="22"/>
  <c r="AG267" i="22"/>
  <c r="W267" i="22"/>
  <c r="AB267" i="22"/>
  <c r="AA267" i="22"/>
  <c r="Z267" i="22"/>
  <c r="AC267" i="22"/>
  <c r="AD267" i="22"/>
  <c r="Y267" i="22"/>
  <c r="X267" i="22"/>
  <c r="AE267" i="22"/>
  <c r="AH267" i="22"/>
  <c r="AF267" i="22"/>
  <c r="AG277" i="22"/>
  <c r="W277" i="22"/>
  <c r="AE277" i="22"/>
  <c r="AD277" i="22"/>
  <c r="AC277" i="22"/>
  <c r="AF277" i="22"/>
  <c r="AA277" i="22"/>
  <c r="Z277" i="22"/>
  <c r="Y277" i="22"/>
  <c r="AB277" i="22"/>
  <c r="AH277" i="22"/>
  <c r="X277" i="22"/>
  <c r="AG287" i="22"/>
  <c r="W287" i="22"/>
  <c r="X287" i="22"/>
  <c r="AH287" i="22"/>
  <c r="AF287" i="22"/>
  <c r="Y287" i="22"/>
  <c r="AB287" i="22"/>
  <c r="AA287" i="22"/>
  <c r="Z287" i="22"/>
  <c r="AC287" i="22"/>
  <c r="AE287" i="22"/>
  <c r="AD287" i="22"/>
  <c r="AH297" i="22"/>
  <c r="X297" i="22"/>
  <c r="AG297" i="22"/>
  <c r="W297" i="22"/>
  <c r="AF297" i="22"/>
  <c r="Y297" i="22"/>
  <c r="AE297" i="22"/>
  <c r="AA297" i="22"/>
  <c r="Z297" i="22"/>
  <c r="AB297" i="22"/>
  <c r="AD297" i="22"/>
  <c r="AC297" i="22"/>
  <c r="AH307" i="22"/>
  <c r="X307" i="22"/>
  <c r="AG307" i="22"/>
  <c r="W307" i="22"/>
  <c r="AF307" i="22"/>
  <c r="Y307" i="22"/>
  <c r="Z307" i="22"/>
  <c r="AE307" i="22"/>
  <c r="AD307" i="22"/>
  <c r="AC307" i="22"/>
  <c r="AB307" i="22"/>
  <c r="AA307" i="22"/>
  <c r="AH317" i="22"/>
  <c r="X317" i="22"/>
  <c r="AG317" i="22"/>
  <c r="W317" i="22"/>
  <c r="AF317" i="22"/>
  <c r="Y317" i="22"/>
  <c r="AA317" i="22"/>
  <c r="Z317" i="22"/>
  <c r="AB317" i="22"/>
  <c r="AD317" i="22"/>
  <c r="AC317" i="22"/>
  <c r="AE317" i="22"/>
  <c r="AH327" i="22"/>
  <c r="X327" i="22"/>
  <c r="AG327" i="22"/>
  <c r="W327" i="22"/>
  <c r="AF327" i="22"/>
  <c r="Y327" i="22"/>
  <c r="AC327" i="22"/>
  <c r="AB327" i="22"/>
  <c r="AA327" i="22"/>
  <c r="AD327" i="22"/>
  <c r="Z327" i="22"/>
  <c r="AE327" i="22"/>
  <c r="AB338" i="22"/>
  <c r="Z338" i="22"/>
  <c r="Y338" i="22"/>
  <c r="AI338" i="22"/>
  <c r="X338" i="22"/>
  <c r="AA338" i="22"/>
  <c r="AH338" i="22"/>
  <c r="AG338" i="22"/>
  <c r="AF338" i="22"/>
  <c r="AE338" i="22"/>
  <c r="AD338" i="22"/>
  <c r="AC338" i="22"/>
  <c r="W338" i="22"/>
  <c r="AB348" i="22"/>
  <c r="AD348" i="22"/>
  <c r="AC348" i="22"/>
  <c r="AA348" i="22"/>
  <c r="AE348" i="22"/>
  <c r="AI348" i="22"/>
  <c r="AH348" i="22"/>
  <c r="AG348" i="22"/>
  <c r="Z348" i="22"/>
  <c r="Y348" i="22"/>
  <c r="X348" i="22"/>
  <c r="W348" i="22"/>
  <c r="AF348" i="22"/>
  <c r="AB358" i="22"/>
  <c r="AG358" i="22"/>
  <c r="AF358" i="22"/>
  <c r="AE358" i="22"/>
  <c r="AH358" i="22"/>
  <c r="W358" i="22"/>
  <c r="AI358" i="22"/>
  <c r="AD358" i="22"/>
  <c r="AC358" i="22"/>
  <c r="AA358" i="22"/>
  <c r="Z358" i="22"/>
  <c r="Y358" i="22"/>
  <c r="X358" i="22"/>
  <c r="AC368" i="22"/>
  <c r="AB368" i="22"/>
  <c r="AA368" i="22"/>
  <c r="AD368" i="22"/>
  <c r="AF368" i="22"/>
  <c r="AE368" i="22"/>
  <c r="Z368" i="22"/>
  <c r="Y368" i="22"/>
  <c r="AG368" i="22"/>
  <c r="X368" i="22"/>
  <c r="W368" i="22"/>
  <c r="AH368" i="22"/>
  <c r="AI368" i="22"/>
  <c r="AC378" i="22"/>
  <c r="AB378" i="22"/>
  <c r="AA378" i="22"/>
  <c r="AD378" i="22"/>
  <c r="AH378" i="22"/>
  <c r="AG378" i="22"/>
  <c r="AF378" i="22"/>
  <c r="AE378" i="22"/>
  <c r="AI378" i="22"/>
  <c r="W378" i="22"/>
  <c r="X378" i="22"/>
  <c r="Z378" i="22"/>
  <c r="Y378" i="22"/>
  <c r="AC388" i="22"/>
  <c r="AB388" i="22"/>
  <c r="AA388" i="22"/>
  <c r="AD388" i="22"/>
  <c r="AI388" i="22"/>
  <c r="AH388" i="22"/>
  <c r="AG388" i="22"/>
  <c r="W388" i="22"/>
  <c r="Y388" i="22"/>
  <c r="X388" i="22"/>
  <c r="Z388" i="22"/>
  <c r="AF388" i="22"/>
  <c r="AE388" i="22"/>
  <c r="AC398" i="22"/>
  <c r="AB398" i="22"/>
  <c r="AA398" i="22"/>
  <c r="AD398" i="22"/>
  <c r="X398" i="22"/>
  <c r="W398" i="22"/>
  <c r="AI398" i="22"/>
  <c r="Y398" i="22"/>
  <c r="AE398" i="22"/>
  <c r="Z398" i="22"/>
  <c r="AF398" i="22"/>
  <c r="AH398" i="22"/>
  <c r="AG398" i="22"/>
  <c r="AB408" i="22"/>
  <c r="AD408" i="22"/>
  <c r="AC408" i="22"/>
  <c r="AA408" i="22"/>
  <c r="AE408" i="22"/>
  <c r="Z408" i="22"/>
  <c r="Y408" i="22"/>
  <c r="X408" i="22"/>
  <c r="W408" i="22"/>
  <c r="AF408" i="22"/>
  <c r="AH408" i="22"/>
  <c r="AG408" i="22"/>
  <c r="AI408" i="22"/>
  <c r="AB418" i="22"/>
  <c r="AG418" i="22"/>
  <c r="AF418" i="22"/>
  <c r="AE418" i="22"/>
  <c r="AH418" i="22"/>
  <c r="W418" i="22"/>
  <c r="AA418" i="22"/>
  <c r="Z418" i="22"/>
  <c r="Y418" i="22"/>
  <c r="X418" i="22"/>
  <c r="AC418" i="22"/>
  <c r="AI418" i="22"/>
  <c r="AD418" i="22"/>
  <c r="AB428" i="22"/>
  <c r="Y428" i="22"/>
  <c r="AI428" i="22"/>
  <c r="X428" i="22"/>
  <c r="AH428" i="22"/>
  <c r="W428" i="22"/>
  <c r="Z428" i="22"/>
  <c r="AC428" i="22"/>
  <c r="AA428" i="22"/>
  <c r="AD428" i="22"/>
  <c r="AF428" i="22"/>
  <c r="AE428" i="22"/>
  <c r="AG428" i="22"/>
  <c r="AB438" i="22"/>
  <c r="AA438" i="22"/>
  <c r="Z438" i="22"/>
  <c r="AC438" i="22"/>
  <c r="W438" i="22"/>
  <c r="AI438" i="22"/>
  <c r="AH438" i="22"/>
  <c r="X438" i="22"/>
  <c r="AD438" i="22"/>
  <c r="Y438" i="22"/>
  <c r="AE438" i="22"/>
  <c r="AG438" i="22"/>
  <c r="AF438" i="22"/>
  <c r="AI448" i="22"/>
  <c r="Y448" i="22"/>
  <c r="AD448" i="22"/>
  <c r="AC448" i="22"/>
  <c r="AB448" i="22"/>
  <c r="AE448" i="22"/>
  <c r="AH448" i="22"/>
  <c r="W448" i="22"/>
  <c r="AG448" i="22"/>
  <c r="AF448" i="22"/>
  <c r="X448" i="22"/>
  <c r="AA448" i="22"/>
  <c r="Z448" i="22"/>
  <c r="AI458" i="22"/>
  <c r="Y458" i="22"/>
  <c r="AG458" i="22"/>
  <c r="AF458" i="22"/>
  <c r="AE458" i="22"/>
  <c r="AH458" i="22"/>
  <c r="W458" i="22"/>
  <c r="X458" i="22"/>
  <c r="AA458" i="22"/>
  <c r="Z458" i="22"/>
  <c r="AB458" i="22"/>
  <c r="AD458" i="22"/>
  <c r="AC458" i="22"/>
  <c r="AI468" i="22"/>
  <c r="Y468" i="22"/>
  <c r="AH468" i="22"/>
  <c r="X468" i="22"/>
  <c r="AG468" i="22"/>
  <c r="W468" i="22"/>
  <c r="Z468" i="22"/>
  <c r="AF468" i="22"/>
  <c r="AE468" i="22"/>
  <c r="AD468" i="22"/>
  <c r="AC468" i="22"/>
  <c r="AB468" i="22"/>
  <c r="AA468" i="22"/>
  <c r="AI478" i="22"/>
  <c r="Y478" i="22"/>
  <c r="AH478" i="22"/>
  <c r="X478" i="22"/>
  <c r="AG478" i="22"/>
  <c r="W478" i="22"/>
  <c r="Z478" i="22"/>
  <c r="AA478" i="22"/>
  <c r="AB478" i="22"/>
  <c r="AC478" i="22"/>
  <c r="AD478" i="22"/>
  <c r="AF478" i="22"/>
  <c r="AE478" i="22"/>
  <c r="AB488" i="22"/>
  <c r="AG488" i="22"/>
  <c r="AF488" i="22"/>
  <c r="AE488" i="22"/>
  <c r="AH488" i="22"/>
  <c r="W488" i="22"/>
  <c r="AI488" i="22"/>
  <c r="AD488" i="22"/>
  <c r="AC488" i="22"/>
  <c r="AA488" i="22"/>
  <c r="X488" i="22"/>
  <c r="Y488" i="22"/>
  <c r="Z488" i="22"/>
  <c r="AB498" i="22"/>
  <c r="AA498" i="22"/>
  <c r="Z498" i="22"/>
  <c r="AF498" i="22"/>
  <c r="AE498" i="22"/>
  <c r="AD498" i="22"/>
  <c r="AG498" i="22"/>
  <c r="W498" i="22"/>
  <c r="X498" i="22"/>
  <c r="AC498" i="22"/>
  <c r="Y498" i="22"/>
  <c r="AH498" i="22"/>
  <c r="AI498" i="22"/>
  <c r="AE508" i="22"/>
  <c r="AF508" i="22"/>
  <c r="AD508" i="22"/>
  <c r="AC508" i="22"/>
  <c r="AI508" i="22"/>
  <c r="AH508" i="22"/>
  <c r="AG508" i="22"/>
  <c r="AB508" i="22"/>
  <c r="AA508" i="22"/>
  <c r="Z508" i="22"/>
  <c r="W508" i="22"/>
  <c r="Y508" i="22"/>
  <c r="X508" i="22"/>
  <c r="AG518" i="22"/>
  <c r="W518" i="22"/>
  <c r="AF518" i="22"/>
  <c r="AE518" i="22"/>
  <c r="AH518" i="22"/>
  <c r="X518" i="22"/>
  <c r="AB518" i="22"/>
  <c r="AA518" i="22"/>
  <c r="Z518" i="22"/>
  <c r="AC518" i="22"/>
  <c r="AI518" i="22"/>
  <c r="AD518" i="22"/>
  <c r="Y518" i="22"/>
  <c r="AG528" i="22"/>
  <c r="W528" i="22"/>
  <c r="AF528" i="22"/>
  <c r="AE528" i="22"/>
  <c r="AH528" i="22"/>
  <c r="X528" i="22"/>
  <c r="AD528" i="22"/>
  <c r="AC528" i="22"/>
  <c r="AB528" i="22"/>
  <c r="AI528" i="22"/>
  <c r="Y528" i="22"/>
  <c r="Z528" i="22"/>
  <c r="AA528" i="22"/>
  <c r="AG538" i="22"/>
  <c r="W538" i="22"/>
  <c r="AF538" i="22"/>
  <c r="AE538" i="22"/>
  <c r="AH538" i="22"/>
  <c r="X538" i="22"/>
  <c r="AI538" i="22"/>
  <c r="AD538" i="22"/>
  <c r="AC538" i="22"/>
  <c r="AB538" i="22"/>
  <c r="AA538" i="22"/>
  <c r="Z538" i="22"/>
  <c r="Y538" i="22"/>
  <c r="AG548" i="22"/>
  <c r="W548" i="22"/>
  <c r="AF548" i="22"/>
  <c r="AE548" i="22"/>
  <c r="AH548" i="22"/>
  <c r="X548" i="22"/>
  <c r="AI548" i="22"/>
  <c r="Y548" i="22"/>
  <c r="AA548" i="22"/>
  <c r="Z548" i="22"/>
  <c r="AB548" i="22"/>
  <c r="AD548" i="22"/>
  <c r="AC548" i="22"/>
  <c r="AG558" i="22"/>
  <c r="W558" i="22"/>
  <c r="AF558" i="22"/>
  <c r="AE558" i="22"/>
  <c r="AH558" i="22"/>
  <c r="X558" i="22"/>
  <c r="Z558" i="22"/>
  <c r="Y558" i="22"/>
  <c r="AA558" i="22"/>
  <c r="AC558" i="22"/>
  <c r="AB558" i="22"/>
  <c r="AD558" i="22"/>
  <c r="AI558" i="22"/>
  <c r="AG568" i="22"/>
  <c r="W568" i="22"/>
  <c r="AF568" i="22"/>
  <c r="AE568" i="22"/>
  <c r="AH568" i="22"/>
  <c r="X568" i="22"/>
  <c r="AB568" i="22"/>
  <c r="AA568" i="22"/>
  <c r="Z568" i="22"/>
  <c r="Y568" i="22"/>
  <c r="AC568" i="22"/>
  <c r="AI568" i="22"/>
  <c r="AD568" i="22"/>
  <c r="AI180" i="22"/>
  <c r="AI291" i="22"/>
  <c r="AI322" i="22"/>
  <c r="AI189" i="22"/>
  <c r="AI198" i="22"/>
  <c r="AI298" i="22"/>
  <c r="AI211" i="22"/>
  <c r="AI187" i="22"/>
  <c r="AI307" i="22"/>
  <c r="AI98" i="22"/>
  <c r="AI73" i="22"/>
  <c r="AI173" i="22"/>
  <c r="AI273" i="22"/>
  <c r="AI264" i="22"/>
  <c r="AI25" i="22"/>
  <c r="AI125" i="22"/>
  <c r="AI225" i="22"/>
  <c r="AI325" i="22"/>
  <c r="AI86" i="22"/>
  <c r="AI186" i="22"/>
  <c r="AI286" i="22"/>
  <c r="AE328" i="22"/>
  <c r="AD328" i="22"/>
  <c r="AC328" i="22"/>
  <c r="AF328" i="22"/>
  <c r="AH328" i="22"/>
  <c r="AG328" i="22"/>
  <c r="AB328" i="22"/>
  <c r="AA328" i="22"/>
  <c r="Y328" i="22"/>
  <c r="X328" i="22"/>
  <c r="W328" i="22"/>
  <c r="Z328" i="22"/>
  <c r="AI339" i="22"/>
  <c r="Y339" i="22"/>
  <c r="X339" i="22"/>
  <c r="AH339" i="22"/>
  <c r="W339" i="22"/>
  <c r="AG339" i="22"/>
  <c r="Z339" i="22"/>
  <c r="AA339" i="22"/>
  <c r="AB339" i="22"/>
  <c r="AC339" i="22"/>
  <c r="AF339" i="22"/>
  <c r="AE339" i="22"/>
  <c r="AD339" i="22"/>
  <c r="AI349" i="22"/>
  <c r="Y349" i="22"/>
  <c r="AB349" i="22"/>
  <c r="AA349" i="22"/>
  <c r="Z349" i="22"/>
  <c r="AC349" i="22"/>
  <c r="W349" i="22"/>
  <c r="AH349" i="22"/>
  <c r="AG349" i="22"/>
  <c r="AF349" i="22"/>
  <c r="AE349" i="22"/>
  <c r="AD349" i="22"/>
  <c r="X349" i="22"/>
  <c r="AI359" i="22"/>
  <c r="Y359" i="22"/>
  <c r="AE359" i="22"/>
  <c r="AD359" i="22"/>
  <c r="AC359" i="22"/>
  <c r="AF359" i="22"/>
  <c r="W359" i="22"/>
  <c r="X359" i="22"/>
  <c r="AA359" i="22"/>
  <c r="Z359" i="22"/>
  <c r="AB359" i="22"/>
  <c r="AH359" i="22"/>
  <c r="AG359" i="22"/>
  <c r="Z369" i="22"/>
  <c r="AI369" i="22"/>
  <c r="Y369" i="22"/>
  <c r="AH369" i="22"/>
  <c r="X369" i="22"/>
  <c r="AA369" i="22"/>
  <c r="AG369" i="22"/>
  <c r="AF369" i="22"/>
  <c r="AE369" i="22"/>
  <c r="AD369" i="22"/>
  <c r="AC369" i="22"/>
  <c r="AB369" i="22"/>
  <c r="W369" i="22"/>
  <c r="Z379" i="22"/>
  <c r="AI379" i="22"/>
  <c r="Y379" i="22"/>
  <c r="AH379" i="22"/>
  <c r="X379" i="22"/>
  <c r="AA379" i="22"/>
  <c r="AG379" i="22"/>
  <c r="AF379" i="22"/>
  <c r="AE379" i="22"/>
  <c r="AD379" i="22"/>
  <c r="W379" i="22"/>
  <c r="AC379" i="22"/>
  <c r="AB379" i="22"/>
  <c r="Z389" i="22"/>
  <c r="AI389" i="22"/>
  <c r="Y389" i="22"/>
  <c r="AH389" i="22"/>
  <c r="X389" i="22"/>
  <c r="AA389" i="22"/>
  <c r="W389" i="22"/>
  <c r="AB389" i="22"/>
  <c r="AG389" i="22"/>
  <c r="AF389" i="22"/>
  <c r="AC389" i="22"/>
  <c r="AE389" i="22"/>
  <c r="AD389" i="22"/>
  <c r="Z399" i="22"/>
  <c r="AI399" i="22"/>
  <c r="Y399" i="22"/>
  <c r="AH399" i="22"/>
  <c r="X399" i="22"/>
  <c r="AA399" i="22"/>
  <c r="AC399" i="22"/>
  <c r="AB399" i="22"/>
  <c r="W399" i="22"/>
  <c r="AD399" i="22"/>
  <c r="AE399" i="22"/>
  <c r="AG399" i="22"/>
  <c r="AF399" i="22"/>
  <c r="AI409" i="22"/>
  <c r="Y409" i="22"/>
  <c r="AB409" i="22"/>
  <c r="AA409" i="22"/>
  <c r="Z409" i="22"/>
  <c r="AC409" i="22"/>
  <c r="AG409" i="22"/>
  <c r="AF409" i="22"/>
  <c r="AE409" i="22"/>
  <c r="AD409" i="22"/>
  <c r="AH409" i="22"/>
  <c r="X409" i="22"/>
  <c r="W409" i="22"/>
  <c r="AI419" i="22"/>
  <c r="Y419" i="22"/>
  <c r="AE419" i="22"/>
  <c r="AD419" i="22"/>
  <c r="AC419" i="22"/>
  <c r="AF419" i="22"/>
  <c r="AH419" i="22"/>
  <c r="AG419" i="22"/>
  <c r="AB419" i="22"/>
  <c r="AA419" i="22"/>
  <c r="Z419" i="22"/>
  <c r="X419" i="22"/>
  <c r="W419" i="22"/>
  <c r="AI429" i="22"/>
  <c r="Y429" i="22"/>
  <c r="AH429" i="22"/>
  <c r="AG429" i="22"/>
  <c r="W429" i="22"/>
  <c r="X429" i="22"/>
  <c r="Z429" i="22"/>
  <c r="AF429" i="22"/>
  <c r="AE429" i="22"/>
  <c r="AD429" i="22"/>
  <c r="AC429" i="22"/>
  <c r="AB429" i="22"/>
  <c r="AA429" i="22"/>
  <c r="AF439" i="22"/>
  <c r="Y439" i="22"/>
  <c r="AI439" i="22"/>
  <c r="X439" i="22"/>
  <c r="AH439" i="22"/>
  <c r="W439" i="22"/>
  <c r="Z439" i="22"/>
  <c r="AB439" i="22"/>
  <c r="AA439" i="22"/>
  <c r="AC439" i="22"/>
  <c r="AG439" i="22"/>
  <c r="AE439" i="22"/>
  <c r="AD439" i="22"/>
  <c r="AF449" i="22"/>
  <c r="AB449" i="22"/>
  <c r="AA449" i="22"/>
  <c r="Z449" i="22"/>
  <c r="AC449" i="22"/>
  <c r="Y449" i="22"/>
  <c r="X449" i="22"/>
  <c r="W449" i="22"/>
  <c r="AD449" i="22"/>
  <c r="AG449" i="22"/>
  <c r="AE449" i="22"/>
  <c r="AH449" i="22"/>
  <c r="AI449" i="22"/>
  <c r="AF459" i="22"/>
  <c r="AE459" i="22"/>
  <c r="AD459" i="22"/>
  <c r="AC459" i="22"/>
  <c r="AG459" i="22"/>
  <c r="Z459" i="22"/>
  <c r="Y459" i="22"/>
  <c r="X459" i="22"/>
  <c r="W459" i="22"/>
  <c r="AA459" i="22"/>
  <c r="AB459" i="22"/>
  <c r="AH459" i="22"/>
  <c r="AI459" i="22"/>
  <c r="AF469" i="22"/>
  <c r="AE469" i="22"/>
  <c r="AD469" i="22"/>
  <c r="AG469" i="22"/>
  <c r="W469" i="22"/>
  <c r="Z469" i="22"/>
  <c r="Y469" i="22"/>
  <c r="X469" i="22"/>
  <c r="AA469" i="22"/>
  <c r="AB469" i="22"/>
  <c r="AH469" i="22"/>
  <c r="AC469" i="22"/>
  <c r="AI469" i="22"/>
  <c r="AF479" i="22"/>
  <c r="AE479" i="22"/>
  <c r="AD479" i="22"/>
  <c r="AG479" i="22"/>
  <c r="W479" i="22"/>
  <c r="AB479" i="22"/>
  <c r="AA479" i="22"/>
  <c r="Z479" i="22"/>
  <c r="AC479" i="22"/>
  <c r="AI479" i="22"/>
  <c r="AH479" i="22"/>
  <c r="Y479" i="22"/>
  <c r="X479" i="22"/>
  <c r="AI489" i="22"/>
  <c r="Y489" i="22"/>
  <c r="AE489" i="22"/>
  <c r="AD489" i="22"/>
  <c r="AC489" i="22"/>
  <c r="AF489" i="22"/>
  <c r="X489" i="22"/>
  <c r="W489" i="22"/>
  <c r="Z489" i="22"/>
  <c r="AB489" i="22"/>
  <c r="AA489" i="22"/>
  <c r="AG489" i="22"/>
  <c r="AH489" i="22"/>
  <c r="AI499" i="22"/>
  <c r="Y499" i="22"/>
  <c r="AH499" i="22"/>
  <c r="X499" i="22"/>
  <c r="AG499" i="22"/>
  <c r="W499" i="22"/>
  <c r="AF499" i="22"/>
  <c r="AE499" i="22"/>
  <c r="AD499" i="22"/>
  <c r="AC499" i="22"/>
  <c r="AB499" i="22"/>
  <c r="AA499" i="22"/>
  <c r="Z499" i="22"/>
  <c r="AB509" i="22"/>
  <c r="AD509" i="22"/>
  <c r="AC509" i="22"/>
  <c r="AA509" i="22"/>
  <c r="AI509" i="22"/>
  <c r="AH509" i="22"/>
  <c r="AG509" i="22"/>
  <c r="W509" i="22"/>
  <c r="Y509" i="22"/>
  <c r="X509" i="22"/>
  <c r="Z509" i="22"/>
  <c r="AE509" i="22"/>
  <c r="AF509" i="22"/>
  <c r="AD519" i="22"/>
  <c r="AC519" i="22"/>
  <c r="AB519" i="22"/>
  <c r="AE519" i="22"/>
  <c r="AG519" i="22"/>
  <c r="AF519" i="22"/>
  <c r="AA519" i="22"/>
  <c r="AH519" i="22"/>
  <c r="Z519" i="22"/>
  <c r="Y519" i="22"/>
  <c r="X519" i="22"/>
  <c r="W519" i="22"/>
  <c r="AI519" i="22"/>
  <c r="AD529" i="22"/>
  <c r="AC529" i="22"/>
  <c r="AB529" i="22"/>
  <c r="AE529" i="22"/>
  <c r="AI529" i="22"/>
  <c r="AH529" i="22"/>
  <c r="AG529" i="22"/>
  <c r="AF529" i="22"/>
  <c r="AA529" i="22"/>
  <c r="W529" i="22"/>
  <c r="X529" i="22"/>
  <c r="Z529" i="22"/>
  <c r="Y529" i="22"/>
  <c r="AD539" i="22"/>
  <c r="AC539" i="22"/>
  <c r="AB539" i="22"/>
  <c r="AE539" i="22"/>
  <c r="W539" i="22"/>
  <c r="AI539" i="22"/>
  <c r="X539" i="22"/>
  <c r="Y539" i="22"/>
  <c r="AH539" i="22"/>
  <c r="AG539" i="22"/>
  <c r="AF539" i="22"/>
  <c r="AA539" i="22"/>
  <c r="Z539" i="22"/>
  <c r="AD549" i="22"/>
  <c r="AC549" i="22"/>
  <c r="AB549" i="22"/>
  <c r="AE549" i="22"/>
  <c r="Y549" i="22"/>
  <c r="X549" i="22"/>
  <c r="W549" i="22"/>
  <c r="Z549" i="22"/>
  <c r="AI549" i="22"/>
  <c r="AH549" i="22"/>
  <c r="AG549" i="22"/>
  <c r="AF549" i="22"/>
  <c r="AA549" i="22"/>
  <c r="AD559" i="22"/>
  <c r="AC559" i="22"/>
  <c r="AB559" i="22"/>
  <c r="AE559" i="22"/>
  <c r="AA559" i="22"/>
  <c r="Z559" i="22"/>
  <c r="Y559" i="22"/>
  <c r="X559" i="22"/>
  <c r="AF559" i="22"/>
  <c r="AI559" i="22"/>
  <c r="AH559" i="22"/>
  <c r="AG559" i="22"/>
  <c r="W559" i="22"/>
  <c r="AD569" i="22"/>
  <c r="AC569" i="22"/>
  <c r="AB569" i="22"/>
  <c r="AE569" i="22"/>
  <c r="AG569" i="22"/>
  <c r="AF569" i="22"/>
  <c r="AA569" i="22"/>
  <c r="Z569" i="22"/>
  <c r="AH569" i="22"/>
  <c r="W569" i="22"/>
  <c r="AI569" i="22"/>
  <c r="Y569" i="22"/>
  <c r="X569" i="22"/>
  <c r="AI200" i="22"/>
  <c r="AI310" i="22"/>
  <c r="AI329" i="22"/>
  <c r="AI240" i="22"/>
  <c r="AI217" i="22"/>
  <c r="AI317" i="22"/>
  <c r="AI83" i="22"/>
  <c r="AI183" i="22"/>
  <c r="AI283" i="22"/>
  <c r="AI74" i="22"/>
  <c r="AI174" i="22"/>
  <c r="AI35" i="22"/>
  <c r="AI135" i="22"/>
  <c r="AI235" i="22"/>
  <c r="AI96" i="22"/>
  <c r="AI196" i="22"/>
  <c r="AI296" i="22"/>
  <c r="AI209" i="22"/>
  <c r="AI58" i="22"/>
  <c r="AI318" i="22"/>
  <c r="AI227" i="22"/>
  <c r="AI327" i="22"/>
  <c r="AI138" i="22"/>
  <c r="AI132" i="22"/>
  <c r="AI93" i="22"/>
  <c r="AI193" i="22"/>
  <c r="AI293" i="22"/>
  <c r="AI284" i="22"/>
  <c r="AI45" i="22"/>
  <c r="AI145" i="22"/>
  <c r="AI245" i="22"/>
  <c r="AI6" i="22"/>
  <c r="AI106" i="22"/>
  <c r="AI206" i="22"/>
  <c r="AI306" i="22"/>
  <c r="AI110" i="22"/>
  <c r="AI220" i="22"/>
  <c r="AI330" i="22"/>
  <c r="AI119" i="22"/>
  <c r="AI78" i="22"/>
  <c r="AI228" i="22"/>
  <c r="AI328" i="22"/>
  <c r="AI77" i="22"/>
  <c r="AI237" i="22"/>
  <c r="AI7" i="22"/>
  <c r="AI172" i="22"/>
  <c r="AI103" i="22"/>
  <c r="AI303" i="22"/>
  <c r="AI94" i="22"/>
  <c r="AI194" i="22"/>
  <c r="AI55" i="22"/>
  <c r="AI155" i="22"/>
  <c r="AI255" i="22"/>
  <c r="AI16" i="22"/>
  <c r="AI116" i="22"/>
  <c r="AI216" i="22"/>
  <c r="AI316" i="22"/>
  <c r="AI191" i="22"/>
  <c r="AI249" i="22"/>
  <c r="AI238" i="22"/>
  <c r="AI59" i="22"/>
  <c r="AI107" i="22"/>
  <c r="AI247" i="22"/>
  <c r="AI17" i="22"/>
  <c r="AI232" i="22"/>
  <c r="AI113" i="22"/>
  <c r="AI213" i="22"/>
  <c r="AI313" i="22"/>
  <c r="AI304" i="22"/>
  <c r="AI65" i="22"/>
  <c r="AI165" i="22"/>
  <c r="AI265" i="22"/>
  <c r="AI26" i="22"/>
  <c r="AI126" i="22"/>
  <c r="AI226" i="22"/>
  <c r="AI130" i="22"/>
  <c r="AI139" i="22"/>
  <c r="AI131" i="22"/>
  <c r="AI117" i="22"/>
  <c r="AI257" i="22"/>
  <c r="AI57" i="22"/>
  <c r="AI22" i="22"/>
  <c r="AI123" i="22"/>
  <c r="AI223" i="22"/>
  <c r="AI114" i="22"/>
  <c r="AI214" i="22"/>
  <c r="AI314" i="22"/>
  <c r="AI75" i="22"/>
  <c r="AI175" i="22"/>
  <c r="AI275" i="22"/>
  <c r="AI36" i="22"/>
  <c r="AI136" i="22"/>
  <c r="AI236" i="22"/>
  <c r="AI23" i="22"/>
  <c r="AI260" i="22"/>
  <c r="AI241" i="22"/>
  <c r="AI149" i="22"/>
  <c r="AI269" i="22"/>
  <c r="AI118" i="22"/>
  <c r="AI258" i="22"/>
  <c r="AI229" i="22"/>
  <c r="AI127" i="22"/>
  <c r="AI267" i="22"/>
  <c r="AI197" i="22"/>
  <c r="AI13" i="22"/>
  <c r="AI133" i="22"/>
  <c r="AI233" i="22"/>
  <c r="AI333" i="22"/>
  <c r="AI324" i="22"/>
  <c r="AI85" i="22"/>
  <c r="AI185" i="22"/>
  <c r="AI285" i="22"/>
  <c r="AI46" i="22"/>
  <c r="AI146" i="22"/>
  <c r="AI246" i="22"/>
  <c r="AI33" i="22"/>
  <c r="AD401" i="22"/>
  <c r="AC401" i="22"/>
  <c r="AB401" i="22"/>
  <c r="AE401" i="22"/>
  <c r="AI401" i="22"/>
  <c r="AH401" i="22"/>
  <c r="AG401" i="22"/>
  <c r="AF401" i="22"/>
  <c r="X401" i="22"/>
  <c r="W401" i="22"/>
  <c r="Y401" i="22"/>
  <c r="Z401" i="22"/>
  <c r="AA401" i="22"/>
  <c r="AH541" i="22"/>
  <c r="X541" i="22"/>
  <c r="AG541" i="22"/>
  <c r="W541" i="22"/>
  <c r="AF541" i="22"/>
  <c r="AI541" i="22"/>
  <c r="Y541" i="22"/>
  <c r="AC541" i="22"/>
  <c r="AB541" i="22"/>
  <c r="AA541" i="22"/>
  <c r="AD541" i="22"/>
  <c r="AE541" i="22"/>
  <c r="Z541" i="22"/>
  <c r="AE81" i="22"/>
  <c r="AB81" i="22"/>
  <c r="AA81" i="22"/>
  <c r="Z81" i="22"/>
  <c r="Y81" i="22"/>
  <c r="AC81" i="22"/>
  <c r="AH81" i="22"/>
  <c r="AG81" i="22"/>
  <c r="AF81" i="22"/>
  <c r="AD81" i="22"/>
  <c r="X81" i="22"/>
  <c r="W81" i="22"/>
  <c r="AI81" i="22"/>
  <c r="AF311" i="22"/>
  <c r="AE311" i="22"/>
  <c r="AD311" i="22"/>
  <c r="AG311" i="22"/>
  <c r="W311" i="22"/>
  <c r="X311" i="22"/>
  <c r="AH311" i="22"/>
  <c r="AC311" i="22"/>
  <c r="AB311" i="22"/>
  <c r="Z311" i="22"/>
  <c r="Y311" i="22"/>
  <c r="AA311" i="22"/>
  <c r="AA392" i="22"/>
  <c r="Z392" i="22"/>
  <c r="AI392" i="22"/>
  <c r="Y392" i="22"/>
  <c r="AB392" i="22"/>
  <c r="AH392" i="22"/>
  <c r="AG392" i="22"/>
  <c r="AF392" i="22"/>
  <c r="AE392" i="22"/>
  <c r="AD392" i="22"/>
  <c r="AC392" i="22"/>
  <c r="X392" i="22"/>
  <c r="W392" i="22"/>
  <c r="AE552" i="22"/>
  <c r="AD552" i="22"/>
  <c r="AC552" i="22"/>
  <c r="AF552" i="22"/>
  <c r="AI552" i="22"/>
  <c r="AH552" i="22"/>
  <c r="AG552" i="22"/>
  <c r="W552" i="22"/>
  <c r="AB552" i="22"/>
  <c r="AA552" i="22"/>
  <c r="X552" i="22"/>
  <c r="Z552" i="22"/>
  <c r="Y552" i="22"/>
  <c r="AB292" i="22"/>
  <c r="AD292" i="22"/>
  <c r="AG292" i="22"/>
  <c r="AF292" i="22"/>
  <c r="AE292" i="22"/>
  <c r="AH292" i="22"/>
  <c r="Y292" i="22"/>
  <c r="X292" i="22"/>
  <c r="W292" i="22"/>
  <c r="Z292" i="22"/>
  <c r="AC292" i="22"/>
  <c r="AA292" i="22"/>
  <c r="AG363" i="22"/>
  <c r="W363" i="22"/>
  <c r="AI363" i="22"/>
  <c r="X363" i="22"/>
  <c r="AH363" i="22"/>
  <c r="AF363" i="22"/>
  <c r="Y363" i="22"/>
  <c r="AA363" i="22"/>
  <c r="Z363" i="22"/>
  <c r="AB363" i="22"/>
  <c r="AC363" i="22"/>
  <c r="AE363" i="22"/>
  <c r="AD363" i="22"/>
  <c r="AB553" i="22"/>
  <c r="AA553" i="22"/>
  <c r="Z553" i="22"/>
  <c r="AC553" i="22"/>
  <c r="W553" i="22"/>
  <c r="AI553" i="22"/>
  <c r="AH553" i="22"/>
  <c r="X553" i="22"/>
  <c r="AD553" i="22"/>
  <c r="Y553" i="22"/>
  <c r="AE553" i="22"/>
  <c r="AF553" i="22"/>
  <c r="AG553" i="22"/>
  <c r="Y203" i="22"/>
  <c r="AH203" i="22"/>
  <c r="X203" i="22"/>
  <c r="AG203" i="22"/>
  <c r="W203" i="22"/>
  <c r="Z203" i="22"/>
  <c r="AE203" i="22"/>
  <c r="AD203" i="22"/>
  <c r="AC203" i="22"/>
  <c r="AB203" i="22"/>
  <c r="AF203" i="22"/>
  <c r="AA203" i="22"/>
  <c r="Z323" i="22"/>
  <c r="Y323" i="22"/>
  <c r="AH323" i="22"/>
  <c r="X323" i="22"/>
  <c r="AA323" i="22"/>
  <c r="AE323" i="22"/>
  <c r="AD323" i="22"/>
  <c r="AC323" i="22"/>
  <c r="AF323" i="22"/>
  <c r="AG323" i="22"/>
  <c r="AB323" i="22"/>
  <c r="W323" i="22"/>
  <c r="AE384" i="22"/>
  <c r="AD384" i="22"/>
  <c r="AC384" i="22"/>
  <c r="AF384" i="22"/>
  <c r="X384" i="22"/>
  <c r="W384" i="22"/>
  <c r="AI384" i="22"/>
  <c r="Y384" i="22"/>
  <c r="AH384" i="22"/>
  <c r="AG384" i="22"/>
  <c r="Z384" i="22"/>
  <c r="AA384" i="22"/>
  <c r="AB384" i="22"/>
  <c r="AD424" i="22"/>
  <c r="AG424" i="22"/>
  <c r="AF424" i="22"/>
  <c r="AE424" i="22"/>
  <c r="AH424" i="22"/>
  <c r="W424" i="22"/>
  <c r="Y424" i="22"/>
  <c r="X424" i="22"/>
  <c r="Z424" i="22"/>
  <c r="AI424" i="22"/>
  <c r="AC424" i="22"/>
  <c r="AB424" i="22"/>
  <c r="AA424" i="22"/>
  <c r="AI554" i="22"/>
  <c r="Y554" i="22"/>
  <c r="AH554" i="22"/>
  <c r="X554" i="22"/>
  <c r="AG554" i="22"/>
  <c r="W554" i="22"/>
  <c r="Z554" i="22"/>
  <c r="AB554" i="22"/>
  <c r="AA554" i="22"/>
  <c r="AC554" i="22"/>
  <c r="AF554" i="22"/>
  <c r="AE554" i="22"/>
  <c r="AD554" i="22"/>
  <c r="Y254" i="22"/>
  <c r="AH254" i="22"/>
  <c r="X254" i="22"/>
  <c r="AG254" i="22"/>
  <c r="W254" i="22"/>
  <c r="AE254" i="22"/>
  <c r="AD254" i="22"/>
  <c r="AC254" i="22"/>
  <c r="AF254" i="22"/>
  <c r="AA254" i="22"/>
  <c r="Z254" i="22"/>
  <c r="AB254" i="22"/>
  <c r="AA485" i="22"/>
  <c r="AB485" i="22"/>
  <c r="Z485" i="22"/>
  <c r="Y485" i="22"/>
  <c r="AC485" i="22"/>
  <c r="AI485" i="22"/>
  <c r="AH485" i="22"/>
  <c r="AG485" i="22"/>
  <c r="AF485" i="22"/>
  <c r="AE485" i="22"/>
  <c r="AD485" i="22"/>
  <c r="X485" i="22"/>
  <c r="W485" i="22"/>
  <c r="AI150" i="22"/>
  <c r="AI261" i="22"/>
  <c r="AI158" i="22"/>
  <c r="AI171" i="22"/>
  <c r="AI157" i="22"/>
  <c r="AI277" i="22"/>
  <c r="AI207" i="22"/>
  <c r="AI42" i="22"/>
  <c r="AI43" i="22"/>
  <c r="AI143" i="22"/>
  <c r="AI243" i="22"/>
  <c r="AI4" i="22"/>
  <c r="AI134" i="22"/>
  <c r="AI234" i="22"/>
  <c r="AI95" i="22"/>
  <c r="AI195" i="22"/>
  <c r="AI295" i="22"/>
  <c r="AI56" i="22"/>
  <c r="AI156" i="22"/>
  <c r="AI256" i="22"/>
  <c r="AI14" i="22"/>
  <c r="AA335" i="22"/>
  <c r="AH335" i="22"/>
  <c r="W335" i="22"/>
  <c r="AG335" i="22"/>
  <c r="AF335" i="22"/>
  <c r="X335" i="22"/>
  <c r="AC335" i="22"/>
  <c r="AB335" i="22"/>
  <c r="Z335" i="22"/>
  <c r="AD335" i="22"/>
  <c r="AE335" i="22"/>
  <c r="Y335" i="22"/>
  <c r="AH346" i="22"/>
  <c r="X346" i="22"/>
  <c r="AG346" i="22"/>
  <c r="AF346" i="22"/>
  <c r="AE346" i="22"/>
  <c r="AI346" i="22"/>
  <c r="W346" i="22"/>
  <c r="Z346" i="22"/>
  <c r="Y346" i="22"/>
  <c r="AA346" i="22"/>
  <c r="AB346" i="22"/>
  <c r="AC346" i="22"/>
  <c r="AD346" i="22"/>
  <c r="AH356" i="22"/>
  <c r="X356" i="22"/>
  <c r="Z356" i="22"/>
  <c r="Y356" i="22"/>
  <c r="AI356" i="22"/>
  <c r="W356" i="22"/>
  <c r="AA356" i="22"/>
  <c r="AB356" i="22"/>
  <c r="AD356" i="22"/>
  <c r="AC356" i="22"/>
  <c r="AE356" i="22"/>
  <c r="AG356" i="22"/>
  <c r="AF356" i="22"/>
  <c r="AH366" i="22"/>
  <c r="X366" i="22"/>
  <c r="AC366" i="22"/>
  <c r="AB366" i="22"/>
  <c r="AA366" i="22"/>
  <c r="AD366" i="22"/>
  <c r="W366" i="22"/>
  <c r="Y366" i="22"/>
  <c r="AI366" i="22"/>
  <c r="AG366" i="22"/>
  <c r="AF366" i="22"/>
  <c r="AE366" i="22"/>
  <c r="Z366" i="22"/>
  <c r="AI376" i="22"/>
  <c r="Y376" i="22"/>
  <c r="AH376" i="22"/>
  <c r="X376" i="22"/>
  <c r="AG376" i="22"/>
  <c r="W376" i="22"/>
  <c r="Z376" i="22"/>
  <c r="AB376" i="22"/>
  <c r="AA376" i="22"/>
  <c r="AC376" i="22"/>
  <c r="AF376" i="22"/>
  <c r="AE376" i="22"/>
  <c r="AD376" i="22"/>
  <c r="AI386" i="22"/>
  <c r="Y386" i="22"/>
  <c r="AH386" i="22"/>
  <c r="X386" i="22"/>
  <c r="AG386" i="22"/>
  <c r="W386" i="22"/>
  <c r="Z386" i="22"/>
  <c r="AD386" i="22"/>
  <c r="AC386" i="22"/>
  <c r="AB386" i="22"/>
  <c r="AA386" i="22"/>
  <c r="AE386" i="22"/>
  <c r="AF386" i="22"/>
  <c r="AI396" i="22"/>
  <c r="Y396" i="22"/>
  <c r="AH396" i="22"/>
  <c r="X396" i="22"/>
  <c r="AG396" i="22"/>
  <c r="W396" i="22"/>
  <c r="Z396" i="22"/>
  <c r="AF396" i="22"/>
  <c r="AE396" i="22"/>
  <c r="AD396" i="22"/>
  <c r="AC396" i="22"/>
  <c r="AB396" i="22"/>
  <c r="AA396" i="22"/>
  <c r="AI406" i="22"/>
  <c r="Y406" i="22"/>
  <c r="AH406" i="22"/>
  <c r="X406" i="22"/>
  <c r="AG406" i="22"/>
  <c r="W406" i="22"/>
  <c r="Z406" i="22"/>
  <c r="AF406" i="22"/>
  <c r="AE406" i="22"/>
  <c r="AA406" i="22"/>
  <c r="AB406" i="22"/>
  <c r="AD406" i="22"/>
  <c r="AC406" i="22"/>
  <c r="AH416" i="22"/>
  <c r="X416" i="22"/>
  <c r="Z416" i="22"/>
  <c r="Y416" i="22"/>
  <c r="AI416" i="22"/>
  <c r="W416" i="22"/>
  <c r="AA416" i="22"/>
  <c r="AG416" i="22"/>
  <c r="AF416" i="22"/>
  <c r="AE416" i="22"/>
  <c r="AD416" i="22"/>
  <c r="AC416" i="22"/>
  <c r="AB416" i="22"/>
  <c r="AH426" i="22"/>
  <c r="X426" i="22"/>
  <c r="AC426" i="22"/>
  <c r="AB426" i="22"/>
  <c r="AA426" i="22"/>
  <c r="AD426" i="22"/>
  <c r="AI426" i="22"/>
  <c r="AG426" i="22"/>
  <c r="AF426" i="22"/>
  <c r="AE426" i="22"/>
  <c r="W426" i="22"/>
  <c r="Z426" i="22"/>
  <c r="Y426" i="22"/>
  <c r="AH436" i="22"/>
  <c r="X436" i="22"/>
  <c r="AG436" i="22"/>
  <c r="W436" i="22"/>
  <c r="AF436" i="22"/>
  <c r="AI436" i="22"/>
  <c r="AE436" i="22"/>
  <c r="AD436" i="22"/>
  <c r="AC436" i="22"/>
  <c r="AB436" i="22"/>
  <c r="Y436" i="22"/>
  <c r="AA436" i="22"/>
  <c r="Z436" i="22"/>
  <c r="AE446" i="22"/>
  <c r="AH446" i="22"/>
  <c r="W446" i="22"/>
  <c r="AG446" i="22"/>
  <c r="AF446" i="22"/>
  <c r="AI446" i="22"/>
  <c r="X446" i="22"/>
  <c r="AB446" i="22"/>
  <c r="AA446" i="22"/>
  <c r="Z446" i="22"/>
  <c r="Y446" i="22"/>
  <c r="AC446" i="22"/>
  <c r="AD446" i="22"/>
  <c r="AE456" i="22"/>
  <c r="Z456" i="22"/>
  <c r="Y456" i="22"/>
  <c r="AI456" i="22"/>
  <c r="X456" i="22"/>
  <c r="AA456" i="22"/>
  <c r="AC456" i="22"/>
  <c r="AB456" i="22"/>
  <c r="W456" i="22"/>
  <c r="AD456" i="22"/>
  <c r="AH456" i="22"/>
  <c r="AG456" i="22"/>
  <c r="AF456" i="22"/>
  <c r="AE466" i="22"/>
  <c r="AD466" i="22"/>
  <c r="AC466" i="22"/>
  <c r="AF466" i="22"/>
  <c r="AG466" i="22"/>
  <c r="AB466" i="22"/>
  <c r="AA466" i="22"/>
  <c r="AH466" i="22"/>
  <c r="AI466" i="22"/>
  <c r="Z466" i="22"/>
  <c r="Y466" i="22"/>
  <c r="X466" i="22"/>
  <c r="W466" i="22"/>
  <c r="AE476" i="22"/>
  <c r="AD476" i="22"/>
  <c r="AC476" i="22"/>
  <c r="AF476" i="22"/>
  <c r="AI476" i="22"/>
  <c r="AH476" i="22"/>
  <c r="AG476" i="22"/>
  <c r="W476" i="22"/>
  <c r="AB476" i="22"/>
  <c r="AA476" i="22"/>
  <c r="X476" i="22"/>
  <c r="Z476" i="22"/>
  <c r="Y476" i="22"/>
  <c r="AH486" i="22"/>
  <c r="X486" i="22"/>
  <c r="Z486" i="22"/>
  <c r="Y486" i="22"/>
  <c r="AI486" i="22"/>
  <c r="W486" i="22"/>
  <c r="AA486" i="22"/>
  <c r="AB486" i="22"/>
  <c r="AC486" i="22"/>
  <c r="AE486" i="22"/>
  <c r="AD486" i="22"/>
  <c r="AF486" i="22"/>
  <c r="AG486" i="22"/>
  <c r="AH496" i="22"/>
  <c r="X496" i="22"/>
  <c r="AF496" i="22"/>
  <c r="AD496" i="22"/>
  <c r="AC496" i="22"/>
  <c r="AB496" i="22"/>
  <c r="AE496" i="22"/>
  <c r="Z496" i="22"/>
  <c r="Y496" i="22"/>
  <c r="W496" i="22"/>
  <c r="AA496" i="22"/>
  <c r="AI496" i="22"/>
  <c r="AG496" i="22"/>
  <c r="AA506" i="22"/>
  <c r="AI506" i="22"/>
  <c r="X506" i="22"/>
  <c r="AH506" i="22"/>
  <c r="W506" i="22"/>
  <c r="AG506" i="22"/>
  <c r="AC506" i="22"/>
  <c r="AB506" i="22"/>
  <c r="Z506" i="22"/>
  <c r="Y506" i="22"/>
  <c r="AD506" i="22"/>
  <c r="AF506" i="22"/>
  <c r="AE506" i="22"/>
  <c r="AA516" i="22"/>
  <c r="AB516" i="22"/>
  <c r="Z516" i="22"/>
  <c r="Y516" i="22"/>
  <c r="X516" i="22"/>
  <c r="W516" i="22"/>
  <c r="AI516" i="22"/>
  <c r="AC516" i="22"/>
  <c r="AE516" i="22"/>
  <c r="AD516" i="22"/>
  <c r="AF516" i="22"/>
  <c r="AH516" i="22"/>
  <c r="AG516" i="22"/>
  <c r="AC526" i="22"/>
  <c r="AB526" i="22"/>
  <c r="AA526" i="22"/>
  <c r="AD526" i="22"/>
  <c r="X526" i="22"/>
  <c r="W526" i="22"/>
  <c r="Y526" i="22"/>
  <c r="Z526" i="22"/>
  <c r="AI526" i="22"/>
  <c r="AH526" i="22"/>
  <c r="AE526" i="22"/>
  <c r="AG526" i="22"/>
  <c r="AF526" i="22"/>
  <c r="AC536" i="22"/>
  <c r="AB536" i="22"/>
  <c r="AA536" i="22"/>
  <c r="AD536" i="22"/>
  <c r="Z536" i="22"/>
  <c r="Y536" i="22"/>
  <c r="X536" i="22"/>
  <c r="AE536" i="22"/>
  <c r="AG536" i="22"/>
  <c r="AF536" i="22"/>
  <c r="W536" i="22"/>
  <c r="AH536" i="22"/>
  <c r="AI536" i="22"/>
  <c r="AC546" i="22"/>
  <c r="AB546" i="22"/>
  <c r="AA546" i="22"/>
  <c r="AD546" i="22"/>
  <c r="AF546" i="22"/>
  <c r="AE546" i="22"/>
  <c r="Z546" i="22"/>
  <c r="Y546" i="22"/>
  <c r="AG546" i="22"/>
  <c r="X546" i="22"/>
  <c r="W546" i="22"/>
  <c r="AH546" i="22"/>
  <c r="AI546" i="22"/>
  <c r="AC556" i="22"/>
  <c r="AB556" i="22"/>
  <c r="AA556" i="22"/>
  <c r="AD556" i="22"/>
  <c r="AH556" i="22"/>
  <c r="AG556" i="22"/>
  <c r="AF556" i="22"/>
  <c r="AE556" i="22"/>
  <c r="AI556" i="22"/>
  <c r="W556" i="22"/>
  <c r="X556" i="22"/>
  <c r="Z556" i="22"/>
  <c r="Y556" i="22"/>
  <c r="AC566" i="22"/>
  <c r="AB566" i="22"/>
  <c r="AA566" i="22"/>
  <c r="AD566" i="22"/>
  <c r="AI566" i="22"/>
  <c r="AH566" i="22"/>
  <c r="AG566" i="22"/>
  <c r="W566" i="22"/>
  <c r="Y566" i="22"/>
  <c r="X566" i="22"/>
  <c r="Z566" i="22"/>
  <c r="AF566" i="22"/>
  <c r="AE566" i="22"/>
  <c r="AI160" i="22"/>
  <c r="AI280" i="22"/>
  <c r="AI282" i="22"/>
  <c r="AI169" i="22"/>
  <c r="AI289" i="22"/>
  <c r="AI167" i="22"/>
  <c r="AI287" i="22"/>
  <c r="AI53" i="22"/>
  <c r="AI153" i="22"/>
  <c r="AI253" i="22"/>
  <c r="AI44" i="22"/>
  <c r="AI5" i="22"/>
  <c r="AI105" i="22"/>
  <c r="AI205" i="22"/>
  <c r="AI305" i="22"/>
  <c r="AI66" i="22"/>
  <c r="AI166" i="22"/>
  <c r="AI266" i="22"/>
  <c r="AI24" i="22"/>
  <c r="AB8" i="22"/>
  <c r="AA8" i="22"/>
  <c r="Z8" i="22"/>
  <c r="AC8" i="22"/>
  <c r="AH8" i="22"/>
  <c r="AG8" i="22"/>
  <c r="AF8" i="22"/>
  <c r="AE8" i="22"/>
  <c r="AD8" i="22"/>
  <c r="Y8" i="22"/>
  <c r="X8" i="22"/>
  <c r="W8" i="22"/>
  <c r="AB28" i="22"/>
  <c r="AA28" i="22"/>
  <c r="Z28" i="22"/>
  <c r="AC28" i="22"/>
  <c r="Y28" i="22"/>
  <c r="X28" i="22"/>
  <c r="W28" i="22"/>
  <c r="AD28" i="22"/>
  <c r="AI28" i="22"/>
  <c r="AH28" i="22"/>
  <c r="AG28" i="22"/>
  <c r="AF28" i="22"/>
  <c r="AE28" i="22"/>
  <c r="AB48" i="22"/>
  <c r="AA48" i="22"/>
  <c r="Z48" i="22"/>
  <c r="AC48" i="22"/>
  <c r="AG48" i="22"/>
  <c r="AF48" i="22"/>
  <c r="AE48" i="22"/>
  <c r="AD48" i="22"/>
  <c r="AH48" i="22"/>
  <c r="AI48" i="22"/>
  <c r="Y48" i="22"/>
  <c r="X48" i="22"/>
  <c r="W48" i="22"/>
  <c r="AD68" i="22"/>
  <c r="AE68" i="22"/>
  <c r="AC68" i="22"/>
  <c r="AB68" i="22"/>
  <c r="AA68" i="22"/>
  <c r="AF68" i="22"/>
  <c r="Y68" i="22"/>
  <c r="X68" i="22"/>
  <c r="W68" i="22"/>
  <c r="AI68" i="22"/>
  <c r="AH68" i="22"/>
  <c r="AG68" i="22"/>
  <c r="Z68" i="22"/>
  <c r="AD88" i="22"/>
  <c r="Z88" i="22"/>
  <c r="Y88" i="22"/>
  <c r="X88" i="22"/>
  <c r="AH88" i="22"/>
  <c r="W88" i="22"/>
  <c r="AA88" i="22"/>
  <c r="AF88" i="22"/>
  <c r="AE88" i="22"/>
  <c r="AC88" i="22"/>
  <c r="AB88" i="22"/>
  <c r="AG88" i="22"/>
  <c r="AD108" i="22"/>
  <c r="AC108" i="22"/>
  <c r="AB108" i="22"/>
  <c r="AE108" i="22"/>
  <c r="AH108" i="22"/>
  <c r="AG108" i="22"/>
  <c r="AF108" i="22"/>
  <c r="Z108" i="22"/>
  <c r="Y108" i="22"/>
  <c r="X108" i="22"/>
  <c r="W108" i="22"/>
  <c r="AA108" i="22"/>
  <c r="AD128" i="22"/>
  <c r="AC128" i="22"/>
  <c r="AB128" i="22"/>
  <c r="AE128" i="22"/>
  <c r="Y128" i="22"/>
  <c r="X128" i="22"/>
  <c r="W128" i="22"/>
  <c r="Z128" i="22"/>
  <c r="AH128" i="22"/>
  <c r="AG128" i="22"/>
  <c r="AF128" i="22"/>
  <c r="AA128" i="22"/>
  <c r="AD148" i="22"/>
  <c r="AC148" i="22"/>
  <c r="AB148" i="22"/>
  <c r="AE148" i="22"/>
  <c r="AG148" i="22"/>
  <c r="AF148" i="22"/>
  <c r="AA148" i="22"/>
  <c r="Z148" i="22"/>
  <c r="AH148" i="22"/>
  <c r="Y148" i="22"/>
  <c r="X148" i="22"/>
  <c r="W148" i="22"/>
  <c r="AD168" i="22"/>
  <c r="AC168" i="22"/>
  <c r="AB168" i="22"/>
  <c r="AE168" i="22"/>
  <c r="W168" i="22"/>
  <c r="AH168" i="22"/>
  <c r="X168" i="22"/>
  <c r="AG168" i="22"/>
  <c r="AF168" i="22"/>
  <c r="AA168" i="22"/>
  <c r="Z168" i="22"/>
  <c r="Y168" i="22"/>
  <c r="AB188" i="22"/>
  <c r="AE188" i="22"/>
  <c r="AD188" i="22"/>
  <c r="AC188" i="22"/>
  <c r="AF188" i="22"/>
  <c r="W188" i="22"/>
  <c r="X188" i="22"/>
  <c r="AG188" i="22"/>
  <c r="AA188" i="22"/>
  <c r="Z188" i="22"/>
  <c r="Y188" i="22"/>
  <c r="AH188" i="22"/>
  <c r="AD208" i="22"/>
  <c r="AC208" i="22"/>
  <c r="AB208" i="22"/>
  <c r="AE208" i="22"/>
  <c r="AH208" i="22"/>
  <c r="AG208" i="22"/>
  <c r="AF208" i="22"/>
  <c r="AA208" i="22"/>
  <c r="Y208" i="22"/>
  <c r="X208" i="22"/>
  <c r="W208" i="22"/>
  <c r="Z208" i="22"/>
  <c r="AD218" i="22"/>
  <c r="AC218" i="22"/>
  <c r="AB218" i="22"/>
  <c r="AE218" i="22"/>
  <c r="AH218" i="22"/>
  <c r="AG218" i="22"/>
  <c r="W218" i="22"/>
  <c r="AA218" i="22"/>
  <c r="Z218" i="22"/>
  <c r="Y218" i="22"/>
  <c r="X218" i="22"/>
  <c r="AF218" i="22"/>
  <c r="AG248" i="22"/>
  <c r="W248" i="22"/>
  <c r="AF248" i="22"/>
  <c r="AE248" i="22"/>
  <c r="Y248" i="22"/>
  <c r="X248" i="22"/>
  <c r="Z248" i="22"/>
  <c r="AH248" i="22"/>
  <c r="AD248" i="22"/>
  <c r="AC248" i="22"/>
  <c r="AB248" i="22"/>
  <c r="AA248" i="22"/>
  <c r="AD268" i="22"/>
  <c r="Z268" i="22"/>
  <c r="Y268" i="22"/>
  <c r="X268" i="22"/>
  <c r="AA268" i="22"/>
  <c r="AG268" i="22"/>
  <c r="AF268" i="22"/>
  <c r="AE268" i="22"/>
  <c r="AH268" i="22"/>
  <c r="W268" i="22"/>
  <c r="AC268" i="22"/>
  <c r="AB268" i="22"/>
  <c r="AD278" i="22"/>
  <c r="AC278" i="22"/>
  <c r="AB278" i="22"/>
  <c r="AA278" i="22"/>
  <c r="AE278" i="22"/>
  <c r="AH278" i="22"/>
  <c r="AG278" i="22"/>
  <c r="AF278" i="22"/>
  <c r="Z278" i="22"/>
  <c r="Y278" i="22"/>
  <c r="X278" i="22"/>
  <c r="W278" i="22"/>
  <c r="AE308" i="22"/>
  <c r="AD308" i="22"/>
  <c r="AC308" i="22"/>
  <c r="AF308" i="22"/>
  <c r="Z308" i="22"/>
  <c r="Y308" i="22"/>
  <c r="X308" i="22"/>
  <c r="AA308" i="22"/>
  <c r="W308" i="22"/>
  <c r="AH308" i="22"/>
  <c r="AG308" i="22"/>
  <c r="AB308" i="22"/>
  <c r="AI9" i="22"/>
  <c r="Y9" i="22"/>
  <c r="AH9" i="22"/>
  <c r="X9" i="22"/>
  <c r="AG9" i="22"/>
  <c r="W9" i="22"/>
  <c r="Z9" i="22"/>
  <c r="AA9" i="22"/>
  <c r="AC9" i="22"/>
  <c r="AB9" i="22"/>
  <c r="AF9" i="22"/>
  <c r="AE9" i="22"/>
  <c r="AD9" i="22"/>
  <c r="AI29" i="22"/>
  <c r="Y29" i="22"/>
  <c r="AH29" i="22"/>
  <c r="X29" i="22"/>
  <c r="AG29" i="22"/>
  <c r="W29" i="22"/>
  <c r="Z29" i="22"/>
  <c r="AD29" i="22"/>
  <c r="AC29" i="22"/>
  <c r="AB29" i="22"/>
  <c r="AA29" i="22"/>
  <c r="AE29" i="22"/>
  <c r="AF29" i="22"/>
  <c r="AI49" i="22"/>
  <c r="Y49" i="22"/>
  <c r="AH49" i="22"/>
  <c r="X49" i="22"/>
  <c r="AG49" i="22"/>
  <c r="W49" i="22"/>
  <c r="Z49" i="22"/>
  <c r="AF49" i="22"/>
  <c r="AE49" i="22"/>
  <c r="AD49" i="22"/>
  <c r="AC49" i="22"/>
  <c r="AB49" i="22"/>
  <c r="AA49" i="22"/>
  <c r="AA69" i="22"/>
  <c r="AC69" i="22"/>
  <c r="AB69" i="22"/>
  <c r="Z69" i="22"/>
  <c r="Y69" i="22"/>
  <c r="AD69" i="22"/>
  <c r="AH69" i="22"/>
  <c r="AG69" i="22"/>
  <c r="AF69" i="22"/>
  <c r="AE69" i="22"/>
  <c r="X69" i="22"/>
  <c r="W69" i="22"/>
  <c r="AI69" i="22"/>
  <c r="AA89" i="22"/>
  <c r="X89" i="22"/>
  <c r="AH89" i="22"/>
  <c r="W89" i="22"/>
  <c r="AG89" i="22"/>
  <c r="AF89" i="22"/>
  <c r="Y89" i="22"/>
  <c r="AE89" i="22"/>
  <c r="AD89" i="22"/>
  <c r="AC89" i="22"/>
  <c r="AB89" i="22"/>
  <c r="Z89" i="22"/>
  <c r="AA109" i="22"/>
  <c r="Z109" i="22"/>
  <c r="Y109" i="22"/>
  <c r="AB109" i="22"/>
  <c r="AH109" i="22"/>
  <c r="AG109" i="22"/>
  <c r="W109" i="22"/>
  <c r="AF109" i="22"/>
  <c r="AE109" i="22"/>
  <c r="AD109" i="22"/>
  <c r="AC109" i="22"/>
  <c r="X109" i="22"/>
  <c r="AA129" i="22"/>
  <c r="Z129" i="22"/>
  <c r="Y129" i="22"/>
  <c r="AB129" i="22"/>
  <c r="AD129" i="22"/>
  <c r="AC129" i="22"/>
  <c r="X129" i="22"/>
  <c r="W129" i="22"/>
  <c r="AE129" i="22"/>
  <c r="AH129" i="22"/>
  <c r="AG129" i="22"/>
  <c r="AF129" i="22"/>
  <c r="AA159" i="22"/>
  <c r="Z159" i="22"/>
  <c r="Y159" i="22"/>
  <c r="AB159" i="22"/>
  <c r="AH159" i="22"/>
  <c r="AG159" i="22"/>
  <c r="W159" i="22"/>
  <c r="AE159" i="22"/>
  <c r="AD159" i="22"/>
  <c r="AC159" i="22"/>
  <c r="X159" i="22"/>
  <c r="AF159" i="22"/>
  <c r="AA179" i="22"/>
  <c r="Z179" i="22"/>
  <c r="Y179" i="22"/>
  <c r="AB179" i="22"/>
  <c r="AD179" i="22"/>
  <c r="AC179" i="22"/>
  <c r="X179" i="22"/>
  <c r="W179" i="22"/>
  <c r="AE179" i="22"/>
  <c r="AH179" i="22"/>
  <c r="AG179" i="22"/>
  <c r="AF179" i="22"/>
  <c r="AA199" i="22"/>
  <c r="Z199" i="22"/>
  <c r="Y199" i="22"/>
  <c r="AB199" i="22"/>
  <c r="AG199" i="22"/>
  <c r="AF199" i="22"/>
  <c r="AE199" i="22"/>
  <c r="AD199" i="22"/>
  <c r="AH199" i="22"/>
  <c r="X199" i="22"/>
  <c r="W199" i="22"/>
  <c r="AC199" i="22"/>
  <c r="AA219" i="22"/>
  <c r="Z219" i="22"/>
  <c r="Y219" i="22"/>
  <c r="AB219" i="22"/>
  <c r="W219" i="22"/>
  <c r="AH219" i="22"/>
  <c r="X219" i="22"/>
  <c r="AF219" i="22"/>
  <c r="AE219" i="22"/>
  <c r="AD219" i="22"/>
  <c r="AC219" i="22"/>
  <c r="AG219" i="22"/>
  <c r="AD239" i="22"/>
  <c r="AE239" i="22"/>
  <c r="AC239" i="22"/>
  <c r="AB239" i="22"/>
  <c r="AF239" i="22"/>
  <c r="Z239" i="22"/>
  <c r="Y239" i="22"/>
  <c r="X239" i="22"/>
  <c r="W239" i="22"/>
  <c r="AA239" i="22"/>
  <c r="AI239" i="22"/>
  <c r="AH239" i="22"/>
  <c r="AG239" i="22"/>
  <c r="AD259" i="22"/>
  <c r="AC259" i="22"/>
  <c r="AB259" i="22"/>
  <c r="X259" i="22"/>
  <c r="W259" i="22"/>
  <c r="Y259" i="22"/>
  <c r="AG259" i="22"/>
  <c r="AF259" i="22"/>
  <c r="AE259" i="22"/>
  <c r="AA259" i="22"/>
  <c r="AH259" i="22"/>
  <c r="Z259" i="22"/>
  <c r="AA279" i="22"/>
  <c r="AB279" i="22"/>
  <c r="Z279" i="22"/>
  <c r="Y279" i="22"/>
  <c r="AC279" i="22"/>
  <c r="AH279" i="22"/>
  <c r="AF279" i="22"/>
  <c r="AE279" i="22"/>
  <c r="AD279" i="22"/>
  <c r="X279" i="22"/>
  <c r="AG279" i="22"/>
  <c r="W279" i="22"/>
  <c r="AB299" i="22"/>
  <c r="AA299" i="22"/>
  <c r="Z299" i="22"/>
  <c r="AC299" i="22"/>
  <c r="Y299" i="22"/>
  <c r="X299" i="22"/>
  <c r="W299" i="22"/>
  <c r="AD299" i="22"/>
  <c r="AE299" i="22"/>
  <c r="AF299" i="22"/>
  <c r="AH299" i="22"/>
  <c r="AG299" i="22"/>
  <c r="AB319" i="22"/>
  <c r="AA319" i="22"/>
  <c r="Z319" i="22"/>
  <c r="AC319" i="22"/>
  <c r="AG319" i="22"/>
  <c r="AF319" i="22"/>
  <c r="AE319" i="22"/>
  <c r="AH319" i="22"/>
  <c r="AD319" i="22"/>
  <c r="Y319" i="22"/>
  <c r="X319" i="22"/>
  <c r="W319" i="22"/>
  <c r="AF340" i="22"/>
  <c r="AH340" i="22"/>
  <c r="W340" i="22"/>
  <c r="AG340" i="22"/>
  <c r="AE340" i="22"/>
  <c r="AI340" i="22"/>
  <c r="X340" i="22"/>
  <c r="AB340" i="22"/>
  <c r="AA340" i="22"/>
  <c r="Z340" i="22"/>
  <c r="AC340" i="22"/>
  <c r="AD340" i="22"/>
  <c r="Y340" i="22"/>
  <c r="AF360" i="22"/>
  <c r="AC360" i="22"/>
  <c r="AB360" i="22"/>
  <c r="AA360" i="22"/>
  <c r="AD360" i="22"/>
  <c r="Z360" i="22"/>
  <c r="Y360" i="22"/>
  <c r="X360" i="22"/>
  <c r="W360" i="22"/>
  <c r="AE360" i="22"/>
  <c r="AI360" i="22"/>
  <c r="AH360" i="22"/>
  <c r="AG360" i="22"/>
  <c r="AG380" i="22"/>
  <c r="W380" i="22"/>
  <c r="AF380" i="22"/>
  <c r="AE380" i="22"/>
  <c r="AH380" i="22"/>
  <c r="X380" i="22"/>
  <c r="Z380" i="22"/>
  <c r="Y380" i="22"/>
  <c r="AA380" i="22"/>
  <c r="AC380" i="22"/>
  <c r="AB380" i="22"/>
  <c r="AD380" i="22"/>
  <c r="AI380" i="22"/>
  <c r="AG400" i="22"/>
  <c r="W400" i="22"/>
  <c r="AF400" i="22"/>
  <c r="AE400" i="22"/>
  <c r="AH400" i="22"/>
  <c r="X400" i="22"/>
  <c r="AD400" i="22"/>
  <c r="AC400" i="22"/>
  <c r="AB400" i="22"/>
  <c r="AA400" i="22"/>
  <c r="AI400" i="22"/>
  <c r="Z400" i="22"/>
  <c r="Y400" i="22"/>
  <c r="AF420" i="22"/>
  <c r="AC420" i="22"/>
  <c r="AB420" i="22"/>
  <c r="AA420" i="22"/>
  <c r="AD420" i="22"/>
  <c r="AI420" i="22"/>
  <c r="AH420" i="22"/>
  <c r="W420" i="22"/>
  <c r="Y420" i="22"/>
  <c r="X420" i="22"/>
  <c r="Z420" i="22"/>
  <c r="AG420" i="22"/>
  <c r="AE420" i="22"/>
  <c r="AC440" i="22"/>
  <c r="AH440" i="22"/>
  <c r="W440" i="22"/>
  <c r="AG440" i="22"/>
  <c r="AF440" i="22"/>
  <c r="AI440" i="22"/>
  <c r="X440" i="22"/>
  <c r="AE440" i="22"/>
  <c r="AD440" i="22"/>
  <c r="AB440" i="22"/>
  <c r="AA440" i="22"/>
  <c r="Z440" i="22"/>
  <c r="Y440" i="22"/>
  <c r="AC460" i="22"/>
  <c r="AD460" i="22"/>
  <c r="AB460" i="22"/>
  <c r="AA460" i="22"/>
  <c r="AE460" i="22"/>
  <c r="AG460" i="22"/>
  <c r="AF460" i="22"/>
  <c r="Z460" i="22"/>
  <c r="Y460" i="22"/>
  <c r="AH460" i="22"/>
  <c r="AI460" i="22"/>
  <c r="X460" i="22"/>
  <c r="W460" i="22"/>
  <c r="AC480" i="22"/>
  <c r="AB480" i="22"/>
  <c r="AA480" i="22"/>
  <c r="AD480" i="22"/>
  <c r="AG480" i="22"/>
  <c r="AF480" i="22"/>
  <c r="AE480" i="22"/>
  <c r="AH480" i="22"/>
  <c r="W480" i="22"/>
  <c r="AI480" i="22"/>
  <c r="Z480" i="22"/>
  <c r="Y480" i="22"/>
  <c r="X480" i="22"/>
  <c r="AF500" i="22"/>
  <c r="AE500" i="22"/>
  <c r="AD500" i="22"/>
  <c r="AI500" i="22"/>
  <c r="AH500" i="22"/>
  <c r="AG500" i="22"/>
  <c r="AC500" i="22"/>
  <c r="W500" i="22"/>
  <c r="Y500" i="22"/>
  <c r="X500" i="22"/>
  <c r="Z500" i="22"/>
  <c r="AA500" i="22"/>
  <c r="AB500" i="22"/>
  <c r="AA520" i="22"/>
  <c r="Z520" i="22"/>
  <c r="AI520" i="22"/>
  <c r="Y520" i="22"/>
  <c r="AB520" i="22"/>
  <c r="AH520" i="22"/>
  <c r="AG520" i="22"/>
  <c r="AF520" i="22"/>
  <c r="X520" i="22"/>
  <c r="W520" i="22"/>
  <c r="AC520" i="22"/>
  <c r="AD520" i="22"/>
  <c r="AE520" i="22"/>
  <c r="AA540" i="22"/>
  <c r="Z540" i="22"/>
  <c r="AI540" i="22"/>
  <c r="Y540" i="22"/>
  <c r="AB540" i="22"/>
  <c r="X540" i="22"/>
  <c r="W540" i="22"/>
  <c r="AC540" i="22"/>
  <c r="AG540" i="22"/>
  <c r="AF540" i="22"/>
  <c r="AE540" i="22"/>
  <c r="AD540" i="22"/>
  <c r="AH540" i="22"/>
  <c r="AA560" i="22"/>
  <c r="Z560" i="22"/>
  <c r="AI560" i="22"/>
  <c r="Y560" i="22"/>
  <c r="AB560" i="22"/>
  <c r="AF560" i="22"/>
  <c r="AE560" i="22"/>
  <c r="AD560" i="22"/>
  <c r="AC560" i="22"/>
  <c r="AG560" i="22"/>
  <c r="AH560" i="22"/>
  <c r="X560" i="22"/>
  <c r="W560" i="22"/>
  <c r="AF20" i="22"/>
  <c r="AE20" i="22"/>
  <c r="AD20" i="22"/>
  <c r="AG20" i="22"/>
  <c r="W20" i="22"/>
  <c r="AC20" i="22"/>
  <c r="AB20" i="22"/>
  <c r="AA20" i="22"/>
  <c r="Z20" i="22"/>
  <c r="AH20" i="22"/>
  <c r="AI20" i="22"/>
  <c r="Y20" i="22"/>
  <c r="X20" i="22"/>
  <c r="AF40" i="22"/>
  <c r="AE40" i="22"/>
  <c r="AD40" i="22"/>
  <c r="AG40" i="22"/>
  <c r="W40" i="22"/>
  <c r="AI40" i="22"/>
  <c r="AH40" i="22"/>
  <c r="X40" i="22"/>
  <c r="Z40" i="22"/>
  <c r="Y40" i="22"/>
  <c r="AC40" i="22"/>
  <c r="AB40" i="22"/>
  <c r="AA40" i="22"/>
  <c r="AH60" i="22"/>
  <c r="X60" i="22"/>
  <c r="W60" i="22"/>
  <c r="AG60" i="22"/>
  <c r="AF60" i="22"/>
  <c r="AE60" i="22"/>
  <c r="Y60" i="22"/>
  <c r="AD60" i="22"/>
  <c r="AC60" i="22"/>
  <c r="AB60" i="22"/>
  <c r="Z60" i="22"/>
  <c r="AA60" i="22"/>
  <c r="AH80" i="22"/>
  <c r="X80" i="22"/>
  <c r="AD80" i="22"/>
  <c r="AC80" i="22"/>
  <c r="AB80" i="22"/>
  <c r="AA80" i="22"/>
  <c r="AE80" i="22"/>
  <c r="Y80" i="22"/>
  <c r="W80" i="22"/>
  <c r="AI80" i="22"/>
  <c r="AG80" i="22"/>
  <c r="AF80" i="22"/>
  <c r="Z80" i="22"/>
  <c r="AH100" i="22"/>
  <c r="X100" i="22"/>
  <c r="Z100" i="22"/>
  <c r="Y100" i="22"/>
  <c r="W100" i="22"/>
  <c r="AG100" i="22"/>
  <c r="AA100" i="22"/>
  <c r="AE100" i="22"/>
  <c r="AD100" i="22"/>
  <c r="AC100" i="22"/>
  <c r="AB100" i="22"/>
  <c r="AF100" i="22"/>
  <c r="AH120" i="22"/>
  <c r="X120" i="22"/>
  <c r="AG120" i="22"/>
  <c r="W120" i="22"/>
  <c r="AF120" i="22"/>
  <c r="Y120" i="22"/>
  <c r="AC120" i="22"/>
  <c r="AB120" i="22"/>
  <c r="AA120" i="22"/>
  <c r="Z120" i="22"/>
  <c r="AD120" i="22"/>
  <c r="AE120" i="22"/>
  <c r="AH140" i="22"/>
  <c r="X140" i="22"/>
  <c r="AG140" i="22"/>
  <c r="W140" i="22"/>
  <c r="AF140" i="22"/>
  <c r="Y140" i="22"/>
  <c r="AE140" i="22"/>
  <c r="AD140" i="22"/>
  <c r="AC140" i="22"/>
  <c r="AB140" i="22"/>
  <c r="AA140" i="22"/>
  <c r="Z140" i="22"/>
  <c r="AH170" i="22"/>
  <c r="X170" i="22"/>
  <c r="AG170" i="22"/>
  <c r="W170" i="22"/>
  <c r="AF170" i="22"/>
  <c r="Y170" i="22"/>
  <c r="AC170" i="22"/>
  <c r="AB170" i="22"/>
  <c r="AA170" i="22"/>
  <c r="Z170" i="22"/>
  <c r="AD170" i="22"/>
  <c r="AE170" i="22"/>
  <c r="AF190" i="22"/>
  <c r="AA190" i="22"/>
  <c r="Z190" i="22"/>
  <c r="Y190" i="22"/>
  <c r="AB190" i="22"/>
  <c r="AG190" i="22"/>
  <c r="AE190" i="22"/>
  <c r="AD190" i="22"/>
  <c r="AC190" i="22"/>
  <c r="AH190" i="22"/>
  <c r="AI190" i="22"/>
  <c r="X190" i="22"/>
  <c r="W190" i="22"/>
  <c r="AH210" i="22"/>
  <c r="X210" i="22"/>
  <c r="AG210" i="22"/>
  <c r="W210" i="22"/>
  <c r="AF210" i="22"/>
  <c r="Y210" i="22"/>
  <c r="Z210" i="22"/>
  <c r="AA210" i="22"/>
  <c r="AE210" i="22"/>
  <c r="AD210" i="22"/>
  <c r="AC210" i="22"/>
  <c r="AB210" i="22"/>
  <c r="AA230" i="22"/>
  <c r="Y230" i="22"/>
  <c r="X230" i="22"/>
  <c r="AH230" i="22"/>
  <c r="W230" i="22"/>
  <c r="Z230" i="22"/>
  <c r="AF230" i="22"/>
  <c r="AE230" i="22"/>
  <c r="AD230" i="22"/>
  <c r="AC230" i="22"/>
  <c r="AG230" i="22"/>
  <c r="AB230" i="22"/>
  <c r="AA250" i="22"/>
  <c r="Z250" i="22"/>
  <c r="Y250" i="22"/>
  <c r="AB250" i="22"/>
  <c r="X250" i="22"/>
  <c r="W250" i="22"/>
  <c r="AC250" i="22"/>
  <c r="AF250" i="22"/>
  <c r="AE250" i="22"/>
  <c r="AD250" i="22"/>
  <c r="AG250" i="22"/>
  <c r="AH250" i="22"/>
  <c r="AH270" i="22"/>
  <c r="X270" i="22"/>
  <c r="AG270" i="22"/>
  <c r="AF270" i="22"/>
  <c r="AE270" i="22"/>
  <c r="W270" i="22"/>
  <c r="AA270" i="22"/>
  <c r="Z270" i="22"/>
  <c r="Y270" i="22"/>
  <c r="AB270" i="22"/>
  <c r="AC270" i="22"/>
  <c r="AD270" i="22"/>
  <c r="AH290" i="22"/>
  <c r="X290" i="22"/>
  <c r="Z290" i="22"/>
  <c r="AG290" i="22"/>
  <c r="AF290" i="22"/>
  <c r="AE290" i="22"/>
  <c r="AC290" i="22"/>
  <c r="AB290" i="22"/>
  <c r="AA290" i="22"/>
  <c r="Y290" i="22"/>
  <c r="AD290" i="22"/>
  <c r="W290" i="22"/>
  <c r="Y300" i="22"/>
  <c r="AH300" i="22"/>
  <c r="X300" i="22"/>
  <c r="AG300" i="22"/>
  <c r="W300" i="22"/>
  <c r="Z300" i="22"/>
  <c r="AD300" i="22"/>
  <c r="AC300" i="22"/>
  <c r="AB300" i="22"/>
  <c r="AE300" i="22"/>
  <c r="AA300" i="22"/>
  <c r="AF300" i="22"/>
  <c r="Y320" i="22"/>
  <c r="AH320" i="22"/>
  <c r="X320" i="22"/>
  <c r="AG320" i="22"/>
  <c r="W320" i="22"/>
  <c r="Z320" i="22"/>
  <c r="AF320" i="22"/>
  <c r="AD320" i="22"/>
  <c r="AC320" i="22"/>
  <c r="AB320" i="22"/>
  <c r="AA320" i="22"/>
  <c r="AE320" i="22"/>
  <c r="AC341" i="22"/>
  <c r="AF341" i="22"/>
  <c r="AE341" i="22"/>
  <c r="AD341" i="22"/>
  <c r="AG341" i="22"/>
  <c r="AI341" i="22"/>
  <c r="AH341" i="22"/>
  <c r="AB341" i="22"/>
  <c r="Z341" i="22"/>
  <c r="Y341" i="22"/>
  <c r="X341" i="22"/>
  <c r="W341" i="22"/>
  <c r="AA341" i="22"/>
  <c r="AC361" i="22"/>
  <c r="AA361" i="22"/>
  <c r="Z361" i="22"/>
  <c r="Y361" i="22"/>
  <c r="AB361" i="22"/>
  <c r="AG361" i="22"/>
  <c r="AF361" i="22"/>
  <c r="AE361" i="22"/>
  <c r="AD361" i="22"/>
  <c r="AH361" i="22"/>
  <c r="AI361" i="22"/>
  <c r="X361" i="22"/>
  <c r="W361" i="22"/>
  <c r="AD381" i="22"/>
  <c r="AC381" i="22"/>
  <c r="AB381" i="22"/>
  <c r="AE381" i="22"/>
  <c r="AA381" i="22"/>
  <c r="Z381" i="22"/>
  <c r="Y381" i="22"/>
  <c r="X381" i="22"/>
  <c r="AF381" i="22"/>
  <c r="AI381" i="22"/>
  <c r="AH381" i="22"/>
  <c r="AG381" i="22"/>
  <c r="W381" i="22"/>
  <c r="AC411" i="22"/>
  <c r="AI411" i="22"/>
  <c r="X411" i="22"/>
  <c r="AH411" i="22"/>
  <c r="W411" i="22"/>
  <c r="AG411" i="22"/>
  <c r="Y411" i="22"/>
  <c r="AA411" i="22"/>
  <c r="Z411" i="22"/>
  <c r="AB411" i="22"/>
  <c r="AE411" i="22"/>
  <c r="AD411" i="22"/>
  <c r="AF411" i="22"/>
  <c r="AC431" i="22"/>
  <c r="AB431" i="22"/>
  <c r="AA431" i="22"/>
  <c r="Y431" i="22"/>
  <c r="X431" i="22"/>
  <c r="W431" i="22"/>
  <c r="Z431" i="22"/>
  <c r="AG431" i="22"/>
  <c r="AF431" i="22"/>
  <c r="AE431" i="22"/>
  <c r="AD431" i="22"/>
  <c r="AH431" i="22"/>
  <c r="AI431" i="22"/>
  <c r="Z451" i="22"/>
  <c r="AI451" i="22"/>
  <c r="X451" i="22"/>
  <c r="AH451" i="22"/>
  <c r="W451" i="22"/>
  <c r="AG451" i="22"/>
  <c r="Y451" i="22"/>
  <c r="AF451" i="22"/>
  <c r="AE451" i="22"/>
  <c r="AD451" i="22"/>
  <c r="AC451" i="22"/>
  <c r="AB451" i="22"/>
  <c r="AA451" i="22"/>
  <c r="Z471" i="22"/>
  <c r="AI471" i="22"/>
  <c r="Y471" i="22"/>
  <c r="AH471" i="22"/>
  <c r="X471" i="22"/>
  <c r="AA471" i="22"/>
  <c r="AF471" i="22"/>
  <c r="AE471" i="22"/>
  <c r="AD471" i="22"/>
  <c r="AG471" i="22"/>
  <c r="W471" i="22"/>
  <c r="AB471" i="22"/>
  <c r="AC471" i="22"/>
  <c r="AC491" i="22"/>
  <c r="AA491" i="22"/>
  <c r="Z491" i="22"/>
  <c r="Y491" i="22"/>
  <c r="AB491" i="22"/>
  <c r="AH491" i="22"/>
  <c r="AG491" i="22"/>
  <c r="AF491" i="22"/>
  <c r="AE491" i="22"/>
  <c r="AI491" i="22"/>
  <c r="AD491" i="22"/>
  <c r="X491" i="22"/>
  <c r="W491" i="22"/>
  <c r="AF511" i="22"/>
  <c r="Z511" i="22"/>
  <c r="Y511" i="22"/>
  <c r="AI511" i="22"/>
  <c r="X511" i="22"/>
  <c r="AB511" i="22"/>
  <c r="AA511" i="22"/>
  <c r="W511" i="22"/>
  <c r="AC511" i="22"/>
  <c r="AE511" i="22"/>
  <c r="AD511" i="22"/>
  <c r="AG511" i="22"/>
  <c r="AH511" i="22"/>
  <c r="AH551" i="22"/>
  <c r="X551" i="22"/>
  <c r="AG551" i="22"/>
  <c r="W551" i="22"/>
  <c r="AF551" i="22"/>
  <c r="AI551" i="22"/>
  <c r="Y551" i="22"/>
  <c r="AE551" i="22"/>
  <c r="AD551" i="22"/>
  <c r="AC551" i="22"/>
  <c r="AB551" i="22"/>
  <c r="AA551" i="22"/>
  <c r="Z551" i="22"/>
  <c r="AC11" i="22"/>
  <c r="AB11" i="22"/>
  <c r="AA11" i="22"/>
  <c r="AD11" i="22"/>
  <c r="AF11" i="22"/>
  <c r="AE11" i="22"/>
  <c r="Z11" i="22"/>
  <c r="Y11" i="22"/>
  <c r="AG11" i="22"/>
  <c r="AI11" i="22"/>
  <c r="AH11" i="22"/>
  <c r="X11" i="22"/>
  <c r="W11" i="22"/>
  <c r="AC41" i="22"/>
  <c r="AB41" i="22"/>
  <c r="AA41" i="22"/>
  <c r="AD41" i="22"/>
  <c r="X41" i="22"/>
  <c r="W41" i="22"/>
  <c r="AI41" i="22"/>
  <c r="Y41" i="22"/>
  <c r="AH41" i="22"/>
  <c r="AG41" i="22"/>
  <c r="AF41" i="22"/>
  <c r="AE41" i="22"/>
  <c r="Z41" i="22"/>
  <c r="AE71" i="22"/>
  <c r="Y71" i="22"/>
  <c r="X71" i="22"/>
  <c r="AH71" i="22"/>
  <c r="W71" i="22"/>
  <c r="AG71" i="22"/>
  <c r="Z71" i="22"/>
  <c r="AD71" i="22"/>
  <c r="AC71" i="22"/>
  <c r="AB71" i="22"/>
  <c r="AA71" i="22"/>
  <c r="AF71" i="22"/>
  <c r="AE101" i="22"/>
  <c r="X101" i="22"/>
  <c r="AH101" i="22"/>
  <c r="W101" i="22"/>
  <c r="AG101" i="22"/>
  <c r="AF101" i="22"/>
  <c r="Y101" i="22"/>
  <c r="AD101" i="22"/>
  <c r="AC101" i="22"/>
  <c r="AB101" i="22"/>
  <c r="AA101" i="22"/>
  <c r="Z101" i="22"/>
  <c r="AE121" i="22"/>
  <c r="AD121" i="22"/>
  <c r="AC121" i="22"/>
  <c r="AF121" i="22"/>
  <c r="AH121" i="22"/>
  <c r="AG121" i="22"/>
  <c r="AB121" i="22"/>
  <c r="AA121" i="22"/>
  <c r="Y121" i="22"/>
  <c r="X121" i="22"/>
  <c r="W121" i="22"/>
  <c r="Z121" i="22"/>
  <c r="AE141" i="22"/>
  <c r="AD141" i="22"/>
  <c r="AC141" i="22"/>
  <c r="AF141" i="22"/>
  <c r="X141" i="22"/>
  <c r="W141" i="22"/>
  <c r="Y141" i="22"/>
  <c r="AG141" i="22"/>
  <c r="AB141" i="22"/>
  <c r="AA141" i="22"/>
  <c r="Z141" i="22"/>
  <c r="AH141" i="22"/>
  <c r="AE161" i="22"/>
  <c r="AD161" i="22"/>
  <c r="AC161" i="22"/>
  <c r="AF161" i="22"/>
  <c r="AB161" i="22"/>
  <c r="AA161" i="22"/>
  <c r="Z161" i="22"/>
  <c r="Y161" i="22"/>
  <c r="AG161" i="22"/>
  <c r="AI161" i="22"/>
  <c r="AH161" i="22"/>
  <c r="X161" i="22"/>
  <c r="W161" i="22"/>
  <c r="AC181" i="22"/>
  <c r="AG181" i="22"/>
  <c r="AF181" i="22"/>
  <c r="AE181" i="22"/>
  <c r="AH181" i="22"/>
  <c r="W181" i="22"/>
  <c r="X181" i="22"/>
  <c r="AD181" i="22"/>
  <c r="AB181" i="22"/>
  <c r="AA181" i="22"/>
  <c r="Z181" i="22"/>
  <c r="Y181" i="22"/>
  <c r="AE201" i="22"/>
  <c r="AD201" i="22"/>
  <c r="AC201" i="22"/>
  <c r="AF201" i="22"/>
  <c r="Y201" i="22"/>
  <c r="X201" i="22"/>
  <c r="W201" i="22"/>
  <c r="Z201" i="22"/>
  <c r="AH201" i="22"/>
  <c r="AG201" i="22"/>
  <c r="AB201" i="22"/>
  <c r="AA201" i="22"/>
  <c r="AE221" i="22"/>
  <c r="AD221" i="22"/>
  <c r="AC221" i="22"/>
  <c r="AF221" i="22"/>
  <c r="AG221" i="22"/>
  <c r="AB221" i="22"/>
  <c r="AA221" i="22"/>
  <c r="Z221" i="22"/>
  <c r="AH221" i="22"/>
  <c r="Y221" i="22"/>
  <c r="X221" i="22"/>
  <c r="W221" i="22"/>
  <c r="AH231" i="22"/>
  <c r="X231" i="22"/>
  <c r="W231" i="22"/>
  <c r="AG231" i="22"/>
  <c r="AF231" i="22"/>
  <c r="Y231" i="22"/>
  <c r="AE231" i="22"/>
  <c r="AD231" i="22"/>
  <c r="AC231" i="22"/>
  <c r="AB231" i="22"/>
  <c r="AA231" i="22"/>
  <c r="Z231" i="22"/>
  <c r="AH251" i="22"/>
  <c r="X251" i="22"/>
  <c r="AG251" i="22"/>
  <c r="W251" i="22"/>
  <c r="AF251" i="22"/>
  <c r="AB251" i="22"/>
  <c r="AA251" i="22"/>
  <c r="Z251" i="22"/>
  <c r="AC251" i="22"/>
  <c r="AE251" i="22"/>
  <c r="AD251" i="22"/>
  <c r="Y251" i="22"/>
  <c r="AE271" i="22"/>
  <c r="AF271" i="22"/>
  <c r="AD271" i="22"/>
  <c r="AC271" i="22"/>
  <c r="AG271" i="22"/>
  <c r="AH271" i="22"/>
  <c r="AB271" i="22"/>
  <c r="AA271" i="22"/>
  <c r="Z271" i="22"/>
  <c r="Y271" i="22"/>
  <c r="X271" i="22"/>
  <c r="W271" i="22"/>
  <c r="AF301" i="22"/>
  <c r="AE301" i="22"/>
  <c r="AD301" i="22"/>
  <c r="AG301" i="22"/>
  <c r="W301" i="22"/>
  <c r="AH301" i="22"/>
  <c r="AC301" i="22"/>
  <c r="AA301" i="22"/>
  <c r="Z301" i="22"/>
  <c r="Y301" i="22"/>
  <c r="X301" i="22"/>
  <c r="AB301" i="22"/>
  <c r="AF331" i="22"/>
  <c r="AE331" i="22"/>
  <c r="AD331" i="22"/>
  <c r="AG331" i="22"/>
  <c r="W331" i="22"/>
  <c r="AA331" i="22"/>
  <c r="Z331" i="22"/>
  <c r="Y331" i="22"/>
  <c r="AB331" i="22"/>
  <c r="AC331" i="22"/>
  <c r="X331" i="22"/>
  <c r="AH331" i="22"/>
  <c r="Z352" i="22"/>
  <c r="AG352" i="22"/>
  <c r="AF352" i="22"/>
  <c r="AE352" i="22"/>
  <c r="AH352" i="22"/>
  <c r="W352" i="22"/>
  <c r="AI352" i="22"/>
  <c r="X352" i="22"/>
  <c r="AD352" i="22"/>
  <c r="AC352" i="22"/>
  <c r="Y352" i="22"/>
  <c r="AB352" i="22"/>
  <c r="AA352" i="22"/>
  <c r="AA372" i="22"/>
  <c r="Z372" i="22"/>
  <c r="AI372" i="22"/>
  <c r="Y372" i="22"/>
  <c r="AB372" i="22"/>
  <c r="AD372" i="22"/>
  <c r="AC372" i="22"/>
  <c r="X372" i="22"/>
  <c r="W372" i="22"/>
  <c r="AE372" i="22"/>
  <c r="AG372" i="22"/>
  <c r="AF372" i="22"/>
  <c r="AH372" i="22"/>
  <c r="AA402" i="22"/>
  <c r="Z402" i="22"/>
  <c r="AI402" i="22"/>
  <c r="Y402" i="22"/>
  <c r="AB402" i="22"/>
  <c r="AH402" i="22"/>
  <c r="AG402" i="22"/>
  <c r="W402" i="22"/>
  <c r="AF402" i="22"/>
  <c r="AE402" i="22"/>
  <c r="AD402" i="22"/>
  <c r="AC402" i="22"/>
  <c r="X402" i="22"/>
  <c r="Z422" i="22"/>
  <c r="Y422" i="22"/>
  <c r="AI422" i="22"/>
  <c r="X422" i="22"/>
  <c r="AH422" i="22"/>
  <c r="W422" i="22"/>
  <c r="AA422" i="22"/>
  <c r="AE422" i="22"/>
  <c r="AD422" i="22"/>
  <c r="AC422" i="22"/>
  <c r="AB422" i="22"/>
  <c r="AF422" i="22"/>
  <c r="AG422" i="22"/>
  <c r="AG442" i="22"/>
  <c r="W442" i="22"/>
  <c r="AD442" i="22"/>
  <c r="AC442" i="22"/>
  <c r="AB442" i="22"/>
  <c r="AE442" i="22"/>
  <c r="Y442" i="22"/>
  <c r="X442" i="22"/>
  <c r="Z442" i="22"/>
  <c r="AI442" i="22"/>
  <c r="AA442" i="22"/>
  <c r="AH442" i="22"/>
  <c r="AF442" i="22"/>
  <c r="AG462" i="22"/>
  <c r="W462" i="22"/>
  <c r="AF462" i="22"/>
  <c r="AE462" i="22"/>
  <c r="AH462" i="22"/>
  <c r="X462" i="22"/>
  <c r="AI462" i="22"/>
  <c r="AD462" i="22"/>
  <c r="AC462" i="22"/>
  <c r="AB462" i="22"/>
  <c r="AA462" i="22"/>
  <c r="Z462" i="22"/>
  <c r="Y462" i="22"/>
  <c r="AG472" i="22"/>
  <c r="W472" i="22"/>
  <c r="AF472" i="22"/>
  <c r="AE472" i="22"/>
  <c r="AH472" i="22"/>
  <c r="X472" i="22"/>
  <c r="AI472" i="22"/>
  <c r="AD472" i="22"/>
  <c r="AC472" i="22"/>
  <c r="AB472" i="22"/>
  <c r="AA472" i="22"/>
  <c r="Z472" i="22"/>
  <c r="Y472" i="22"/>
  <c r="Z492" i="22"/>
  <c r="Y492" i="22"/>
  <c r="AI492" i="22"/>
  <c r="X492" i="22"/>
  <c r="AH492" i="22"/>
  <c r="W492" i="22"/>
  <c r="AA492" i="22"/>
  <c r="AG492" i="22"/>
  <c r="AC492" i="22"/>
  <c r="AB492" i="22"/>
  <c r="AD492" i="22"/>
  <c r="AF492" i="22"/>
  <c r="AE492" i="22"/>
  <c r="AC512" i="22"/>
  <c r="AI512" i="22"/>
  <c r="X512" i="22"/>
  <c r="AH512" i="22"/>
  <c r="W512" i="22"/>
  <c r="AG512" i="22"/>
  <c r="AD512" i="22"/>
  <c r="AB512" i="22"/>
  <c r="AA512" i="22"/>
  <c r="Z512" i="22"/>
  <c r="AE512" i="22"/>
  <c r="Y512" i="22"/>
  <c r="AF512" i="22"/>
  <c r="AE522" i="22"/>
  <c r="AD522" i="22"/>
  <c r="AC522" i="22"/>
  <c r="AF522" i="22"/>
  <c r="Z522" i="22"/>
  <c r="Y522" i="22"/>
  <c r="X522" i="22"/>
  <c r="AA522" i="22"/>
  <c r="AI522" i="22"/>
  <c r="AH522" i="22"/>
  <c r="AG522" i="22"/>
  <c r="AB522" i="22"/>
  <c r="W522" i="22"/>
  <c r="AE532" i="22"/>
  <c r="AD532" i="22"/>
  <c r="AC532" i="22"/>
  <c r="AF532" i="22"/>
  <c r="AB532" i="22"/>
  <c r="AA532" i="22"/>
  <c r="Z532" i="22"/>
  <c r="AG532" i="22"/>
  <c r="Y532" i="22"/>
  <c r="X532" i="22"/>
  <c r="W532" i="22"/>
  <c r="AH532" i="22"/>
  <c r="AI532" i="22"/>
  <c r="AE562" i="22"/>
  <c r="AD562" i="22"/>
  <c r="AC562" i="22"/>
  <c r="AF562" i="22"/>
  <c r="X562" i="22"/>
  <c r="W562" i="22"/>
  <c r="AI562" i="22"/>
  <c r="Y562" i="22"/>
  <c r="AH562" i="22"/>
  <c r="AG562" i="22"/>
  <c r="Z562" i="22"/>
  <c r="AB562" i="22"/>
  <c r="AA562" i="22"/>
  <c r="Z12" i="22"/>
  <c r="Y12" i="22"/>
  <c r="AH12" i="22"/>
  <c r="X12" i="22"/>
  <c r="AA12" i="22"/>
  <c r="AG12" i="22"/>
  <c r="AF12" i="22"/>
  <c r="AE12" i="22"/>
  <c r="AD12" i="22"/>
  <c r="AC12" i="22"/>
  <c r="AB12" i="22"/>
  <c r="W12" i="22"/>
  <c r="Z32" i="22"/>
  <c r="Y32" i="22"/>
  <c r="AH32" i="22"/>
  <c r="X32" i="22"/>
  <c r="AA32" i="22"/>
  <c r="W32" i="22"/>
  <c r="AB32" i="22"/>
  <c r="AD32" i="22"/>
  <c r="AC32" i="22"/>
  <c r="AG32" i="22"/>
  <c r="AF32" i="22"/>
  <c r="AE32" i="22"/>
  <c r="Z52" i="22"/>
  <c r="Y52" i="22"/>
  <c r="AH52" i="22"/>
  <c r="X52" i="22"/>
  <c r="AA52" i="22"/>
  <c r="AE52" i="22"/>
  <c r="AD52" i="22"/>
  <c r="AC52" i="22"/>
  <c r="AB52" i="22"/>
  <c r="W52" i="22"/>
  <c r="AF52" i="22"/>
  <c r="AG52" i="22"/>
  <c r="AB62" i="22"/>
  <c r="AE62" i="22"/>
  <c r="AD62" i="22"/>
  <c r="AC62" i="22"/>
  <c r="AA62" i="22"/>
  <c r="AF62" i="22"/>
  <c r="AI62" i="22"/>
  <c r="AH62" i="22"/>
  <c r="AG62" i="22"/>
  <c r="Z62" i="22"/>
  <c r="Y62" i="22"/>
  <c r="X62" i="22"/>
  <c r="W62" i="22"/>
  <c r="AB82" i="22"/>
  <c r="Z82" i="22"/>
  <c r="Y82" i="22"/>
  <c r="X82" i="22"/>
  <c r="AH82" i="22"/>
  <c r="W82" i="22"/>
  <c r="AA82" i="22"/>
  <c r="AG82" i="22"/>
  <c r="AF82" i="22"/>
  <c r="AE82" i="22"/>
  <c r="AD82" i="22"/>
  <c r="AC82" i="22"/>
  <c r="AB102" i="22"/>
  <c r="AG102" i="22"/>
  <c r="AF102" i="22"/>
  <c r="AE102" i="22"/>
  <c r="AD102" i="22"/>
  <c r="AH102" i="22"/>
  <c r="W102" i="22"/>
  <c r="AA102" i="22"/>
  <c r="Z102" i="22"/>
  <c r="Y102" i="22"/>
  <c r="X102" i="22"/>
  <c r="AI102" i="22"/>
  <c r="AC102" i="22"/>
  <c r="AB122" i="22"/>
  <c r="AA122" i="22"/>
  <c r="Z122" i="22"/>
  <c r="AC122" i="22"/>
  <c r="AH122" i="22"/>
  <c r="AG122" i="22"/>
  <c r="AF122" i="22"/>
  <c r="AE122" i="22"/>
  <c r="AD122" i="22"/>
  <c r="Y122" i="22"/>
  <c r="X122" i="22"/>
  <c r="W122" i="22"/>
  <c r="AB142" i="22"/>
  <c r="AA142" i="22"/>
  <c r="Z142" i="22"/>
  <c r="AC142" i="22"/>
  <c r="Y142" i="22"/>
  <c r="X142" i="22"/>
  <c r="W142" i="22"/>
  <c r="AD142" i="22"/>
  <c r="AI142" i="22"/>
  <c r="AH142" i="22"/>
  <c r="AG142" i="22"/>
  <c r="AF142" i="22"/>
  <c r="AE142" i="22"/>
  <c r="AB162" i="22"/>
  <c r="AA162" i="22"/>
  <c r="Z162" i="22"/>
  <c r="AC162" i="22"/>
  <c r="AG162" i="22"/>
  <c r="AF162" i="22"/>
  <c r="AE162" i="22"/>
  <c r="AD162" i="22"/>
  <c r="AH162" i="22"/>
  <c r="X162" i="22"/>
  <c r="W162" i="22"/>
  <c r="AI162" i="22"/>
  <c r="Y162" i="22"/>
  <c r="Z192" i="22"/>
  <c r="AH192" i="22"/>
  <c r="W192" i="22"/>
  <c r="AG192" i="22"/>
  <c r="AF192" i="22"/>
  <c r="X192" i="22"/>
  <c r="AA192" i="22"/>
  <c r="Y192" i="22"/>
  <c r="AB192" i="22"/>
  <c r="AE192" i="22"/>
  <c r="AD192" i="22"/>
  <c r="AC192" i="22"/>
  <c r="AB202" i="22"/>
  <c r="AA202" i="22"/>
  <c r="Z202" i="22"/>
  <c r="AC202" i="22"/>
  <c r="AD202" i="22"/>
  <c r="Y202" i="22"/>
  <c r="X202" i="22"/>
  <c r="W202" i="22"/>
  <c r="AE202" i="22"/>
  <c r="AI202" i="22"/>
  <c r="AH202" i="22"/>
  <c r="AG202" i="22"/>
  <c r="AF202" i="22"/>
  <c r="AB222" i="22"/>
  <c r="AA222" i="22"/>
  <c r="Z222" i="22"/>
  <c r="AC222" i="22"/>
  <c r="AH222" i="22"/>
  <c r="AG222" i="22"/>
  <c r="AF222" i="22"/>
  <c r="AE222" i="22"/>
  <c r="Y222" i="22"/>
  <c r="X222" i="22"/>
  <c r="W222" i="22"/>
  <c r="AD222" i="22"/>
  <c r="AE242" i="22"/>
  <c r="AD242" i="22"/>
  <c r="AA242" i="22"/>
  <c r="Z242" i="22"/>
  <c r="Y242" i="22"/>
  <c r="AB242" i="22"/>
  <c r="AC242" i="22"/>
  <c r="X242" i="22"/>
  <c r="W242" i="22"/>
  <c r="AF242" i="22"/>
  <c r="AI242" i="22"/>
  <c r="AH242" i="22"/>
  <c r="AG242" i="22"/>
  <c r="AE262" i="22"/>
  <c r="AD262" i="22"/>
  <c r="AC262" i="22"/>
  <c r="AA262" i="22"/>
  <c r="Z262" i="22"/>
  <c r="Y262" i="22"/>
  <c r="AB262" i="22"/>
  <c r="AG262" i="22"/>
  <c r="AF262" i="22"/>
  <c r="X262" i="22"/>
  <c r="W262" i="22"/>
  <c r="AH262" i="22"/>
  <c r="AB272" i="22"/>
  <c r="AD272" i="22"/>
  <c r="AC272" i="22"/>
  <c r="AA272" i="22"/>
  <c r="AE272" i="22"/>
  <c r="AH272" i="22"/>
  <c r="AF272" i="22"/>
  <c r="Z272" i="22"/>
  <c r="Y272" i="22"/>
  <c r="X272" i="22"/>
  <c r="AG272" i="22"/>
  <c r="W272" i="22"/>
  <c r="AC302" i="22"/>
  <c r="AB302" i="22"/>
  <c r="AA302" i="22"/>
  <c r="AD302" i="22"/>
  <c r="AH302" i="22"/>
  <c r="W302" i="22"/>
  <c r="AG302" i="22"/>
  <c r="AE302" i="22"/>
  <c r="Z302" i="22"/>
  <c r="Y302" i="22"/>
  <c r="X302" i="22"/>
  <c r="AF302" i="22"/>
  <c r="AC332" i="22"/>
  <c r="AB332" i="22"/>
  <c r="AA332" i="22"/>
  <c r="AD332" i="22"/>
  <c r="AF332" i="22"/>
  <c r="AE332" i="22"/>
  <c r="Z332" i="22"/>
  <c r="AG332" i="22"/>
  <c r="Y332" i="22"/>
  <c r="X332" i="22"/>
  <c r="W332" i="22"/>
  <c r="AH332" i="22"/>
  <c r="AG353" i="22"/>
  <c r="W353" i="22"/>
  <c r="AE353" i="22"/>
  <c r="AD353" i="22"/>
  <c r="AC353" i="22"/>
  <c r="AF353" i="22"/>
  <c r="Z353" i="22"/>
  <c r="Y353" i="22"/>
  <c r="X353" i="22"/>
  <c r="AA353" i="22"/>
  <c r="AH353" i="22"/>
  <c r="AB353" i="22"/>
  <c r="AI353" i="22"/>
  <c r="AH373" i="22"/>
  <c r="X373" i="22"/>
  <c r="AG373" i="22"/>
  <c r="W373" i="22"/>
  <c r="AF373" i="22"/>
  <c r="AI373" i="22"/>
  <c r="Y373" i="22"/>
  <c r="AE373" i="22"/>
  <c r="AD373" i="22"/>
  <c r="AC373" i="22"/>
  <c r="AB373" i="22"/>
  <c r="AA373" i="22"/>
  <c r="Z373" i="22"/>
  <c r="AH393" i="22"/>
  <c r="X393" i="22"/>
  <c r="AG393" i="22"/>
  <c r="W393" i="22"/>
  <c r="AF393" i="22"/>
  <c r="AI393" i="22"/>
  <c r="Y393" i="22"/>
  <c r="Z393" i="22"/>
  <c r="AB393" i="22"/>
  <c r="AA393" i="22"/>
  <c r="AC393" i="22"/>
  <c r="AE393" i="22"/>
  <c r="AD393" i="22"/>
  <c r="AG413" i="22"/>
  <c r="W413" i="22"/>
  <c r="AE413" i="22"/>
  <c r="AD413" i="22"/>
  <c r="AC413" i="22"/>
  <c r="AF413" i="22"/>
  <c r="AI413" i="22"/>
  <c r="AH413" i="22"/>
  <c r="AB413" i="22"/>
  <c r="AA413" i="22"/>
  <c r="Z413" i="22"/>
  <c r="Y413" i="22"/>
  <c r="X413" i="22"/>
  <c r="AG433" i="22"/>
  <c r="W433" i="22"/>
  <c r="AF433" i="22"/>
  <c r="AE433" i="22"/>
  <c r="AB433" i="22"/>
  <c r="AA433" i="22"/>
  <c r="Z433" i="22"/>
  <c r="AC433" i="22"/>
  <c r="AH433" i="22"/>
  <c r="AD433" i="22"/>
  <c r="Y433" i="22"/>
  <c r="X433" i="22"/>
  <c r="AI433" i="22"/>
  <c r="AD453" i="22"/>
  <c r="AF453" i="22"/>
  <c r="AE453" i="22"/>
  <c r="AC453" i="22"/>
  <c r="AG453" i="22"/>
  <c r="AB453" i="22"/>
  <c r="AA453" i="22"/>
  <c r="Z453" i="22"/>
  <c r="Y453" i="22"/>
  <c r="AH453" i="22"/>
  <c r="X453" i="22"/>
  <c r="W453" i="22"/>
  <c r="AI453" i="22"/>
  <c r="AG483" i="22"/>
  <c r="W483" i="22"/>
  <c r="AE483" i="22"/>
  <c r="AD483" i="22"/>
  <c r="AC483" i="22"/>
  <c r="AF483" i="22"/>
  <c r="AA483" i="22"/>
  <c r="Z483" i="22"/>
  <c r="Y483" i="22"/>
  <c r="AB483" i="22"/>
  <c r="AI483" i="22"/>
  <c r="AH483" i="22"/>
  <c r="X483" i="22"/>
  <c r="AG493" i="22"/>
  <c r="W493" i="22"/>
  <c r="AI493" i="22"/>
  <c r="X493" i="22"/>
  <c r="AH493" i="22"/>
  <c r="AF493" i="22"/>
  <c r="Y493" i="22"/>
  <c r="AB493" i="22"/>
  <c r="AA493" i="22"/>
  <c r="Z493" i="22"/>
  <c r="AC493" i="22"/>
  <c r="AD493" i="22"/>
  <c r="AE493" i="22"/>
  <c r="Z513" i="22"/>
  <c r="AG513" i="22"/>
  <c r="AF513" i="22"/>
  <c r="AE513" i="22"/>
  <c r="AH513" i="22"/>
  <c r="AD513" i="22"/>
  <c r="AC513" i="22"/>
  <c r="AB513" i="22"/>
  <c r="AI513" i="22"/>
  <c r="AA513" i="22"/>
  <c r="Y513" i="22"/>
  <c r="W513" i="22"/>
  <c r="X513" i="22"/>
  <c r="AB533" i="22"/>
  <c r="AA533" i="22"/>
  <c r="Z533" i="22"/>
  <c r="AC533" i="22"/>
  <c r="AG533" i="22"/>
  <c r="AF533" i="22"/>
  <c r="AE533" i="22"/>
  <c r="AH533" i="22"/>
  <c r="AI533" i="22"/>
  <c r="W533" i="22"/>
  <c r="X533" i="22"/>
  <c r="AD533" i="22"/>
  <c r="Y533" i="22"/>
  <c r="AB563" i="22"/>
  <c r="AA563" i="22"/>
  <c r="Z563" i="22"/>
  <c r="AC563" i="22"/>
  <c r="Y563" i="22"/>
  <c r="X563" i="22"/>
  <c r="W563" i="22"/>
  <c r="AD563" i="22"/>
  <c r="AF563" i="22"/>
  <c r="AE563" i="22"/>
  <c r="AG563" i="22"/>
  <c r="AH563" i="22"/>
  <c r="AI563" i="22"/>
  <c r="AF64" i="22"/>
  <c r="AA64" i="22"/>
  <c r="Z64" i="22"/>
  <c r="Y64" i="22"/>
  <c r="X64" i="22"/>
  <c r="AB64" i="22"/>
  <c r="AG64" i="22"/>
  <c r="AE64" i="22"/>
  <c r="AD64" i="22"/>
  <c r="AC64" i="22"/>
  <c r="W64" i="22"/>
  <c r="AH64" i="22"/>
  <c r="AF84" i="22"/>
  <c r="AH84" i="22"/>
  <c r="W84" i="22"/>
  <c r="AG84" i="22"/>
  <c r="AE84" i="22"/>
  <c r="AD84" i="22"/>
  <c r="X84" i="22"/>
  <c r="AC84" i="22"/>
  <c r="AB84" i="22"/>
  <c r="AA84" i="22"/>
  <c r="Z84" i="22"/>
  <c r="Y84" i="22"/>
  <c r="AF104" i="22"/>
  <c r="AC104" i="22"/>
  <c r="AB104" i="22"/>
  <c r="AA104" i="22"/>
  <c r="Z104" i="22"/>
  <c r="AD104" i="22"/>
  <c r="X104" i="22"/>
  <c r="W104" i="22"/>
  <c r="AH104" i="22"/>
  <c r="AG104" i="22"/>
  <c r="AE104" i="22"/>
  <c r="Y104" i="22"/>
  <c r="AF124" i="22"/>
  <c r="AE124" i="22"/>
  <c r="AD124" i="22"/>
  <c r="AG124" i="22"/>
  <c r="W124" i="22"/>
  <c r="AA124" i="22"/>
  <c r="Z124" i="22"/>
  <c r="Y124" i="22"/>
  <c r="X124" i="22"/>
  <c r="AB124" i="22"/>
  <c r="AH124" i="22"/>
  <c r="AC124" i="22"/>
  <c r="AF144" i="22"/>
  <c r="AE144" i="22"/>
  <c r="AD144" i="22"/>
  <c r="AG144" i="22"/>
  <c r="W144" i="22"/>
  <c r="AH144" i="22"/>
  <c r="AC144" i="22"/>
  <c r="AB144" i="22"/>
  <c r="Z144" i="22"/>
  <c r="Y144" i="22"/>
  <c r="X144" i="22"/>
  <c r="AA144" i="22"/>
  <c r="AF164" i="22"/>
  <c r="AE164" i="22"/>
  <c r="AD164" i="22"/>
  <c r="AG164" i="22"/>
  <c r="W164" i="22"/>
  <c r="Y164" i="22"/>
  <c r="X164" i="22"/>
  <c r="Z164" i="22"/>
  <c r="AH164" i="22"/>
  <c r="AC164" i="22"/>
  <c r="AB164" i="22"/>
  <c r="AA164" i="22"/>
  <c r="AD184" i="22"/>
  <c r="AA184" i="22"/>
  <c r="Z184" i="22"/>
  <c r="Y184" i="22"/>
  <c r="AB184" i="22"/>
  <c r="AH184" i="22"/>
  <c r="AG184" i="22"/>
  <c r="AF184" i="22"/>
  <c r="AE184" i="22"/>
  <c r="AC184" i="22"/>
  <c r="X184" i="22"/>
  <c r="W184" i="22"/>
  <c r="AF204" i="22"/>
  <c r="AE204" i="22"/>
  <c r="AD204" i="22"/>
  <c r="AG204" i="22"/>
  <c r="W204" i="22"/>
  <c r="AH204" i="22"/>
  <c r="AC204" i="22"/>
  <c r="AA204" i="22"/>
  <c r="Z204" i="22"/>
  <c r="Y204" i="22"/>
  <c r="X204" i="22"/>
  <c r="AB204" i="22"/>
  <c r="AF224" i="22"/>
  <c r="AE224" i="22"/>
  <c r="AD224" i="22"/>
  <c r="AG224" i="22"/>
  <c r="W224" i="22"/>
  <c r="Z224" i="22"/>
  <c r="Y224" i="22"/>
  <c r="X224" i="22"/>
  <c r="AA224" i="22"/>
  <c r="AH224" i="22"/>
  <c r="AC224" i="22"/>
  <c r="AB224" i="22"/>
  <c r="Y244" i="22"/>
  <c r="AH244" i="22"/>
  <c r="X244" i="22"/>
  <c r="AA244" i="22"/>
  <c r="Z244" i="22"/>
  <c r="W244" i="22"/>
  <c r="AB244" i="22"/>
  <c r="AF244" i="22"/>
  <c r="AE244" i="22"/>
  <c r="AD244" i="22"/>
  <c r="AC244" i="22"/>
  <c r="AG244" i="22"/>
  <c r="AF274" i="22"/>
  <c r="Z274" i="22"/>
  <c r="Y274" i="22"/>
  <c r="X274" i="22"/>
  <c r="AA274" i="22"/>
  <c r="AD274" i="22"/>
  <c r="AC274" i="22"/>
  <c r="AB274" i="22"/>
  <c r="AE274" i="22"/>
  <c r="AH274" i="22"/>
  <c r="AG274" i="22"/>
  <c r="W274" i="22"/>
  <c r="AF294" i="22"/>
  <c r="AH294" i="22"/>
  <c r="X294" i="22"/>
  <c r="AE294" i="22"/>
  <c r="AD294" i="22"/>
  <c r="AC294" i="22"/>
  <c r="AG294" i="22"/>
  <c r="W294" i="22"/>
  <c r="AB294" i="22"/>
  <c r="AA294" i="22"/>
  <c r="Z294" i="22"/>
  <c r="Y294" i="22"/>
  <c r="AD334" i="22"/>
  <c r="Y334" i="22"/>
  <c r="X334" i="22"/>
  <c r="AH334" i="22"/>
  <c r="W334" i="22"/>
  <c r="Z334" i="22"/>
  <c r="AA334" i="22"/>
  <c r="AF334" i="22"/>
  <c r="AE334" i="22"/>
  <c r="AC334" i="22"/>
  <c r="AB334" i="22"/>
  <c r="AG334" i="22"/>
  <c r="AA355" i="22"/>
  <c r="AB355" i="22"/>
  <c r="Z355" i="22"/>
  <c r="Y355" i="22"/>
  <c r="AC355" i="22"/>
  <c r="AI355" i="22"/>
  <c r="AH355" i="22"/>
  <c r="AG355" i="22"/>
  <c r="AF355" i="22"/>
  <c r="AE355" i="22"/>
  <c r="AD355" i="22"/>
  <c r="X355" i="22"/>
  <c r="W355" i="22"/>
  <c r="AB375" i="22"/>
  <c r="AA375" i="22"/>
  <c r="Z375" i="22"/>
  <c r="AC375" i="22"/>
  <c r="W375" i="22"/>
  <c r="AI375" i="22"/>
  <c r="AH375" i="22"/>
  <c r="X375" i="22"/>
  <c r="AD375" i="22"/>
  <c r="Y375" i="22"/>
  <c r="AE375" i="22"/>
  <c r="AG375" i="22"/>
  <c r="AF375" i="22"/>
  <c r="AB395" i="22"/>
  <c r="AA395" i="22"/>
  <c r="Z395" i="22"/>
  <c r="AC395" i="22"/>
  <c r="AE395" i="22"/>
  <c r="AD395" i="22"/>
  <c r="Y395" i="22"/>
  <c r="X395" i="22"/>
  <c r="AF395" i="22"/>
  <c r="AH395" i="22"/>
  <c r="AG395" i="22"/>
  <c r="W395" i="22"/>
  <c r="AI395" i="22"/>
  <c r="AA415" i="22"/>
  <c r="AB415" i="22"/>
  <c r="Z415" i="22"/>
  <c r="Y415" i="22"/>
  <c r="AC415" i="22"/>
  <c r="AE415" i="22"/>
  <c r="AD415" i="22"/>
  <c r="X415" i="22"/>
  <c r="W415" i="22"/>
  <c r="AF415" i="22"/>
  <c r="AG415" i="22"/>
  <c r="AI415" i="22"/>
  <c r="AH415" i="22"/>
  <c r="AA435" i="22"/>
  <c r="Z435" i="22"/>
  <c r="AI435" i="22"/>
  <c r="Y435" i="22"/>
  <c r="AE435" i="22"/>
  <c r="AD435" i="22"/>
  <c r="AC435" i="22"/>
  <c r="AB435" i="22"/>
  <c r="AF435" i="22"/>
  <c r="AH435" i="22"/>
  <c r="AG435" i="22"/>
  <c r="X435" i="22"/>
  <c r="W435" i="22"/>
  <c r="AH455" i="22"/>
  <c r="X455" i="22"/>
  <c r="AB455" i="22"/>
  <c r="AA455" i="22"/>
  <c r="Z455" i="22"/>
  <c r="AC455" i="22"/>
  <c r="AI455" i="22"/>
  <c r="W455" i="22"/>
  <c r="AD455" i="22"/>
  <c r="Y455" i="22"/>
  <c r="AE455" i="22"/>
  <c r="AF455" i="22"/>
  <c r="AG455" i="22"/>
  <c r="AH475" i="22"/>
  <c r="X475" i="22"/>
  <c r="AG475" i="22"/>
  <c r="W475" i="22"/>
  <c r="AF475" i="22"/>
  <c r="AI475" i="22"/>
  <c r="Y475" i="22"/>
  <c r="AD475" i="22"/>
  <c r="AC475" i="22"/>
  <c r="AB475" i="22"/>
  <c r="AE475" i="22"/>
  <c r="AA475" i="22"/>
  <c r="Z475" i="22"/>
  <c r="AA495" i="22"/>
  <c r="AI495" i="22"/>
  <c r="AE495" i="22"/>
  <c r="AD495" i="22"/>
  <c r="AC495" i="22"/>
  <c r="AF495" i="22"/>
  <c r="AH495" i="22"/>
  <c r="W495" i="22"/>
  <c r="Y495" i="22"/>
  <c r="X495" i="22"/>
  <c r="Z495" i="22"/>
  <c r="AB495" i="22"/>
  <c r="AG495" i="22"/>
  <c r="AD515" i="22"/>
  <c r="AC515" i="22"/>
  <c r="AB515" i="22"/>
  <c r="AA515" i="22"/>
  <c r="W515" i="22"/>
  <c r="AI515" i="22"/>
  <c r="AH515" i="22"/>
  <c r="X515" i="22"/>
  <c r="AG515" i="22"/>
  <c r="AF515" i="22"/>
  <c r="AE515" i="22"/>
  <c r="Z515" i="22"/>
  <c r="Y515" i="22"/>
  <c r="AF535" i="22"/>
  <c r="AE535" i="22"/>
  <c r="AD535" i="22"/>
  <c r="AG535" i="22"/>
  <c r="W535" i="22"/>
  <c r="Y535" i="22"/>
  <c r="X535" i="22"/>
  <c r="Z535" i="22"/>
  <c r="AI535" i="22"/>
  <c r="AH535" i="22"/>
  <c r="AC535" i="22"/>
  <c r="AB535" i="22"/>
  <c r="AA535" i="22"/>
  <c r="AF545" i="22"/>
  <c r="AE545" i="22"/>
  <c r="AD545" i="22"/>
  <c r="AG545" i="22"/>
  <c r="W545" i="22"/>
  <c r="AA545" i="22"/>
  <c r="Z545" i="22"/>
  <c r="Y545" i="22"/>
  <c r="X545" i="22"/>
  <c r="AB545" i="22"/>
  <c r="AH545" i="22"/>
  <c r="AC545" i="22"/>
  <c r="AI545" i="22"/>
  <c r="AF565" i="22"/>
  <c r="AE565" i="22"/>
  <c r="AD565" i="22"/>
  <c r="AG565" i="22"/>
  <c r="W565" i="22"/>
  <c r="AI565" i="22"/>
  <c r="AH565" i="22"/>
  <c r="AC565" i="22"/>
  <c r="AB565" i="22"/>
  <c r="AA565" i="22"/>
  <c r="Z565" i="22"/>
  <c r="Y565" i="22"/>
  <c r="X565" i="22"/>
  <c r="AA326" i="22"/>
  <c r="Z326" i="22"/>
  <c r="Y326" i="22"/>
  <c r="AB326" i="22"/>
  <c r="X326" i="22"/>
  <c r="W326" i="22"/>
  <c r="AC326" i="22"/>
  <c r="AH326" i="22"/>
  <c r="AG326" i="22"/>
  <c r="AF326" i="22"/>
  <c r="AE326" i="22"/>
  <c r="AD326" i="22"/>
  <c r="AE337" i="22"/>
  <c r="AB337" i="22"/>
  <c r="AA337" i="22"/>
  <c r="Z337" i="22"/>
  <c r="AC337" i="22"/>
  <c r="AF337" i="22"/>
  <c r="AD337" i="22"/>
  <c r="Y337" i="22"/>
  <c r="AG337" i="22"/>
  <c r="X337" i="22"/>
  <c r="W337" i="22"/>
  <c r="AH337" i="22"/>
  <c r="AI337" i="22"/>
  <c r="AE347" i="22"/>
  <c r="AF347" i="22"/>
  <c r="AD347" i="22"/>
  <c r="AC347" i="22"/>
  <c r="AG347" i="22"/>
  <c r="AB347" i="22"/>
  <c r="AA347" i="22"/>
  <c r="Z347" i="22"/>
  <c r="AH347" i="22"/>
  <c r="W347" i="22"/>
  <c r="X347" i="22"/>
  <c r="AI347" i="22"/>
  <c r="Y347" i="22"/>
  <c r="AE357" i="22"/>
  <c r="AI357" i="22"/>
  <c r="X357" i="22"/>
  <c r="AH357" i="22"/>
  <c r="W357" i="22"/>
  <c r="AG357" i="22"/>
  <c r="Y357" i="22"/>
  <c r="AC357" i="22"/>
  <c r="AB357" i="22"/>
  <c r="AA357" i="22"/>
  <c r="Z357" i="22"/>
  <c r="AD357" i="22"/>
  <c r="AF357" i="22"/>
  <c r="AF367" i="22"/>
  <c r="AE367" i="22"/>
  <c r="AD367" i="22"/>
  <c r="AG367" i="22"/>
  <c r="AA367" i="22"/>
  <c r="Z367" i="22"/>
  <c r="Y367" i="22"/>
  <c r="AB367" i="22"/>
  <c r="AH367" i="22"/>
  <c r="AC367" i="22"/>
  <c r="X367" i="22"/>
  <c r="W367" i="22"/>
  <c r="AI367" i="22"/>
  <c r="AF377" i="22"/>
  <c r="AE377" i="22"/>
  <c r="AD377" i="22"/>
  <c r="AG377" i="22"/>
  <c r="W377" i="22"/>
  <c r="AC377" i="22"/>
  <c r="AB377" i="22"/>
  <c r="AA377" i="22"/>
  <c r="Z377" i="22"/>
  <c r="AH377" i="22"/>
  <c r="AI377" i="22"/>
  <c r="Y377" i="22"/>
  <c r="X377" i="22"/>
  <c r="AF387" i="22"/>
  <c r="AE387" i="22"/>
  <c r="AD387" i="22"/>
  <c r="AG387" i="22"/>
  <c r="W387" i="22"/>
  <c r="AI387" i="22"/>
  <c r="AH387" i="22"/>
  <c r="AC387" i="22"/>
  <c r="AB387" i="22"/>
  <c r="AA387" i="22"/>
  <c r="Z387" i="22"/>
  <c r="Y387" i="22"/>
  <c r="X387" i="22"/>
  <c r="AF397" i="22"/>
  <c r="AE397" i="22"/>
  <c r="AD397" i="22"/>
  <c r="AG397" i="22"/>
  <c r="W397" i="22"/>
  <c r="AI397" i="22"/>
  <c r="AH397" i="22"/>
  <c r="X397" i="22"/>
  <c r="AC397" i="22"/>
  <c r="AB397" i="22"/>
  <c r="AA397" i="22"/>
  <c r="Z397" i="22"/>
  <c r="Y397" i="22"/>
  <c r="AF407" i="22"/>
  <c r="AE407" i="22"/>
  <c r="AD407" i="22"/>
  <c r="AG407" i="22"/>
  <c r="W407" i="22"/>
  <c r="Y407" i="22"/>
  <c r="X407" i="22"/>
  <c r="Z407" i="22"/>
  <c r="AI407" i="22"/>
  <c r="AH407" i="22"/>
  <c r="AC407" i="22"/>
  <c r="AB407" i="22"/>
  <c r="AA407" i="22"/>
  <c r="AE417" i="22"/>
  <c r="AI417" i="22"/>
  <c r="X417" i="22"/>
  <c r="AH417" i="22"/>
  <c r="W417" i="22"/>
  <c r="AG417" i="22"/>
  <c r="Y417" i="22"/>
  <c r="Z417" i="22"/>
  <c r="AB417" i="22"/>
  <c r="AA417" i="22"/>
  <c r="AC417" i="22"/>
  <c r="AF417" i="22"/>
  <c r="AD417" i="22"/>
  <c r="AE427" i="22"/>
  <c r="AA427" i="22"/>
  <c r="Z427" i="22"/>
  <c r="Y427" i="22"/>
  <c r="AB427" i="22"/>
  <c r="AI427" i="22"/>
  <c r="AH427" i="22"/>
  <c r="W427" i="22"/>
  <c r="AG427" i="22"/>
  <c r="AF427" i="22"/>
  <c r="X427" i="22"/>
  <c r="AC427" i="22"/>
  <c r="AD427" i="22"/>
  <c r="AE437" i="22"/>
  <c r="AD437" i="22"/>
  <c r="AC437" i="22"/>
  <c r="AF437" i="22"/>
  <c r="AI437" i="22"/>
  <c r="AH437" i="22"/>
  <c r="AG437" i="22"/>
  <c r="W437" i="22"/>
  <c r="AB437" i="22"/>
  <c r="AA437" i="22"/>
  <c r="X437" i="22"/>
  <c r="Y437" i="22"/>
  <c r="Z437" i="22"/>
  <c r="AB447" i="22"/>
  <c r="AF447" i="22"/>
  <c r="AE447" i="22"/>
  <c r="AD447" i="22"/>
  <c r="AG447" i="22"/>
  <c r="AI447" i="22"/>
  <c r="AH447" i="22"/>
  <c r="AC447" i="22"/>
  <c r="AA447" i="22"/>
  <c r="W447" i="22"/>
  <c r="X447" i="22"/>
  <c r="Z447" i="22"/>
  <c r="Y447" i="22"/>
  <c r="AB457" i="22"/>
  <c r="AI457" i="22"/>
  <c r="X457" i="22"/>
  <c r="AH457" i="22"/>
  <c r="W457" i="22"/>
  <c r="AG457" i="22"/>
  <c r="Y457" i="22"/>
  <c r="AF457" i="22"/>
  <c r="AE457" i="22"/>
  <c r="AD457" i="22"/>
  <c r="AC457" i="22"/>
  <c r="AA457" i="22"/>
  <c r="Z457" i="22"/>
  <c r="AB467" i="22"/>
  <c r="AA467" i="22"/>
  <c r="Z467" i="22"/>
  <c r="AC467" i="22"/>
  <c r="AH467" i="22"/>
  <c r="AG467" i="22"/>
  <c r="AF467" i="22"/>
  <c r="AI467" i="22"/>
  <c r="W467" i="22"/>
  <c r="X467" i="22"/>
  <c r="Y467" i="22"/>
  <c r="AE467" i="22"/>
  <c r="AD467" i="22"/>
  <c r="AB477" i="22"/>
  <c r="AA477" i="22"/>
  <c r="Z477" i="22"/>
  <c r="AC477" i="22"/>
  <c r="AI477" i="22"/>
  <c r="AH477" i="22"/>
  <c r="W477" i="22"/>
  <c r="AE477" i="22"/>
  <c r="AD477" i="22"/>
  <c r="Y477" i="22"/>
  <c r="X477" i="22"/>
  <c r="AF477" i="22"/>
  <c r="AG477" i="22"/>
  <c r="AE487" i="22"/>
  <c r="AI487" i="22"/>
  <c r="X487" i="22"/>
  <c r="AH487" i="22"/>
  <c r="W487" i="22"/>
  <c r="AG487" i="22"/>
  <c r="Y487" i="22"/>
  <c r="AD487" i="22"/>
  <c r="AC487" i="22"/>
  <c r="AB487" i="22"/>
  <c r="AA487" i="22"/>
  <c r="AF487" i="22"/>
  <c r="Z487" i="22"/>
  <c r="AE497" i="22"/>
  <c r="AD497" i="22"/>
  <c r="AC497" i="22"/>
  <c r="AF497" i="22"/>
  <c r="AB497" i="22"/>
  <c r="AA497" i="22"/>
  <c r="AG497" i="22"/>
  <c r="AI497" i="22"/>
  <c r="AH497" i="22"/>
  <c r="Z497" i="22"/>
  <c r="Y497" i="22"/>
  <c r="X497" i="22"/>
  <c r="W497" i="22"/>
  <c r="AH507" i="22"/>
  <c r="X507" i="22"/>
  <c r="AG507" i="22"/>
  <c r="AF507" i="22"/>
  <c r="AE507" i="22"/>
  <c r="AD507" i="22"/>
  <c r="AC507" i="22"/>
  <c r="AB507" i="22"/>
  <c r="AA507" i="22"/>
  <c r="AI507" i="22"/>
  <c r="W507" i="22"/>
  <c r="Z507" i="22"/>
  <c r="Y507" i="22"/>
  <c r="Z517" i="22"/>
  <c r="AI517" i="22"/>
  <c r="AH517" i="22"/>
  <c r="X517" i="22"/>
  <c r="AA517" i="22"/>
  <c r="Y517" i="22"/>
  <c r="W517" i="22"/>
  <c r="AD517" i="22"/>
  <c r="AC517" i="22"/>
  <c r="AB517" i="22"/>
  <c r="AE517" i="22"/>
  <c r="AF517" i="22"/>
  <c r="AG517" i="22"/>
  <c r="Z527" i="22"/>
  <c r="AI527" i="22"/>
  <c r="Y527" i="22"/>
  <c r="AH527" i="22"/>
  <c r="X527" i="22"/>
  <c r="AA527" i="22"/>
  <c r="AC527" i="22"/>
  <c r="AB527" i="22"/>
  <c r="W527" i="22"/>
  <c r="AD527" i="22"/>
  <c r="AG527" i="22"/>
  <c r="AF527" i="22"/>
  <c r="AE527" i="22"/>
  <c r="Z537" i="22"/>
  <c r="AI537" i="22"/>
  <c r="Y537" i="22"/>
  <c r="AH537" i="22"/>
  <c r="X537" i="22"/>
  <c r="AA537" i="22"/>
  <c r="AE537" i="22"/>
  <c r="AD537" i="22"/>
  <c r="AC537" i="22"/>
  <c r="AF537" i="22"/>
  <c r="W537" i="22"/>
  <c r="AB537" i="22"/>
  <c r="AG537" i="22"/>
  <c r="Z547" i="22"/>
  <c r="AI547" i="22"/>
  <c r="Y547" i="22"/>
  <c r="AH547" i="22"/>
  <c r="X547" i="22"/>
  <c r="AA547" i="22"/>
  <c r="AG547" i="22"/>
  <c r="AF547" i="22"/>
  <c r="AE547" i="22"/>
  <c r="AD547" i="22"/>
  <c r="AC547" i="22"/>
  <c r="AB547" i="22"/>
  <c r="W547" i="22"/>
  <c r="Z557" i="22"/>
  <c r="AI557" i="22"/>
  <c r="Y557" i="22"/>
  <c r="AH557" i="22"/>
  <c r="X557" i="22"/>
  <c r="AA557" i="22"/>
  <c r="AG557" i="22"/>
  <c r="AF557" i="22"/>
  <c r="AE557" i="22"/>
  <c r="AD557" i="22"/>
  <c r="W557" i="22"/>
  <c r="AB557" i="22"/>
  <c r="AC557" i="22"/>
  <c r="Z567" i="22"/>
  <c r="AI567" i="22"/>
  <c r="Y567" i="22"/>
  <c r="AH567" i="22"/>
  <c r="X567" i="22"/>
  <c r="AA567" i="22"/>
  <c r="W567" i="22"/>
  <c r="AB567" i="22"/>
  <c r="AG567" i="22"/>
  <c r="AF567" i="22"/>
  <c r="AC567" i="22"/>
  <c r="AE567" i="22"/>
  <c r="AD567" i="22"/>
  <c r="AI170" i="22"/>
  <c r="AI290" i="22"/>
  <c r="AI281" i="22"/>
  <c r="AI302" i="22"/>
  <c r="AI179" i="22"/>
  <c r="AI309" i="22"/>
  <c r="AI188" i="22"/>
  <c r="AI288" i="22"/>
  <c r="AI90" i="22"/>
  <c r="AI201" i="22"/>
  <c r="AI177" i="22"/>
  <c r="AI297" i="22"/>
  <c r="AI18" i="22"/>
  <c r="AI72" i="22"/>
  <c r="AI63" i="22"/>
  <c r="AI163" i="22"/>
  <c r="AI263" i="22"/>
  <c r="AI54" i="22"/>
  <c r="AI154" i="22"/>
  <c r="AI254" i="22"/>
  <c r="AI15" i="22"/>
  <c r="AI115" i="22"/>
  <c r="AI215" i="22"/>
  <c r="AI315" i="22"/>
  <c r="AI76" i="22"/>
  <c r="AI176" i="22"/>
  <c r="AI276" i="22"/>
  <c r="AI34" i="22"/>
  <c r="U1" i="22"/>
  <c r="AI3" i="22"/>
  <c r="Z3" i="22"/>
  <c r="AG3" i="22"/>
  <c r="AE3" i="22"/>
  <c r="Y3" i="22"/>
  <c r="AF3" i="22"/>
  <c r="AH3" i="22"/>
  <c r="X3" i="22"/>
  <c r="AA3" i="22"/>
  <c r="AD3" i="22"/>
  <c r="AC3" i="22"/>
  <c r="AB3" i="22"/>
  <c r="AK1" i="23"/>
  <c r="AI1" i="23"/>
  <c r="AJ1" i="23"/>
  <c r="AH1" i="23"/>
  <c r="AL1" i="23"/>
  <c r="U766" i="10"/>
  <c r="AT766" i="10" s="1"/>
  <c r="U765" i="10"/>
  <c r="AT765" i="10" s="1"/>
  <c r="U764" i="10"/>
  <c r="AT764" i="10" s="1"/>
  <c r="U763" i="10"/>
  <c r="AT763" i="10" s="1"/>
  <c r="U762" i="10"/>
  <c r="AT762" i="10" s="1"/>
  <c r="U761" i="10"/>
  <c r="AT761" i="10" s="1"/>
  <c r="U760" i="10"/>
  <c r="AT760" i="10" s="1"/>
  <c r="U759" i="10"/>
  <c r="AT759" i="10" s="1"/>
  <c r="U758" i="10"/>
  <c r="AT758" i="10" s="1"/>
  <c r="U757" i="10"/>
  <c r="AT757" i="10" s="1"/>
  <c r="U756" i="10"/>
  <c r="AT756" i="10" s="1"/>
  <c r="U755" i="10"/>
  <c r="AT755" i="10" s="1"/>
  <c r="U754" i="10"/>
  <c r="AT754" i="10" s="1"/>
  <c r="U753" i="10"/>
  <c r="AT753" i="10" s="1"/>
  <c r="U752" i="10"/>
  <c r="AT752" i="10" s="1"/>
  <c r="U751" i="10"/>
  <c r="AT751" i="10" s="1"/>
  <c r="U750" i="10"/>
  <c r="AT750" i="10" s="1"/>
  <c r="U749" i="10"/>
  <c r="AT749" i="10" s="1"/>
  <c r="U748" i="10"/>
  <c r="AT748" i="10" s="1"/>
  <c r="U747" i="10"/>
  <c r="AT747" i="10" s="1"/>
  <c r="U746" i="10"/>
  <c r="AT746" i="10" s="1"/>
  <c r="U745" i="10"/>
  <c r="AT745" i="10" s="1"/>
  <c r="AY314" i="10"/>
  <c r="AX314" i="10"/>
  <c r="AW314" i="10"/>
  <c r="AV314" i="10"/>
  <c r="AU314" i="10"/>
  <c r="AY311" i="10"/>
  <c r="AX311" i="10"/>
  <c r="AW311" i="10"/>
  <c r="AV311" i="10"/>
  <c r="AU311" i="10"/>
  <c r="AY309" i="10"/>
  <c r="AX309" i="10"/>
  <c r="AW309" i="10"/>
  <c r="AV309" i="10"/>
  <c r="AU309" i="10"/>
  <c r="AY308" i="10"/>
  <c r="AX308" i="10"/>
  <c r="AW308" i="10"/>
  <c r="AV308" i="10"/>
  <c r="AU308" i="10"/>
  <c r="AY307" i="10"/>
  <c r="AX307" i="10"/>
  <c r="AW307" i="10"/>
  <c r="AV307" i="10"/>
  <c r="AU307" i="10"/>
  <c r="AY306" i="10"/>
  <c r="AX306" i="10"/>
  <c r="AW306" i="10"/>
  <c r="AV306" i="10"/>
  <c r="AU306" i="10"/>
  <c r="AY766" i="10"/>
  <c r="AX766" i="10"/>
  <c r="AW766" i="10"/>
  <c r="AV766" i="10"/>
  <c r="AY765" i="10"/>
  <c r="AX765" i="10"/>
  <c r="AW765" i="10"/>
  <c r="AV765" i="10"/>
  <c r="AY764" i="10"/>
  <c r="AX764" i="10"/>
  <c r="AW764" i="10"/>
  <c r="AV764" i="10"/>
  <c r="AY763" i="10"/>
  <c r="AX763" i="10"/>
  <c r="AW763" i="10"/>
  <c r="AV763" i="10"/>
  <c r="AY762" i="10"/>
  <c r="AX762" i="10"/>
  <c r="AW762" i="10"/>
  <c r="AV762" i="10"/>
  <c r="AY761" i="10"/>
  <c r="AX761" i="10"/>
  <c r="AW761" i="10"/>
  <c r="AV761" i="10"/>
  <c r="AY760" i="10"/>
  <c r="AX760" i="10"/>
  <c r="AW760" i="10"/>
  <c r="AV760" i="10"/>
  <c r="AY759" i="10"/>
  <c r="AX759" i="10"/>
  <c r="AW759" i="10"/>
  <c r="AV759" i="10"/>
  <c r="AY758" i="10"/>
  <c r="AX758" i="10"/>
  <c r="AW758" i="10"/>
  <c r="AV758" i="10"/>
  <c r="AY757" i="10"/>
  <c r="AX757" i="10"/>
  <c r="AW757" i="10"/>
  <c r="AV757" i="10"/>
  <c r="AY756" i="10"/>
  <c r="AX756" i="10"/>
  <c r="AW756" i="10"/>
  <c r="AV756" i="10"/>
  <c r="AY755" i="10"/>
  <c r="AX755" i="10"/>
  <c r="AW755" i="10"/>
  <c r="AV755" i="10"/>
  <c r="AY754" i="10"/>
  <c r="AX754" i="10"/>
  <c r="AW754" i="10"/>
  <c r="AV754" i="10"/>
  <c r="AY753" i="10"/>
  <c r="AX753" i="10"/>
  <c r="AW753" i="10"/>
  <c r="AV753" i="10"/>
  <c r="AY752" i="10"/>
  <c r="AX752" i="10"/>
  <c r="AW752" i="10"/>
  <c r="AV752" i="10"/>
  <c r="AY751" i="10"/>
  <c r="AX751" i="10"/>
  <c r="AW751" i="10"/>
  <c r="AV751" i="10"/>
  <c r="AY750" i="10"/>
  <c r="AX750" i="10"/>
  <c r="AW750" i="10"/>
  <c r="AV750" i="10"/>
  <c r="AY749" i="10"/>
  <c r="AX749" i="10"/>
  <c r="AW749" i="10"/>
  <c r="AV749" i="10"/>
  <c r="AY748" i="10"/>
  <c r="AX748" i="10"/>
  <c r="AW748" i="10"/>
  <c r="AV748" i="10"/>
  <c r="AY747" i="10"/>
  <c r="AX747" i="10"/>
  <c r="AW747" i="10"/>
  <c r="AV747" i="10"/>
  <c r="AY746" i="10"/>
  <c r="AX746" i="10"/>
  <c r="AW746" i="10"/>
  <c r="AV746" i="10"/>
  <c r="AY745" i="10"/>
  <c r="AX745" i="10"/>
  <c r="AW745" i="10"/>
  <c r="AV745" i="10"/>
  <c r="AY305" i="10"/>
  <c r="AX305" i="10"/>
  <c r="AW305" i="10"/>
  <c r="AV305" i="10"/>
  <c r="AU305" i="10"/>
  <c r="AY304" i="10"/>
  <c r="AX304" i="10"/>
  <c r="AW304" i="10"/>
  <c r="AV304" i="10"/>
  <c r="AU304" i="10"/>
  <c r="AY303" i="10"/>
  <c r="AX303" i="10"/>
  <c r="AW303" i="10"/>
  <c r="AV303" i="10"/>
  <c r="AU303" i="10"/>
  <c r="AY302" i="10"/>
  <c r="AX302" i="10"/>
  <c r="AW302" i="10"/>
  <c r="AV302" i="10"/>
  <c r="AU302" i="10"/>
  <c r="AY301" i="10"/>
  <c r="AX301" i="10"/>
  <c r="AW301" i="10"/>
  <c r="AV301" i="10"/>
  <c r="AU301" i="10"/>
  <c r="AY300" i="10"/>
  <c r="AX300" i="10"/>
  <c r="AW300" i="10"/>
  <c r="AV300" i="10"/>
  <c r="AU300" i="10"/>
  <c r="AY299" i="10"/>
  <c r="AX299" i="10"/>
  <c r="AW299" i="10"/>
  <c r="AV299" i="10"/>
  <c r="AU299" i="10"/>
  <c r="AY298" i="10"/>
  <c r="AX298" i="10"/>
  <c r="AW298" i="10"/>
  <c r="AV298" i="10"/>
  <c r="AU298" i="10"/>
  <c r="AY297" i="10"/>
  <c r="AX297" i="10"/>
  <c r="AW297" i="10"/>
  <c r="AV297" i="10"/>
  <c r="AU297" i="10"/>
  <c r="AY296" i="10"/>
  <c r="AX296" i="10"/>
  <c r="AW296" i="10"/>
  <c r="AV296" i="10"/>
  <c r="AU296" i="10"/>
  <c r="AY293" i="10"/>
  <c r="AX293" i="10"/>
  <c r="AW293" i="10"/>
  <c r="AV293" i="10"/>
  <c r="AU293" i="10"/>
  <c r="AY290" i="10"/>
  <c r="AX290" i="10"/>
  <c r="AW290" i="10"/>
  <c r="AV290" i="10"/>
  <c r="AU290" i="10"/>
  <c r="AY280" i="10"/>
  <c r="AX280" i="10"/>
  <c r="AW280" i="10"/>
  <c r="AV280" i="10"/>
  <c r="AU280" i="10"/>
  <c r="AY279" i="10"/>
  <c r="AX279" i="10"/>
  <c r="AW279" i="10"/>
  <c r="AV279" i="10"/>
  <c r="AU279" i="10"/>
  <c r="AY275" i="10"/>
  <c r="AX275" i="10"/>
  <c r="AW275" i="10"/>
  <c r="AV275" i="10"/>
  <c r="AU275" i="10"/>
  <c r="AY274" i="10"/>
  <c r="AX274" i="10"/>
  <c r="AW274" i="10"/>
  <c r="AV274" i="10"/>
  <c r="AU274" i="10"/>
  <c r="AY256" i="10"/>
  <c r="AX256" i="10"/>
  <c r="AW256" i="10"/>
  <c r="AV256" i="10"/>
  <c r="AU256" i="10"/>
  <c r="AY255" i="10"/>
  <c r="AX255" i="10"/>
  <c r="AW255" i="10"/>
  <c r="AV255" i="10"/>
  <c r="AU255" i="10"/>
  <c r="AY248" i="10"/>
  <c r="AX248" i="10"/>
  <c r="AW248" i="10"/>
  <c r="AV248" i="10"/>
  <c r="AU248" i="10"/>
  <c r="AY245" i="10"/>
  <c r="AX245" i="10"/>
  <c r="AW245" i="10"/>
  <c r="AV245" i="10"/>
  <c r="AU245" i="10"/>
  <c r="AY165" i="10"/>
  <c r="AX165" i="10"/>
  <c r="AW165" i="10"/>
  <c r="AV165" i="10"/>
  <c r="AU165" i="10"/>
  <c r="AY163" i="10"/>
  <c r="AX163" i="10"/>
  <c r="AW163" i="10"/>
  <c r="AV163" i="10"/>
  <c r="AU163" i="10"/>
  <c r="AY152" i="10"/>
  <c r="AX152" i="10"/>
  <c r="AW152" i="10"/>
  <c r="AV152" i="10"/>
  <c r="AU152" i="10"/>
  <c r="AY145" i="10"/>
  <c r="AX145" i="10"/>
  <c r="AW145" i="10"/>
  <c r="AV145" i="10"/>
  <c r="AU145" i="10"/>
  <c r="AY139" i="10"/>
  <c r="AX139" i="10"/>
  <c r="AW139" i="10"/>
  <c r="AV139" i="10"/>
  <c r="AU139" i="10"/>
  <c r="AY138" i="10"/>
  <c r="AX138" i="10"/>
  <c r="AW138" i="10"/>
  <c r="AV138" i="10"/>
  <c r="AU138" i="10"/>
  <c r="AY132" i="10"/>
  <c r="AX132" i="10"/>
  <c r="AW132" i="10"/>
  <c r="AV132" i="10"/>
  <c r="AU132" i="10"/>
  <c r="AY46" i="10"/>
  <c r="AX46" i="10"/>
  <c r="AW46" i="10"/>
  <c r="AV46" i="10"/>
  <c r="AU46" i="10"/>
  <c r="AY45" i="10"/>
  <c r="AX45" i="10"/>
  <c r="AW45" i="10"/>
  <c r="AV45" i="10"/>
  <c r="AU45" i="10"/>
  <c r="AY44" i="10"/>
  <c r="AX44" i="10"/>
  <c r="AW44" i="10"/>
  <c r="AV44" i="10"/>
  <c r="AU44" i="10"/>
  <c r="AY43" i="10"/>
  <c r="AX43" i="10"/>
  <c r="AW43" i="10"/>
  <c r="AV43" i="10"/>
  <c r="AU43" i="10"/>
  <c r="AY42" i="10"/>
  <c r="AX42" i="10"/>
  <c r="AW42" i="10"/>
  <c r="AV42" i="10"/>
  <c r="AU42" i="10"/>
  <c r="AY41" i="10"/>
  <c r="AX41" i="10"/>
  <c r="AW41" i="10"/>
  <c r="AV41" i="10"/>
  <c r="AU41" i="10"/>
  <c r="AY40" i="10"/>
  <c r="AX40" i="10"/>
  <c r="AW40" i="10"/>
  <c r="AV40" i="10"/>
  <c r="AU40" i="10"/>
  <c r="AY39" i="10"/>
  <c r="AX39" i="10"/>
  <c r="AW39" i="10"/>
  <c r="AV39" i="10"/>
  <c r="AU39" i="10"/>
  <c r="AY38" i="10"/>
  <c r="AX38" i="10"/>
  <c r="AW38" i="10"/>
  <c r="AV38" i="10"/>
  <c r="AU38" i="10"/>
  <c r="AY37" i="10"/>
  <c r="AX37" i="10"/>
  <c r="AW37" i="10"/>
  <c r="AV37" i="10"/>
  <c r="AU37" i="10"/>
  <c r="AY36" i="10"/>
  <c r="AX36" i="10"/>
  <c r="AW36" i="10"/>
  <c r="AV36" i="10"/>
  <c r="AU36" i="10"/>
  <c r="AY35" i="10"/>
  <c r="AX35" i="10"/>
  <c r="AW35" i="10"/>
  <c r="AV35" i="10"/>
  <c r="AU35" i="10"/>
  <c r="AY34" i="10"/>
  <c r="AX34" i="10"/>
  <c r="AW34" i="10"/>
  <c r="AV34" i="10"/>
  <c r="AU34" i="10"/>
  <c r="AY33" i="10"/>
  <c r="AX33" i="10"/>
  <c r="AW33" i="10"/>
  <c r="AV33" i="10"/>
  <c r="AU33" i="10"/>
  <c r="AY32" i="10"/>
  <c r="AX32" i="10"/>
  <c r="AW32" i="10"/>
  <c r="AV32" i="10"/>
  <c r="AU32" i="10"/>
  <c r="AY31" i="10"/>
  <c r="AX31" i="10"/>
  <c r="AW31" i="10"/>
  <c r="AV31" i="10"/>
  <c r="AU31" i="10"/>
  <c r="AY30" i="10"/>
  <c r="AX30" i="10"/>
  <c r="AW30" i="10"/>
  <c r="AV30" i="10"/>
  <c r="AU30" i="10"/>
  <c r="AY29" i="10"/>
  <c r="AX29" i="10"/>
  <c r="AW29" i="10"/>
  <c r="AV29" i="10"/>
  <c r="AU29" i="10"/>
  <c r="AY28" i="10"/>
  <c r="AX28" i="10"/>
  <c r="AW28" i="10"/>
  <c r="AV28" i="10"/>
  <c r="AU28" i="10"/>
  <c r="AY27" i="10"/>
  <c r="AX27" i="10"/>
  <c r="AW27" i="10"/>
  <c r="AV27" i="10"/>
  <c r="AU27" i="10"/>
  <c r="AY26" i="10"/>
  <c r="AX26" i="10"/>
  <c r="AW26" i="10"/>
  <c r="AV26" i="10"/>
  <c r="AU26" i="10"/>
  <c r="AY25" i="10"/>
  <c r="AX25" i="10"/>
  <c r="AW25" i="10"/>
  <c r="AV25" i="10"/>
  <c r="AU25" i="10"/>
  <c r="AY24" i="10"/>
  <c r="AX24" i="10"/>
  <c r="AW24" i="10"/>
  <c r="AV24" i="10"/>
  <c r="AU24" i="10"/>
  <c r="AY23" i="10"/>
  <c r="AX23" i="10"/>
  <c r="AW23" i="10"/>
  <c r="AV23" i="10"/>
  <c r="AU23" i="10"/>
  <c r="AY22" i="10"/>
  <c r="AX22" i="10"/>
  <c r="AW22" i="10"/>
  <c r="AV22" i="10"/>
  <c r="AU22" i="10"/>
  <c r="AY21" i="10"/>
  <c r="AX21" i="10"/>
  <c r="AW21" i="10"/>
  <c r="AV21" i="10"/>
  <c r="AU21" i="10"/>
  <c r="AY379" i="10"/>
  <c r="AX379" i="10"/>
  <c r="AW379" i="10"/>
  <c r="AV379" i="10"/>
  <c r="AY357" i="10"/>
  <c r="AX357" i="10"/>
  <c r="AW357" i="10"/>
  <c r="AV357" i="10"/>
  <c r="AY353" i="10"/>
  <c r="AX353" i="10"/>
  <c r="AW353" i="10"/>
  <c r="AV353" i="10"/>
  <c r="AY352" i="10"/>
  <c r="AX352" i="10"/>
  <c r="AW352" i="10"/>
  <c r="AV352" i="10"/>
  <c r="AT314" i="10"/>
  <c r="AT311" i="10"/>
  <c r="AT309" i="10"/>
  <c r="AT308" i="10"/>
  <c r="AT307" i="10"/>
  <c r="AT306" i="10"/>
  <c r="AT305" i="10"/>
  <c r="AT304" i="10"/>
  <c r="AT303" i="10"/>
  <c r="AT302" i="10"/>
  <c r="AT301" i="10"/>
  <c r="AT300" i="10"/>
  <c r="AT299" i="10"/>
  <c r="AT298" i="10"/>
  <c r="AT297" i="10"/>
  <c r="AT296" i="10"/>
  <c r="AT293" i="10"/>
  <c r="AT290" i="10"/>
  <c r="AT280" i="10"/>
  <c r="AT279" i="10"/>
  <c r="AT275" i="10"/>
  <c r="AT274" i="10"/>
  <c r="AT256" i="10"/>
  <c r="AT255" i="10"/>
  <c r="AT248" i="10"/>
  <c r="AT245" i="10"/>
  <c r="AT228" i="10"/>
  <c r="AT165" i="10"/>
  <c r="AT163" i="10"/>
  <c r="AT152" i="10"/>
  <c r="AT145" i="10"/>
  <c r="AT139" i="10"/>
  <c r="AT138" i="10"/>
  <c r="AT132" i="10"/>
  <c r="AY71" i="10"/>
  <c r="AT70" i="10"/>
  <c r="AV69" i="10"/>
  <c r="AY68" i="10"/>
  <c r="AY66" i="10"/>
  <c r="AY61" i="10"/>
  <c r="AY58" i="10"/>
  <c r="AX57" i="10"/>
  <c r="AT55" i="10"/>
  <c r="AV54" i="10"/>
  <c r="AT50" i="10"/>
  <c r="AV49" i="10"/>
  <c r="AV47" i="10"/>
  <c r="AT46" i="10"/>
  <c r="AT45" i="10"/>
  <c r="AT44" i="10"/>
  <c r="AT43" i="10"/>
  <c r="AT42" i="10"/>
  <c r="AT41" i="10"/>
  <c r="AT40" i="10"/>
  <c r="AT39" i="10"/>
  <c r="AT38" i="10"/>
  <c r="AT37" i="10"/>
  <c r="AT36" i="10"/>
  <c r="AT35" i="10"/>
  <c r="AT34" i="10"/>
  <c r="AT33" i="10"/>
  <c r="AT32" i="10"/>
  <c r="AT31" i="10"/>
  <c r="AT30" i="10"/>
  <c r="AT29" i="10"/>
  <c r="AT28" i="10"/>
  <c r="AT27" i="10"/>
  <c r="AT26" i="10"/>
  <c r="AT25" i="10"/>
  <c r="AT24" i="10"/>
  <c r="AT23" i="10"/>
  <c r="AT22" i="10"/>
  <c r="AT21" i="10"/>
  <c r="AT20" i="10"/>
  <c r="AV19" i="10"/>
  <c r="AW18" i="10"/>
  <c r="AX17" i="10"/>
  <c r="AT15" i="10"/>
  <c r="AU14" i="10"/>
  <c r="AT12" i="10"/>
  <c r="AT10" i="10"/>
  <c r="AT9" i="10"/>
  <c r="AT8" i="10"/>
  <c r="AT7" i="10"/>
  <c r="AT6" i="10"/>
  <c r="AT5" i="10"/>
  <c r="AT4" i="10"/>
  <c r="AT3" i="10"/>
  <c r="U316" i="10"/>
  <c r="AT316" i="10" s="1"/>
  <c r="U317" i="10"/>
  <c r="AT317" i="10" s="1"/>
  <c r="U318" i="10"/>
  <c r="AT318" i="10" s="1"/>
  <c r="U319" i="10"/>
  <c r="AT319" i="10" s="1"/>
  <c r="U320" i="10"/>
  <c r="AT320" i="10" s="1"/>
  <c r="U321" i="10"/>
  <c r="AT321" i="10" s="1"/>
  <c r="U322" i="10"/>
  <c r="AT322" i="10" s="1"/>
  <c r="U323" i="10"/>
  <c r="AT323" i="10" s="1"/>
  <c r="U324" i="10"/>
  <c r="AT324" i="10" s="1"/>
  <c r="U325" i="10"/>
  <c r="AT325" i="10" s="1"/>
  <c r="U326" i="10"/>
  <c r="AT326" i="10" s="1"/>
  <c r="U327" i="10"/>
  <c r="AT327" i="10" s="1"/>
  <c r="U328" i="10"/>
  <c r="AT328" i="10" s="1"/>
  <c r="U329" i="10"/>
  <c r="AT329" i="10" s="1"/>
  <c r="U330" i="10"/>
  <c r="AT330" i="10" s="1"/>
  <c r="U331" i="10"/>
  <c r="AT331" i="10" s="1"/>
  <c r="U332" i="10"/>
  <c r="AT332" i="10" s="1"/>
  <c r="U333" i="10"/>
  <c r="AT333" i="10" s="1"/>
  <c r="U334" i="10"/>
  <c r="AT334" i="10" s="1"/>
  <c r="U335" i="10"/>
  <c r="AT335" i="10" s="1"/>
  <c r="U336" i="10"/>
  <c r="AT336" i="10" s="1"/>
  <c r="U337" i="10"/>
  <c r="AT337" i="10" s="1"/>
  <c r="U338" i="10"/>
  <c r="AT338" i="10" s="1"/>
  <c r="U339" i="10"/>
  <c r="AT339" i="10" s="1"/>
  <c r="U340" i="10"/>
  <c r="AT340" i="10" s="1"/>
  <c r="U341" i="10"/>
  <c r="AT341" i="10" s="1"/>
  <c r="U342" i="10"/>
  <c r="AT342" i="10" s="1"/>
  <c r="U343" i="10"/>
  <c r="AT343" i="10" s="1"/>
  <c r="U344" i="10"/>
  <c r="AT344" i="10" s="1"/>
  <c r="U345" i="10"/>
  <c r="AT345" i="10" s="1"/>
  <c r="U346" i="10"/>
  <c r="AT346" i="10" s="1"/>
  <c r="U347" i="10"/>
  <c r="AT347" i="10" s="1"/>
  <c r="U348" i="10"/>
  <c r="AT348" i="10" s="1"/>
  <c r="U349" i="10"/>
  <c r="AT349" i="10" s="1"/>
  <c r="U350" i="10"/>
  <c r="AT350" i="10" s="1"/>
  <c r="U351" i="10"/>
  <c r="AT351" i="10" s="1"/>
  <c r="U352" i="10"/>
  <c r="AT352" i="10" s="1"/>
  <c r="U353" i="10"/>
  <c r="AT353" i="10" s="1"/>
  <c r="U354" i="10"/>
  <c r="AT354" i="10" s="1"/>
  <c r="U355" i="10"/>
  <c r="AT355" i="10" s="1"/>
  <c r="U356" i="10"/>
  <c r="AT356" i="10" s="1"/>
  <c r="U357" i="10"/>
  <c r="AT357" i="10" s="1"/>
  <c r="U358" i="10"/>
  <c r="AT358" i="10" s="1"/>
  <c r="U359" i="10"/>
  <c r="AT359" i="10" s="1"/>
  <c r="U360" i="10"/>
  <c r="AT360" i="10" s="1"/>
  <c r="U361" i="10"/>
  <c r="AT361" i="10" s="1"/>
  <c r="U362" i="10"/>
  <c r="AT362" i="10" s="1"/>
  <c r="U363" i="10"/>
  <c r="AT363" i="10" s="1"/>
  <c r="U364" i="10"/>
  <c r="AT364" i="10" s="1"/>
  <c r="U365" i="10"/>
  <c r="AT365" i="10" s="1"/>
  <c r="U366" i="10"/>
  <c r="AT366" i="10" s="1"/>
  <c r="U367" i="10"/>
  <c r="AT367" i="10" s="1"/>
  <c r="U368" i="10"/>
  <c r="AT368" i="10" s="1"/>
  <c r="U369" i="10"/>
  <c r="AT369" i="10" s="1"/>
  <c r="U370" i="10"/>
  <c r="AT370" i="10" s="1"/>
  <c r="U371" i="10"/>
  <c r="AT371" i="10" s="1"/>
  <c r="U372" i="10"/>
  <c r="AT372" i="10" s="1"/>
  <c r="U373" i="10"/>
  <c r="AT373" i="10" s="1"/>
  <c r="U374" i="10"/>
  <c r="AT374" i="10" s="1"/>
  <c r="U375" i="10"/>
  <c r="AT375" i="10" s="1"/>
  <c r="U376" i="10"/>
  <c r="AT376" i="10" s="1"/>
  <c r="U377" i="10"/>
  <c r="AT377" i="10" s="1"/>
  <c r="U378" i="10"/>
  <c r="AT378" i="10" s="1"/>
  <c r="U379" i="10"/>
  <c r="AT379" i="10" s="1"/>
  <c r="U380" i="10"/>
  <c r="AT380" i="10" s="1"/>
  <c r="U381" i="10"/>
  <c r="AT381" i="10" s="1"/>
  <c r="U382" i="10"/>
  <c r="AT382" i="10" s="1"/>
  <c r="U383" i="10"/>
  <c r="AT383" i="10" s="1"/>
  <c r="U384" i="10"/>
  <c r="AT384" i="10" s="1"/>
  <c r="U385" i="10"/>
  <c r="AT385" i="10" s="1"/>
  <c r="U386" i="10"/>
  <c r="AT386" i="10" s="1"/>
  <c r="U387" i="10"/>
  <c r="AT387" i="10" s="1"/>
  <c r="U388" i="10"/>
  <c r="AT388" i="10" s="1"/>
  <c r="U389" i="10"/>
  <c r="AT389" i="10" s="1"/>
  <c r="U390" i="10"/>
  <c r="AT390" i="10" s="1"/>
  <c r="U391" i="10"/>
  <c r="AT391" i="10" s="1"/>
  <c r="U315" i="10"/>
  <c r="AT315" i="10" s="1"/>
  <c r="V766" i="10" a="1"/>
  <c r="V766" i="10" s="1"/>
  <c r="AU766" i="10" s="1"/>
  <c r="V765" i="10" a="1"/>
  <c r="V765" i="10" s="1"/>
  <c r="AU765" i="10" s="1"/>
  <c r="V764" i="10" a="1"/>
  <c r="V764" i="10" s="1"/>
  <c r="AU764" i="10" s="1"/>
  <c r="V763" i="10" a="1"/>
  <c r="V763" i="10" s="1"/>
  <c r="AU763" i="10" s="1"/>
  <c r="V762" i="10" a="1"/>
  <c r="V762" i="10" s="1"/>
  <c r="AU762" i="10" s="1"/>
  <c r="V761" i="10" a="1"/>
  <c r="V761" i="10" s="1"/>
  <c r="AU761" i="10" s="1"/>
  <c r="V760" i="10" a="1"/>
  <c r="V760" i="10" s="1"/>
  <c r="AU760" i="10" s="1"/>
  <c r="V759" i="10" a="1"/>
  <c r="V759" i="10" s="1"/>
  <c r="AU759" i="10" s="1"/>
  <c r="V758" i="10" a="1"/>
  <c r="V758" i="10" s="1"/>
  <c r="AU758" i="10" s="1"/>
  <c r="V757" i="10" a="1"/>
  <c r="V757" i="10" s="1"/>
  <c r="AU757" i="10" s="1"/>
  <c r="V756" i="10" a="1"/>
  <c r="V756" i="10" s="1"/>
  <c r="AU756" i="10" s="1"/>
  <c r="V755" i="10" a="1"/>
  <c r="V755" i="10" s="1"/>
  <c r="AU755" i="10" s="1"/>
  <c r="V754" i="10" a="1"/>
  <c r="V754" i="10" s="1"/>
  <c r="AU754" i="10" s="1"/>
  <c r="V753" i="10" a="1"/>
  <c r="V753" i="10" s="1"/>
  <c r="AU753" i="10" s="1"/>
  <c r="V752" i="10" a="1"/>
  <c r="V752" i="10" s="1"/>
  <c r="AU752" i="10" s="1"/>
  <c r="V751" i="10" a="1"/>
  <c r="V751" i="10" s="1"/>
  <c r="AU751" i="10" s="1"/>
  <c r="V750" i="10" a="1"/>
  <c r="V750" i="10" s="1"/>
  <c r="AU750" i="10" s="1"/>
  <c r="V749" i="10" a="1"/>
  <c r="V749" i="10" s="1"/>
  <c r="AU749" i="10" s="1"/>
  <c r="V748" i="10" a="1"/>
  <c r="V748" i="10" s="1"/>
  <c r="AU748" i="10" s="1"/>
  <c r="V747" i="10" a="1"/>
  <c r="V747" i="10" s="1"/>
  <c r="AU747" i="10" s="1"/>
  <c r="V746" i="10" a="1"/>
  <c r="V746" i="10" s="1"/>
  <c r="AU746" i="10" s="1"/>
  <c r="V745" i="10" a="1"/>
  <c r="V745" i="10" s="1"/>
  <c r="AU745" i="10" s="1"/>
  <c r="V391" i="10" a="1"/>
  <c r="V391" i="10" s="1"/>
  <c r="AU391" i="10" s="1"/>
  <c r="V390" i="10" a="1"/>
  <c r="V390" i="10" s="1"/>
  <c r="AU390" i="10" s="1"/>
  <c r="V389" i="10" a="1"/>
  <c r="V389" i="10" s="1"/>
  <c r="AU389" i="10" s="1"/>
  <c r="V388" i="10" a="1"/>
  <c r="V388" i="10" s="1"/>
  <c r="AU388" i="10" s="1"/>
  <c r="V387" i="10" a="1"/>
  <c r="V387" i="10" s="1"/>
  <c r="AU387" i="10" s="1"/>
  <c r="V386" i="10" a="1"/>
  <c r="V386" i="10" s="1"/>
  <c r="AU386" i="10" s="1"/>
  <c r="V385" i="10" a="1"/>
  <c r="V385" i="10" s="1"/>
  <c r="AU385" i="10" s="1"/>
  <c r="V384" i="10" a="1"/>
  <c r="V384" i="10" s="1"/>
  <c r="AU384" i="10" s="1"/>
  <c r="V383" i="10" a="1"/>
  <c r="V383" i="10" s="1"/>
  <c r="AU383" i="10" s="1"/>
  <c r="V382" i="10" a="1"/>
  <c r="V382" i="10" s="1"/>
  <c r="AU382" i="10" s="1"/>
  <c r="V381" i="10" a="1"/>
  <c r="V381" i="10" s="1"/>
  <c r="AU381" i="10" s="1"/>
  <c r="V380" i="10" a="1"/>
  <c r="V380" i="10" s="1"/>
  <c r="AU380" i="10" s="1"/>
  <c r="V379" i="10" a="1"/>
  <c r="V379" i="10" s="1"/>
  <c r="AU379" i="10" s="1"/>
  <c r="V378" i="10" a="1"/>
  <c r="V378" i="10" s="1"/>
  <c r="AU378" i="10" s="1"/>
  <c r="V377" i="10" a="1"/>
  <c r="V377" i="10" s="1"/>
  <c r="AU377" i="10" s="1"/>
  <c r="V376" i="10" a="1"/>
  <c r="V376" i="10" s="1"/>
  <c r="AU376" i="10" s="1"/>
  <c r="V375" i="10" a="1"/>
  <c r="V375" i="10" s="1"/>
  <c r="AU375" i="10" s="1"/>
  <c r="V374" i="10" a="1"/>
  <c r="V374" i="10" s="1"/>
  <c r="AU374" i="10" s="1"/>
  <c r="V373" i="10" a="1"/>
  <c r="V373" i="10" s="1"/>
  <c r="AU373" i="10" s="1"/>
  <c r="V372" i="10" a="1"/>
  <c r="V372" i="10" s="1"/>
  <c r="AU372" i="10" s="1"/>
  <c r="V371" i="10" a="1"/>
  <c r="V371" i="10" s="1"/>
  <c r="AU371" i="10" s="1"/>
  <c r="V370" i="10" a="1"/>
  <c r="V370" i="10" s="1"/>
  <c r="AU370" i="10" s="1"/>
  <c r="V369" i="10" a="1"/>
  <c r="V369" i="10" s="1"/>
  <c r="AU369" i="10" s="1"/>
  <c r="V368" i="10" a="1"/>
  <c r="V368" i="10" s="1"/>
  <c r="AU368" i="10" s="1"/>
  <c r="V367" i="10" a="1"/>
  <c r="V367" i="10" s="1"/>
  <c r="AU367" i="10" s="1"/>
  <c r="V366" i="10" a="1"/>
  <c r="V366" i="10" s="1"/>
  <c r="AU366" i="10" s="1"/>
  <c r="V365" i="10" a="1"/>
  <c r="V365" i="10" s="1"/>
  <c r="AU365" i="10" s="1"/>
  <c r="V364" i="10" a="1"/>
  <c r="V364" i="10" s="1"/>
  <c r="AU364" i="10" s="1"/>
  <c r="V363" i="10" a="1"/>
  <c r="V363" i="10" s="1"/>
  <c r="AU363" i="10" s="1"/>
  <c r="V362" i="10" a="1"/>
  <c r="V362" i="10" s="1"/>
  <c r="AU362" i="10" s="1"/>
  <c r="V361" i="10" a="1"/>
  <c r="V361" i="10" s="1"/>
  <c r="AU361" i="10" s="1"/>
  <c r="V360" i="10" a="1"/>
  <c r="V360" i="10" s="1"/>
  <c r="AU360" i="10" s="1"/>
  <c r="V359" i="10" a="1"/>
  <c r="V359" i="10" s="1"/>
  <c r="AU359" i="10" s="1"/>
  <c r="V358" i="10" a="1"/>
  <c r="V358" i="10" s="1"/>
  <c r="AU358" i="10" s="1"/>
  <c r="V357" i="10" a="1"/>
  <c r="V357" i="10" s="1"/>
  <c r="AU357" i="10" s="1"/>
  <c r="V356" i="10" a="1"/>
  <c r="V356" i="10" s="1"/>
  <c r="AU356" i="10" s="1"/>
  <c r="V355" i="10" a="1"/>
  <c r="V355" i="10" s="1"/>
  <c r="AU355" i="10" s="1"/>
  <c r="V354" i="10" a="1"/>
  <c r="V354" i="10" s="1"/>
  <c r="AU354" i="10" s="1"/>
  <c r="V353" i="10" a="1"/>
  <c r="V353" i="10" s="1"/>
  <c r="AU353" i="10" s="1"/>
  <c r="V352" i="10" a="1"/>
  <c r="V352" i="10" s="1"/>
  <c r="AU352" i="10" s="1"/>
  <c r="V351" i="10" a="1"/>
  <c r="V351" i="10" s="1"/>
  <c r="AU351" i="10" s="1"/>
  <c r="V350" i="10" a="1"/>
  <c r="V350" i="10" s="1"/>
  <c r="AU350" i="10" s="1"/>
  <c r="V349" i="10" a="1"/>
  <c r="V349" i="10" s="1"/>
  <c r="AU349" i="10" s="1"/>
  <c r="V348" i="10" a="1"/>
  <c r="V348" i="10" s="1"/>
  <c r="AU348" i="10" s="1"/>
  <c r="V347" i="10" a="1"/>
  <c r="V347" i="10" s="1"/>
  <c r="AU347" i="10" s="1"/>
  <c r="V346" i="10" a="1"/>
  <c r="V346" i="10" s="1"/>
  <c r="AU346" i="10" s="1"/>
  <c r="V345" i="10" a="1"/>
  <c r="V345" i="10" s="1"/>
  <c r="AU345" i="10" s="1"/>
  <c r="V344" i="10" a="1"/>
  <c r="V344" i="10" s="1"/>
  <c r="AU344" i="10" s="1"/>
  <c r="V343" i="10" a="1"/>
  <c r="V343" i="10" s="1"/>
  <c r="AU343" i="10" s="1"/>
  <c r="V342" i="10" a="1"/>
  <c r="V342" i="10" s="1"/>
  <c r="AU342" i="10" s="1"/>
  <c r="V341" i="10" a="1"/>
  <c r="V341" i="10" s="1"/>
  <c r="AU341" i="10" s="1"/>
  <c r="V340" i="10" a="1"/>
  <c r="V340" i="10" s="1"/>
  <c r="AU340" i="10" s="1"/>
  <c r="V339" i="10" a="1"/>
  <c r="V339" i="10" s="1"/>
  <c r="AU339" i="10" s="1"/>
  <c r="V338" i="10" a="1"/>
  <c r="V338" i="10" s="1"/>
  <c r="AU338" i="10" s="1"/>
  <c r="V337" i="10" a="1"/>
  <c r="V337" i="10" s="1"/>
  <c r="AU337" i="10" s="1"/>
  <c r="V336" i="10" a="1"/>
  <c r="V336" i="10" s="1"/>
  <c r="AU336" i="10" s="1"/>
  <c r="V335" i="10" a="1"/>
  <c r="V335" i="10" s="1"/>
  <c r="AU335" i="10" s="1"/>
  <c r="V334" i="10" a="1"/>
  <c r="V334" i="10" s="1"/>
  <c r="AU334" i="10" s="1"/>
  <c r="V333" i="10" a="1"/>
  <c r="V333" i="10" s="1"/>
  <c r="AU333" i="10" s="1"/>
  <c r="V332" i="10" a="1"/>
  <c r="V332" i="10" s="1"/>
  <c r="AU332" i="10" s="1"/>
  <c r="V331" i="10" a="1"/>
  <c r="V331" i="10" s="1"/>
  <c r="AU331" i="10" s="1"/>
  <c r="V330" i="10" a="1"/>
  <c r="V330" i="10" s="1"/>
  <c r="AU330" i="10" s="1"/>
  <c r="V329" i="10" a="1"/>
  <c r="V329" i="10" s="1"/>
  <c r="AU329" i="10" s="1"/>
  <c r="V328" i="10" a="1"/>
  <c r="V328" i="10" s="1"/>
  <c r="AU328" i="10" s="1"/>
  <c r="V327" i="10" a="1"/>
  <c r="V327" i="10" s="1"/>
  <c r="AU327" i="10" s="1"/>
  <c r="V326" i="10" a="1"/>
  <c r="V326" i="10" s="1"/>
  <c r="AU326" i="10" s="1"/>
  <c r="V325" i="10" a="1"/>
  <c r="V325" i="10" s="1"/>
  <c r="AU325" i="10" s="1"/>
  <c r="V324" i="10" a="1"/>
  <c r="V324" i="10" s="1"/>
  <c r="AU324" i="10" s="1"/>
  <c r="V323" i="10" a="1"/>
  <c r="V323" i="10" s="1"/>
  <c r="AU323" i="10" s="1"/>
  <c r="V322" i="10" a="1"/>
  <c r="V322" i="10" s="1"/>
  <c r="AU322" i="10" s="1"/>
  <c r="V321" i="10" a="1"/>
  <c r="V321" i="10" s="1"/>
  <c r="AU321" i="10" s="1"/>
  <c r="V320" i="10" a="1"/>
  <c r="V320" i="10" s="1"/>
  <c r="AU320" i="10" s="1"/>
  <c r="V319" i="10" a="1"/>
  <c r="V319" i="10" s="1"/>
  <c r="AU319" i="10" s="1"/>
  <c r="V318" i="10" a="1"/>
  <c r="V318" i="10" s="1"/>
  <c r="AU318" i="10" s="1"/>
  <c r="V317" i="10" a="1"/>
  <c r="V317" i="10" s="1"/>
  <c r="AU317" i="10" s="1"/>
  <c r="V316" i="10" a="1"/>
  <c r="V316" i="10" s="1"/>
  <c r="AU316" i="10" s="1"/>
  <c r="V315" i="10" a="1"/>
  <c r="V315" i="10" s="1"/>
  <c r="AU315" i="10" s="1"/>
  <c r="H56" i="21"/>
  <c r="G56" i="21"/>
  <c r="F56" i="21"/>
  <c r="E56" i="21"/>
  <c r="D56" i="21"/>
  <c r="C56" i="21"/>
  <c r="B56" i="21"/>
  <c r="N55" i="21"/>
  <c r="N54" i="21"/>
  <c r="I56" i="21"/>
  <c r="N53" i="21"/>
  <c r="N52" i="21"/>
  <c r="N51" i="21"/>
  <c r="M56" i="21"/>
  <c r="L56" i="21"/>
  <c r="K56" i="21"/>
  <c r="J56" i="21"/>
  <c r="N9" i="21"/>
  <c r="N8" i="21"/>
  <c r="N7" i="21"/>
  <c r="N6" i="21"/>
  <c r="N5" i="21"/>
  <c r="N4" i="21"/>
  <c r="V1" i="10" l="1"/>
  <c r="W1" i="10"/>
  <c r="X1" i="10"/>
  <c r="Y1" i="10"/>
  <c r="U1" i="10"/>
  <c r="W182" i="12"/>
  <c r="AD182" i="12"/>
  <c r="AJ182" i="12" s="1"/>
  <c r="AX339" i="10"/>
  <c r="AV345" i="10"/>
  <c r="AV358" i="10"/>
  <c r="AX377" i="10"/>
  <c r="AY339" i="10"/>
  <c r="AW345" i="10"/>
  <c r="AW358" i="10"/>
  <c r="AY377" i="10"/>
  <c r="AV342" i="10"/>
  <c r="AX345" i="10"/>
  <c r="AX358" i="10"/>
  <c r="AV378" i="10"/>
  <c r="AW342" i="10"/>
  <c r="AY345" i="10"/>
  <c r="AY358" i="10"/>
  <c r="AW378" i="10"/>
  <c r="AX342" i="10"/>
  <c r="AV346" i="10"/>
  <c r="AV359" i="10"/>
  <c r="AX378" i="10"/>
  <c r="AY342" i="10"/>
  <c r="AW346" i="10"/>
  <c r="AW359" i="10"/>
  <c r="AY378" i="10"/>
  <c r="AV344" i="10"/>
  <c r="AX346" i="10"/>
  <c r="AX359" i="10"/>
  <c r="AW344" i="10"/>
  <c r="AY346" i="10"/>
  <c r="AY359" i="10"/>
  <c r="AV339" i="10"/>
  <c r="AX344" i="10"/>
  <c r="AV377" i="10"/>
  <c r="AW339" i="10"/>
  <c r="AY344" i="10"/>
  <c r="AW377" i="10"/>
  <c r="AG1" i="23"/>
  <c r="AD1" i="23"/>
  <c r="AB1" i="23"/>
  <c r="AA1" i="23"/>
  <c r="AE1" i="23"/>
  <c r="AC1" i="23"/>
  <c r="AF1" i="23"/>
  <c r="AU228" i="10"/>
  <c r="AV228" i="10"/>
  <c r="AW228" i="10"/>
  <c r="AX228" i="10"/>
  <c r="AY228" i="10"/>
  <c r="AT52" i="10"/>
  <c r="AY52" i="10"/>
  <c r="AT62" i="10"/>
  <c r="AY62" i="10"/>
  <c r="AT72" i="10"/>
  <c r="AY72" i="10"/>
  <c r="AT82" i="10"/>
  <c r="AY82" i="10"/>
  <c r="AX82" i="10"/>
  <c r="AW82" i="10"/>
  <c r="AV82" i="10"/>
  <c r="AU82" i="10"/>
  <c r="AT102" i="10"/>
  <c r="AY102" i="10"/>
  <c r="AX102" i="10"/>
  <c r="AW102" i="10"/>
  <c r="AV102" i="10"/>
  <c r="AU102" i="10"/>
  <c r="AT112" i="10"/>
  <c r="AY112" i="10"/>
  <c r="AX112" i="10"/>
  <c r="AW112" i="10"/>
  <c r="AV112" i="10"/>
  <c r="AU112" i="10"/>
  <c r="AT122" i="10"/>
  <c r="AY122" i="10"/>
  <c r="AX122" i="10"/>
  <c r="AW122" i="10"/>
  <c r="AV122" i="10"/>
  <c r="AU122" i="10"/>
  <c r="AT142" i="10"/>
  <c r="AY142" i="10"/>
  <c r="AX142" i="10"/>
  <c r="AW142" i="10"/>
  <c r="AV142" i="10"/>
  <c r="AU142" i="10"/>
  <c r="AT162" i="10"/>
  <c r="AY162" i="10"/>
  <c r="AX162" i="10"/>
  <c r="AW162" i="10"/>
  <c r="AV162" i="10"/>
  <c r="AU162" i="10"/>
  <c r="AT172" i="10"/>
  <c r="AU172" i="10"/>
  <c r="AV172" i="10"/>
  <c r="AW172" i="10"/>
  <c r="AY172" i="10"/>
  <c r="AX172" i="10"/>
  <c r="AT182" i="10"/>
  <c r="AU182" i="10"/>
  <c r="AV182" i="10"/>
  <c r="AY182" i="10"/>
  <c r="AX182" i="10"/>
  <c r="AW182" i="10"/>
  <c r="AT192" i="10"/>
  <c r="AU192" i="10"/>
  <c r="AV192" i="10"/>
  <c r="AY192" i="10"/>
  <c r="AX192" i="10"/>
  <c r="AW192" i="10"/>
  <c r="AT202" i="10"/>
  <c r="AU202" i="10"/>
  <c r="AV202" i="10"/>
  <c r="AY202" i="10"/>
  <c r="AX202" i="10"/>
  <c r="AW202" i="10"/>
  <c r="AT212" i="10"/>
  <c r="AU212" i="10"/>
  <c r="AY212" i="10"/>
  <c r="AX212" i="10"/>
  <c r="AW212" i="10"/>
  <c r="AV212" i="10"/>
  <c r="AT222" i="10"/>
  <c r="AU222" i="10"/>
  <c r="AY222" i="10"/>
  <c r="AX222" i="10"/>
  <c r="AW222" i="10"/>
  <c r="AV222" i="10"/>
  <c r="AT232" i="10"/>
  <c r="AU232" i="10"/>
  <c r="AY232" i="10"/>
  <c r="AX232" i="10"/>
  <c r="AW232" i="10"/>
  <c r="AV232" i="10"/>
  <c r="AT242" i="10"/>
  <c r="AU242" i="10"/>
  <c r="AY242" i="10"/>
  <c r="AX242" i="10"/>
  <c r="AW242" i="10"/>
  <c r="AV242" i="10"/>
  <c r="AT252" i="10"/>
  <c r="AU252" i="10"/>
  <c r="AY252" i="10"/>
  <c r="AX252" i="10"/>
  <c r="AW252" i="10"/>
  <c r="AV252" i="10"/>
  <c r="AT262" i="10"/>
  <c r="AU262" i="10"/>
  <c r="AY262" i="10"/>
  <c r="AX262" i="10"/>
  <c r="AW262" i="10"/>
  <c r="AV262" i="10"/>
  <c r="AT272" i="10"/>
  <c r="AU272" i="10"/>
  <c r="AY272" i="10"/>
  <c r="AX272" i="10"/>
  <c r="AW272" i="10"/>
  <c r="AV272" i="10"/>
  <c r="AT282" i="10"/>
  <c r="AU282" i="10"/>
  <c r="AY282" i="10"/>
  <c r="AX282" i="10"/>
  <c r="AW282" i="10"/>
  <c r="AV282" i="10"/>
  <c r="AT292" i="10"/>
  <c r="AY292" i="10"/>
  <c r="AX292" i="10"/>
  <c r="AW292" i="10"/>
  <c r="AV292" i="10"/>
  <c r="AU292" i="10"/>
  <c r="AT312" i="10"/>
  <c r="AY312" i="10"/>
  <c r="AX312" i="10"/>
  <c r="AW312" i="10"/>
  <c r="AV312" i="10"/>
  <c r="AU312" i="10"/>
  <c r="AY317" i="10"/>
  <c r="AW319" i="10"/>
  <c r="AY322" i="10"/>
  <c r="AW324" i="10"/>
  <c r="AY327" i="10"/>
  <c r="AW329" i="10"/>
  <c r="AY332" i="10"/>
  <c r="AW334" i="10"/>
  <c r="AY337" i="10"/>
  <c r="AY347" i="10"/>
  <c r="AW349" i="10"/>
  <c r="AW354" i="10"/>
  <c r="AY362" i="10"/>
  <c r="AW364" i="10"/>
  <c r="AY367" i="10"/>
  <c r="AW369" i="10"/>
  <c r="AY372" i="10"/>
  <c r="AW374" i="10"/>
  <c r="AY382" i="10"/>
  <c r="AW384" i="10"/>
  <c r="AY387" i="10"/>
  <c r="AW389" i="10"/>
  <c r="AY3" i="10"/>
  <c r="AW5" i="10"/>
  <c r="AU7" i="10"/>
  <c r="AY8" i="10"/>
  <c r="AW10" i="10"/>
  <c r="AU12" i="10"/>
  <c r="AV57" i="10"/>
  <c r="AV60" i="10"/>
  <c r="AX62" i="10"/>
  <c r="AX65" i="10"/>
  <c r="AX68" i="10"/>
  <c r="AT13" i="10"/>
  <c r="AV13" i="10"/>
  <c r="AT53" i="10"/>
  <c r="AU53" i="10"/>
  <c r="AV53" i="10"/>
  <c r="AT63" i="10"/>
  <c r="AU63" i="10"/>
  <c r="AV63" i="10"/>
  <c r="AT73" i="10"/>
  <c r="AU73" i="10"/>
  <c r="AY73" i="10"/>
  <c r="AX73" i="10"/>
  <c r="AV73" i="10"/>
  <c r="AT83" i="10"/>
  <c r="AU83" i="10"/>
  <c r="AY83" i="10"/>
  <c r="AX83" i="10"/>
  <c r="AW83" i="10"/>
  <c r="AV83" i="10"/>
  <c r="AT103" i="10"/>
  <c r="AU103" i="10"/>
  <c r="AY103" i="10"/>
  <c r="AX103" i="10"/>
  <c r="AW103" i="10"/>
  <c r="AV103" i="10"/>
  <c r="AT113" i="10"/>
  <c r="AU113" i="10"/>
  <c r="AY113" i="10"/>
  <c r="AX113" i="10"/>
  <c r="AW113" i="10"/>
  <c r="AV113" i="10"/>
  <c r="AT123" i="10"/>
  <c r="AU123" i="10"/>
  <c r="AY123" i="10"/>
  <c r="AX123" i="10"/>
  <c r="AW123" i="10"/>
  <c r="AV123" i="10"/>
  <c r="AT133" i="10"/>
  <c r="AU133" i="10"/>
  <c r="AY133" i="10"/>
  <c r="AX133" i="10"/>
  <c r="AW133" i="10"/>
  <c r="AV133" i="10"/>
  <c r="AT143" i="10"/>
  <c r="AU143" i="10"/>
  <c r="AY143" i="10"/>
  <c r="AX143" i="10"/>
  <c r="AW143" i="10"/>
  <c r="AV143" i="10"/>
  <c r="AT153" i="10"/>
  <c r="AU153" i="10"/>
  <c r="AY153" i="10"/>
  <c r="AX153" i="10"/>
  <c r="AW153" i="10"/>
  <c r="AV153" i="10"/>
  <c r="AT173" i="10"/>
  <c r="AY173" i="10"/>
  <c r="AX173" i="10"/>
  <c r="AW173" i="10"/>
  <c r="AV173" i="10"/>
  <c r="AU173" i="10"/>
  <c r="AT183" i="10"/>
  <c r="AY183" i="10"/>
  <c r="AX183" i="10"/>
  <c r="AW183" i="10"/>
  <c r="AU183" i="10"/>
  <c r="AV183" i="10"/>
  <c r="AT193" i="10"/>
  <c r="AY193" i="10"/>
  <c r="AX193" i="10"/>
  <c r="AW193" i="10"/>
  <c r="AV193" i="10"/>
  <c r="AU193" i="10"/>
  <c r="AT203" i="10"/>
  <c r="AY203" i="10"/>
  <c r="AX203" i="10"/>
  <c r="AW203" i="10"/>
  <c r="AV203" i="10"/>
  <c r="AU203" i="10"/>
  <c r="AT213" i="10"/>
  <c r="AY213" i="10"/>
  <c r="AX213" i="10"/>
  <c r="AW213" i="10"/>
  <c r="AV213" i="10"/>
  <c r="AU213" i="10"/>
  <c r="AT223" i="10"/>
  <c r="AY223" i="10"/>
  <c r="AX223" i="10"/>
  <c r="AW223" i="10"/>
  <c r="AV223" i="10"/>
  <c r="AU223" i="10"/>
  <c r="AT233" i="10"/>
  <c r="AY233" i="10"/>
  <c r="AX233" i="10"/>
  <c r="AW233" i="10"/>
  <c r="AV233" i="10"/>
  <c r="AU233" i="10"/>
  <c r="AT243" i="10"/>
  <c r="AY243" i="10"/>
  <c r="AX243" i="10"/>
  <c r="AW243" i="10"/>
  <c r="AV243" i="10"/>
  <c r="AU243" i="10"/>
  <c r="AT253" i="10"/>
  <c r="AY253" i="10"/>
  <c r="AX253" i="10"/>
  <c r="AW253" i="10"/>
  <c r="AV253" i="10"/>
  <c r="AU253" i="10"/>
  <c r="AT263" i="10"/>
  <c r="AY263" i="10"/>
  <c r="AX263" i="10"/>
  <c r="AW263" i="10"/>
  <c r="AV263" i="10"/>
  <c r="AU263" i="10"/>
  <c r="AT273" i="10"/>
  <c r="AY273" i="10"/>
  <c r="AX273" i="10"/>
  <c r="AW273" i="10"/>
  <c r="AV273" i="10"/>
  <c r="AU273" i="10"/>
  <c r="AT283" i="10"/>
  <c r="AY283" i="10"/>
  <c r="AX283" i="10"/>
  <c r="AW283" i="10"/>
  <c r="AV283" i="10"/>
  <c r="AU283" i="10"/>
  <c r="AT313" i="10"/>
  <c r="AW313" i="10"/>
  <c r="AV313" i="10"/>
  <c r="AY313" i="10"/>
  <c r="AX313" i="10"/>
  <c r="AU313" i="10"/>
  <c r="AV316" i="10"/>
  <c r="AX319" i="10"/>
  <c r="AV321" i="10"/>
  <c r="AX324" i="10"/>
  <c r="AV326" i="10"/>
  <c r="AX329" i="10"/>
  <c r="AV331" i="10"/>
  <c r="AX334" i="10"/>
  <c r="AV336" i="10"/>
  <c r="AV341" i="10"/>
  <c r="AX349" i="10"/>
  <c r="AV351" i="10"/>
  <c r="AX354" i="10"/>
  <c r="AV356" i="10"/>
  <c r="AV361" i="10"/>
  <c r="AX364" i="10"/>
  <c r="AV366" i="10"/>
  <c r="AX369" i="10"/>
  <c r="AV371" i="10"/>
  <c r="AX374" i="10"/>
  <c r="AV376" i="10"/>
  <c r="AV381" i="10"/>
  <c r="AX384" i="10"/>
  <c r="AV386" i="10"/>
  <c r="AX389" i="10"/>
  <c r="AV391" i="10"/>
  <c r="AX5" i="10"/>
  <c r="AV7" i="10"/>
  <c r="AX10" i="10"/>
  <c r="AV12" i="10"/>
  <c r="AU17" i="10"/>
  <c r="AU20" i="10"/>
  <c r="AU49" i="10"/>
  <c r="AU52" i="10"/>
  <c r="AU55" i="10"/>
  <c r="AW57" i="10"/>
  <c r="AW60" i="10"/>
  <c r="AW63" i="10"/>
  <c r="AY65" i="10"/>
  <c r="AT14" i="10"/>
  <c r="AY14" i="10"/>
  <c r="AX14" i="10"/>
  <c r="AW14" i="10"/>
  <c r="AT54" i="10"/>
  <c r="AY54" i="10"/>
  <c r="AX54" i="10"/>
  <c r="AW54" i="10"/>
  <c r="AT64" i="10"/>
  <c r="AY64" i="10"/>
  <c r="AX64" i="10"/>
  <c r="AW64" i="10"/>
  <c r="AT74" i="10"/>
  <c r="AY74" i="10"/>
  <c r="AX74" i="10"/>
  <c r="AW74" i="10"/>
  <c r="AT84" i="10"/>
  <c r="AY84" i="10"/>
  <c r="AX84" i="10"/>
  <c r="AW84" i="10"/>
  <c r="AV84" i="10"/>
  <c r="AU84" i="10"/>
  <c r="AT104" i="10"/>
  <c r="AY104" i="10"/>
  <c r="AX104" i="10"/>
  <c r="AW104" i="10"/>
  <c r="AV104" i="10"/>
  <c r="AU104" i="10"/>
  <c r="AT114" i="10"/>
  <c r="AY114" i="10"/>
  <c r="AX114" i="10"/>
  <c r="AW114" i="10"/>
  <c r="AV114" i="10"/>
  <c r="AU114" i="10"/>
  <c r="AT124" i="10"/>
  <c r="AY124" i="10"/>
  <c r="AX124" i="10"/>
  <c r="AW124" i="10"/>
  <c r="AV124" i="10"/>
  <c r="AU124" i="10"/>
  <c r="AT134" i="10"/>
  <c r="AY134" i="10"/>
  <c r="AX134" i="10"/>
  <c r="AW134" i="10"/>
  <c r="AV134" i="10"/>
  <c r="AU134" i="10"/>
  <c r="AT144" i="10"/>
  <c r="AY144" i="10"/>
  <c r="AX144" i="10"/>
  <c r="AW144" i="10"/>
  <c r="AV144" i="10"/>
  <c r="AU144" i="10"/>
  <c r="AT154" i="10"/>
  <c r="AY154" i="10"/>
  <c r="AX154" i="10"/>
  <c r="AW154" i="10"/>
  <c r="AV154" i="10"/>
  <c r="AU154" i="10"/>
  <c r="AT164" i="10"/>
  <c r="AY164" i="10"/>
  <c r="AX164" i="10"/>
  <c r="AW164" i="10"/>
  <c r="AV164" i="10"/>
  <c r="AU164" i="10"/>
  <c r="AT174" i="10"/>
  <c r="AY174" i="10"/>
  <c r="AX174" i="10"/>
  <c r="AW174" i="10"/>
  <c r="AV174" i="10"/>
  <c r="AU174" i="10"/>
  <c r="AT184" i="10"/>
  <c r="AY184" i="10"/>
  <c r="AX184" i="10"/>
  <c r="AW184" i="10"/>
  <c r="AV184" i="10"/>
  <c r="AU184" i="10"/>
  <c r="AT194" i="10"/>
  <c r="AW194" i="10"/>
  <c r="AV194" i="10"/>
  <c r="AU194" i="10"/>
  <c r="AY194" i="10"/>
  <c r="AX194" i="10"/>
  <c r="AT204" i="10"/>
  <c r="AY204" i="10"/>
  <c r="AX204" i="10"/>
  <c r="AW204" i="10"/>
  <c r="AV204" i="10"/>
  <c r="AU204" i="10"/>
  <c r="AT214" i="10"/>
  <c r="AY214" i="10"/>
  <c r="AX214" i="10"/>
  <c r="AW214" i="10"/>
  <c r="AV214" i="10"/>
  <c r="AU214" i="10"/>
  <c r="AT224" i="10"/>
  <c r="AY224" i="10"/>
  <c r="AX224" i="10"/>
  <c r="AW224" i="10"/>
  <c r="AV224" i="10"/>
  <c r="AU224" i="10"/>
  <c r="AT234" i="10"/>
  <c r="AY234" i="10"/>
  <c r="AX234" i="10"/>
  <c r="AW234" i="10"/>
  <c r="AV234" i="10"/>
  <c r="AU234" i="10"/>
  <c r="AT244" i="10"/>
  <c r="AY244" i="10"/>
  <c r="AX244" i="10"/>
  <c r="AW244" i="10"/>
  <c r="AV244" i="10"/>
  <c r="AU244" i="10"/>
  <c r="AT254" i="10"/>
  <c r="AY254" i="10"/>
  <c r="AX254" i="10"/>
  <c r="AW254" i="10"/>
  <c r="AV254" i="10"/>
  <c r="AU254" i="10"/>
  <c r="AT264" i="10"/>
  <c r="AY264" i="10"/>
  <c r="AX264" i="10"/>
  <c r="AW264" i="10"/>
  <c r="AV264" i="10"/>
  <c r="AU264" i="10"/>
  <c r="AT284" i="10"/>
  <c r="AY284" i="10"/>
  <c r="AX284" i="10"/>
  <c r="AW284" i="10"/>
  <c r="AV284" i="10"/>
  <c r="AU284" i="10"/>
  <c r="AT294" i="10"/>
  <c r="AW294" i="10"/>
  <c r="AV294" i="10"/>
  <c r="AU294" i="10"/>
  <c r="AX294" i="10"/>
  <c r="AY294" i="10"/>
  <c r="AW316" i="10"/>
  <c r="AY319" i="10"/>
  <c r="AW321" i="10"/>
  <c r="AY324" i="10"/>
  <c r="AW326" i="10"/>
  <c r="AY329" i="10"/>
  <c r="AW331" i="10"/>
  <c r="AY334" i="10"/>
  <c r="AW336" i="10"/>
  <c r="AW341" i="10"/>
  <c r="AY349" i="10"/>
  <c r="AW351" i="10"/>
  <c r="AY354" i="10"/>
  <c r="AW356" i="10"/>
  <c r="AW361" i="10"/>
  <c r="AY364" i="10"/>
  <c r="AW366" i="10"/>
  <c r="AY369" i="10"/>
  <c r="AW371" i="10"/>
  <c r="AY374" i="10"/>
  <c r="AW376" i="10"/>
  <c r="AW381" i="10"/>
  <c r="AY384" i="10"/>
  <c r="AW386" i="10"/>
  <c r="AY389" i="10"/>
  <c r="AW391" i="10"/>
  <c r="AU4" i="10"/>
  <c r="AY5" i="10"/>
  <c r="AW7" i="10"/>
  <c r="AU9" i="10"/>
  <c r="AY10" i="10"/>
  <c r="AW12" i="10"/>
  <c r="AV14" i="10"/>
  <c r="AV17" i="10"/>
  <c r="AV20" i="10"/>
  <c r="AV52" i="10"/>
  <c r="AV55" i="10"/>
  <c r="AX60" i="10"/>
  <c r="AX63" i="10"/>
  <c r="AT75" i="10"/>
  <c r="AY75" i="10"/>
  <c r="AX75" i="10"/>
  <c r="AW75" i="10"/>
  <c r="AV75" i="10"/>
  <c r="AU75" i="10"/>
  <c r="AT85" i="10"/>
  <c r="AY85" i="10"/>
  <c r="AX85" i="10"/>
  <c r="AW85" i="10"/>
  <c r="AV85" i="10"/>
  <c r="AU85" i="10"/>
  <c r="AT95" i="10"/>
  <c r="AY95" i="10"/>
  <c r="AX95" i="10"/>
  <c r="AW95" i="10"/>
  <c r="AV95" i="10"/>
  <c r="AU95" i="10"/>
  <c r="AT105" i="10"/>
  <c r="AY105" i="10"/>
  <c r="AX105" i="10"/>
  <c r="AW105" i="10"/>
  <c r="AV105" i="10"/>
  <c r="AU105" i="10"/>
  <c r="AT115" i="10"/>
  <c r="AY115" i="10"/>
  <c r="AX115" i="10"/>
  <c r="AW115" i="10"/>
  <c r="AV115" i="10"/>
  <c r="AU115" i="10"/>
  <c r="AT125" i="10"/>
  <c r="AY125" i="10"/>
  <c r="AX125" i="10"/>
  <c r="AW125" i="10"/>
  <c r="AV125" i="10"/>
  <c r="AU125" i="10"/>
  <c r="AT135" i="10"/>
  <c r="AY135" i="10"/>
  <c r="AX135" i="10"/>
  <c r="AW135" i="10"/>
  <c r="AV135" i="10"/>
  <c r="AU135" i="10"/>
  <c r="AT155" i="10"/>
  <c r="AY155" i="10"/>
  <c r="AX155" i="10"/>
  <c r="AW155" i="10"/>
  <c r="AV155" i="10"/>
  <c r="AU155" i="10"/>
  <c r="AT175" i="10"/>
  <c r="AW175" i="10"/>
  <c r="AV175" i="10"/>
  <c r="AU175" i="10"/>
  <c r="AX175" i="10"/>
  <c r="AY175" i="10"/>
  <c r="AT185" i="10"/>
  <c r="AW185" i="10"/>
  <c r="AV185" i="10"/>
  <c r="AU185" i="10"/>
  <c r="AX185" i="10"/>
  <c r="AY185" i="10"/>
  <c r="AT195" i="10"/>
  <c r="AW195" i="10"/>
  <c r="AV195" i="10"/>
  <c r="AU195" i="10"/>
  <c r="AX195" i="10"/>
  <c r="AY195" i="10"/>
  <c r="AT205" i="10"/>
  <c r="AW205" i="10"/>
  <c r="AV205" i="10"/>
  <c r="AU205" i="10"/>
  <c r="AY205" i="10"/>
  <c r="AX205" i="10"/>
  <c r="AT215" i="10"/>
  <c r="AW215" i="10"/>
  <c r="AV215" i="10"/>
  <c r="AU215" i="10"/>
  <c r="AY215" i="10"/>
  <c r="AX215" i="10"/>
  <c r="AT225" i="10"/>
  <c r="AW225" i="10"/>
  <c r="AV225" i="10"/>
  <c r="AU225" i="10"/>
  <c r="AY225" i="10"/>
  <c r="AX225" i="10"/>
  <c r="AT235" i="10"/>
  <c r="AW235" i="10"/>
  <c r="AV235" i="10"/>
  <c r="AU235" i="10"/>
  <c r="AY235" i="10"/>
  <c r="AX235" i="10"/>
  <c r="AT265" i="10"/>
  <c r="AW265" i="10"/>
  <c r="AV265" i="10"/>
  <c r="AU265" i="10"/>
  <c r="AY265" i="10"/>
  <c r="AX265" i="10"/>
  <c r="AT285" i="10"/>
  <c r="AW285" i="10"/>
  <c r="AV285" i="10"/>
  <c r="AU285" i="10"/>
  <c r="AY285" i="10"/>
  <c r="AX285" i="10"/>
  <c r="AT295" i="10"/>
  <c r="AY295" i="10"/>
  <c r="AW295" i="10"/>
  <c r="AV295" i="10"/>
  <c r="AU295" i="10"/>
  <c r="AX295" i="10"/>
  <c r="AX316" i="10"/>
  <c r="AV318" i="10"/>
  <c r="AX321" i="10"/>
  <c r="AV323" i="10"/>
  <c r="AX326" i="10"/>
  <c r="AV328" i="10"/>
  <c r="AX331" i="10"/>
  <c r="AV333" i="10"/>
  <c r="AX336" i="10"/>
  <c r="AV338" i="10"/>
  <c r="AX341" i="10"/>
  <c r="AV343" i="10"/>
  <c r="AV348" i="10"/>
  <c r="AX351" i="10"/>
  <c r="AX356" i="10"/>
  <c r="AX361" i="10"/>
  <c r="AV363" i="10"/>
  <c r="AX366" i="10"/>
  <c r="AV368" i="10"/>
  <c r="AX371" i="10"/>
  <c r="AV373" i="10"/>
  <c r="AX376" i="10"/>
  <c r="AX381" i="10"/>
  <c r="AV383" i="10"/>
  <c r="AX386" i="10"/>
  <c r="AV388" i="10"/>
  <c r="AX391" i="10"/>
  <c r="AV4" i="10"/>
  <c r="AX7" i="10"/>
  <c r="AV9" i="10"/>
  <c r="AX12" i="10"/>
  <c r="AU15" i="10"/>
  <c r="AW17" i="10"/>
  <c r="AW20" i="10"/>
  <c r="AU47" i="10"/>
  <c r="AU50" i="10"/>
  <c r="AW52" i="10"/>
  <c r="AW55" i="10"/>
  <c r="AW58" i="10"/>
  <c r="AY60" i="10"/>
  <c r="AY63" i="10"/>
  <c r="AU69" i="10"/>
  <c r="AU72" i="10"/>
  <c r="AT16" i="10"/>
  <c r="AW16" i="10"/>
  <c r="AV16" i="10"/>
  <c r="AU16" i="10"/>
  <c r="AX16" i="10"/>
  <c r="AT56" i="10"/>
  <c r="AW56" i="10"/>
  <c r="AV56" i="10"/>
  <c r="AU56" i="10"/>
  <c r="AX56" i="10"/>
  <c r="AT66" i="10"/>
  <c r="AW66" i="10"/>
  <c r="AV66" i="10"/>
  <c r="AU66" i="10"/>
  <c r="AX66" i="10"/>
  <c r="AT76" i="10"/>
  <c r="AW76" i="10"/>
  <c r="AV76" i="10"/>
  <c r="AU76" i="10"/>
  <c r="AY76" i="10"/>
  <c r="AX76" i="10"/>
  <c r="AT86" i="10"/>
  <c r="AW86" i="10"/>
  <c r="AV86" i="10"/>
  <c r="AU86" i="10"/>
  <c r="AY86" i="10"/>
  <c r="AX86" i="10"/>
  <c r="AT96" i="10"/>
  <c r="AW96" i="10"/>
  <c r="AV96" i="10"/>
  <c r="AU96" i="10"/>
  <c r="AY96" i="10"/>
  <c r="AX96" i="10"/>
  <c r="AT106" i="10"/>
  <c r="AW106" i="10"/>
  <c r="AV106" i="10"/>
  <c r="AU106" i="10"/>
  <c r="AY106" i="10"/>
  <c r="AX106" i="10"/>
  <c r="AT116" i="10"/>
  <c r="AW116" i="10"/>
  <c r="AV116" i="10"/>
  <c r="AU116" i="10"/>
  <c r="AY116" i="10"/>
  <c r="AX116" i="10"/>
  <c r="AT126" i="10"/>
  <c r="AW126" i="10"/>
  <c r="AV126" i="10"/>
  <c r="AU126" i="10"/>
  <c r="AY126" i="10"/>
  <c r="AX126" i="10"/>
  <c r="AT136" i="10"/>
  <c r="AW136" i="10"/>
  <c r="AV136" i="10"/>
  <c r="AU136" i="10"/>
  <c r="AY136" i="10"/>
  <c r="AX136" i="10"/>
  <c r="AT146" i="10"/>
  <c r="AW146" i="10"/>
  <c r="AV146" i="10"/>
  <c r="AU146" i="10"/>
  <c r="AY146" i="10"/>
  <c r="AX146" i="10"/>
  <c r="AT156" i="10"/>
  <c r="AW156" i="10"/>
  <c r="AV156" i="10"/>
  <c r="AU156" i="10"/>
  <c r="AY156" i="10"/>
  <c r="AX156" i="10"/>
  <c r="AT166" i="10"/>
  <c r="AY166" i="10"/>
  <c r="AW166" i="10"/>
  <c r="AV166" i="10"/>
  <c r="AU166" i="10"/>
  <c r="AX166" i="10"/>
  <c r="AT176" i="10"/>
  <c r="AY176" i="10"/>
  <c r="AX176" i="10"/>
  <c r="AW176" i="10"/>
  <c r="AV176" i="10"/>
  <c r="AU176" i="10"/>
  <c r="AT186" i="10"/>
  <c r="AY186" i="10"/>
  <c r="AU186" i="10"/>
  <c r="AX186" i="10"/>
  <c r="AW186" i="10"/>
  <c r="AV186" i="10"/>
  <c r="AT196" i="10"/>
  <c r="AY196" i="10"/>
  <c r="AX196" i="10"/>
  <c r="AW196" i="10"/>
  <c r="AV196" i="10"/>
  <c r="AU196" i="10"/>
  <c r="AT206" i="10"/>
  <c r="AY206" i="10"/>
  <c r="AX206" i="10"/>
  <c r="AW206" i="10"/>
  <c r="AV206" i="10"/>
  <c r="AU206" i="10"/>
  <c r="AT216" i="10"/>
  <c r="AY216" i="10"/>
  <c r="AX216" i="10"/>
  <c r="AW216" i="10"/>
  <c r="AV216" i="10"/>
  <c r="AU216" i="10"/>
  <c r="AT226" i="10"/>
  <c r="AY226" i="10"/>
  <c r="AX226" i="10"/>
  <c r="AW226" i="10"/>
  <c r="AV226" i="10"/>
  <c r="AU226" i="10"/>
  <c r="AT236" i="10"/>
  <c r="AY236" i="10"/>
  <c r="AX236" i="10"/>
  <c r="AW236" i="10"/>
  <c r="AV236" i="10"/>
  <c r="AU236" i="10"/>
  <c r="AT246" i="10"/>
  <c r="AY246" i="10"/>
  <c r="AX246" i="10"/>
  <c r="AW246" i="10"/>
  <c r="AV246" i="10"/>
  <c r="AU246" i="10"/>
  <c r="AT266" i="10"/>
  <c r="AY266" i="10"/>
  <c r="AX266" i="10"/>
  <c r="AW266" i="10"/>
  <c r="AV266" i="10"/>
  <c r="AU266" i="10"/>
  <c r="AT276" i="10"/>
  <c r="AY276" i="10"/>
  <c r="AX276" i="10"/>
  <c r="AW276" i="10"/>
  <c r="AV276" i="10"/>
  <c r="AU276" i="10"/>
  <c r="AT286" i="10"/>
  <c r="AY286" i="10"/>
  <c r="AX286" i="10"/>
  <c r="AW286" i="10"/>
  <c r="AV286" i="10"/>
  <c r="AU286" i="10"/>
  <c r="AY316" i="10"/>
  <c r="AW318" i="10"/>
  <c r="AY321" i="10"/>
  <c r="AW323" i="10"/>
  <c r="AY326" i="10"/>
  <c r="AW328" i="10"/>
  <c r="AY331" i="10"/>
  <c r="AW333" i="10"/>
  <c r="AY336" i="10"/>
  <c r="AW338" i="10"/>
  <c r="AY341" i="10"/>
  <c r="AW343" i="10"/>
  <c r="AW348" i="10"/>
  <c r="AY351" i="10"/>
  <c r="AY356" i="10"/>
  <c r="AY361" i="10"/>
  <c r="AW363" i="10"/>
  <c r="AY366" i="10"/>
  <c r="AW368" i="10"/>
  <c r="AY371" i="10"/>
  <c r="AW373" i="10"/>
  <c r="AY376" i="10"/>
  <c r="AY381" i="10"/>
  <c r="AW383" i="10"/>
  <c r="AY386" i="10"/>
  <c r="AW388" i="10"/>
  <c r="AY391" i="10"/>
  <c r="AW4" i="10"/>
  <c r="AU6" i="10"/>
  <c r="AY7" i="10"/>
  <c r="AW9" i="10"/>
  <c r="AU11" i="10"/>
  <c r="AY12" i="10"/>
  <c r="AV15" i="10"/>
  <c r="AX20" i="10"/>
  <c r="AV50" i="10"/>
  <c r="AX52" i="10"/>
  <c r="AX55" i="10"/>
  <c r="AX58" i="10"/>
  <c r="AV72" i="10"/>
  <c r="AT17" i="10"/>
  <c r="AY17" i="10"/>
  <c r="AT47" i="10"/>
  <c r="AY47" i="10"/>
  <c r="AT57" i="10"/>
  <c r="AY57" i="10"/>
  <c r="AT67" i="10"/>
  <c r="AY67" i="10"/>
  <c r="AT77" i="10"/>
  <c r="AY77" i="10"/>
  <c r="AX77" i="10"/>
  <c r="AW77" i="10"/>
  <c r="AV77" i="10"/>
  <c r="AU77" i="10"/>
  <c r="AT87" i="10"/>
  <c r="AY87" i="10"/>
  <c r="AX87" i="10"/>
  <c r="AW87" i="10"/>
  <c r="AV87" i="10"/>
  <c r="AU87" i="10"/>
  <c r="AT97" i="10"/>
  <c r="AY97" i="10"/>
  <c r="AX97" i="10"/>
  <c r="AW97" i="10"/>
  <c r="AV97" i="10"/>
  <c r="AU97" i="10"/>
  <c r="AT107" i="10"/>
  <c r="AY107" i="10"/>
  <c r="AX107" i="10"/>
  <c r="AW107" i="10"/>
  <c r="AV107" i="10"/>
  <c r="AU107" i="10"/>
  <c r="AT117" i="10"/>
  <c r="AY117" i="10"/>
  <c r="AX117" i="10"/>
  <c r="AW117" i="10"/>
  <c r="AV117" i="10"/>
  <c r="AU117" i="10"/>
  <c r="AT127" i="10"/>
  <c r="AY127" i="10"/>
  <c r="AX127" i="10"/>
  <c r="AW127" i="10"/>
  <c r="AV127" i="10"/>
  <c r="AU127" i="10"/>
  <c r="AT137" i="10"/>
  <c r="AY137" i="10"/>
  <c r="AX137" i="10"/>
  <c r="AW137" i="10"/>
  <c r="AV137" i="10"/>
  <c r="AU137" i="10"/>
  <c r="AT147" i="10"/>
  <c r="AY147" i="10"/>
  <c r="AX147" i="10"/>
  <c r="AW147" i="10"/>
  <c r="AV147" i="10"/>
  <c r="AU147" i="10"/>
  <c r="AT157" i="10"/>
  <c r="AY157" i="10"/>
  <c r="AX157" i="10"/>
  <c r="AW157" i="10"/>
  <c r="AV157" i="10"/>
  <c r="AU157" i="10"/>
  <c r="AT167" i="10"/>
  <c r="AU167" i="10"/>
  <c r="AV167" i="10"/>
  <c r="AY167" i="10"/>
  <c r="AX167" i="10"/>
  <c r="AW167" i="10"/>
  <c r="AT177" i="10"/>
  <c r="AU177" i="10"/>
  <c r="AV177" i="10"/>
  <c r="AY177" i="10"/>
  <c r="AX177" i="10"/>
  <c r="AW177" i="10"/>
  <c r="AT187" i="10"/>
  <c r="AU187" i="10"/>
  <c r="AV187" i="10"/>
  <c r="AY187" i="10"/>
  <c r="AX187" i="10"/>
  <c r="AW187" i="10"/>
  <c r="AT197" i="10"/>
  <c r="AU197" i="10"/>
  <c r="AV197" i="10"/>
  <c r="AW197" i="10"/>
  <c r="AY197" i="10"/>
  <c r="AX197" i="10"/>
  <c r="AT207" i="10"/>
  <c r="AU207" i="10"/>
  <c r="AY207" i="10"/>
  <c r="AX207" i="10"/>
  <c r="AW207" i="10"/>
  <c r="AV207" i="10"/>
  <c r="AT217" i="10"/>
  <c r="AU217" i="10"/>
  <c r="AY217" i="10"/>
  <c r="AX217" i="10"/>
  <c r="AW217" i="10"/>
  <c r="AV217" i="10"/>
  <c r="AT227" i="10"/>
  <c r="AU227" i="10"/>
  <c r="AY227" i="10"/>
  <c r="AX227" i="10"/>
  <c r="AW227" i="10"/>
  <c r="AV227" i="10"/>
  <c r="AT237" i="10"/>
  <c r="AU237" i="10"/>
  <c r="AY237" i="10"/>
  <c r="AX237" i="10"/>
  <c r="AW237" i="10"/>
  <c r="AV237" i="10"/>
  <c r="AT247" i="10"/>
  <c r="AU247" i="10"/>
  <c r="AY247" i="10"/>
  <c r="AX247" i="10"/>
  <c r="AW247" i="10"/>
  <c r="AV247" i="10"/>
  <c r="AT257" i="10"/>
  <c r="AU257" i="10"/>
  <c r="AY257" i="10"/>
  <c r="AX257" i="10"/>
  <c r="AW257" i="10"/>
  <c r="AV257" i="10"/>
  <c r="AT267" i="10"/>
  <c r="AU267" i="10"/>
  <c r="AY267" i="10"/>
  <c r="AX267" i="10"/>
  <c r="AW267" i="10"/>
  <c r="AV267" i="10"/>
  <c r="AT277" i="10"/>
  <c r="AU277" i="10"/>
  <c r="AY277" i="10"/>
  <c r="AX277" i="10"/>
  <c r="AW277" i="10"/>
  <c r="AV277" i="10"/>
  <c r="AT287" i="10"/>
  <c r="AU287" i="10"/>
  <c r="AY287" i="10"/>
  <c r="AX287" i="10"/>
  <c r="AW287" i="10"/>
  <c r="AV287" i="10"/>
  <c r="AV315" i="10"/>
  <c r="AX318" i="10"/>
  <c r="AV320" i="10"/>
  <c r="AX323" i="10"/>
  <c r="AV325" i="10"/>
  <c r="AX328" i="10"/>
  <c r="AV330" i="10"/>
  <c r="AX333" i="10"/>
  <c r="AV335" i="10"/>
  <c r="AX338" i="10"/>
  <c r="AV340" i="10"/>
  <c r="AX343" i="10"/>
  <c r="AX348" i="10"/>
  <c r="AV350" i="10"/>
  <c r="AV355" i="10"/>
  <c r="AV360" i="10"/>
  <c r="AX363" i="10"/>
  <c r="AV365" i="10"/>
  <c r="AX368" i="10"/>
  <c r="AV370" i="10"/>
  <c r="AX373" i="10"/>
  <c r="AV375" i="10"/>
  <c r="AV380" i="10"/>
  <c r="AX383" i="10"/>
  <c r="AV385" i="10"/>
  <c r="AX388" i="10"/>
  <c r="AV390" i="10"/>
  <c r="AX4" i="10"/>
  <c r="AV6" i="10"/>
  <c r="AX9" i="10"/>
  <c r="AV11" i="10"/>
  <c r="AW15" i="10"/>
  <c r="AY20" i="10"/>
  <c r="AW47" i="10"/>
  <c r="AW50" i="10"/>
  <c r="AW53" i="10"/>
  <c r="AY55" i="10"/>
  <c r="AU64" i="10"/>
  <c r="AU67" i="10"/>
  <c r="AU70" i="10"/>
  <c r="AW72" i="10"/>
  <c r="AT18" i="10"/>
  <c r="AU18" i="10"/>
  <c r="AV18" i="10"/>
  <c r="AT48" i="10"/>
  <c r="AU48" i="10"/>
  <c r="AV48" i="10"/>
  <c r="AT58" i="10"/>
  <c r="AU58" i="10"/>
  <c r="AV58" i="10"/>
  <c r="AT68" i="10"/>
  <c r="AU68" i="10"/>
  <c r="AV68" i="10"/>
  <c r="AT78" i="10"/>
  <c r="AU78" i="10"/>
  <c r="AY78" i="10"/>
  <c r="AX78" i="10"/>
  <c r="AW78" i="10"/>
  <c r="AV78" i="10"/>
  <c r="AT88" i="10"/>
  <c r="AU88" i="10"/>
  <c r="AY88" i="10"/>
  <c r="AX88" i="10"/>
  <c r="AW88" i="10"/>
  <c r="AV88" i="10"/>
  <c r="AT98" i="10"/>
  <c r="AU98" i="10"/>
  <c r="AY98" i="10"/>
  <c r="AX98" i="10"/>
  <c r="AW98" i="10"/>
  <c r="AV98" i="10"/>
  <c r="AT108" i="10"/>
  <c r="AU108" i="10"/>
  <c r="AY108" i="10"/>
  <c r="AX108" i="10"/>
  <c r="AW108" i="10"/>
  <c r="AV108" i="10"/>
  <c r="AT118" i="10"/>
  <c r="AU118" i="10"/>
  <c r="AY118" i="10"/>
  <c r="AX118" i="10"/>
  <c r="AW118" i="10"/>
  <c r="AV118" i="10"/>
  <c r="AT128" i="10"/>
  <c r="AU128" i="10"/>
  <c r="AY128" i="10"/>
  <c r="AX128" i="10"/>
  <c r="AW128" i="10"/>
  <c r="AV128" i="10"/>
  <c r="AT148" i="10"/>
  <c r="AU148" i="10"/>
  <c r="AY148" i="10"/>
  <c r="AX148" i="10"/>
  <c r="AW148" i="10"/>
  <c r="AV148" i="10"/>
  <c r="AT158" i="10"/>
  <c r="AU158" i="10"/>
  <c r="AY158" i="10"/>
  <c r="AX158" i="10"/>
  <c r="AW158" i="10"/>
  <c r="AV158" i="10"/>
  <c r="AT168" i="10"/>
  <c r="AY168" i="10"/>
  <c r="AX168" i="10"/>
  <c r="AW168" i="10"/>
  <c r="AV168" i="10"/>
  <c r="AU168" i="10"/>
  <c r="AT178" i="10"/>
  <c r="AY178" i="10"/>
  <c r="AX178" i="10"/>
  <c r="AW178" i="10"/>
  <c r="AV178" i="10"/>
  <c r="AU178" i="10"/>
  <c r="AT188" i="10"/>
  <c r="AY188" i="10"/>
  <c r="AX188" i="10"/>
  <c r="AW188" i="10"/>
  <c r="AV188" i="10"/>
  <c r="AU188" i="10"/>
  <c r="AT198" i="10"/>
  <c r="AY198" i="10"/>
  <c r="AX198" i="10"/>
  <c r="AW198" i="10"/>
  <c r="AV198" i="10"/>
  <c r="AU198" i="10"/>
  <c r="AT208" i="10"/>
  <c r="AY208" i="10"/>
  <c r="AX208" i="10"/>
  <c r="AW208" i="10"/>
  <c r="AV208" i="10"/>
  <c r="AU208" i="10"/>
  <c r="AT218" i="10"/>
  <c r="AY218" i="10"/>
  <c r="AX218" i="10"/>
  <c r="AW218" i="10"/>
  <c r="AV218" i="10"/>
  <c r="AU218" i="10"/>
  <c r="AT238" i="10"/>
  <c r="AY238" i="10"/>
  <c r="AX238" i="10"/>
  <c r="AW238" i="10"/>
  <c r="AV238" i="10"/>
  <c r="AU238" i="10"/>
  <c r="AT258" i="10"/>
  <c r="AY258" i="10"/>
  <c r="AX258" i="10"/>
  <c r="AW258" i="10"/>
  <c r="AV258" i="10"/>
  <c r="AU258" i="10"/>
  <c r="AT268" i="10"/>
  <c r="AY268" i="10"/>
  <c r="AX268" i="10"/>
  <c r="AW268" i="10"/>
  <c r="AV268" i="10"/>
  <c r="AU268" i="10"/>
  <c r="AT278" i="10"/>
  <c r="AY278" i="10"/>
  <c r="AX278" i="10"/>
  <c r="AW278" i="10"/>
  <c r="AV278" i="10"/>
  <c r="AU278" i="10"/>
  <c r="AT288" i="10"/>
  <c r="AY288" i="10"/>
  <c r="AX288" i="10"/>
  <c r="AW288" i="10"/>
  <c r="AV288" i="10"/>
  <c r="AU288" i="10"/>
  <c r="AW315" i="10"/>
  <c r="AY318" i="10"/>
  <c r="AW320" i="10"/>
  <c r="AY323" i="10"/>
  <c r="AW325" i="10"/>
  <c r="AY328" i="10"/>
  <c r="AW330" i="10"/>
  <c r="AY333" i="10"/>
  <c r="AW335" i="10"/>
  <c r="AY338" i="10"/>
  <c r="AW340" i="10"/>
  <c r="AY343" i="10"/>
  <c r="AY348" i="10"/>
  <c r="AW350" i="10"/>
  <c r="AW355" i="10"/>
  <c r="AW360" i="10"/>
  <c r="AY363" i="10"/>
  <c r="AW365" i="10"/>
  <c r="AY368" i="10"/>
  <c r="AW370" i="10"/>
  <c r="AY373" i="10"/>
  <c r="AW375" i="10"/>
  <c r="AW380" i="10"/>
  <c r="AY383" i="10"/>
  <c r="AW385" i="10"/>
  <c r="AY388" i="10"/>
  <c r="AW390" i="10"/>
  <c r="AU3" i="10"/>
  <c r="AY4" i="10"/>
  <c r="AW6" i="10"/>
  <c r="AU8" i="10"/>
  <c r="AY9" i="10"/>
  <c r="AW11" i="10"/>
  <c r="AU13" i="10"/>
  <c r="AX15" i="10"/>
  <c r="AX18" i="10"/>
  <c r="AX47" i="10"/>
  <c r="AX50" i="10"/>
  <c r="AX53" i="10"/>
  <c r="AV64" i="10"/>
  <c r="AV67" i="10"/>
  <c r="AV70" i="10"/>
  <c r="AX72" i="10"/>
  <c r="AT19" i="10"/>
  <c r="AY19" i="10"/>
  <c r="AX19" i="10"/>
  <c r="AW19" i="10"/>
  <c r="AT49" i="10"/>
  <c r="AY49" i="10"/>
  <c r="AX49" i="10"/>
  <c r="AW49" i="10"/>
  <c r="AT59" i="10"/>
  <c r="AY59" i="10"/>
  <c r="AX59" i="10"/>
  <c r="AW59" i="10"/>
  <c r="AT69" i="10"/>
  <c r="AY69" i="10"/>
  <c r="AX69" i="10"/>
  <c r="AW69" i="10"/>
  <c r="AT79" i="10"/>
  <c r="AY79" i="10"/>
  <c r="AX79" i="10"/>
  <c r="AW79" i="10"/>
  <c r="AV79" i="10"/>
  <c r="AU79" i="10"/>
  <c r="AT89" i="10"/>
  <c r="AY89" i="10"/>
  <c r="AX89" i="10"/>
  <c r="AW89" i="10"/>
  <c r="AV89" i="10"/>
  <c r="AU89" i="10"/>
  <c r="AT99" i="10"/>
  <c r="AY99" i="10"/>
  <c r="AX99" i="10"/>
  <c r="AW99" i="10"/>
  <c r="AV99" i="10"/>
  <c r="AU99" i="10"/>
  <c r="AT109" i="10"/>
  <c r="AY109" i="10"/>
  <c r="AX109" i="10"/>
  <c r="AW109" i="10"/>
  <c r="AV109" i="10"/>
  <c r="AU109" i="10"/>
  <c r="AT119" i="10"/>
  <c r="AY119" i="10"/>
  <c r="AX119" i="10"/>
  <c r="AW119" i="10"/>
  <c r="AV119" i="10"/>
  <c r="AU119" i="10"/>
  <c r="AT129" i="10"/>
  <c r="AY129" i="10"/>
  <c r="AX129" i="10"/>
  <c r="AW129" i="10"/>
  <c r="AV129" i="10"/>
  <c r="AU129" i="10"/>
  <c r="AT149" i="10"/>
  <c r="AY149" i="10"/>
  <c r="AX149" i="10"/>
  <c r="AW149" i="10"/>
  <c r="AV149" i="10"/>
  <c r="AU149" i="10"/>
  <c r="AT159" i="10"/>
  <c r="AY159" i="10"/>
  <c r="AX159" i="10"/>
  <c r="AW159" i="10"/>
  <c r="AV159" i="10"/>
  <c r="AU159" i="10"/>
  <c r="AT169" i="10"/>
  <c r="AW169" i="10"/>
  <c r="AV169" i="10"/>
  <c r="AU169" i="10"/>
  <c r="AY169" i="10"/>
  <c r="AX169" i="10"/>
  <c r="AT179" i="10"/>
  <c r="AY179" i="10"/>
  <c r="AX179" i="10"/>
  <c r="AW179" i="10"/>
  <c r="AV179" i="10"/>
  <c r="AU179" i="10"/>
  <c r="AT189" i="10"/>
  <c r="AU189" i="10"/>
  <c r="AY189" i="10"/>
  <c r="AX189" i="10"/>
  <c r="AW189" i="10"/>
  <c r="AV189" i="10"/>
  <c r="AT199" i="10"/>
  <c r="AY199" i="10"/>
  <c r="AX199" i="10"/>
  <c r="AW199" i="10"/>
  <c r="AV199" i="10"/>
  <c r="AU199" i="10"/>
  <c r="AT209" i="10"/>
  <c r="AY209" i="10"/>
  <c r="AX209" i="10"/>
  <c r="AW209" i="10"/>
  <c r="AV209" i="10"/>
  <c r="AU209" i="10"/>
  <c r="AT219" i="10"/>
  <c r="AY219" i="10"/>
  <c r="AX219" i="10"/>
  <c r="AW219" i="10"/>
  <c r="AV219" i="10"/>
  <c r="AU219" i="10"/>
  <c r="AT229" i="10"/>
  <c r="AY229" i="10"/>
  <c r="AX229" i="10"/>
  <c r="AW229" i="10"/>
  <c r="AV229" i="10"/>
  <c r="AU229" i="10"/>
  <c r="AT239" i="10"/>
  <c r="AY239" i="10"/>
  <c r="AX239" i="10"/>
  <c r="AW239" i="10"/>
  <c r="AV239" i="10"/>
  <c r="AU239" i="10"/>
  <c r="AT249" i="10"/>
  <c r="AY249" i="10"/>
  <c r="AX249" i="10"/>
  <c r="AW249" i="10"/>
  <c r="AV249" i="10"/>
  <c r="AU249" i="10"/>
  <c r="AT259" i="10"/>
  <c r="AY259" i="10"/>
  <c r="AX259" i="10"/>
  <c r="AW259" i="10"/>
  <c r="AV259" i="10"/>
  <c r="AU259" i="10"/>
  <c r="AT269" i="10"/>
  <c r="AY269" i="10"/>
  <c r="AX269" i="10"/>
  <c r="AW269" i="10"/>
  <c r="AV269" i="10"/>
  <c r="AU269" i="10"/>
  <c r="AT289" i="10"/>
  <c r="AY289" i="10"/>
  <c r="AX289" i="10"/>
  <c r="AW289" i="10"/>
  <c r="AV289" i="10"/>
  <c r="AU289" i="10"/>
  <c r="AX315" i="10"/>
  <c r="AV317" i="10"/>
  <c r="AX320" i="10"/>
  <c r="AV322" i="10"/>
  <c r="AX325" i="10"/>
  <c r="AV327" i="10"/>
  <c r="AX330" i="10"/>
  <c r="AV332" i="10"/>
  <c r="AX335" i="10"/>
  <c r="AV337" i="10"/>
  <c r="AX340" i="10"/>
  <c r="AV347" i="10"/>
  <c r="AX350" i="10"/>
  <c r="AX355" i="10"/>
  <c r="AX360" i="10"/>
  <c r="AV362" i="10"/>
  <c r="AX365" i="10"/>
  <c r="AV367" i="10"/>
  <c r="AX370" i="10"/>
  <c r="AV372" i="10"/>
  <c r="AX375" i="10"/>
  <c r="AX380" i="10"/>
  <c r="AV382" i="10"/>
  <c r="AX385" i="10"/>
  <c r="AV387" i="10"/>
  <c r="AX390" i="10"/>
  <c r="AV3" i="10"/>
  <c r="AX6" i="10"/>
  <c r="AV8" i="10"/>
  <c r="AX11" i="10"/>
  <c r="AW13" i="10"/>
  <c r="AY15" i="10"/>
  <c r="AY18" i="10"/>
  <c r="AW48" i="10"/>
  <c r="AY50" i="10"/>
  <c r="AY53" i="10"/>
  <c r="AY56" i="10"/>
  <c r="AU59" i="10"/>
  <c r="AU62" i="10"/>
  <c r="AU65" i="10"/>
  <c r="AW67" i="10"/>
  <c r="AW70" i="10"/>
  <c r="AW73" i="10"/>
  <c r="AT80" i="10"/>
  <c r="AY80" i="10"/>
  <c r="AX80" i="10"/>
  <c r="AW80" i="10"/>
  <c r="AV80" i="10"/>
  <c r="AU80" i="10"/>
  <c r="AT90" i="10"/>
  <c r="AY90" i="10"/>
  <c r="AX90" i="10"/>
  <c r="AW90" i="10"/>
  <c r="AV90" i="10"/>
  <c r="AU90" i="10"/>
  <c r="AT100" i="10"/>
  <c r="AY100" i="10"/>
  <c r="AX100" i="10"/>
  <c r="AW100" i="10"/>
  <c r="AV100" i="10"/>
  <c r="AU100" i="10"/>
  <c r="AT110" i="10"/>
  <c r="AY110" i="10"/>
  <c r="AX110" i="10"/>
  <c r="AW110" i="10"/>
  <c r="AV110" i="10"/>
  <c r="AU110" i="10"/>
  <c r="AT120" i="10"/>
  <c r="AY120" i="10"/>
  <c r="AX120" i="10"/>
  <c r="AW120" i="10"/>
  <c r="AV120" i="10"/>
  <c r="AU120" i="10"/>
  <c r="AT130" i="10"/>
  <c r="AY130" i="10"/>
  <c r="AX130" i="10"/>
  <c r="AW130" i="10"/>
  <c r="AV130" i="10"/>
  <c r="AU130" i="10"/>
  <c r="AT140" i="10"/>
  <c r="AY140" i="10"/>
  <c r="AX140" i="10"/>
  <c r="AW140" i="10"/>
  <c r="AV140" i="10"/>
  <c r="AU140" i="10"/>
  <c r="AT150" i="10"/>
  <c r="AY150" i="10"/>
  <c r="AX150" i="10"/>
  <c r="AW150" i="10"/>
  <c r="AV150" i="10"/>
  <c r="AU150" i="10"/>
  <c r="AT160" i="10"/>
  <c r="AY160" i="10"/>
  <c r="AX160" i="10"/>
  <c r="AW160" i="10"/>
  <c r="AV160" i="10"/>
  <c r="AU160" i="10"/>
  <c r="AT170" i="10"/>
  <c r="AW170" i="10"/>
  <c r="AV170" i="10"/>
  <c r="AU170" i="10"/>
  <c r="AX170" i="10"/>
  <c r="AY170" i="10"/>
  <c r="AT180" i="10"/>
  <c r="AW180" i="10"/>
  <c r="AV180" i="10"/>
  <c r="AU180" i="10"/>
  <c r="AX180" i="10"/>
  <c r="AY180" i="10"/>
  <c r="AT190" i="10"/>
  <c r="AW190" i="10"/>
  <c r="AV190" i="10"/>
  <c r="AU190" i="10"/>
  <c r="AX190" i="10"/>
  <c r="AY190" i="10"/>
  <c r="AT200" i="10"/>
  <c r="AW200" i="10"/>
  <c r="AV200" i="10"/>
  <c r="AU200" i="10"/>
  <c r="AX200" i="10"/>
  <c r="AY200" i="10"/>
  <c r="AT210" i="10"/>
  <c r="AW210" i="10"/>
  <c r="AV210" i="10"/>
  <c r="AU210" i="10"/>
  <c r="AY210" i="10"/>
  <c r="AX210" i="10"/>
  <c r="AT220" i="10"/>
  <c r="AW220" i="10"/>
  <c r="AV220" i="10"/>
  <c r="AU220" i="10"/>
  <c r="AY220" i="10"/>
  <c r="AX220" i="10"/>
  <c r="AT230" i="10"/>
  <c r="AW230" i="10"/>
  <c r="AV230" i="10"/>
  <c r="AU230" i="10"/>
  <c r="AY230" i="10"/>
  <c r="AX230" i="10"/>
  <c r="AT240" i="10"/>
  <c r="AW240" i="10"/>
  <c r="AV240" i="10"/>
  <c r="AU240" i="10"/>
  <c r="AY240" i="10"/>
  <c r="AX240" i="10"/>
  <c r="AT250" i="10"/>
  <c r="AW250" i="10"/>
  <c r="AV250" i="10"/>
  <c r="AU250" i="10"/>
  <c r="AY250" i="10"/>
  <c r="AX250" i="10"/>
  <c r="AT260" i="10"/>
  <c r="AW260" i="10"/>
  <c r="AV260" i="10"/>
  <c r="AU260" i="10"/>
  <c r="AY260" i="10"/>
  <c r="AX260" i="10"/>
  <c r="AT270" i="10"/>
  <c r="AW270" i="10"/>
  <c r="AV270" i="10"/>
  <c r="AU270" i="10"/>
  <c r="AY270" i="10"/>
  <c r="AX270" i="10"/>
  <c r="AT310" i="10"/>
  <c r="AU310" i="10"/>
  <c r="AY310" i="10"/>
  <c r="AX310" i="10"/>
  <c r="AW310" i="10"/>
  <c r="AV310" i="10"/>
  <c r="AY315" i="10"/>
  <c r="AW317" i="10"/>
  <c r="AY320" i="10"/>
  <c r="AW322" i="10"/>
  <c r="AY325" i="10"/>
  <c r="AW327" i="10"/>
  <c r="AY330" i="10"/>
  <c r="AW332" i="10"/>
  <c r="AY335" i="10"/>
  <c r="AW337" i="10"/>
  <c r="AY340" i="10"/>
  <c r="AW347" i="10"/>
  <c r="AY350" i="10"/>
  <c r="AY355" i="10"/>
  <c r="AY360" i="10"/>
  <c r="AW362" i="10"/>
  <c r="AY365" i="10"/>
  <c r="AW367" i="10"/>
  <c r="AY370" i="10"/>
  <c r="AW372" i="10"/>
  <c r="AY375" i="10"/>
  <c r="AY380" i="10"/>
  <c r="AW382" i="10"/>
  <c r="AY385" i="10"/>
  <c r="AW387" i="10"/>
  <c r="AY390" i="10"/>
  <c r="AW3" i="10"/>
  <c r="AU5" i="10"/>
  <c r="AY6" i="10"/>
  <c r="AW8" i="10"/>
  <c r="AU10" i="10"/>
  <c r="AY11" i="10"/>
  <c r="AX13" i="10"/>
  <c r="AX48" i="10"/>
  <c r="AV59" i="10"/>
  <c r="AV62" i="10"/>
  <c r="AV65" i="10"/>
  <c r="AX67" i="10"/>
  <c r="AX70" i="10"/>
  <c r="AU74" i="10"/>
  <c r="AU392" i="10"/>
  <c r="AV392" i="10"/>
  <c r="AY392" i="10"/>
  <c r="AX392" i="10"/>
  <c r="AW392" i="10"/>
  <c r="AT51" i="10"/>
  <c r="AW51" i="10"/>
  <c r="AV51" i="10"/>
  <c r="AU51" i="10"/>
  <c r="AX51" i="10"/>
  <c r="AT61" i="10"/>
  <c r="AW61" i="10"/>
  <c r="AV61" i="10"/>
  <c r="AU61" i="10"/>
  <c r="AX61" i="10"/>
  <c r="AT71" i="10"/>
  <c r="AW71" i="10"/>
  <c r="AV71" i="10"/>
  <c r="AU71" i="10"/>
  <c r="AX71" i="10"/>
  <c r="AT81" i="10"/>
  <c r="AW81" i="10"/>
  <c r="AV81" i="10"/>
  <c r="AU81" i="10"/>
  <c r="AY81" i="10"/>
  <c r="AX81" i="10"/>
  <c r="AT101" i="10"/>
  <c r="AW101" i="10"/>
  <c r="AV101" i="10"/>
  <c r="AU101" i="10"/>
  <c r="AY101" i="10"/>
  <c r="AX101" i="10"/>
  <c r="AT111" i="10"/>
  <c r="AW111" i="10"/>
  <c r="AV111" i="10"/>
  <c r="AU111" i="10"/>
  <c r="AY111" i="10"/>
  <c r="AX111" i="10"/>
  <c r="AT121" i="10"/>
  <c r="AW121" i="10"/>
  <c r="AV121" i="10"/>
  <c r="AU121" i="10"/>
  <c r="AY121" i="10"/>
  <c r="AX121" i="10"/>
  <c r="AT131" i="10"/>
  <c r="AW131" i="10"/>
  <c r="AV131" i="10"/>
  <c r="AU131" i="10"/>
  <c r="AY131" i="10"/>
  <c r="AX131" i="10"/>
  <c r="AT141" i="10"/>
  <c r="AW141" i="10"/>
  <c r="AV141" i="10"/>
  <c r="AU141" i="10"/>
  <c r="AY141" i="10"/>
  <c r="AX141" i="10"/>
  <c r="AT151" i="10"/>
  <c r="AW151" i="10"/>
  <c r="AV151" i="10"/>
  <c r="AU151" i="10"/>
  <c r="AY151" i="10"/>
  <c r="AX151" i="10"/>
  <c r="AT161" i="10"/>
  <c r="AW161" i="10"/>
  <c r="AV161" i="10"/>
  <c r="AU161" i="10"/>
  <c r="AY161" i="10"/>
  <c r="AX161" i="10"/>
  <c r="AT171" i="10"/>
  <c r="AY171" i="10"/>
  <c r="AX171" i="10"/>
  <c r="AW171" i="10"/>
  <c r="AV171" i="10"/>
  <c r="AU171" i="10"/>
  <c r="AT181" i="10"/>
  <c r="AY181" i="10"/>
  <c r="AX181" i="10"/>
  <c r="AW181" i="10"/>
  <c r="AV181" i="10"/>
  <c r="AU181" i="10"/>
  <c r="AT191" i="10"/>
  <c r="AY191" i="10"/>
  <c r="AW191" i="10"/>
  <c r="AV191" i="10"/>
  <c r="AU191" i="10"/>
  <c r="AX191" i="10"/>
  <c r="AT201" i="10"/>
  <c r="AY201" i="10"/>
  <c r="AX201" i="10"/>
  <c r="AW201" i="10"/>
  <c r="AV201" i="10"/>
  <c r="AU201" i="10"/>
  <c r="AT211" i="10"/>
  <c r="AY211" i="10"/>
  <c r="AX211" i="10"/>
  <c r="AW211" i="10"/>
  <c r="AV211" i="10"/>
  <c r="AU211" i="10"/>
  <c r="AT221" i="10"/>
  <c r="AY221" i="10"/>
  <c r="AX221" i="10"/>
  <c r="AW221" i="10"/>
  <c r="AV221" i="10"/>
  <c r="AU221" i="10"/>
  <c r="AT231" i="10"/>
  <c r="AY231" i="10"/>
  <c r="AX231" i="10"/>
  <c r="AW231" i="10"/>
  <c r="AV231" i="10"/>
  <c r="AU231" i="10"/>
  <c r="AT241" i="10"/>
  <c r="AY241" i="10"/>
  <c r="AX241" i="10"/>
  <c r="AW241" i="10"/>
  <c r="AV241" i="10"/>
  <c r="AU241" i="10"/>
  <c r="AT251" i="10"/>
  <c r="AY251" i="10"/>
  <c r="AX251" i="10"/>
  <c r="AW251" i="10"/>
  <c r="AV251" i="10"/>
  <c r="AU251" i="10"/>
  <c r="AT261" i="10"/>
  <c r="AY261" i="10"/>
  <c r="AX261" i="10"/>
  <c r="AW261" i="10"/>
  <c r="AV261" i="10"/>
  <c r="AU261" i="10"/>
  <c r="AT271" i="10"/>
  <c r="AY271" i="10"/>
  <c r="AX271" i="10"/>
  <c r="AW271" i="10"/>
  <c r="AV271" i="10"/>
  <c r="AU271" i="10"/>
  <c r="AT281" i="10"/>
  <c r="AY281" i="10"/>
  <c r="AX281" i="10"/>
  <c r="AW281" i="10"/>
  <c r="AV281" i="10"/>
  <c r="AU281" i="10"/>
  <c r="AT291" i="10"/>
  <c r="AU291" i="10"/>
  <c r="AV291" i="10"/>
  <c r="AY291" i="10"/>
  <c r="AX291" i="10"/>
  <c r="AW291" i="10"/>
  <c r="AX317" i="10"/>
  <c r="AV319" i="10"/>
  <c r="AX322" i="10"/>
  <c r="AV324" i="10"/>
  <c r="AX327" i="10"/>
  <c r="AV329" i="10"/>
  <c r="AX332" i="10"/>
  <c r="AV334" i="10"/>
  <c r="AX337" i="10"/>
  <c r="AX347" i="10"/>
  <c r="AV349" i="10"/>
  <c r="AV354" i="10"/>
  <c r="AX362" i="10"/>
  <c r="AV364" i="10"/>
  <c r="AX367" i="10"/>
  <c r="AV369" i="10"/>
  <c r="AX372" i="10"/>
  <c r="AV374" i="10"/>
  <c r="AX382" i="10"/>
  <c r="AV384" i="10"/>
  <c r="AX387" i="10"/>
  <c r="AV389" i="10"/>
  <c r="AX3" i="10"/>
  <c r="AV5" i="10"/>
  <c r="AX8" i="10"/>
  <c r="AV10" i="10"/>
  <c r="AY13" i="10"/>
  <c r="AY16" i="10"/>
  <c r="AU19" i="10"/>
  <c r="AY48" i="10"/>
  <c r="AY51" i="10"/>
  <c r="AU54" i="10"/>
  <c r="AU57" i="10"/>
  <c r="AU60" i="10"/>
  <c r="AW62" i="10"/>
  <c r="AW65" i="10"/>
  <c r="AW68" i="10"/>
  <c r="AY70" i="10"/>
  <c r="AV74" i="10"/>
  <c r="N56" i="21"/>
  <c r="N50" i="21"/>
  <c r="X182" i="12" l="1"/>
  <c r="AE182" i="12"/>
  <c r="AK182" i="12" s="1"/>
  <c r="AT1" i="10"/>
  <c r="AY1" i="10"/>
  <c r="AW1" i="10"/>
  <c r="AU1" i="10"/>
  <c r="AV1" i="10"/>
  <c r="AX1" i="10"/>
  <c r="I172" i="12"/>
  <c r="I170" i="12"/>
  <c r="I169" i="12"/>
  <c r="I168" i="12"/>
  <c r="I164" i="12"/>
  <c r="I162" i="12"/>
  <c r="I161" i="12"/>
  <c r="I160" i="12"/>
  <c r="I39" i="12"/>
  <c r="G1" i="12"/>
  <c r="AR172" i="12"/>
  <c r="AR171" i="12"/>
  <c r="AR170" i="12"/>
  <c r="AR169" i="12"/>
  <c r="AR168" i="12"/>
  <c r="AR167" i="12"/>
  <c r="AR166" i="12"/>
  <c r="AR165" i="12"/>
  <c r="AR164" i="12"/>
  <c r="AR163" i="12"/>
  <c r="AR162" i="12"/>
  <c r="AR161" i="12"/>
  <c r="AR160" i="12"/>
  <c r="AR159" i="12"/>
  <c r="AR158" i="12"/>
  <c r="AR157" i="12"/>
  <c r="AR156" i="12"/>
  <c r="AR155" i="12"/>
  <c r="AR154" i="12"/>
  <c r="AR153" i="12"/>
  <c r="AR152" i="12"/>
  <c r="AR151" i="12"/>
  <c r="AR150" i="12"/>
  <c r="AR149" i="12"/>
  <c r="AR148" i="12"/>
  <c r="AR147" i="12"/>
  <c r="AR146" i="12"/>
  <c r="AR145" i="12"/>
  <c r="AR144" i="12"/>
  <c r="AR143" i="12"/>
  <c r="AR142" i="12"/>
  <c r="AR141" i="12"/>
  <c r="AR140" i="12"/>
  <c r="AR139" i="12"/>
  <c r="AR138" i="12"/>
  <c r="AR137" i="12"/>
  <c r="AR136" i="12"/>
  <c r="AR135" i="12"/>
  <c r="AR134" i="12"/>
  <c r="AR133" i="12"/>
  <c r="AR132" i="12"/>
  <c r="AR131" i="12"/>
  <c r="AR130" i="12"/>
  <c r="AR129" i="12"/>
  <c r="AR128" i="12"/>
  <c r="AR127" i="12"/>
  <c r="AR126" i="12"/>
  <c r="AR125" i="12"/>
  <c r="AR124" i="12"/>
  <c r="AR123" i="12"/>
  <c r="AR122" i="12"/>
  <c r="AR121" i="12"/>
  <c r="AR120" i="12"/>
  <c r="AR119" i="12"/>
  <c r="AR118" i="12"/>
  <c r="AR117" i="12"/>
  <c r="AR116" i="12"/>
  <c r="AR115" i="12"/>
  <c r="AR114" i="12"/>
  <c r="AR113" i="12"/>
  <c r="AR112" i="12"/>
  <c r="AR111" i="12"/>
  <c r="AR110" i="12"/>
  <c r="AR109" i="12"/>
  <c r="AR108" i="12"/>
  <c r="AR107" i="12"/>
  <c r="AR106" i="12"/>
  <c r="AR105" i="12"/>
  <c r="AR104" i="12"/>
  <c r="AR103" i="12"/>
  <c r="AR102" i="12"/>
  <c r="AR101" i="12"/>
  <c r="AR100" i="12"/>
  <c r="AR99" i="12"/>
  <c r="AR98" i="12"/>
  <c r="AR97" i="12"/>
  <c r="AR96" i="12"/>
  <c r="AR95" i="12"/>
  <c r="AR94" i="12"/>
  <c r="AR93" i="12"/>
  <c r="AR92" i="12"/>
  <c r="AR91" i="12"/>
  <c r="AR90" i="12"/>
  <c r="AR89" i="12"/>
  <c r="AR88" i="12"/>
  <c r="AR87" i="12"/>
  <c r="AR86" i="12"/>
  <c r="AR85" i="12"/>
  <c r="AR84" i="12"/>
  <c r="AR83" i="12"/>
  <c r="AR82" i="12"/>
  <c r="AR81" i="12"/>
  <c r="AR80" i="12"/>
  <c r="AR79" i="12"/>
  <c r="AR78" i="12"/>
  <c r="AR77" i="12"/>
  <c r="AR76" i="12"/>
  <c r="AR75" i="12"/>
  <c r="AR74" i="12"/>
  <c r="AR73" i="12"/>
  <c r="AR72" i="12"/>
  <c r="AR71" i="12"/>
  <c r="AR70" i="12"/>
  <c r="AR69" i="12"/>
  <c r="AR68" i="12"/>
  <c r="AR67" i="12"/>
  <c r="AR66" i="12"/>
  <c r="AR65" i="12"/>
  <c r="AR64" i="12"/>
  <c r="AR63" i="12"/>
  <c r="AR62" i="12"/>
  <c r="AR61" i="12"/>
  <c r="AR60" i="12"/>
  <c r="AR59" i="12"/>
  <c r="AR58" i="12"/>
  <c r="AR57" i="12"/>
  <c r="AR56" i="12"/>
  <c r="AR55" i="12"/>
  <c r="AR54" i="12"/>
  <c r="AR53" i="12"/>
  <c r="AR52" i="12"/>
  <c r="AR51" i="12"/>
  <c r="AR50" i="12"/>
  <c r="AR49" i="12"/>
  <c r="AR48" i="12"/>
  <c r="AR47" i="12"/>
  <c r="AR46" i="12"/>
  <c r="AR45" i="12"/>
  <c r="AR44" i="12"/>
  <c r="AR43" i="12"/>
  <c r="AR42" i="12"/>
  <c r="AR41" i="12"/>
  <c r="AR40" i="12"/>
  <c r="AR39" i="12"/>
  <c r="AR38" i="12"/>
  <c r="AR37" i="12"/>
  <c r="AR36" i="12"/>
  <c r="AR35" i="12"/>
  <c r="AR34" i="12"/>
  <c r="AR33" i="12"/>
  <c r="AR32" i="12"/>
  <c r="AR31" i="12"/>
  <c r="AR30" i="12"/>
  <c r="AR29" i="12"/>
  <c r="AR28" i="12"/>
  <c r="AR27" i="12"/>
  <c r="AR26" i="12"/>
  <c r="AR25" i="12"/>
  <c r="AR24" i="12"/>
  <c r="AR23" i="12"/>
  <c r="AR22" i="12"/>
  <c r="AR21" i="12"/>
  <c r="AR20" i="12"/>
  <c r="AR19" i="12"/>
  <c r="AR18" i="12"/>
  <c r="AR17" i="12"/>
  <c r="AR16" i="12"/>
  <c r="AR15" i="12"/>
  <c r="AR14" i="12"/>
  <c r="AR13" i="12"/>
  <c r="AR12" i="12"/>
  <c r="AR11" i="12"/>
  <c r="AR10" i="12"/>
  <c r="AR9" i="12"/>
  <c r="AR8" i="12"/>
  <c r="AR7" i="12"/>
  <c r="AR6" i="12"/>
  <c r="AR5" i="12"/>
  <c r="AR4" i="12"/>
  <c r="AR3" i="12"/>
  <c r="Q125" i="12"/>
  <c r="AP741" i="10"/>
  <c r="N30" i="21"/>
  <c r="Y182" i="12" l="1"/>
  <c r="AF182" i="12"/>
  <c r="AL182" i="12" s="1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B35" i="21"/>
  <c r="Z182" i="12" l="1"/>
  <c r="AG182" i="12"/>
  <c r="AM182" i="12" s="1"/>
  <c r="G35" i="21"/>
  <c r="F35" i="21"/>
  <c r="E35" i="21"/>
  <c r="D35" i="21"/>
  <c r="C35" i="21"/>
  <c r="N34" i="21"/>
  <c r="H35" i="21"/>
  <c r="AA182" i="12" l="1"/>
  <c r="AI182" i="12" s="1"/>
  <c r="AH182" i="12"/>
  <c r="AN182" i="12" s="1"/>
  <c r="I35" i="21"/>
  <c r="J35" i="21"/>
  <c r="K35" i="21"/>
  <c r="N33" i="21"/>
  <c r="M35" i="21"/>
  <c r="L35" i="21"/>
  <c r="N32" i="21"/>
  <c r="N31" i="21"/>
  <c r="N29" i="21"/>
  <c r="H1" i="2"/>
  <c r="G1" i="2"/>
  <c r="F1" i="2"/>
  <c r="E1" i="2"/>
  <c r="U1" i="12"/>
  <c r="T1" i="12"/>
  <c r="S1" i="12"/>
  <c r="AO182" i="12" l="1"/>
  <c r="N35" i="21"/>
  <c r="BF181" i="12"/>
  <c r="BE181" i="12"/>
  <c r="BD181" i="12"/>
  <c r="BC181" i="12"/>
  <c r="BB181" i="12"/>
  <c r="BA181" i="12"/>
  <c r="BF180" i="12"/>
  <c r="BE180" i="12"/>
  <c r="BD180" i="12"/>
  <c r="BC180" i="12"/>
  <c r="BB180" i="12"/>
  <c r="BA180" i="12"/>
  <c r="N18" i="21" l="1"/>
  <c r="N21" i="21"/>
  <c r="N17" i="21"/>
  <c r="N20" i="21" l="1"/>
  <c r="M22" i="21"/>
  <c r="M23" i="21" s="1"/>
  <c r="N19" i="21"/>
  <c r="N16" i="21"/>
  <c r="L22" i="21"/>
  <c r="L23" i="21" s="1"/>
  <c r="K22" i="21"/>
  <c r="K23" i="21" s="1"/>
  <c r="J22" i="21"/>
  <c r="J23" i="21" s="1"/>
  <c r="I22" i="21"/>
  <c r="I23" i="21" s="1"/>
  <c r="H22" i="21"/>
  <c r="H23" i="21" s="1"/>
  <c r="G22" i="21"/>
  <c r="G23" i="21" s="1"/>
  <c r="F22" i="21"/>
  <c r="F23" i="21" s="1"/>
  <c r="E22" i="21"/>
  <c r="E23" i="21" s="1"/>
  <c r="D22" i="21"/>
  <c r="D23" i="21" s="1"/>
  <c r="C22" i="21"/>
  <c r="C23" i="21" s="1"/>
  <c r="B22" i="21"/>
  <c r="B23" i="21" s="1"/>
  <c r="N22" i="21" l="1"/>
  <c r="AZ316" i="10"/>
  <c r="BA316" i="10"/>
  <c r="BB316" i="10"/>
  <c r="BC316" i="10"/>
  <c r="BD316" i="10"/>
  <c r="BE316" i="10"/>
  <c r="AZ317" i="10"/>
  <c r="BA90" i="12" s="1"/>
  <c r="BA317" i="10"/>
  <c r="BB90" i="12" s="1"/>
  <c r="BB317" i="10"/>
  <c r="BC90" i="12" s="1"/>
  <c r="BC317" i="10"/>
  <c r="BD90" i="12" s="1"/>
  <c r="BD317" i="10"/>
  <c r="BE90" i="12" s="1"/>
  <c r="BE317" i="10"/>
  <c r="BF90" i="12" s="1"/>
  <c r="AZ318" i="10"/>
  <c r="BA91" i="12" s="1"/>
  <c r="BA318" i="10"/>
  <c r="BB91" i="12" s="1"/>
  <c r="BB318" i="10"/>
  <c r="BC91" i="12" s="1"/>
  <c r="BC318" i="10"/>
  <c r="BD91" i="12" s="1"/>
  <c r="BD318" i="10"/>
  <c r="BE91" i="12" s="1"/>
  <c r="BE318" i="10"/>
  <c r="BF91" i="12" s="1"/>
  <c r="AZ319" i="10"/>
  <c r="BA92" i="12" s="1"/>
  <c r="BA319" i="10"/>
  <c r="BB92" i="12" s="1"/>
  <c r="BB319" i="10"/>
  <c r="BC92" i="12" s="1"/>
  <c r="BC319" i="10"/>
  <c r="BD92" i="12" s="1"/>
  <c r="BD319" i="10"/>
  <c r="BE92" i="12" s="1"/>
  <c r="BE319" i="10"/>
  <c r="BF92" i="12" s="1"/>
  <c r="AZ320" i="10"/>
  <c r="BA93" i="12" s="1"/>
  <c r="BA320" i="10"/>
  <c r="BB93" i="12" s="1"/>
  <c r="BB320" i="10"/>
  <c r="BC93" i="12" s="1"/>
  <c r="BC320" i="10"/>
  <c r="BD93" i="12" s="1"/>
  <c r="BD320" i="10"/>
  <c r="BE93" i="12" s="1"/>
  <c r="BE320" i="10"/>
  <c r="BF93" i="12" s="1"/>
  <c r="AZ321" i="10"/>
  <c r="BA321" i="10"/>
  <c r="BB321" i="10"/>
  <c r="BC321" i="10"/>
  <c r="BD321" i="10"/>
  <c r="BE321" i="10"/>
  <c r="AZ322" i="10"/>
  <c r="BA322" i="10"/>
  <c r="BB322" i="10"/>
  <c r="BC322" i="10"/>
  <c r="BD322" i="10"/>
  <c r="BE322" i="10"/>
  <c r="AZ323" i="10"/>
  <c r="BA323" i="10"/>
  <c r="BB323" i="10"/>
  <c r="BC323" i="10"/>
  <c r="BD323" i="10"/>
  <c r="BE323" i="10"/>
  <c r="AZ324" i="10"/>
  <c r="BA324" i="10"/>
  <c r="BB324" i="10"/>
  <c r="BC324" i="10"/>
  <c r="BD324" i="10"/>
  <c r="BE324" i="10"/>
  <c r="AZ325" i="10"/>
  <c r="BA325" i="10"/>
  <c r="BB325" i="10"/>
  <c r="BC325" i="10"/>
  <c r="BD325" i="10"/>
  <c r="BE325" i="10"/>
  <c r="AZ326" i="10"/>
  <c r="BA326" i="10"/>
  <c r="BB326" i="10"/>
  <c r="BC326" i="10"/>
  <c r="BD326" i="10"/>
  <c r="BE326" i="10"/>
  <c r="AZ327" i="10"/>
  <c r="BA327" i="10"/>
  <c r="BB327" i="10"/>
  <c r="BC327" i="10"/>
  <c r="BD327" i="10"/>
  <c r="BE327" i="10"/>
  <c r="AZ328" i="10"/>
  <c r="BA328" i="10"/>
  <c r="BB328" i="10"/>
  <c r="BC328" i="10"/>
  <c r="BD328" i="10"/>
  <c r="BE328" i="10"/>
  <c r="AZ329" i="10"/>
  <c r="BA329" i="10"/>
  <c r="BB329" i="10"/>
  <c r="BC329" i="10"/>
  <c r="BD329" i="10"/>
  <c r="BE329" i="10"/>
  <c r="AZ330" i="10"/>
  <c r="BA330" i="10"/>
  <c r="BB330" i="10"/>
  <c r="BC330" i="10"/>
  <c r="BD330" i="10"/>
  <c r="BE330" i="10"/>
  <c r="AZ331" i="10"/>
  <c r="BA331" i="10"/>
  <c r="BB331" i="10"/>
  <c r="BC331" i="10"/>
  <c r="BD331" i="10"/>
  <c r="BE331" i="10"/>
  <c r="AZ332" i="10"/>
  <c r="BA332" i="10"/>
  <c r="BB332" i="10"/>
  <c r="BC332" i="10"/>
  <c r="BD332" i="10"/>
  <c r="BE332" i="10"/>
  <c r="AZ333" i="10"/>
  <c r="BA333" i="10"/>
  <c r="BB333" i="10"/>
  <c r="BC333" i="10"/>
  <c r="BD333" i="10"/>
  <c r="BE333" i="10"/>
  <c r="AZ334" i="10"/>
  <c r="BA334" i="10"/>
  <c r="BB334" i="10"/>
  <c r="BC334" i="10"/>
  <c r="BD334" i="10"/>
  <c r="BE334" i="10"/>
  <c r="AZ335" i="10"/>
  <c r="BA335" i="10"/>
  <c r="BB335" i="10"/>
  <c r="BC335" i="10"/>
  <c r="BD335" i="10"/>
  <c r="BE335" i="10"/>
  <c r="AZ336" i="10"/>
  <c r="BA336" i="10"/>
  <c r="BB336" i="10"/>
  <c r="BC336" i="10"/>
  <c r="BD336" i="10"/>
  <c r="BE336" i="10"/>
  <c r="AZ337" i="10"/>
  <c r="BA337" i="10"/>
  <c r="BB337" i="10"/>
  <c r="BC337" i="10"/>
  <c r="BD337" i="10"/>
  <c r="BE337" i="10"/>
  <c r="AZ338" i="10"/>
  <c r="BA338" i="10"/>
  <c r="BB338" i="10"/>
  <c r="BC338" i="10"/>
  <c r="BD338" i="10"/>
  <c r="BE338" i="10"/>
  <c r="AZ339" i="10"/>
  <c r="BA339" i="10"/>
  <c r="BB339" i="10"/>
  <c r="BC339" i="10"/>
  <c r="BD339" i="10"/>
  <c r="BE339" i="10"/>
  <c r="AZ340" i="10"/>
  <c r="BA340" i="10"/>
  <c r="BB340" i="10"/>
  <c r="BC340" i="10"/>
  <c r="BD340" i="10"/>
  <c r="BE340" i="10"/>
  <c r="AZ341" i="10"/>
  <c r="BA341" i="10"/>
  <c r="BB341" i="10"/>
  <c r="BC341" i="10"/>
  <c r="BD341" i="10"/>
  <c r="BE341" i="10"/>
  <c r="AZ342" i="10"/>
  <c r="BA342" i="10"/>
  <c r="BB342" i="10"/>
  <c r="BC342" i="10"/>
  <c r="BD342" i="10"/>
  <c r="BE342" i="10"/>
  <c r="AZ343" i="10"/>
  <c r="BA343" i="10"/>
  <c r="BB343" i="10"/>
  <c r="BC343" i="10"/>
  <c r="BD343" i="10"/>
  <c r="BE343" i="10"/>
  <c r="AZ344" i="10"/>
  <c r="BA344" i="10"/>
  <c r="BB344" i="10"/>
  <c r="BC344" i="10"/>
  <c r="BD344" i="10"/>
  <c r="BE344" i="10"/>
  <c r="AZ345" i="10"/>
  <c r="BA345" i="10"/>
  <c r="BB345" i="10"/>
  <c r="BC345" i="10"/>
  <c r="BD345" i="10"/>
  <c r="BE345" i="10"/>
  <c r="AZ346" i="10"/>
  <c r="BA346" i="10"/>
  <c r="BB346" i="10"/>
  <c r="BC346" i="10"/>
  <c r="BD346" i="10"/>
  <c r="BE346" i="10"/>
  <c r="AZ347" i="10"/>
  <c r="BA347" i="10"/>
  <c r="BB347" i="10"/>
  <c r="BC347" i="10"/>
  <c r="BD347" i="10"/>
  <c r="BE347" i="10"/>
  <c r="AZ348" i="10"/>
  <c r="BA348" i="10"/>
  <c r="BB348" i="10"/>
  <c r="BC348" i="10"/>
  <c r="BD348" i="10"/>
  <c r="BE348" i="10"/>
  <c r="AZ349" i="10"/>
  <c r="BA349" i="10"/>
  <c r="BB349" i="10"/>
  <c r="BC349" i="10"/>
  <c r="BD349" i="10"/>
  <c r="BE349" i="10"/>
  <c r="AZ350" i="10"/>
  <c r="BA350" i="10"/>
  <c r="BB350" i="10"/>
  <c r="BC350" i="10"/>
  <c r="BD350" i="10"/>
  <c r="BE350" i="10"/>
  <c r="AZ351" i="10"/>
  <c r="BA351" i="10"/>
  <c r="BB351" i="10"/>
  <c r="BC351" i="10"/>
  <c r="BD351" i="10"/>
  <c r="BE351" i="10"/>
  <c r="AZ352" i="10"/>
  <c r="BA352" i="10"/>
  <c r="BB352" i="10"/>
  <c r="BC352" i="10"/>
  <c r="BD352" i="10"/>
  <c r="BE352" i="10"/>
  <c r="AZ353" i="10"/>
  <c r="BA353" i="10"/>
  <c r="BB353" i="10"/>
  <c r="BC353" i="10"/>
  <c r="BD353" i="10"/>
  <c r="BE353" i="10"/>
  <c r="AZ354" i="10"/>
  <c r="BA354" i="10"/>
  <c r="BB354" i="10"/>
  <c r="BC354" i="10"/>
  <c r="BD354" i="10"/>
  <c r="BE354" i="10"/>
  <c r="AZ355" i="10"/>
  <c r="BA355" i="10"/>
  <c r="BB355" i="10"/>
  <c r="BC355" i="10"/>
  <c r="BD355" i="10"/>
  <c r="BE355" i="10"/>
  <c r="AZ356" i="10"/>
  <c r="BA356" i="10"/>
  <c r="BB356" i="10"/>
  <c r="BC356" i="10"/>
  <c r="BD356" i="10"/>
  <c r="BE356" i="10"/>
  <c r="AZ357" i="10"/>
  <c r="BA357" i="10"/>
  <c r="BB357" i="10"/>
  <c r="BC357" i="10"/>
  <c r="BD357" i="10"/>
  <c r="BE357" i="10"/>
  <c r="AZ358" i="10"/>
  <c r="BA358" i="10"/>
  <c r="BB358" i="10"/>
  <c r="BC358" i="10"/>
  <c r="BD358" i="10"/>
  <c r="BE358" i="10"/>
  <c r="AZ359" i="10"/>
  <c r="BA359" i="10"/>
  <c r="BB359" i="10"/>
  <c r="BC359" i="10"/>
  <c r="BD359" i="10"/>
  <c r="BE359" i="10"/>
  <c r="AZ360" i="10"/>
  <c r="BA360" i="10"/>
  <c r="BB360" i="10"/>
  <c r="BC360" i="10"/>
  <c r="BD360" i="10"/>
  <c r="BE360" i="10"/>
  <c r="AZ361" i="10"/>
  <c r="BA361" i="10"/>
  <c r="BB361" i="10"/>
  <c r="BC361" i="10"/>
  <c r="BD361" i="10"/>
  <c r="BE361" i="10"/>
  <c r="AZ362" i="10"/>
  <c r="BA362" i="10"/>
  <c r="BB362" i="10"/>
  <c r="BC362" i="10"/>
  <c r="BD362" i="10"/>
  <c r="BE362" i="10"/>
  <c r="AZ363" i="10"/>
  <c r="BA363" i="10"/>
  <c r="BB363" i="10"/>
  <c r="BC363" i="10"/>
  <c r="BD363" i="10"/>
  <c r="BE363" i="10"/>
  <c r="AZ364" i="10"/>
  <c r="BA364" i="10"/>
  <c r="BB364" i="10"/>
  <c r="BC364" i="10"/>
  <c r="BD364" i="10"/>
  <c r="BE364" i="10"/>
  <c r="AZ365" i="10"/>
  <c r="BA365" i="10"/>
  <c r="BB365" i="10"/>
  <c r="BC365" i="10"/>
  <c r="BD365" i="10"/>
  <c r="BE365" i="10"/>
  <c r="AZ366" i="10"/>
  <c r="BA366" i="10"/>
  <c r="BB366" i="10"/>
  <c r="BC366" i="10"/>
  <c r="BD366" i="10"/>
  <c r="BE366" i="10"/>
  <c r="AZ367" i="10"/>
  <c r="BA367" i="10"/>
  <c r="BB367" i="10"/>
  <c r="BC367" i="10"/>
  <c r="BD367" i="10"/>
  <c r="BE367" i="10"/>
  <c r="AZ368" i="10"/>
  <c r="BA368" i="10"/>
  <c r="BB368" i="10"/>
  <c r="BC368" i="10"/>
  <c r="BD368" i="10"/>
  <c r="BE368" i="10"/>
  <c r="AZ369" i="10"/>
  <c r="BA369" i="10"/>
  <c r="BB369" i="10"/>
  <c r="BC369" i="10"/>
  <c r="BD369" i="10"/>
  <c r="BE369" i="10"/>
  <c r="AZ370" i="10"/>
  <c r="BA370" i="10"/>
  <c r="BB370" i="10"/>
  <c r="BC370" i="10"/>
  <c r="BD370" i="10"/>
  <c r="BE370" i="10"/>
  <c r="AZ371" i="10"/>
  <c r="BA371" i="10"/>
  <c r="BB371" i="10"/>
  <c r="BC371" i="10"/>
  <c r="BD371" i="10"/>
  <c r="BE371" i="10"/>
  <c r="AZ372" i="10"/>
  <c r="BA372" i="10"/>
  <c r="BB372" i="10"/>
  <c r="BC372" i="10"/>
  <c r="BD372" i="10"/>
  <c r="BE372" i="10"/>
  <c r="AZ373" i="10"/>
  <c r="BA373" i="10"/>
  <c r="BB373" i="10"/>
  <c r="BC373" i="10"/>
  <c r="BD373" i="10"/>
  <c r="BE373" i="10"/>
  <c r="AZ374" i="10"/>
  <c r="BA374" i="10"/>
  <c r="BB374" i="10"/>
  <c r="BC374" i="10"/>
  <c r="BD374" i="10"/>
  <c r="BE374" i="10"/>
  <c r="AZ375" i="10"/>
  <c r="BA375" i="10"/>
  <c r="BB375" i="10"/>
  <c r="BC375" i="10"/>
  <c r="BD375" i="10"/>
  <c r="BE375" i="10"/>
  <c r="AZ376" i="10"/>
  <c r="BA376" i="10"/>
  <c r="BB376" i="10"/>
  <c r="BC376" i="10"/>
  <c r="BD376" i="10"/>
  <c r="BE376" i="10"/>
  <c r="AZ377" i="10"/>
  <c r="BA377" i="10"/>
  <c r="BB377" i="10"/>
  <c r="BC377" i="10"/>
  <c r="BD377" i="10"/>
  <c r="BE377" i="10"/>
  <c r="AZ378" i="10"/>
  <c r="BA378" i="10"/>
  <c r="BB378" i="10"/>
  <c r="BC378" i="10"/>
  <c r="BD378" i="10"/>
  <c r="BE378" i="10"/>
  <c r="AZ379" i="10"/>
  <c r="BA379" i="10"/>
  <c r="BB379" i="10"/>
  <c r="BC379" i="10"/>
  <c r="BD379" i="10"/>
  <c r="BE379" i="10"/>
  <c r="AZ380" i="10"/>
  <c r="BA380" i="10"/>
  <c r="BB380" i="10"/>
  <c r="BC380" i="10"/>
  <c r="BD380" i="10"/>
  <c r="BE380" i="10"/>
  <c r="AZ381" i="10"/>
  <c r="BA381" i="10"/>
  <c r="BB381" i="10"/>
  <c r="BC381" i="10"/>
  <c r="BD381" i="10"/>
  <c r="BE381" i="10"/>
  <c r="AZ382" i="10"/>
  <c r="BA382" i="10"/>
  <c r="BB382" i="10"/>
  <c r="BC382" i="10"/>
  <c r="BD382" i="10"/>
  <c r="BE382" i="10"/>
  <c r="AZ383" i="10"/>
  <c r="BA383" i="10"/>
  <c r="BB383" i="10"/>
  <c r="BC383" i="10"/>
  <c r="BD383" i="10"/>
  <c r="BE383" i="10"/>
  <c r="AZ384" i="10"/>
  <c r="BA384" i="10"/>
  <c r="BB384" i="10"/>
  <c r="BC384" i="10"/>
  <c r="BD384" i="10"/>
  <c r="BE384" i="10"/>
  <c r="AZ385" i="10"/>
  <c r="BA385" i="10"/>
  <c r="BB385" i="10"/>
  <c r="BC385" i="10"/>
  <c r="BD385" i="10"/>
  <c r="BE385" i="10"/>
  <c r="AZ386" i="10"/>
  <c r="BA386" i="10"/>
  <c r="BB386" i="10"/>
  <c r="BC386" i="10"/>
  <c r="BD386" i="10"/>
  <c r="BE386" i="10"/>
  <c r="AZ387" i="10"/>
  <c r="BA387" i="10"/>
  <c r="BB387" i="10"/>
  <c r="BC387" i="10"/>
  <c r="BD387" i="10"/>
  <c r="BE387" i="10"/>
  <c r="AZ388" i="10"/>
  <c r="BA388" i="10"/>
  <c r="BB388" i="10"/>
  <c r="BC388" i="10"/>
  <c r="BD388" i="10"/>
  <c r="BE388" i="10"/>
  <c r="AZ389" i="10"/>
  <c r="BA389" i="10"/>
  <c r="BB389" i="10"/>
  <c r="BC389" i="10"/>
  <c r="BD389" i="10"/>
  <c r="BE389" i="10"/>
  <c r="AZ390" i="10"/>
  <c r="BA390" i="10"/>
  <c r="BB390" i="10"/>
  <c r="BC390" i="10"/>
  <c r="BD390" i="10"/>
  <c r="BE390" i="10"/>
  <c r="AZ391" i="10"/>
  <c r="BA391" i="10"/>
  <c r="BB391" i="10"/>
  <c r="BC391" i="10"/>
  <c r="BD391" i="10"/>
  <c r="BE391" i="10"/>
  <c r="AZ3" i="10"/>
  <c r="BA3" i="10"/>
  <c r="BB3" i="10"/>
  <c r="BC3" i="10"/>
  <c r="BD3" i="10"/>
  <c r="BE3" i="10"/>
  <c r="AZ4" i="10"/>
  <c r="BA4" i="10"/>
  <c r="BB4" i="10"/>
  <c r="BC4" i="10"/>
  <c r="BD4" i="10"/>
  <c r="BE4" i="10"/>
  <c r="AZ5" i="10"/>
  <c r="BA5" i="10"/>
  <c r="BB5" i="10"/>
  <c r="BC5" i="10"/>
  <c r="BD5" i="10"/>
  <c r="BE5" i="10"/>
  <c r="AZ6" i="10"/>
  <c r="BA6" i="10"/>
  <c r="BB6" i="10"/>
  <c r="BC6" i="10"/>
  <c r="BD6" i="10"/>
  <c r="BE6" i="10"/>
  <c r="AZ7" i="10"/>
  <c r="BA7" i="10"/>
  <c r="BB7" i="10"/>
  <c r="BC7" i="10"/>
  <c r="BD7" i="10"/>
  <c r="BE7" i="10"/>
  <c r="AZ8" i="10"/>
  <c r="BA8" i="10"/>
  <c r="BB8" i="10"/>
  <c r="BC8" i="10"/>
  <c r="BD8" i="10"/>
  <c r="BE8" i="10"/>
  <c r="AZ9" i="10"/>
  <c r="BA9" i="10"/>
  <c r="BB9" i="10"/>
  <c r="BC9" i="10"/>
  <c r="BD9" i="10"/>
  <c r="BE9" i="10"/>
  <c r="AZ10" i="10"/>
  <c r="BA10" i="10"/>
  <c r="BB10" i="10"/>
  <c r="BC10" i="10"/>
  <c r="BD10" i="10"/>
  <c r="BE10" i="10"/>
  <c r="AZ11" i="10"/>
  <c r="BA11" i="10"/>
  <c r="BB11" i="10"/>
  <c r="BC11" i="10"/>
  <c r="BD11" i="10"/>
  <c r="BE11" i="10"/>
  <c r="AZ12" i="10"/>
  <c r="BA32" i="12" s="1"/>
  <c r="BA12" i="10"/>
  <c r="BB32" i="12" s="1"/>
  <c r="BB12" i="10"/>
  <c r="BC32" i="12" s="1"/>
  <c r="BC12" i="10"/>
  <c r="BD32" i="12" s="1"/>
  <c r="BD12" i="10"/>
  <c r="BE32" i="12" s="1"/>
  <c r="BE12" i="10"/>
  <c r="BF32" i="12" s="1"/>
  <c r="AZ13" i="10"/>
  <c r="BA46" i="12" s="1"/>
  <c r="BA13" i="10"/>
  <c r="BB46" i="12" s="1"/>
  <c r="BB13" i="10"/>
  <c r="BC46" i="12" s="1"/>
  <c r="BC13" i="10"/>
  <c r="BD46" i="12" s="1"/>
  <c r="BD13" i="10"/>
  <c r="BE46" i="12" s="1"/>
  <c r="BE13" i="10"/>
  <c r="BF46" i="12" s="1"/>
  <c r="AZ14" i="10"/>
  <c r="BA14" i="10"/>
  <c r="BB14" i="10"/>
  <c r="BC14" i="10"/>
  <c r="BD14" i="10"/>
  <c r="BE14" i="10"/>
  <c r="AZ15" i="10"/>
  <c r="BA36" i="12" s="1"/>
  <c r="BA15" i="10"/>
  <c r="BB36" i="12" s="1"/>
  <c r="BB15" i="10"/>
  <c r="BC36" i="12" s="1"/>
  <c r="BC15" i="10"/>
  <c r="BD36" i="12" s="1"/>
  <c r="BD15" i="10"/>
  <c r="BE36" i="12" s="1"/>
  <c r="BE15" i="10"/>
  <c r="BF36" i="12" s="1"/>
  <c r="AZ16" i="10"/>
  <c r="BA47" i="12" s="1"/>
  <c r="BA16" i="10"/>
  <c r="BB47" i="12" s="1"/>
  <c r="BB16" i="10"/>
  <c r="BC47" i="12" s="1"/>
  <c r="BC16" i="10"/>
  <c r="BD47" i="12" s="1"/>
  <c r="BD16" i="10"/>
  <c r="BE47" i="12" s="1"/>
  <c r="BE16" i="10"/>
  <c r="BF47" i="12" s="1"/>
  <c r="AZ17" i="10"/>
  <c r="BA17" i="10"/>
  <c r="BB17" i="10"/>
  <c r="BC17" i="10"/>
  <c r="BD17" i="10"/>
  <c r="BE17" i="10"/>
  <c r="AZ18" i="10"/>
  <c r="BA18" i="10"/>
  <c r="BB18" i="10"/>
  <c r="BC18" i="10"/>
  <c r="BD18" i="10"/>
  <c r="BE18" i="10"/>
  <c r="AZ19" i="10"/>
  <c r="BA101" i="12" s="1"/>
  <c r="BA19" i="10"/>
  <c r="BB101" i="12" s="1"/>
  <c r="BB19" i="10"/>
  <c r="BC101" i="12" s="1"/>
  <c r="BC19" i="10"/>
  <c r="BD101" i="12" s="1"/>
  <c r="BD19" i="10"/>
  <c r="BE101" i="12" s="1"/>
  <c r="BE19" i="10"/>
  <c r="BF101" i="12" s="1"/>
  <c r="AZ20" i="10"/>
  <c r="BA104" i="12" s="1"/>
  <c r="BA20" i="10"/>
  <c r="BB104" i="12" s="1"/>
  <c r="BB20" i="10"/>
  <c r="BC104" i="12" s="1"/>
  <c r="BC20" i="10"/>
  <c r="BD104" i="12" s="1"/>
  <c r="BD20" i="10"/>
  <c r="BE104" i="12" s="1"/>
  <c r="BE20" i="10"/>
  <c r="BF104" i="12" s="1"/>
  <c r="AZ21" i="10"/>
  <c r="BA21" i="10"/>
  <c r="BB21" i="10"/>
  <c r="BC21" i="10"/>
  <c r="BD21" i="10"/>
  <c r="BE21" i="10"/>
  <c r="AZ22" i="10"/>
  <c r="BA51" i="12" s="1"/>
  <c r="BA22" i="10"/>
  <c r="BB51" i="12" s="1"/>
  <c r="BB22" i="10"/>
  <c r="BC51" i="12" s="1"/>
  <c r="BC22" i="10"/>
  <c r="BD51" i="12" s="1"/>
  <c r="BD22" i="10"/>
  <c r="BE51" i="12" s="1"/>
  <c r="BE22" i="10"/>
  <c r="BF51" i="12" s="1"/>
  <c r="AZ23" i="10"/>
  <c r="BA23" i="10"/>
  <c r="BB23" i="10"/>
  <c r="BC23" i="10"/>
  <c r="BD23" i="10"/>
  <c r="BE23" i="10"/>
  <c r="AZ24" i="10"/>
  <c r="BA49" i="12" s="1"/>
  <c r="BA24" i="10"/>
  <c r="BB49" i="12" s="1"/>
  <c r="BB24" i="10"/>
  <c r="BC49" i="12" s="1"/>
  <c r="BC24" i="10"/>
  <c r="BD49" i="12" s="1"/>
  <c r="BD24" i="10"/>
  <c r="BE49" i="12" s="1"/>
  <c r="BE24" i="10"/>
  <c r="BF49" i="12" s="1"/>
  <c r="AZ25" i="10"/>
  <c r="BA25" i="10"/>
  <c r="BB25" i="10"/>
  <c r="BC25" i="10"/>
  <c r="BD25" i="10"/>
  <c r="BE25" i="10"/>
  <c r="AZ26" i="10"/>
  <c r="BA26" i="10"/>
  <c r="BB26" i="10"/>
  <c r="BC26" i="10"/>
  <c r="BD26" i="10"/>
  <c r="BE26" i="10"/>
  <c r="AZ27" i="10"/>
  <c r="BA27" i="10"/>
  <c r="BB27" i="10"/>
  <c r="BC27" i="10"/>
  <c r="BD27" i="10"/>
  <c r="BE27" i="10"/>
  <c r="AZ28" i="10"/>
  <c r="BA58" i="12" s="1"/>
  <c r="BA28" i="10"/>
  <c r="BB58" i="12" s="1"/>
  <c r="BB28" i="10"/>
  <c r="BC58" i="12" s="1"/>
  <c r="BC28" i="10"/>
  <c r="BD58" i="12" s="1"/>
  <c r="BD28" i="10"/>
  <c r="BE58" i="12" s="1"/>
  <c r="BE28" i="10"/>
  <c r="BF58" i="12" s="1"/>
  <c r="AZ29" i="10"/>
  <c r="BA29" i="10"/>
  <c r="BB29" i="10"/>
  <c r="BC29" i="10"/>
  <c r="BD29" i="10"/>
  <c r="BE29" i="10"/>
  <c r="AZ30" i="10"/>
  <c r="BA30" i="10"/>
  <c r="BB30" i="10"/>
  <c r="BC30" i="10"/>
  <c r="BD30" i="10"/>
  <c r="BE30" i="10"/>
  <c r="AZ31" i="10"/>
  <c r="BA129" i="12" s="1"/>
  <c r="BA31" i="10"/>
  <c r="BB129" i="12" s="1"/>
  <c r="BB31" i="10"/>
  <c r="BC129" i="12" s="1"/>
  <c r="BC31" i="10"/>
  <c r="BD129" i="12" s="1"/>
  <c r="BD31" i="10"/>
  <c r="BE129" i="12" s="1"/>
  <c r="BE31" i="10"/>
  <c r="BF129" i="12" s="1"/>
  <c r="AZ32" i="10"/>
  <c r="BA142" i="12" s="1"/>
  <c r="BA32" i="10"/>
  <c r="BB142" i="12" s="1"/>
  <c r="BB32" i="10"/>
  <c r="BC142" i="12" s="1"/>
  <c r="BC32" i="10"/>
  <c r="BD142" i="12" s="1"/>
  <c r="BD32" i="10"/>
  <c r="BE142" i="12" s="1"/>
  <c r="BE32" i="10"/>
  <c r="BF142" i="12" s="1"/>
  <c r="AZ33" i="10"/>
  <c r="BA120" i="12" s="1"/>
  <c r="BA33" i="10"/>
  <c r="BB120" i="12" s="1"/>
  <c r="BB33" i="10"/>
  <c r="BC120" i="12" s="1"/>
  <c r="BC33" i="10"/>
  <c r="BD120" i="12" s="1"/>
  <c r="BD33" i="10"/>
  <c r="BE120" i="12" s="1"/>
  <c r="BE33" i="10"/>
  <c r="BF120" i="12" s="1"/>
  <c r="AZ34" i="10"/>
  <c r="BA121" i="12" s="1"/>
  <c r="BA34" i="10"/>
  <c r="BB121" i="12" s="1"/>
  <c r="BB34" i="10"/>
  <c r="BC121" i="12" s="1"/>
  <c r="BC34" i="10"/>
  <c r="BD121" i="12" s="1"/>
  <c r="BD34" i="10"/>
  <c r="BE121" i="12" s="1"/>
  <c r="BE34" i="10"/>
  <c r="BF121" i="12" s="1"/>
  <c r="AZ35" i="10"/>
  <c r="BA122" i="12" s="1"/>
  <c r="BA35" i="10"/>
  <c r="BB122" i="12" s="1"/>
  <c r="BB35" i="10"/>
  <c r="BC122" i="12" s="1"/>
  <c r="BC35" i="10"/>
  <c r="BD122" i="12" s="1"/>
  <c r="BD35" i="10"/>
  <c r="BE122" i="12" s="1"/>
  <c r="BE35" i="10"/>
  <c r="BF122" i="12" s="1"/>
  <c r="AZ36" i="10"/>
  <c r="BA140" i="12" s="1"/>
  <c r="BA36" i="10"/>
  <c r="BB140" i="12" s="1"/>
  <c r="BB36" i="10"/>
  <c r="BC140" i="12" s="1"/>
  <c r="BC36" i="10"/>
  <c r="BD140" i="12" s="1"/>
  <c r="BD36" i="10"/>
  <c r="BE140" i="12" s="1"/>
  <c r="BE36" i="10"/>
  <c r="BF140" i="12" s="1"/>
  <c r="AZ37" i="10"/>
  <c r="BA143" i="12" s="1"/>
  <c r="BA37" i="10"/>
  <c r="BB143" i="12" s="1"/>
  <c r="BB37" i="10"/>
  <c r="BC143" i="12" s="1"/>
  <c r="BC37" i="10"/>
  <c r="BD143" i="12" s="1"/>
  <c r="BD37" i="10"/>
  <c r="BE143" i="12" s="1"/>
  <c r="BE37" i="10"/>
  <c r="BF143" i="12" s="1"/>
  <c r="AZ38" i="10"/>
  <c r="BA130" i="12" s="1"/>
  <c r="BA38" i="10"/>
  <c r="BB130" i="12" s="1"/>
  <c r="BB38" i="10"/>
  <c r="BC130" i="12" s="1"/>
  <c r="BC38" i="10"/>
  <c r="BD130" i="12" s="1"/>
  <c r="BD38" i="10"/>
  <c r="BE130" i="12" s="1"/>
  <c r="BE38" i="10"/>
  <c r="BF130" i="12" s="1"/>
  <c r="AZ39" i="10"/>
  <c r="BA131" i="12" s="1"/>
  <c r="BA39" i="10"/>
  <c r="BB131" i="12" s="1"/>
  <c r="BB39" i="10"/>
  <c r="BC131" i="12" s="1"/>
  <c r="BC39" i="10"/>
  <c r="BD131" i="12" s="1"/>
  <c r="BD39" i="10"/>
  <c r="BE131" i="12" s="1"/>
  <c r="BE39" i="10"/>
  <c r="BF131" i="12" s="1"/>
  <c r="AZ40" i="10"/>
  <c r="BA132" i="12" s="1"/>
  <c r="BA40" i="10"/>
  <c r="BB132" i="12" s="1"/>
  <c r="BB40" i="10"/>
  <c r="BC132" i="12" s="1"/>
  <c r="BC40" i="10"/>
  <c r="BD132" i="12" s="1"/>
  <c r="BD40" i="10"/>
  <c r="BE132" i="12" s="1"/>
  <c r="BE40" i="10"/>
  <c r="BF132" i="12" s="1"/>
  <c r="AZ41" i="10"/>
  <c r="BA137" i="12" s="1"/>
  <c r="BA41" i="10"/>
  <c r="BB137" i="12" s="1"/>
  <c r="BB41" i="10"/>
  <c r="BC137" i="12" s="1"/>
  <c r="BC41" i="10"/>
  <c r="BD137" i="12" s="1"/>
  <c r="BD41" i="10"/>
  <c r="BE137" i="12" s="1"/>
  <c r="BE41" i="10"/>
  <c r="BF137" i="12" s="1"/>
  <c r="AZ42" i="10"/>
  <c r="BA144" i="12" s="1"/>
  <c r="BA42" i="10"/>
  <c r="BB144" i="12" s="1"/>
  <c r="BB42" i="10"/>
  <c r="BC144" i="12" s="1"/>
  <c r="BC42" i="10"/>
  <c r="BD144" i="12" s="1"/>
  <c r="BD42" i="10"/>
  <c r="BE144" i="12" s="1"/>
  <c r="BE42" i="10"/>
  <c r="BF144" i="12" s="1"/>
  <c r="AZ43" i="10"/>
  <c r="BA43" i="10"/>
  <c r="BB43" i="10"/>
  <c r="BC43" i="10"/>
  <c r="BD43" i="10"/>
  <c r="BE43" i="10"/>
  <c r="AZ44" i="10"/>
  <c r="BA44" i="10"/>
  <c r="BB44" i="10"/>
  <c r="BC44" i="10"/>
  <c r="BD44" i="10"/>
  <c r="BE44" i="10"/>
  <c r="AZ45" i="10"/>
  <c r="BA45" i="10"/>
  <c r="BB45" i="10"/>
  <c r="BC45" i="10"/>
  <c r="BD45" i="10"/>
  <c r="BE45" i="10"/>
  <c r="AZ46" i="10"/>
  <c r="BA46" i="10"/>
  <c r="BB46" i="10"/>
  <c r="BC46" i="10"/>
  <c r="BD46" i="10"/>
  <c r="BE46" i="10"/>
  <c r="AZ47" i="10"/>
  <c r="BA47" i="10"/>
  <c r="BB47" i="10"/>
  <c r="BC47" i="10"/>
  <c r="BD47" i="10"/>
  <c r="BE47" i="10"/>
  <c r="AZ48" i="10"/>
  <c r="BA48" i="10"/>
  <c r="BB48" i="10"/>
  <c r="BC48" i="10"/>
  <c r="BD48" i="10"/>
  <c r="BE48" i="10"/>
  <c r="AZ49" i="10"/>
  <c r="BA49" i="10"/>
  <c r="BB49" i="10"/>
  <c r="BC49" i="10"/>
  <c r="BD49" i="10"/>
  <c r="BE49" i="10"/>
  <c r="AZ50" i="10"/>
  <c r="BA50" i="10"/>
  <c r="BB50" i="10"/>
  <c r="BC50" i="10"/>
  <c r="BD50" i="10"/>
  <c r="BE50" i="10"/>
  <c r="AZ51" i="10"/>
  <c r="BA51" i="10"/>
  <c r="BB51" i="10"/>
  <c r="BC51" i="10"/>
  <c r="BD51" i="10"/>
  <c r="BE51" i="10"/>
  <c r="AZ52" i="10"/>
  <c r="BA52" i="10"/>
  <c r="BB52" i="10"/>
  <c r="BC52" i="10"/>
  <c r="BD52" i="10"/>
  <c r="BE52" i="10"/>
  <c r="AZ53" i="10"/>
  <c r="BA53" i="10"/>
  <c r="BB53" i="10"/>
  <c r="BC53" i="10"/>
  <c r="BD53" i="10"/>
  <c r="BE53" i="10"/>
  <c r="AZ54" i="10"/>
  <c r="BA54" i="10"/>
  <c r="BB54" i="10"/>
  <c r="BC54" i="10"/>
  <c r="BD54" i="10"/>
  <c r="BE54" i="10"/>
  <c r="AZ55" i="10"/>
  <c r="BA55" i="10"/>
  <c r="BB55" i="10"/>
  <c r="BC55" i="10"/>
  <c r="BD55" i="10"/>
  <c r="BE55" i="10"/>
  <c r="AZ56" i="10"/>
  <c r="BA6" i="12" s="1"/>
  <c r="BA56" i="10"/>
  <c r="BB6" i="12" s="1"/>
  <c r="BB56" i="10"/>
  <c r="BC6" i="12" s="1"/>
  <c r="BC56" i="10"/>
  <c r="BD6" i="12" s="1"/>
  <c r="BD56" i="10"/>
  <c r="BE6" i="12" s="1"/>
  <c r="BE56" i="10"/>
  <c r="BF6" i="12" s="1"/>
  <c r="AZ57" i="10"/>
  <c r="BA57" i="10"/>
  <c r="BB57" i="10"/>
  <c r="BC57" i="10"/>
  <c r="BD57" i="10"/>
  <c r="BE57" i="10"/>
  <c r="AZ58" i="10"/>
  <c r="BA27" i="12" s="1"/>
  <c r="BA58" i="10"/>
  <c r="BB27" i="12" s="1"/>
  <c r="BB58" i="10"/>
  <c r="BC27" i="12" s="1"/>
  <c r="BC58" i="10"/>
  <c r="BD27" i="12" s="1"/>
  <c r="BD58" i="10"/>
  <c r="BE27" i="12" s="1"/>
  <c r="BE58" i="10"/>
  <c r="BF27" i="12" s="1"/>
  <c r="AZ59" i="10"/>
  <c r="BA59" i="10"/>
  <c r="BB59" i="10"/>
  <c r="BC59" i="10"/>
  <c r="BD59" i="10"/>
  <c r="BE59" i="10"/>
  <c r="AZ60" i="10"/>
  <c r="BA60" i="10"/>
  <c r="BB60" i="10"/>
  <c r="BC60" i="10"/>
  <c r="BD60" i="10"/>
  <c r="BE60" i="10"/>
  <c r="AZ61" i="10"/>
  <c r="BA61" i="10"/>
  <c r="BB61" i="10"/>
  <c r="BC61" i="10"/>
  <c r="BD61" i="10"/>
  <c r="BE61" i="10"/>
  <c r="AZ62" i="10"/>
  <c r="BA43" i="12" s="1"/>
  <c r="BA62" i="10"/>
  <c r="BB43" i="12" s="1"/>
  <c r="BB62" i="10"/>
  <c r="BC43" i="12" s="1"/>
  <c r="BC62" i="10"/>
  <c r="BD43" i="12" s="1"/>
  <c r="BD62" i="10"/>
  <c r="BE43" i="12" s="1"/>
  <c r="BE62" i="10"/>
  <c r="BF43" i="12" s="1"/>
  <c r="AZ63" i="10"/>
  <c r="BA66" i="12" s="1"/>
  <c r="BA63" i="10"/>
  <c r="BB66" i="12" s="1"/>
  <c r="BB63" i="10"/>
  <c r="BC66" i="12" s="1"/>
  <c r="BC63" i="10"/>
  <c r="BD66" i="12" s="1"/>
  <c r="BD63" i="10"/>
  <c r="BE66" i="12" s="1"/>
  <c r="BE63" i="10"/>
  <c r="BF66" i="12" s="1"/>
  <c r="AZ64" i="10"/>
  <c r="BA64" i="10"/>
  <c r="BB64" i="10"/>
  <c r="BC64" i="10"/>
  <c r="BD64" i="10"/>
  <c r="BE64" i="10"/>
  <c r="AZ65" i="10"/>
  <c r="BA65" i="10"/>
  <c r="BB65" i="10"/>
  <c r="BC65" i="10"/>
  <c r="BD65" i="10"/>
  <c r="BE65" i="10"/>
  <c r="AZ66" i="10"/>
  <c r="BA66" i="10"/>
  <c r="BB66" i="10"/>
  <c r="BC66" i="10"/>
  <c r="BD66" i="10"/>
  <c r="BE66" i="10"/>
  <c r="AZ67" i="10"/>
  <c r="BA67" i="10"/>
  <c r="BB67" i="10"/>
  <c r="BC67" i="10"/>
  <c r="BD67" i="10"/>
  <c r="BE67" i="10"/>
  <c r="AZ68" i="10"/>
  <c r="BA68" i="10"/>
  <c r="BB68" i="10"/>
  <c r="BC68" i="10"/>
  <c r="BD68" i="10"/>
  <c r="BE68" i="10"/>
  <c r="AZ69" i="10"/>
  <c r="BA69" i="10"/>
  <c r="BB69" i="10"/>
  <c r="BC69" i="10"/>
  <c r="BD69" i="10"/>
  <c r="BE69" i="10"/>
  <c r="AZ70" i="10"/>
  <c r="BA70" i="10"/>
  <c r="BB70" i="10"/>
  <c r="BC70" i="10"/>
  <c r="BD70" i="10"/>
  <c r="BE70" i="10"/>
  <c r="AZ71" i="10"/>
  <c r="BA71" i="10"/>
  <c r="BB71" i="10"/>
  <c r="BC71" i="10"/>
  <c r="BD71" i="10"/>
  <c r="BE71" i="10"/>
  <c r="AZ72" i="10"/>
  <c r="BA72" i="10"/>
  <c r="BB72" i="10"/>
  <c r="BC72" i="10"/>
  <c r="BD72" i="10"/>
  <c r="BE72" i="10"/>
  <c r="AZ73" i="10"/>
  <c r="BA110" i="12" s="1"/>
  <c r="BA73" i="10"/>
  <c r="BB110" i="12" s="1"/>
  <c r="BB73" i="10"/>
  <c r="BC110" i="12" s="1"/>
  <c r="BC73" i="10"/>
  <c r="BD110" i="12" s="1"/>
  <c r="BD73" i="10"/>
  <c r="BE110" i="12" s="1"/>
  <c r="BE73" i="10"/>
  <c r="BF110" i="12" s="1"/>
  <c r="AZ74" i="10"/>
  <c r="BA113" i="12" s="1"/>
  <c r="BA74" i="10"/>
  <c r="BB113" i="12" s="1"/>
  <c r="BB74" i="10"/>
  <c r="BC113" i="12" s="1"/>
  <c r="BC74" i="10"/>
  <c r="BD113" i="12" s="1"/>
  <c r="BD74" i="10"/>
  <c r="BE113" i="12" s="1"/>
  <c r="BE74" i="10"/>
  <c r="BF113" i="12" s="1"/>
  <c r="AZ75" i="10"/>
  <c r="BA75" i="10"/>
  <c r="BB75" i="10"/>
  <c r="BC75" i="10"/>
  <c r="BD75" i="10"/>
  <c r="BE75" i="10"/>
  <c r="AZ76" i="10"/>
  <c r="BA111" i="12" s="1"/>
  <c r="BA76" i="10"/>
  <c r="BB111" i="12" s="1"/>
  <c r="BB76" i="10"/>
  <c r="BC111" i="12" s="1"/>
  <c r="BC76" i="10"/>
  <c r="BD111" i="12" s="1"/>
  <c r="BD76" i="10"/>
  <c r="BE111" i="12" s="1"/>
  <c r="BE76" i="10"/>
  <c r="BF111" i="12" s="1"/>
  <c r="AZ77" i="10"/>
  <c r="BA114" i="12" s="1"/>
  <c r="BA77" i="10"/>
  <c r="BB114" i="12" s="1"/>
  <c r="BB77" i="10"/>
  <c r="BC114" i="12" s="1"/>
  <c r="BC77" i="10"/>
  <c r="BD114" i="12" s="1"/>
  <c r="BD77" i="10"/>
  <c r="BE114" i="12" s="1"/>
  <c r="BE77" i="10"/>
  <c r="BF114" i="12" s="1"/>
  <c r="AZ78" i="10"/>
  <c r="BA78" i="10"/>
  <c r="BB78" i="10"/>
  <c r="BC78" i="10"/>
  <c r="BD78" i="10"/>
  <c r="BE78" i="10"/>
  <c r="AZ79" i="10"/>
  <c r="BA103" i="12" s="1"/>
  <c r="BA79" i="10"/>
  <c r="BB103" i="12" s="1"/>
  <c r="BB79" i="10"/>
  <c r="BC103" i="12" s="1"/>
  <c r="BC79" i="10"/>
  <c r="BD103" i="12" s="1"/>
  <c r="BD79" i="10"/>
  <c r="BE103" i="12" s="1"/>
  <c r="BE79" i="10"/>
  <c r="BF103" i="12" s="1"/>
  <c r="AZ80" i="10"/>
  <c r="BA106" i="12" s="1"/>
  <c r="BA80" i="10"/>
  <c r="BB106" i="12" s="1"/>
  <c r="BB80" i="10"/>
  <c r="BC106" i="12" s="1"/>
  <c r="BC80" i="10"/>
  <c r="BD106" i="12" s="1"/>
  <c r="BD80" i="10"/>
  <c r="BE106" i="12" s="1"/>
  <c r="BE80" i="10"/>
  <c r="BF106" i="12" s="1"/>
  <c r="AZ81" i="10"/>
  <c r="BA182" i="12" s="1"/>
  <c r="BA81" i="10"/>
  <c r="BB182" i="12" s="1"/>
  <c r="BB81" i="10"/>
  <c r="BC182" i="12" s="1"/>
  <c r="BC81" i="10"/>
  <c r="BD182" i="12" s="1"/>
  <c r="BD81" i="10"/>
  <c r="BE182" i="12" s="1"/>
  <c r="BE81" i="10"/>
  <c r="BF182" i="12" s="1"/>
  <c r="AZ82" i="10"/>
  <c r="BA82" i="10"/>
  <c r="BB82" i="10"/>
  <c r="BC82" i="10"/>
  <c r="BD82" i="10"/>
  <c r="BE82" i="10"/>
  <c r="AZ83" i="10"/>
  <c r="BA83" i="10"/>
  <c r="BB83" i="10"/>
  <c r="BC83" i="10"/>
  <c r="BD83" i="10"/>
  <c r="BE83" i="10"/>
  <c r="AZ84" i="10"/>
  <c r="BA84" i="10"/>
  <c r="BB84" i="10"/>
  <c r="BC84" i="10"/>
  <c r="BD84" i="10"/>
  <c r="BE84" i="10"/>
  <c r="AZ85" i="10"/>
  <c r="BA85" i="10"/>
  <c r="BB85" i="10"/>
  <c r="BC85" i="10"/>
  <c r="BD85" i="10"/>
  <c r="BE85" i="10"/>
  <c r="AZ86" i="10"/>
  <c r="BA86" i="10"/>
  <c r="BB86" i="10"/>
  <c r="BC86" i="10"/>
  <c r="BD86" i="10"/>
  <c r="BE86" i="10"/>
  <c r="AZ87" i="10"/>
  <c r="BA87" i="10"/>
  <c r="BB87" i="10"/>
  <c r="BC87" i="10"/>
  <c r="BD87" i="10"/>
  <c r="BE87" i="10"/>
  <c r="AZ88" i="10"/>
  <c r="BA88" i="10"/>
  <c r="BB88" i="10"/>
  <c r="BC88" i="10"/>
  <c r="BD88" i="10"/>
  <c r="BE88" i="10"/>
  <c r="AZ89" i="10"/>
  <c r="BA23" i="12" s="1"/>
  <c r="BA89" i="10"/>
  <c r="BB23" i="12" s="1"/>
  <c r="BB89" i="10"/>
  <c r="BC23" i="12" s="1"/>
  <c r="BC89" i="10"/>
  <c r="BD23" i="12" s="1"/>
  <c r="BD89" i="10"/>
  <c r="BE23" i="12" s="1"/>
  <c r="BE89" i="10"/>
  <c r="BF23" i="12" s="1"/>
  <c r="AZ90" i="10"/>
  <c r="BA90" i="10"/>
  <c r="BB90" i="10"/>
  <c r="BC90" i="10"/>
  <c r="BD90" i="10"/>
  <c r="BE90" i="10"/>
  <c r="AZ95" i="10"/>
  <c r="BA95" i="10"/>
  <c r="BB95" i="10"/>
  <c r="BC95" i="10"/>
  <c r="BD95" i="10"/>
  <c r="BE95" i="10"/>
  <c r="AZ96" i="10"/>
  <c r="BA22" i="12" s="1"/>
  <c r="BA96" i="10"/>
  <c r="BB22" i="12" s="1"/>
  <c r="BB96" i="10"/>
  <c r="BC22" i="12" s="1"/>
  <c r="BC96" i="10"/>
  <c r="BD22" i="12" s="1"/>
  <c r="BD96" i="10"/>
  <c r="BE22" i="12" s="1"/>
  <c r="BE96" i="10"/>
  <c r="BF22" i="12" s="1"/>
  <c r="AZ97" i="10"/>
  <c r="BA44" i="12" s="1"/>
  <c r="BA97" i="10"/>
  <c r="BB44" i="12" s="1"/>
  <c r="BB97" i="10"/>
  <c r="BC44" i="12" s="1"/>
  <c r="BC97" i="10"/>
  <c r="BD44" i="12" s="1"/>
  <c r="BD97" i="10"/>
  <c r="BE44" i="12" s="1"/>
  <c r="BE97" i="10"/>
  <c r="BF44" i="12" s="1"/>
  <c r="AZ98" i="10"/>
  <c r="BA98" i="10"/>
  <c r="BB98" i="10"/>
  <c r="BC98" i="10"/>
  <c r="BD98" i="10"/>
  <c r="BE98" i="10"/>
  <c r="AZ99" i="10"/>
  <c r="BA99" i="10"/>
  <c r="BB99" i="10"/>
  <c r="BC99" i="10"/>
  <c r="BD99" i="10"/>
  <c r="BE99" i="10"/>
  <c r="AZ100" i="10"/>
  <c r="BA29" i="12" s="1"/>
  <c r="BA100" i="10"/>
  <c r="BB29" i="12" s="1"/>
  <c r="BB100" i="10"/>
  <c r="BC29" i="12" s="1"/>
  <c r="BC100" i="10"/>
  <c r="BD29" i="12" s="1"/>
  <c r="BD100" i="10"/>
  <c r="BE29" i="12" s="1"/>
  <c r="BE100" i="10"/>
  <c r="BF29" i="12" s="1"/>
  <c r="AZ101" i="10"/>
  <c r="BA45" i="12" s="1"/>
  <c r="BA101" i="10"/>
  <c r="BB45" i="12" s="1"/>
  <c r="BB101" i="10"/>
  <c r="BC45" i="12" s="1"/>
  <c r="BC101" i="10"/>
  <c r="BD45" i="12" s="1"/>
  <c r="BD101" i="10"/>
  <c r="BE45" i="12" s="1"/>
  <c r="BE101" i="10"/>
  <c r="BF45" i="12" s="1"/>
  <c r="AZ102" i="10"/>
  <c r="BA102" i="10"/>
  <c r="BB102" i="10"/>
  <c r="BC102" i="10"/>
  <c r="BD102" i="10"/>
  <c r="BE102" i="10"/>
  <c r="AZ103" i="10"/>
  <c r="BA99" i="12" s="1"/>
  <c r="BA103" i="10"/>
  <c r="BB99" i="12" s="1"/>
  <c r="BB103" i="10"/>
  <c r="BC99" i="12" s="1"/>
  <c r="BC103" i="10"/>
  <c r="BD99" i="12" s="1"/>
  <c r="BD103" i="10"/>
  <c r="BE99" i="12" s="1"/>
  <c r="BE103" i="10"/>
  <c r="BF99" i="12" s="1"/>
  <c r="AZ104" i="10"/>
  <c r="BA109" i="12" s="1"/>
  <c r="BA104" i="10"/>
  <c r="BB109" i="12" s="1"/>
  <c r="BB104" i="10"/>
  <c r="BC109" i="12" s="1"/>
  <c r="BC104" i="10"/>
  <c r="BD109" i="12" s="1"/>
  <c r="BD104" i="10"/>
  <c r="BE109" i="12" s="1"/>
  <c r="BE104" i="10"/>
  <c r="BF109" i="12" s="1"/>
  <c r="AZ105" i="10"/>
  <c r="BA112" i="12" s="1"/>
  <c r="BA105" i="10"/>
  <c r="BB112" i="12" s="1"/>
  <c r="BB105" i="10"/>
  <c r="BC112" i="12" s="1"/>
  <c r="BC105" i="10"/>
  <c r="BD112" i="12" s="1"/>
  <c r="BD105" i="10"/>
  <c r="BE112" i="12" s="1"/>
  <c r="BE105" i="10"/>
  <c r="BF112" i="12" s="1"/>
  <c r="AZ106" i="10"/>
  <c r="BA106" i="10"/>
  <c r="BB106" i="10"/>
  <c r="BC106" i="10"/>
  <c r="BD106" i="10"/>
  <c r="BE106" i="10"/>
  <c r="AZ107" i="10"/>
  <c r="BA107" i="10"/>
  <c r="BB107" i="10"/>
  <c r="BC107" i="10"/>
  <c r="BD107" i="10"/>
  <c r="BE107" i="10"/>
  <c r="AZ108" i="10"/>
  <c r="BA108" i="10"/>
  <c r="BB108" i="10"/>
  <c r="BC108" i="10"/>
  <c r="BD108" i="10"/>
  <c r="BE108" i="10"/>
  <c r="AZ109" i="10"/>
  <c r="BA109" i="10"/>
  <c r="BB109" i="10"/>
  <c r="BC109" i="10"/>
  <c r="BD109" i="10"/>
  <c r="BE109" i="10"/>
  <c r="AZ110" i="10"/>
  <c r="BA110" i="10"/>
  <c r="BB110" i="10"/>
  <c r="BC110" i="10"/>
  <c r="BD110" i="10"/>
  <c r="BE110" i="10"/>
  <c r="AZ111" i="10"/>
  <c r="BA111" i="10"/>
  <c r="BB111" i="10"/>
  <c r="BC111" i="10"/>
  <c r="BD111" i="10"/>
  <c r="BE111" i="10"/>
  <c r="AZ112" i="10"/>
  <c r="BA112" i="10"/>
  <c r="BB112" i="10"/>
  <c r="BC112" i="10"/>
  <c r="BD112" i="10"/>
  <c r="BE112" i="10"/>
  <c r="AZ113" i="10"/>
  <c r="BA113" i="10"/>
  <c r="BB113" i="10"/>
  <c r="BC113" i="10"/>
  <c r="BD113" i="10"/>
  <c r="BE113" i="10"/>
  <c r="AZ114" i="10"/>
  <c r="BA114" i="10"/>
  <c r="BB114" i="10"/>
  <c r="BC114" i="10"/>
  <c r="BD114" i="10"/>
  <c r="BE114" i="10"/>
  <c r="AZ115" i="10"/>
  <c r="BA115" i="10"/>
  <c r="BB115" i="10"/>
  <c r="BC115" i="10"/>
  <c r="BD115" i="10"/>
  <c r="BE115" i="10"/>
  <c r="AZ116" i="10"/>
  <c r="BA116" i="10"/>
  <c r="BB116" i="10"/>
  <c r="BC116" i="10"/>
  <c r="BD116" i="10"/>
  <c r="BE116" i="10"/>
  <c r="AZ117" i="10"/>
  <c r="BA117" i="10"/>
  <c r="BB117" i="10"/>
  <c r="BC117" i="10"/>
  <c r="BD117" i="10"/>
  <c r="BE117" i="10"/>
  <c r="AZ118" i="10"/>
  <c r="BA118" i="10"/>
  <c r="BB118" i="10"/>
  <c r="BC118" i="10"/>
  <c r="BD118" i="10"/>
  <c r="BE118" i="10"/>
  <c r="AZ119" i="10"/>
  <c r="BA119" i="10"/>
  <c r="BB119" i="10"/>
  <c r="BC119" i="10"/>
  <c r="BD119" i="10"/>
  <c r="BE119" i="10"/>
  <c r="AZ120" i="10"/>
  <c r="BA120" i="10"/>
  <c r="BB120" i="10"/>
  <c r="BC120" i="10"/>
  <c r="BD120" i="10"/>
  <c r="BE120" i="10"/>
  <c r="AZ121" i="10"/>
  <c r="BA121" i="10"/>
  <c r="BB121" i="10"/>
  <c r="BC121" i="10"/>
  <c r="BD121" i="10"/>
  <c r="BE121" i="10"/>
  <c r="AZ122" i="10"/>
  <c r="BA122" i="10"/>
  <c r="BB122" i="10"/>
  <c r="BC122" i="10"/>
  <c r="BD122" i="10"/>
  <c r="BE122" i="10"/>
  <c r="AZ123" i="10"/>
  <c r="BA123" i="10"/>
  <c r="BB123" i="10"/>
  <c r="BC123" i="10"/>
  <c r="BD123" i="10"/>
  <c r="BE123" i="10"/>
  <c r="AZ124" i="10"/>
  <c r="BA124" i="10"/>
  <c r="BB124" i="10"/>
  <c r="BC124" i="10"/>
  <c r="BD124" i="10"/>
  <c r="BE124" i="10"/>
  <c r="AZ125" i="10"/>
  <c r="BA125" i="10"/>
  <c r="BB125" i="10"/>
  <c r="BC125" i="10"/>
  <c r="BD125" i="10"/>
  <c r="BE125" i="10"/>
  <c r="AZ126" i="10"/>
  <c r="BA126" i="10"/>
  <c r="BB126" i="10"/>
  <c r="BC126" i="10"/>
  <c r="BD126" i="10"/>
  <c r="BE126" i="10"/>
  <c r="AZ127" i="10"/>
  <c r="BA127" i="10"/>
  <c r="BB127" i="10"/>
  <c r="BC127" i="10"/>
  <c r="BD127" i="10"/>
  <c r="BE127" i="10"/>
  <c r="AZ128" i="10"/>
  <c r="BA128" i="10"/>
  <c r="BB128" i="10"/>
  <c r="BC128" i="10"/>
  <c r="BD128" i="10"/>
  <c r="BE128" i="10"/>
  <c r="AZ129" i="10"/>
  <c r="BA129" i="10"/>
  <c r="BB129" i="10"/>
  <c r="BC129" i="10"/>
  <c r="BD129" i="10"/>
  <c r="BE129" i="10"/>
  <c r="AZ130" i="10"/>
  <c r="BA130" i="10"/>
  <c r="BB130" i="10"/>
  <c r="BC130" i="10"/>
  <c r="BD130" i="10"/>
  <c r="BE130" i="10"/>
  <c r="AZ131" i="10"/>
  <c r="BA131" i="10"/>
  <c r="BB131" i="10"/>
  <c r="BC131" i="10"/>
  <c r="BD131" i="10"/>
  <c r="BE131" i="10"/>
  <c r="AZ132" i="10"/>
  <c r="BA132" i="10"/>
  <c r="BB132" i="10"/>
  <c r="BC132" i="10"/>
  <c r="BD132" i="10"/>
  <c r="BE132" i="10"/>
  <c r="AZ133" i="10"/>
  <c r="BA133" i="10"/>
  <c r="BB133" i="10"/>
  <c r="BC133" i="10"/>
  <c r="BD133" i="10"/>
  <c r="BE133" i="10"/>
  <c r="AZ134" i="10"/>
  <c r="BA134" i="10"/>
  <c r="BB134" i="10"/>
  <c r="BC134" i="10"/>
  <c r="BD134" i="10"/>
  <c r="BE134" i="10"/>
  <c r="AZ135" i="10"/>
  <c r="BA135" i="10"/>
  <c r="BB135" i="10"/>
  <c r="BC135" i="10"/>
  <c r="BD135" i="10"/>
  <c r="BE135" i="10"/>
  <c r="AZ136" i="10"/>
  <c r="BA136" i="10"/>
  <c r="BB136" i="10"/>
  <c r="BC136" i="10"/>
  <c r="BD136" i="10"/>
  <c r="BE136" i="10"/>
  <c r="AZ137" i="10"/>
  <c r="BA137" i="10"/>
  <c r="BB137" i="10"/>
  <c r="BC137" i="10"/>
  <c r="BD137" i="10"/>
  <c r="BE137" i="10"/>
  <c r="AZ138" i="10"/>
  <c r="BA138" i="10"/>
  <c r="BB138" i="10"/>
  <c r="BC138" i="10"/>
  <c r="BD138" i="10"/>
  <c r="BE138" i="10"/>
  <c r="AZ139" i="10"/>
  <c r="BA139" i="10"/>
  <c r="BB139" i="10"/>
  <c r="BC139" i="10"/>
  <c r="BD139" i="10"/>
  <c r="BE139" i="10"/>
  <c r="AZ140" i="10"/>
  <c r="BA140" i="10"/>
  <c r="BB140" i="10"/>
  <c r="BC140" i="10"/>
  <c r="BD140" i="10"/>
  <c r="BE140" i="10"/>
  <c r="AZ141" i="10"/>
  <c r="BA141" i="10"/>
  <c r="BB141" i="10"/>
  <c r="BC141" i="10"/>
  <c r="BD141" i="10"/>
  <c r="BE141" i="10"/>
  <c r="AZ142" i="10"/>
  <c r="BA142" i="10"/>
  <c r="BB142" i="10"/>
  <c r="BC142" i="10"/>
  <c r="BD142" i="10"/>
  <c r="BE142" i="10"/>
  <c r="AZ143" i="10"/>
  <c r="BA143" i="10"/>
  <c r="BB143" i="10"/>
  <c r="BC143" i="10"/>
  <c r="BD143" i="10"/>
  <c r="BE143" i="10"/>
  <c r="AZ144" i="10"/>
  <c r="BA144" i="10"/>
  <c r="BB144" i="10"/>
  <c r="BC144" i="10"/>
  <c r="BD144" i="10"/>
  <c r="BE144" i="10"/>
  <c r="AZ145" i="10"/>
  <c r="BA145" i="10"/>
  <c r="BB145" i="10"/>
  <c r="BC145" i="10"/>
  <c r="BD145" i="10"/>
  <c r="BE145" i="10"/>
  <c r="AZ146" i="10"/>
  <c r="BA146" i="10"/>
  <c r="BB146" i="10"/>
  <c r="BC146" i="10"/>
  <c r="BD146" i="10"/>
  <c r="BE146" i="10"/>
  <c r="AZ147" i="10"/>
  <c r="BA147" i="10"/>
  <c r="BB147" i="10"/>
  <c r="BC147" i="10"/>
  <c r="BD147" i="10"/>
  <c r="BE147" i="10"/>
  <c r="AZ148" i="10"/>
  <c r="BA148" i="10"/>
  <c r="BB148" i="10"/>
  <c r="BC148" i="10"/>
  <c r="BD148" i="10"/>
  <c r="BE148" i="10"/>
  <c r="AZ149" i="10"/>
  <c r="BA149" i="10"/>
  <c r="BB149" i="10"/>
  <c r="BC149" i="10"/>
  <c r="BD149" i="10"/>
  <c r="BE149" i="10"/>
  <c r="AZ150" i="10"/>
  <c r="BA150" i="10"/>
  <c r="BB150" i="10"/>
  <c r="BC150" i="10"/>
  <c r="BD150" i="10"/>
  <c r="BE150" i="10"/>
  <c r="AZ151" i="10"/>
  <c r="BA151" i="10"/>
  <c r="BB151" i="10"/>
  <c r="BC151" i="10"/>
  <c r="BD151" i="10"/>
  <c r="BE151" i="10"/>
  <c r="AZ152" i="10"/>
  <c r="BA152" i="10"/>
  <c r="BB152" i="10"/>
  <c r="BC152" i="10"/>
  <c r="BD152" i="10"/>
  <c r="BE152" i="10"/>
  <c r="AZ153" i="10"/>
  <c r="BA153" i="10"/>
  <c r="BB153" i="10"/>
  <c r="BC153" i="10"/>
  <c r="BD153" i="10"/>
  <c r="BE153" i="10"/>
  <c r="AZ154" i="10"/>
  <c r="BA154" i="10"/>
  <c r="BB154" i="10"/>
  <c r="BC154" i="10"/>
  <c r="BD154" i="10"/>
  <c r="BE154" i="10"/>
  <c r="AZ155" i="10"/>
  <c r="BA155" i="10"/>
  <c r="BB155" i="10"/>
  <c r="BC155" i="10"/>
  <c r="BD155" i="10"/>
  <c r="BE155" i="10"/>
  <c r="AZ156" i="10"/>
  <c r="BA156" i="10"/>
  <c r="BB156" i="10"/>
  <c r="BC156" i="10"/>
  <c r="BD156" i="10"/>
  <c r="BE156" i="10"/>
  <c r="AZ157" i="10"/>
  <c r="BA157" i="10"/>
  <c r="BB157" i="10"/>
  <c r="BC157" i="10"/>
  <c r="BD157" i="10"/>
  <c r="BE157" i="10"/>
  <c r="AZ158" i="10"/>
  <c r="BA158" i="10"/>
  <c r="BB158" i="10"/>
  <c r="BC158" i="10"/>
  <c r="BD158" i="10"/>
  <c r="BE158" i="10"/>
  <c r="AZ159" i="10"/>
  <c r="BA159" i="10"/>
  <c r="BB159" i="10"/>
  <c r="BC159" i="10"/>
  <c r="BD159" i="10"/>
  <c r="BE159" i="10"/>
  <c r="AZ160" i="10"/>
  <c r="BA160" i="10"/>
  <c r="BB160" i="10"/>
  <c r="BC160" i="10"/>
  <c r="BD160" i="10"/>
  <c r="BE160" i="10"/>
  <c r="AZ161" i="10"/>
  <c r="BA161" i="10"/>
  <c r="BB161" i="10"/>
  <c r="BC161" i="10"/>
  <c r="BD161" i="10"/>
  <c r="BE161" i="10"/>
  <c r="AZ162" i="10"/>
  <c r="BA162" i="10"/>
  <c r="BB162" i="10"/>
  <c r="BC162" i="10"/>
  <c r="BD162" i="10"/>
  <c r="BE162" i="10"/>
  <c r="AZ163" i="10"/>
  <c r="BA163" i="10"/>
  <c r="BB163" i="10"/>
  <c r="BC163" i="10"/>
  <c r="BD163" i="10"/>
  <c r="BE163" i="10"/>
  <c r="AZ164" i="10"/>
  <c r="BA164" i="10"/>
  <c r="BB164" i="10"/>
  <c r="BC164" i="10"/>
  <c r="BD164" i="10"/>
  <c r="BE164" i="10"/>
  <c r="AZ165" i="10"/>
  <c r="BA165" i="10"/>
  <c r="BB165" i="10"/>
  <c r="BC165" i="10"/>
  <c r="BD165" i="10"/>
  <c r="BE165" i="10"/>
  <c r="AZ166" i="10"/>
  <c r="BA166" i="10"/>
  <c r="BB166" i="10"/>
  <c r="BC166" i="10"/>
  <c r="BD166" i="10"/>
  <c r="BE166" i="10"/>
  <c r="AZ167" i="10"/>
  <c r="BA167" i="10"/>
  <c r="BB167" i="10"/>
  <c r="BC167" i="10"/>
  <c r="BD167" i="10"/>
  <c r="BE167" i="10"/>
  <c r="AZ168" i="10"/>
  <c r="BA168" i="10"/>
  <c r="BB168" i="10"/>
  <c r="BC168" i="10"/>
  <c r="BD168" i="10"/>
  <c r="BE168" i="10"/>
  <c r="AZ169" i="10"/>
  <c r="BA169" i="10"/>
  <c r="BB169" i="10"/>
  <c r="BC169" i="10"/>
  <c r="BD169" i="10"/>
  <c r="BE169" i="10"/>
  <c r="AZ170" i="10"/>
  <c r="BA170" i="10"/>
  <c r="BB170" i="10"/>
  <c r="BC170" i="10"/>
  <c r="BD170" i="10"/>
  <c r="BE170" i="10"/>
  <c r="AZ171" i="10"/>
  <c r="BA171" i="10"/>
  <c r="BB171" i="10"/>
  <c r="BC171" i="10"/>
  <c r="BD171" i="10"/>
  <c r="BE171" i="10"/>
  <c r="AZ172" i="10"/>
  <c r="BA172" i="10"/>
  <c r="BB172" i="10"/>
  <c r="BC172" i="10"/>
  <c r="BD172" i="10"/>
  <c r="BE172" i="10"/>
  <c r="AZ173" i="10"/>
  <c r="BA173" i="10"/>
  <c r="BB173" i="10"/>
  <c r="BC173" i="10"/>
  <c r="BD173" i="10"/>
  <c r="BE173" i="10"/>
  <c r="AZ174" i="10"/>
  <c r="BA174" i="10"/>
  <c r="BB174" i="10"/>
  <c r="BC174" i="10"/>
  <c r="BD174" i="10"/>
  <c r="BE174" i="10"/>
  <c r="AZ175" i="10"/>
  <c r="BA175" i="10"/>
  <c r="BB175" i="10"/>
  <c r="BC175" i="10"/>
  <c r="BD175" i="10"/>
  <c r="BE175" i="10"/>
  <c r="AZ176" i="10"/>
  <c r="BA176" i="10"/>
  <c r="BB176" i="10"/>
  <c r="BC176" i="10"/>
  <c r="BD176" i="10"/>
  <c r="BE176" i="10"/>
  <c r="AZ177" i="10"/>
  <c r="BA177" i="10"/>
  <c r="BB177" i="10"/>
  <c r="BC177" i="10"/>
  <c r="BD177" i="10"/>
  <c r="BE177" i="10"/>
  <c r="AZ178" i="10"/>
  <c r="BA178" i="10"/>
  <c r="BB178" i="10"/>
  <c r="BC178" i="10"/>
  <c r="BD178" i="10"/>
  <c r="BE178" i="10"/>
  <c r="AZ179" i="10"/>
  <c r="BA179" i="10"/>
  <c r="BB179" i="10"/>
  <c r="BC179" i="10"/>
  <c r="BD179" i="10"/>
  <c r="BE179" i="10"/>
  <c r="AZ180" i="10"/>
  <c r="BA180" i="10"/>
  <c r="BB180" i="10"/>
  <c r="BC180" i="10"/>
  <c r="BD180" i="10"/>
  <c r="BE180" i="10"/>
  <c r="AZ181" i="10"/>
  <c r="BA181" i="10"/>
  <c r="BB181" i="10"/>
  <c r="BC181" i="10"/>
  <c r="BD181" i="10"/>
  <c r="BE181" i="10"/>
  <c r="AZ182" i="10"/>
  <c r="BA182" i="10"/>
  <c r="BB182" i="10"/>
  <c r="BC182" i="10"/>
  <c r="BD182" i="10"/>
  <c r="BE182" i="10"/>
  <c r="AZ183" i="10"/>
  <c r="BA183" i="10"/>
  <c r="BB183" i="10"/>
  <c r="BC183" i="10"/>
  <c r="BD183" i="10"/>
  <c r="BE183" i="10"/>
  <c r="AZ184" i="10"/>
  <c r="BA184" i="10"/>
  <c r="BB184" i="10"/>
  <c r="BC184" i="10"/>
  <c r="BD184" i="10"/>
  <c r="BE184" i="10"/>
  <c r="AZ185" i="10"/>
  <c r="BA185" i="10"/>
  <c r="BB185" i="10"/>
  <c r="BC185" i="10"/>
  <c r="BD185" i="10"/>
  <c r="BE185" i="10"/>
  <c r="AZ186" i="10"/>
  <c r="BA186" i="10"/>
  <c r="BB186" i="10"/>
  <c r="BC186" i="10"/>
  <c r="BD186" i="10"/>
  <c r="BE186" i="10"/>
  <c r="AZ187" i="10"/>
  <c r="BA187" i="10"/>
  <c r="BB187" i="10"/>
  <c r="BC187" i="10"/>
  <c r="BD187" i="10"/>
  <c r="BE187" i="10"/>
  <c r="AZ188" i="10"/>
  <c r="BA188" i="10"/>
  <c r="BB188" i="10"/>
  <c r="BC188" i="10"/>
  <c r="BD188" i="10"/>
  <c r="BE188" i="10"/>
  <c r="AZ189" i="10"/>
  <c r="BA189" i="10"/>
  <c r="BB189" i="10"/>
  <c r="BC189" i="10"/>
  <c r="BD189" i="10"/>
  <c r="BE189" i="10"/>
  <c r="AZ190" i="10"/>
  <c r="BA190" i="10"/>
  <c r="BB190" i="10"/>
  <c r="BC190" i="10"/>
  <c r="BD190" i="10"/>
  <c r="BE190" i="10"/>
  <c r="AZ191" i="10"/>
  <c r="BA191" i="10"/>
  <c r="BB191" i="10"/>
  <c r="BC191" i="10"/>
  <c r="BD191" i="10"/>
  <c r="BE191" i="10"/>
  <c r="AZ192" i="10"/>
  <c r="BA192" i="10"/>
  <c r="BB192" i="10"/>
  <c r="BC192" i="10"/>
  <c r="BD192" i="10"/>
  <c r="BE192" i="10"/>
  <c r="AZ193" i="10"/>
  <c r="BA193" i="10"/>
  <c r="BB193" i="10"/>
  <c r="BC193" i="10"/>
  <c r="BD193" i="10"/>
  <c r="BE193" i="10"/>
  <c r="AZ194" i="10"/>
  <c r="BA194" i="10"/>
  <c r="BB194" i="10"/>
  <c r="BC194" i="10"/>
  <c r="BD194" i="10"/>
  <c r="BE194" i="10"/>
  <c r="AZ195" i="10"/>
  <c r="BA195" i="10"/>
  <c r="BB195" i="10"/>
  <c r="BC195" i="10"/>
  <c r="BD195" i="10"/>
  <c r="BE195" i="10"/>
  <c r="AZ196" i="10"/>
  <c r="BA196" i="10"/>
  <c r="BB196" i="10"/>
  <c r="BC196" i="10"/>
  <c r="BD196" i="10"/>
  <c r="BE196" i="10"/>
  <c r="AZ197" i="10"/>
  <c r="BA197" i="10"/>
  <c r="BB197" i="10"/>
  <c r="BC197" i="10"/>
  <c r="BD197" i="10"/>
  <c r="BE197" i="10"/>
  <c r="AZ198" i="10"/>
  <c r="BA198" i="10"/>
  <c r="BB198" i="10"/>
  <c r="BC198" i="10"/>
  <c r="BD198" i="10"/>
  <c r="BE198" i="10"/>
  <c r="AZ199" i="10"/>
  <c r="BA199" i="10"/>
  <c r="BB199" i="10"/>
  <c r="BC199" i="10"/>
  <c r="BD199" i="10"/>
  <c r="BE199" i="10"/>
  <c r="AZ200" i="10"/>
  <c r="BA200" i="10"/>
  <c r="BB200" i="10"/>
  <c r="BC200" i="10"/>
  <c r="BD200" i="10"/>
  <c r="BE200" i="10"/>
  <c r="AZ201" i="10"/>
  <c r="BA201" i="10"/>
  <c r="BB201" i="10"/>
  <c r="BC201" i="10"/>
  <c r="BD201" i="10"/>
  <c r="BE201" i="10"/>
  <c r="AZ202" i="10"/>
  <c r="BA202" i="10"/>
  <c r="BB202" i="10"/>
  <c r="BC202" i="10"/>
  <c r="BD202" i="10"/>
  <c r="BE202" i="10"/>
  <c r="AZ203" i="10"/>
  <c r="BA203" i="10"/>
  <c r="BB203" i="10"/>
  <c r="BC203" i="10"/>
  <c r="BD203" i="10"/>
  <c r="BE203" i="10"/>
  <c r="AZ204" i="10"/>
  <c r="BA204" i="10"/>
  <c r="BB204" i="10"/>
  <c r="BC204" i="10"/>
  <c r="BD204" i="10"/>
  <c r="BE204" i="10"/>
  <c r="AZ205" i="10"/>
  <c r="BA205" i="10"/>
  <c r="BB205" i="10"/>
  <c r="BC205" i="10"/>
  <c r="BD205" i="10"/>
  <c r="BE205" i="10"/>
  <c r="AZ206" i="10"/>
  <c r="BA206" i="10"/>
  <c r="BB206" i="10"/>
  <c r="BC206" i="10"/>
  <c r="BD206" i="10"/>
  <c r="BE206" i="10"/>
  <c r="AZ207" i="10"/>
  <c r="BA207" i="10"/>
  <c r="BB207" i="10"/>
  <c r="BC207" i="10"/>
  <c r="BD207" i="10"/>
  <c r="BE207" i="10"/>
  <c r="AZ208" i="10"/>
  <c r="BA208" i="10"/>
  <c r="BB208" i="10"/>
  <c r="BC208" i="10"/>
  <c r="BD208" i="10"/>
  <c r="BE208" i="10"/>
  <c r="AZ209" i="10"/>
  <c r="BA209" i="10"/>
  <c r="BB209" i="10"/>
  <c r="BC209" i="10"/>
  <c r="BD209" i="10"/>
  <c r="BE209" i="10"/>
  <c r="AZ210" i="10"/>
  <c r="BA210" i="10"/>
  <c r="BB210" i="10"/>
  <c r="BC210" i="10"/>
  <c r="BD210" i="10"/>
  <c r="BE210" i="10"/>
  <c r="AZ211" i="10"/>
  <c r="BA211" i="10"/>
  <c r="BB211" i="10"/>
  <c r="BC211" i="10"/>
  <c r="BD211" i="10"/>
  <c r="BE211" i="10"/>
  <c r="AZ212" i="10"/>
  <c r="BA212" i="10"/>
  <c r="BB212" i="10"/>
  <c r="BC212" i="10"/>
  <c r="BD212" i="10"/>
  <c r="BE212" i="10"/>
  <c r="AZ213" i="10"/>
  <c r="BA213" i="10"/>
  <c r="BB213" i="10"/>
  <c r="BC213" i="10"/>
  <c r="BD213" i="10"/>
  <c r="BE213" i="10"/>
  <c r="AZ214" i="10"/>
  <c r="BA214" i="10"/>
  <c r="BB214" i="10"/>
  <c r="BC214" i="10"/>
  <c r="BD214" i="10"/>
  <c r="BE214" i="10"/>
  <c r="AZ215" i="10"/>
  <c r="BA215" i="10"/>
  <c r="BB215" i="10"/>
  <c r="BC215" i="10"/>
  <c r="BD215" i="10"/>
  <c r="BE215" i="10"/>
  <c r="AZ216" i="10"/>
  <c r="BA216" i="10"/>
  <c r="BB216" i="10"/>
  <c r="BC216" i="10"/>
  <c r="BD216" i="10"/>
  <c r="BE216" i="10"/>
  <c r="AZ217" i="10"/>
  <c r="BA217" i="10"/>
  <c r="BB217" i="10"/>
  <c r="BC217" i="10"/>
  <c r="BD217" i="10"/>
  <c r="BE217" i="10"/>
  <c r="AZ218" i="10"/>
  <c r="BA218" i="10"/>
  <c r="BB218" i="10"/>
  <c r="BC218" i="10"/>
  <c r="BD218" i="10"/>
  <c r="BE218" i="10"/>
  <c r="AZ219" i="10"/>
  <c r="BA219" i="10"/>
  <c r="BB219" i="10"/>
  <c r="BC219" i="10"/>
  <c r="BD219" i="10"/>
  <c r="BE219" i="10"/>
  <c r="AZ220" i="10"/>
  <c r="BA220" i="10"/>
  <c r="BB220" i="10"/>
  <c r="BC220" i="10"/>
  <c r="BD220" i="10"/>
  <c r="BE220" i="10"/>
  <c r="AZ221" i="10"/>
  <c r="BA221" i="10"/>
  <c r="BB221" i="10"/>
  <c r="BC221" i="10"/>
  <c r="BD221" i="10"/>
  <c r="BE221" i="10"/>
  <c r="AZ222" i="10"/>
  <c r="BA222" i="10"/>
  <c r="BB222" i="10"/>
  <c r="BC222" i="10"/>
  <c r="BD222" i="10"/>
  <c r="BE222" i="10"/>
  <c r="AZ223" i="10"/>
  <c r="BA223" i="10"/>
  <c r="BB223" i="10"/>
  <c r="BC223" i="10"/>
  <c r="BD223" i="10"/>
  <c r="BE223" i="10"/>
  <c r="AZ224" i="10"/>
  <c r="BA224" i="10"/>
  <c r="BB224" i="10"/>
  <c r="BC224" i="10"/>
  <c r="BD224" i="10"/>
  <c r="BE224" i="10"/>
  <c r="AZ225" i="10"/>
  <c r="BA225" i="10"/>
  <c r="BB225" i="10"/>
  <c r="BC225" i="10"/>
  <c r="BD225" i="10"/>
  <c r="BE225" i="10"/>
  <c r="AZ226" i="10"/>
  <c r="BA226" i="10"/>
  <c r="BB226" i="10"/>
  <c r="BC226" i="10"/>
  <c r="BD226" i="10"/>
  <c r="BE226" i="10"/>
  <c r="AZ227" i="10"/>
  <c r="BA227" i="10"/>
  <c r="BB227" i="10"/>
  <c r="BC227" i="10"/>
  <c r="BD227" i="10"/>
  <c r="BE227" i="10"/>
  <c r="AZ228" i="10"/>
  <c r="BA228" i="10"/>
  <c r="BB228" i="10"/>
  <c r="BC228" i="10"/>
  <c r="BD228" i="10"/>
  <c r="BE228" i="10"/>
  <c r="AZ229" i="10"/>
  <c r="BA229" i="10"/>
  <c r="BB229" i="10"/>
  <c r="BC229" i="10"/>
  <c r="BD229" i="10"/>
  <c r="BE229" i="10"/>
  <c r="AZ230" i="10"/>
  <c r="BA230" i="10"/>
  <c r="BB230" i="10"/>
  <c r="BC230" i="10"/>
  <c r="BD230" i="10"/>
  <c r="BE230" i="10"/>
  <c r="AZ231" i="10"/>
  <c r="BA231" i="10"/>
  <c r="BB231" i="10"/>
  <c r="BC231" i="10"/>
  <c r="BD231" i="10"/>
  <c r="BE231" i="10"/>
  <c r="AZ232" i="10"/>
  <c r="BA232" i="10"/>
  <c r="BB232" i="10"/>
  <c r="BC232" i="10"/>
  <c r="BD232" i="10"/>
  <c r="BE232" i="10"/>
  <c r="AZ233" i="10"/>
  <c r="BA233" i="10"/>
  <c r="BB233" i="10"/>
  <c r="BC233" i="10"/>
  <c r="BD233" i="10"/>
  <c r="BE233" i="10"/>
  <c r="AZ234" i="10"/>
  <c r="BA234" i="10"/>
  <c r="BB234" i="10"/>
  <c r="BC234" i="10"/>
  <c r="BD234" i="10"/>
  <c r="BE234" i="10"/>
  <c r="AZ235" i="10"/>
  <c r="BA235" i="10"/>
  <c r="BB235" i="10"/>
  <c r="BC235" i="10"/>
  <c r="BD235" i="10"/>
  <c r="BE235" i="10"/>
  <c r="AZ236" i="10"/>
  <c r="BA236" i="10"/>
  <c r="BB236" i="10"/>
  <c r="BC236" i="10"/>
  <c r="BD236" i="10"/>
  <c r="BE236" i="10"/>
  <c r="AZ237" i="10"/>
  <c r="BA237" i="10"/>
  <c r="BB237" i="10"/>
  <c r="BC237" i="10"/>
  <c r="BD237" i="10"/>
  <c r="BE237" i="10"/>
  <c r="AZ238" i="10"/>
  <c r="BA238" i="10"/>
  <c r="BB238" i="10"/>
  <c r="BC238" i="10"/>
  <c r="BD238" i="10"/>
  <c r="BE238" i="10"/>
  <c r="AZ239" i="10"/>
  <c r="BA239" i="10"/>
  <c r="BB239" i="10"/>
  <c r="BC239" i="10"/>
  <c r="BD239" i="10"/>
  <c r="BE239" i="10"/>
  <c r="AZ240" i="10"/>
  <c r="BA240" i="10"/>
  <c r="BB240" i="10"/>
  <c r="BC240" i="10"/>
  <c r="BD240" i="10"/>
  <c r="BE240" i="10"/>
  <c r="AZ241" i="10"/>
  <c r="BA241" i="10"/>
  <c r="BB241" i="10"/>
  <c r="BC241" i="10"/>
  <c r="BD241" i="10"/>
  <c r="BE241" i="10"/>
  <c r="AZ242" i="10"/>
  <c r="BA242" i="10"/>
  <c r="BB242" i="10"/>
  <c r="BC242" i="10"/>
  <c r="BD242" i="10"/>
  <c r="BE242" i="10"/>
  <c r="AZ243" i="10"/>
  <c r="BA243" i="10"/>
  <c r="BB243" i="10"/>
  <c r="BC243" i="10"/>
  <c r="BD243" i="10"/>
  <c r="BE243" i="10"/>
  <c r="AZ244" i="10"/>
  <c r="BA244" i="10"/>
  <c r="BB244" i="10"/>
  <c r="BC244" i="10"/>
  <c r="BD244" i="10"/>
  <c r="BE244" i="10"/>
  <c r="AZ245" i="10"/>
  <c r="BA245" i="10"/>
  <c r="BB245" i="10"/>
  <c r="BC245" i="10"/>
  <c r="BD245" i="10"/>
  <c r="BE245" i="10"/>
  <c r="AZ246" i="10"/>
  <c r="BA246" i="10"/>
  <c r="BB246" i="10"/>
  <c r="BC246" i="10"/>
  <c r="BD246" i="10"/>
  <c r="BE246" i="10"/>
  <c r="AZ247" i="10"/>
  <c r="BA247" i="10"/>
  <c r="BB247" i="10"/>
  <c r="BC247" i="10"/>
  <c r="BD247" i="10"/>
  <c r="BE247" i="10"/>
  <c r="AZ248" i="10"/>
  <c r="BA248" i="10"/>
  <c r="BB248" i="10"/>
  <c r="BC248" i="10"/>
  <c r="BD248" i="10"/>
  <c r="BE248" i="10"/>
  <c r="AZ249" i="10"/>
  <c r="BA249" i="10"/>
  <c r="BB249" i="10"/>
  <c r="BC249" i="10"/>
  <c r="BD249" i="10"/>
  <c r="BE249" i="10"/>
  <c r="AZ250" i="10"/>
  <c r="BA250" i="10"/>
  <c r="BB250" i="10"/>
  <c r="BC250" i="10"/>
  <c r="BD250" i="10"/>
  <c r="BE250" i="10"/>
  <c r="AZ251" i="10"/>
  <c r="BA251" i="10"/>
  <c r="BB251" i="10"/>
  <c r="BC251" i="10"/>
  <c r="BD251" i="10"/>
  <c r="BE251" i="10"/>
  <c r="AZ252" i="10"/>
  <c r="BA252" i="10"/>
  <c r="BB252" i="10"/>
  <c r="BC252" i="10"/>
  <c r="BD252" i="10"/>
  <c r="BE252" i="10"/>
  <c r="AZ253" i="10"/>
  <c r="BA253" i="10"/>
  <c r="BB253" i="10"/>
  <c r="BC253" i="10"/>
  <c r="BD253" i="10"/>
  <c r="BE253" i="10"/>
  <c r="AZ254" i="10"/>
  <c r="BA254" i="10"/>
  <c r="BB254" i="10"/>
  <c r="BC254" i="10"/>
  <c r="BD254" i="10"/>
  <c r="BE254" i="10"/>
  <c r="AZ255" i="10"/>
  <c r="BA255" i="10"/>
  <c r="BB255" i="10"/>
  <c r="BC255" i="10"/>
  <c r="BD255" i="10"/>
  <c r="BE255" i="10"/>
  <c r="AZ256" i="10"/>
  <c r="BA256" i="10"/>
  <c r="BB256" i="10"/>
  <c r="BC256" i="10"/>
  <c r="BD256" i="10"/>
  <c r="BE256" i="10"/>
  <c r="AZ257" i="10"/>
  <c r="BA7" i="12" s="1"/>
  <c r="BA257" i="10"/>
  <c r="BB7" i="12" s="1"/>
  <c r="BB257" i="10"/>
  <c r="BC7" i="12" s="1"/>
  <c r="BC257" i="10"/>
  <c r="BD7" i="12" s="1"/>
  <c r="BD257" i="10"/>
  <c r="BE7" i="12" s="1"/>
  <c r="BE257" i="10"/>
  <c r="BF7" i="12" s="1"/>
  <c r="AZ258" i="10"/>
  <c r="BA258" i="10"/>
  <c r="BB258" i="10"/>
  <c r="BC258" i="10"/>
  <c r="BD258" i="10"/>
  <c r="BE258" i="10"/>
  <c r="AZ259" i="10"/>
  <c r="BA259" i="10"/>
  <c r="BB259" i="10"/>
  <c r="BC259" i="10"/>
  <c r="BD259" i="10"/>
  <c r="BE259" i="10"/>
  <c r="AZ260" i="10"/>
  <c r="BA260" i="10"/>
  <c r="BB260" i="10"/>
  <c r="BC260" i="10"/>
  <c r="BD260" i="10"/>
  <c r="BE260" i="10"/>
  <c r="AZ261" i="10"/>
  <c r="BA261" i="10"/>
  <c r="BB261" i="10"/>
  <c r="BC261" i="10"/>
  <c r="BD261" i="10"/>
  <c r="BE261" i="10"/>
  <c r="AZ262" i="10"/>
  <c r="BA262" i="10"/>
  <c r="BB262" i="10"/>
  <c r="BC262" i="10"/>
  <c r="BD262" i="10"/>
  <c r="BE262" i="10"/>
  <c r="AZ263" i="10"/>
  <c r="BA263" i="10"/>
  <c r="BB263" i="10"/>
  <c r="BC263" i="10"/>
  <c r="BD263" i="10"/>
  <c r="BE263" i="10"/>
  <c r="AZ264" i="10"/>
  <c r="BA264" i="10"/>
  <c r="BB264" i="10"/>
  <c r="BC264" i="10"/>
  <c r="BD264" i="10"/>
  <c r="BE264" i="10"/>
  <c r="AZ265" i="10"/>
  <c r="BA265" i="10"/>
  <c r="BB265" i="10"/>
  <c r="BC265" i="10"/>
  <c r="BD265" i="10"/>
  <c r="BE265" i="10"/>
  <c r="AZ266" i="10"/>
  <c r="BA266" i="10"/>
  <c r="BB266" i="10"/>
  <c r="BC266" i="10"/>
  <c r="BD266" i="10"/>
  <c r="BE266" i="10"/>
  <c r="AZ267" i="10"/>
  <c r="BA267" i="10"/>
  <c r="BB267" i="10"/>
  <c r="BC267" i="10"/>
  <c r="BD267" i="10"/>
  <c r="BE267" i="10"/>
  <c r="AZ268" i="10"/>
  <c r="BA268" i="10"/>
  <c r="BB268" i="10"/>
  <c r="BC268" i="10"/>
  <c r="BD268" i="10"/>
  <c r="BE268" i="10"/>
  <c r="AZ269" i="10"/>
  <c r="BA269" i="10"/>
  <c r="BB269" i="10"/>
  <c r="BC269" i="10"/>
  <c r="BD269" i="10"/>
  <c r="BE269" i="10"/>
  <c r="AZ270" i="10"/>
  <c r="BA270" i="10"/>
  <c r="BB270" i="10"/>
  <c r="BC270" i="10"/>
  <c r="BD270" i="10"/>
  <c r="BE270" i="10"/>
  <c r="AZ271" i="10"/>
  <c r="BA271" i="10"/>
  <c r="BB271" i="10"/>
  <c r="BC271" i="10"/>
  <c r="BD271" i="10"/>
  <c r="BE271" i="10"/>
  <c r="AZ272" i="10"/>
  <c r="BA272" i="10"/>
  <c r="BB272" i="10"/>
  <c r="BC272" i="10"/>
  <c r="BD272" i="10"/>
  <c r="BE272" i="10"/>
  <c r="AZ273" i="10"/>
  <c r="BA273" i="10"/>
  <c r="BB273" i="10"/>
  <c r="BC273" i="10"/>
  <c r="BD273" i="10"/>
  <c r="BE273" i="10"/>
  <c r="AZ274" i="10"/>
  <c r="BA274" i="10"/>
  <c r="BB274" i="10"/>
  <c r="BC274" i="10"/>
  <c r="BD274" i="10"/>
  <c r="BE274" i="10"/>
  <c r="AZ275" i="10"/>
  <c r="BA275" i="10"/>
  <c r="BB275" i="10"/>
  <c r="BC275" i="10"/>
  <c r="BD275" i="10"/>
  <c r="BE275" i="10"/>
  <c r="AZ276" i="10"/>
  <c r="BA276" i="10"/>
  <c r="BB276" i="10"/>
  <c r="BC276" i="10"/>
  <c r="BD276" i="10"/>
  <c r="BE276" i="10"/>
  <c r="AZ277" i="10"/>
  <c r="BA277" i="10"/>
  <c r="BB277" i="10"/>
  <c r="BC277" i="10"/>
  <c r="BD277" i="10"/>
  <c r="BE277" i="10"/>
  <c r="AZ278" i="10"/>
  <c r="BA278" i="10"/>
  <c r="BB278" i="10"/>
  <c r="BC278" i="10"/>
  <c r="BD278" i="10"/>
  <c r="BE278" i="10"/>
  <c r="AZ279" i="10"/>
  <c r="BA279" i="10"/>
  <c r="BB279" i="10"/>
  <c r="BC279" i="10"/>
  <c r="BD279" i="10"/>
  <c r="BE279" i="10"/>
  <c r="AZ280" i="10"/>
  <c r="BA280" i="10"/>
  <c r="BB280" i="10"/>
  <c r="BC280" i="10"/>
  <c r="BD280" i="10"/>
  <c r="BE280" i="10"/>
  <c r="AZ281" i="10"/>
  <c r="BA281" i="10"/>
  <c r="BB281" i="10"/>
  <c r="BC281" i="10"/>
  <c r="BD281" i="10"/>
  <c r="BE281" i="10"/>
  <c r="AZ282" i="10"/>
  <c r="BA96" i="12" s="1"/>
  <c r="BA282" i="10"/>
  <c r="BB96" i="12" s="1"/>
  <c r="BB282" i="10"/>
  <c r="BC96" i="12" s="1"/>
  <c r="BC282" i="10"/>
  <c r="BD96" i="12" s="1"/>
  <c r="BD282" i="10"/>
  <c r="BE96" i="12" s="1"/>
  <c r="BE282" i="10"/>
  <c r="BF96" i="12" s="1"/>
  <c r="AZ283" i="10"/>
  <c r="BA283" i="10"/>
  <c r="BB283" i="10"/>
  <c r="BC283" i="10"/>
  <c r="BD283" i="10"/>
  <c r="BE283" i="10"/>
  <c r="AZ284" i="10"/>
  <c r="BA284" i="10"/>
  <c r="BB284" i="10"/>
  <c r="BC284" i="10"/>
  <c r="BD284" i="10"/>
  <c r="BE284" i="10"/>
  <c r="AZ285" i="10"/>
  <c r="BA285" i="10"/>
  <c r="BB285" i="10"/>
  <c r="BC285" i="10"/>
  <c r="BD285" i="10"/>
  <c r="BE285" i="10"/>
  <c r="AZ286" i="10"/>
  <c r="BA286" i="10"/>
  <c r="BB286" i="10"/>
  <c r="BC286" i="10"/>
  <c r="BD286" i="10"/>
  <c r="BE286" i="10"/>
  <c r="AZ287" i="10"/>
  <c r="BA287" i="10"/>
  <c r="BB287" i="10"/>
  <c r="BC287" i="10"/>
  <c r="BD287" i="10"/>
  <c r="BE287" i="10"/>
  <c r="AZ288" i="10"/>
  <c r="BA288" i="10"/>
  <c r="BB288" i="10"/>
  <c r="BC288" i="10"/>
  <c r="BD288" i="10"/>
  <c r="BE288" i="10"/>
  <c r="AZ289" i="10"/>
  <c r="BA289" i="10"/>
  <c r="BB289" i="10"/>
  <c r="BC289" i="10"/>
  <c r="BD289" i="10"/>
  <c r="BE289" i="10"/>
  <c r="AZ290" i="10"/>
  <c r="BA290" i="10"/>
  <c r="BB290" i="10"/>
  <c r="BC290" i="10"/>
  <c r="BD290" i="10"/>
  <c r="BE290" i="10"/>
  <c r="AZ291" i="10"/>
  <c r="BA291" i="10"/>
  <c r="BB291" i="10"/>
  <c r="BC291" i="10"/>
  <c r="BD291" i="10"/>
  <c r="BE291" i="10"/>
  <c r="AZ292" i="10"/>
  <c r="BA292" i="10"/>
  <c r="BB292" i="10"/>
  <c r="BC292" i="10"/>
  <c r="BD292" i="10"/>
  <c r="BE292" i="10"/>
  <c r="AZ293" i="10"/>
  <c r="BA293" i="10"/>
  <c r="BB293" i="10"/>
  <c r="BC293" i="10"/>
  <c r="BD293" i="10"/>
  <c r="BE293" i="10"/>
  <c r="AZ294" i="10"/>
  <c r="BA294" i="10"/>
  <c r="BB294" i="10"/>
  <c r="BC294" i="10"/>
  <c r="BD294" i="10"/>
  <c r="BE294" i="10"/>
  <c r="AZ295" i="10"/>
  <c r="BA295" i="10"/>
  <c r="BB295" i="10"/>
  <c r="BC295" i="10"/>
  <c r="BD295" i="10"/>
  <c r="BE295" i="10"/>
  <c r="AZ296" i="10"/>
  <c r="BA296" i="10"/>
  <c r="BB296" i="10"/>
  <c r="BC296" i="10"/>
  <c r="BD296" i="10"/>
  <c r="BE296" i="10"/>
  <c r="AZ297" i="10"/>
  <c r="BA297" i="10"/>
  <c r="BB297" i="10"/>
  <c r="BC297" i="10"/>
  <c r="BD297" i="10"/>
  <c r="BE297" i="10"/>
  <c r="AZ298" i="10"/>
  <c r="BA298" i="10"/>
  <c r="BB298" i="10"/>
  <c r="BC298" i="10"/>
  <c r="BD298" i="10"/>
  <c r="BE298" i="10"/>
  <c r="AZ299" i="10"/>
  <c r="BA299" i="10"/>
  <c r="BB299" i="10"/>
  <c r="BC299" i="10"/>
  <c r="BD299" i="10"/>
  <c r="BE299" i="10"/>
  <c r="AZ300" i="10"/>
  <c r="BA300" i="10"/>
  <c r="BB300" i="10"/>
  <c r="BC300" i="10"/>
  <c r="BD300" i="10"/>
  <c r="BE300" i="10"/>
  <c r="AZ301" i="10"/>
  <c r="BA301" i="10"/>
  <c r="BB301" i="10"/>
  <c r="BC301" i="10"/>
  <c r="BD301" i="10"/>
  <c r="BE301" i="10"/>
  <c r="AZ302" i="10"/>
  <c r="BA302" i="10"/>
  <c r="BB302" i="10"/>
  <c r="BC302" i="10"/>
  <c r="BD302" i="10"/>
  <c r="BE302" i="10"/>
  <c r="AZ303" i="10"/>
  <c r="BA303" i="10"/>
  <c r="BB303" i="10"/>
  <c r="BC303" i="10"/>
  <c r="BD303" i="10"/>
  <c r="BE303" i="10"/>
  <c r="AZ304" i="10"/>
  <c r="BA304" i="10"/>
  <c r="BB304" i="10"/>
  <c r="BC304" i="10"/>
  <c r="BD304" i="10"/>
  <c r="BE304" i="10"/>
  <c r="AZ305" i="10"/>
  <c r="BA305" i="10"/>
  <c r="BB305" i="10"/>
  <c r="BC305" i="10"/>
  <c r="BD305" i="10"/>
  <c r="BE305" i="10"/>
  <c r="AZ392" i="10"/>
  <c r="BA392" i="10"/>
  <c r="BB392" i="10"/>
  <c r="BC392" i="10"/>
  <c r="BD392" i="10"/>
  <c r="BE392" i="10"/>
  <c r="BA75" i="12"/>
  <c r="BB75" i="12"/>
  <c r="BC75" i="12"/>
  <c r="BD75" i="12"/>
  <c r="BE75" i="12"/>
  <c r="BF75" i="12"/>
  <c r="BA76" i="12"/>
  <c r="BB76" i="12"/>
  <c r="BC76" i="12"/>
  <c r="BD76" i="12"/>
  <c r="BE76" i="12"/>
  <c r="BF76" i="12"/>
  <c r="BA69" i="12"/>
  <c r="BB69" i="12"/>
  <c r="BC69" i="12"/>
  <c r="BD69" i="12"/>
  <c r="BE69" i="12"/>
  <c r="BF69" i="12"/>
  <c r="BA11" i="12"/>
  <c r="BB11" i="12"/>
  <c r="BC11" i="12"/>
  <c r="BD11" i="12"/>
  <c r="BE11" i="12"/>
  <c r="BF11" i="12"/>
  <c r="BA12" i="12"/>
  <c r="BB12" i="12"/>
  <c r="BC12" i="12"/>
  <c r="BD12" i="12"/>
  <c r="BE12" i="12"/>
  <c r="BF12" i="12"/>
  <c r="BA20" i="12"/>
  <c r="BB20" i="12"/>
  <c r="BC20" i="12"/>
  <c r="BD20" i="12"/>
  <c r="BE20" i="12"/>
  <c r="BF20" i="12"/>
  <c r="BA14" i="12"/>
  <c r="BB14" i="12"/>
  <c r="BC14" i="12"/>
  <c r="BD14" i="12"/>
  <c r="BE14" i="12"/>
  <c r="BF14" i="12"/>
  <c r="BA107" i="12"/>
  <c r="BB107" i="12"/>
  <c r="BC107" i="12"/>
  <c r="BD107" i="12"/>
  <c r="BE107" i="12"/>
  <c r="BF107" i="12"/>
  <c r="BA108" i="12"/>
  <c r="BB108" i="12"/>
  <c r="BC108" i="12"/>
  <c r="BD108" i="12"/>
  <c r="BE108" i="12"/>
  <c r="BF108" i="12"/>
  <c r="BA80" i="12"/>
  <c r="BB80" i="12"/>
  <c r="BC80" i="12"/>
  <c r="BD80" i="12"/>
  <c r="BE80" i="12"/>
  <c r="BF80" i="12"/>
  <c r="BA149" i="12"/>
  <c r="BB149" i="12"/>
  <c r="BC149" i="12"/>
  <c r="BD149" i="12"/>
  <c r="BE149" i="12"/>
  <c r="BF149" i="12"/>
  <c r="BA148" i="12"/>
  <c r="BB148" i="12"/>
  <c r="BC148" i="12"/>
  <c r="BD148" i="12"/>
  <c r="BE148" i="12"/>
  <c r="BF148" i="12"/>
  <c r="BA145" i="12"/>
  <c r="BB145" i="12"/>
  <c r="BC145" i="12"/>
  <c r="BD145" i="12"/>
  <c r="BE145" i="12"/>
  <c r="BF145" i="12"/>
  <c r="BA146" i="12"/>
  <c r="BB146" i="12"/>
  <c r="BC146" i="12"/>
  <c r="BD146" i="12"/>
  <c r="BE146" i="12"/>
  <c r="BF146" i="12"/>
  <c r="BA147" i="12"/>
  <c r="BB147" i="12"/>
  <c r="BC147" i="12"/>
  <c r="BD147" i="12"/>
  <c r="BE147" i="12"/>
  <c r="BF147" i="12"/>
  <c r="BA155" i="12"/>
  <c r="BB155" i="12"/>
  <c r="BC155" i="12"/>
  <c r="BD155" i="12"/>
  <c r="BE155" i="12"/>
  <c r="BF155" i="12"/>
  <c r="BA156" i="12"/>
  <c r="BB156" i="12"/>
  <c r="BC156" i="12"/>
  <c r="BD156" i="12"/>
  <c r="BE156" i="12"/>
  <c r="BF156" i="12"/>
  <c r="BA157" i="12"/>
  <c r="BB157" i="12"/>
  <c r="BC157" i="12"/>
  <c r="BD157" i="12"/>
  <c r="BE157" i="12"/>
  <c r="BF157" i="12"/>
  <c r="BA158" i="12"/>
  <c r="BB158" i="12"/>
  <c r="BC158" i="12"/>
  <c r="BD158" i="12"/>
  <c r="BE158" i="12"/>
  <c r="BF158" i="12"/>
  <c r="BA159" i="12"/>
  <c r="BB159" i="12"/>
  <c r="BC159" i="12"/>
  <c r="BD159" i="12"/>
  <c r="BE159" i="12"/>
  <c r="BF159" i="12"/>
  <c r="BA166" i="12"/>
  <c r="BB166" i="12"/>
  <c r="BC166" i="12"/>
  <c r="BD166" i="12"/>
  <c r="BE166" i="12"/>
  <c r="BF166" i="12"/>
  <c r="BA165" i="12"/>
  <c r="BB165" i="12"/>
  <c r="BC165" i="12"/>
  <c r="BD165" i="12"/>
  <c r="BE165" i="12"/>
  <c r="BF165" i="12"/>
  <c r="BA167" i="12"/>
  <c r="BB167" i="12"/>
  <c r="BC167" i="12"/>
  <c r="BD167" i="12"/>
  <c r="BE167" i="12"/>
  <c r="BF167" i="12"/>
  <c r="BA127" i="12"/>
  <c r="BB127" i="12"/>
  <c r="BC127" i="12"/>
  <c r="BD127" i="12"/>
  <c r="BE127" i="12"/>
  <c r="BF127" i="12"/>
  <c r="BA124" i="12"/>
  <c r="BB124" i="12"/>
  <c r="BC124" i="12"/>
  <c r="BD124" i="12"/>
  <c r="BE124" i="12"/>
  <c r="BF124" i="12"/>
  <c r="BA115" i="12"/>
  <c r="BB115" i="12"/>
  <c r="BC115" i="12"/>
  <c r="BD115" i="12"/>
  <c r="BE115" i="12"/>
  <c r="BF115" i="12"/>
  <c r="BA162" i="12"/>
  <c r="BB162" i="12"/>
  <c r="BC162" i="12"/>
  <c r="BD162" i="12"/>
  <c r="BE162" i="12"/>
  <c r="BF162" i="12"/>
  <c r="BA160" i="12"/>
  <c r="BB160" i="12"/>
  <c r="BC160" i="12"/>
  <c r="BD160" i="12"/>
  <c r="BE160" i="12"/>
  <c r="BF160" i="12"/>
  <c r="BA164" i="12"/>
  <c r="BB164" i="12"/>
  <c r="BC164" i="12"/>
  <c r="BD164" i="12"/>
  <c r="BE164" i="12"/>
  <c r="BF164" i="12"/>
  <c r="BA163" i="12"/>
  <c r="BB163" i="12"/>
  <c r="BC163" i="12"/>
  <c r="BD163" i="12"/>
  <c r="BE163" i="12"/>
  <c r="BF163" i="12"/>
  <c r="BA161" i="12"/>
  <c r="BB161" i="12"/>
  <c r="BC161" i="12"/>
  <c r="BD161" i="12"/>
  <c r="BE161" i="12"/>
  <c r="BF161" i="12"/>
  <c r="BA138" i="12"/>
  <c r="BB138" i="12"/>
  <c r="BC138" i="12"/>
  <c r="BD138" i="12"/>
  <c r="BE138" i="12"/>
  <c r="BF138" i="12"/>
  <c r="BA134" i="12"/>
  <c r="BB134" i="12"/>
  <c r="BC134" i="12"/>
  <c r="BD134" i="12"/>
  <c r="BE134" i="12"/>
  <c r="BF134" i="12"/>
  <c r="BA116" i="12"/>
  <c r="BB116" i="12"/>
  <c r="BC116" i="12"/>
  <c r="BD116" i="12"/>
  <c r="BE116" i="12"/>
  <c r="BF116" i="12"/>
  <c r="BA170" i="12"/>
  <c r="BB170" i="12"/>
  <c r="BC170" i="12"/>
  <c r="BD170" i="12"/>
  <c r="BE170" i="12"/>
  <c r="BF170" i="12"/>
  <c r="BA168" i="12"/>
  <c r="BB168" i="12"/>
  <c r="BC168" i="12"/>
  <c r="BD168" i="12"/>
  <c r="BE168" i="12"/>
  <c r="BF168" i="12"/>
  <c r="BA172" i="12"/>
  <c r="BB172" i="12"/>
  <c r="BC172" i="12"/>
  <c r="BD172" i="12"/>
  <c r="BE172" i="12"/>
  <c r="BF172" i="12"/>
  <c r="BA171" i="12"/>
  <c r="BB171" i="12"/>
  <c r="BC171" i="12"/>
  <c r="BD171" i="12"/>
  <c r="BE171" i="12"/>
  <c r="BF171" i="12"/>
  <c r="BA169" i="12"/>
  <c r="BB169" i="12"/>
  <c r="BC169" i="12"/>
  <c r="BD169" i="12"/>
  <c r="BE169" i="12"/>
  <c r="BF169" i="12"/>
  <c r="AZ745" i="10"/>
  <c r="BA745" i="10"/>
  <c r="BB745" i="10"/>
  <c r="BC745" i="10"/>
  <c r="BD745" i="10"/>
  <c r="BE745" i="10"/>
  <c r="AZ746" i="10"/>
  <c r="BA746" i="10"/>
  <c r="BB746" i="10"/>
  <c r="BC746" i="10"/>
  <c r="BD746" i="10"/>
  <c r="BE746" i="10"/>
  <c r="AZ747" i="10"/>
  <c r="BA747" i="10"/>
  <c r="BB747" i="10"/>
  <c r="BC747" i="10"/>
  <c r="BD747" i="10"/>
  <c r="BE747" i="10"/>
  <c r="AZ748" i="10"/>
  <c r="BA748" i="10"/>
  <c r="BB748" i="10"/>
  <c r="BC748" i="10"/>
  <c r="BD748" i="10"/>
  <c r="BE748" i="10"/>
  <c r="AZ749" i="10"/>
  <c r="BA52" i="12" s="1"/>
  <c r="BA749" i="10"/>
  <c r="BB52" i="12" s="1"/>
  <c r="BB749" i="10"/>
  <c r="BC52" i="12" s="1"/>
  <c r="BC749" i="10"/>
  <c r="BD52" i="12" s="1"/>
  <c r="BD749" i="10"/>
  <c r="BE52" i="12" s="1"/>
  <c r="BE749" i="10"/>
  <c r="BF52" i="12" s="1"/>
  <c r="AZ750" i="10"/>
  <c r="BA61" i="12" s="1"/>
  <c r="BA750" i="10"/>
  <c r="BB61" i="12" s="1"/>
  <c r="BB750" i="10"/>
  <c r="BC61" i="12" s="1"/>
  <c r="BC750" i="10"/>
  <c r="BD61" i="12" s="1"/>
  <c r="BD750" i="10"/>
  <c r="BE61" i="12" s="1"/>
  <c r="BE750" i="10"/>
  <c r="BF61" i="12" s="1"/>
  <c r="AZ751" i="10"/>
  <c r="BA54" i="12" s="1"/>
  <c r="BA751" i="10"/>
  <c r="BB54" i="12" s="1"/>
  <c r="BB751" i="10"/>
  <c r="BC54" i="12" s="1"/>
  <c r="BC751" i="10"/>
  <c r="BD54" i="12" s="1"/>
  <c r="BD751" i="10"/>
  <c r="BE54" i="12" s="1"/>
  <c r="BE751" i="10"/>
  <c r="BF54" i="12" s="1"/>
  <c r="AZ752" i="10"/>
  <c r="BA63" i="12" s="1"/>
  <c r="BA752" i="10"/>
  <c r="BB63" i="12" s="1"/>
  <c r="BB752" i="10"/>
  <c r="BC63" i="12" s="1"/>
  <c r="BC752" i="10"/>
  <c r="BD63" i="12" s="1"/>
  <c r="BD752" i="10"/>
  <c r="BE63" i="12" s="1"/>
  <c r="BE752" i="10"/>
  <c r="BF63" i="12" s="1"/>
  <c r="AZ753" i="10"/>
  <c r="BA53" i="12" s="1"/>
  <c r="BA753" i="10"/>
  <c r="BB53" i="12" s="1"/>
  <c r="BB753" i="10"/>
  <c r="BC53" i="12" s="1"/>
  <c r="BC753" i="10"/>
  <c r="BD53" i="12" s="1"/>
  <c r="BD753" i="10"/>
  <c r="BE53" i="12" s="1"/>
  <c r="BE753" i="10"/>
  <c r="BF53" i="12" s="1"/>
  <c r="AZ754" i="10"/>
  <c r="BA62" i="12" s="1"/>
  <c r="BA754" i="10"/>
  <c r="BB62" i="12" s="1"/>
  <c r="BB754" i="10"/>
  <c r="BC62" i="12" s="1"/>
  <c r="BC754" i="10"/>
  <c r="BD62" i="12" s="1"/>
  <c r="BD754" i="10"/>
  <c r="BE62" i="12" s="1"/>
  <c r="BE754" i="10"/>
  <c r="BF62" i="12" s="1"/>
  <c r="AZ755" i="10"/>
  <c r="BA755" i="10"/>
  <c r="BB755" i="10"/>
  <c r="BC755" i="10"/>
  <c r="BD755" i="10"/>
  <c r="BE755" i="10"/>
  <c r="AZ756" i="10"/>
  <c r="BA756" i="10"/>
  <c r="BB756" i="10"/>
  <c r="BC756" i="10"/>
  <c r="BD756" i="10"/>
  <c r="BE756" i="10"/>
  <c r="AZ757" i="10"/>
  <c r="BA757" i="10"/>
  <c r="BB757" i="10"/>
  <c r="BC757" i="10"/>
  <c r="BD757" i="10"/>
  <c r="BE757" i="10"/>
  <c r="AZ758" i="10"/>
  <c r="BA55" i="12" s="1"/>
  <c r="BA758" i="10"/>
  <c r="BB55" i="12" s="1"/>
  <c r="BB758" i="10"/>
  <c r="BC55" i="12" s="1"/>
  <c r="BC758" i="10"/>
  <c r="BD55" i="12" s="1"/>
  <c r="BD758" i="10"/>
  <c r="BE55" i="12" s="1"/>
  <c r="BE758" i="10"/>
  <c r="BF55" i="12" s="1"/>
  <c r="AZ759" i="10"/>
  <c r="BA64" i="12" s="1"/>
  <c r="BA759" i="10"/>
  <c r="BB64" i="12" s="1"/>
  <c r="BB759" i="10"/>
  <c r="BC64" i="12" s="1"/>
  <c r="BC759" i="10"/>
  <c r="BD64" i="12" s="1"/>
  <c r="BD759" i="10"/>
  <c r="BE64" i="12" s="1"/>
  <c r="BE759" i="10"/>
  <c r="BF64" i="12" s="1"/>
  <c r="AZ760" i="10"/>
  <c r="BA760" i="10"/>
  <c r="BB760" i="10"/>
  <c r="BC760" i="10"/>
  <c r="BD760" i="10"/>
  <c r="BE760" i="10"/>
  <c r="AZ761" i="10"/>
  <c r="BA128" i="12" s="1"/>
  <c r="BA761" i="10"/>
  <c r="BB128" i="12" s="1"/>
  <c r="BB761" i="10"/>
  <c r="BC128" i="12" s="1"/>
  <c r="BC761" i="10"/>
  <c r="BD128" i="12" s="1"/>
  <c r="BD761" i="10"/>
  <c r="BE128" i="12" s="1"/>
  <c r="BE761" i="10"/>
  <c r="BF128" i="12" s="1"/>
  <c r="AZ762" i="10"/>
  <c r="BA139" i="12" s="1"/>
  <c r="BA762" i="10"/>
  <c r="BB139" i="12" s="1"/>
  <c r="BB762" i="10"/>
  <c r="BC139" i="12" s="1"/>
  <c r="BC762" i="10"/>
  <c r="BD139" i="12" s="1"/>
  <c r="BD762" i="10"/>
  <c r="BE139" i="12" s="1"/>
  <c r="BE762" i="10"/>
  <c r="BF139" i="12" s="1"/>
  <c r="AZ763" i="10"/>
  <c r="BA763" i="10"/>
  <c r="BB763" i="10"/>
  <c r="BC763" i="10"/>
  <c r="BD763" i="10"/>
  <c r="BE763" i="10"/>
  <c r="AZ764" i="10"/>
  <c r="BA764" i="10"/>
  <c r="BB764" i="10"/>
  <c r="BC764" i="10"/>
  <c r="BD764" i="10"/>
  <c r="BE764" i="10"/>
  <c r="AZ765" i="10"/>
  <c r="BA123" i="12" s="1"/>
  <c r="BA765" i="10"/>
  <c r="BB123" i="12" s="1"/>
  <c r="BB765" i="10"/>
  <c r="BC123" i="12" s="1"/>
  <c r="BC765" i="10"/>
  <c r="BD123" i="12" s="1"/>
  <c r="BD765" i="10"/>
  <c r="BE123" i="12" s="1"/>
  <c r="BE765" i="10"/>
  <c r="BF123" i="12" s="1"/>
  <c r="AZ766" i="10"/>
  <c r="BA133" i="12" s="1"/>
  <c r="BA766" i="10"/>
  <c r="BB133" i="12" s="1"/>
  <c r="BB766" i="10"/>
  <c r="BC133" i="12" s="1"/>
  <c r="BC766" i="10"/>
  <c r="BD133" i="12" s="1"/>
  <c r="BD766" i="10"/>
  <c r="BE133" i="12" s="1"/>
  <c r="BE766" i="10"/>
  <c r="BF133" i="12" s="1"/>
  <c r="BA153" i="12"/>
  <c r="BB153" i="12"/>
  <c r="BC153" i="12"/>
  <c r="BD153" i="12"/>
  <c r="BE153" i="12"/>
  <c r="BF153" i="12"/>
  <c r="BA152" i="12"/>
  <c r="BB152" i="12"/>
  <c r="BC152" i="12"/>
  <c r="BD152" i="12"/>
  <c r="BE152" i="12"/>
  <c r="BF152" i="12"/>
  <c r="BA150" i="12"/>
  <c r="BB150" i="12"/>
  <c r="BC150" i="12"/>
  <c r="BD150" i="12"/>
  <c r="BE150" i="12"/>
  <c r="BF150" i="12"/>
  <c r="BA151" i="12"/>
  <c r="BB151" i="12"/>
  <c r="BC151" i="12"/>
  <c r="BD151" i="12"/>
  <c r="BE151" i="12"/>
  <c r="BF151" i="12"/>
  <c r="BA154" i="12"/>
  <c r="BB154" i="12"/>
  <c r="BC154" i="12"/>
  <c r="BD154" i="12"/>
  <c r="BE154" i="12"/>
  <c r="BF154" i="12"/>
  <c r="AZ306" i="10"/>
  <c r="BA306" i="10"/>
  <c r="BB306" i="10"/>
  <c r="BC306" i="10"/>
  <c r="BD306" i="10"/>
  <c r="BE306" i="10"/>
  <c r="AZ307" i="10"/>
  <c r="BA307" i="10"/>
  <c r="BB307" i="10"/>
  <c r="BC307" i="10"/>
  <c r="BD307" i="10"/>
  <c r="BE307" i="10"/>
  <c r="AZ308" i="10"/>
  <c r="BA308" i="10"/>
  <c r="BB308" i="10"/>
  <c r="BC308" i="10"/>
  <c r="BD308" i="10"/>
  <c r="BE308" i="10"/>
  <c r="AZ309" i="10"/>
  <c r="BA309" i="10"/>
  <c r="BB309" i="10"/>
  <c r="BC309" i="10"/>
  <c r="BD309" i="10"/>
  <c r="BE309" i="10"/>
  <c r="AZ310" i="10"/>
  <c r="BA310" i="10"/>
  <c r="BB310" i="10"/>
  <c r="BC310" i="10"/>
  <c r="BD310" i="10"/>
  <c r="BE310" i="10"/>
  <c r="AZ311" i="10"/>
  <c r="BA39" i="12" s="1"/>
  <c r="BA311" i="10"/>
  <c r="BB39" i="12" s="1"/>
  <c r="BB311" i="10"/>
  <c r="BC39" i="12" s="1"/>
  <c r="BC311" i="10"/>
  <c r="BD39" i="12" s="1"/>
  <c r="BD311" i="10"/>
  <c r="BE39" i="12" s="1"/>
  <c r="BE311" i="10"/>
  <c r="BF39" i="12" s="1"/>
  <c r="AZ312" i="10"/>
  <c r="BA42" i="12" s="1"/>
  <c r="BA312" i="10"/>
  <c r="BB42" i="12" s="1"/>
  <c r="BB312" i="10"/>
  <c r="BC42" i="12" s="1"/>
  <c r="BC312" i="10"/>
  <c r="BD42" i="12" s="1"/>
  <c r="BD312" i="10"/>
  <c r="BE42" i="12" s="1"/>
  <c r="BE312" i="10"/>
  <c r="BF42" i="12" s="1"/>
  <c r="AZ313" i="10"/>
  <c r="BA21" i="12" s="1"/>
  <c r="BA313" i="10"/>
  <c r="BB21" i="12" s="1"/>
  <c r="BB313" i="10"/>
  <c r="BC21" i="12" s="1"/>
  <c r="BC313" i="10"/>
  <c r="BD21" i="12" s="1"/>
  <c r="BD313" i="10"/>
  <c r="BE21" i="12" s="1"/>
  <c r="BE313" i="10"/>
  <c r="BF21" i="12" s="1"/>
  <c r="AZ314" i="10"/>
  <c r="BA314" i="10"/>
  <c r="BB314" i="10"/>
  <c r="BC314" i="10"/>
  <c r="BD314" i="10"/>
  <c r="BE314" i="10"/>
  <c r="BA173" i="12"/>
  <c r="BB173" i="12"/>
  <c r="BC173" i="12"/>
  <c r="BD173" i="12"/>
  <c r="BE173" i="12"/>
  <c r="BF173" i="12"/>
  <c r="BA174" i="12"/>
  <c r="BB174" i="12"/>
  <c r="BC174" i="12"/>
  <c r="BD174" i="12"/>
  <c r="BE174" i="12"/>
  <c r="BF174" i="12"/>
  <c r="BA175" i="12"/>
  <c r="BB175" i="12"/>
  <c r="BC175" i="12"/>
  <c r="BD175" i="12"/>
  <c r="BE175" i="12"/>
  <c r="BF175" i="12"/>
  <c r="BA176" i="12"/>
  <c r="BB176" i="12"/>
  <c r="BC176" i="12"/>
  <c r="BD176" i="12"/>
  <c r="BE176" i="12"/>
  <c r="BF176" i="12"/>
  <c r="BA177" i="12"/>
  <c r="BB177" i="12"/>
  <c r="BC177" i="12"/>
  <c r="BD177" i="12"/>
  <c r="BE177" i="12"/>
  <c r="BF177" i="12"/>
  <c r="BA178" i="12"/>
  <c r="BB178" i="12"/>
  <c r="BC178" i="12"/>
  <c r="BD178" i="12"/>
  <c r="BE178" i="12"/>
  <c r="BF178" i="12"/>
  <c r="BA179" i="12"/>
  <c r="BB179" i="12"/>
  <c r="BC179" i="12"/>
  <c r="BD179" i="12"/>
  <c r="BE179" i="12"/>
  <c r="BF179" i="12"/>
  <c r="BE315" i="10"/>
  <c r="BD315" i="10"/>
  <c r="BC315" i="10"/>
  <c r="BB315" i="10"/>
  <c r="BA315" i="10"/>
  <c r="AZ315" i="10"/>
  <c r="T779" i="10"/>
  <c r="S779" i="10"/>
  <c r="R779" i="10"/>
  <c r="Q779" i="10"/>
  <c r="T778" i="10"/>
  <c r="S778" i="10"/>
  <c r="R778" i="10"/>
  <c r="Q778" i="10"/>
  <c r="T777" i="10"/>
  <c r="S777" i="10"/>
  <c r="R777" i="10"/>
  <c r="Q777" i="10"/>
  <c r="T776" i="10"/>
  <c r="S776" i="10"/>
  <c r="R776" i="10"/>
  <c r="Q776" i="10"/>
  <c r="T775" i="10"/>
  <c r="S775" i="10"/>
  <c r="R775" i="10"/>
  <c r="Q775" i="10"/>
  <c r="T774" i="10"/>
  <c r="S774" i="10"/>
  <c r="R774" i="10"/>
  <c r="Q774" i="10"/>
  <c r="T773" i="10"/>
  <c r="S773" i="10"/>
  <c r="R773" i="10"/>
  <c r="Q773" i="10"/>
  <c r="T314" i="10"/>
  <c r="S314" i="10"/>
  <c r="R314" i="10"/>
  <c r="Q314" i="10"/>
  <c r="T313" i="10"/>
  <c r="S313" i="10"/>
  <c r="R313" i="10"/>
  <c r="Q313" i="10"/>
  <c r="T312" i="10"/>
  <c r="S312" i="10"/>
  <c r="R312" i="10"/>
  <c r="Q312" i="10"/>
  <c r="T311" i="10"/>
  <c r="S311" i="10"/>
  <c r="R311" i="10"/>
  <c r="Q311" i="10"/>
  <c r="T310" i="10"/>
  <c r="S310" i="10"/>
  <c r="R310" i="10"/>
  <c r="Q310" i="10"/>
  <c r="T772" i="10"/>
  <c r="S772" i="10"/>
  <c r="R772" i="10"/>
  <c r="Q772" i="10"/>
  <c r="T309" i="10"/>
  <c r="S309" i="10"/>
  <c r="R309" i="10"/>
  <c r="Q309" i="10"/>
  <c r="T308" i="10"/>
  <c r="S308" i="10"/>
  <c r="R308" i="10"/>
  <c r="Q308" i="10"/>
  <c r="T307" i="10"/>
  <c r="S307" i="10"/>
  <c r="R307" i="10"/>
  <c r="Q307" i="10"/>
  <c r="T306" i="10"/>
  <c r="S306" i="10"/>
  <c r="R306" i="10"/>
  <c r="Q306" i="10"/>
  <c r="T771" i="10"/>
  <c r="S771" i="10"/>
  <c r="R771" i="10"/>
  <c r="Q771" i="10"/>
  <c r="T770" i="10"/>
  <c r="S770" i="10"/>
  <c r="R770" i="10"/>
  <c r="Q770" i="10"/>
  <c r="T769" i="10"/>
  <c r="S769" i="10"/>
  <c r="R769" i="10"/>
  <c r="Q769" i="10"/>
  <c r="T768" i="10"/>
  <c r="S768" i="10"/>
  <c r="R768" i="10"/>
  <c r="Q768" i="10"/>
  <c r="T767" i="10"/>
  <c r="S767" i="10"/>
  <c r="R767" i="10"/>
  <c r="Q767" i="10"/>
  <c r="T766" i="10"/>
  <c r="S766" i="10"/>
  <c r="R766" i="10"/>
  <c r="Q766" i="10"/>
  <c r="T765" i="10"/>
  <c r="S765" i="10"/>
  <c r="R765" i="10"/>
  <c r="Q765" i="10"/>
  <c r="T764" i="10"/>
  <c r="S764" i="10"/>
  <c r="R764" i="10"/>
  <c r="Q764" i="10"/>
  <c r="T763" i="10"/>
  <c r="S763" i="10"/>
  <c r="R763" i="10"/>
  <c r="Q763" i="10"/>
  <c r="T762" i="10"/>
  <c r="S762" i="10"/>
  <c r="R762" i="10"/>
  <c r="Q762" i="10"/>
  <c r="T761" i="10"/>
  <c r="S761" i="10"/>
  <c r="R761" i="10"/>
  <c r="Q761" i="10"/>
  <c r="T760" i="10"/>
  <c r="S760" i="10"/>
  <c r="R760" i="10"/>
  <c r="Q760" i="10"/>
  <c r="T759" i="10"/>
  <c r="S759" i="10"/>
  <c r="R759" i="10"/>
  <c r="Q759" i="10"/>
  <c r="T758" i="10"/>
  <c r="S758" i="10"/>
  <c r="R758" i="10"/>
  <c r="Q758" i="10"/>
  <c r="T757" i="10"/>
  <c r="S757" i="10"/>
  <c r="R757" i="10"/>
  <c r="Q757" i="10"/>
  <c r="T756" i="10"/>
  <c r="S756" i="10"/>
  <c r="R756" i="10"/>
  <c r="Q756" i="10"/>
  <c r="T755" i="10"/>
  <c r="S755" i="10"/>
  <c r="R755" i="10"/>
  <c r="Q755" i="10"/>
  <c r="T754" i="10"/>
  <c r="S754" i="10"/>
  <c r="R754" i="10"/>
  <c r="Q754" i="10"/>
  <c r="T753" i="10"/>
  <c r="S753" i="10"/>
  <c r="R753" i="10"/>
  <c r="Q753" i="10"/>
  <c r="T752" i="10"/>
  <c r="S752" i="10"/>
  <c r="R752" i="10"/>
  <c r="Q752" i="10"/>
  <c r="T751" i="10"/>
  <c r="S751" i="10"/>
  <c r="R751" i="10"/>
  <c r="Q751" i="10"/>
  <c r="T750" i="10"/>
  <c r="S750" i="10"/>
  <c r="R750" i="10"/>
  <c r="Q750" i="10"/>
  <c r="T749" i="10"/>
  <c r="S749" i="10"/>
  <c r="R749" i="10"/>
  <c r="Q749" i="10"/>
  <c r="T748" i="10"/>
  <c r="S748" i="10"/>
  <c r="R748" i="10"/>
  <c r="Q748" i="10"/>
  <c r="T747" i="10"/>
  <c r="S747" i="10"/>
  <c r="R747" i="10"/>
  <c r="Q747" i="10"/>
  <c r="T746" i="10"/>
  <c r="S746" i="10"/>
  <c r="R746" i="10"/>
  <c r="Q746" i="10"/>
  <c r="T745" i="10"/>
  <c r="S745" i="10"/>
  <c r="R745" i="10"/>
  <c r="Q745" i="10"/>
  <c r="T744" i="10"/>
  <c r="S744" i="10"/>
  <c r="R744" i="10"/>
  <c r="Q744" i="10"/>
  <c r="T743" i="10"/>
  <c r="S743" i="10"/>
  <c r="R743" i="10"/>
  <c r="Q743" i="10"/>
  <c r="T742" i="10"/>
  <c r="S742" i="10"/>
  <c r="R742" i="10"/>
  <c r="Q742" i="10"/>
  <c r="T741" i="10"/>
  <c r="S741" i="10"/>
  <c r="R741" i="10"/>
  <c r="Q741" i="10"/>
  <c r="T740" i="10"/>
  <c r="S740" i="10"/>
  <c r="R740" i="10"/>
  <c r="Q740" i="10"/>
  <c r="T739" i="10"/>
  <c r="S739" i="10"/>
  <c r="R739" i="10"/>
  <c r="Q739" i="10"/>
  <c r="T738" i="10"/>
  <c r="S738" i="10"/>
  <c r="R738" i="10"/>
  <c r="Q738" i="10"/>
  <c r="T737" i="10"/>
  <c r="S737" i="10"/>
  <c r="R737" i="10"/>
  <c r="Q737" i="10"/>
  <c r="T736" i="10"/>
  <c r="S736" i="10"/>
  <c r="R736" i="10"/>
  <c r="Q736" i="10"/>
  <c r="T735" i="10"/>
  <c r="S735" i="10"/>
  <c r="R735" i="10"/>
  <c r="Q735" i="10"/>
  <c r="T734" i="10"/>
  <c r="S734" i="10"/>
  <c r="R734" i="10"/>
  <c r="Q734" i="10"/>
  <c r="T733" i="10"/>
  <c r="S733" i="10"/>
  <c r="R733" i="10"/>
  <c r="Q733" i="10"/>
  <c r="T732" i="10"/>
  <c r="S732" i="10"/>
  <c r="R732" i="10"/>
  <c r="Q732" i="10"/>
  <c r="T731" i="10"/>
  <c r="S731" i="10"/>
  <c r="R731" i="10"/>
  <c r="Q731" i="10"/>
  <c r="T730" i="10"/>
  <c r="S730" i="10"/>
  <c r="R730" i="10"/>
  <c r="Q730" i="10"/>
  <c r="T729" i="10"/>
  <c r="S729" i="10"/>
  <c r="R729" i="10"/>
  <c r="Q729" i="10"/>
  <c r="T728" i="10"/>
  <c r="S728" i="10"/>
  <c r="R728" i="10"/>
  <c r="Q728" i="10"/>
  <c r="T727" i="10"/>
  <c r="S727" i="10"/>
  <c r="R727" i="10"/>
  <c r="Q727" i="10"/>
  <c r="T726" i="10"/>
  <c r="S726" i="10"/>
  <c r="R726" i="10"/>
  <c r="Q726" i="10"/>
  <c r="T725" i="10"/>
  <c r="S725" i="10"/>
  <c r="R725" i="10"/>
  <c r="Q725" i="10"/>
  <c r="T724" i="10"/>
  <c r="S724" i="10"/>
  <c r="R724" i="10"/>
  <c r="Q724" i="10"/>
  <c r="T723" i="10"/>
  <c r="S723" i="10"/>
  <c r="R723" i="10"/>
  <c r="Q723" i="10"/>
  <c r="T722" i="10"/>
  <c r="S722" i="10"/>
  <c r="R722" i="10"/>
  <c r="Q722" i="10"/>
  <c r="T721" i="10"/>
  <c r="S721" i="10"/>
  <c r="R721" i="10"/>
  <c r="Q721" i="10"/>
  <c r="T720" i="10"/>
  <c r="S720" i="10"/>
  <c r="R720" i="10"/>
  <c r="Q720" i="10"/>
  <c r="T719" i="10"/>
  <c r="S719" i="10"/>
  <c r="R719" i="10"/>
  <c r="Q719" i="10"/>
  <c r="T718" i="10"/>
  <c r="S718" i="10"/>
  <c r="R718" i="10"/>
  <c r="Q718" i="10"/>
  <c r="T717" i="10"/>
  <c r="S717" i="10"/>
  <c r="R717" i="10"/>
  <c r="Q717" i="10"/>
  <c r="T716" i="10"/>
  <c r="S716" i="10"/>
  <c r="R716" i="10"/>
  <c r="Q716" i="10"/>
  <c r="T715" i="10"/>
  <c r="S715" i="10"/>
  <c r="R715" i="10"/>
  <c r="Q715" i="10"/>
  <c r="T714" i="10"/>
  <c r="S714" i="10"/>
  <c r="R714" i="10"/>
  <c r="Q714" i="10"/>
  <c r="T713" i="10"/>
  <c r="S713" i="10"/>
  <c r="R713" i="10"/>
  <c r="Q713" i="10"/>
  <c r="T712" i="10"/>
  <c r="S712" i="10"/>
  <c r="R712" i="10"/>
  <c r="Q712" i="10"/>
  <c r="T711" i="10"/>
  <c r="S711" i="10"/>
  <c r="R711" i="10"/>
  <c r="Q711" i="10"/>
  <c r="T710" i="10"/>
  <c r="S710" i="10"/>
  <c r="R710" i="10"/>
  <c r="Q710" i="10"/>
  <c r="T709" i="10"/>
  <c r="S709" i="10"/>
  <c r="R709" i="10"/>
  <c r="Q709" i="10"/>
  <c r="T708" i="10"/>
  <c r="S708" i="10"/>
  <c r="R708" i="10"/>
  <c r="Q708" i="10"/>
  <c r="T707" i="10"/>
  <c r="S707" i="10"/>
  <c r="R707" i="10"/>
  <c r="Q707" i="10"/>
  <c r="T706" i="10"/>
  <c r="S706" i="10"/>
  <c r="R706" i="10"/>
  <c r="Q706" i="10"/>
  <c r="T705" i="10"/>
  <c r="S705" i="10"/>
  <c r="R705" i="10"/>
  <c r="Q705" i="10"/>
  <c r="T704" i="10"/>
  <c r="S704" i="10"/>
  <c r="R704" i="10"/>
  <c r="Q704" i="10"/>
  <c r="T703" i="10"/>
  <c r="S703" i="10"/>
  <c r="R703" i="10"/>
  <c r="Q703" i="10"/>
  <c r="T702" i="10"/>
  <c r="S702" i="10"/>
  <c r="R702" i="10"/>
  <c r="Q702" i="10"/>
  <c r="T701" i="10"/>
  <c r="S701" i="10"/>
  <c r="R701" i="10"/>
  <c r="Q701" i="10"/>
  <c r="T700" i="10"/>
  <c r="S700" i="10"/>
  <c r="R700" i="10"/>
  <c r="Q700" i="10"/>
  <c r="T699" i="10"/>
  <c r="S699" i="10"/>
  <c r="R699" i="10"/>
  <c r="Q699" i="10"/>
  <c r="T698" i="10"/>
  <c r="S698" i="10"/>
  <c r="R698" i="10"/>
  <c r="Q698" i="10"/>
  <c r="T697" i="10"/>
  <c r="S697" i="10"/>
  <c r="R697" i="10"/>
  <c r="Q697" i="10"/>
  <c r="T696" i="10"/>
  <c r="S696" i="10"/>
  <c r="R696" i="10"/>
  <c r="Q696" i="10"/>
  <c r="T695" i="10"/>
  <c r="S695" i="10"/>
  <c r="R695" i="10"/>
  <c r="Q695" i="10"/>
  <c r="T694" i="10"/>
  <c r="S694" i="10"/>
  <c r="R694" i="10"/>
  <c r="Q694" i="10"/>
  <c r="T693" i="10"/>
  <c r="S693" i="10"/>
  <c r="R693" i="10"/>
  <c r="Q693" i="10"/>
  <c r="T692" i="10"/>
  <c r="S692" i="10"/>
  <c r="R692" i="10"/>
  <c r="Q692" i="10"/>
  <c r="T691" i="10"/>
  <c r="S691" i="10"/>
  <c r="R691" i="10"/>
  <c r="Q691" i="10"/>
  <c r="T690" i="10"/>
  <c r="S690" i="10"/>
  <c r="R690" i="10"/>
  <c r="Q690" i="10"/>
  <c r="T689" i="10"/>
  <c r="S689" i="10"/>
  <c r="R689" i="10"/>
  <c r="Q689" i="10"/>
  <c r="T688" i="10"/>
  <c r="S688" i="10"/>
  <c r="R688" i="10"/>
  <c r="Q688" i="10"/>
  <c r="T687" i="10"/>
  <c r="S687" i="10"/>
  <c r="R687" i="10"/>
  <c r="Q687" i="10"/>
  <c r="T686" i="10"/>
  <c r="S686" i="10"/>
  <c r="R686" i="10"/>
  <c r="Q686" i="10"/>
  <c r="T685" i="10"/>
  <c r="S685" i="10"/>
  <c r="R685" i="10"/>
  <c r="Q685" i="10"/>
  <c r="T684" i="10"/>
  <c r="S684" i="10"/>
  <c r="R684" i="10"/>
  <c r="Q684" i="10"/>
  <c r="T683" i="10"/>
  <c r="S683" i="10"/>
  <c r="R683" i="10"/>
  <c r="Q683" i="10"/>
  <c r="T682" i="10"/>
  <c r="S682" i="10"/>
  <c r="R682" i="10"/>
  <c r="Q682" i="10"/>
  <c r="T681" i="10"/>
  <c r="S681" i="10"/>
  <c r="R681" i="10"/>
  <c r="Q681" i="10"/>
  <c r="T680" i="10"/>
  <c r="S680" i="10"/>
  <c r="R680" i="10"/>
  <c r="Q680" i="10"/>
  <c r="T679" i="10"/>
  <c r="S679" i="10"/>
  <c r="R679" i="10"/>
  <c r="Q679" i="10"/>
  <c r="T678" i="10"/>
  <c r="S678" i="10"/>
  <c r="R678" i="10"/>
  <c r="Q678" i="10"/>
  <c r="T677" i="10"/>
  <c r="S677" i="10"/>
  <c r="R677" i="10"/>
  <c r="Q677" i="10"/>
  <c r="T676" i="10"/>
  <c r="S676" i="10"/>
  <c r="R676" i="10"/>
  <c r="Q676" i="10"/>
  <c r="T675" i="10"/>
  <c r="S675" i="10"/>
  <c r="R675" i="10"/>
  <c r="Q675" i="10"/>
  <c r="T674" i="10"/>
  <c r="S674" i="10"/>
  <c r="R674" i="10"/>
  <c r="Q674" i="10"/>
  <c r="T673" i="10"/>
  <c r="S673" i="10"/>
  <c r="R673" i="10"/>
  <c r="Q673" i="10"/>
  <c r="T672" i="10"/>
  <c r="S672" i="10"/>
  <c r="R672" i="10"/>
  <c r="Q672" i="10"/>
  <c r="T671" i="10"/>
  <c r="S671" i="10"/>
  <c r="R671" i="10"/>
  <c r="Q671" i="10"/>
  <c r="T670" i="10"/>
  <c r="S670" i="10"/>
  <c r="R670" i="10"/>
  <c r="Q670" i="10"/>
  <c r="T669" i="10"/>
  <c r="S669" i="10"/>
  <c r="R669" i="10"/>
  <c r="Q669" i="10"/>
  <c r="T668" i="10"/>
  <c r="S668" i="10"/>
  <c r="R668" i="10"/>
  <c r="Q668" i="10"/>
  <c r="T667" i="10"/>
  <c r="S667" i="10"/>
  <c r="R667" i="10"/>
  <c r="Q667" i="10"/>
  <c r="T666" i="10"/>
  <c r="S666" i="10"/>
  <c r="R666" i="10"/>
  <c r="Q666" i="10"/>
  <c r="T665" i="10"/>
  <c r="S665" i="10"/>
  <c r="R665" i="10"/>
  <c r="Q665" i="10"/>
  <c r="T664" i="10"/>
  <c r="S664" i="10"/>
  <c r="R664" i="10"/>
  <c r="Q664" i="10"/>
  <c r="T663" i="10"/>
  <c r="S663" i="10"/>
  <c r="R663" i="10"/>
  <c r="Q663" i="10"/>
  <c r="T662" i="10"/>
  <c r="S662" i="10"/>
  <c r="R662" i="10"/>
  <c r="Q662" i="10"/>
  <c r="T661" i="10"/>
  <c r="S661" i="10"/>
  <c r="R661" i="10"/>
  <c r="Q661" i="10"/>
  <c r="T660" i="10"/>
  <c r="S660" i="10"/>
  <c r="R660" i="10"/>
  <c r="Q660" i="10"/>
  <c r="T659" i="10"/>
  <c r="S659" i="10"/>
  <c r="R659" i="10"/>
  <c r="Q659" i="10"/>
  <c r="T658" i="10"/>
  <c r="S658" i="10"/>
  <c r="R658" i="10"/>
  <c r="Q658" i="10"/>
  <c r="T657" i="10"/>
  <c r="S657" i="10"/>
  <c r="R657" i="10"/>
  <c r="Q657" i="10"/>
  <c r="T656" i="10"/>
  <c r="S656" i="10"/>
  <c r="R656" i="10"/>
  <c r="Q656" i="10"/>
  <c r="T655" i="10"/>
  <c r="S655" i="10"/>
  <c r="R655" i="10"/>
  <c r="Q655" i="10"/>
  <c r="T654" i="10"/>
  <c r="S654" i="10"/>
  <c r="R654" i="10"/>
  <c r="Q654" i="10"/>
  <c r="T653" i="10"/>
  <c r="S653" i="10"/>
  <c r="R653" i="10"/>
  <c r="Q653" i="10"/>
  <c r="T652" i="10"/>
  <c r="S652" i="10"/>
  <c r="R652" i="10"/>
  <c r="Q652" i="10"/>
  <c r="T651" i="10"/>
  <c r="S651" i="10"/>
  <c r="R651" i="10"/>
  <c r="Q651" i="10"/>
  <c r="T650" i="10"/>
  <c r="S650" i="10"/>
  <c r="R650" i="10"/>
  <c r="Q650" i="10"/>
  <c r="T649" i="10"/>
  <c r="S649" i="10"/>
  <c r="R649" i="10"/>
  <c r="Q649" i="10"/>
  <c r="T648" i="10"/>
  <c r="S648" i="10"/>
  <c r="R648" i="10"/>
  <c r="Q648" i="10"/>
  <c r="T647" i="10"/>
  <c r="S647" i="10"/>
  <c r="R647" i="10"/>
  <c r="Q647" i="10"/>
  <c r="T646" i="10"/>
  <c r="S646" i="10"/>
  <c r="R646" i="10"/>
  <c r="Q646" i="10"/>
  <c r="T645" i="10"/>
  <c r="S645" i="10"/>
  <c r="R645" i="10"/>
  <c r="Q645" i="10"/>
  <c r="T644" i="10"/>
  <c r="S644" i="10"/>
  <c r="R644" i="10"/>
  <c r="Q644" i="10"/>
  <c r="T643" i="10"/>
  <c r="S643" i="10"/>
  <c r="R643" i="10"/>
  <c r="Q643" i="10"/>
  <c r="T642" i="10"/>
  <c r="S642" i="10"/>
  <c r="R642" i="10"/>
  <c r="Q642" i="10"/>
  <c r="T641" i="10"/>
  <c r="S641" i="10"/>
  <c r="R641" i="10"/>
  <c r="Q641" i="10"/>
  <c r="T640" i="10"/>
  <c r="S640" i="10"/>
  <c r="R640" i="10"/>
  <c r="Q640" i="10"/>
  <c r="T639" i="10"/>
  <c r="S639" i="10"/>
  <c r="R639" i="10"/>
  <c r="Q639" i="10"/>
  <c r="T638" i="10"/>
  <c r="S638" i="10"/>
  <c r="R638" i="10"/>
  <c r="Q638" i="10"/>
  <c r="T637" i="10"/>
  <c r="S637" i="10"/>
  <c r="R637" i="10"/>
  <c r="Q637" i="10"/>
  <c r="T636" i="10"/>
  <c r="S636" i="10"/>
  <c r="R636" i="10"/>
  <c r="Q636" i="10"/>
  <c r="T635" i="10"/>
  <c r="S635" i="10"/>
  <c r="R635" i="10"/>
  <c r="Q635" i="10"/>
  <c r="T634" i="10"/>
  <c r="S634" i="10"/>
  <c r="R634" i="10"/>
  <c r="Q634" i="10"/>
  <c r="T633" i="10"/>
  <c r="S633" i="10"/>
  <c r="R633" i="10"/>
  <c r="Q633" i="10"/>
  <c r="T632" i="10"/>
  <c r="S632" i="10"/>
  <c r="R632" i="10"/>
  <c r="Q632" i="10"/>
  <c r="T631" i="10"/>
  <c r="S631" i="10"/>
  <c r="R631" i="10"/>
  <c r="Q631" i="10"/>
  <c r="T630" i="10"/>
  <c r="S630" i="10"/>
  <c r="R630" i="10"/>
  <c r="Q630" i="10"/>
  <c r="T629" i="10"/>
  <c r="S629" i="10"/>
  <c r="R629" i="10"/>
  <c r="Q629" i="10"/>
  <c r="T628" i="10"/>
  <c r="S628" i="10"/>
  <c r="R628" i="10"/>
  <c r="Q628" i="10"/>
  <c r="T627" i="10"/>
  <c r="S627" i="10"/>
  <c r="R627" i="10"/>
  <c r="Q627" i="10"/>
  <c r="T626" i="10"/>
  <c r="S626" i="10"/>
  <c r="R626" i="10"/>
  <c r="Q626" i="10"/>
  <c r="T625" i="10"/>
  <c r="S625" i="10"/>
  <c r="R625" i="10"/>
  <c r="Q625" i="10"/>
  <c r="T624" i="10"/>
  <c r="S624" i="10"/>
  <c r="R624" i="10"/>
  <c r="Q624" i="10"/>
  <c r="T623" i="10"/>
  <c r="S623" i="10"/>
  <c r="R623" i="10"/>
  <c r="Q623" i="10"/>
  <c r="T622" i="10"/>
  <c r="S622" i="10"/>
  <c r="R622" i="10"/>
  <c r="Q622" i="10"/>
  <c r="T621" i="10"/>
  <c r="S621" i="10"/>
  <c r="R621" i="10"/>
  <c r="Q621" i="10"/>
  <c r="T620" i="10"/>
  <c r="S620" i="10"/>
  <c r="R620" i="10"/>
  <c r="Q620" i="10"/>
  <c r="T619" i="10"/>
  <c r="S619" i="10"/>
  <c r="R619" i="10"/>
  <c r="Q619" i="10"/>
  <c r="T618" i="10"/>
  <c r="S618" i="10"/>
  <c r="R618" i="10"/>
  <c r="Q618" i="10"/>
  <c r="T617" i="10"/>
  <c r="S617" i="10"/>
  <c r="R617" i="10"/>
  <c r="Q617" i="10"/>
  <c r="T616" i="10"/>
  <c r="S616" i="10"/>
  <c r="R616" i="10"/>
  <c r="Q616" i="10"/>
  <c r="T615" i="10"/>
  <c r="S615" i="10"/>
  <c r="R615" i="10"/>
  <c r="Q615" i="10"/>
  <c r="T614" i="10"/>
  <c r="S614" i="10"/>
  <c r="R614" i="10"/>
  <c r="Q614" i="10"/>
  <c r="T613" i="10"/>
  <c r="S613" i="10"/>
  <c r="R613" i="10"/>
  <c r="Q613" i="10"/>
  <c r="T612" i="10"/>
  <c r="S612" i="10"/>
  <c r="R612" i="10"/>
  <c r="Q612" i="10"/>
  <c r="T611" i="10"/>
  <c r="S611" i="10"/>
  <c r="R611" i="10"/>
  <c r="Q611" i="10"/>
  <c r="T610" i="10"/>
  <c r="S610" i="10"/>
  <c r="R610" i="10"/>
  <c r="Q610" i="10"/>
  <c r="T609" i="10"/>
  <c r="S609" i="10"/>
  <c r="R609" i="10"/>
  <c r="Q609" i="10"/>
  <c r="T608" i="10"/>
  <c r="S608" i="10"/>
  <c r="R608" i="10"/>
  <c r="Q608" i="10"/>
  <c r="T607" i="10"/>
  <c r="S607" i="10"/>
  <c r="R607" i="10"/>
  <c r="Q607" i="10"/>
  <c r="T606" i="10"/>
  <c r="S606" i="10"/>
  <c r="R606" i="10"/>
  <c r="Q606" i="10"/>
  <c r="T605" i="10"/>
  <c r="S605" i="10"/>
  <c r="R605" i="10"/>
  <c r="Q605" i="10"/>
  <c r="T604" i="10"/>
  <c r="S604" i="10"/>
  <c r="R604" i="10"/>
  <c r="Q604" i="10"/>
  <c r="T603" i="10"/>
  <c r="S603" i="10"/>
  <c r="R603" i="10"/>
  <c r="Q603" i="10"/>
  <c r="T602" i="10"/>
  <c r="S602" i="10"/>
  <c r="R602" i="10"/>
  <c r="Q602" i="10"/>
  <c r="T601" i="10"/>
  <c r="S601" i="10"/>
  <c r="R601" i="10"/>
  <c r="Q601" i="10"/>
  <c r="T600" i="10"/>
  <c r="S600" i="10"/>
  <c r="R600" i="10"/>
  <c r="Q600" i="10"/>
  <c r="T599" i="10"/>
  <c r="S599" i="10"/>
  <c r="R599" i="10"/>
  <c r="Q599" i="10"/>
  <c r="T598" i="10"/>
  <c r="S598" i="10"/>
  <c r="R598" i="10"/>
  <c r="Q598" i="10"/>
  <c r="T597" i="10"/>
  <c r="S597" i="10"/>
  <c r="R597" i="10"/>
  <c r="Q597" i="10"/>
  <c r="T596" i="10"/>
  <c r="S596" i="10"/>
  <c r="R596" i="10"/>
  <c r="Q596" i="10"/>
  <c r="T595" i="10"/>
  <c r="S595" i="10"/>
  <c r="R595" i="10"/>
  <c r="Q595" i="10"/>
  <c r="T594" i="10"/>
  <c r="S594" i="10"/>
  <c r="R594" i="10"/>
  <c r="Q594" i="10"/>
  <c r="T593" i="10"/>
  <c r="S593" i="10"/>
  <c r="R593" i="10"/>
  <c r="Q593" i="10"/>
  <c r="T592" i="10"/>
  <c r="S592" i="10"/>
  <c r="R592" i="10"/>
  <c r="Q592" i="10"/>
  <c r="T591" i="10"/>
  <c r="S591" i="10"/>
  <c r="R591" i="10"/>
  <c r="Q591" i="10"/>
  <c r="T590" i="10"/>
  <c r="S590" i="10"/>
  <c r="R590" i="10"/>
  <c r="Q590" i="10"/>
  <c r="T589" i="10"/>
  <c r="S589" i="10"/>
  <c r="R589" i="10"/>
  <c r="Q589" i="10"/>
  <c r="T588" i="10"/>
  <c r="S588" i="10"/>
  <c r="R588" i="10"/>
  <c r="Q588" i="10"/>
  <c r="T587" i="10"/>
  <c r="S587" i="10"/>
  <c r="R587" i="10"/>
  <c r="Q587" i="10"/>
  <c r="T586" i="10"/>
  <c r="S586" i="10"/>
  <c r="R586" i="10"/>
  <c r="Q586" i="10"/>
  <c r="T585" i="10"/>
  <c r="S585" i="10"/>
  <c r="R585" i="10"/>
  <c r="Q585" i="10"/>
  <c r="T584" i="10"/>
  <c r="S584" i="10"/>
  <c r="R584" i="10"/>
  <c r="Q584" i="10"/>
  <c r="T583" i="10"/>
  <c r="S583" i="10"/>
  <c r="R583" i="10"/>
  <c r="Q583" i="10"/>
  <c r="T582" i="10"/>
  <c r="S582" i="10"/>
  <c r="R582" i="10"/>
  <c r="Q582" i="10"/>
  <c r="T581" i="10"/>
  <c r="S581" i="10"/>
  <c r="R581" i="10"/>
  <c r="Q581" i="10"/>
  <c r="T580" i="10"/>
  <c r="S580" i="10"/>
  <c r="R580" i="10"/>
  <c r="Q580" i="10"/>
  <c r="T579" i="10"/>
  <c r="S579" i="10"/>
  <c r="R579" i="10"/>
  <c r="Q579" i="10"/>
  <c r="T578" i="10"/>
  <c r="S578" i="10"/>
  <c r="R578" i="10"/>
  <c r="Q578" i="10"/>
  <c r="T577" i="10"/>
  <c r="S577" i="10"/>
  <c r="R577" i="10"/>
  <c r="Q577" i="10"/>
  <c r="T576" i="10"/>
  <c r="S576" i="10"/>
  <c r="R576" i="10"/>
  <c r="Q576" i="10"/>
  <c r="T575" i="10"/>
  <c r="S575" i="10"/>
  <c r="R575" i="10"/>
  <c r="Q575" i="10"/>
  <c r="T574" i="10"/>
  <c r="S574" i="10"/>
  <c r="R574" i="10"/>
  <c r="Q574" i="10"/>
  <c r="T573" i="10"/>
  <c r="S573" i="10"/>
  <c r="R573" i="10"/>
  <c r="Q573" i="10"/>
  <c r="T572" i="10"/>
  <c r="S572" i="10"/>
  <c r="R572" i="10"/>
  <c r="Q572" i="10"/>
  <c r="T571" i="10"/>
  <c r="S571" i="10"/>
  <c r="R571" i="10"/>
  <c r="Q571" i="10"/>
  <c r="T570" i="10"/>
  <c r="S570" i="10"/>
  <c r="R570" i="10"/>
  <c r="Q570" i="10"/>
  <c r="T569" i="10"/>
  <c r="S569" i="10"/>
  <c r="R569" i="10"/>
  <c r="Q569" i="10"/>
  <c r="T568" i="10"/>
  <c r="S568" i="10"/>
  <c r="R568" i="10"/>
  <c r="Q568" i="10"/>
  <c r="T567" i="10"/>
  <c r="S567" i="10"/>
  <c r="R567" i="10"/>
  <c r="Q567" i="10"/>
  <c r="T566" i="10"/>
  <c r="S566" i="10"/>
  <c r="R566" i="10"/>
  <c r="Q566" i="10"/>
  <c r="T565" i="10"/>
  <c r="S565" i="10"/>
  <c r="R565" i="10"/>
  <c r="Q565" i="10"/>
  <c r="T564" i="10"/>
  <c r="S564" i="10"/>
  <c r="R564" i="10"/>
  <c r="Q564" i="10"/>
  <c r="T563" i="10"/>
  <c r="S563" i="10"/>
  <c r="R563" i="10"/>
  <c r="Q563" i="10"/>
  <c r="T562" i="10"/>
  <c r="S562" i="10"/>
  <c r="R562" i="10"/>
  <c r="Q562" i="10"/>
  <c r="T561" i="10"/>
  <c r="S561" i="10"/>
  <c r="R561" i="10"/>
  <c r="Q561" i="10"/>
  <c r="T560" i="10"/>
  <c r="S560" i="10"/>
  <c r="R560" i="10"/>
  <c r="Q560" i="10"/>
  <c r="T559" i="10"/>
  <c r="S559" i="10"/>
  <c r="R559" i="10"/>
  <c r="Q559" i="10"/>
  <c r="T558" i="10"/>
  <c r="S558" i="10"/>
  <c r="R558" i="10"/>
  <c r="Q558" i="10"/>
  <c r="T557" i="10"/>
  <c r="S557" i="10"/>
  <c r="R557" i="10"/>
  <c r="Q557" i="10"/>
  <c r="T556" i="10"/>
  <c r="S556" i="10"/>
  <c r="R556" i="10"/>
  <c r="Q556" i="10"/>
  <c r="T555" i="10"/>
  <c r="S555" i="10"/>
  <c r="R555" i="10"/>
  <c r="Q555" i="10"/>
  <c r="T554" i="10"/>
  <c r="S554" i="10"/>
  <c r="R554" i="10"/>
  <c r="Q554" i="10"/>
  <c r="T553" i="10"/>
  <c r="S553" i="10"/>
  <c r="R553" i="10"/>
  <c r="Q553" i="10"/>
  <c r="T552" i="10"/>
  <c r="S552" i="10"/>
  <c r="R552" i="10"/>
  <c r="Q552" i="10"/>
  <c r="T551" i="10"/>
  <c r="S551" i="10"/>
  <c r="R551" i="10"/>
  <c r="Q551" i="10"/>
  <c r="T550" i="10"/>
  <c r="S550" i="10"/>
  <c r="R550" i="10"/>
  <c r="Q550" i="10"/>
  <c r="T549" i="10"/>
  <c r="S549" i="10"/>
  <c r="R549" i="10"/>
  <c r="Q549" i="10"/>
  <c r="T548" i="10"/>
  <c r="S548" i="10"/>
  <c r="R548" i="10"/>
  <c r="Q548" i="10"/>
  <c r="T547" i="10"/>
  <c r="S547" i="10"/>
  <c r="R547" i="10"/>
  <c r="Q547" i="10"/>
  <c r="T546" i="10"/>
  <c r="S546" i="10"/>
  <c r="R546" i="10"/>
  <c r="Q546" i="10"/>
  <c r="T545" i="10"/>
  <c r="S545" i="10"/>
  <c r="R545" i="10"/>
  <c r="Q545" i="10"/>
  <c r="T544" i="10"/>
  <c r="S544" i="10"/>
  <c r="R544" i="10"/>
  <c r="Q544" i="10"/>
  <c r="T543" i="10"/>
  <c r="S543" i="10"/>
  <c r="R543" i="10"/>
  <c r="Q543" i="10"/>
  <c r="T542" i="10"/>
  <c r="S542" i="10"/>
  <c r="R542" i="10"/>
  <c r="Q542" i="10"/>
  <c r="T541" i="10"/>
  <c r="S541" i="10"/>
  <c r="R541" i="10"/>
  <c r="Q541" i="10"/>
  <c r="T540" i="10"/>
  <c r="S540" i="10"/>
  <c r="R540" i="10"/>
  <c r="Q540" i="10"/>
  <c r="T539" i="10"/>
  <c r="S539" i="10"/>
  <c r="R539" i="10"/>
  <c r="Q539" i="10"/>
  <c r="T538" i="10"/>
  <c r="S538" i="10"/>
  <c r="R538" i="10"/>
  <c r="Q538" i="10"/>
  <c r="T537" i="10"/>
  <c r="S537" i="10"/>
  <c r="R537" i="10"/>
  <c r="Q537" i="10"/>
  <c r="T536" i="10"/>
  <c r="S536" i="10"/>
  <c r="R536" i="10"/>
  <c r="Q536" i="10"/>
  <c r="T535" i="10"/>
  <c r="S535" i="10"/>
  <c r="R535" i="10"/>
  <c r="Q535" i="10"/>
  <c r="T534" i="10"/>
  <c r="S534" i="10"/>
  <c r="R534" i="10"/>
  <c r="Q534" i="10"/>
  <c r="T533" i="10"/>
  <c r="S533" i="10"/>
  <c r="R533" i="10"/>
  <c r="Q533" i="10"/>
  <c r="T532" i="10"/>
  <c r="S532" i="10"/>
  <c r="R532" i="10"/>
  <c r="Q532" i="10"/>
  <c r="T531" i="10"/>
  <c r="S531" i="10"/>
  <c r="R531" i="10"/>
  <c r="Q531" i="10"/>
  <c r="T530" i="10"/>
  <c r="S530" i="10"/>
  <c r="R530" i="10"/>
  <c r="Q530" i="10"/>
  <c r="T529" i="10"/>
  <c r="S529" i="10"/>
  <c r="R529" i="10"/>
  <c r="Q529" i="10"/>
  <c r="T528" i="10"/>
  <c r="S528" i="10"/>
  <c r="R528" i="10"/>
  <c r="Q528" i="10"/>
  <c r="T527" i="10"/>
  <c r="S527" i="10"/>
  <c r="R527" i="10"/>
  <c r="Q527" i="10"/>
  <c r="T526" i="10"/>
  <c r="S526" i="10"/>
  <c r="R526" i="10"/>
  <c r="Q526" i="10"/>
  <c r="T525" i="10"/>
  <c r="S525" i="10"/>
  <c r="R525" i="10"/>
  <c r="Q525" i="10"/>
  <c r="T524" i="10"/>
  <c r="S524" i="10"/>
  <c r="R524" i="10"/>
  <c r="Q524" i="10"/>
  <c r="T523" i="10"/>
  <c r="S523" i="10"/>
  <c r="R523" i="10"/>
  <c r="Q523" i="10"/>
  <c r="T522" i="10"/>
  <c r="S522" i="10"/>
  <c r="R522" i="10"/>
  <c r="Q522" i="10"/>
  <c r="T521" i="10"/>
  <c r="S521" i="10"/>
  <c r="R521" i="10"/>
  <c r="Q521" i="10"/>
  <c r="T520" i="10"/>
  <c r="S520" i="10"/>
  <c r="R520" i="10"/>
  <c r="Q520" i="10"/>
  <c r="T519" i="10"/>
  <c r="S519" i="10"/>
  <c r="R519" i="10"/>
  <c r="Q519" i="10"/>
  <c r="T518" i="10"/>
  <c r="S518" i="10"/>
  <c r="R518" i="10"/>
  <c r="Q518" i="10"/>
  <c r="T517" i="10"/>
  <c r="S517" i="10"/>
  <c r="R517" i="10"/>
  <c r="Q517" i="10"/>
  <c r="T516" i="10"/>
  <c r="S516" i="10"/>
  <c r="R516" i="10"/>
  <c r="Q516" i="10"/>
  <c r="T515" i="10"/>
  <c r="S515" i="10"/>
  <c r="R515" i="10"/>
  <c r="Q515" i="10"/>
  <c r="T514" i="10"/>
  <c r="S514" i="10"/>
  <c r="R514" i="10"/>
  <c r="Q514" i="10"/>
  <c r="T513" i="10"/>
  <c r="S513" i="10"/>
  <c r="R513" i="10"/>
  <c r="Q513" i="10"/>
  <c r="T512" i="10"/>
  <c r="S512" i="10"/>
  <c r="R512" i="10"/>
  <c r="Q512" i="10"/>
  <c r="T511" i="10"/>
  <c r="S511" i="10"/>
  <c r="R511" i="10"/>
  <c r="Q511" i="10"/>
  <c r="T510" i="10"/>
  <c r="S510" i="10"/>
  <c r="R510" i="10"/>
  <c r="Q510" i="10"/>
  <c r="T509" i="10"/>
  <c r="S509" i="10"/>
  <c r="R509" i="10"/>
  <c r="Q509" i="10"/>
  <c r="T508" i="10"/>
  <c r="S508" i="10"/>
  <c r="R508" i="10"/>
  <c r="Q508" i="10"/>
  <c r="T507" i="10"/>
  <c r="S507" i="10"/>
  <c r="R507" i="10"/>
  <c r="Q507" i="10"/>
  <c r="T506" i="10"/>
  <c r="S506" i="10"/>
  <c r="R506" i="10"/>
  <c r="Q506" i="10"/>
  <c r="T505" i="10"/>
  <c r="S505" i="10"/>
  <c r="R505" i="10"/>
  <c r="Q505" i="10"/>
  <c r="T504" i="10"/>
  <c r="S504" i="10"/>
  <c r="R504" i="10"/>
  <c r="Q504" i="10"/>
  <c r="T503" i="10"/>
  <c r="S503" i="10"/>
  <c r="R503" i="10"/>
  <c r="Q503" i="10"/>
  <c r="T502" i="10"/>
  <c r="S502" i="10"/>
  <c r="R502" i="10"/>
  <c r="Q502" i="10"/>
  <c r="T501" i="10"/>
  <c r="S501" i="10"/>
  <c r="R501" i="10"/>
  <c r="Q501" i="10"/>
  <c r="T500" i="10"/>
  <c r="S500" i="10"/>
  <c r="R500" i="10"/>
  <c r="Q500" i="10"/>
  <c r="T499" i="10"/>
  <c r="S499" i="10"/>
  <c r="R499" i="10"/>
  <c r="Q499" i="10"/>
  <c r="T498" i="10"/>
  <c r="S498" i="10"/>
  <c r="R498" i="10"/>
  <c r="Q498" i="10"/>
  <c r="T497" i="10"/>
  <c r="S497" i="10"/>
  <c r="R497" i="10"/>
  <c r="Q497" i="10"/>
  <c r="T496" i="10"/>
  <c r="S496" i="10"/>
  <c r="R496" i="10"/>
  <c r="Q496" i="10"/>
  <c r="T495" i="10"/>
  <c r="S495" i="10"/>
  <c r="R495" i="10"/>
  <c r="Q495" i="10"/>
  <c r="T494" i="10"/>
  <c r="S494" i="10"/>
  <c r="R494" i="10"/>
  <c r="Q494" i="10"/>
  <c r="T493" i="10"/>
  <c r="S493" i="10"/>
  <c r="R493" i="10"/>
  <c r="Q493" i="10"/>
  <c r="T492" i="10"/>
  <c r="S492" i="10"/>
  <c r="R492" i="10"/>
  <c r="Q492" i="10"/>
  <c r="T491" i="10"/>
  <c r="S491" i="10"/>
  <c r="R491" i="10"/>
  <c r="Q491" i="10"/>
  <c r="T490" i="10"/>
  <c r="S490" i="10"/>
  <c r="R490" i="10"/>
  <c r="Q490" i="10"/>
  <c r="T489" i="10"/>
  <c r="S489" i="10"/>
  <c r="R489" i="10"/>
  <c r="Q489" i="10"/>
  <c r="T488" i="10"/>
  <c r="S488" i="10"/>
  <c r="R488" i="10"/>
  <c r="Q488" i="10"/>
  <c r="T487" i="10"/>
  <c r="S487" i="10"/>
  <c r="R487" i="10"/>
  <c r="Q487" i="10"/>
  <c r="T486" i="10"/>
  <c r="S486" i="10"/>
  <c r="R486" i="10"/>
  <c r="Q486" i="10"/>
  <c r="T485" i="10"/>
  <c r="S485" i="10"/>
  <c r="R485" i="10"/>
  <c r="Q485" i="10"/>
  <c r="T484" i="10"/>
  <c r="S484" i="10"/>
  <c r="R484" i="10"/>
  <c r="Q484" i="10"/>
  <c r="T483" i="10"/>
  <c r="S483" i="10"/>
  <c r="R483" i="10"/>
  <c r="Q483" i="10"/>
  <c r="T482" i="10"/>
  <c r="S482" i="10"/>
  <c r="R482" i="10"/>
  <c r="Q482" i="10"/>
  <c r="T481" i="10"/>
  <c r="S481" i="10"/>
  <c r="R481" i="10"/>
  <c r="Q481" i="10"/>
  <c r="T480" i="10"/>
  <c r="S480" i="10"/>
  <c r="R480" i="10"/>
  <c r="Q480" i="10"/>
  <c r="T479" i="10"/>
  <c r="S479" i="10"/>
  <c r="R479" i="10"/>
  <c r="Q479" i="10"/>
  <c r="T478" i="10"/>
  <c r="S478" i="10"/>
  <c r="R478" i="10"/>
  <c r="Q478" i="10"/>
  <c r="T477" i="10"/>
  <c r="S477" i="10"/>
  <c r="R477" i="10"/>
  <c r="Q477" i="10"/>
  <c r="T476" i="10"/>
  <c r="S476" i="10"/>
  <c r="R476" i="10"/>
  <c r="Q476" i="10"/>
  <c r="T475" i="10"/>
  <c r="S475" i="10"/>
  <c r="R475" i="10"/>
  <c r="Q475" i="10"/>
  <c r="T474" i="10"/>
  <c r="S474" i="10"/>
  <c r="R474" i="10"/>
  <c r="Q474" i="10"/>
  <c r="T473" i="10"/>
  <c r="S473" i="10"/>
  <c r="R473" i="10"/>
  <c r="Q473" i="10"/>
  <c r="T472" i="10"/>
  <c r="S472" i="10"/>
  <c r="R472" i="10"/>
  <c r="Q472" i="10"/>
  <c r="T471" i="10"/>
  <c r="S471" i="10"/>
  <c r="R471" i="10"/>
  <c r="Q471" i="10"/>
  <c r="T470" i="10"/>
  <c r="S470" i="10"/>
  <c r="R470" i="10"/>
  <c r="Q470" i="10"/>
  <c r="T469" i="10"/>
  <c r="S469" i="10"/>
  <c r="R469" i="10"/>
  <c r="Q469" i="10"/>
  <c r="T468" i="10"/>
  <c r="S468" i="10"/>
  <c r="R468" i="10"/>
  <c r="Q468" i="10"/>
  <c r="T467" i="10"/>
  <c r="S467" i="10"/>
  <c r="R467" i="10"/>
  <c r="Q467" i="10"/>
  <c r="T466" i="10"/>
  <c r="S466" i="10"/>
  <c r="R466" i="10"/>
  <c r="Q466" i="10"/>
  <c r="T465" i="10"/>
  <c r="S465" i="10"/>
  <c r="R465" i="10"/>
  <c r="Q465" i="10"/>
  <c r="T464" i="10"/>
  <c r="S464" i="10"/>
  <c r="R464" i="10"/>
  <c r="Q464" i="10"/>
  <c r="T463" i="10"/>
  <c r="S463" i="10"/>
  <c r="R463" i="10"/>
  <c r="Q463" i="10"/>
  <c r="T462" i="10"/>
  <c r="S462" i="10"/>
  <c r="R462" i="10"/>
  <c r="Q462" i="10"/>
  <c r="T461" i="10"/>
  <c r="S461" i="10"/>
  <c r="R461" i="10"/>
  <c r="Q461" i="10"/>
  <c r="T460" i="10"/>
  <c r="S460" i="10"/>
  <c r="R460" i="10"/>
  <c r="Q460" i="10"/>
  <c r="T459" i="10"/>
  <c r="S459" i="10"/>
  <c r="R459" i="10"/>
  <c r="Q459" i="10"/>
  <c r="T458" i="10"/>
  <c r="S458" i="10"/>
  <c r="R458" i="10"/>
  <c r="Q458" i="10"/>
  <c r="T457" i="10"/>
  <c r="S457" i="10"/>
  <c r="R457" i="10"/>
  <c r="Q457" i="10"/>
  <c r="T456" i="10"/>
  <c r="S456" i="10"/>
  <c r="R456" i="10"/>
  <c r="Q456" i="10"/>
  <c r="T455" i="10"/>
  <c r="S455" i="10"/>
  <c r="R455" i="10"/>
  <c r="Q455" i="10"/>
  <c r="T454" i="10"/>
  <c r="S454" i="10"/>
  <c r="R454" i="10"/>
  <c r="Q454" i="10"/>
  <c r="T453" i="10"/>
  <c r="S453" i="10"/>
  <c r="R453" i="10"/>
  <c r="Q453" i="10"/>
  <c r="T452" i="10"/>
  <c r="S452" i="10"/>
  <c r="R452" i="10"/>
  <c r="Q452" i="10"/>
  <c r="T451" i="10"/>
  <c r="S451" i="10"/>
  <c r="R451" i="10"/>
  <c r="Q451" i="10"/>
  <c r="T450" i="10"/>
  <c r="S450" i="10"/>
  <c r="R450" i="10"/>
  <c r="Q450" i="10"/>
  <c r="T449" i="10"/>
  <c r="S449" i="10"/>
  <c r="R449" i="10"/>
  <c r="Q449" i="10"/>
  <c r="T448" i="10"/>
  <c r="S448" i="10"/>
  <c r="R448" i="10"/>
  <c r="Q448" i="10"/>
  <c r="T447" i="10"/>
  <c r="S447" i="10"/>
  <c r="R447" i="10"/>
  <c r="Q447" i="10"/>
  <c r="T446" i="10"/>
  <c r="S446" i="10"/>
  <c r="R446" i="10"/>
  <c r="Q446" i="10"/>
  <c r="T445" i="10"/>
  <c r="S445" i="10"/>
  <c r="R445" i="10"/>
  <c r="Q445" i="10"/>
  <c r="T444" i="10"/>
  <c r="S444" i="10"/>
  <c r="R444" i="10"/>
  <c r="Q444" i="10"/>
  <c r="T443" i="10"/>
  <c r="S443" i="10"/>
  <c r="R443" i="10"/>
  <c r="Q443" i="10"/>
  <c r="T442" i="10"/>
  <c r="S442" i="10"/>
  <c r="R442" i="10"/>
  <c r="Q442" i="10"/>
  <c r="T441" i="10"/>
  <c r="S441" i="10"/>
  <c r="R441" i="10"/>
  <c r="Q441" i="10"/>
  <c r="T440" i="10"/>
  <c r="S440" i="10"/>
  <c r="R440" i="10"/>
  <c r="Q440" i="10"/>
  <c r="T439" i="10"/>
  <c r="S439" i="10"/>
  <c r="R439" i="10"/>
  <c r="Q439" i="10"/>
  <c r="T438" i="10"/>
  <c r="S438" i="10"/>
  <c r="R438" i="10"/>
  <c r="Q438" i="10"/>
  <c r="T437" i="10"/>
  <c r="S437" i="10"/>
  <c r="R437" i="10"/>
  <c r="Q437" i="10"/>
  <c r="T436" i="10"/>
  <c r="S436" i="10"/>
  <c r="R436" i="10"/>
  <c r="Q436" i="10"/>
  <c r="T435" i="10"/>
  <c r="S435" i="10"/>
  <c r="R435" i="10"/>
  <c r="Q435" i="10"/>
  <c r="T434" i="10"/>
  <c r="S434" i="10"/>
  <c r="R434" i="10"/>
  <c r="Q434" i="10"/>
  <c r="T433" i="10"/>
  <c r="S433" i="10"/>
  <c r="R433" i="10"/>
  <c r="Q433" i="10"/>
  <c r="T432" i="10"/>
  <c r="S432" i="10"/>
  <c r="R432" i="10"/>
  <c r="Q432" i="10"/>
  <c r="T431" i="10"/>
  <c r="S431" i="10"/>
  <c r="R431" i="10"/>
  <c r="Q431" i="10"/>
  <c r="T430" i="10"/>
  <c r="S430" i="10"/>
  <c r="R430" i="10"/>
  <c r="Q430" i="10"/>
  <c r="T429" i="10"/>
  <c r="S429" i="10"/>
  <c r="R429" i="10"/>
  <c r="Q429" i="10"/>
  <c r="T428" i="10"/>
  <c r="S428" i="10"/>
  <c r="R428" i="10"/>
  <c r="Q428" i="10"/>
  <c r="T427" i="10"/>
  <c r="S427" i="10"/>
  <c r="R427" i="10"/>
  <c r="Q427" i="10"/>
  <c r="T426" i="10"/>
  <c r="S426" i="10"/>
  <c r="R426" i="10"/>
  <c r="Q426" i="10"/>
  <c r="T425" i="10"/>
  <c r="S425" i="10"/>
  <c r="R425" i="10"/>
  <c r="Q425" i="10"/>
  <c r="T424" i="10"/>
  <c r="S424" i="10"/>
  <c r="R424" i="10"/>
  <c r="Q424" i="10"/>
  <c r="T423" i="10"/>
  <c r="S423" i="10"/>
  <c r="R423" i="10"/>
  <c r="Q423" i="10"/>
  <c r="T422" i="10"/>
  <c r="S422" i="10"/>
  <c r="R422" i="10"/>
  <c r="Q422" i="10"/>
  <c r="T421" i="10"/>
  <c r="S421" i="10"/>
  <c r="R421" i="10"/>
  <c r="Q421" i="10"/>
  <c r="T420" i="10"/>
  <c r="S420" i="10"/>
  <c r="R420" i="10"/>
  <c r="Q420" i="10"/>
  <c r="T419" i="10"/>
  <c r="S419" i="10"/>
  <c r="R419" i="10"/>
  <c r="Q419" i="10"/>
  <c r="T418" i="10"/>
  <c r="S418" i="10"/>
  <c r="R418" i="10"/>
  <c r="Q418" i="10"/>
  <c r="T417" i="10"/>
  <c r="S417" i="10"/>
  <c r="R417" i="10"/>
  <c r="Q417" i="10"/>
  <c r="T416" i="10"/>
  <c r="S416" i="10"/>
  <c r="R416" i="10"/>
  <c r="Q416" i="10"/>
  <c r="T415" i="10"/>
  <c r="S415" i="10"/>
  <c r="R415" i="10"/>
  <c r="Q415" i="10"/>
  <c r="T414" i="10"/>
  <c r="S414" i="10"/>
  <c r="R414" i="10"/>
  <c r="Q414" i="10"/>
  <c r="T413" i="10"/>
  <c r="S413" i="10"/>
  <c r="R413" i="10"/>
  <c r="Q413" i="10"/>
  <c r="T412" i="10"/>
  <c r="S412" i="10"/>
  <c r="R412" i="10"/>
  <c r="Q412" i="10"/>
  <c r="T411" i="10"/>
  <c r="S411" i="10"/>
  <c r="R411" i="10"/>
  <c r="Q411" i="10"/>
  <c r="T410" i="10"/>
  <c r="S410" i="10"/>
  <c r="R410" i="10"/>
  <c r="Q410" i="10"/>
  <c r="T409" i="10"/>
  <c r="S409" i="10"/>
  <c r="R409" i="10"/>
  <c r="Q409" i="10"/>
  <c r="T408" i="10"/>
  <c r="S408" i="10"/>
  <c r="R408" i="10"/>
  <c r="Q408" i="10"/>
  <c r="T407" i="10"/>
  <c r="S407" i="10"/>
  <c r="R407" i="10"/>
  <c r="Q407" i="10"/>
  <c r="T406" i="10"/>
  <c r="S406" i="10"/>
  <c r="R406" i="10"/>
  <c r="Q406" i="10"/>
  <c r="T405" i="10"/>
  <c r="S405" i="10"/>
  <c r="R405" i="10"/>
  <c r="Q405" i="10"/>
  <c r="T404" i="10"/>
  <c r="S404" i="10"/>
  <c r="R404" i="10"/>
  <c r="Q404" i="10"/>
  <c r="T403" i="10"/>
  <c r="S403" i="10"/>
  <c r="R403" i="10"/>
  <c r="Q403" i="10"/>
  <c r="T402" i="10"/>
  <c r="S402" i="10"/>
  <c r="R402" i="10"/>
  <c r="Q402" i="10"/>
  <c r="T401" i="10"/>
  <c r="S401" i="10"/>
  <c r="R401" i="10"/>
  <c r="Q401" i="10"/>
  <c r="T400" i="10"/>
  <c r="S400" i="10"/>
  <c r="R400" i="10"/>
  <c r="Q400" i="10"/>
  <c r="T399" i="10"/>
  <c r="S399" i="10"/>
  <c r="R399" i="10"/>
  <c r="Q399" i="10"/>
  <c r="T398" i="10"/>
  <c r="S398" i="10"/>
  <c r="R398" i="10"/>
  <c r="Q398" i="10"/>
  <c r="T397" i="10"/>
  <c r="S397" i="10"/>
  <c r="R397" i="10"/>
  <c r="Q397" i="10"/>
  <c r="T396" i="10"/>
  <c r="S396" i="10"/>
  <c r="R396" i="10"/>
  <c r="Q396" i="10"/>
  <c r="T395" i="10"/>
  <c r="S395" i="10"/>
  <c r="R395" i="10"/>
  <c r="Q395" i="10"/>
  <c r="T394" i="10"/>
  <c r="S394" i="10"/>
  <c r="R394" i="10"/>
  <c r="Q394" i="10"/>
  <c r="T393" i="10"/>
  <c r="S393" i="10"/>
  <c r="R393" i="10"/>
  <c r="Q393" i="10"/>
  <c r="T392" i="10"/>
  <c r="S392" i="10"/>
  <c r="R392" i="10"/>
  <c r="Q392" i="10"/>
  <c r="T305" i="10"/>
  <c r="S305" i="10"/>
  <c r="R305" i="10"/>
  <c r="Q305" i="10"/>
  <c r="T304" i="10"/>
  <c r="S304" i="10"/>
  <c r="R304" i="10"/>
  <c r="Q304" i="10"/>
  <c r="T303" i="10"/>
  <c r="S303" i="10"/>
  <c r="R303" i="10"/>
  <c r="Q303" i="10"/>
  <c r="T302" i="10"/>
  <c r="S302" i="10"/>
  <c r="R302" i="10"/>
  <c r="Q302" i="10"/>
  <c r="T301" i="10"/>
  <c r="S301" i="10"/>
  <c r="R301" i="10"/>
  <c r="Q301" i="10"/>
  <c r="T300" i="10"/>
  <c r="S300" i="10"/>
  <c r="R300" i="10"/>
  <c r="Q300" i="10"/>
  <c r="T299" i="10"/>
  <c r="S299" i="10"/>
  <c r="R299" i="10"/>
  <c r="Q299" i="10"/>
  <c r="T298" i="10"/>
  <c r="S298" i="10"/>
  <c r="R298" i="10"/>
  <c r="Q298" i="10"/>
  <c r="T297" i="10"/>
  <c r="S297" i="10"/>
  <c r="R297" i="10"/>
  <c r="Q297" i="10"/>
  <c r="T296" i="10"/>
  <c r="S296" i="10"/>
  <c r="R296" i="10"/>
  <c r="Q296" i="10"/>
  <c r="T295" i="10"/>
  <c r="S295" i="10"/>
  <c r="R295" i="10"/>
  <c r="Q295" i="10"/>
  <c r="T294" i="10"/>
  <c r="S294" i="10"/>
  <c r="R294" i="10"/>
  <c r="Q294" i="10"/>
  <c r="T293" i="10"/>
  <c r="S293" i="10"/>
  <c r="R293" i="10"/>
  <c r="Q293" i="10"/>
  <c r="T292" i="10"/>
  <c r="S292" i="10"/>
  <c r="R292" i="10"/>
  <c r="Q292" i="10"/>
  <c r="T291" i="10"/>
  <c r="S291" i="10"/>
  <c r="R291" i="10"/>
  <c r="Q291" i="10"/>
  <c r="T290" i="10"/>
  <c r="S290" i="10"/>
  <c r="R290" i="10"/>
  <c r="Q290" i="10"/>
  <c r="T289" i="10"/>
  <c r="S289" i="10"/>
  <c r="R289" i="10"/>
  <c r="Q289" i="10"/>
  <c r="T288" i="10"/>
  <c r="S288" i="10"/>
  <c r="R288" i="10"/>
  <c r="Q288" i="10"/>
  <c r="T287" i="10"/>
  <c r="S287" i="10"/>
  <c r="R287" i="10"/>
  <c r="Q287" i="10"/>
  <c r="T286" i="10"/>
  <c r="S286" i="10"/>
  <c r="R286" i="10"/>
  <c r="Q286" i="10"/>
  <c r="T285" i="10"/>
  <c r="S285" i="10"/>
  <c r="R285" i="10"/>
  <c r="Q285" i="10"/>
  <c r="T284" i="10"/>
  <c r="S284" i="10"/>
  <c r="R284" i="10"/>
  <c r="Q284" i="10"/>
  <c r="T283" i="10"/>
  <c r="S283" i="10"/>
  <c r="R283" i="10"/>
  <c r="Q283" i="10"/>
  <c r="T282" i="10"/>
  <c r="S282" i="10"/>
  <c r="R282" i="10"/>
  <c r="Q282" i="10"/>
  <c r="T281" i="10"/>
  <c r="S281" i="10"/>
  <c r="R281" i="10"/>
  <c r="Q281" i="10"/>
  <c r="T280" i="10"/>
  <c r="S280" i="10"/>
  <c r="R280" i="10"/>
  <c r="Q280" i="10"/>
  <c r="T279" i="10"/>
  <c r="S279" i="10"/>
  <c r="R279" i="10"/>
  <c r="Q279" i="10"/>
  <c r="T278" i="10"/>
  <c r="S278" i="10"/>
  <c r="R278" i="10"/>
  <c r="Q278" i="10"/>
  <c r="T277" i="10"/>
  <c r="S277" i="10"/>
  <c r="R277" i="10"/>
  <c r="Q277" i="10"/>
  <c r="T276" i="10"/>
  <c r="S276" i="10"/>
  <c r="R276" i="10"/>
  <c r="Q276" i="10"/>
  <c r="T275" i="10"/>
  <c r="S275" i="10"/>
  <c r="R275" i="10"/>
  <c r="Q275" i="10"/>
  <c r="T274" i="10"/>
  <c r="S274" i="10"/>
  <c r="R274" i="10"/>
  <c r="Q274" i="10"/>
  <c r="T273" i="10"/>
  <c r="S273" i="10"/>
  <c r="R273" i="10"/>
  <c r="Q273" i="10"/>
  <c r="T272" i="10"/>
  <c r="S272" i="10"/>
  <c r="R272" i="10"/>
  <c r="Q272" i="10"/>
  <c r="T271" i="10"/>
  <c r="S271" i="10"/>
  <c r="R271" i="10"/>
  <c r="Q271" i="10"/>
  <c r="T270" i="10"/>
  <c r="S270" i="10"/>
  <c r="R270" i="10"/>
  <c r="Q270" i="10"/>
  <c r="T269" i="10"/>
  <c r="S269" i="10"/>
  <c r="R269" i="10"/>
  <c r="Q269" i="10"/>
  <c r="T268" i="10"/>
  <c r="S268" i="10"/>
  <c r="R268" i="10"/>
  <c r="Q268" i="10"/>
  <c r="T267" i="10"/>
  <c r="S267" i="10"/>
  <c r="R267" i="10"/>
  <c r="Q267" i="10"/>
  <c r="T266" i="10"/>
  <c r="S266" i="10"/>
  <c r="R266" i="10"/>
  <c r="Q266" i="10"/>
  <c r="T265" i="10"/>
  <c r="S265" i="10"/>
  <c r="R265" i="10"/>
  <c r="Q265" i="10"/>
  <c r="T264" i="10"/>
  <c r="S264" i="10"/>
  <c r="R264" i="10"/>
  <c r="Q264" i="10"/>
  <c r="T263" i="10"/>
  <c r="S263" i="10"/>
  <c r="R263" i="10"/>
  <c r="Q263" i="10"/>
  <c r="T262" i="10"/>
  <c r="S262" i="10"/>
  <c r="R262" i="10"/>
  <c r="Q262" i="10"/>
  <c r="T261" i="10"/>
  <c r="S261" i="10"/>
  <c r="R261" i="10"/>
  <c r="Q261" i="10"/>
  <c r="T260" i="10"/>
  <c r="S260" i="10"/>
  <c r="R260" i="10"/>
  <c r="Q260" i="10"/>
  <c r="T259" i="10"/>
  <c r="S259" i="10"/>
  <c r="R259" i="10"/>
  <c r="Q259" i="10"/>
  <c r="T258" i="10"/>
  <c r="S258" i="10"/>
  <c r="R258" i="10"/>
  <c r="Q258" i="10"/>
  <c r="T257" i="10"/>
  <c r="S257" i="10"/>
  <c r="R257" i="10"/>
  <c r="Q257" i="10"/>
  <c r="T256" i="10"/>
  <c r="S256" i="10"/>
  <c r="R256" i="10"/>
  <c r="Q256" i="10"/>
  <c r="T255" i="10"/>
  <c r="S255" i="10"/>
  <c r="R255" i="10"/>
  <c r="Q255" i="10"/>
  <c r="T254" i="10"/>
  <c r="S254" i="10"/>
  <c r="R254" i="10"/>
  <c r="Q254" i="10"/>
  <c r="T253" i="10"/>
  <c r="S253" i="10"/>
  <c r="R253" i="10"/>
  <c r="Q253" i="10"/>
  <c r="T252" i="10"/>
  <c r="S252" i="10"/>
  <c r="R252" i="10"/>
  <c r="Q252" i="10"/>
  <c r="T251" i="10"/>
  <c r="S251" i="10"/>
  <c r="R251" i="10"/>
  <c r="Q251" i="10"/>
  <c r="T250" i="10"/>
  <c r="S250" i="10"/>
  <c r="R250" i="10"/>
  <c r="Q250" i="10"/>
  <c r="T249" i="10"/>
  <c r="S249" i="10"/>
  <c r="R249" i="10"/>
  <c r="Q249" i="10"/>
  <c r="T248" i="10"/>
  <c r="S248" i="10"/>
  <c r="R248" i="10"/>
  <c r="Q248" i="10"/>
  <c r="T247" i="10"/>
  <c r="S247" i="10"/>
  <c r="R247" i="10"/>
  <c r="Q247" i="10"/>
  <c r="T246" i="10"/>
  <c r="S246" i="10"/>
  <c r="R246" i="10"/>
  <c r="Q246" i="10"/>
  <c r="T245" i="10"/>
  <c r="S245" i="10"/>
  <c r="R245" i="10"/>
  <c r="Q245" i="10"/>
  <c r="T244" i="10"/>
  <c r="S244" i="10"/>
  <c r="R244" i="10"/>
  <c r="Q244" i="10"/>
  <c r="T243" i="10"/>
  <c r="S243" i="10"/>
  <c r="R243" i="10"/>
  <c r="Q243" i="10"/>
  <c r="T242" i="10"/>
  <c r="S242" i="10"/>
  <c r="R242" i="10"/>
  <c r="Q242" i="10"/>
  <c r="T241" i="10"/>
  <c r="S241" i="10"/>
  <c r="R241" i="10"/>
  <c r="Q241" i="10"/>
  <c r="T240" i="10"/>
  <c r="S240" i="10"/>
  <c r="R240" i="10"/>
  <c r="Q240" i="10"/>
  <c r="T239" i="10"/>
  <c r="S239" i="10"/>
  <c r="R239" i="10"/>
  <c r="Q239" i="10"/>
  <c r="T238" i="10"/>
  <c r="S238" i="10"/>
  <c r="R238" i="10"/>
  <c r="Q238" i="10"/>
  <c r="T237" i="10"/>
  <c r="S237" i="10"/>
  <c r="R237" i="10"/>
  <c r="Q237" i="10"/>
  <c r="T236" i="10"/>
  <c r="S236" i="10"/>
  <c r="R236" i="10"/>
  <c r="Q236" i="10"/>
  <c r="T235" i="10"/>
  <c r="S235" i="10"/>
  <c r="R235" i="10"/>
  <c r="Q235" i="10"/>
  <c r="T234" i="10"/>
  <c r="S234" i="10"/>
  <c r="R234" i="10"/>
  <c r="Q234" i="10"/>
  <c r="T233" i="10"/>
  <c r="S233" i="10"/>
  <c r="R233" i="10"/>
  <c r="Q233" i="10"/>
  <c r="T232" i="10"/>
  <c r="S232" i="10"/>
  <c r="R232" i="10"/>
  <c r="Q232" i="10"/>
  <c r="T231" i="10"/>
  <c r="S231" i="10"/>
  <c r="R231" i="10"/>
  <c r="Q231" i="10"/>
  <c r="T230" i="10"/>
  <c r="S230" i="10"/>
  <c r="R230" i="10"/>
  <c r="Q230" i="10"/>
  <c r="T229" i="10"/>
  <c r="S229" i="10"/>
  <c r="R229" i="10"/>
  <c r="Q229" i="10"/>
  <c r="T228" i="10"/>
  <c r="S228" i="10"/>
  <c r="R228" i="10"/>
  <c r="Q228" i="10"/>
  <c r="T227" i="10"/>
  <c r="S227" i="10"/>
  <c r="R227" i="10"/>
  <c r="Q227" i="10"/>
  <c r="T226" i="10"/>
  <c r="S226" i="10"/>
  <c r="R226" i="10"/>
  <c r="Q226" i="10"/>
  <c r="T225" i="10"/>
  <c r="S225" i="10"/>
  <c r="R225" i="10"/>
  <c r="Q225" i="10"/>
  <c r="T224" i="10"/>
  <c r="S224" i="10"/>
  <c r="R224" i="10"/>
  <c r="Q224" i="10"/>
  <c r="T223" i="10"/>
  <c r="S223" i="10"/>
  <c r="R223" i="10"/>
  <c r="Q223" i="10"/>
  <c r="T222" i="10"/>
  <c r="S222" i="10"/>
  <c r="R222" i="10"/>
  <c r="Q222" i="10"/>
  <c r="T221" i="10"/>
  <c r="S221" i="10"/>
  <c r="R221" i="10"/>
  <c r="Q221" i="10"/>
  <c r="T220" i="10"/>
  <c r="S220" i="10"/>
  <c r="R220" i="10"/>
  <c r="Q220" i="10"/>
  <c r="T219" i="10"/>
  <c r="S219" i="10"/>
  <c r="R219" i="10"/>
  <c r="Q219" i="10"/>
  <c r="T218" i="10"/>
  <c r="S218" i="10"/>
  <c r="R218" i="10"/>
  <c r="Q218" i="10"/>
  <c r="T217" i="10"/>
  <c r="S217" i="10"/>
  <c r="R217" i="10"/>
  <c r="Q217" i="10"/>
  <c r="T216" i="10"/>
  <c r="S216" i="10"/>
  <c r="R216" i="10"/>
  <c r="Q216" i="10"/>
  <c r="T215" i="10"/>
  <c r="S215" i="10"/>
  <c r="R215" i="10"/>
  <c r="Q215" i="10"/>
  <c r="T214" i="10"/>
  <c r="S214" i="10"/>
  <c r="R214" i="10"/>
  <c r="Q214" i="10"/>
  <c r="T213" i="10"/>
  <c r="S213" i="10"/>
  <c r="R213" i="10"/>
  <c r="Q213" i="10"/>
  <c r="T212" i="10"/>
  <c r="S212" i="10"/>
  <c r="R212" i="10"/>
  <c r="Q212" i="10"/>
  <c r="T211" i="10"/>
  <c r="S211" i="10"/>
  <c r="R211" i="10"/>
  <c r="Q211" i="10"/>
  <c r="T210" i="10"/>
  <c r="S210" i="10"/>
  <c r="R210" i="10"/>
  <c r="Q210" i="10"/>
  <c r="T209" i="10"/>
  <c r="S209" i="10"/>
  <c r="R209" i="10"/>
  <c r="Q209" i="10"/>
  <c r="T208" i="10"/>
  <c r="S208" i="10"/>
  <c r="R208" i="10"/>
  <c r="Q208" i="10"/>
  <c r="T207" i="10"/>
  <c r="S207" i="10"/>
  <c r="R207" i="10"/>
  <c r="Q207" i="10"/>
  <c r="T206" i="10"/>
  <c r="S206" i="10"/>
  <c r="R206" i="10"/>
  <c r="Q206" i="10"/>
  <c r="T205" i="10"/>
  <c r="S205" i="10"/>
  <c r="R205" i="10"/>
  <c r="Q205" i="10"/>
  <c r="T204" i="10"/>
  <c r="S204" i="10"/>
  <c r="R204" i="10"/>
  <c r="Q204" i="10"/>
  <c r="T203" i="10"/>
  <c r="S203" i="10"/>
  <c r="R203" i="10"/>
  <c r="Q203" i="10"/>
  <c r="T202" i="10"/>
  <c r="S202" i="10"/>
  <c r="R202" i="10"/>
  <c r="Q202" i="10"/>
  <c r="T201" i="10"/>
  <c r="S201" i="10"/>
  <c r="R201" i="10"/>
  <c r="Q201" i="10"/>
  <c r="T200" i="10"/>
  <c r="S200" i="10"/>
  <c r="R200" i="10"/>
  <c r="Q200" i="10"/>
  <c r="T199" i="10"/>
  <c r="S199" i="10"/>
  <c r="R199" i="10"/>
  <c r="Q199" i="10"/>
  <c r="T198" i="10"/>
  <c r="S198" i="10"/>
  <c r="R198" i="10"/>
  <c r="Q198" i="10"/>
  <c r="T197" i="10"/>
  <c r="S197" i="10"/>
  <c r="R197" i="10"/>
  <c r="Q197" i="10"/>
  <c r="T196" i="10"/>
  <c r="S196" i="10"/>
  <c r="R196" i="10"/>
  <c r="Q196" i="10"/>
  <c r="T195" i="10"/>
  <c r="S195" i="10"/>
  <c r="R195" i="10"/>
  <c r="Q195" i="10"/>
  <c r="T194" i="10"/>
  <c r="S194" i="10"/>
  <c r="R194" i="10"/>
  <c r="Q194" i="10"/>
  <c r="T193" i="10"/>
  <c r="S193" i="10"/>
  <c r="R193" i="10"/>
  <c r="Q193" i="10"/>
  <c r="T192" i="10"/>
  <c r="S192" i="10"/>
  <c r="R192" i="10"/>
  <c r="Q192" i="10"/>
  <c r="T191" i="10"/>
  <c r="S191" i="10"/>
  <c r="R191" i="10"/>
  <c r="Q191" i="10"/>
  <c r="T190" i="10"/>
  <c r="S190" i="10"/>
  <c r="R190" i="10"/>
  <c r="Q190" i="10"/>
  <c r="T189" i="10"/>
  <c r="S189" i="10"/>
  <c r="R189" i="10"/>
  <c r="Q189" i="10"/>
  <c r="T188" i="10"/>
  <c r="S188" i="10"/>
  <c r="R188" i="10"/>
  <c r="Q188" i="10"/>
  <c r="T187" i="10"/>
  <c r="S187" i="10"/>
  <c r="R187" i="10"/>
  <c r="Q187" i="10"/>
  <c r="T186" i="10"/>
  <c r="S186" i="10"/>
  <c r="R186" i="10"/>
  <c r="Q186" i="10"/>
  <c r="T185" i="10"/>
  <c r="S185" i="10"/>
  <c r="R185" i="10"/>
  <c r="Q185" i="10"/>
  <c r="T184" i="10"/>
  <c r="S184" i="10"/>
  <c r="R184" i="10"/>
  <c r="Q184" i="10"/>
  <c r="T183" i="10"/>
  <c r="S183" i="10"/>
  <c r="R183" i="10"/>
  <c r="Q183" i="10"/>
  <c r="T182" i="10"/>
  <c r="S182" i="10"/>
  <c r="R182" i="10"/>
  <c r="Q182" i="10"/>
  <c r="T181" i="10"/>
  <c r="S181" i="10"/>
  <c r="R181" i="10"/>
  <c r="Q181" i="10"/>
  <c r="T180" i="10"/>
  <c r="S180" i="10"/>
  <c r="R180" i="10"/>
  <c r="Q180" i="10"/>
  <c r="T179" i="10"/>
  <c r="S179" i="10"/>
  <c r="R179" i="10"/>
  <c r="Q179" i="10"/>
  <c r="T178" i="10"/>
  <c r="S178" i="10"/>
  <c r="R178" i="10"/>
  <c r="Q178" i="10"/>
  <c r="T177" i="10"/>
  <c r="S177" i="10"/>
  <c r="R177" i="10"/>
  <c r="Q177" i="10"/>
  <c r="T176" i="10"/>
  <c r="S176" i="10"/>
  <c r="R176" i="10"/>
  <c r="Q176" i="10"/>
  <c r="T175" i="10"/>
  <c r="S175" i="10"/>
  <c r="R175" i="10"/>
  <c r="Q175" i="10"/>
  <c r="T174" i="10"/>
  <c r="S174" i="10"/>
  <c r="R174" i="10"/>
  <c r="Q174" i="10"/>
  <c r="T173" i="10"/>
  <c r="S173" i="10"/>
  <c r="R173" i="10"/>
  <c r="Q173" i="10"/>
  <c r="T172" i="10"/>
  <c r="S172" i="10"/>
  <c r="R172" i="10"/>
  <c r="Q172" i="10"/>
  <c r="T171" i="10"/>
  <c r="S171" i="10"/>
  <c r="R171" i="10"/>
  <c r="Q171" i="10"/>
  <c r="T170" i="10"/>
  <c r="S170" i="10"/>
  <c r="R170" i="10"/>
  <c r="Q170" i="10"/>
  <c r="T169" i="10"/>
  <c r="S169" i="10"/>
  <c r="R169" i="10"/>
  <c r="Q169" i="10"/>
  <c r="T168" i="10"/>
  <c r="S168" i="10"/>
  <c r="R168" i="10"/>
  <c r="Q168" i="10"/>
  <c r="T167" i="10"/>
  <c r="S167" i="10"/>
  <c r="R167" i="10"/>
  <c r="Q167" i="10"/>
  <c r="T166" i="10"/>
  <c r="S166" i="10"/>
  <c r="R166" i="10"/>
  <c r="Q166" i="10"/>
  <c r="T165" i="10"/>
  <c r="S165" i="10"/>
  <c r="R165" i="10"/>
  <c r="Q165" i="10"/>
  <c r="T164" i="10"/>
  <c r="S164" i="10"/>
  <c r="R164" i="10"/>
  <c r="Q164" i="10"/>
  <c r="T163" i="10"/>
  <c r="S163" i="10"/>
  <c r="R163" i="10"/>
  <c r="Q163" i="10"/>
  <c r="T162" i="10"/>
  <c r="S162" i="10"/>
  <c r="R162" i="10"/>
  <c r="Q162" i="10"/>
  <c r="T161" i="10"/>
  <c r="S161" i="10"/>
  <c r="R161" i="10"/>
  <c r="Q161" i="10"/>
  <c r="T160" i="10"/>
  <c r="S160" i="10"/>
  <c r="R160" i="10"/>
  <c r="Q160" i="10"/>
  <c r="T159" i="10"/>
  <c r="S159" i="10"/>
  <c r="R159" i="10"/>
  <c r="Q159" i="10"/>
  <c r="T158" i="10"/>
  <c r="S158" i="10"/>
  <c r="R158" i="10"/>
  <c r="Q158" i="10"/>
  <c r="T157" i="10"/>
  <c r="S157" i="10"/>
  <c r="R157" i="10"/>
  <c r="Q157" i="10"/>
  <c r="T156" i="10"/>
  <c r="S156" i="10"/>
  <c r="R156" i="10"/>
  <c r="Q156" i="10"/>
  <c r="T155" i="10"/>
  <c r="S155" i="10"/>
  <c r="R155" i="10"/>
  <c r="Q155" i="10"/>
  <c r="T154" i="10"/>
  <c r="S154" i="10"/>
  <c r="R154" i="10"/>
  <c r="Q154" i="10"/>
  <c r="T153" i="10"/>
  <c r="S153" i="10"/>
  <c r="R153" i="10"/>
  <c r="Q153" i="10"/>
  <c r="T152" i="10"/>
  <c r="S152" i="10"/>
  <c r="R152" i="10"/>
  <c r="Q152" i="10"/>
  <c r="T151" i="10"/>
  <c r="S151" i="10"/>
  <c r="R151" i="10"/>
  <c r="Q151" i="10"/>
  <c r="T150" i="10"/>
  <c r="S150" i="10"/>
  <c r="R150" i="10"/>
  <c r="Q150" i="10"/>
  <c r="T149" i="10"/>
  <c r="S149" i="10"/>
  <c r="R149" i="10"/>
  <c r="Q149" i="10"/>
  <c r="T148" i="10"/>
  <c r="S148" i="10"/>
  <c r="R148" i="10"/>
  <c r="Q148" i="10"/>
  <c r="T147" i="10"/>
  <c r="S147" i="10"/>
  <c r="R147" i="10"/>
  <c r="Q147" i="10"/>
  <c r="T146" i="10"/>
  <c r="S146" i="10"/>
  <c r="R146" i="10"/>
  <c r="Q146" i="10"/>
  <c r="T145" i="10"/>
  <c r="S145" i="10"/>
  <c r="R145" i="10"/>
  <c r="Q145" i="10"/>
  <c r="T144" i="10"/>
  <c r="S144" i="10"/>
  <c r="R144" i="10"/>
  <c r="Q144" i="10"/>
  <c r="T143" i="10"/>
  <c r="S143" i="10"/>
  <c r="R143" i="10"/>
  <c r="Q143" i="10"/>
  <c r="T142" i="10"/>
  <c r="S142" i="10"/>
  <c r="R142" i="10"/>
  <c r="Q142" i="10"/>
  <c r="T141" i="10"/>
  <c r="S141" i="10"/>
  <c r="R141" i="10"/>
  <c r="Q141" i="10"/>
  <c r="T140" i="10"/>
  <c r="S140" i="10"/>
  <c r="R140" i="10"/>
  <c r="Q140" i="10"/>
  <c r="T139" i="10"/>
  <c r="S139" i="10"/>
  <c r="R139" i="10"/>
  <c r="Q139" i="10"/>
  <c r="T138" i="10"/>
  <c r="S138" i="10"/>
  <c r="R138" i="10"/>
  <c r="Q138" i="10"/>
  <c r="T137" i="10"/>
  <c r="S137" i="10"/>
  <c r="R137" i="10"/>
  <c r="Q137" i="10"/>
  <c r="T136" i="10"/>
  <c r="S136" i="10"/>
  <c r="R136" i="10"/>
  <c r="Q136" i="10"/>
  <c r="T135" i="10"/>
  <c r="S135" i="10"/>
  <c r="R135" i="10"/>
  <c r="Q135" i="10"/>
  <c r="T134" i="10"/>
  <c r="S134" i="10"/>
  <c r="R134" i="10"/>
  <c r="Q134" i="10"/>
  <c r="T133" i="10"/>
  <c r="S133" i="10"/>
  <c r="R133" i="10"/>
  <c r="Q133" i="10"/>
  <c r="T132" i="10"/>
  <c r="S132" i="10"/>
  <c r="R132" i="10"/>
  <c r="Q132" i="10"/>
  <c r="T131" i="10"/>
  <c r="S131" i="10"/>
  <c r="R131" i="10"/>
  <c r="Q131" i="10"/>
  <c r="T130" i="10"/>
  <c r="S130" i="10"/>
  <c r="R130" i="10"/>
  <c r="Q130" i="10"/>
  <c r="T129" i="10"/>
  <c r="S129" i="10"/>
  <c r="R129" i="10"/>
  <c r="Q129" i="10"/>
  <c r="T128" i="10"/>
  <c r="S128" i="10"/>
  <c r="R128" i="10"/>
  <c r="Q128" i="10"/>
  <c r="T127" i="10"/>
  <c r="S127" i="10"/>
  <c r="R127" i="10"/>
  <c r="Q127" i="10"/>
  <c r="T126" i="10"/>
  <c r="S126" i="10"/>
  <c r="R126" i="10"/>
  <c r="Q126" i="10"/>
  <c r="T125" i="10"/>
  <c r="S125" i="10"/>
  <c r="R125" i="10"/>
  <c r="Q125" i="10"/>
  <c r="T124" i="10"/>
  <c r="S124" i="10"/>
  <c r="R124" i="10"/>
  <c r="Q124" i="10"/>
  <c r="T123" i="10"/>
  <c r="S123" i="10"/>
  <c r="R123" i="10"/>
  <c r="Q123" i="10"/>
  <c r="T122" i="10"/>
  <c r="S122" i="10"/>
  <c r="R122" i="10"/>
  <c r="Q122" i="10"/>
  <c r="T121" i="10"/>
  <c r="S121" i="10"/>
  <c r="R121" i="10"/>
  <c r="Q121" i="10"/>
  <c r="T120" i="10"/>
  <c r="S120" i="10"/>
  <c r="R120" i="10"/>
  <c r="Q120" i="10"/>
  <c r="T119" i="10"/>
  <c r="S119" i="10"/>
  <c r="R119" i="10"/>
  <c r="Q119" i="10"/>
  <c r="T118" i="10"/>
  <c r="S118" i="10"/>
  <c r="R118" i="10"/>
  <c r="Q118" i="10"/>
  <c r="T117" i="10"/>
  <c r="S117" i="10"/>
  <c r="R117" i="10"/>
  <c r="Q117" i="10"/>
  <c r="T116" i="10"/>
  <c r="S116" i="10"/>
  <c r="R116" i="10"/>
  <c r="Q116" i="10"/>
  <c r="T115" i="10"/>
  <c r="S115" i="10"/>
  <c r="R115" i="10"/>
  <c r="Q115" i="10"/>
  <c r="T114" i="10"/>
  <c r="S114" i="10"/>
  <c r="R114" i="10"/>
  <c r="Q114" i="10"/>
  <c r="T113" i="10"/>
  <c r="S113" i="10"/>
  <c r="R113" i="10"/>
  <c r="Q113" i="10"/>
  <c r="T112" i="10"/>
  <c r="S112" i="10"/>
  <c r="R112" i="10"/>
  <c r="Q112" i="10"/>
  <c r="T111" i="10"/>
  <c r="S111" i="10"/>
  <c r="R111" i="10"/>
  <c r="Q111" i="10"/>
  <c r="T110" i="10"/>
  <c r="S110" i="10"/>
  <c r="R110" i="10"/>
  <c r="Q110" i="10"/>
  <c r="T109" i="10"/>
  <c r="S109" i="10"/>
  <c r="R109" i="10"/>
  <c r="Q109" i="10"/>
  <c r="T108" i="10"/>
  <c r="S108" i="10"/>
  <c r="R108" i="10"/>
  <c r="Q108" i="10"/>
  <c r="T107" i="10"/>
  <c r="S107" i="10"/>
  <c r="R107" i="10"/>
  <c r="Q107" i="10"/>
  <c r="T106" i="10"/>
  <c r="S106" i="10"/>
  <c r="R106" i="10"/>
  <c r="Q106" i="10"/>
  <c r="T105" i="10"/>
  <c r="S105" i="10"/>
  <c r="R105" i="10"/>
  <c r="Q105" i="10"/>
  <c r="T104" i="10"/>
  <c r="S104" i="10"/>
  <c r="R104" i="10"/>
  <c r="Q104" i="10"/>
  <c r="T103" i="10"/>
  <c r="S103" i="10"/>
  <c r="R103" i="10"/>
  <c r="Q103" i="10"/>
  <c r="T102" i="10"/>
  <c r="S102" i="10"/>
  <c r="R102" i="10"/>
  <c r="Q102" i="10"/>
  <c r="T101" i="10"/>
  <c r="S101" i="10"/>
  <c r="R101" i="10"/>
  <c r="Q101" i="10"/>
  <c r="T100" i="10"/>
  <c r="S100" i="10"/>
  <c r="R100" i="10"/>
  <c r="Q100" i="10"/>
  <c r="T99" i="10"/>
  <c r="S99" i="10"/>
  <c r="R99" i="10"/>
  <c r="Q99" i="10"/>
  <c r="T98" i="10"/>
  <c r="S98" i="10"/>
  <c r="R98" i="10"/>
  <c r="Q98" i="10"/>
  <c r="T97" i="10"/>
  <c r="S97" i="10"/>
  <c r="R97" i="10"/>
  <c r="Q97" i="10"/>
  <c r="T96" i="10"/>
  <c r="S96" i="10"/>
  <c r="R96" i="10"/>
  <c r="Q96" i="10"/>
  <c r="T95" i="10"/>
  <c r="S95" i="10"/>
  <c r="R95" i="10"/>
  <c r="Q95" i="10"/>
  <c r="T94" i="10"/>
  <c r="S94" i="10"/>
  <c r="R94" i="10"/>
  <c r="Q94" i="10"/>
  <c r="T93" i="10"/>
  <c r="S93" i="10"/>
  <c r="R93" i="10"/>
  <c r="Q93" i="10"/>
  <c r="T92" i="10"/>
  <c r="S92" i="10"/>
  <c r="R92" i="10"/>
  <c r="Q92" i="10"/>
  <c r="T91" i="10"/>
  <c r="S91" i="10"/>
  <c r="R91" i="10"/>
  <c r="Q91" i="10"/>
  <c r="T90" i="10"/>
  <c r="S90" i="10"/>
  <c r="R90" i="10"/>
  <c r="Q90" i="10"/>
  <c r="T89" i="10"/>
  <c r="S89" i="10"/>
  <c r="R89" i="10"/>
  <c r="Q89" i="10"/>
  <c r="T88" i="10"/>
  <c r="S88" i="10"/>
  <c r="R88" i="10"/>
  <c r="Q88" i="10"/>
  <c r="T87" i="10"/>
  <c r="S87" i="10"/>
  <c r="R87" i="10"/>
  <c r="Q87" i="10"/>
  <c r="T86" i="10"/>
  <c r="S86" i="10"/>
  <c r="R86" i="10"/>
  <c r="Q86" i="10"/>
  <c r="T85" i="10"/>
  <c r="S85" i="10"/>
  <c r="R85" i="10"/>
  <c r="Q85" i="10"/>
  <c r="T84" i="10"/>
  <c r="S84" i="10"/>
  <c r="R84" i="10"/>
  <c r="Q84" i="10"/>
  <c r="T83" i="10"/>
  <c r="S83" i="10"/>
  <c r="R83" i="10"/>
  <c r="Q83" i="10"/>
  <c r="T82" i="10"/>
  <c r="S82" i="10"/>
  <c r="R82" i="10"/>
  <c r="Q82" i="10"/>
  <c r="T81" i="10"/>
  <c r="S81" i="10"/>
  <c r="R81" i="10"/>
  <c r="Q81" i="10"/>
  <c r="T80" i="10"/>
  <c r="S80" i="10"/>
  <c r="R80" i="10"/>
  <c r="Q80" i="10"/>
  <c r="T79" i="10"/>
  <c r="S79" i="10"/>
  <c r="R79" i="10"/>
  <c r="Q79" i="10"/>
  <c r="T78" i="10"/>
  <c r="S78" i="10"/>
  <c r="R78" i="10"/>
  <c r="Q78" i="10"/>
  <c r="T77" i="10"/>
  <c r="S77" i="10"/>
  <c r="R77" i="10"/>
  <c r="Q77" i="10"/>
  <c r="T76" i="10"/>
  <c r="S76" i="10"/>
  <c r="R76" i="10"/>
  <c r="Q76" i="10"/>
  <c r="T75" i="10"/>
  <c r="S75" i="10"/>
  <c r="R75" i="10"/>
  <c r="Q75" i="10"/>
  <c r="T74" i="10"/>
  <c r="S74" i="10"/>
  <c r="R74" i="10"/>
  <c r="Q74" i="10"/>
  <c r="T73" i="10"/>
  <c r="S73" i="10"/>
  <c r="R73" i="10"/>
  <c r="Q73" i="10"/>
  <c r="T72" i="10"/>
  <c r="S72" i="10"/>
  <c r="R72" i="10"/>
  <c r="Q72" i="10"/>
  <c r="T71" i="10"/>
  <c r="S71" i="10"/>
  <c r="R71" i="10"/>
  <c r="Q71" i="10"/>
  <c r="T70" i="10"/>
  <c r="S70" i="10"/>
  <c r="R70" i="10"/>
  <c r="Q70" i="10"/>
  <c r="T69" i="10"/>
  <c r="S69" i="10"/>
  <c r="R69" i="10"/>
  <c r="Q69" i="10"/>
  <c r="T68" i="10"/>
  <c r="S68" i="10"/>
  <c r="R68" i="10"/>
  <c r="Q68" i="10"/>
  <c r="T67" i="10"/>
  <c r="S67" i="10"/>
  <c r="R67" i="10"/>
  <c r="Q67" i="10"/>
  <c r="T66" i="10"/>
  <c r="S66" i="10"/>
  <c r="R66" i="10"/>
  <c r="Q66" i="10"/>
  <c r="T65" i="10"/>
  <c r="S65" i="10"/>
  <c r="R65" i="10"/>
  <c r="Q65" i="10"/>
  <c r="T64" i="10"/>
  <c r="S64" i="10"/>
  <c r="R64" i="10"/>
  <c r="Q64" i="10"/>
  <c r="T63" i="10"/>
  <c r="S63" i="10"/>
  <c r="R63" i="10"/>
  <c r="Q63" i="10"/>
  <c r="T62" i="10"/>
  <c r="S62" i="10"/>
  <c r="R62" i="10"/>
  <c r="Q62" i="10"/>
  <c r="T61" i="10"/>
  <c r="S61" i="10"/>
  <c r="R61" i="10"/>
  <c r="Q61" i="10"/>
  <c r="T60" i="10"/>
  <c r="S60" i="10"/>
  <c r="R60" i="10"/>
  <c r="Q60" i="10"/>
  <c r="T59" i="10"/>
  <c r="S59" i="10"/>
  <c r="R59" i="10"/>
  <c r="Q59" i="10"/>
  <c r="T58" i="10"/>
  <c r="S58" i="10"/>
  <c r="R58" i="10"/>
  <c r="Q58" i="10"/>
  <c r="T57" i="10"/>
  <c r="S57" i="10"/>
  <c r="R57" i="10"/>
  <c r="Q57" i="10"/>
  <c r="T56" i="10"/>
  <c r="S56" i="10"/>
  <c r="R56" i="10"/>
  <c r="Q56" i="10"/>
  <c r="T55" i="10"/>
  <c r="S55" i="10"/>
  <c r="R55" i="10"/>
  <c r="Q55" i="10"/>
  <c r="T54" i="10"/>
  <c r="S54" i="10"/>
  <c r="R54" i="10"/>
  <c r="Q54" i="10"/>
  <c r="T53" i="10"/>
  <c r="S53" i="10"/>
  <c r="R53" i="10"/>
  <c r="Q53" i="10"/>
  <c r="T52" i="10"/>
  <c r="S52" i="10"/>
  <c r="R52" i="10"/>
  <c r="Q52" i="10"/>
  <c r="T51" i="10"/>
  <c r="S51" i="10"/>
  <c r="R51" i="10"/>
  <c r="Q51" i="10"/>
  <c r="T50" i="10"/>
  <c r="S50" i="10"/>
  <c r="R50" i="10"/>
  <c r="Q50" i="10"/>
  <c r="T49" i="10"/>
  <c r="S49" i="10"/>
  <c r="R49" i="10"/>
  <c r="Q49" i="10"/>
  <c r="T48" i="10"/>
  <c r="S48" i="10"/>
  <c r="R48" i="10"/>
  <c r="Q48" i="10"/>
  <c r="T47" i="10"/>
  <c r="S47" i="10"/>
  <c r="R47" i="10"/>
  <c r="Q47" i="10"/>
  <c r="T46" i="10"/>
  <c r="S46" i="10"/>
  <c r="R46" i="10"/>
  <c r="Q46" i="10"/>
  <c r="T45" i="10"/>
  <c r="S45" i="10"/>
  <c r="R45" i="10"/>
  <c r="Q45" i="10"/>
  <c r="T44" i="10"/>
  <c r="S44" i="10"/>
  <c r="R44" i="10"/>
  <c r="Q44" i="10"/>
  <c r="T43" i="10"/>
  <c r="S43" i="10"/>
  <c r="R43" i="10"/>
  <c r="Q43" i="10"/>
  <c r="T42" i="10"/>
  <c r="S42" i="10"/>
  <c r="R42" i="10"/>
  <c r="Q42" i="10"/>
  <c r="T41" i="10"/>
  <c r="S41" i="10"/>
  <c r="R41" i="10"/>
  <c r="Q41" i="10"/>
  <c r="T40" i="10"/>
  <c r="S40" i="10"/>
  <c r="R40" i="10"/>
  <c r="Q40" i="10"/>
  <c r="T39" i="10"/>
  <c r="S39" i="10"/>
  <c r="R39" i="10"/>
  <c r="Q39" i="10"/>
  <c r="T38" i="10"/>
  <c r="S38" i="10"/>
  <c r="R38" i="10"/>
  <c r="Q38" i="10"/>
  <c r="T37" i="10"/>
  <c r="S37" i="10"/>
  <c r="R37" i="10"/>
  <c r="Q37" i="10"/>
  <c r="T36" i="10"/>
  <c r="S36" i="10"/>
  <c r="R36" i="10"/>
  <c r="Q36" i="10"/>
  <c r="T35" i="10"/>
  <c r="S35" i="10"/>
  <c r="R35" i="10"/>
  <c r="Q35" i="10"/>
  <c r="T34" i="10"/>
  <c r="S34" i="10"/>
  <c r="R34" i="10"/>
  <c r="Q34" i="10"/>
  <c r="T33" i="10"/>
  <c r="S33" i="10"/>
  <c r="R33" i="10"/>
  <c r="Q33" i="10"/>
  <c r="T32" i="10"/>
  <c r="S32" i="10"/>
  <c r="R32" i="10"/>
  <c r="Q32" i="10"/>
  <c r="T31" i="10"/>
  <c r="S31" i="10"/>
  <c r="R31" i="10"/>
  <c r="Q31" i="10"/>
  <c r="T30" i="10"/>
  <c r="S30" i="10"/>
  <c r="R30" i="10"/>
  <c r="Q30" i="10"/>
  <c r="T29" i="10"/>
  <c r="S29" i="10"/>
  <c r="R29" i="10"/>
  <c r="Q29" i="10"/>
  <c r="T28" i="10"/>
  <c r="S28" i="10"/>
  <c r="R28" i="10"/>
  <c r="Q28" i="10"/>
  <c r="T27" i="10"/>
  <c r="S27" i="10"/>
  <c r="R27" i="10"/>
  <c r="Q27" i="10"/>
  <c r="T26" i="10"/>
  <c r="S26" i="10"/>
  <c r="R26" i="10"/>
  <c r="Q26" i="10"/>
  <c r="T25" i="10"/>
  <c r="S25" i="10"/>
  <c r="R25" i="10"/>
  <c r="Q25" i="10"/>
  <c r="T24" i="10"/>
  <c r="S24" i="10"/>
  <c r="R24" i="10"/>
  <c r="Q24" i="10"/>
  <c r="T23" i="10"/>
  <c r="S23" i="10"/>
  <c r="R23" i="10"/>
  <c r="Q23" i="10"/>
  <c r="T22" i="10"/>
  <c r="S22" i="10"/>
  <c r="R22" i="10"/>
  <c r="Q22" i="10"/>
  <c r="T21" i="10"/>
  <c r="S21" i="10"/>
  <c r="R21" i="10"/>
  <c r="Q21" i="10"/>
  <c r="T20" i="10"/>
  <c r="S20" i="10"/>
  <c r="R20" i="10"/>
  <c r="Q20" i="10"/>
  <c r="T19" i="10"/>
  <c r="S19" i="10"/>
  <c r="R19" i="10"/>
  <c r="Q19" i="10"/>
  <c r="T18" i="10"/>
  <c r="S18" i="10"/>
  <c r="R18" i="10"/>
  <c r="Q18" i="10"/>
  <c r="T17" i="10"/>
  <c r="S17" i="10"/>
  <c r="R17" i="10"/>
  <c r="Q17" i="10"/>
  <c r="T16" i="10"/>
  <c r="S16" i="10"/>
  <c r="R16" i="10"/>
  <c r="Q16" i="10"/>
  <c r="T15" i="10"/>
  <c r="S15" i="10"/>
  <c r="R15" i="10"/>
  <c r="Q15" i="10"/>
  <c r="T14" i="10"/>
  <c r="S14" i="10"/>
  <c r="R14" i="10"/>
  <c r="Q14" i="10"/>
  <c r="T13" i="10"/>
  <c r="S13" i="10"/>
  <c r="R13" i="10"/>
  <c r="Q13" i="10"/>
  <c r="T12" i="10"/>
  <c r="S12" i="10"/>
  <c r="R12" i="10"/>
  <c r="Q12" i="10"/>
  <c r="T11" i="10"/>
  <c r="S11" i="10"/>
  <c r="R11" i="10"/>
  <c r="Q11" i="10"/>
  <c r="T10" i="10"/>
  <c r="S10" i="10"/>
  <c r="R10" i="10"/>
  <c r="Q10" i="10"/>
  <c r="T9" i="10"/>
  <c r="S9" i="10"/>
  <c r="R9" i="10"/>
  <c r="Q9" i="10"/>
  <c r="T8" i="10"/>
  <c r="S8" i="10"/>
  <c r="R8" i="10"/>
  <c r="Q8" i="10"/>
  <c r="T7" i="10"/>
  <c r="S7" i="10"/>
  <c r="R7" i="10"/>
  <c r="Q7" i="10"/>
  <c r="T6" i="10"/>
  <c r="S6" i="10"/>
  <c r="R6" i="10"/>
  <c r="Q6" i="10"/>
  <c r="T5" i="10"/>
  <c r="S5" i="10"/>
  <c r="R5" i="10"/>
  <c r="Q5" i="10"/>
  <c r="T4" i="10"/>
  <c r="S4" i="10"/>
  <c r="R4" i="10"/>
  <c r="Q4" i="10"/>
  <c r="T3" i="10"/>
  <c r="S3" i="10"/>
  <c r="R3" i="10"/>
  <c r="Q3" i="10"/>
  <c r="T391" i="10"/>
  <c r="S391" i="10"/>
  <c r="R391" i="10"/>
  <c r="Q391" i="10"/>
  <c r="T390" i="10"/>
  <c r="S390" i="10"/>
  <c r="R390" i="10"/>
  <c r="Q390" i="10"/>
  <c r="T389" i="10"/>
  <c r="S389" i="10"/>
  <c r="R389" i="10"/>
  <c r="Q389" i="10"/>
  <c r="T388" i="10"/>
  <c r="S388" i="10"/>
  <c r="R388" i="10"/>
  <c r="Q388" i="10"/>
  <c r="T387" i="10"/>
  <c r="S387" i="10"/>
  <c r="R387" i="10"/>
  <c r="Q387" i="10"/>
  <c r="T386" i="10"/>
  <c r="S386" i="10"/>
  <c r="R386" i="10"/>
  <c r="Q386" i="10"/>
  <c r="T385" i="10"/>
  <c r="S385" i="10"/>
  <c r="R385" i="10"/>
  <c r="Q385" i="10"/>
  <c r="T384" i="10"/>
  <c r="S384" i="10"/>
  <c r="R384" i="10"/>
  <c r="Q384" i="10"/>
  <c r="T383" i="10"/>
  <c r="S383" i="10"/>
  <c r="R383" i="10"/>
  <c r="Q383" i="10"/>
  <c r="T382" i="10"/>
  <c r="S382" i="10"/>
  <c r="R382" i="10"/>
  <c r="Q382" i="10"/>
  <c r="T381" i="10"/>
  <c r="S381" i="10"/>
  <c r="R381" i="10"/>
  <c r="Q381" i="10"/>
  <c r="T380" i="10"/>
  <c r="S380" i="10"/>
  <c r="R380" i="10"/>
  <c r="Q380" i="10"/>
  <c r="T379" i="10"/>
  <c r="S379" i="10"/>
  <c r="R379" i="10"/>
  <c r="Q379" i="10"/>
  <c r="T378" i="10"/>
  <c r="S378" i="10"/>
  <c r="R378" i="10"/>
  <c r="Q378" i="10"/>
  <c r="T377" i="10"/>
  <c r="S377" i="10"/>
  <c r="R377" i="10"/>
  <c r="Q377" i="10"/>
  <c r="T376" i="10"/>
  <c r="S376" i="10"/>
  <c r="R376" i="10"/>
  <c r="Q376" i="10"/>
  <c r="T375" i="10"/>
  <c r="S375" i="10"/>
  <c r="R375" i="10"/>
  <c r="Q375" i="10"/>
  <c r="T374" i="10"/>
  <c r="S374" i="10"/>
  <c r="R374" i="10"/>
  <c r="Q374" i="10"/>
  <c r="T373" i="10"/>
  <c r="S373" i="10"/>
  <c r="R373" i="10"/>
  <c r="Q373" i="10"/>
  <c r="T372" i="10"/>
  <c r="S372" i="10"/>
  <c r="R372" i="10"/>
  <c r="Q372" i="10"/>
  <c r="T371" i="10"/>
  <c r="S371" i="10"/>
  <c r="R371" i="10"/>
  <c r="Q371" i="10"/>
  <c r="T370" i="10"/>
  <c r="S370" i="10"/>
  <c r="R370" i="10"/>
  <c r="Q370" i="10"/>
  <c r="T369" i="10"/>
  <c r="S369" i="10"/>
  <c r="R369" i="10"/>
  <c r="Q369" i="10"/>
  <c r="T368" i="10"/>
  <c r="S368" i="10"/>
  <c r="R368" i="10"/>
  <c r="Q368" i="10"/>
  <c r="T367" i="10"/>
  <c r="S367" i="10"/>
  <c r="R367" i="10"/>
  <c r="Q367" i="10"/>
  <c r="T366" i="10"/>
  <c r="S366" i="10"/>
  <c r="R366" i="10"/>
  <c r="Q366" i="10"/>
  <c r="T365" i="10"/>
  <c r="S365" i="10"/>
  <c r="R365" i="10"/>
  <c r="Q365" i="10"/>
  <c r="T364" i="10"/>
  <c r="S364" i="10"/>
  <c r="R364" i="10"/>
  <c r="Q364" i="10"/>
  <c r="T363" i="10"/>
  <c r="S363" i="10"/>
  <c r="R363" i="10"/>
  <c r="Q363" i="10"/>
  <c r="T362" i="10"/>
  <c r="S362" i="10"/>
  <c r="R362" i="10"/>
  <c r="Q362" i="10"/>
  <c r="T361" i="10"/>
  <c r="S361" i="10"/>
  <c r="R361" i="10"/>
  <c r="Q361" i="10"/>
  <c r="T360" i="10"/>
  <c r="S360" i="10"/>
  <c r="R360" i="10"/>
  <c r="Q360" i="10"/>
  <c r="T359" i="10"/>
  <c r="S359" i="10"/>
  <c r="R359" i="10"/>
  <c r="Q359" i="10"/>
  <c r="T358" i="10"/>
  <c r="S358" i="10"/>
  <c r="R358" i="10"/>
  <c r="Q358" i="10"/>
  <c r="T357" i="10"/>
  <c r="S357" i="10"/>
  <c r="R357" i="10"/>
  <c r="Q357" i="10"/>
  <c r="T356" i="10"/>
  <c r="S356" i="10"/>
  <c r="R356" i="10"/>
  <c r="Q356" i="10"/>
  <c r="T355" i="10"/>
  <c r="S355" i="10"/>
  <c r="R355" i="10"/>
  <c r="Q355" i="10"/>
  <c r="T354" i="10"/>
  <c r="S354" i="10"/>
  <c r="R354" i="10"/>
  <c r="Q354" i="10"/>
  <c r="T353" i="10"/>
  <c r="S353" i="10"/>
  <c r="R353" i="10"/>
  <c r="Q353" i="10"/>
  <c r="T352" i="10"/>
  <c r="S352" i="10"/>
  <c r="R352" i="10"/>
  <c r="Q352" i="10"/>
  <c r="T351" i="10"/>
  <c r="S351" i="10"/>
  <c r="R351" i="10"/>
  <c r="Q351" i="10"/>
  <c r="T350" i="10"/>
  <c r="S350" i="10"/>
  <c r="R350" i="10"/>
  <c r="Q350" i="10"/>
  <c r="T349" i="10"/>
  <c r="S349" i="10"/>
  <c r="R349" i="10"/>
  <c r="Q349" i="10"/>
  <c r="T348" i="10"/>
  <c r="S348" i="10"/>
  <c r="R348" i="10"/>
  <c r="Q348" i="10"/>
  <c r="T347" i="10"/>
  <c r="S347" i="10"/>
  <c r="R347" i="10"/>
  <c r="Q347" i="10"/>
  <c r="T346" i="10"/>
  <c r="S346" i="10"/>
  <c r="R346" i="10"/>
  <c r="Q346" i="10"/>
  <c r="T345" i="10"/>
  <c r="S345" i="10"/>
  <c r="R345" i="10"/>
  <c r="Q345" i="10"/>
  <c r="T344" i="10"/>
  <c r="S344" i="10"/>
  <c r="R344" i="10"/>
  <c r="Q344" i="10"/>
  <c r="T343" i="10"/>
  <c r="S343" i="10"/>
  <c r="R343" i="10"/>
  <c r="Q343" i="10"/>
  <c r="T342" i="10"/>
  <c r="S342" i="10"/>
  <c r="R342" i="10"/>
  <c r="Q342" i="10"/>
  <c r="T341" i="10"/>
  <c r="S341" i="10"/>
  <c r="R341" i="10"/>
  <c r="Q341" i="10"/>
  <c r="T340" i="10"/>
  <c r="S340" i="10"/>
  <c r="R340" i="10"/>
  <c r="Q340" i="10"/>
  <c r="T339" i="10"/>
  <c r="S339" i="10"/>
  <c r="R339" i="10"/>
  <c r="Q339" i="10"/>
  <c r="T338" i="10"/>
  <c r="S338" i="10"/>
  <c r="R338" i="10"/>
  <c r="Q338" i="10"/>
  <c r="T337" i="10"/>
  <c r="S337" i="10"/>
  <c r="R337" i="10"/>
  <c r="Q337" i="10"/>
  <c r="T336" i="10"/>
  <c r="S336" i="10"/>
  <c r="R336" i="10"/>
  <c r="Q336" i="10"/>
  <c r="T335" i="10"/>
  <c r="S335" i="10"/>
  <c r="R335" i="10"/>
  <c r="Q335" i="10"/>
  <c r="T334" i="10"/>
  <c r="S334" i="10"/>
  <c r="R334" i="10"/>
  <c r="Q334" i="10"/>
  <c r="T333" i="10"/>
  <c r="S333" i="10"/>
  <c r="R333" i="10"/>
  <c r="Q333" i="10"/>
  <c r="T332" i="10"/>
  <c r="S332" i="10"/>
  <c r="R332" i="10"/>
  <c r="Q332" i="10"/>
  <c r="T331" i="10"/>
  <c r="S331" i="10"/>
  <c r="R331" i="10"/>
  <c r="Q331" i="10"/>
  <c r="T330" i="10"/>
  <c r="S330" i="10"/>
  <c r="R330" i="10"/>
  <c r="Q330" i="10"/>
  <c r="T329" i="10"/>
  <c r="S329" i="10"/>
  <c r="R329" i="10"/>
  <c r="Q329" i="10"/>
  <c r="T328" i="10"/>
  <c r="S328" i="10"/>
  <c r="R328" i="10"/>
  <c r="Q328" i="10"/>
  <c r="T327" i="10"/>
  <c r="S327" i="10"/>
  <c r="R327" i="10"/>
  <c r="Q327" i="10"/>
  <c r="T326" i="10"/>
  <c r="S326" i="10"/>
  <c r="R326" i="10"/>
  <c r="Q326" i="10"/>
  <c r="T325" i="10"/>
  <c r="S325" i="10"/>
  <c r="R325" i="10"/>
  <c r="Q325" i="10"/>
  <c r="T324" i="10"/>
  <c r="S324" i="10"/>
  <c r="R324" i="10"/>
  <c r="Q324" i="10"/>
  <c r="T323" i="10"/>
  <c r="S323" i="10"/>
  <c r="R323" i="10"/>
  <c r="Q323" i="10"/>
  <c r="T322" i="10"/>
  <c r="S322" i="10"/>
  <c r="R322" i="10"/>
  <c r="Q322" i="10"/>
  <c r="T321" i="10"/>
  <c r="S321" i="10"/>
  <c r="R321" i="10"/>
  <c r="Q321" i="10"/>
  <c r="T320" i="10"/>
  <c r="S320" i="10"/>
  <c r="R320" i="10"/>
  <c r="Q320" i="10"/>
  <c r="T319" i="10"/>
  <c r="S319" i="10"/>
  <c r="R319" i="10"/>
  <c r="Q319" i="10"/>
  <c r="T318" i="10"/>
  <c r="S318" i="10"/>
  <c r="R318" i="10"/>
  <c r="Q318" i="10"/>
  <c r="T317" i="10"/>
  <c r="S317" i="10"/>
  <c r="R317" i="10"/>
  <c r="Q317" i="10"/>
  <c r="T316" i="10"/>
  <c r="S316" i="10"/>
  <c r="R316" i="10"/>
  <c r="Q316" i="10"/>
  <c r="T315" i="10"/>
  <c r="S315" i="10"/>
  <c r="R315" i="10"/>
  <c r="Q315" i="10"/>
  <c r="AB181" i="12"/>
  <c r="AB180" i="12"/>
  <c r="AB179" i="12"/>
  <c r="AB178" i="12"/>
  <c r="AB177" i="12"/>
  <c r="AB176" i="12"/>
  <c r="AB175" i="12"/>
  <c r="AB174" i="12"/>
  <c r="AB173" i="12"/>
  <c r="BF183" i="12" l="1"/>
  <c r="BE183" i="12"/>
  <c r="BD183" i="12"/>
  <c r="BC183" i="12"/>
  <c r="BB183" i="12"/>
  <c r="BA183" i="12"/>
  <c r="AG93" i="10"/>
  <c r="AH93" i="10"/>
  <c r="AI93" i="10" s="1"/>
  <c r="AJ93" i="10" s="1"/>
  <c r="AK93" i="10" s="1"/>
  <c r="AL93" i="10" s="1"/>
  <c r="AG774" i="10"/>
  <c r="AM774" i="10" s="1"/>
  <c r="AG775" i="10"/>
  <c r="AH775" i="10" s="1"/>
  <c r="BD89" i="12"/>
  <c r="BC89" i="12"/>
  <c r="BB89" i="12"/>
  <c r="BA89" i="12"/>
  <c r="BF79" i="12"/>
  <c r="BA98" i="12"/>
  <c r="BE95" i="12"/>
  <c r="BF95" i="12"/>
  <c r="BF57" i="12"/>
  <c r="BB125" i="12"/>
  <c r="BA135" i="12"/>
  <c r="BB135" i="12"/>
  <c r="BB136" i="12"/>
  <c r="BD136" i="12"/>
  <c r="BD125" i="12"/>
  <c r="BB98" i="12"/>
  <c r="BB16" i="12"/>
  <c r="BA136" i="12"/>
  <c r="BA125" i="12"/>
  <c r="BE57" i="12"/>
  <c r="BC95" i="12"/>
  <c r="BA48" i="12"/>
  <c r="BE100" i="12"/>
  <c r="BE118" i="12"/>
  <c r="BC79" i="12"/>
  <c r="BA117" i="12"/>
  <c r="BE8" i="12"/>
  <c r="BE13" i="12"/>
  <c r="BD57" i="12"/>
  <c r="BC100" i="12"/>
  <c r="BE119" i="12"/>
  <c r="BC118" i="12"/>
  <c r="BE89" i="12"/>
  <c r="BF89" i="12"/>
  <c r="BE136" i="12"/>
  <c r="BC135" i="12"/>
  <c r="BE67" i="12"/>
  <c r="BE125" i="12"/>
  <c r="BA57" i="12"/>
  <c r="BE48" i="12"/>
  <c r="BC98" i="12"/>
  <c r="BA100" i="12"/>
  <c r="BC119" i="12"/>
  <c r="BA118" i="12"/>
  <c r="BE117" i="12"/>
  <c r="BC9" i="12"/>
  <c r="BA8" i="12"/>
  <c r="BC16" i="12"/>
  <c r="BA13" i="12"/>
  <c r="BA105" i="12"/>
  <c r="BC102" i="12"/>
  <c r="BE3" i="12"/>
  <c r="BA24" i="12"/>
  <c r="BE41" i="12"/>
  <c r="BC40" i="12"/>
  <c r="BC5" i="12"/>
  <c r="BA4" i="12"/>
  <c r="BE85" i="12"/>
  <c r="BC87" i="12"/>
  <c r="BA70" i="12"/>
  <c r="BE77" i="12"/>
  <c r="BC78" i="12"/>
  <c r="BA71" i="12"/>
  <c r="BE73" i="12"/>
  <c r="BC74" i="12"/>
  <c r="BE141" i="12"/>
  <c r="BA59" i="12"/>
  <c r="BE56" i="12"/>
  <c r="BC68" i="12"/>
  <c r="BC35" i="12"/>
  <c r="BE81" i="12"/>
  <c r="BC82" i="12"/>
  <c r="BA83" i="12"/>
  <c r="BC25" i="12"/>
  <c r="BC97" i="12"/>
  <c r="BC30" i="12"/>
  <c r="BA26" i="12"/>
  <c r="BC15" i="12"/>
  <c r="BA38" i="12"/>
  <c r="BE34" i="12"/>
  <c r="BC17" i="12"/>
  <c r="BA18" i="12"/>
  <c r="BA31" i="12"/>
  <c r="BD67" i="12"/>
  <c r="BF126" i="12"/>
  <c r="BD48" i="12"/>
  <c r="BB119" i="12"/>
  <c r="BD117" i="12"/>
  <c r="BB9" i="12"/>
  <c r="BF10" i="12"/>
  <c r="BB102" i="12"/>
  <c r="BD3" i="12"/>
  <c r="BD41" i="12"/>
  <c r="BB40" i="12"/>
  <c r="BF19" i="12"/>
  <c r="BB5" i="12"/>
  <c r="BF86" i="12"/>
  <c r="BD85" i="12"/>
  <c r="BB87" i="12"/>
  <c r="BF88" i="12"/>
  <c r="BD77" i="12"/>
  <c r="BB78" i="12"/>
  <c r="BF72" i="12"/>
  <c r="BD73" i="12"/>
  <c r="BB74" i="12"/>
  <c r="BD141" i="12"/>
  <c r="BF65" i="12"/>
  <c r="BF60" i="12"/>
  <c r="BD56" i="12"/>
  <c r="BF50" i="12"/>
  <c r="BB68" i="12"/>
  <c r="BB35" i="12"/>
  <c r="BD81" i="12"/>
  <c r="BB82" i="12"/>
  <c r="BF84" i="12"/>
  <c r="BB25" i="12"/>
  <c r="BF37" i="12"/>
  <c r="BB97" i="12"/>
  <c r="BF28" i="12"/>
  <c r="BB30" i="12"/>
  <c r="BB15" i="12"/>
  <c r="BF33" i="12"/>
  <c r="BD34" i="12"/>
  <c r="BB17" i="12"/>
  <c r="BF94" i="12"/>
  <c r="BC136" i="12"/>
  <c r="BC67" i="12"/>
  <c r="BE126" i="12"/>
  <c r="BC125" i="12"/>
  <c r="BC48" i="12"/>
  <c r="BA119" i="12"/>
  <c r="BE79" i="12"/>
  <c r="BC117" i="12"/>
  <c r="BA9" i="12"/>
  <c r="BE10" i="12"/>
  <c r="BA16" i="12"/>
  <c r="BA102" i="12"/>
  <c r="BC3" i="12"/>
  <c r="BC41" i="12"/>
  <c r="BA40" i="12"/>
  <c r="BE19" i="12"/>
  <c r="BA5" i="12"/>
  <c r="BE86" i="12"/>
  <c r="BC85" i="12"/>
  <c r="BA87" i="12"/>
  <c r="BE88" i="12"/>
  <c r="BC77" i="12"/>
  <c r="BA78" i="12"/>
  <c r="BE72" i="12"/>
  <c r="BC73" i="12"/>
  <c r="BA74" i="12"/>
  <c r="BC141" i="12"/>
  <c r="BE65" i="12"/>
  <c r="BE60" i="12"/>
  <c r="BC56" i="12"/>
  <c r="BE50" i="12"/>
  <c r="BA68" i="12"/>
  <c r="BA35" i="12"/>
  <c r="BC81" i="12"/>
  <c r="BA82" i="12"/>
  <c r="BE84" i="12"/>
  <c r="BA25" i="12"/>
  <c r="BE37" i="12"/>
  <c r="BA97" i="12"/>
  <c r="BE28" i="12"/>
  <c r="BA30" i="12"/>
  <c r="BA15" i="12"/>
  <c r="BE33" i="12"/>
  <c r="BC34" i="12"/>
  <c r="BA17" i="12"/>
  <c r="BE94" i="12"/>
  <c r="BB67" i="12"/>
  <c r="BD126" i="12"/>
  <c r="BD95" i="12"/>
  <c r="BB48" i="12"/>
  <c r="BF100" i="12"/>
  <c r="BF118" i="12"/>
  <c r="BD79" i="12"/>
  <c r="BB117" i="12"/>
  <c r="BF8" i="12"/>
  <c r="BD10" i="12"/>
  <c r="BF13" i="12"/>
  <c r="BF105" i="12"/>
  <c r="BB3" i="12"/>
  <c r="BF24" i="12"/>
  <c r="BB41" i="12"/>
  <c r="BD19" i="12"/>
  <c r="BF4" i="12"/>
  <c r="BD86" i="12"/>
  <c r="BB85" i="12"/>
  <c r="BF70" i="12"/>
  <c r="BD88" i="12"/>
  <c r="BB77" i="12"/>
  <c r="BF71" i="12"/>
  <c r="BD72" i="12"/>
  <c r="BB73" i="12"/>
  <c r="BB141" i="12"/>
  <c r="BD65" i="12"/>
  <c r="BF59" i="12"/>
  <c r="BD60" i="12"/>
  <c r="BB56" i="12"/>
  <c r="BD50" i="12"/>
  <c r="BB81" i="12"/>
  <c r="BF83" i="12"/>
  <c r="BD84" i="12"/>
  <c r="BD37" i="12"/>
  <c r="BD28" i="12"/>
  <c r="BF26" i="12"/>
  <c r="BF38" i="12"/>
  <c r="BD33" i="12"/>
  <c r="BB34" i="12"/>
  <c r="BF18" i="12"/>
  <c r="BF31" i="12"/>
  <c r="BD94" i="12"/>
  <c r="BA67" i="12"/>
  <c r="BC126" i="12"/>
  <c r="BC10" i="12"/>
  <c r="BE105" i="12"/>
  <c r="BA3" i="12"/>
  <c r="BE24" i="12"/>
  <c r="BA41" i="12"/>
  <c r="BC19" i="12"/>
  <c r="BE4" i="12"/>
  <c r="BC86" i="12"/>
  <c r="BA85" i="12"/>
  <c r="BE70" i="12"/>
  <c r="BC88" i="12"/>
  <c r="BA77" i="12"/>
  <c r="BE71" i="12"/>
  <c r="BC72" i="12"/>
  <c r="BA73" i="12"/>
  <c r="BA141" i="12"/>
  <c r="BC65" i="12"/>
  <c r="BE59" i="12"/>
  <c r="BC60" i="12"/>
  <c r="BA56" i="12"/>
  <c r="BC50" i="12"/>
  <c r="BA81" i="12"/>
  <c r="BE83" i="12"/>
  <c r="BC84" i="12"/>
  <c r="BC37" i="12"/>
  <c r="BC28" i="12"/>
  <c r="BE26" i="12"/>
  <c r="BE38" i="12"/>
  <c r="BC33" i="12"/>
  <c r="BA34" i="12"/>
  <c r="BE18" i="12"/>
  <c r="BE31" i="12"/>
  <c r="BC94" i="12"/>
  <c r="BF135" i="12"/>
  <c r="BB126" i="12"/>
  <c r="BB95" i="12"/>
  <c r="BF98" i="12"/>
  <c r="BD100" i="12"/>
  <c r="BF119" i="12"/>
  <c r="BD118" i="12"/>
  <c r="BB79" i="12"/>
  <c r="BF9" i="12"/>
  <c r="BD8" i="12"/>
  <c r="BB10" i="12"/>
  <c r="BF16" i="12"/>
  <c r="BD13" i="12"/>
  <c r="BD105" i="12"/>
  <c r="BF102" i="12"/>
  <c r="BD24" i="12"/>
  <c r="BF40" i="12"/>
  <c r="BB19" i="12"/>
  <c r="BF5" i="12"/>
  <c r="BD4" i="12"/>
  <c r="BB86" i="12"/>
  <c r="BF87" i="12"/>
  <c r="BD70" i="12"/>
  <c r="BB88" i="12"/>
  <c r="BF78" i="12"/>
  <c r="BD71" i="12"/>
  <c r="BB72" i="12"/>
  <c r="BF74" i="12"/>
  <c r="BB65" i="12"/>
  <c r="BD59" i="12"/>
  <c r="BB60" i="12"/>
  <c r="BB50" i="12"/>
  <c r="BF68" i="12"/>
  <c r="BF35" i="12"/>
  <c r="BF82" i="12"/>
  <c r="BD83" i="12"/>
  <c r="BB84" i="12"/>
  <c r="BF25" i="12"/>
  <c r="BB37" i="12"/>
  <c r="BF97" i="12"/>
  <c r="BB28" i="12"/>
  <c r="BF30" i="12"/>
  <c r="BD26" i="12"/>
  <c r="BF15" i="12"/>
  <c r="BD38" i="12"/>
  <c r="BB33" i="12"/>
  <c r="BF17" i="12"/>
  <c r="BD18" i="12"/>
  <c r="BD31" i="12"/>
  <c r="BB94" i="12"/>
  <c r="BE135" i="12"/>
  <c r="BA126" i="12"/>
  <c r="BC57" i="12"/>
  <c r="BA95" i="12"/>
  <c r="BE98" i="12"/>
  <c r="BA79" i="12"/>
  <c r="BE9" i="12"/>
  <c r="BC8" i="12"/>
  <c r="BA10" i="12"/>
  <c r="BE16" i="12"/>
  <c r="BC13" i="12"/>
  <c r="BC105" i="12"/>
  <c r="BE102" i="12"/>
  <c r="BC24" i="12"/>
  <c r="BE40" i="12"/>
  <c r="BA19" i="12"/>
  <c r="BE5" i="12"/>
  <c r="BC4" i="12"/>
  <c r="BA86" i="12"/>
  <c r="BE87" i="12"/>
  <c r="BC70" i="12"/>
  <c r="BA88" i="12"/>
  <c r="BE78" i="12"/>
  <c r="BC71" i="12"/>
  <c r="BA72" i="12"/>
  <c r="BE74" i="12"/>
  <c r="BA65" i="12"/>
  <c r="BC59" i="12"/>
  <c r="BA60" i="12"/>
  <c r="BA50" i="12"/>
  <c r="BE68" i="12"/>
  <c r="BE35" i="12"/>
  <c r="BE82" i="12"/>
  <c r="BC83" i="12"/>
  <c r="BA84" i="12"/>
  <c r="BE25" i="12"/>
  <c r="BA37" i="12"/>
  <c r="BE97" i="12"/>
  <c r="BA28" i="12"/>
  <c r="BE30" i="12"/>
  <c r="BC26" i="12"/>
  <c r="BE15" i="12"/>
  <c r="BC38" i="12"/>
  <c r="BA33" i="12"/>
  <c r="BE17" i="12"/>
  <c r="BC18" i="12"/>
  <c r="BC31" i="12"/>
  <c r="BA94" i="12"/>
  <c r="BF136" i="12"/>
  <c r="BD135" i="12"/>
  <c r="BF67" i="12"/>
  <c r="BF125" i="12"/>
  <c r="BB57" i="12"/>
  <c r="BF48" i="12"/>
  <c r="BD98" i="12"/>
  <c r="BB100" i="12"/>
  <c r="BD119" i="12"/>
  <c r="BB118" i="12"/>
  <c r="BF117" i="12"/>
  <c r="BD9" i="12"/>
  <c r="BB8" i="12"/>
  <c r="BD16" i="12"/>
  <c r="BB13" i="12"/>
  <c r="BB105" i="12"/>
  <c r="BD102" i="12"/>
  <c r="BF3" i="12"/>
  <c r="BB24" i="12"/>
  <c r="BF41" i="12"/>
  <c r="BD40" i="12"/>
  <c r="BD5" i="12"/>
  <c r="BB4" i="12"/>
  <c r="BF85" i="12"/>
  <c r="BD87" i="12"/>
  <c r="BB70" i="12"/>
  <c r="BF77" i="12"/>
  <c r="BD78" i="12"/>
  <c r="BB71" i="12"/>
  <c r="BF73" i="12"/>
  <c r="BD74" i="12"/>
  <c r="BF141" i="12"/>
  <c r="BB59" i="12"/>
  <c r="BF56" i="12"/>
  <c r="BD68" i="12"/>
  <c r="BD35" i="12"/>
  <c r="BF81" i="12"/>
  <c r="BD82" i="12"/>
  <c r="BB83" i="12"/>
  <c r="BD25" i="12"/>
  <c r="BD97" i="12"/>
  <c r="BD30" i="12"/>
  <c r="BB26" i="12"/>
  <c r="BD15" i="12"/>
  <c r="BB38" i="12"/>
  <c r="BF34" i="12"/>
  <c r="BD17" i="12"/>
  <c r="BB18" i="12"/>
  <c r="BB31" i="12"/>
  <c r="AZ1" i="10"/>
  <c r="BA1" i="10"/>
  <c r="BB1" i="10"/>
  <c r="BD1" i="10"/>
  <c r="BE1" i="10"/>
  <c r="BC1" i="10"/>
  <c r="AC174" i="12"/>
  <c r="AC176" i="12"/>
  <c r="AC178" i="12"/>
  <c r="AC180" i="12"/>
  <c r="AC173" i="12"/>
  <c r="AC175" i="12"/>
  <c r="AC177" i="12"/>
  <c r="AC179" i="12"/>
  <c r="AC181" i="12"/>
  <c r="R181" i="12"/>
  <c r="Q181" i="12"/>
  <c r="P181" i="12"/>
  <c r="O181" i="12"/>
  <c r="M181" i="12"/>
  <c r="L181" i="12"/>
  <c r="K181" i="12"/>
  <c r="J181" i="12"/>
  <c r="I181" i="12"/>
  <c r="H181" i="12"/>
  <c r="R180" i="12"/>
  <c r="Q180" i="12"/>
  <c r="P180" i="12"/>
  <c r="O180" i="12"/>
  <c r="M180" i="12"/>
  <c r="L180" i="12"/>
  <c r="K180" i="12"/>
  <c r="J180" i="12"/>
  <c r="I180" i="12"/>
  <c r="H180" i="12"/>
  <c r="AM775" i="10" l="1"/>
  <c r="AH774" i="10"/>
  <c r="AN774" i="10" s="1"/>
  <c r="AI775" i="10"/>
  <c r="AN775" i="10"/>
  <c r="I175" i="12" s="1"/>
  <c r="BE1" i="12"/>
  <c r="BB1" i="12"/>
  <c r="BF1" i="12"/>
  <c r="BC1" i="12"/>
  <c r="BD1" i="12"/>
  <c r="M7" i="18"/>
  <c r="M6" i="18"/>
  <c r="M5" i="18"/>
  <c r="L4" i="20"/>
  <c r="L3" i="20"/>
  <c r="L2" i="20"/>
  <c r="S13" i="19"/>
  <c r="S12" i="19"/>
  <c r="S11" i="19"/>
  <c r="J2" i="20"/>
  <c r="J5" i="20" s="1"/>
  <c r="J3" i="20"/>
  <c r="J4" i="20"/>
  <c r="AI774" i="10" l="1"/>
  <c r="AO774" i="10"/>
  <c r="AJ774" i="10"/>
  <c r="AJ775" i="10"/>
  <c r="AO775" i="10"/>
  <c r="D8" i="19"/>
  <c r="E8" i="19"/>
  <c r="F8" i="19"/>
  <c r="G8" i="19"/>
  <c r="H8" i="19"/>
  <c r="I8" i="19"/>
  <c r="J11" i="19"/>
  <c r="J12" i="19"/>
  <c r="X102" i="19" s="1"/>
  <c r="K102" i="19" s="1"/>
  <c r="J13" i="19"/>
  <c r="J14" i="19"/>
  <c r="J15" i="19"/>
  <c r="J16" i="19"/>
  <c r="J17" i="19"/>
  <c r="X106" i="19" s="1"/>
  <c r="K106" i="19" s="1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A5" i="18"/>
  <c r="F5" i="18" s="1"/>
  <c r="A6" i="18"/>
  <c r="F6" i="18"/>
  <c r="A7" i="18"/>
  <c r="F7" i="18" s="1"/>
  <c r="A8" i="18"/>
  <c r="F8" i="18"/>
  <c r="A9" i="18"/>
  <c r="F9" i="18" s="1"/>
  <c r="A10" i="18"/>
  <c r="F10" i="18" s="1"/>
  <c r="A11" i="18"/>
  <c r="F11" i="18"/>
  <c r="A12" i="18"/>
  <c r="F12" i="18"/>
  <c r="A13" i="18"/>
  <c r="F13" i="18" s="1"/>
  <c r="A14" i="18"/>
  <c r="F14" i="18"/>
  <c r="A15" i="18"/>
  <c r="F15" i="18" s="1"/>
  <c r="A16" i="18"/>
  <c r="F16" i="18"/>
  <c r="A17" i="18"/>
  <c r="F17" i="18" s="1"/>
  <c r="A18" i="18"/>
  <c r="F18" i="18" s="1"/>
  <c r="A19" i="18"/>
  <c r="F19" i="18" s="1"/>
  <c r="A20" i="18"/>
  <c r="F20" i="18"/>
  <c r="A21" i="18"/>
  <c r="F21" i="18" s="1"/>
  <c r="A22" i="18"/>
  <c r="F22" i="18"/>
  <c r="A23" i="18"/>
  <c r="F23" i="18"/>
  <c r="A24" i="18"/>
  <c r="F24" i="18" s="1"/>
  <c r="A25" i="18"/>
  <c r="F25" i="18" s="1"/>
  <c r="A26" i="18"/>
  <c r="F26" i="18"/>
  <c r="A27" i="18"/>
  <c r="F27" i="18" s="1"/>
  <c r="A28" i="18"/>
  <c r="F28" i="18" s="1"/>
  <c r="A29" i="18"/>
  <c r="F29" i="18" s="1"/>
  <c r="A30" i="18"/>
  <c r="F30" i="18"/>
  <c r="A31" i="18"/>
  <c r="F31" i="18"/>
  <c r="A32" i="18"/>
  <c r="F32" i="18"/>
  <c r="A33" i="18"/>
  <c r="F33" i="18" s="1"/>
  <c r="A34" i="18"/>
  <c r="F34" i="18"/>
  <c r="A35" i="18"/>
  <c r="F35" i="18"/>
  <c r="A36" i="18"/>
  <c r="F36" i="18" s="1"/>
  <c r="A37" i="18"/>
  <c r="F37" i="18" s="1"/>
  <c r="A38" i="18"/>
  <c r="F38" i="18" s="1"/>
  <c r="A39" i="18"/>
  <c r="F39" i="18"/>
  <c r="A40" i="18"/>
  <c r="F40" i="18"/>
  <c r="A41" i="18"/>
  <c r="F41" i="18" s="1"/>
  <c r="A42" i="18"/>
  <c r="F42" i="18" s="1"/>
  <c r="A43" i="18"/>
  <c r="F43" i="18"/>
  <c r="A44" i="18"/>
  <c r="F44" i="18"/>
  <c r="A45" i="18"/>
  <c r="F45" i="18" s="1"/>
  <c r="A46" i="18"/>
  <c r="F46" i="18"/>
  <c r="A47" i="18"/>
  <c r="F47" i="18" s="1"/>
  <c r="A48" i="18"/>
  <c r="F48" i="18"/>
  <c r="A49" i="18"/>
  <c r="F49" i="18" s="1"/>
  <c r="A50" i="18"/>
  <c r="F50" i="18" s="1"/>
  <c r="A51" i="18"/>
  <c r="F51" i="18" s="1"/>
  <c r="A52" i="18"/>
  <c r="F52" i="18"/>
  <c r="A53" i="18"/>
  <c r="F53" i="18" s="1"/>
  <c r="A54" i="18"/>
  <c r="F54" i="18"/>
  <c r="A55" i="18"/>
  <c r="F55" i="18"/>
  <c r="A56" i="18"/>
  <c r="F56" i="18" s="1"/>
  <c r="A57" i="18"/>
  <c r="F57" i="18" s="1"/>
  <c r="A58" i="18"/>
  <c r="F58" i="18"/>
  <c r="A59" i="18"/>
  <c r="F59" i="18" s="1"/>
  <c r="A60" i="18"/>
  <c r="F60" i="18" s="1"/>
  <c r="A61" i="18"/>
  <c r="F61" i="18" s="1"/>
  <c r="A62" i="18"/>
  <c r="F62" i="18"/>
  <c r="A63" i="18"/>
  <c r="F63" i="18"/>
  <c r="A64" i="18"/>
  <c r="F64" i="18"/>
  <c r="A65" i="18"/>
  <c r="F65" i="18" s="1"/>
  <c r="A66" i="18"/>
  <c r="F66" i="18"/>
  <c r="A67" i="18"/>
  <c r="F67" i="18"/>
  <c r="A68" i="18"/>
  <c r="F68" i="18" s="1"/>
  <c r="A69" i="18"/>
  <c r="F69" i="18" s="1"/>
  <c r="A70" i="18"/>
  <c r="F70" i="18" s="1"/>
  <c r="A71" i="18"/>
  <c r="F71" i="18"/>
  <c r="A72" i="18"/>
  <c r="F72" i="18"/>
  <c r="A73" i="18"/>
  <c r="F73" i="18" s="1"/>
  <c r="A74" i="18"/>
  <c r="F74" i="18" s="1"/>
  <c r="A75" i="18"/>
  <c r="F75" i="18"/>
  <c r="A76" i="18"/>
  <c r="F76" i="18"/>
  <c r="A77" i="18"/>
  <c r="F77" i="18" s="1"/>
  <c r="A78" i="18"/>
  <c r="F78" i="18"/>
  <c r="A79" i="18"/>
  <c r="F79" i="18" s="1"/>
  <c r="A80" i="18"/>
  <c r="F80" i="18"/>
  <c r="A81" i="18"/>
  <c r="F81" i="18" s="1"/>
  <c r="A82" i="18"/>
  <c r="F82" i="18" s="1"/>
  <c r="A83" i="18"/>
  <c r="F83" i="18" s="1"/>
  <c r="A84" i="18"/>
  <c r="F84" i="18"/>
  <c r="A85" i="18"/>
  <c r="F85" i="18" s="1"/>
  <c r="A86" i="18"/>
  <c r="F86" i="18"/>
  <c r="A87" i="18"/>
  <c r="F87" i="18"/>
  <c r="A88" i="18"/>
  <c r="F88" i="18" s="1"/>
  <c r="A89" i="18"/>
  <c r="F89" i="18" s="1"/>
  <c r="A90" i="18"/>
  <c r="F90" i="18"/>
  <c r="A91" i="18"/>
  <c r="F91" i="18" s="1"/>
  <c r="A92" i="18"/>
  <c r="F92" i="18" s="1"/>
  <c r="A93" i="18"/>
  <c r="F93" i="18" s="1"/>
  <c r="A94" i="18"/>
  <c r="F94" i="18"/>
  <c r="A95" i="18"/>
  <c r="F95" i="18"/>
  <c r="A96" i="18"/>
  <c r="F96" i="18"/>
  <c r="A97" i="18"/>
  <c r="F97" i="18" s="1"/>
  <c r="A98" i="18"/>
  <c r="F98" i="18"/>
  <c r="A99" i="18"/>
  <c r="F99" i="18"/>
  <c r="A100" i="18"/>
  <c r="F100" i="18" s="1"/>
  <c r="A101" i="18"/>
  <c r="F101" i="18" s="1"/>
  <c r="A102" i="18"/>
  <c r="F102" i="18" s="1"/>
  <c r="A103" i="18"/>
  <c r="F103" i="18"/>
  <c r="A104" i="18"/>
  <c r="F104" i="18"/>
  <c r="A105" i="18"/>
  <c r="F105" i="18" s="1"/>
  <c r="A106" i="18"/>
  <c r="F106" i="18" s="1"/>
  <c r="A107" i="18"/>
  <c r="F107" i="18"/>
  <c r="A108" i="18"/>
  <c r="F108" i="18"/>
  <c r="A109" i="18"/>
  <c r="F109" i="18" s="1"/>
  <c r="A110" i="18"/>
  <c r="F110" i="18"/>
  <c r="A111" i="18"/>
  <c r="F111" i="18" s="1"/>
  <c r="A112" i="18"/>
  <c r="F112" i="18"/>
  <c r="A113" i="18"/>
  <c r="F113" i="18" s="1"/>
  <c r="A114" i="18"/>
  <c r="F114" i="18" s="1"/>
  <c r="A115" i="18"/>
  <c r="F115" i="18" s="1"/>
  <c r="A116" i="18"/>
  <c r="F116" i="18"/>
  <c r="A117" i="18"/>
  <c r="F117" i="18" s="1"/>
  <c r="A118" i="18"/>
  <c r="F118" i="18"/>
  <c r="A119" i="18"/>
  <c r="F119" i="18"/>
  <c r="A120" i="18"/>
  <c r="F120" i="18" s="1"/>
  <c r="A121" i="18"/>
  <c r="F121" i="18" s="1"/>
  <c r="A122" i="18"/>
  <c r="F122" i="18"/>
  <c r="A123" i="18"/>
  <c r="F123" i="18" s="1"/>
  <c r="A124" i="18"/>
  <c r="F124" i="18" s="1"/>
  <c r="A125" i="18"/>
  <c r="F125" i="18" s="1"/>
  <c r="A126" i="18"/>
  <c r="F126" i="18"/>
  <c r="A127" i="18"/>
  <c r="F127" i="18"/>
  <c r="A128" i="18"/>
  <c r="F128" i="18"/>
  <c r="A129" i="18"/>
  <c r="F129" i="18" s="1"/>
  <c r="A130" i="18"/>
  <c r="F130" i="18"/>
  <c r="A131" i="18"/>
  <c r="F131" i="18"/>
  <c r="A132" i="18"/>
  <c r="F132" i="18" s="1"/>
  <c r="A133" i="18"/>
  <c r="F133" i="18" s="1"/>
  <c r="A134" i="18"/>
  <c r="F134" i="18" s="1"/>
  <c r="A135" i="18"/>
  <c r="F135" i="18"/>
  <c r="A136" i="18"/>
  <c r="F136" i="18"/>
  <c r="A137" i="18"/>
  <c r="F137" i="18" s="1"/>
  <c r="A138" i="18"/>
  <c r="F138" i="18" s="1"/>
  <c r="A139" i="18"/>
  <c r="F139" i="18"/>
  <c r="A140" i="18"/>
  <c r="F140" i="18"/>
  <c r="A141" i="18"/>
  <c r="F141" i="18" s="1"/>
  <c r="A142" i="18"/>
  <c r="F142" i="18"/>
  <c r="A143" i="18"/>
  <c r="F143" i="18" s="1"/>
  <c r="A144" i="18"/>
  <c r="F144" i="18"/>
  <c r="A145" i="18"/>
  <c r="F145" i="18" s="1"/>
  <c r="A146" i="18"/>
  <c r="F146" i="18" s="1"/>
  <c r="A147" i="18"/>
  <c r="F147" i="18" s="1"/>
  <c r="A148" i="18"/>
  <c r="F148" i="18"/>
  <c r="A149" i="18"/>
  <c r="F149" i="18" s="1"/>
  <c r="A150" i="18"/>
  <c r="F150" i="18"/>
  <c r="A151" i="18"/>
  <c r="F151" i="18"/>
  <c r="A152" i="18"/>
  <c r="F152" i="18" s="1"/>
  <c r="A153" i="18"/>
  <c r="F153" i="18" s="1"/>
  <c r="A154" i="18"/>
  <c r="F154" i="18"/>
  <c r="A155" i="18"/>
  <c r="F155" i="18" s="1"/>
  <c r="A156" i="18"/>
  <c r="F156" i="18" s="1"/>
  <c r="A157" i="18"/>
  <c r="F157" i="18" s="1"/>
  <c r="A158" i="18"/>
  <c r="F158" i="18"/>
  <c r="A159" i="18"/>
  <c r="F159" i="18"/>
  <c r="A160" i="18"/>
  <c r="F160" i="18"/>
  <c r="A161" i="18"/>
  <c r="F161" i="18" s="1"/>
  <c r="A162" i="18"/>
  <c r="F162" i="18"/>
  <c r="A163" i="18"/>
  <c r="F163" i="18"/>
  <c r="A164" i="18"/>
  <c r="F164" i="18" s="1"/>
  <c r="A165" i="18"/>
  <c r="F165" i="18" s="1"/>
  <c r="A166" i="18"/>
  <c r="F166" i="18" s="1"/>
  <c r="A167" i="18"/>
  <c r="F167" i="18"/>
  <c r="A168" i="18"/>
  <c r="F168" i="18"/>
  <c r="A169" i="18"/>
  <c r="F169" i="18" s="1"/>
  <c r="A170" i="18"/>
  <c r="F170" i="18" s="1"/>
  <c r="A171" i="18"/>
  <c r="F171" i="18"/>
  <c r="A172" i="18"/>
  <c r="F172" i="18"/>
  <c r="A173" i="18"/>
  <c r="F173" i="18" s="1"/>
  <c r="A174" i="18"/>
  <c r="F174" i="18"/>
  <c r="A175" i="18"/>
  <c r="F175" i="18" s="1"/>
  <c r="A176" i="18"/>
  <c r="F176" i="18"/>
  <c r="A177" i="18"/>
  <c r="F177" i="18" s="1"/>
  <c r="A178" i="18"/>
  <c r="F178" i="18" s="1"/>
  <c r="A179" i="18"/>
  <c r="F179" i="18" s="1"/>
  <c r="A180" i="18"/>
  <c r="F180" i="18"/>
  <c r="A181" i="18"/>
  <c r="F181" i="18" s="1"/>
  <c r="A182" i="18"/>
  <c r="F182" i="18" s="1"/>
  <c r="A183" i="18"/>
  <c r="F183" i="18"/>
  <c r="A184" i="18"/>
  <c r="F184" i="18" s="1"/>
  <c r="A185" i="18"/>
  <c r="F185" i="18" s="1"/>
  <c r="A186" i="18"/>
  <c r="F186" i="18"/>
  <c r="A187" i="18"/>
  <c r="F187" i="18" s="1"/>
  <c r="A188" i="18"/>
  <c r="F188" i="18" s="1"/>
  <c r="A189" i="18"/>
  <c r="F189" i="18" s="1"/>
  <c r="A190" i="18"/>
  <c r="F190" i="18"/>
  <c r="A191" i="18"/>
  <c r="F191" i="18" s="1"/>
  <c r="A192" i="18"/>
  <c r="F192" i="18"/>
  <c r="A193" i="18"/>
  <c r="F193" i="18" s="1"/>
  <c r="A194" i="18"/>
  <c r="F194" i="18"/>
  <c r="A195" i="18"/>
  <c r="F195" i="18"/>
  <c r="A196" i="18"/>
  <c r="F196" i="18" s="1"/>
  <c r="A197" i="18"/>
  <c r="F197" i="18" s="1"/>
  <c r="A198" i="18"/>
  <c r="F198" i="18" s="1"/>
  <c r="A199" i="18"/>
  <c r="F199" i="18"/>
  <c r="A200" i="18"/>
  <c r="F200" i="18" s="1"/>
  <c r="A201" i="18"/>
  <c r="F201" i="18" s="1"/>
  <c r="A202" i="18"/>
  <c r="F202" i="18" s="1"/>
  <c r="A203" i="18"/>
  <c r="F203" i="18"/>
  <c r="A204" i="18"/>
  <c r="F204" i="18"/>
  <c r="A205" i="18"/>
  <c r="F205" i="18" s="1"/>
  <c r="A206" i="18"/>
  <c r="F206" i="18"/>
  <c r="A207" i="18"/>
  <c r="F207" i="18" s="1"/>
  <c r="A208" i="18"/>
  <c r="F208" i="18"/>
  <c r="A209" i="18"/>
  <c r="F209" i="18" s="1"/>
  <c r="A210" i="18"/>
  <c r="F210" i="18" s="1"/>
  <c r="A211" i="18"/>
  <c r="F211" i="18" s="1"/>
  <c r="A212" i="18"/>
  <c r="F212" i="18"/>
  <c r="A213" i="18"/>
  <c r="F213" i="18" s="1"/>
  <c r="A214" i="18"/>
  <c r="F214" i="18"/>
  <c r="A215" i="18"/>
  <c r="F215" i="18"/>
  <c r="A216" i="18"/>
  <c r="F216" i="18" s="1"/>
  <c r="A217" i="18"/>
  <c r="F217" i="18" s="1"/>
  <c r="A218" i="18"/>
  <c r="F218" i="18"/>
  <c r="A219" i="18"/>
  <c r="F219" i="18" s="1"/>
  <c r="A220" i="18"/>
  <c r="F220" i="18" s="1"/>
  <c r="A221" i="18"/>
  <c r="F221" i="18" s="1"/>
  <c r="A222" i="18"/>
  <c r="F222" i="18"/>
  <c r="A223" i="18"/>
  <c r="F223" i="18"/>
  <c r="A224" i="18"/>
  <c r="F224" i="18"/>
  <c r="A225" i="18"/>
  <c r="F225" i="18" s="1"/>
  <c r="A226" i="18"/>
  <c r="F226" i="18"/>
  <c r="A227" i="18"/>
  <c r="F227" i="18"/>
  <c r="A228" i="18"/>
  <c r="F228" i="18" s="1"/>
  <c r="A229" i="18"/>
  <c r="F229" i="18" s="1"/>
  <c r="A230" i="18"/>
  <c r="F230" i="18" s="1"/>
  <c r="A231" i="18"/>
  <c r="F231" i="18"/>
  <c r="A232" i="18"/>
  <c r="F232" i="18"/>
  <c r="A233" i="18"/>
  <c r="F233" i="18" s="1"/>
  <c r="A234" i="18"/>
  <c r="F234" i="18" s="1"/>
  <c r="A235" i="18"/>
  <c r="F235" i="18"/>
  <c r="A236" i="18"/>
  <c r="F236" i="18"/>
  <c r="A237" i="18"/>
  <c r="F237" i="18" s="1"/>
  <c r="A238" i="18"/>
  <c r="F238" i="18" s="1"/>
  <c r="A239" i="18"/>
  <c r="F239" i="18"/>
  <c r="A240" i="18"/>
  <c r="F240" i="18"/>
  <c r="A241" i="18"/>
  <c r="F241" i="18" s="1"/>
  <c r="A242" i="18"/>
  <c r="F242" i="18" s="1"/>
  <c r="A243" i="18"/>
  <c r="F243" i="18"/>
  <c r="A244" i="18"/>
  <c r="F244" i="18"/>
  <c r="A245" i="18"/>
  <c r="F245" i="18" s="1"/>
  <c r="A246" i="18"/>
  <c r="F246" i="18" s="1"/>
  <c r="A247" i="18"/>
  <c r="F247" i="18"/>
  <c r="A248" i="18"/>
  <c r="F248" i="18"/>
  <c r="A249" i="18"/>
  <c r="F249" i="18" s="1"/>
  <c r="A250" i="18"/>
  <c r="F250" i="18" s="1"/>
  <c r="A251" i="18"/>
  <c r="F251" i="18"/>
  <c r="A252" i="18"/>
  <c r="F252" i="18"/>
  <c r="A253" i="18"/>
  <c r="F253" i="18" s="1"/>
  <c r="A254" i="18"/>
  <c r="F254" i="18" s="1"/>
  <c r="A255" i="18"/>
  <c r="F255" i="18"/>
  <c r="A256" i="18"/>
  <c r="F256" i="18"/>
  <c r="A257" i="18"/>
  <c r="F257" i="18" s="1"/>
  <c r="A258" i="18"/>
  <c r="F258" i="18" s="1"/>
  <c r="A259" i="18"/>
  <c r="F259" i="18"/>
  <c r="A260" i="18"/>
  <c r="F260" i="18"/>
  <c r="A261" i="18"/>
  <c r="F261" i="18" s="1"/>
  <c r="A262" i="18"/>
  <c r="F262" i="18" s="1"/>
  <c r="A263" i="18"/>
  <c r="F263" i="18"/>
  <c r="A264" i="18"/>
  <c r="F264" i="18"/>
  <c r="A265" i="18"/>
  <c r="F265" i="18" s="1"/>
  <c r="A266" i="18"/>
  <c r="F266" i="18" s="1"/>
  <c r="A267" i="18"/>
  <c r="F267" i="18"/>
  <c r="A268" i="18"/>
  <c r="F268" i="18"/>
  <c r="A269" i="18"/>
  <c r="F269" i="18" s="1"/>
  <c r="A270" i="18"/>
  <c r="F270" i="18" s="1"/>
  <c r="A271" i="18"/>
  <c r="F271" i="18"/>
  <c r="A272" i="18"/>
  <c r="F272" i="18"/>
  <c r="A273" i="18"/>
  <c r="F273" i="18" s="1"/>
  <c r="A274" i="18"/>
  <c r="F274" i="18" s="1"/>
  <c r="A275" i="18"/>
  <c r="F275" i="18"/>
  <c r="A276" i="18"/>
  <c r="F276" i="18"/>
  <c r="A277" i="18"/>
  <c r="F277" i="18" s="1"/>
  <c r="A278" i="18"/>
  <c r="F278" i="18" s="1"/>
  <c r="A279" i="18"/>
  <c r="F279" i="18"/>
  <c r="A280" i="18"/>
  <c r="F280" i="18"/>
  <c r="A281" i="18"/>
  <c r="F281" i="18" s="1"/>
  <c r="A282" i="18"/>
  <c r="F282" i="18" s="1"/>
  <c r="A283" i="18"/>
  <c r="F283" i="18"/>
  <c r="A284" i="18"/>
  <c r="F284" i="18"/>
  <c r="A285" i="18"/>
  <c r="F285" i="18" s="1"/>
  <c r="A286" i="18"/>
  <c r="F286" i="18" s="1"/>
  <c r="A287" i="18"/>
  <c r="F287" i="18"/>
  <c r="A288" i="18"/>
  <c r="F288" i="18"/>
  <c r="A289" i="18"/>
  <c r="F289" i="18" s="1"/>
  <c r="A290" i="18"/>
  <c r="F290" i="18" s="1"/>
  <c r="A291" i="18"/>
  <c r="F291" i="18"/>
  <c r="A292" i="18"/>
  <c r="F292" i="18"/>
  <c r="A293" i="18"/>
  <c r="F293" i="18" s="1"/>
  <c r="A294" i="18"/>
  <c r="F294" i="18" s="1"/>
  <c r="A295" i="18"/>
  <c r="F295" i="18"/>
  <c r="A296" i="18"/>
  <c r="F296" i="18"/>
  <c r="A297" i="18"/>
  <c r="F297" i="18" s="1"/>
  <c r="A298" i="18"/>
  <c r="F298" i="18" s="1"/>
  <c r="A299" i="18"/>
  <c r="F299" i="18"/>
  <c r="A300" i="18"/>
  <c r="F300" i="18"/>
  <c r="A301" i="18"/>
  <c r="F301" i="18" s="1"/>
  <c r="A302" i="18"/>
  <c r="F302" i="18" s="1"/>
  <c r="A303" i="18"/>
  <c r="F303" i="18"/>
  <c r="A304" i="18"/>
  <c r="F304" i="18"/>
  <c r="A305" i="18"/>
  <c r="F305" i="18" s="1"/>
  <c r="A306" i="18"/>
  <c r="F306" i="18" s="1"/>
  <c r="A307" i="18"/>
  <c r="F307" i="18"/>
  <c r="A308" i="18"/>
  <c r="F308" i="18"/>
  <c r="A309" i="18"/>
  <c r="F309" i="18" s="1"/>
  <c r="A310" i="18"/>
  <c r="F310" i="18" s="1"/>
  <c r="A311" i="18"/>
  <c r="F311" i="18"/>
  <c r="A312" i="18"/>
  <c r="F312" i="18"/>
  <c r="A313" i="18"/>
  <c r="F313" i="18" s="1"/>
  <c r="A314" i="18"/>
  <c r="F314" i="18" s="1"/>
  <c r="A315" i="18"/>
  <c r="F315" i="18"/>
  <c r="A316" i="18"/>
  <c r="F316" i="18"/>
  <c r="A317" i="18"/>
  <c r="F317" i="18" s="1"/>
  <c r="A318" i="18"/>
  <c r="F318" i="18" s="1"/>
  <c r="A319" i="18"/>
  <c r="F319" i="18"/>
  <c r="A320" i="18"/>
  <c r="F320" i="18"/>
  <c r="A321" i="18"/>
  <c r="F321" i="18" s="1"/>
  <c r="A322" i="18"/>
  <c r="F322" i="18" s="1"/>
  <c r="A323" i="18"/>
  <c r="F323" i="18"/>
  <c r="A324" i="18"/>
  <c r="F324" i="18"/>
  <c r="A325" i="18"/>
  <c r="F325" i="18" s="1"/>
  <c r="A326" i="18"/>
  <c r="F326" i="18" s="1"/>
  <c r="A327" i="18"/>
  <c r="F327" i="18"/>
  <c r="A328" i="18"/>
  <c r="F328" i="18"/>
  <c r="A329" i="18"/>
  <c r="F329" i="18" s="1"/>
  <c r="A330" i="18"/>
  <c r="F330" i="18" s="1"/>
  <c r="A331" i="18"/>
  <c r="F331" i="18"/>
  <c r="A332" i="18"/>
  <c r="F332" i="18"/>
  <c r="A333" i="18"/>
  <c r="F333" i="18" s="1"/>
  <c r="A334" i="18"/>
  <c r="F334" i="18" s="1"/>
  <c r="A335" i="18"/>
  <c r="F335" i="18"/>
  <c r="A336" i="18"/>
  <c r="F336" i="18"/>
  <c r="A337" i="18"/>
  <c r="F337" i="18" s="1"/>
  <c r="A338" i="18"/>
  <c r="F338" i="18" s="1"/>
  <c r="A339" i="18"/>
  <c r="F339" i="18"/>
  <c r="A340" i="18"/>
  <c r="F340" i="18"/>
  <c r="A341" i="18"/>
  <c r="F341" i="18" s="1"/>
  <c r="A342" i="18"/>
  <c r="F342" i="18" s="1"/>
  <c r="A343" i="18"/>
  <c r="F343" i="18"/>
  <c r="A344" i="18"/>
  <c r="F344" i="18"/>
  <c r="A345" i="18"/>
  <c r="F345" i="18" s="1"/>
  <c r="A346" i="18"/>
  <c r="F346" i="18" s="1"/>
  <c r="A347" i="18"/>
  <c r="F347" i="18"/>
  <c r="A348" i="18"/>
  <c r="F348" i="18"/>
  <c r="A349" i="18"/>
  <c r="F349" i="18" s="1"/>
  <c r="A350" i="18"/>
  <c r="F350" i="18" s="1"/>
  <c r="A351" i="18"/>
  <c r="F351" i="18"/>
  <c r="A352" i="18"/>
  <c r="F352" i="18"/>
  <c r="A353" i="18"/>
  <c r="F353" i="18" s="1"/>
  <c r="A354" i="18"/>
  <c r="F354" i="18" s="1"/>
  <c r="A355" i="18"/>
  <c r="F355" i="18"/>
  <c r="A356" i="18"/>
  <c r="F356" i="18"/>
  <c r="A357" i="18"/>
  <c r="F357" i="18" s="1"/>
  <c r="A358" i="18"/>
  <c r="F358" i="18" s="1"/>
  <c r="A359" i="18"/>
  <c r="F359" i="18"/>
  <c r="A360" i="18"/>
  <c r="F360" i="18"/>
  <c r="A361" i="18"/>
  <c r="F361" i="18" s="1"/>
  <c r="A362" i="18"/>
  <c r="F362" i="18" s="1"/>
  <c r="A363" i="18"/>
  <c r="F363" i="18"/>
  <c r="A364" i="18"/>
  <c r="F364" i="18"/>
  <c r="A365" i="18"/>
  <c r="F365" i="18" s="1"/>
  <c r="A366" i="18"/>
  <c r="F366" i="18" s="1"/>
  <c r="A367" i="18"/>
  <c r="F367" i="18"/>
  <c r="A368" i="18"/>
  <c r="F368" i="18"/>
  <c r="A369" i="18"/>
  <c r="F369" i="18" s="1"/>
  <c r="A370" i="18"/>
  <c r="F370" i="18" s="1"/>
  <c r="A371" i="18"/>
  <c r="F371" i="18"/>
  <c r="A372" i="18"/>
  <c r="F372" i="18"/>
  <c r="A373" i="18"/>
  <c r="F373" i="18" s="1"/>
  <c r="A374" i="18"/>
  <c r="F374" i="18" s="1"/>
  <c r="A375" i="18"/>
  <c r="F375" i="18"/>
  <c r="A376" i="18"/>
  <c r="F376" i="18"/>
  <c r="A377" i="18"/>
  <c r="F377" i="18" s="1"/>
  <c r="A378" i="18"/>
  <c r="F378" i="18" s="1"/>
  <c r="A379" i="18"/>
  <c r="F379" i="18"/>
  <c r="A380" i="18"/>
  <c r="F380" i="18"/>
  <c r="A381" i="18"/>
  <c r="F381" i="18" s="1"/>
  <c r="A382" i="18"/>
  <c r="F382" i="18" s="1"/>
  <c r="A383" i="18"/>
  <c r="F383" i="18"/>
  <c r="A384" i="18"/>
  <c r="F384" i="18"/>
  <c r="A385" i="18"/>
  <c r="F385" i="18" s="1"/>
  <c r="A386" i="18"/>
  <c r="F386" i="18" s="1"/>
  <c r="A387" i="18"/>
  <c r="F387" i="18"/>
  <c r="A388" i="18"/>
  <c r="F388" i="18"/>
  <c r="A389" i="18"/>
  <c r="F389" i="18" s="1"/>
  <c r="A390" i="18"/>
  <c r="F390" i="18" s="1"/>
  <c r="A391" i="18"/>
  <c r="F391" i="18"/>
  <c r="A392" i="18"/>
  <c r="F392" i="18"/>
  <c r="A393" i="18"/>
  <c r="F393" i="18" s="1"/>
  <c r="A394" i="18"/>
  <c r="F394" i="18" s="1"/>
  <c r="A395" i="18"/>
  <c r="F395" i="18"/>
  <c r="A396" i="18"/>
  <c r="F396" i="18"/>
  <c r="A397" i="18"/>
  <c r="F397" i="18" s="1"/>
  <c r="A398" i="18"/>
  <c r="F398" i="18" s="1"/>
  <c r="A399" i="18"/>
  <c r="F399" i="18"/>
  <c r="A400" i="18"/>
  <c r="F400" i="18"/>
  <c r="A401" i="18"/>
  <c r="F401" i="18" s="1"/>
  <c r="A402" i="18"/>
  <c r="F402" i="18" s="1"/>
  <c r="A403" i="18"/>
  <c r="F403" i="18"/>
  <c r="A404" i="18"/>
  <c r="F404" i="18"/>
  <c r="A405" i="18"/>
  <c r="F405" i="18" s="1"/>
  <c r="A406" i="18"/>
  <c r="F406" i="18" s="1"/>
  <c r="A407" i="18"/>
  <c r="F407" i="18"/>
  <c r="A408" i="18"/>
  <c r="F408" i="18"/>
  <c r="A409" i="18"/>
  <c r="F409" i="18" s="1"/>
  <c r="A410" i="18"/>
  <c r="F410" i="18" s="1"/>
  <c r="A411" i="18"/>
  <c r="F411" i="18"/>
  <c r="A412" i="18"/>
  <c r="F412" i="18"/>
  <c r="A413" i="18"/>
  <c r="F413" i="18"/>
  <c r="A414" i="18"/>
  <c r="F414" i="18" s="1"/>
  <c r="A415" i="18"/>
  <c r="F415" i="18"/>
  <c r="A416" i="18"/>
  <c r="F416" i="18"/>
  <c r="A417" i="18"/>
  <c r="F417" i="18" s="1"/>
  <c r="A418" i="18"/>
  <c r="F418" i="18" s="1"/>
  <c r="A419" i="18"/>
  <c r="F419" i="18"/>
  <c r="A420" i="18"/>
  <c r="F420" i="18"/>
  <c r="A421" i="18"/>
  <c r="F421" i="18" s="1"/>
  <c r="A422" i="18"/>
  <c r="F422" i="18" s="1"/>
  <c r="A423" i="18"/>
  <c r="F423" i="18"/>
  <c r="A424" i="18"/>
  <c r="F424" i="18"/>
  <c r="A425" i="18"/>
  <c r="F425" i="18"/>
  <c r="A426" i="18"/>
  <c r="F426" i="18" s="1"/>
  <c r="A427" i="18"/>
  <c r="F427" i="18"/>
  <c r="A428" i="18"/>
  <c r="F428" i="18"/>
  <c r="A429" i="18"/>
  <c r="F429" i="18"/>
  <c r="A430" i="18"/>
  <c r="F430" i="18" s="1"/>
  <c r="A431" i="18"/>
  <c r="F431" i="18"/>
  <c r="A432" i="18"/>
  <c r="F432" i="18"/>
  <c r="A433" i="18"/>
  <c r="F433" i="18"/>
  <c r="A434" i="18"/>
  <c r="F434" i="18" s="1"/>
  <c r="A435" i="18"/>
  <c r="F435" i="18"/>
  <c r="A436" i="18"/>
  <c r="F436" i="18"/>
  <c r="A437" i="18"/>
  <c r="F437" i="18"/>
  <c r="A438" i="18"/>
  <c r="F438" i="18" s="1"/>
  <c r="A439" i="18"/>
  <c r="F439" i="18"/>
  <c r="A440" i="18"/>
  <c r="F440" i="18"/>
  <c r="A441" i="18"/>
  <c r="F441" i="18" s="1"/>
  <c r="A442" i="18"/>
  <c r="F442" i="18" s="1"/>
  <c r="A443" i="18"/>
  <c r="F443" i="18"/>
  <c r="A444" i="18"/>
  <c r="F444" i="18"/>
  <c r="A445" i="18"/>
  <c r="F445" i="18"/>
  <c r="A446" i="18"/>
  <c r="F446" i="18" s="1"/>
  <c r="A447" i="18"/>
  <c r="F447" i="18"/>
  <c r="A448" i="18"/>
  <c r="F448" i="18"/>
  <c r="A449" i="18"/>
  <c r="F449" i="18" s="1"/>
  <c r="A450" i="18"/>
  <c r="F450" i="18" s="1"/>
  <c r="A451" i="18"/>
  <c r="F451" i="18"/>
  <c r="A452" i="18"/>
  <c r="F452" i="18"/>
  <c r="A453" i="18"/>
  <c r="F453" i="18" s="1"/>
  <c r="A454" i="18"/>
  <c r="F454" i="18" s="1"/>
  <c r="A455" i="18"/>
  <c r="F455" i="18"/>
  <c r="A456" i="18"/>
  <c r="F456" i="18"/>
  <c r="A457" i="18"/>
  <c r="F457" i="18"/>
  <c r="A458" i="18"/>
  <c r="F458" i="18" s="1"/>
  <c r="A459" i="18"/>
  <c r="F459" i="18"/>
  <c r="A460" i="18"/>
  <c r="F460" i="18"/>
  <c r="A461" i="18"/>
  <c r="F461" i="18"/>
  <c r="A462" i="18"/>
  <c r="F462" i="18" s="1"/>
  <c r="A463" i="18"/>
  <c r="F463" i="18"/>
  <c r="A464" i="18"/>
  <c r="F464" i="18"/>
  <c r="A465" i="18"/>
  <c r="F465" i="18"/>
  <c r="A466" i="18"/>
  <c r="F466" i="18" s="1"/>
  <c r="A467" i="18"/>
  <c r="F467" i="18"/>
  <c r="A468" i="18"/>
  <c r="F468" i="18"/>
  <c r="A469" i="18"/>
  <c r="F469" i="18"/>
  <c r="A470" i="18"/>
  <c r="F470" i="18" s="1"/>
  <c r="A471" i="18"/>
  <c r="F471" i="18"/>
  <c r="A472" i="18"/>
  <c r="F472" i="18"/>
  <c r="A473" i="18"/>
  <c r="F473" i="18" s="1"/>
  <c r="A474" i="18"/>
  <c r="F474" i="18" s="1"/>
  <c r="A475" i="18"/>
  <c r="F475" i="18"/>
  <c r="A476" i="18"/>
  <c r="F476" i="18"/>
  <c r="A477" i="18"/>
  <c r="F477" i="18"/>
  <c r="A478" i="18"/>
  <c r="F478" i="18" s="1"/>
  <c r="A479" i="18"/>
  <c r="F479" i="18"/>
  <c r="A480" i="18"/>
  <c r="F480" i="18"/>
  <c r="A481" i="18"/>
  <c r="F481" i="18" s="1"/>
  <c r="A482" i="18"/>
  <c r="F482" i="18" s="1"/>
  <c r="A483" i="18"/>
  <c r="F483" i="18"/>
  <c r="A484" i="18"/>
  <c r="F484" i="18"/>
  <c r="A485" i="18"/>
  <c r="F485" i="18" s="1"/>
  <c r="A486" i="18"/>
  <c r="F486" i="18" s="1"/>
  <c r="A487" i="18"/>
  <c r="F487" i="18"/>
  <c r="A488" i="18"/>
  <c r="F488" i="18"/>
  <c r="A489" i="18"/>
  <c r="F489" i="18"/>
  <c r="A490" i="18"/>
  <c r="F490" i="18" s="1"/>
  <c r="A491" i="18"/>
  <c r="F491" i="18"/>
  <c r="A492" i="18"/>
  <c r="F492" i="18"/>
  <c r="A493" i="18"/>
  <c r="F493" i="18"/>
  <c r="A494" i="18"/>
  <c r="F494" i="18" s="1"/>
  <c r="A495" i="18"/>
  <c r="F495" i="18"/>
  <c r="A496" i="18"/>
  <c r="F496" i="18"/>
  <c r="A497" i="18"/>
  <c r="F497" i="18"/>
  <c r="A498" i="18"/>
  <c r="F498" i="18" s="1"/>
  <c r="A499" i="18"/>
  <c r="F499" i="18"/>
  <c r="A500" i="18"/>
  <c r="F500" i="18"/>
  <c r="A501" i="18"/>
  <c r="F501" i="18"/>
  <c r="A502" i="18"/>
  <c r="F502" i="18" s="1"/>
  <c r="A503" i="18"/>
  <c r="F503" i="18"/>
  <c r="A504" i="18"/>
  <c r="F504" i="18"/>
  <c r="A505" i="18"/>
  <c r="F505" i="18" s="1"/>
  <c r="A506" i="18"/>
  <c r="F506" i="18" s="1"/>
  <c r="A507" i="18"/>
  <c r="F507" i="18"/>
  <c r="A508" i="18"/>
  <c r="F508" i="18"/>
  <c r="A509" i="18"/>
  <c r="F509" i="18"/>
  <c r="A510" i="18"/>
  <c r="F510" i="18" s="1"/>
  <c r="A511" i="18"/>
  <c r="F511" i="18"/>
  <c r="A512" i="18"/>
  <c r="F512" i="18"/>
  <c r="A513" i="18"/>
  <c r="F513" i="18" s="1"/>
  <c r="A514" i="18"/>
  <c r="F514" i="18" s="1"/>
  <c r="A515" i="18"/>
  <c r="F515" i="18"/>
  <c r="A516" i="18"/>
  <c r="F516" i="18"/>
  <c r="A517" i="18"/>
  <c r="F517" i="18" s="1"/>
  <c r="A518" i="18"/>
  <c r="F518" i="18" s="1"/>
  <c r="A519" i="18"/>
  <c r="F519" i="18"/>
  <c r="A520" i="18"/>
  <c r="F520" i="18"/>
  <c r="A521" i="18"/>
  <c r="F521" i="18"/>
  <c r="A522" i="18"/>
  <c r="F522" i="18" s="1"/>
  <c r="A523" i="18"/>
  <c r="F523" i="18"/>
  <c r="A524" i="18"/>
  <c r="F524" i="18"/>
  <c r="A525" i="18"/>
  <c r="F525" i="18"/>
  <c r="A526" i="18"/>
  <c r="F526" i="18" s="1"/>
  <c r="A527" i="18"/>
  <c r="F527" i="18"/>
  <c r="A528" i="18"/>
  <c r="F528" i="18"/>
  <c r="A529" i="18"/>
  <c r="F529" i="18"/>
  <c r="A530" i="18"/>
  <c r="F530" i="18" s="1"/>
  <c r="A531" i="18"/>
  <c r="F531" i="18"/>
  <c r="A532" i="18"/>
  <c r="F532" i="18"/>
  <c r="A533" i="18"/>
  <c r="F533" i="18"/>
  <c r="A534" i="18"/>
  <c r="F534" i="18" s="1"/>
  <c r="A535" i="18"/>
  <c r="F535" i="18"/>
  <c r="A536" i="18"/>
  <c r="F536" i="18"/>
  <c r="A537" i="18"/>
  <c r="F537" i="18" s="1"/>
  <c r="A538" i="18"/>
  <c r="F538" i="18" s="1"/>
  <c r="A539" i="18"/>
  <c r="F539" i="18"/>
  <c r="A540" i="18"/>
  <c r="F540" i="18"/>
  <c r="A541" i="18"/>
  <c r="F541" i="18"/>
  <c r="A542" i="18"/>
  <c r="F542" i="18" s="1"/>
  <c r="A543" i="18"/>
  <c r="F543" i="18"/>
  <c r="A544" i="18"/>
  <c r="F544" i="18"/>
  <c r="A545" i="18"/>
  <c r="F545" i="18" s="1"/>
  <c r="A546" i="18"/>
  <c r="F546" i="18" s="1"/>
  <c r="A547" i="18"/>
  <c r="F547" i="18"/>
  <c r="A548" i="18"/>
  <c r="F548" i="18"/>
  <c r="A549" i="18"/>
  <c r="F549" i="18" s="1"/>
  <c r="A550" i="18"/>
  <c r="F550" i="18" s="1"/>
  <c r="A551" i="18"/>
  <c r="F551" i="18"/>
  <c r="A552" i="18"/>
  <c r="F552" i="18"/>
  <c r="A553" i="18"/>
  <c r="F553" i="18"/>
  <c r="A554" i="18"/>
  <c r="F554" i="18" s="1"/>
  <c r="A555" i="18"/>
  <c r="F555" i="18"/>
  <c r="A556" i="18"/>
  <c r="F556" i="18"/>
  <c r="A557" i="18"/>
  <c r="F557" i="18"/>
  <c r="A558" i="18"/>
  <c r="F558" i="18" s="1"/>
  <c r="A559" i="18"/>
  <c r="F559" i="18"/>
  <c r="A560" i="18"/>
  <c r="F560" i="18"/>
  <c r="A561" i="18"/>
  <c r="F561" i="18"/>
  <c r="A562" i="18"/>
  <c r="F562" i="18" s="1"/>
  <c r="A563" i="18"/>
  <c r="F563" i="18"/>
  <c r="A564" i="18"/>
  <c r="F564" i="18"/>
  <c r="A565" i="18"/>
  <c r="F565" i="18"/>
  <c r="A566" i="18"/>
  <c r="F566" i="18" s="1"/>
  <c r="A567" i="18"/>
  <c r="F567" i="18"/>
  <c r="A568" i="18"/>
  <c r="F568" i="18"/>
  <c r="A569" i="18"/>
  <c r="F569" i="18" s="1"/>
  <c r="A570" i="18"/>
  <c r="F570" i="18" s="1"/>
  <c r="A571" i="18"/>
  <c r="F571" i="18"/>
  <c r="A572" i="18"/>
  <c r="F572" i="18" s="1"/>
  <c r="A573" i="18"/>
  <c r="F573" i="18"/>
  <c r="A574" i="18"/>
  <c r="F574" i="18" s="1"/>
  <c r="A575" i="18"/>
  <c r="F575" i="18"/>
  <c r="A576" i="18"/>
  <c r="F576" i="18"/>
  <c r="A577" i="18"/>
  <c r="F577" i="18" s="1"/>
  <c r="A578" i="18"/>
  <c r="F578" i="18" s="1"/>
  <c r="A579" i="18"/>
  <c r="F579" i="18"/>
  <c r="A580" i="18"/>
  <c r="F580" i="18"/>
  <c r="A581" i="18"/>
  <c r="F581" i="18" s="1"/>
  <c r="A582" i="18"/>
  <c r="F582" i="18" s="1"/>
  <c r="A583" i="18"/>
  <c r="F583" i="18"/>
  <c r="A584" i="18"/>
  <c r="F584" i="18"/>
  <c r="A585" i="18"/>
  <c r="F585" i="18"/>
  <c r="A586" i="18"/>
  <c r="F586" i="18" s="1"/>
  <c r="A587" i="18"/>
  <c r="F587" i="18"/>
  <c r="A588" i="18"/>
  <c r="F588" i="18"/>
  <c r="A589" i="18"/>
  <c r="F589" i="18"/>
  <c r="A590" i="18"/>
  <c r="F590" i="18" s="1"/>
  <c r="A591" i="18"/>
  <c r="F591" i="18"/>
  <c r="A592" i="18"/>
  <c r="F592" i="18" s="1"/>
  <c r="A593" i="18"/>
  <c r="F593" i="18"/>
  <c r="A594" i="18"/>
  <c r="F594" i="18" s="1"/>
  <c r="A595" i="18"/>
  <c r="F595" i="18"/>
  <c r="A596" i="18"/>
  <c r="F596" i="18"/>
  <c r="A597" i="18"/>
  <c r="F597" i="18"/>
  <c r="A598" i="18"/>
  <c r="F598" i="18" s="1"/>
  <c r="A599" i="18"/>
  <c r="F599" i="18"/>
  <c r="A600" i="18"/>
  <c r="F600" i="18" s="1"/>
  <c r="A601" i="18"/>
  <c r="F601" i="18" s="1"/>
  <c r="A602" i="18"/>
  <c r="F602" i="18" s="1"/>
  <c r="A603" i="18"/>
  <c r="F603" i="18"/>
  <c r="A604" i="18"/>
  <c r="F604" i="18" s="1"/>
  <c r="A605" i="18"/>
  <c r="F605" i="18"/>
  <c r="A606" i="18"/>
  <c r="F606" i="18" s="1"/>
  <c r="A607" i="18"/>
  <c r="F607" i="18"/>
  <c r="A608" i="18"/>
  <c r="F608" i="18"/>
  <c r="A609" i="18"/>
  <c r="F609" i="18" s="1"/>
  <c r="A610" i="18"/>
  <c r="F610" i="18" s="1"/>
  <c r="A611" i="18"/>
  <c r="F611" i="18"/>
  <c r="A612" i="18"/>
  <c r="F612" i="18"/>
  <c r="A613" i="18"/>
  <c r="F613" i="18" s="1"/>
  <c r="A614" i="18"/>
  <c r="F614" i="18" s="1"/>
  <c r="A615" i="18"/>
  <c r="F615" i="18"/>
  <c r="A616" i="18"/>
  <c r="F616" i="18"/>
  <c r="A617" i="18"/>
  <c r="F617" i="18"/>
  <c r="A618" i="18"/>
  <c r="F618" i="18" s="1"/>
  <c r="A619" i="18"/>
  <c r="F619" i="18"/>
  <c r="A620" i="18"/>
  <c r="F620" i="18"/>
  <c r="A621" i="18"/>
  <c r="F621" i="18"/>
  <c r="A622" i="18"/>
  <c r="F622" i="18" s="1"/>
  <c r="A623" i="18"/>
  <c r="F623" i="18"/>
  <c r="AK775" i="10" l="1"/>
  <c r="AP775" i="10"/>
  <c r="AP774" i="10"/>
  <c r="AK774" i="10"/>
  <c r="X53" i="19"/>
  <c r="K53" i="19" s="1"/>
  <c r="X99" i="19"/>
  <c r="K99" i="19" s="1"/>
  <c r="X75" i="19"/>
  <c r="K75" i="19" s="1"/>
  <c r="X67" i="19"/>
  <c r="K67" i="19" s="1"/>
  <c r="X43" i="19"/>
  <c r="K43" i="19" s="1"/>
  <c r="X35" i="19"/>
  <c r="K35" i="19" s="1"/>
  <c r="X64" i="19"/>
  <c r="K64" i="19" s="1"/>
  <c r="X32" i="19"/>
  <c r="K32" i="19" s="1"/>
  <c r="X78" i="19"/>
  <c r="K78" i="19" s="1"/>
  <c r="X46" i="19"/>
  <c r="K46" i="19" s="1"/>
  <c r="X96" i="19"/>
  <c r="K96" i="19" s="1"/>
  <c r="X107" i="19"/>
  <c r="K107" i="19" s="1"/>
  <c r="J5" i="18"/>
  <c r="I7" i="18"/>
  <c r="I5" i="18"/>
  <c r="I6" i="18"/>
  <c r="J6" i="18"/>
  <c r="J7" i="18"/>
  <c r="X103" i="19"/>
  <c r="K103" i="19" s="1"/>
  <c r="X89" i="19"/>
  <c r="K89" i="19" s="1"/>
  <c r="X85" i="19"/>
  <c r="K85" i="19" s="1"/>
  <c r="X71" i="19"/>
  <c r="K71" i="19" s="1"/>
  <c r="X57" i="19"/>
  <c r="K57" i="19" s="1"/>
  <c r="X39" i="19"/>
  <c r="K39" i="19" s="1"/>
  <c r="X25" i="19"/>
  <c r="K25" i="19" s="1"/>
  <c r="X18" i="19"/>
  <c r="K18" i="19" s="1"/>
  <c r="X21" i="19"/>
  <c r="K21" i="19" s="1"/>
  <c r="X16" i="19"/>
  <c r="K16" i="19" s="1"/>
  <c r="X11" i="19"/>
  <c r="K11" i="19" s="1"/>
  <c r="X17" i="19"/>
  <c r="K17" i="19" s="1"/>
  <c r="X12" i="19"/>
  <c r="K12" i="19" s="1"/>
  <c r="X92" i="19"/>
  <c r="K92" i="19" s="1"/>
  <c r="X88" i="19"/>
  <c r="K88" i="19" s="1"/>
  <c r="X74" i="19"/>
  <c r="K74" i="19" s="1"/>
  <c r="X70" i="19"/>
  <c r="K70" i="19" s="1"/>
  <c r="X60" i="19"/>
  <c r="K60" i="19" s="1"/>
  <c r="X56" i="19"/>
  <c r="K56" i="19" s="1"/>
  <c r="X42" i="19"/>
  <c r="K42" i="19" s="1"/>
  <c r="X38" i="19"/>
  <c r="K38" i="19" s="1"/>
  <c r="X28" i="19"/>
  <c r="K28" i="19" s="1"/>
  <c r="X24" i="19"/>
  <c r="K24" i="19" s="1"/>
  <c r="X109" i="19"/>
  <c r="K109" i="19" s="1"/>
  <c r="X95" i="19"/>
  <c r="K95" i="19" s="1"/>
  <c r="X91" i="19"/>
  <c r="K91" i="19" s="1"/>
  <c r="X81" i="19"/>
  <c r="K81" i="19" s="1"/>
  <c r="X77" i="19"/>
  <c r="K77" i="19" s="1"/>
  <c r="X63" i="19"/>
  <c r="K63" i="19" s="1"/>
  <c r="X59" i="19"/>
  <c r="K59" i="19" s="1"/>
  <c r="X49" i="19"/>
  <c r="K49" i="19" s="1"/>
  <c r="X45" i="19"/>
  <c r="K45" i="19" s="1"/>
  <c r="X31" i="19"/>
  <c r="K31" i="19" s="1"/>
  <c r="X27" i="19"/>
  <c r="K27" i="19" s="1"/>
  <c r="X20" i="19"/>
  <c r="K20" i="19" s="1"/>
  <c r="X15" i="19"/>
  <c r="K15" i="19" s="1"/>
  <c r="X98" i="19"/>
  <c r="K98" i="19" s="1"/>
  <c r="X94" i="19"/>
  <c r="K94" i="19" s="1"/>
  <c r="X84" i="19"/>
  <c r="K84" i="19" s="1"/>
  <c r="X80" i="19"/>
  <c r="K80" i="19" s="1"/>
  <c r="X66" i="19"/>
  <c r="K66" i="19" s="1"/>
  <c r="X62" i="19"/>
  <c r="K62" i="19" s="1"/>
  <c r="X52" i="19"/>
  <c r="K52" i="19" s="1"/>
  <c r="X48" i="19"/>
  <c r="K48" i="19" s="1"/>
  <c r="X34" i="19"/>
  <c r="K34" i="19" s="1"/>
  <c r="X30" i="19"/>
  <c r="K30" i="19" s="1"/>
  <c r="X19" i="19"/>
  <c r="K19" i="19" s="1"/>
  <c r="X14" i="19"/>
  <c r="K14" i="19" s="1"/>
  <c r="X105" i="19"/>
  <c r="K105" i="19" s="1"/>
  <c r="X101" i="19"/>
  <c r="K101" i="19" s="1"/>
  <c r="X87" i="19"/>
  <c r="K87" i="19" s="1"/>
  <c r="X83" i="19"/>
  <c r="K83" i="19" s="1"/>
  <c r="X73" i="19"/>
  <c r="K73" i="19" s="1"/>
  <c r="X69" i="19"/>
  <c r="K69" i="19" s="1"/>
  <c r="X55" i="19"/>
  <c r="K55" i="19" s="1"/>
  <c r="X51" i="19"/>
  <c r="K51" i="19" s="1"/>
  <c r="X41" i="19"/>
  <c r="K41" i="19" s="1"/>
  <c r="X37" i="19"/>
  <c r="K37" i="19" s="1"/>
  <c r="X23" i="19"/>
  <c r="K23" i="19" s="1"/>
  <c r="X108" i="19"/>
  <c r="K108" i="19" s="1"/>
  <c r="X104" i="19"/>
  <c r="K104" i="19" s="1"/>
  <c r="X90" i="19"/>
  <c r="K90" i="19" s="1"/>
  <c r="X86" i="19"/>
  <c r="K86" i="19" s="1"/>
  <c r="X76" i="19"/>
  <c r="K76" i="19" s="1"/>
  <c r="X72" i="19"/>
  <c r="K72" i="19" s="1"/>
  <c r="X58" i="19"/>
  <c r="K58" i="19" s="1"/>
  <c r="X54" i="19"/>
  <c r="K54" i="19" s="1"/>
  <c r="X44" i="19"/>
  <c r="K44" i="19" s="1"/>
  <c r="X40" i="19"/>
  <c r="K40" i="19" s="1"/>
  <c r="X26" i="19"/>
  <c r="K26" i="19" s="1"/>
  <c r="X22" i="19"/>
  <c r="K22" i="19" s="1"/>
  <c r="X97" i="19"/>
  <c r="K97" i="19" s="1"/>
  <c r="X93" i="19"/>
  <c r="K93" i="19" s="1"/>
  <c r="X79" i="19"/>
  <c r="K79" i="19" s="1"/>
  <c r="X65" i="19"/>
  <c r="K65" i="19" s="1"/>
  <c r="X61" i="19"/>
  <c r="K61" i="19" s="1"/>
  <c r="X47" i="19"/>
  <c r="K47" i="19" s="1"/>
  <c r="X33" i="19"/>
  <c r="K33" i="19" s="1"/>
  <c r="X29" i="19"/>
  <c r="K29" i="19" s="1"/>
  <c r="X100" i="19"/>
  <c r="K100" i="19" s="1"/>
  <c r="X82" i="19"/>
  <c r="K82" i="19" s="1"/>
  <c r="X68" i="19"/>
  <c r="K68" i="19" s="1"/>
  <c r="X50" i="19"/>
  <c r="K50" i="19" s="1"/>
  <c r="X36" i="19"/>
  <c r="K36" i="19" s="1"/>
  <c r="X13" i="19"/>
  <c r="K13" i="19" s="1"/>
  <c r="J8" i="19"/>
  <c r="R179" i="12"/>
  <c r="Q179" i="12"/>
  <c r="P179" i="12"/>
  <c r="O179" i="12"/>
  <c r="R178" i="12"/>
  <c r="Q178" i="12"/>
  <c r="P178" i="12"/>
  <c r="O178" i="12"/>
  <c r="R177" i="12"/>
  <c r="Q177" i="12"/>
  <c r="P177" i="12"/>
  <c r="O177" i="12"/>
  <c r="R176" i="12"/>
  <c r="Q176" i="12"/>
  <c r="P176" i="12"/>
  <c r="O176" i="12"/>
  <c r="R175" i="12"/>
  <c r="Q175" i="12"/>
  <c r="O175" i="12"/>
  <c r="R174" i="12"/>
  <c r="Q174" i="12"/>
  <c r="O174" i="12"/>
  <c r="R173" i="12"/>
  <c r="Q173" i="12"/>
  <c r="O173" i="12"/>
  <c r="R172" i="12"/>
  <c r="Q172" i="12"/>
  <c r="O172" i="12"/>
  <c r="R171" i="12"/>
  <c r="Q171" i="12"/>
  <c r="O171" i="12"/>
  <c r="R170" i="12"/>
  <c r="Q170" i="12"/>
  <c r="O170" i="12"/>
  <c r="R169" i="12"/>
  <c r="Q169" i="12"/>
  <c r="O169" i="12"/>
  <c r="R168" i="12"/>
  <c r="Q168" i="12"/>
  <c r="O168" i="12"/>
  <c r="R167" i="12"/>
  <c r="Q167" i="12"/>
  <c r="O167" i="12"/>
  <c r="R166" i="12"/>
  <c r="Q166" i="12"/>
  <c r="O166" i="12"/>
  <c r="R165" i="12"/>
  <c r="Q165" i="12"/>
  <c r="O165" i="12"/>
  <c r="R164" i="12"/>
  <c r="Q164" i="12"/>
  <c r="O164" i="12"/>
  <c r="R163" i="12"/>
  <c r="Q163" i="12"/>
  <c r="O163" i="12"/>
  <c r="R162" i="12"/>
  <c r="Q162" i="12"/>
  <c r="O162" i="12"/>
  <c r="R161" i="12"/>
  <c r="Q161" i="12"/>
  <c r="O161" i="12"/>
  <c r="R160" i="12"/>
  <c r="Q160" i="12"/>
  <c r="O160" i="12"/>
  <c r="R159" i="12"/>
  <c r="Q159" i="12"/>
  <c r="O159" i="12"/>
  <c r="R158" i="12"/>
  <c r="Q158" i="12"/>
  <c r="O158" i="12"/>
  <c r="R157" i="12"/>
  <c r="Q157" i="12"/>
  <c r="O157" i="12"/>
  <c r="R156" i="12"/>
  <c r="Q156" i="12"/>
  <c r="O156" i="12"/>
  <c r="R155" i="12"/>
  <c r="Q155" i="12"/>
  <c r="O155" i="12"/>
  <c r="R154" i="12"/>
  <c r="Q154" i="12"/>
  <c r="O154" i="12"/>
  <c r="R153" i="12"/>
  <c r="Q153" i="12"/>
  <c r="O153" i="12"/>
  <c r="R152" i="12"/>
  <c r="Q152" i="12"/>
  <c r="O152" i="12"/>
  <c r="R151" i="12"/>
  <c r="Q151" i="12"/>
  <c r="O151" i="12"/>
  <c r="R150" i="12"/>
  <c r="Q150" i="12"/>
  <c r="O150" i="12"/>
  <c r="R149" i="12"/>
  <c r="Q149" i="12"/>
  <c r="O149" i="12"/>
  <c r="R148" i="12"/>
  <c r="Q148" i="12"/>
  <c r="O148" i="12"/>
  <c r="R147" i="12"/>
  <c r="Q147" i="12"/>
  <c r="O147" i="12"/>
  <c r="R146" i="12"/>
  <c r="Q146" i="12"/>
  <c r="O146" i="12"/>
  <c r="R145" i="12"/>
  <c r="Q145" i="12"/>
  <c r="O145" i="12"/>
  <c r="R144" i="12"/>
  <c r="Q144" i="12"/>
  <c r="P144" i="12"/>
  <c r="O144" i="12"/>
  <c r="R143" i="12"/>
  <c r="Q143" i="12"/>
  <c r="P143" i="12"/>
  <c r="O143" i="12"/>
  <c r="R142" i="12"/>
  <c r="Q142" i="12"/>
  <c r="P142" i="12"/>
  <c r="O142" i="12"/>
  <c r="R141" i="12"/>
  <c r="Q141" i="12"/>
  <c r="P141" i="12"/>
  <c r="O141" i="12"/>
  <c r="R140" i="12"/>
  <c r="Q140" i="12"/>
  <c r="P140" i="12"/>
  <c r="O140" i="12"/>
  <c r="R139" i="12"/>
  <c r="Q139" i="12"/>
  <c r="P139" i="12"/>
  <c r="O139" i="12"/>
  <c r="R138" i="12"/>
  <c r="Q138" i="12"/>
  <c r="P138" i="12"/>
  <c r="O138" i="12"/>
  <c r="R137" i="12"/>
  <c r="Q137" i="12"/>
  <c r="P137" i="12"/>
  <c r="O137" i="12"/>
  <c r="R136" i="12"/>
  <c r="Q136" i="12"/>
  <c r="P136" i="12"/>
  <c r="O136" i="12"/>
  <c r="R135" i="12"/>
  <c r="Q135" i="12"/>
  <c r="P135" i="12"/>
  <c r="O135" i="12"/>
  <c r="R134" i="12"/>
  <c r="Q134" i="12"/>
  <c r="P134" i="12"/>
  <c r="O134" i="12"/>
  <c r="R133" i="12"/>
  <c r="Q133" i="12"/>
  <c r="P133" i="12"/>
  <c r="O133" i="12"/>
  <c r="R132" i="12"/>
  <c r="Q132" i="12"/>
  <c r="P132" i="12"/>
  <c r="O132" i="12"/>
  <c r="R131" i="12"/>
  <c r="Q131" i="12"/>
  <c r="P131" i="12"/>
  <c r="O131" i="12"/>
  <c r="R130" i="12"/>
  <c r="Q130" i="12"/>
  <c r="P130" i="12"/>
  <c r="O130" i="12"/>
  <c r="R129" i="12"/>
  <c r="Q129" i="12"/>
  <c r="P129" i="12"/>
  <c r="O129" i="12"/>
  <c r="R128" i="12"/>
  <c r="Q128" i="12"/>
  <c r="P128" i="12"/>
  <c r="O128" i="12"/>
  <c r="R127" i="12"/>
  <c r="Q127" i="12"/>
  <c r="P127" i="12"/>
  <c r="O127" i="12"/>
  <c r="R126" i="12"/>
  <c r="Q126" i="12"/>
  <c r="P126" i="12"/>
  <c r="O126" i="12"/>
  <c r="R125" i="12"/>
  <c r="P125" i="12"/>
  <c r="O125" i="12"/>
  <c r="R124" i="12"/>
  <c r="Q124" i="12"/>
  <c r="P124" i="12"/>
  <c r="O124" i="12"/>
  <c r="R123" i="12"/>
  <c r="Q123" i="12"/>
  <c r="P123" i="12"/>
  <c r="O123" i="12"/>
  <c r="R122" i="12"/>
  <c r="Q122" i="12"/>
  <c r="P122" i="12"/>
  <c r="O122" i="12"/>
  <c r="R121" i="12"/>
  <c r="Q121" i="12"/>
  <c r="P121" i="12"/>
  <c r="O121" i="12"/>
  <c r="R120" i="12"/>
  <c r="Q120" i="12"/>
  <c r="P120" i="12"/>
  <c r="O120" i="12"/>
  <c r="R119" i="12"/>
  <c r="Q119" i="12"/>
  <c r="P119" i="12"/>
  <c r="O119" i="12"/>
  <c r="R118" i="12"/>
  <c r="Q118" i="12"/>
  <c r="P118" i="12"/>
  <c r="O118" i="12"/>
  <c r="R117" i="12"/>
  <c r="Q117" i="12"/>
  <c r="P117" i="12"/>
  <c r="O117" i="12"/>
  <c r="R116" i="12"/>
  <c r="Q116" i="12"/>
  <c r="P116" i="12"/>
  <c r="O116" i="12"/>
  <c r="R115" i="12"/>
  <c r="Q115" i="12"/>
  <c r="P115" i="12"/>
  <c r="O115" i="12"/>
  <c r="R114" i="12"/>
  <c r="Q114" i="12"/>
  <c r="P114" i="12"/>
  <c r="O114" i="12"/>
  <c r="R113" i="12"/>
  <c r="Q113" i="12"/>
  <c r="P113" i="12"/>
  <c r="O113" i="12"/>
  <c r="R112" i="12"/>
  <c r="Q112" i="12"/>
  <c r="P112" i="12"/>
  <c r="O112" i="12"/>
  <c r="R111" i="12"/>
  <c r="Q111" i="12"/>
  <c r="P111" i="12"/>
  <c r="O111" i="12"/>
  <c r="R110" i="12"/>
  <c r="Q110" i="12"/>
  <c r="P110" i="12"/>
  <c r="O110" i="12"/>
  <c r="R109" i="12"/>
  <c r="Q109" i="12"/>
  <c r="P109" i="12"/>
  <c r="O109" i="12"/>
  <c r="R108" i="12"/>
  <c r="Q108" i="12"/>
  <c r="P108" i="12"/>
  <c r="O108" i="12"/>
  <c r="R107" i="12"/>
  <c r="Q107" i="12"/>
  <c r="P107" i="12"/>
  <c r="O107" i="12"/>
  <c r="R106" i="12"/>
  <c r="Q106" i="12"/>
  <c r="P106" i="12"/>
  <c r="O106" i="12"/>
  <c r="R105" i="12"/>
  <c r="Q105" i="12"/>
  <c r="P105" i="12"/>
  <c r="O105" i="12"/>
  <c r="R104" i="12"/>
  <c r="Q104" i="12"/>
  <c r="P104" i="12"/>
  <c r="O104" i="12"/>
  <c r="R103" i="12"/>
  <c r="Q103" i="12"/>
  <c r="P103" i="12"/>
  <c r="O103" i="12"/>
  <c r="R102" i="12"/>
  <c r="Q102" i="12"/>
  <c r="P102" i="12"/>
  <c r="O102" i="12"/>
  <c r="R101" i="12"/>
  <c r="Q101" i="12"/>
  <c r="P101" i="12"/>
  <c r="O101" i="12"/>
  <c r="R100" i="12"/>
  <c r="Q100" i="12"/>
  <c r="P100" i="12"/>
  <c r="O100" i="12"/>
  <c r="R99" i="12"/>
  <c r="Q99" i="12"/>
  <c r="P99" i="12"/>
  <c r="O99" i="12"/>
  <c r="R98" i="12"/>
  <c r="Q98" i="12"/>
  <c r="P98" i="12"/>
  <c r="O98" i="12"/>
  <c r="R97" i="12"/>
  <c r="Q97" i="12"/>
  <c r="P97" i="12"/>
  <c r="O97" i="12"/>
  <c r="R96" i="12"/>
  <c r="Q96" i="12"/>
  <c r="P96" i="12"/>
  <c r="O96" i="12"/>
  <c r="R95" i="12"/>
  <c r="Q95" i="12"/>
  <c r="P95" i="12"/>
  <c r="O95" i="12"/>
  <c r="R94" i="12"/>
  <c r="Q94" i="12"/>
  <c r="P94" i="12"/>
  <c r="O94" i="12"/>
  <c r="R93" i="12"/>
  <c r="Q93" i="12"/>
  <c r="P93" i="12"/>
  <c r="O93" i="12"/>
  <c r="R92" i="12"/>
  <c r="Q92" i="12"/>
  <c r="P92" i="12"/>
  <c r="O92" i="12"/>
  <c r="R91" i="12"/>
  <c r="Q91" i="12"/>
  <c r="P91" i="12"/>
  <c r="O91" i="12"/>
  <c r="R90" i="12"/>
  <c r="Q90" i="12"/>
  <c r="P90" i="12"/>
  <c r="O90" i="12"/>
  <c r="R89" i="12"/>
  <c r="Q89" i="12"/>
  <c r="P89" i="12"/>
  <c r="O89" i="12"/>
  <c r="R88" i="12"/>
  <c r="Q88" i="12"/>
  <c r="P88" i="12"/>
  <c r="O88" i="12"/>
  <c r="R87" i="12"/>
  <c r="Q87" i="12"/>
  <c r="P87" i="12"/>
  <c r="O87" i="12"/>
  <c r="R86" i="12"/>
  <c r="Q86" i="12"/>
  <c r="P86" i="12"/>
  <c r="O86" i="12"/>
  <c r="R85" i="12"/>
  <c r="Q85" i="12"/>
  <c r="P85" i="12"/>
  <c r="O85" i="12"/>
  <c r="R84" i="12"/>
  <c r="Q84" i="12"/>
  <c r="P84" i="12"/>
  <c r="O84" i="12"/>
  <c r="R83" i="12"/>
  <c r="Q83" i="12"/>
  <c r="P83" i="12"/>
  <c r="O83" i="12"/>
  <c r="R82" i="12"/>
  <c r="Q82" i="12"/>
  <c r="P82" i="12"/>
  <c r="O82" i="12"/>
  <c r="R81" i="12"/>
  <c r="Q81" i="12"/>
  <c r="P81" i="12"/>
  <c r="O81" i="12"/>
  <c r="R80" i="12"/>
  <c r="Q80" i="12"/>
  <c r="P80" i="12"/>
  <c r="O80" i="12"/>
  <c r="R79" i="12"/>
  <c r="Q79" i="12"/>
  <c r="P79" i="12"/>
  <c r="O79" i="12"/>
  <c r="R78" i="12"/>
  <c r="Q78" i="12"/>
  <c r="P78" i="12"/>
  <c r="O78" i="12"/>
  <c r="R77" i="12"/>
  <c r="Q77" i="12"/>
  <c r="P77" i="12"/>
  <c r="O77" i="12"/>
  <c r="R76" i="12"/>
  <c r="Q76" i="12"/>
  <c r="P76" i="12"/>
  <c r="O76" i="12"/>
  <c r="R75" i="12"/>
  <c r="Q75" i="12"/>
  <c r="P75" i="12"/>
  <c r="O75" i="12"/>
  <c r="R74" i="12"/>
  <c r="Q74" i="12"/>
  <c r="P74" i="12"/>
  <c r="O74" i="12"/>
  <c r="R73" i="12"/>
  <c r="Q73" i="12"/>
  <c r="P73" i="12"/>
  <c r="O73" i="12"/>
  <c r="R72" i="12"/>
  <c r="Q72" i="12"/>
  <c r="P72" i="12"/>
  <c r="O72" i="12"/>
  <c r="R71" i="12"/>
  <c r="Q71" i="12"/>
  <c r="P71" i="12"/>
  <c r="O71" i="12"/>
  <c r="R70" i="12"/>
  <c r="Q70" i="12"/>
  <c r="P70" i="12"/>
  <c r="O70" i="12"/>
  <c r="R69" i="12"/>
  <c r="Q69" i="12"/>
  <c r="P69" i="12"/>
  <c r="O69" i="12"/>
  <c r="R68" i="12"/>
  <c r="Q68" i="12"/>
  <c r="P68" i="12"/>
  <c r="O68" i="12"/>
  <c r="R67" i="12"/>
  <c r="Q67" i="12"/>
  <c r="P67" i="12"/>
  <c r="O67" i="12"/>
  <c r="R39" i="12"/>
  <c r="Q39" i="12"/>
  <c r="P39" i="12"/>
  <c r="O39" i="12"/>
  <c r="R65" i="12"/>
  <c r="Q65" i="12"/>
  <c r="P65" i="12"/>
  <c r="O65" i="12"/>
  <c r="R64" i="12"/>
  <c r="Q64" i="12"/>
  <c r="P64" i="12"/>
  <c r="O64" i="12"/>
  <c r="R63" i="12"/>
  <c r="Q63" i="12"/>
  <c r="P63" i="12"/>
  <c r="O63" i="12"/>
  <c r="R62" i="12"/>
  <c r="Q62" i="12"/>
  <c r="P62" i="12"/>
  <c r="O62" i="12"/>
  <c r="R61" i="12"/>
  <c r="Q61" i="12"/>
  <c r="P61" i="12"/>
  <c r="O61" i="12"/>
  <c r="R60" i="12"/>
  <c r="Q60" i="12"/>
  <c r="P60" i="12"/>
  <c r="O60" i="12"/>
  <c r="R59" i="12"/>
  <c r="Q59" i="12"/>
  <c r="P59" i="12"/>
  <c r="O59" i="12"/>
  <c r="R58" i="12"/>
  <c r="Q58" i="12"/>
  <c r="P58" i="12"/>
  <c r="O58" i="12"/>
  <c r="R57" i="12"/>
  <c r="Q57" i="12"/>
  <c r="P57" i="12"/>
  <c r="O57" i="12"/>
  <c r="R56" i="12"/>
  <c r="Q56" i="12"/>
  <c r="P56" i="12"/>
  <c r="O56" i="12"/>
  <c r="R55" i="12"/>
  <c r="Q55" i="12"/>
  <c r="P55" i="12"/>
  <c r="O55" i="12"/>
  <c r="R54" i="12"/>
  <c r="Q54" i="12"/>
  <c r="P54" i="12"/>
  <c r="O54" i="12"/>
  <c r="R53" i="12"/>
  <c r="Q53" i="12"/>
  <c r="P53" i="12"/>
  <c r="O53" i="12"/>
  <c r="R52" i="12"/>
  <c r="Q52" i="12"/>
  <c r="P52" i="12"/>
  <c r="O52" i="12"/>
  <c r="R51" i="12"/>
  <c r="Q51" i="12"/>
  <c r="P51" i="12"/>
  <c r="O51" i="12"/>
  <c r="R50" i="12"/>
  <c r="Q50" i="12"/>
  <c r="P50" i="12"/>
  <c r="O50" i="12"/>
  <c r="R49" i="12"/>
  <c r="Q49" i="12"/>
  <c r="P49" i="12"/>
  <c r="O49" i="12"/>
  <c r="R48" i="12"/>
  <c r="Q48" i="12"/>
  <c r="P48" i="12"/>
  <c r="O48" i="12"/>
  <c r="R47" i="12"/>
  <c r="Q47" i="12"/>
  <c r="P47" i="12"/>
  <c r="O47" i="12"/>
  <c r="R46" i="12"/>
  <c r="Q46" i="12"/>
  <c r="P46" i="12"/>
  <c r="O46" i="12"/>
  <c r="R45" i="12"/>
  <c r="Q45" i="12"/>
  <c r="P45" i="12"/>
  <c r="O45" i="12"/>
  <c r="R44" i="12"/>
  <c r="Q44" i="12"/>
  <c r="P44" i="12"/>
  <c r="O44" i="12"/>
  <c r="R42" i="12"/>
  <c r="Q42" i="12"/>
  <c r="P42" i="12"/>
  <c r="O42" i="12"/>
  <c r="R20" i="12"/>
  <c r="Q20" i="12"/>
  <c r="P20" i="12"/>
  <c r="O20" i="12"/>
  <c r="R19" i="12"/>
  <c r="Q19" i="12"/>
  <c r="P19" i="12"/>
  <c r="O19" i="12"/>
  <c r="R13" i="12"/>
  <c r="Q13" i="12"/>
  <c r="P13" i="12"/>
  <c r="O13" i="12"/>
  <c r="R12" i="12"/>
  <c r="Q12" i="12"/>
  <c r="P12" i="12"/>
  <c r="O12" i="12"/>
  <c r="R38" i="12"/>
  <c r="Q38" i="12"/>
  <c r="P38" i="12"/>
  <c r="O38" i="12"/>
  <c r="R37" i="12"/>
  <c r="Q37" i="12"/>
  <c r="P37" i="12"/>
  <c r="O37" i="12"/>
  <c r="R36" i="12"/>
  <c r="Q36" i="12"/>
  <c r="P36" i="12"/>
  <c r="O36" i="12"/>
  <c r="R35" i="12"/>
  <c r="Q35" i="12"/>
  <c r="P35" i="12"/>
  <c r="O35" i="12"/>
  <c r="R34" i="12"/>
  <c r="Q34" i="12"/>
  <c r="P34" i="12"/>
  <c r="O34" i="12"/>
  <c r="R33" i="12"/>
  <c r="Q33" i="12"/>
  <c r="P33" i="12"/>
  <c r="O33" i="12"/>
  <c r="R32" i="12"/>
  <c r="Q32" i="12"/>
  <c r="P32" i="12"/>
  <c r="O32" i="12"/>
  <c r="R31" i="12"/>
  <c r="Q31" i="12"/>
  <c r="P31" i="12"/>
  <c r="O31" i="12"/>
  <c r="R30" i="12"/>
  <c r="Q30" i="12"/>
  <c r="P30" i="12"/>
  <c r="O30" i="12"/>
  <c r="R29" i="12"/>
  <c r="Q29" i="12"/>
  <c r="P29" i="12"/>
  <c r="O29" i="12"/>
  <c r="R28" i="12"/>
  <c r="Q28" i="12"/>
  <c r="P28" i="12"/>
  <c r="O28" i="12"/>
  <c r="R11" i="12"/>
  <c r="Q11" i="12"/>
  <c r="P11" i="12"/>
  <c r="O11" i="12"/>
  <c r="R26" i="12"/>
  <c r="Q26" i="12"/>
  <c r="P26" i="12"/>
  <c r="O26" i="12"/>
  <c r="R25" i="12"/>
  <c r="Q25" i="12"/>
  <c r="P25" i="12"/>
  <c r="O25" i="12"/>
  <c r="R24" i="12"/>
  <c r="Q24" i="12"/>
  <c r="P24" i="12"/>
  <c r="O24" i="12"/>
  <c r="R23" i="12"/>
  <c r="Q23" i="12"/>
  <c r="P23" i="12"/>
  <c r="O23" i="12"/>
  <c r="R22" i="12"/>
  <c r="Q22" i="12"/>
  <c r="P22" i="12"/>
  <c r="O22" i="12"/>
  <c r="R21" i="12"/>
  <c r="Q21" i="12"/>
  <c r="P21" i="12"/>
  <c r="O21" i="12"/>
  <c r="R66" i="12"/>
  <c r="Q66" i="12"/>
  <c r="P66" i="12"/>
  <c r="O66" i="12"/>
  <c r="R43" i="12"/>
  <c r="Q43" i="12"/>
  <c r="P43" i="12"/>
  <c r="O43" i="12"/>
  <c r="R18" i="12"/>
  <c r="Q18" i="12"/>
  <c r="P18" i="12"/>
  <c r="O18" i="12"/>
  <c r="R17" i="12"/>
  <c r="Q17" i="12"/>
  <c r="P17" i="12"/>
  <c r="O17" i="12"/>
  <c r="R16" i="12"/>
  <c r="Q16" i="12"/>
  <c r="P16" i="12"/>
  <c r="O16" i="12"/>
  <c r="R15" i="12"/>
  <c r="Q15" i="12"/>
  <c r="P15" i="12"/>
  <c r="O15" i="12"/>
  <c r="R14" i="12"/>
  <c r="Q14" i="12"/>
  <c r="P14" i="12"/>
  <c r="O14" i="12"/>
  <c r="R6" i="12"/>
  <c r="Q6" i="12"/>
  <c r="P6" i="12"/>
  <c r="O6" i="12"/>
  <c r="R5" i="12"/>
  <c r="Q5" i="12"/>
  <c r="P5" i="12"/>
  <c r="O5" i="12"/>
  <c r="R4" i="12"/>
  <c r="Q4" i="12"/>
  <c r="P4" i="12"/>
  <c r="O4" i="12"/>
  <c r="R10" i="12"/>
  <c r="Q10" i="12"/>
  <c r="P10" i="12"/>
  <c r="O10" i="12"/>
  <c r="R9" i="12"/>
  <c r="Q9" i="12"/>
  <c r="P9" i="12"/>
  <c r="O9" i="12"/>
  <c r="R8" i="12"/>
  <c r="Q8" i="12"/>
  <c r="P8" i="12"/>
  <c r="O8" i="12"/>
  <c r="R7" i="12"/>
  <c r="Q7" i="12"/>
  <c r="P7" i="12"/>
  <c r="O7" i="12"/>
  <c r="R27" i="12"/>
  <c r="Q27" i="12"/>
  <c r="P27" i="12"/>
  <c r="O27" i="12"/>
  <c r="R40" i="12"/>
  <c r="Q40" i="12"/>
  <c r="P40" i="12"/>
  <c r="O40" i="12"/>
  <c r="R41" i="12"/>
  <c r="Q41" i="12"/>
  <c r="P41" i="12"/>
  <c r="O41" i="12"/>
  <c r="R3" i="12"/>
  <c r="Q3" i="12"/>
  <c r="P3" i="12"/>
  <c r="O3" i="12"/>
  <c r="AG705" i="10"/>
  <c r="AL774" i="10" l="1"/>
  <c r="AR774" i="10" s="1"/>
  <c r="AQ774" i="10"/>
  <c r="AL775" i="10"/>
  <c r="AR775" i="10" s="1"/>
  <c r="AQ775" i="10"/>
  <c r="P1" i="12"/>
  <c r="O1" i="12"/>
  <c r="Q1" i="12"/>
  <c r="R1" i="12"/>
  <c r="P12" i="19"/>
  <c r="O11" i="19"/>
  <c r="P11" i="19"/>
  <c r="O13" i="19"/>
  <c r="P13" i="19"/>
  <c r="O12" i="19"/>
  <c r="K7" i="18"/>
  <c r="I8" i="18"/>
  <c r="J8" i="18"/>
  <c r="K6" i="18" s="1"/>
  <c r="AS774" i="10" l="1"/>
  <c r="AS775" i="10"/>
  <c r="K5" i="18"/>
  <c r="P14" i="19"/>
  <c r="Q13" i="19" s="1"/>
  <c r="O14" i="19"/>
  <c r="Q12" i="19"/>
  <c r="Q11" i="19" l="1"/>
  <c r="H18" i="14"/>
  <c r="G18" i="14"/>
  <c r="I5" i="16"/>
  <c r="H5" i="16"/>
  <c r="G5" i="16"/>
  <c r="F5" i="16"/>
  <c r="E5" i="16"/>
  <c r="D5" i="16"/>
  <c r="K66" i="12" l="1"/>
  <c r="AB172" i="12" l="1"/>
  <c r="AB171" i="12"/>
  <c r="AB170" i="12"/>
  <c r="AB169" i="12"/>
  <c r="AB168" i="12"/>
  <c r="AB167" i="12"/>
  <c r="AB166" i="12"/>
  <c r="AB165" i="12"/>
  <c r="AB164" i="12"/>
  <c r="AB163" i="12"/>
  <c r="AB162" i="12"/>
  <c r="AB161" i="12"/>
  <c r="AB160" i="12"/>
  <c r="AB159" i="12"/>
  <c r="AB158" i="12"/>
  <c r="AB157" i="12"/>
  <c r="AB156" i="12"/>
  <c r="AB155" i="12"/>
  <c r="AB154" i="12"/>
  <c r="AB153" i="12"/>
  <c r="AB152" i="12"/>
  <c r="AB151" i="12"/>
  <c r="AB150" i="12"/>
  <c r="AB149" i="12"/>
  <c r="AB148" i="12"/>
  <c r="AB147" i="12"/>
  <c r="AB146" i="12"/>
  <c r="AB145" i="12"/>
  <c r="AB144" i="12"/>
  <c r="AB143" i="12"/>
  <c r="AB142" i="12"/>
  <c r="AB141" i="12"/>
  <c r="AB140" i="12"/>
  <c r="AB139" i="12"/>
  <c r="AB138" i="12"/>
  <c r="AB137" i="12"/>
  <c r="AB136" i="12"/>
  <c r="AB135" i="12"/>
  <c r="AB134" i="12"/>
  <c r="AB133" i="12"/>
  <c r="AB132" i="12"/>
  <c r="AB131" i="12"/>
  <c r="AB130" i="12"/>
  <c r="AB129" i="12"/>
  <c r="AB128" i="12"/>
  <c r="AB127" i="12"/>
  <c r="AB126" i="12"/>
  <c r="AB125" i="12"/>
  <c r="AB124" i="12"/>
  <c r="AB123" i="12"/>
  <c r="AB122" i="12"/>
  <c r="AB121" i="12"/>
  <c r="AB120" i="12"/>
  <c r="AB119" i="12"/>
  <c r="AB118" i="12"/>
  <c r="AB117" i="12"/>
  <c r="AB116" i="12"/>
  <c r="AB115" i="12"/>
  <c r="AB114" i="12"/>
  <c r="AB113" i="12"/>
  <c r="AB112" i="12"/>
  <c r="AB111" i="12"/>
  <c r="AB110" i="12"/>
  <c r="AB109" i="12"/>
  <c r="AB108" i="12"/>
  <c r="AB107" i="12"/>
  <c r="AB106" i="12"/>
  <c r="AB105" i="12"/>
  <c r="AB104" i="12"/>
  <c r="AB103" i="12"/>
  <c r="AB102" i="12"/>
  <c r="AB101" i="12"/>
  <c r="AB100" i="12"/>
  <c r="AB99" i="12"/>
  <c r="AB98" i="12"/>
  <c r="AB97" i="12"/>
  <c r="AB96" i="12"/>
  <c r="AB95" i="12"/>
  <c r="AB94" i="12"/>
  <c r="AB93" i="12"/>
  <c r="AB92" i="12"/>
  <c r="AB91" i="12"/>
  <c r="AB90" i="12"/>
  <c r="AB89" i="12"/>
  <c r="AB88" i="12"/>
  <c r="AB87" i="12"/>
  <c r="AB86" i="12"/>
  <c r="AB85" i="12"/>
  <c r="AB84" i="12"/>
  <c r="AB83" i="12"/>
  <c r="AB82" i="12"/>
  <c r="AB81" i="12"/>
  <c r="AB80" i="12"/>
  <c r="AB79" i="12"/>
  <c r="AB78" i="12"/>
  <c r="AB77" i="12"/>
  <c r="AB76" i="12"/>
  <c r="AB75" i="12"/>
  <c r="AB74" i="12"/>
  <c r="AB73" i="12"/>
  <c r="AB72" i="12"/>
  <c r="AB71" i="12"/>
  <c r="AB70" i="12"/>
  <c r="AB69" i="12"/>
  <c r="AB68" i="12"/>
  <c r="AB67" i="12"/>
  <c r="AB39" i="12"/>
  <c r="AB65" i="12"/>
  <c r="AB64" i="12"/>
  <c r="AB63" i="12"/>
  <c r="AB62" i="12"/>
  <c r="AB61" i="12"/>
  <c r="AB60" i="12"/>
  <c r="AB59" i="12"/>
  <c r="AB58" i="12"/>
  <c r="AB57" i="12"/>
  <c r="AB56" i="12"/>
  <c r="AB55" i="12"/>
  <c r="AB54" i="12"/>
  <c r="AB53" i="12"/>
  <c r="AB52" i="12"/>
  <c r="AB51" i="12"/>
  <c r="AB50" i="12"/>
  <c r="AB49" i="12"/>
  <c r="AB48" i="12"/>
  <c r="AB47" i="12"/>
  <c r="AB46" i="12"/>
  <c r="AB45" i="12"/>
  <c r="AB44" i="12"/>
  <c r="AB42" i="12"/>
  <c r="AB20" i="12"/>
  <c r="AB19" i="12"/>
  <c r="AB13" i="12"/>
  <c r="AB12" i="12"/>
  <c r="AB38" i="12"/>
  <c r="AB37" i="12"/>
  <c r="AB36" i="12"/>
  <c r="AB35" i="12"/>
  <c r="AB34" i="12"/>
  <c r="AB33" i="12"/>
  <c r="AB32" i="12"/>
  <c r="AB31" i="12"/>
  <c r="AB30" i="12"/>
  <c r="AB29" i="12"/>
  <c r="AB28" i="12"/>
  <c r="AB11" i="12"/>
  <c r="AB26" i="12"/>
  <c r="AB25" i="12"/>
  <c r="AB24" i="12"/>
  <c r="AB23" i="12"/>
  <c r="AB22" i="12"/>
  <c r="AB21" i="12"/>
  <c r="AB66" i="12"/>
  <c r="AB43" i="12"/>
  <c r="AB18" i="12"/>
  <c r="AB17" i="12"/>
  <c r="AB16" i="12"/>
  <c r="AB15" i="12"/>
  <c r="AB14" i="12"/>
  <c r="AB6" i="12"/>
  <c r="AB5" i="12"/>
  <c r="AB4" i="12"/>
  <c r="AB10" i="12"/>
  <c r="AB9" i="12"/>
  <c r="AB8" i="12"/>
  <c r="AB7" i="12"/>
  <c r="AB27" i="12"/>
  <c r="AB40" i="12"/>
  <c r="AB41" i="12"/>
  <c r="AB3" i="12"/>
  <c r="AL47" i="12" l="1"/>
  <c r="AU47" i="12" s="1"/>
  <c r="AK47" i="12"/>
  <c r="AT47" i="12" s="1"/>
  <c r="AN47" i="12"/>
  <c r="AW47" i="12" s="1"/>
  <c r="AM47" i="12"/>
  <c r="AV47" i="12" s="1"/>
  <c r="AO47" i="12"/>
  <c r="AX47" i="12" s="1"/>
  <c r="AL33" i="12"/>
  <c r="AU33" i="12" s="1"/>
  <c r="AM33" i="12"/>
  <c r="AV33" i="12" s="1"/>
  <c r="AN33" i="12"/>
  <c r="AW33" i="12" s="1"/>
  <c r="AK33" i="12"/>
  <c r="AT33" i="12" s="1"/>
  <c r="AO33" i="12"/>
  <c r="AX33" i="12" s="1"/>
  <c r="AK83" i="12"/>
  <c r="AT83" i="12" s="1"/>
  <c r="AO83" i="12"/>
  <c r="AX83" i="12" s="1"/>
  <c r="AL83" i="12"/>
  <c r="AU83" i="12" s="1"/>
  <c r="AN83" i="12"/>
  <c r="AW83" i="12" s="1"/>
  <c r="AM83" i="12"/>
  <c r="AV83" i="12" s="1"/>
  <c r="AK103" i="12"/>
  <c r="AT103" i="12" s="1"/>
  <c r="AN103" i="12"/>
  <c r="AW103" i="12" s="1"/>
  <c r="AM103" i="12"/>
  <c r="AV103" i="12" s="1"/>
  <c r="AL103" i="12"/>
  <c r="AU103" i="12" s="1"/>
  <c r="AO103" i="12"/>
  <c r="AX103" i="12" s="1"/>
  <c r="AL34" i="12"/>
  <c r="AU34" i="12" s="1"/>
  <c r="AK34" i="12"/>
  <c r="AT34" i="12" s="1"/>
  <c r="AO34" i="12"/>
  <c r="AX34" i="12" s="1"/>
  <c r="AN34" i="12"/>
  <c r="AW34" i="12" s="1"/>
  <c r="AM34" i="12"/>
  <c r="AV34" i="12" s="1"/>
  <c r="AO84" i="12"/>
  <c r="AX84" i="12" s="1"/>
  <c r="AN84" i="12"/>
  <c r="AW84" i="12" s="1"/>
  <c r="AL84" i="12"/>
  <c r="AU84" i="12" s="1"/>
  <c r="AK84" i="12"/>
  <c r="AT84" i="12" s="1"/>
  <c r="AM84" i="12"/>
  <c r="AV84" i="12" s="1"/>
  <c r="AN104" i="12"/>
  <c r="AW104" i="12" s="1"/>
  <c r="AM104" i="12"/>
  <c r="AV104" i="12" s="1"/>
  <c r="AL104" i="12"/>
  <c r="AU104" i="12" s="1"/>
  <c r="AO104" i="12"/>
  <c r="AX104" i="12" s="1"/>
  <c r="AK104" i="12"/>
  <c r="AT104" i="12" s="1"/>
  <c r="AO35" i="12"/>
  <c r="AX35" i="12" s="1"/>
  <c r="AN35" i="12"/>
  <c r="AW35" i="12" s="1"/>
  <c r="AM35" i="12"/>
  <c r="AV35" i="12" s="1"/>
  <c r="AL35" i="12"/>
  <c r="AU35" i="12" s="1"/>
  <c r="AK35" i="12"/>
  <c r="AT35" i="12" s="1"/>
  <c r="AO106" i="12"/>
  <c r="AX106" i="12" s="1"/>
  <c r="AN106" i="12"/>
  <c r="AW106" i="12" s="1"/>
  <c r="AM106" i="12"/>
  <c r="AV106" i="12" s="1"/>
  <c r="AL106" i="12"/>
  <c r="AU106" i="12" s="1"/>
  <c r="AK106" i="12"/>
  <c r="AT106" i="12" s="1"/>
  <c r="AO167" i="12"/>
  <c r="AX167" i="12" s="1"/>
  <c r="AK167" i="12"/>
  <c r="AT167" i="12" s="1"/>
  <c r="AM167" i="12"/>
  <c r="AV167" i="12" s="1"/>
  <c r="AN167" i="12"/>
  <c r="AW167" i="12" s="1"/>
  <c r="AL167" i="12"/>
  <c r="AU167" i="12" s="1"/>
  <c r="AN46" i="12"/>
  <c r="AW46" i="12" s="1"/>
  <c r="AM46" i="12"/>
  <c r="AV46" i="12" s="1"/>
  <c r="AL46" i="12"/>
  <c r="AU46" i="12" s="1"/>
  <c r="AK46" i="12"/>
  <c r="AT46" i="12" s="1"/>
  <c r="AO46" i="12"/>
  <c r="AX46" i="12" s="1"/>
  <c r="AM159" i="12"/>
  <c r="AV159" i="12" s="1"/>
  <c r="AL159" i="12"/>
  <c r="AU159" i="12" s="1"/>
  <c r="AK159" i="12"/>
  <c r="AT159" i="12" s="1"/>
  <c r="AO159" i="12"/>
  <c r="AX159" i="12" s="1"/>
  <c r="AN159" i="12"/>
  <c r="AW159" i="12" s="1"/>
  <c r="AL38" i="12"/>
  <c r="AU38" i="12" s="1"/>
  <c r="AN38" i="12"/>
  <c r="AW38" i="12" s="1"/>
  <c r="AK38" i="12"/>
  <c r="AT38" i="12" s="1"/>
  <c r="AO38" i="12"/>
  <c r="AX38" i="12" s="1"/>
  <c r="AM38" i="12"/>
  <c r="AV38" i="12" s="1"/>
  <c r="AN31" i="12"/>
  <c r="AW31" i="12" s="1"/>
  <c r="AM31" i="12"/>
  <c r="AV31" i="12" s="1"/>
  <c r="AL31" i="12"/>
  <c r="AU31" i="12" s="1"/>
  <c r="AO31" i="12"/>
  <c r="AX31" i="12" s="1"/>
  <c r="AK31" i="12"/>
  <c r="AT31" i="12" s="1"/>
  <c r="AO81" i="12"/>
  <c r="AX81" i="12" s="1"/>
  <c r="AK81" i="12"/>
  <c r="AT81" i="12" s="1"/>
  <c r="AN81" i="12"/>
  <c r="AW81" i="12" s="1"/>
  <c r="AM81" i="12"/>
  <c r="AV81" i="12" s="1"/>
  <c r="AL81" i="12"/>
  <c r="AU81" i="12" s="1"/>
  <c r="AO101" i="12"/>
  <c r="AX101" i="12" s="1"/>
  <c r="AN101" i="12"/>
  <c r="AW101" i="12" s="1"/>
  <c r="AL101" i="12"/>
  <c r="AU101" i="12" s="1"/>
  <c r="AK101" i="12"/>
  <c r="AT101" i="12" s="1"/>
  <c r="AM101" i="12"/>
  <c r="AV101" i="12" s="1"/>
  <c r="AL37" i="12"/>
  <c r="AU37" i="12" s="1"/>
  <c r="AK37" i="12"/>
  <c r="AT37" i="12" s="1"/>
  <c r="AN37" i="12"/>
  <c r="AW37" i="12" s="1"/>
  <c r="AM37" i="12"/>
  <c r="AV37" i="12" s="1"/>
  <c r="AO37" i="12"/>
  <c r="AX37" i="12" s="1"/>
  <c r="AM82" i="12"/>
  <c r="AV82" i="12" s="1"/>
  <c r="AN82" i="12"/>
  <c r="AW82" i="12" s="1"/>
  <c r="AO82" i="12"/>
  <c r="AX82" i="12" s="1"/>
  <c r="AK82" i="12"/>
  <c r="AT82" i="12" s="1"/>
  <c r="AL82" i="12"/>
  <c r="AU82" i="12" s="1"/>
  <c r="AC55" i="12"/>
  <c r="AC98" i="12"/>
  <c r="AC42" i="12"/>
  <c r="AC63" i="12"/>
  <c r="AC113" i="12"/>
  <c r="AC123" i="12"/>
  <c r="AC133" i="12"/>
  <c r="AC114" i="12"/>
  <c r="AC124" i="12"/>
  <c r="AC154" i="12"/>
  <c r="AC164" i="12"/>
  <c r="AC85" i="12"/>
  <c r="AC95" i="12"/>
  <c r="AC115" i="12"/>
  <c r="AC125" i="12"/>
  <c r="AC135" i="12"/>
  <c r="AC145" i="12"/>
  <c r="AC165" i="12"/>
  <c r="AC54" i="12"/>
  <c r="AC39" i="12"/>
  <c r="AC136" i="12"/>
  <c r="AC156" i="12"/>
  <c r="AC166" i="12"/>
  <c r="AC26" i="12"/>
  <c r="AC87" i="12"/>
  <c r="AC97" i="12"/>
  <c r="AC137" i="12"/>
  <c r="AC147" i="12"/>
  <c r="AC167" i="12"/>
  <c r="AC36" i="12"/>
  <c r="AC18" i="12"/>
  <c r="AC108" i="12"/>
  <c r="AC128" i="12"/>
  <c r="AC68" i="12"/>
  <c r="AC119" i="12"/>
  <c r="AC129" i="12"/>
  <c r="AC169" i="12"/>
  <c r="AC7" i="12"/>
  <c r="AC77" i="12"/>
  <c r="AC48" i="12"/>
  <c r="AC58" i="12"/>
  <c r="AC10" i="12"/>
  <c r="AC66" i="12"/>
  <c r="AC30" i="12"/>
  <c r="AC70" i="12"/>
  <c r="AC80" i="12"/>
  <c r="AC100" i="12"/>
  <c r="AC110" i="12"/>
  <c r="AC140" i="12"/>
  <c r="AC150" i="12"/>
  <c r="AC14" i="12"/>
  <c r="AC27" i="12"/>
  <c r="AC56" i="12"/>
  <c r="AC11" i="12"/>
  <c r="AC28" i="12"/>
  <c r="AC78" i="12"/>
  <c r="AC43" i="12"/>
  <c r="AC59" i="12"/>
  <c r="AC89" i="12"/>
  <c r="AC4" i="12"/>
  <c r="AC61" i="12"/>
  <c r="AC111" i="12"/>
  <c r="AC131" i="12"/>
  <c r="AC151" i="12"/>
  <c r="AC171" i="12"/>
  <c r="AC41" i="12"/>
  <c r="AC15" i="12"/>
  <c r="AC65" i="12"/>
  <c r="AC69" i="12"/>
  <c r="AC109" i="12"/>
  <c r="AC5" i="12"/>
  <c r="AC22" i="12"/>
  <c r="AC20" i="12"/>
  <c r="AC72" i="12"/>
  <c r="AC102" i="12"/>
  <c r="AC142" i="12"/>
  <c r="AC152" i="12"/>
  <c r="AC162" i="12"/>
  <c r="AC3" i="12"/>
  <c r="AC34" i="12"/>
  <c r="AC38" i="12"/>
  <c r="AC46" i="12"/>
  <c r="AC104" i="12"/>
  <c r="AC101" i="12"/>
  <c r="AC83" i="12"/>
  <c r="AC35" i="12"/>
  <c r="AC84" i="12"/>
  <c r="AC52" i="12"/>
  <c r="AC40" i="12"/>
  <c r="AC6" i="12"/>
  <c r="AC21" i="12"/>
  <c r="AC29" i="12"/>
  <c r="AC37" i="12"/>
  <c r="AC57" i="12"/>
  <c r="AC49" i="12"/>
  <c r="AC73" i="12"/>
  <c r="AC105" i="12"/>
  <c r="AC103" i="12"/>
  <c r="AC106" i="12"/>
  <c r="AC53" i="12"/>
  <c r="AC8" i="12"/>
  <c r="AC9" i="12"/>
  <c r="AC16" i="12"/>
  <c r="AC17" i="12"/>
  <c r="AC23" i="12"/>
  <c r="AC24" i="12"/>
  <c r="AC25" i="12"/>
  <c r="AC31" i="12"/>
  <c r="AC32" i="12"/>
  <c r="AC33" i="12"/>
  <c r="AC12" i="12"/>
  <c r="AC13" i="12"/>
  <c r="AC19" i="12"/>
  <c r="AC47" i="12"/>
  <c r="AC71" i="12"/>
  <c r="AC45" i="12"/>
  <c r="AC50" i="12"/>
  <c r="AC121" i="12"/>
  <c r="AC60" i="12"/>
  <c r="AC76" i="12"/>
  <c r="AC82" i="12"/>
  <c r="AC74" i="12"/>
  <c r="AC79" i="12"/>
  <c r="AC81" i="12"/>
  <c r="AC116" i="12"/>
  <c r="AC118" i="12"/>
  <c r="AC75" i="12"/>
  <c r="AC158" i="12"/>
  <c r="AC62" i="12"/>
  <c r="AC93" i="12"/>
  <c r="AC120" i="12"/>
  <c r="AC130" i="12"/>
  <c r="AC138" i="12"/>
  <c r="AC51" i="12"/>
  <c r="AC67" i="12"/>
  <c r="AC86" i="12"/>
  <c r="AC91" i="12"/>
  <c r="AC94" i="12"/>
  <c r="AC96" i="12"/>
  <c r="AC44" i="12"/>
  <c r="AC64" i="12"/>
  <c r="AC88" i="12"/>
  <c r="AC90" i="12"/>
  <c r="AC92" i="12"/>
  <c r="AC99" i="12"/>
  <c r="AC107" i="12"/>
  <c r="AC117" i="12"/>
  <c r="AC139" i="12"/>
  <c r="AC143" i="12"/>
  <c r="AC141" i="12"/>
  <c r="AC148" i="12"/>
  <c r="AC112" i="12"/>
  <c r="AC144" i="12"/>
  <c r="AC122" i="12"/>
  <c r="AC149" i="12"/>
  <c r="AC163" i="12"/>
  <c r="AC146" i="12"/>
  <c r="AC161" i="12"/>
  <c r="AC126" i="12"/>
  <c r="AC153" i="12"/>
  <c r="AC127" i="12"/>
  <c r="AC155" i="12"/>
  <c r="AC157" i="12"/>
  <c r="AC159" i="12"/>
  <c r="AC160" i="12"/>
  <c r="AC168" i="12"/>
  <c r="AC172" i="12"/>
  <c r="AC170" i="12"/>
  <c r="AC132" i="12"/>
  <c r="AC134" i="12"/>
  <c r="H17" i="14" l="1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H2" i="14"/>
  <c r="G2" i="14"/>
  <c r="M21" i="12" l="1"/>
  <c r="L21" i="12"/>
  <c r="K21" i="12"/>
  <c r="J21" i="12"/>
  <c r="I21" i="12"/>
  <c r="H21" i="12"/>
  <c r="V21" i="12" s="1"/>
  <c r="M42" i="12"/>
  <c r="L42" i="12"/>
  <c r="K42" i="12"/>
  <c r="J42" i="12"/>
  <c r="I42" i="12"/>
  <c r="H42" i="12"/>
  <c r="M39" i="12"/>
  <c r="L39" i="12"/>
  <c r="K39" i="12"/>
  <c r="J39" i="12"/>
  <c r="H39" i="12"/>
  <c r="V39" i="12" s="1"/>
  <c r="M96" i="12"/>
  <c r="L96" i="12"/>
  <c r="K96" i="12"/>
  <c r="J96" i="12"/>
  <c r="I96" i="12"/>
  <c r="H96" i="12"/>
  <c r="M7" i="12"/>
  <c r="L7" i="12"/>
  <c r="K7" i="12"/>
  <c r="J7" i="12"/>
  <c r="I7" i="12"/>
  <c r="H7" i="12"/>
  <c r="M112" i="12"/>
  <c r="L112" i="12"/>
  <c r="K112" i="12"/>
  <c r="J112" i="12"/>
  <c r="I112" i="12"/>
  <c r="H112" i="12"/>
  <c r="M109" i="12"/>
  <c r="L109" i="12"/>
  <c r="K109" i="12"/>
  <c r="J109" i="12"/>
  <c r="I109" i="12"/>
  <c r="H109" i="12"/>
  <c r="M99" i="12"/>
  <c r="L99" i="12"/>
  <c r="K99" i="12"/>
  <c r="J99" i="12"/>
  <c r="I99" i="12"/>
  <c r="H99" i="12"/>
  <c r="M45" i="12"/>
  <c r="L45" i="12"/>
  <c r="K45" i="12"/>
  <c r="J45" i="12"/>
  <c r="I45" i="12"/>
  <c r="H45" i="12"/>
  <c r="M29" i="12"/>
  <c r="L29" i="12"/>
  <c r="K29" i="12"/>
  <c r="J29" i="12"/>
  <c r="I29" i="12"/>
  <c r="H29" i="12"/>
  <c r="M44" i="12"/>
  <c r="L44" i="12"/>
  <c r="K44" i="12"/>
  <c r="J44" i="12"/>
  <c r="I44" i="12"/>
  <c r="H44" i="12"/>
  <c r="M22" i="12"/>
  <c r="L22" i="12"/>
  <c r="K22" i="12"/>
  <c r="J22" i="12"/>
  <c r="I22" i="12"/>
  <c r="H22" i="12"/>
  <c r="M23" i="12"/>
  <c r="L23" i="12"/>
  <c r="K23" i="12"/>
  <c r="J23" i="12"/>
  <c r="I23" i="12"/>
  <c r="H23" i="12"/>
  <c r="M106" i="12"/>
  <c r="L106" i="12"/>
  <c r="K106" i="12"/>
  <c r="J106" i="12"/>
  <c r="I106" i="12"/>
  <c r="H106" i="12"/>
  <c r="M103" i="12"/>
  <c r="L103" i="12"/>
  <c r="K103" i="12"/>
  <c r="J103" i="12"/>
  <c r="I103" i="12"/>
  <c r="H103" i="12"/>
  <c r="M114" i="12"/>
  <c r="L114" i="12"/>
  <c r="K114" i="12"/>
  <c r="J114" i="12"/>
  <c r="I114" i="12"/>
  <c r="H114" i="12"/>
  <c r="M111" i="12"/>
  <c r="L111" i="12"/>
  <c r="K111" i="12"/>
  <c r="J111" i="12"/>
  <c r="I111" i="12"/>
  <c r="H111" i="12"/>
  <c r="M113" i="12"/>
  <c r="L113" i="12"/>
  <c r="K113" i="12"/>
  <c r="J113" i="12"/>
  <c r="I113" i="12"/>
  <c r="H113" i="12"/>
  <c r="M110" i="12"/>
  <c r="L110" i="12"/>
  <c r="K110" i="12"/>
  <c r="J110" i="12"/>
  <c r="I110" i="12"/>
  <c r="H110" i="12"/>
  <c r="M66" i="12"/>
  <c r="L66" i="12"/>
  <c r="J66" i="12"/>
  <c r="I66" i="12"/>
  <c r="H66" i="12"/>
  <c r="M43" i="12"/>
  <c r="L43" i="12"/>
  <c r="K43" i="12"/>
  <c r="J43" i="12"/>
  <c r="I43" i="12"/>
  <c r="H43" i="12"/>
  <c r="M27" i="12"/>
  <c r="L27" i="12"/>
  <c r="K27" i="12"/>
  <c r="J27" i="12"/>
  <c r="I27" i="12"/>
  <c r="H27" i="12"/>
  <c r="M6" i="12"/>
  <c r="L6" i="12"/>
  <c r="K6" i="12"/>
  <c r="J6" i="12"/>
  <c r="I6" i="12"/>
  <c r="H6" i="12"/>
  <c r="M144" i="12"/>
  <c r="L144" i="12"/>
  <c r="K144" i="12"/>
  <c r="J144" i="12"/>
  <c r="I144" i="12"/>
  <c r="H144" i="12"/>
  <c r="V144" i="12" s="1"/>
  <c r="M137" i="12"/>
  <c r="L137" i="12"/>
  <c r="K137" i="12"/>
  <c r="J137" i="12"/>
  <c r="H137" i="12"/>
  <c r="V137" i="12" s="1"/>
  <c r="M132" i="12"/>
  <c r="L132" i="12"/>
  <c r="K132" i="12"/>
  <c r="J132" i="12"/>
  <c r="H132" i="12"/>
  <c r="V132" i="12" s="1"/>
  <c r="M131" i="12"/>
  <c r="L131" i="12"/>
  <c r="K131" i="12"/>
  <c r="J131" i="12"/>
  <c r="H131" i="12"/>
  <c r="V131" i="12" s="1"/>
  <c r="M130" i="12"/>
  <c r="L130" i="12"/>
  <c r="K130" i="12"/>
  <c r="J130" i="12"/>
  <c r="I130" i="12"/>
  <c r="H130" i="12"/>
  <c r="V130" i="12" s="1"/>
  <c r="M143" i="12"/>
  <c r="L143" i="12"/>
  <c r="K143" i="12"/>
  <c r="J143" i="12"/>
  <c r="H143" i="12"/>
  <c r="V143" i="12" s="1"/>
  <c r="M140" i="12"/>
  <c r="L140" i="12"/>
  <c r="K140" i="12"/>
  <c r="J140" i="12"/>
  <c r="I140" i="12"/>
  <c r="H140" i="12"/>
  <c r="V140" i="12" s="1"/>
  <c r="M122" i="12"/>
  <c r="L122" i="12"/>
  <c r="K122" i="12"/>
  <c r="J122" i="12"/>
  <c r="H122" i="12"/>
  <c r="V122" i="12" s="1"/>
  <c r="M121" i="12"/>
  <c r="L121" i="12"/>
  <c r="K121" i="12"/>
  <c r="J121" i="12"/>
  <c r="H121" i="12"/>
  <c r="V121" i="12" s="1"/>
  <c r="M120" i="12"/>
  <c r="L120" i="12"/>
  <c r="K120" i="12"/>
  <c r="J120" i="12"/>
  <c r="I120" i="12"/>
  <c r="H120" i="12"/>
  <c r="V120" i="12" s="1"/>
  <c r="M142" i="12"/>
  <c r="L142" i="12"/>
  <c r="K142" i="12"/>
  <c r="J142" i="12"/>
  <c r="H142" i="12"/>
  <c r="V142" i="12" s="1"/>
  <c r="M129" i="12"/>
  <c r="L129" i="12"/>
  <c r="K129" i="12"/>
  <c r="J129" i="12"/>
  <c r="I129" i="12"/>
  <c r="H129" i="12"/>
  <c r="V129" i="12" s="1"/>
  <c r="M58" i="12"/>
  <c r="L58" i="12"/>
  <c r="K58" i="12"/>
  <c r="J58" i="12"/>
  <c r="I58" i="12"/>
  <c r="H58" i="12"/>
  <c r="V58" i="12" s="1"/>
  <c r="M49" i="12"/>
  <c r="L49" i="12"/>
  <c r="K49" i="12"/>
  <c r="J49" i="12"/>
  <c r="I49" i="12"/>
  <c r="H49" i="12"/>
  <c r="V49" i="12" s="1"/>
  <c r="M51" i="12"/>
  <c r="L51" i="12"/>
  <c r="K51" i="12"/>
  <c r="J51" i="12"/>
  <c r="I51" i="12"/>
  <c r="H51" i="12"/>
  <c r="V51" i="12" s="1"/>
  <c r="M104" i="12"/>
  <c r="L104" i="12"/>
  <c r="K104" i="12"/>
  <c r="J104" i="12"/>
  <c r="I104" i="12"/>
  <c r="H104" i="12"/>
  <c r="M101" i="12"/>
  <c r="L101" i="12"/>
  <c r="K101" i="12"/>
  <c r="J101" i="12"/>
  <c r="I101" i="12"/>
  <c r="H101" i="12"/>
  <c r="M47" i="12"/>
  <c r="L47" i="12"/>
  <c r="K47" i="12"/>
  <c r="J47" i="12"/>
  <c r="I47" i="12"/>
  <c r="H47" i="12"/>
  <c r="M36" i="12"/>
  <c r="L36" i="12"/>
  <c r="K36" i="12"/>
  <c r="J36" i="12"/>
  <c r="I36" i="12"/>
  <c r="H36" i="12"/>
  <c r="M46" i="12"/>
  <c r="L46" i="12"/>
  <c r="K46" i="12"/>
  <c r="J46" i="12"/>
  <c r="I46" i="12"/>
  <c r="H46" i="12"/>
  <c r="M32" i="12"/>
  <c r="L32" i="12"/>
  <c r="K32" i="12"/>
  <c r="J32" i="12"/>
  <c r="I32" i="12"/>
  <c r="H32" i="12"/>
  <c r="AN7" i="10"/>
  <c r="AO7" i="10"/>
  <c r="AP7" i="10"/>
  <c r="AQ7" i="10"/>
  <c r="AR7" i="10"/>
  <c r="AM7" i="10"/>
  <c r="AR309" i="10"/>
  <c r="AQ309" i="10"/>
  <c r="AP309" i="10"/>
  <c r="AO309" i="10"/>
  <c r="AN309" i="10"/>
  <c r="AM309" i="10"/>
  <c r="AR308" i="10"/>
  <c r="AQ308" i="10"/>
  <c r="AP308" i="10"/>
  <c r="AO308" i="10"/>
  <c r="AN308" i="10"/>
  <c r="AM308" i="10"/>
  <c r="AR307" i="10"/>
  <c r="AQ307" i="10"/>
  <c r="AP307" i="10"/>
  <c r="AO307" i="10"/>
  <c r="AN307" i="10"/>
  <c r="AM307" i="10"/>
  <c r="AR306" i="10"/>
  <c r="AQ306" i="10"/>
  <c r="AP306" i="10"/>
  <c r="AO306" i="10"/>
  <c r="AN306" i="10"/>
  <c r="AM306" i="10"/>
  <c r="AR766" i="10"/>
  <c r="M133" i="12" s="1"/>
  <c r="AQ766" i="10"/>
  <c r="L133" i="12" s="1"/>
  <c r="AP766" i="10"/>
  <c r="K133" i="12" s="1"/>
  <c r="AO766" i="10"/>
  <c r="J133" i="12" s="1"/>
  <c r="AN766" i="10"/>
  <c r="I133" i="12" s="1"/>
  <c r="AM766" i="10"/>
  <c r="H133" i="12" s="1"/>
  <c r="AR765" i="10"/>
  <c r="M123" i="12" s="1"/>
  <c r="AQ765" i="10"/>
  <c r="L123" i="12" s="1"/>
  <c r="AP765" i="10"/>
  <c r="K123" i="12" s="1"/>
  <c r="AO765" i="10"/>
  <c r="J123" i="12" s="1"/>
  <c r="AN765" i="10"/>
  <c r="I123" i="12" s="1"/>
  <c r="AM765" i="10"/>
  <c r="H123" i="12" s="1"/>
  <c r="AR764" i="10"/>
  <c r="AQ764" i="10"/>
  <c r="AP764" i="10"/>
  <c r="AO764" i="10"/>
  <c r="AN764" i="10"/>
  <c r="AM764" i="10"/>
  <c r="AR763" i="10"/>
  <c r="AQ763" i="10"/>
  <c r="AP763" i="10"/>
  <c r="AO763" i="10"/>
  <c r="AN763" i="10"/>
  <c r="AM763" i="10"/>
  <c r="AR762" i="10"/>
  <c r="M139" i="12" s="1"/>
  <c r="AQ762" i="10"/>
  <c r="L139" i="12" s="1"/>
  <c r="AP762" i="10"/>
  <c r="K139" i="12" s="1"/>
  <c r="AO762" i="10"/>
  <c r="J139" i="12" s="1"/>
  <c r="AN762" i="10"/>
  <c r="I139" i="12" s="1"/>
  <c r="AM762" i="10"/>
  <c r="H139" i="12" s="1"/>
  <c r="AR761" i="10"/>
  <c r="M128" i="12" s="1"/>
  <c r="AQ761" i="10"/>
  <c r="L128" i="12" s="1"/>
  <c r="AP761" i="10"/>
  <c r="K128" i="12" s="1"/>
  <c r="AO761" i="10"/>
  <c r="J128" i="12" s="1"/>
  <c r="AN761" i="10"/>
  <c r="I128" i="12" s="1"/>
  <c r="AM761" i="10"/>
  <c r="H128" i="12" s="1"/>
  <c r="AR760" i="10"/>
  <c r="AQ760" i="10"/>
  <c r="AP760" i="10"/>
  <c r="AO760" i="10"/>
  <c r="AN760" i="10"/>
  <c r="I141" i="12" s="1"/>
  <c r="AM760" i="10"/>
  <c r="AR759" i="10"/>
  <c r="M64" i="12" s="1"/>
  <c r="AQ759" i="10"/>
  <c r="L64" i="12" s="1"/>
  <c r="AP759" i="10"/>
  <c r="K64" i="12" s="1"/>
  <c r="AO759" i="10"/>
  <c r="J64" i="12" s="1"/>
  <c r="AN759" i="10"/>
  <c r="I64" i="12" s="1"/>
  <c r="AM759" i="10"/>
  <c r="H64" i="12" s="1"/>
  <c r="AR758" i="10"/>
  <c r="M55" i="12" s="1"/>
  <c r="AQ758" i="10"/>
  <c r="L55" i="12" s="1"/>
  <c r="AP758" i="10"/>
  <c r="K55" i="12" s="1"/>
  <c r="AO758" i="10"/>
  <c r="J55" i="12" s="1"/>
  <c r="AN758" i="10"/>
  <c r="I55" i="12" s="1"/>
  <c r="AM758" i="10"/>
  <c r="H55" i="12" s="1"/>
  <c r="AR757" i="10"/>
  <c r="AQ757" i="10"/>
  <c r="AP757" i="10"/>
  <c r="AO757" i="10"/>
  <c r="AN757" i="10"/>
  <c r="I65" i="12" s="1"/>
  <c r="AM757" i="10"/>
  <c r="AR756" i="10"/>
  <c r="AQ756" i="10"/>
  <c r="AP756" i="10"/>
  <c r="AO756" i="10"/>
  <c r="AN756" i="10"/>
  <c r="I56" i="12" s="1"/>
  <c r="AM756" i="10"/>
  <c r="AR755" i="10"/>
  <c r="AQ755" i="10"/>
  <c r="AP755" i="10"/>
  <c r="AO755" i="10"/>
  <c r="AN755" i="10"/>
  <c r="I68" i="12" s="1"/>
  <c r="AM755" i="10"/>
  <c r="AR754" i="10"/>
  <c r="M62" i="12" s="1"/>
  <c r="AQ754" i="10"/>
  <c r="L62" i="12" s="1"/>
  <c r="AP754" i="10"/>
  <c r="K62" i="12" s="1"/>
  <c r="AO754" i="10"/>
  <c r="J62" i="12" s="1"/>
  <c r="AN754" i="10"/>
  <c r="I62" i="12" s="1"/>
  <c r="AM754" i="10"/>
  <c r="H62" i="12" s="1"/>
  <c r="AR753" i="10"/>
  <c r="M53" i="12" s="1"/>
  <c r="AQ753" i="10"/>
  <c r="L53" i="12" s="1"/>
  <c r="AP753" i="10"/>
  <c r="K53" i="12" s="1"/>
  <c r="AO753" i="10"/>
  <c r="J53" i="12" s="1"/>
  <c r="AN753" i="10"/>
  <c r="I53" i="12" s="1"/>
  <c r="AM753" i="10"/>
  <c r="H53" i="12" s="1"/>
  <c r="AR752" i="10"/>
  <c r="M63" i="12" s="1"/>
  <c r="AQ752" i="10"/>
  <c r="L63" i="12" s="1"/>
  <c r="AP752" i="10"/>
  <c r="K63" i="12" s="1"/>
  <c r="AO752" i="10"/>
  <c r="J63" i="12" s="1"/>
  <c r="AN752" i="10"/>
  <c r="I63" i="12" s="1"/>
  <c r="AM752" i="10"/>
  <c r="H63" i="12" s="1"/>
  <c r="AR751" i="10"/>
  <c r="M54" i="12" s="1"/>
  <c r="AQ751" i="10"/>
  <c r="L54" i="12" s="1"/>
  <c r="AP751" i="10"/>
  <c r="K54" i="12" s="1"/>
  <c r="AO751" i="10"/>
  <c r="J54" i="12" s="1"/>
  <c r="AN751" i="10"/>
  <c r="I54" i="12" s="1"/>
  <c r="AM751" i="10"/>
  <c r="H54" i="12" s="1"/>
  <c r="AR750" i="10"/>
  <c r="M61" i="12" s="1"/>
  <c r="AQ750" i="10"/>
  <c r="L61" i="12" s="1"/>
  <c r="AP750" i="10"/>
  <c r="K61" i="12" s="1"/>
  <c r="AO750" i="10"/>
  <c r="J61" i="12" s="1"/>
  <c r="AN750" i="10"/>
  <c r="I61" i="12" s="1"/>
  <c r="AM750" i="10"/>
  <c r="H61" i="12" s="1"/>
  <c r="AR749" i="10"/>
  <c r="M52" i="12" s="1"/>
  <c r="AQ749" i="10"/>
  <c r="L52" i="12" s="1"/>
  <c r="AP749" i="10"/>
  <c r="K52" i="12" s="1"/>
  <c r="AO749" i="10"/>
  <c r="J52" i="12" s="1"/>
  <c r="AN749" i="10"/>
  <c r="I52" i="12" s="1"/>
  <c r="AM749" i="10"/>
  <c r="H52" i="12" s="1"/>
  <c r="AR748" i="10"/>
  <c r="AQ748" i="10"/>
  <c r="AP748" i="10"/>
  <c r="AO748" i="10"/>
  <c r="AN748" i="10"/>
  <c r="AM748" i="10"/>
  <c r="AR747" i="10"/>
  <c r="AQ747" i="10"/>
  <c r="AP747" i="10"/>
  <c r="AO747" i="10"/>
  <c r="AN747" i="10"/>
  <c r="AM747" i="10"/>
  <c r="AR746" i="10"/>
  <c r="AQ746" i="10"/>
  <c r="AP746" i="10"/>
  <c r="AO746" i="10"/>
  <c r="AN746" i="10"/>
  <c r="AM746" i="10"/>
  <c r="AR745" i="10"/>
  <c r="AQ745" i="10"/>
  <c r="AP745" i="10"/>
  <c r="AO745" i="10"/>
  <c r="AN745" i="10"/>
  <c r="AM745" i="10"/>
  <c r="AR744" i="10"/>
  <c r="M169" i="12" s="1"/>
  <c r="AQ744" i="10"/>
  <c r="L169" i="12" s="1"/>
  <c r="AP744" i="10"/>
  <c r="K169" i="12" s="1"/>
  <c r="AO744" i="10"/>
  <c r="J169" i="12" s="1"/>
  <c r="AN744" i="10"/>
  <c r="AM744" i="10"/>
  <c r="H169" i="12" s="1"/>
  <c r="AR743" i="10"/>
  <c r="M171" i="12" s="1"/>
  <c r="AQ743" i="10"/>
  <c r="L171" i="12" s="1"/>
  <c r="AP743" i="10"/>
  <c r="K171" i="12" s="1"/>
  <c r="AO743" i="10"/>
  <c r="J171" i="12" s="1"/>
  <c r="AN743" i="10"/>
  <c r="AM743" i="10"/>
  <c r="H171" i="12" s="1"/>
  <c r="AR742" i="10"/>
  <c r="M172" i="12" s="1"/>
  <c r="AQ742" i="10"/>
  <c r="L172" i="12" s="1"/>
  <c r="AP742" i="10"/>
  <c r="K172" i="12" s="1"/>
  <c r="AO742" i="10"/>
  <c r="J172" i="12" s="1"/>
  <c r="AN742" i="10"/>
  <c r="AM742" i="10"/>
  <c r="H172" i="12" s="1"/>
  <c r="AR741" i="10"/>
  <c r="M168" i="12" s="1"/>
  <c r="AQ741" i="10"/>
  <c r="L168" i="12" s="1"/>
  <c r="K168" i="12"/>
  <c r="AO741" i="10"/>
  <c r="AN741" i="10"/>
  <c r="AM741" i="10"/>
  <c r="H168" i="12" s="1"/>
  <c r="AR740" i="10"/>
  <c r="M170" i="12" s="1"/>
  <c r="AQ740" i="10"/>
  <c r="L170" i="12" s="1"/>
  <c r="AP740" i="10"/>
  <c r="K170" i="12" s="1"/>
  <c r="AO740" i="10"/>
  <c r="J170" i="12" s="1"/>
  <c r="AN740" i="10"/>
  <c r="AM740" i="10"/>
  <c r="H170" i="12" s="1"/>
  <c r="AR739" i="10"/>
  <c r="M116" i="12" s="1"/>
  <c r="AQ739" i="10"/>
  <c r="L116" i="12" s="1"/>
  <c r="AP739" i="10"/>
  <c r="K116" i="12" s="1"/>
  <c r="AO739" i="10"/>
  <c r="J116" i="12" s="1"/>
  <c r="AN739" i="10"/>
  <c r="I116" i="12" s="1"/>
  <c r="AM739" i="10"/>
  <c r="H116" i="12" s="1"/>
  <c r="AR738" i="10"/>
  <c r="AQ738" i="10"/>
  <c r="AP738" i="10"/>
  <c r="AO738" i="10"/>
  <c r="AN738" i="10"/>
  <c r="AM738" i="10"/>
  <c r="AR737" i="10"/>
  <c r="AQ737" i="10"/>
  <c r="AP737" i="10"/>
  <c r="AO737" i="10"/>
  <c r="AN737" i="10"/>
  <c r="AM737" i="10"/>
  <c r="AR736" i="10"/>
  <c r="M134" i="12" s="1"/>
  <c r="AQ736" i="10"/>
  <c r="L134" i="12" s="1"/>
  <c r="AP736" i="10"/>
  <c r="K134" i="12" s="1"/>
  <c r="AO736" i="10"/>
  <c r="J134" i="12" s="1"/>
  <c r="AN736" i="10"/>
  <c r="I134" i="12" s="1"/>
  <c r="AM736" i="10"/>
  <c r="H134" i="12" s="1"/>
  <c r="AR735" i="10"/>
  <c r="M138" i="12" s="1"/>
  <c r="AQ735" i="10"/>
  <c r="L138" i="12" s="1"/>
  <c r="AP735" i="10"/>
  <c r="K138" i="12" s="1"/>
  <c r="AO735" i="10"/>
  <c r="J138" i="12" s="1"/>
  <c r="AN735" i="10"/>
  <c r="I138" i="12" s="1"/>
  <c r="AM735" i="10"/>
  <c r="H138" i="12" s="1"/>
  <c r="AR734" i="10"/>
  <c r="AQ734" i="10"/>
  <c r="AP734" i="10"/>
  <c r="AO734" i="10"/>
  <c r="AN734" i="10"/>
  <c r="I136" i="12" s="1"/>
  <c r="AM734" i="10"/>
  <c r="AR733" i="10"/>
  <c r="AQ733" i="10"/>
  <c r="AP733" i="10"/>
  <c r="AO733" i="10"/>
  <c r="AN733" i="10"/>
  <c r="I135" i="12" s="1"/>
  <c r="AM733" i="10"/>
  <c r="AR732" i="10"/>
  <c r="AQ732" i="10"/>
  <c r="AP732" i="10"/>
  <c r="AO732" i="10"/>
  <c r="AN732" i="10"/>
  <c r="AM732" i="10"/>
  <c r="AR731" i="10"/>
  <c r="AQ731" i="10"/>
  <c r="AP731" i="10"/>
  <c r="AO731" i="10"/>
  <c r="AN731" i="10"/>
  <c r="AM731" i="10"/>
  <c r="AR730" i="10"/>
  <c r="AQ730" i="10"/>
  <c r="AP730" i="10"/>
  <c r="AO730" i="10"/>
  <c r="AN730" i="10"/>
  <c r="AM730" i="10"/>
  <c r="AR729" i="10"/>
  <c r="M161" i="12" s="1"/>
  <c r="AQ729" i="10"/>
  <c r="L161" i="12" s="1"/>
  <c r="AP729" i="10"/>
  <c r="K161" i="12" s="1"/>
  <c r="AO729" i="10"/>
  <c r="J161" i="12" s="1"/>
  <c r="AN729" i="10"/>
  <c r="AM729" i="10"/>
  <c r="H161" i="12" s="1"/>
  <c r="AR728" i="10"/>
  <c r="M163" i="12" s="1"/>
  <c r="AQ728" i="10"/>
  <c r="L163" i="12" s="1"/>
  <c r="AP728" i="10"/>
  <c r="K163" i="12" s="1"/>
  <c r="AO728" i="10"/>
  <c r="J163" i="12" s="1"/>
  <c r="AN728" i="10"/>
  <c r="I163" i="12" s="1"/>
  <c r="AM728" i="10"/>
  <c r="H163" i="12" s="1"/>
  <c r="AR727" i="10"/>
  <c r="M164" i="12" s="1"/>
  <c r="AQ727" i="10"/>
  <c r="L164" i="12" s="1"/>
  <c r="AP727" i="10"/>
  <c r="K164" i="12" s="1"/>
  <c r="AO727" i="10"/>
  <c r="J164" i="12" s="1"/>
  <c r="AN727" i="10"/>
  <c r="AM727" i="10"/>
  <c r="H164" i="12" s="1"/>
  <c r="AR726" i="10"/>
  <c r="M160" i="12" s="1"/>
  <c r="AQ726" i="10"/>
  <c r="L160" i="12" s="1"/>
  <c r="AP726" i="10"/>
  <c r="K160" i="12" s="1"/>
  <c r="AO726" i="10"/>
  <c r="J160" i="12" s="1"/>
  <c r="AN726" i="10"/>
  <c r="AM726" i="10"/>
  <c r="H160" i="12" s="1"/>
  <c r="AR725" i="10"/>
  <c r="M162" i="12" s="1"/>
  <c r="AQ725" i="10"/>
  <c r="L162" i="12" s="1"/>
  <c r="AP725" i="10"/>
  <c r="K162" i="12" s="1"/>
  <c r="AO725" i="10"/>
  <c r="J162" i="12" s="1"/>
  <c r="AN725" i="10"/>
  <c r="AM725" i="10"/>
  <c r="H162" i="12" s="1"/>
  <c r="AR724" i="10"/>
  <c r="M115" i="12" s="1"/>
  <c r="AQ724" i="10"/>
  <c r="L115" i="12" s="1"/>
  <c r="AP724" i="10"/>
  <c r="K115" i="12" s="1"/>
  <c r="AO724" i="10"/>
  <c r="J115" i="12" s="1"/>
  <c r="AN724" i="10"/>
  <c r="I115" i="12" s="1"/>
  <c r="AM724" i="10"/>
  <c r="H115" i="12" s="1"/>
  <c r="AR723" i="10"/>
  <c r="AQ723" i="10"/>
  <c r="AP723" i="10"/>
  <c r="AO723" i="10"/>
  <c r="AN723" i="10"/>
  <c r="AM723" i="10"/>
  <c r="AR722" i="10"/>
  <c r="AQ722" i="10"/>
  <c r="AP722" i="10"/>
  <c r="AO722" i="10"/>
  <c r="AN722" i="10"/>
  <c r="AM722" i="10"/>
  <c r="AR721" i="10"/>
  <c r="M124" i="12" s="1"/>
  <c r="AQ721" i="10"/>
  <c r="L124" i="12" s="1"/>
  <c r="AP721" i="10"/>
  <c r="K124" i="12" s="1"/>
  <c r="AO721" i="10"/>
  <c r="J124" i="12" s="1"/>
  <c r="AN721" i="10"/>
  <c r="I124" i="12" s="1"/>
  <c r="AM721" i="10"/>
  <c r="H124" i="12" s="1"/>
  <c r="AR720" i="10"/>
  <c r="M127" i="12" s="1"/>
  <c r="AQ720" i="10"/>
  <c r="L127" i="12" s="1"/>
  <c r="AP720" i="10"/>
  <c r="K127" i="12" s="1"/>
  <c r="AO720" i="10"/>
  <c r="J127" i="12" s="1"/>
  <c r="AN720" i="10"/>
  <c r="I127" i="12" s="1"/>
  <c r="AM720" i="10"/>
  <c r="H127" i="12" s="1"/>
  <c r="AR719" i="10"/>
  <c r="AQ719" i="10"/>
  <c r="AP719" i="10"/>
  <c r="AO719" i="10"/>
  <c r="AN719" i="10"/>
  <c r="AM719" i="10"/>
  <c r="AR718" i="10"/>
  <c r="AQ718" i="10"/>
  <c r="AP718" i="10"/>
  <c r="AO718" i="10"/>
  <c r="AN718" i="10"/>
  <c r="AM718" i="10"/>
  <c r="AR717" i="10"/>
  <c r="AQ717" i="10"/>
  <c r="AP717" i="10"/>
  <c r="AO717" i="10"/>
  <c r="AN717" i="10"/>
  <c r="AM717" i="10"/>
  <c r="AR716" i="10"/>
  <c r="AQ716" i="10"/>
  <c r="AP716" i="10"/>
  <c r="AO716" i="10"/>
  <c r="AN716" i="10"/>
  <c r="AM716" i="10"/>
  <c r="AR714" i="10"/>
  <c r="M167" i="12" s="1"/>
  <c r="AQ714" i="10"/>
  <c r="L167" i="12" s="1"/>
  <c r="AP714" i="10"/>
  <c r="K167" i="12" s="1"/>
  <c r="AO714" i="10"/>
  <c r="J167" i="12" s="1"/>
  <c r="AN714" i="10"/>
  <c r="I167" i="12" s="1"/>
  <c r="AM714" i="10"/>
  <c r="H167" i="12" s="1"/>
  <c r="AR713" i="10"/>
  <c r="M165" i="12" s="1"/>
  <c r="AQ713" i="10"/>
  <c r="L165" i="12" s="1"/>
  <c r="AP713" i="10"/>
  <c r="K165" i="12" s="1"/>
  <c r="AO713" i="10"/>
  <c r="J165" i="12" s="1"/>
  <c r="AN713" i="10"/>
  <c r="I165" i="12" s="1"/>
  <c r="AM713" i="10"/>
  <c r="H165" i="12" s="1"/>
  <c r="AR712" i="10"/>
  <c r="M166" i="12" s="1"/>
  <c r="AQ712" i="10"/>
  <c r="L166" i="12" s="1"/>
  <c r="AP712" i="10"/>
  <c r="K166" i="12" s="1"/>
  <c r="AO712" i="10"/>
  <c r="J166" i="12" s="1"/>
  <c r="AN712" i="10"/>
  <c r="I166" i="12" s="1"/>
  <c r="AM712" i="10"/>
  <c r="H166" i="12" s="1"/>
  <c r="AR711" i="10"/>
  <c r="M159" i="12" s="1"/>
  <c r="AQ711" i="10"/>
  <c r="L159" i="12" s="1"/>
  <c r="AP711" i="10"/>
  <c r="K159" i="12" s="1"/>
  <c r="AO711" i="10"/>
  <c r="J159" i="12" s="1"/>
  <c r="AN711" i="10"/>
  <c r="I159" i="12" s="1"/>
  <c r="AM711" i="10"/>
  <c r="H159" i="12" s="1"/>
  <c r="AR710" i="10"/>
  <c r="M158" i="12" s="1"/>
  <c r="AQ710" i="10"/>
  <c r="L158" i="12" s="1"/>
  <c r="AP710" i="10"/>
  <c r="K158" i="12" s="1"/>
  <c r="AO710" i="10"/>
  <c r="J158" i="12" s="1"/>
  <c r="AN710" i="10"/>
  <c r="I158" i="12" s="1"/>
  <c r="AM710" i="10"/>
  <c r="H158" i="12" s="1"/>
  <c r="AR709" i="10"/>
  <c r="M157" i="12" s="1"/>
  <c r="AQ709" i="10"/>
  <c r="L157" i="12" s="1"/>
  <c r="AP709" i="10"/>
  <c r="K157" i="12" s="1"/>
  <c r="AO709" i="10"/>
  <c r="J157" i="12" s="1"/>
  <c r="AN709" i="10"/>
  <c r="I157" i="12" s="1"/>
  <c r="AM709" i="10"/>
  <c r="H157" i="12" s="1"/>
  <c r="AR701" i="10"/>
  <c r="AQ701" i="10"/>
  <c r="AP701" i="10"/>
  <c r="AO701" i="10"/>
  <c r="AN701" i="10"/>
  <c r="AM701" i="10"/>
  <c r="AR700" i="10"/>
  <c r="AQ700" i="10"/>
  <c r="AP700" i="10"/>
  <c r="AO700" i="10"/>
  <c r="AN700" i="10"/>
  <c r="AM700" i="10"/>
  <c r="AR699" i="10"/>
  <c r="AQ699" i="10"/>
  <c r="AP699" i="10"/>
  <c r="AO699" i="10"/>
  <c r="AN699" i="10"/>
  <c r="AM699" i="10"/>
  <c r="AR698" i="10"/>
  <c r="AQ698" i="10"/>
  <c r="AP698" i="10"/>
  <c r="AO698" i="10"/>
  <c r="AN698" i="10"/>
  <c r="AM698" i="10"/>
  <c r="AR697" i="10"/>
  <c r="AQ697" i="10"/>
  <c r="AP697" i="10"/>
  <c r="AO697" i="10"/>
  <c r="AN697" i="10"/>
  <c r="AM697" i="10"/>
  <c r="AR696" i="10"/>
  <c r="AQ696" i="10"/>
  <c r="AP696" i="10"/>
  <c r="AO696" i="10"/>
  <c r="AN696" i="10"/>
  <c r="AM696" i="10"/>
  <c r="AR695" i="10"/>
  <c r="AQ695" i="10"/>
  <c r="AP695" i="10"/>
  <c r="AO695" i="10"/>
  <c r="AN695" i="10"/>
  <c r="AM695" i="10"/>
  <c r="AR694" i="10"/>
  <c r="AQ694" i="10"/>
  <c r="AP694" i="10"/>
  <c r="AO694" i="10"/>
  <c r="AN694" i="10"/>
  <c r="AM694" i="10"/>
  <c r="AR693" i="10"/>
  <c r="AQ693" i="10"/>
  <c r="AP693" i="10"/>
  <c r="AO693" i="10"/>
  <c r="AN693" i="10"/>
  <c r="AM693" i="10"/>
  <c r="AR692" i="10"/>
  <c r="AQ692" i="10"/>
  <c r="AP692" i="10"/>
  <c r="AO692" i="10"/>
  <c r="AN692" i="10"/>
  <c r="AM692" i="10"/>
  <c r="AR691" i="10"/>
  <c r="AQ691" i="10"/>
  <c r="AP691" i="10"/>
  <c r="AO691" i="10"/>
  <c r="AN691" i="10"/>
  <c r="AM691" i="10"/>
  <c r="AR690" i="10"/>
  <c r="AQ690" i="10"/>
  <c r="AP690" i="10"/>
  <c r="AO690" i="10"/>
  <c r="AN690" i="10"/>
  <c r="AM690" i="10"/>
  <c r="AR689" i="10"/>
  <c r="AQ689" i="10"/>
  <c r="AP689" i="10"/>
  <c r="AO689" i="10"/>
  <c r="AN689" i="10"/>
  <c r="AM689" i="10"/>
  <c r="AR688" i="10"/>
  <c r="AQ688" i="10"/>
  <c r="AP688" i="10"/>
  <c r="AO688" i="10"/>
  <c r="AN688" i="10"/>
  <c r="AM688" i="10"/>
  <c r="AR687" i="10"/>
  <c r="AQ687" i="10"/>
  <c r="AP687" i="10"/>
  <c r="AO687" i="10"/>
  <c r="AN687" i="10"/>
  <c r="AM687" i="10"/>
  <c r="AR686" i="10"/>
  <c r="AQ686" i="10"/>
  <c r="AP686" i="10"/>
  <c r="AO686" i="10"/>
  <c r="AN686" i="10"/>
  <c r="AM686" i="10"/>
  <c r="AR685" i="10"/>
  <c r="M100" i="12" s="1"/>
  <c r="AQ685" i="10"/>
  <c r="L100" i="12" s="1"/>
  <c r="AP685" i="10"/>
  <c r="K100" i="12" s="1"/>
  <c r="AO685" i="10"/>
  <c r="J100" i="12" s="1"/>
  <c r="AN685" i="10"/>
  <c r="I100" i="12" s="1"/>
  <c r="AM685" i="10"/>
  <c r="H100" i="12" s="1"/>
  <c r="AR684" i="10"/>
  <c r="AQ684" i="10"/>
  <c r="AP684" i="10"/>
  <c r="AO684" i="10"/>
  <c r="AN684" i="10"/>
  <c r="AM684" i="10"/>
  <c r="AR683" i="10"/>
  <c r="AQ683" i="10"/>
  <c r="AP683" i="10"/>
  <c r="AO683" i="10"/>
  <c r="AN683" i="10"/>
  <c r="AM683" i="10"/>
  <c r="AR682" i="10"/>
  <c r="AQ682" i="10"/>
  <c r="AP682" i="10"/>
  <c r="AO682" i="10"/>
  <c r="AN682" i="10"/>
  <c r="AM682" i="10"/>
  <c r="AR681" i="10"/>
  <c r="AQ681" i="10"/>
  <c r="AP681" i="10"/>
  <c r="AO681" i="10"/>
  <c r="AN681" i="10"/>
  <c r="AM681" i="10"/>
  <c r="AR680" i="10"/>
  <c r="AQ680" i="10"/>
  <c r="AP680" i="10"/>
  <c r="AO680" i="10"/>
  <c r="AN680" i="10"/>
  <c r="AM680" i="10"/>
  <c r="AR679" i="10"/>
  <c r="AQ679" i="10"/>
  <c r="AP679" i="10"/>
  <c r="AO679" i="10"/>
  <c r="AN679" i="10"/>
  <c r="AM679" i="10"/>
  <c r="AR678" i="10"/>
  <c r="M95" i="12" s="1"/>
  <c r="AQ678" i="10"/>
  <c r="L95" i="12" s="1"/>
  <c r="AP678" i="10"/>
  <c r="K95" i="12" s="1"/>
  <c r="AO678" i="10"/>
  <c r="J95" i="12" s="1"/>
  <c r="AN678" i="10"/>
  <c r="I95" i="12" s="1"/>
  <c r="AM678" i="10"/>
  <c r="H95" i="12" s="1"/>
  <c r="AR677" i="10"/>
  <c r="AQ677" i="10"/>
  <c r="AP677" i="10"/>
  <c r="AO677" i="10"/>
  <c r="AN677" i="10"/>
  <c r="AM677" i="10"/>
  <c r="AR676" i="10"/>
  <c r="AQ676" i="10"/>
  <c r="AP676" i="10"/>
  <c r="AO676" i="10"/>
  <c r="AN676" i="10"/>
  <c r="AM676" i="10"/>
  <c r="AR675" i="10"/>
  <c r="AQ675" i="10"/>
  <c r="AP675" i="10"/>
  <c r="AO675" i="10"/>
  <c r="AN675" i="10"/>
  <c r="AM675" i="10"/>
  <c r="AR674" i="10"/>
  <c r="AQ674" i="10"/>
  <c r="AP674" i="10"/>
  <c r="AO674" i="10"/>
  <c r="AN674" i="10"/>
  <c r="AM674" i="10"/>
  <c r="AR673" i="10"/>
  <c r="AQ673" i="10"/>
  <c r="AP673" i="10"/>
  <c r="AO673" i="10"/>
  <c r="AN673" i="10"/>
  <c r="AM673" i="10"/>
  <c r="AR672" i="10"/>
  <c r="AQ672" i="10"/>
  <c r="AP672" i="10"/>
  <c r="AO672" i="10"/>
  <c r="AN672" i="10"/>
  <c r="AM672" i="10"/>
  <c r="AR671" i="10"/>
  <c r="AQ671" i="10"/>
  <c r="AP671" i="10"/>
  <c r="AO671" i="10"/>
  <c r="AN671" i="10"/>
  <c r="AM671" i="10"/>
  <c r="AR670" i="10"/>
  <c r="AQ670" i="10"/>
  <c r="AP670" i="10"/>
  <c r="AO670" i="10"/>
  <c r="AN670" i="10"/>
  <c r="AM670" i="10"/>
  <c r="AR669" i="10"/>
  <c r="AQ669" i="10"/>
  <c r="AP669" i="10"/>
  <c r="AO669" i="10"/>
  <c r="AN669" i="10"/>
  <c r="AM669" i="10"/>
  <c r="AR668" i="10"/>
  <c r="AQ668" i="10"/>
  <c r="AP668" i="10"/>
  <c r="AO668" i="10"/>
  <c r="AN668" i="10"/>
  <c r="AM668" i="10"/>
  <c r="AR667" i="10"/>
  <c r="AQ667" i="10"/>
  <c r="AP667" i="10"/>
  <c r="AO667" i="10"/>
  <c r="AN667" i="10"/>
  <c r="AM667" i="10"/>
  <c r="AR666" i="10"/>
  <c r="AQ666" i="10"/>
  <c r="AP666" i="10"/>
  <c r="AO666" i="10"/>
  <c r="AN666" i="10"/>
  <c r="AM666" i="10"/>
  <c r="AR665" i="10"/>
  <c r="AQ665" i="10"/>
  <c r="AP665" i="10"/>
  <c r="AO665" i="10"/>
  <c r="AN665" i="10"/>
  <c r="AM665" i="10"/>
  <c r="AR664" i="10"/>
  <c r="AQ664" i="10"/>
  <c r="AP664" i="10"/>
  <c r="AO664" i="10"/>
  <c r="AN664" i="10"/>
  <c r="AM664" i="10"/>
  <c r="AR663" i="10"/>
  <c r="AQ663" i="10"/>
  <c r="AP663" i="10"/>
  <c r="AO663" i="10"/>
  <c r="AN663" i="10"/>
  <c r="AM663" i="10"/>
  <c r="AR662" i="10"/>
  <c r="AQ662" i="10"/>
  <c r="AP662" i="10"/>
  <c r="AO662" i="10"/>
  <c r="AN662" i="10"/>
  <c r="AM662" i="10"/>
  <c r="AR661" i="10"/>
  <c r="AQ661" i="10"/>
  <c r="AP661" i="10"/>
  <c r="AO661" i="10"/>
  <c r="AN661" i="10"/>
  <c r="AM661" i="10"/>
  <c r="AR660" i="10"/>
  <c r="AQ660" i="10"/>
  <c r="AP660" i="10"/>
  <c r="AO660" i="10"/>
  <c r="AN660" i="10"/>
  <c r="AM660" i="10"/>
  <c r="AR659" i="10"/>
  <c r="AQ659" i="10"/>
  <c r="AP659" i="10"/>
  <c r="AO659" i="10"/>
  <c r="AN659" i="10"/>
  <c r="AM659" i="10"/>
  <c r="AR658" i="10"/>
  <c r="AQ658" i="10"/>
  <c r="AP658" i="10"/>
  <c r="AO658" i="10"/>
  <c r="AN658" i="10"/>
  <c r="AM658" i="10"/>
  <c r="AR657" i="10"/>
  <c r="AQ657" i="10"/>
  <c r="AP657" i="10"/>
  <c r="AO657" i="10"/>
  <c r="AN657" i="10"/>
  <c r="AM657" i="10"/>
  <c r="AR656" i="10"/>
  <c r="AQ656" i="10"/>
  <c r="AP656" i="10"/>
  <c r="AO656" i="10"/>
  <c r="AN656" i="10"/>
  <c r="AM656" i="10"/>
  <c r="AR655" i="10"/>
  <c r="AQ655" i="10"/>
  <c r="AP655" i="10"/>
  <c r="AO655" i="10"/>
  <c r="AN655" i="10"/>
  <c r="AM655" i="10"/>
  <c r="AR654" i="10"/>
  <c r="AQ654" i="10"/>
  <c r="AP654" i="10"/>
  <c r="AO654" i="10"/>
  <c r="AN654" i="10"/>
  <c r="AM654" i="10"/>
  <c r="AR653" i="10"/>
  <c r="AQ653" i="10"/>
  <c r="AP653" i="10"/>
  <c r="AO653" i="10"/>
  <c r="AN653" i="10"/>
  <c r="AM653" i="10"/>
  <c r="AR652" i="10"/>
  <c r="AQ652" i="10"/>
  <c r="AP652" i="10"/>
  <c r="AO652" i="10"/>
  <c r="AN652" i="10"/>
  <c r="AM652" i="10"/>
  <c r="AR651" i="10"/>
  <c r="AQ651" i="10"/>
  <c r="AP651" i="10"/>
  <c r="AO651" i="10"/>
  <c r="AN651" i="10"/>
  <c r="AM651" i="10"/>
  <c r="AR650" i="10"/>
  <c r="AQ650" i="10"/>
  <c r="AP650" i="10"/>
  <c r="AO650" i="10"/>
  <c r="AN650" i="10"/>
  <c r="AM650" i="10"/>
  <c r="AR649" i="10"/>
  <c r="AQ649" i="10"/>
  <c r="AP649" i="10"/>
  <c r="AO649" i="10"/>
  <c r="AN649" i="10"/>
  <c r="AM649" i="10"/>
  <c r="AR648" i="10"/>
  <c r="AQ648" i="10"/>
  <c r="AP648" i="10"/>
  <c r="AO648" i="10"/>
  <c r="AN648" i="10"/>
  <c r="AM648" i="10"/>
  <c r="AR647" i="10"/>
  <c r="AQ647" i="10"/>
  <c r="AP647" i="10"/>
  <c r="AO647" i="10"/>
  <c r="AN647" i="10"/>
  <c r="AM647" i="10"/>
  <c r="AR646" i="10"/>
  <c r="AQ646" i="10"/>
  <c r="AP646" i="10"/>
  <c r="AO646" i="10"/>
  <c r="AN646" i="10"/>
  <c r="AM646" i="10"/>
  <c r="AR645" i="10"/>
  <c r="AQ645" i="10"/>
  <c r="AP645" i="10"/>
  <c r="AO645" i="10"/>
  <c r="AN645" i="10"/>
  <c r="AM645" i="10"/>
  <c r="AR644" i="10"/>
  <c r="AQ644" i="10"/>
  <c r="AP644" i="10"/>
  <c r="AO644" i="10"/>
  <c r="AN644" i="10"/>
  <c r="AM644" i="10"/>
  <c r="AR643" i="10"/>
  <c r="AQ643" i="10"/>
  <c r="AP643" i="10"/>
  <c r="AO643" i="10"/>
  <c r="AN643" i="10"/>
  <c r="AM643" i="10"/>
  <c r="AR642" i="10"/>
  <c r="AQ642" i="10"/>
  <c r="AP642" i="10"/>
  <c r="AO642" i="10"/>
  <c r="AN642" i="10"/>
  <c r="AM642" i="10"/>
  <c r="AR641" i="10"/>
  <c r="AQ641" i="10"/>
  <c r="AP641" i="10"/>
  <c r="AO641" i="10"/>
  <c r="AN641" i="10"/>
  <c r="AM641" i="10"/>
  <c r="AR640" i="10"/>
  <c r="AQ640" i="10"/>
  <c r="AP640" i="10"/>
  <c r="AO640" i="10"/>
  <c r="AN640" i="10"/>
  <c r="AM640" i="10"/>
  <c r="AR639" i="10"/>
  <c r="AQ639" i="10"/>
  <c r="AP639" i="10"/>
  <c r="AO639" i="10"/>
  <c r="AN639" i="10"/>
  <c r="AM639" i="10"/>
  <c r="AR638" i="10"/>
  <c r="AQ638" i="10"/>
  <c r="AP638" i="10"/>
  <c r="AO638" i="10"/>
  <c r="AN638" i="10"/>
  <c r="AM638" i="10"/>
  <c r="AR637" i="10"/>
  <c r="AQ637" i="10"/>
  <c r="AP637" i="10"/>
  <c r="AO637" i="10"/>
  <c r="AN637" i="10"/>
  <c r="AM637" i="10"/>
  <c r="AR636" i="10"/>
  <c r="AQ636" i="10"/>
  <c r="AP636" i="10"/>
  <c r="AO636" i="10"/>
  <c r="AN636" i="10"/>
  <c r="AM636" i="10"/>
  <c r="AR635" i="10"/>
  <c r="AQ635" i="10"/>
  <c r="AP635" i="10"/>
  <c r="AO635" i="10"/>
  <c r="AN635" i="10"/>
  <c r="AM635" i="10"/>
  <c r="AR634" i="10"/>
  <c r="AQ634" i="10"/>
  <c r="AP634" i="10"/>
  <c r="AO634" i="10"/>
  <c r="AN634" i="10"/>
  <c r="AM634" i="10"/>
  <c r="AR633" i="10"/>
  <c r="AQ633" i="10"/>
  <c r="AP633" i="10"/>
  <c r="AO633" i="10"/>
  <c r="AN633" i="10"/>
  <c r="AM633" i="10"/>
  <c r="AR632" i="10"/>
  <c r="AQ632" i="10"/>
  <c r="AP632" i="10"/>
  <c r="AO632" i="10"/>
  <c r="AN632" i="10"/>
  <c r="AM632" i="10"/>
  <c r="AR631" i="10"/>
  <c r="AQ631" i="10"/>
  <c r="AP631" i="10"/>
  <c r="AO631" i="10"/>
  <c r="AN631" i="10"/>
  <c r="AM631" i="10"/>
  <c r="AR630" i="10"/>
  <c r="AQ630" i="10"/>
  <c r="AP630" i="10"/>
  <c r="AO630" i="10"/>
  <c r="AN630" i="10"/>
  <c r="AM630" i="10"/>
  <c r="AR629" i="10"/>
  <c r="AQ629" i="10"/>
  <c r="AP629" i="10"/>
  <c r="AO629" i="10"/>
  <c r="AN629" i="10"/>
  <c r="AM629" i="10"/>
  <c r="AR628" i="10"/>
  <c r="AQ628" i="10"/>
  <c r="AP628" i="10"/>
  <c r="AO628" i="10"/>
  <c r="AN628" i="10"/>
  <c r="AM628" i="10"/>
  <c r="AR627" i="10"/>
  <c r="AQ627" i="10"/>
  <c r="AP627" i="10"/>
  <c r="AO627" i="10"/>
  <c r="AN627" i="10"/>
  <c r="AM627" i="10"/>
  <c r="AR626" i="10"/>
  <c r="AQ626" i="10"/>
  <c r="AP626" i="10"/>
  <c r="AO626" i="10"/>
  <c r="AN626" i="10"/>
  <c r="AM626" i="10"/>
  <c r="AR625" i="10"/>
  <c r="AQ625" i="10"/>
  <c r="AP625" i="10"/>
  <c r="AO625" i="10"/>
  <c r="AN625" i="10"/>
  <c r="AM625" i="10"/>
  <c r="AR624" i="10"/>
  <c r="AQ624" i="10"/>
  <c r="AP624" i="10"/>
  <c r="AO624" i="10"/>
  <c r="AN624" i="10"/>
  <c r="AM624" i="10"/>
  <c r="AR623" i="10"/>
  <c r="AQ623" i="10"/>
  <c r="AP623" i="10"/>
  <c r="AO623" i="10"/>
  <c r="AN623" i="10"/>
  <c r="AM623" i="10"/>
  <c r="AR622" i="10"/>
  <c r="AQ622" i="10"/>
  <c r="AP622" i="10"/>
  <c r="AO622" i="10"/>
  <c r="AN622" i="10"/>
  <c r="AM622" i="10"/>
  <c r="AR621" i="10"/>
  <c r="AQ621" i="10"/>
  <c r="AP621" i="10"/>
  <c r="AO621" i="10"/>
  <c r="AN621" i="10"/>
  <c r="AM621" i="10"/>
  <c r="AR620" i="10"/>
  <c r="AQ620" i="10"/>
  <c r="AP620" i="10"/>
  <c r="AO620" i="10"/>
  <c r="AN620" i="10"/>
  <c r="AM620" i="10"/>
  <c r="AR619" i="10"/>
  <c r="AQ619" i="10"/>
  <c r="AP619" i="10"/>
  <c r="AO619" i="10"/>
  <c r="AN619" i="10"/>
  <c r="AM619" i="10"/>
  <c r="AR618" i="10"/>
  <c r="AQ618" i="10"/>
  <c r="AP618" i="10"/>
  <c r="AO618" i="10"/>
  <c r="AN618" i="10"/>
  <c r="AM618" i="10"/>
  <c r="AR617" i="10"/>
  <c r="AQ617" i="10"/>
  <c r="AP617" i="10"/>
  <c r="AO617" i="10"/>
  <c r="AN617" i="10"/>
  <c r="AM617" i="10"/>
  <c r="AR616" i="10"/>
  <c r="AQ616" i="10"/>
  <c r="AP616" i="10"/>
  <c r="AO616" i="10"/>
  <c r="AN616" i="10"/>
  <c r="AM616" i="10"/>
  <c r="AR615" i="10"/>
  <c r="AQ615" i="10"/>
  <c r="AP615" i="10"/>
  <c r="AO615" i="10"/>
  <c r="AN615" i="10"/>
  <c r="AM615" i="10"/>
  <c r="AR614" i="10"/>
  <c r="AQ614" i="10"/>
  <c r="AP614" i="10"/>
  <c r="AO614" i="10"/>
  <c r="AN614" i="10"/>
  <c r="AM614" i="10"/>
  <c r="AR613" i="10"/>
  <c r="AQ613" i="10"/>
  <c r="AP613" i="10"/>
  <c r="AO613" i="10"/>
  <c r="AN613" i="10"/>
  <c r="AM613" i="10"/>
  <c r="AR612" i="10"/>
  <c r="AQ612" i="10"/>
  <c r="AP612" i="10"/>
  <c r="AO612" i="10"/>
  <c r="AN612" i="10"/>
  <c r="AM612" i="10"/>
  <c r="AR611" i="10"/>
  <c r="AQ611" i="10"/>
  <c r="AP611" i="10"/>
  <c r="AO611" i="10"/>
  <c r="AN611" i="10"/>
  <c r="AM611" i="10"/>
  <c r="AR610" i="10"/>
  <c r="AQ610" i="10"/>
  <c r="AP610" i="10"/>
  <c r="AO610" i="10"/>
  <c r="AN610" i="10"/>
  <c r="AM610" i="10"/>
  <c r="AR609" i="10"/>
  <c r="AQ609" i="10"/>
  <c r="AP609" i="10"/>
  <c r="AO609" i="10"/>
  <c r="AN609" i="10"/>
  <c r="AM609" i="10"/>
  <c r="AR608" i="10"/>
  <c r="AQ608" i="10"/>
  <c r="AP608" i="10"/>
  <c r="AO608" i="10"/>
  <c r="AN608" i="10"/>
  <c r="AM608" i="10"/>
  <c r="AR607" i="10"/>
  <c r="AQ607" i="10"/>
  <c r="AP607" i="10"/>
  <c r="AO607" i="10"/>
  <c r="AN607" i="10"/>
  <c r="AM607" i="10"/>
  <c r="AR606" i="10"/>
  <c r="AQ606" i="10"/>
  <c r="AP606" i="10"/>
  <c r="AO606" i="10"/>
  <c r="AN606" i="10"/>
  <c r="AM606" i="10"/>
  <c r="AR605" i="10"/>
  <c r="AQ605" i="10"/>
  <c r="AP605" i="10"/>
  <c r="AO605" i="10"/>
  <c r="AN605" i="10"/>
  <c r="AM605" i="10"/>
  <c r="AR604" i="10"/>
  <c r="AQ604" i="10"/>
  <c r="AP604" i="10"/>
  <c r="AO604" i="10"/>
  <c r="AN604" i="10"/>
  <c r="AM604" i="10"/>
  <c r="AR603" i="10"/>
  <c r="AQ603" i="10"/>
  <c r="AP603" i="10"/>
  <c r="AO603" i="10"/>
  <c r="AN603" i="10"/>
  <c r="AM603" i="10"/>
  <c r="AR602" i="10"/>
  <c r="AQ602" i="10"/>
  <c r="AP602" i="10"/>
  <c r="AO602" i="10"/>
  <c r="AN602" i="10"/>
  <c r="AM602" i="10"/>
  <c r="AR601" i="10"/>
  <c r="AQ601" i="10"/>
  <c r="AP601" i="10"/>
  <c r="AO601" i="10"/>
  <c r="AN601" i="10"/>
  <c r="AM601" i="10"/>
  <c r="AR600" i="10"/>
  <c r="AQ600" i="10"/>
  <c r="AP600" i="10"/>
  <c r="AO600" i="10"/>
  <c r="AN600" i="10"/>
  <c r="AM600" i="10"/>
  <c r="AR599" i="10"/>
  <c r="AQ599" i="10"/>
  <c r="AP599" i="10"/>
  <c r="AO599" i="10"/>
  <c r="AN599" i="10"/>
  <c r="AM599" i="10"/>
  <c r="AR598" i="10"/>
  <c r="AQ598" i="10"/>
  <c r="AP598" i="10"/>
  <c r="AO598" i="10"/>
  <c r="AN598" i="10"/>
  <c r="AM598" i="10"/>
  <c r="AR597" i="10"/>
  <c r="AQ597" i="10"/>
  <c r="AP597" i="10"/>
  <c r="AO597" i="10"/>
  <c r="AN597" i="10"/>
  <c r="AM597" i="10"/>
  <c r="AR596" i="10"/>
  <c r="AQ596" i="10"/>
  <c r="AP596" i="10"/>
  <c r="AO596" i="10"/>
  <c r="AN596" i="10"/>
  <c r="AM596" i="10"/>
  <c r="AR595" i="10"/>
  <c r="AQ595" i="10"/>
  <c r="AP595" i="10"/>
  <c r="AO595" i="10"/>
  <c r="AN595" i="10"/>
  <c r="AM595" i="10"/>
  <c r="AR594" i="10"/>
  <c r="AQ594" i="10"/>
  <c r="AP594" i="10"/>
  <c r="AO594" i="10"/>
  <c r="AN594" i="10"/>
  <c r="AM594" i="10"/>
  <c r="AR593" i="10"/>
  <c r="AQ593" i="10"/>
  <c r="AP593" i="10"/>
  <c r="AO593" i="10"/>
  <c r="AN593" i="10"/>
  <c r="AM593" i="10"/>
  <c r="AR592" i="10"/>
  <c r="AQ592" i="10"/>
  <c r="AP592" i="10"/>
  <c r="AO592" i="10"/>
  <c r="AN592" i="10"/>
  <c r="AM592" i="10"/>
  <c r="AR591" i="10"/>
  <c r="AQ591" i="10"/>
  <c r="AP591" i="10"/>
  <c r="AO591" i="10"/>
  <c r="AN591" i="10"/>
  <c r="AM591" i="10"/>
  <c r="AR590" i="10"/>
  <c r="AQ590" i="10"/>
  <c r="AP590" i="10"/>
  <c r="AO590" i="10"/>
  <c r="AN590" i="10"/>
  <c r="AM590" i="10"/>
  <c r="AR589" i="10"/>
  <c r="AQ589" i="10"/>
  <c r="AP589" i="10"/>
  <c r="AO589" i="10"/>
  <c r="AN589" i="10"/>
  <c r="AM589" i="10"/>
  <c r="AR588" i="10"/>
  <c r="AQ588" i="10"/>
  <c r="AP588" i="10"/>
  <c r="AO588" i="10"/>
  <c r="AN588" i="10"/>
  <c r="AM588" i="10"/>
  <c r="AR587" i="10"/>
  <c r="AQ587" i="10"/>
  <c r="AP587" i="10"/>
  <c r="AO587" i="10"/>
  <c r="AN587" i="10"/>
  <c r="AM587" i="10"/>
  <c r="AR586" i="10"/>
  <c r="AQ586" i="10"/>
  <c r="AP586" i="10"/>
  <c r="AO586" i="10"/>
  <c r="AN586" i="10"/>
  <c r="AM586" i="10"/>
  <c r="AR585" i="10"/>
  <c r="AQ585" i="10"/>
  <c r="AP585" i="10"/>
  <c r="AO585" i="10"/>
  <c r="AN585" i="10"/>
  <c r="AM585" i="10"/>
  <c r="AR584" i="10"/>
  <c r="AQ584" i="10"/>
  <c r="AP584" i="10"/>
  <c r="AO584" i="10"/>
  <c r="AN584" i="10"/>
  <c r="AM584" i="10"/>
  <c r="AR583" i="10"/>
  <c r="AQ583" i="10"/>
  <c r="AP583" i="10"/>
  <c r="AO583" i="10"/>
  <c r="AN583" i="10"/>
  <c r="AM583" i="10"/>
  <c r="AR582" i="10"/>
  <c r="AQ582" i="10"/>
  <c r="AP582" i="10"/>
  <c r="AO582" i="10"/>
  <c r="AN582" i="10"/>
  <c r="AM582" i="10"/>
  <c r="AR581" i="10"/>
  <c r="AQ581" i="10"/>
  <c r="AP581" i="10"/>
  <c r="AO581" i="10"/>
  <c r="AN581" i="10"/>
  <c r="AM581" i="10"/>
  <c r="AR580" i="10"/>
  <c r="AQ580" i="10"/>
  <c r="AP580" i="10"/>
  <c r="AO580" i="10"/>
  <c r="AN580" i="10"/>
  <c r="AM580" i="10"/>
  <c r="AR579" i="10"/>
  <c r="AQ579" i="10"/>
  <c r="AP579" i="10"/>
  <c r="AO579" i="10"/>
  <c r="AN579" i="10"/>
  <c r="AM579" i="10"/>
  <c r="AR578" i="10"/>
  <c r="AQ578" i="10"/>
  <c r="AP578" i="10"/>
  <c r="AO578" i="10"/>
  <c r="AN578" i="10"/>
  <c r="AM578" i="10"/>
  <c r="AR577" i="10"/>
  <c r="AQ577" i="10"/>
  <c r="AP577" i="10"/>
  <c r="AO577" i="10"/>
  <c r="AN577" i="10"/>
  <c r="AM577" i="10"/>
  <c r="AR576" i="10"/>
  <c r="AQ576" i="10"/>
  <c r="AP576" i="10"/>
  <c r="AO576" i="10"/>
  <c r="AN576" i="10"/>
  <c r="AM576" i="10"/>
  <c r="AR575" i="10"/>
  <c r="AQ575" i="10"/>
  <c r="AP575" i="10"/>
  <c r="AO575" i="10"/>
  <c r="AN575" i="10"/>
  <c r="AM575" i="10"/>
  <c r="AR574" i="10"/>
  <c r="AQ574" i="10"/>
  <c r="AP574" i="10"/>
  <c r="AO574" i="10"/>
  <c r="AN574" i="10"/>
  <c r="AM574" i="10"/>
  <c r="AR573" i="10"/>
  <c r="AQ573" i="10"/>
  <c r="AP573" i="10"/>
  <c r="AO573" i="10"/>
  <c r="AN573" i="10"/>
  <c r="AM573" i="10"/>
  <c r="AR572" i="10"/>
  <c r="AQ572" i="10"/>
  <c r="AP572" i="10"/>
  <c r="AO572" i="10"/>
  <c r="AN572" i="10"/>
  <c r="AM572" i="10"/>
  <c r="AR571" i="10"/>
  <c r="AQ571" i="10"/>
  <c r="AP571" i="10"/>
  <c r="AO571" i="10"/>
  <c r="AN571" i="10"/>
  <c r="AM571" i="10"/>
  <c r="AR570" i="10"/>
  <c r="AQ570" i="10"/>
  <c r="AP570" i="10"/>
  <c r="AO570" i="10"/>
  <c r="AN570" i="10"/>
  <c r="AM570" i="10"/>
  <c r="AR569" i="10"/>
  <c r="AQ569" i="10"/>
  <c r="AP569" i="10"/>
  <c r="AO569" i="10"/>
  <c r="AN569" i="10"/>
  <c r="AM569" i="10"/>
  <c r="AR568" i="10"/>
  <c r="AQ568" i="10"/>
  <c r="AP568" i="10"/>
  <c r="AO568" i="10"/>
  <c r="AN568" i="10"/>
  <c r="AM568" i="10"/>
  <c r="AR567" i="10"/>
  <c r="AQ567" i="10"/>
  <c r="AP567" i="10"/>
  <c r="AO567" i="10"/>
  <c r="AN567" i="10"/>
  <c r="AM567" i="10"/>
  <c r="AR566" i="10"/>
  <c r="AQ566" i="10"/>
  <c r="AP566" i="10"/>
  <c r="AO566" i="10"/>
  <c r="AN566" i="10"/>
  <c r="AM566" i="10"/>
  <c r="AR565" i="10"/>
  <c r="AQ565" i="10"/>
  <c r="AP565" i="10"/>
  <c r="AO565" i="10"/>
  <c r="AN565" i="10"/>
  <c r="AM565" i="10"/>
  <c r="AR564" i="10"/>
  <c r="AQ564" i="10"/>
  <c r="AP564" i="10"/>
  <c r="AO564" i="10"/>
  <c r="AN564" i="10"/>
  <c r="AM564" i="10"/>
  <c r="AR563" i="10"/>
  <c r="AQ563" i="10"/>
  <c r="AP563" i="10"/>
  <c r="AO563" i="10"/>
  <c r="AN563" i="10"/>
  <c r="AM563" i="10"/>
  <c r="AR562" i="10"/>
  <c r="AQ562" i="10"/>
  <c r="AP562" i="10"/>
  <c r="AO562" i="10"/>
  <c r="AN562" i="10"/>
  <c r="AM562" i="10"/>
  <c r="AR561" i="10"/>
  <c r="AQ561" i="10"/>
  <c r="AP561" i="10"/>
  <c r="AO561" i="10"/>
  <c r="AN561" i="10"/>
  <c r="AM561" i="10"/>
  <c r="AR560" i="10"/>
  <c r="AQ560" i="10"/>
  <c r="AP560" i="10"/>
  <c r="AO560" i="10"/>
  <c r="AN560" i="10"/>
  <c r="AM560" i="10"/>
  <c r="AR559" i="10"/>
  <c r="AQ559" i="10"/>
  <c r="AP559" i="10"/>
  <c r="AO559" i="10"/>
  <c r="AN559" i="10"/>
  <c r="AM559" i="10"/>
  <c r="AR558" i="10"/>
  <c r="AQ558" i="10"/>
  <c r="AP558" i="10"/>
  <c r="AO558" i="10"/>
  <c r="AN558" i="10"/>
  <c r="AM558" i="10"/>
  <c r="AR557" i="10"/>
  <c r="AQ557" i="10"/>
  <c r="AP557" i="10"/>
  <c r="AO557" i="10"/>
  <c r="AN557" i="10"/>
  <c r="AM557" i="10"/>
  <c r="AR556" i="10"/>
  <c r="AQ556" i="10"/>
  <c r="AP556" i="10"/>
  <c r="AO556" i="10"/>
  <c r="AN556" i="10"/>
  <c r="AM556" i="10"/>
  <c r="AR555" i="10"/>
  <c r="AQ555" i="10"/>
  <c r="AP555" i="10"/>
  <c r="AO555" i="10"/>
  <c r="AN555" i="10"/>
  <c r="AM555" i="10"/>
  <c r="AR554" i="10"/>
  <c r="AQ554" i="10"/>
  <c r="AP554" i="10"/>
  <c r="AO554" i="10"/>
  <c r="AN554" i="10"/>
  <c r="AM554" i="10"/>
  <c r="AR553" i="10"/>
  <c r="AQ553" i="10"/>
  <c r="AP553" i="10"/>
  <c r="AO553" i="10"/>
  <c r="AN553" i="10"/>
  <c r="AM553" i="10"/>
  <c r="AR552" i="10"/>
  <c r="AQ552" i="10"/>
  <c r="AP552" i="10"/>
  <c r="AO552" i="10"/>
  <c r="AN552" i="10"/>
  <c r="AM552" i="10"/>
  <c r="AR551" i="10"/>
  <c r="AQ551" i="10"/>
  <c r="AP551" i="10"/>
  <c r="AO551" i="10"/>
  <c r="AN551" i="10"/>
  <c r="AM551" i="10"/>
  <c r="AR550" i="10"/>
  <c r="AQ550" i="10"/>
  <c r="AP550" i="10"/>
  <c r="AO550" i="10"/>
  <c r="AN550" i="10"/>
  <c r="AM550" i="10"/>
  <c r="AR549" i="10"/>
  <c r="AQ549" i="10"/>
  <c r="AP549" i="10"/>
  <c r="AO549" i="10"/>
  <c r="AN549" i="10"/>
  <c r="AM549" i="10"/>
  <c r="AR548" i="10"/>
  <c r="AQ548" i="10"/>
  <c r="AP548" i="10"/>
  <c r="AO548" i="10"/>
  <c r="AN548" i="10"/>
  <c r="AM548" i="10"/>
  <c r="AR547" i="10"/>
  <c r="AQ547" i="10"/>
  <c r="AP547" i="10"/>
  <c r="AO547" i="10"/>
  <c r="AN547" i="10"/>
  <c r="AM547" i="10"/>
  <c r="AR546" i="10"/>
  <c r="AQ546" i="10"/>
  <c r="AP546" i="10"/>
  <c r="AO546" i="10"/>
  <c r="AN546" i="10"/>
  <c r="AM546" i="10"/>
  <c r="AR545" i="10"/>
  <c r="AQ545" i="10"/>
  <c r="AP545" i="10"/>
  <c r="AO545" i="10"/>
  <c r="AN545" i="10"/>
  <c r="AM545" i="10"/>
  <c r="AR544" i="10"/>
  <c r="AQ544" i="10"/>
  <c r="AP544" i="10"/>
  <c r="AO544" i="10"/>
  <c r="AN544" i="10"/>
  <c r="AM544" i="10"/>
  <c r="AR543" i="10"/>
  <c r="AQ543" i="10"/>
  <c r="AP543" i="10"/>
  <c r="AO543" i="10"/>
  <c r="AN543" i="10"/>
  <c r="AM543" i="10"/>
  <c r="AR542" i="10"/>
  <c r="AQ542" i="10"/>
  <c r="AP542" i="10"/>
  <c r="AO542" i="10"/>
  <c r="AN542" i="10"/>
  <c r="AM542" i="10"/>
  <c r="AR541" i="10"/>
  <c r="AQ541" i="10"/>
  <c r="AP541" i="10"/>
  <c r="AO541" i="10"/>
  <c r="AN541" i="10"/>
  <c r="AM541" i="10"/>
  <c r="AR540" i="10"/>
  <c r="AQ540" i="10"/>
  <c r="AP540" i="10"/>
  <c r="AO540" i="10"/>
  <c r="AN540" i="10"/>
  <c r="AM540" i="10"/>
  <c r="AR539" i="10"/>
  <c r="AQ539" i="10"/>
  <c r="AP539" i="10"/>
  <c r="AO539" i="10"/>
  <c r="AN539" i="10"/>
  <c r="AM539" i="10"/>
  <c r="AR538" i="10"/>
  <c r="AQ538" i="10"/>
  <c r="AP538" i="10"/>
  <c r="AO538" i="10"/>
  <c r="AN538" i="10"/>
  <c r="AM538" i="10"/>
  <c r="AR537" i="10"/>
  <c r="AQ537" i="10"/>
  <c r="AP537" i="10"/>
  <c r="AO537" i="10"/>
  <c r="AN537" i="10"/>
  <c r="AM537" i="10"/>
  <c r="AR536" i="10"/>
  <c r="AQ536" i="10"/>
  <c r="AP536" i="10"/>
  <c r="AO536" i="10"/>
  <c r="AN536" i="10"/>
  <c r="AM536" i="10"/>
  <c r="AR535" i="10"/>
  <c r="AQ535" i="10"/>
  <c r="AP535" i="10"/>
  <c r="AO535" i="10"/>
  <c r="AN535" i="10"/>
  <c r="AM535" i="10"/>
  <c r="AR534" i="10"/>
  <c r="AQ534" i="10"/>
  <c r="AP534" i="10"/>
  <c r="AO534" i="10"/>
  <c r="AN534" i="10"/>
  <c r="AM534" i="10"/>
  <c r="AR533" i="10"/>
  <c r="AQ533" i="10"/>
  <c r="AP533" i="10"/>
  <c r="AO533" i="10"/>
  <c r="AN533" i="10"/>
  <c r="AM533" i="10"/>
  <c r="AR532" i="10"/>
  <c r="AQ532" i="10"/>
  <c r="AP532" i="10"/>
  <c r="AO532" i="10"/>
  <c r="AN532" i="10"/>
  <c r="AM532" i="10"/>
  <c r="AR531" i="10"/>
  <c r="AQ531" i="10"/>
  <c r="AP531" i="10"/>
  <c r="AO531" i="10"/>
  <c r="AN531" i="10"/>
  <c r="AM531" i="10"/>
  <c r="AR530" i="10"/>
  <c r="AQ530" i="10"/>
  <c r="AP530" i="10"/>
  <c r="AO530" i="10"/>
  <c r="AN530" i="10"/>
  <c r="AM530" i="10"/>
  <c r="AR529" i="10"/>
  <c r="AQ529" i="10"/>
  <c r="AP529" i="10"/>
  <c r="AO529" i="10"/>
  <c r="AN529" i="10"/>
  <c r="AM529" i="10"/>
  <c r="AR528" i="10"/>
  <c r="AQ528" i="10"/>
  <c r="AP528" i="10"/>
  <c r="AO528" i="10"/>
  <c r="AN528" i="10"/>
  <c r="AM528" i="10"/>
  <c r="AR527" i="10"/>
  <c r="AQ527" i="10"/>
  <c r="AP527" i="10"/>
  <c r="AO527" i="10"/>
  <c r="AN527" i="10"/>
  <c r="AM527" i="10"/>
  <c r="AR526" i="10"/>
  <c r="AQ526" i="10"/>
  <c r="AP526" i="10"/>
  <c r="AO526" i="10"/>
  <c r="AN526" i="10"/>
  <c r="AM526" i="10"/>
  <c r="AR525" i="10"/>
  <c r="AQ525" i="10"/>
  <c r="AP525" i="10"/>
  <c r="AO525" i="10"/>
  <c r="AN525" i="10"/>
  <c r="AM525" i="10"/>
  <c r="AR524" i="10"/>
  <c r="AQ524" i="10"/>
  <c r="AP524" i="10"/>
  <c r="AO524" i="10"/>
  <c r="AN524" i="10"/>
  <c r="AM524" i="10"/>
  <c r="AR523" i="10"/>
  <c r="AQ523" i="10"/>
  <c r="AP523" i="10"/>
  <c r="AO523" i="10"/>
  <c r="AN523" i="10"/>
  <c r="AM523" i="10"/>
  <c r="AR522" i="10"/>
  <c r="AQ522" i="10"/>
  <c r="AP522" i="10"/>
  <c r="AO522" i="10"/>
  <c r="AN522" i="10"/>
  <c r="AM522" i="10"/>
  <c r="AR521" i="10"/>
  <c r="AQ521" i="10"/>
  <c r="AP521" i="10"/>
  <c r="AO521" i="10"/>
  <c r="AN521" i="10"/>
  <c r="AM521" i="10"/>
  <c r="AR520" i="10"/>
  <c r="AQ520" i="10"/>
  <c r="AP520" i="10"/>
  <c r="AO520" i="10"/>
  <c r="AN520" i="10"/>
  <c r="AM520" i="10"/>
  <c r="AR519" i="10"/>
  <c r="AQ519" i="10"/>
  <c r="AP519" i="10"/>
  <c r="AO519" i="10"/>
  <c r="AN519" i="10"/>
  <c r="AM519" i="10"/>
  <c r="AR518" i="10"/>
  <c r="AQ518" i="10"/>
  <c r="AP518" i="10"/>
  <c r="AO518" i="10"/>
  <c r="AN518" i="10"/>
  <c r="AM518" i="10"/>
  <c r="AR517" i="10"/>
  <c r="AQ517" i="10"/>
  <c r="AP517" i="10"/>
  <c r="AO517" i="10"/>
  <c r="AN517" i="10"/>
  <c r="AM517" i="10"/>
  <c r="AR516" i="10"/>
  <c r="AQ516" i="10"/>
  <c r="AP516" i="10"/>
  <c r="AO516" i="10"/>
  <c r="AN516" i="10"/>
  <c r="AM516" i="10"/>
  <c r="AR515" i="10"/>
  <c r="AQ515" i="10"/>
  <c r="AP515" i="10"/>
  <c r="AO515" i="10"/>
  <c r="AN515" i="10"/>
  <c r="AM515" i="10"/>
  <c r="AR514" i="10"/>
  <c r="AQ514" i="10"/>
  <c r="AP514" i="10"/>
  <c r="AO514" i="10"/>
  <c r="AN514" i="10"/>
  <c r="AM514" i="10"/>
  <c r="AR513" i="10"/>
  <c r="AQ513" i="10"/>
  <c r="AP513" i="10"/>
  <c r="AO513" i="10"/>
  <c r="AN513" i="10"/>
  <c r="AM513" i="10"/>
  <c r="AR512" i="10"/>
  <c r="AQ512" i="10"/>
  <c r="AP512" i="10"/>
  <c r="AO512" i="10"/>
  <c r="AN512" i="10"/>
  <c r="AM512" i="10"/>
  <c r="AR511" i="10"/>
  <c r="AQ511" i="10"/>
  <c r="AP511" i="10"/>
  <c r="AO511" i="10"/>
  <c r="AN511" i="10"/>
  <c r="AM511" i="10"/>
  <c r="AR510" i="10"/>
  <c r="AQ510" i="10"/>
  <c r="AP510" i="10"/>
  <c r="AO510" i="10"/>
  <c r="AN510" i="10"/>
  <c r="AM510" i="10"/>
  <c r="AR509" i="10"/>
  <c r="AQ509" i="10"/>
  <c r="AP509" i="10"/>
  <c r="AO509" i="10"/>
  <c r="AN509" i="10"/>
  <c r="AM509" i="10"/>
  <c r="AR508" i="10"/>
  <c r="AQ508" i="10"/>
  <c r="AP508" i="10"/>
  <c r="AO508" i="10"/>
  <c r="AN508" i="10"/>
  <c r="AM508" i="10"/>
  <c r="AR507" i="10"/>
  <c r="AQ507" i="10"/>
  <c r="AP507" i="10"/>
  <c r="AO507" i="10"/>
  <c r="AN507" i="10"/>
  <c r="AM507" i="10"/>
  <c r="AR506" i="10"/>
  <c r="AQ506" i="10"/>
  <c r="AP506" i="10"/>
  <c r="AO506" i="10"/>
  <c r="AN506" i="10"/>
  <c r="AM506" i="10"/>
  <c r="AR505" i="10"/>
  <c r="AQ505" i="10"/>
  <c r="AP505" i="10"/>
  <c r="AO505" i="10"/>
  <c r="AN505" i="10"/>
  <c r="AM505" i="10"/>
  <c r="AR504" i="10"/>
  <c r="AQ504" i="10"/>
  <c r="AP504" i="10"/>
  <c r="AO504" i="10"/>
  <c r="AN504" i="10"/>
  <c r="AM504" i="10"/>
  <c r="AR503" i="10"/>
  <c r="AQ503" i="10"/>
  <c r="AP503" i="10"/>
  <c r="AO503" i="10"/>
  <c r="AN503" i="10"/>
  <c r="AM503" i="10"/>
  <c r="AR502" i="10"/>
  <c r="AQ502" i="10"/>
  <c r="AP502" i="10"/>
  <c r="AO502" i="10"/>
  <c r="AN502" i="10"/>
  <c r="AM502" i="10"/>
  <c r="AR501" i="10"/>
  <c r="AQ501" i="10"/>
  <c r="AP501" i="10"/>
  <c r="AO501" i="10"/>
  <c r="AN501" i="10"/>
  <c r="AM501" i="10"/>
  <c r="AR500" i="10"/>
  <c r="AQ500" i="10"/>
  <c r="AP500" i="10"/>
  <c r="AO500" i="10"/>
  <c r="AN500" i="10"/>
  <c r="AM500" i="10"/>
  <c r="AR499" i="10"/>
  <c r="AQ499" i="10"/>
  <c r="AP499" i="10"/>
  <c r="AO499" i="10"/>
  <c r="AN499" i="10"/>
  <c r="AM499" i="10"/>
  <c r="AR498" i="10"/>
  <c r="AQ498" i="10"/>
  <c r="AP498" i="10"/>
  <c r="AO498" i="10"/>
  <c r="AN498" i="10"/>
  <c r="AM498" i="10"/>
  <c r="AR497" i="10"/>
  <c r="AQ497" i="10"/>
  <c r="AP497" i="10"/>
  <c r="AO497" i="10"/>
  <c r="AN497" i="10"/>
  <c r="AM497" i="10"/>
  <c r="AR496" i="10"/>
  <c r="AQ496" i="10"/>
  <c r="AP496" i="10"/>
  <c r="AO496" i="10"/>
  <c r="AN496" i="10"/>
  <c r="AM496" i="10"/>
  <c r="AR495" i="10"/>
  <c r="AQ495" i="10"/>
  <c r="AP495" i="10"/>
  <c r="AO495" i="10"/>
  <c r="AN495" i="10"/>
  <c r="AM495" i="10"/>
  <c r="AR494" i="10"/>
  <c r="AQ494" i="10"/>
  <c r="AP494" i="10"/>
  <c r="AO494" i="10"/>
  <c r="AN494" i="10"/>
  <c r="AM494" i="10"/>
  <c r="AR493" i="10"/>
  <c r="AQ493" i="10"/>
  <c r="AP493" i="10"/>
  <c r="AO493" i="10"/>
  <c r="AN493" i="10"/>
  <c r="AM493" i="10"/>
  <c r="AR492" i="10"/>
  <c r="AQ492" i="10"/>
  <c r="AP492" i="10"/>
  <c r="AO492" i="10"/>
  <c r="AN492" i="10"/>
  <c r="AM492" i="10"/>
  <c r="AR491" i="10"/>
  <c r="AQ491" i="10"/>
  <c r="AP491" i="10"/>
  <c r="AO491" i="10"/>
  <c r="AN491" i="10"/>
  <c r="AM491" i="10"/>
  <c r="AR490" i="10"/>
  <c r="AQ490" i="10"/>
  <c r="AP490" i="10"/>
  <c r="AO490" i="10"/>
  <c r="AN490" i="10"/>
  <c r="AM490" i="10"/>
  <c r="AR489" i="10"/>
  <c r="AQ489" i="10"/>
  <c r="AP489" i="10"/>
  <c r="AO489" i="10"/>
  <c r="AN489" i="10"/>
  <c r="AM489" i="10"/>
  <c r="AR488" i="10"/>
  <c r="AQ488" i="10"/>
  <c r="AP488" i="10"/>
  <c r="AO488" i="10"/>
  <c r="AN488" i="10"/>
  <c r="AM488" i="10"/>
  <c r="AR487" i="10"/>
  <c r="AQ487" i="10"/>
  <c r="AP487" i="10"/>
  <c r="AO487" i="10"/>
  <c r="AN487" i="10"/>
  <c r="AM487" i="10"/>
  <c r="AR486" i="10"/>
  <c r="AQ486" i="10"/>
  <c r="AP486" i="10"/>
  <c r="AO486" i="10"/>
  <c r="AN486" i="10"/>
  <c r="AM486" i="10"/>
  <c r="AR485" i="10"/>
  <c r="AQ485" i="10"/>
  <c r="AP485" i="10"/>
  <c r="AO485" i="10"/>
  <c r="AN485" i="10"/>
  <c r="AM485" i="10"/>
  <c r="AR484" i="10"/>
  <c r="AQ484" i="10"/>
  <c r="AP484" i="10"/>
  <c r="AO484" i="10"/>
  <c r="AN484" i="10"/>
  <c r="AM484" i="10"/>
  <c r="AR483" i="10"/>
  <c r="AQ483" i="10"/>
  <c r="AP483" i="10"/>
  <c r="AO483" i="10"/>
  <c r="AN483" i="10"/>
  <c r="AM483" i="10"/>
  <c r="AR482" i="10"/>
  <c r="AQ482" i="10"/>
  <c r="AP482" i="10"/>
  <c r="AO482" i="10"/>
  <c r="AN482" i="10"/>
  <c r="AM482" i="10"/>
  <c r="AR481" i="10"/>
  <c r="AQ481" i="10"/>
  <c r="AP481" i="10"/>
  <c r="AO481" i="10"/>
  <c r="AN481" i="10"/>
  <c r="AM481" i="10"/>
  <c r="AR480" i="10"/>
  <c r="AQ480" i="10"/>
  <c r="AP480" i="10"/>
  <c r="AO480" i="10"/>
  <c r="AN480" i="10"/>
  <c r="AM480" i="10"/>
  <c r="AR479" i="10"/>
  <c r="AQ479" i="10"/>
  <c r="AP479" i="10"/>
  <c r="AO479" i="10"/>
  <c r="AN479" i="10"/>
  <c r="AM479" i="10"/>
  <c r="AR478" i="10"/>
  <c r="AQ478" i="10"/>
  <c r="AP478" i="10"/>
  <c r="AO478" i="10"/>
  <c r="AN478" i="10"/>
  <c r="AM478" i="10"/>
  <c r="AR477" i="10"/>
  <c r="AQ477" i="10"/>
  <c r="AP477" i="10"/>
  <c r="AO477" i="10"/>
  <c r="AN477" i="10"/>
  <c r="AM477" i="10"/>
  <c r="AR476" i="10"/>
  <c r="AQ476" i="10"/>
  <c r="AP476" i="10"/>
  <c r="AO476" i="10"/>
  <c r="AN476" i="10"/>
  <c r="AM476" i="10"/>
  <c r="AR475" i="10"/>
  <c r="AQ475" i="10"/>
  <c r="AP475" i="10"/>
  <c r="AO475" i="10"/>
  <c r="AN475" i="10"/>
  <c r="AM475" i="10"/>
  <c r="AR474" i="10"/>
  <c r="AQ474" i="10"/>
  <c r="AP474" i="10"/>
  <c r="AO474" i="10"/>
  <c r="AN474" i="10"/>
  <c r="AM474" i="10"/>
  <c r="AR473" i="10"/>
  <c r="AQ473" i="10"/>
  <c r="AP473" i="10"/>
  <c r="AO473" i="10"/>
  <c r="AN473" i="10"/>
  <c r="AM473" i="10"/>
  <c r="AR472" i="10"/>
  <c r="AQ472" i="10"/>
  <c r="AP472" i="10"/>
  <c r="AO472" i="10"/>
  <c r="AN472" i="10"/>
  <c r="AM472" i="10"/>
  <c r="AR471" i="10"/>
  <c r="AQ471" i="10"/>
  <c r="AP471" i="10"/>
  <c r="AO471" i="10"/>
  <c r="AN471" i="10"/>
  <c r="AM471" i="10"/>
  <c r="AR470" i="10"/>
  <c r="AQ470" i="10"/>
  <c r="AP470" i="10"/>
  <c r="AO470" i="10"/>
  <c r="AN470" i="10"/>
  <c r="AM470" i="10"/>
  <c r="AR469" i="10"/>
  <c r="AQ469" i="10"/>
  <c r="AP469" i="10"/>
  <c r="AO469" i="10"/>
  <c r="AN469" i="10"/>
  <c r="AM469" i="10"/>
  <c r="AR468" i="10"/>
  <c r="AQ468" i="10"/>
  <c r="AP468" i="10"/>
  <c r="AO468" i="10"/>
  <c r="AN468" i="10"/>
  <c r="AM468" i="10"/>
  <c r="AR467" i="10"/>
  <c r="AQ467" i="10"/>
  <c r="AP467" i="10"/>
  <c r="AO467" i="10"/>
  <c r="AN467" i="10"/>
  <c r="AM467" i="10"/>
  <c r="AR466" i="10"/>
  <c r="AQ466" i="10"/>
  <c r="AP466" i="10"/>
  <c r="AO466" i="10"/>
  <c r="AN466" i="10"/>
  <c r="AM466" i="10"/>
  <c r="AR465" i="10"/>
  <c r="AQ465" i="10"/>
  <c r="AP465" i="10"/>
  <c r="AO465" i="10"/>
  <c r="AN465" i="10"/>
  <c r="AM465" i="10"/>
  <c r="AR464" i="10"/>
  <c r="AQ464" i="10"/>
  <c r="AP464" i="10"/>
  <c r="AO464" i="10"/>
  <c r="AN464" i="10"/>
  <c r="AM464" i="10"/>
  <c r="AR463" i="10"/>
  <c r="AQ463" i="10"/>
  <c r="AP463" i="10"/>
  <c r="AO463" i="10"/>
  <c r="AN463" i="10"/>
  <c r="AM463" i="10"/>
  <c r="AR462" i="10"/>
  <c r="AQ462" i="10"/>
  <c r="AP462" i="10"/>
  <c r="AO462" i="10"/>
  <c r="AN462" i="10"/>
  <c r="AM462" i="10"/>
  <c r="AR461" i="10"/>
  <c r="AQ461" i="10"/>
  <c r="AP461" i="10"/>
  <c r="AO461" i="10"/>
  <c r="AN461" i="10"/>
  <c r="AM461" i="10"/>
  <c r="AR460" i="10"/>
  <c r="AQ460" i="10"/>
  <c r="AP460" i="10"/>
  <c r="AO460" i="10"/>
  <c r="AN460" i="10"/>
  <c r="AM460" i="10"/>
  <c r="AR459" i="10"/>
  <c r="AQ459" i="10"/>
  <c r="AP459" i="10"/>
  <c r="AO459" i="10"/>
  <c r="AN459" i="10"/>
  <c r="AM459" i="10"/>
  <c r="AR458" i="10"/>
  <c r="AQ458" i="10"/>
  <c r="AP458" i="10"/>
  <c r="AO458" i="10"/>
  <c r="AN458" i="10"/>
  <c r="AM458" i="10"/>
  <c r="AR457" i="10"/>
  <c r="AQ457" i="10"/>
  <c r="AP457" i="10"/>
  <c r="AO457" i="10"/>
  <c r="AN457" i="10"/>
  <c r="AM457" i="10"/>
  <c r="AR455" i="10"/>
  <c r="AQ455" i="10"/>
  <c r="AP455" i="10"/>
  <c r="AO455" i="10"/>
  <c r="AN455" i="10"/>
  <c r="AM455" i="10"/>
  <c r="AR453" i="10"/>
  <c r="M80" i="12" s="1"/>
  <c r="AQ453" i="10"/>
  <c r="L80" i="12" s="1"/>
  <c r="AP453" i="10"/>
  <c r="K80" i="12" s="1"/>
  <c r="AO453" i="10"/>
  <c r="J80" i="12" s="1"/>
  <c r="AN453" i="10"/>
  <c r="I80" i="12" s="1"/>
  <c r="AM453" i="10"/>
  <c r="H80" i="12" s="1"/>
  <c r="AR452" i="10"/>
  <c r="AQ452" i="10"/>
  <c r="AP452" i="10"/>
  <c r="AO452" i="10"/>
  <c r="AN452" i="10"/>
  <c r="AM452" i="10"/>
  <c r="AR451" i="10"/>
  <c r="AQ451" i="10"/>
  <c r="AP451" i="10"/>
  <c r="AO451" i="10"/>
  <c r="AN451" i="10"/>
  <c r="AM451" i="10"/>
  <c r="AR450" i="10"/>
  <c r="AQ450" i="10"/>
  <c r="AP450" i="10"/>
  <c r="AO450" i="10"/>
  <c r="AN450" i="10"/>
  <c r="AM450" i="10"/>
  <c r="AR449" i="10"/>
  <c r="AQ449" i="10"/>
  <c r="AP449" i="10"/>
  <c r="AO449" i="10"/>
  <c r="AN449" i="10"/>
  <c r="AM449" i="10"/>
  <c r="AR448" i="10"/>
  <c r="AQ448" i="10"/>
  <c r="AP448" i="10"/>
  <c r="AO448" i="10"/>
  <c r="AN448" i="10"/>
  <c r="AM448" i="10"/>
  <c r="AR447" i="10"/>
  <c r="AQ447" i="10"/>
  <c r="AP447" i="10"/>
  <c r="AO447" i="10"/>
  <c r="AN447" i="10"/>
  <c r="AM447" i="10"/>
  <c r="AR446" i="10"/>
  <c r="AQ446" i="10"/>
  <c r="AP446" i="10"/>
  <c r="AO446" i="10"/>
  <c r="AN446" i="10"/>
  <c r="AM446" i="10"/>
  <c r="AR445" i="10"/>
  <c r="AQ445" i="10"/>
  <c r="AP445" i="10"/>
  <c r="AO445" i="10"/>
  <c r="AN445" i="10"/>
  <c r="AM445" i="10"/>
  <c r="AR444" i="10"/>
  <c r="M16" i="12" s="1"/>
  <c r="AQ444" i="10"/>
  <c r="L16" i="12" s="1"/>
  <c r="AP444" i="10"/>
  <c r="K16" i="12" s="1"/>
  <c r="AO444" i="10"/>
  <c r="J16" i="12" s="1"/>
  <c r="AN444" i="10"/>
  <c r="I16" i="12" s="1"/>
  <c r="AM444" i="10"/>
  <c r="H16" i="12" s="1"/>
  <c r="AR443" i="10"/>
  <c r="AQ443" i="10"/>
  <c r="AP443" i="10"/>
  <c r="AO443" i="10"/>
  <c r="AN443" i="10"/>
  <c r="AM443" i="10"/>
  <c r="AR442" i="10"/>
  <c r="AQ442" i="10"/>
  <c r="AP442" i="10"/>
  <c r="AO442" i="10"/>
  <c r="AN442" i="10"/>
  <c r="AM442" i="10"/>
  <c r="AR441" i="10"/>
  <c r="AQ441" i="10"/>
  <c r="AP441" i="10"/>
  <c r="AO441" i="10"/>
  <c r="AN441" i="10"/>
  <c r="AM441" i="10"/>
  <c r="AR440" i="10"/>
  <c r="AQ440" i="10"/>
  <c r="AP440" i="10"/>
  <c r="AO440" i="10"/>
  <c r="AN440" i="10"/>
  <c r="AM440" i="10"/>
  <c r="AR439" i="10"/>
  <c r="AQ439" i="10"/>
  <c r="AP439" i="10"/>
  <c r="AO439" i="10"/>
  <c r="AN439" i="10"/>
  <c r="AM439" i="10"/>
  <c r="AR438" i="10"/>
  <c r="AQ438" i="10"/>
  <c r="AP438" i="10"/>
  <c r="AO438" i="10"/>
  <c r="AN438" i="10"/>
  <c r="AM438" i="10"/>
  <c r="AR437" i="10"/>
  <c r="AQ437" i="10"/>
  <c r="AP437" i="10"/>
  <c r="AO437" i="10"/>
  <c r="AN437" i="10"/>
  <c r="AM437" i="10"/>
  <c r="AR436" i="10"/>
  <c r="AQ436" i="10"/>
  <c r="AP436" i="10"/>
  <c r="AO436" i="10"/>
  <c r="AN436" i="10"/>
  <c r="AM436" i="10"/>
  <c r="AR435" i="10"/>
  <c r="AQ435" i="10"/>
  <c r="AP435" i="10"/>
  <c r="AO435" i="10"/>
  <c r="AN435" i="10"/>
  <c r="AM435" i="10"/>
  <c r="AR434" i="10"/>
  <c r="AQ434" i="10"/>
  <c r="AP434" i="10"/>
  <c r="AO434" i="10"/>
  <c r="AN434" i="10"/>
  <c r="AM434" i="10"/>
  <c r="AR433" i="10"/>
  <c r="AQ433" i="10"/>
  <c r="AP433" i="10"/>
  <c r="AO433" i="10"/>
  <c r="AN433" i="10"/>
  <c r="AM433" i="10"/>
  <c r="AR432" i="10"/>
  <c r="AQ432" i="10"/>
  <c r="AP432" i="10"/>
  <c r="AO432" i="10"/>
  <c r="AN432" i="10"/>
  <c r="AM432" i="10"/>
  <c r="AR428" i="10"/>
  <c r="M108" i="12" s="1"/>
  <c r="AQ428" i="10"/>
  <c r="L108" i="12" s="1"/>
  <c r="AP428" i="10"/>
  <c r="K108" i="12" s="1"/>
  <c r="AO428" i="10"/>
  <c r="J108" i="12" s="1"/>
  <c r="AN428" i="10"/>
  <c r="I108" i="12" s="1"/>
  <c r="AM428" i="10"/>
  <c r="H108" i="12" s="1"/>
  <c r="AR427" i="10"/>
  <c r="AQ427" i="10"/>
  <c r="AP427" i="10"/>
  <c r="AO427" i="10"/>
  <c r="AN427" i="10"/>
  <c r="AM427" i="10"/>
  <c r="AR426" i="10"/>
  <c r="M107" i="12" s="1"/>
  <c r="AQ426" i="10"/>
  <c r="L107" i="12" s="1"/>
  <c r="AP426" i="10"/>
  <c r="K107" i="12" s="1"/>
  <c r="AO426" i="10"/>
  <c r="J107" i="12" s="1"/>
  <c r="AN426" i="10"/>
  <c r="I107" i="12" s="1"/>
  <c r="AM426" i="10"/>
  <c r="H107" i="12" s="1"/>
  <c r="AR424" i="10"/>
  <c r="M14" i="12" s="1"/>
  <c r="AQ424" i="10"/>
  <c r="L14" i="12" s="1"/>
  <c r="AP424" i="10"/>
  <c r="K14" i="12" s="1"/>
  <c r="AO424" i="10"/>
  <c r="J14" i="12" s="1"/>
  <c r="AN424" i="10"/>
  <c r="I14" i="12" s="1"/>
  <c r="AM424" i="10"/>
  <c r="H14" i="12" s="1"/>
  <c r="AR419" i="10"/>
  <c r="AQ419" i="10"/>
  <c r="AP419" i="10"/>
  <c r="AO419" i="10"/>
  <c r="AN419" i="10"/>
  <c r="AM419" i="10"/>
  <c r="AR418" i="10"/>
  <c r="AQ418" i="10"/>
  <c r="AP418" i="10"/>
  <c r="AO418" i="10"/>
  <c r="AN418" i="10"/>
  <c r="AM418" i="10"/>
  <c r="AR417" i="10"/>
  <c r="AQ417" i="10"/>
  <c r="AP417" i="10"/>
  <c r="AO417" i="10"/>
  <c r="AN417" i="10"/>
  <c r="AM417" i="10"/>
  <c r="AR416" i="10"/>
  <c r="AQ416" i="10"/>
  <c r="AP416" i="10"/>
  <c r="AO416" i="10"/>
  <c r="AN416" i="10"/>
  <c r="AM416" i="10"/>
  <c r="AR415" i="10"/>
  <c r="AQ415" i="10"/>
  <c r="AP415" i="10"/>
  <c r="AO415" i="10"/>
  <c r="AN415" i="10"/>
  <c r="AM415" i="10"/>
  <c r="AR406" i="10"/>
  <c r="M69" i="12" s="1"/>
  <c r="AQ406" i="10"/>
  <c r="L69" i="12" s="1"/>
  <c r="AP406" i="10"/>
  <c r="K69" i="12" s="1"/>
  <c r="AO406" i="10"/>
  <c r="J69" i="12" s="1"/>
  <c r="AN406" i="10"/>
  <c r="I69" i="12" s="1"/>
  <c r="AM406" i="10"/>
  <c r="H69" i="12" s="1"/>
  <c r="AR403" i="10"/>
  <c r="AQ403" i="10"/>
  <c r="AP403" i="10"/>
  <c r="AO403" i="10"/>
  <c r="AN403" i="10"/>
  <c r="AM403" i="10"/>
  <c r="AR402" i="10"/>
  <c r="AQ402" i="10"/>
  <c r="AP402" i="10"/>
  <c r="AO402" i="10"/>
  <c r="AN402" i="10"/>
  <c r="AM402" i="10"/>
  <c r="AR395" i="10"/>
  <c r="AQ395" i="10"/>
  <c r="AP395" i="10"/>
  <c r="AO395" i="10"/>
  <c r="AN395" i="10"/>
  <c r="AM395" i="10"/>
  <c r="AR394" i="10"/>
  <c r="AQ394" i="10"/>
  <c r="AP394" i="10"/>
  <c r="AO394" i="10"/>
  <c r="AN394" i="10"/>
  <c r="AM394" i="10"/>
  <c r="AR393" i="10"/>
  <c r="AQ393" i="10"/>
  <c r="AP393" i="10"/>
  <c r="AO393" i="10"/>
  <c r="AN393" i="10"/>
  <c r="AM393" i="10"/>
  <c r="AR392" i="10"/>
  <c r="AQ392" i="10"/>
  <c r="AP392" i="10"/>
  <c r="AO392" i="10"/>
  <c r="AN392" i="10"/>
  <c r="AM392" i="10"/>
  <c r="AR305" i="10"/>
  <c r="AQ305" i="10"/>
  <c r="AP305" i="10"/>
  <c r="AO305" i="10"/>
  <c r="AN305" i="10"/>
  <c r="AM305" i="10"/>
  <c r="AR304" i="10"/>
  <c r="AQ304" i="10"/>
  <c r="AP304" i="10"/>
  <c r="AO304" i="10"/>
  <c r="AN304" i="10"/>
  <c r="AM304" i="10"/>
  <c r="AR301" i="10"/>
  <c r="AQ301" i="10"/>
  <c r="AP301" i="10"/>
  <c r="AO301" i="10"/>
  <c r="AN301" i="10"/>
  <c r="AM301" i="10"/>
  <c r="AR300" i="10"/>
  <c r="AQ300" i="10"/>
  <c r="AP300" i="10"/>
  <c r="AO300" i="10"/>
  <c r="AN300" i="10"/>
  <c r="AM300" i="10"/>
  <c r="AR299" i="10"/>
  <c r="AQ299" i="10"/>
  <c r="AP299" i="10"/>
  <c r="AO299" i="10"/>
  <c r="AN299" i="10"/>
  <c r="AM299" i="10"/>
  <c r="AR298" i="10"/>
  <c r="AQ298" i="10"/>
  <c r="AP298" i="10"/>
  <c r="AO298" i="10"/>
  <c r="AN298" i="10"/>
  <c r="AM298" i="10"/>
  <c r="AR6" i="10"/>
  <c r="AQ6" i="10"/>
  <c r="AP6" i="10"/>
  <c r="AO6" i="10"/>
  <c r="AN6" i="10"/>
  <c r="AM6" i="10"/>
  <c r="AR5" i="10"/>
  <c r="M25" i="12" s="1"/>
  <c r="AQ5" i="10"/>
  <c r="L25" i="12" s="1"/>
  <c r="AP5" i="10"/>
  <c r="K25" i="12" s="1"/>
  <c r="AO5" i="10"/>
  <c r="J25" i="12" s="1"/>
  <c r="AN5" i="10"/>
  <c r="I25" i="12" s="1"/>
  <c r="AM5" i="10"/>
  <c r="H25" i="12" s="1"/>
  <c r="AR4" i="10"/>
  <c r="AQ4" i="10"/>
  <c r="AP4" i="10"/>
  <c r="AO4" i="10"/>
  <c r="AN4" i="10"/>
  <c r="AM4" i="10"/>
  <c r="AR3" i="10"/>
  <c r="AQ3" i="10"/>
  <c r="AP3" i="10"/>
  <c r="AO3" i="10"/>
  <c r="AN3" i="10"/>
  <c r="AM3" i="10"/>
  <c r="AR391" i="10"/>
  <c r="AQ391" i="10"/>
  <c r="AP391" i="10"/>
  <c r="AO391" i="10"/>
  <c r="AN391" i="10"/>
  <c r="AM391" i="10"/>
  <c r="AR390" i="10"/>
  <c r="AQ390" i="10"/>
  <c r="AP390" i="10"/>
  <c r="AO390" i="10"/>
  <c r="AN390" i="10"/>
  <c r="AM390" i="10"/>
  <c r="AR389" i="10"/>
  <c r="AQ389" i="10"/>
  <c r="AP389" i="10"/>
  <c r="AO389" i="10"/>
  <c r="AN389" i="10"/>
  <c r="AM389" i="10"/>
  <c r="AR388" i="10"/>
  <c r="AQ388" i="10"/>
  <c r="AP388" i="10"/>
  <c r="AO388" i="10"/>
  <c r="AN388" i="10"/>
  <c r="AM388" i="10"/>
  <c r="AR387" i="10"/>
  <c r="AQ387" i="10"/>
  <c r="AP387" i="10"/>
  <c r="AO387" i="10"/>
  <c r="AN387" i="10"/>
  <c r="AM387" i="10"/>
  <c r="AR386" i="10"/>
  <c r="AQ386" i="10"/>
  <c r="AP386" i="10"/>
  <c r="AO386" i="10"/>
  <c r="AN386" i="10"/>
  <c r="AM386" i="10"/>
  <c r="AR385" i="10"/>
  <c r="AQ385" i="10"/>
  <c r="AP385" i="10"/>
  <c r="AO385" i="10"/>
  <c r="AN385" i="10"/>
  <c r="AM385" i="10"/>
  <c r="AR384" i="10"/>
  <c r="AQ384" i="10"/>
  <c r="AP384" i="10"/>
  <c r="AO384" i="10"/>
  <c r="AN384" i="10"/>
  <c r="AM384" i="10"/>
  <c r="AR383" i="10"/>
  <c r="AQ383" i="10"/>
  <c r="AP383" i="10"/>
  <c r="AO383" i="10"/>
  <c r="AN383" i="10"/>
  <c r="AM383" i="10"/>
  <c r="AR382" i="10"/>
  <c r="AQ382" i="10"/>
  <c r="AP382" i="10"/>
  <c r="AO382" i="10"/>
  <c r="AN382" i="10"/>
  <c r="AM382" i="10"/>
  <c r="AR381" i="10"/>
  <c r="AQ381" i="10"/>
  <c r="AP381" i="10"/>
  <c r="AO381" i="10"/>
  <c r="AN381" i="10"/>
  <c r="AM381" i="10"/>
  <c r="AR380" i="10"/>
  <c r="AQ380" i="10"/>
  <c r="AP380" i="10"/>
  <c r="AO380" i="10"/>
  <c r="AN380" i="10"/>
  <c r="AM380" i="10"/>
  <c r="AR379" i="10"/>
  <c r="AQ379" i="10"/>
  <c r="AP379" i="10"/>
  <c r="AO379" i="10"/>
  <c r="AN379" i="10"/>
  <c r="AM379" i="10"/>
  <c r="AR378" i="10"/>
  <c r="AQ378" i="10"/>
  <c r="AP378" i="10"/>
  <c r="AO378" i="10"/>
  <c r="AN378" i="10"/>
  <c r="AM378" i="10"/>
  <c r="AR377" i="10"/>
  <c r="AQ377" i="10"/>
  <c r="AP377" i="10"/>
  <c r="AO377" i="10"/>
  <c r="AN377" i="10"/>
  <c r="AM377" i="10"/>
  <c r="AR375" i="10"/>
  <c r="AQ375" i="10"/>
  <c r="AP375" i="10"/>
  <c r="AO375" i="10"/>
  <c r="AN375" i="10"/>
  <c r="AM375" i="10"/>
  <c r="AR374" i="10"/>
  <c r="AQ374" i="10"/>
  <c r="AP374" i="10"/>
  <c r="AO374" i="10"/>
  <c r="AN374" i="10"/>
  <c r="I30" i="12" s="1"/>
  <c r="AM374" i="10"/>
  <c r="H30" i="12" s="1"/>
  <c r="AR373" i="10"/>
  <c r="AQ373" i="10"/>
  <c r="AP373" i="10"/>
  <c r="AO373" i="10"/>
  <c r="AN373" i="10"/>
  <c r="AM373" i="10"/>
  <c r="AR372" i="10"/>
  <c r="AQ372" i="10"/>
  <c r="AP372" i="10"/>
  <c r="AO372" i="10"/>
  <c r="AN372" i="10"/>
  <c r="AM372" i="10"/>
  <c r="AR371" i="10"/>
  <c r="AQ371" i="10"/>
  <c r="AP371" i="10"/>
  <c r="AO371" i="10"/>
  <c r="AN371" i="10"/>
  <c r="AM371" i="10"/>
  <c r="AR370" i="10"/>
  <c r="AQ370" i="10"/>
  <c r="AP370" i="10"/>
  <c r="AO370" i="10"/>
  <c r="AN370" i="10"/>
  <c r="AM370" i="10"/>
  <c r="AR369" i="10"/>
  <c r="AQ369" i="10"/>
  <c r="AP369" i="10"/>
  <c r="AO369" i="10"/>
  <c r="AN369" i="10"/>
  <c r="AM369" i="10"/>
  <c r="AR368" i="10"/>
  <c r="AQ368" i="10"/>
  <c r="AP368" i="10"/>
  <c r="AO368" i="10"/>
  <c r="AN368" i="10"/>
  <c r="AM368" i="10"/>
  <c r="AR367" i="10"/>
  <c r="AQ367" i="10"/>
  <c r="AP367" i="10"/>
  <c r="AO367" i="10"/>
  <c r="AN367" i="10"/>
  <c r="AM367" i="10"/>
  <c r="AR366" i="10"/>
  <c r="AQ366" i="10"/>
  <c r="AP366" i="10"/>
  <c r="AO366" i="10"/>
  <c r="AN366" i="10"/>
  <c r="AM366" i="10"/>
  <c r="AR365" i="10"/>
  <c r="AQ365" i="10"/>
  <c r="AP365" i="10"/>
  <c r="AO365" i="10"/>
  <c r="AN365" i="10"/>
  <c r="AM365" i="10"/>
  <c r="AR364" i="10"/>
  <c r="AQ364" i="10"/>
  <c r="AP364" i="10"/>
  <c r="AO364" i="10"/>
  <c r="AN364" i="10"/>
  <c r="AM364" i="10"/>
  <c r="AR363" i="10"/>
  <c r="AQ363" i="10"/>
  <c r="AP363" i="10"/>
  <c r="AO363" i="10"/>
  <c r="AN363" i="10"/>
  <c r="AM363" i="10"/>
  <c r="AR362" i="10"/>
  <c r="AQ362" i="10"/>
  <c r="AP362" i="10"/>
  <c r="AO362" i="10"/>
  <c r="AN362" i="10"/>
  <c r="AM362" i="10"/>
  <c r="AR361" i="10"/>
  <c r="AQ361" i="10"/>
  <c r="AP361" i="10"/>
  <c r="AO361" i="10"/>
  <c r="AN361" i="10"/>
  <c r="AM361" i="10"/>
  <c r="AR360" i="10"/>
  <c r="AQ360" i="10"/>
  <c r="AP360" i="10"/>
  <c r="AO360" i="10"/>
  <c r="AN360" i="10"/>
  <c r="AM360" i="10"/>
  <c r="AR359" i="10"/>
  <c r="AQ359" i="10"/>
  <c r="AP359" i="10"/>
  <c r="AO359" i="10"/>
  <c r="AN359" i="10"/>
  <c r="AM359" i="10"/>
  <c r="AR358" i="10"/>
  <c r="AQ358" i="10"/>
  <c r="AP358" i="10"/>
  <c r="AO358" i="10"/>
  <c r="AN358" i="10"/>
  <c r="AM358" i="10"/>
  <c r="AR357" i="10"/>
  <c r="AQ357" i="10"/>
  <c r="AP357" i="10"/>
  <c r="AO357" i="10"/>
  <c r="AN357" i="10"/>
  <c r="AM357" i="10"/>
  <c r="AR356" i="10"/>
  <c r="AQ356" i="10"/>
  <c r="AP356" i="10"/>
  <c r="AO356" i="10"/>
  <c r="AN356" i="10"/>
  <c r="AM356" i="10"/>
  <c r="AR355" i="10"/>
  <c r="AQ355" i="10"/>
  <c r="AP355" i="10"/>
  <c r="AO355" i="10"/>
  <c r="AN355" i="10"/>
  <c r="AM355" i="10"/>
  <c r="AR354" i="10"/>
  <c r="AQ354" i="10"/>
  <c r="AP354" i="10"/>
  <c r="AO354" i="10"/>
  <c r="AN354" i="10"/>
  <c r="AM354" i="10"/>
  <c r="AR353" i="10"/>
  <c r="AQ353" i="10"/>
  <c r="AP353" i="10"/>
  <c r="AO353" i="10"/>
  <c r="AN353" i="10"/>
  <c r="AM353" i="10"/>
  <c r="AR352" i="10"/>
  <c r="AQ352" i="10"/>
  <c r="AP352" i="10"/>
  <c r="AO352" i="10"/>
  <c r="AN352" i="10"/>
  <c r="AM352" i="10"/>
  <c r="AR351" i="10"/>
  <c r="AQ351" i="10"/>
  <c r="AP351" i="10"/>
  <c r="AO351" i="10"/>
  <c r="AN351" i="10"/>
  <c r="AM351" i="10"/>
  <c r="AR350" i="10"/>
  <c r="AQ350" i="10"/>
  <c r="AP350" i="10"/>
  <c r="AO350" i="10"/>
  <c r="AN350" i="10"/>
  <c r="AM350" i="10"/>
  <c r="AR349" i="10"/>
  <c r="AQ349" i="10"/>
  <c r="AP349" i="10"/>
  <c r="AO349" i="10"/>
  <c r="AN349" i="10"/>
  <c r="AM349" i="10"/>
  <c r="AR348" i="10"/>
  <c r="AQ348" i="10"/>
  <c r="AP348" i="10"/>
  <c r="AO348" i="10"/>
  <c r="AN348" i="10"/>
  <c r="AM348" i="10"/>
  <c r="AR347" i="10"/>
  <c r="AQ347" i="10"/>
  <c r="AP347" i="10"/>
  <c r="AO347" i="10"/>
  <c r="AN347" i="10"/>
  <c r="AM347" i="10"/>
  <c r="AR346" i="10"/>
  <c r="AQ346" i="10"/>
  <c r="AP346" i="10"/>
  <c r="AO346" i="10"/>
  <c r="AN346" i="10"/>
  <c r="AM346" i="10"/>
  <c r="AR345" i="10"/>
  <c r="AQ345" i="10"/>
  <c r="AP345" i="10"/>
  <c r="AO345" i="10"/>
  <c r="AN345" i="10"/>
  <c r="AM345" i="10"/>
  <c r="AR344" i="10"/>
  <c r="AQ344" i="10"/>
  <c r="AP344" i="10"/>
  <c r="AO344" i="10"/>
  <c r="AN344" i="10"/>
  <c r="AM344" i="10"/>
  <c r="AR343" i="10"/>
  <c r="AQ343" i="10"/>
  <c r="AP343" i="10"/>
  <c r="AO343" i="10"/>
  <c r="AN343" i="10"/>
  <c r="AM343" i="10"/>
  <c r="AR342" i="10"/>
  <c r="AQ342" i="10"/>
  <c r="AP342" i="10"/>
  <c r="AO342" i="10"/>
  <c r="AN342" i="10"/>
  <c r="AM342" i="10"/>
  <c r="AR341" i="10"/>
  <c r="AQ341" i="10"/>
  <c r="AP341" i="10"/>
  <c r="AO341" i="10"/>
  <c r="AN341" i="10"/>
  <c r="AM341" i="10"/>
  <c r="AR340" i="10"/>
  <c r="AQ340" i="10"/>
  <c r="AP340" i="10"/>
  <c r="AO340" i="10"/>
  <c r="AN340" i="10"/>
  <c r="AM340" i="10"/>
  <c r="AR339" i="10"/>
  <c r="AQ339" i="10"/>
  <c r="AP339" i="10"/>
  <c r="AO339" i="10"/>
  <c r="AN339" i="10"/>
  <c r="AM339" i="10"/>
  <c r="AR338" i="10"/>
  <c r="AQ338" i="10"/>
  <c r="AP338" i="10"/>
  <c r="AO338" i="10"/>
  <c r="AN338" i="10"/>
  <c r="AM338" i="10"/>
  <c r="AR337" i="10"/>
  <c r="AQ337" i="10"/>
  <c r="AP337" i="10"/>
  <c r="AO337" i="10"/>
  <c r="AN337" i="10"/>
  <c r="AM337" i="10"/>
  <c r="AR336" i="10"/>
  <c r="AQ336" i="10"/>
  <c r="AP336" i="10"/>
  <c r="AO336" i="10"/>
  <c r="AN336" i="10"/>
  <c r="AM336" i="10"/>
  <c r="AR335" i="10"/>
  <c r="AQ335" i="10"/>
  <c r="AP335" i="10"/>
  <c r="AO335" i="10"/>
  <c r="AN335" i="10"/>
  <c r="AM335" i="10"/>
  <c r="AR334" i="10"/>
  <c r="AQ334" i="10"/>
  <c r="AP334" i="10"/>
  <c r="AO334" i="10"/>
  <c r="AN334" i="10"/>
  <c r="AM334" i="10"/>
  <c r="AR333" i="10"/>
  <c r="AQ333" i="10"/>
  <c r="AP333" i="10"/>
  <c r="AO333" i="10"/>
  <c r="AN333" i="10"/>
  <c r="AM333" i="10"/>
  <c r="AR332" i="10"/>
  <c r="AQ332" i="10"/>
  <c r="AP332" i="10"/>
  <c r="AO332" i="10"/>
  <c r="AN332" i="10"/>
  <c r="AM332" i="10"/>
  <c r="AR331" i="10"/>
  <c r="AQ331" i="10"/>
  <c r="AP331" i="10"/>
  <c r="AO331" i="10"/>
  <c r="AN331" i="10"/>
  <c r="AM331" i="10"/>
  <c r="AR330" i="10"/>
  <c r="AQ330" i="10"/>
  <c r="AP330" i="10"/>
  <c r="AO330" i="10"/>
  <c r="AN330" i="10"/>
  <c r="AM330" i="10"/>
  <c r="AR329" i="10"/>
  <c r="AQ329" i="10"/>
  <c r="AP329" i="10"/>
  <c r="AO329" i="10"/>
  <c r="AN329" i="10"/>
  <c r="AM329" i="10"/>
  <c r="AR328" i="10"/>
  <c r="AQ328" i="10"/>
  <c r="AP328" i="10"/>
  <c r="AO328" i="10"/>
  <c r="AN328" i="10"/>
  <c r="AM328" i="10"/>
  <c r="AR327" i="10"/>
  <c r="AQ327" i="10"/>
  <c r="AP327" i="10"/>
  <c r="AO327" i="10"/>
  <c r="AN327" i="10"/>
  <c r="AM327" i="10"/>
  <c r="AR326" i="10"/>
  <c r="AQ326" i="10"/>
  <c r="AP326" i="10"/>
  <c r="AO326" i="10"/>
  <c r="AN326" i="10"/>
  <c r="AM326" i="10"/>
  <c r="AR325" i="10"/>
  <c r="AQ325" i="10"/>
  <c r="AP325" i="10"/>
  <c r="AO325" i="10"/>
  <c r="AN325" i="10"/>
  <c r="AM325" i="10"/>
  <c r="AR323" i="10"/>
  <c r="AQ323" i="10"/>
  <c r="AP323" i="10"/>
  <c r="AO323" i="10"/>
  <c r="AN323" i="10"/>
  <c r="AM323" i="10"/>
  <c r="AR322" i="10"/>
  <c r="AQ322" i="10"/>
  <c r="AP322" i="10"/>
  <c r="AO322" i="10"/>
  <c r="AN322" i="10"/>
  <c r="AM322" i="10"/>
  <c r="AF1" i="10"/>
  <c r="AE1" i="10"/>
  <c r="AD1" i="10"/>
  <c r="AC1" i="10"/>
  <c r="AB1" i="10"/>
  <c r="AA1" i="10"/>
  <c r="Z1" i="10"/>
  <c r="O1" i="10"/>
  <c r="K1" i="10"/>
  <c r="AL724" i="1"/>
  <c r="AJ10" i="1"/>
  <c r="AK10" i="1"/>
  <c r="AL10" i="1"/>
  <c r="AM10" i="1"/>
  <c r="AN10" i="1"/>
  <c r="AO10" i="1"/>
  <c r="AJ11" i="1"/>
  <c r="AK11" i="1"/>
  <c r="AL11" i="1"/>
  <c r="AM11" i="1"/>
  <c r="AN11" i="1"/>
  <c r="AO11" i="1"/>
  <c r="AJ12" i="1"/>
  <c r="AK12" i="1"/>
  <c r="AL12" i="1"/>
  <c r="AM12" i="1"/>
  <c r="AN12" i="1"/>
  <c r="AO12" i="1"/>
  <c r="AJ19" i="1"/>
  <c r="AK19" i="1"/>
  <c r="AL19" i="1"/>
  <c r="AM19" i="1"/>
  <c r="AN19" i="1"/>
  <c r="AO19" i="1"/>
  <c r="AJ20" i="1"/>
  <c r="AK20" i="1"/>
  <c r="AL20" i="1"/>
  <c r="AM20" i="1"/>
  <c r="AN20" i="1"/>
  <c r="AO20" i="1"/>
  <c r="AJ21" i="1"/>
  <c r="AK21" i="1"/>
  <c r="AL21" i="1"/>
  <c r="AM21" i="1"/>
  <c r="AN21" i="1"/>
  <c r="AO21" i="1"/>
  <c r="AJ22" i="1"/>
  <c r="AK22" i="1"/>
  <c r="AL22" i="1"/>
  <c r="AM22" i="1"/>
  <c r="AN22" i="1"/>
  <c r="AO22" i="1"/>
  <c r="AJ23" i="1"/>
  <c r="AK23" i="1"/>
  <c r="AL23" i="1"/>
  <c r="AM23" i="1"/>
  <c r="AN23" i="1"/>
  <c r="AO23" i="1"/>
  <c r="AJ24" i="1"/>
  <c r="AK24" i="1"/>
  <c r="AL24" i="1"/>
  <c r="AM24" i="1"/>
  <c r="AN24" i="1"/>
  <c r="AO24" i="1"/>
  <c r="AJ25" i="1"/>
  <c r="AK25" i="1"/>
  <c r="AL25" i="1"/>
  <c r="AM25" i="1"/>
  <c r="AN25" i="1"/>
  <c r="AO25" i="1"/>
  <c r="AJ26" i="1"/>
  <c r="AK26" i="1"/>
  <c r="AL26" i="1"/>
  <c r="AM26" i="1"/>
  <c r="AN26" i="1"/>
  <c r="AO26" i="1"/>
  <c r="AJ27" i="1"/>
  <c r="AK27" i="1"/>
  <c r="AL27" i="1"/>
  <c r="AM27" i="1"/>
  <c r="AN27" i="1"/>
  <c r="AO27" i="1"/>
  <c r="AJ28" i="1"/>
  <c r="AK28" i="1"/>
  <c r="AL28" i="1"/>
  <c r="AM28" i="1"/>
  <c r="AN28" i="1"/>
  <c r="AO28" i="1"/>
  <c r="AJ29" i="1"/>
  <c r="AK29" i="1"/>
  <c r="AL29" i="1"/>
  <c r="AM29" i="1"/>
  <c r="AN29" i="1"/>
  <c r="AO29" i="1"/>
  <c r="AJ30" i="1"/>
  <c r="AK30" i="1"/>
  <c r="AL30" i="1"/>
  <c r="AM30" i="1"/>
  <c r="AN30" i="1"/>
  <c r="AO30" i="1"/>
  <c r="AJ31" i="1"/>
  <c r="AK31" i="1"/>
  <c r="AL31" i="1"/>
  <c r="AM31" i="1"/>
  <c r="AN31" i="1"/>
  <c r="AO31" i="1"/>
  <c r="AJ32" i="1"/>
  <c r="AK32" i="1"/>
  <c r="AL32" i="1"/>
  <c r="AM32" i="1"/>
  <c r="AN32" i="1"/>
  <c r="AO32" i="1"/>
  <c r="AJ33" i="1"/>
  <c r="AK33" i="1"/>
  <c r="AL33" i="1"/>
  <c r="AM33" i="1"/>
  <c r="AN33" i="1"/>
  <c r="AO33" i="1"/>
  <c r="AJ34" i="1"/>
  <c r="AK34" i="1"/>
  <c r="AL34" i="1"/>
  <c r="AM34" i="1"/>
  <c r="AN34" i="1"/>
  <c r="AO34" i="1"/>
  <c r="AJ35" i="1"/>
  <c r="AK35" i="1"/>
  <c r="AL35" i="1"/>
  <c r="AM35" i="1"/>
  <c r="AN35" i="1"/>
  <c r="AO35" i="1"/>
  <c r="AJ37" i="1"/>
  <c r="AK37" i="1"/>
  <c r="AL37" i="1"/>
  <c r="AM37" i="1"/>
  <c r="AN37" i="1"/>
  <c r="AO37" i="1"/>
  <c r="AJ39" i="1"/>
  <c r="AK39" i="1"/>
  <c r="AL39" i="1"/>
  <c r="AM39" i="1"/>
  <c r="AN39" i="1"/>
  <c r="AO39" i="1"/>
  <c r="AJ40" i="1"/>
  <c r="AK40" i="1"/>
  <c r="AL40" i="1"/>
  <c r="AM40" i="1"/>
  <c r="AN40" i="1"/>
  <c r="AO40" i="1"/>
  <c r="AJ41" i="1"/>
  <c r="AK41" i="1"/>
  <c r="AL41" i="1"/>
  <c r="AM41" i="1"/>
  <c r="AN41" i="1"/>
  <c r="AO41" i="1"/>
  <c r="AJ42" i="1"/>
  <c r="AK42" i="1"/>
  <c r="AL42" i="1"/>
  <c r="AM42" i="1"/>
  <c r="AN42" i="1"/>
  <c r="AO42" i="1"/>
  <c r="AJ43" i="1"/>
  <c r="AK43" i="1"/>
  <c r="AL43" i="1"/>
  <c r="AM43" i="1"/>
  <c r="AN43" i="1"/>
  <c r="AO43" i="1"/>
  <c r="AJ44" i="1"/>
  <c r="AK44" i="1"/>
  <c r="AL44" i="1"/>
  <c r="AM44" i="1"/>
  <c r="AN44" i="1"/>
  <c r="AO44" i="1"/>
  <c r="AJ45" i="1"/>
  <c r="AK45" i="1"/>
  <c r="AL45" i="1"/>
  <c r="AM45" i="1"/>
  <c r="AN45" i="1"/>
  <c r="AO45" i="1"/>
  <c r="AJ46" i="1"/>
  <c r="AK46" i="1"/>
  <c r="AL46" i="1"/>
  <c r="AM46" i="1"/>
  <c r="AN46" i="1"/>
  <c r="AO46" i="1"/>
  <c r="AJ47" i="1"/>
  <c r="AK47" i="1"/>
  <c r="AL47" i="1"/>
  <c r="AM47" i="1"/>
  <c r="AN47" i="1"/>
  <c r="AO47" i="1"/>
  <c r="AJ48" i="1"/>
  <c r="AK48" i="1"/>
  <c r="AL48" i="1"/>
  <c r="AM48" i="1"/>
  <c r="AN48" i="1"/>
  <c r="AO48" i="1"/>
  <c r="AJ49" i="1"/>
  <c r="AK49" i="1"/>
  <c r="AL49" i="1"/>
  <c r="AM49" i="1"/>
  <c r="AN49" i="1"/>
  <c r="AO49" i="1"/>
  <c r="AJ50" i="1"/>
  <c r="AK50" i="1"/>
  <c r="AL50" i="1"/>
  <c r="AM50" i="1"/>
  <c r="AN50" i="1"/>
  <c r="AO50" i="1"/>
  <c r="AJ51" i="1"/>
  <c r="AK51" i="1"/>
  <c r="AL51" i="1"/>
  <c r="AM51" i="1"/>
  <c r="AN51" i="1"/>
  <c r="AO51" i="1"/>
  <c r="AJ52" i="1"/>
  <c r="AK52" i="1"/>
  <c r="AL52" i="1"/>
  <c r="AM52" i="1"/>
  <c r="AN52" i="1"/>
  <c r="AO52" i="1"/>
  <c r="AJ53" i="1"/>
  <c r="AK53" i="1"/>
  <c r="AL53" i="1"/>
  <c r="AM53" i="1"/>
  <c r="AN53" i="1"/>
  <c r="AO53" i="1"/>
  <c r="AJ54" i="1"/>
  <c r="AK54" i="1"/>
  <c r="AL54" i="1"/>
  <c r="AM54" i="1"/>
  <c r="AN54" i="1"/>
  <c r="AO54" i="1"/>
  <c r="AJ55" i="1"/>
  <c r="AK55" i="1"/>
  <c r="AL55" i="1"/>
  <c r="AM55" i="1"/>
  <c r="AN55" i="1"/>
  <c r="AO55" i="1"/>
  <c r="AJ58" i="1"/>
  <c r="AK58" i="1"/>
  <c r="AL58" i="1"/>
  <c r="AM58" i="1"/>
  <c r="AN58" i="1"/>
  <c r="AO58" i="1"/>
  <c r="AJ59" i="1"/>
  <c r="AK59" i="1"/>
  <c r="AL59" i="1"/>
  <c r="AM59" i="1"/>
  <c r="AN59" i="1"/>
  <c r="AO59" i="1"/>
  <c r="AJ60" i="1"/>
  <c r="AK60" i="1"/>
  <c r="AL60" i="1"/>
  <c r="AM60" i="1"/>
  <c r="AN60" i="1"/>
  <c r="AO60" i="1"/>
  <c r="AJ61" i="1"/>
  <c r="AK61" i="1"/>
  <c r="AL61" i="1"/>
  <c r="AM61" i="1"/>
  <c r="AN61" i="1"/>
  <c r="AO61" i="1"/>
  <c r="AJ63" i="1"/>
  <c r="AK63" i="1"/>
  <c r="AL63" i="1"/>
  <c r="AM63" i="1"/>
  <c r="AN63" i="1"/>
  <c r="AO63" i="1"/>
  <c r="AJ64" i="1"/>
  <c r="AK64" i="1"/>
  <c r="AL64" i="1"/>
  <c r="AM64" i="1"/>
  <c r="AN64" i="1"/>
  <c r="AO64" i="1"/>
  <c r="AJ65" i="1"/>
  <c r="AK65" i="1"/>
  <c r="AL65" i="1"/>
  <c r="AM65" i="1"/>
  <c r="AN65" i="1"/>
  <c r="AO65" i="1"/>
  <c r="AJ66" i="1"/>
  <c r="AK66" i="1"/>
  <c r="AL66" i="1"/>
  <c r="AM66" i="1"/>
  <c r="AN66" i="1"/>
  <c r="AO66" i="1"/>
  <c r="AJ67" i="1"/>
  <c r="AK67" i="1"/>
  <c r="AL67" i="1"/>
  <c r="AM67" i="1"/>
  <c r="AN67" i="1"/>
  <c r="AO67" i="1"/>
  <c r="AJ68" i="1"/>
  <c r="AK68" i="1"/>
  <c r="AL68" i="1"/>
  <c r="AM68" i="1"/>
  <c r="AN68" i="1"/>
  <c r="AO68" i="1"/>
  <c r="AJ69" i="1"/>
  <c r="AK69" i="1"/>
  <c r="AL69" i="1"/>
  <c r="AM69" i="1"/>
  <c r="AN69" i="1"/>
  <c r="AO69" i="1"/>
  <c r="AJ70" i="1"/>
  <c r="AK70" i="1"/>
  <c r="AL70" i="1"/>
  <c r="AM70" i="1"/>
  <c r="AN70" i="1"/>
  <c r="AO70" i="1"/>
  <c r="AJ71" i="1"/>
  <c r="AK71" i="1"/>
  <c r="AL71" i="1"/>
  <c r="AM71" i="1"/>
  <c r="AN71" i="1"/>
  <c r="AO71" i="1"/>
  <c r="AJ72" i="1"/>
  <c r="AK72" i="1"/>
  <c r="AL72" i="1"/>
  <c r="AM72" i="1"/>
  <c r="AN72" i="1"/>
  <c r="AO72" i="1"/>
  <c r="AJ73" i="1"/>
  <c r="AK73" i="1"/>
  <c r="AL73" i="1"/>
  <c r="AM73" i="1"/>
  <c r="AN73" i="1"/>
  <c r="AO73" i="1"/>
  <c r="AJ74" i="1"/>
  <c r="AK74" i="1"/>
  <c r="AL74" i="1"/>
  <c r="AM74" i="1"/>
  <c r="AN74" i="1"/>
  <c r="AO74" i="1"/>
  <c r="AJ75" i="1"/>
  <c r="AK75" i="1"/>
  <c r="AL75" i="1"/>
  <c r="AM75" i="1"/>
  <c r="AN75" i="1"/>
  <c r="AO75" i="1"/>
  <c r="AJ76" i="1"/>
  <c r="AK76" i="1"/>
  <c r="AL76" i="1"/>
  <c r="AM76" i="1"/>
  <c r="AN76" i="1"/>
  <c r="AO76" i="1"/>
  <c r="AJ77" i="1"/>
  <c r="AK77" i="1"/>
  <c r="AL77" i="1"/>
  <c r="AM77" i="1"/>
  <c r="AN77" i="1"/>
  <c r="AO77" i="1"/>
  <c r="AJ78" i="1"/>
  <c r="AK78" i="1"/>
  <c r="AL78" i="1"/>
  <c r="AM78" i="1"/>
  <c r="AN78" i="1"/>
  <c r="AO78" i="1"/>
  <c r="AJ79" i="1"/>
  <c r="AK79" i="1"/>
  <c r="AL79" i="1"/>
  <c r="AM79" i="1"/>
  <c r="AN79" i="1"/>
  <c r="AO79" i="1"/>
  <c r="AJ81" i="1"/>
  <c r="AK81" i="1"/>
  <c r="AL81" i="1"/>
  <c r="AM81" i="1"/>
  <c r="AN81" i="1"/>
  <c r="AO81" i="1"/>
  <c r="AJ82" i="1"/>
  <c r="AK82" i="1"/>
  <c r="AL82" i="1"/>
  <c r="AM82" i="1"/>
  <c r="AN82" i="1"/>
  <c r="AO82" i="1"/>
  <c r="AJ93" i="1"/>
  <c r="AK93" i="1"/>
  <c r="AL93" i="1"/>
  <c r="AM93" i="1"/>
  <c r="AN93" i="1"/>
  <c r="AO93" i="1"/>
  <c r="AJ98" i="1"/>
  <c r="AK98" i="1"/>
  <c r="AL98" i="1"/>
  <c r="AM98" i="1"/>
  <c r="AN98" i="1"/>
  <c r="AO98" i="1"/>
  <c r="AJ99" i="1"/>
  <c r="AK99" i="1"/>
  <c r="AL99" i="1"/>
  <c r="AM99" i="1"/>
  <c r="AN99" i="1"/>
  <c r="AO99" i="1"/>
  <c r="AJ100" i="1"/>
  <c r="AK100" i="1"/>
  <c r="AL100" i="1"/>
  <c r="AM100" i="1"/>
  <c r="AN100" i="1"/>
  <c r="AO100" i="1"/>
  <c r="AJ101" i="1"/>
  <c r="AK101" i="1"/>
  <c r="AL101" i="1"/>
  <c r="AM101" i="1"/>
  <c r="AN101" i="1"/>
  <c r="AO101" i="1"/>
  <c r="AJ102" i="1"/>
  <c r="AK102" i="1"/>
  <c r="AL102" i="1"/>
  <c r="AM102" i="1"/>
  <c r="AN102" i="1"/>
  <c r="AO102" i="1"/>
  <c r="AJ103" i="1"/>
  <c r="AK103" i="1"/>
  <c r="AL103" i="1"/>
  <c r="AM103" i="1"/>
  <c r="AN103" i="1"/>
  <c r="AO103" i="1"/>
  <c r="AJ104" i="1"/>
  <c r="AK104" i="1"/>
  <c r="AL104" i="1"/>
  <c r="AM104" i="1"/>
  <c r="AN104" i="1"/>
  <c r="AO104" i="1"/>
  <c r="AJ105" i="1"/>
  <c r="AK105" i="1"/>
  <c r="AL105" i="1"/>
  <c r="AM105" i="1"/>
  <c r="AN105" i="1"/>
  <c r="AO105" i="1"/>
  <c r="AJ106" i="1"/>
  <c r="AK106" i="1"/>
  <c r="AL106" i="1"/>
  <c r="AM106" i="1"/>
  <c r="AN106" i="1"/>
  <c r="AO106" i="1"/>
  <c r="AJ107" i="1"/>
  <c r="AK107" i="1"/>
  <c r="AL107" i="1"/>
  <c r="AM107" i="1"/>
  <c r="AN107" i="1"/>
  <c r="AO107" i="1"/>
  <c r="AJ108" i="1"/>
  <c r="AK108" i="1"/>
  <c r="AL108" i="1"/>
  <c r="AM108" i="1"/>
  <c r="AN108" i="1"/>
  <c r="AO108" i="1"/>
  <c r="AJ109" i="1"/>
  <c r="AK109" i="1"/>
  <c r="AL109" i="1"/>
  <c r="AM109" i="1"/>
  <c r="AN109" i="1"/>
  <c r="AO109" i="1"/>
  <c r="AJ110" i="1"/>
  <c r="AK110" i="1"/>
  <c r="AL110" i="1"/>
  <c r="AM110" i="1"/>
  <c r="AN110" i="1"/>
  <c r="AO110" i="1"/>
  <c r="AJ111" i="1"/>
  <c r="AK111" i="1"/>
  <c r="AL111" i="1"/>
  <c r="AM111" i="1"/>
  <c r="AN111" i="1"/>
  <c r="AO111" i="1"/>
  <c r="AJ112" i="1"/>
  <c r="AK112" i="1"/>
  <c r="AL112" i="1"/>
  <c r="AM112" i="1"/>
  <c r="AN112" i="1"/>
  <c r="AO112" i="1"/>
  <c r="AJ113" i="1"/>
  <c r="AK113" i="1"/>
  <c r="AL113" i="1"/>
  <c r="AM113" i="1"/>
  <c r="AN113" i="1"/>
  <c r="AO113" i="1"/>
  <c r="AJ114" i="1"/>
  <c r="AK114" i="1"/>
  <c r="AL114" i="1"/>
  <c r="AM114" i="1"/>
  <c r="AN114" i="1"/>
  <c r="AO114" i="1"/>
  <c r="AJ115" i="1"/>
  <c r="AK115" i="1"/>
  <c r="AL115" i="1"/>
  <c r="AM115" i="1"/>
  <c r="AN115" i="1"/>
  <c r="AO115" i="1"/>
  <c r="AJ116" i="1"/>
  <c r="AK116" i="1"/>
  <c r="AL116" i="1"/>
  <c r="AM116" i="1"/>
  <c r="AN116" i="1"/>
  <c r="AO116" i="1"/>
  <c r="AJ117" i="1"/>
  <c r="AK117" i="1"/>
  <c r="AL117" i="1"/>
  <c r="AM117" i="1"/>
  <c r="AN117" i="1"/>
  <c r="AO117" i="1"/>
  <c r="AJ118" i="1"/>
  <c r="AK118" i="1"/>
  <c r="AL118" i="1"/>
  <c r="AM118" i="1"/>
  <c r="AN118" i="1"/>
  <c r="AO118" i="1"/>
  <c r="AJ119" i="1"/>
  <c r="AK119" i="1"/>
  <c r="AL119" i="1"/>
  <c r="AM119" i="1"/>
  <c r="AN119" i="1"/>
  <c r="AO119" i="1"/>
  <c r="AJ120" i="1"/>
  <c r="AK120" i="1"/>
  <c r="AL120" i="1"/>
  <c r="AM120" i="1"/>
  <c r="AN120" i="1"/>
  <c r="AO120" i="1"/>
  <c r="AJ121" i="1"/>
  <c r="AK121" i="1"/>
  <c r="AL121" i="1"/>
  <c r="AM121" i="1"/>
  <c r="AN121" i="1"/>
  <c r="AO121" i="1"/>
  <c r="AJ122" i="1"/>
  <c r="AK122" i="1"/>
  <c r="AL122" i="1"/>
  <c r="AM122" i="1"/>
  <c r="AN122" i="1"/>
  <c r="AO122" i="1"/>
  <c r="AJ123" i="1"/>
  <c r="AK123" i="1"/>
  <c r="AL123" i="1"/>
  <c r="AM123" i="1"/>
  <c r="AN123" i="1"/>
  <c r="AO123" i="1"/>
  <c r="AJ124" i="1"/>
  <c r="AK124" i="1"/>
  <c r="AL124" i="1"/>
  <c r="AM124" i="1"/>
  <c r="AN124" i="1"/>
  <c r="AO124" i="1"/>
  <c r="AJ125" i="1"/>
  <c r="AK125" i="1"/>
  <c r="AL125" i="1"/>
  <c r="AM125" i="1"/>
  <c r="AN125" i="1"/>
  <c r="AO125" i="1"/>
  <c r="AJ126" i="1"/>
  <c r="AK126" i="1"/>
  <c r="AL126" i="1"/>
  <c r="AM126" i="1"/>
  <c r="AN126" i="1"/>
  <c r="AO126" i="1"/>
  <c r="AJ127" i="1"/>
  <c r="AK127" i="1"/>
  <c r="AL127" i="1"/>
  <c r="AM127" i="1"/>
  <c r="AN127" i="1"/>
  <c r="AO127" i="1"/>
  <c r="AJ128" i="1"/>
  <c r="AK128" i="1"/>
  <c r="AL128" i="1"/>
  <c r="AM128" i="1"/>
  <c r="AN128" i="1"/>
  <c r="AO128" i="1"/>
  <c r="AJ129" i="1"/>
  <c r="AK129" i="1"/>
  <c r="AL129" i="1"/>
  <c r="AM129" i="1"/>
  <c r="AN129" i="1"/>
  <c r="AO129" i="1"/>
  <c r="AJ130" i="1"/>
  <c r="AK130" i="1"/>
  <c r="AL130" i="1"/>
  <c r="AM130" i="1"/>
  <c r="AN130" i="1"/>
  <c r="AO130" i="1"/>
  <c r="AJ131" i="1"/>
  <c r="AK131" i="1"/>
  <c r="AL131" i="1"/>
  <c r="AM131" i="1"/>
  <c r="AN131" i="1"/>
  <c r="AO131" i="1"/>
  <c r="AJ132" i="1"/>
  <c r="AK132" i="1"/>
  <c r="AL132" i="1"/>
  <c r="AM132" i="1"/>
  <c r="AN132" i="1"/>
  <c r="AO132" i="1"/>
  <c r="AJ133" i="1"/>
  <c r="AK133" i="1"/>
  <c r="AL133" i="1"/>
  <c r="AM133" i="1"/>
  <c r="AN133" i="1"/>
  <c r="AO133" i="1"/>
  <c r="AJ145" i="1"/>
  <c r="AK145" i="1"/>
  <c r="AL145" i="1"/>
  <c r="AM145" i="1"/>
  <c r="AN145" i="1"/>
  <c r="AO145" i="1"/>
  <c r="AJ148" i="1"/>
  <c r="AK148" i="1"/>
  <c r="AL148" i="1"/>
  <c r="AM148" i="1"/>
  <c r="AN148" i="1"/>
  <c r="AO148" i="1"/>
  <c r="AJ334" i="1"/>
  <c r="AK334" i="1"/>
  <c r="AL334" i="1"/>
  <c r="AM334" i="1"/>
  <c r="AN334" i="1"/>
  <c r="AO334" i="1"/>
  <c r="AJ336" i="1"/>
  <c r="AK336" i="1"/>
  <c r="AL336" i="1"/>
  <c r="AM336" i="1"/>
  <c r="AN336" i="1"/>
  <c r="AO336" i="1"/>
  <c r="AJ348" i="1"/>
  <c r="AK348" i="1"/>
  <c r="AL348" i="1"/>
  <c r="AM348" i="1"/>
  <c r="AN348" i="1"/>
  <c r="AO348" i="1"/>
  <c r="AJ351" i="1"/>
  <c r="AK351" i="1"/>
  <c r="AL351" i="1"/>
  <c r="AM351" i="1"/>
  <c r="AN351" i="1"/>
  <c r="AO351" i="1"/>
  <c r="AJ778" i="1"/>
  <c r="AK778" i="1"/>
  <c r="AL778" i="1"/>
  <c r="AM778" i="1"/>
  <c r="AN778" i="1"/>
  <c r="AO778" i="1"/>
  <c r="AJ178" i="1"/>
  <c r="AK178" i="1"/>
  <c r="AL178" i="1"/>
  <c r="AM178" i="1"/>
  <c r="AN178" i="1"/>
  <c r="AO178" i="1"/>
  <c r="AJ179" i="1"/>
  <c r="AK179" i="1"/>
  <c r="AL179" i="1"/>
  <c r="AM179" i="1"/>
  <c r="AN179" i="1"/>
  <c r="AO179" i="1"/>
  <c r="AJ185" i="1"/>
  <c r="AK185" i="1"/>
  <c r="AL185" i="1"/>
  <c r="AM185" i="1"/>
  <c r="AN185" i="1"/>
  <c r="AO185" i="1"/>
  <c r="AJ189" i="1"/>
  <c r="AK189" i="1"/>
  <c r="AL189" i="1"/>
  <c r="AM189" i="1"/>
  <c r="AN189" i="1"/>
  <c r="AO189" i="1"/>
  <c r="AJ190" i="1"/>
  <c r="AK190" i="1"/>
  <c r="AL190" i="1"/>
  <c r="AM190" i="1"/>
  <c r="AN190" i="1"/>
  <c r="AO190" i="1"/>
  <c r="AJ191" i="1"/>
  <c r="AK191" i="1"/>
  <c r="AL191" i="1"/>
  <c r="AM191" i="1"/>
  <c r="AN191" i="1"/>
  <c r="AO191" i="1"/>
  <c r="AJ195" i="1"/>
  <c r="AK195" i="1"/>
  <c r="AL195" i="1"/>
  <c r="AM195" i="1"/>
  <c r="AN195" i="1"/>
  <c r="AO195" i="1"/>
  <c r="AJ196" i="1"/>
  <c r="AK196" i="1"/>
  <c r="AL196" i="1"/>
  <c r="AM196" i="1"/>
  <c r="AN196" i="1"/>
  <c r="AO196" i="1"/>
  <c r="AJ197" i="1"/>
  <c r="AK197" i="1"/>
  <c r="AL197" i="1"/>
  <c r="AM197" i="1"/>
  <c r="AN197" i="1"/>
  <c r="AO197" i="1"/>
  <c r="AJ198" i="1"/>
  <c r="AK198" i="1"/>
  <c r="AL198" i="1"/>
  <c r="AM198" i="1"/>
  <c r="AN198" i="1"/>
  <c r="AO198" i="1"/>
  <c r="AJ199" i="1"/>
  <c r="AK199" i="1"/>
  <c r="AL199" i="1"/>
  <c r="AM199" i="1"/>
  <c r="AN199" i="1"/>
  <c r="AO199" i="1"/>
  <c r="AJ200" i="1"/>
  <c r="AK200" i="1"/>
  <c r="AL200" i="1"/>
  <c r="AM200" i="1"/>
  <c r="AN200" i="1"/>
  <c r="AO200" i="1"/>
  <c r="AJ201" i="1"/>
  <c r="AK201" i="1"/>
  <c r="AL201" i="1"/>
  <c r="AM201" i="1"/>
  <c r="AN201" i="1"/>
  <c r="AO201" i="1"/>
  <c r="AJ202" i="1"/>
  <c r="AK202" i="1"/>
  <c r="AL202" i="1"/>
  <c r="AM202" i="1"/>
  <c r="AN202" i="1"/>
  <c r="AO202" i="1"/>
  <c r="AJ203" i="1"/>
  <c r="AK203" i="1"/>
  <c r="AL203" i="1"/>
  <c r="AM203" i="1"/>
  <c r="AN203" i="1"/>
  <c r="AO203" i="1"/>
  <c r="AJ204" i="1"/>
  <c r="AK204" i="1"/>
  <c r="AL204" i="1"/>
  <c r="AM204" i="1"/>
  <c r="AN204" i="1"/>
  <c r="AO204" i="1"/>
  <c r="AJ205" i="1"/>
  <c r="AK205" i="1"/>
  <c r="AL205" i="1"/>
  <c r="AM205" i="1"/>
  <c r="AN205" i="1"/>
  <c r="AO205" i="1"/>
  <c r="AJ206" i="1"/>
  <c r="AK206" i="1"/>
  <c r="AL206" i="1"/>
  <c r="AM206" i="1"/>
  <c r="AN206" i="1"/>
  <c r="AO206" i="1"/>
  <c r="AJ207" i="1"/>
  <c r="AK207" i="1"/>
  <c r="AL207" i="1"/>
  <c r="AM207" i="1"/>
  <c r="AN207" i="1"/>
  <c r="AO207" i="1"/>
  <c r="AJ208" i="1"/>
  <c r="AK208" i="1"/>
  <c r="AL208" i="1"/>
  <c r="AM208" i="1"/>
  <c r="AN208" i="1"/>
  <c r="AO208" i="1"/>
  <c r="AJ209" i="1"/>
  <c r="AK209" i="1"/>
  <c r="AL209" i="1"/>
  <c r="AM209" i="1"/>
  <c r="AN209" i="1"/>
  <c r="AO209" i="1"/>
  <c r="AJ210" i="1"/>
  <c r="AK210" i="1"/>
  <c r="AL210" i="1"/>
  <c r="AM210" i="1"/>
  <c r="AN210" i="1"/>
  <c r="AO210" i="1"/>
  <c r="AJ211" i="1"/>
  <c r="AK211" i="1"/>
  <c r="AL211" i="1"/>
  <c r="AM211" i="1"/>
  <c r="AN211" i="1"/>
  <c r="AO211" i="1"/>
  <c r="AJ212" i="1"/>
  <c r="AK212" i="1"/>
  <c r="AL212" i="1"/>
  <c r="AM212" i="1"/>
  <c r="AN212" i="1"/>
  <c r="AO212" i="1"/>
  <c r="AJ213" i="1"/>
  <c r="AK213" i="1"/>
  <c r="AL213" i="1"/>
  <c r="AM213" i="1"/>
  <c r="AN213" i="1"/>
  <c r="AO213" i="1"/>
  <c r="AJ214" i="1"/>
  <c r="AK214" i="1"/>
  <c r="AL214" i="1"/>
  <c r="AM214" i="1"/>
  <c r="AN214" i="1"/>
  <c r="AO214" i="1"/>
  <c r="AJ215" i="1"/>
  <c r="AK215" i="1"/>
  <c r="AL215" i="1"/>
  <c r="AM215" i="1"/>
  <c r="AN215" i="1"/>
  <c r="AO215" i="1"/>
  <c r="AJ216" i="1"/>
  <c r="AK216" i="1"/>
  <c r="AL216" i="1"/>
  <c r="AM216" i="1"/>
  <c r="AN216" i="1"/>
  <c r="AO216" i="1"/>
  <c r="AJ217" i="1"/>
  <c r="AK217" i="1"/>
  <c r="AL217" i="1"/>
  <c r="AM217" i="1"/>
  <c r="AN217" i="1"/>
  <c r="AO217" i="1"/>
  <c r="AJ218" i="1"/>
  <c r="AK218" i="1"/>
  <c r="AL218" i="1"/>
  <c r="AM218" i="1"/>
  <c r="AN218" i="1"/>
  <c r="AO218" i="1"/>
  <c r="AJ219" i="1"/>
  <c r="AK219" i="1"/>
  <c r="AL219" i="1"/>
  <c r="AM219" i="1"/>
  <c r="AN219" i="1"/>
  <c r="AO219" i="1"/>
  <c r="AJ220" i="1"/>
  <c r="AK220" i="1"/>
  <c r="AL220" i="1"/>
  <c r="AM220" i="1"/>
  <c r="AN220" i="1"/>
  <c r="AO220" i="1"/>
  <c r="AJ221" i="1"/>
  <c r="AK221" i="1"/>
  <c r="AL221" i="1"/>
  <c r="AM221" i="1"/>
  <c r="AN221" i="1"/>
  <c r="AO221" i="1"/>
  <c r="AJ222" i="1"/>
  <c r="AK222" i="1"/>
  <c r="AL222" i="1"/>
  <c r="AM222" i="1"/>
  <c r="AN222" i="1"/>
  <c r="AO222" i="1"/>
  <c r="AJ223" i="1"/>
  <c r="AK223" i="1"/>
  <c r="AL223" i="1"/>
  <c r="AM223" i="1"/>
  <c r="AN223" i="1"/>
  <c r="AO223" i="1"/>
  <c r="AJ224" i="1"/>
  <c r="AK224" i="1"/>
  <c r="AL224" i="1"/>
  <c r="AM224" i="1"/>
  <c r="AN224" i="1"/>
  <c r="AO224" i="1"/>
  <c r="AJ225" i="1"/>
  <c r="AK225" i="1"/>
  <c r="AL225" i="1"/>
  <c r="AM225" i="1"/>
  <c r="AN225" i="1"/>
  <c r="AO225" i="1"/>
  <c r="AJ226" i="1"/>
  <c r="AK226" i="1"/>
  <c r="AL226" i="1"/>
  <c r="AM226" i="1"/>
  <c r="AN226" i="1"/>
  <c r="AO226" i="1"/>
  <c r="AJ227" i="1"/>
  <c r="AK227" i="1"/>
  <c r="AL227" i="1"/>
  <c r="AM227" i="1"/>
  <c r="AN227" i="1"/>
  <c r="AO227" i="1"/>
  <c r="AJ228" i="1"/>
  <c r="AK228" i="1"/>
  <c r="AL228" i="1"/>
  <c r="AM228" i="1"/>
  <c r="AN228" i="1"/>
  <c r="AO228" i="1"/>
  <c r="AJ229" i="1"/>
  <c r="AK229" i="1"/>
  <c r="AL229" i="1"/>
  <c r="AM229" i="1"/>
  <c r="AN229" i="1"/>
  <c r="AO229" i="1"/>
  <c r="AJ230" i="1"/>
  <c r="AK230" i="1"/>
  <c r="AL230" i="1"/>
  <c r="AM230" i="1"/>
  <c r="AN230" i="1"/>
  <c r="AO230" i="1"/>
  <c r="AJ231" i="1"/>
  <c r="AK231" i="1"/>
  <c r="AL231" i="1"/>
  <c r="AM231" i="1"/>
  <c r="AN231" i="1"/>
  <c r="AO231" i="1"/>
  <c r="AJ232" i="1"/>
  <c r="AK232" i="1"/>
  <c r="AL232" i="1"/>
  <c r="AM232" i="1"/>
  <c r="AN232" i="1"/>
  <c r="AO232" i="1"/>
  <c r="AJ233" i="1"/>
  <c r="AK233" i="1"/>
  <c r="AL233" i="1"/>
  <c r="AM233" i="1"/>
  <c r="AN233" i="1"/>
  <c r="AO233" i="1"/>
  <c r="AJ234" i="1"/>
  <c r="AK234" i="1"/>
  <c r="AL234" i="1"/>
  <c r="AM234" i="1"/>
  <c r="AN234" i="1"/>
  <c r="AO234" i="1"/>
  <c r="AJ235" i="1"/>
  <c r="AK235" i="1"/>
  <c r="AL235" i="1"/>
  <c r="AM235" i="1"/>
  <c r="AN235" i="1"/>
  <c r="AO235" i="1"/>
  <c r="AJ236" i="1"/>
  <c r="AK236" i="1"/>
  <c r="AL236" i="1"/>
  <c r="AM236" i="1"/>
  <c r="AN236" i="1"/>
  <c r="AO236" i="1"/>
  <c r="AJ237" i="1"/>
  <c r="AK237" i="1"/>
  <c r="AL237" i="1"/>
  <c r="AM237" i="1"/>
  <c r="AN237" i="1"/>
  <c r="AO237" i="1"/>
  <c r="AJ238" i="1"/>
  <c r="AK238" i="1"/>
  <c r="AL238" i="1"/>
  <c r="AM238" i="1"/>
  <c r="AN238" i="1"/>
  <c r="AO238" i="1"/>
  <c r="AJ239" i="1"/>
  <c r="AK239" i="1"/>
  <c r="AL239" i="1"/>
  <c r="AM239" i="1"/>
  <c r="AN239" i="1"/>
  <c r="AO239" i="1"/>
  <c r="AJ240" i="1"/>
  <c r="AK240" i="1"/>
  <c r="AL240" i="1"/>
  <c r="AM240" i="1"/>
  <c r="AN240" i="1"/>
  <c r="AO240" i="1"/>
  <c r="AJ241" i="1"/>
  <c r="AK241" i="1"/>
  <c r="AL241" i="1"/>
  <c r="AM241" i="1"/>
  <c r="AN241" i="1"/>
  <c r="AO241" i="1"/>
  <c r="AJ242" i="1"/>
  <c r="AK242" i="1"/>
  <c r="AL242" i="1"/>
  <c r="AM242" i="1"/>
  <c r="AN242" i="1"/>
  <c r="AO242" i="1"/>
  <c r="AJ243" i="1"/>
  <c r="AK243" i="1"/>
  <c r="AL243" i="1"/>
  <c r="AM243" i="1"/>
  <c r="AN243" i="1"/>
  <c r="AO243" i="1"/>
  <c r="AJ244" i="1"/>
  <c r="AK244" i="1"/>
  <c r="AL244" i="1"/>
  <c r="AM244" i="1"/>
  <c r="AN244" i="1"/>
  <c r="AO244" i="1"/>
  <c r="AJ245" i="1"/>
  <c r="AK245" i="1"/>
  <c r="AL245" i="1"/>
  <c r="AM245" i="1"/>
  <c r="AN245" i="1"/>
  <c r="AO245" i="1"/>
  <c r="AJ246" i="1"/>
  <c r="AK246" i="1"/>
  <c r="AL246" i="1"/>
  <c r="AM246" i="1"/>
  <c r="AN246" i="1"/>
  <c r="AO246" i="1"/>
  <c r="AJ247" i="1"/>
  <c r="AK247" i="1"/>
  <c r="AL247" i="1"/>
  <c r="AM247" i="1"/>
  <c r="AN247" i="1"/>
  <c r="AO247" i="1"/>
  <c r="AJ248" i="1"/>
  <c r="AK248" i="1"/>
  <c r="AL248" i="1"/>
  <c r="AM248" i="1"/>
  <c r="AN248" i="1"/>
  <c r="AO248" i="1"/>
  <c r="AJ249" i="1"/>
  <c r="AK249" i="1"/>
  <c r="AL249" i="1"/>
  <c r="AM249" i="1"/>
  <c r="AN249" i="1"/>
  <c r="AO249" i="1"/>
  <c r="AJ250" i="1"/>
  <c r="AK250" i="1"/>
  <c r="AL250" i="1"/>
  <c r="AM250" i="1"/>
  <c r="AN250" i="1"/>
  <c r="AO250" i="1"/>
  <c r="AJ251" i="1"/>
  <c r="AK251" i="1"/>
  <c r="AL251" i="1"/>
  <c r="AM251" i="1"/>
  <c r="AN251" i="1"/>
  <c r="AO251" i="1"/>
  <c r="AJ252" i="1"/>
  <c r="AK252" i="1"/>
  <c r="AL252" i="1"/>
  <c r="AM252" i="1"/>
  <c r="AN252" i="1"/>
  <c r="AO252" i="1"/>
  <c r="AJ253" i="1"/>
  <c r="AK253" i="1"/>
  <c r="AL253" i="1"/>
  <c r="AM253" i="1"/>
  <c r="AN253" i="1"/>
  <c r="AO253" i="1"/>
  <c r="AJ254" i="1"/>
  <c r="AK254" i="1"/>
  <c r="AL254" i="1"/>
  <c r="AM254" i="1"/>
  <c r="AN254" i="1"/>
  <c r="AO254" i="1"/>
  <c r="AJ255" i="1"/>
  <c r="AK255" i="1"/>
  <c r="AL255" i="1"/>
  <c r="AM255" i="1"/>
  <c r="AN255" i="1"/>
  <c r="AO255" i="1"/>
  <c r="AJ256" i="1"/>
  <c r="AK256" i="1"/>
  <c r="AL256" i="1"/>
  <c r="AM256" i="1"/>
  <c r="AN256" i="1"/>
  <c r="AO256" i="1"/>
  <c r="AJ257" i="1"/>
  <c r="AK257" i="1"/>
  <c r="AL257" i="1"/>
  <c r="AM257" i="1"/>
  <c r="AN257" i="1"/>
  <c r="AO257" i="1"/>
  <c r="AJ258" i="1"/>
  <c r="AK258" i="1"/>
  <c r="AL258" i="1"/>
  <c r="AM258" i="1"/>
  <c r="AN258" i="1"/>
  <c r="AO258" i="1"/>
  <c r="AJ259" i="1"/>
  <c r="AK259" i="1"/>
  <c r="AL259" i="1"/>
  <c r="AM259" i="1"/>
  <c r="AN259" i="1"/>
  <c r="AO259" i="1"/>
  <c r="AJ260" i="1"/>
  <c r="AK260" i="1"/>
  <c r="AL260" i="1"/>
  <c r="AM260" i="1"/>
  <c r="AN260" i="1"/>
  <c r="AO260" i="1"/>
  <c r="AJ261" i="1"/>
  <c r="AK261" i="1"/>
  <c r="AL261" i="1"/>
  <c r="AM261" i="1"/>
  <c r="AN261" i="1"/>
  <c r="AO261" i="1"/>
  <c r="AJ262" i="1"/>
  <c r="AK262" i="1"/>
  <c r="AL262" i="1"/>
  <c r="AM262" i="1"/>
  <c r="AN262" i="1"/>
  <c r="AO262" i="1"/>
  <c r="AJ263" i="1"/>
  <c r="AK263" i="1"/>
  <c r="AL263" i="1"/>
  <c r="AM263" i="1"/>
  <c r="AN263" i="1"/>
  <c r="AO263" i="1"/>
  <c r="AJ264" i="1"/>
  <c r="AK264" i="1"/>
  <c r="AL264" i="1"/>
  <c r="AM264" i="1"/>
  <c r="AN264" i="1"/>
  <c r="AO264" i="1"/>
  <c r="AJ265" i="1"/>
  <c r="AK265" i="1"/>
  <c r="AL265" i="1"/>
  <c r="AM265" i="1"/>
  <c r="AN265" i="1"/>
  <c r="AO265" i="1"/>
  <c r="AJ266" i="1"/>
  <c r="AK266" i="1"/>
  <c r="AL266" i="1"/>
  <c r="AM266" i="1"/>
  <c r="AN266" i="1"/>
  <c r="AO266" i="1"/>
  <c r="AJ267" i="1"/>
  <c r="AK267" i="1"/>
  <c r="AL267" i="1"/>
  <c r="AM267" i="1"/>
  <c r="AN267" i="1"/>
  <c r="AO267" i="1"/>
  <c r="AJ268" i="1"/>
  <c r="AK268" i="1"/>
  <c r="AL268" i="1"/>
  <c r="AM268" i="1"/>
  <c r="AN268" i="1"/>
  <c r="AO268" i="1"/>
  <c r="AJ269" i="1"/>
  <c r="AK269" i="1"/>
  <c r="AL269" i="1"/>
  <c r="AM269" i="1"/>
  <c r="AN269" i="1"/>
  <c r="AO269" i="1"/>
  <c r="AJ270" i="1"/>
  <c r="AK270" i="1"/>
  <c r="AL270" i="1"/>
  <c r="AM270" i="1"/>
  <c r="AN270" i="1"/>
  <c r="AO270" i="1"/>
  <c r="AJ271" i="1"/>
  <c r="AK271" i="1"/>
  <c r="AL271" i="1"/>
  <c r="AM271" i="1"/>
  <c r="AN271" i="1"/>
  <c r="AO271" i="1"/>
  <c r="AJ272" i="1"/>
  <c r="AK272" i="1"/>
  <c r="AL272" i="1"/>
  <c r="AM272" i="1"/>
  <c r="AN272" i="1"/>
  <c r="AO272" i="1"/>
  <c r="AJ273" i="1"/>
  <c r="AK273" i="1"/>
  <c r="AL273" i="1"/>
  <c r="AM273" i="1"/>
  <c r="AN273" i="1"/>
  <c r="AO273" i="1"/>
  <c r="AJ274" i="1"/>
  <c r="AK274" i="1"/>
  <c r="AL274" i="1"/>
  <c r="AM274" i="1"/>
  <c r="AN274" i="1"/>
  <c r="AO274" i="1"/>
  <c r="AJ275" i="1"/>
  <c r="AK275" i="1"/>
  <c r="AL275" i="1"/>
  <c r="AM275" i="1"/>
  <c r="AN275" i="1"/>
  <c r="AO275" i="1"/>
  <c r="AJ276" i="1"/>
  <c r="AK276" i="1"/>
  <c r="AL276" i="1"/>
  <c r="AM276" i="1"/>
  <c r="AN276" i="1"/>
  <c r="AO276" i="1"/>
  <c r="AJ277" i="1"/>
  <c r="AK277" i="1"/>
  <c r="AL277" i="1"/>
  <c r="AM277" i="1"/>
  <c r="AN277" i="1"/>
  <c r="AO277" i="1"/>
  <c r="AJ278" i="1"/>
  <c r="AK278" i="1"/>
  <c r="AL278" i="1"/>
  <c r="AM278" i="1"/>
  <c r="AN278" i="1"/>
  <c r="AO278" i="1"/>
  <c r="AJ279" i="1"/>
  <c r="AK279" i="1"/>
  <c r="AL279" i="1"/>
  <c r="AM279" i="1"/>
  <c r="AN279" i="1"/>
  <c r="AO279" i="1"/>
  <c r="AJ280" i="1"/>
  <c r="AK280" i="1"/>
  <c r="AL280" i="1"/>
  <c r="AM280" i="1"/>
  <c r="AN280" i="1"/>
  <c r="AO280" i="1"/>
  <c r="AJ281" i="1"/>
  <c r="AK281" i="1"/>
  <c r="AL281" i="1"/>
  <c r="AM281" i="1"/>
  <c r="AN281" i="1"/>
  <c r="AO281" i="1"/>
  <c r="AJ282" i="1"/>
  <c r="AK282" i="1"/>
  <c r="AL282" i="1"/>
  <c r="AM282" i="1"/>
  <c r="AN282" i="1"/>
  <c r="AO282" i="1"/>
  <c r="AJ283" i="1"/>
  <c r="AK283" i="1"/>
  <c r="AL283" i="1"/>
  <c r="AM283" i="1"/>
  <c r="AN283" i="1"/>
  <c r="AO283" i="1"/>
  <c r="AJ284" i="1"/>
  <c r="AK284" i="1"/>
  <c r="AL284" i="1"/>
  <c r="AM284" i="1"/>
  <c r="AN284" i="1"/>
  <c r="AO284" i="1"/>
  <c r="AJ285" i="1"/>
  <c r="AK285" i="1"/>
  <c r="AL285" i="1"/>
  <c r="AM285" i="1"/>
  <c r="AN285" i="1"/>
  <c r="AO285" i="1"/>
  <c r="AJ286" i="1"/>
  <c r="AK286" i="1"/>
  <c r="AL286" i="1"/>
  <c r="AM286" i="1"/>
  <c r="AN286" i="1"/>
  <c r="AO286" i="1"/>
  <c r="AJ287" i="1"/>
  <c r="AK287" i="1"/>
  <c r="AL287" i="1"/>
  <c r="AM287" i="1"/>
  <c r="AN287" i="1"/>
  <c r="AO287" i="1"/>
  <c r="AJ288" i="1"/>
  <c r="AK288" i="1"/>
  <c r="AL288" i="1"/>
  <c r="AM288" i="1"/>
  <c r="AN288" i="1"/>
  <c r="AO288" i="1"/>
  <c r="AJ289" i="1"/>
  <c r="AK289" i="1"/>
  <c r="AL289" i="1"/>
  <c r="AM289" i="1"/>
  <c r="AN289" i="1"/>
  <c r="AO289" i="1"/>
  <c r="AJ290" i="1"/>
  <c r="AK290" i="1"/>
  <c r="AL290" i="1"/>
  <c r="AM290" i="1"/>
  <c r="AN290" i="1"/>
  <c r="AO290" i="1"/>
  <c r="AJ291" i="1"/>
  <c r="AK291" i="1"/>
  <c r="AL291" i="1"/>
  <c r="AM291" i="1"/>
  <c r="AN291" i="1"/>
  <c r="AO291" i="1"/>
  <c r="AJ292" i="1"/>
  <c r="AK292" i="1"/>
  <c r="AL292" i="1"/>
  <c r="AM292" i="1"/>
  <c r="AN292" i="1"/>
  <c r="AO292" i="1"/>
  <c r="AJ293" i="1"/>
  <c r="AK293" i="1"/>
  <c r="AL293" i="1"/>
  <c r="AM293" i="1"/>
  <c r="AN293" i="1"/>
  <c r="AO293" i="1"/>
  <c r="AJ294" i="1"/>
  <c r="AK294" i="1"/>
  <c r="AL294" i="1"/>
  <c r="AM294" i="1"/>
  <c r="AN294" i="1"/>
  <c r="AO294" i="1"/>
  <c r="AJ295" i="1"/>
  <c r="AK295" i="1"/>
  <c r="AL295" i="1"/>
  <c r="AM295" i="1"/>
  <c r="AN295" i="1"/>
  <c r="AO295" i="1"/>
  <c r="AJ296" i="1"/>
  <c r="AK296" i="1"/>
  <c r="AL296" i="1"/>
  <c r="AM296" i="1"/>
  <c r="AN296" i="1"/>
  <c r="AO296" i="1"/>
  <c r="AJ297" i="1"/>
  <c r="AK297" i="1"/>
  <c r="AL297" i="1"/>
  <c r="AM297" i="1"/>
  <c r="AN297" i="1"/>
  <c r="AO297" i="1"/>
  <c r="AJ298" i="1"/>
  <c r="AK298" i="1"/>
  <c r="AL298" i="1"/>
  <c r="AM298" i="1"/>
  <c r="AN298" i="1"/>
  <c r="AO298" i="1"/>
  <c r="AJ299" i="1"/>
  <c r="AK299" i="1"/>
  <c r="AL299" i="1"/>
  <c r="AM299" i="1"/>
  <c r="AN299" i="1"/>
  <c r="AO299" i="1"/>
  <c r="AJ300" i="1"/>
  <c r="AK300" i="1"/>
  <c r="AL300" i="1"/>
  <c r="AM300" i="1"/>
  <c r="AN300" i="1"/>
  <c r="AO300" i="1"/>
  <c r="AJ301" i="1"/>
  <c r="AK301" i="1"/>
  <c r="AL301" i="1"/>
  <c r="AM301" i="1"/>
  <c r="AN301" i="1"/>
  <c r="AO301" i="1"/>
  <c r="AJ302" i="1"/>
  <c r="AK302" i="1"/>
  <c r="AL302" i="1"/>
  <c r="AM302" i="1"/>
  <c r="AN302" i="1"/>
  <c r="AO302" i="1"/>
  <c r="AJ303" i="1"/>
  <c r="AK303" i="1"/>
  <c r="AL303" i="1"/>
  <c r="AM303" i="1"/>
  <c r="AN303" i="1"/>
  <c r="AO303" i="1"/>
  <c r="AJ304" i="1"/>
  <c r="AK304" i="1"/>
  <c r="AL304" i="1"/>
  <c r="AM304" i="1"/>
  <c r="AN304" i="1"/>
  <c r="AO304" i="1"/>
  <c r="AJ305" i="1"/>
  <c r="AK305" i="1"/>
  <c r="AL305" i="1"/>
  <c r="AM305" i="1"/>
  <c r="AN305" i="1"/>
  <c r="AO305" i="1"/>
  <c r="AJ306" i="1"/>
  <c r="AK306" i="1"/>
  <c r="AL306" i="1"/>
  <c r="AM306" i="1"/>
  <c r="AN306" i="1"/>
  <c r="AO306" i="1"/>
  <c r="AJ307" i="1"/>
  <c r="AK307" i="1"/>
  <c r="AL307" i="1"/>
  <c r="AM307" i="1"/>
  <c r="AN307" i="1"/>
  <c r="AO307" i="1"/>
  <c r="AJ308" i="1"/>
  <c r="AK308" i="1"/>
  <c r="AL308" i="1"/>
  <c r="AM308" i="1"/>
  <c r="AN308" i="1"/>
  <c r="AO308" i="1"/>
  <c r="AJ309" i="1"/>
  <c r="AK309" i="1"/>
  <c r="AL309" i="1"/>
  <c r="AM309" i="1"/>
  <c r="AN309" i="1"/>
  <c r="AO309" i="1"/>
  <c r="AJ310" i="1"/>
  <c r="AK310" i="1"/>
  <c r="AL310" i="1"/>
  <c r="AM310" i="1"/>
  <c r="AN310" i="1"/>
  <c r="AO310" i="1"/>
  <c r="AJ311" i="1"/>
  <c r="AK311" i="1"/>
  <c r="AL311" i="1"/>
  <c r="AM311" i="1"/>
  <c r="AN311" i="1"/>
  <c r="AO311" i="1"/>
  <c r="AJ312" i="1"/>
  <c r="AK312" i="1"/>
  <c r="AL312" i="1"/>
  <c r="AM312" i="1"/>
  <c r="AN312" i="1"/>
  <c r="AO312" i="1"/>
  <c r="AJ313" i="1"/>
  <c r="AK313" i="1"/>
  <c r="AL313" i="1"/>
  <c r="AM313" i="1"/>
  <c r="AN313" i="1"/>
  <c r="AO313" i="1"/>
  <c r="AJ314" i="1"/>
  <c r="AK314" i="1"/>
  <c r="AL314" i="1"/>
  <c r="AM314" i="1"/>
  <c r="AN314" i="1"/>
  <c r="AO314" i="1"/>
  <c r="AJ315" i="1"/>
  <c r="AK315" i="1"/>
  <c r="AL315" i="1"/>
  <c r="AM315" i="1"/>
  <c r="AN315" i="1"/>
  <c r="AO315" i="1"/>
  <c r="AJ316" i="1"/>
  <c r="AK316" i="1"/>
  <c r="AL316" i="1"/>
  <c r="AM316" i="1"/>
  <c r="AN316" i="1"/>
  <c r="AO316" i="1"/>
  <c r="AJ317" i="1"/>
  <c r="AK317" i="1"/>
  <c r="AL317" i="1"/>
  <c r="AM317" i="1"/>
  <c r="AN317" i="1"/>
  <c r="AO317" i="1"/>
  <c r="AJ318" i="1"/>
  <c r="AK318" i="1"/>
  <c r="AL318" i="1"/>
  <c r="AM318" i="1"/>
  <c r="AN318" i="1"/>
  <c r="AO318" i="1"/>
  <c r="AJ319" i="1"/>
  <c r="AK319" i="1"/>
  <c r="AL319" i="1"/>
  <c r="AM319" i="1"/>
  <c r="AN319" i="1"/>
  <c r="AO319" i="1"/>
  <c r="AJ320" i="1"/>
  <c r="AK320" i="1"/>
  <c r="AL320" i="1"/>
  <c r="AM320" i="1"/>
  <c r="AN320" i="1"/>
  <c r="AO320" i="1"/>
  <c r="AJ321" i="1"/>
  <c r="AK321" i="1"/>
  <c r="AL321" i="1"/>
  <c r="AM321" i="1"/>
  <c r="AN321" i="1"/>
  <c r="AO321" i="1"/>
  <c r="AJ322" i="1"/>
  <c r="AK322" i="1"/>
  <c r="AL322" i="1"/>
  <c r="AM322" i="1"/>
  <c r="AN322" i="1"/>
  <c r="AO322" i="1"/>
  <c r="AJ323" i="1"/>
  <c r="AK323" i="1"/>
  <c r="AL323" i="1"/>
  <c r="AM323" i="1"/>
  <c r="AN323" i="1"/>
  <c r="AO323" i="1"/>
  <c r="AJ324" i="1"/>
  <c r="AK324" i="1"/>
  <c r="AL324" i="1"/>
  <c r="AM324" i="1"/>
  <c r="AN324" i="1"/>
  <c r="AO324" i="1"/>
  <c r="AJ325" i="1"/>
  <c r="AK325" i="1"/>
  <c r="AL325" i="1"/>
  <c r="AM325" i="1"/>
  <c r="AN325" i="1"/>
  <c r="AO325" i="1"/>
  <c r="AJ326" i="1"/>
  <c r="AK326" i="1"/>
  <c r="AL326" i="1"/>
  <c r="AM326" i="1"/>
  <c r="AN326" i="1"/>
  <c r="AO326" i="1"/>
  <c r="AJ327" i="1"/>
  <c r="AK327" i="1"/>
  <c r="AL327" i="1"/>
  <c r="AM327" i="1"/>
  <c r="AN327" i="1"/>
  <c r="AO327" i="1"/>
  <c r="AJ328" i="1"/>
  <c r="AK328" i="1"/>
  <c r="AL328" i="1"/>
  <c r="AM328" i="1"/>
  <c r="AN328" i="1"/>
  <c r="AO328" i="1"/>
  <c r="AJ329" i="1"/>
  <c r="AK329" i="1"/>
  <c r="AL329" i="1"/>
  <c r="AM329" i="1"/>
  <c r="AN329" i="1"/>
  <c r="AO329" i="1"/>
  <c r="AJ330" i="1"/>
  <c r="AK330" i="1"/>
  <c r="AL330" i="1"/>
  <c r="AM330" i="1"/>
  <c r="AN330" i="1"/>
  <c r="AO330" i="1"/>
  <c r="AJ331" i="1"/>
  <c r="AK331" i="1"/>
  <c r="AL331" i="1"/>
  <c r="AM331" i="1"/>
  <c r="AN331" i="1"/>
  <c r="AO331" i="1"/>
  <c r="AJ332" i="1"/>
  <c r="AK332" i="1"/>
  <c r="AL332" i="1"/>
  <c r="AM332" i="1"/>
  <c r="AN332" i="1"/>
  <c r="AO332" i="1"/>
  <c r="AJ333" i="1"/>
  <c r="AK333" i="1"/>
  <c r="AL333" i="1"/>
  <c r="AM333" i="1"/>
  <c r="AN333" i="1"/>
  <c r="AO333" i="1"/>
  <c r="AJ151" i="1"/>
  <c r="AK151" i="1"/>
  <c r="AL151" i="1"/>
  <c r="AM151" i="1"/>
  <c r="AN151" i="1"/>
  <c r="AO151" i="1"/>
  <c r="AJ152" i="1"/>
  <c r="AK152" i="1"/>
  <c r="AL152" i="1"/>
  <c r="AM152" i="1"/>
  <c r="AN152" i="1"/>
  <c r="AO152" i="1"/>
  <c r="AJ153" i="1"/>
  <c r="AK153" i="1"/>
  <c r="AL153" i="1"/>
  <c r="AM153" i="1"/>
  <c r="AN153" i="1"/>
  <c r="AO153" i="1"/>
  <c r="AJ154" i="1"/>
  <c r="AK154" i="1"/>
  <c r="AL154" i="1"/>
  <c r="AM154" i="1"/>
  <c r="AN154" i="1"/>
  <c r="AO154" i="1"/>
  <c r="AJ155" i="1"/>
  <c r="AK155" i="1"/>
  <c r="AL155" i="1"/>
  <c r="AM155" i="1"/>
  <c r="AN155" i="1"/>
  <c r="AO155" i="1"/>
  <c r="AJ156" i="1"/>
  <c r="AK156" i="1"/>
  <c r="AL156" i="1"/>
  <c r="AM156" i="1"/>
  <c r="AN156" i="1"/>
  <c r="AO156" i="1"/>
  <c r="AJ337" i="1"/>
  <c r="AK337" i="1"/>
  <c r="AL337" i="1"/>
  <c r="AM337" i="1"/>
  <c r="AN337" i="1"/>
  <c r="AO337" i="1"/>
  <c r="AJ338" i="1"/>
  <c r="AK338" i="1"/>
  <c r="AL338" i="1"/>
  <c r="AM338" i="1"/>
  <c r="AN338" i="1"/>
  <c r="AO338" i="1"/>
  <c r="AJ339" i="1"/>
  <c r="AK339" i="1"/>
  <c r="AL339" i="1"/>
  <c r="AM339" i="1"/>
  <c r="AN339" i="1"/>
  <c r="AO339" i="1"/>
  <c r="AJ340" i="1"/>
  <c r="AK340" i="1"/>
  <c r="AL340" i="1"/>
  <c r="AM340" i="1"/>
  <c r="AN340" i="1"/>
  <c r="AO340" i="1"/>
  <c r="AJ341" i="1"/>
  <c r="AK341" i="1"/>
  <c r="AL341" i="1"/>
  <c r="AM341" i="1"/>
  <c r="AN341" i="1"/>
  <c r="AO341" i="1"/>
  <c r="AJ342" i="1"/>
  <c r="AK342" i="1"/>
  <c r="AL342" i="1"/>
  <c r="AM342" i="1"/>
  <c r="AN342" i="1"/>
  <c r="AO342" i="1"/>
  <c r="AJ343" i="1"/>
  <c r="AK343" i="1"/>
  <c r="AL343" i="1"/>
  <c r="AM343" i="1"/>
  <c r="AN343" i="1"/>
  <c r="AO343" i="1"/>
  <c r="AJ345" i="1"/>
  <c r="AK345" i="1"/>
  <c r="AL345" i="1"/>
  <c r="AM345" i="1"/>
  <c r="AN345" i="1"/>
  <c r="AO345" i="1"/>
  <c r="AJ346" i="1"/>
  <c r="AK346" i="1"/>
  <c r="AL346" i="1"/>
  <c r="AM346" i="1"/>
  <c r="AN346" i="1"/>
  <c r="AO346" i="1"/>
  <c r="AJ347" i="1"/>
  <c r="AK347" i="1"/>
  <c r="AL347" i="1"/>
  <c r="AM347" i="1"/>
  <c r="AN347" i="1"/>
  <c r="AO347" i="1"/>
  <c r="AJ349" i="1"/>
  <c r="AK349" i="1"/>
  <c r="AL349" i="1"/>
  <c r="AM349" i="1"/>
  <c r="AN349" i="1"/>
  <c r="AO349" i="1"/>
  <c r="AJ350" i="1"/>
  <c r="AK350" i="1"/>
  <c r="AL350" i="1"/>
  <c r="AM350" i="1"/>
  <c r="AN350" i="1"/>
  <c r="AO350" i="1"/>
  <c r="AJ352" i="1"/>
  <c r="AK352" i="1"/>
  <c r="AL352" i="1"/>
  <c r="AM352" i="1"/>
  <c r="AN352" i="1"/>
  <c r="AO352" i="1"/>
  <c r="AJ353" i="1"/>
  <c r="AK353" i="1"/>
  <c r="AL353" i="1"/>
  <c r="AM353" i="1"/>
  <c r="AN353" i="1"/>
  <c r="AO353" i="1"/>
  <c r="AJ354" i="1"/>
  <c r="AK354" i="1"/>
  <c r="AL354" i="1"/>
  <c r="AM354" i="1"/>
  <c r="AN354" i="1"/>
  <c r="AO354" i="1"/>
  <c r="AJ355" i="1"/>
  <c r="AK355" i="1"/>
  <c r="AL355" i="1"/>
  <c r="AM355" i="1"/>
  <c r="AN355" i="1"/>
  <c r="AO355" i="1"/>
  <c r="AJ356" i="1"/>
  <c r="AK356" i="1"/>
  <c r="AL356" i="1"/>
  <c r="AM356" i="1"/>
  <c r="AN356" i="1"/>
  <c r="AO356" i="1"/>
  <c r="AJ357" i="1"/>
  <c r="AK357" i="1"/>
  <c r="AL357" i="1"/>
  <c r="AM357" i="1"/>
  <c r="AN357" i="1"/>
  <c r="AO357" i="1"/>
  <c r="AJ358" i="1"/>
  <c r="AK358" i="1"/>
  <c r="AL358" i="1"/>
  <c r="AM358" i="1"/>
  <c r="AN358" i="1"/>
  <c r="AO358" i="1"/>
  <c r="AJ359" i="1"/>
  <c r="AK359" i="1"/>
  <c r="AL359" i="1"/>
  <c r="AM359" i="1"/>
  <c r="AN359" i="1"/>
  <c r="AO359" i="1"/>
  <c r="AJ360" i="1"/>
  <c r="AK360" i="1"/>
  <c r="AL360" i="1"/>
  <c r="AM360" i="1"/>
  <c r="AN360" i="1"/>
  <c r="AO360" i="1"/>
  <c r="AJ361" i="1"/>
  <c r="AK361" i="1"/>
  <c r="AL361" i="1"/>
  <c r="AM361" i="1"/>
  <c r="AN361" i="1"/>
  <c r="AO361" i="1"/>
  <c r="AJ362" i="1"/>
  <c r="AK362" i="1"/>
  <c r="AL362" i="1"/>
  <c r="AM362" i="1"/>
  <c r="AN362" i="1"/>
  <c r="AO362" i="1"/>
  <c r="AJ363" i="1"/>
  <c r="AK363" i="1"/>
  <c r="AL363" i="1"/>
  <c r="AM363" i="1"/>
  <c r="AN363" i="1"/>
  <c r="AO363" i="1"/>
  <c r="AJ364" i="1"/>
  <c r="AK364" i="1"/>
  <c r="AL364" i="1"/>
  <c r="AM364" i="1"/>
  <c r="AN364" i="1"/>
  <c r="AO364" i="1"/>
  <c r="AJ365" i="1"/>
  <c r="AK365" i="1"/>
  <c r="AL365" i="1"/>
  <c r="AM365" i="1"/>
  <c r="AN365" i="1"/>
  <c r="AO365" i="1"/>
  <c r="AJ366" i="1"/>
  <c r="AK366" i="1"/>
  <c r="AL366" i="1"/>
  <c r="AM366" i="1"/>
  <c r="AN366" i="1"/>
  <c r="AO366" i="1"/>
  <c r="AJ367" i="1"/>
  <c r="AK367" i="1"/>
  <c r="AL367" i="1"/>
  <c r="AM367" i="1"/>
  <c r="AN367" i="1"/>
  <c r="AO367" i="1"/>
  <c r="AJ368" i="1"/>
  <c r="AK368" i="1"/>
  <c r="AL368" i="1"/>
  <c r="AM368" i="1"/>
  <c r="AN368" i="1"/>
  <c r="AO368" i="1"/>
  <c r="AJ370" i="1"/>
  <c r="AK370" i="1"/>
  <c r="AL370" i="1"/>
  <c r="AM370" i="1"/>
  <c r="AN370" i="1"/>
  <c r="AO370" i="1"/>
  <c r="AJ371" i="1"/>
  <c r="AK371" i="1"/>
  <c r="AL371" i="1"/>
  <c r="AM371" i="1"/>
  <c r="AN371" i="1"/>
  <c r="AO371" i="1"/>
  <c r="AJ372" i="1"/>
  <c r="AK372" i="1"/>
  <c r="AL372" i="1"/>
  <c r="AM372" i="1"/>
  <c r="AN372" i="1"/>
  <c r="AO372" i="1"/>
  <c r="AJ373" i="1"/>
  <c r="AK373" i="1"/>
  <c r="AL373" i="1"/>
  <c r="AM373" i="1"/>
  <c r="AN373" i="1"/>
  <c r="AO373" i="1"/>
  <c r="AJ374" i="1"/>
  <c r="AK374" i="1"/>
  <c r="AL374" i="1"/>
  <c r="AM374" i="1"/>
  <c r="AN374" i="1"/>
  <c r="AO374" i="1"/>
  <c r="AJ375" i="1"/>
  <c r="AK375" i="1"/>
  <c r="AL375" i="1"/>
  <c r="AM375" i="1"/>
  <c r="AN375" i="1"/>
  <c r="AO375" i="1"/>
  <c r="AJ376" i="1"/>
  <c r="AK376" i="1"/>
  <c r="AL376" i="1"/>
  <c r="AM376" i="1"/>
  <c r="AN376" i="1"/>
  <c r="AO376" i="1"/>
  <c r="AJ377" i="1"/>
  <c r="AK377" i="1"/>
  <c r="AL377" i="1"/>
  <c r="AM377" i="1"/>
  <c r="AN377" i="1"/>
  <c r="AO377" i="1"/>
  <c r="AJ378" i="1"/>
  <c r="AK378" i="1"/>
  <c r="AL378" i="1"/>
  <c r="AM378" i="1"/>
  <c r="AN378" i="1"/>
  <c r="AO378" i="1"/>
  <c r="AJ379" i="1"/>
  <c r="AK379" i="1"/>
  <c r="AL379" i="1"/>
  <c r="AM379" i="1"/>
  <c r="AN379" i="1"/>
  <c r="AO379" i="1"/>
  <c r="AJ380" i="1"/>
  <c r="AK380" i="1"/>
  <c r="AL380" i="1"/>
  <c r="AM380" i="1"/>
  <c r="AN380" i="1"/>
  <c r="AO380" i="1"/>
  <c r="AJ381" i="1"/>
  <c r="AK381" i="1"/>
  <c r="AL381" i="1"/>
  <c r="AM381" i="1"/>
  <c r="AN381" i="1"/>
  <c r="AO381" i="1"/>
  <c r="AJ382" i="1"/>
  <c r="AK382" i="1"/>
  <c r="AL382" i="1"/>
  <c r="AM382" i="1"/>
  <c r="AN382" i="1"/>
  <c r="AO382" i="1"/>
  <c r="AJ403" i="1"/>
  <c r="AK403" i="1"/>
  <c r="AL403" i="1"/>
  <c r="AM403" i="1"/>
  <c r="AN403" i="1"/>
  <c r="AO403" i="1"/>
  <c r="AJ425" i="1"/>
  <c r="AK425" i="1"/>
  <c r="AL425" i="1"/>
  <c r="AM425" i="1"/>
  <c r="AN425" i="1"/>
  <c r="AO425" i="1"/>
  <c r="AJ427" i="1"/>
  <c r="AK427" i="1"/>
  <c r="AL427" i="1"/>
  <c r="AM427" i="1"/>
  <c r="AN427" i="1"/>
  <c r="AO427" i="1"/>
  <c r="AJ429" i="1"/>
  <c r="AK429" i="1"/>
  <c r="AL429" i="1"/>
  <c r="AM429" i="1"/>
  <c r="AN429" i="1"/>
  <c r="AO429" i="1"/>
  <c r="AJ434" i="1"/>
  <c r="AK434" i="1"/>
  <c r="AL434" i="1"/>
  <c r="AM434" i="1"/>
  <c r="AN434" i="1"/>
  <c r="AO434" i="1"/>
  <c r="AJ435" i="1"/>
  <c r="AK435" i="1"/>
  <c r="AL435" i="1"/>
  <c r="AM435" i="1"/>
  <c r="AN435" i="1"/>
  <c r="AO435" i="1"/>
  <c r="AJ437" i="1"/>
  <c r="AK437" i="1"/>
  <c r="AL437" i="1"/>
  <c r="AM437" i="1"/>
  <c r="AN437" i="1"/>
  <c r="AO437" i="1"/>
  <c r="AJ446" i="1"/>
  <c r="AK446" i="1"/>
  <c r="AL446" i="1"/>
  <c r="AM446" i="1"/>
  <c r="AN446" i="1"/>
  <c r="AO446" i="1"/>
  <c r="AJ447" i="1"/>
  <c r="AK447" i="1"/>
  <c r="AL447" i="1"/>
  <c r="AM447" i="1"/>
  <c r="AN447" i="1"/>
  <c r="AO447" i="1"/>
  <c r="AJ448" i="1"/>
  <c r="AK448" i="1"/>
  <c r="AL448" i="1"/>
  <c r="AM448" i="1"/>
  <c r="AN448" i="1"/>
  <c r="AO448" i="1"/>
  <c r="AJ449" i="1"/>
  <c r="AK449" i="1"/>
  <c r="AL449" i="1"/>
  <c r="AM449" i="1"/>
  <c r="AN449" i="1"/>
  <c r="AO449" i="1"/>
  <c r="AJ450" i="1"/>
  <c r="AK450" i="1"/>
  <c r="AL450" i="1"/>
  <c r="AM450" i="1"/>
  <c r="AN450" i="1"/>
  <c r="AO450" i="1"/>
  <c r="AJ452" i="1"/>
  <c r="AK452" i="1"/>
  <c r="AL452" i="1"/>
  <c r="AM452" i="1"/>
  <c r="AN452" i="1"/>
  <c r="AO452" i="1"/>
  <c r="AJ453" i="1"/>
  <c r="AK453" i="1"/>
  <c r="AL453" i="1"/>
  <c r="AM453" i="1"/>
  <c r="AN453" i="1"/>
  <c r="AO453" i="1"/>
  <c r="AJ454" i="1"/>
  <c r="AK454" i="1"/>
  <c r="AL454" i="1"/>
  <c r="AM454" i="1"/>
  <c r="AN454" i="1"/>
  <c r="AO454" i="1"/>
  <c r="AJ456" i="1"/>
  <c r="AK456" i="1"/>
  <c r="AL456" i="1"/>
  <c r="AM456" i="1"/>
  <c r="AN456" i="1"/>
  <c r="AO456" i="1"/>
  <c r="AJ458" i="1"/>
  <c r="AK458" i="1"/>
  <c r="AL458" i="1"/>
  <c r="AM458" i="1"/>
  <c r="AN458" i="1"/>
  <c r="AO458" i="1"/>
  <c r="AJ459" i="1"/>
  <c r="AK459" i="1"/>
  <c r="AL459" i="1"/>
  <c r="AM459" i="1"/>
  <c r="AN459" i="1"/>
  <c r="AO459" i="1"/>
  <c r="AJ460" i="1"/>
  <c r="AK460" i="1"/>
  <c r="AL460" i="1"/>
  <c r="AM460" i="1"/>
  <c r="AN460" i="1"/>
  <c r="AO460" i="1"/>
  <c r="AJ461" i="1"/>
  <c r="AK461" i="1"/>
  <c r="AL461" i="1"/>
  <c r="AM461" i="1"/>
  <c r="AN461" i="1"/>
  <c r="AO461" i="1"/>
  <c r="AJ462" i="1"/>
  <c r="AK462" i="1"/>
  <c r="AL462" i="1"/>
  <c r="AM462" i="1"/>
  <c r="AN462" i="1"/>
  <c r="AO462" i="1"/>
  <c r="AJ463" i="1"/>
  <c r="AK463" i="1"/>
  <c r="AL463" i="1"/>
  <c r="AM463" i="1"/>
  <c r="AN463" i="1"/>
  <c r="AO463" i="1"/>
  <c r="AJ464" i="1"/>
  <c r="AK464" i="1"/>
  <c r="AL464" i="1"/>
  <c r="AM464" i="1"/>
  <c r="AN464" i="1"/>
  <c r="AO464" i="1"/>
  <c r="AJ465" i="1"/>
  <c r="AK465" i="1"/>
  <c r="AL465" i="1"/>
  <c r="AM465" i="1"/>
  <c r="AN465" i="1"/>
  <c r="AO465" i="1"/>
  <c r="AJ466" i="1"/>
  <c r="AK466" i="1"/>
  <c r="AL466" i="1"/>
  <c r="AM466" i="1"/>
  <c r="AN466" i="1"/>
  <c r="AO466" i="1"/>
  <c r="AJ467" i="1"/>
  <c r="AK467" i="1"/>
  <c r="AL467" i="1"/>
  <c r="AM467" i="1"/>
  <c r="AN467" i="1"/>
  <c r="AO467" i="1"/>
  <c r="AJ468" i="1"/>
  <c r="AK468" i="1"/>
  <c r="AL468" i="1"/>
  <c r="AM468" i="1"/>
  <c r="AN468" i="1"/>
  <c r="AO468" i="1"/>
  <c r="AJ469" i="1"/>
  <c r="AK469" i="1"/>
  <c r="AL469" i="1"/>
  <c r="AM469" i="1"/>
  <c r="AN469" i="1"/>
  <c r="AO469" i="1"/>
  <c r="AJ470" i="1"/>
  <c r="AK470" i="1"/>
  <c r="AL470" i="1"/>
  <c r="AM470" i="1"/>
  <c r="AN470" i="1"/>
  <c r="AO470" i="1"/>
  <c r="AJ471" i="1"/>
  <c r="AK471" i="1"/>
  <c r="AL471" i="1"/>
  <c r="AM471" i="1"/>
  <c r="AN471" i="1"/>
  <c r="AO471" i="1"/>
  <c r="AJ472" i="1"/>
  <c r="AK472" i="1"/>
  <c r="AL472" i="1"/>
  <c r="AM472" i="1"/>
  <c r="AN472" i="1"/>
  <c r="AO472" i="1"/>
  <c r="AJ473" i="1"/>
  <c r="AK473" i="1"/>
  <c r="AL473" i="1"/>
  <c r="AM473" i="1"/>
  <c r="AN473" i="1"/>
  <c r="AO473" i="1"/>
  <c r="AJ474" i="1"/>
  <c r="AK474" i="1"/>
  <c r="AL474" i="1"/>
  <c r="AM474" i="1"/>
  <c r="AN474" i="1"/>
  <c r="AO474" i="1"/>
  <c r="AJ475" i="1"/>
  <c r="AK475" i="1"/>
  <c r="AL475" i="1"/>
  <c r="AM475" i="1"/>
  <c r="AN475" i="1"/>
  <c r="AO475" i="1"/>
  <c r="AJ476" i="1"/>
  <c r="AK476" i="1"/>
  <c r="AL476" i="1"/>
  <c r="AM476" i="1"/>
  <c r="AN476" i="1"/>
  <c r="AO476" i="1"/>
  <c r="AJ477" i="1"/>
  <c r="AK477" i="1"/>
  <c r="AL477" i="1"/>
  <c r="AM477" i="1"/>
  <c r="AN477" i="1"/>
  <c r="AO477" i="1"/>
  <c r="AJ478" i="1"/>
  <c r="AK478" i="1"/>
  <c r="AL478" i="1"/>
  <c r="AM478" i="1"/>
  <c r="AN478" i="1"/>
  <c r="AO478" i="1"/>
  <c r="AJ479" i="1"/>
  <c r="AK479" i="1"/>
  <c r="AL479" i="1"/>
  <c r="AM479" i="1"/>
  <c r="AN479" i="1"/>
  <c r="AO479" i="1"/>
  <c r="AJ480" i="1"/>
  <c r="AK480" i="1"/>
  <c r="AL480" i="1"/>
  <c r="AM480" i="1"/>
  <c r="AN480" i="1"/>
  <c r="AO480" i="1"/>
  <c r="AJ481" i="1"/>
  <c r="AK481" i="1"/>
  <c r="AL481" i="1"/>
  <c r="AM481" i="1"/>
  <c r="AN481" i="1"/>
  <c r="AO481" i="1"/>
  <c r="AJ482" i="1"/>
  <c r="AK482" i="1"/>
  <c r="AL482" i="1"/>
  <c r="AM482" i="1"/>
  <c r="AN482" i="1"/>
  <c r="AO482" i="1"/>
  <c r="AJ483" i="1"/>
  <c r="AK483" i="1"/>
  <c r="AL483" i="1"/>
  <c r="AM483" i="1"/>
  <c r="AN483" i="1"/>
  <c r="AO483" i="1"/>
  <c r="AJ484" i="1"/>
  <c r="AK484" i="1"/>
  <c r="AL484" i="1"/>
  <c r="AM484" i="1"/>
  <c r="AN484" i="1"/>
  <c r="AO484" i="1"/>
  <c r="AJ485" i="1"/>
  <c r="AK485" i="1"/>
  <c r="AL485" i="1"/>
  <c r="AM485" i="1"/>
  <c r="AN485" i="1"/>
  <c r="AO485" i="1"/>
  <c r="AJ486" i="1"/>
  <c r="AK486" i="1"/>
  <c r="AL486" i="1"/>
  <c r="AM486" i="1"/>
  <c r="AN486" i="1"/>
  <c r="AO486" i="1"/>
  <c r="AJ487" i="1"/>
  <c r="AK487" i="1"/>
  <c r="AL487" i="1"/>
  <c r="AM487" i="1"/>
  <c r="AN487" i="1"/>
  <c r="AO487" i="1"/>
  <c r="AJ488" i="1"/>
  <c r="AK488" i="1"/>
  <c r="AL488" i="1"/>
  <c r="AM488" i="1"/>
  <c r="AN488" i="1"/>
  <c r="AO488" i="1"/>
  <c r="AJ489" i="1"/>
  <c r="AK489" i="1"/>
  <c r="AL489" i="1"/>
  <c r="AM489" i="1"/>
  <c r="AN489" i="1"/>
  <c r="AO489" i="1"/>
  <c r="AJ490" i="1"/>
  <c r="AK490" i="1"/>
  <c r="AL490" i="1"/>
  <c r="AM490" i="1"/>
  <c r="AN490" i="1"/>
  <c r="AO490" i="1"/>
  <c r="AJ491" i="1"/>
  <c r="AK491" i="1"/>
  <c r="AL491" i="1"/>
  <c r="AM491" i="1"/>
  <c r="AN491" i="1"/>
  <c r="AO491" i="1"/>
  <c r="AJ492" i="1"/>
  <c r="AK492" i="1"/>
  <c r="AL492" i="1"/>
  <c r="AM492" i="1"/>
  <c r="AN492" i="1"/>
  <c r="AO492" i="1"/>
  <c r="AJ493" i="1"/>
  <c r="AK493" i="1"/>
  <c r="AL493" i="1"/>
  <c r="AM493" i="1"/>
  <c r="AN493" i="1"/>
  <c r="AO493" i="1"/>
  <c r="AJ494" i="1"/>
  <c r="AK494" i="1"/>
  <c r="AL494" i="1"/>
  <c r="AM494" i="1"/>
  <c r="AN494" i="1"/>
  <c r="AO494" i="1"/>
  <c r="AJ495" i="1"/>
  <c r="AK495" i="1"/>
  <c r="AL495" i="1"/>
  <c r="AM495" i="1"/>
  <c r="AN495" i="1"/>
  <c r="AO495" i="1"/>
  <c r="AJ496" i="1"/>
  <c r="AK496" i="1"/>
  <c r="AL496" i="1"/>
  <c r="AM496" i="1"/>
  <c r="AN496" i="1"/>
  <c r="AO496" i="1"/>
  <c r="AJ497" i="1"/>
  <c r="AK497" i="1"/>
  <c r="AL497" i="1"/>
  <c r="AM497" i="1"/>
  <c r="AN497" i="1"/>
  <c r="AO497" i="1"/>
  <c r="AJ498" i="1"/>
  <c r="AK498" i="1"/>
  <c r="AL498" i="1"/>
  <c r="AM498" i="1"/>
  <c r="AN498" i="1"/>
  <c r="AO498" i="1"/>
  <c r="AJ499" i="1"/>
  <c r="AK499" i="1"/>
  <c r="AL499" i="1"/>
  <c r="AM499" i="1"/>
  <c r="AN499" i="1"/>
  <c r="AO499" i="1"/>
  <c r="AJ500" i="1"/>
  <c r="AK500" i="1"/>
  <c r="AL500" i="1"/>
  <c r="AM500" i="1"/>
  <c r="AN500" i="1"/>
  <c r="AO500" i="1"/>
  <c r="AJ501" i="1"/>
  <c r="AK501" i="1"/>
  <c r="AL501" i="1"/>
  <c r="AM501" i="1"/>
  <c r="AN501" i="1"/>
  <c r="AO501" i="1"/>
  <c r="AJ502" i="1"/>
  <c r="AK502" i="1"/>
  <c r="AL502" i="1"/>
  <c r="AM502" i="1"/>
  <c r="AN502" i="1"/>
  <c r="AO502" i="1"/>
  <c r="AJ503" i="1"/>
  <c r="AK503" i="1"/>
  <c r="AL503" i="1"/>
  <c r="AM503" i="1"/>
  <c r="AN503" i="1"/>
  <c r="AO503" i="1"/>
  <c r="AJ504" i="1"/>
  <c r="AK504" i="1"/>
  <c r="AL504" i="1"/>
  <c r="AM504" i="1"/>
  <c r="AN504" i="1"/>
  <c r="AO504" i="1"/>
  <c r="AJ505" i="1"/>
  <c r="AK505" i="1"/>
  <c r="AL505" i="1"/>
  <c r="AM505" i="1"/>
  <c r="AN505" i="1"/>
  <c r="AO505" i="1"/>
  <c r="AJ506" i="1"/>
  <c r="AK506" i="1"/>
  <c r="AL506" i="1"/>
  <c r="AM506" i="1"/>
  <c r="AN506" i="1"/>
  <c r="AO506" i="1"/>
  <c r="AJ507" i="1"/>
  <c r="AK507" i="1"/>
  <c r="AL507" i="1"/>
  <c r="AM507" i="1"/>
  <c r="AN507" i="1"/>
  <c r="AO507" i="1"/>
  <c r="AJ508" i="1"/>
  <c r="AK508" i="1"/>
  <c r="AL508" i="1"/>
  <c r="AM508" i="1"/>
  <c r="AN508" i="1"/>
  <c r="AO508" i="1"/>
  <c r="AJ509" i="1"/>
  <c r="AK509" i="1"/>
  <c r="AL509" i="1"/>
  <c r="AM509" i="1"/>
  <c r="AN509" i="1"/>
  <c r="AO509" i="1"/>
  <c r="AJ510" i="1"/>
  <c r="AK510" i="1"/>
  <c r="AL510" i="1"/>
  <c r="AM510" i="1"/>
  <c r="AN510" i="1"/>
  <c r="AO510" i="1"/>
  <c r="AJ511" i="1"/>
  <c r="AK511" i="1"/>
  <c r="AL511" i="1"/>
  <c r="AM511" i="1"/>
  <c r="AN511" i="1"/>
  <c r="AO511" i="1"/>
  <c r="AJ512" i="1"/>
  <c r="AK512" i="1"/>
  <c r="AL512" i="1"/>
  <c r="AM512" i="1"/>
  <c r="AN512" i="1"/>
  <c r="AO512" i="1"/>
  <c r="AJ513" i="1"/>
  <c r="AK513" i="1"/>
  <c r="AL513" i="1"/>
  <c r="AM513" i="1"/>
  <c r="AN513" i="1"/>
  <c r="AO513" i="1"/>
  <c r="AJ514" i="1"/>
  <c r="AK514" i="1"/>
  <c r="AL514" i="1"/>
  <c r="AM514" i="1"/>
  <c r="AN514" i="1"/>
  <c r="AO514" i="1"/>
  <c r="AJ515" i="1"/>
  <c r="AK515" i="1"/>
  <c r="AL515" i="1"/>
  <c r="AM515" i="1"/>
  <c r="AN515" i="1"/>
  <c r="AO515" i="1"/>
  <c r="AJ517" i="1"/>
  <c r="AK517" i="1"/>
  <c r="AL517" i="1"/>
  <c r="AM517" i="1"/>
  <c r="AN517" i="1"/>
  <c r="AO517" i="1"/>
  <c r="AJ518" i="1"/>
  <c r="AK518" i="1"/>
  <c r="AL518" i="1"/>
  <c r="AM518" i="1"/>
  <c r="AN518" i="1"/>
  <c r="AO518" i="1"/>
  <c r="AJ519" i="1"/>
  <c r="AK519" i="1"/>
  <c r="AL519" i="1"/>
  <c r="AM519" i="1"/>
  <c r="AN519" i="1"/>
  <c r="AO519" i="1"/>
  <c r="AJ520" i="1"/>
  <c r="AK520" i="1"/>
  <c r="AL520" i="1"/>
  <c r="AM520" i="1"/>
  <c r="AN520" i="1"/>
  <c r="AO520" i="1"/>
  <c r="AJ521" i="1"/>
  <c r="AK521" i="1"/>
  <c r="AL521" i="1"/>
  <c r="AM521" i="1"/>
  <c r="AN521" i="1"/>
  <c r="AO521" i="1"/>
  <c r="AJ522" i="1"/>
  <c r="AK522" i="1"/>
  <c r="AL522" i="1"/>
  <c r="AM522" i="1"/>
  <c r="AN522" i="1"/>
  <c r="AO522" i="1"/>
  <c r="AJ523" i="1"/>
  <c r="AK523" i="1"/>
  <c r="AL523" i="1"/>
  <c r="AM523" i="1"/>
  <c r="AN523" i="1"/>
  <c r="AO523" i="1"/>
  <c r="AJ524" i="1"/>
  <c r="AK524" i="1"/>
  <c r="AL524" i="1"/>
  <c r="AM524" i="1"/>
  <c r="AN524" i="1"/>
  <c r="AO524" i="1"/>
  <c r="AJ525" i="1"/>
  <c r="AK525" i="1"/>
  <c r="AL525" i="1"/>
  <c r="AM525" i="1"/>
  <c r="AN525" i="1"/>
  <c r="AO525" i="1"/>
  <c r="AJ526" i="1"/>
  <c r="AK526" i="1"/>
  <c r="AL526" i="1"/>
  <c r="AM526" i="1"/>
  <c r="AN526" i="1"/>
  <c r="AO526" i="1"/>
  <c r="AJ527" i="1"/>
  <c r="AK527" i="1"/>
  <c r="AL527" i="1"/>
  <c r="AM527" i="1"/>
  <c r="AN527" i="1"/>
  <c r="AO527" i="1"/>
  <c r="AJ528" i="1"/>
  <c r="AK528" i="1"/>
  <c r="AL528" i="1"/>
  <c r="AM528" i="1"/>
  <c r="AN528" i="1"/>
  <c r="AO528" i="1"/>
  <c r="AJ529" i="1"/>
  <c r="AK529" i="1"/>
  <c r="AL529" i="1"/>
  <c r="AM529" i="1"/>
  <c r="AN529" i="1"/>
  <c r="AO529" i="1"/>
  <c r="AJ530" i="1"/>
  <c r="AK530" i="1"/>
  <c r="AL530" i="1"/>
  <c r="AM530" i="1"/>
  <c r="AN530" i="1"/>
  <c r="AO530" i="1"/>
  <c r="AJ531" i="1"/>
  <c r="AK531" i="1"/>
  <c r="AL531" i="1"/>
  <c r="AM531" i="1"/>
  <c r="AN531" i="1"/>
  <c r="AO531" i="1"/>
  <c r="AJ532" i="1"/>
  <c r="AK532" i="1"/>
  <c r="AL532" i="1"/>
  <c r="AM532" i="1"/>
  <c r="AN532" i="1"/>
  <c r="AO532" i="1"/>
  <c r="AJ533" i="1"/>
  <c r="AK533" i="1"/>
  <c r="AL533" i="1"/>
  <c r="AM533" i="1"/>
  <c r="AN533" i="1"/>
  <c r="AO533" i="1"/>
  <c r="AJ534" i="1"/>
  <c r="AK534" i="1"/>
  <c r="AL534" i="1"/>
  <c r="AM534" i="1"/>
  <c r="AN534" i="1"/>
  <c r="AO534" i="1"/>
  <c r="AJ535" i="1"/>
  <c r="AK535" i="1"/>
  <c r="AL535" i="1"/>
  <c r="AM535" i="1"/>
  <c r="AN535" i="1"/>
  <c r="AO535" i="1"/>
  <c r="AJ536" i="1"/>
  <c r="AK536" i="1"/>
  <c r="AL536" i="1"/>
  <c r="AM536" i="1"/>
  <c r="AN536" i="1"/>
  <c r="AO536" i="1"/>
  <c r="AJ537" i="1"/>
  <c r="AK537" i="1"/>
  <c r="AL537" i="1"/>
  <c r="AM537" i="1"/>
  <c r="AN537" i="1"/>
  <c r="AO537" i="1"/>
  <c r="AJ538" i="1"/>
  <c r="AK538" i="1"/>
  <c r="AL538" i="1"/>
  <c r="AM538" i="1"/>
  <c r="AN538" i="1"/>
  <c r="AO538" i="1"/>
  <c r="AJ539" i="1"/>
  <c r="AK539" i="1"/>
  <c r="AL539" i="1"/>
  <c r="AM539" i="1"/>
  <c r="AN539" i="1"/>
  <c r="AO539" i="1"/>
  <c r="AJ540" i="1"/>
  <c r="AK540" i="1"/>
  <c r="AL540" i="1"/>
  <c r="AM540" i="1"/>
  <c r="AN540" i="1"/>
  <c r="AO540" i="1"/>
  <c r="AJ541" i="1"/>
  <c r="AK541" i="1"/>
  <c r="AL541" i="1"/>
  <c r="AM541" i="1"/>
  <c r="AN541" i="1"/>
  <c r="AO541" i="1"/>
  <c r="AJ542" i="1"/>
  <c r="AK542" i="1"/>
  <c r="AL542" i="1"/>
  <c r="AM542" i="1"/>
  <c r="AN542" i="1"/>
  <c r="AO542" i="1"/>
  <c r="AJ543" i="1"/>
  <c r="AK543" i="1"/>
  <c r="AL543" i="1"/>
  <c r="AM543" i="1"/>
  <c r="AN543" i="1"/>
  <c r="AO543" i="1"/>
  <c r="AJ544" i="1"/>
  <c r="AK544" i="1"/>
  <c r="AL544" i="1"/>
  <c r="AM544" i="1"/>
  <c r="AN544" i="1"/>
  <c r="AO544" i="1"/>
  <c r="AJ545" i="1"/>
  <c r="AK545" i="1"/>
  <c r="AL545" i="1"/>
  <c r="AM545" i="1"/>
  <c r="AN545" i="1"/>
  <c r="AO545" i="1"/>
  <c r="AJ546" i="1"/>
  <c r="AK546" i="1"/>
  <c r="AL546" i="1"/>
  <c r="AM546" i="1"/>
  <c r="AN546" i="1"/>
  <c r="AO546" i="1"/>
  <c r="AJ547" i="1"/>
  <c r="AK547" i="1"/>
  <c r="AL547" i="1"/>
  <c r="AM547" i="1"/>
  <c r="AN547" i="1"/>
  <c r="AO547" i="1"/>
  <c r="AJ548" i="1"/>
  <c r="AK548" i="1"/>
  <c r="AL548" i="1"/>
  <c r="AM548" i="1"/>
  <c r="AN548" i="1"/>
  <c r="AO548" i="1"/>
  <c r="AJ549" i="1"/>
  <c r="AK549" i="1"/>
  <c r="AL549" i="1"/>
  <c r="AM549" i="1"/>
  <c r="AN549" i="1"/>
  <c r="AO549" i="1"/>
  <c r="AJ550" i="1"/>
  <c r="AK550" i="1"/>
  <c r="AL550" i="1"/>
  <c r="AM550" i="1"/>
  <c r="AN550" i="1"/>
  <c r="AO550" i="1"/>
  <c r="AJ551" i="1"/>
  <c r="AK551" i="1"/>
  <c r="AL551" i="1"/>
  <c r="AM551" i="1"/>
  <c r="AN551" i="1"/>
  <c r="AO551" i="1"/>
  <c r="AJ552" i="1"/>
  <c r="AK552" i="1"/>
  <c r="AL552" i="1"/>
  <c r="AM552" i="1"/>
  <c r="AN552" i="1"/>
  <c r="AO552" i="1"/>
  <c r="AJ553" i="1"/>
  <c r="AK553" i="1"/>
  <c r="AL553" i="1"/>
  <c r="AM553" i="1"/>
  <c r="AN553" i="1"/>
  <c r="AO553" i="1"/>
  <c r="AJ554" i="1"/>
  <c r="AK554" i="1"/>
  <c r="AL554" i="1"/>
  <c r="AM554" i="1"/>
  <c r="AN554" i="1"/>
  <c r="AO554" i="1"/>
  <c r="AJ555" i="1"/>
  <c r="AK555" i="1"/>
  <c r="AL555" i="1"/>
  <c r="AM555" i="1"/>
  <c r="AN555" i="1"/>
  <c r="AO555" i="1"/>
  <c r="AJ556" i="1"/>
  <c r="AK556" i="1"/>
  <c r="AL556" i="1"/>
  <c r="AM556" i="1"/>
  <c r="AN556" i="1"/>
  <c r="AO556" i="1"/>
  <c r="AJ557" i="1"/>
  <c r="AK557" i="1"/>
  <c r="AL557" i="1"/>
  <c r="AM557" i="1"/>
  <c r="AN557" i="1"/>
  <c r="AO557" i="1"/>
  <c r="AJ558" i="1"/>
  <c r="AK558" i="1"/>
  <c r="AL558" i="1"/>
  <c r="AM558" i="1"/>
  <c r="AN558" i="1"/>
  <c r="AO558" i="1"/>
  <c r="AJ559" i="1"/>
  <c r="AK559" i="1"/>
  <c r="AL559" i="1"/>
  <c r="AM559" i="1"/>
  <c r="AN559" i="1"/>
  <c r="AO559" i="1"/>
  <c r="AJ560" i="1"/>
  <c r="AK560" i="1"/>
  <c r="AL560" i="1"/>
  <c r="AM560" i="1"/>
  <c r="AN560" i="1"/>
  <c r="AO560" i="1"/>
  <c r="AJ561" i="1"/>
  <c r="AK561" i="1"/>
  <c r="AL561" i="1"/>
  <c r="AM561" i="1"/>
  <c r="AN561" i="1"/>
  <c r="AO561" i="1"/>
  <c r="AJ562" i="1"/>
  <c r="AK562" i="1"/>
  <c r="AL562" i="1"/>
  <c r="AM562" i="1"/>
  <c r="AN562" i="1"/>
  <c r="AO562" i="1"/>
  <c r="AJ563" i="1"/>
  <c r="AK563" i="1"/>
  <c r="AL563" i="1"/>
  <c r="AM563" i="1"/>
  <c r="AN563" i="1"/>
  <c r="AO563" i="1"/>
  <c r="AJ564" i="1"/>
  <c r="AK564" i="1"/>
  <c r="AL564" i="1"/>
  <c r="AM564" i="1"/>
  <c r="AN564" i="1"/>
  <c r="AO564" i="1"/>
  <c r="AJ565" i="1"/>
  <c r="AK565" i="1"/>
  <c r="AL565" i="1"/>
  <c r="AM565" i="1"/>
  <c r="AN565" i="1"/>
  <c r="AO565" i="1"/>
  <c r="AJ566" i="1"/>
  <c r="AK566" i="1"/>
  <c r="AL566" i="1"/>
  <c r="AM566" i="1"/>
  <c r="AN566" i="1"/>
  <c r="AO566" i="1"/>
  <c r="AJ567" i="1"/>
  <c r="AK567" i="1"/>
  <c r="AL567" i="1"/>
  <c r="AM567" i="1"/>
  <c r="AN567" i="1"/>
  <c r="AO567" i="1"/>
  <c r="AJ568" i="1"/>
  <c r="AK568" i="1"/>
  <c r="AL568" i="1"/>
  <c r="AM568" i="1"/>
  <c r="AN568" i="1"/>
  <c r="AO568" i="1"/>
  <c r="AJ569" i="1"/>
  <c r="AK569" i="1"/>
  <c r="AL569" i="1"/>
  <c r="AM569" i="1"/>
  <c r="AN569" i="1"/>
  <c r="AO569" i="1"/>
  <c r="AJ570" i="1"/>
  <c r="AK570" i="1"/>
  <c r="AL570" i="1"/>
  <c r="AM570" i="1"/>
  <c r="AN570" i="1"/>
  <c r="AO570" i="1"/>
  <c r="AJ571" i="1"/>
  <c r="AK571" i="1"/>
  <c r="AL571" i="1"/>
  <c r="AM571" i="1"/>
  <c r="AN571" i="1"/>
  <c r="AO571" i="1"/>
  <c r="AJ572" i="1"/>
  <c r="AK572" i="1"/>
  <c r="AL572" i="1"/>
  <c r="AM572" i="1"/>
  <c r="AN572" i="1"/>
  <c r="AO572" i="1"/>
  <c r="AJ573" i="1"/>
  <c r="AK573" i="1"/>
  <c r="AL573" i="1"/>
  <c r="AM573" i="1"/>
  <c r="AN573" i="1"/>
  <c r="AO573" i="1"/>
  <c r="AJ574" i="1"/>
  <c r="AK574" i="1"/>
  <c r="AL574" i="1"/>
  <c r="AM574" i="1"/>
  <c r="AN574" i="1"/>
  <c r="AO574" i="1"/>
  <c r="AJ575" i="1"/>
  <c r="AK575" i="1"/>
  <c r="AL575" i="1"/>
  <c r="AM575" i="1"/>
  <c r="AN575" i="1"/>
  <c r="AO575" i="1"/>
  <c r="AJ576" i="1"/>
  <c r="AK576" i="1"/>
  <c r="AL576" i="1"/>
  <c r="AM576" i="1"/>
  <c r="AN576" i="1"/>
  <c r="AO576" i="1"/>
  <c r="AJ577" i="1"/>
  <c r="AK577" i="1"/>
  <c r="AL577" i="1"/>
  <c r="AM577" i="1"/>
  <c r="AN577" i="1"/>
  <c r="AO577" i="1"/>
  <c r="AJ578" i="1"/>
  <c r="AK578" i="1"/>
  <c r="AL578" i="1"/>
  <c r="AM578" i="1"/>
  <c r="AN578" i="1"/>
  <c r="AO578" i="1"/>
  <c r="AJ579" i="1"/>
  <c r="AK579" i="1"/>
  <c r="AL579" i="1"/>
  <c r="AM579" i="1"/>
  <c r="AN579" i="1"/>
  <c r="AO579" i="1"/>
  <c r="AJ580" i="1"/>
  <c r="AK580" i="1"/>
  <c r="AL580" i="1"/>
  <c r="AM580" i="1"/>
  <c r="AN580" i="1"/>
  <c r="AO580" i="1"/>
  <c r="AJ581" i="1"/>
  <c r="AK581" i="1"/>
  <c r="AL581" i="1"/>
  <c r="AM581" i="1"/>
  <c r="AN581" i="1"/>
  <c r="AO581" i="1"/>
  <c r="AJ582" i="1"/>
  <c r="AK582" i="1"/>
  <c r="AL582" i="1"/>
  <c r="AM582" i="1"/>
  <c r="AN582" i="1"/>
  <c r="AO582" i="1"/>
  <c r="AJ583" i="1"/>
  <c r="AK583" i="1"/>
  <c r="AL583" i="1"/>
  <c r="AM583" i="1"/>
  <c r="AN583" i="1"/>
  <c r="AO583" i="1"/>
  <c r="AJ584" i="1"/>
  <c r="AK584" i="1"/>
  <c r="AL584" i="1"/>
  <c r="AM584" i="1"/>
  <c r="AN584" i="1"/>
  <c r="AO584" i="1"/>
  <c r="AJ585" i="1"/>
  <c r="AK585" i="1"/>
  <c r="AL585" i="1"/>
  <c r="AM585" i="1"/>
  <c r="AN585" i="1"/>
  <c r="AO585" i="1"/>
  <c r="AJ587" i="1"/>
  <c r="AK587" i="1"/>
  <c r="AL587" i="1"/>
  <c r="AM587" i="1"/>
  <c r="AN587" i="1"/>
  <c r="AO587" i="1"/>
  <c r="AJ588" i="1"/>
  <c r="AK588" i="1"/>
  <c r="AL588" i="1"/>
  <c r="AM588" i="1"/>
  <c r="AN588" i="1"/>
  <c r="AO588" i="1"/>
  <c r="AJ590" i="1"/>
  <c r="AK590" i="1"/>
  <c r="AL590" i="1"/>
  <c r="AM590" i="1"/>
  <c r="AN590" i="1"/>
  <c r="AO590" i="1"/>
  <c r="AJ591" i="1"/>
  <c r="AK591" i="1"/>
  <c r="AL591" i="1"/>
  <c r="AM591" i="1"/>
  <c r="AN591" i="1"/>
  <c r="AO591" i="1"/>
  <c r="AJ592" i="1"/>
  <c r="AK592" i="1"/>
  <c r="AL592" i="1"/>
  <c r="AM592" i="1"/>
  <c r="AN592" i="1"/>
  <c r="AO592" i="1"/>
  <c r="AJ593" i="1"/>
  <c r="AK593" i="1"/>
  <c r="AL593" i="1"/>
  <c r="AM593" i="1"/>
  <c r="AN593" i="1"/>
  <c r="AO593" i="1"/>
  <c r="AJ594" i="1"/>
  <c r="AK594" i="1"/>
  <c r="AL594" i="1"/>
  <c r="AM594" i="1"/>
  <c r="AN594" i="1"/>
  <c r="AO594" i="1"/>
  <c r="AJ595" i="1"/>
  <c r="AK595" i="1"/>
  <c r="AL595" i="1"/>
  <c r="AM595" i="1"/>
  <c r="AN595" i="1"/>
  <c r="AO595" i="1"/>
  <c r="AJ596" i="1"/>
  <c r="AK596" i="1"/>
  <c r="AL596" i="1"/>
  <c r="AM596" i="1"/>
  <c r="AN596" i="1"/>
  <c r="AO596" i="1"/>
  <c r="AJ597" i="1"/>
  <c r="AK597" i="1"/>
  <c r="AL597" i="1"/>
  <c r="AM597" i="1"/>
  <c r="AN597" i="1"/>
  <c r="AO597" i="1"/>
  <c r="AJ598" i="1"/>
  <c r="AK598" i="1"/>
  <c r="AL598" i="1"/>
  <c r="AM598" i="1"/>
  <c r="AN598" i="1"/>
  <c r="AO598" i="1"/>
  <c r="AJ599" i="1"/>
  <c r="AK599" i="1"/>
  <c r="AL599" i="1"/>
  <c r="AM599" i="1"/>
  <c r="AN599" i="1"/>
  <c r="AO599" i="1"/>
  <c r="AJ600" i="1"/>
  <c r="AK600" i="1"/>
  <c r="AL600" i="1"/>
  <c r="AM600" i="1"/>
  <c r="AN600" i="1"/>
  <c r="AO600" i="1"/>
  <c r="AJ601" i="1"/>
  <c r="AK601" i="1"/>
  <c r="AL601" i="1"/>
  <c r="AM601" i="1"/>
  <c r="AN601" i="1"/>
  <c r="AO601" i="1"/>
  <c r="AJ602" i="1"/>
  <c r="AK602" i="1"/>
  <c r="AL602" i="1"/>
  <c r="AM602" i="1"/>
  <c r="AN602" i="1"/>
  <c r="AO602" i="1"/>
  <c r="AJ603" i="1"/>
  <c r="AK603" i="1"/>
  <c r="AL603" i="1"/>
  <c r="AM603" i="1"/>
  <c r="AN603" i="1"/>
  <c r="AO603" i="1"/>
  <c r="AJ604" i="1"/>
  <c r="AK604" i="1"/>
  <c r="AL604" i="1"/>
  <c r="AM604" i="1"/>
  <c r="AN604" i="1"/>
  <c r="AO604" i="1"/>
  <c r="AJ605" i="1"/>
  <c r="AK605" i="1"/>
  <c r="AL605" i="1"/>
  <c r="AM605" i="1"/>
  <c r="AN605" i="1"/>
  <c r="AO605" i="1"/>
  <c r="AJ606" i="1"/>
  <c r="AK606" i="1"/>
  <c r="AL606" i="1"/>
  <c r="AM606" i="1"/>
  <c r="AN606" i="1"/>
  <c r="AO606" i="1"/>
  <c r="AJ607" i="1"/>
  <c r="AK607" i="1"/>
  <c r="AL607" i="1"/>
  <c r="AM607" i="1"/>
  <c r="AN607" i="1"/>
  <c r="AO607" i="1"/>
  <c r="AJ608" i="1"/>
  <c r="AK608" i="1"/>
  <c r="AL608" i="1"/>
  <c r="AM608" i="1"/>
  <c r="AN608" i="1"/>
  <c r="AO608" i="1"/>
  <c r="AJ609" i="1"/>
  <c r="AK609" i="1"/>
  <c r="AL609" i="1"/>
  <c r="AM609" i="1"/>
  <c r="AN609" i="1"/>
  <c r="AO609" i="1"/>
  <c r="AJ610" i="1"/>
  <c r="AK610" i="1"/>
  <c r="AL610" i="1"/>
  <c r="AM610" i="1"/>
  <c r="AN610" i="1"/>
  <c r="AO610" i="1"/>
  <c r="AJ611" i="1"/>
  <c r="AK611" i="1"/>
  <c r="AL611" i="1"/>
  <c r="AM611" i="1"/>
  <c r="AN611" i="1"/>
  <c r="AO611" i="1"/>
  <c r="AJ612" i="1"/>
  <c r="AK612" i="1"/>
  <c r="AL612" i="1"/>
  <c r="AM612" i="1"/>
  <c r="AN612" i="1"/>
  <c r="AO612" i="1"/>
  <c r="AJ613" i="1"/>
  <c r="AK613" i="1"/>
  <c r="AL613" i="1"/>
  <c r="AM613" i="1"/>
  <c r="AN613" i="1"/>
  <c r="AO613" i="1"/>
  <c r="AJ614" i="1"/>
  <c r="AK614" i="1"/>
  <c r="AL614" i="1"/>
  <c r="AM614" i="1"/>
  <c r="AN614" i="1"/>
  <c r="AO614" i="1"/>
  <c r="AJ615" i="1"/>
  <c r="AK615" i="1"/>
  <c r="AL615" i="1"/>
  <c r="AM615" i="1"/>
  <c r="AN615" i="1"/>
  <c r="AO615" i="1"/>
  <c r="AJ616" i="1"/>
  <c r="AK616" i="1"/>
  <c r="AL616" i="1"/>
  <c r="AM616" i="1"/>
  <c r="AN616" i="1"/>
  <c r="AO616" i="1"/>
  <c r="AJ617" i="1"/>
  <c r="AK617" i="1"/>
  <c r="AL617" i="1"/>
  <c r="AM617" i="1"/>
  <c r="AN617" i="1"/>
  <c r="AO617" i="1"/>
  <c r="AJ618" i="1"/>
  <c r="AK618" i="1"/>
  <c r="AL618" i="1"/>
  <c r="AM618" i="1"/>
  <c r="AN618" i="1"/>
  <c r="AO618" i="1"/>
  <c r="AJ619" i="1"/>
  <c r="AK619" i="1"/>
  <c r="AL619" i="1"/>
  <c r="AM619" i="1"/>
  <c r="AN619" i="1"/>
  <c r="AO619" i="1"/>
  <c r="AJ620" i="1"/>
  <c r="AK620" i="1"/>
  <c r="AL620" i="1"/>
  <c r="AM620" i="1"/>
  <c r="AN620" i="1"/>
  <c r="AO620" i="1"/>
  <c r="AJ621" i="1"/>
  <c r="AK621" i="1"/>
  <c r="AL621" i="1"/>
  <c r="AM621" i="1"/>
  <c r="AN621" i="1"/>
  <c r="AO621" i="1"/>
  <c r="AJ622" i="1"/>
  <c r="AK622" i="1"/>
  <c r="AL622" i="1"/>
  <c r="AM622" i="1"/>
  <c r="AN622" i="1"/>
  <c r="AO622" i="1"/>
  <c r="AJ623" i="1"/>
  <c r="AK623" i="1"/>
  <c r="AL623" i="1"/>
  <c r="AM623" i="1"/>
  <c r="AN623" i="1"/>
  <c r="AO623" i="1"/>
  <c r="AJ624" i="1"/>
  <c r="AK624" i="1"/>
  <c r="AL624" i="1"/>
  <c r="AM624" i="1"/>
  <c r="AN624" i="1"/>
  <c r="AO624" i="1"/>
  <c r="AJ625" i="1"/>
  <c r="AK625" i="1"/>
  <c r="AL625" i="1"/>
  <c r="AM625" i="1"/>
  <c r="AN625" i="1"/>
  <c r="AO625" i="1"/>
  <c r="AJ626" i="1"/>
  <c r="AK626" i="1"/>
  <c r="AL626" i="1"/>
  <c r="AM626" i="1"/>
  <c r="AN626" i="1"/>
  <c r="AO626" i="1"/>
  <c r="AJ627" i="1"/>
  <c r="AK627" i="1"/>
  <c r="AL627" i="1"/>
  <c r="AM627" i="1"/>
  <c r="AN627" i="1"/>
  <c r="AO627" i="1"/>
  <c r="AJ628" i="1"/>
  <c r="AK628" i="1"/>
  <c r="AL628" i="1"/>
  <c r="AM628" i="1"/>
  <c r="AN628" i="1"/>
  <c r="AO628" i="1"/>
  <c r="AJ629" i="1"/>
  <c r="AK629" i="1"/>
  <c r="AL629" i="1"/>
  <c r="AM629" i="1"/>
  <c r="AN629" i="1"/>
  <c r="AO629" i="1"/>
  <c r="AJ630" i="1"/>
  <c r="AK630" i="1"/>
  <c r="AL630" i="1"/>
  <c r="AM630" i="1"/>
  <c r="AN630" i="1"/>
  <c r="AO630" i="1"/>
  <c r="AJ631" i="1"/>
  <c r="AK631" i="1"/>
  <c r="AL631" i="1"/>
  <c r="AM631" i="1"/>
  <c r="AN631" i="1"/>
  <c r="AO631" i="1"/>
  <c r="AJ632" i="1"/>
  <c r="AK632" i="1"/>
  <c r="AL632" i="1"/>
  <c r="AM632" i="1"/>
  <c r="AN632" i="1"/>
  <c r="AO632" i="1"/>
  <c r="AJ633" i="1"/>
  <c r="AK633" i="1"/>
  <c r="AL633" i="1"/>
  <c r="AM633" i="1"/>
  <c r="AN633" i="1"/>
  <c r="AO633" i="1"/>
  <c r="AJ634" i="1"/>
  <c r="AK634" i="1"/>
  <c r="AL634" i="1"/>
  <c r="AM634" i="1"/>
  <c r="AN634" i="1"/>
  <c r="AO634" i="1"/>
  <c r="AJ635" i="1"/>
  <c r="AK635" i="1"/>
  <c r="AL635" i="1"/>
  <c r="AM635" i="1"/>
  <c r="AN635" i="1"/>
  <c r="AO635" i="1"/>
  <c r="AJ636" i="1"/>
  <c r="AK636" i="1"/>
  <c r="AL636" i="1"/>
  <c r="AM636" i="1"/>
  <c r="AN636" i="1"/>
  <c r="AO636" i="1"/>
  <c r="AJ637" i="1"/>
  <c r="AK637" i="1"/>
  <c r="AL637" i="1"/>
  <c r="AM637" i="1"/>
  <c r="AN637" i="1"/>
  <c r="AO637" i="1"/>
  <c r="AJ638" i="1"/>
  <c r="AK638" i="1"/>
  <c r="AL638" i="1"/>
  <c r="AM638" i="1"/>
  <c r="AN638" i="1"/>
  <c r="AO638" i="1"/>
  <c r="AJ639" i="1"/>
  <c r="AK639" i="1"/>
  <c r="AL639" i="1"/>
  <c r="AM639" i="1"/>
  <c r="AN639" i="1"/>
  <c r="AO639" i="1"/>
  <c r="AJ640" i="1"/>
  <c r="AK640" i="1"/>
  <c r="AL640" i="1"/>
  <c r="AM640" i="1"/>
  <c r="AN640" i="1"/>
  <c r="AO640" i="1"/>
  <c r="AJ641" i="1"/>
  <c r="AK641" i="1"/>
  <c r="AL641" i="1"/>
  <c r="AM641" i="1"/>
  <c r="AN641" i="1"/>
  <c r="AO641" i="1"/>
  <c r="AJ642" i="1"/>
  <c r="AK642" i="1"/>
  <c r="AL642" i="1"/>
  <c r="AM642" i="1"/>
  <c r="AN642" i="1"/>
  <c r="AO642" i="1"/>
  <c r="AJ643" i="1"/>
  <c r="AK643" i="1"/>
  <c r="AL643" i="1"/>
  <c r="AM643" i="1"/>
  <c r="AN643" i="1"/>
  <c r="AO643" i="1"/>
  <c r="AJ644" i="1"/>
  <c r="AK644" i="1"/>
  <c r="AL644" i="1"/>
  <c r="AM644" i="1"/>
  <c r="AN644" i="1"/>
  <c r="AO644" i="1"/>
  <c r="AJ645" i="1"/>
  <c r="AK645" i="1"/>
  <c r="AL645" i="1"/>
  <c r="AM645" i="1"/>
  <c r="AN645" i="1"/>
  <c r="AO645" i="1"/>
  <c r="AJ646" i="1"/>
  <c r="AK646" i="1"/>
  <c r="AL646" i="1"/>
  <c r="AM646" i="1"/>
  <c r="AN646" i="1"/>
  <c r="AO646" i="1"/>
  <c r="AJ647" i="1"/>
  <c r="AK647" i="1"/>
  <c r="AL647" i="1"/>
  <c r="AM647" i="1"/>
  <c r="AN647" i="1"/>
  <c r="AO647" i="1"/>
  <c r="AJ648" i="1"/>
  <c r="AK648" i="1"/>
  <c r="AL648" i="1"/>
  <c r="AM648" i="1"/>
  <c r="AN648" i="1"/>
  <c r="AO648" i="1"/>
  <c r="AJ649" i="1"/>
  <c r="AK649" i="1"/>
  <c r="AL649" i="1"/>
  <c r="AM649" i="1"/>
  <c r="AN649" i="1"/>
  <c r="AO649" i="1"/>
  <c r="AJ650" i="1"/>
  <c r="AK650" i="1"/>
  <c r="AL650" i="1"/>
  <c r="AM650" i="1"/>
  <c r="AN650" i="1"/>
  <c r="AO650" i="1"/>
  <c r="AJ651" i="1"/>
  <c r="AK651" i="1"/>
  <c r="AL651" i="1"/>
  <c r="AM651" i="1"/>
  <c r="AN651" i="1"/>
  <c r="AO651" i="1"/>
  <c r="AJ652" i="1"/>
  <c r="AK652" i="1"/>
  <c r="AL652" i="1"/>
  <c r="AM652" i="1"/>
  <c r="AN652" i="1"/>
  <c r="AO652" i="1"/>
  <c r="AJ653" i="1"/>
  <c r="AK653" i="1"/>
  <c r="AL653" i="1"/>
  <c r="AM653" i="1"/>
  <c r="AN653" i="1"/>
  <c r="AO653" i="1"/>
  <c r="AJ654" i="1"/>
  <c r="AK654" i="1"/>
  <c r="AL654" i="1"/>
  <c r="AM654" i="1"/>
  <c r="AN654" i="1"/>
  <c r="AO654" i="1"/>
  <c r="AJ655" i="1"/>
  <c r="AK655" i="1"/>
  <c r="AL655" i="1"/>
  <c r="AM655" i="1"/>
  <c r="AN655" i="1"/>
  <c r="AO655" i="1"/>
  <c r="AJ656" i="1"/>
  <c r="AK656" i="1"/>
  <c r="AL656" i="1"/>
  <c r="AM656" i="1"/>
  <c r="AN656" i="1"/>
  <c r="AO656" i="1"/>
  <c r="AJ657" i="1"/>
  <c r="AK657" i="1"/>
  <c r="AL657" i="1"/>
  <c r="AM657" i="1"/>
  <c r="AN657" i="1"/>
  <c r="AO657" i="1"/>
  <c r="AJ658" i="1"/>
  <c r="AK658" i="1"/>
  <c r="AL658" i="1"/>
  <c r="AM658" i="1"/>
  <c r="AN658" i="1"/>
  <c r="AO658" i="1"/>
  <c r="AJ660" i="1"/>
  <c r="AK660" i="1"/>
  <c r="AL660" i="1"/>
  <c r="AM660" i="1"/>
  <c r="AN660" i="1"/>
  <c r="AO660" i="1"/>
  <c r="AJ662" i="1"/>
  <c r="AK662" i="1"/>
  <c r="AL662" i="1"/>
  <c r="AM662" i="1"/>
  <c r="AN662" i="1"/>
  <c r="AO662" i="1"/>
  <c r="AJ664" i="1"/>
  <c r="AK664" i="1"/>
  <c r="AL664" i="1"/>
  <c r="AM664" i="1"/>
  <c r="AN664" i="1"/>
  <c r="AO664" i="1"/>
  <c r="AJ665" i="1"/>
  <c r="AK665" i="1"/>
  <c r="AL665" i="1"/>
  <c r="AM665" i="1"/>
  <c r="AN665" i="1"/>
  <c r="AO665" i="1"/>
  <c r="AJ666" i="1"/>
  <c r="AK666" i="1"/>
  <c r="AL666" i="1"/>
  <c r="AM666" i="1"/>
  <c r="AN666" i="1"/>
  <c r="AO666" i="1"/>
  <c r="AJ667" i="1"/>
  <c r="AK667" i="1"/>
  <c r="AL667" i="1"/>
  <c r="AM667" i="1"/>
  <c r="AN667" i="1"/>
  <c r="AO667" i="1"/>
  <c r="AJ668" i="1"/>
  <c r="AK668" i="1"/>
  <c r="AL668" i="1"/>
  <c r="AM668" i="1"/>
  <c r="AN668" i="1"/>
  <c r="AO668" i="1"/>
  <c r="AJ669" i="1"/>
  <c r="AK669" i="1"/>
  <c r="AL669" i="1"/>
  <c r="AM669" i="1"/>
  <c r="AN669" i="1"/>
  <c r="AO669" i="1"/>
  <c r="AJ670" i="1"/>
  <c r="AK670" i="1"/>
  <c r="AL670" i="1"/>
  <c r="AM670" i="1"/>
  <c r="AN670" i="1"/>
  <c r="AO670" i="1"/>
  <c r="AJ671" i="1"/>
  <c r="AK671" i="1"/>
  <c r="AL671" i="1"/>
  <c r="AM671" i="1"/>
  <c r="AN671" i="1"/>
  <c r="AO671" i="1"/>
  <c r="AJ672" i="1"/>
  <c r="AK672" i="1"/>
  <c r="AL672" i="1"/>
  <c r="AM672" i="1"/>
  <c r="AN672" i="1"/>
  <c r="AO672" i="1"/>
  <c r="AJ673" i="1"/>
  <c r="AK673" i="1"/>
  <c r="AL673" i="1"/>
  <c r="AM673" i="1"/>
  <c r="AN673" i="1"/>
  <c r="AO673" i="1"/>
  <c r="AJ674" i="1"/>
  <c r="AK674" i="1"/>
  <c r="AL674" i="1"/>
  <c r="AM674" i="1"/>
  <c r="AN674" i="1"/>
  <c r="AO674" i="1"/>
  <c r="AJ675" i="1"/>
  <c r="AK675" i="1"/>
  <c r="AL675" i="1"/>
  <c r="AM675" i="1"/>
  <c r="AN675" i="1"/>
  <c r="AO675" i="1"/>
  <c r="AJ676" i="1"/>
  <c r="AK676" i="1"/>
  <c r="AL676" i="1"/>
  <c r="AM676" i="1"/>
  <c r="AN676" i="1"/>
  <c r="AO676" i="1"/>
  <c r="AJ677" i="1"/>
  <c r="AK677" i="1"/>
  <c r="AL677" i="1"/>
  <c r="AM677" i="1"/>
  <c r="AN677" i="1"/>
  <c r="AO677" i="1"/>
  <c r="AJ678" i="1"/>
  <c r="AK678" i="1"/>
  <c r="AL678" i="1"/>
  <c r="AM678" i="1"/>
  <c r="AN678" i="1"/>
  <c r="AO678" i="1"/>
  <c r="AJ679" i="1"/>
  <c r="AK679" i="1"/>
  <c r="AL679" i="1"/>
  <c r="AM679" i="1"/>
  <c r="AN679" i="1"/>
  <c r="AO679" i="1"/>
  <c r="AJ680" i="1"/>
  <c r="AK680" i="1"/>
  <c r="AL680" i="1"/>
  <c r="AM680" i="1"/>
  <c r="AN680" i="1"/>
  <c r="AO680" i="1"/>
  <c r="AJ681" i="1"/>
  <c r="AK681" i="1"/>
  <c r="AL681" i="1"/>
  <c r="AM681" i="1"/>
  <c r="AN681" i="1"/>
  <c r="AO681" i="1"/>
  <c r="AJ684" i="1"/>
  <c r="AK684" i="1"/>
  <c r="AL684" i="1"/>
  <c r="AM684" i="1"/>
  <c r="AN684" i="1"/>
  <c r="AO684" i="1"/>
  <c r="AJ685" i="1"/>
  <c r="AK685" i="1"/>
  <c r="AL685" i="1"/>
  <c r="AM685" i="1"/>
  <c r="AN685" i="1"/>
  <c r="AO685" i="1"/>
  <c r="AJ687" i="1"/>
  <c r="AK687" i="1"/>
  <c r="AL687" i="1"/>
  <c r="AM687" i="1"/>
  <c r="AN687" i="1"/>
  <c r="AO687" i="1"/>
  <c r="AJ688" i="1"/>
  <c r="AK688" i="1"/>
  <c r="AL688" i="1"/>
  <c r="AM688" i="1"/>
  <c r="AN688" i="1"/>
  <c r="AO688" i="1"/>
  <c r="AJ689" i="1"/>
  <c r="AK689" i="1"/>
  <c r="AL689" i="1"/>
  <c r="AM689" i="1"/>
  <c r="AN689" i="1"/>
  <c r="AO689" i="1"/>
  <c r="AJ690" i="1"/>
  <c r="AK690" i="1"/>
  <c r="AL690" i="1"/>
  <c r="AM690" i="1"/>
  <c r="AN690" i="1"/>
  <c r="AO690" i="1"/>
  <c r="AJ691" i="1"/>
  <c r="AK691" i="1"/>
  <c r="AL691" i="1"/>
  <c r="AM691" i="1"/>
  <c r="AN691" i="1"/>
  <c r="AO691" i="1"/>
  <c r="AJ692" i="1"/>
  <c r="AK692" i="1"/>
  <c r="AL692" i="1"/>
  <c r="AM692" i="1"/>
  <c r="AN692" i="1"/>
  <c r="AO692" i="1"/>
  <c r="AJ693" i="1"/>
  <c r="AK693" i="1"/>
  <c r="AL693" i="1"/>
  <c r="AM693" i="1"/>
  <c r="AN693" i="1"/>
  <c r="AO693" i="1"/>
  <c r="AJ694" i="1"/>
  <c r="AK694" i="1"/>
  <c r="AL694" i="1"/>
  <c r="AM694" i="1"/>
  <c r="AN694" i="1"/>
  <c r="AO694" i="1"/>
  <c r="AJ695" i="1"/>
  <c r="AK695" i="1"/>
  <c r="AL695" i="1"/>
  <c r="AM695" i="1"/>
  <c r="AN695" i="1"/>
  <c r="AO695" i="1"/>
  <c r="AJ696" i="1"/>
  <c r="AK696" i="1"/>
  <c r="AL696" i="1"/>
  <c r="AM696" i="1"/>
  <c r="AN696" i="1"/>
  <c r="AO696" i="1"/>
  <c r="AJ697" i="1"/>
  <c r="AK697" i="1"/>
  <c r="AL697" i="1"/>
  <c r="AM697" i="1"/>
  <c r="AN697" i="1"/>
  <c r="AO697" i="1"/>
  <c r="AJ698" i="1"/>
  <c r="AK698" i="1"/>
  <c r="AL698" i="1"/>
  <c r="AM698" i="1"/>
  <c r="AN698" i="1"/>
  <c r="AO698" i="1"/>
  <c r="AJ699" i="1"/>
  <c r="AK699" i="1"/>
  <c r="AL699" i="1"/>
  <c r="AM699" i="1"/>
  <c r="AN699" i="1"/>
  <c r="AO699" i="1"/>
  <c r="AJ700" i="1"/>
  <c r="AK700" i="1"/>
  <c r="AL700" i="1"/>
  <c r="AM700" i="1"/>
  <c r="AN700" i="1"/>
  <c r="AO700" i="1"/>
  <c r="AJ701" i="1"/>
  <c r="AK701" i="1"/>
  <c r="AL701" i="1"/>
  <c r="AM701" i="1"/>
  <c r="AN701" i="1"/>
  <c r="AO701" i="1"/>
  <c r="AJ702" i="1"/>
  <c r="AK702" i="1"/>
  <c r="AL702" i="1"/>
  <c r="AM702" i="1"/>
  <c r="AN702" i="1"/>
  <c r="AO702" i="1"/>
  <c r="AJ717" i="1"/>
  <c r="AK717" i="1"/>
  <c r="AL717" i="1"/>
  <c r="AM717" i="1"/>
  <c r="AN717" i="1"/>
  <c r="AO717" i="1"/>
  <c r="AJ718" i="1"/>
  <c r="AK718" i="1"/>
  <c r="AL718" i="1"/>
  <c r="AM718" i="1"/>
  <c r="AN718" i="1"/>
  <c r="AO718" i="1"/>
  <c r="AJ719" i="1"/>
  <c r="AK719" i="1"/>
  <c r="AL719" i="1"/>
  <c r="AM719" i="1"/>
  <c r="AN719" i="1"/>
  <c r="AO719" i="1"/>
  <c r="AJ720" i="1"/>
  <c r="AK720" i="1"/>
  <c r="AL720" i="1"/>
  <c r="AM720" i="1"/>
  <c r="AN720" i="1"/>
  <c r="AO720" i="1"/>
  <c r="AJ721" i="1"/>
  <c r="AK721" i="1"/>
  <c r="AL721" i="1"/>
  <c r="AM721" i="1"/>
  <c r="AN721" i="1"/>
  <c r="AO721" i="1"/>
  <c r="AJ722" i="1"/>
  <c r="AK722" i="1"/>
  <c r="AL722" i="1"/>
  <c r="AM722" i="1"/>
  <c r="AN722" i="1"/>
  <c r="AO722" i="1"/>
  <c r="AJ723" i="1"/>
  <c r="AK723" i="1"/>
  <c r="AL723" i="1"/>
  <c r="AM723" i="1"/>
  <c r="AN723" i="1"/>
  <c r="AO723" i="1"/>
  <c r="AJ724" i="1"/>
  <c r="AK724" i="1"/>
  <c r="AM724" i="1"/>
  <c r="AN724" i="1"/>
  <c r="AO724" i="1"/>
  <c r="AJ725" i="1"/>
  <c r="AK725" i="1"/>
  <c r="AL725" i="1"/>
  <c r="AM725" i="1"/>
  <c r="AN725" i="1"/>
  <c r="AO725" i="1"/>
  <c r="AJ726" i="1"/>
  <c r="AK726" i="1"/>
  <c r="AL726" i="1"/>
  <c r="AM726" i="1"/>
  <c r="AN726" i="1"/>
  <c r="AO726" i="1"/>
  <c r="AJ727" i="1"/>
  <c r="AK727" i="1"/>
  <c r="AL727" i="1"/>
  <c r="AM727" i="1"/>
  <c r="AN727" i="1"/>
  <c r="AO727" i="1"/>
  <c r="AJ728" i="1"/>
  <c r="AK728" i="1"/>
  <c r="AL728" i="1"/>
  <c r="AM728" i="1"/>
  <c r="AN728" i="1"/>
  <c r="AO728" i="1"/>
  <c r="AJ729" i="1"/>
  <c r="AK729" i="1"/>
  <c r="AL729" i="1"/>
  <c r="AM729" i="1"/>
  <c r="AN729" i="1"/>
  <c r="AO729" i="1"/>
  <c r="AJ730" i="1"/>
  <c r="AK730" i="1"/>
  <c r="AL730" i="1"/>
  <c r="AM730" i="1"/>
  <c r="AN730" i="1"/>
  <c r="AO730" i="1"/>
  <c r="AJ731" i="1"/>
  <c r="AK731" i="1"/>
  <c r="AL731" i="1"/>
  <c r="AM731" i="1"/>
  <c r="AN731" i="1"/>
  <c r="AO731" i="1"/>
  <c r="AJ732" i="1"/>
  <c r="AK732" i="1"/>
  <c r="AL732" i="1"/>
  <c r="AM732" i="1"/>
  <c r="AN732" i="1"/>
  <c r="AO732" i="1"/>
  <c r="AJ733" i="1"/>
  <c r="AK733" i="1"/>
  <c r="AL733" i="1"/>
  <c r="AM733" i="1"/>
  <c r="AN733" i="1"/>
  <c r="AO733" i="1"/>
  <c r="AJ734" i="1"/>
  <c r="AK734" i="1"/>
  <c r="AL734" i="1"/>
  <c r="AM734" i="1"/>
  <c r="AN734" i="1"/>
  <c r="AO734" i="1"/>
  <c r="AJ735" i="1"/>
  <c r="AK735" i="1"/>
  <c r="AL735" i="1"/>
  <c r="AM735" i="1"/>
  <c r="AN735" i="1"/>
  <c r="AO735" i="1"/>
  <c r="AJ736" i="1"/>
  <c r="AK736" i="1"/>
  <c r="AL736" i="1"/>
  <c r="AM736" i="1"/>
  <c r="AN736" i="1"/>
  <c r="AO736" i="1"/>
  <c r="AJ737" i="1"/>
  <c r="AK737" i="1"/>
  <c r="AL737" i="1"/>
  <c r="AM737" i="1"/>
  <c r="AN737" i="1"/>
  <c r="AO737" i="1"/>
  <c r="AJ738" i="1"/>
  <c r="AK738" i="1"/>
  <c r="AL738" i="1"/>
  <c r="AM738" i="1"/>
  <c r="AN738" i="1"/>
  <c r="AO738" i="1"/>
  <c r="AJ739" i="1"/>
  <c r="AK739" i="1"/>
  <c r="AL739" i="1"/>
  <c r="AM739" i="1"/>
  <c r="AN739" i="1"/>
  <c r="AO739" i="1"/>
  <c r="AJ740" i="1"/>
  <c r="AK740" i="1"/>
  <c r="AL740" i="1"/>
  <c r="AM740" i="1"/>
  <c r="AN740" i="1"/>
  <c r="AO740" i="1"/>
  <c r="AJ741" i="1"/>
  <c r="AK741" i="1"/>
  <c r="AL741" i="1"/>
  <c r="AM741" i="1"/>
  <c r="AN741" i="1"/>
  <c r="AO741" i="1"/>
  <c r="AJ742" i="1"/>
  <c r="AK742" i="1"/>
  <c r="AL742" i="1"/>
  <c r="AM742" i="1"/>
  <c r="AN742" i="1"/>
  <c r="AO742" i="1"/>
  <c r="AJ743" i="1"/>
  <c r="AK743" i="1"/>
  <c r="AL743" i="1"/>
  <c r="AM743" i="1"/>
  <c r="AN743" i="1"/>
  <c r="AO743" i="1"/>
  <c r="AJ744" i="1"/>
  <c r="AK744" i="1"/>
  <c r="AL744" i="1"/>
  <c r="AM744" i="1"/>
  <c r="AN744" i="1"/>
  <c r="AO744" i="1"/>
  <c r="AJ745" i="1"/>
  <c r="AK745" i="1"/>
  <c r="AL745" i="1"/>
  <c r="AM745" i="1"/>
  <c r="AN745" i="1"/>
  <c r="AO745" i="1"/>
  <c r="AJ746" i="1"/>
  <c r="AK746" i="1"/>
  <c r="AL746" i="1"/>
  <c r="AM746" i="1"/>
  <c r="AN746" i="1"/>
  <c r="AO746" i="1"/>
  <c r="AJ747" i="1"/>
  <c r="AK747" i="1"/>
  <c r="AL747" i="1"/>
  <c r="AM747" i="1"/>
  <c r="AN747" i="1"/>
  <c r="AO747" i="1"/>
  <c r="AJ748" i="1"/>
  <c r="AK748" i="1"/>
  <c r="AL748" i="1"/>
  <c r="AM748" i="1"/>
  <c r="AN748" i="1"/>
  <c r="AO748" i="1"/>
  <c r="AJ749" i="1"/>
  <c r="AK749" i="1"/>
  <c r="AL749" i="1"/>
  <c r="AM749" i="1"/>
  <c r="AN749" i="1"/>
  <c r="AO749" i="1"/>
  <c r="AJ750" i="1"/>
  <c r="AK750" i="1"/>
  <c r="AL750" i="1"/>
  <c r="AM750" i="1"/>
  <c r="AN750" i="1"/>
  <c r="AO750" i="1"/>
  <c r="AJ751" i="1"/>
  <c r="AK751" i="1"/>
  <c r="AL751" i="1"/>
  <c r="AM751" i="1"/>
  <c r="AN751" i="1"/>
  <c r="AO751" i="1"/>
  <c r="AJ752" i="1"/>
  <c r="AK752" i="1"/>
  <c r="AL752" i="1"/>
  <c r="AM752" i="1"/>
  <c r="AN752" i="1"/>
  <c r="AO752" i="1"/>
  <c r="AJ753" i="1"/>
  <c r="AK753" i="1"/>
  <c r="AL753" i="1"/>
  <c r="AM753" i="1"/>
  <c r="AN753" i="1"/>
  <c r="AO753" i="1"/>
  <c r="AJ754" i="1"/>
  <c r="AK754" i="1"/>
  <c r="AL754" i="1"/>
  <c r="AM754" i="1"/>
  <c r="AN754" i="1"/>
  <c r="AO754" i="1"/>
  <c r="AJ755" i="1"/>
  <c r="AK755" i="1"/>
  <c r="AL755" i="1"/>
  <c r="AM755" i="1"/>
  <c r="AN755" i="1"/>
  <c r="AO755" i="1"/>
  <c r="AJ756" i="1"/>
  <c r="AK756" i="1"/>
  <c r="AL756" i="1"/>
  <c r="AM756" i="1"/>
  <c r="AN756" i="1"/>
  <c r="AO756" i="1"/>
  <c r="AJ757" i="1"/>
  <c r="AK757" i="1"/>
  <c r="AL757" i="1"/>
  <c r="AM757" i="1"/>
  <c r="AN757" i="1"/>
  <c r="AO757" i="1"/>
  <c r="AJ758" i="1"/>
  <c r="AK758" i="1"/>
  <c r="AL758" i="1"/>
  <c r="AM758" i="1"/>
  <c r="AN758" i="1"/>
  <c r="AO758" i="1"/>
  <c r="AJ759" i="1"/>
  <c r="AK759" i="1"/>
  <c r="AL759" i="1"/>
  <c r="AM759" i="1"/>
  <c r="AN759" i="1"/>
  <c r="AO759" i="1"/>
  <c r="AJ760" i="1"/>
  <c r="AK760" i="1"/>
  <c r="AL760" i="1"/>
  <c r="AM760" i="1"/>
  <c r="AN760" i="1"/>
  <c r="AO760" i="1"/>
  <c r="AJ761" i="1"/>
  <c r="AK761" i="1"/>
  <c r="AL761" i="1"/>
  <c r="AM761" i="1"/>
  <c r="AN761" i="1"/>
  <c r="AO761" i="1"/>
  <c r="AJ762" i="1"/>
  <c r="AK762" i="1"/>
  <c r="AL762" i="1"/>
  <c r="AM762" i="1"/>
  <c r="AN762" i="1"/>
  <c r="AO762" i="1"/>
  <c r="AJ763" i="1"/>
  <c r="AK763" i="1"/>
  <c r="AL763" i="1"/>
  <c r="AM763" i="1"/>
  <c r="AN763" i="1"/>
  <c r="AO763" i="1"/>
  <c r="AJ764" i="1"/>
  <c r="AK764" i="1"/>
  <c r="AL764" i="1"/>
  <c r="AM764" i="1"/>
  <c r="AN764" i="1"/>
  <c r="AO764" i="1"/>
  <c r="AJ765" i="1"/>
  <c r="AK765" i="1"/>
  <c r="AL765" i="1"/>
  <c r="AM765" i="1"/>
  <c r="AN765" i="1"/>
  <c r="AO765" i="1"/>
  <c r="AJ766" i="1"/>
  <c r="AK766" i="1"/>
  <c r="AL766" i="1"/>
  <c r="AM766" i="1"/>
  <c r="AN766" i="1"/>
  <c r="AO766" i="1"/>
  <c r="AJ767" i="1"/>
  <c r="AK767" i="1"/>
  <c r="AL767" i="1"/>
  <c r="AM767" i="1"/>
  <c r="AN767" i="1"/>
  <c r="AO767" i="1"/>
  <c r="AJ773" i="1"/>
  <c r="AK773" i="1"/>
  <c r="AL773" i="1"/>
  <c r="AM773" i="1"/>
  <c r="AN773" i="1"/>
  <c r="AO773" i="1"/>
  <c r="AJ774" i="1"/>
  <c r="AK774" i="1"/>
  <c r="AL774" i="1"/>
  <c r="AM774" i="1"/>
  <c r="AN774" i="1"/>
  <c r="AO774" i="1"/>
  <c r="AJ775" i="1"/>
  <c r="AK775" i="1"/>
  <c r="AL775" i="1"/>
  <c r="AM775" i="1"/>
  <c r="AN775" i="1"/>
  <c r="AO775" i="1"/>
  <c r="AJ776" i="1"/>
  <c r="AK776" i="1"/>
  <c r="AL776" i="1"/>
  <c r="AM776" i="1"/>
  <c r="AN776" i="1"/>
  <c r="AO776" i="1"/>
  <c r="I125" i="12" l="1"/>
  <c r="I126" i="12"/>
  <c r="L59" i="12"/>
  <c r="K59" i="12"/>
  <c r="J59" i="12"/>
  <c r="I59" i="12"/>
  <c r="H59" i="12"/>
  <c r="M60" i="12"/>
  <c r="L60" i="12"/>
  <c r="K60" i="12"/>
  <c r="H60" i="12"/>
  <c r="M86" i="12"/>
  <c r="L86" i="12"/>
  <c r="K86" i="12"/>
  <c r="J86" i="12"/>
  <c r="I86" i="12"/>
  <c r="M97" i="12"/>
  <c r="L97" i="12"/>
  <c r="K97" i="12"/>
  <c r="J97" i="12"/>
  <c r="I97" i="12"/>
  <c r="H97" i="12"/>
  <c r="M30" i="12"/>
  <c r="L30" i="12"/>
  <c r="K30" i="12"/>
  <c r="J30" i="12"/>
  <c r="I60" i="12"/>
  <c r="M59" i="12"/>
  <c r="M72" i="12"/>
  <c r="J60" i="12"/>
  <c r="K72" i="12"/>
  <c r="M67" i="12"/>
  <c r="L72" i="12"/>
  <c r="H67" i="12"/>
  <c r="K67" i="12"/>
  <c r="I67" i="12"/>
  <c r="J67" i="12"/>
  <c r="L67" i="12"/>
  <c r="H71" i="12"/>
  <c r="I71" i="12"/>
  <c r="H102" i="12"/>
  <c r="I102" i="12"/>
  <c r="M105" i="12"/>
  <c r="L105" i="12"/>
  <c r="K105" i="12"/>
  <c r="J105" i="12"/>
  <c r="I105" i="12"/>
  <c r="H105" i="12"/>
  <c r="K85" i="12"/>
  <c r="J85" i="12"/>
  <c r="M50" i="12"/>
  <c r="M102" i="12"/>
  <c r="J102" i="12"/>
  <c r="J35" i="12"/>
  <c r="H35" i="12"/>
  <c r="L102" i="12"/>
  <c r="K102" i="12"/>
  <c r="L35" i="12"/>
  <c r="I35" i="12"/>
  <c r="M85" i="12"/>
  <c r="L85" i="12"/>
  <c r="M33" i="12"/>
  <c r="L33" i="12"/>
  <c r="J33" i="12"/>
  <c r="H33" i="12"/>
  <c r="M71" i="12"/>
  <c r="M126" i="12"/>
  <c r="L126" i="12"/>
  <c r="K126" i="12"/>
  <c r="J126" i="12"/>
  <c r="H126" i="12"/>
  <c r="K33" i="12"/>
  <c r="L50" i="12"/>
  <c r="I33" i="12"/>
  <c r="H72" i="12"/>
  <c r="J71" i="12"/>
  <c r="W21" i="12"/>
  <c r="X21" i="12" s="1"/>
  <c r="Y21" i="12" s="1"/>
  <c r="Z21" i="12" s="1"/>
  <c r="AA21" i="12" s="1"/>
  <c r="W49" i="12"/>
  <c r="X49" i="12" s="1"/>
  <c r="Y49" i="12" s="1"/>
  <c r="Z49" i="12" s="1"/>
  <c r="AA49" i="12" s="1"/>
  <c r="W122" i="12"/>
  <c r="X122" i="12" s="1"/>
  <c r="Y122" i="12" s="1"/>
  <c r="Z122" i="12" s="1"/>
  <c r="AA122" i="12" s="1"/>
  <c r="W130" i="12"/>
  <c r="X130" i="12" s="1"/>
  <c r="Y130" i="12" s="1"/>
  <c r="Z130" i="12" s="1"/>
  <c r="AA130" i="12" s="1"/>
  <c r="W142" i="12"/>
  <c r="X142" i="12" s="1"/>
  <c r="Y142" i="12" s="1"/>
  <c r="Z142" i="12" s="1"/>
  <c r="AA142" i="12" s="1"/>
  <c r="M18" i="12"/>
  <c r="M26" i="12"/>
  <c r="W51" i="12"/>
  <c r="X51" i="12" s="1"/>
  <c r="Y51" i="12" s="1"/>
  <c r="Z51" i="12" s="1"/>
  <c r="AA51" i="12" s="1"/>
  <c r="W58" i="12"/>
  <c r="X58" i="12" s="1"/>
  <c r="Y58" i="12" s="1"/>
  <c r="Z58" i="12" s="1"/>
  <c r="AA58" i="12" s="1"/>
  <c r="W120" i="12"/>
  <c r="X120" i="12" s="1"/>
  <c r="Y120" i="12" s="1"/>
  <c r="Z120" i="12" s="1"/>
  <c r="AA120" i="12" s="1"/>
  <c r="W140" i="12"/>
  <c r="X140" i="12" s="1"/>
  <c r="Y140" i="12" s="1"/>
  <c r="Z140" i="12" s="1"/>
  <c r="AA140" i="12" s="1"/>
  <c r="W131" i="12"/>
  <c r="X131" i="12" s="1"/>
  <c r="Y131" i="12" s="1"/>
  <c r="Z131" i="12" s="1"/>
  <c r="AA131" i="12" s="1"/>
  <c r="W137" i="12"/>
  <c r="X137" i="12" s="1"/>
  <c r="Y137" i="12" s="1"/>
  <c r="Z137" i="12" s="1"/>
  <c r="AA137" i="12" s="1"/>
  <c r="W129" i="12"/>
  <c r="X129" i="12" s="1"/>
  <c r="Y129" i="12" s="1"/>
  <c r="Z129" i="12" s="1"/>
  <c r="AA129" i="12" s="1"/>
  <c r="W121" i="12"/>
  <c r="X121" i="12" s="1"/>
  <c r="Y121" i="12" s="1"/>
  <c r="Z121" i="12" s="1"/>
  <c r="AA121" i="12" s="1"/>
  <c r="W143" i="12"/>
  <c r="X143" i="12" s="1"/>
  <c r="Y143" i="12" s="1"/>
  <c r="Z143" i="12" s="1"/>
  <c r="AA143" i="12" s="1"/>
  <c r="W132" i="12"/>
  <c r="X132" i="12" s="1"/>
  <c r="Y132" i="12" s="1"/>
  <c r="Z132" i="12" s="1"/>
  <c r="AA132" i="12" s="1"/>
  <c r="W144" i="12"/>
  <c r="X144" i="12" s="1"/>
  <c r="Y144" i="12" s="1"/>
  <c r="Z144" i="12" s="1"/>
  <c r="AA144" i="12" s="1"/>
  <c r="W39" i="12"/>
  <c r="X39" i="12" s="1"/>
  <c r="Y39" i="12" s="1"/>
  <c r="Z39" i="12" s="1"/>
  <c r="AA39" i="12" s="1"/>
  <c r="K35" i="12"/>
  <c r="I73" i="12"/>
  <c r="H73" i="12"/>
  <c r="J57" i="12"/>
  <c r="J68" i="12"/>
  <c r="L56" i="12"/>
  <c r="L141" i="12"/>
  <c r="I82" i="12"/>
  <c r="M84" i="12"/>
  <c r="I34" i="12"/>
  <c r="M38" i="12"/>
  <c r="H136" i="12"/>
  <c r="L74" i="12"/>
  <c r="K56" i="12"/>
  <c r="M65" i="12"/>
  <c r="K141" i="12"/>
  <c r="I37" i="12"/>
  <c r="J83" i="12"/>
  <c r="H135" i="12"/>
  <c r="K38" i="12"/>
  <c r="M41" i="12"/>
  <c r="I57" i="12"/>
  <c r="K50" i="12"/>
  <c r="M125" i="12"/>
  <c r="M74" i="12"/>
  <c r="K65" i="12"/>
  <c r="J50" i="12"/>
  <c r="J72" i="12"/>
  <c r="L71" i="12"/>
  <c r="L18" i="12"/>
  <c r="H34" i="12"/>
  <c r="L38" i="12"/>
  <c r="L26" i="12"/>
  <c r="H68" i="12"/>
  <c r="J56" i="12"/>
  <c r="L65" i="12"/>
  <c r="J141" i="12"/>
  <c r="I72" i="12"/>
  <c r="K71" i="12"/>
  <c r="H57" i="12"/>
  <c r="L125" i="12"/>
  <c r="L135" i="12"/>
  <c r="K18" i="12"/>
  <c r="M17" i="12"/>
  <c r="K26" i="12"/>
  <c r="K81" i="12"/>
  <c r="M136" i="12"/>
  <c r="K125" i="12"/>
  <c r="K74" i="12"/>
  <c r="M73" i="12"/>
  <c r="K135" i="12"/>
  <c r="L57" i="12"/>
  <c r="H125" i="12"/>
  <c r="H74" i="12"/>
  <c r="J73" i="12"/>
  <c r="K83" i="12"/>
  <c r="M35" i="12"/>
  <c r="I74" i="12"/>
  <c r="K73" i="12"/>
  <c r="K68" i="12"/>
  <c r="M56" i="12"/>
  <c r="M141" i="12"/>
  <c r="H50" i="12"/>
  <c r="J74" i="12"/>
  <c r="L73" i="12"/>
  <c r="J136" i="12"/>
  <c r="L68" i="12"/>
  <c r="H65" i="12"/>
  <c r="I50" i="12"/>
  <c r="K136" i="12"/>
  <c r="M68" i="12"/>
  <c r="J18" i="12"/>
  <c r="L17" i="12"/>
  <c r="J38" i="12"/>
  <c r="J26" i="12"/>
  <c r="H37" i="12"/>
  <c r="H82" i="12"/>
  <c r="J81" i="12"/>
  <c r="L84" i="12"/>
  <c r="L41" i="12"/>
  <c r="L136" i="12"/>
  <c r="H56" i="12"/>
  <c r="J65" i="12"/>
  <c r="H141" i="12"/>
  <c r="M81" i="12"/>
  <c r="I83" i="12"/>
  <c r="K57" i="12"/>
  <c r="M135" i="12"/>
  <c r="L37" i="12"/>
  <c r="H17" i="12"/>
  <c r="L82" i="12"/>
  <c r="J37" i="12"/>
  <c r="H84" i="12"/>
  <c r="H41" i="12"/>
  <c r="J34" i="12"/>
  <c r="J82" i="12"/>
  <c r="L81" i="12"/>
  <c r="H83" i="12"/>
  <c r="K82" i="12"/>
  <c r="I17" i="12"/>
  <c r="M82" i="12"/>
  <c r="I84" i="12"/>
  <c r="I41" i="12"/>
  <c r="M57" i="12"/>
  <c r="K37" i="12"/>
  <c r="K34" i="12"/>
  <c r="H18" i="12"/>
  <c r="J17" i="12"/>
  <c r="L34" i="12"/>
  <c r="H38" i="12"/>
  <c r="H26" i="12"/>
  <c r="H81" i="12"/>
  <c r="J84" i="12"/>
  <c r="L83" i="12"/>
  <c r="J41" i="12"/>
  <c r="J125" i="12"/>
  <c r="M37" i="12"/>
  <c r="I18" i="12"/>
  <c r="K17" i="12"/>
  <c r="M34" i="12"/>
  <c r="I38" i="12"/>
  <c r="I26" i="12"/>
  <c r="I81" i="12"/>
  <c r="K84" i="12"/>
  <c r="M83" i="12"/>
  <c r="K41" i="12"/>
  <c r="J135" i="12"/>
  <c r="AS108" i="10"/>
  <c r="AS240" i="10"/>
  <c r="AS237" i="10"/>
  <c r="AS261" i="10"/>
  <c r="AS136" i="10"/>
  <c r="AS137" i="10"/>
  <c r="AS13" i="10"/>
  <c r="AS184" i="10"/>
  <c r="AS251" i="10"/>
  <c r="AS25" i="10"/>
  <c r="AS30" i="10"/>
  <c r="AS64" i="10"/>
  <c r="AS104" i="10"/>
  <c r="AS152" i="10"/>
  <c r="AS180" i="10"/>
  <c r="AS192" i="10"/>
  <c r="AS200" i="10"/>
  <c r="AS216" i="10"/>
  <c r="AS232" i="10"/>
  <c r="AS288" i="10"/>
  <c r="AS37" i="10"/>
  <c r="AS73" i="10"/>
  <c r="AS169" i="10"/>
  <c r="AS202" i="10"/>
  <c r="AS210" i="10"/>
  <c r="AS214" i="10"/>
  <c r="AS255" i="10"/>
  <c r="AS281" i="10"/>
  <c r="AS26" i="10"/>
  <c r="AS27" i="10"/>
  <c r="AS40" i="10"/>
  <c r="AS58" i="10"/>
  <c r="AS65" i="10"/>
  <c r="AS110" i="10"/>
  <c r="AS117" i="10"/>
  <c r="AS126" i="10"/>
  <c r="AS9" i="10"/>
  <c r="AS130" i="10"/>
  <c r="AS174" i="10"/>
  <c r="AS191" i="10"/>
  <c r="AS201" i="10"/>
  <c r="AS215" i="10"/>
  <c r="AS233" i="10"/>
  <c r="AS243" i="10"/>
  <c r="AS274" i="10"/>
  <c r="AS12" i="10"/>
  <c r="AS32" i="10"/>
  <c r="AS74" i="10"/>
  <c r="AS134" i="10"/>
  <c r="AS277" i="10"/>
  <c r="AS129" i="10"/>
  <c r="AS142" i="10"/>
  <c r="AS145" i="10"/>
  <c r="AS153" i="10"/>
  <c r="AS185" i="10"/>
  <c r="AS218" i="10"/>
  <c r="AS249" i="10"/>
  <c r="AS253" i="10"/>
  <c r="AS529" i="10"/>
  <c r="AS729" i="10"/>
  <c r="AS496" i="10"/>
  <c r="AS758" i="10"/>
  <c r="AS361" i="10"/>
  <c r="AS351" i="10"/>
  <c r="AS438" i="10"/>
  <c r="AS488" i="10"/>
  <c r="AS372" i="10"/>
  <c r="AS736" i="10"/>
  <c r="AS756" i="10"/>
  <c r="AS439" i="10"/>
  <c r="AS677" i="10"/>
  <c r="AS689" i="10"/>
  <c r="AS533" i="10"/>
  <c r="AS661" i="10"/>
  <c r="AS538" i="10"/>
  <c r="AS642" i="10"/>
  <c r="AS646" i="10"/>
  <c r="AS638" i="10"/>
  <c r="AS375" i="10"/>
  <c r="AS385" i="10"/>
  <c r="AS445" i="10"/>
  <c r="AS463" i="10"/>
  <c r="AS471" i="10"/>
  <c r="AS479" i="10"/>
  <c r="AS481" i="10"/>
  <c r="AS487" i="10"/>
  <c r="AS502" i="10"/>
  <c r="AS518" i="10"/>
  <c r="AS520" i="10"/>
  <c r="AS526" i="10"/>
  <c r="AS655" i="10"/>
  <c r="AS691" i="10"/>
  <c r="AS693" i="10"/>
  <c r="AS723" i="10"/>
  <c r="AS730" i="10"/>
  <c r="AS747" i="10"/>
  <c r="AS762" i="10"/>
  <c r="AS308" i="10"/>
  <c r="AS344" i="10"/>
  <c r="AS393" i="10"/>
  <c r="AS495" i="10"/>
  <c r="AS553" i="10"/>
  <c r="AS569" i="10"/>
  <c r="AS585" i="10"/>
  <c r="AS619" i="10"/>
  <c r="AS625" i="10"/>
  <c r="AS652" i="10"/>
  <c r="AS660" i="10"/>
  <c r="AS503" i="10"/>
  <c r="AS530" i="10"/>
  <c r="AS692" i="10"/>
  <c r="AS713" i="10"/>
  <c r="AS716" i="10"/>
  <c r="AS337" i="10"/>
  <c r="AS298" i="10"/>
  <c r="AS511" i="10"/>
  <c r="AS531" i="10"/>
  <c r="AS566" i="10"/>
  <c r="AS606" i="10"/>
  <c r="AS360" i="10"/>
  <c r="AS447" i="10"/>
  <c r="AS489" i="10"/>
  <c r="AS510" i="10"/>
  <c r="AS532" i="10"/>
  <c r="AS534" i="10"/>
  <c r="AS561" i="10"/>
  <c r="AS563" i="10"/>
  <c r="AS583" i="10"/>
  <c r="AS591" i="10"/>
  <c r="AS599" i="10"/>
  <c r="AS603" i="10"/>
  <c r="AS654" i="10"/>
  <c r="AS656" i="10"/>
  <c r="AS658" i="10"/>
  <c r="AS721" i="10"/>
  <c r="AS757" i="10"/>
  <c r="AS440" i="10"/>
  <c r="AS455" i="10"/>
  <c r="AS464" i="10"/>
  <c r="AS470" i="10"/>
  <c r="AS581" i="10"/>
  <c r="AS589" i="10"/>
  <c r="AS622" i="10"/>
  <c r="AS630" i="10"/>
  <c r="AS682" i="10"/>
  <c r="AS694" i="10"/>
  <c r="AS714" i="10"/>
  <c r="AS718" i="10"/>
  <c r="AS722" i="10"/>
  <c r="AS726" i="10"/>
  <c r="AS744" i="10"/>
  <c r="AS746" i="10"/>
  <c r="AS766" i="10"/>
  <c r="AS323" i="10"/>
  <c r="AS325" i="10"/>
  <c r="AS343" i="10"/>
  <c r="AS437" i="10"/>
  <c r="AS486" i="10"/>
  <c r="AS519" i="10"/>
  <c r="AS596" i="10"/>
  <c r="AS612" i="10"/>
  <c r="AS742" i="10"/>
  <c r="AG313" i="10"/>
  <c r="AH313" i="10" s="1"/>
  <c r="AI313" i="10" s="1"/>
  <c r="AG33" i="10"/>
  <c r="AH33" i="10" s="1"/>
  <c r="AI33" i="10" s="1"/>
  <c r="AJ33" i="10" s="1"/>
  <c r="AK33" i="10" s="1"/>
  <c r="AL33" i="10" s="1"/>
  <c r="AG22" i="10"/>
  <c r="AH22" i="10" s="1"/>
  <c r="AI22" i="10" s="1"/>
  <c r="AJ22" i="10" s="1"/>
  <c r="AK22" i="10" s="1"/>
  <c r="AL22" i="10" s="1"/>
  <c r="AG311" i="10"/>
  <c r="AH311" i="10" s="1"/>
  <c r="AG28" i="10"/>
  <c r="AH28" i="10" s="1"/>
  <c r="AI28" i="10" s="1"/>
  <c r="AJ28" i="10" s="1"/>
  <c r="AK28" i="10" s="1"/>
  <c r="AL28" i="10" s="1"/>
  <c r="AG39" i="10"/>
  <c r="AH39" i="10" s="1"/>
  <c r="AI39" i="10" s="1"/>
  <c r="AJ39" i="10" s="1"/>
  <c r="AK39" i="10" s="1"/>
  <c r="AL39" i="10" s="1"/>
  <c r="AG40" i="10"/>
  <c r="AH40" i="10" s="1"/>
  <c r="AI40" i="10" s="1"/>
  <c r="AJ40" i="10" s="1"/>
  <c r="AK40" i="10" s="1"/>
  <c r="AL40" i="10" s="1"/>
  <c r="S1" i="10"/>
  <c r="AG35" i="10"/>
  <c r="AH35" i="10" s="1"/>
  <c r="AI35" i="10" s="1"/>
  <c r="AJ35" i="10" s="1"/>
  <c r="AK35" i="10" s="1"/>
  <c r="AL35" i="10" s="1"/>
  <c r="AG38" i="10"/>
  <c r="AH38" i="10" s="1"/>
  <c r="AI38" i="10" s="1"/>
  <c r="AJ38" i="10" s="1"/>
  <c r="AK38" i="10" s="1"/>
  <c r="AL38" i="10" s="1"/>
  <c r="AG34" i="10"/>
  <c r="AH34" i="10" s="1"/>
  <c r="AI34" i="10" s="1"/>
  <c r="AJ34" i="10" s="1"/>
  <c r="AK34" i="10" s="1"/>
  <c r="AL34" i="10" s="1"/>
  <c r="AG24" i="10"/>
  <c r="AH24" i="10" s="1"/>
  <c r="AI24" i="10" s="1"/>
  <c r="AJ24" i="10" s="1"/>
  <c r="AK24" i="10" s="1"/>
  <c r="AL24" i="10" s="1"/>
  <c r="AG32" i="10"/>
  <c r="AH32" i="10" s="1"/>
  <c r="AI32" i="10" s="1"/>
  <c r="AJ32" i="10" s="1"/>
  <c r="AK32" i="10" s="1"/>
  <c r="AL32" i="10" s="1"/>
  <c r="AS329" i="10"/>
  <c r="AS336" i="10"/>
  <c r="AS339" i="10"/>
  <c r="AS355" i="10"/>
  <c r="AS28" i="10"/>
  <c r="AS34" i="10"/>
  <c r="AS80" i="10"/>
  <c r="AS103" i="10"/>
  <c r="AS109" i="10"/>
  <c r="AS120" i="10"/>
  <c r="AS245" i="10"/>
  <c r="AS273" i="10"/>
  <c r="AS326" i="10"/>
  <c r="AS353" i="10"/>
  <c r="AS362" i="10"/>
  <c r="AS380" i="10"/>
  <c r="AS3" i="10"/>
  <c r="AS377" i="10"/>
  <c r="AS14" i="10"/>
  <c r="AS23" i="10"/>
  <c r="AS66" i="10"/>
  <c r="AS122" i="10"/>
  <c r="AS144" i="10"/>
  <c r="AS193" i="10"/>
  <c r="AS327" i="10"/>
  <c r="AS330" i="10"/>
  <c r="AS354" i="10"/>
  <c r="AS369" i="10"/>
  <c r="AS389" i="10"/>
  <c r="AS11" i="10"/>
  <c r="AS18" i="10"/>
  <c r="AS20" i="10"/>
  <c r="AS31" i="10"/>
  <c r="AS97" i="10"/>
  <c r="AS101" i="10"/>
  <c r="AS135" i="10"/>
  <c r="T1" i="10"/>
  <c r="AS331" i="10"/>
  <c r="AS334" i="10"/>
  <c r="AS338" i="10"/>
  <c r="AS340" i="10"/>
  <c r="AS345" i="10"/>
  <c r="AS347" i="10"/>
  <c r="AS378" i="10"/>
  <c r="AS386" i="10"/>
  <c r="AS10" i="10"/>
  <c r="AS38" i="10"/>
  <c r="AS39" i="10"/>
  <c r="AS75" i="10"/>
  <c r="AS99" i="10"/>
  <c r="AS118" i="10"/>
  <c r="AS128" i="10"/>
  <c r="AS132" i="10"/>
  <c r="AS154" i="10"/>
  <c r="AS176" i="10"/>
  <c r="AS256" i="10"/>
  <c r="AS290" i="10"/>
  <c r="AS392" i="10"/>
  <c r="Q1" i="10"/>
  <c r="AS328" i="10"/>
  <c r="AS348" i="10"/>
  <c r="AS7" i="10"/>
  <c r="AS19" i="10"/>
  <c r="AS21" i="10"/>
  <c r="AS35" i="10"/>
  <c r="AG37" i="10"/>
  <c r="AH37" i="10" s="1"/>
  <c r="AI37" i="10" s="1"/>
  <c r="AJ37" i="10" s="1"/>
  <c r="AK37" i="10" s="1"/>
  <c r="AL37" i="10" s="1"/>
  <c r="AS41" i="10"/>
  <c r="AS42" i="10"/>
  <c r="AS69" i="10"/>
  <c r="AS98" i="10"/>
  <c r="AS102" i="10"/>
  <c r="AS111" i="10"/>
  <c r="AS115" i="10"/>
  <c r="AS158" i="10"/>
  <c r="AS170" i="10"/>
  <c r="AS175" i="10"/>
  <c r="AS208" i="10"/>
  <c r="AS265" i="10"/>
  <c r="AS291" i="10"/>
  <c r="AS305" i="10"/>
  <c r="AS332" i="10"/>
  <c r="AS335" i="10"/>
  <c r="AS370" i="10"/>
  <c r="AS382" i="10"/>
  <c r="AS387" i="10"/>
  <c r="AS45" i="10"/>
  <c r="AS67" i="10"/>
  <c r="AS76" i="10"/>
  <c r="AS79" i="10"/>
  <c r="AS100" i="10"/>
  <c r="AS106" i="10"/>
  <c r="AS112" i="10"/>
  <c r="AS124" i="10"/>
  <c r="AS127" i="10"/>
  <c r="AS168" i="10"/>
  <c r="AS199" i="10"/>
  <c r="AS228" i="10"/>
  <c r="AS289" i="10"/>
  <c r="AS322" i="10"/>
  <c r="AS346" i="10"/>
  <c r="AS352" i="10"/>
  <c r="AS359" i="10"/>
  <c r="AS384" i="10"/>
  <c r="AS391" i="10"/>
  <c r="AS4" i="10"/>
  <c r="AS16" i="10"/>
  <c r="AS24" i="10"/>
  <c r="AS36" i="10"/>
  <c r="AS43" i="10"/>
  <c r="AS61" i="10"/>
  <c r="AS138" i="10"/>
  <c r="AS150" i="10"/>
  <c r="AS183" i="10"/>
  <c r="AS196" i="10"/>
  <c r="AS205" i="10"/>
  <c r="AS280" i="10"/>
  <c r="AS416" i="10"/>
  <c r="AS427" i="10"/>
  <c r="AS480" i="10"/>
  <c r="AS483" i="10"/>
  <c r="AS494" i="10"/>
  <c r="AS499" i="10"/>
  <c r="AS504" i="10"/>
  <c r="AS508" i="10"/>
  <c r="AS514" i="10"/>
  <c r="AS517" i="10"/>
  <c r="AS523" i="10"/>
  <c r="AS571" i="10"/>
  <c r="AS574" i="10"/>
  <c r="AS417" i="10"/>
  <c r="AS444" i="10"/>
  <c r="AS462" i="10"/>
  <c r="AS505" i="10"/>
  <c r="AS565" i="10"/>
  <c r="AS572" i="10"/>
  <c r="AS588" i="10"/>
  <c r="AS601" i="10"/>
  <c r="AS441" i="10"/>
  <c r="AS449" i="10"/>
  <c r="AS467" i="10"/>
  <c r="AS472" i="10"/>
  <c r="AS476" i="10"/>
  <c r="AS500" i="10"/>
  <c r="AS506" i="10"/>
  <c r="AS509" i="10"/>
  <c r="AS524" i="10"/>
  <c r="AS544" i="10"/>
  <c r="AS562" i="10"/>
  <c r="AS579" i="10"/>
  <c r="AS160" i="10"/>
  <c r="AS167" i="10"/>
  <c r="AS177" i="10"/>
  <c r="AS246" i="10"/>
  <c r="AS258" i="10"/>
  <c r="AS259" i="10"/>
  <c r="AS266" i="10"/>
  <c r="AS295" i="10"/>
  <c r="AS473" i="10"/>
  <c r="AS501" i="10"/>
  <c r="AS515" i="10"/>
  <c r="AS521" i="10"/>
  <c r="AS522" i="10"/>
  <c r="AS525" i="10"/>
  <c r="AS580" i="10"/>
  <c r="AS627" i="10"/>
  <c r="AS159" i="10"/>
  <c r="AS164" i="10"/>
  <c r="AS212" i="10"/>
  <c r="AS234" i="10"/>
  <c r="AS267" i="10"/>
  <c r="AS269" i="10"/>
  <c r="AS272" i="10"/>
  <c r="AS275" i="10"/>
  <c r="AS286" i="10"/>
  <c r="AS403" i="10"/>
  <c r="AS457" i="10"/>
  <c r="AS460" i="10"/>
  <c r="AS477" i="10"/>
  <c r="AS485" i="10"/>
  <c r="AS537" i="10"/>
  <c r="AS539" i="10"/>
  <c r="AS582" i="10"/>
  <c r="AS151" i="10"/>
  <c r="AS161" i="10"/>
  <c r="AS186" i="10"/>
  <c r="AS198" i="10"/>
  <c r="AS207" i="10"/>
  <c r="AS209" i="10"/>
  <c r="AS221" i="10"/>
  <c r="AS230" i="10"/>
  <c r="AS239" i="10"/>
  <c r="AS241" i="10"/>
  <c r="AS283" i="10"/>
  <c r="AS284" i="10"/>
  <c r="AS299" i="10"/>
  <c r="AS300" i="10"/>
  <c r="AS465" i="10"/>
  <c r="AS469" i="10"/>
  <c r="AS493" i="10"/>
  <c r="AS507" i="10"/>
  <c r="AS512" i="10"/>
  <c r="AS516" i="10"/>
  <c r="AS527" i="10"/>
  <c r="AS556" i="10"/>
  <c r="AS597" i="10"/>
  <c r="AS148" i="10"/>
  <c r="AS190" i="10"/>
  <c r="AS217" i="10"/>
  <c r="AS236" i="10"/>
  <c r="AS254" i="10"/>
  <c r="AS264" i="10"/>
  <c r="AS276" i="10"/>
  <c r="AS304" i="10"/>
  <c r="AS419" i="10"/>
  <c r="AS432" i="10"/>
  <c r="AS435" i="10"/>
  <c r="AS448" i="10"/>
  <c r="AS451" i="10"/>
  <c r="AS461" i="10"/>
  <c r="AS475" i="10"/>
  <c r="AS478" i="10"/>
  <c r="AS513" i="10"/>
  <c r="AS550" i="10"/>
  <c r="AS554" i="10"/>
  <c r="AS604" i="10"/>
  <c r="AS542" i="10"/>
  <c r="AS549" i="10"/>
  <c r="AS552" i="10"/>
  <c r="AS573" i="10"/>
  <c r="AS576" i="10"/>
  <c r="AS611" i="10"/>
  <c r="AS614" i="10"/>
  <c r="AS620" i="10"/>
  <c r="AS629" i="10"/>
  <c r="AS636" i="10"/>
  <c r="AS644" i="10"/>
  <c r="AS678" i="10"/>
  <c r="AS685" i="10"/>
  <c r="AS687" i="10"/>
  <c r="AS698" i="10"/>
  <c r="AS701" i="10"/>
  <c r="AG706" i="10"/>
  <c r="AM706" i="10" s="1"/>
  <c r="H147" i="12" s="1"/>
  <c r="AS738" i="10"/>
  <c r="AS759" i="10"/>
  <c r="AS765" i="10"/>
  <c r="AS307" i="10"/>
  <c r="AS633" i="10"/>
  <c r="AS639" i="10"/>
  <c r="AS647" i="10"/>
  <c r="AS668" i="10"/>
  <c r="AS670" i="10"/>
  <c r="AS695" i="10"/>
  <c r="AS696" i="10"/>
  <c r="AS720" i="10"/>
  <c r="AS749" i="10"/>
  <c r="AS760" i="10"/>
  <c r="AS662" i="10"/>
  <c r="AS669" i="10"/>
  <c r="AS671" i="10"/>
  <c r="AS679" i="10"/>
  <c r="AS680" i="10"/>
  <c r="AS733" i="10"/>
  <c r="AS763" i="10"/>
  <c r="AS745" i="10"/>
  <c r="AS753" i="10"/>
  <c r="AS540" i="10"/>
  <c r="AS545" i="10"/>
  <c r="AS547" i="10"/>
  <c r="AS557" i="10"/>
  <c r="AS578" i="10"/>
  <c r="AS586" i="10"/>
  <c r="AS605" i="10"/>
  <c r="AS648" i="10"/>
  <c r="AS666" i="10"/>
  <c r="AS675" i="10"/>
  <c r="AS712" i="10"/>
  <c r="AS728" i="10"/>
  <c r="AS750" i="10"/>
  <c r="AS751" i="10"/>
  <c r="AS309" i="10"/>
  <c r="AS310" i="10"/>
  <c r="AS541" i="10"/>
  <c r="AS548" i="10"/>
  <c r="AS564" i="10"/>
  <c r="AS607" i="10"/>
  <c r="AS621" i="10"/>
  <c r="AS632" i="10"/>
  <c r="AS637" i="10"/>
  <c r="AS645" i="10"/>
  <c r="AS663" i="10"/>
  <c r="AS664" i="10"/>
  <c r="AS684" i="10"/>
  <c r="AS686" i="10"/>
  <c r="AS700" i="10"/>
  <c r="AS717" i="10"/>
  <c r="AS731" i="10"/>
  <c r="AS737" i="10"/>
  <c r="AS754" i="10"/>
  <c r="AS755" i="10"/>
  <c r="AS764" i="10"/>
  <c r="AS306" i="10"/>
  <c r="AS546" i="10"/>
  <c r="AS555" i="10"/>
  <c r="AS558" i="10"/>
  <c r="AS567" i="10"/>
  <c r="AS570" i="10"/>
  <c r="AS587" i="10"/>
  <c r="AS613" i="10"/>
  <c r="AS635" i="10"/>
  <c r="AS643" i="10"/>
  <c r="AS650" i="10"/>
  <c r="AS653" i="10"/>
  <c r="AS673" i="10"/>
  <c r="AS676" i="10"/>
  <c r="AS734" i="10"/>
  <c r="AS761" i="10"/>
  <c r="AS367" i="10"/>
  <c r="AS373" i="10"/>
  <c r="AS383" i="10"/>
  <c r="AS388" i="10"/>
  <c r="AS356" i="10"/>
  <c r="AS15" i="10"/>
  <c r="AS364" i="10"/>
  <c r="R1" i="10"/>
  <c r="AS342" i="10"/>
  <c r="AS5" i="10"/>
  <c r="AS333" i="10"/>
  <c r="AS341" i="10"/>
  <c r="AS350" i="10"/>
  <c r="AS365" i="10"/>
  <c r="AS368" i="10"/>
  <c r="AS379" i="10"/>
  <c r="AS363" i="10"/>
  <c r="AS6" i="10"/>
  <c r="AS349" i="10"/>
  <c r="AS357" i="10"/>
  <c r="AS22" i="10"/>
  <c r="AS29" i="10"/>
  <c r="AS33" i="10"/>
  <c r="AG42" i="10"/>
  <c r="AH42" i="10" s="1"/>
  <c r="AI42" i="10" s="1"/>
  <c r="AJ42" i="10" s="1"/>
  <c r="AK42" i="10" s="1"/>
  <c r="AL42" i="10" s="1"/>
  <c r="AS44" i="10"/>
  <c r="AG36" i="10"/>
  <c r="AH36" i="10" s="1"/>
  <c r="AI36" i="10" s="1"/>
  <c r="AJ36" i="10" s="1"/>
  <c r="AK36" i="10" s="1"/>
  <c r="AL36" i="10" s="1"/>
  <c r="AS78" i="10"/>
  <c r="AG31" i="10"/>
  <c r="AH31" i="10" s="1"/>
  <c r="AI31" i="10" s="1"/>
  <c r="AJ31" i="10" s="1"/>
  <c r="AK31" i="10" s="1"/>
  <c r="AL31" i="10" s="1"/>
  <c r="AG41" i="10"/>
  <c r="AH41" i="10" s="1"/>
  <c r="AI41" i="10" s="1"/>
  <c r="AJ41" i="10" s="1"/>
  <c r="AK41" i="10" s="1"/>
  <c r="AL41" i="10" s="1"/>
  <c r="AS358" i="10"/>
  <c r="AS374" i="10"/>
  <c r="AS77" i="10"/>
  <c r="AS366" i="10"/>
  <c r="AS371" i="10"/>
  <c r="AS381" i="10"/>
  <c r="AS390" i="10"/>
  <c r="AS8" i="10"/>
  <c r="AS17" i="10"/>
  <c r="AS46" i="10"/>
  <c r="AS68" i="10"/>
  <c r="AS105" i="10"/>
  <c r="AS113" i="10"/>
  <c r="AS123" i="10"/>
  <c r="AS125" i="10"/>
  <c r="AS173" i="10"/>
  <c r="AS178" i="10"/>
  <c r="AS116" i="10"/>
  <c r="AS121" i="10"/>
  <c r="AS166" i="10"/>
  <c r="AS189" i="10"/>
  <c r="AS182" i="10"/>
  <c r="AS143" i="10"/>
  <c r="AS146" i="10"/>
  <c r="AS114" i="10"/>
  <c r="AS119" i="10"/>
  <c r="AS155" i="10"/>
  <c r="AS157" i="10"/>
  <c r="AS139" i="10"/>
  <c r="AS141" i="10"/>
  <c r="AS147" i="10"/>
  <c r="AS162" i="10"/>
  <c r="AS194" i="10"/>
  <c r="AS171" i="10"/>
  <c r="AS187" i="10"/>
  <c r="AS203" i="10"/>
  <c r="AS219" i="10"/>
  <c r="AS131" i="10"/>
  <c r="AS224" i="10"/>
  <c r="AS226" i="10"/>
  <c r="AS235" i="10"/>
  <c r="AS163" i="10"/>
  <c r="AS179" i="10"/>
  <c r="AS195" i="10"/>
  <c r="AS211" i="10"/>
  <c r="AS222" i="10"/>
  <c r="AS250" i="10"/>
  <c r="AS133" i="10"/>
  <c r="AS140" i="10"/>
  <c r="AS149" i="10"/>
  <c r="AS156" i="10"/>
  <c r="AS165" i="10"/>
  <c r="AS172" i="10"/>
  <c r="AS181" i="10"/>
  <c r="AS188" i="10"/>
  <c r="AS197" i="10"/>
  <c r="AS204" i="10"/>
  <c r="AS206" i="10"/>
  <c r="AS213" i="10"/>
  <c r="AS220" i="10"/>
  <c r="AS242" i="10"/>
  <c r="AS238" i="10"/>
  <c r="AS223" i="10"/>
  <c r="AS225" i="10"/>
  <c r="AS227" i="10"/>
  <c r="AS229" i="10"/>
  <c r="AS278" i="10"/>
  <c r="AS287" i="10"/>
  <c r="AS294" i="10"/>
  <c r="AS395" i="10"/>
  <c r="AS446" i="10"/>
  <c r="AS453" i="10"/>
  <c r="AS268" i="10"/>
  <c r="AS285" i="10"/>
  <c r="AS301" i="10"/>
  <c r="AS433" i="10"/>
  <c r="AS262" i="10"/>
  <c r="AS271" i="10"/>
  <c r="AS394" i="10"/>
  <c r="AS415" i="10"/>
  <c r="AS247" i="10"/>
  <c r="AS270" i="10"/>
  <c r="AS279" i="10"/>
  <c r="AS293" i="10"/>
  <c r="AS244" i="10"/>
  <c r="AS252" i="10"/>
  <c r="AS260" i="10"/>
  <c r="AS231" i="10"/>
  <c r="AS263" i="10"/>
  <c r="AS292" i="10"/>
  <c r="AS402" i="10"/>
  <c r="AS406" i="10"/>
  <c r="AS424" i="10"/>
  <c r="AS418" i="10"/>
  <c r="AS442" i="10"/>
  <c r="AS458" i="10"/>
  <c r="AS474" i="10"/>
  <c r="AS490" i="10"/>
  <c r="AS492" i="10"/>
  <c r="AS426" i="10"/>
  <c r="AS428" i="10"/>
  <c r="AS434" i="10"/>
  <c r="AS450" i="10"/>
  <c r="AS466" i="10"/>
  <c r="AS482" i="10"/>
  <c r="AS497" i="10"/>
  <c r="AS436" i="10"/>
  <c r="AS452" i="10"/>
  <c r="AS468" i="10"/>
  <c r="AS484" i="10"/>
  <c r="AS443" i="10"/>
  <c r="AS459" i="10"/>
  <c r="AS491" i="10"/>
  <c r="AS498" i="10"/>
  <c r="AS536" i="10"/>
  <c r="AS559" i="10"/>
  <c r="AS568" i="10"/>
  <c r="AS593" i="10"/>
  <c r="AS535" i="10"/>
  <c r="AS528" i="10"/>
  <c r="AS543" i="10"/>
  <c r="AS575" i="10"/>
  <c r="AS592" i="10"/>
  <c r="AS595" i="10"/>
  <c r="AS551" i="10"/>
  <c r="AS560" i="10"/>
  <c r="AS577" i="10"/>
  <c r="AS584" i="10"/>
  <c r="AS590" i="10"/>
  <c r="AS598" i="10"/>
  <c r="AS628" i="10"/>
  <c r="AS594" i="10"/>
  <c r="AS602" i="10"/>
  <c r="AS624" i="10"/>
  <c r="AS626" i="10"/>
  <c r="AS634" i="10"/>
  <c r="AS641" i="10"/>
  <c r="AS609" i="10"/>
  <c r="AS616" i="10"/>
  <c r="AS618" i="10"/>
  <c r="AS623" i="10"/>
  <c r="AS640" i="10"/>
  <c r="AS631" i="10"/>
  <c r="AS600" i="10"/>
  <c r="AS608" i="10"/>
  <c r="AS610" i="10"/>
  <c r="AS615" i="10"/>
  <c r="AS617" i="10"/>
  <c r="AS659" i="10"/>
  <c r="AS665" i="10"/>
  <c r="AS667" i="10"/>
  <c r="AS674" i="10"/>
  <c r="AS681" i="10"/>
  <c r="AS683" i="10"/>
  <c r="AS690" i="10"/>
  <c r="AS697" i="10"/>
  <c r="AS699" i="10"/>
  <c r="AS710" i="10"/>
  <c r="AS649" i="10"/>
  <c r="AS657" i="10"/>
  <c r="AS651" i="10"/>
  <c r="AS672" i="10"/>
  <c r="AS688" i="10"/>
  <c r="AS743" i="10"/>
  <c r="AS724" i="10"/>
  <c r="AS719" i="10"/>
  <c r="AS740" i="10"/>
  <c r="AS735" i="10"/>
  <c r="AS739" i="10"/>
  <c r="AS709" i="10"/>
  <c r="AS725" i="10"/>
  <c r="AS732" i="10"/>
  <c r="AS748" i="10"/>
  <c r="AS752" i="10"/>
  <c r="AS711" i="10"/>
  <c r="AS727" i="10"/>
  <c r="AS741" i="10"/>
  <c r="AP243" i="1"/>
  <c r="AP251" i="1"/>
  <c r="AP291" i="1"/>
  <c r="AP317" i="1"/>
  <c r="AP323" i="1"/>
  <c r="AP331" i="1"/>
  <c r="AP496" i="1"/>
  <c r="AP502" i="1"/>
  <c r="AP512" i="1"/>
  <c r="AP519" i="1"/>
  <c r="AP553" i="1"/>
  <c r="AP571" i="1"/>
  <c r="AP268" i="1"/>
  <c r="AP285" i="1"/>
  <c r="AP537" i="1"/>
  <c r="AP277" i="1"/>
  <c r="AP275" i="1"/>
  <c r="AP252" i="1"/>
  <c r="AP246" i="1"/>
  <c r="AP244" i="1"/>
  <c r="AP236" i="1"/>
  <c r="AP230" i="1"/>
  <c r="AP228" i="1"/>
  <c r="AP196" i="1"/>
  <c r="AP145" i="1"/>
  <c r="AP82" i="1"/>
  <c r="AP73" i="1"/>
  <c r="AP67" i="1"/>
  <c r="AP65" i="1"/>
  <c r="AP54" i="1"/>
  <c r="AP48" i="1"/>
  <c r="AP46" i="1"/>
  <c r="AP37" i="1"/>
  <c r="AP30" i="1"/>
  <c r="AP28" i="1"/>
  <c r="AP20" i="1"/>
  <c r="AM705" i="10" l="1"/>
  <c r="H146" i="12" s="1"/>
  <c r="AH705" i="10"/>
  <c r="AN705" i="10" s="1"/>
  <c r="I146" i="12" s="1"/>
  <c r="AH706" i="10"/>
  <c r="AN706" i="10" s="1"/>
  <c r="I147" i="12" s="1"/>
  <c r="AI311" i="10"/>
  <c r="AJ313" i="10"/>
  <c r="AP472" i="1"/>
  <c r="AP382" i="1"/>
  <c r="AP374" i="1"/>
  <c r="AP333" i="1"/>
  <c r="AP471" i="1"/>
  <c r="AP381" i="1"/>
  <c r="AP348" i="1"/>
  <c r="AP308" i="1"/>
  <c r="AP292" i="1"/>
  <c r="AP276" i="1"/>
  <c r="AP260" i="1"/>
  <c r="AP513" i="1"/>
  <c r="AP505" i="1"/>
  <c r="AP262" i="1"/>
  <c r="AP238" i="1"/>
  <c r="AP222" i="1"/>
  <c r="AP660" i="1"/>
  <c r="AP619" i="1"/>
  <c r="AP585" i="1"/>
  <c r="AP569" i="1"/>
  <c r="AP545" i="1"/>
  <c r="AP521" i="1"/>
  <c r="AP504" i="1"/>
  <c r="AP488" i="1"/>
  <c r="AP480" i="1"/>
  <c r="AP464" i="1"/>
  <c r="AP454" i="1"/>
  <c r="AP437" i="1"/>
  <c r="AP357" i="1"/>
  <c r="AP349" i="1"/>
  <c r="AP341" i="1"/>
  <c r="AP325" i="1"/>
  <c r="AP309" i="1"/>
  <c r="AP307" i="1"/>
  <c r="AP301" i="1"/>
  <c r="AP293" i="1"/>
  <c r="AP269" i="1"/>
  <c r="AP261" i="1"/>
  <c r="AP259" i="1"/>
  <c r="AP254" i="1"/>
  <c r="AP253" i="1"/>
  <c r="AP245" i="1"/>
  <c r="AP237" i="1"/>
  <c r="AP235" i="1"/>
  <c r="AP229" i="1"/>
  <c r="AP221" i="1"/>
  <c r="AP219" i="1"/>
  <c r="AP178" i="1"/>
  <c r="AP93" i="1"/>
  <c r="AP74" i="1"/>
  <c r="AP72" i="1"/>
  <c r="AP66" i="1"/>
  <c r="AP55" i="1"/>
  <c r="AP53" i="1"/>
  <c r="AP47" i="1"/>
  <c r="AP39" i="1"/>
  <c r="AP35" i="1"/>
  <c r="AP29" i="1"/>
  <c r="AP21" i="1"/>
  <c r="AP19" i="1"/>
  <c r="AP628" i="1"/>
  <c r="AP535" i="1"/>
  <c r="AP530" i="1"/>
  <c r="AP363" i="1"/>
  <c r="AP179" i="1"/>
  <c r="AP81" i="1"/>
  <c r="AP75" i="1"/>
  <c r="AP64" i="1"/>
  <c r="AP58" i="1"/>
  <c r="AP45" i="1"/>
  <c r="AP40" i="1"/>
  <c r="AP27" i="1"/>
  <c r="AP22" i="1"/>
  <c r="AP529" i="1"/>
  <c r="AP669" i="1"/>
  <c r="AP583" i="1"/>
  <c r="AP668" i="1"/>
  <c r="AP651" i="1"/>
  <c r="AP678" i="1"/>
  <c r="AP670" i="1"/>
  <c r="AP611" i="1"/>
  <c r="AP595" i="1"/>
  <c r="AP570" i="1"/>
  <c r="AP612" i="1"/>
  <c r="AP642" i="1"/>
  <c r="AP671" i="1"/>
  <c r="AP653" i="1"/>
  <c r="AP365" i="1"/>
  <c r="AP601" i="1"/>
  <c r="AP563" i="1"/>
  <c r="AP546" i="1"/>
  <c r="AP514" i="1"/>
  <c r="AP498" i="1"/>
  <c r="AP486" i="1"/>
  <c r="AP481" i="1"/>
  <c r="AP452" i="1"/>
  <c r="AP446" i="1"/>
  <c r="AP358" i="1"/>
  <c r="AP326" i="1"/>
  <c r="AP310" i="1"/>
  <c r="AP294" i="1"/>
  <c r="AP278" i="1"/>
  <c r="AP270" i="1"/>
  <c r="AP267" i="1"/>
  <c r="AP562" i="1"/>
  <c r="AP497" i="1"/>
  <c r="AP465" i="1"/>
  <c r="AP375" i="1"/>
  <c r="AP342" i="1"/>
  <c r="AP318" i="1"/>
  <c r="AP302" i="1"/>
  <c r="AP286" i="1"/>
  <c r="AP283" i="1"/>
  <c r="AP594" i="1"/>
  <c r="AP551" i="1"/>
  <c r="AP528" i="1"/>
  <c r="AP520" i="1"/>
  <c r="AP503" i="1"/>
  <c r="AP487" i="1"/>
  <c r="AP470" i="1"/>
  <c r="AP453" i="1"/>
  <c r="AP364" i="1"/>
  <c r="AP347" i="1"/>
  <c r="AP332" i="1"/>
  <c r="AP316" i="1"/>
  <c r="AP315" i="1"/>
  <c r="AP300" i="1"/>
  <c r="AP299" i="1"/>
  <c r="AP284" i="1"/>
  <c r="AP690" i="1"/>
  <c r="AP664" i="1"/>
  <c r="AP605" i="1"/>
  <c r="AP588" i="1"/>
  <c r="AP567" i="1"/>
  <c r="AP547" i="1"/>
  <c r="AP610" i="1"/>
  <c r="AP680" i="1"/>
  <c r="AP687" i="1"/>
  <c r="AP662" i="1"/>
  <c r="AP644" i="1"/>
  <c r="AP636" i="1"/>
  <c r="AP626" i="1"/>
  <c r="AP617" i="1"/>
  <c r="AP637" i="1"/>
  <c r="AP621" i="1"/>
  <c r="AP334" i="1"/>
  <c r="AP596" i="1"/>
  <c r="AP578" i="1"/>
  <c r="AP554" i="1"/>
  <c r="AP522" i="1"/>
  <c r="AP489" i="1"/>
  <c r="AP473" i="1"/>
  <c r="AP456" i="1"/>
  <c r="AP366" i="1"/>
  <c r="AP350" i="1"/>
  <c r="AP544" i="1"/>
  <c r="AP539" i="1"/>
  <c r="AP527" i="1"/>
  <c r="AP523" i="1"/>
  <c r="AP511" i="1"/>
  <c r="AP510" i="1"/>
  <c r="AP506" i="1"/>
  <c r="AP495" i="1"/>
  <c r="AP494" i="1"/>
  <c r="AP479" i="1"/>
  <c r="AP478" i="1"/>
  <c r="AP463" i="1"/>
  <c r="AP462" i="1"/>
  <c r="AP435" i="1"/>
  <c r="AP434" i="1"/>
  <c r="AP373" i="1"/>
  <c r="AP372" i="1"/>
  <c r="AP356" i="1"/>
  <c r="AP355" i="1"/>
  <c r="AP340" i="1"/>
  <c r="AP339" i="1"/>
  <c r="AP324" i="1"/>
  <c r="AP695" i="1"/>
  <c r="AP679" i="1"/>
  <c r="AP696" i="1"/>
  <c r="AP658" i="1"/>
  <c r="AP602" i="1"/>
  <c r="AP579" i="1"/>
  <c r="AP576" i="1"/>
  <c r="AP575" i="1"/>
  <c r="AP560" i="1"/>
  <c r="AP555" i="1"/>
  <c r="AP543" i="1"/>
  <c r="AP691" i="1"/>
  <c r="AP677" i="1"/>
  <c r="AP649" i="1"/>
  <c r="AP625" i="1"/>
  <c r="AP597" i="1"/>
  <c r="AP587" i="1"/>
  <c r="AP559" i="1"/>
  <c r="AP538" i="1"/>
  <c r="AP531" i="1"/>
  <c r="AP698" i="1"/>
  <c r="AP676" i="1"/>
  <c r="AP672" i="1"/>
  <c r="AP633" i="1"/>
  <c r="AP699" i="1"/>
  <c r="AP657" i="1"/>
  <c r="AP652" i="1"/>
  <c r="AP645" i="1"/>
  <c r="AP641" i="1"/>
  <c r="AP629" i="1"/>
  <c r="AP620" i="1"/>
  <c r="AP613" i="1"/>
  <c r="AP609" i="1"/>
  <c r="AP604" i="1"/>
  <c r="AP593" i="1"/>
  <c r="AP650" i="1"/>
  <c r="AP634" i="1"/>
  <c r="AP618" i="1"/>
  <c r="AP561" i="1"/>
  <c r="AP689" i="1"/>
  <c r="AP643" i="1"/>
  <c r="AP635" i="1"/>
  <c r="AP603" i="1"/>
  <c r="AP584" i="1"/>
  <c r="AP568" i="1"/>
  <c r="AP552" i="1"/>
  <c r="AP536" i="1"/>
  <c r="AP688" i="1"/>
  <c r="AP577" i="1"/>
  <c r="AP697" i="1"/>
  <c r="AP627" i="1"/>
  <c r="AP12" i="1"/>
  <c r="AP26" i="1"/>
  <c r="AP34" i="1"/>
  <c r="AP44" i="1"/>
  <c r="AP52" i="1"/>
  <c r="AP63" i="1"/>
  <c r="AP71" i="1"/>
  <c r="AP79" i="1"/>
  <c r="AP218" i="1"/>
  <c r="AP234" i="1"/>
  <c r="AP242" i="1"/>
  <c r="AP250" i="1"/>
  <c r="AP258" i="1"/>
  <c r="AP266" i="1"/>
  <c r="AP274" i="1"/>
  <c r="AP282" i="1"/>
  <c r="AP290" i="1"/>
  <c r="AP298" i="1"/>
  <c r="AP306" i="1"/>
  <c r="AP314" i="1"/>
  <c r="AP322" i="1"/>
  <c r="AP330" i="1"/>
  <c r="AP338" i="1"/>
  <c r="AP346" i="1"/>
  <c r="AP354" i="1"/>
  <c r="AP362" i="1"/>
  <c r="AP371" i="1"/>
  <c r="AP379" i="1"/>
  <c r="AP429" i="1"/>
  <c r="AP450" i="1"/>
  <c r="AP461" i="1"/>
  <c r="AP469" i="1"/>
  <c r="AP477" i="1"/>
  <c r="AP485" i="1"/>
  <c r="AP493" i="1"/>
  <c r="AP501" i="1"/>
  <c r="AP509" i="1"/>
  <c r="AP518" i="1"/>
  <c r="AP526" i="1"/>
  <c r="AP534" i="1"/>
  <c r="AP542" i="1"/>
  <c r="AP550" i="1"/>
  <c r="AP558" i="1"/>
  <c r="AP566" i="1"/>
  <c r="AP574" i="1"/>
  <c r="AP582" i="1"/>
  <c r="AP592" i="1"/>
  <c r="AP600" i="1"/>
  <c r="AP608" i="1"/>
  <c r="AP616" i="1"/>
  <c r="AP624" i="1"/>
  <c r="AP632" i="1"/>
  <c r="AP640" i="1"/>
  <c r="AP648" i="1"/>
  <c r="AP656" i="1"/>
  <c r="AP667" i="1"/>
  <c r="AP675" i="1"/>
  <c r="AP685" i="1"/>
  <c r="AP694" i="1"/>
  <c r="AP702" i="1"/>
  <c r="AP23" i="1"/>
  <c r="AP31" i="1"/>
  <c r="AP41" i="1"/>
  <c r="AP49" i="1"/>
  <c r="AP59" i="1"/>
  <c r="AP68" i="1"/>
  <c r="AP76" i="1"/>
  <c r="AP148" i="1"/>
  <c r="AP199" i="1"/>
  <c r="AP215" i="1"/>
  <c r="AP231" i="1"/>
  <c r="AP239" i="1"/>
  <c r="AP247" i="1"/>
  <c r="AP255" i="1"/>
  <c r="AP263" i="1"/>
  <c r="AP271" i="1"/>
  <c r="AP279" i="1"/>
  <c r="AP287" i="1"/>
  <c r="AP295" i="1"/>
  <c r="AP303" i="1"/>
  <c r="AP311" i="1"/>
  <c r="AP319" i="1"/>
  <c r="AP327" i="1"/>
  <c r="AP343" i="1"/>
  <c r="AP351" i="1"/>
  <c r="AP359" i="1"/>
  <c r="AP367" i="1"/>
  <c r="AP376" i="1"/>
  <c r="AP403" i="1"/>
  <c r="AP447" i="1"/>
  <c r="AP458" i="1"/>
  <c r="AP466" i="1"/>
  <c r="AP474" i="1"/>
  <c r="AP482" i="1"/>
  <c r="AP490" i="1"/>
  <c r="AP10" i="1"/>
  <c r="AP24" i="1"/>
  <c r="AP32" i="1"/>
  <c r="AP42" i="1"/>
  <c r="AP50" i="1"/>
  <c r="AP60" i="1"/>
  <c r="AP69" i="1"/>
  <c r="AP77" i="1"/>
  <c r="AP216" i="1"/>
  <c r="AP232" i="1"/>
  <c r="AP240" i="1"/>
  <c r="AP248" i="1"/>
  <c r="AP256" i="1"/>
  <c r="AP264" i="1"/>
  <c r="AP272" i="1"/>
  <c r="AP280" i="1"/>
  <c r="AP288" i="1"/>
  <c r="AP296" i="1"/>
  <c r="AP304" i="1"/>
  <c r="AP312" i="1"/>
  <c r="AP320" i="1"/>
  <c r="AP328" i="1"/>
  <c r="AP336" i="1"/>
  <c r="AP352" i="1"/>
  <c r="AP360" i="1"/>
  <c r="AP368" i="1"/>
  <c r="AP377" i="1"/>
  <c r="AP425" i="1"/>
  <c r="AP448" i="1"/>
  <c r="AP459" i="1"/>
  <c r="AP467" i="1"/>
  <c r="AP475" i="1"/>
  <c r="AP483" i="1"/>
  <c r="AP491" i="1"/>
  <c r="AP499" i="1"/>
  <c r="AP507" i="1"/>
  <c r="AP515" i="1"/>
  <c r="AP524" i="1"/>
  <c r="AP532" i="1"/>
  <c r="AP540" i="1"/>
  <c r="AP548" i="1"/>
  <c r="AP556" i="1"/>
  <c r="AP564" i="1"/>
  <c r="AP572" i="1"/>
  <c r="AP580" i="1"/>
  <c r="AP590" i="1"/>
  <c r="AP598" i="1"/>
  <c r="AP606" i="1"/>
  <c r="AP614" i="1"/>
  <c r="AP622" i="1"/>
  <c r="AP630" i="1"/>
  <c r="AP638" i="1"/>
  <c r="AP646" i="1"/>
  <c r="AP654" i="1"/>
  <c r="AP665" i="1"/>
  <c r="AP673" i="1"/>
  <c r="AP681" i="1"/>
  <c r="AP692" i="1"/>
  <c r="AP700" i="1"/>
  <c r="AP11" i="1"/>
  <c r="AP25" i="1"/>
  <c r="AP33" i="1"/>
  <c r="AP43" i="1"/>
  <c r="AP51" i="1"/>
  <c r="AP61" i="1"/>
  <c r="AP70" i="1"/>
  <c r="AP78" i="1"/>
  <c r="AP217" i="1"/>
  <c r="AP233" i="1"/>
  <c r="AP241" i="1"/>
  <c r="AP249" i="1"/>
  <c r="AP257" i="1"/>
  <c r="AP265" i="1"/>
  <c r="AP273" i="1"/>
  <c r="AP281" i="1"/>
  <c r="AP289" i="1"/>
  <c r="AP297" i="1"/>
  <c r="AP305" i="1"/>
  <c r="AP313" i="1"/>
  <c r="AP321" i="1"/>
  <c r="AP329" i="1"/>
  <c r="AP337" i="1"/>
  <c r="AP345" i="1"/>
  <c r="AP353" i="1"/>
  <c r="AP361" i="1"/>
  <c r="AP370" i="1"/>
  <c r="AP378" i="1"/>
  <c r="AP427" i="1"/>
  <c r="AP449" i="1"/>
  <c r="AP460" i="1"/>
  <c r="AP468" i="1"/>
  <c r="AP476" i="1"/>
  <c r="AP484" i="1"/>
  <c r="AP492" i="1"/>
  <c r="AP500" i="1"/>
  <c r="AP508" i="1"/>
  <c r="AP517" i="1"/>
  <c r="AP525" i="1"/>
  <c r="AP533" i="1"/>
  <c r="AP541" i="1"/>
  <c r="AP549" i="1"/>
  <c r="AP557" i="1"/>
  <c r="AP565" i="1"/>
  <c r="AP573" i="1"/>
  <c r="AP581" i="1"/>
  <c r="AP591" i="1"/>
  <c r="AP599" i="1"/>
  <c r="AP607" i="1"/>
  <c r="AP615" i="1"/>
  <c r="AP623" i="1"/>
  <c r="AP631" i="1"/>
  <c r="AP639" i="1"/>
  <c r="AP647" i="1"/>
  <c r="AP655" i="1"/>
  <c r="AP666" i="1"/>
  <c r="AP674" i="1"/>
  <c r="AP684" i="1"/>
  <c r="AP693" i="1"/>
  <c r="AP701" i="1"/>
  <c r="AI705" i="10" l="1"/>
  <c r="AI706" i="10"/>
  <c r="AO706" i="10" s="1"/>
  <c r="J147" i="12" s="1"/>
  <c r="AJ311" i="10"/>
  <c r="AK313" i="10"/>
  <c r="AJ705" i="10" l="1"/>
  <c r="AO705" i="10"/>
  <c r="J146" i="12" s="1"/>
  <c r="AJ706" i="10"/>
  <c r="AP706" i="10" s="1"/>
  <c r="K147" i="12" s="1"/>
  <c r="AK311" i="10"/>
  <c r="AL311" i="10" s="1"/>
  <c r="AS312" i="10"/>
  <c r="AL313" i="10"/>
  <c r="J1" i="1"/>
  <c r="AC1" i="1"/>
  <c r="AB1" i="1"/>
  <c r="AA1" i="1"/>
  <c r="Z1" i="1"/>
  <c r="Y1" i="1"/>
  <c r="X1" i="1"/>
  <c r="W1" i="1"/>
  <c r="N1" i="1"/>
  <c r="AK705" i="10" l="1"/>
  <c r="AP705" i="10"/>
  <c r="K146" i="12" s="1"/>
  <c r="S783" i="1"/>
  <c r="R783" i="1"/>
  <c r="Q783" i="1"/>
  <c r="P783" i="1"/>
  <c r="Q784" i="1"/>
  <c r="P784" i="1"/>
  <c r="S784" i="1"/>
  <c r="R784" i="1"/>
  <c r="AK706" i="10"/>
  <c r="AQ706" i="10" s="1"/>
  <c r="L147" i="12" s="1"/>
  <c r="AS107" i="10"/>
  <c r="AS314" i="10"/>
  <c r="AS62" i="10"/>
  <c r="AS313" i="10"/>
  <c r="AS70" i="10"/>
  <c r="AS54" i="10"/>
  <c r="AS87" i="10"/>
  <c r="AS71" i="10"/>
  <c r="AS89" i="10"/>
  <c r="AS311" i="10"/>
  <c r="AS72" i="10"/>
  <c r="P560" i="1"/>
  <c r="P298" i="1"/>
  <c r="P768" i="1"/>
  <c r="P711" i="1"/>
  <c r="P671" i="1"/>
  <c r="P589" i="1"/>
  <c r="P772" i="1"/>
  <c r="P740" i="1"/>
  <c r="P615" i="1"/>
  <c r="P484" i="1"/>
  <c r="P390" i="1"/>
  <c r="P776" i="1"/>
  <c r="P735" i="1"/>
  <c r="P667" i="1"/>
  <c r="P544" i="1"/>
  <c r="P457" i="1"/>
  <c r="P748" i="1"/>
  <c r="P725" i="1"/>
  <c r="P588" i="1"/>
  <c r="P360" i="1"/>
  <c r="P773" i="1"/>
  <c r="P764" i="1"/>
  <c r="P755" i="1"/>
  <c r="P741" i="1"/>
  <c r="P732" i="1"/>
  <c r="P717" i="1"/>
  <c r="P701" i="1"/>
  <c r="P675" i="1"/>
  <c r="P668" i="1"/>
  <c r="P665" i="1"/>
  <c r="P583" i="1"/>
  <c r="P564" i="1"/>
  <c r="P500" i="1"/>
  <c r="P408" i="1"/>
  <c r="P323" i="1"/>
  <c r="P496" i="1"/>
  <c r="P453" i="1"/>
  <c r="P380" i="1"/>
  <c r="P368" i="1"/>
  <c r="P345" i="1"/>
  <c r="P341" i="1"/>
  <c r="P330" i="1"/>
  <c r="P594" i="1"/>
  <c r="P745" i="1"/>
  <c r="P681" i="1"/>
  <c r="P586" i="1"/>
  <c r="P781" i="1"/>
  <c r="P749" i="1"/>
  <c r="P731" i="1"/>
  <c r="P661" i="1"/>
  <c r="P612" i="1"/>
  <c r="P372" i="1"/>
  <c r="P767" i="1"/>
  <c r="P753" i="1"/>
  <c r="P657" i="1"/>
  <c r="P393" i="1"/>
  <c r="P771" i="1"/>
  <c r="P739" i="1"/>
  <c r="P690" i="1"/>
  <c r="P640" i="1"/>
  <c r="P634" i="1"/>
  <c r="P382" i="1"/>
  <c r="P343" i="1"/>
  <c r="P314" i="1"/>
  <c r="P775" i="1"/>
  <c r="P761" i="1"/>
  <c r="P752" i="1"/>
  <c r="P743" i="1"/>
  <c r="P729" i="1"/>
  <c r="P719" i="1"/>
  <c r="P703" i="1"/>
  <c r="P676" i="1"/>
  <c r="P653" i="1"/>
  <c r="P650" i="1"/>
  <c r="P627" i="1"/>
  <c r="P604" i="1"/>
  <c r="P597" i="1"/>
  <c r="P528" i="1"/>
  <c r="P464" i="1"/>
  <c r="P440" i="1"/>
  <c r="R752" i="1"/>
  <c r="P777" i="1"/>
  <c r="P759" i="1"/>
  <c r="P736" i="1"/>
  <c r="P695" i="1"/>
  <c r="P705" i="1"/>
  <c r="P628" i="1"/>
  <c r="P548" i="1"/>
  <c r="P428" i="1"/>
  <c r="P715" i="1"/>
  <c r="P621" i="1"/>
  <c r="P591" i="1"/>
  <c r="P468" i="1"/>
  <c r="P156" i="1"/>
  <c r="P3" i="1"/>
  <c r="P779" i="1"/>
  <c r="P765" i="1"/>
  <c r="P756" i="1"/>
  <c r="P747" i="1"/>
  <c r="P733" i="1"/>
  <c r="P713" i="1"/>
  <c r="P697" i="1"/>
  <c r="P682" i="1"/>
  <c r="P679" i="1"/>
  <c r="P656" i="1"/>
  <c r="P607" i="1"/>
  <c r="P600" i="1"/>
  <c r="P516" i="1"/>
  <c r="P443" i="1"/>
  <c r="P397" i="1"/>
  <c r="P392" i="1"/>
  <c r="P352" i="1"/>
  <c r="P331" i="1"/>
  <c r="P282" i="1"/>
  <c r="P727" i="1"/>
  <c r="P592" i="1"/>
  <c r="P763" i="1"/>
  <c r="P721" i="1"/>
  <c r="P651" i="1"/>
  <c r="P618" i="1"/>
  <c r="P438" i="1"/>
  <c r="P744" i="1"/>
  <c r="P699" i="1"/>
  <c r="P664" i="1"/>
  <c r="P631" i="1"/>
  <c r="P480" i="1"/>
  <c r="P153" i="1"/>
  <c r="P780" i="1"/>
  <c r="P757" i="1"/>
  <c r="P709" i="1"/>
  <c r="P693" i="1"/>
  <c r="P643" i="1"/>
  <c r="P637" i="1"/>
  <c r="P624" i="1"/>
  <c r="P532" i="1"/>
  <c r="P363" i="1"/>
  <c r="P769" i="1"/>
  <c r="P760" i="1"/>
  <c r="P751" i="1"/>
  <c r="P737" i="1"/>
  <c r="P728" i="1"/>
  <c r="P723" i="1"/>
  <c r="P707" i="1"/>
  <c r="P692" i="1"/>
  <c r="P689" i="1"/>
  <c r="P642" i="1"/>
  <c r="P639" i="1"/>
  <c r="P636" i="1"/>
  <c r="P616" i="1"/>
  <c r="P613" i="1"/>
  <c r="P610" i="1"/>
  <c r="P580" i="1"/>
  <c r="P512" i="1"/>
  <c r="P454" i="1"/>
  <c r="P446" i="1"/>
  <c r="P424" i="1"/>
  <c r="P362" i="1"/>
  <c r="P355" i="1"/>
  <c r="P320" i="1"/>
  <c r="P328" i="1"/>
  <c r="P315" i="1"/>
  <c r="P312" i="1"/>
  <c r="P299" i="1"/>
  <c r="P296" i="1"/>
  <c r="P283" i="1"/>
  <c r="P280" i="1"/>
  <c r="P267" i="1"/>
  <c r="P264" i="1"/>
  <c r="P251" i="1"/>
  <c r="P248" i="1"/>
  <c r="P235" i="1"/>
  <c r="P232" i="1"/>
  <c r="P219" i="1"/>
  <c r="P216" i="1"/>
  <c r="P203" i="1"/>
  <c r="P200" i="1"/>
  <c r="P180" i="1"/>
  <c r="P161" i="1"/>
  <c r="P173" i="1"/>
  <c r="P141" i="1"/>
  <c r="P109" i="1"/>
  <c r="P76" i="1"/>
  <c r="P73" i="1"/>
  <c r="P60" i="1"/>
  <c r="P57" i="1"/>
  <c r="P44" i="1"/>
  <c r="P41" i="1"/>
  <c r="P28" i="1"/>
  <c r="P25" i="1"/>
  <c r="P12" i="1"/>
  <c r="Q762" i="1"/>
  <c r="S755" i="1"/>
  <c r="Q753" i="1"/>
  <c r="Q746" i="1"/>
  <c r="P366" i="1"/>
  <c r="P349" i="1"/>
  <c r="P151" i="1"/>
  <c r="P318" i="1"/>
  <c r="P302" i="1"/>
  <c r="P286" i="1"/>
  <c r="P270" i="1"/>
  <c r="P254" i="1"/>
  <c r="P238" i="1"/>
  <c r="P222" i="1"/>
  <c r="P206" i="1"/>
  <c r="P191" i="1"/>
  <c r="P165" i="1"/>
  <c r="P344" i="1"/>
  <c r="P121" i="1"/>
  <c r="P89" i="1"/>
  <c r="P79" i="1"/>
  <c r="P63" i="1"/>
  <c r="P47" i="1"/>
  <c r="P31" i="1"/>
  <c r="P15" i="1"/>
  <c r="S3" i="1"/>
  <c r="S781" i="1"/>
  <c r="Q335" i="1"/>
  <c r="Q777" i="1"/>
  <c r="Q775" i="1"/>
  <c r="S767" i="1"/>
  <c r="S765" i="1"/>
  <c r="Q754" i="1"/>
  <c r="P724" i="1"/>
  <c r="P720" i="1"/>
  <c r="P716" i="1"/>
  <c r="P712" i="1"/>
  <c r="P708" i="1"/>
  <c r="P704" i="1"/>
  <c r="P700" i="1"/>
  <c r="P696" i="1"/>
  <c r="P687" i="1"/>
  <c r="P684" i="1"/>
  <c r="P673" i="1"/>
  <c r="P659" i="1"/>
  <c r="P648" i="1"/>
  <c r="P645" i="1"/>
  <c r="P576" i="1"/>
  <c r="P573" i="1"/>
  <c r="P570" i="1"/>
  <c r="P557" i="1"/>
  <c r="P554" i="1"/>
  <c r="P541" i="1"/>
  <c r="P538" i="1"/>
  <c r="P525" i="1"/>
  <c r="P522" i="1"/>
  <c r="P509" i="1"/>
  <c r="P506" i="1"/>
  <c r="P493" i="1"/>
  <c r="P490" i="1"/>
  <c r="P477" i="1"/>
  <c r="P474" i="1"/>
  <c r="P461" i="1"/>
  <c r="P458" i="1"/>
  <c r="P450" i="1"/>
  <c r="P434" i="1"/>
  <c r="P416" i="1"/>
  <c r="P404" i="1"/>
  <c r="P376" i="1"/>
  <c r="P369" i="1"/>
  <c r="P778" i="1"/>
  <c r="P169" i="1"/>
  <c r="P160" i="1"/>
  <c r="P172" i="1"/>
  <c r="P133" i="1"/>
  <c r="P101" i="1"/>
  <c r="S782" i="1"/>
  <c r="Q779" i="1"/>
  <c r="S766" i="1"/>
  <c r="S757" i="1"/>
  <c r="P266" i="1"/>
  <c r="P250" i="1"/>
  <c r="P234" i="1"/>
  <c r="P218" i="1"/>
  <c r="P202" i="1"/>
  <c r="P175" i="1"/>
  <c r="P164" i="1"/>
  <c r="P183" i="1"/>
  <c r="P145" i="1"/>
  <c r="P113" i="1"/>
  <c r="P75" i="1"/>
  <c r="P59" i="1"/>
  <c r="P43" i="1"/>
  <c r="P27" i="1"/>
  <c r="P11" i="1"/>
  <c r="R781" i="1"/>
  <c r="S771" i="1"/>
  <c r="R769" i="1"/>
  <c r="R768" i="1"/>
  <c r="R767" i="1"/>
  <c r="R765" i="1"/>
  <c r="S758" i="1"/>
  <c r="S749" i="1"/>
  <c r="R743" i="1"/>
  <c r="P307" i="1"/>
  <c r="P304" i="1"/>
  <c r="P291" i="1"/>
  <c r="P288" i="1"/>
  <c r="P275" i="1"/>
  <c r="P272" i="1"/>
  <c r="P259" i="1"/>
  <c r="P256" i="1"/>
  <c r="P243" i="1"/>
  <c r="P240" i="1"/>
  <c r="P227" i="1"/>
  <c r="P224" i="1"/>
  <c r="P211" i="1"/>
  <c r="P208" i="1"/>
  <c r="P195" i="1"/>
  <c r="P334" i="1"/>
  <c r="P168" i="1"/>
  <c r="P159" i="1"/>
  <c r="P125" i="1"/>
  <c r="P93" i="1"/>
  <c r="P81" i="1"/>
  <c r="P68" i="1"/>
  <c r="P65" i="1"/>
  <c r="P52" i="1"/>
  <c r="P49" i="1"/>
  <c r="P36" i="1"/>
  <c r="P33" i="1"/>
  <c r="P20" i="1"/>
  <c r="P17" i="1"/>
  <c r="P5" i="1"/>
  <c r="R759" i="1"/>
  <c r="R757" i="1"/>
  <c r="S750" i="1"/>
  <c r="P683" i="1"/>
  <c r="P672" i="1"/>
  <c r="P669" i="1"/>
  <c r="P658" i="1"/>
  <c r="P647" i="1"/>
  <c r="P644" i="1"/>
  <c r="P584" i="1"/>
  <c r="P581" i="1"/>
  <c r="P578" i="1"/>
  <c r="P575" i="1"/>
  <c r="P572" i="1"/>
  <c r="P556" i="1"/>
  <c r="P540" i="1"/>
  <c r="P524" i="1"/>
  <c r="P508" i="1"/>
  <c r="P492" i="1"/>
  <c r="P476" i="1"/>
  <c r="P460" i="1"/>
  <c r="P420" i="1"/>
  <c r="P386" i="1"/>
  <c r="P358" i="1"/>
  <c r="P339" i="1"/>
  <c r="P326" i="1"/>
  <c r="P310" i="1"/>
  <c r="P294" i="1"/>
  <c r="P278" i="1"/>
  <c r="P262" i="1"/>
  <c r="P246" i="1"/>
  <c r="P230" i="1"/>
  <c r="P214" i="1"/>
  <c r="P198" i="1"/>
  <c r="P163" i="1"/>
  <c r="P149" i="1"/>
  <c r="P137" i="1"/>
  <c r="P105" i="1"/>
  <c r="P71" i="1"/>
  <c r="P55" i="1"/>
  <c r="P39" i="1"/>
  <c r="P23" i="1"/>
  <c r="S775" i="1"/>
  <c r="S773" i="1"/>
  <c r="Q770" i="1"/>
  <c r="Q769" i="1"/>
  <c r="Q767" i="1"/>
  <c r="R760" i="1"/>
  <c r="R751" i="1"/>
  <c r="P335" i="1"/>
  <c r="P770" i="1"/>
  <c r="P762" i="1"/>
  <c r="P758" i="1"/>
  <c r="P754" i="1"/>
  <c r="P750" i="1"/>
  <c r="P746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1" i="1"/>
  <c r="P680" i="1"/>
  <c r="P677" i="1"/>
  <c r="P666" i="1"/>
  <c r="P655" i="1"/>
  <c r="P652" i="1"/>
  <c r="P635" i="1"/>
  <c r="P632" i="1"/>
  <c r="P629" i="1"/>
  <c r="P608" i="1"/>
  <c r="P605" i="1"/>
  <c r="P602" i="1"/>
  <c r="P599" i="1"/>
  <c r="P596" i="1"/>
  <c r="P565" i="1"/>
  <c r="P562" i="1"/>
  <c r="P549" i="1"/>
  <c r="P546" i="1"/>
  <c r="P533" i="1"/>
  <c r="P530" i="1"/>
  <c r="P517" i="1"/>
  <c r="P514" i="1"/>
  <c r="P501" i="1"/>
  <c r="P498" i="1"/>
  <c r="P485" i="1"/>
  <c r="P482" i="1"/>
  <c r="P469" i="1"/>
  <c r="P466" i="1"/>
  <c r="P442" i="1"/>
  <c r="P432" i="1"/>
  <c r="P187" i="1"/>
  <c r="P167" i="1"/>
  <c r="P174" i="1"/>
  <c r="P117" i="1"/>
  <c r="P85" i="1"/>
  <c r="Q3" i="1"/>
  <c r="S774" i="1"/>
  <c r="Q771" i="1"/>
  <c r="Q759" i="1"/>
  <c r="Q4" i="1"/>
  <c r="S8" i="1"/>
  <c r="R11" i="1"/>
  <c r="S14" i="1"/>
  <c r="Q16" i="1"/>
  <c r="R19" i="1"/>
  <c r="S22" i="1"/>
  <c r="Q24" i="1"/>
  <c r="R27" i="1"/>
  <c r="S30" i="1"/>
  <c r="Q32" i="1"/>
  <c r="R35" i="1"/>
  <c r="S38" i="1"/>
  <c r="Q40" i="1"/>
  <c r="R43" i="1"/>
  <c r="S46" i="1"/>
  <c r="Q48" i="1"/>
  <c r="R52" i="1"/>
  <c r="R53" i="1"/>
  <c r="S57" i="1"/>
  <c r="Q59" i="1"/>
  <c r="R62" i="1"/>
  <c r="S65" i="1"/>
  <c r="Q67" i="1"/>
  <c r="R70" i="1"/>
  <c r="S73" i="1"/>
  <c r="Q75" i="1"/>
  <c r="R78" i="1"/>
  <c r="S81" i="1"/>
  <c r="S85" i="1"/>
  <c r="R87" i="1"/>
  <c r="Q89" i="1"/>
  <c r="S93" i="1"/>
  <c r="R95" i="1"/>
  <c r="Q97" i="1"/>
  <c r="S101" i="1"/>
  <c r="R103" i="1"/>
  <c r="Q105" i="1"/>
  <c r="S109" i="1"/>
  <c r="R111" i="1"/>
  <c r="Q113" i="1"/>
  <c r="S117" i="1"/>
  <c r="R119" i="1"/>
  <c r="Q121" i="1"/>
  <c r="S125" i="1"/>
  <c r="R127" i="1"/>
  <c r="Q129" i="1"/>
  <c r="S133" i="1"/>
  <c r="R135" i="1"/>
  <c r="Q137" i="1"/>
  <c r="S141" i="1"/>
  <c r="R143" i="1"/>
  <c r="Q145" i="1"/>
  <c r="S172" i="1"/>
  <c r="R174" i="1"/>
  <c r="Q183" i="1"/>
  <c r="S159" i="1"/>
  <c r="R161" i="1"/>
  <c r="Q163" i="1"/>
  <c r="S167" i="1"/>
  <c r="R334" i="1"/>
  <c r="S778" i="1"/>
  <c r="Q178" i="1"/>
  <c r="R181" i="1"/>
  <c r="Q175" i="1"/>
  <c r="S187" i="1"/>
  <c r="R189" i="1"/>
  <c r="Q191" i="1"/>
  <c r="S197" i="1"/>
  <c r="Q199" i="1"/>
  <c r="R202" i="1"/>
  <c r="S205" i="1"/>
  <c r="Q207" i="1"/>
  <c r="R210" i="1"/>
  <c r="S213" i="1"/>
  <c r="Q215" i="1"/>
  <c r="Q5" i="1"/>
  <c r="S9" i="1"/>
  <c r="R10" i="1"/>
  <c r="S13" i="1"/>
  <c r="Q15" i="1"/>
  <c r="R18" i="1"/>
  <c r="S21" i="1"/>
  <c r="Q23" i="1"/>
  <c r="R26" i="1"/>
  <c r="S29" i="1"/>
  <c r="Q31" i="1"/>
  <c r="R34" i="1"/>
  <c r="S37" i="1"/>
  <c r="Q39" i="1"/>
  <c r="R42" i="1"/>
  <c r="S45" i="1"/>
  <c r="Q47" i="1"/>
  <c r="R50" i="1"/>
  <c r="R51" i="1"/>
  <c r="S56" i="1"/>
  <c r="Q58" i="1"/>
  <c r="R61" i="1"/>
  <c r="S64" i="1"/>
  <c r="Q66" i="1"/>
  <c r="R69" i="1"/>
  <c r="S72" i="1"/>
  <c r="Q74" i="1"/>
  <c r="R77" i="1"/>
  <c r="S80" i="1"/>
  <c r="Q82" i="1"/>
  <c r="S86" i="1"/>
  <c r="R88" i="1"/>
  <c r="Q90" i="1"/>
  <c r="S94" i="1"/>
  <c r="R96" i="1"/>
  <c r="Q98" i="1"/>
  <c r="S102" i="1"/>
  <c r="R104" i="1"/>
  <c r="Q106" i="1"/>
  <c r="S110" i="1"/>
  <c r="R112" i="1"/>
  <c r="Q114" i="1"/>
  <c r="S118" i="1"/>
  <c r="R120" i="1"/>
  <c r="Q122" i="1"/>
  <c r="S126" i="1"/>
  <c r="R128" i="1"/>
  <c r="Q130" i="1"/>
  <c r="S134" i="1"/>
  <c r="R136" i="1"/>
  <c r="Q138" i="1"/>
  <c r="S142" i="1"/>
  <c r="R144" i="1"/>
  <c r="Q146" i="1"/>
  <c r="S148" i="1"/>
  <c r="S173" i="1"/>
  <c r="R176" i="1"/>
  <c r="Q344" i="1"/>
  <c r="S160" i="1"/>
  <c r="R162" i="1"/>
  <c r="Q164" i="1"/>
  <c r="S168" i="1"/>
  <c r="R169" i="1"/>
  <c r="S170" i="1"/>
  <c r="R171" i="1"/>
  <c r="S348" i="1"/>
  <c r="S351" i="1"/>
  <c r="Q177" i="1"/>
  <c r="R180" i="1"/>
  <c r="R182" i="1"/>
  <c r="Q184" i="1"/>
  <c r="S188" i="1"/>
  <c r="R190" i="1"/>
  <c r="Q192" i="1"/>
  <c r="S196" i="1"/>
  <c r="Q198" i="1"/>
  <c r="R201" i="1"/>
  <c r="S204" i="1"/>
  <c r="Q206" i="1"/>
  <c r="R209" i="1"/>
  <c r="S212" i="1"/>
  <c r="Q214" i="1"/>
  <c r="R4" i="1"/>
  <c r="Q6" i="1"/>
  <c r="S12" i="1"/>
  <c r="Q14" i="1"/>
  <c r="R17" i="1"/>
  <c r="S20" i="1"/>
  <c r="Q22" i="1"/>
  <c r="R25" i="1"/>
  <c r="S28" i="1"/>
  <c r="Q30" i="1"/>
  <c r="R33" i="1"/>
  <c r="S36" i="1"/>
  <c r="Q38" i="1"/>
  <c r="R41" i="1"/>
  <c r="S44" i="1"/>
  <c r="Q46" i="1"/>
  <c r="R49" i="1"/>
  <c r="S54" i="1"/>
  <c r="S55" i="1"/>
  <c r="Q57" i="1"/>
  <c r="R60" i="1"/>
  <c r="S63" i="1"/>
  <c r="Q65" i="1"/>
  <c r="R68" i="1"/>
  <c r="S71" i="1"/>
  <c r="Q73" i="1"/>
  <c r="R76" i="1"/>
  <c r="S79" i="1"/>
  <c r="Q81" i="1"/>
  <c r="Q83" i="1"/>
  <c r="S87" i="1"/>
  <c r="R89" i="1"/>
  <c r="Q91" i="1"/>
  <c r="S95" i="1"/>
  <c r="R97" i="1"/>
  <c r="Q99" i="1"/>
  <c r="S103" i="1"/>
  <c r="R105" i="1"/>
  <c r="Q107" i="1"/>
  <c r="S111" i="1"/>
  <c r="R113" i="1"/>
  <c r="Q115" i="1"/>
  <c r="S119" i="1"/>
  <c r="R121" i="1"/>
  <c r="Q123" i="1"/>
  <c r="S127" i="1"/>
  <c r="R129" i="1"/>
  <c r="Q131" i="1"/>
  <c r="S135" i="1"/>
  <c r="R137" i="1"/>
  <c r="Q139" i="1"/>
  <c r="S143" i="1"/>
  <c r="R145" i="1"/>
  <c r="Q147" i="1"/>
  <c r="Q149" i="1"/>
  <c r="S174" i="1"/>
  <c r="R183" i="1"/>
  <c r="Q157" i="1"/>
  <c r="S161" i="1"/>
  <c r="R163" i="1"/>
  <c r="Q165" i="1"/>
  <c r="S336" i="1"/>
  <c r="Q778" i="1"/>
  <c r="R179" i="1"/>
  <c r="S181" i="1"/>
  <c r="R175" i="1"/>
  <c r="Q185" i="1"/>
  <c r="S189" i="1"/>
  <c r="R191" i="1"/>
  <c r="Q193" i="1"/>
  <c r="S195" i="1"/>
  <c r="Q197" i="1"/>
  <c r="R200" i="1"/>
  <c r="S203" i="1"/>
  <c r="Q205" i="1"/>
  <c r="R208" i="1"/>
  <c r="S211" i="1"/>
  <c r="Q213" i="1"/>
  <c r="R5" i="1"/>
  <c r="Q7" i="1"/>
  <c r="S11" i="1"/>
  <c r="Q13" i="1"/>
  <c r="R16" i="1"/>
  <c r="S19" i="1"/>
  <c r="Q21" i="1"/>
  <c r="R24" i="1"/>
  <c r="S27" i="1"/>
  <c r="Q29" i="1"/>
  <c r="R32" i="1"/>
  <c r="S35" i="1"/>
  <c r="Q37" i="1"/>
  <c r="R40" i="1"/>
  <c r="S43" i="1"/>
  <c r="Q45" i="1"/>
  <c r="R48" i="1"/>
  <c r="S52" i="1"/>
  <c r="S53" i="1"/>
  <c r="Q56" i="1"/>
  <c r="R59" i="1"/>
  <c r="S62" i="1"/>
  <c r="Q64" i="1"/>
  <c r="R67" i="1"/>
  <c r="S70" i="1"/>
  <c r="Q72" i="1"/>
  <c r="S4" i="1"/>
  <c r="R6" i="1"/>
  <c r="Q8" i="1"/>
  <c r="S10" i="1"/>
  <c r="Q12" i="1"/>
  <c r="R15" i="1"/>
  <c r="S18" i="1"/>
  <c r="Q20" i="1"/>
  <c r="R23" i="1"/>
  <c r="S26" i="1"/>
  <c r="Q28" i="1"/>
  <c r="R31" i="1"/>
  <c r="S34" i="1"/>
  <c r="Q36" i="1"/>
  <c r="R39" i="1"/>
  <c r="S42" i="1"/>
  <c r="Q44" i="1"/>
  <c r="R47" i="1"/>
  <c r="S50" i="1"/>
  <c r="S51" i="1"/>
  <c r="Q54" i="1"/>
  <c r="Q55" i="1"/>
  <c r="R58" i="1"/>
  <c r="S61" i="1"/>
  <c r="Q63" i="1"/>
  <c r="R66" i="1"/>
  <c r="S69" i="1"/>
  <c r="Q71" i="1"/>
  <c r="S5" i="1"/>
  <c r="R7" i="1"/>
  <c r="Q9" i="1"/>
  <c r="Q11" i="1"/>
  <c r="R14" i="1"/>
  <c r="S17" i="1"/>
  <c r="Q19" i="1"/>
  <c r="R22" i="1"/>
  <c r="S25" i="1"/>
  <c r="Q27" i="1"/>
  <c r="R30" i="1"/>
  <c r="S33" i="1"/>
  <c r="Q35" i="1"/>
  <c r="R38" i="1"/>
  <c r="S41" i="1"/>
  <c r="Q43" i="1"/>
  <c r="R46" i="1"/>
  <c r="S49" i="1"/>
  <c r="Q52" i="1"/>
  <c r="Q53" i="1"/>
  <c r="R57" i="1"/>
  <c r="S60" i="1"/>
  <c r="Q62" i="1"/>
  <c r="R65" i="1"/>
  <c r="S6" i="1"/>
  <c r="R8" i="1"/>
  <c r="Q10" i="1"/>
  <c r="R13" i="1"/>
  <c r="S16" i="1"/>
  <c r="Q18" i="1"/>
  <c r="R21" i="1"/>
  <c r="S24" i="1"/>
  <c r="Q26" i="1"/>
  <c r="R29" i="1"/>
  <c r="S32" i="1"/>
  <c r="Q34" i="1"/>
  <c r="R37" i="1"/>
  <c r="S40" i="1"/>
  <c r="Q42" i="1"/>
  <c r="R45" i="1"/>
  <c r="S48" i="1"/>
  <c r="Q50" i="1"/>
  <c r="Q51" i="1"/>
  <c r="R56" i="1"/>
  <c r="S59" i="1"/>
  <c r="Q61" i="1"/>
  <c r="R64" i="1"/>
  <c r="S67" i="1"/>
  <c r="Q69" i="1"/>
  <c r="R72" i="1"/>
  <c r="S7" i="1"/>
  <c r="R9" i="1"/>
  <c r="R12" i="1"/>
  <c r="S15" i="1"/>
  <c r="Q17" i="1"/>
  <c r="R20" i="1"/>
  <c r="S23" i="1"/>
  <c r="Q25" i="1"/>
  <c r="R28" i="1"/>
  <c r="S31" i="1"/>
  <c r="Q33" i="1"/>
  <c r="R36" i="1"/>
  <c r="S39" i="1"/>
  <c r="Q41" i="1"/>
  <c r="R44" i="1"/>
  <c r="S47" i="1"/>
  <c r="Q49" i="1"/>
  <c r="R54" i="1"/>
  <c r="R55" i="1"/>
  <c r="S58" i="1"/>
  <c r="Q60" i="1"/>
  <c r="R63" i="1"/>
  <c r="S66" i="1"/>
  <c r="Q68" i="1"/>
  <c r="R71" i="1"/>
  <c r="S74" i="1"/>
  <c r="Q76" i="1"/>
  <c r="R79" i="1"/>
  <c r="S84" i="1"/>
  <c r="R86" i="1"/>
  <c r="Q88" i="1"/>
  <c r="S92" i="1"/>
  <c r="R94" i="1"/>
  <c r="Q96" i="1"/>
  <c r="S100" i="1"/>
  <c r="R102" i="1"/>
  <c r="Q104" i="1"/>
  <c r="S108" i="1"/>
  <c r="R110" i="1"/>
  <c r="Q112" i="1"/>
  <c r="S116" i="1"/>
  <c r="R118" i="1"/>
  <c r="Q120" i="1"/>
  <c r="S124" i="1"/>
  <c r="R126" i="1"/>
  <c r="Q128" i="1"/>
  <c r="S132" i="1"/>
  <c r="R134" i="1"/>
  <c r="Q136" i="1"/>
  <c r="S140" i="1"/>
  <c r="R142" i="1"/>
  <c r="Q144" i="1"/>
  <c r="S150" i="1"/>
  <c r="R173" i="1"/>
  <c r="Q176" i="1"/>
  <c r="S158" i="1"/>
  <c r="R160" i="1"/>
  <c r="Q162" i="1"/>
  <c r="S166" i="1"/>
  <c r="R168" i="1"/>
  <c r="R170" i="1"/>
  <c r="R336" i="1"/>
  <c r="S177" i="1"/>
  <c r="Q179" i="1"/>
  <c r="Q182" i="1"/>
  <c r="S186" i="1"/>
  <c r="R188" i="1"/>
  <c r="Q190" i="1"/>
  <c r="S194" i="1"/>
  <c r="R195" i="1"/>
  <c r="S198" i="1"/>
  <c r="Q200" i="1"/>
  <c r="R203" i="1"/>
  <c r="S206" i="1"/>
  <c r="Q208" i="1"/>
  <c r="R211" i="1"/>
  <c r="S214" i="1"/>
  <c r="S68" i="1"/>
  <c r="Q80" i="1"/>
  <c r="R81" i="1"/>
  <c r="R90" i="1"/>
  <c r="R91" i="1"/>
  <c r="R106" i="1"/>
  <c r="R107" i="1"/>
  <c r="R122" i="1"/>
  <c r="R123" i="1"/>
  <c r="R138" i="1"/>
  <c r="R139" i="1"/>
  <c r="Q174" i="1"/>
  <c r="S183" i="1"/>
  <c r="S344" i="1"/>
  <c r="S157" i="1"/>
  <c r="Q169" i="1"/>
  <c r="S334" i="1"/>
  <c r="R192" i="1"/>
  <c r="R193" i="1"/>
  <c r="Q204" i="1"/>
  <c r="R205" i="1"/>
  <c r="S209" i="1"/>
  <c r="S216" i="1"/>
  <c r="S217" i="1"/>
  <c r="Q219" i="1"/>
  <c r="R222" i="1"/>
  <c r="R223" i="1"/>
  <c r="S226" i="1"/>
  <c r="Q228" i="1"/>
  <c r="R231" i="1"/>
  <c r="S235" i="1"/>
  <c r="Q237" i="1"/>
  <c r="R240" i="1"/>
  <c r="S243" i="1"/>
  <c r="Q245" i="1"/>
  <c r="R248" i="1"/>
  <c r="S251" i="1"/>
  <c r="Q253" i="1"/>
  <c r="R256" i="1"/>
  <c r="S260" i="1"/>
  <c r="Q262" i="1"/>
  <c r="R265" i="1"/>
  <c r="S268" i="1"/>
  <c r="Q270" i="1"/>
  <c r="R274" i="1"/>
  <c r="S277" i="1"/>
  <c r="Q279" i="1"/>
  <c r="Q280" i="1"/>
  <c r="R283" i="1"/>
  <c r="S286" i="1"/>
  <c r="Q288" i="1"/>
  <c r="R291" i="1"/>
  <c r="S294" i="1"/>
  <c r="Q297" i="1"/>
  <c r="R300" i="1"/>
  <c r="S303" i="1"/>
  <c r="S304" i="1"/>
  <c r="Q306" i="1"/>
  <c r="R309" i="1"/>
  <c r="S312" i="1"/>
  <c r="Q314" i="1"/>
  <c r="R317" i="1"/>
  <c r="S321" i="1"/>
  <c r="Q323" i="1"/>
  <c r="R327" i="1"/>
  <c r="R328" i="1"/>
  <c r="S331" i="1"/>
  <c r="Q333" i="1"/>
  <c r="R154" i="1"/>
  <c r="S337" i="1"/>
  <c r="Q339" i="1"/>
  <c r="Q340" i="1"/>
  <c r="R343" i="1"/>
  <c r="S347" i="1"/>
  <c r="Q350" i="1"/>
  <c r="R354" i="1"/>
  <c r="S357" i="1"/>
  <c r="Q360" i="1"/>
  <c r="R74" i="1"/>
  <c r="S75" i="1"/>
  <c r="R92" i="1"/>
  <c r="R93" i="1"/>
  <c r="R108" i="1"/>
  <c r="R109" i="1"/>
  <c r="R124" i="1"/>
  <c r="R125" i="1"/>
  <c r="R140" i="1"/>
  <c r="R141" i="1"/>
  <c r="Q150" i="1"/>
  <c r="Q172" i="1"/>
  <c r="Q173" i="1"/>
  <c r="S176" i="1"/>
  <c r="Q166" i="1"/>
  <c r="Q167" i="1"/>
  <c r="Q168" i="1"/>
  <c r="Q336" i="1"/>
  <c r="R348" i="1"/>
  <c r="R177" i="1"/>
  <c r="S178" i="1"/>
  <c r="R194" i="1"/>
  <c r="R198" i="1"/>
  <c r="S199" i="1"/>
  <c r="Q210" i="1"/>
  <c r="R214" i="1"/>
  <c r="S215" i="1"/>
  <c r="Q218" i="1"/>
  <c r="R221" i="1"/>
  <c r="S225" i="1"/>
  <c r="Q227" i="1"/>
  <c r="R230" i="1"/>
  <c r="S234" i="1"/>
  <c r="Q236" i="1"/>
  <c r="R239" i="1"/>
  <c r="S242" i="1"/>
  <c r="Q244" i="1"/>
  <c r="R247" i="1"/>
  <c r="S250" i="1"/>
  <c r="Q252" i="1"/>
  <c r="R255" i="1"/>
  <c r="S258" i="1"/>
  <c r="S259" i="1"/>
  <c r="Q261" i="1"/>
  <c r="R264" i="1"/>
  <c r="S267" i="1"/>
  <c r="Q269" i="1"/>
  <c r="R273" i="1"/>
  <c r="S276" i="1"/>
  <c r="Q278" i="1"/>
  <c r="R282" i="1"/>
  <c r="S285" i="1"/>
  <c r="Q287" i="1"/>
  <c r="R290" i="1"/>
  <c r="S293" i="1"/>
  <c r="Q295" i="1"/>
  <c r="Q296" i="1"/>
  <c r="R299" i="1"/>
  <c r="S302" i="1"/>
  <c r="Q305" i="1"/>
  <c r="R308" i="1"/>
  <c r="S311" i="1"/>
  <c r="Q313" i="1"/>
  <c r="R316" i="1"/>
  <c r="S319" i="1"/>
  <c r="S320" i="1"/>
  <c r="Q322" i="1"/>
  <c r="R325" i="1"/>
  <c r="R326" i="1"/>
  <c r="S330" i="1"/>
  <c r="Q332" i="1"/>
  <c r="R152" i="1"/>
  <c r="R153" i="1"/>
  <c r="S156" i="1"/>
  <c r="Q338" i="1"/>
  <c r="R342" i="1"/>
  <c r="S346" i="1"/>
  <c r="Q349" i="1"/>
  <c r="R353" i="1"/>
  <c r="S356" i="1"/>
  <c r="Q358" i="1"/>
  <c r="Q359" i="1"/>
  <c r="S78" i="1"/>
  <c r="Q87" i="1"/>
  <c r="S89" i="1"/>
  <c r="S90" i="1"/>
  <c r="S91" i="1"/>
  <c r="Q103" i="1"/>
  <c r="S105" i="1"/>
  <c r="S106" i="1"/>
  <c r="S107" i="1"/>
  <c r="Q119" i="1"/>
  <c r="S121" i="1"/>
  <c r="S122" i="1"/>
  <c r="S123" i="1"/>
  <c r="Q135" i="1"/>
  <c r="S137" i="1"/>
  <c r="S138" i="1"/>
  <c r="S139" i="1"/>
  <c r="R149" i="1"/>
  <c r="R164" i="1"/>
  <c r="R165" i="1"/>
  <c r="S171" i="1"/>
  <c r="Q189" i="1"/>
  <c r="S191" i="1"/>
  <c r="S192" i="1"/>
  <c r="S193" i="1"/>
  <c r="S202" i="1"/>
  <c r="R207" i="1"/>
  <c r="S208" i="1"/>
  <c r="Q216" i="1"/>
  <c r="Q217" i="1"/>
  <c r="R220" i="1"/>
  <c r="S224" i="1"/>
  <c r="Q226" i="1"/>
  <c r="R229" i="1"/>
  <c r="S232" i="1"/>
  <c r="S233" i="1"/>
  <c r="Q235" i="1"/>
  <c r="R238" i="1"/>
  <c r="S241" i="1"/>
  <c r="Q243" i="1"/>
  <c r="R246" i="1"/>
  <c r="S249" i="1"/>
  <c r="Q251" i="1"/>
  <c r="R254" i="1"/>
  <c r="S257" i="1"/>
  <c r="Q260" i="1"/>
  <c r="R263" i="1"/>
  <c r="S266" i="1"/>
  <c r="Q268" i="1"/>
  <c r="R271" i="1"/>
  <c r="R272" i="1"/>
  <c r="S275" i="1"/>
  <c r="Q277" i="1"/>
  <c r="R281" i="1"/>
  <c r="S284" i="1"/>
  <c r="Q286" i="1"/>
  <c r="R289" i="1"/>
  <c r="S292" i="1"/>
  <c r="Q294" i="1"/>
  <c r="R298" i="1"/>
  <c r="S301" i="1"/>
  <c r="Q303" i="1"/>
  <c r="Q304" i="1"/>
  <c r="R307" i="1"/>
  <c r="S310" i="1"/>
  <c r="Q312" i="1"/>
  <c r="R315" i="1"/>
  <c r="S318" i="1"/>
  <c r="Q321" i="1"/>
  <c r="R324" i="1"/>
  <c r="S329" i="1"/>
  <c r="Q331" i="1"/>
  <c r="R151" i="1"/>
  <c r="S155" i="1"/>
  <c r="Q337" i="1"/>
  <c r="R341" i="1"/>
  <c r="S345" i="1"/>
  <c r="Q347" i="1"/>
  <c r="R352" i="1"/>
  <c r="Q79" i="1"/>
  <c r="R80" i="1"/>
  <c r="Q84" i="1"/>
  <c r="Q85" i="1"/>
  <c r="Q86" i="1"/>
  <c r="S88" i="1"/>
  <c r="Q100" i="1"/>
  <c r="Q101" i="1"/>
  <c r="Q102" i="1"/>
  <c r="S104" i="1"/>
  <c r="Q116" i="1"/>
  <c r="Q117" i="1"/>
  <c r="Q118" i="1"/>
  <c r="S120" i="1"/>
  <c r="Q132" i="1"/>
  <c r="Q133" i="1"/>
  <c r="Q134" i="1"/>
  <c r="S136" i="1"/>
  <c r="Q148" i="1"/>
  <c r="R150" i="1"/>
  <c r="R172" i="1"/>
  <c r="R166" i="1"/>
  <c r="R167" i="1"/>
  <c r="Q334" i="1"/>
  <c r="Q186" i="1"/>
  <c r="Q187" i="1"/>
  <c r="Q188" i="1"/>
  <c r="S190" i="1"/>
  <c r="Q203" i="1"/>
  <c r="R204" i="1"/>
  <c r="Q209" i="1"/>
  <c r="R219" i="1"/>
  <c r="S222" i="1"/>
  <c r="S223" i="1"/>
  <c r="Q225" i="1"/>
  <c r="R73" i="1"/>
  <c r="S77" i="1"/>
  <c r="R82" i="1"/>
  <c r="R83" i="1"/>
  <c r="R98" i="1"/>
  <c r="R99" i="1"/>
  <c r="R114" i="1"/>
  <c r="R115" i="1"/>
  <c r="R130" i="1"/>
  <c r="R131" i="1"/>
  <c r="R146" i="1"/>
  <c r="R147" i="1"/>
  <c r="S149" i="1"/>
  <c r="Q161" i="1"/>
  <c r="S163" i="1"/>
  <c r="S164" i="1"/>
  <c r="S165" i="1"/>
  <c r="Q351" i="1"/>
  <c r="R778" i="1"/>
  <c r="S180" i="1"/>
  <c r="R184" i="1"/>
  <c r="R185" i="1"/>
  <c r="Q196" i="1"/>
  <c r="R197" i="1"/>
  <c r="S201" i="1"/>
  <c r="Q212" i="1"/>
  <c r="R213" i="1"/>
  <c r="R218" i="1"/>
  <c r="S221" i="1"/>
  <c r="Q224" i="1"/>
  <c r="Q70" i="1"/>
  <c r="Q78" i="1"/>
  <c r="R84" i="1"/>
  <c r="R85" i="1"/>
  <c r="R100" i="1"/>
  <c r="R101" i="1"/>
  <c r="R116" i="1"/>
  <c r="R117" i="1"/>
  <c r="R132" i="1"/>
  <c r="R133" i="1"/>
  <c r="Q158" i="1"/>
  <c r="Q159" i="1"/>
  <c r="Q160" i="1"/>
  <c r="S162" i="1"/>
  <c r="S169" i="1"/>
  <c r="Q171" i="1"/>
  <c r="R186" i="1"/>
  <c r="R187" i="1"/>
  <c r="Q202" i="1"/>
  <c r="R206" i="1"/>
  <c r="S207" i="1"/>
  <c r="R216" i="1"/>
  <c r="R217" i="1"/>
  <c r="S220" i="1"/>
  <c r="Q222" i="1"/>
  <c r="Q223" i="1"/>
  <c r="R226" i="1"/>
  <c r="S229" i="1"/>
  <c r="Q231" i="1"/>
  <c r="R235" i="1"/>
  <c r="S238" i="1"/>
  <c r="Q240" i="1"/>
  <c r="R243" i="1"/>
  <c r="S246" i="1"/>
  <c r="Q248" i="1"/>
  <c r="R251" i="1"/>
  <c r="S254" i="1"/>
  <c r="Q256" i="1"/>
  <c r="R260" i="1"/>
  <c r="S263" i="1"/>
  <c r="Q265" i="1"/>
  <c r="R268" i="1"/>
  <c r="S271" i="1"/>
  <c r="S272" i="1"/>
  <c r="Q274" i="1"/>
  <c r="R277" i="1"/>
  <c r="S281" i="1"/>
  <c r="Q283" i="1"/>
  <c r="R286" i="1"/>
  <c r="S289" i="1"/>
  <c r="Q291" i="1"/>
  <c r="R294" i="1"/>
  <c r="S298" i="1"/>
  <c r="Q300" i="1"/>
  <c r="R303" i="1"/>
  <c r="R304" i="1"/>
  <c r="S307" i="1"/>
  <c r="Q309" i="1"/>
  <c r="R312" i="1"/>
  <c r="S315" i="1"/>
  <c r="Q317" i="1"/>
  <c r="R321" i="1"/>
  <c r="S324" i="1"/>
  <c r="Q327" i="1"/>
  <c r="Q328" i="1"/>
  <c r="R331" i="1"/>
  <c r="S151" i="1"/>
  <c r="Q154" i="1"/>
  <c r="R337" i="1"/>
  <c r="S341" i="1"/>
  <c r="Q343" i="1"/>
  <c r="R75" i="1"/>
  <c r="S76" i="1"/>
  <c r="S82" i="1"/>
  <c r="S83" i="1"/>
  <c r="Q95" i="1"/>
  <c r="S97" i="1"/>
  <c r="S98" i="1"/>
  <c r="S99" i="1"/>
  <c r="Q111" i="1"/>
  <c r="S113" i="1"/>
  <c r="S114" i="1"/>
  <c r="S115" i="1"/>
  <c r="Q127" i="1"/>
  <c r="S129" i="1"/>
  <c r="S130" i="1"/>
  <c r="S131" i="1"/>
  <c r="Q143" i="1"/>
  <c r="S145" i="1"/>
  <c r="S146" i="1"/>
  <c r="S147" i="1"/>
  <c r="R148" i="1"/>
  <c r="R344" i="1"/>
  <c r="R157" i="1"/>
  <c r="Q170" i="1"/>
  <c r="Q348" i="1"/>
  <c r="R178" i="1"/>
  <c r="S179" i="1"/>
  <c r="Q181" i="1"/>
  <c r="S175" i="1"/>
  <c r="S184" i="1"/>
  <c r="S185" i="1"/>
  <c r="R199" i="1"/>
  <c r="S200" i="1"/>
  <c r="S210" i="1"/>
  <c r="R215" i="1"/>
  <c r="S219" i="1"/>
  <c r="Q221" i="1"/>
  <c r="R225" i="1"/>
  <c r="Q77" i="1"/>
  <c r="Q92" i="1"/>
  <c r="Q93" i="1"/>
  <c r="Q94" i="1"/>
  <c r="S96" i="1"/>
  <c r="Q108" i="1"/>
  <c r="Q109" i="1"/>
  <c r="Q110" i="1"/>
  <c r="S112" i="1"/>
  <c r="Q124" i="1"/>
  <c r="Q125" i="1"/>
  <c r="Q126" i="1"/>
  <c r="S128" i="1"/>
  <c r="Q140" i="1"/>
  <c r="Q141" i="1"/>
  <c r="Q142" i="1"/>
  <c r="S144" i="1"/>
  <c r="R158" i="1"/>
  <c r="R159" i="1"/>
  <c r="R351" i="1"/>
  <c r="Q180" i="1"/>
  <c r="S182" i="1"/>
  <c r="Q194" i="1"/>
  <c r="Q195" i="1"/>
  <c r="R196" i="1"/>
  <c r="Q201" i="1"/>
  <c r="Q211" i="1"/>
  <c r="R212" i="1"/>
  <c r="S218" i="1"/>
  <c r="Q220" i="1"/>
  <c r="R224" i="1"/>
  <c r="S227" i="1"/>
  <c r="R232" i="1"/>
  <c r="Q238" i="1"/>
  <c r="Q241" i="1"/>
  <c r="R245" i="1"/>
  <c r="Q254" i="1"/>
  <c r="Q257" i="1"/>
  <c r="R261" i="1"/>
  <c r="Q267" i="1"/>
  <c r="R285" i="1"/>
  <c r="Q290" i="1"/>
  <c r="S295" i="1"/>
  <c r="R301" i="1"/>
  <c r="R310" i="1"/>
  <c r="S314" i="1"/>
  <c r="S317" i="1"/>
  <c r="R320" i="1"/>
  <c r="Q325" i="1"/>
  <c r="S327" i="1"/>
  <c r="R330" i="1"/>
  <c r="Q152" i="1"/>
  <c r="S154" i="1"/>
  <c r="R340" i="1"/>
  <c r="S350" i="1"/>
  <c r="Q357" i="1"/>
  <c r="R358" i="1"/>
  <c r="Q361" i="1"/>
  <c r="R364" i="1"/>
  <c r="S367" i="1"/>
  <c r="S371" i="1"/>
  <c r="Q373" i="1"/>
  <c r="R376" i="1"/>
  <c r="S379" i="1"/>
  <c r="Q382" i="1"/>
  <c r="Q384" i="1"/>
  <c r="S388" i="1"/>
  <c r="R390" i="1"/>
  <c r="R394" i="1"/>
  <c r="Q396" i="1"/>
  <c r="S400" i="1"/>
  <c r="R402" i="1"/>
  <c r="R406" i="1"/>
  <c r="Q408" i="1"/>
  <c r="S412" i="1"/>
  <c r="R414" i="1"/>
  <c r="Q416" i="1"/>
  <c r="S420" i="1"/>
  <c r="R422" i="1"/>
  <c r="Q424" i="1"/>
  <c r="S428" i="1"/>
  <c r="R430" i="1"/>
  <c r="Q432" i="1"/>
  <c r="Q434" i="1"/>
  <c r="R438" i="1"/>
  <c r="S441" i="1"/>
  <c r="Q444" i="1"/>
  <c r="R447" i="1"/>
  <c r="S451" i="1"/>
  <c r="S455" i="1"/>
  <c r="R457" i="1"/>
  <c r="R460" i="1"/>
  <c r="R461" i="1"/>
  <c r="S464" i="1"/>
  <c r="Q466" i="1"/>
  <c r="Q467" i="1"/>
  <c r="R470" i="1"/>
  <c r="S473" i="1"/>
  <c r="Q475" i="1"/>
  <c r="R478" i="1"/>
  <c r="S481" i="1"/>
  <c r="Q483" i="1"/>
  <c r="R486" i="1"/>
  <c r="S489" i="1"/>
  <c r="Q491" i="1"/>
  <c r="R496" i="1"/>
  <c r="S499" i="1"/>
  <c r="Q501" i="1"/>
  <c r="R504" i="1"/>
  <c r="R228" i="1"/>
  <c r="S236" i="1"/>
  <c r="R242" i="1"/>
  <c r="Q247" i="1"/>
  <c r="S252" i="1"/>
  <c r="R258" i="1"/>
  <c r="S262" i="1"/>
  <c r="S265" i="1"/>
  <c r="Q273" i="1"/>
  <c r="S278" i="1"/>
  <c r="S282" i="1"/>
  <c r="R287" i="1"/>
  <c r="Q293" i="1"/>
  <c r="R297" i="1"/>
  <c r="R306" i="1"/>
  <c r="Q315" i="1"/>
  <c r="Q318" i="1"/>
  <c r="R322" i="1"/>
  <c r="R332" i="1"/>
  <c r="Q155" i="1"/>
  <c r="R339" i="1"/>
  <c r="Q342" i="1"/>
  <c r="Q352" i="1"/>
  <c r="S355" i="1"/>
  <c r="S359" i="1"/>
  <c r="R363" i="1"/>
  <c r="S366" i="1"/>
  <c r="Q368" i="1"/>
  <c r="S370" i="1"/>
  <c r="Q372" i="1"/>
  <c r="R375" i="1"/>
  <c r="S378" i="1"/>
  <c r="Q380" i="1"/>
  <c r="Q381" i="1"/>
  <c r="R383" i="1"/>
  <c r="Q385" i="1"/>
  <c r="S389" i="1"/>
  <c r="R392" i="1"/>
  <c r="S393" i="1"/>
  <c r="R395" i="1"/>
  <c r="Q397" i="1"/>
  <c r="S401" i="1"/>
  <c r="R404" i="1"/>
  <c r="S405" i="1"/>
  <c r="R407" i="1"/>
  <c r="Q409" i="1"/>
  <c r="S413" i="1"/>
  <c r="R415" i="1"/>
  <c r="Q417" i="1"/>
  <c r="S421" i="1"/>
  <c r="R423" i="1"/>
  <c r="Q425" i="1"/>
  <c r="S429" i="1"/>
  <c r="R431" i="1"/>
  <c r="Q433" i="1"/>
  <c r="R436" i="1"/>
  <c r="R437" i="1"/>
  <c r="S440" i="1"/>
  <c r="Q442" i="1"/>
  <c r="Q443" i="1"/>
  <c r="R446" i="1"/>
  <c r="S450" i="1"/>
  <c r="Q452" i="1"/>
  <c r="S456" i="1"/>
  <c r="R459" i="1"/>
  <c r="S463" i="1"/>
  <c r="Q465" i="1"/>
  <c r="R469" i="1"/>
  <c r="S472" i="1"/>
  <c r="Q474" i="1"/>
  <c r="R477" i="1"/>
  <c r="S480" i="1"/>
  <c r="Q482" i="1"/>
  <c r="R485" i="1"/>
  <c r="S488" i="1"/>
  <c r="Q490" i="1"/>
  <c r="R494" i="1"/>
  <c r="R495" i="1"/>
  <c r="Q230" i="1"/>
  <c r="Q234" i="1"/>
  <c r="S239" i="1"/>
  <c r="R244" i="1"/>
  <c r="Q250" i="1"/>
  <c r="S255" i="1"/>
  <c r="Q263" i="1"/>
  <c r="Q266" i="1"/>
  <c r="R270" i="1"/>
  <c r="Q276" i="1"/>
  <c r="R284" i="1"/>
  <c r="S288" i="1"/>
  <c r="S291" i="1"/>
  <c r="Q299" i="1"/>
  <c r="Q308" i="1"/>
  <c r="S313" i="1"/>
  <c r="R319" i="1"/>
  <c r="S323" i="1"/>
  <c r="R329" i="1"/>
  <c r="S333" i="1"/>
  <c r="R156" i="1"/>
  <c r="Q346" i="1"/>
  <c r="R347" i="1"/>
  <c r="S349" i="1"/>
  <c r="S354" i="1"/>
  <c r="Q356" i="1"/>
  <c r="R362" i="1"/>
  <c r="S365" i="1"/>
  <c r="Q367" i="1"/>
  <c r="Q369" i="1"/>
  <c r="Q371" i="1"/>
  <c r="R374" i="1"/>
  <c r="S377" i="1"/>
  <c r="Q379" i="1"/>
  <c r="R384" i="1"/>
  <c r="Q386" i="1"/>
  <c r="S390" i="1"/>
  <c r="R391" i="1"/>
  <c r="S394" i="1"/>
  <c r="R396" i="1"/>
  <c r="Q398" i="1"/>
  <c r="S402" i="1"/>
  <c r="R403" i="1"/>
  <c r="S406" i="1"/>
  <c r="R408" i="1"/>
  <c r="Q410" i="1"/>
  <c r="S414" i="1"/>
  <c r="R416" i="1"/>
  <c r="Q418" i="1"/>
  <c r="S422" i="1"/>
  <c r="R424" i="1"/>
  <c r="Q426" i="1"/>
  <c r="S430" i="1"/>
  <c r="R432" i="1"/>
  <c r="R435" i="1"/>
  <c r="S439" i="1"/>
  <c r="Q441" i="1"/>
  <c r="R445" i="1"/>
  <c r="S448" i="1"/>
  <c r="S449" i="1"/>
  <c r="Q451" i="1"/>
  <c r="Q453" i="1"/>
  <c r="S457" i="1"/>
  <c r="R458" i="1"/>
  <c r="S462" i="1"/>
  <c r="Q464" i="1"/>
  <c r="R468" i="1"/>
  <c r="S471" i="1"/>
  <c r="Q473" i="1"/>
  <c r="R476" i="1"/>
  <c r="S479" i="1"/>
  <c r="Q481" i="1"/>
  <c r="R484" i="1"/>
  <c r="S487" i="1"/>
  <c r="Q489" i="1"/>
  <c r="R492" i="1"/>
  <c r="R241" i="1"/>
  <c r="S245" i="1"/>
  <c r="S248" i="1"/>
  <c r="R257" i="1"/>
  <c r="S261" i="1"/>
  <c r="R267" i="1"/>
  <c r="S274" i="1"/>
  <c r="R280" i="1"/>
  <c r="Q289" i="1"/>
  <c r="Q292" i="1"/>
  <c r="R296" i="1"/>
  <c r="Q302" i="1"/>
  <c r="R305" i="1"/>
  <c r="Q311" i="1"/>
  <c r="S316" i="1"/>
  <c r="Q324" i="1"/>
  <c r="S326" i="1"/>
  <c r="Q151" i="1"/>
  <c r="S153" i="1"/>
  <c r="R338" i="1"/>
  <c r="S340" i="1"/>
  <c r="S343" i="1"/>
  <c r="Q355" i="1"/>
  <c r="R357" i="1"/>
  <c r="S358" i="1"/>
  <c r="R361" i="1"/>
  <c r="S364" i="1"/>
  <c r="Q366" i="1"/>
  <c r="R368" i="1"/>
  <c r="Q370" i="1"/>
  <c r="R373" i="1"/>
  <c r="S376" i="1"/>
  <c r="Q378" i="1"/>
  <c r="R382" i="1"/>
  <c r="S383" i="1"/>
  <c r="R385" i="1"/>
  <c r="Q387" i="1"/>
  <c r="R227" i="1"/>
  <c r="S228" i="1"/>
  <c r="S231" i="1"/>
  <c r="Q233" i="1"/>
  <c r="R237" i="1"/>
  <c r="Q246" i="1"/>
  <c r="Q249" i="1"/>
  <c r="R253" i="1"/>
  <c r="Q259" i="1"/>
  <c r="S264" i="1"/>
  <c r="R269" i="1"/>
  <c r="Q272" i="1"/>
  <c r="Q275" i="1"/>
  <c r="R279" i="1"/>
  <c r="Q282" i="1"/>
  <c r="S287" i="1"/>
  <c r="R293" i="1"/>
  <c r="S297" i="1"/>
  <c r="S300" i="1"/>
  <c r="S306" i="1"/>
  <c r="S309" i="1"/>
  <c r="R318" i="1"/>
  <c r="S322" i="1"/>
  <c r="S332" i="1"/>
  <c r="R155" i="1"/>
  <c r="S339" i="1"/>
  <c r="Q341" i="1"/>
  <c r="Q345" i="1"/>
  <c r="S353" i="1"/>
  <c r="R360" i="1"/>
  <c r="S363" i="1"/>
  <c r="Q365" i="1"/>
  <c r="R369" i="1"/>
  <c r="R372" i="1"/>
  <c r="S375" i="1"/>
  <c r="Q377" i="1"/>
  <c r="R380" i="1"/>
  <c r="R381" i="1"/>
  <c r="S384" i="1"/>
  <c r="R386" i="1"/>
  <c r="Q388" i="1"/>
  <c r="S392" i="1"/>
  <c r="S396" i="1"/>
  <c r="R398" i="1"/>
  <c r="Q400" i="1"/>
  <c r="S404" i="1"/>
  <c r="S408" i="1"/>
  <c r="R410" i="1"/>
  <c r="Q412" i="1"/>
  <c r="S416" i="1"/>
  <c r="R418" i="1"/>
  <c r="Q420" i="1"/>
  <c r="S424" i="1"/>
  <c r="R426" i="1"/>
  <c r="Q428" i="1"/>
  <c r="S432" i="1"/>
  <c r="R433" i="1"/>
  <c r="S436" i="1"/>
  <c r="S437" i="1"/>
  <c r="Q439" i="1"/>
  <c r="R442" i="1"/>
  <c r="R443" i="1"/>
  <c r="S446" i="1"/>
  <c r="Q448" i="1"/>
  <c r="Q449" i="1"/>
  <c r="R453" i="1"/>
  <c r="Q455" i="1"/>
  <c r="S459" i="1"/>
  <c r="Q462" i="1"/>
  <c r="R465" i="1"/>
  <c r="S469" i="1"/>
  <c r="Q471" i="1"/>
  <c r="R474" i="1"/>
  <c r="S477" i="1"/>
  <c r="Q479" i="1"/>
  <c r="R482" i="1"/>
  <c r="S485" i="1"/>
  <c r="Q487" i="1"/>
  <c r="R490" i="1"/>
  <c r="Q229" i="1"/>
  <c r="Q232" i="1"/>
  <c r="R234" i="1"/>
  <c r="Q239" i="1"/>
  <c r="S244" i="1"/>
  <c r="R250" i="1"/>
  <c r="Q255" i="1"/>
  <c r="R266" i="1"/>
  <c r="S270" i="1"/>
  <c r="R276" i="1"/>
  <c r="Q285" i="1"/>
  <c r="S290" i="1"/>
  <c r="R295" i="1"/>
  <c r="Q298" i="1"/>
  <c r="Q301" i="1"/>
  <c r="Q307" i="1"/>
  <c r="Q310" i="1"/>
  <c r="R314" i="1"/>
  <c r="Q320" i="1"/>
  <c r="S325" i="1"/>
  <c r="Q330" i="1"/>
  <c r="S152" i="1"/>
  <c r="R346" i="1"/>
  <c r="R350" i="1"/>
  <c r="Q354" i="1"/>
  <c r="R356" i="1"/>
  <c r="S362" i="1"/>
  <c r="Q364" i="1"/>
  <c r="R367" i="1"/>
  <c r="S368" i="1"/>
  <c r="R371" i="1"/>
  <c r="S374" i="1"/>
  <c r="Q376" i="1"/>
  <c r="R379" i="1"/>
  <c r="S385" i="1"/>
  <c r="R387" i="1"/>
  <c r="R236" i="1"/>
  <c r="Q242" i="1"/>
  <c r="S247" i="1"/>
  <c r="R252" i="1"/>
  <c r="Q258" i="1"/>
  <c r="R262" i="1"/>
  <c r="Q271" i="1"/>
  <c r="S273" i="1"/>
  <c r="R278" i="1"/>
  <c r="S280" i="1"/>
  <c r="S283" i="1"/>
  <c r="R292" i="1"/>
  <c r="S296" i="1"/>
  <c r="R302" i="1"/>
  <c r="S305" i="1"/>
  <c r="R311" i="1"/>
  <c r="Q316" i="1"/>
  <c r="Q326" i="1"/>
  <c r="S328" i="1"/>
  <c r="Q153" i="1"/>
  <c r="S338" i="1"/>
  <c r="S342" i="1"/>
  <c r="S352" i="1"/>
  <c r="R355" i="1"/>
  <c r="R359" i="1"/>
  <c r="S361" i="1"/>
  <c r="Q363" i="1"/>
  <c r="R366" i="1"/>
  <c r="S369" i="1"/>
  <c r="R370" i="1"/>
  <c r="S373" i="1"/>
  <c r="Q375" i="1"/>
  <c r="R378" i="1"/>
  <c r="S382" i="1"/>
  <c r="S386" i="1"/>
  <c r="R388" i="1"/>
  <c r="Q390" i="1"/>
  <c r="Q392" i="1"/>
  <c r="Q394" i="1"/>
  <c r="S230" i="1"/>
  <c r="R233" i="1"/>
  <c r="S237" i="1"/>
  <c r="S240" i="1"/>
  <c r="R249" i="1"/>
  <c r="S253" i="1"/>
  <c r="S256" i="1"/>
  <c r="R259" i="1"/>
  <c r="Q264" i="1"/>
  <c r="S269" i="1"/>
  <c r="R275" i="1"/>
  <c r="S279" i="1"/>
  <c r="Q281" i="1"/>
  <c r="Q284" i="1"/>
  <c r="R288" i="1"/>
  <c r="S299" i="1"/>
  <c r="S308" i="1"/>
  <c r="R313" i="1"/>
  <c r="Q319" i="1"/>
  <c r="R323" i="1"/>
  <c r="Q329" i="1"/>
  <c r="R333" i="1"/>
  <c r="Q156" i="1"/>
  <c r="R345" i="1"/>
  <c r="R349" i="1"/>
  <c r="Q353" i="1"/>
  <c r="S360" i="1"/>
  <c r="Q362" i="1"/>
  <c r="R365" i="1"/>
  <c r="S372" i="1"/>
  <c r="Q374" i="1"/>
  <c r="R377" i="1"/>
  <c r="S380" i="1"/>
  <c r="S381" i="1"/>
  <c r="Q383" i="1"/>
  <c r="S387" i="1"/>
  <c r="R389" i="1"/>
  <c r="Q391" i="1"/>
  <c r="R393" i="1"/>
  <c r="Q395" i="1"/>
  <c r="S399" i="1"/>
  <c r="Q393" i="1"/>
  <c r="Q401" i="1"/>
  <c r="Q402" i="1"/>
  <c r="R409" i="1"/>
  <c r="R411" i="1"/>
  <c r="R412" i="1"/>
  <c r="R413" i="1"/>
  <c r="S415" i="1"/>
  <c r="R425" i="1"/>
  <c r="R427" i="1"/>
  <c r="R428" i="1"/>
  <c r="R429" i="1"/>
  <c r="S431" i="1"/>
  <c r="Q447" i="1"/>
  <c r="R448" i="1"/>
  <c r="Q459" i="1"/>
  <c r="S461" i="1"/>
  <c r="R466" i="1"/>
  <c r="S468" i="1"/>
  <c r="S474" i="1"/>
  <c r="R480" i="1"/>
  <c r="S484" i="1"/>
  <c r="S490" i="1"/>
  <c r="Q497" i="1"/>
  <c r="S501" i="1"/>
  <c r="Q503" i="1"/>
  <c r="R505" i="1"/>
  <c r="S508" i="1"/>
  <c r="S509" i="1"/>
  <c r="Q511" i="1"/>
  <c r="R515" i="1"/>
  <c r="S518" i="1"/>
  <c r="Q520" i="1"/>
  <c r="R523" i="1"/>
  <c r="S526" i="1"/>
  <c r="Q528" i="1"/>
  <c r="R531" i="1"/>
  <c r="S534" i="1"/>
  <c r="Q536" i="1"/>
  <c r="R540" i="1"/>
  <c r="R541" i="1"/>
  <c r="S544" i="1"/>
  <c r="Q546" i="1"/>
  <c r="R549" i="1"/>
  <c r="S553" i="1"/>
  <c r="Q556" i="1"/>
  <c r="Q557" i="1"/>
  <c r="Q558" i="1"/>
  <c r="R563" i="1"/>
  <c r="R564" i="1"/>
  <c r="S569" i="1"/>
  <c r="S570" i="1"/>
  <c r="Q573" i="1"/>
  <c r="Q574" i="1"/>
  <c r="R579" i="1"/>
  <c r="R580" i="1"/>
  <c r="S585" i="1"/>
  <c r="S586" i="1"/>
  <c r="Q589" i="1"/>
  <c r="Q590" i="1"/>
  <c r="R595" i="1"/>
  <c r="S598" i="1"/>
  <c r="Q600" i="1"/>
  <c r="R603" i="1"/>
  <c r="S606" i="1"/>
  <c r="Q608" i="1"/>
  <c r="R611" i="1"/>
  <c r="S614" i="1"/>
  <c r="Q616" i="1"/>
  <c r="R619" i="1"/>
  <c r="S622" i="1"/>
  <c r="Q624" i="1"/>
  <c r="R627" i="1"/>
  <c r="Q399" i="1"/>
  <c r="Q407" i="1"/>
  <c r="S410" i="1"/>
  <c r="Q423" i="1"/>
  <c r="S426" i="1"/>
  <c r="S442" i="1"/>
  <c r="R444" i="1"/>
  <c r="Q450" i="1"/>
  <c r="R451" i="1"/>
  <c r="R463" i="1"/>
  <c r="Q469" i="1"/>
  <c r="Q472" i="1"/>
  <c r="R473" i="1"/>
  <c r="Q485" i="1"/>
  <c r="Q488" i="1"/>
  <c r="R489" i="1"/>
  <c r="R493" i="1"/>
  <c r="S495" i="1"/>
  <c r="R499" i="1"/>
  <c r="Q502" i="1"/>
  <c r="S507" i="1"/>
  <c r="Q510" i="1"/>
  <c r="R514" i="1"/>
  <c r="S517" i="1"/>
  <c r="Q519" i="1"/>
  <c r="R522" i="1"/>
  <c r="S525" i="1"/>
  <c r="Q527" i="1"/>
  <c r="R530" i="1"/>
  <c r="S533" i="1"/>
  <c r="Q535" i="1"/>
  <c r="R538" i="1"/>
  <c r="R539" i="1"/>
  <c r="S543" i="1"/>
  <c r="Q545" i="1"/>
  <c r="R548" i="1"/>
  <c r="S552" i="1"/>
  <c r="Q554" i="1"/>
  <c r="Q555" i="1"/>
  <c r="R561" i="1"/>
  <c r="R562" i="1"/>
  <c r="S567" i="1"/>
  <c r="S568" i="1"/>
  <c r="Q571" i="1"/>
  <c r="Q572" i="1"/>
  <c r="R577" i="1"/>
  <c r="R578" i="1"/>
  <c r="S583" i="1"/>
  <c r="S584" i="1"/>
  <c r="Q587" i="1"/>
  <c r="Q588" i="1"/>
  <c r="R593" i="1"/>
  <c r="R594" i="1"/>
  <c r="S597" i="1"/>
  <c r="Q599" i="1"/>
  <c r="R602" i="1"/>
  <c r="S605" i="1"/>
  <c r="Q607" i="1"/>
  <c r="R610" i="1"/>
  <c r="S613" i="1"/>
  <c r="Q615" i="1"/>
  <c r="R618" i="1"/>
  <c r="S621" i="1"/>
  <c r="Q623" i="1"/>
  <c r="R626" i="1"/>
  <c r="S629" i="1"/>
  <c r="Q631" i="1"/>
  <c r="R634" i="1"/>
  <c r="S637" i="1"/>
  <c r="Q639" i="1"/>
  <c r="Q389" i="1"/>
  <c r="R400" i="1"/>
  <c r="R401" i="1"/>
  <c r="Q405" i="1"/>
  <c r="Q406" i="1"/>
  <c r="S409" i="1"/>
  <c r="S411" i="1"/>
  <c r="Q419" i="1"/>
  <c r="Q421" i="1"/>
  <c r="Q422" i="1"/>
  <c r="S425" i="1"/>
  <c r="S427" i="1"/>
  <c r="R434" i="1"/>
  <c r="Q437" i="1"/>
  <c r="Q440" i="1"/>
  <c r="R441" i="1"/>
  <c r="S445" i="1"/>
  <c r="Q458" i="1"/>
  <c r="S460" i="1"/>
  <c r="S467" i="1"/>
  <c r="Q478" i="1"/>
  <c r="R479" i="1"/>
  <c r="S483" i="1"/>
  <c r="S494" i="1"/>
  <c r="Q496" i="1"/>
  <c r="R498" i="1"/>
  <c r="S500" i="1"/>
  <c r="S506" i="1"/>
  <c r="Q508" i="1"/>
  <c r="Q509" i="1"/>
  <c r="R512" i="1"/>
  <c r="R513" i="1"/>
  <c r="S516" i="1"/>
  <c r="Q518" i="1"/>
  <c r="R521" i="1"/>
  <c r="S524" i="1"/>
  <c r="Q526" i="1"/>
  <c r="R529" i="1"/>
  <c r="S532" i="1"/>
  <c r="Q534" i="1"/>
  <c r="R537" i="1"/>
  <c r="S542" i="1"/>
  <c r="Q544" i="1"/>
  <c r="R547" i="1"/>
  <c r="S550" i="1"/>
  <c r="S551" i="1"/>
  <c r="Q553" i="1"/>
  <c r="R559" i="1"/>
  <c r="R560" i="1"/>
  <c r="S565" i="1"/>
  <c r="S566" i="1"/>
  <c r="Q569" i="1"/>
  <c r="Q570" i="1"/>
  <c r="R575" i="1"/>
  <c r="R576" i="1"/>
  <c r="S581" i="1"/>
  <c r="S582" i="1"/>
  <c r="Q585" i="1"/>
  <c r="Q586" i="1"/>
  <c r="R591" i="1"/>
  <c r="R592" i="1"/>
  <c r="S596" i="1"/>
  <c r="Q598" i="1"/>
  <c r="R601" i="1"/>
  <c r="S604" i="1"/>
  <c r="Q606" i="1"/>
  <c r="R609" i="1"/>
  <c r="S612" i="1"/>
  <c r="Q614" i="1"/>
  <c r="R617" i="1"/>
  <c r="S620" i="1"/>
  <c r="Q622" i="1"/>
  <c r="R625" i="1"/>
  <c r="S628" i="1"/>
  <c r="Q630" i="1"/>
  <c r="S391" i="1"/>
  <c r="R397" i="1"/>
  <c r="R399" i="1"/>
  <c r="S435" i="1"/>
  <c r="Q446" i="1"/>
  <c r="Q454" i="1"/>
  <c r="Q456" i="1"/>
  <c r="Q457" i="1"/>
  <c r="Q461" i="1"/>
  <c r="R462" i="1"/>
  <c r="S466" i="1"/>
  <c r="Q468" i="1"/>
  <c r="S470" i="1"/>
  <c r="R475" i="1"/>
  <c r="Q484" i="1"/>
  <c r="S486" i="1"/>
  <c r="R491" i="1"/>
  <c r="R497" i="1"/>
  <c r="R503" i="1"/>
  <c r="S505" i="1"/>
  <c r="Q507" i="1"/>
  <c r="R511" i="1"/>
  <c r="S515" i="1"/>
  <c r="Q517" i="1"/>
  <c r="R520" i="1"/>
  <c r="S523" i="1"/>
  <c r="Q525" i="1"/>
  <c r="R528" i="1"/>
  <c r="S531" i="1"/>
  <c r="Q533" i="1"/>
  <c r="R536" i="1"/>
  <c r="S540" i="1"/>
  <c r="S541" i="1"/>
  <c r="Q543" i="1"/>
  <c r="R546" i="1"/>
  <c r="S549" i="1"/>
  <c r="Q552" i="1"/>
  <c r="R556" i="1"/>
  <c r="S398" i="1"/>
  <c r="S403" i="1"/>
  <c r="R405" i="1"/>
  <c r="S407" i="1"/>
  <c r="R417" i="1"/>
  <c r="R419" i="1"/>
  <c r="R420" i="1"/>
  <c r="R421" i="1"/>
  <c r="S423" i="1"/>
  <c r="Q436" i="1"/>
  <c r="S438" i="1"/>
  <c r="S444" i="1"/>
  <c r="R450" i="1"/>
  <c r="R472" i="1"/>
  <c r="S476" i="1"/>
  <c r="S482" i="1"/>
  <c r="R488" i="1"/>
  <c r="S492" i="1"/>
  <c r="S493" i="1"/>
  <c r="Q495" i="1"/>
  <c r="Q500" i="1"/>
  <c r="R502" i="1"/>
  <c r="S504" i="1"/>
  <c r="Q506" i="1"/>
  <c r="R510" i="1"/>
  <c r="S514" i="1"/>
  <c r="Q516" i="1"/>
  <c r="R519" i="1"/>
  <c r="S522" i="1"/>
  <c r="Q524" i="1"/>
  <c r="R527" i="1"/>
  <c r="S530" i="1"/>
  <c r="Q532" i="1"/>
  <c r="R535" i="1"/>
  <c r="S538" i="1"/>
  <c r="S539" i="1"/>
  <c r="Q542" i="1"/>
  <c r="R545" i="1"/>
  <c r="S548" i="1"/>
  <c r="Q550" i="1"/>
  <c r="Q551" i="1"/>
  <c r="R554" i="1"/>
  <c r="R555" i="1"/>
  <c r="S561" i="1"/>
  <c r="S562" i="1"/>
  <c r="Q565" i="1"/>
  <c r="Q566" i="1"/>
  <c r="R571" i="1"/>
  <c r="R572" i="1"/>
  <c r="S577" i="1"/>
  <c r="S578" i="1"/>
  <c r="Q581" i="1"/>
  <c r="Q582" i="1"/>
  <c r="R587" i="1"/>
  <c r="R588" i="1"/>
  <c r="S593" i="1"/>
  <c r="S594" i="1"/>
  <c r="Q596" i="1"/>
  <c r="R599" i="1"/>
  <c r="S602" i="1"/>
  <c r="Q604" i="1"/>
  <c r="R607" i="1"/>
  <c r="S610" i="1"/>
  <c r="Q612" i="1"/>
  <c r="R615" i="1"/>
  <c r="S618" i="1"/>
  <c r="Q620" i="1"/>
  <c r="R623" i="1"/>
  <c r="S626" i="1"/>
  <c r="Q628" i="1"/>
  <c r="R631" i="1"/>
  <c r="S634" i="1"/>
  <c r="Q636" i="1"/>
  <c r="S397" i="1"/>
  <c r="Q404" i="1"/>
  <c r="Q415" i="1"/>
  <c r="S418" i="1"/>
  <c r="Q431" i="1"/>
  <c r="S434" i="1"/>
  <c r="R440" i="1"/>
  <c r="Q445" i="1"/>
  <c r="S447" i="1"/>
  <c r="R452" i="1"/>
  <c r="R454" i="1"/>
  <c r="R455" i="1"/>
  <c r="R456" i="1"/>
  <c r="Q460" i="1"/>
  <c r="S465" i="1"/>
  <c r="Q477" i="1"/>
  <c r="Q480" i="1"/>
  <c r="R481" i="1"/>
  <c r="Q494" i="1"/>
  <c r="S498" i="1"/>
  <c r="R501" i="1"/>
  <c r="Q505" i="1"/>
  <c r="R508" i="1"/>
  <c r="R509" i="1"/>
  <c r="S512" i="1"/>
  <c r="S513" i="1"/>
  <c r="Q515" i="1"/>
  <c r="R518" i="1"/>
  <c r="S521" i="1"/>
  <c r="Q523" i="1"/>
  <c r="R526" i="1"/>
  <c r="S529" i="1"/>
  <c r="Q531" i="1"/>
  <c r="R534" i="1"/>
  <c r="S537" i="1"/>
  <c r="Q540" i="1"/>
  <c r="Q541" i="1"/>
  <c r="R544" i="1"/>
  <c r="S547" i="1"/>
  <c r="Q549" i="1"/>
  <c r="R553" i="1"/>
  <c r="Q411" i="1"/>
  <c r="Q413" i="1"/>
  <c r="Q414" i="1"/>
  <c r="S417" i="1"/>
  <c r="S419" i="1"/>
  <c r="Q427" i="1"/>
  <c r="Q429" i="1"/>
  <c r="Q430" i="1"/>
  <c r="Q435" i="1"/>
  <c r="S443" i="1"/>
  <c r="R449" i="1"/>
  <c r="S453" i="1"/>
  <c r="Q463" i="1"/>
  <c r="R464" i="1"/>
  <c r="Q470" i="1"/>
  <c r="R471" i="1"/>
  <c r="S475" i="1"/>
  <c r="Q486" i="1"/>
  <c r="R487" i="1"/>
  <c r="S491" i="1"/>
  <c r="Q493" i="1"/>
  <c r="S497" i="1"/>
  <c r="Q499" i="1"/>
  <c r="S503" i="1"/>
  <c r="R507" i="1"/>
  <c r="S511" i="1"/>
  <c r="Q514" i="1"/>
  <c r="R517" i="1"/>
  <c r="S520" i="1"/>
  <c r="Q522" i="1"/>
  <c r="R525" i="1"/>
  <c r="S528" i="1"/>
  <c r="Q530" i="1"/>
  <c r="R533" i="1"/>
  <c r="S536" i="1"/>
  <c r="Q538" i="1"/>
  <c r="Q539" i="1"/>
  <c r="R543" i="1"/>
  <c r="S546" i="1"/>
  <c r="Q548" i="1"/>
  <c r="S395" i="1"/>
  <c r="Q403" i="1"/>
  <c r="S433" i="1"/>
  <c r="Q438" i="1"/>
  <c r="R439" i="1"/>
  <c r="S452" i="1"/>
  <c r="S454" i="1"/>
  <c r="S458" i="1"/>
  <c r="R467" i="1"/>
  <c r="Q476" i="1"/>
  <c r="S478" i="1"/>
  <c r="R483" i="1"/>
  <c r="Q492" i="1"/>
  <c r="S496" i="1"/>
  <c r="Q498" i="1"/>
  <c r="R500" i="1"/>
  <c r="S502" i="1"/>
  <c r="Q504" i="1"/>
  <c r="R506" i="1"/>
  <c r="S510" i="1"/>
  <c r="Q512" i="1"/>
  <c r="Q513" i="1"/>
  <c r="R516" i="1"/>
  <c r="S519" i="1"/>
  <c r="Q521" i="1"/>
  <c r="R524" i="1"/>
  <c r="S527" i="1"/>
  <c r="Q529" i="1"/>
  <c r="R532" i="1"/>
  <c r="S535" i="1"/>
  <c r="Q537" i="1"/>
  <c r="R542" i="1"/>
  <c r="S545" i="1"/>
  <c r="Q547" i="1"/>
  <c r="R550" i="1"/>
  <c r="R551" i="1"/>
  <c r="S554" i="1"/>
  <c r="S555" i="1"/>
  <c r="R567" i="1"/>
  <c r="R570" i="1"/>
  <c r="Q580" i="1"/>
  <c r="R581" i="1"/>
  <c r="S588" i="1"/>
  <c r="S599" i="1"/>
  <c r="R605" i="1"/>
  <c r="S609" i="1"/>
  <c r="S615" i="1"/>
  <c r="R621" i="1"/>
  <c r="S625" i="1"/>
  <c r="S632" i="1"/>
  <c r="Q634" i="1"/>
  <c r="R635" i="1"/>
  <c r="Q638" i="1"/>
  <c r="R640" i="1"/>
  <c r="S643" i="1"/>
  <c r="Q645" i="1"/>
  <c r="R648" i="1"/>
  <c r="S651" i="1"/>
  <c r="Q653" i="1"/>
  <c r="R656" i="1"/>
  <c r="S659" i="1"/>
  <c r="Q661" i="1"/>
  <c r="R664" i="1"/>
  <c r="S667" i="1"/>
  <c r="Q669" i="1"/>
  <c r="R672" i="1"/>
  <c r="S675" i="1"/>
  <c r="Q677" i="1"/>
  <c r="R680" i="1"/>
  <c r="S683" i="1"/>
  <c r="Q685" i="1"/>
  <c r="R689" i="1"/>
  <c r="S692" i="1"/>
  <c r="S696" i="1"/>
  <c r="R698" i="1"/>
  <c r="Q700" i="1"/>
  <c r="S704" i="1"/>
  <c r="R706" i="1"/>
  <c r="Q708" i="1"/>
  <c r="S712" i="1"/>
  <c r="R714" i="1"/>
  <c r="Q716" i="1"/>
  <c r="S720" i="1"/>
  <c r="R722" i="1"/>
  <c r="Q724" i="1"/>
  <c r="S728" i="1"/>
  <c r="R730" i="1"/>
  <c r="Q732" i="1"/>
  <c r="S736" i="1"/>
  <c r="R738" i="1"/>
  <c r="Q740" i="1"/>
  <c r="S744" i="1"/>
  <c r="R746" i="1"/>
  <c r="Q748" i="1"/>
  <c r="S752" i="1"/>
  <c r="R754" i="1"/>
  <c r="Q756" i="1"/>
  <c r="S760" i="1"/>
  <c r="R762" i="1"/>
  <c r="Q764" i="1"/>
  <c r="S768" i="1"/>
  <c r="R770" i="1"/>
  <c r="Q772" i="1"/>
  <c r="S776" i="1"/>
  <c r="R335" i="1"/>
  <c r="Q780" i="1"/>
  <c r="P6" i="1"/>
  <c r="P10" i="1"/>
  <c r="P18" i="1"/>
  <c r="P26" i="1"/>
  <c r="P34" i="1"/>
  <c r="P42" i="1"/>
  <c r="P50" i="1"/>
  <c r="P58" i="1"/>
  <c r="P66" i="1"/>
  <c r="P74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351" i="1"/>
  <c r="P184" i="1"/>
  <c r="P188" i="1"/>
  <c r="P192" i="1"/>
  <c r="P201" i="1"/>
  <c r="P209" i="1"/>
  <c r="P217" i="1"/>
  <c r="P225" i="1"/>
  <c r="P233" i="1"/>
  <c r="P241" i="1"/>
  <c r="P249" i="1"/>
  <c r="P257" i="1"/>
  <c r="P265" i="1"/>
  <c r="P273" i="1"/>
  <c r="P281" i="1"/>
  <c r="P289" i="1"/>
  <c r="P297" i="1"/>
  <c r="P305" i="1"/>
  <c r="P313" i="1"/>
  <c r="P321" i="1"/>
  <c r="P329" i="1"/>
  <c r="P154" i="1"/>
  <c r="P342" i="1"/>
  <c r="P353" i="1"/>
  <c r="P361" i="1"/>
  <c r="P375" i="1"/>
  <c r="P383" i="1"/>
  <c r="P387" i="1"/>
  <c r="P391" i="1"/>
  <c r="P394" i="1"/>
  <c r="P398" i="1"/>
  <c r="P402" i="1"/>
  <c r="P405" i="1"/>
  <c r="P409" i="1"/>
  <c r="P413" i="1"/>
  <c r="P417" i="1"/>
  <c r="P421" i="1"/>
  <c r="P425" i="1"/>
  <c r="P429" i="1"/>
  <c r="P433" i="1"/>
  <c r="P441" i="1"/>
  <c r="P449" i="1"/>
  <c r="P459" i="1"/>
  <c r="P467" i="1"/>
  <c r="P475" i="1"/>
  <c r="P483" i="1"/>
  <c r="P491" i="1"/>
  <c r="P499" i="1"/>
  <c r="P507" i="1"/>
  <c r="P515" i="1"/>
  <c r="P523" i="1"/>
  <c r="P531" i="1"/>
  <c r="P539" i="1"/>
  <c r="P547" i="1"/>
  <c r="P555" i="1"/>
  <c r="P563" i="1"/>
  <c r="P571" i="1"/>
  <c r="P579" i="1"/>
  <c r="P587" i="1"/>
  <c r="P595" i="1"/>
  <c r="P603" i="1"/>
  <c r="P611" i="1"/>
  <c r="P619" i="1"/>
  <c r="Q562" i="1"/>
  <c r="S564" i="1"/>
  <c r="S574" i="1"/>
  <c r="Q576" i="1"/>
  <c r="Q583" i="1"/>
  <c r="Q594" i="1"/>
  <c r="Q597" i="1"/>
  <c r="R598" i="1"/>
  <c r="Q610" i="1"/>
  <c r="Q613" i="1"/>
  <c r="R614" i="1"/>
  <c r="Q626" i="1"/>
  <c r="Q629" i="1"/>
  <c r="R630" i="1"/>
  <c r="S631" i="1"/>
  <c r="Q633" i="1"/>
  <c r="S636" i="1"/>
  <c r="R639" i="1"/>
  <c r="S642" i="1"/>
  <c r="Q644" i="1"/>
  <c r="R647" i="1"/>
  <c r="S650" i="1"/>
  <c r="Q652" i="1"/>
  <c r="R655" i="1"/>
  <c r="S658" i="1"/>
  <c r="Q660" i="1"/>
  <c r="R663" i="1"/>
  <c r="S666" i="1"/>
  <c r="Q668" i="1"/>
  <c r="R671" i="1"/>
  <c r="S674" i="1"/>
  <c r="Q676" i="1"/>
  <c r="R679" i="1"/>
  <c r="S682" i="1"/>
  <c r="Q684" i="1"/>
  <c r="R687" i="1"/>
  <c r="R688" i="1"/>
  <c r="S691" i="1"/>
  <c r="Q693" i="1"/>
  <c r="S697" i="1"/>
  <c r="R699" i="1"/>
  <c r="Q701" i="1"/>
  <c r="S705" i="1"/>
  <c r="R707" i="1"/>
  <c r="Q709" i="1"/>
  <c r="S713" i="1"/>
  <c r="R715" i="1"/>
  <c r="Q717" i="1"/>
  <c r="S721" i="1"/>
  <c r="R723" i="1"/>
  <c r="Q725" i="1"/>
  <c r="S729" i="1"/>
  <c r="R731" i="1"/>
  <c r="Q733" i="1"/>
  <c r="S737" i="1"/>
  <c r="R739" i="1"/>
  <c r="Q741" i="1"/>
  <c r="S745" i="1"/>
  <c r="R747" i="1"/>
  <c r="Q749" i="1"/>
  <c r="S753" i="1"/>
  <c r="R755" i="1"/>
  <c r="Q757" i="1"/>
  <c r="S761" i="1"/>
  <c r="R763" i="1"/>
  <c r="Q765" i="1"/>
  <c r="S769" i="1"/>
  <c r="R771" i="1"/>
  <c r="Q773" i="1"/>
  <c r="S777" i="1"/>
  <c r="R779" i="1"/>
  <c r="Q781" i="1"/>
  <c r="R3" i="1"/>
  <c r="P13" i="1"/>
  <c r="P21" i="1"/>
  <c r="P29" i="1"/>
  <c r="P37" i="1"/>
  <c r="P45" i="1"/>
  <c r="P53" i="1"/>
  <c r="P61" i="1"/>
  <c r="P69" i="1"/>
  <c r="P77" i="1"/>
  <c r="P150" i="1"/>
  <c r="P176" i="1"/>
  <c r="P158" i="1"/>
  <c r="P162" i="1"/>
  <c r="P166" i="1"/>
  <c r="P178" i="1"/>
  <c r="P196" i="1"/>
  <c r="P204" i="1"/>
  <c r="P212" i="1"/>
  <c r="P220" i="1"/>
  <c r="P228" i="1"/>
  <c r="P236" i="1"/>
  <c r="P244" i="1"/>
  <c r="P252" i="1"/>
  <c r="P260" i="1"/>
  <c r="P268" i="1"/>
  <c r="P276" i="1"/>
  <c r="P284" i="1"/>
  <c r="P292" i="1"/>
  <c r="P300" i="1"/>
  <c r="P308" i="1"/>
  <c r="P316" i="1"/>
  <c r="P324" i="1"/>
  <c r="P332" i="1"/>
  <c r="P337" i="1"/>
  <c r="P346" i="1"/>
  <c r="P356" i="1"/>
  <c r="P364" i="1"/>
  <c r="P370" i="1"/>
  <c r="P378" i="1"/>
  <c r="P436" i="1"/>
  <c r="P444" i="1"/>
  <c r="P452" i="1"/>
  <c r="P456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598" i="1"/>
  <c r="P606" i="1"/>
  <c r="P614" i="1"/>
  <c r="P622" i="1"/>
  <c r="P630" i="1"/>
  <c r="P638" i="1"/>
  <c r="P646" i="1"/>
  <c r="P654" i="1"/>
  <c r="P662" i="1"/>
  <c r="P670" i="1"/>
  <c r="P678" i="1"/>
  <c r="P686" i="1"/>
  <c r="P609" i="1"/>
  <c r="P617" i="1"/>
  <c r="P641" i="1"/>
  <c r="R558" i="1"/>
  <c r="S560" i="1"/>
  <c r="R566" i="1"/>
  <c r="S573" i="1"/>
  <c r="Q575" i="1"/>
  <c r="Q579" i="1"/>
  <c r="R584" i="1"/>
  <c r="R590" i="1"/>
  <c r="S592" i="1"/>
  <c r="Q603" i="1"/>
  <c r="R604" i="1"/>
  <c r="S608" i="1"/>
  <c r="Q619" i="1"/>
  <c r="R620" i="1"/>
  <c r="S624" i="1"/>
  <c r="Q632" i="1"/>
  <c r="Q637" i="1"/>
  <c r="S641" i="1"/>
  <c r="Q643" i="1"/>
  <c r="R646" i="1"/>
  <c r="S649" i="1"/>
  <c r="Q651" i="1"/>
  <c r="R654" i="1"/>
  <c r="S657" i="1"/>
  <c r="Q659" i="1"/>
  <c r="R662" i="1"/>
  <c r="S665" i="1"/>
  <c r="Q667" i="1"/>
  <c r="R670" i="1"/>
  <c r="S673" i="1"/>
  <c r="Q675" i="1"/>
  <c r="R678" i="1"/>
  <c r="S681" i="1"/>
  <c r="Q683" i="1"/>
  <c r="R686" i="1"/>
  <c r="S690" i="1"/>
  <c r="Q692" i="1"/>
  <c r="Q694" i="1"/>
  <c r="S698" i="1"/>
  <c r="R700" i="1"/>
  <c r="Q702" i="1"/>
  <c r="S706" i="1"/>
  <c r="R708" i="1"/>
  <c r="Q710" i="1"/>
  <c r="S714" i="1"/>
  <c r="R716" i="1"/>
  <c r="Q718" i="1"/>
  <c r="S722" i="1"/>
  <c r="R724" i="1"/>
  <c r="Q726" i="1"/>
  <c r="S730" i="1"/>
  <c r="R732" i="1"/>
  <c r="Q734" i="1"/>
  <c r="S738" i="1"/>
  <c r="R740" i="1"/>
  <c r="Q742" i="1"/>
  <c r="S746" i="1"/>
  <c r="R748" i="1"/>
  <c r="Q750" i="1"/>
  <c r="S754" i="1"/>
  <c r="R756" i="1"/>
  <c r="Q758" i="1"/>
  <c r="S762" i="1"/>
  <c r="R764" i="1"/>
  <c r="Q766" i="1"/>
  <c r="S770" i="1"/>
  <c r="R772" i="1"/>
  <c r="Q774" i="1"/>
  <c r="S335" i="1"/>
  <c r="R780" i="1"/>
  <c r="Q782" i="1"/>
  <c r="P7" i="1"/>
  <c r="P16" i="1"/>
  <c r="P24" i="1"/>
  <c r="P32" i="1"/>
  <c r="P40" i="1"/>
  <c r="P48" i="1"/>
  <c r="P56" i="1"/>
  <c r="P64" i="1"/>
  <c r="P72" i="1"/>
  <c r="P80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70" i="1"/>
  <c r="P336" i="1"/>
  <c r="P181" i="1"/>
  <c r="P185" i="1"/>
  <c r="P189" i="1"/>
  <c r="P193" i="1"/>
  <c r="P199" i="1"/>
  <c r="P207" i="1"/>
  <c r="P215" i="1"/>
  <c r="P223" i="1"/>
  <c r="P231" i="1"/>
  <c r="P239" i="1"/>
  <c r="P247" i="1"/>
  <c r="P255" i="1"/>
  <c r="P263" i="1"/>
  <c r="P271" i="1"/>
  <c r="P279" i="1"/>
  <c r="P287" i="1"/>
  <c r="P295" i="1"/>
  <c r="P303" i="1"/>
  <c r="P311" i="1"/>
  <c r="P319" i="1"/>
  <c r="P327" i="1"/>
  <c r="P152" i="1"/>
  <c r="P340" i="1"/>
  <c r="P350" i="1"/>
  <c r="P359" i="1"/>
  <c r="P367" i="1"/>
  <c r="P373" i="1"/>
  <c r="P381" i="1"/>
  <c r="P384" i="1"/>
  <c r="P388" i="1"/>
  <c r="P395" i="1"/>
  <c r="P399" i="1"/>
  <c r="P403" i="1"/>
  <c r="P406" i="1"/>
  <c r="P410" i="1"/>
  <c r="P414" i="1"/>
  <c r="P418" i="1"/>
  <c r="P422" i="1"/>
  <c r="P426" i="1"/>
  <c r="P430" i="1"/>
  <c r="P439" i="1"/>
  <c r="P447" i="1"/>
  <c r="P465" i="1"/>
  <c r="P473" i="1"/>
  <c r="P481" i="1"/>
  <c r="P489" i="1"/>
  <c r="P497" i="1"/>
  <c r="P505" i="1"/>
  <c r="P513" i="1"/>
  <c r="P521" i="1"/>
  <c r="P529" i="1"/>
  <c r="P537" i="1"/>
  <c r="P545" i="1"/>
  <c r="P553" i="1"/>
  <c r="P561" i="1"/>
  <c r="P569" i="1"/>
  <c r="P577" i="1"/>
  <c r="P585" i="1"/>
  <c r="P593" i="1"/>
  <c r="P601" i="1"/>
  <c r="P625" i="1"/>
  <c r="P633" i="1"/>
  <c r="R557" i="1"/>
  <c r="S559" i="1"/>
  <c r="Q561" i="1"/>
  <c r="S563" i="1"/>
  <c r="Q568" i="1"/>
  <c r="R569" i="1"/>
  <c r="S587" i="1"/>
  <c r="R589" i="1"/>
  <c r="S591" i="1"/>
  <c r="Q593" i="1"/>
  <c r="S595" i="1"/>
  <c r="R600" i="1"/>
  <c r="Q609" i="1"/>
  <c r="S611" i="1"/>
  <c r="R616" i="1"/>
  <c r="Q625" i="1"/>
  <c r="S627" i="1"/>
  <c r="S635" i="1"/>
  <c r="R638" i="1"/>
  <c r="S640" i="1"/>
  <c r="Q642" i="1"/>
  <c r="R645" i="1"/>
  <c r="S648" i="1"/>
  <c r="Q650" i="1"/>
  <c r="R653" i="1"/>
  <c r="S656" i="1"/>
  <c r="Q658" i="1"/>
  <c r="R661" i="1"/>
  <c r="S664" i="1"/>
  <c r="Q666" i="1"/>
  <c r="R669" i="1"/>
  <c r="S672" i="1"/>
  <c r="Q674" i="1"/>
  <c r="R677" i="1"/>
  <c r="S680" i="1"/>
  <c r="Q682" i="1"/>
  <c r="R685" i="1"/>
  <c r="S689" i="1"/>
  <c r="Q691" i="1"/>
  <c r="R693" i="1"/>
  <c r="Q695" i="1"/>
  <c r="S699" i="1"/>
  <c r="R701" i="1"/>
  <c r="Q703" i="1"/>
  <c r="S707" i="1"/>
  <c r="R709" i="1"/>
  <c r="Q711" i="1"/>
  <c r="S715" i="1"/>
  <c r="R717" i="1"/>
  <c r="Q719" i="1"/>
  <c r="S723" i="1"/>
  <c r="R725" i="1"/>
  <c r="Q727" i="1"/>
  <c r="S731" i="1"/>
  <c r="R733" i="1"/>
  <c r="Q735" i="1"/>
  <c r="S739" i="1"/>
  <c r="R741" i="1"/>
  <c r="Q743" i="1"/>
  <c r="S747" i="1"/>
  <c r="R749" i="1"/>
  <c r="R552" i="1"/>
  <c r="Q564" i="1"/>
  <c r="R565" i="1"/>
  <c r="S572" i="1"/>
  <c r="R583" i="1"/>
  <c r="R586" i="1"/>
  <c r="R597" i="1"/>
  <c r="S601" i="1"/>
  <c r="S607" i="1"/>
  <c r="R613" i="1"/>
  <c r="S617" i="1"/>
  <c r="S623" i="1"/>
  <c r="R629" i="1"/>
  <c r="S630" i="1"/>
  <c r="R633" i="1"/>
  <c r="S639" i="1"/>
  <c r="Q641" i="1"/>
  <c r="R644" i="1"/>
  <c r="S647" i="1"/>
  <c r="Q649" i="1"/>
  <c r="R652" i="1"/>
  <c r="S655" i="1"/>
  <c r="Q657" i="1"/>
  <c r="R660" i="1"/>
  <c r="S663" i="1"/>
  <c r="Q665" i="1"/>
  <c r="R668" i="1"/>
  <c r="S671" i="1"/>
  <c r="Q673" i="1"/>
  <c r="R676" i="1"/>
  <c r="S679" i="1"/>
  <c r="Q681" i="1"/>
  <c r="R684" i="1"/>
  <c r="S687" i="1"/>
  <c r="S688" i="1"/>
  <c r="Q690" i="1"/>
  <c r="R694" i="1"/>
  <c r="Q696" i="1"/>
  <c r="S700" i="1"/>
  <c r="R702" i="1"/>
  <c r="Q704" i="1"/>
  <c r="S708" i="1"/>
  <c r="R710" i="1"/>
  <c r="Q712" i="1"/>
  <c r="S716" i="1"/>
  <c r="R718" i="1"/>
  <c r="Q720" i="1"/>
  <c r="S724" i="1"/>
  <c r="R726" i="1"/>
  <c r="Q728" i="1"/>
  <c r="S732" i="1"/>
  <c r="R734" i="1"/>
  <c r="Q736" i="1"/>
  <c r="S740" i="1"/>
  <c r="R742" i="1"/>
  <c r="Q744" i="1"/>
  <c r="S748" i="1"/>
  <c r="R750" i="1"/>
  <c r="Q752" i="1"/>
  <c r="S756" i="1"/>
  <c r="R758" i="1"/>
  <c r="Q760" i="1"/>
  <c r="S764" i="1"/>
  <c r="R766" i="1"/>
  <c r="Q768" i="1"/>
  <c r="S772" i="1"/>
  <c r="R774" i="1"/>
  <c r="Q776" i="1"/>
  <c r="S780" i="1"/>
  <c r="R782" i="1"/>
  <c r="P4" i="1"/>
  <c r="P8" i="1"/>
  <c r="P14" i="1"/>
  <c r="P22" i="1"/>
  <c r="P30" i="1"/>
  <c r="P38" i="1"/>
  <c r="P46" i="1"/>
  <c r="P54" i="1"/>
  <c r="P62" i="1"/>
  <c r="P70" i="1"/>
  <c r="P78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71" i="1"/>
  <c r="P179" i="1"/>
  <c r="P182" i="1"/>
  <c r="P186" i="1"/>
  <c r="P190" i="1"/>
  <c r="P194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38" i="1"/>
  <c r="P347" i="1"/>
  <c r="P357" i="1"/>
  <c r="P365" i="1"/>
  <c r="P371" i="1"/>
  <c r="P379" i="1"/>
  <c r="P385" i="1"/>
  <c r="P389" i="1"/>
  <c r="P396" i="1"/>
  <c r="P400" i="1"/>
  <c r="P407" i="1"/>
  <c r="P411" i="1"/>
  <c r="P415" i="1"/>
  <c r="P419" i="1"/>
  <c r="P423" i="1"/>
  <c r="P427" i="1"/>
  <c r="P431" i="1"/>
  <c r="P437" i="1"/>
  <c r="P44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S558" i="1"/>
  <c r="Q560" i="1"/>
  <c r="Q567" i="1"/>
  <c r="Q578" i="1"/>
  <c r="S580" i="1"/>
  <c r="S590" i="1"/>
  <c r="Q592" i="1"/>
  <c r="Q602" i="1"/>
  <c r="Q605" i="1"/>
  <c r="R606" i="1"/>
  <c r="Q618" i="1"/>
  <c r="Q621" i="1"/>
  <c r="R622" i="1"/>
  <c r="R632" i="1"/>
  <c r="Q635" i="1"/>
  <c r="R637" i="1"/>
  <c r="Q640" i="1"/>
  <c r="R643" i="1"/>
  <c r="S646" i="1"/>
  <c r="Q648" i="1"/>
  <c r="R651" i="1"/>
  <c r="S654" i="1"/>
  <c r="Q656" i="1"/>
  <c r="R659" i="1"/>
  <c r="S662" i="1"/>
  <c r="Q664" i="1"/>
  <c r="R667" i="1"/>
  <c r="S670" i="1"/>
  <c r="Q672" i="1"/>
  <c r="R675" i="1"/>
  <c r="S678" i="1"/>
  <c r="Q680" i="1"/>
  <c r="R683" i="1"/>
  <c r="S686" i="1"/>
  <c r="Q689" i="1"/>
  <c r="R692" i="1"/>
  <c r="S693" i="1"/>
  <c r="R695" i="1"/>
  <c r="Q697" i="1"/>
  <c r="S701" i="1"/>
  <c r="R703" i="1"/>
  <c r="Q705" i="1"/>
  <c r="S709" i="1"/>
  <c r="R711" i="1"/>
  <c r="Q713" i="1"/>
  <c r="S717" i="1"/>
  <c r="R719" i="1"/>
  <c r="Q721" i="1"/>
  <c r="S725" i="1"/>
  <c r="R727" i="1"/>
  <c r="Q729" i="1"/>
  <c r="S733" i="1"/>
  <c r="R735" i="1"/>
  <c r="Q737" i="1"/>
  <c r="S557" i="1"/>
  <c r="Q559" i="1"/>
  <c r="Q563" i="1"/>
  <c r="R568" i="1"/>
  <c r="R574" i="1"/>
  <c r="S576" i="1"/>
  <c r="R582" i="1"/>
  <c r="S589" i="1"/>
  <c r="Q591" i="1"/>
  <c r="Q595" i="1"/>
  <c r="R596" i="1"/>
  <c r="S600" i="1"/>
  <c r="Q611" i="1"/>
  <c r="R612" i="1"/>
  <c r="S616" i="1"/>
  <c r="Q627" i="1"/>
  <c r="R628" i="1"/>
  <c r="R636" i="1"/>
  <c r="S638" i="1"/>
  <c r="R642" i="1"/>
  <c r="S645" i="1"/>
  <c r="Q647" i="1"/>
  <c r="R650" i="1"/>
  <c r="S653" i="1"/>
  <c r="Q655" i="1"/>
  <c r="R658" i="1"/>
  <c r="S661" i="1"/>
  <c r="Q663" i="1"/>
  <c r="R666" i="1"/>
  <c r="S669" i="1"/>
  <c r="Q671" i="1"/>
  <c r="R674" i="1"/>
  <c r="S677" i="1"/>
  <c r="Q679" i="1"/>
  <c r="R682" i="1"/>
  <c r="S685" i="1"/>
  <c r="Q687" i="1"/>
  <c r="Q688" i="1"/>
  <c r="R691" i="1"/>
  <c r="S694" i="1"/>
  <c r="R696" i="1"/>
  <c r="Q698" i="1"/>
  <c r="S702" i="1"/>
  <c r="R704" i="1"/>
  <c r="Q706" i="1"/>
  <c r="S710" i="1"/>
  <c r="R712" i="1"/>
  <c r="Q714" i="1"/>
  <c r="S718" i="1"/>
  <c r="R720" i="1"/>
  <c r="Q722" i="1"/>
  <c r="S726" i="1"/>
  <c r="R728" i="1"/>
  <c r="Q730" i="1"/>
  <c r="S734" i="1"/>
  <c r="R736" i="1"/>
  <c r="Q738" i="1"/>
  <c r="S742" i="1"/>
  <c r="R744" i="1"/>
  <c r="S556" i="1"/>
  <c r="S571" i="1"/>
  <c r="R573" i="1"/>
  <c r="S575" i="1"/>
  <c r="Q577" i="1"/>
  <c r="S579" i="1"/>
  <c r="Q584" i="1"/>
  <c r="R585" i="1"/>
  <c r="Q601" i="1"/>
  <c r="S603" i="1"/>
  <c r="R608" i="1"/>
  <c r="Q617" i="1"/>
  <c r="S619" i="1"/>
  <c r="R624" i="1"/>
  <c r="S633" i="1"/>
  <c r="R641" i="1"/>
  <c r="S644" i="1"/>
  <c r="Q646" i="1"/>
  <c r="R649" i="1"/>
  <c r="S652" i="1"/>
  <c r="Q654" i="1"/>
  <c r="R657" i="1"/>
  <c r="S660" i="1"/>
  <c r="Q662" i="1"/>
  <c r="R665" i="1"/>
  <c r="S668" i="1"/>
  <c r="Q670" i="1"/>
  <c r="R673" i="1"/>
  <c r="S676" i="1"/>
  <c r="Q678" i="1"/>
  <c r="R681" i="1"/>
  <c r="S684" i="1"/>
  <c r="Q686" i="1"/>
  <c r="R690" i="1"/>
  <c r="S695" i="1"/>
  <c r="R697" i="1"/>
  <c r="Q699" i="1"/>
  <c r="S703" i="1"/>
  <c r="R705" i="1"/>
  <c r="Q707" i="1"/>
  <c r="S711" i="1"/>
  <c r="R713" i="1"/>
  <c r="Q715" i="1"/>
  <c r="S719" i="1"/>
  <c r="R721" i="1"/>
  <c r="Q723" i="1"/>
  <c r="S727" i="1"/>
  <c r="R729" i="1"/>
  <c r="Q731" i="1"/>
  <c r="S735" i="1"/>
  <c r="R737" i="1"/>
  <c r="Q739" i="1"/>
  <c r="S743" i="1"/>
  <c r="R745" i="1"/>
  <c r="Q747" i="1"/>
  <c r="S751" i="1"/>
  <c r="R753" i="1"/>
  <c r="Q755" i="1"/>
  <c r="S759" i="1"/>
  <c r="R761" i="1"/>
  <c r="Q763" i="1"/>
  <c r="P782" i="1"/>
  <c r="P774" i="1"/>
  <c r="P766" i="1"/>
  <c r="P742" i="1"/>
  <c r="P688" i="1"/>
  <c r="P685" i="1"/>
  <c r="P674" i="1"/>
  <c r="P663" i="1"/>
  <c r="P660" i="1"/>
  <c r="P649" i="1"/>
  <c r="P626" i="1"/>
  <c r="P623" i="1"/>
  <c r="P620" i="1"/>
  <c r="P568" i="1"/>
  <c r="P552" i="1"/>
  <c r="P536" i="1"/>
  <c r="P520" i="1"/>
  <c r="P504" i="1"/>
  <c r="P488" i="1"/>
  <c r="P472" i="1"/>
  <c r="P455" i="1"/>
  <c r="P451" i="1"/>
  <c r="P448" i="1"/>
  <c r="P435" i="1"/>
  <c r="P412" i="1"/>
  <c r="P401" i="1"/>
  <c r="P377" i="1"/>
  <c r="P374" i="1"/>
  <c r="P354" i="1"/>
  <c r="P155" i="1"/>
  <c r="P322" i="1"/>
  <c r="P306" i="1"/>
  <c r="P290" i="1"/>
  <c r="P274" i="1"/>
  <c r="P258" i="1"/>
  <c r="P242" i="1"/>
  <c r="P226" i="1"/>
  <c r="P210" i="1"/>
  <c r="P177" i="1"/>
  <c r="P348" i="1"/>
  <c r="P157" i="1"/>
  <c r="P129" i="1"/>
  <c r="P97" i="1"/>
  <c r="P67" i="1"/>
  <c r="P51" i="1"/>
  <c r="P35" i="1"/>
  <c r="P19" i="1"/>
  <c r="P9" i="1"/>
  <c r="S779" i="1"/>
  <c r="R777" i="1"/>
  <c r="R776" i="1"/>
  <c r="R775" i="1"/>
  <c r="R773" i="1"/>
  <c r="S763" i="1"/>
  <c r="Q761" i="1"/>
  <c r="Q751" i="1"/>
  <c r="Q745" i="1"/>
  <c r="S741" i="1"/>
  <c r="O1" i="1"/>
  <c r="AQ705" i="10" l="1"/>
  <c r="AL705" i="10"/>
  <c r="AR705" i="10" s="1"/>
  <c r="M146" i="12" s="1"/>
  <c r="AD783" i="1"/>
  <c r="AJ783" i="1" s="1"/>
  <c r="AD784" i="1"/>
  <c r="AD207" i="1"/>
  <c r="AD204" i="1"/>
  <c r="AD346" i="1"/>
  <c r="AD444" i="1"/>
  <c r="AD622" i="1"/>
  <c r="AD239" i="1"/>
  <c r="AD319" i="1"/>
  <c r="AD384" i="1"/>
  <c r="AD465" i="1"/>
  <c r="AD374" i="1"/>
  <c r="AD290" i="1"/>
  <c r="AD258" i="1"/>
  <c r="AD475" i="1"/>
  <c r="AD325" i="1"/>
  <c r="AD385" i="1"/>
  <c r="AD535" i="1"/>
  <c r="AD34" i="1"/>
  <c r="AD351" i="1"/>
  <c r="AD329" i="1"/>
  <c r="AD383" i="1"/>
  <c r="AD236" i="1"/>
  <c r="AD223" i="1"/>
  <c r="AD263" i="1"/>
  <c r="AD171" i="1"/>
  <c r="AD317" i="1"/>
  <c r="AD463" i="1"/>
  <c r="AD437" i="1"/>
  <c r="AL706" i="10"/>
  <c r="AR706" i="10" s="1"/>
  <c r="AD30" i="1"/>
  <c r="AE30" i="1" s="1"/>
  <c r="AF30" i="1" s="1"/>
  <c r="AG30" i="1" s="1"/>
  <c r="AH30" i="1" s="1"/>
  <c r="AI30" i="1" s="1"/>
  <c r="AD24" i="1"/>
  <c r="AD306" i="1"/>
  <c r="AE306" i="1" s="1"/>
  <c r="AF306" i="1" s="1"/>
  <c r="AG306" i="1" s="1"/>
  <c r="AH306" i="1" s="1"/>
  <c r="AI306" i="1" s="1"/>
  <c r="AD67" i="1"/>
  <c r="AE67" i="1" s="1"/>
  <c r="AF67" i="1" s="1"/>
  <c r="AG67" i="1" s="1"/>
  <c r="AH67" i="1" s="1"/>
  <c r="AI67" i="1" s="1"/>
  <c r="AD115" i="1"/>
  <c r="AE115" i="1" s="1"/>
  <c r="AF115" i="1" s="1"/>
  <c r="AG115" i="1" s="1"/>
  <c r="AH115" i="1" s="1"/>
  <c r="AI115" i="1" s="1"/>
  <c r="AD338" i="1"/>
  <c r="AE338" i="1" s="1"/>
  <c r="AF338" i="1" s="1"/>
  <c r="AG338" i="1" s="1"/>
  <c r="AH338" i="1" s="1"/>
  <c r="AI338" i="1" s="1"/>
  <c r="AD118" i="1"/>
  <c r="AE118" i="1" s="1"/>
  <c r="AF118" i="1" s="1"/>
  <c r="AG118" i="1" s="1"/>
  <c r="AH118" i="1" s="1"/>
  <c r="AI118" i="1" s="1"/>
  <c r="AD123" i="1"/>
  <c r="AE123" i="1" s="1"/>
  <c r="AF123" i="1" s="1"/>
  <c r="AG123" i="1" s="1"/>
  <c r="AH123" i="1" s="1"/>
  <c r="AI123" i="1" s="1"/>
  <c r="AD226" i="1"/>
  <c r="AE226" i="1" s="1"/>
  <c r="AF226" i="1" s="1"/>
  <c r="AG226" i="1" s="1"/>
  <c r="AH226" i="1" s="1"/>
  <c r="AI226" i="1" s="1"/>
  <c r="AD128" i="1"/>
  <c r="AE128" i="1" s="1"/>
  <c r="AF128" i="1" s="1"/>
  <c r="AG128" i="1" s="1"/>
  <c r="AH128" i="1" s="1"/>
  <c r="AI128" i="1" s="1"/>
  <c r="AD14" i="1"/>
  <c r="AE14" i="1" s="1"/>
  <c r="AF14" i="1" s="1"/>
  <c r="AG14" i="1" s="1"/>
  <c r="AH14" i="1" s="1"/>
  <c r="AI14" i="1" s="1"/>
  <c r="AD322" i="1"/>
  <c r="AE322" i="1" s="1"/>
  <c r="AF322" i="1" s="1"/>
  <c r="AG322" i="1" s="1"/>
  <c r="AH322" i="1" s="1"/>
  <c r="AI322" i="1" s="1"/>
  <c r="AD215" i="1"/>
  <c r="AE215" i="1" s="1"/>
  <c r="AF215" i="1" s="1"/>
  <c r="AG215" i="1" s="1"/>
  <c r="AH215" i="1" s="1"/>
  <c r="AI215" i="1" s="1"/>
  <c r="AD129" i="1"/>
  <c r="AE129" i="1" s="1"/>
  <c r="AF129" i="1" s="1"/>
  <c r="AG129" i="1" s="1"/>
  <c r="AH129" i="1" s="1"/>
  <c r="AI129" i="1" s="1"/>
  <c r="AD58" i="1"/>
  <c r="AE58" i="1" s="1"/>
  <c r="AF58" i="1" s="1"/>
  <c r="AG58" i="1" s="1"/>
  <c r="AH58" i="1" s="1"/>
  <c r="AI58" i="1" s="1"/>
  <c r="AD19" i="1"/>
  <c r="AE19" i="1" s="1"/>
  <c r="AF19" i="1" s="1"/>
  <c r="AG19" i="1" s="1"/>
  <c r="AH19" i="1" s="1"/>
  <c r="AI19" i="1" s="1"/>
  <c r="AD8" i="1"/>
  <c r="AE8" i="1" s="1"/>
  <c r="AF8" i="1" s="1"/>
  <c r="AG8" i="1" s="1"/>
  <c r="AH8" i="1" s="1"/>
  <c r="AI8" i="1" s="1"/>
  <c r="AD21" i="1"/>
  <c r="AE21" i="1" s="1"/>
  <c r="AF21" i="1" s="1"/>
  <c r="AG21" i="1" s="1"/>
  <c r="AH21" i="1" s="1"/>
  <c r="AI21" i="1" s="1"/>
  <c r="AD205" i="1"/>
  <c r="AE205" i="1" s="1"/>
  <c r="AF205" i="1" s="1"/>
  <c r="AG205" i="1" s="1"/>
  <c r="AH205" i="1" s="1"/>
  <c r="AI205" i="1" s="1"/>
  <c r="AD177" i="1"/>
  <c r="AJ177" i="1" s="1"/>
  <c r="AD37" i="1"/>
  <c r="AE37" i="1" s="1"/>
  <c r="AF37" i="1" s="1"/>
  <c r="AG37" i="1" s="1"/>
  <c r="AH37" i="1" s="1"/>
  <c r="AI37" i="1" s="1"/>
  <c r="AD97" i="1"/>
  <c r="AE97" i="1" s="1"/>
  <c r="AF97" i="1" s="1"/>
  <c r="AG97" i="1" s="1"/>
  <c r="AH97" i="1" s="1"/>
  <c r="AI97" i="1" s="1"/>
  <c r="AD38" i="1"/>
  <c r="AE38" i="1" s="1"/>
  <c r="AF38" i="1" s="1"/>
  <c r="AG38" i="1" s="1"/>
  <c r="AH38" i="1" s="1"/>
  <c r="AI38" i="1" s="1"/>
  <c r="AD32" i="1"/>
  <c r="AE32" i="1" s="1"/>
  <c r="AF32" i="1" s="1"/>
  <c r="AG32" i="1" s="1"/>
  <c r="AH32" i="1" s="1"/>
  <c r="AI32" i="1" s="1"/>
  <c r="AD35" i="1"/>
  <c r="AE35" i="1" s="1"/>
  <c r="AF35" i="1" s="1"/>
  <c r="AG35" i="1" s="1"/>
  <c r="AH35" i="1" s="1"/>
  <c r="AI35" i="1" s="1"/>
  <c r="AD210" i="1"/>
  <c r="AE210" i="1" s="1"/>
  <c r="AF210" i="1" s="1"/>
  <c r="AG210" i="1" s="1"/>
  <c r="AH210" i="1" s="1"/>
  <c r="AI210" i="1" s="1"/>
  <c r="AD56" i="1"/>
  <c r="AE56" i="1" s="1"/>
  <c r="AF56" i="1" s="1"/>
  <c r="AG56" i="1" s="1"/>
  <c r="AH56" i="1" s="1"/>
  <c r="AI56" i="1" s="1"/>
  <c r="AD13" i="1"/>
  <c r="AE13" i="1" s="1"/>
  <c r="AF13" i="1" s="1"/>
  <c r="AG13" i="1" s="1"/>
  <c r="AH13" i="1" s="1"/>
  <c r="AI13" i="1" s="1"/>
  <c r="AD245" i="1"/>
  <c r="AE245" i="1" s="1"/>
  <c r="AF245" i="1" s="1"/>
  <c r="AG245" i="1" s="1"/>
  <c r="AH245" i="1" s="1"/>
  <c r="AI245" i="1" s="1"/>
  <c r="AD61" i="1"/>
  <c r="AE61" i="1" s="1"/>
  <c r="AF61" i="1" s="1"/>
  <c r="AG61" i="1" s="1"/>
  <c r="AH61" i="1" s="1"/>
  <c r="AI61" i="1" s="1"/>
  <c r="AD54" i="1"/>
  <c r="AE54" i="1" s="1"/>
  <c r="AF54" i="1" s="1"/>
  <c r="AG54" i="1" s="1"/>
  <c r="AH54" i="1" s="1"/>
  <c r="AI54" i="1" s="1"/>
  <c r="AD279" i="1"/>
  <c r="AE279" i="1" s="1"/>
  <c r="AF279" i="1" s="1"/>
  <c r="AG279" i="1" s="1"/>
  <c r="AH279" i="1" s="1"/>
  <c r="AI279" i="1" s="1"/>
  <c r="AD6" i="1"/>
  <c r="AE6" i="1" s="1"/>
  <c r="AF6" i="1" s="1"/>
  <c r="AG6" i="1" s="1"/>
  <c r="AH6" i="1" s="1"/>
  <c r="AI6" i="1" s="1"/>
  <c r="AD64" i="1"/>
  <c r="AE64" i="1" s="1"/>
  <c r="AF64" i="1" s="1"/>
  <c r="AG64" i="1" s="1"/>
  <c r="AH64" i="1" s="1"/>
  <c r="AI64" i="1" s="1"/>
  <c r="AD150" i="1"/>
  <c r="AE150" i="1" s="1"/>
  <c r="AF150" i="1" s="1"/>
  <c r="AG150" i="1" s="1"/>
  <c r="AH150" i="1" s="1"/>
  <c r="AI150" i="1" s="1"/>
  <c r="AD184" i="1"/>
  <c r="AE184" i="1" s="1"/>
  <c r="AF184" i="1" s="1"/>
  <c r="AG184" i="1" s="1"/>
  <c r="AH184" i="1" s="1"/>
  <c r="AI184" i="1" s="1"/>
  <c r="AD190" i="1"/>
  <c r="AE190" i="1" s="1"/>
  <c r="AF190" i="1" s="1"/>
  <c r="AG190" i="1" s="1"/>
  <c r="AH190" i="1" s="1"/>
  <c r="AI190" i="1" s="1"/>
  <c r="AD136" i="1"/>
  <c r="AE136" i="1" s="1"/>
  <c r="AF136" i="1" s="1"/>
  <c r="AG136" i="1" s="1"/>
  <c r="AH136" i="1" s="1"/>
  <c r="AI136" i="1" s="1"/>
  <c r="AD99" i="1"/>
  <c r="AE99" i="1" s="1"/>
  <c r="AF99" i="1" s="1"/>
  <c r="AG99" i="1" s="1"/>
  <c r="AH99" i="1" s="1"/>
  <c r="AI99" i="1" s="1"/>
  <c r="AD86" i="1"/>
  <c r="AE86" i="1" s="1"/>
  <c r="AF86" i="1" s="1"/>
  <c r="AG86" i="1" s="1"/>
  <c r="AH86" i="1" s="1"/>
  <c r="AI86" i="1" s="1"/>
  <c r="AD91" i="1"/>
  <c r="AE91" i="1" s="1"/>
  <c r="AF91" i="1" s="1"/>
  <c r="AG91" i="1" s="1"/>
  <c r="AH91" i="1" s="1"/>
  <c r="AI91" i="1" s="1"/>
  <c r="AD157" i="1"/>
  <c r="AJ157" i="1" s="1"/>
  <c r="AD181" i="1"/>
  <c r="AE181" i="1" s="1"/>
  <c r="AF181" i="1" s="1"/>
  <c r="AG181" i="1" s="1"/>
  <c r="AH181" i="1" s="1"/>
  <c r="AI181" i="1" s="1"/>
  <c r="AD146" i="1"/>
  <c r="AE146" i="1" s="1"/>
  <c r="AF146" i="1" s="1"/>
  <c r="AG146" i="1" s="1"/>
  <c r="AH146" i="1" s="1"/>
  <c r="AI146" i="1" s="1"/>
  <c r="AD82" i="1"/>
  <c r="AE82" i="1" s="1"/>
  <c r="AF82" i="1" s="1"/>
  <c r="AG82" i="1" s="1"/>
  <c r="AH82" i="1" s="1"/>
  <c r="AI82" i="1" s="1"/>
  <c r="AD88" i="1"/>
  <c r="AE88" i="1" s="1"/>
  <c r="AF88" i="1" s="1"/>
  <c r="AG88" i="1" s="1"/>
  <c r="AH88" i="1" s="1"/>
  <c r="AI88" i="1" s="1"/>
  <c r="AD102" i="1"/>
  <c r="AE102" i="1" s="1"/>
  <c r="AF102" i="1" s="1"/>
  <c r="AG102" i="1" s="1"/>
  <c r="AH102" i="1" s="1"/>
  <c r="AI102" i="1" s="1"/>
  <c r="AD98" i="1"/>
  <c r="AE98" i="1" s="1"/>
  <c r="AF98" i="1" s="1"/>
  <c r="AG98" i="1" s="1"/>
  <c r="AH98" i="1" s="1"/>
  <c r="AI98" i="1" s="1"/>
  <c r="AD144" i="1"/>
  <c r="AE144" i="1" s="1"/>
  <c r="AF144" i="1" s="1"/>
  <c r="AG144" i="1" s="1"/>
  <c r="AH144" i="1" s="1"/>
  <c r="AI144" i="1" s="1"/>
  <c r="AD70" i="1"/>
  <c r="AE70" i="1" s="1"/>
  <c r="AF70" i="1" s="1"/>
  <c r="AG70" i="1" s="1"/>
  <c r="AH70" i="1" s="1"/>
  <c r="AI70" i="1" s="1"/>
  <c r="AD197" i="1"/>
  <c r="AE197" i="1" s="1"/>
  <c r="AF197" i="1" s="1"/>
  <c r="AG197" i="1" s="1"/>
  <c r="AH197" i="1" s="1"/>
  <c r="AI197" i="1" s="1"/>
  <c r="AD72" i="1"/>
  <c r="AE72" i="1" s="1"/>
  <c r="AF72" i="1" s="1"/>
  <c r="AG72" i="1" s="1"/>
  <c r="AH72" i="1" s="1"/>
  <c r="AI72" i="1" s="1"/>
  <c r="AD7" i="1"/>
  <c r="AE7" i="1" s="1"/>
  <c r="AF7" i="1" s="1"/>
  <c r="AG7" i="1" s="1"/>
  <c r="AH7" i="1" s="1"/>
  <c r="AI7" i="1" s="1"/>
  <c r="AD29" i="1"/>
  <c r="AE29" i="1" s="1"/>
  <c r="AF29" i="1" s="1"/>
  <c r="AG29" i="1" s="1"/>
  <c r="AH29" i="1" s="1"/>
  <c r="AI29" i="1" s="1"/>
  <c r="AD106" i="1"/>
  <c r="AE106" i="1" s="1"/>
  <c r="AF106" i="1" s="1"/>
  <c r="AG106" i="1" s="1"/>
  <c r="AH106" i="1" s="1"/>
  <c r="AI106" i="1" s="1"/>
  <c r="AD90" i="1"/>
  <c r="AE90" i="1" s="1"/>
  <c r="AF90" i="1" s="1"/>
  <c r="AG90" i="1" s="1"/>
  <c r="AH90" i="1" s="1"/>
  <c r="AI90" i="1" s="1"/>
  <c r="AD80" i="1"/>
  <c r="AE80" i="1" s="1"/>
  <c r="AF80" i="1" s="1"/>
  <c r="AG80" i="1" s="1"/>
  <c r="AH80" i="1" s="1"/>
  <c r="AI80" i="1" s="1"/>
  <c r="AD9" i="1"/>
  <c r="AE9" i="1" s="1"/>
  <c r="AF9" i="1" s="1"/>
  <c r="AG9" i="1" s="1"/>
  <c r="AH9" i="1" s="1"/>
  <c r="AI9" i="1" s="1"/>
  <c r="AD112" i="1"/>
  <c r="AE112" i="1" s="1"/>
  <c r="AF112" i="1" s="1"/>
  <c r="AG112" i="1" s="1"/>
  <c r="AH112" i="1" s="1"/>
  <c r="AI112" i="1" s="1"/>
  <c r="AD107" i="1"/>
  <c r="AE107" i="1" s="1"/>
  <c r="AF107" i="1" s="1"/>
  <c r="AG107" i="1" s="1"/>
  <c r="AH107" i="1" s="1"/>
  <c r="AI107" i="1" s="1"/>
  <c r="AD51" i="1"/>
  <c r="AE51" i="1" s="1"/>
  <c r="AF51" i="1" s="1"/>
  <c r="AG51" i="1" s="1"/>
  <c r="AH51" i="1" s="1"/>
  <c r="AI51" i="1" s="1"/>
  <c r="AD182" i="1"/>
  <c r="AJ182" i="1" s="1"/>
  <c r="AD179" i="1"/>
  <c r="AE179" i="1" s="1"/>
  <c r="AF179" i="1" s="1"/>
  <c r="AG179" i="1" s="1"/>
  <c r="AH179" i="1" s="1"/>
  <c r="AI179" i="1" s="1"/>
  <c r="AD66" i="1"/>
  <c r="AE66" i="1" s="1"/>
  <c r="AF66" i="1" s="1"/>
  <c r="AG66" i="1" s="1"/>
  <c r="AH66" i="1" s="1"/>
  <c r="AI66" i="1" s="1"/>
  <c r="AD213" i="1"/>
  <c r="AE213" i="1" s="1"/>
  <c r="AF213" i="1" s="1"/>
  <c r="AG213" i="1" s="1"/>
  <c r="AH213" i="1" s="1"/>
  <c r="AI213" i="1" s="1"/>
  <c r="AD147" i="1"/>
  <c r="AE147" i="1" s="1"/>
  <c r="AF147" i="1" s="1"/>
  <c r="AG147" i="1" s="1"/>
  <c r="AH147" i="1" s="1"/>
  <c r="AI147" i="1" s="1"/>
  <c r="AD83" i="1"/>
  <c r="AE83" i="1" s="1"/>
  <c r="AF83" i="1" s="1"/>
  <c r="AG83" i="1" s="1"/>
  <c r="AH83" i="1" s="1"/>
  <c r="AI83" i="1" s="1"/>
  <c r="AD45" i="1"/>
  <c r="AE45" i="1" s="1"/>
  <c r="AF45" i="1" s="1"/>
  <c r="AG45" i="1" s="1"/>
  <c r="AH45" i="1" s="1"/>
  <c r="AI45" i="1" s="1"/>
  <c r="AD333" i="1"/>
  <c r="AE333" i="1" s="1"/>
  <c r="AF333" i="1" s="1"/>
  <c r="AG333" i="1" s="1"/>
  <c r="AH333" i="1" s="1"/>
  <c r="AI333" i="1" s="1"/>
  <c r="AD22" i="1"/>
  <c r="AE22" i="1" s="1"/>
  <c r="AF22" i="1" s="1"/>
  <c r="AG22" i="1" s="1"/>
  <c r="AH22" i="1" s="1"/>
  <c r="AI22" i="1" s="1"/>
  <c r="AD16" i="1"/>
  <c r="AE16" i="1" s="1"/>
  <c r="AF16" i="1" s="1"/>
  <c r="AG16" i="1" s="1"/>
  <c r="AH16" i="1" s="1"/>
  <c r="AI16" i="1" s="1"/>
  <c r="AD69" i="1"/>
  <c r="AE69" i="1" s="1"/>
  <c r="AF69" i="1" s="1"/>
  <c r="AG69" i="1" s="1"/>
  <c r="AH69" i="1" s="1"/>
  <c r="AI69" i="1" s="1"/>
  <c r="AD26" i="1"/>
  <c r="AE26" i="1" s="1"/>
  <c r="AF26" i="1" s="1"/>
  <c r="AG26" i="1" s="1"/>
  <c r="AH26" i="1" s="1"/>
  <c r="AI26" i="1" s="1"/>
  <c r="AD261" i="1"/>
  <c r="AE261" i="1" s="1"/>
  <c r="AF261" i="1" s="1"/>
  <c r="AG261" i="1" s="1"/>
  <c r="AH261" i="1" s="1"/>
  <c r="AI261" i="1" s="1"/>
  <c r="AD176" i="1"/>
  <c r="AE176" i="1" s="1"/>
  <c r="AF176" i="1" s="1"/>
  <c r="AG176" i="1" s="1"/>
  <c r="AH176" i="1" s="1"/>
  <c r="AI176" i="1" s="1"/>
  <c r="AS48" i="10"/>
  <c r="AS59" i="10"/>
  <c r="AS47" i="10"/>
  <c r="AS57" i="10"/>
  <c r="AS86" i="10"/>
  <c r="AS248" i="10"/>
  <c r="AS51" i="10"/>
  <c r="AS55" i="10"/>
  <c r="AS90" i="10"/>
  <c r="AS52" i="10"/>
  <c r="AS82" i="10"/>
  <c r="AS53" i="10"/>
  <c r="AS60" i="10"/>
  <c r="AS83" i="10"/>
  <c r="AS84" i="10"/>
  <c r="AS96" i="10"/>
  <c r="AS56" i="10"/>
  <c r="AS88" i="10"/>
  <c r="AD542" i="1"/>
  <c r="AE542" i="1" s="1"/>
  <c r="AF542" i="1" s="1"/>
  <c r="AG542" i="1" s="1"/>
  <c r="AH542" i="1" s="1"/>
  <c r="AI542" i="1" s="1"/>
  <c r="AD350" i="1"/>
  <c r="AE350" i="1" s="1"/>
  <c r="AF350" i="1" s="1"/>
  <c r="AG350" i="1" s="1"/>
  <c r="AH350" i="1" s="1"/>
  <c r="AI350" i="1" s="1"/>
  <c r="AD287" i="1"/>
  <c r="AE287" i="1" s="1"/>
  <c r="AF287" i="1" s="1"/>
  <c r="AG287" i="1" s="1"/>
  <c r="AH287" i="1" s="1"/>
  <c r="AI287" i="1" s="1"/>
  <c r="AD130" i="1"/>
  <c r="AE130" i="1" s="1"/>
  <c r="AF130" i="1" s="1"/>
  <c r="AG130" i="1" s="1"/>
  <c r="AH130" i="1" s="1"/>
  <c r="AI130" i="1" s="1"/>
  <c r="AD50" i="1"/>
  <c r="AE50" i="1" s="1"/>
  <c r="AF50" i="1" s="1"/>
  <c r="AG50" i="1" s="1"/>
  <c r="AH50" i="1" s="1"/>
  <c r="AI50" i="1" s="1"/>
  <c r="AD193" i="1"/>
  <c r="AE193" i="1" s="1"/>
  <c r="AF193" i="1" s="1"/>
  <c r="AG193" i="1" s="1"/>
  <c r="AH193" i="1" s="1"/>
  <c r="AI193" i="1" s="1"/>
  <c r="AD119" i="1"/>
  <c r="AE119" i="1" s="1"/>
  <c r="AF119" i="1" s="1"/>
  <c r="AG119" i="1" s="1"/>
  <c r="AH119" i="1" s="1"/>
  <c r="AI119" i="1" s="1"/>
  <c r="AD87" i="1"/>
  <c r="AE87" i="1" s="1"/>
  <c r="AF87" i="1" s="1"/>
  <c r="AG87" i="1" s="1"/>
  <c r="AH87" i="1" s="1"/>
  <c r="AI87" i="1" s="1"/>
  <c r="AD199" i="1"/>
  <c r="AE199" i="1" s="1"/>
  <c r="AF199" i="1" s="1"/>
  <c r="AG199" i="1" s="1"/>
  <c r="AH199" i="1" s="1"/>
  <c r="AI199" i="1" s="1"/>
  <c r="AD192" i="1"/>
  <c r="AE192" i="1" s="1"/>
  <c r="AF192" i="1" s="1"/>
  <c r="AG192" i="1" s="1"/>
  <c r="AH192" i="1" s="1"/>
  <c r="AI192" i="1" s="1"/>
  <c r="AD131" i="1"/>
  <c r="AE131" i="1" s="1"/>
  <c r="AF131" i="1" s="1"/>
  <c r="AG131" i="1" s="1"/>
  <c r="AH131" i="1" s="1"/>
  <c r="AI131" i="1" s="1"/>
  <c r="AD96" i="1"/>
  <c r="AE96" i="1" s="1"/>
  <c r="AF96" i="1" s="1"/>
  <c r="AG96" i="1" s="1"/>
  <c r="AH96" i="1" s="1"/>
  <c r="AI96" i="1" s="1"/>
  <c r="AD46" i="1"/>
  <c r="AE46" i="1" s="1"/>
  <c r="AF46" i="1" s="1"/>
  <c r="AG46" i="1" s="1"/>
  <c r="AH46" i="1" s="1"/>
  <c r="AI46" i="1" s="1"/>
  <c r="AD40" i="1"/>
  <c r="AE40" i="1" s="1"/>
  <c r="AF40" i="1" s="1"/>
  <c r="AG40" i="1" s="1"/>
  <c r="AH40" i="1" s="1"/>
  <c r="AI40" i="1" s="1"/>
  <c r="AD229" i="1"/>
  <c r="AE229" i="1" s="1"/>
  <c r="AF229" i="1" s="1"/>
  <c r="AG229" i="1" s="1"/>
  <c r="AH229" i="1" s="1"/>
  <c r="AI229" i="1" s="1"/>
  <c r="AD148" i="1"/>
  <c r="AE148" i="1" s="1"/>
  <c r="AF148" i="1" s="1"/>
  <c r="AG148" i="1" s="1"/>
  <c r="AH148" i="1" s="1"/>
  <c r="AI148" i="1" s="1"/>
  <c r="AD116" i="1"/>
  <c r="AE116" i="1" s="1"/>
  <c r="AF116" i="1" s="1"/>
  <c r="AG116" i="1" s="1"/>
  <c r="AH116" i="1" s="1"/>
  <c r="AI116" i="1" s="1"/>
  <c r="AD84" i="1"/>
  <c r="AE84" i="1" s="1"/>
  <c r="AF84" i="1" s="1"/>
  <c r="AG84" i="1" s="1"/>
  <c r="AH84" i="1" s="1"/>
  <c r="AI84" i="1" s="1"/>
  <c r="AD418" i="1"/>
  <c r="AE418" i="1" s="1"/>
  <c r="AF418" i="1" s="1"/>
  <c r="AG418" i="1" s="1"/>
  <c r="AH418" i="1" s="1"/>
  <c r="AI418" i="1" s="1"/>
  <c r="AD78" i="1"/>
  <c r="AE78" i="1" s="1"/>
  <c r="AF78" i="1" s="1"/>
  <c r="AG78" i="1" s="1"/>
  <c r="AH78" i="1" s="1"/>
  <c r="AI78" i="1" s="1"/>
  <c r="AD152" i="1"/>
  <c r="AE152" i="1" s="1"/>
  <c r="AF152" i="1" s="1"/>
  <c r="AG152" i="1" s="1"/>
  <c r="AH152" i="1" s="1"/>
  <c r="AI152" i="1" s="1"/>
  <c r="AD265" i="1"/>
  <c r="AE265" i="1" s="1"/>
  <c r="AF265" i="1" s="1"/>
  <c r="AG265" i="1" s="1"/>
  <c r="AH265" i="1" s="1"/>
  <c r="AI265" i="1" s="1"/>
  <c r="AD448" i="1"/>
  <c r="AE448" i="1" s="1"/>
  <c r="AF448" i="1" s="1"/>
  <c r="AG448" i="1" s="1"/>
  <c r="AH448" i="1" s="1"/>
  <c r="AI448" i="1" s="1"/>
  <c r="AD452" i="1"/>
  <c r="AE452" i="1" s="1"/>
  <c r="AF452" i="1" s="1"/>
  <c r="AG452" i="1" s="1"/>
  <c r="AH452" i="1" s="1"/>
  <c r="AI452" i="1" s="1"/>
  <c r="AD471" i="1"/>
  <c r="AE471" i="1" s="1"/>
  <c r="AF471" i="1" s="1"/>
  <c r="AG471" i="1" s="1"/>
  <c r="AH471" i="1" s="1"/>
  <c r="AI471" i="1" s="1"/>
  <c r="AD309" i="1"/>
  <c r="AE309" i="1" s="1"/>
  <c r="AF309" i="1" s="1"/>
  <c r="AG309" i="1" s="1"/>
  <c r="AH309" i="1" s="1"/>
  <c r="AI309" i="1" s="1"/>
  <c r="AD268" i="1"/>
  <c r="AE268" i="1" s="1"/>
  <c r="AF268" i="1" s="1"/>
  <c r="AG268" i="1" s="1"/>
  <c r="AH268" i="1" s="1"/>
  <c r="AI268" i="1" s="1"/>
  <c r="AD354" i="1"/>
  <c r="AE354" i="1" s="1"/>
  <c r="AF354" i="1" s="1"/>
  <c r="AG354" i="1" s="1"/>
  <c r="AH354" i="1" s="1"/>
  <c r="AI354" i="1" s="1"/>
  <c r="AD196" i="1"/>
  <c r="AE196" i="1" s="1"/>
  <c r="AF196" i="1" s="1"/>
  <c r="AG196" i="1" s="1"/>
  <c r="AH196" i="1" s="1"/>
  <c r="AI196" i="1" s="1"/>
  <c r="AD134" i="1"/>
  <c r="AE134" i="1" s="1"/>
  <c r="AF134" i="1" s="1"/>
  <c r="AG134" i="1" s="1"/>
  <c r="AH134" i="1" s="1"/>
  <c r="AI134" i="1" s="1"/>
  <c r="AD412" i="1"/>
  <c r="AE412" i="1" s="1"/>
  <c r="AF412" i="1" s="1"/>
  <c r="AG412" i="1" s="1"/>
  <c r="AH412" i="1" s="1"/>
  <c r="AI412" i="1" s="1"/>
  <c r="AD379" i="1"/>
  <c r="AE379" i="1" s="1"/>
  <c r="AF379" i="1" s="1"/>
  <c r="AG379" i="1" s="1"/>
  <c r="AH379" i="1" s="1"/>
  <c r="AI379" i="1" s="1"/>
  <c r="AD536" i="1"/>
  <c r="AE536" i="1" s="1"/>
  <c r="AF536" i="1" s="1"/>
  <c r="AG536" i="1" s="1"/>
  <c r="AH536" i="1" s="1"/>
  <c r="AI536" i="1" s="1"/>
  <c r="AD220" i="1"/>
  <c r="AE220" i="1" s="1"/>
  <c r="AF220" i="1" s="1"/>
  <c r="AG220" i="1" s="1"/>
  <c r="AH220" i="1" s="1"/>
  <c r="AI220" i="1" s="1"/>
  <c r="AD387" i="1"/>
  <c r="AE387" i="1" s="1"/>
  <c r="AF387" i="1" s="1"/>
  <c r="AG387" i="1" s="1"/>
  <c r="AH387" i="1" s="1"/>
  <c r="AI387" i="1" s="1"/>
  <c r="AD566" i="1"/>
  <c r="AE566" i="1" s="1"/>
  <c r="AF566" i="1" s="1"/>
  <c r="AG566" i="1" s="1"/>
  <c r="AH566" i="1" s="1"/>
  <c r="AI566" i="1" s="1"/>
  <c r="AD472" i="1"/>
  <c r="AE472" i="1" s="1"/>
  <c r="AF472" i="1" s="1"/>
  <c r="AG472" i="1" s="1"/>
  <c r="AH472" i="1" s="1"/>
  <c r="AI472" i="1" s="1"/>
  <c r="AD139" i="1"/>
  <c r="AE139" i="1" s="1"/>
  <c r="AF139" i="1" s="1"/>
  <c r="AG139" i="1" s="1"/>
  <c r="AH139" i="1" s="1"/>
  <c r="AI139" i="1" s="1"/>
  <c r="AD42" i="1"/>
  <c r="AE42" i="1" s="1"/>
  <c r="AF42" i="1" s="1"/>
  <c r="AG42" i="1" s="1"/>
  <c r="AH42" i="1" s="1"/>
  <c r="AI42" i="1" s="1"/>
  <c r="AD62" i="1"/>
  <c r="AE62" i="1" s="1"/>
  <c r="AF62" i="1" s="1"/>
  <c r="AG62" i="1" s="1"/>
  <c r="AH62" i="1" s="1"/>
  <c r="AI62" i="1" s="1"/>
  <c r="AD185" i="1"/>
  <c r="AE185" i="1" s="1"/>
  <c r="AF185" i="1" s="1"/>
  <c r="AG185" i="1" s="1"/>
  <c r="AH185" i="1" s="1"/>
  <c r="AI185" i="1" s="1"/>
  <c r="AD237" i="1"/>
  <c r="AE237" i="1" s="1"/>
  <c r="AF237" i="1" s="1"/>
  <c r="AG237" i="1" s="1"/>
  <c r="AH237" i="1" s="1"/>
  <c r="AI237" i="1" s="1"/>
  <c r="AD48" i="1"/>
  <c r="AE48" i="1" s="1"/>
  <c r="AF48" i="1" s="1"/>
  <c r="AG48" i="1" s="1"/>
  <c r="AH48" i="1" s="1"/>
  <c r="AI48" i="1" s="1"/>
  <c r="AD348" i="1"/>
  <c r="AE348" i="1" s="1"/>
  <c r="AF348" i="1" s="1"/>
  <c r="AG348" i="1" s="1"/>
  <c r="AH348" i="1" s="1"/>
  <c r="AI348" i="1" s="1"/>
  <c r="AD122" i="1"/>
  <c r="AE122" i="1" s="1"/>
  <c r="AF122" i="1" s="1"/>
  <c r="AG122" i="1" s="1"/>
  <c r="AH122" i="1" s="1"/>
  <c r="AI122" i="1" s="1"/>
  <c r="AD104" i="1"/>
  <c r="AE104" i="1" s="1"/>
  <c r="AF104" i="1" s="1"/>
  <c r="AG104" i="1" s="1"/>
  <c r="AH104" i="1" s="1"/>
  <c r="AI104" i="1" s="1"/>
  <c r="AD4" i="1"/>
  <c r="AE4" i="1" s="1"/>
  <c r="AF4" i="1" s="1"/>
  <c r="AG4" i="1" s="1"/>
  <c r="AH4" i="1" s="1"/>
  <c r="AI4" i="1" s="1"/>
  <c r="AD441" i="1"/>
  <c r="AE441" i="1" s="1"/>
  <c r="AF441" i="1" s="1"/>
  <c r="AG441" i="1" s="1"/>
  <c r="AH441" i="1" s="1"/>
  <c r="AI441" i="1" s="1"/>
  <c r="AD365" i="1"/>
  <c r="AE365" i="1" s="1"/>
  <c r="AF365" i="1" s="1"/>
  <c r="AG365" i="1" s="1"/>
  <c r="AH365" i="1" s="1"/>
  <c r="AI365" i="1" s="1"/>
  <c r="AD18" i="1"/>
  <c r="AE18" i="1" s="1"/>
  <c r="AF18" i="1" s="1"/>
  <c r="AG18" i="1" s="1"/>
  <c r="AH18" i="1" s="1"/>
  <c r="AI18" i="1" s="1"/>
  <c r="AD155" i="1"/>
  <c r="AE155" i="1" s="1"/>
  <c r="AF155" i="1" s="1"/>
  <c r="AG155" i="1" s="1"/>
  <c r="AH155" i="1" s="1"/>
  <c r="AI155" i="1" s="1"/>
  <c r="AD303" i="1"/>
  <c r="AE303" i="1" s="1"/>
  <c r="AF303" i="1" s="1"/>
  <c r="AG303" i="1" s="1"/>
  <c r="AH303" i="1" s="1"/>
  <c r="AI303" i="1" s="1"/>
  <c r="AD297" i="1"/>
  <c r="AE297" i="1" s="1"/>
  <c r="AF297" i="1" s="1"/>
  <c r="AG297" i="1" s="1"/>
  <c r="AH297" i="1" s="1"/>
  <c r="AI297" i="1" s="1"/>
  <c r="AD120" i="1"/>
  <c r="AE120" i="1" s="1"/>
  <c r="AF120" i="1" s="1"/>
  <c r="AG120" i="1" s="1"/>
  <c r="AH120" i="1" s="1"/>
  <c r="AI120" i="1" s="1"/>
  <c r="AD253" i="1"/>
  <c r="AE253" i="1" s="1"/>
  <c r="AF253" i="1" s="1"/>
  <c r="AG253" i="1" s="1"/>
  <c r="AH253" i="1" s="1"/>
  <c r="AI253" i="1" s="1"/>
  <c r="AD140" i="1"/>
  <c r="AE140" i="1" s="1"/>
  <c r="AF140" i="1" s="1"/>
  <c r="AG140" i="1" s="1"/>
  <c r="AH140" i="1" s="1"/>
  <c r="AI140" i="1" s="1"/>
  <c r="AD108" i="1"/>
  <c r="AE108" i="1" s="1"/>
  <c r="AF108" i="1" s="1"/>
  <c r="AG108" i="1" s="1"/>
  <c r="AH108" i="1" s="1"/>
  <c r="AI108" i="1" s="1"/>
  <c r="AD189" i="1"/>
  <c r="AE189" i="1" s="1"/>
  <c r="AF189" i="1" s="1"/>
  <c r="AG189" i="1" s="1"/>
  <c r="AH189" i="1" s="1"/>
  <c r="AI189" i="1" s="1"/>
  <c r="AD135" i="1"/>
  <c r="AE135" i="1" s="1"/>
  <c r="AF135" i="1" s="1"/>
  <c r="AG135" i="1" s="1"/>
  <c r="AH135" i="1" s="1"/>
  <c r="AI135" i="1" s="1"/>
  <c r="AD103" i="1"/>
  <c r="AE103" i="1" s="1"/>
  <c r="AF103" i="1" s="1"/>
  <c r="AG103" i="1" s="1"/>
  <c r="AH103" i="1" s="1"/>
  <c r="AI103" i="1" s="1"/>
  <c r="AD337" i="1"/>
  <c r="AE337" i="1" s="1"/>
  <c r="AF337" i="1" s="1"/>
  <c r="AG337" i="1" s="1"/>
  <c r="AH337" i="1" s="1"/>
  <c r="AI337" i="1" s="1"/>
  <c r="AD269" i="1"/>
  <c r="AE269" i="1" s="1"/>
  <c r="AF269" i="1" s="1"/>
  <c r="AG269" i="1" s="1"/>
  <c r="AH269" i="1" s="1"/>
  <c r="AI269" i="1" s="1"/>
  <c r="AD228" i="1"/>
  <c r="AE228" i="1" s="1"/>
  <c r="AF228" i="1" s="1"/>
  <c r="AG228" i="1" s="1"/>
  <c r="AH228" i="1" s="1"/>
  <c r="AI228" i="1" s="1"/>
  <c r="AD311" i="1"/>
  <c r="AE311" i="1" s="1"/>
  <c r="AF311" i="1" s="1"/>
  <c r="AG311" i="1" s="1"/>
  <c r="AH311" i="1" s="1"/>
  <c r="AI311" i="1" s="1"/>
  <c r="AD276" i="1"/>
  <c r="AE276" i="1" s="1"/>
  <c r="AF276" i="1" s="1"/>
  <c r="AG276" i="1" s="1"/>
  <c r="AH276" i="1" s="1"/>
  <c r="AI276" i="1" s="1"/>
  <c r="AD449" i="1"/>
  <c r="AE449" i="1" s="1"/>
  <c r="AF449" i="1" s="1"/>
  <c r="AG449" i="1" s="1"/>
  <c r="AH449" i="1" s="1"/>
  <c r="AI449" i="1" s="1"/>
  <c r="AD305" i="1"/>
  <c r="AE305" i="1" s="1"/>
  <c r="AF305" i="1" s="1"/>
  <c r="AG305" i="1" s="1"/>
  <c r="AH305" i="1" s="1"/>
  <c r="AI305" i="1" s="1"/>
  <c r="AD274" i="1"/>
  <c r="AE274" i="1" s="1"/>
  <c r="AF274" i="1" s="1"/>
  <c r="AG274" i="1" s="1"/>
  <c r="AH274" i="1" s="1"/>
  <c r="AI274" i="1" s="1"/>
  <c r="AD277" i="1"/>
  <c r="AE277" i="1" s="1"/>
  <c r="AF277" i="1" s="1"/>
  <c r="AG277" i="1" s="1"/>
  <c r="AH277" i="1" s="1"/>
  <c r="AI277" i="1" s="1"/>
  <c r="AD132" i="1"/>
  <c r="AE132" i="1" s="1"/>
  <c r="AF132" i="1" s="1"/>
  <c r="AG132" i="1" s="1"/>
  <c r="AH132" i="1" s="1"/>
  <c r="AI132" i="1" s="1"/>
  <c r="AD100" i="1"/>
  <c r="AE100" i="1" s="1"/>
  <c r="AF100" i="1" s="1"/>
  <c r="AG100" i="1" s="1"/>
  <c r="AH100" i="1" s="1"/>
  <c r="AI100" i="1" s="1"/>
  <c r="AD552" i="1"/>
  <c r="AE552" i="1" s="1"/>
  <c r="AF552" i="1" s="1"/>
  <c r="AG552" i="1" s="1"/>
  <c r="AH552" i="1" s="1"/>
  <c r="AI552" i="1" s="1"/>
  <c r="AD419" i="1"/>
  <c r="AE419" i="1" s="1"/>
  <c r="AF419" i="1" s="1"/>
  <c r="AG419" i="1" s="1"/>
  <c r="AH419" i="1" s="1"/>
  <c r="AI419" i="1" s="1"/>
  <c r="AD373" i="1"/>
  <c r="AE373" i="1" s="1"/>
  <c r="AF373" i="1" s="1"/>
  <c r="AG373" i="1" s="1"/>
  <c r="AH373" i="1" s="1"/>
  <c r="AI373" i="1" s="1"/>
  <c r="AD481" i="1"/>
  <c r="AE481" i="1" s="1"/>
  <c r="AF481" i="1" s="1"/>
  <c r="AG481" i="1" s="1"/>
  <c r="AH481" i="1" s="1"/>
  <c r="AI481" i="1" s="1"/>
  <c r="AD327" i="1"/>
  <c r="AE327" i="1" s="1"/>
  <c r="AF327" i="1" s="1"/>
  <c r="AG327" i="1" s="1"/>
  <c r="AH327" i="1" s="1"/>
  <c r="AI327" i="1" s="1"/>
  <c r="AD143" i="1"/>
  <c r="AE143" i="1" s="1"/>
  <c r="AF143" i="1" s="1"/>
  <c r="AG143" i="1" s="1"/>
  <c r="AH143" i="1" s="1"/>
  <c r="AI143" i="1" s="1"/>
  <c r="AD111" i="1"/>
  <c r="AE111" i="1" s="1"/>
  <c r="AF111" i="1" s="1"/>
  <c r="AG111" i="1" s="1"/>
  <c r="AH111" i="1" s="1"/>
  <c r="AI111" i="1" s="1"/>
  <c r="AD336" i="1"/>
  <c r="AE336" i="1" s="1"/>
  <c r="AF336" i="1" s="1"/>
  <c r="AG336" i="1" s="1"/>
  <c r="AH336" i="1" s="1"/>
  <c r="AI336" i="1" s="1"/>
  <c r="AD340" i="1"/>
  <c r="AE340" i="1" s="1"/>
  <c r="AF340" i="1" s="1"/>
  <c r="AG340" i="1" s="1"/>
  <c r="AH340" i="1" s="1"/>
  <c r="AI340" i="1" s="1"/>
  <c r="AD359" i="1"/>
  <c r="AE359" i="1" s="1"/>
  <c r="AF359" i="1" s="1"/>
  <c r="AG359" i="1" s="1"/>
  <c r="AH359" i="1" s="1"/>
  <c r="AI359" i="1" s="1"/>
  <c r="AD356" i="1"/>
  <c r="AE356" i="1" s="1"/>
  <c r="AF356" i="1" s="1"/>
  <c r="AG356" i="1" s="1"/>
  <c r="AH356" i="1" s="1"/>
  <c r="AI356" i="1" s="1"/>
  <c r="AD574" i="1"/>
  <c r="AE574" i="1" s="1"/>
  <c r="AF574" i="1" s="1"/>
  <c r="AG574" i="1" s="1"/>
  <c r="AH574" i="1" s="1"/>
  <c r="AI574" i="1" s="1"/>
  <c r="AD423" i="1"/>
  <c r="AE423" i="1" s="1"/>
  <c r="AF423" i="1" s="1"/>
  <c r="AG423" i="1" s="1"/>
  <c r="AH423" i="1" s="1"/>
  <c r="AI423" i="1" s="1"/>
  <c r="AD126" i="1"/>
  <c r="AE126" i="1" s="1"/>
  <c r="AF126" i="1" s="1"/>
  <c r="AG126" i="1" s="1"/>
  <c r="AH126" i="1" s="1"/>
  <c r="AI126" i="1" s="1"/>
  <c r="AD94" i="1"/>
  <c r="AE94" i="1" s="1"/>
  <c r="AF94" i="1" s="1"/>
  <c r="AG94" i="1" s="1"/>
  <c r="AH94" i="1" s="1"/>
  <c r="AI94" i="1" s="1"/>
  <c r="AD502" i="1"/>
  <c r="AE502" i="1" s="1"/>
  <c r="AF502" i="1" s="1"/>
  <c r="AG502" i="1" s="1"/>
  <c r="AH502" i="1" s="1"/>
  <c r="AI502" i="1" s="1"/>
  <c r="AD571" i="1"/>
  <c r="AE571" i="1" s="1"/>
  <c r="AF571" i="1" s="1"/>
  <c r="AG571" i="1" s="1"/>
  <c r="AH571" i="1" s="1"/>
  <c r="AI571" i="1" s="1"/>
  <c r="AD527" i="1"/>
  <c r="AE527" i="1" s="1"/>
  <c r="AF527" i="1" s="1"/>
  <c r="AG527" i="1" s="1"/>
  <c r="AH527" i="1" s="1"/>
  <c r="AI527" i="1" s="1"/>
  <c r="AD162" i="1"/>
  <c r="AE162" i="1" s="1"/>
  <c r="AF162" i="1" s="1"/>
  <c r="AG162" i="1" s="1"/>
  <c r="AH162" i="1" s="1"/>
  <c r="AI162" i="1" s="1"/>
  <c r="AD284" i="1"/>
  <c r="AE284" i="1" s="1"/>
  <c r="AF284" i="1" s="1"/>
  <c r="AG284" i="1" s="1"/>
  <c r="AH284" i="1" s="1"/>
  <c r="AI284" i="1" s="1"/>
  <c r="AD433" i="1"/>
  <c r="AE433" i="1" s="1"/>
  <c r="AF433" i="1" s="1"/>
  <c r="AG433" i="1" s="1"/>
  <c r="AH433" i="1" s="1"/>
  <c r="AI433" i="1" s="1"/>
  <c r="AD114" i="1"/>
  <c r="AE114" i="1" s="1"/>
  <c r="AF114" i="1" s="1"/>
  <c r="AG114" i="1" s="1"/>
  <c r="AH114" i="1" s="1"/>
  <c r="AI114" i="1" s="1"/>
  <c r="AD398" i="1"/>
  <c r="AE398" i="1" s="1"/>
  <c r="AF398" i="1" s="1"/>
  <c r="AG398" i="1" s="1"/>
  <c r="AH398" i="1" s="1"/>
  <c r="AI398" i="1" s="1"/>
  <c r="AD638" i="1"/>
  <c r="AE638" i="1" s="1"/>
  <c r="AF638" i="1" s="1"/>
  <c r="AG638" i="1" s="1"/>
  <c r="AH638" i="1" s="1"/>
  <c r="AI638" i="1" s="1"/>
  <c r="AD510" i="1"/>
  <c r="AE510" i="1" s="1"/>
  <c r="AF510" i="1" s="1"/>
  <c r="AG510" i="1" s="1"/>
  <c r="AH510" i="1" s="1"/>
  <c r="AI510" i="1" s="1"/>
  <c r="AD504" i="1"/>
  <c r="AE504" i="1" s="1"/>
  <c r="AF504" i="1" s="1"/>
  <c r="AG504" i="1" s="1"/>
  <c r="AH504" i="1" s="1"/>
  <c r="AI504" i="1" s="1"/>
  <c r="AD225" i="1"/>
  <c r="AE225" i="1" s="1"/>
  <c r="AF225" i="1" s="1"/>
  <c r="AG225" i="1" s="1"/>
  <c r="AH225" i="1" s="1"/>
  <c r="AI225" i="1" s="1"/>
  <c r="AD10" i="1"/>
  <c r="AE10" i="1" s="1"/>
  <c r="AF10" i="1" s="1"/>
  <c r="AG10" i="1" s="1"/>
  <c r="AH10" i="1" s="1"/>
  <c r="AI10" i="1" s="1"/>
  <c r="AD590" i="1"/>
  <c r="AE590" i="1" s="1"/>
  <c r="AF590" i="1" s="1"/>
  <c r="AG590" i="1" s="1"/>
  <c r="AH590" i="1" s="1"/>
  <c r="AI590" i="1" s="1"/>
  <c r="AD770" i="1"/>
  <c r="AE770" i="1" s="1"/>
  <c r="AF770" i="1" s="1"/>
  <c r="AG770" i="1" s="1"/>
  <c r="AH770" i="1" s="1"/>
  <c r="AI770" i="1" s="1"/>
  <c r="AD545" i="1"/>
  <c r="AE545" i="1" s="1"/>
  <c r="AF545" i="1" s="1"/>
  <c r="AG545" i="1" s="1"/>
  <c r="AH545" i="1" s="1"/>
  <c r="AI545" i="1" s="1"/>
  <c r="AD53" i="1"/>
  <c r="AE53" i="1" s="1"/>
  <c r="AF53" i="1" s="1"/>
  <c r="AG53" i="1" s="1"/>
  <c r="AH53" i="1" s="1"/>
  <c r="AI53" i="1" s="1"/>
  <c r="AD649" i="1"/>
  <c r="AE649" i="1" s="1"/>
  <c r="AF649" i="1" s="1"/>
  <c r="AG649" i="1" s="1"/>
  <c r="AH649" i="1" s="1"/>
  <c r="AI649" i="1" s="1"/>
  <c r="AD391" i="1"/>
  <c r="AE391" i="1" s="1"/>
  <c r="AF391" i="1" s="1"/>
  <c r="AG391" i="1" s="1"/>
  <c r="AH391" i="1" s="1"/>
  <c r="AI391" i="1" s="1"/>
  <c r="AD674" i="1"/>
  <c r="AE674" i="1" s="1"/>
  <c r="AF674" i="1" s="1"/>
  <c r="AG674" i="1" s="1"/>
  <c r="AH674" i="1" s="1"/>
  <c r="AI674" i="1" s="1"/>
  <c r="AD178" i="1"/>
  <c r="AE178" i="1" s="1"/>
  <c r="AF178" i="1" s="1"/>
  <c r="AG178" i="1" s="1"/>
  <c r="AH178" i="1" s="1"/>
  <c r="AI178" i="1" s="1"/>
  <c r="AD74" i="1"/>
  <c r="AE74" i="1" s="1"/>
  <c r="AF74" i="1" s="1"/>
  <c r="AG74" i="1" s="1"/>
  <c r="AH74" i="1" s="1"/>
  <c r="AI74" i="1" s="1"/>
  <c r="AD138" i="1"/>
  <c r="AJ138" i="1" s="1"/>
  <c r="AD479" i="1"/>
  <c r="AE479" i="1" s="1"/>
  <c r="AF479" i="1" s="1"/>
  <c r="AG479" i="1" s="1"/>
  <c r="AH479" i="1" s="1"/>
  <c r="AI479" i="1" s="1"/>
  <c r="AD194" i="1"/>
  <c r="AJ194" i="1" s="1"/>
  <c r="AD410" i="1"/>
  <c r="AE410" i="1" s="1"/>
  <c r="AF410" i="1" s="1"/>
  <c r="AG410" i="1" s="1"/>
  <c r="AH410" i="1" s="1"/>
  <c r="AI410" i="1" s="1"/>
  <c r="AD247" i="1"/>
  <c r="AE247" i="1" s="1"/>
  <c r="AF247" i="1" s="1"/>
  <c r="AG247" i="1" s="1"/>
  <c r="AH247" i="1" s="1"/>
  <c r="AI247" i="1" s="1"/>
  <c r="AD212" i="1"/>
  <c r="AE212" i="1" s="1"/>
  <c r="AF212" i="1" s="1"/>
  <c r="AG212" i="1" s="1"/>
  <c r="AH212" i="1" s="1"/>
  <c r="AI212" i="1" s="1"/>
  <c r="AD409" i="1"/>
  <c r="AE409" i="1" s="1"/>
  <c r="AF409" i="1" s="1"/>
  <c r="AG409" i="1" s="1"/>
  <c r="AH409" i="1" s="1"/>
  <c r="AI409" i="1" s="1"/>
  <c r="AD241" i="1"/>
  <c r="AE241" i="1" s="1"/>
  <c r="AF241" i="1" s="1"/>
  <c r="AG241" i="1" s="1"/>
  <c r="AH241" i="1" s="1"/>
  <c r="AI241" i="1" s="1"/>
  <c r="AD495" i="1"/>
  <c r="AE495" i="1" s="1"/>
  <c r="AF495" i="1" s="1"/>
  <c r="AG495" i="1" s="1"/>
  <c r="AH495" i="1" s="1"/>
  <c r="AI495" i="1" s="1"/>
  <c r="AD186" i="1"/>
  <c r="AJ186" i="1" s="1"/>
  <c r="AD342" i="1"/>
  <c r="AE342" i="1" s="1"/>
  <c r="AF342" i="1" s="1"/>
  <c r="AG342" i="1" s="1"/>
  <c r="AH342" i="1" s="1"/>
  <c r="AI342" i="1" s="1"/>
  <c r="AD774" i="1"/>
  <c r="AE774" i="1" s="1"/>
  <c r="AF774" i="1" s="1"/>
  <c r="AG774" i="1" s="1"/>
  <c r="AH774" i="1" s="1"/>
  <c r="AI774" i="1" s="1"/>
  <c r="AD526" i="1"/>
  <c r="AE526" i="1" s="1"/>
  <c r="AF526" i="1" s="1"/>
  <c r="AG526" i="1" s="1"/>
  <c r="AH526" i="1" s="1"/>
  <c r="AI526" i="1" s="1"/>
  <c r="AD551" i="1"/>
  <c r="AE551" i="1" s="1"/>
  <c r="AF551" i="1" s="1"/>
  <c r="AG551" i="1" s="1"/>
  <c r="AH551" i="1" s="1"/>
  <c r="AI551" i="1" s="1"/>
  <c r="AD473" i="1"/>
  <c r="AE473" i="1" s="1"/>
  <c r="AF473" i="1" s="1"/>
  <c r="AG473" i="1" s="1"/>
  <c r="AH473" i="1" s="1"/>
  <c r="AI473" i="1" s="1"/>
  <c r="AD313" i="1"/>
  <c r="AE313" i="1" s="1"/>
  <c r="AF313" i="1" s="1"/>
  <c r="AG313" i="1" s="1"/>
  <c r="AH313" i="1" s="1"/>
  <c r="AI313" i="1" s="1"/>
  <c r="AD188" i="1"/>
  <c r="AE188" i="1" s="1"/>
  <c r="AF188" i="1" s="1"/>
  <c r="AG188" i="1" s="1"/>
  <c r="AH188" i="1" s="1"/>
  <c r="AI188" i="1" s="1"/>
  <c r="AD335" i="1"/>
  <c r="AE335" i="1" s="1"/>
  <c r="AF335" i="1" s="1"/>
  <c r="AG335" i="1" s="1"/>
  <c r="AH335" i="1" s="1"/>
  <c r="AI335" i="1" s="1"/>
  <c r="AD543" i="1"/>
  <c r="AE543" i="1" s="1"/>
  <c r="AF543" i="1" s="1"/>
  <c r="AG543" i="1" s="1"/>
  <c r="AH543" i="1" s="1"/>
  <c r="AI543" i="1" s="1"/>
  <c r="AD593" i="1"/>
  <c r="AE593" i="1" s="1"/>
  <c r="AF593" i="1" s="1"/>
  <c r="AG593" i="1" s="1"/>
  <c r="AH593" i="1" s="1"/>
  <c r="AI593" i="1" s="1"/>
  <c r="AD415" i="1"/>
  <c r="AE415" i="1" s="1"/>
  <c r="AF415" i="1" s="1"/>
  <c r="AG415" i="1" s="1"/>
  <c r="AH415" i="1" s="1"/>
  <c r="AI415" i="1" s="1"/>
  <c r="AD406" i="1"/>
  <c r="AE406" i="1" s="1"/>
  <c r="AF406" i="1" s="1"/>
  <c r="AG406" i="1" s="1"/>
  <c r="AH406" i="1" s="1"/>
  <c r="AI406" i="1" s="1"/>
  <c r="AD332" i="1"/>
  <c r="AE332" i="1" s="1"/>
  <c r="AF332" i="1" s="1"/>
  <c r="AG332" i="1" s="1"/>
  <c r="AH332" i="1" s="1"/>
  <c r="AI332" i="1" s="1"/>
  <c r="AD529" i="1"/>
  <c r="AE529" i="1" s="1"/>
  <c r="AF529" i="1" s="1"/>
  <c r="AG529" i="1" s="1"/>
  <c r="AH529" i="1" s="1"/>
  <c r="AI529" i="1" s="1"/>
  <c r="AD166" i="1"/>
  <c r="AE166" i="1" s="1"/>
  <c r="AF166" i="1" s="1"/>
  <c r="AG166" i="1" s="1"/>
  <c r="AH166" i="1" s="1"/>
  <c r="AI166" i="1" s="1"/>
  <c r="AD489" i="1"/>
  <c r="AE489" i="1" s="1"/>
  <c r="AF489" i="1" s="1"/>
  <c r="AG489" i="1" s="1"/>
  <c r="AH489" i="1" s="1"/>
  <c r="AI489" i="1" s="1"/>
  <c r="AD271" i="1"/>
  <c r="AE271" i="1" s="1"/>
  <c r="AF271" i="1" s="1"/>
  <c r="AG271" i="1" s="1"/>
  <c r="AH271" i="1" s="1"/>
  <c r="AI271" i="1" s="1"/>
  <c r="AD534" i="1"/>
  <c r="AE534" i="1" s="1"/>
  <c r="AF534" i="1" s="1"/>
  <c r="AG534" i="1" s="1"/>
  <c r="AH534" i="1" s="1"/>
  <c r="AI534" i="1" s="1"/>
  <c r="AD364" i="1"/>
  <c r="AE364" i="1" s="1"/>
  <c r="AF364" i="1" s="1"/>
  <c r="AG364" i="1" s="1"/>
  <c r="AH364" i="1" s="1"/>
  <c r="AI364" i="1" s="1"/>
  <c r="AD300" i="1"/>
  <c r="AE300" i="1" s="1"/>
  <c r="AF300" i="1" s="1"/>
  <c r="AG300" i="1" s="1"/>
  <c r="AH300" i="1" s="1"/>
  <c r="AI300" i="1" s="1"/>
  <c r="AD539" i="1"/>
  <c r="AE539" i="1" s="1"/>
  <c r="AF539" i="1" s="1"/>
  <c r="AG539" i="1" s="1"/>
  <c r="AH539" i="1" s="1"/>
  <c r="AI539" i="1" s="1"/>
  <c r="AD421" i="1"/>
  <c r="AJ421" i="1" s="1"/>
  <c r="AD401" i="1"/>
  <c r="AE401" i="1" s="1"/>
  <c r="AF401" i="1" s="1"/>
  <c r="AG401" i="1" s="1"/>
  <c r="AH401" i="1" s="1"/>
  <c r="AI401" i="1" s="1"/>
  <c r="AD503" i="1"/>
  <c r="AE503" i="1" s="1"/>
  <c r="AF503" i="1" s="1"/>
  <c r="AG503" i="1" s="1"/>
  <c r="AH503" i="1" s="1"/>
  <c r="AI503" i="1" s="1"/>
  <c r="AD396" i="1"/>
  <c r="AE396" i="1" s="1"/>
  <c r="AF396" i="1" s="1"/>
  <c r="AG396" i="1" s="1"/>
  <c r="AH396" i="1" s="1"/>
  <c r="AI396" i="1" s="1"/>
  <c r="AD520" i="1"/>
  <c r="AE520" i="1" s="1"/>
  <c r="AF520" i="1" s="1"/>
  <c r="AG520" i="1" s="1"/>
  <c r="AH520" i="1" s="1"/>
  <c r="AI520" i="1" s="1"/>
  <c r="AD660" i="1"/>
  <c r="AE660" i="1" s="1"/>
  <c r="AF660" i="1" s="1"/>
  <c r="AG660" i="1" s="1"/>
  <c r="AH660" i="1" s="1"/>
  <c r="AI660" i="1" s="1"/>
  <c r="AD782" i="1"/>
  <c r="AE782" i="1" s="1"/>
  <c r="AF782" i="1" s="1"/>
  <c r="AG782" i="1" s="1"/>
  <c r="AH782" i="1" s="1"/>
  <c r="AI782" i="1" s="1"/>
  <c r="AD427" i="1"/>
  <c r="AE427" i="1" s="1"/>
  <c r="AF427" i="1" s="1"/>
  <c r="AG427" i="1" s="1"/>
  <c r="AH427" i="1" s="1"/>
  <c r="AI427" i="1" s="1"/>
  <c r="AD389" i="1"/>
  <c r="AJ389" i="1" s="1"/>
  <c r="AD462" i="1"/>
  <c r="AE462" i="1" s="1"/>
  <c r="AF462" i="1" s="1"/>
  <c r="AG462" i="1" s="1"/>
  <c r="AH462" i="1" s="1"/>
  <c r="AI462" i="1" s="1"/>
  <c r="AD292" i="1"/>
  <c r="AE292" i="1" s="1"/>
  <c r="AF292" i="1" s="1"/>
  <c r="AG292" i="1" s="1"/>
  <c r="AH292" i="1" s="1"/>
  <c r="AI292" i="1" s="1"/>
  <c r="AD158" i="1"/>
  <c r="AE158" i="1" s="1"/>
  <c r="AF158" i="1" s="1"/>
  <c r="AG158" i="1" s="1"/>
  <c r="AH158" i="1" s="1"/>
  <c r="AI158" i="1" s="1"/>
  <c r="AD531" i="1"/>
  <c r="AE531" i="1" s="1"/>
  <c r="AF531" i="1" s="1"/>
  <c r="AG531" i="1" s="1"/>
  <c r="AH531" i="1" s="1"/>
  <c r="AI531" i="1" s="1"/>
  <c r="AD467" i="1"/>
  <c r="AE467" i="1" s="1"/>
  <c r="AF467" i="1" s="1"/>
  <c r="AG467" i="1" s="1"/>
  <c r="AH467" i="1" s="1"/>
  <c r="AI467" i="1" s="1"/>
  <c r="AD417" i="1"/>
  <c r="AE417" i="1" s="1"/>
  <c r="AF417" i="1" s="1"/>
  <c r="AG417" i="1" s="1"/>
  <c r="AH417" i="1" s="1"/>
  <c r="AI417" i="1" s="1"/>
  <c r="AD321" i="1"/>
  <c r="AE321" i="1" s="1"/>
  <c r="AF321" i="1" s="1"/>
  <c r="AG321" i="1" s="1"/>
  <c r="AH321" i="1" s="1"/>
  <c r="AI321" i="1" s="1"/>
  <c r="AD257" i="1"/>
  <c r="AE257" i="1" s="1"/>
  <c r="AF257" i="1" s="1"/>
  <c r="AG257" i="1" s="1"/>
  <c r="AH257" i="1" s="1"/>
  <c r="AI257" i="1" s="1"/>
  <c r="AD347" i="1"/>
  <c r="AE347" i="1" s="1"/>
  <c r="AF347" i="1" s="1"/>
  <c r="AG347" i="1" s="1"/>
  <c r="AH347" i="1" s="1"/>
  <c r="AI347" i="1" s="1"/>
  <c r="AD285" i="1"/>
  <c r="AE285" i="1" s="1"/>
  <c r="AF285" i="1" s="1"/>
  <c r="AG285" i="1" s="1"/>
  <c r="AH285" i="1" s="1"/>
  <c r="AI285" i="1" s="1"/>
  <c r="AD395" i="1"/>
  <c r="AE395" i="1" s="1"/>
  <c r="AF395" i="1" s="1"/>
  <c r="AG395" i="1" s="1"/>
  <c r="AH395" i="1" s="1"/>
  <c r="AI395" i="1" s="1"/>
  <c r="AD244" i="1"/>
  <c r="AE244" i="1" s="1"/>
  <c r="AF244" i="1" s="1"/>
  <c r="AG244" i="1" s="1"/>
  <c r="AH244" i="1" s="1"/>
  <c r="AI244" i="1" s="1"/>
  <c r="AD483" i="1"/>
  <c r="AE483" i="1" s="1"/>
  <c r="AF483" i="1" s="1"/>
  <c r="AG483" i="1" s="1"/>
  <c r="AH483" i="1" s="1"/>
  <c r="AI483" i="1" s="1"/>
  <c r="AD394" i="1"/>
  <c r="AE394" i="1" s="1"/>
  <c r="AF394" i="1" s="1"/>
  <c r="AG394" i="1" s="1"/>
  <c r="AH394" i="1" s="1"/>
  <c r="AI394" i="1" s="1"/>
  <c r="AD273" i="1"/>
  <c r="AE273" i="1" s="1"/>
  <c r="AF273" i="1" s="1"/>
  <c r="AG273" i="1" s="1"/>
  <c r="AH273" i="1" s="1"/>
  <c r="AI273" i="1" s="1"/>
  <c r="AD567" i="1"/>
  <c r="AE567" i="1" s="1"/>
  <c r="AF567" i="1" s="1"/>
  <c r="AG567" i="1" s="1"/>
  <c r="AH567" i="1" s="1"/>
  <c r="AI567" i="1" s="1"/>
  <c r="AD431" i="1"/>
  <c r="AJ431" i="1" s="1"/>
  <c r="AD633" i="1"/>
  <c r="AE633" i="1" s="1"/>
  <c r="AF633" i="1" s="1"/>
  <c r="AG633" i="1" s="1"/>
  <c r="AH633" i="1" s="1"/>
  <c r="AI633" i="1" s="1"/>
  <c r="AD553" i="1"/>
  <c r="AE553" i="1" s="1"/>
  <c r="AF553" i="1" s="1"/>
  <c r="AG553" i="1" s="1"/>
  <c r="AH553" i="1" s="1"/>
  <c r="AI553" i="1" s="1"/>
  <c r="AD422" i="1"/>
  <c r="AE422" i="1" s="1"/>
  <c r="AF422" i="1" s="1"/>
  <c r="AG422" i="1" s="1"/>
  <c r="AH422" i="1" s="1"/>
  <c r="AI422" i="1" s="1"/>
  <c r="AD388" i="1"/>
  <c r="AE388" i="1" s="1"/>
  <c r="AF388" i="1" s="1"/>
  <c r="AG388" i="1" s="1"/>
  <c r="AH388" i="1" s="1"/>
  <c r="AI388" i="1" s="1"/>
  <c r="AD662" i="1"/>
  <c r="AE662" i="1" s="1"/>
  <c r="AF662" i="1" s="1"/>
  <c r="AG662" i="1" s="1"/>
  <c r="AH662" i="1" s="1"/>
  <c r="AI662" i="1" s="1"/>
  <c r="AD598" i="1"/>
  <c r="AE598" i="1" s="1"/>
  <c r="AF598" i="1" s="1"/>
  <c r="AG598" i="1" s="1"/>
  <c r="AH598" i="1" s="1"/>
  <c r="AI598" i="1" s="1"/>
  <c r="AD470" i="1"/>
  <c r="AE470" i="1" s="1"/>
  <c r="AF470" i="1" s="1"/>
  <c r="AG470" i="1" s="1"/>
  <c r="AH470" i="1" s="1"/>
  <c r="AI470" i="1" s="1"/>
  <c r="AD201" i="1"/>
  <c r="AE201" i="1" s="1"/>
  <c r="AF201" i="1" s="1"/>
  <c r="AG201" i="1" s="1"/>
  <c r="AH201" i="1" s="1"/>
  <c r="AI201" i="1" s="1"/>
  <c r="AD654" i="1"/>
  <c r="AE654" i="1" s="1"/>
  <c r="AF654" i="1" s="1"/>
  <c r="AG654" i="1" s="1"/>
  <c r="AH654" i="1" s="1"/>
  <c r="AI654" i="1" s="1"/>
  <c r="AD187" i="1"/>
  <c r="AE187" i="1" s="1"/>
  <c r="AF187" i="1" s="1"/>
  <c r="AG187" i="1" s="1"/>
  <c r="AH187" i="1" s="1"/>
  <c r="AI187" i="1" s="1"/>
  <c r="AD163" i="1"/>
  <c r="AE163" i="1" s="1"/>
  <c r="AF163" i="1" s="1"/>
  <c r="AG163" i="1" s="1"/>
  <c r="AH163" i="1" s="1"/>
  <c r="AI163" i="1" s="1"/>
  <c r="AD39" i="1"/>
  <c r="AE39" i="1" s="1"/>
  <c r="AF39" i="1" s="1"/>
  <c r="AG39" i="1" s="1"/>
  <c r="AH39" i="1" s="1"/>
  <c r="AI39" i="1" s="1"/>
  <c r="AD447" i="1"/>
  <c r="AE447" i="1" s="1"/>
  <c r="AF447" i="1" s="1"/>
  <c r="AG447" i="1" s="1"/>
  <c r="AH447" i="1" s="1"/>
  <c r="AI447" i="1" s="1"/>
  <c r="AD77" i="1"/>
  <c r="AE77" i="1" s="1"/>
  <c r="AF77" i="1" s="1"/>
  <c r="AG77" i="1" s="1"/>
  <c r="AH77" i="1" s="1"/>
  <c r="AI77" i="1" s="1"/>
  <c r="AD507" i="1"/>
  <c r="AE507" i="1" s="1"/>
  <c r="AF507" i="1" s="1"/>
  <c r="AG507" i="1" s="1"/>
  <c r="AH507" i="1" s="1"/>
  <c r="AI507" i="1" s="1"/>
  <c r="AD361" i="1"/>
  <c r="AE361" i="1" s="1"/>
  <c r="AF361" i="1" s="1"/>
  <c r="AG361" i="1" s="1"/>
  <c r="AH361" i="1" s="1"/>
  <c r="AI361" i="1" s="1"/>
  <c r="AD746" i="1"/>
  <c r="AE746" i="1" s="1"/>
  <c r="AF746" i="1" s="1"/>
  <c r="AG746" i="1" s="1"/>
  <c r="AH746" i="1" s="1"/>
  <c r="AI746" i="1" s="1"/>
  <c r="AD55" i="1"/>
  <c r="AE55" i="1" s="1"/>
  <c r="AF55" i="1" s="1"/>
  <c r="AG55" i="1" s="1"/>
  <c r="AH55" i="1" s="1"/>
  <c r="AI55" i="1" s="1"/>
  <c r="AD68" i="1"/>
  <c r="AE68" i="1" s="1"/>
  <c r="AF68" i="1" s="1"/>
  <c r="AG68" i="1" s="1"/>
  <c r="AH68" i="1" s="1"/>
  <c r="AI68" i="1" s="1"/>
  <c r="AD27" i="1"/>
  <c r="AE27" i="1" s="1"/>
  <c r="AF27" i="1" s="1"/>
  <c r="AG27" i="1" s="1"/>
  <c r="AH27" i="1" s="1"/>
  <c r="AI27" i="1" s="1"/>
  <c r="AD511" i="1"/>
  <c r="AE511" i="1" s="1"/>
  <c r="AF511" i="1" s="1"/>
  <c r="AG511" i="1" s="1"/>
  <c r="AH511" i="1" s="1"/>
  <c r="AI511" i="1" s="1"/>
  <c r="AD370" i="1"/>
  <c r="AE370" i="1" s="1"/>
  <c r="AF370" i="1" s="1"/>
  <c r="AG370" i="1" s="1"/>
  <c r="AH370" i="1" s="1"/>
  <c r="AI370" i="1" s="1"/>
  <c r="AD15" i="1"/>
  <c r="AE15" i="1" s="1"/>
  <c r="AF15" i="1" s="1"/>
  <c r="AG15" i="1" s="1"/>
  <c r="AH15" i="1" s="1"/>
  <c r="AI15" i="1" s="1"/>
  <c r="AD663" i="1"/>
  <c r="AE663" i="1" s="1"/>
  <c r="AF663" i="1" s="1"/>
  <c r="AG663" i="1" s="1"/>
  <c r="AH663" i="1" s="1"/>
  <c r="AI663" i="1" s="1"/>
  <c r="AD601" i="1"/>
  <c r="AE601" i="1" s="1"/>
  <c r="AF601" i="1" s="1"/>
  <c r="AG601" i="1" s="1"/>
  <c r="AH601" i="1" s="1"/>
  <c r="AI601" i="1" s="1"/>
  <c r="AD537" i="1"/>
  <c r="AE537" i="1" s="1"/>
  <c r="AF537" i="1" s="1"/>
  <c r="AG537" i="1" s="1"/>
  <c r="AH537" i="1" s="1"/>
  <c r="AI537" i="1" s="1"/>
  <c r="AD414" i="1"/>
  <c r="AE414" i="1" s="1"/>
  <c r="AF414" i="1" s="1"/>
  <c r="AG414" i="1" s="1"/>
  <c r="AH414" i="1" s="1"/>
  <c r="AI414" i="1" s="1"/>
  <c r="AD381" i="1"/>
  <c r="AE381" i="1" s="1"/>
  <c r="AF381" i="1" s="1"/>
  <c r="AG381" i="1" s="1"/>
  <c r="AH381" i="1" s="1"/>
  <c r="AI381" i="1" s="1"/>
  <c r="AD646" i="1"/>
  <c r="AE646" i="1" s="1"/>
  <c r="AF646" i="1" s="1"/>
  <c r="AG646" i="1" s="1"/>
  <c r="AH646" i="1" s="1"/>
  <c r="AI646" i="1" s="1"/>
  <c r="AD582" i="1"/>
  <c r="AE582" i="1" s="1"/>
  <c r="AF582" i="1" s="1"/>
  <c r="AG582" i="1" s="1"/>
  <c r="AH582" i="1" s="1"/>
  <c r="AI582" i="1" s="1"/>
  <c r="AD518" i="1"/>
  <c r="AE518" i="1" s="1"/>
  <c r="AF518" i="1" s="1"/>
  <c r="AG518" i="1" s="1"/>
  <c r="AH518" i="1" s="1"/>
  <c r="AI518" i="1" s="1"/>
  <c r="AD456" i="1"/>
  <c r="AE456" i="1" s="1"/>
  <c r="AF456" i="1" s="1"/>
  <c r="AG456" i="1" s="1"/>
  <c r="AH456" i="1" s="1"/>
  <c r="AI456" i="1" s="1"/>
  <c r="AD523" i="1"/>
  <c r="AE523" i="1" s="1"/>
  <c r="AF523" i="1" s="1"/>
  <c r="AG523" i="1" s="1"/>
  <c r="AH523" i="1" s="1"/>
  <c r="AI523" i="1" s="1"/>
  <c r="AD459" i="1"/>
  <c r="AE459" i="1" s="1"/>
  <c r="AF459" i="1" s="1"/>
  <c r="AG459" i="1" s="1"/>
  <c r="AH459" i="1" s="1"/>
  <c r="AI459" i="1" s="1"/>
  <c r="AD413" i="1"/>
  <c r="AE413" i="1" s="1"/>
  <c r="AF413" i="1" s="1"/>
  <c r="AG413" i="1" s="1"/>
  <c r="AH413" i="1" s="1"/>
  <c r="AI413" i="1" s="1"/>
  <c r="AD249" i="1"/>
  <c r="AE249" i="1" s="1"/>
  <c r="AF249" i="1" s="1"/>
  <c r="AG249" i="1" s="1"/>
  <c r="AH249" i="1" s="1"/>
  <c r="AI249" i="1" s="1"/>
  <c r="AD23" i="1"/>
  <c r="AE23" i="1" s="1"/>
  <c r="AF23" i="1" s="1"/>
  <c r="AG23" i="1" s="1"/>
  <c r="AH23" i="1" s="1"/>
  <c r="AI23" i="1" s="1"/>
  <c r="AD191" i="1"/>
  <c r="AE191" i="1" s="1"/>
  <c r="AF191" i="1" s="1"/>
  <c r="AG191" i="1" s="1"/>
  <c r="AH191" i="1" s="1"/>
  <c r="AI191" i="1" s="1"/>
  <c r="AD579" i="1"/>
  <c r="AE579" i="1" s="1"/>
  <c r="AF579" i="1" s="1"/>
  <c r="AG579" i="1" s="1"/>
  <c r="AH579" i="1" s="1"/>
  <c r="AI579" i="1" s="1"/>
  <c r="AD515" i="1"/>
  <c r="AE515" i="1" s="1"/>
  <c r="AF515" i="1" s="1"/>
  <c r="AG515" i="1" s="1"/>
  <c r="AH515" i="1" s="1"/>
  <c r="AI515" i="1" s="1"/>
  <c r="AD375" i="1"/>
  <c r="AE375" i="1" s="1"/>
  <c r="AF375" i="1" s="1"/>
  <c r="AG375" i="1" s="1"/>
  <c r="AH375" i="1" s="1"/>
  <c r="AI375" i="1" s="1"/>
  <c r="AD164" i="1"/>
  <c r="AE164" i="1" s="1"/>
  <c r="AF164" i="1" s="1"/>
  <c r="AG164" i="1" s="1"/>
  <c r="AH164" i="1" s="1"/>
  <c r="AI164" i="1" s="1"/>
  <c r="AD175" i="1"/>
  <c r="AE175" i="1" s="1"/>
  <c r="AF175" i="1" s="1"/>
  <c r="AG175" i="1" s="1"/>
  <c r="AH175" i="1" s="1"/>
  <c r="AI175" i="1" s="1"/>
  <c r="AD505" i="1"/>
  <c r="AE505" i="1" s="1"/>
  <c r="AF505" i="1" s="1"/>
  <c r="AG505" i="1" s="1"/>
  <c r="AH505" i="1" s="1"/>
  <c r="AI505" i="1" s="1"/>
  <c r="AD281" i="1"/>
  <c r="AE281" i="1" s="1"/>
  <c r="AF281" i="1" s="1"/>
  <c r="AG281" i="1" s="1"/>
  <c r="AH281" i="1" s="1"/>
  <c r="AI281" i="1" s="1"/>
  <c r="AD603" i="1"/>
  <c r="AE603" i="1" s="1"/>
  <c r="AF603" i="1" s="1"/>
  <c r="AG603" i="1" s="1"/>
  <c r="AH603" i="1" s="1"/>
  <c r="AI603" i="1" s="1"/>
  <c r="AD559" i="1"/>
  <c r="AE559" i="1" s="1"/>
  <c r="AF559" i="1" s="1"/>
  <c r="AG559" i="1" s="1"/>
  <c r="AH559" i="1" s="1"/>
  <c r="AI559" i="1" s="1"/>
  <c r="AD255" i="1"/>
  <c r="AE255" i="1" s="1"/>
  <c r="AF255" i="1" s="1"/>
  <c r="AG255" i="1" s="1"/>
  <c r="AH255" i="1" s="1"/>
  <c r="AI255" i="1" s="1"/>
  <c r="AD641" i="1"/>
  <c r="AE641" i="1" s="1"/>
  <c r="AF641" i="1" s="1"/>
  <c r="AG641" i="1" s="1"/>
  <c r="AH641" i="1" s="1"/>
  <c r="AI641" i="1" s="1"/>
  <c r="AD587" i="1"/>
  <c r="AE587" i="1" s="1"/>
  <c r="AF587" i="1" s="1"/>
  <c r="AG587" i="1" s="1"/>
  <c r="AH587" i="1" s="1"/>
  <c r="AI587" i="1" s="1"/>
  <c r="AD685" i="1"/>
  <c r="AE685" i="1" s="1"/>
  <c r="AF685" i="1" s="1"/>
  <c r="AG685" i="1" s="1"/>
  <c r="AH685" i="1" s="1"/>
  <c r="AI685" i="1" s="1"/>
  <c r="AD451" i="1"/>
  <c r="AE451" i="1" s="1"/>
  <c r="AF451" i="1" s="1"/>
  <c r="AG451" i="1" s="1"/>
  <c r="AH451" i="1" s="1"/>
  <c r="AI451" i="1" s="1"/>
  <c r="AD371" i="1"/>
  <c r="AE371" i="1" s="1"/>
  <c r="AF371" i="1" s="1"/>
  <c r="AG371" i="1" s="1"/>
  <c r="AH371" i="1" s="1"/>
  <c r="AI371" i="1" s="1"/>
  <c r="AD585" i="1"/>
  <c r="AE585" i="1" s="1"/>
  <c r="AF585" i="1" s="1"/>
  <c r="AG585" i="1" s="1"/>
  <c r="AH585" i="1" s="1"/>
  <c r="AI585" i="1" s="1"/>
  <c r="AD455" i="1"/>
  <c r="AJ455" i="1" s="1"/>
  <c r="AD620" i="1"/>
  <c r="AE620" i="1" s="1"/>
  <c r="AF620" i="1" s="1"/>
  <c r="AG620" i="1" s="1"/>
  <c r="AH620" i="1" s="1"/>
  <c r="AI620" i="1" s="1"/>
  <c r="AD688" i="1"/>
  <c r="AE688" i="1" s="1"/>
  <c r="AF688" i="1" s="1"/>
  <c r="AG688" i="1" s="1"/>
  <c r="AH688" i="1" s="1"/>
  <c r="AI688" i="1" s="1"/>
  <c r="AD411" i="1"/>
  <c r="AE411" i="1" s="1"/>
  <c r="AF411" i="1" s="1"/>
  <c r="AG411" i="1" s="1"/>
  <c r="AH411" i="1" s="1"/>
  <c r="AI411" i="1" s="1"/>
  <c r="AD301" i="1"/>
  <c r="AE301" i="1" s="1"/>
  <c r="AF301" i="1" s="1"/>
  <c r="AG301" i="1" s="1"/>
  <c r="AH301" i="1" s="1"/>
  <c r="AI301" i="1" s="1"/>
  <c r="AD577" i="1"/>
  <c r="AE577" i="1" s="1"/>
  <c r="AF577" i="1" s="1"/>
  <c r="AG577" i="1" s="1"/>
  <c r="AH577" i="1" s="1"/>
  <c r="AI577" i="1" s="1"/>
  <c r="AD513" i="1"/>
  <c r="AE513" i="1" s="1"/>
  <c r="AF513" i="1" s="1"/>
  <c r="AG513" i="1" s="1"/>
  <c r="AH513" i="1" s="1"/>
  <c r="AI513" i="1" s="1"/>
  <c r="AD439" i="1"/>
  <c r="AE439" i="1" s="1"/>
  <c r="AF439" i="1" s="1"/>
  <c r="AG439" i="1" s="1"/>
  <c r="AH439" i="1" s="1"/>
  <c r="AI439" i="1" s="1"/>
  <c r="AD403" i="1"/>
  <c r="AE403" i="1" s="1"/>
  <c r="AF403" i="1" s="1"/>
  <c r="AG403" i="1" s="1"/>
  <c r="AH403" i="1" s="1"/>
  <c r="AI403" i="1" s="1"/>
  <c r="AD295" i="1"/>
  <c r="AE295" i="1" s="1"/>
  <c r="AF295" i="1" s="1"/>
  <c r="AG295" i="1" s="1"/>
  <c r="AH295" i="1" s="1"/>
  <c r="AI295" i="1" s="1"/>
  <c r="AD231" i="1"/>
  <c r="AE231" i="1" s="1"/>
  <c r="AF231" i="1" s="1"/>
  <c r="AG231" i="1" s="1"/>
  <c r="AH231" i="1" s="1"/>
  <c r="AI231" i="1" s="1"/>
  <c r="AD127" i="1"/>
  <c r="AE127" i="1" s="1"/>
  <c r="AF127" i="1" s="1"/>
  <c r="AG127" i="1" s="1"/>
  <c r="AH127" i="1" s="1"/>
  <c r="AI127" i="1" s="1"/>
  <c r="AD95" i="1"/>
  <c r="AE95" i="1" s="1"/>
  <c r="AF95" i="1" s="1"/>
  <c r="AG95" i="1" s="1"/>
  <c r="AH95" i="1" s="1"/>
  <c r="AI95" i="1" s="1"/>
  <c r="AD686" i="1"/>
  <c r="AE686" i="1" s="1"/>
  <c r="AF686" i="1" s="1"/>
  <c r="AG686" i="1" s="1"/>
  <c r="AH686" i="1" s="1"/>
  <c r="AI686" i="1" s="1"/>
  <c r="AD558" i="1"/>
  <c r="AE558" i="1" s="1"/>
  <c r="AF558" i="1" s="1"/>
  <c r="AG558" i="1" s="1"/>
  <c r="AH558" i="1" s="1"/>
  <c r="AI558" i="1" s="1"/>
  <c r="AD494" i="1"/>
  <c r="AE494" i="1" s="1"/>
  <c r="AF494" i="1" s="1"/>
  <c r="AG494" i="1" s="1"/>
  <c r="AH494" i="1" s="1"/>
  <c r="AI494" i="1" s="1"/>
  <c r="AD436" i="1"/>
  <c r="AE436" i="1" s="1"/>
  <c r="AF436" i="1" s="1"/>
  <c r="AG436" i="1" s="1"/>
  <c r="AH436" i="1" s="1"/>
  <c r="AI436" i="1" s="1"/>
  <c r="AD324" i="1"/>
  <c r="AE324" i="1" s="1"/>
  <c r="AF324" i="1" s="1"/>
  <c r="AG324" i="1" s="1"/>
  <c r="AH324" i="1" s="1"/>
  <c r="AI324" i="1" s="1"/>
  <c r="AD260" i="1"/>
  <c r="AE260" i="1" s="1"/>
  <c r="AF260" i="1" s="1"/>
  <c r="AG260" i="1" s="1"/>
  <c r="AH260" i="1" s="1"/>
  <c r="AI260" i="1" s="1"/>
  <c r="AD563" i="1"/>
  <c r="AE563" i="1" s="1"/>
  <c r="AF563" i="1" s="1"/>
  <c r="AG563" i="1" s="1"/>
  <c r="AH563" i="1" s="1"/>
  <c r="AI563" i="1" s="1"/>
  <c r="AD499" i="1"/>
  <c r="AE499" i="1" s="1"/>
  <c r="AF499" i="1" s="1"/>
  <c r="AG499" i="1" s="1"/>
  <c r="AH499" i="1" s="1"/>
  <c r="AI499" i="1" s="1"/>
  <c r="AD402" i="1"/>
  <c r="AJ402" i="1" s="1"/>
  <c r="AD353" i="1"/>
  <c r="AE353" i="1" s="1"/>
  <c r="AF353" i="1" s="1"/>
  <c r="AG353" i="1" s="1"/>
  <c r="AH353" i="1" s="1"/>
  <c r="AI353" i="1" s="1"/>
  <c r="AD289" i="1"/>
  <c r="AE289" i="1" s="1"/>
  <c r="AF289" i="1" s="1"/>
  <c r="AG289" i="1" s="1"/>
  <c r="AH289" i="1" s="1"/>
  <c r="AI289" i="1" s="1"/>
  <c r="AD487" i="1"/>
  <c r="AE487" i="1" s="1"/>
  <c r="AF487" i="1" s="1"/>
  <c r="AG487" i="1" s="1"/>
  <c r="AH487" i="1" s="1"/>
  <c r="AI487" i="1" s="1"/>
  <c r="AD617" i="1"/>
  <c r="AE617" i="1" s="1"/>
  <c r="AF617" i="1" s="1"/>
  <c r="AG617" i="1" s="1"/>
  <c r="AH617" i="1" s="1"/>
  <c r="AI617" i="1" s="1"/>
  <c r="AD568" i="1"/>
  <c r="AE568" i="1" s="1"/>
  <c r="AF568" i="1" s="1"/>
  <c r="AG568" i="1" s="1"/>
  <c r="AH568" i="1" s="1"/>
  <c r="AI568" i="1" s="1"/>
  <c r="AD521" i="1"/>
  <c r="AE521" i="1" s="1"/>
  <c r="AF521" i="1" s="1"/>
  <c r="AG521" i="1" s="1"/>
  <c r="AH521" i="1" s="1"/>
  <c r="AI521" i="1" s="1"/>
  <c r="AD609" i="1"/>
  <c r="AE609" i="1" s="1"/>
  <c r="AF609" i="1" s="1"/>
  <c r="AG609" i="1" s="1"/>
  <c r="AH609" i="1" s="1"/>
  <c r="AI609" i="1" s="1"/>
  <c r="AD405" i="1"/>
  <c r="AE405" i="1" s="1"/>
  <c r="AF405" i="1" s="1"/>
  <c r="AG405" i="1" s="1"/>
  <c r="AH405" i="1" s="1"/>
  <c r="AI405" i="1" s="1"/>
  <c r="AD242" i="1"/>
  <c r="AE242" i="1" s="1"/>
  <c r="AF242" i="1" s="1"/>
  <c r="AG242" i="1" s="1"/>
  <c r="AH242" i="1" s="1"/>
  <c r="AI242" i="1" s="1"/>
  <c r="AD623" i="1"/>
  <c r="AE623" i="1" s="1"/>
  <c r="AF623" i="1" s="1"/>
  <c r="AG623" i="1" s="1"/>
  <c r="AH623" i="1" s="1"/>
  <c r="AI623" i="1" s="1"/>
  <c r="AD519" i="1"/>
  <c r="AE519" i="1" s="1"/>
  <c r="AF519" i="1" s="1"/>
  <c r="AG519" i="1" s="1"/>
  <c r="AH519" i="1" s="1"/>
  <c r="AI519" i="1" s="1"/>
  <c r="AD445" i="1"/>
  <c r="AE445" i="1" s="1"/>
  <c r="AF445" i="1" s="1"/>
  <c r="AG445" i="1" s="1"/>
  <c r="AH445" i="1" s="1"/>
  <c r="AI445" i="1" s="1"/>
  <c r="AD407" i="1"/>
  <c r="AE407" i="1" s="1"/>
  <c r="AF407" i="1" s="1"/>
  <c r="AG407" i="1" s="1"/>
  <c r="AH407" i="1" s="1"/>
  <c r="AI407" i="1" s="1"/>
  <c r="AD357" i="1"/>
  <c r="AE357" i="1" s="1"/>
  <c r="AF357" i="1" s="1"/>
  <c r="AG357" i="1" s="1"/>
  <c r="AH357" i="1" s="1"/>
  <c r="AI357" i="1" s="1"/>
  <c r="AD293" i="1"/>
  <c r="AE293" i="1" s="1"/>
  <c r="AF293" i="1" s="1"/>
  <c r="AG293" i="1" s="1"/>
  <c r="AH293" i="1" s="1"/>
  <c r="AI293" i="1" s="1"/>
  <c r="AD569" i="1"/>
  <c r="AE569" i="1" s="1"/>
  <c r="AF569" i="1" s="1"/>
  <c r="AG569" i="1" s="1"/>
  <c r="AH569" i="1" s="1"/>
  <c r="AI569" i="1" s="1"/>
  <c r="AD430" i="1"/>
  <c r="AE430" i="1" s="1"/>
  <c r="AF430" i="1" s="1"/>
  <c r="AG430" i="1" s="1"/>
  <c r="AH430" i="1" s="1"/>
  <c r="AI430" i="1" s="1"/>
  <c r="AD399" i="1"/>
  <c r="AE399" i="1" s="1"/>
  <c r="AF399" i="1" s="1"/>
  <c r="AG399" i="1" s="1"/>
  <c r="AH399" i="1" s="1"/>
  <c r="AI399" i="1" s="1"/>
  <c r="AD678" i="1"/>
  <c r="AE678" i="1" s="1"/>
  <c r="AF678" i="1" s="1"/>
  <c r="AG678" i="1" s="1"/>
  <c r="AH678" i="1" s="1"/>
  <c r="AI678" i="1" s="1"/>
  <c r="AD614" i="1"/>
  <c r="AE614" i="1" s="1"/>
  <c r="AF614" i="1" s="1"/>
  <c r="AG614" i="1" s="1"/>
  <c r="AH614" i="1" s="1"/>
  <c r="AI614" i="1" s="1"/>
  <c r="AD550" i="1"/>
  <c r="AE550" i="1" s="1"/>
  <c r="AF550" i="1" s="1"/>
  <c r="AG550" i="1" s="1"/>
  <c r="AH550" i="1" s="1"/>
  <c r="AI550" i="1" s="1"/>
  <c r="AD486" i="1"/>
  <c r="AE486" i="1" s="1"/>
  <c r="AF486" i="1" s="1"/>
  <c r="AG486" i="1" s="1"/>
  <c r="AH486" i="1" s="1"/>
  <c r="AI486" i="1" s="1"/>
  <c r="AD378" i="1"/>
  <c r="AE378" i="1" s="1"/>
  <c r="AF378" i="1" s="1"/>
  <c r="AG378" i="1" s="1"/>
  <c r="AH378" i="1" s="1"/>
  <c r="AI378" i="1" s="1"/>
  <c r="AD316" i="1"/>
  <c r="AE316" i="1" s="1"/>
  <c r="AF316" i="1" s="1"/>
  <c r="AG316" i="1" s="1"/>
  <c r="AH316" i="1" s="1"/>
  <c r="AI316" i="1" s="1"/>
  <c r="AD252" i="1"/>
  <c r="AE252" i="1" s="1"/>
  <c r="AF252" i="1" s="1"/>
  <c r="AG252" i="1" s="1"/>
  <c r="AH252" i="1" s="1"/>
  <c r="AI252" i="1" s="1"/>
  <c r="AD619" i="1"/>
  <c r="AE619" i="1" s="1"/>
  <c r="AF619" i="1" s="1"/>
  <c r="AG619" i="1" s="1"/>
  <c r="AH619" i="1" s="1"/>
  <c r="AI619" i="1" s="1"/>
  <c r="AD555" i="1"/>
  <c r="AE555" i="1" s="1"/>
  <c r="AF555" i="1" s="1"/>
  <c r="AG555" i="1" s="1"/>
  <c r="AH555" i="1" s="1"/>
  <c r="AI555" i="1" s="1"/>
  <c r="AD491" i="1"/>
  <c r="AE491" i="1" s="1"/>
  <c r="AF491" i="1" s="1"/>
  <c r="AG491" i="1" s="1"/>
  <c r="AH491" i="1" s="1"/>
  <c r="AI491" i="1" s="1"/>
  <c r="AD429" i="1"/>
  <c r="AE429" i="1" s="1"/>
  <c r="AF429" i="1" s="1"/>
  <c r="AG429" i="1" s="1"/>
  <c r="AH429" i="1" s="1"/>
  <c r="AI429" i="1" s="1"/>
  <c r="AD217" i="1"/>
  <c r="AE217" i="1" s="1"/>
  <c r="AF217" i="1" s="1"/>
  <c r="AG217" i="1" s="1"/>
  <c r="AH217" i="1" s="1"/>
  <c r="AI217" i="1" s="1"/>
  <c r="AD142" i="1"/>
  <c r="AE142" i="1" s="1"/>
  <c r="AF142" i="1" s="1"/>
  <c r="AG142" i="1" s="1"/>
  <c r="AH142" i="1" s="1"/>
  <c r="AI142" i="1" s="1"/>
  <c r="AD110" i="1"/>
  <c r="AE110" i="1" s="1"/>
  <c r="AF110" i="1" s="1"/>
  <c r="AG110" i="1" s="1"/>
  <c r="AH110" i="1" s="1"/>
  <c r="AI110" i="1" s="1"/>
  <c r="AD625" i="1"/>
  <c r="AE625" i="1" s="1"/>
  <c r="AF625" i="1" s="1"/>
  <c r="AG625" i="1" s="1"/>
  <c r="AH625" i="1" s="1"/>
  <c r="AI625" i="1" s="1"/>
  <c r="AD595" i="1"/>
  <c r="AE595" i="1" s="1"/>
  <c r="AF595" i="1" s="1"/>
  <c r="AG595" i="1" s="1"/>
  <c r="AH595" i="1" s="1"/>
  <c r="AI595" i="1" s="1"/>
  <c r="AD435" i="1"/>
  <c r="AE435" i="1" s="1"/>
  <c r="AF435" i="1" s="1"/>
  <c r="AG435" i="1" s="1"/>
  <c r="AH435" i="1" s="1"/>
  <c r="AI435" i="1" s="1"/>
  <c r="AD367" i="1"/>
  <c r="AE367" i="1" s="1"/>
  <c r="AF367" i="1" s="1"/>
  <c r="AG367" i="1" s="1"/>
  <c r="AH367" i="1" s="1"/>
  <c r="AI367" i="1" s="1"/>
  <c r="AD630" i="1"/>
  <c r="AE630" i="1" s="1"/>
  <c r="AF630" i="1" s="1"/>
  <c r="AG630" i="1" s="1"/>
  <c r="AH630" i="1" s="1"/>
  <c r="AI630" i="1" s="1"/>
  <c r="AD233" i="1"/>
  <c r="AE233" i="1" s="1"/>
  <c r="AF233" i="1" s="1"/>
  <c r="AG233" i="1" s="1"/>
  <c r="AH233" i="1" s="1"/>
  <c r="AI233" i="1" s="1"/>
  <c r="AD742" i="1"/>
  <c r="AE742" i="1" s="1"/>
  <c r="AF742" i="1" s="1"/>
  <c r="AG742" i="1" s="1"/>
  <c r="AH742" i="1" s="1"/>
  <c r="AI742" i="1" s="1"/>
  <c r="AD377" i="1"/>
  <c r="AE377" i="1" s="1"/>
  <c r="AF377" i="1" s="1"/>
  <c r="AG377" i="1" s="1"/>
  <c r="AH377" i="1" s="1"/>
  <c r="AI377" i="1" s="1"/>
  <c r="AD488" i="1"/>
  <c r="AE488" i="1" s="1"/>
  <c r="AF488" i="1" s="1"/>
  <c r="AG488" i="1" s="1"/>
  <c r="AH488" i="1" s="1"/>
  <c r="AI488" i="1" s="1"/>
  <c r="AD626" i="1"/>
  <c r="AE626" i="1" s="1"/>
  <c r="AF626" i="1" s="1"/>
  <c r="AG626" i="1" s="1"/>
  <c r="AH626" i="1" s="1"/>
  <c r="AI626" i="1" s="1"/>
  <c r="AD766" i="1"/>
  <c r="AE766" i="1" s="1"/>
  <c r="AF766" i="1" s="1"/>
  <c r="AG766" i="1" s="1"/>
  <c r="AH766" i="1" s="1"/>
  <c r="AI766" i="1" s="1"/>
  <c r="AD400" i="1"/>
  <c r="AJ400" i="1" s="1"/>
  <c r="AD221" i="1"/>
  <c r="AE221" i="1" s="1"/>
  <c r="AF221" i="1" s="1"/>
  <c r="AG221" i="1" s="1"/>
  <c r="AH221" i="1" s="1"/>
  <c r="AI221" i="1" s="1"/>
  <c r="AD124" i="1"/>
  <c r="AE124" i="1" s="1"/>
  <c r="AF124" i="1" s="1"/>
  <c r="AG124" i="1" s="1"/>
  <c r="AH124" i="1" s="1"/>
  <c r="AI124" i="1" s="1"/>
  <c r="AD92" i="1"/>
  <c r="AE92" i="1" s="1"/>
  <c r="AF92" i="1" s="1"/>
  <c r="AG92" i="1" s="1"/>
  <c r="AH92" i="1" s="1"/>
  <c r="AI92" i="1" s="1"/>
  <c r="AD561" i="1"/>
  <c r="AE561" i="1" s="1"/>
  <c r="AF561" i="1" s="1"/>
  <c r="AG561" i="1" s="1"/>
  <c r="AH561" i="1" s="1"/>
  <c r="AI561" i="1" s="1"/>
  <c r="AD497" i="1"/>
  <c r="AE497" i="1" s="1"/>
  <c r="AF497" i="1" s="1"/>
  <c r="AG497" i="1" s="1"/>
  <c r="AH497" i="1" s="1"/>
  <c r="AI497" i="1" s="1"/>
  <c r="AD426" i="1"/>
  <c r="AJ426" i="1" s="1"/>
  <c r="AD170" i="1"/>
  <c r="AE170" i="1" s="1"/>
  <c r="AF170" i="1" s="1"/>
  <c r="AG170" i="1" s="1"/>
  <c r="AH170" i="1" s="1"/>
  <c r="AI170" i="1" s="1"/>
  <c r="AD670" i="1"/>
  <c r="AE670" i="1" s="1"/>
  <c r="AF670" i="1" s="1"/>
  <c r="AG670" i="1" s="1"/>
  <c r="AH670" i="1" s="1"/>
  <c r="AI670" i="1" s="1"/>
  <c r="AD606" i="1"/>
  <c r="AE606" i="1" s="1"/>
  <c r="AF606" i="1" s="1"/>
  <c r="AG606" i="1" s="1"/>
  <c r="AH606" i="1" s="1"/>
  <c r="AI606" i="1" s="1"/>
  <c r="AD478" i="1"/>
  <c r="AE478" i="1" s="1"/>
  <c r="AF478" i="1" s="1"/>
  <c r="AG478" i="1" s="1"/>
  <c r="AH478" i="1" s="1"/>
  <c r="AI478" i="1" s="1"/>
  <c r="AD308" i="1"/>
  <c r="AE308" i="1" s="1"/>
  <c r="AF308" i="1" s="1"/>
  <c r="AG308" i="1" s="1"/>
  <c r="AH308" i="1" s="1"/>
  <c r="AI308" i="1" s="1"/>
  <c r="AD611" i="1"/>
  <c r="AE611" i="1" s="1"/>
  <c r="AF611" i="1" s="1"/>
  <c r="AG611" i="1" s="1"/>
  <c r="AH611" i="1" s="1"/>
  <c r="AI611" i="1" s="1"/>
  <c r="AD547" i="1"/>
  <c r="AE547" i="1" s="1"/>
  <c r="AF547" i="1" s="1"/>
  <c r="AG547" i="1" s="1"/>
  <c r="AH547" i="1" s="1"/>
  <c r="AI547" i="1" s="1"/>
  <c r="AD425" i="1"/>
  <c r="AE425" i="1" s="1"/>
  <c r="AF425" i="1" s="1"/>
  <c r="AG425" i="1" s="1"/>
  <c r="AH425" i="1" s="1"/>
  <c r="AI425" i="1" s="1"/>
  <c r="AD154" i="1"/>
  <c r="AE154" i="1" s="1"/>
  <c r="AF154" i="1" s="1"/>
  <c r="AG154" i="1" s="1"/>
  <c r="AH154" i="1" s="1"/>
  <c r="AI154" i="1" s="1"/>
  <c r="AD209" i="1"/>
  <c r="AE209" i="1" s="1"/>
  <c r="AF209" i="1" s="1"/>
  <c r="AG209" i="1" s="1"/>
  <c r="AH209" i="1" s="1"/>
  <c r="AI209" i="1" s="1"/>
  <c r="AD167" i="1"/>
  <c r="AE167" i="1" s="1"/>
  <c r="AF167" i="1" s="1"/>
  <c r="AG167" i="1" s="1"/>
  <c r="AH167" i="1" s="1"/>
  <c r="AI167" i="1" s="1"/>
  <c r="AD498" i="1"/>
  <c r="AE498" i="1" s="1"/>
  <c r="AF498" i="1" s="1"/>
  <c r="AG498" i="1" s="1"/>
  <c r="AH498" i="1" s="1"/>
  <c r="AI498" i="1" s="1"/>
  <c r="AD562" i="1"/>
  <c r="AE562" i="1" s="1"/>
  <c r="AF562" i="1" s="1"/>
  <c r="AG562" i="1" s="1"/>
  <c r="AH562" i="1" s="1"/>
  <c r="AI562" i="1" s="1"/>
  <c r="AD632" i="1"/>
  <c r="AE632" i="1" s="1"/>
  <c r="AF632" i="1" s="1"/>
  <c r="AG632" i="1" s="1"/>
  <c r="AH632" i="1" s="1"/>
  <c r="AI632" i="1" s="1"/>
  <c r="AD694" i="1"/>
  <c r="AE694" i="1" s="1"/>
  <c r="AF694" i="1" s="1"/>
  <c r="AG694" i="1" s="1"/>
  <c r="AH694" i="1" s="1"/>
  <c r="AI694" i="1" s="1"/>
  <c r="AD726" i="1"/>
  <c r="AE726" i="1" s="1"/>
  <c r="AF726" i="1" s="1"/>
  <c r="AG726" i="1" s="1"/>
  <c r="AH726" i="1" s="1"/>
  <c r="AI726" i="1" s="1"/>
  <c r="AD762" i="1"/>
  <c r="AE762" i="1" s="1"/>
  <c r="AF762" i="1" s="1"/>
  <c r="AG762" i="1" s="1"/>
  <c r="AH762" i="1" s="1"/>
  <c r="AI762" i="1" s="1"/>
  <c r="AD149" i="1"/>
  <c r="AJ149" i="1" s="1"/>
  <c r="AD294" i="1"/>
  <c r="AE294" i="1" s="1"/>
  <c r="AF294" i="1" s="1"/>
  <c r="AG294" i="1" s="1"/>
  <c r="AH294" i="1" s="1"/>
  <c r="AI294" i="1" s="1"/>
  <c r="AD476" i="1"/>
  <c r="AE476" i="1" s="1"/>
  <c r="AF476" i="1" s="1"/>
  <c r="AG476" i="1" s="1"/>
  <c r="AH476" i="1" s="1"/>
  <c r="AI476" i="1" s="1"/>
  <c r="AD578" i="1"/>
  <c r="AE578" i="1" s="1"/>
  <c r="AF578" i="1" s="1"/>
  <c r="AG578" i="1" s="1"/>
  <c r="AH578" i="1" s="1"/>
  <c r="AI578" i="1" s="1"/>
  <c r="AD683" i="1"/>
  <c r="AE683" i="1" s="1"/>
  <c r="AF683" i="1" s="1"/>
  <c r="AG683" i="1" s="1"/>
  <c r="AH683" i="1" s="1"/>
  <c r="AI683" i="1" s="1"/>
  <c r="AD36" i="1"/>
  <c r="AE36" i="1" s="1"/>
  <c r="AF36" i="1" s="1"/>
  <c r="AG36" i="1" s="1"/>
  <c r="AH36" i="1" s="1"/>
  <c r="AI36" i="1" s="1"/>
  <c r="AD159" i="1"/>
  <c r="AE159" i="1" s="1"/>
  <c r="AF159" i="1" s="1"/>
  <c r="AG159" i="1" s="1"/>
  <c r="AH159" i="1" s="1"/>
  <c r="AI159" i="1" s="1"/>
  <c r="AD240" i="1"/>
  <c r="AE240" i="1" s="1"/>
  <c r="AF240" i="1" s="1"/>
  <c r="AG240" i="1" s="1"/>
  <c r="AH240" i="1" s="1"/>
  <c r="AI240" i="1" s="1"/>
  <c r="AD304" i="1"/>
  <c r="AE304" i="1" s="1"/>
  <c r="AF304" i="1" s="1"/>
  <c r="AG304" i="1" s="1"/>
  <c r="AH304" i="1" s="1"/>
  <c r="AI304" i="1" s="1"/>
  <c r="AD113" i="1"/>
  <c r="AE113" i="1" s="1"/>
  <c r="AF113" i="1" s="1"/>
  <c r="AG113" i="1" s="1"/>
  <c r="AH113" i="1" s="1"/>
  <c r="AI113" i="1" s="1"/>
  <c r="AD250" i="1"/>
  <c r="AE250" i="1" s="1"/>
  <c r="AF250" i="1" s="1"/>
  <c r="AG250" i="1" s="1"/>
  <c r="AH250" i="1" s="1"/>
  <c r="AI250" i="1" s="1"/>
  <c r="AD172" i="1"/>
  <c r="AE172" i="1" s="1"/>
  <c r="AF172" i="1" s="1"/>
  <c r="AG172" i="1" s="1"/>
  <c r="AH172" i="1" s="1"/>
  <c r="AI172" i="1" s="1"/>
  <c r="AD434" i="1"/>
  <c r="AE434" i="1" s="1"/>
  <c r="AF434" i="1" s="1"/>
  <c r="AG434" i="1" s="1"/>
  <c r="AH434" i="1" s="1"/>
  <c r="AI434" i="1" s="1"/>
  <c r="AD506" i="1"/>
  <c r="AE506" i="1" s="1"/>
  <c r="AF506" i="1" s="1"/>
  <c r="AG506" i="1" s="1"/>
  <c r="AH506" i="1" s="1"/>
  <c r="AI506" i="1" s="1"/>
  <c r="AD570" i="1"/>
  <c r="AE570" i="1" s="1"/>
  <c r="AF570" i="1" s="1"/>
  <c r="AG570" i="1" s="1"/>
  <c r="AH570" i="1" s="1"/>
  <c r="AI570" i="1" s="1"/>
  <c r="AD687" i="1"/>
  <c r="AE687" i="1" s="1"/>
  <c r="AF687" i="1" s="1"/>
  <c r="AG687" i="1" s="1"/>
  <c r="AH687" i="1" s="1"/>
  <c r="AI687" i="1" s="1"/>
  <c r="AD724" i="1"/>
  <c r="AE724" i="1" s="1"/>
  <c r="AF724" i="1" s="1"/>
  <c r="AG724" i="1" s="1"/>
  <c r="AH724" i="1" s="1"/>
  <c r="AI724" i="1" s="1"/>
  <c r="AD344" i="1"/>
  <c r="AE344" i="1" s="1"/>
  <c r="AF344" i="1" s="1"/>
  <c r="AG344" i="1" s="1"/>
  <c r="AH344" i="1" s="1"/>
  <c r="AI344" i="1" s="1"/>
  <c r="AD286" i="1"/>
  <c r="AE286" i="1" s="1"/>
  <c r="AF286" i="1" s="1"/>
  <c r="AG286" i="1" s="1"/>
  <c r="AH286" i="1" s="1"/>
  <c r="AI286" i="1" s="1"/>
  <c r="AD60" i="1"/>
  <c r="AE60" i="1" s="1"/>
  <c r="AF60" i="1" s="1"/>
  <c r="AG60" i="1" s="1"/>
  <c r="AH60" i="1" s="1"/>
  <c r="AI60" i="1" s="1"/>
  <c r="AD200" i="1"/>
  <c r="AE200" i="1" s="1"/>
  <c r="AF200" i="1" s="1"/>
  <c r="AG200" i="1" s="1"/>
  <c r="AH200" i="1" s="1"/>
  <c r="AI200" i="1" s="1"/>
  <c r="AD264" i="1"/>
  <c r="AE264" i="1" s="1"/>
  <c r="AF264" i="1" s="1"/>
  <c r="AG264" i="1" s="1"/>
  <c r="AH264" i="1" s="1"/>
  <c r="AI264" i="1" s="1"/>
  <c r="AD328" i="1"/>
  <c r="AE328" i="1" s="1"/>
  <c r="AF328" i="1" s="1"/>
  <c r="AG328" i="1" s="1"/>
  <c r="AH328" i="1" s="1"/>
  <c r="AI328" i="1" s="1"/>
  <c r="AD580" i="1"/>
  <c r="AE580" i="1" s="1"/>
  <c r="AF580" i="1" s="1"/>
  <c r="AG580" i="1" s="1"/>
  <c r="AH580" i="1" s="1"/>
  <c r="AI580" i="1" s="1"/>
  <c r="AD692" i="1"/>
  <c r="AE692" i="1" s="1"/>
  <c r="AF692" i="1" s="1"/>
  <c r="AG692" i="1" s="1"/>
  <c r="AH692" i="1" s="1"/>
  <c r="AI692" i="1" s="1"/>
  <c r="AD363" i="1"/>
  <c r="AE363" i="1" s="1"/>
  <c r="AF363" i="1" s="1"/>
  <c r="AG363" i="1" s="1"/>
  <c r="AH363" i="1" s="1"/>
  <c r="AI363" i="1" s="1"/>
  <c r="AD780" i="1"/>
  <c r="AE780" i="1" s="1"/>
  <c r="AF780" i="1" s="1"/>
  <c r="AG780" i="1" s="1"/>
  <c r="AH780" i="1" s="1"/>
  <c r="AI780" i="1" s="1"/>
  <c r="AD618" i="1"/>
  <c r="AE618" i="1" s="1"/>
  <c r="AF618" i="1" s="1"/>
  <c r="AG618" i="1" s="1"/>
  <c r="AH618" i="1" s="1"/>
  <c r="AI618" i="1" s="1"/>
  <c r="AD352" i="1"/>
  <c r="AE352" i="1" s="1"/>
  <c r="AF352" i="1" s="1"/>
  <c r="AG352" i="1" s="1"/>
  <c r="AH352" i="1" s="1"/>
  <c r="AI352" i="1" s="1"/>
  <c r="AD679" i="1"/>
  <c r="AE679" i="1" s="1"/>
  <c r="AF679" i="1" s="1"/>
  <c r="AG679" i="1" s="1"/>
  <c r="AH679" i="1" s="1"/>
  <c r="AI679" i="1" s="1"/>
  <c r="AD779" i="1"/>
  <c r="AE779" i="1" s="1"/>
  <c r="AF779" i="1" s="1"/>
  <c r="AG779" i="1" s="1"/>
  <c r="AH779" i="1" s="1"/>
  <c r="AI779" i="1" s="1"/>
  <c r="AD548" i="1"/>
  <c r="AE548" i="1" s="1"/>
  <c r="AF548" i="1" s="1"/>
  <c r="AG548" i="1" s="1"/>
  <c r="AH548" i="1" s="1"/>
  <c r="AI548" i="1" s="1"/>
  <c r="AD440" i="1"/>
  <c r="AE440" i="1" s="1"/>
  <c r="AF440" i="1" s="1"/>
  <c r="AG440" i="1" s="1"/>
  <c r="AH440" i="1" s="1"/>
  <c r="AI440" i="1" s="1"/>
  <c r="AD676" i="1"/>
  <c r="AE676" i="1" s="1"/>
  <c r="AF676" i="1" s="1"/>
  <c r="AG676" i="1" s="1"/>
  <c r="AH676" i="1" s="1"/>
  <c r="AI676" i="1" s="1"/>
  <c r="AD314" i="1"/>
  <c r="AE314" i="1" s="1"/>
  <c r="AF314" i="1" s="1"/>
  <c r="AG314" i="1" s="1"/>
  <c r="AH314" i="1" s="1"/>
  <c r="AI314" i="1" s="1"/>
  <c r="AD393" i="1"/>
  <c r="AE393" i="1" s="1"/>
  <c r="AF393" i="1" s="1"/>
  <c r="AG393" i="1" s="1"/>
  <c r="AH393" i="1" s="1"/>
  <c r="AI393" i="1" s="1"/>
  <c r="AD749" i="1"/>
  <c r="AE749" i="1" s="1"/>
  <c r="AF749" i="1" s="1"/>
  <c r="AG749" i="1" s="1"/>
  <c r="AH749" i="1" s="1"/>
  <c r="AI749" i="1" s="1"/>
  <c r="AD345" i="1"/>
  <c r="AE345" i="1" s="1"/>
  <c r="AF345" i="1" s="1"/>
  <c r="AG345" i="1" s="1"/>
  <c r="AH345" i="1" s="1"/>
  <c r="AI345" i="1" s="1"/>
  <c r="AD564" i="1"/>
  <c r="AE564" i="1" s="1"/>
  <c r="AF564" i="1" s="1"/>
  <c r="AG564" i="1" s="1"/>
  <c r="AH564" i="1" s="1"/>
  <c r="AI564" i="1" s="1"/>
  <c r="AD741" i="1"/>
  <c r="AE741" i="1" s="1"/>
  <c r="AF741" i="1" s="1"/>
  <c r="AG741" i="1" s="1"/>
  <c r="AH741" i="1" s="1"/>
  <c r="AI741" i="1" s="1"/>
  <c r="AD457" i="1"/>
  <c r="AJ457" i="1" s="1"/>
  <c r="AD740" i="1"/>
  <c r="AE740" i="1" s="1"/>
  <c r="AF740" i="1" s="1"/>
  <c r="AG740" i="1" s="1"/>
  <c r="AH740" i="1" s="1"/>
  <c r="AI740" i="1" s="1"/>
  <c r="AD501" i="1"/>
  <c r="AE501" i="1" s="1"/>
  <c r="AF501" i="1" s="1"/>
  <c r="AG501" i="1" s="1"/>
  <c r="AH501" i="1" s="1"/>
  <c r="AI501" i="1" s="1"/>
  <c r="AD565" i="1"/>
  <c r="AE565" i="1" s="1"/>
  <c r="AF565" i="1" s="1"/>
  <c r="AG565" i="1" s="1"/>
  <c r="AH565" i="1" s="1"/>
  <c r="AI565" i="1" s="1"/>
  <c r="AD635" i="1"/>
  <c r="AE635" i="1" s="1"/>
  <c r="AF635" i="1" s="1"/>
  <c r="AG635" i="1" s="1"/>
  <c r="AH635" i="1" s="1"/>
  <c r="AI635" i="1" s="1"/>
  <c r="AD698" i="1"/>
  <c r="AE698" i="1" s="1"/>
  <c r="AF698" i="1" s="1"/>
  <c r="AG698" i="1" s="1"/>
  <c r="AH698" i="1" s="1"/>
  <c r="AI698" i="1" s="1"/>
  <c r="AD730" i="1"/>
  <c r="AE730" i="1" s="1"/>
  <c r="AF730" i="1" s="1"/>
  <c r="AG730" i="1" s="1"/>
  <c r="AH730" i="1" s="1"/>
  <c r="AI730" i="1" s="1"/>
  <c r="AD310" i="1"/>
  <c r="AE310" i="1" s="1"/>
  <c r="AF310" i="1" s="1"/>
  <c r="AG310" i="1" s="1"/>
  <c r="AH310" i="1" s="1"/>
  <c r="AI310" i="1" s="1"/>
  <c r="AD492" i="1"/>
  <c r="AE492" i="1" s="1"/>
  <c r="AF492" i="1" s="1"/>
  <c r="AG492" i="1" s="1"/>
  <c r="AH492" i="1" s="1"/>
  <c r="AI492" i="1" s="1"/>
  <c r="AD581" i="1"/>
  <c r="AE581" i="1" s="1"/>
  <c r="AF581" i="1" s="1"/>
  <c r="AG581" i="1" s="1"/>
  <c r="AH581" i="1" s="1"/>
  <c r="AI581" i="1" s="1"/>
  <c r="AD49" i="1"/>
  <c r="AE49" i="1" s="1"/>
  <c r="AF49" i="1" s="1"/>
  <c r="AG49" i="1" s="1"/>
  <c r="AH49" i="1" s="1"/>
  <c r="AI49" i="1" s="1"/>
  <c r="AD168" i="1"/>
  <c r="AE168" i="1" s="1"/>
  <c r="AF168" i="1" s="1"/>
  <c r="AG168" i="1" s="1"/>
  <c r="AH168" i="1" s="1"/>
  <c r="AI168" i="1" s="1"/>
  <c r="AD243" i="1"/>
  <c r="AE243" i="1" s="1"/>
  <c r="AF243" i="1" s="1"/>
  <c r="AG243" i="1" s="1"/>
  <c r="AH243" i="1" s="1"/>
  <c r="AI243" i="1" s="1"/>
  <c r="AD307" i="1"/>
  <c r="AE307" i="1" s="1"/>
  <c r="AF307" i="1" s="1"/>
  <c r="AG307" i="1" s="1"/>
  <c r="AH307" i="1" s="1"/>
  <c r="AI307" i="1" s="1"/>
  <c r="AD145" i="1"/>
  <c r="AE145" i="1" s="1"/>
  <c r="AF145" i="1" s="1"/>
  <c r="AG145" i="1" s="1"/>
  <c r="AH145" i="1" s="1"/>
  <c r="AI145" i="1" s="1"/>
  <c r="AD266" i="1"/>
  <c r="AE266" i="1" s="1"/>
  <c r="AF266" i="1" s="1"/>
  <c r="AG266" i="1" s="1"/>
  <c r="AH266" i="1" s="1"/>
  <c r="AI266" i="1" s="1"/>
  <c r="AD160" i="1"/>
  <c r="AE160" i="1" s="1"/>
  <c r="AF160" i="1" s="1"/>
  <c r="AG160" i="1" s="1"/>
  <c r="AH160" i="1" s="1"/>
  <c r="AI160" i="1" s="1"/>
  <c r="AD450" i="1"/>
  <c r="AE450" i="1" s="1"/>
  <c r="AF450" i="1" s="1"/>
  <c r="AG450" i="1" s="1"/>
  <c r="AH450" i="1" s="1"/>
  <c r="AI450" i="1" s="1"/>
  <c r="AD509" i="1"/>
  <c r="AE509" i="1" s="1"/>
  <c r="AF509" i="1" s="1"/>
  <c r="AG509" i="1" s="1"/>
  <c r="AH509" i="1" s="1"/>
  <c r="AI509" i="1" s="1"/>
  <c r="AD573" i="1"/>
  <c r="AE573" i="1" s="1"/>
  <c r="AF573" i="1" s="1"/>
  <c r="AG573" i="1" s="1"/>
  <c r="AH573" i="1" s="1"/>
  <c r="AI573" i="1" s="1"/>
  <c r="AD696" i="1"/>
  <c r="AE696" i="1" s="1"/>
  <c r="AF696" i="1" s="1"/>
  <c r="AG696" i="1" s="1"/>
  <c r="AH696" i="1" s="1"/>
  <c r="AI696" i="1" s="1"/>
  <c r="AD165" i="1"/>
  <c r="AE165" i="1" s="1"/>
  <c r="AF165" i="1" s="1"/>
  <c r="AG165" i="1" s="1"/>
  <c r="AH165" i="1" s="1"/>
  <c r="AI165" i="1" s="1"/>
  <c r="AD302" i="1"/>
  <c r="AE302" i="1" s="1"/>
  <c r="AF302" i="1" s="1"/>
  <c r="AG302" i="1" s="1"/>
  <c r="AH302" i="1" s="1"/>
  <c r="AI302" i="1" s="1"/>
  <c r="AD73" i="1"/>
  <c r="AE73" i="1" s="1"/>
  <c r="AF73" i="1" s="1"/>
  <c r="AG73" i="1" s="1"/>
  <c r="AH73" i="1" s="1"/>
  <c r="AI73" i="1" s="1"/>
  <c r="AD203" i="1"/>
  <c r="AE203" i="1" s="1"/>
  <c r="AF203" i="1" s="1"/>
  <c r="AG203" i="1" s="1"/>
  <c r="AH203" i="1" s="1"/>
  <c r="AI203" i="1" s="1"/>
  <c r="AD267" i="1"/>
  <c r="AE267" i="1" s="1"/>
  <c r="AF267" i="1" s="1"/>
  <c r="AG267" i="1" s="1"/>
  <c r="AH267" i="1" s="1"/>
  <c r="AI267" i="1" s="1"/>
  <c r="AD320" i="1"/>
  <c r="AE320" i="1" s="1"/>
  <c r="AF320" i="1" s="1"/>
  <c r="AG320" i="1" s="1"/>
  <c r="AH320" i="1" s="1"/>
  <c r="AI320" i="1" s="1"/>
  <c r="AD610" i="1"/>
  <c r="AE610" i="1" s="1"/>
  <c r="AF610" i="1" s="1"/>
  <c r="AG610" i="1" s="1"/>
  <c r="AH610" i="1" s="1"/>
  <c r="AI610" i="1" s="1"/>
  <c r="AD707" i="1"/>
  <c r="AE707" i="1" s="1"/>
  <c r="AF707" i="1" s="1"/>
  <c r="AG707" i="1" s="1"/>
  <c r="AH707" i="1" s="1"/>
  <c r="AI707" i="1" s="1"/>
  <c r="AD532" i="1"/>
  <c r="AE532" i="1" s="1"/>
  <c r="AF532" i="1" s="1"/>
  <c r="AG532" i="1" s="1"/>
  <c r="AH532" i="1" s="1"/>
  <c r="AI532" i="1" s="1"/>
  <c r="AD153" i="1"/>
  <c r="AE153" i="1" s="1"/>
  <c r="AF153" i="1" s="1"/>
  <c r="AG153" i="1" s="1"/>
  <c r="AH153" i="1" s="1"/>
  <c r="AI153" i="1" s="1"/>
  <c r="AD651" i="1"/>
  <c r="AE651" i="1" s="1"/>
  <c r="AF651" i="1" s="1"/>
  <c r="AG651" i="1" s="1"/>
  <c r="AH651" i="1" s="1"/>
  <c r="AI651" i="1" s="1"/>
  <c r="AD392" i="1"/>
  <c r="AE392" i="1" s="1"/>
  <c r="AF392" i="1" s="1"/>
  <c r="AG392" i="1" s="1"/>
  <c r="AH392" i="1" s="1"/>
  <c r="AI392" i="1" s="1"/>
  <c r="AD682" i="1"/>
  <c r="AE682" i="1" s="1"/>
  <c r="AF682" i="1" s="1"/>
  <c r="AG682" i="1" s="1"/>
  <c r="AH682" i="1" s="1"/>
  <c r="AI682" i="1" s="1"/>
  <c r="AD628" i="1"/>
  <c r="AE628" i="1" s="1"/>
  <c r="AF628" i="1" s="1"/>
  <c r="AG628" i="1" s="1"/>
  <c r="AH628" i="1" s="1"/>
  <c r="AI628" i="1" s="1"/>
  <c r="AD464" i="1"/>
  <c r="AE464" i="1" s="1"/>
  <c r="AF464" i="1" s="1"/>
  <c r="AG464" i="1" s="1"/>
  <c r="AH464" i="1" s="1"/>
  <c r="AI464" i="1" s="1"/>
  <c r="AD703" i="1"/>
  <c r="AE703" i="1" s="1"/>
  <c r="AF703" i="1" s="1"/>
  <c r="AG703" i="1" s="1"/>
  <c r="AH703" i="1" s="1"/>
  <c r="AI703" i="1" s="1"/>
  <c r="AD343" i="1"/>
  <c r="AE343" i="1" s="1"/>
  <c r="AF343" i="1" s="1"/>
  <c r="AG343" i="1" s="1"/>
  <c r="AH343" i="1" s="1"/>
  <c r="AI343" i="1" s="1"/>
  <c r="AD657" i="1"/>
  <c r="AE657" i="1" s="1"/>
  <c r="AF657" i="1" s="1"/>
  <c r="AG657" i="1" s="1"/>
  <c r="AH657" i="1" s="1"/>
  <c r="AI657" i="1" s="1"/>
  <c r="AD781" i="1"/>
  <c r="AJ781" i="1" s="1"/>
  <c r="AD368" i="1"/>
  <c r="AE368" i="1" s="1"/>
  <c r="AF368" i="1" s="1"/>
  <c r="AG368" i="1" s="1"/>
  <c r="AH368" i="1" s="1"/>
  <c r="AI368" i="1" s="1"/>
  <c r="AD583" i="1"/>
  <c r="AE583" i="1" s="1"/>
  <c r="AF583" i="1" s="1"/>
  <c r="AG583" i="1" s="1"/>
  <c r="AH583" i="1" s="1"/>
  <c r="AI583" i="1" s="1"/>
  <c r="AD755" i="1"/>
  <c r="AE755" i="1" s="1"/>
  <c r="AF755" i="1" s="1"/>
  <c r="AG755" i="1" s="1"/>
  <c r="AH755" i="1" s="1"/>
  <c r="AI755" i="1" s="1"/>
  <c r="AD544" i="1"/>
  <c r="AE544" i="1" s="1"/>
  <c r="AF544" i="1" s="1"/>
  <c r="AG544" i="1" s="1"/>
  <c r="AH544" i="1" s="1"/>
  <c r="AI544" i="1" s="1"/>
  <c r="AD772" i="1"/>
  <c r="AE772" i="1" s="1"/>
  <c r="AF772" i="1" s="1"/>
  <c r="AG772" i="1" s="1"/>
  <c r="AH772" i="1" s="1"/>
  <c r="AI772" i="1" s="1"/>
  <c r="AD432" i="1"/>
  <c r="AJ432" i="1" s="1"/>
  <c r="AD514" i="1"/>
  <c r="AE514" i="1" s="1"/>
  <c r="AF514" i="1" s="1"/>
  <c r="AG514" i="1" s="1"/>
  <c r="AH514" i="1" s="1"/>
  <c r="AI514" i="1" s="1"/>
  <c r="AD596" i="1"/>
  <c r="AE596" i="1" s="1"/>
  <c r="AF596" i="1" s="1"/>
  <c r="AG596" i="1" s="1"/>
  <c r="AH596" i="1" s="1"/>
  <c r="AI596" i="1" s="1"/>
  <c r="AD652" i="1"/>
  <c r="AE652" i="1" s="1"/>
  <c r="AF652" i="1" s="1"/>
  <c r="AG652" i="1" s="1"/>
  <c r="AH652" i="1" s="1"/>
  <c r="AI652" i="1" s="1"/>
  <c r="AD702" i="1"/>
  <c r="AE702" i="1" s="1"/>
  <c r="AF702" i="1" s="1"/>
  <c r="AG702" i="1" s="1"/>
  <c r="AH702" i="1" s="1"/>
  <c r="AI702" i="1" s="1"/>
  <c r="AD734" i="1"/>
  <c r="AE734" i="1" s="1"/>
  <c r="AF734" i="1" s="1"/>
  <c r="AG734" i="1" s="1"/>
  <c r="AH734" i="1" s="1"/>
  <c r="AI734" i="1" s="1"/>
  <c r="AD198" i="1"/>
  <c r="AE198" i="1" s="1"/>
  <c r="AF198" i="1" s="1"/>
  <c r="AG198" i="1" s="1"/>
  <c r="AH198" i="1" s="1"/>
  <c r="AI198" i="1" s="1"/>
  <c r="AD326" i="1"/>
  <c r="AE326" i="1" s="1"/>
  <c r="AF326" i="1" s="1"/>
  <c r="AG326" i="1" s="1"/>
  <c r="AH326" i="1" s="1"/>
  <c r="AI326" i="1" s="1"/>
  <c r="AD508" i="1"/>
  <c r="AE508" i="1" s="1"/>
  <c r="AF508" i="1" s="1"/>
  <c r="AG508" i="1" s="1"/>
  <c r="AH508" i="1" s="1"/>
  <c r="AI508" i="1" s="1"/>
  <c r="AD584" i="1"/>
  <c r="AE584" i="1" s="1"/>
  <c r="AF584" i="1" s="1"/>
  <c r="AG584" i="1" s="1"/>
  <c r="AH584" i="1" s="1"/>
  <c r="AI584" i="1" s="1"/>
  <c r="AD52" i="1"/>
  <c r="AE52" i="1" s="1"/>
  <c r="AF52" i="1" s="1"/>
  <c r="AG52" i="1" s="1"/>
  <c r="AH52" i="1" s="1"/>
  <c r="AI52" i="1" s="1"/>
  <c r="AD334" i="1"/>
  <c r="AE334" i="1" s="1"/>
  <c r="AF334" i="1" s="1"/>
  <c r="AG334" i="1" s="1"/>
  <c r="AH334" i="1" s="1"/>
  <c r="AI334" i="1" s="1"/>
  <c r="AD256" i="1"/>
  <c r="AE256" i="1" s="1"/>
  <c r="AF256" i="1" s="1"/>
  <c r="AG256" i="1" s="1"/>
  <c r="AH256" i="1" s="1"/>
  <c r="AI256" i="1" s="1"/>
  <c r="AD183" i="1"/>
  <c r="AE183" i="1" s="1"/>
  <c r="AF183" i="1" s="1"/>
  <c r="AG183" i="1" s="1"/>
  <c r="AH183" i="1" s="1"/>
  <c r="AI183" i="1" s="1"/>
  <c r="AD169" i="1"/>
  <c r="AE169" i="1" s="1"/>
  <c r="AF169" i="1" s="1"/>
  <c r="AG169" i="1" s="1"/>
  <c r="AH169" i="1" s="1"/>
  <c r="AI169" i="1" s="1"/>
  <c r="AD458" i="1"/>
  <c r="AE458" i="1" s="1"/>
  <c r="AF458" i="1" s="1"/>
  <c r="AG458" i="1" s="1"/>
  <c r="AH458" i="1" s="1"/>
  <c r="AI458" i="1" s="1"/>
  <c r="AD522" i="1"/>
  <c r="AE522" i="1" s="1"/>
  <c r="AF522" i="1" s="1"/>
  <c r="AG522" i="1" s="1"/>
  <c r="AH522" i="1" s="1"/>
  <c r="AI522" i="1" s="1"/>
  <c r="AD576" i="1"/>
  <c r="AE576" i="1" s="1"/>
  <c r="AF576" i="1" s="1"/>
  <c r="AG576" i="1" s="1"/>
  <c r="AH576" i="1" s="1"/>
  <c r="AI576" i="1" s="1"/>
  <c r="AD700" i="1"/>
  <c r="AE700" i="1" s="1"/>
  <c r="AF700" i="1" s="1"/>
  <c r="AG700" i="1" s="1"/>
  <c r="AH700" i="1" s="1"/>
  <c r="AI700" i="1" s="1"/>
  <c r="AD31" i="1"/>
  <c r="AE31" i="1" s="1"/>
  <c r="AF31" i="1" s="1"/>
  <c r="AG31" i="1" s="1"/>
  <c r="AH31" i="1" s="1"/>
  <c r="AI31" i="1" s="1"/>
  <c r="AD318" i="1"/>
  <c r="AE318" i="1" s="1"/>
  <c r="AF318" i="1" s="1"/>
  <c r="AG318" i="1" s="1"/>
  <c r="AH318" i="1" s="1"/>
  <c r="AI318" i="1" s="1"/>
  <c r="AD12" i="1"/>
  <c r="AE12" i="1" s="1"/>
  <c r="AF12" i="1" s="1"/>
  <c r="AG12" i="1" s="1"/>
  <c r="AH12" i="1" s="1"/>
  <c r="AI12" i="1" s="1"/>
  <c r="AD76" i="1"/>
  <c r="AE76" i="1" s="1"/>
  <c r="AF76" i="1" s="1"/>
  <c r="AG76" i="1" s="1"/>
  <c r="AH76" i="1" s="1"/>
  <c r="AI76" i="1" s="1"/>
  <c r="AD216" i="1"/>
  <c r="AE216" i="1" s="1"/>
  <c r="AF216" i="1" s="1"/>
  <c r="AG216" i="1" s="1"/>
  <c r="AH216" i="1" s="1"/>
  <c r="AI216" i="1" s="1"/>
  <c r="AD280" i="1"/>
  <c r="AE280" i="1" s="1"/>
  <c r="AF280" i="1" s="1"/>
  <c r="AG280" i="1" s="1"/>
  <c r="AH280" i="1" s="1"/>
  <c r="AI280" i="1" s="1"/>
  <c r="AD355" i="1"/>
  <c r="AE355" i="1" s="1"/>
  <c r="AF355" i="1" s="1"/>
  <c r="AG355" i="1" s="1"/>
  <c r="AH355" i="1" s="1"/>
  <c r="AI355" i="1" s="1"/>
  <c r="AD613" i="1"/>
  <c r="AE613" i="1" s="1"/>
  <c r="AF613" i="1" s="1"/>
  <c r="AG613" i="1" s="1"/>
  <c r="AH613" i="1" s="1"/>
  <c r="AI613" i="1" s="1"/>
  <c r="AD723" i="1"/>
  <c r="AE723" i="1" s="1"/>
  <c r="AF723" i="1" s="1"/>
  <c r="AG723" i="1" s="1"/>
  <c r="AH723" i="1" s="1"/>
  <c r="AI723" i="1" s="1"/>
  <c r="AD624" i="1"/>
  <c r="AE624" i="1" s="1"/>
  <c r="AF624" i="1" s="1"/>
  <c r="AG624" i="1" s="1"/>
  <c r="AH624" i="1" s="1"/>
  <c r="AI624" i="1" s="1"/>
  <c r="AD480" i="1"/>
  <c r="AE480" i="1" s="1"/>
  <c r="AF480" i="1" s="1"/>
  <c r="AG480" i="1" s="1"/>
  <c r="AH480" i="1" s="1"/>
  <c r="AI480" i="1" s="1"/>
  <c r="AD721" i="1"/>
  <c r="AE721" i="1" s="1"/>
  <c r="AF721" i="1" s="1"/>
  <c r="AG721" i="1" s="1"/>
  <c r="AH721" i="1" s="1"/>
  <c r="AI721" i="1" s="1"/>
  <c r="AD397" i="1"/>
  <c r="AE397" i="1" s="1"/>
  <c r="AF397" i="1" s="1"/>
  <c r="AG397" i="1" s="1"/>
  <c r="AH397" i="1" s="1"/>
  <c r="AI397" i="1" s="1"/>
  <c r="AD697" i="1"/>
  <c r="AE697" i="1" s="1"/>
  <c r="AF697" i="1" s="1"/>
  <c r="AG697" i="1" s="1"/>
  <c r="AH697" i="1" s="1"/>
  <c r="AI697" i="1" s="1"/>
  <c r="AD156" i="1"/>
  <c r="AE156" i="1" s="1"/>
  <c r="AF156" i="1" s="1"/>
  <c r="AG156" i="1" s="1"/>
  <c r="AH156" i="1" s="1"/>
  <c r="AI156" i="1" s="1"/>
  <c r="AD705" i="1"/>
  <c r="AE705" i="1" s="1"/>
  <c r="AF705" i="1" s="1"/>
  <c r="AG705" i="1" s="1"/>
  <c r="AH705" i="1" s="1"/>
  <c r="AI705" i="1" s="1"/>
  <c r="AD528" i="1"/>
  <c r="AE528" i="1" s="1"/>
  <c r="AF528" i="1" s="1"/>
  <c r="AG528" i="1" s="1"/>
  <c r="AH528" i="1" s="1"/>
  <c r="AI528" i="1" s="1"/>
  <c r="AD719" i="1"/>
  <c r="AE719" i="1" s="1"/>
  <c r="AF719" i="1" s="1"/>
  <c r="AG719" i="1" s="1"/>
  <c r="AH719" i="1" s="1"/>
  <c r="AI719" i="1" s="1"/>
  <c r="AD382" i="1"/>
  <c r="AE382" i="1" s="1"/>
  <c r="AF382" i="1" s="1"/>
  <c r="AG382" i="1" s="1"/>
  <c r="AH382" i="1" s="1"/>
  <c r="AI382" i="1" s="1"/>
  <c r="AD753" i="1"/>
  <c r="AE753" i="1" s="1"/>
  <c r="AF753" i="1" s="1"/>
  <c r="AG753" i="1" s="1"/>
  <c r="AH753" i="1" s="1"/>
  <c r="AI753" i="1" s="1"/>
  <c r="AD586" i="1"/>
  <c r="AE586" i="1" s="1"/>
  <c r="AF586" i="1" s="1"/>
  <c r="AG586" i="1" s="1"/>
  <c r="AH586" i="1" s="1"/>
  <c r="AI586" i="1" s="1"/>
  <c r="AD380" i="1"/>
  <c r="AE380" i="1" s="1"/>
  <c r="AF380" i="1" s="1"/>
  <c r="AG380" i="1" s="1"/>
  <c r="AH380" i="1" s="1"/>
  <c r="AI380" i="1" s="1"/>
  <c r="AD665" i="1"/>
  <c r="AE665" i="1" s="1"/>
  <c r="AF665" i="1" s="1"/>
  <c r="AG665" i="1" s="1"/>
  <c r="AH665" i="1" s="1"/>
  <c r="AI665" i="1" s="1"/>
  <c r="AD764" i="1"/>
  <c r="AE764" i="1" s="1"/>
  <c r="AF764" i="1" s="1"/>
  <c r="AG764" i="1" s="1"/>
  <c r="AH764" i="1" s="1"/>
  <c r="AI764" i="1" s="1"/>
  <c r="AD667" i="1"/>
  <c r="AE667" i="1" s="1"/>
  <c r="AF667" i="1" s="1"/>
  <c r="AG667" i="1" s="1"/>
  <c r="AH667" i="1" s="1"/>
  <c r="AI667" i="1" s="1"/>
  <c r="AD589" i="1"/>
  <c r="AE589" i="1" s="1"/>
  <c r="AF589" i="1" s="1"/>
  <c r="AG589" i="1" s="1"/>
  <c r="AH589" i="1" s="1"/>
  <c r="AI589" i="1" s="1"/>
  <c r="AD442" i="1"/>
  <c r="AE442" i="1" s="1"/>
  <c r="AF442" i="1" s="1"/>
  <c r="AG442" i="1" s="1"/>
  <c r="AH442" i="1" s="1"/>
  <c r="AI442" i="1" s="1"/>
  <c r="AD517" i="1"/>
  <c r="AE517" i="1" s="1"/>
  <c r="AF517" i="1" s="1"/>
  <c r="AG517" i="1" s="1"/>
  <c r="AH517" i="1" s="1"/>
  <c r="AI517" i="1" s="1"/>
  <c r="AD599" i="1"/>
  <c r="AE599" i="1" s="1"/>
  <c r="AF599" i="1" s="1"/>
  <c r="AG599" i="1" s="1"/>
  <c r="AH599" i="1" s="1"/>
  <c r="AI599" i="1" s="1"/>
  <c r="AD655" i="1"/>
  <c r="AE655" i="1" s="1"/>
  <c r="AF655" i="1" s="1"/>
  <c r="AG655" i="1" s="1"/>
  <c r="AH655" i="1" s="1"/>
  <c r="AI655" i="1" s="1"/>
  <c r="AD706" i="1"/>
  <c r="AE706" i="1" s="1"/>
  <c r="AF706" i="1" s="1"/>
  <c r="AG706" i="1" s="1"/>
  <c r="AH706" i="1" s="1"/>
  <c r="AI706" i="1" s="1"/>
  <c r="AD738" i="1"/>
  <c r="AE738" i="1" s="1"/>
  <c r="AF738" i="1" s="1"/>
  <c r="AG738" i="1" s="1"/>
  <c r="AH738" i="1" s="1"/>
  <c r="AI738" i="1" s="1"/>
  <c r="AD214" i="1"/>
  <c r="AE214" i="1" s="1"/>
  <c r="AF214" i="1" s="1"/>
  <c r="AG214" i="1" s="1"/>
  <c r="AH214" i="1" s="1"/>
  <c r="AI214" i="1" s="1"/>
  <c r="AD339" i="1"/>
  <c r="AE339" i="1" s="1"/>
  <c r="AF339" i="1" s="1"/>
  <c r="AG339" i="1" s="1"/>
  <c r="AH339" i="1" s="1"/>
  <c r="AI339" i="1" s="1"/>
  <c r="AD524" i="1"/>
  <c r="AE524" i="1" s="1"/>
  <c r="AF524" i="1" s="1"/>
  <c r="AG524" i="1" s="1"/>
  <c r="AH524" i="1" s="1"/>
  <c r="AI524" i="1" s="1"/>
  <c r="AD644" i="1"/>
  <c r="AE644" i="1" s="1"/>
  <c r="AF644" i="1" s="1"/>
  <c r="AG644" i="1" s="1"/>
  <c r="AH644" i="1" s="1"/>
  <c r="AI644" i="1" s="1"/>
  <c r="AD65" i="1"/>
  <c r="AE65" i="1" s="1"/>
  <c r="AF65" i="1" s="1"/>
  <c r="AG65" i="1" s="1"/>
  <c r="AH65" i="1" s="1"/>
  <c r="AI65" i="1" s="1"/>
  <c r="AD195" i="1"/>
  <c r="AE195" i="1" s="1"/>
  <c r="AF195" i="1" s="1"/>
  <c r="AG195" i="1" s="1"/>
  <c r="AH195" i="1" s="1"/>
  <c r="AI195" i="1" s="1"/>
  <c r="AD259" i="1"/>
  <c r="AE259" i="1" s="1"/>
  <c r="AF259" i="1" s="1"/>
  <c r="AG259" i="1" s="1"/>
  <c r="AH259" i="1" s="1"/>
  <c r="AI259" i="1" s="1"/>
  <c r="AD11" i="1"/>
  <c r="AE11" i="1" s="1"/>
  <c r="AF11" i="1" s="1"/>
  <c r="AG11" i="1" s="1"/>
  <c r="AH11" i="1" s="1"/>
  <c r="AI11" i="1" s="1"/>
  <c r="AD778" i="1"/>
  <c r="AE778" i="1" s="1"/>
  <c r="AF778" i="1" s="1"/>
  <c r="AG778" i="1" s="1"/>
  <c r="AH778" i="1" s="1"/>
  <c r="AI778" i="1" s="1"/>
  <c r="AD461" i="1"/>
  <c r="AE461" i="1" s="1"/>
  <c r="AF461" i="1" s="1"/>
  <c r="AG461" i="1" s="1"/>
  <c r="AH461" i="1" s="1"/>
  <c r="AI461" i="1" s="1"/>
  <c r="AD525" i="1"/>
  <c r="AE525" i="1" s="1"/>
  <c r="AF525" i="1" s="1"/>
  <c r="AG525" i="1" s="1"/>
  <c r="AH525" i="1" s="1"/>
  <c r="AI525" i="1" s="1"/>
  <c r="AD645" i="1"/>
  <c r="AE645" i="1" s="1"/>
  <c r="AF645" i="1" s="1"/>
  <c r="AG645" i="1" s="1"/>
  <c r="AH645" i="1" s="1"/>
  <c r="AI645" i="1" s="1"/>
  <c r="AD704" i="1"/>
  <c r="AE704" i="1" s="1"/>
  <c r="AF704" i="1" s="1"/>
  <c r="AG704" i="1" s="1"/>
  <c r="AH704" i="1" s="1"/>
  <c r="AI704" i="1" s="1"/>
  <c r="AD47" i="1"/>
  <c r="AE47" i="1" s="1"/>
  <c r="AF47" i="1" s="1"/>
  <c r="AG47" i="1" s="1"/>
  <c r="AH47" i="1" s="1"/>
  <c r="AI47" i="1" s="1"/>
  <c r="AD206" i="1"/>
  <c r="AE206" i="1" s="1"/>
  <c r="AF206" i="1" s="1"/>
  <c r="AG206" i="1" s="1"/>
  <c r="AH206" i="1" s="1"/>
  <c r="AI206" i="1" s="1"/>
  <c r="AD151" i="1"/>
  <c r="AE151" i="1" s="1"/>
  <c r="AF151" i="1" s="1"/>
  <c r="AG151" i="1" s="1"/>
  <c r="AH151" i="1" s="1"/>
  <c r="AI151" i="1" s="1"/>
  <c r="AD25" i="1"/>
  <c r="AE25" i="1" s="1"/>
  <c r="AF25" i="1" s="1"/>
  <c r="AG25" i="1" s="1"/>
  <c r="AH25" i="1" s="1"/>
  <c r="AI25" i="1" s="1"/>
  <c r="AD109" i="1"/>
  <c r="AE109" i="1" s="1"/>
  <c r="AF109" i="1" s="1"/>
  <c r="AG109" i="1" s="1"/>
  <c r="AH109" i="1" s="1"/>
  <c r="AI109" i="1" s="1"/>
  <c r="AD219" i="1"/>
  <c r="AE219" i="1" s="1"/>
  <c r="AF219" i="1" s="1"/>
  <c r="AG219" i="1" s="1"/>
  <c r="AH219" i="1" s="1"/>
  <c r="AI219" i="1" s="1"/>
  <c r="AD283" i="1"/>
  <c r="AE283" i="1" s="1"/>
  <c r="AF283" i="1" s="1"/>
  <c r="AG283" i="1" s="1"/>
  <c r="AH283" i="1" s="1"/>
  <c r="AI283" i="1" s="1"/>
  <c r="AD362" i="1"/>
  <c r="AE362" i="1" s="1"/>
  <c r="AF362" i="1" s="1"/>
  <c r="AG362" i="1" s="1"/>
  <c r="AH362" i="1" s="1"/>
  <c r="AI362" i="1" s="1"/>
  <c r="AD616" i="1"/>
  <c r="AE616" i="1" s="1"/>
  <c r="AF616" i="1" s="1"/>
  <c r="AG616" i="1" s="1"/>
  <c r="AH616" i="1" s="1"/>
  <c r="AI616" i="1" s="1"/>
  <c r="AD728" i="1"/>
  <c r="AE728" i="1" s="1"/>
  <c r="AF728" i="1" s="1"/>
  <c r="AG728" i="1" s="1"/>
  <c r="AH728" i="1" s="1"/>
  <c r="AI728" i="1" s="1"/>
  <c r="AD637" i="1"/>
  <c r="AE637" i="1" s="1"/>
  <c r="AF637" i="1" s="1"/>
  <c r="AG637" i="1" s="1"/>
  <c r="AH637" i="1" s="1"/>
  <c r="AI637" i="1" s="1"/>
  <c r="AD631" i="1"/>
  <c r="AE631" i="1" s="1"/>
  <c r="AF631" i="1" s="1"/>
  <c r="AG631" i="1" s="1"/>
  <c r="AH631" i="1" s="1"/>
  <c r="AI631" i="1" s="1"/>
  <c r="AD763" i="1"/>
  <c r="AE763" i="1" s="1"/>
  <c r="AF763" i="1" s="1"/>
  <c r="AG763" i="1" s="1"/>
  <c r="AH763" i="1" s="1"/>
  <c r="AI763" i="1" s="1"/>
  <c r="AD443" i="1"/>
  <c r="AE443" i="1" s="1"/>
  <c r="AF443" i="1" s="1"/>
  <c r="AG443" i="1" s="1"/>
  <c r="AH443" i="1" s="1"/>
  <c r="AI443" i="1" s="1"/>
  <c r="AD713" i="1"/>
  <c r="AE713" i="1" s="1"/>
  <c r="AF713" i="1" s="1"/>
  <c r="AG713" i="1" s="1"/>
  <c r="AH713" i="1" s="1"/>
  <c r="AI713" i="1" s="1"/>
  <c r="AD468" i="1"/>
  <c r="AE468" i="1" s="1"/>
  <c r="AF468" i="1" s="1"/>
  <c r="AG468" i="1" s="1"/>
  <c r="AH468" i="1" s="1"/>
  <c r="AI468" i="1" s="1"/>
  <c r="AD695" i="1"/>
  <c r="AE695" i="1" s="1"/>
  <c r="AF695" i="1" s="1"/>
  <c r="AG695" i="1" s="1"/>
  <c r="AH695" i="1" s="1"/>
  <c r="AI695" i="1" s="1"/>
  <c r="AD597" i="1"/>
  <c r="AE597" i="1" s="1"/>
  <c r="AF597" i="1" s="1"/>
  <c r="AG597" i="1" s="1"/>
  <c r="AH597" i="1" s="1"/>
  <c r="AI597" i="1" s="1"/>
  <c r="AD729" i="1"/>
  <c r="AE729" i="1" s="1"/>
  <c r="AF729" i="1" s="1"/>
  <c r="AG729" i="1" s="1"/>
  <c r="AH729" i="1" s="1"/>
  <c r="AI729" i="1" s="1"/>
  <c r="AD634" i="1"/>
  <c r="AE634" i="1" s="1"/>
  <c r="AF634" i="1" s="1"/>
  <c r="AG634" i="1" s="1"/>
  <c r="AH634" i="1" s="1"/>
  <c r="AI634" i="1" s="1"/>
  <c r="AD767" i="1"/>
  <c r="AE767" i="1" s="1"/>
  <c r="AF767" i="1" s="1"/>
  <c r="AG767" i="1" s="1"/>
  <c r="AH767" i="1" s="1"/>
  <c r="AI767" i="1" s="1"/>
  <c r="AD681" i="1"/>
  <c r="AE681" i="1" s="1"/>
  <c r="AF681" i="1" s="1"/>
  <c r="AG681" i="1" s="1"/>
  <c r="AH681" i="1" s="1"/>
  <c r="AI681" i="1" s="1"/>
  <c r="AD453" i="1"/>
  <c r="AE453" i="1" s="1"/>
  <c r="AF453" i="1" s="1"/>
  <c r="AG453" i="1" s="1"/>
  <c r="AH453" i="1" s="1"/>
  <c r="AI453" i="1" s="1"/>
  <c r="AD668" i="1"/>
  <c r="AE668" i="1" s="1"/>
  <c r="AF668" i="1" s="1"/>
  <c r="AG668" i="1" s="1"/>
  <c r="AH668" i="1" s="1"/>
  <c r="AI668" i="1" s="1"/>
  <c r="AD773" i="1"/>
  <c r="AE773" i="1" s="1"/>
  <c r="AF773" i="1" s="1"/>
  <c r="AG773" i="1" s="1"/>
  <c r="AH773" i="1" s="1"/>
  <c r="AI773" i="1" s="1"/>
  <c r="AD735" i="1"/>
  <c r="AE735" i="1" s="1"/>
  <c r="AF735" i="1" s="1"/>
  <c r="AG735" i="1" s="1"/>
  <c r="AH735" i="1" s="1"/>
  <c r="AI735" i="1" s="1"/>
  <c r="AD671" i="1"/>
  <c r="AE671" i="1" s="1"/>
  <c r="AF671" i="1" s="1"/>
  <c r="AG671" i="1" s="1"/>
  <c r="AH671" i="1" s="1"/>
  <c r="AI671" i="1" s="1"/>
  <c r="AD466" i="1"/>
  <c r="AE466" i="1" s="1"/>
  <c r="AF466" i="1" s="1"/>
  <c r="AG466" i="1" s="1"/>
  <c r="AH466" i="1" s="1"/>
  <c r="AI466" i="1" s="1"/>
  <c r="AD530" i="1"/>
  <c r="AE530" i="1" s="1"/>
  <c r="AF530" i="1" s="1"/>
  <c r="AG530" i="1" s="1"/>
  <c r="AH530" i="1" s="1"/>
  <c r="AI530" i="1" s="1"/>
  <c r="AD602" i="1"/>
  <c r="AE602" i="1" s="1"/>
  <c r="AF602" i="1" s="1"/>
  <c r="AG602" i="1" s="1"/>
  <c r="AH602" i="1" s="1"/>
  <c r="AI602" i="1" s="1"/>
  <c r="AD666" i="1"/>
  <c r="AE666" i="1" s="1"/>
  <c r="AF666" i="1" s="1"/>
  <c r="AG666" i="1" s="1"/>
  <c r="AH666" i="1" s="1"/>
  <c r="AI666" i="1" s="1"/>
  <c r="AD710" i="1"/>
  <c r="AE710" i="1" s="1"/>
  <c r="AF710" i="1" s="1"/>
  <c r="AG710" i="1" s="1"/>
  <c r="AH710" i="1" s="1"/>
  <c r="AI710" i="1" s="1"/>
  <c r="AD230" i="1"/>
  <c r="AE230" i="1" s="1"/>
  <c r="AF230" i="1" s="1"/>
  <c r="AG230" i="1" s="1"/>
  <c r="AH230" i="1" s="1"/>
  <c r="AI230" i="1" s="1"/>
  <c r="AD358" i="1"/>
  <c r="AE358" i="1" s="1"/>
  <c r="AF358" i="1" s="1"/>
  <c r="AG358" i="1" s="1"/>
  <c r="AH358" i="1" s="1"/>
  <c r="AI358" i="1" s="1"/>
  <c r="AD540" i="1"/>
  <c r="AE540" i="1" s="1"/>
  <c r="AF540" i="1" s="1"/>
  <c r="AG540" i="1" s="1"/>
  <c r="AH540" i="1" s="1"/>
  <c r="AI540" i="1" s="1"/>
  <c r="AD647" i="1"/>
  <c r="AE647" i="1" s="1"/>
  <c r="AF647" i="1" s="1"/>
  <c r="AG647" i="1" s="1"/>
  <c r="AH647" i="1" s="1"/>
  <c r="AI647" i="1" s="1"/>
  <c r="AD5" i="1"/>
  <c r="AE5" i="1" s="1"/>
  <c r="AF5" i="1" s="1"/>
  <c r="AG5" i="1" s="1"/>
  <c r="AH5" i="1" s="1"/>
  <c r="AI5" i="1" s="1"/>
  <c r="AD208" i="1"/>
  <c r="AE208" i="1" s="1"/>
  <c r="AF208" i="1" s="1"/>
  <c r="AG208" i="1" s="1"/>
  <c r="AH208" i="1" s="1"/>
  <c r="AI208" i="1" s="1"/>
  <c r="AD272" i="1"/>
  <c r="AE272" i="1" s="1"/>
  <c r="AF272" i="1" s="1"/>
  <c r="AG272" i="1" s="1"/>
  <c r="AH272" i="1" s="1"/>
  <c r="AI272" i="1" s="1"/>
  <c r="AD369" i="1"/>
  <c r="AE369" i="1" s="1"/>
  <c r="AF369" i="1" s="1"/>
  <c r="AG369" i="1" s="1"/>
  <c r="AH369" i="1" s="1"/>
  <c r="AI369" i="1" s="1"/>
  <c r="AD474" i="1"/>
  <c r="AE474" i="1" s="1"/>
  <c r="AF474" i="1" s="1"/>
  <c r="AG474" i="1" s="1"/>
  <c r="AH474" i="1" s="1"/>
  <c r="AI474" i="1" s="1"/>
  <c r="AD538" i="1"/>
  <c r="AE538" i="1" s="1"/>
  <c r="AF538" i="1" s="1"/>
  <c r="AG538" i="1" s="1"/>
  <c r="AH538" i="1" s="1"/>
  <c r="AI538" i="1" s="1"/>
  <c r="AD648" i="1"/>
  <c r="AE648" i="1" s="1"/>
  <c r="AF648" i="1" s="1"/>
  <c r="AG648" i="1" s="1"/>
  <c r="AH648" i="1" s="1"/>
  <c r="AI648" i="1" s="1"/>
  <c r="AD708" i="1"/>
  <c r="AE708" i="1" s="1"/>
  <c r="AF708" i="1" s="1"/>
  <c r="AG708" i="1" s="1"/>
  <c r="AH708" i="1" s="1"/>
  <c r="AI708" i="1" s="1"/>
  <c r="AD63" i="1"/>
  <c r="AE63" i="1" s="1"/>
  <c r="AF63" i="1" s="1"/>
  <c r="AG63" i="1" s="1"/>
  <c r="AH63" i="1" s="1"/>
  <c r="AI63" i="1" s="1"/>
  <c r="AD222" i="1"/>
  <c r="AE222" i="1" s="1"/>
  <c r="AF222" i="1" s="1"/>
  <c r="AG222" i="1" s="1"/>
  <c r="AH222" i="1" s="1"/>
  <c r="AI222" i="1" s="1"/>
  <c r="AD349" i="1"/>
  <c r="AE349" i="1" s="1"/>
  <c r="AF349" i="1" s="1"/>
  <c r="AG349" i="1" s="1"/>
  <c r="AH349" i="1" s="1"/>
  <c r="AI349" i="1" s="1"/>
  <c r="AD28" i="1"/>
  <c r="AE28" i="1" s="1"/>
  <c r="AF28" i="1" s="1"/>
  <c r="AG28" i="1" s="1"/>
  <c r="AH28" i="1" s="1"/>
  <c r="AI28" i="1" s="1"/>
  <c r="AD141" i="1"/>
  <c r="AJ141" i="1" s="1"/>
  <c r="AD232" i="1"/>
  <c r="AE232" i="1" s="1"/>
  <c r="AF232" i="1" s="1"/>
  <c r="AG232" i="1" s="1"/>
  <c r="AH232" i="1" s="1"/>
  <c r="AI232" i="1" s="1"/>
  <c r="AD296" i="1"/>
  <c r="AE296" i="1" s="1"/>
  <c r="AF296" i="1" s="1"/>
  <c r="AG296" i="1" s="1"/>
  <c r="AH296" i="1" s="1"/>
  <c r="AI296" i="1" s="1"/>
  <c r="AD424" i="1"/>
  <c r="AE424" i="1" s="1"/>
  <c r="AF424" i="1" s="1"/>
  <c r="AG424" i="1" s="1"/>
  <c r="AH424" i="1" s="1"/>
  <c r="AI424" i="1" s="1"/>
  <c r="AD636" i="1"/>
  <c r="AE636" i="1" s="1"/>
  <c r="AF636" i="1" s="1"/>
  <c r="AG636" i="1" s="1"/>
  <c r="AH636" i="1" s="1"/>
  <c r="AI636" i="1" s="1"/>
  <c r="AD737" i="1"/>
  <c r="AE737" i="1" s="1"/>
  <c r="AF737" i="1" s="1"/>
  <c r="AG737" i="1" s="1"/>
  <c r="AH737" i="1" s="1"/>
  <c r="AI737" i="1" s="1"/>
  <c r="AD643" i="1"/>
  <c r="AE643" i="1" s="1"/>
  <c r="AF643" i="1" s="1"/>
  <c r="AG643" i="1" s="1"/>
  <c r="AH643" i="1" s="1"/>
  <c r="AI643" i="1" s="1"/>
  <c r="AD664" i="1"/>
  <c r="AE664" i="1" s="1"/>
  <c r="AF664" i="1" s="1"/>
  <c r="AG664" i="1" s="1"/>
  <c r="AH664" i="1" s="1"/>
  <c r="AI664" i="1" s="1"/>
  <c r="AD592" i="1"/>
  <c r="AE592" i="1" s="1"/>
  <c r="AF592" i="1" s="1"/>
  <c r="AG592" i="1" s="1"/>
  <c r="AH592" i="1" s="1"/>
  <c r="AI592" i="1" s="1"/>
  <c r="AD516" i="1"/>
  <c r="AE516" i="1" s="1"/>
  <c r="AF516" i="1" s="1"/>
  <c r="AG516" i="1" s="1"/>
  <c r="AH516" i="1" s="1"/>
  <c r="AI516" i="1" s="1"/>
  <c r="AD733" i="1"/>
  <c r="AE733" i="1" s="1"/>
  <c r="AF733" i="1" s="1"/>
  <c r="AG733" i="1" s="1"/>
  <c r="AH733" i="1" s="1"/>
  <c r="AI733" i="1" s="1"/>
  <c r="AD591" i="1"/>
  <c r="AE591" i="1" s="1"/>
  <c r="AF591" i="1" s="1"/>
  <c r="AG591" i="1" s="1"/>
  <c r="AH591" i="1" s="1"/>
  <c r="AI591" i="1" s="1"/>
  <c r="AD736" i="1"/>
  <c r="AE736" i="1" s="1"/>
  <c r="AF736" i="1" s="1"/>
  <c r="AG736" i="1" s="1"/>
  <c r="AH736" i="1" s="1"/>
  <c r="AI736" i="1" s="1"/>
  <c r="AD604" i="1"/>
  <c r="AE604" i="1" s="1"/>
  <c r="AF604" i="1" s="1"/>
  <c r="AG604" i="1" s="1"/>
  <c r="AH604" i="1" s="1"/>
  <c r="AI604" i="1" s="1"/>
  <c r="AD743" i="1"/>
  <c r="AE743" i="1" s="1"/>
  <c r="AF743" i="1" s="1"/>
  <c r="AG743" i="1" s="1"/>
  <c r="AH743" i="1" s="1"/>
  <c r="AI743" i="1" s="1"/>
  <c r="AD640" i="1"/>
  <c r="AE640" i="1" s="1"/>
  <c r="AF640" i="1" s="1"/>
  <c r="AG640" i="1" s="1"/>
  <c r="AH640" i="1" s="1"/>
  <c r="AI640" i="1" s="1"/>
  <c r="AD372" i="1"/>
  <c r="AE372" i="1" s="1"/>
  <c r="AF372" i="1" s="1"/>
  <c r="AG372" i="1" s="1"/>
  <c r="AH372" i="1" s="1"/>
  <c r="AI372" i="1" s="1"/>
  <c r="AD745" i="1"/>
  <c r="AE745" i="1" s="1"/>
  <c r="AF745" i="1" s="1"/>
  <c r="AG745" i="1" s="1"/>
  <c r="AH745" i="1" s="1"/>
  <c r="AI745" i="1" s="1"/>
  <c r="AD496" i="1"/>
  <c r="AE496" i="1" s="1"/>
  <c r="AF496" i="1" s="1"/>
  <c r="AG496" i="1" s="1"/>
  <c r="AH496" i="1" s="1"/>
  <c r="AI496" i="1" s="1"/>
  <c r="AD675" i="1"/>
  <c r="AE675" i="1" s="1"/>
  <c r="AF675" i="1" s="1"/>
  <c r="AG675" i="1" s="1"/>
  <c r="AH675" i="1" s="1"/>
  <c r="AI675" i="1" s="1"/>
  <c r="AD360" i="1"/>
  <c r="AE360" i="1" s="1"/>
  <c r="AF360" i="1" s="1"/>
  <c r="AG360" i="1" s="1"/>
  <c r="AH360" i="1" s="1"/>
  <c r="AI360" i="1" s="1"/>
  <c r="AD776" i="1"/>
  <c r="AE776" i="1" s="1"/>
  <c r="AF776" i="1" s="1"/>
  <c r="AG776" i="1" s="1"/>
  <c r="AH776" i="1" s="1"/>
  <c r="AI776" i="1" s="1"/>
  <c r="AD711" i="1"/>
  <c r="AE711" i="1" s="1"/>
  <c r="AF711" i="1" s="1"/>
  <c r="AG711" i="1" s="1"/>
  <c r="AH711" i="1" s="1"/>
  <c r="AI711" i="1" s="1"/>
  <c r="AD85" i="1"/>
  <c r="AE85" i="1" s="1"/>
  <c r="AF85" i="1" s="1"/>
  <c r="AG85" i="1" s="1"/>
  <c r="AH85" i="1" s="1"/>
  <c r="AI85" i="1" s="1"/>
  <c r="AD469" i="1"/>
  <c r="AE469" i="1" s="1"/>
  <c r="AF469" i="1" s="1"/>
  <c r="AG469" i="1" s="1"/>
  <c r="AH469" i="1" s="1"/>
  <c r="AI469" i="1" s="1"/>
  <c r="AD533" i="1"/>
  <c r="AE533" i="1" s="1"/>
  <c r="AF533" i="1" s="1"/>
  <c r="AG533" i="1" s="1"/>
  <c r="AH533" i="1" s="1"/>
  <c r="AI533" i="1" s="1"/>
  <c r="AD605" i="1"/>
  <c r="AE605" i="1" s="1"/>
  <c r="AF605" i="1" s="1"/>
  <c r="AG605" i="1" s="1"/>
  <c r="AH605" i="1" s="1"/>
  <c r="AI605" i="1" s="1"/>
  <c r="AD677" i="1"/>
  <c r="AE677" i="1" s="1"/>
  <c r="AF677" i="1" s="1"/>
  <c r="AG677" i="1" s="1"/>
  <c r="AH677" i="1" s="1"/>
  <c r="AI677" i="1" s="1"/>
  <c r="AD714" i="1"/>
  <c r="AE714" i="1" s="1"/>
  <c r="AF714" i="1" s="1"/>
  <c r="AG714" i="1" s="1"/>
  <c r="AH714" i="1" s="1"/>
  <c r="AI714" i="1" s="1"/>
  <c r="AD750" i="1"/>
  <c r="AE750" i="1" s="1"/>
  <c r="AF750" i="1" s="1"/>
  <c r="AG750" i="1" s="1"/>
  <c r="AH750" i="1" s="1"/>
  <c r="AI750" i="1" s="1"/>
  <c r="AD71" i="1"/>
  <c r="AE71" i="1" s="1"/>
  <c r="AF71" i="1" s="1"/>
  <c r="AG71" i="1" s="1"/>
  <c r="AH71" i="1" s="1"/>
  <c r="AI71" i="1" s="1"/>
  <c r="AD246" i="1"/>
  <c r="AE246" i="1" s="1"/>
  <c r="AF246" i="1" s="1"/>
  <c r="AG246" i="1" s="1"/>
  <c r="AH246" i="1" s="1"/>
  <c r="AI246" i="1" s="1"/>
  <c r="AD386" i="1"/>
  <c r="AE386" i="1" s="1"/>
  <c r="AF386" i="1" s="1"/>
  <c r="AG386" i="1" s="1"/>
  <c r="AH386" i="1" s="1"/>
  <c r="AI386" i="1" s="1"/>
  <c r="AD556" i="1"/>
  <c r="AE556" i="1" s="1"/>
  <c r="AF556" i="1" s="1"/>
  <c r="AG556" i="1" s="1"/>
  <c r="AH556" i="1" s="1"/>
  <c r="AI556" i="1" s="1"/>
  <c r="AD658" i="1"/>
  <c r="AE658" i="1" s="1"/>
  <c r="AF658" i="1" s="1"/>
  <c r="AG658" i="1" s="1"/>
  <c r="AH658" i="1" s="1"/>
  <c r="AI658" i="1" s="1"/>
  <c r="AD17" i="1"/>
  <c r="AE17" i="1" s="1"/>
  <c r="AF17" i="1" s="1"/>
  <c r="AG17" i="1" s="1"/>
  <c r="AH17" i="1" s="1"/>
  <c r="AI17" i="1" s="1"/>
  <c r="AD81" i="1"/>
  <c r="AE81" i="1" s="1"/>
  <c r="AF81" i="1" s="1"/>
  <c r="AG81" i="1" s="1"/>
  <c r="AH81" i="1" s="1"/>
  <c r="AI81" i="1" s="1"/>
  <c r="AD211" i="1"/>
  <c r="AE211" i="1" s="1"/>
  <c r="AF211" i="1" s="1"/>
  <c r="AG211" i="1" s="1"/>
  <c r="AH211" i="1" s="1"/>
  <c r="AI211" i="1" s="1"/>
  <c r="AD275" i="1"/>
  <c r="AE275" i="1" s="1"/>
  <c r="AF275" i="1" s="1"/>
  <c r="AG275" i="1" s="1"/>
  <c r="AH275" i="1" s="1"/>
  <c r="AI275" i="1" s="1"/>
  <c r="AD43" i="1"/>
  <c r="AE43" i="1" s="1"/>
  <c r="AF43" i="1" s="1"/>
  <c r="AG43" i="1" s="1"/>
  <c r="AH43" i="1" s="1"/>
  <c r="AI43" i="1" s="1"/>
  <c r="AD202" i="1"/>
  <c r="AE202" i="1" s="1"/>
  <c r="AF202" i="1" s="1"/>
  <c r="AG202" i="1" s="1"/>
  <c r="AH202" i="1" s="1"/>
  <c r="AI202" i="1" s="1"/>
  <c r="AD376" i="1"/>
  <c r="AE376" i="1" s="1"/>
  <c r="AF376" i="1" s="1"/>
  <c r="AG376" i="1" s="1"/>
  <c r="AH376" i="1" s="1"/>
  <c r="AI376" i="1" s="1"/>
  <c r="AD477" i="1"/>
  <c r="AE477" i="1" s="1"/>
  <c r="AF477" i="1" s="1"/>
  <c r="AG477" i="1" s="1"/>
  <c r="AH477" i="1" s="1"/>
  <c r="AI477" i="1" s="1"/>
  <c r="AD541" i="1"/>
  <c r="AE541" i="1" s="1"/>
  <c r="AF541" i="1" s="1"/>
  <c r="AG541" i="1" s="1"/>
  <c r="AH541" i="1" s="1"/>
  <c r="AI541" i="1" s="1"/>
  <c r="AD659" i="1"/>
  <c r="AE659" i="1" s="1"/>
  <c r="AF659" i="1" s="1"/>
  <c r="AG659" i="1" s="1"/>
  <c r="AH659" i="1" s="1"/>
  <c r="AI659" i="1" s="1"/>
  <c r="AD712" i="1"/>
  <c r="AE712" i="1" s="1"/>
  <c r="AF712" i="1" s="1"/>
  <c r="AG712" i="1" s="1"/>
  <c r="AH712" i="1" s="1"/>
  <c r="AI712" i="1" s="1"/>
  <c r="AD79" i="1"/>
  <c r="AE79" i="1" s="1"/>
  <c r="AF79" i="1" s="1"/>
  <c r="AG79" i="1" s="1"/>
  <c r="AH79" i="1" s="1"/>
  <c r="AI79" i="1" s="1"/>
  <c r="AD238" i="1"/>
  <c r="AE238" i="1" s="1"/>
  <c r="AF238" i="1" s="1"/>
  <c r="AG238" i="1" s="1"/>
  <c r="AH238" i="1" s="1"/>
  <c r="AI238" i="1" s="1"/>
  <c r="AD366" i="1"/>
  <c r="AE366" i="1" s="1"/>
  <c r="AF366" i="1" s="1"/>
  <c r="AG366" i="1" s="1"/>
  <c r="AH366" i="1" s="1"/>
  <c r="AI366" i="1" s="1"/>
  <c r="AD41" i="1"/>
  <c r="AE41" i="1" s="1"/>
  <c r="AF41" i="1" s="1"/>
  <c r="AG41" i="1" s="1"/>
  <c r="AH41" i="1" s="1"/>
  <c r="AI41" i="1" s="1"/>
  <c r="AD173" i="1"/>
  <c r="AE173" i="1" s="1"/>
  <c r="AF173" i="1" s="1"/>
  <c r="AG173" i="1" s="1"/>
  <c r="AH173" i="1" s="1"/>
  <c r="AI173" i="1" s="1"/>
  <c r="AD235" i="1"/>
  <c r="AE235" i="1" s="1"/>
  <c r="AF235" i="1" s="1"/>
  <c r="AG235" i="1" s="1"/>
  <c r="AH235" i="1" s="1"/>
  <c r="AI235" i="1" s="1"/>
  <c r="AD299" i="1"/>
  <c r="AE299" i="1" s="1"/>
  <c r="AF299" i="1" s="1"/>
  <c r="AG299" i="1" s="1"/>
  <c r="AH299" i="1" s="1"/>
  <c r="AI299" i="1" s="1"/>
  <c r="AD446" i="1"/>
  <c r="AE446" i="1" s="1"/>
  <c r="AF446" i="1" s="1"/>
  <c r="AG446" i="1" s="1"/>
  <c r="AH446" i="1" s="1"/>
  <c r="AI446" i="1" s="1"/>
  <c r="AD639" i="1"/>
  <c r="AE639" i="1" s="1"/>
  <c r="AF639" i="1" s="1"/>
  <c r="AG639" i="1" s="1"/>
  <c r="AH639" i="1" s="1"/>
  <c r="AI639" i="1" s="1"/>
  <c r="AD751" i="1"/>
  <c r="AE751" i="1" s="1"/>
  <c r="AF751" i="1" s="1"/>
  <c r="AG751" i="1" s="1"/>
  <c r="AH751" i="1" s="1"/>
  <c r="AI751" i="1" s="1"/>
  <c r="AD693" i="1"/>
  <c r="AE693" i="1" s="1"/>
  <c r="AF693" i="1" s="1"/>
  <c r="AG693" i="1" s="1"/>
  <c r="AH693" i="1" s="1"/>
  <c r="AI693" i="1" s="1"/>
  <c r="AD699" i="1"/>
  <c r="AE699" i="1" s="1"/>
  <c r="AF699" i="1" s="1"/>
  <c r="AG699" i="1" s="1"/>
  <c r="AH699" i="1" s="1"/>
  <c r="AI699" i="1" s="1"/>
  <c r="AD727" i="1"/>
  <c r="AE727" i="1" s="1"/>
  <c r="AF727" i="1" s="1"/>
  <c r="AG727" i="1" s="1"/>
  <c r="AH727" i="1" s="1"/>
  <c r="AI727" i="1" s="1"/>
  <c r="AD600" i="1"/>
  <c r="AE600" i="1" s="1"/>
  <c r="AF600" i="1" s="1"/>
  <c r="AG600" i="1" s="1"/>
  <c r="AH600" i="1" s="1"/>
  <c r="AI600" i="1" s="1"/>
  <c r="AD747" i="1"/>
  <c r="AE747" i="1" s="1"/>
  <c r="AF747" i="1" s="1"/>
  <c r="AG747" i="1" s="1"/>
  <c r="AH747" i="1" s="1"/>
  <c r="AI747" i="1" s="1"/>
  <c r="AD621" i="1"/>
  <c r="AE621" i="1" s="1"/>
  <c r="AF621" i="1" s="1"/>
  <c r="AG621" i="1" s="1"/>
  <c r="AH621" i="1" s="1"/>
  <c r="AI621" i="1" s="1"/>
  <c r="AD759" i="1"/>
  <c r="AE759" i="1" s="1"/>
  <c r="AF759" i="1" s="1"/>
  <c r="AG759" i="1" s="1"/>
  <c r="AH759" i="1" s="1"/>
  <c r="AI759" i="1" s="1"/>
  <c r="AD627" i="1"/>
  <c r="AE627" i="1" s="1"/>
  <c r="AF627" i="1" s="1"/>
  <c r="AG627" i="1" s="1"/>
  <c r="AH627" i="1" s="1"/>
  <c r="AI627" i="1" s="1"/>
  <c r="AD752" i="1"/>
  <c r="AE752" i="1" s="1"/>
  <c r="AF752" i="1" s="1"/>
  <c r="AG752" i="1" s="1"/>
  <c r="AH752" i="1" s="1"/>
  <c r="AI752" i="1" s="1"/>
  <c r="AD690" i="1"/>
  <c r="AE690" i="1" s="1"/>
  <c r="AF690" i="1" s="1"/>
  <c r="AG690" i="1" s="1"/>
  <c r="AH690" i="1" s="1"/>
  <c r="AI690" i="1" s="1"/>
  <c r="AD612" i="1"/>
  <c r="AE612" i="1" s="1"/>
  <c r="AF612" i="1" s="1"/>
  <c r="AG612" i="1" s="1"/>
  <c r="AH612" i="1" s="1"/>
  <c r="AI612" i="1" s="1"/>
  <c r="AD594" i="1"/>
  <c r="AE594" i="1" s="1"/>
  <c r="AF594" i="1" s="1"/>
  <c r="AG594" i="1" s="1"/>
  <c r="AH594" i="1" s="1"/>
  <c r="AI594" i="1" s="1"/>
  <c r="AD323" i="1"/>
  <c r="AE323" i="1" s="1"/>
  <c r="AF323" i="1" s="1"/>
  <c r="AG323" i="1" s="1"/>
  <c r="AH323" i="1" s="1"/>
  <c r="AI323" i="1" s="1"/>
  <c r="AD701" i="1"/>
  <c r="AE701" i="1" s="1"/>
  <c r="AF701" i="1" s="1"/>
  <c r="AG701" i="1" s="1"/>
  <c r="AH701" i="1" s="1"/>
  <c r="AI701" i="1" s="1"/>
  <c r="AD588" i="1"/>
  <c r="AE588" i="1" s="1"/>
  <c r="AF588" i="1" s="1"/>
  <c r="AG588" i="1" s="1"/>
  <c r="AH588" i="1" s="1"/>
  <c r="AI588" i="1" s="1"/>
  <c r="AD390" i="1"/>
  <c r="AE390" i="1" s="1"/>
  <c r="AF390" i="1" s="1"/>
  <c r="AG390" i="1" s="1"/>
  <c r="AH390" i="1" s="1"/>
  <c r="AI390" i="1" s="1"/>
  <c r="AD768" i="1"/>
  <c r="AE768" i="1" s="1"/>
  <c r="AF768" i="1" s="1"/>
  <c r="AG768" i="1" s="1"/>
  <c r="AH768" i="1" s="1"/>
  <c r="AI768" i="1" s="1"/>
  <c r="AD117" i="1"/>
  <c r="AE117" i="1" s="1"/>
  <c r="AF117" i="1" s="1"/>
  <c r="AG117" i="1" s="1"/>
  <c r="AH117" i="1" s="1"/>
  <c r="AI117" i="1" s="1"/>
  <c r="AD482" i="1"/>
  <c r="AE482" i="1" s="1"/>
  <c r="AF482" i="1" s="1"/>
  <c r="AG482" i="1" s="1"/>
  <c r="AH482" i="1" s="1"/>
  <c r="AI482" i="1" s="1"/>
  <c r="AD546" i="1"/>
  <c r="AE546" i="1" s="1"/>
  <c r="AF546" i="1" s="1"/>
  <c r="AG546" i="1" s="1"/>
  <c r="AH546" i="1" s="1"/>
  <c r="AI546" i="1" s="1"/>
  <c r="AD608" i="1"/>
  <c r="AE608" i="1" s="1"/>
  <c r="AF608" i="1" s="1"/>
  <c r="AG608" i="1" s="1"/>
  <c r="AH608" i="1" s="1"/>
  <c r="AI608" i="1" s="1"/>
  <c r="AD680" i="1"/>
  <c r="AE680" i="1" s="1"/>
  <c r="AF680" i="1" s="1"/>
  <c r="AG680" i="1" s="1"/>
  <c r="AH680" i="1" s="1"/>
  <c r="AI680" i="1" s="1"/>
  <c r="AD718" i="1"/>
  <c r="AE718" i="1" s="1"/>
  <c r="AF718" i="1" s="1"/>
  <c r="AG718" i="1" s="1"/>
  <c r="AH718" i="1" s="1"/>
  <c r="AI718" i="1" s="1"/>
  <c r="AD754" i="1"/>
  <c r="AE754" i="1" s="1"/>
  <c r="AF754" i="1" s="1"/>
  <c r="AG754" i="1" s="1"/>
  <c r="AH754" i="1" s="1"/>
  <c r="AI754" i="1" s="1"/>
  <c r="AD105" i="1"/>
  <c r="AE105" i="1" s="1"/>
  <c r="AF105" i="1" s="1"/>
  <c r="AG105" i="1" s="1"/>
  <c r="AH105" i="1" s="1"/>
  <c r="AI105" i="1" s="1"/>
  <c r="AD262" i="1"/>
  <c r="AE262" i="1" s="1"/>
  <c r="AF262" i="1" s="1"/>
  <c r="AG262" i="1" s="1"/>
  <c r="AH262" i="1" s="1"/>
  <c r="AI262" i="1" s="1"/>
  <c r="AD420" i="1"/>
  <c r="AE420" i="1" s="1"/>
  <c r="AF420" i="1" s="1"/>
  <c r="AG420" i="1" s="1"/>
  <c r="AH420" i="1" s="1"/>
  <c r="AI420" i="1" s="1"/>
  <c r="AD572" i="1"/>
  <c r="AE572" i="1" s="1"/>
  <c r="AF572" i="1" s="1"/>
  <c r="AG572" i="1" s="1"/>
  <c r="AH572" i="1" s="1"/>
  <c r="AI572" i="1" s="1"/>
  <c r="AD669" i="1"/>
  <c r="AE669" i="1" s="1"/>
  <c r="AF669" i="1" s="1"/>
  <c r="AG669" i="1" s="1"/>
  <c r="AH669" i="1" s="1"/>
  <c r="AI669" i="1" s="1"/>
  <c r="AD20" i="1"/>
  <c r="AE20" i="1" s="1"/>
  <c r="AF20" i="1" s="1"/>
  <c r="AG20" i="1" s="1"/>
  <c r="AH20" i="1" s="1"/>
  <c r="AI20" i="1" s="1"/>
  <c r="AD93" i="1"/>
  <c r="AE93" i="1" s="1"/>
  <c r="AF93" i="1" s="1"/>
  <c r="AG93" i="1" s="1"/>
  <c r="AH93" i="1" s="1"/>
  <c r="AI93" i="1" s="1"/>
  <c r="AD224" i="1"/>
  <c r="AE224" i="1" s="1"/>
  <c r="AF224" i="1" s="1"/>
  <c r="AG224" i="1" s="1"/>
  <c r="AH224" i="1" s="1"/>
  <c r="AI224" i="1" s="1"/>
  <c r="AD288" i="1"/>
  <c r="AE288" i="1" s="1"/>
  <c r="AF288" i="1" s="1"/>
  <c r="AG288" i="1" s="1"/>
  <c r="AH288" i="1" s="1"/>
  <c r="AI288" i="1" s="1"/>
  <c r="AD59" i="1"/>
  <c r="AE59" i="1" s="1"/>
  <c r="AF59" i="1" s="1"/>
  <c r="AG59" i="1" s="1"/>
  <c r="AH59" i="1" s="1"/>
  <c r="AI59" i="1" s="1"/>
  <c r="AD218" i="1"/>
  <c r="AE218" i="1" s="1"/>
  <c r="AF218" i="1" s="1"/>
  <c r="AG218" i="1" s="1"/>
  <c r="AH218" i="1" s="1"/>
  <c r="AI218" i="1" s="1"/>
  <c r="AD101" i="1"/>
  <c r="AE101" i="1" s="1"/>
  <c r="AF101" i="1" s="1"/>
  <c r="AG101" i="1" s="1"/>
  <c r="AH101" i="1" s="1"/>
  <c r="AI101" i="1" s="1"/>
  <c r="AD404" i="1"/>
  <c r="AE404" i="1" s="1"/>
  <c r="AF404" i="1" s="1"/>
  <c r="AG404" i="1" s="1"/>
  <c r="AH404" i="1" s="1"/>
  <c r="AI404" i="1" s="1"/>
  <c r="AD490" i="1"/>
  <c r="AE490" i="1" s="1"/>
  <c r="AF490" i="1" s="1"/>
  <c r="AG490" i="1" s="1"/>
  <c r="AH490" i="1" s="1"/>
  <c r="AI490" i="1" s="1"/>
  <c r="AD554" i="1"/>
  <c r="AE554" i="1" s="1"/>
  <c r="AF554" i="1" s="1"/>
  <c r="AG554" i="1" s="1"/>
  <c r="AH554" i="1" s="1"/>
  <c r="AI554" i="1" s="1"/>
  <c r="AD673" i="1"/>
  <c r="AE673" i="1" s="1"/>
  <c r="AF673" i="1" s="1"/>
  <c r="AG673" i="1" s="1"/>
  <c r="AH673" i="1" s="1"/>
  <c r="AI673" i="1" s="1"/>
  <c r="AD716" i="1"/>
  <c r="AE716" i="1" s="1"/>
  <c r="AF716" i="1" s="1"/>
  <c r="AG716" i="1" s="1"/>
  <c r="AH716" i="1" s="1"/>
  <c r="AI716" i="1" s="1"/>
  <c r="AD89" i="1"/>
  <c r="AE89" i="1" s="1"/>
  <c r="AF89" i="1" s="1"/>
  <c r="AG89" i="1" s="1"/>
  <c r="AH89" i="1" s="1"/>
  <c r="AI89" i="1" s="1"/>
  <c r="AD254" i="1"/>
  <c r="AE254" i="1" s="1"/>
  <c r="AF254" i="1" s="1"/>
  <c r="AG254" i="1" s="1"/>
  <c r="AH254" i="1" s="1"/>
  <c r="AI254" i="1" s="1"/>
  <c r="AD44" i="1"/>
  <c r="AE44" i="1" s="1"/>
  <c r="AF44" i="1" s="1"/>
  <c r="AG44" i="1" s="1"/>
  <c r="AH44" i="1" s="1"/>
  <c r="AI44" i="1" s="1"/>
  <c r="AD161" i="1"/>
  <c r="AE161" i="1" s="1"/>
  <c r="AF161" i="1" s="1"/>
  <c r="AG161" i="1" s="1"/>
  <c r="AH161" i="1" s="1"/>
  <c r="AI161" i="1" s="1"/>
  <c r="AD248" i="1"/>
  <c r="AE248" i="1" s="1"/>
  <c r="AF248" i="1" s="1"/>
  <c r="AG248" i="1" s="1"/>
  <c r="AH248" i="1" s="1"/>
  <c r="AI248" i="1" s="1"/>
  <c r="AD312" i="1"/>
  <c r="AE312" i="1" s="1"/>
  <c r="AF312" i="1" s="1"/>
  <c r="AG312" i="1" s="1"/>
  <c r="AH312" i="1" s="1"/>
  <c r="AI312" i="1" s="1"/>
  <c r="AD454" i="1"/>
  <c r="AE454" i="1" s="1"/>
  <c r="AF454" i="1" s="1"/>
  <c r="AG454" i="1" s="1"/>
  <c r="AH454" i="1" s="1"/>
  <c r="AI454" i="1" s="1"/>
  <c r="AD642" i="1"/>
  <c r="AE642" i="1" s="1"/>
  <c r="AF642" i="1" s="1"/>
  <c r="AG642" i="1" s="1"/>
  <c r="AH642" i="1" s="1"/>
  <c r="AI642" i="1" s="1"/>
  <c r="AD760" i="1"/>
  <c r="AE760" i="1" s="1"/>
  <c r="AF760" i="1" s="1"/>
  <c r="AG760" i="1" s="1"/>
  <c r="AH760" i="1" s="1"/>
  <c r="AI760" i="1" s="1"/>
  <c r="AD709" i="1"/>
  <c r="AE709" i="1" s="1"/>
  <c r="AF709" i="1" s="1"/>
  <c r="AG709" i="1" s="1"/>
  <c r="AH709" i="1" s="1"/>
  <c r="AI709" i="1" s="1"/>
  <c r="AD744" i="1"/>
  <c r="AE744" i="1" s="1"/>
  <c r="AF744" i="1" s="1"/>
  <c r="AG744" i="1" s="1"/>
  <c r="AH744" i="1" s="1"/>
  <c r="AI744" i="1" s="1"/>
  <c r="AD282" i="1"/>
  <c r="AE282" i="1" s="1"/>
  <c r="AF282" i="1" s="1"/>
  <c r="AG282" i="1" s="1"/>
  <c r="AH282" i="1" s="1"/>
  <c r="AI282" i="1" s="1"/>
  <c r="AD607" i="1"/>
  <c r="AE607" i="1" s="1"/>
  <c r="AF607" i="1" s="1"/>
  <c r="AG607" i="1" s="1"/>
  <c r="AH607" i="1" s="1"/>
  <c r="AI607" i="1" s="1"/>
  <c r="AD756" i="1"/>
  <c r="AE756" i="1" s="1"/>
  <c r="AF756" i="1" s="1"/>
  <c r="AG756" i="1" s="1"/>
  <c r="AH756" i="1" s="1"/>
  <c r="AI756" i="1" s="1"/>
  <c r="AD715" i="1"/>
  <c r="AE715" i="1" s="1"/>
  <c r="AF715" i="1" s="1"/>
  <c r="AG715" i="1" s="1"/>
  <c r="AH715" i="1" s="1"/>
  <c r="AI715" i="1" s="1"/>
  <c r="AD777" i="1"/>
  <c r="AE777" i="1" s="1"/>
  <c r="AF777" i="1" s="1"/>
  <c r="AG777" i="1" s="1"/>
  <c r="AH777" i="1" s="1"/>
  <c r="AI777" i="1" s="1"/>
  <c r="AD650" i="1"/>
  <c r="AE650" i="1" s="1"/>
  <c r="AF650" i="1" s="1"/>
  <c r="AG650" i="1" s="1"/>
  <c r="AH650" i="1" s="1"/>
  <c r="AI650" i="1" s="1"/>
  <c r="AD761" i="1"/>
  <c r="AE761" i="1" s="1"/>
  <c r="AF761" i="1" s="1"/>
  <c r="AG761" i="1" s="1"/>
  <c r="AH761" i="1" s="1"/>
  <c r="AI761" i="1" s="1"/>
  <c r="AD739" i="1"/>
  <c r="AE739" i="1" s="1"/>
  <c r="AF739" i="1" s="1"/>
  <c r="AG739" i="1" s="1"/>
  <c r="AH739" i="1" s="1"/>
  <c r="AI739" i="1" s="1"/>
  <c r="AD661" i="1"/>
  <c r="AE661" i="1" s="1"/>
  <c r="AF661" i="1" s="1"/>
  <c r="AG661" i="1" s="1"/>
  <c r="AH661" i="1" s="1"/>
  <c r="AI661" i="1" s="1"/>
  <c r="AD330" i="1"/>
  <c r="AE330" i="1" s="1"/>
  <c r="AF330" i="1" s="1"/>
  <c r="AG330" i="1" s="1"/>
  <c r="AH330" i="1" s="1"/>
  <c r="AI330" i="1" s="1"/>
  <c r="AD408" i="1"/>
  <c r="AE408" i="1" s="1"/>
  <c r="AF408" i="1" s="1"/>
  <c r="AG408" i="1" s="1"/>
  <c r="AH408" i="1" s="1"/>
  <c r="AI408" i="1" s="1"/>
  <c r="AD717" i="1"/>
  <c r="AE717" i="1" s="1"/>
  <c r="AF717" i="1" s="1"/>
  <c r="AG717" i="1" s="1"/>
  <c r="AH717" i="1" s="1"/>
  <c r="AI717" i="1" s="1"/>
  <c r="AD725" i="1"/>
  <c r="AE725" i="1" s="1"/>
  <c r="AF725" i="1" s="1"/>
  <c r="AG725" i="1" s="1"/>
  <c r="AH725" i="1" s="1"/>
  <c r="AI725" i="1" s="1"/>
  <c r="AD484" i="1"/>
  <c r="AE484" i="1" s="1"/>
  <c r="AF484" i="1" s="1"/>
  <c r="AG484" i="1" s="1"/>
  <c r="AH484" i="1" s="1"/>
  <c r="AI484" i="1" s="1"/>
  <c r="AD298" i="1"/>
  <c r="AE298" i="1" s="1"/>
  <c r="AF298" i="1" s="1"/>
  <c r="AG298" i="1" s="1"/>
  <c r="AH298" i="1" s="1"/>
  <c r="AI298" i="1" s="1"/>
  <c r="AD174" i="1"/>
  <c r="AE174" i="1" s="1"/>
  <c r="AF174" i="1" s="1"/>
  <c r="AG174" i="1" s="1"/>
  <c r="AH174" i="1" s="1"/>
  <c r="AI174" i="1" s="1"/>
  <c r="AD485" i="1"/>
  <c r="AE485" i="1" s="1"/>
  <c r="AF485" i="1" s="1"/>
  <c r="AG485" i="1" s="1"/>
  <c r="AH485" i="1" s="1"/>
  <c r="AI485" i="1" s="1"/>
  <c r="AD549" i="1"/>
  <c r="AE549" i="1" s="1"/>
  <c r="AF549" i="1" s="1"/>
  <c r="AG549" i="1" s="1"/>
  <c r="AH549" i="1" s="1"/>
  <c r="AI549" i="1" s="1"/>
  <c r="AD629" i="1"/>
  <c r="AE629" i="1" s="1"/>
  <c r="AF629" i="1" s="1"/>
  <c r="AG629" i="1" s="1"/>
  <c r="AH629" i="1" s="1"/>
  <c r="AI629" i="1" s="1"/>
  <c r="AD691" i="1"/>
  <c r="AE691" i="1" s="1"/>
  <c r="AF691" i="1" s="1"/>
  <c r="AG691" i="1" s="1"/>
  <c r="AH691" i="1" s="1"/>
  <c r="AI691" i="1" s="1"/>
  <c r="AD722" i="1"/>
  <c r="AE722" i="1" s="1"/>
  <c r="AF722" i="1" s="1"/>
  <c r="AG722" i="1" s="1"/>
  <c r="AH722" i="1" s="1"/>
  <c r="AI722" i="1" s="1"/>
  <c r="AD758" i="1"/>
  <c r="AE758" i="1" s="1"/>
  <c r="AF758" i="1" s="1"/>
  <c r="AG758" i="1" s="1"/>
  <c r="AH758" i="1" s="1"/>
  <c r="AI758" i="1" s="1"/>
  <c r="AD137" i="1"/>
  <c r="AJ137" i="1" s="1"/>
  <c r="AD278" i="1"/>
  <c r="AE278" i="1" s="1"/>
  <c r="AF278" i="1" s="1"/>
  <c r="AG278" i="1" s="1"/>
  <c r="AH278" i="1" s="1"/>
  <c r="AI278" i="1" s="1"/>
  <c r="AD460" i="1"/>
  <c r="AE460" i="1" s="1"/>
  <c r="AF460" i="1" s="1"/>
  <c r="AG460" i="1" s="1"/>
  <c r="AH460" i="1" s="1"/>
  <c r="AI460" i="1" s="1"/>
  <c r="AD575" i="1"/>
  <c r="AE575" i="1" s="1"/>
  <c r="AF575" i="1" s="1"/>
  <c r="AG575" i="1" s="1"/>
  <c r="AH575" i="1" s="1"/>
  <c r="AI575" i="1" s="1"/>
  <c r="AD672" i="1"/>
  <c r="AE672" i="1" s="1"/>
  <c r="AF672" i="1" s="1"/>
  <c r="AG672" i="1" s="1"/>
  <c r="AH672" i="1" s="1"/>
  <c r="AI672" i="1" s="1"/>
  <c r="AD33" i="1"/>
  <c r="AE33" i="1" s="1"/>
  <c r="AF33" i="1" s="1"/>
  <c r="AG33" i="1" s="1"/>
  <c r="AH33" i="1" s="1"/>
  <c r="AI33" i="1" s="1"/>
  <c r="AD125" i="1"/>
  <c r="AE125" i="1" s="1"/>
  <c r="AF125" i="1" s="1"/>
  <c r="AG125" i="1" s="1"/>
  <c r="AH125" i="1" s="1"/>
  <c r="AI125" i="1" s="1"/>
  <c r="AD227" i="1"/>
  <c r="AE227" i="1" s="1"/>
  <c r="AF227" i="1" s="1"/>
  <c r="AG227" i="1" s="1"/>
  <c r="AH227" i="1" s="1"/>
  <c r="AI227" i="1" s="1"/>
  <c r="AD291" i="1"/>
  <c r="AE291" i="1" s="1"/>
  <c r="AF291" i="1" s="1"/>
  <c r="AG291" i="1" s="1"/>
  <c r="AH291" i="1" s="1"/>
  <c r="AI291" i="1" s="1"/>
  <c r="AD75" i="1"/>
  <c r="AE75" i="1" s="1"/>
  <c r="AF75" i="1" s="1"/>
  <c r="AG75" i="1" s="1"/>
  <c r="AH75" i="1" s="1"/>
  <c r="AI75" i="1" s="1"/>
  <c r="AD234" i="1"/>
  <c r="AE234" i="1" s="1"/>
  <c r="AF234" i="1" s="1"/>
  <c r="AG234" i="1" s="1"/>
  <c r="AH234" i="1" s="1"/>
  <c r="AI234" i="1" s="1"/>
  <c r="AD133" i="1"/>
  <c r="AE133" i="1" s="1"/>
  <c r="AF133" i="1" s="1"/>
  <c r="AG133" i="1" s="1"/>
  <c r="AH133" i="1" s="1"/>
  <c r="AI133" i="1" s="1"/>
  <c r="AD416" i="1"/>
  <c r="AE416" i="1" s="1"/>
  <c r="AF416" i="1" s="1"/>
  <c r="AG416" i="1" s="1"/>
  <c r="AH416" i="1" s="1"/>
  <c r="AI416" i="1" s="1"/>
  <c r="AD493" i="1"/>
  <c r="AE493" i="1" s="1"/>
  <c r="AF493" i="1" s="1"/>
  <c r="AG493" i="1" s="1"/>
  <c r="AH493" i="1" s="1"/>
  <c r="AI493" i="1" s="1"/>
  <c r="AD557" i="1"/>
  <c r="AE557" i="1" s="1"/>
  <c r="AF557" i="1" s="1"/>
  <c r="AG557" i="1" s="1"/>
  <c r="AH557" i="1" s="1"/>
  <c r="AI557" i="1" s="1"/>
  <c r="AD684" i="1"/>
  <c r="AE684" i="1" s="1"/>
  <c r="AF684" i="1" s="1"/>
  <c r="AG684" i="1" s="1"/>
  <c r="AH684" i="1" s="1"/>
  <c r="AI684" i="1" s="1"/>
  <c r="AD720" i="1"/>
  <c r="AE720" i="1" s="1"/>
  <c r="AF720" i="1" s="1"/>
  <c r="AG720" i="1" s="1"/>
  <c r="AH720" i="1" s="1"/>
  <c r="AI720" i="1" s="1"/>
  <c r="AD121" i="1"/>
  <c r="AE121" i="1" s="1"/>
  <c r="AF121" i="1" s="1"/>
  <c r="AG121" i="1" s="1"/>
  <c r="AH121" i="1" s="1"/>
  <c r="AI121" i="1" s="1"/>
  <c r="AD270" i="1"/>
  <c r="AE270" i="1" s="1"/>
  <c r="AF270" i="1" s="1"/>
  <c r="AG270" i="1" s="1"/>
  <c r="AH270" i="1" s="1"/>
  <c r="AI270" i="1" s="1"/>
  <c r="AD57" i="1"/>
  <c r="AE57" i="1" s="1"/>
  <c r="AF57" i="1" s="1"/>
  <c r="AG57" i="1" s="1"/>
  <c r="AH57" i="1" s="1"/>
  <c r="AI57" i="1" s="1"/>
  <c r="AD180" i="1"/>
  <c r="AE180" i="1" s="1"/>
  <c r="AF180" i="1" s="1"/>
  <c r="AG180" i="1" s="1"/>
  <c r="AH180" i="1" s="1"/>
  <c r="AI180" i="1" s="1"/>
  <c r="AD251" i="1"/>
  <c r="AE251" i="1" s="1"/>
  <c r="AF251" i="1" s="1"/>
  <c r="AG251" i="1" s="1"/>
  <c r="AH251" i="1" s="1"/>
  <c r="AI251" i="1" s="1"/>
  <c r="AD315" i="1"/>
  <c r="AE315" i="1" s="1"/>
  <c r="AF315" i="1" s="1"/>
  <c r="AG315" i="1" s="1"/>
  <c r="AH315" i="1" s="1"/>
  <c r="AI315" i="1" s="1"/>
  <c r="AD512" i="1"/>
  <c r="AE512" i="1" s="1"/>
  <c r="AF512" i="1" s="1"/>
  <c r="AG512" i="1" s="1"/>
  <c r="AH512" i="1" s="1"/>
  <c r="AI512" i="1" s="1"/>
  <c r="AD689" i="1"/>
  <c r="AE689" i="1" s="1"/>
  <c r="AF689" i="1" s="1"/>
  <c r="AG689" i="1" s="1"/>
  <c r="AH689" i="1" s="1"/>
  <c r="AI689" i="1" s="1"/>
  <c r="AD769" i="1"/>
  <c r="AJ769" i="1" s="1"/>
  <c r="AD757" i="1"/>
  <c r="AE757" i="1" s="1"/>
  <c r="AF757" i="1" s="1"/>
  <c r="AG757" i="1" s="1"/>
  <c r="AH757" i="1" s="1"/>
  <c r="AI757" i="1" s="1"/>
  <c r="AD438" i="1"/>
  <c r="AE438" i="1" s="1"/>
  <c r="AF438" i="1" s="1"/>
  <c r="AG438" i="1" s="1"/>
  <c r="AH438" i="1" s="1"/>
  <c r="AI438" i="1" s="1"/>
  <c r="AD331" i="1"/>
  <c r="AE331" i="1" s="1"/>
  <c r="AF331" i="1" s="1"/>
  <c r="AG331" i="1" s="1"/>
  <c r="AH331" i="1" s="1"/>
  <c r="AI331" i="1" s="1"/>
  <c r="AD656" i="1"/>
  <c r="AE656" i="1" s="1"/>
  <c r="AF656" i="1" s="1"/>
  <c r="AG656" i="1" s="1"/>
  <c r="AH656" i="1" s="1"/>
  <c r="AI656" i="1" s="1"/>
  <c r="AD765" i="1"/>
  <c r="AE765" i="1" s="1"/>
  <c r="AF765" i="1" s="1"/>
  <c r="AG765" i="1" s="1"/>
  <c r="AH765" i="1" s="1"/>
  <c r="AI765" i="1" s="1"/>
  <c r="AD428" i="1"/>
  <c r="AE428" i="1" s="1"/>
  <c r="AF428" i="1" s="1"/>
  <c r="AG428" i="1" s="1"/>
  <c r="AH428" i="1" s="1"/>
  <c r="AI428" i="1" s="1"/>
  <c r="AD653" i="1"/>
  <c r="AE653" i="1" s="1"/>
  <c r="AF653" i="1" s="1"/>
  <c r="AG653" i="1" s="1"/>
  <c r="AH653" i="1" s="1"/>
  <c r="AI653" i="1" s="1"/>
  <c r="AD775" i="1"/>
  <c r="AE775" i="1" s="1"/>
  <c r="AF775" i="1" s="1"/>
  <c r="AG775" i="1" s="1"/>
  <c r="AH775" i="1" s="1"/>
  <c r="AI775" i="1" s="1"/>
  <c r="AD771" i="1"/>
  <c r="AJ771" i="1" s="1"/>
  <c r="AD731" i="1"/>
  <c r="AE731" i="1" s="1"/>
  <c r="AF731" i="1" s="1"/>
  <c r="AG731" i="1" s="1"/>
  <c r="AH731" i="1" s="1"/>
  <c r="AI731" i="1" s="1"/>
  <c r="AD341" i="1"/>
  <c r="AE341" i="1" s="1"/>
  <c r="AF341" i="1" s="1"/>
  <c r="AG341" i="1" s="1"/>
  <c r="AH341" i="1" s="1"/>
  <c r="AI341" i="1" s="1"/>
  <c r="AD500" i="1"/>
  <c r="AE500" i="1" s="1"/>
  <c r="AF500" i="1" s="1"/>
  <c r="AG500" i="1" s="1"/>
  <c r="AH500" i="1" s="1"/>
  <c r="AI500" i="1" s="1"/>
  <c r="AD732" i="1"/>
  <c r="AE732" i="1" s="1"/>
  <c r="AF732" i="1" s="1"/>
  <c r="AG732" i="1" s="1"/>
  <c r="AH732" i="1" s="1"/>
  <c r="AI732" i="1" s="1"/>
  <c r="AD748" i="1"/>
  <c r="AE748" i="1" s="1"/>
  <c r="AF748" i="1" s="1"/>
  <c r="AG748" i="1" s="1"/>
  <c r="AH748" i="1" s="1"/>
  <c r="AI748" i="1" s="1"/>
  <c r="AD615" i="1"/>
  <c r="AE615" i="1" s="1"/>
  <c r="AF615" i="1" s="1"/>
  <c r="AG615" i="1" s="1"/>
  <c r="AH615" i="1" s="1"/>
  <c r="AI615" i="1" s="1"/>
  <c r="AD560" i="1"/>
  <c r="AE560" i="1" s="1"/>
  <c r="AF560" i="1" s="1"/>
  <c r="AG560" i="1" s="1"/>
  <c r="AH560" i="1" s="1"/>
  <c r="AI560" i="1" s="1"/>
  <c r="AD3" i="1"/>
  <c r="AE3" i="1" s="1"/>
  <c r="AF3" i="1" s="1"/>
  <c r="AG3" i="1" s="1"/>
  <c r="AH3" i="1" s="1"/>
  <c r="AI3" i="1" s="1"/>
  <c r="AJ80" i="1"/>
  <c r="AJ83" i="1"/>
  <c r="AJ193" i="1"/>
  <c r="AJ38" i="1"/>
  <c r="AJ84" i="1"/>
  <c r="AJ88" i="1"/>
  <c r="AJ96" i="1"/>
  <c r="AJ97" i="1"/>
  <c r="AJ9" i="1"/>
  <c r="AJ184" i="1"/>
  <c r="AJ192" i="1"/>
  <c r="AJ385" i="1"/>
  <c r="AJ396" i="1"/>
  <c r="AJ86" i="1"/>
  <c r="AJ444" i="1"/>
  <c r="AJ87" i="1"/>
  <c r="AJ90" i="1"/>
  <c r="AJ16" i="1"/>
  <c r="AJ62" i="1"/>
  <c r="AJ388" i="1"/>
  <c r="AJ14" i="1"/>
  <c r="AJ162" i="1"/>
  <c r="AJ91" i="1"/>
  <c r="AJ418" i="1"/>
  <c r="AJ56" i="1"/>
  <c r="AJ13" i="1"/>
  <c r="AJ419" i="1"/>
  <c r="AJ387" i="1"/>
  <c r="AJ95" i="1"/>
  <c r="AJ391" i="1"/>
  <c r="AJ18" i="1"/>
  <c r="AJ663" i="1"/>
  <c r="AJ94" i="1"/>
  <c r="AJ433" i="1"/>
  <c r="AJ441" i="1"/>
  <c r="AJ395" i="1"/>
  <c r="AJ394" i="1"/>
  <c r="AJ417" i="1"/>
  <c r="AJ187" i="1"/>
  <c r="AJ15" i="1"/>
  <c r="AJ164" i="1"/>
  <c r="AJ451" i="1"/>
  <c r="AJ439" i="1"/>
  <c r="AJ686" i="1"/>
  <c r="AJ436" i="1"/>
  <c r="AJ445" i="1"/>
  <c r="AJ407" i="1"/>
  <c r="AJ167" i="1"/>
  <c r="AJ683" i="1"/>
  <c r="AJ36" i="1"/>
  <c r="AJ440" i="1"/>
  <c r="AJ393" i="1"/>
  <c r="AJ682" i="1"/>
  <c r="AJ586" i="1"/>
  <c r="AJ589" i="1"/>
  <c r="AJ442" i="1"/>
  <c r="AJ443" i="1"/>
  <c r="AJ713" i="1"/>
  <c r="AJ710" i="1"/>
  <c r="AJ516" i="1"/>
  <c r="AJ711" i="1"/>
  <c r="AJ714" i="1"/>
  <c r="AJ17" i="1"/>
  <c r="AJ659" i="1"/>
  <c r="AJ712" i="1"/>
  <c r="AJ420" i="1"/>
  <c r="AJ404" i="1"/>
  <c r="AJ715" i="1"/>
  <c r="AJ661" i="1"/>
  <c r="AJ416" i="1"/>
  <c r="AJ57" i="1"/>
  <c r="AJ438" i="1"/>
  <c r="AJ428" i="1"/>
  <c r="P1" i="1"/>
  <c r="Q1" i="1"/>
  <c r="R1" i="1"/>
  <c r="S1" i="1"/>
  <c r="AS705" i="10" l="1"/>
  <c r="L146" i="12"/>
  <c r="AE783" i="1"/>
  <c r="AF783" i="1" s="1"/>
  <c r="AJ784" i="1"/>
  <c r="AE784" i="1"/>
  <c r="AS706" i="10"/>
  <c r="M147" i="12"/>
  <c r="AE207" i="1"/>
  <c r="AF207" i="1" s="1"/>
  <c r="AG207" i="1" s="1"/>
  <c r="AH207" i="1" s="1"/>
  <c r="AI207" i="1" s="1"/>
  <c r="AJ384" i="1"/>
  <c r="AE475" i="1"/>
  <c r="AF475" i="1" s="1"/>
  <c r="AG475" i="1" s="1"/>
  <c r="AH475" i="1" s="1"/>
  <c r="AI475" i="1" s="1"/>
  <c r="AE385" i="1"/>
  <c r="AF385" i="1" s="1"/>
  <c r="AG385" i="1" s="1"/>
  <c r="AH385" i="1" s="1"/>
  <c r="AI385" i="1" s="1"/>
  <c r="AE374" i="1"/>
  <c r="AF374" i="1" s="1"/>
  <c r="AG374" i="1" s="1"/>
  <c r="AH374" i="1" s="1"/>
  <c r="AI374" i="1" s="1"/>
  <c r="AE258" i="1"/>
  <c r="AF258" i="1" s="1"/>
  <c r="AG258" i="1" s="1"/>
  <c r="AH258" i="1" s="1"/>
  <c r="AI258" i="1" s="1"/>
  <c r="AE444" i="1"/>
  <c r="AF444" i="1" s="1"/>
  <c r="AG444" i="1" s="1"/>
  <c r="AH444" i="1" s="1"/>
  <c r="AI444" i="1" s="1"/>
  <c r="AE204" i="1"/>
  <c r="AF204" i="1" s="1"/>
  <c r="AG204" i="1" s="1"/>
  <c r="AH204" i="1" s="1"/>
  <c r="AI204" i="1" s="1"/>
  <c r="AE290" i="1"/>
  <c r="AF290" i="1" s="1"/>
  <c r="AG290" i="1" s="1"/>
  <c r="AH290" i="1" s="1"/>
  <c r="AI290" i="1" s="1"/>
  <c r="AE384" i="1"/>
  <c r="AF384" i="1" s="1"/>
  <c r="AG384" i="1" s="1"/>
  <c r="AH384" i="1" s="1"/>
  <c r="AI384" i="1" s="1"/>
  <c r="AE622" i="1"/>
  <c r="AF622" i="1" s="1"/>
  <c r="AG622" i="1" s="1"/>
  <c r="AH622" i="1" s="1"/>
  <c r="AI622" i="1" s="1"/>
  <c r="AE346" i="1"/>
  <c r="AF346" i="1" s="1"/>
  <c r="AG346" i="1" s="1"/>
  <c r="AH346" i="1" s="1"/>
  <c r="AI346" i="1" s="1"/>
  <c r="AE465" i="1"/>
  <c r="AF465" i="1" s="1"/>
  <c r="AG465" i="1" s="1"/>
  <c r="AH465" i="1" s="1"/>
  <c r="AI465" i="1" s="1"/>
  <c r="AE319" i="1"/>
  <c r="AF319" i="1" s="1"/>
  <c r="AG319" i="1" s="1"/>
  <c r="AH319" i="1" s="1"/>
  <c r="AI319" i="1" s="1"/>
  <c r="AE239" i="1"/>
  <c r="AF239" i="1" s="1"/>
  <c r="AG239" i="1" s="1"/>
  <c r="AH239" i="1" s="1"/>
  <c r="AI239" i="1" s="1"/>
  <c r="AE535" i="1"/>
  <c r="AF535" i="1" s="1"/>
  <c r="AG535" i="1" s="1"/>
  <c r="AH535" i="1" s="1"/>
  <c r="AI535" i="1" s="1"/>
  <c r="AE325" i="1"/>
  <c r="AF325" i="1" s="1"/>
  <c r="AG325" i="1" s="1"/>
  <c r="AH325" i="1" s="1"/>
  <c r="AI325" i="1" s="1"/>
  <c r="AE34" i="1"/>
  <c r="AF34" i="1" s="1"/>
  <c r="AG34" i="1" s="1"/>
  <c r="AH34" i="1" s="1"/>
  <c r="AI34" i="1" s="1"/>
  <c r="AJ171" i="1"/>
  <c r="AJ383" i="1"/>
  <c r="AE351" i="1"/>
  <c r="AF351" i="1" s="1"/>
  <c r="AG351" i="1" s="1"/>
  <c r="AH351" i="1" s="1"/>
  <c r="AI351" i="1" s="1"/>
  <c r="AE171" i="1"/>
  <c r="AF171" i="1" s="1"/>
  <c r="AG171" i="1" s="1"/>
  <c r="AH171" i="1" s="1"/>
  <c r="AI171" i="1" s="1"/>
  <c r="AE329" i="1"/>
  <c r="AF329" i="1" s="1"/>
  <c r="AG329" i="1" s="1"/>
  <c r="AH329" i="1" s="1"/>
  <c r="AI329" i="1" s="1"/>
  <c r="AE437" i="1"/>
  <c r="AF437" i="1" s="1"/>
  <c r="AG437" i="1" s="1"/>
  <c r="AH437" i="1" s="1"/>
  <c r="AI437" i="1" s="1"/>
  <c r="AE223" i="1"/>
  <c r="AF223" i="1" s="1"/>
  <c r="AG223" i="1" s="1"/>
  <c r="AH223" i="1" s="1"/>
  <c r="AI223" i="1" s="1"/>
  <c r="AE24" i="1"/>
  <c r="AF24" i="1" s="1"/>
  <c r="AG24" i="1" s="1"/>
  <c r="AH24" i="1" s="1"/>
  <c r="AI24" i="1" s="1"/>
  <c r="AE463" i="1"/>
  <c r="AF463" i="1" s="1"/>
  <c r="AG463" i="1" s="1"/>
  <c r="AH463" i="1" s="1"/>
  <c r="AI463" i="1" s="1"/>
  <c r="AE317" i="1"/>
  <c r="AF317" i="1" s="1"/>
  <c r="AG317" i="1" s="1"/>
  <c r="AH317" i="1" s="1"/>
  <c r="AI317" i="1" s="1"/>
  <c r="AE383" i="1"/>
  <c r="AF383" i="1" s="1"/>
  <c r="AG383" i="1" s="1"/>
  <c r="AH383" i="1" s="1"/>
  <c r="AI383" i="1" s="1"/>
  <c r="AE236" i="1"/>
  <c r="AF236" i="1" s="1"/>
  <c r="AG236" i="1" s="1"/>
  <c r="AH236" i="1" s="1"/>
  <c r="AI236" i="1" s="1"/>
  <c r="AE263" i="1"/>
  <c r="AF263" i="1" s="1"/>
  <c r="AG263" i="1" s="1"/>
  <c r="AH263" i="1" s="1"/>
  <c r="AI263" i="1" s="1"/>
  <c r="AD142" i="12"/>
  <c r="AJ142" i="12" s="1"/>
  <c r="AS142" i="12" s="1"/>
  <c r="AD144" i="12"/>
  <c r="AJ144" i="12" s="1"/>
  <c r="AS144" i="12" s="1"/>
  <c r="AD39" i="12"/>
  <c r="AJ39" i="12" s="1"/>
  <c r="AS39" i="12" s="1"/>
  <c r="AD137" i="12"/>
  <c r="AJ137" i="12" s="1"/>
  <c r="AS137" i="12" s="1"/>
  <c r="AD131" i="12"/>
  <c r="AJ131" i="12" s="1"/>
  <c r="AS131" i="12" s="1"/>
  <c r="AD132" i="12"/>
  <c r="AJ132" i="12" s="1"/>
  <c r="AS132" i="12" s="1"/>
  <c r="AD121" i="12"/>
  <c r="AJ121" i="12" s="1"/>
  <c r="AS121" i="12" s="1"/>
  <c r="AD143" i="12"/>
  <c r="AJ143" i="12" s="1"/>
  <c r="AS143" i="12" s="1"/>
  <c r="AD21" i="12"/>
  <c r="AJ21" i="12" s="1"/>
  <c r="AS21" i="12" s="1"/>
  <c r="AD122" i="12"/>
  <c r="AJ122" i="12" s="1"/>
  <c r="AS122" i="12" s="1"/>
  <c r="AE177" i="1"/>
  <c r="AF177" i="1" s="1"/>
  <c r="AG177" i="1" s="1"/>
  <c r="AH177" i="1" s="1"/>
  <c r="AI177" i="1" s="1"/>
  <c r="AJ8" i="1"/>
  <c r="AE157" i="1"/>
  <c r="AF157" i="1" s="1"/>
  <c r="AG157" i="1" s="1"/>
  <c r="AH157" i="1" s="1"/>
  <c r="AI157" i="1" s="1"/>
  <c r="AJ181" i="1"/>
  <c r="AJ6" i="1"/>
  <c r="AJ150" i="1"/>
  <c r="AJ144" i="1"/>
  <c r="AJ147" i="1"/>
  <c r="AJ136" i="1"/>
  <c r="AE182" i="1"/>
  <c r="AF182" i="1" s="1"/>
  <c r="AG182" i="1" s="1"/>
  <c r="AH182" i="1" s="1"/>
  <c r="AI182" i="1" s="1"/>
  <c r="AJ146" i="1"/>
  <c r="AJ176" i="1"/>
  <c r="AJ7" i="1"/>
  <c r="AJ415" i="1"/>
  <c r="AJ782" i="1"/>
  <c r="AJ423" i="1"/>
  <c r="AJ134" i="1"/>
  <c r="AS63" i="10"/>
  <c r="AS85" i="10"/>
  <c r="AS81" i="10"/>
  <c r="AS257" i="10"/>
  <c r="AS282" i="10"/>
  <c r="AS95" i="10"/>
  <c r="AS50" i="10"/>
  <c r="AS49" i="10"/>
  <c r="AJ412" i="1"/>
  <c r="AJ4" i="1"/>
  <c r="AJ135" i="1"/>
  <c r="AJ140" i="1"/>
  <c r="AJ409" i="1"/>
  <c r="AJ422" i="1"/>
  <c r="AJ139" i="1"/>
  <c r="AJ770" i="1"/>
  <c r="AJ143" i="1"/>
  <c r="AJ175" i="1"/>
  <c r="AJ430" i="1"/>
  <c r="AJ398" i="1"/>
  <c r="AJ168" i="1"/>
  <c r="AJ406" i="1"/>
  <c r="AJ92" i="1"/>
  <c r="AJ386" i="1"/>
  <c r="AJ335" i="1"/>
  <c r="AE186" i="1"/>
  <c r="AF186" i="1" s="1"/>
  <c r="AG186" i="1" s="1"/>
  <c r="AH186" i="1" s="1"/>
  <c r="AI186" i="1" s="1"/>
  <c r="AJ170" i="1"/>
  <c r="AJ413" i="1"/>
  <c r="AJ405" i="1"/>
  <c r="AJ424" i="1"/>
  <c r="AJ5" i="1"/>
  <c r="AJ174" i="1"/>
  <c r="AJ779" i="1"/>
  <c r="AJ159" i="1"/>
  <c r="AJ708" i="1"/>
  <c r="AJ169" i="1"/>
  <c r="AJ707" i="1"/>
  <c r="AE138" i="1"/>
  <c r="AF138" i="1" s="1"/>
  <c r="AG138" i="1" s="1"/>
  <c r="AH138" i="1" s="1"/>
  <c r="AI138" i="1" s="1"/>
  <c r="AJ188" i="1"/>
  <c r="AJ397" i="1"/>
  <c r="AJ166" i="1"/>
  <c r="AJ772" i="1"/>
  <c r="AJ780" i="1"/>
  <c r="AJ401" i="1"/>
  <c r="AJ163" i="1"/>
  <c r="AJ703" i="1"/>
  <c r="AJ158" i="1"/>
  <c r="AJ411" i="1"/>
  <c r="AJ142" i="1"/>
  <c r="AJ410" i="1"/>
  <c r="AJ399" i="1"/>
  <c r="AJ414" i="1"/>
  <c r="AJ173" i="1"/>
  <c r="AJ705" i="1"/>
  <c r="AE431" i="1"/>
  <c r="AF431" i="1" s="1"/>
  <c r="AG431" i="1" s="1"/>
  <c r="AH431" i="1" s="1"/>
  <c r="AI431" i="1" s="1"/>
  <c r="AE194" i="1"/>
  <c r="AF194" i="1" s="1"/>
  <c r="AG194" i="1" s="1"/>
  <c r="AH194" i="1" s="1"/>
  <c r="AI194" i="1" s="1"/>
  <c r="AE781" i="1"/>
  <c r="AF781" i="1" s="1"/>
  <c r="AG781" i="1" s="1"/>
  <c r="AH781" i="1" s="1"/>
  <c r="AI781" i="1" s="1"/>
  <c r="AJ89" i="1"/>
  <c r="AE389" i="1"/>
  <c r="AF389" i="1" s="1"/>
  <c r="AG389" i="1" s="1"/>
  <c r="AH389" i="1" s="1"/>
  <c r="AI389" i="1" s="1"/>
  <c r="AE421" i="1"/>
  <c r="AF421" i="1" s="1"/>
  <c r="AG421" i="1" s="1"/>
  <c r="AH421" i="1" s="1"/>
  <c r="AI421" i="1" s="1"/>
  <c r="AJ369" i="1"/>
  <c r="AJ777" i="1"/>
  <c r="AJ716" i="1"/>
  <c r="AJ85" i="1"/>
  <c r="AJ172" i="1"/>
  <c r="AE769" i="1"/>
  <c r="AF769" i="1" s="1"/>
  <c r="AG769" i="1" s="1"/>
  <c r="AH769" i="1" s="1"/>
  <c r="AI769" i="1" s="1"/>
  <c r="AE455" i="1"/>
  <c r="AF455" i="1" s="1"/>
  <c r="AG455" i="1" s="1"/>
  <c r="AH455" i="1" s="1"/>
  <c r="AI455" i="1" s="1"/>
  <c r="AJ408" i="1"/>
  <c r="AJ165" i="1"/>
  <c r="AE426" i="1"/>
  <c r="AF426" i="1" s="1"/>
  <c r="AG426" i="1" s="1"/>
  <c r="AH426" i="1" s="1"/>
  <c r="AI426" i="1" s="1"/>
  <c r="AJ709" i="1"/>
  <c r="AE137" i="1"/>
  <c r="AF137" i="1" s="1"/>
  <c r="AG137" i="1" s="1"/>
  <c r="AH137" i="1" s="1"/>
  <c r="AI137" i="1" s="1"/>
  <c r="AJ768" i="1"/>
  <c r="AJ344" i="1"/>
  <c r="AE400" i="1"/>
  <c r="AF400" i="1" s="1"/>
  <c r="AG400" i="1" s="1"/>
  <c r="AH400" i="1" s="1"/>
  <c r="AI400" i="1" s="1"/>
  <c r="AE402" i="1"/>
  <c r="AF402" i="1" s="1"/>
  <c r="AG402" i="1" s="1"/>
  <c r="AH402" i="1" s="1"/>
  <c r="AI402" i="1" s="1"/>
  <c r="AE141" i="1"/>
  <c r="AF141" i="1" s="1"/>
  <c r="AG141" i="1" s="1"/>
  <c r="AH141" i="1" s="1"/>
  <c r="AI141" i="1" s="1"/>
  <c r="AE432" i="1"/>
  <c r="AF432" i="1" s="1"/>
  <c r="AG432" i="1" s="1"/>
  <c r="AH432" i="1" s="1"/>
  <c r="AI432" i="1" s="1"/>
  <c r="AE771" i="1"/>
  <c r="AF771" i="1" s="1"/>
  <c r="AG771" i="1" s="1"/>
  <c r="AH771" i="1" s="1"/>
  <c r="AI771" i="1" s="1"/>
  <c r="AJ180" i="1"/>
  <c r="AJ390" i="1"/>
  <c r="AE457" i="1"/>
  <c r="AF457" i="1" s="1"/>
  <c r="AG457" i="1" s="1"/>
  <c r="AH457" i="1" s="1"/>
  <c r="AI457" i="1" s="1"/>
  <c r="AJ183" i="1"/>
  <c r="AJ704" i="1"/>
  <c r="AJ161" i="1"/>
  <c r="AJ3" i="1"/>
  <c r="AE149" i="1"/>
  <c r="AF149" i="1" s="1"/>
  <c r="AG149" i="1" s="1"/>
  <c r="AH149" i="1" s="1"/>
  <c r="AI149" i="1" s="1"/>
  <c r="AJ160" i="1"/>
  <c r="AK176" i="1"/>
  <c r="AK184" i="1"/>
  <c r="AK147" i="1"/>
  <c r="AK83" i="1"/>
  <c r="AK9" i="1"/>
  <c r="AK385" i="1"/>
  <c r="AK396" i="1"/>
  <c r="AK97" i="1"/>
  <c r="AK38" i="1"/>
  <c r="AK4" i="1"/>
  <c r="AK96" i="1"/>
  <c r="AK136" i="1"/>
  <c r="AK84" i="1"/>
  <c r="AK193" i="1"/>
  <c r="AK139" i="1"/>
  <c r="AK7" i="1"/>
  <c r="AK88" i="1"/>
  <c r="AK80" i="1"/>
  <c r="AK192" i="1"/>
  <c r="AK158" i="1"/>
  <c r="AK444" i="1"/>
  <c r="AK90" i="1"/>
  <c r="AK87" i="1"/>
  <c r="AK134" i="1"/>
  <c r="AK8" i="1"/>
  <c r="AK86" i="1"/>
  <c r="AK181" i="1"/>
  <c r="AK188" i="1"/>
  <c r="AK140" i="1"/>
  <c r="AK62" i="1"/>
  <c r="AK388" i="1"/>
  <c r="AK16" i="1"/>
  <c r="AK13" i="1"/>
  <c r="AK91" i="1"/>
  <c r="AK419" i="1"/>
  <c r="AK150" i="1"/>
  <c r="AK418" i="1"/>
  <c r="AK414" i="1"/>
  <c r="AK14" i="1"/>
  <c r="AJ392" i="1"/>
  <c r="AK144" i="1"/>
  <c r="AK162" i="1"/>
  <c r="AK433" i="1"/>
  <c r="AK422" i="1"/>
  <c r="AK163" i="1"/>
  <c r="AK413" i="1"/>
  <c r="AK18" i="1"/>
  <c r="AK135" i="1"/>
  <c r="AK387" i="1"/>
  <c r="AK56" i="1"/>
  <c r="AK395" i="1"/>
  <c r="AK6" i="1"/>
  <c r="AK417" i="1"/>
  <c r="AK415" i="1"/>
  <c r="AK412" i="1"/>
  <c r="AK186" i="1"/>
  <c r="AK94" i="1"/>
  <c r="AK394" i="1"/>
  <c r="AK143" i="1"/>
  <c r="AK399" i="1"/>
  <c r="AJ706" i="1"/>
  <c r="AK706" i="1"/>
  <c r="AK92" i="1"/>
  <c r="AK95" i="1"/>
  <c r="AK423" i="1"/>
  <c r="AK441" i="1"/>
  <c r="AK782" i="1"/>
  <c r="AK187" i="1"/>
  <c r="AK410" i="1"/>
  <c r="AK409" i="1"/>
  <c r="AK391" i="1"/>
  <c r="AK436" i="1"/>
  <c r="AK663" i="1"/>
  <c r="AK170" i="1"/>
  <c r="AK401" i="1"/>
  <c r="AK390" i="1"/>
  <c r="AK15" i="1"/>
  <c r="AK386" i="1"/>
  <c r="AK159" i="1"/>
  <c r="AK770" i="1"/>
  <c r="AK768" i="1"/>
  <c r="AK166" i="1"/>
  <c r="AK398" i="1"/>
  <c r="AK174" i="1"/>
  <c r="AK705" i="1"/>
  <c r="AK5" i="1"/>
  <c r="AK17" i="1"/>
  <c r="AK406" i="1"/>
  <c r="AK169" i="1"/>
  <c r="AK165" i="1"/>
  <c r="AK407" i="1"/>
  <c r="AK164" i="1"/>
  <c r="AK715" i="1"/>
  <c r="AK661" i="1"/>
  <c r="AK710" i="1"/>
  <c r="AK175" i="1"/>
  <c r="AK183" i="1"/>
  <c r="AK397" i="1"/>
  <c r="AK439" i="1"/>
  <c r="AK712" i="1"/>
  <c r="AK161" i="1"/>
  <c r="AK424" i="1"/>
  <c r="AK408" i="1"/>
  <c r="AK704" i="1"/>
  <c r="AK443" i="1"/>
  <c r="AK438" i="1"/>
  <c r="AK57" i="1"/>
  <c r="AK416" i="1"/>
  <c r="AK659" i="1"/>
  <c r="AK586" i="1"/>
  <c r="AK711" i="1"/>
  <c r="AK167" i="1"/>
  <c r="AK428" i="1"/>
  <c r="AK451" i="1"/>
  <c r="AK714" i="1"/>
  <c r="AK589" i="1"/>
  <c r="AK344" i="1"/>
  <c r="AK682" i="1"/>
  <c r="AK440" i="1"/>
  <c r="AK404" i="1"/>
  <c r="AK89" i="1"/>
  <c r="AK716" i="1"/>
  <c r="AK709" i="1"/>
  <c r="AK405" i="1"/>
  <c r="AK779" i="1"/>
  <c r="AK686" i="1"/>
  <c r="AK516" i="1"/>
  <c r="AK172" i="1"/>
  <c r="AK369" i="1"/>
  <c r="AK780" i="1"/>
  <c r="AK442" i="1"/>
  <c r="AK85" i="1"/>
  <c r="AK708" i="1"/>
  <c r="AK683" i="1"/>
  <c r="AK173" i="1"/>
  <c r="AK411" i="1"/>
  <c r="AK36" i="1"/>
  <c r="AK707" i="1"/>
  <c r="AK713" i="1"/>
  <c r="AK703" i="1"/>
  <c r="AK393" i="1"/>
  <c r="AK445" i="1"/>
  <c r="AK420" i="1"/>
  <c r="AK180" i="1"/>
  <c r="AK777" i="1"/>
  <c r="AK160" i="1"/>
  <c r="AK142" i="1"/>
  <c r="AK168" i="1"/>
  <c r="AK430" i="1"/>
  <c r="AK772" i="1"/>
  <c r="AK3" i="1"/>
  <c r="AK783" i="1" l="1"/>
  <c r="AK784" i="1"/>
  <c r="AF784" i="1"/>
  <c r="AG783" i="1"/>
  <c r="AL783" i="1"/>
  <c r="AK384" i="1"/>
  <c r="AK383" i="1"/>
  <c r="AK171" i="1"/>
  <c r="AE132" i="12"/>
  <c r="AK132" i="12" s="1"/>
  <c r="AT132" i="12" s="1"/>
  <c r="AE137" i="12"/>
  <c r="AK137" i="12" s="1"/>
  <c r="AT137" i="12" s="1"/>
  <c r="AE39" i="12"/>
  <c r="AK39" i="12" s="1"/>
  <c r="AT39" i="12" s="1"/>
  <c r="AE121" i="12"/>
  <c r="AK121" i="12" s="1"/>
  <c r="AT121" i="12" s="1"/>
  <c r="AE131" i="12"/>
  <c r="AK131" i="12" s="1"/>
  <c r="AT131" i="12" s="1"/>
  <c r="AE144" i="12"/>
  <c r="AK144" i="12" s="1"/>
  <c r="AT144" i="12" s="1"/>
  <c r="AE122" i="12"/>
  <c r="AK122" i="12" s="1"/>
  <c r="AT122" i="12" s="1"/>
  <c r="AE21" i="12"/>
  <c r="AK21" i="12" s="1"/>
  <c r="AT21" i="12" s="1"/>
  <c r="AE143" i="12"/>
  <c r="AK143" i="12" s="1"/>
  <c r="AT143" i="12" s="1"/>
  <c r="AE142" i="12"/>
  <c r="AK142" i="12" s="1"/>
  <c r="AT142" i="12" s="1"/>
  <c r="AK177" i="1"/>
  <c r="AK157" i="1"/>
  <c r="AK182" i="1"/>
  <c r="AK769" i="1"/>
  <c r="AK141" i="1"/>
  <c r="AK138" i="1"/>
  <c r="AK455" i="1"/>
  <c r="AK431" i="1"/>
  <c r="AK389" i="1"/>
  <c r="AK400" i="1"/>
  <c r="AK421" i="1"/>
  <c r="AK402" i="1"/>
  <c r="AK781" i="1"/>
  <c r="AK194" i="1"/>
  <c r="AK137" i="1"/>
  <c r="AK426" i="1"/>
  <c r="AK432" i="1"/>
  <c r="AK771" i="1"/>
  <c r="AK149" i="1"/>
  <c r="AK457" i="1"/>
  <c r="AL176" i="1"/>
  <c r="AL83" i="1"/>
  <c r="AL84" i="1"/>
  <c r="AL385" i="1"/>
  <c r="AL4" i="1"/>
  <c r="AL157" i="1"/>
  <c r="AL7" i="1"/>
  <c r="AL38" i="1"/>
  <c r="AL88" i="1"/>
  <c r="AL139" i="1"/>
  <c r="AL136" i="1"/>
  <c r="AL9" i="1"/>
  <c r="AL184" i="1"/>
  <c r="AL396" i="1"/>
  <c r="AL383" i="1"/>
  <c r="AL80" i="1"/>
  <c r="AL90" i="1"/>
  <c r="AL86" i="1"/>
  <c r="AL444" i="1"/>
  <c r="AL87" i="1"/>
  <c r="AL188" i="1"/>
  <c r="AL181" i="1"/>
  <c r="AL8" i="1"/>
  <c r="AL384" i="1"/>
  <c r="AL194" i="1"/>
  <c r="AL16" i="1"/>
  <c r="AL389" i="1"/>
  <c r="AL182" i="1"/>
  <c r="AL13" i="1"/>
  <c r="AL419" i="1"/>
  <c r="AL91" i="1"/>
  <c r="AL150" i="1"/>
  <c r="AL138" i="1"/>
  <c r="AD1" i="1"/>
  <c r="AL414" i="1"/>
  <c r="AL422" i="1"/>
  <c r="AK335" i="1"/>
  <c r="AM14" i="1"/>
  <c r="AL418" i="1"/>
  <c r="AL162" i="1"/>
  <c r="AL144" i="1"/>
  <c r="AL433" i="1"/>
  <c r="AL18" i="1"/>
  <c r="AK392" i="1"/>
  <c r="AL163" i="1"/>
  <c r="AL387" i="1"/>
  <c r="AL413" i="1"/>
  <c r="AM135" i="1"/>
  <c r="AL6" i="1"/>
  <c r="AL394" i="1"/>
  <c r="AL455" i="1"/>
  <c r="AL186" i="1"/>
  <c r="AL94" i="1"/>
  <c r="AL395" i="1"/>
  <c r="AL417" i="1"/>
  <c r="AL409" i="1"/>
  <c r="AL423" i="1"/>
  <c r="AL56" i="1"/>
  <c r="AK146" i="1"/>
  <c r="AL412" i="1"/>
  <c r="AM415" i="1"/>
  <c r="AL431" i="1"/>
  <c r="AL143" i="1"/>
  <c r="AL399" i="1"/>
  <c r="AL95" i="1"/>
  <c r="AL92" i="1"/>
  <c r="AL441" i="1"/>
  <c r="AL782" i="1"/>
  <c r="AL663" i="1"/>
  <c r="AL410" i="1"/>
  <c r="AL436" i="1"/>
  <c r="AL391" i="1"/>
  <c r="AL14" i="1"/>
  <c r="AL62" i="1"/>
  <c r="AL149" i="1"/>
  <c r="AL15" i="1"/>
  <c r="AL166" i="1"/>
  <c r="AL715" i="1"/>
  <c r="AL407" i="1"/>
  <c r="AL170" i="1"/>
  <c r="AL17" i="1"/>
  <c r="AL770" i="1"/>
  <c r="AL390" i="1"/>
  <c r="AL424" i="1"/>
  <c r="AL768" i="1"/>
  <c r="AL169" i="1"/>
  <c r="AL443" i="1"/>
  <c r="AL398" i="1"/>
  <c r="AL161" i="1"/>
  <c r="AL137" i="1"/>
  <c r="AL406" i="1"/>
  <c r="AL5" i="1"/>
  <c r="AL408" i="1"/>
  <c r="AL164" i="1"/>
  <c r="AL432" i="1"/>
  <c r="AL175" i="1"/>
  <c r="AL589" i="1"/>
  <c r="AL706" i="1"/>
  <c r="AL683" i="1"/>
  <c r="AL344" i="1"/>
  <c r="AL438" i="1"/>
  <c r="AL180" i="1"/>
  <c r="AL369" i="1"/>
  <c r="AL779" i="1"/>
  <c r="AL167" i="1"/>
  <c r="AL168" i="1"/>
  <c r="AL709" i="1"/>
  <c r="AL85" i="1"/>
  <c r="AL430" i="1"/>
  <c r="AL426" i="1"/>
  <c r="AL457" i="1"/>
  <c r="AL686" i="1"/>
  <c r="AL400" i="1"/>
  <c r="AL160" i="1"/>
  <c r="AL411" i="1"/>
  <c r="AL442" i="1"/>
  <c r="AL172" i="1"/>
  <c r="AL405" i="1"/>
  <c r="AL428" i="1"/>
  <c r="AL416" i="1"/>
  <c r="AL393" i="1"/>
  <c r="AL713" i="1"/>
  <c r="AL173" i="1"/>
  <c r="AL89" i="1"/>
  <c r="AL404" i="1"/>
  <c r="AL36" i="1"/>
  <c r="AL780" i="1"/>
  <c r="AL716" i="1"/>
  <c r="AL440" i="1"/>
  <c r="AL445" i="1"/>
  <c r="AL707" i="1"/>
  <c r="AL682" i="1"/>
  <c r="AL402" i="1"/>
  <c r="AL451" i="1"/>
  <c r="AL703" i="1"/>
  <c r="AL142" i="1"/>
  <c r="AL777" i="1"/>
  <c r="AL659" i="1"/>
  <c r="AL57" i="1"/>
  <c r="AL708" i="1"/>
  <c r="AL711" i="1"/>
  <c r="AL141" i="1"/>
  <c r="AL771" i="1"/>
  <c r="AL781" i="1"/>
  <c r="AL421" i="1"/>
  <c r="AL772" i="1"/>
  <c r="AL420" i="1"/>
  <c r="AL516" i="1"/>
  <c r="AL769" i="1"/>
  <c r="AL714" i="1"/>
  <c r="AL586" i="1"/>
  <c r="AL3" i="1"/>
  <c r="AH783" i="1" l="1"/>
  <c r="AM783" i="1"/>
  <c r="AG784" i="1"/>
  <c r="AL784" i="1"/>
  <c r="AF132" i="12"/>
  <c r="AL132" i="12" s="1"/>
  <c r="AU132" i="12" s="1"/>
  <c r="AF143" i="12"/>
  <c r="AL143" i="12" s="1"/>
  <c r="AU143" i="12" s="1"/>
  <c r="AF122" i="12"/>
  <c r="AL122" i="12" s="1"/>
  <c r="AU122" i="12" s="1"/>
  <c r="AF142" i="12"/>
  <c r="AL142" i="12" s="1"/>
  <c r="AU142" i="12" s="1"/>
  <c r="AF21" i="12"/>
  <c r="AL21" i="12" s="1"/>
  <c r="AU21" i="12" s="1"/>
  <c r="AF131" i="12"/>
  <c r="AL131" i="12" s="1"/>
  <c r="AU131" i="12" s="1"/>
  <c r="AF39" i="12"/>
  <c r="AL39" i="12" s="1"/>
  <c r="AU39" i="12" s="1"/>
  <c r="AF137" i="12"/>
  <c r="AL137" i="12" s="1"/>
  <c r="AU137" i="12" s="1"/>
  <c r="AF144" i="12"/>
  <c r="AL144" i="12" s="1"/>
  <c r="AU144" i="12" s="1"/>
  <c r="AF121" i="12"/>
  <c r="AL121" i="12" s="1"/>
  <c r="AU121" i="12" s="1"/>
  <c r="AM176" i="1"/>
  <c r="AM83" i="1"/>
  <c r="AM147" i="1"/>
  <c r="AL147" i="1"/>
  <c r="AM193" i="1"/>
  <c r="AL193" i="1"/>
  <c r="AM192" i="1"/>
  <c r="AL192" i="1"/>
  <c r="AM96" i="1"/>
  <c r="AL96" i="1"/>
  <c r="AM177" i="1"/>
  <c r="AL177" i="1"/>
  <c r="AM84" i="1"/>
  <c r="AM97" i="1"/>
  <c r="AL97" i="1"/>
  <c r="AM171" i="1"/>
  <c r="AL171" i="1"/>
  <c r="AM4" i="1"/>
  <c r="AM7" i="1"/>
  <c r="AM88" i="1"/>
  <c r="AM136" i="1"/>
  <c r="AM383" i="1"/>
  <c r="AM396" i="1"/>
  <c r="AM139" i="1"/>
  <c r="AM184" i="1"/>
  <c r="AM9" i="1"/>
  <c r="AM80" i="1"/>
  <c r="AM188" i="1"/>
  <c r="AM181" i="1"/>
  <c r="AM158" i="1"/>
  <c r="AL158" i="1"/>
  <c r="AM384" i="1"/>
  <c r="AM8" i="1"/>
  <c r="AM90" i="1"/>
  <c r="AM87" i="1"/>
  <c r="AM389" i="1"/>
  <c r="AM194" i="1"/>
  <c r="AM444" i="1"/>
  <c r="AE1" i="1"/>
  <c r="AM134" i="1"/>
  <c r="AL134" i="1"/>
  <c r="AM140" i="1"/>
  <c r="AL140" i="1"/>
  <c r="AM62" i="1"/>
  <c r="AM388" i="1"/>
  <c r="AL388" i="1"/>
  <c r="AM86" i="1"/>
  <c r="AM16" i="1"/>
  <c r="AM182" i="1"/>
  <c r="AM419" i="1"/>
  <c r="AM150" i="1"/>
  <c r="AM414" i="1"/>
  <c r="AM91" i="1"/>
  <c r="AM138" i="1"/>
  <c r="AM422" i="1"/>
  <c r="AM162" i="1"/>
  <c r="AM144" i="1"/>
  <c r="AM433" i="1"/>
  <c r="AM18" i="1"/>
  <c r="AL335" i="1"/>
  <c r="AM418" i="1"/>
  <c r="AM163" i="1"/>
  <c r="AM387" i="1"/>
  <c r="AL392" i="1"/>
  <c r="AM413" i="1"/>
  <c r="AL135" i="1"/>
  <c r="AM6" i="1"/>
  <c r="AM394" i="1"/>
  <c r="AM186" i="1"/>
  <c r="AM455" i="1"/>
  <c r="AM395" i="1"/>
  <c r="AM94" i="1"/>
  <c r="AM409" i="1"/>
  <c r="AN423" i="1"/>
  <c r="AM431" i="1"/>
  <c r="AM417" i="1"/>
  <c r="AM56" i="1"/>
  <c r="AM412" i="1"/>
  <c r="AL415" i="1"/>
  <c r="AL146" i="1"/>
  <c r="AN143" i="1"/>
  <c r="AM95" i="1"/>
  <c r="AM92" i="1"/>
  <c r="AM399" i="1"/>
  <c r="AN135" i="1"/>
  <c r="AM782" i="1"/>
  <c r="AM441" i="1"/>
  <c r="AN14" i="1"/>
  <c r="AM663" i="1"/>
  <c r="AM407" i="1"/>
  <c r="AM436" i="1"/>
  <c r="AM391" i="1"/>
  <c r="AN410" i="1"/>
  <c r="AM715" i="1"/>
  <c r="AM149" i="1"/>
  <c r="AM390" i="1"/>
  <c r="AM166" i="1"/>
  <c r="AN415" i="1"/>
  <c r="AM183" i="1"/>
  <c r="AL183" i="1"/>
  <c r="AM386" i="1"/>
  <c r="AL386" i="1"/>
  <c r="AM705" i="1"/>
  <c r="AL705" i="1"/>
  <c r="AM174" i="1"/>
  <c r="AL174" i="1"/>
  <c r="AL401" i="1"/>
  <c r="AM710" i="1"/>
  <c r="AL710" i="1"/>
  <c r="AM159" i="1"/>
  <c r="AL159" i="1"/>
  <c r="AM704" i="1"/>
  <c r="AL704" i="1"/>
  <c r="AM712" i="1"/>
  <c r="AL712" i="1"/>
  <c r="AM38" i="1"/>
  <c r="AM13" i="1"/>
  <c r="AM165" i="1"/>
  <c r="AL165" i="1"/>
  <c r="AL187" i="1"/>
  <c r="AM397" i="1"/>
  <c r="AL397" i="1"/>
  <c r="AM661" i="1"/>
  <c r="AL661" i="1"/>
  <c r="AM439" i="1"/>
  <c r="AL439" i="1"/>
  <c r="AM770" i="1"/>
  <c r="AM17" i="1"/>
  <c r="AM137" i="1"/>
  <c r="AM170" i="1"/>
  <c r="AM169" i="1"/>
  <c r="AM768" i="1"/>
  <c r="AM161" i="1"/>
  <c r="AM5" i="1"/>
  <c r="AM398" i="1"/>
  <c r="AM406" i="1"/>
  <c r="AM432" i="1"/>
  <c r="AM164" i="1"/>
  <c r="AM175" i="1"/>
  <c r="AM408" i="1"/>
  <c r="AM85" i="1"/>
  <c r="AM711" i="1"/>
  <c r="AM716" i="1"/>
  <c r="AM430" i="1"/>
  <c r="AM683" i="1"/>
  <c r="AM769" i="1"/>
  <c r="AM781" i="1"/>
  <c r="AM707" i="1"/>
  <c r="AM404" i="1"/>
  <c r="AM167" i="1"/>
  <c r="AM714" i="1"/>
  <c r="AM780" i="1"/>
  <c r="AM344" i="1"/>
  <c r="AM586" i="1"/>
  <c r="AM516" i="1"/>
  <c r="AM708" i="1"/>
  <c r="AM445" i="1"/>
  <c r="AM369" i="1"/>
  <c r="AM589" i="1"/>
  <c r="AM402" i="1"/>
  <c r="AM36" i="1"/>
  <c r="AM89" i="1"/>
  <c r="AM428" i="1"/>
  <c r="AM411" i="1"/>
  <c r="AM400" i="1"/>
  <c r="AM168" i="1"/>
  <c r="AM703" i="1"/>
  <c r="AM706" i="1"/>
  <c r="AM420" i="1"/>
  <c r="AM777" i="1"/>
  <c r="AM393" i="1"/>
  <c r="AM405" i="1"/>
  <c r="AM426" i="1"/>
  <c r="AM173" i="1"/>
  <c r="AM172" i="1"/>
  <c r="AM686" i="1"/>
  <c r="AM709" i="1"/>
  <c r="AM779" i="1"/>
  <c r="AM180" i="1"/>
  <c r="AM438" i="1"/>
  <c r="AM421" i="1"/>
  <c r="AM713" i="1"/>
  <c r="AM160" i="1"/>
  <c r="AM57" i="1"/>
  <c r="AM659" i="1"/>
  <c r="AM416" i="1"/>
  <c r="AM442" i="1"/>
  <c r="AM457" i="1"/>
  <c r="AM771" i="1"/>
  <c r="AM451" i="1"/>
  <c r="AM440" i="1"/>
  <c r="AM772" i="1"/>
  <c r="AM141" i="1"/>
  <c r="AM142" i="1"/>
  <c r="AM682" i="1"/>
  <c r="AM3" i="1"/>
  <c r="AK1" i="1"/>
  <c r="AJ1" i="1"/>
  <c r="AH784" i="1" l="1"/>
  <c r="AM784" i="1"/>
  <c r="AN783" i="1"/>
  <c r="AI783" i="1"/>
  <c r="AO783" i="1" s="1"/>
  <c r="AG122" i="12"/>
  <c r="AM122" i="12" s="1"/>
  <c r="AV122" i="12" s="1"/>
  <c r="AG144" i="12"/>
  <c r="AM144" i="12" s="1"/>
  <c r="AV144" i="12" s="1"/>
  <c r="AG142" i="12"/>
  <c r="AM142" i="12" s="1"/>
  <c r="AV142" i="12" s="1"/>
  <c r="AG143" i="12"/>
  <c r="AM143" i="12" s="1"/>
  <c r="AV143" i="12" s="1"/>
  <c r="AG121" i="12"/>
  <c r="AM121" i="12" s="1"/>
  <c r="AV121" i="12" s="1"/>
  <c r="AG137" i="12"/>
  <c r="AM137" i="12" s="1"/>
  <c r="AV137" i="12" s="1"/>
  <c r="AG21" i="12"/>
  <c r="AM21" i="12" s="1"/>
  <c r="AV21" i="12" s="1"/>
  <c r="AG132" i="12"/>
  <c r="AM132" i="12" s="1"/>
  <c r="AV132" i="12" s="1"/>
  <c r="AG39" i="12"/>
  <c r="AM39" i="12" s="1"/>
  <c r="AV39" i="12" s="1"/>
  <c r="AG131" i="12"/>
  <c r="AM131" i="12" s="1"/>
  <c r="AV131" i="12" s="1"/>
  <c r="AN147" i="1"/>
  <c r="AN83" i="1"/>
  <c r="AN96" i="1"/>
  <c r="AN9" i="1"/>
  <c r="AN84" i="1"/>
  <c r="AN38" i="1"/>
  <c r="AN385" i="1"/>
  <c r="AM385" i="1"/>
  <c r="AN171" i="1"/>
  <c r="AN157" i="1"/>
  <c r="AM157" i="1"/>
  <c r="AN139" i="1"/>
  <c r="AN176" i="1"/>
  <c r="AN4" i="1"/>
  <c r="AN192" i="1"/>
  <c r="AN177" i="1"/>
  <c r="AN383" i="1"/>
  <c r="AN97" i="1"/>
  <c r="AN193" i="1"/>
  <c r="AN88" i="1"/>
  <c r="AN184" i="1"/>
  <c r="AN136" i="1"/>
  <c r="AN396" i="1"/>
  <c r="AN80" i="1"/>
  <c r="AN414" i="1"/>
  <c r="AN188" i="1"/>
  <c r="AN90" i="1"/>
  <c r="AN8" i="1"/>
  <c r="AN444" i="1"/>
  <c r="AN419" i="1"/>
  <c r="AN384" i="1"/>
  <c r="AF1" i="1"/>
  <c r="AN181" i="1"/>
  <c r="AN62" i="1"/>
  <c r="AN158" i="1"/>
  <c r="AN134" i="1"/>
  <c r="AN140" i="1"/>
  <c r="AN388" i="1"/>
  <c r="AN13" i="1"/>
  <c r="AN150" i="1"/>
  <c r="AN182" i="1"/>
  <c r="AN86" i="1"/>
  <c r="AN16" i="1"/>
  <c r="AN87" i="1"/>
  <c r="AN194" i="1"/>
  <c r="AN389" i="1"/>
  <c r="AN91" i="1"/>
  <c r="AN433" i="1"/>
  <c r="AN138" i="1"/>
  <c r="AN162" i="1"/>
  <c r="AN18" i="1"/>
  <c r="AN144" i="1"/>
  <c r="AN422" i="1"/>
  <c r="AN387" i="1"/>
  <c r="AM335" i="1"/>
  <c r="AN163" i="1"/>
  <c r="AN413" i="1"/>
  <c r="AM392" i="1"/>
  <c r="AN6" i="1"/>
  <c r="AN395" i="1"/>
  <c r="AN394" i="1"/>
  <c r="AN409" i="1"/>
  <c r="AN186" i="1"/>
  <c r="AN455" i="1"/>
  <c r="AN94" i="1"/>
  <c r="AM423" i="1"/>
  <c r="AN431" i="1"/>
  <c r="AN412" i="1"/>
  <c r="AN56" i="1"/>
  <c r="AN417" i="1"/>
  <c r="AN782" i="1"/>
  <c r="AM143" i="1"/>
  <c r="AN92" i="1"/>
  <c r="AM146" i="1"/>
  <c r="AO135" i="1"/>
  <c r="AN663" i="1"/>
  <c r="AN441" i="1"/>
  <c r="AO14" i="1"/>
  <c r="AN399" i="1"/>
  <c r="AM410" i="1"/>
  <c r="AN391" i="1"/>
  <c r="AN407" i="1"/>
  <c r="AN436" i="1"/>
  <c r="AO410" i="1"/>
  <c r="AO415" i="1"/>
  <c r="AN715" i="1"/>
  <c r="AN710" i="1"/>
  <c r="AN149" i="1"/>
  <c r="AN712" i="1"/>
  <c r="AO423" i="1"/>
  <c r="AN390" i="1"/>
  <c r="AN166" i="1"/>
  <c r="AN770" i="1"/>
  <c r="AN183" i="1"/>
  <c r="AN386" i="1"/>
  <c r="AN661" i="1"/>
  <c r="AN397" i="1"/>
  <c r="AM187" i="1"/>
  <c r="AN15" i="1"/>
  <c r="AM15" i="1"/>
  <c r="AN443" i="1"/>
  <c r="AM443" i="1"/>
  <c r="AN174" i="1"/>
  <c r="AN159" i="1"/>
  <c r="AN424" i="1"/>
  <c r="AM424" i="1"/>
  <c r="AN705" i="1"/>
  <c r="AO143" i="1"/>
  <c r="AN137" i="1"/>
  <c r="AN169" i="1"/>
  <c r="AN439" i="1"/>
  <c r="AM401" i="1"/>
  <c r="AN704" i="1"/>
  <c r="AN165" i="1"/>
  <c r="AN170" i="1"/>
  <c r="AN406" i="1"/>
  <c r="AN398" i="1"/>
  <c r="AN5" i="1"/>
  <c r="AN408" i="1"/>
  <c r="AN175" i="1"/>
  <c r="AN432" i="1"/>
  <c r="AN164" i="1"/>
  <c r="AN172" i="1"/>
  <c r="AN772" i="1"/>
  <c r="AN438" i="1"/>
  <c r="AN168" i="1"/>
  <c r="AN160" i="1"/>
  <c r="AN36" i="1"/>
  <c r="AN586" i="1"/>
  <c r="AN440" i="1"/>
  <c r="AN405" i="1"/>
  <c r="AN683" i="1"/>
  <c r="AN686" i="1"/>
  <c r="AN777" i="1"/>
  <c r="AN89" i="1"/>
  <c r="AN393" i="1"/>
  <c r="AN430" i="1"/>
  <c r="AN457" i="1"/>
  <c r="AN400" i="1"/>
  <c r="AN589" i="1"/>
  <c r="AN404" i="1"/>
  <c r="AN781" i="1"/>
  <c r="AN659" i="1"/>
  <c r="AN180" i="1"/>
  <c r="AN426" i="1"/>
  <c r="AN420" i="1"/>
  <c r="AN703" i="1"/>
  <c r="AN411" i="1"/>
  <c r="AN711" i="1"/>
  <c r="AN442" i="1"/>
  <c r="AN142" i="1"/>
  <c r="AN416" i="1"/>
  <c r="AN706" i="1"/>
  <c r="AN708" i="1"/>
  <c r="AN714" i="1"/>
  <c r="AN516" i="1"/>
  <c r="AN421" i="1"/>
  <c r="AN173" i="1"/>
  <c r="AN428" i="1"/>
  <c r="AN369" i="1"/>
  <c r="AN780" i="1"/>
  <c r="AN707" i="1"/>
  <c r="AN402" i="1"/>
  <c r="AN85" i="1"/>
  <c r="AN709" i="1"/>
  <c r="AN344" i="1"/>
  <c r="AN682" i="1"/>
  <c r="AN713" i="1"/>
  <c r="AN141" i="1"/>
  <c r="AN451" i="1"/>
  <c r="AN771" i="1"/>
  <c r="AN57" i="1"/>
  <c r="AN779" i="1"/>
  <c r="AN445" i="1"/>
  <c r="AN167" i="1"/>
  <c r="AN769" i="1"/>
  <c r="AN716" i="1"/>
  <c r="AN3" i="1"/>
  <c r="AL1" i="1"/>
  <c r="AG1" i="1"/>
  <c r="AP783" i="1" l="1"/>
  <c r="AN784" i="1"/>
  <c r="AI784" i="1"/>
  <c r="AO784" i="1" s="1"/>
  <c r="AI39" i="12"/>
  <c r="AH39" i="12"/>
  <c r="AN39" i="12" s="1"/>
  <c r="AW39" i="12" s="1"/>
  <c r="AI137" i="12"/>
  <c r="AH137" i="12"/>
  <c r="AN137" i="12" s="1"/>
  <c r="AW137" i="12" s="1"/>
  <c r="AI142" i="12"/>
  <c r="AH142" i="12"/>
  <c r="AN142" i="12" s="1"/>
  <c r="AW142" i="12" s="1"/>
  <c r="AI122" i="12"/>
  <c r="AH122" i="12"/>
  <c r="AN122" i="12" s="1"/>
  <c r="AW122" i="12" s="1"/>
  <c r="AI21" i="12"/>
  <c r="AH21" i="12"/>
  <c r="AN21" i="12" s="1"/>
  <c r="AW21" i="12" s="1"/>
  <c r="AI131" i="12"/>
  <c r="AH131" i="12"/>
  <c r="AN131" i="12" s="1"/>
  <c r="AW131" i="12" s="1"/>
  <c r="AI132" i="12"/>
  <c r="AH132" i="12"/>
  <c r="AN132" i="12" s="1"/>
  <c r="AW132" i="12" s="1"/>
  <c r="AI121" i="12"/>
  <c r="AH121" i="12"/>
  <c r="AN121" i="12" s="1"/>
  <c r="AW121" i="12" s="1"/>
  <c r="AI143" i="12"/>
  <c r="AH143" i="12"/>
  <c r="AN143" i="12" s="1"/>
  <c r="AW143" i="12" s="1"/>
  <c r="AI144" i="12"/>
  <c r="AH144" i="12"/>
  <c r="AN144" i="12" s="1"/>
  <c r="AW144" i="12" s="1"/>
  <c r="AO147" i="1"/>
  <c r="AP198" i="1" s="1"/>
  <c r="AO96" i="1"/>
  <c r="AO4" i="1"/>
  <c r="AO385" i="1"/>
  <c r="AP385" i="1" s="1"/>
  <c r="AO157" i="1"/>
  <c r="AP208" i="1" s="1"/>
  <c r="AO171" i="1"/>
  <c r="AP214" i="1" s="1"/>
  <c r="AO38" i="1"/>
  <c r="AP38" i="1" s="1"/>
  <c r="AO84" i="1"/>
  <c r="AO192" i="1"/>
  <c r="AO177" i="1"/>
  <c r="AP220" i="1" s="1"/>
  <c r="AO7" i="1"/>
  <c r="AN7" i="1"/>
  <c r="AO83" i="1"/>
  <c r="AP83" i="1" s="1"/>
  <c r="AO176" i="1"/>
  <c r="AO9" i="1"/>
  <c r="AO139" i="1"/>
  <c r="AP190" i="1" s="1"/>
  <c r="AO383" i="1"/>
  <c r="AO97" i="1"/>
  <c r="AO193" i="1"/>
  <c r="AO88" i="1"/>
  <c r="AO184" i="1"/>
  <c r="AO396" i="1"/>
  <c r="AP396" i="1" s="1"/>
  <c r="AO136" i="1"/>
  <c r="AO182" i="1"/>
  <c r="AP225" i="1" s="1"/>
  <c r="AO80" i="1"/>
  <c r="AP80" i="1" s="1"/>
  <c r="AO433" i="1"/>
  <c r="AO422" i="1"/>
  <c r="AO162" i="1"/>
  <c r="AO414" i="1"/>
  <c r="AO91" i="1"/>
  <c r="AO188" i="1"/>
  <c r="AO62" i="1"/>
  <c r="AP62" i="1" s="1"/>
  <c r="AO181" i="1"/>
  <c r="AP224" i="1" s="1"/>
  <c r="AO134" i="1"/>
  <c r="AO150" i="1"/>
  <c r="AO388" i="1"/>
  <c r="AO158" i="1"/>
  <c r="AP209" i="1" s="1"/>
  <c r="AO140" i="1"/>
  <c r="AP191" i="1" s="1"/>
  <c r="AO13" i="1"/>
  <c r="AP13" i="1" s="1"/>
  <c r="AO86" i="1"/>
  <c r="AO87" i="1"/>
  <c r="AO389" i="1"/>
  <c r="AO90" i="1"/>
  <c r="AO194" i="1"/>
  <c r="AP227" i="1" s="1"/>
  <c r="AO444" i="1"/>
  <c r="AP444" i="1" s="1"/>
  <c r="AO8" i="1"/>
  <c r="AO16" i="1"/>
  <c r="AP16" i="1" s="1"/>
  <c r="AO384" i="1"/>
  <c r="AO419" i="1"/>
  <c r="AP419" i="1" s="1"/>
  <c r="AO18" i="1"/>
  <c r="AP18" i="1" s="1"/>
  <c r="AO138" i="1"/>
  <c r="AP189" i="1" s="1"/>
  <c r="AO144" i="1"/>
  <c r="AP195" i="1" s="1"/>
  <c r="AP201" i="1"/>
  <c r="AP205" i="1"/>
  <c r="AO387" i="1"/>
  <c r="AP387" i="1" s="1"/>
  <c r="AO455" i="1"/>
  <c r="AP455" i="1" s="1"/>
  <c r="AO413" i="1"/>
  <c r="AO163" i="1"/>
  <c r="AN335" i="1"/>
  <c r="AO335" i="1"/>
  <c r="AN418" i="1"/>
  <c r="AO418" i="1"/>
  <c r="AO6" i="1"/>
  <c r="AO392" i="1"/>
  <c r="AN392" i="1"/>
  <c r="AO395" i="1"/>
  <c r="AP395" i="1" s="1"/>
  <c r="AO412" i="1"/>
  <c r="AO186" i="1"/>
  <c r="AO56" i="1"/>
  <c r="AO94" i="1"/>
  <c r="AO394" i="1"/>
  <c r="AP394" i="1" s="1"/>
  <c r="AO417" i="1"/>
  <c r="AP417" i="1" s="1"/>
  <c r="AO409" i="1"/>
  <c r="AP409" i="1" s="1"/>
  <c r="AO431" i="1"/>
  <c r="AO663" i="1"/>
  <c r="AO92" i="1"/>
  <c r="AO399" i="1"/>
  <c r="AP399" i="1" s="1"/>
  <c r="AO782" i="1"/>
  <c r="AO441" i="1"/>
  <c r="AP441" i="1" s="1"/>
  <c r="AN95" i="1"/>
  <c r="AO95" i="1"/>
  <c r="AN146" i="1"/>
  <c r="AO146" i="1"/>
  <c r="AO407" i="1"/>
  <c r="AO391" i="1"/>
  <c r="AO436" i="1"/>
  <c r="AO712" i="1"/>
  <c r="AO715" i="1"/>
  <c r="AO710" i="1"/>
  <c r="AO390" i="1"/>
  <c r="AO149" i="1"/>
  <c r="AO165" i="1"/>
  <c r="AO705" i="1"/>
  <c r="AO704" i="1"/>
  <c r="AO183" i="1"/>
  <c r="AO386" i="1"/>
  <c r="AO661" i="1"/>
  <c r="AO174" i="1"/>
  <c r="AP174" i="1" s="1"/>
  <c r="AO397" i="1"/>
  <c r="AO443" i="1"/>
  <c r="AO166" i="1"/>
  <c r="AO770" i="1"/>
  <c r="AO137" i="1"/>
  <c r="AO159" i="1"/>
  <c r="AP210" i="1" s="1"/>
  <c r="AO439" i="1"/>
  <c r="AP439" i="1" s="1"/>
  <c r="AO169" i="1"/>
  <c r="AO15" i="1"/>
  <c r="AO161" i="1"/>
  <c r="AN161" i="1"/>
  <c r="AN401" i="1"/>
  <c r="AO401" i="1"/>
  <c r="AO768" i="1"/>
  <c r="AN768" i="1"/>
  <c r="AO17" i="1"/>
  <c r="AN17" i="1"/>
  <c r="AO424" i="1"/>
  <c r="AN187" i="1"/>
  <c r="AO187" i="1"/>
  <c r="AO170" i="1"/>
  <c r="AP213" i="1" s="1"/>
  <c r="AO5" i="1"/>
  <c r="AO398" i="1"/>
  <c r="AO406" i="1"/>
  <c r="AO432" i="1"/>
  <c r="AO175" i="1"/>
  <c r="AO164" i="1"/>
  <c r="AO408" i="1"/>
  <c r="AO703" i="1"/>
  <c r="AO586" i="1"/>
  <c r="AO769" i="1"/>
  <c r="AO421" i="1"/>
  <c r="AO714" i="1"/>
  <c r="AO172" i="1"/>
  <c r="AO411" i="1"/>
  <c r="AO180" i="1"/>
  <c r="AP223" i="1" s="1"/>
  <c r="AO89" i="1"/>
  <c r="AO683" i="1"/>
  <c r="AO440" i="1"/>
  <c r="AO160" i="1"/>
  <c r="AO772" i="1"/>
  <c r="AO713" i="1"/>
  <c r="AO781" i="1"/>
  <c r="AO400" i="1"/>
  <c r="AO457" i="1"/>
  <c r="AO393" i="1"/>
  <c r="AO405" i="1"/>
  <c r="AO36" i="1"/>
  <c r="AO404" i="1"/>
  <c r="AO777" i="1"/>
  <c r="AO659" i="1"/>
  <c r="AO516" i="1"/>
  <c r="AO779" i="1"/>
  <c r="AO706" i="1"/>
  <c r="AO420" i="1"/>
  <c r="AO716" i="1"/>
  <c r="AO771" i="1"/>
  <c r="AO428" i="1"/>
  <c r="AO442" i="1"/>
  <c r="AO168" i="1"/>
  <c r="AO438" i="1"/>
  <c r="AO85" i="1"/>
  <c r="AO780" i="1"/>
  <c r="AO711" i="1"/>
  <c r="AO426" i="1"/>
  <c r="AO709" i="1"/>
  <c r="AO369" i="1"/>
  <c r="AO167" i="1"/>
  <c r="AO707" i="1"/>
  <c r="AO173" i="1"/>
  <c r="AP173" i="1" s="1"/>
  <c r="AO682" i="1"/>
  <c r="AO708" i="1"/>
  <c r="AO344" i="1"/>
  <c r="AO142" i="1"/>
  <c r="AO430" i="1"/>
  <c r="AO445" i="1"/>
  <c r="AO57" i="1"/>
  <c r="AO451" i="1"/>
  <c r="AO141" i="1"/>
  <c r="AO402" i="1"/>
  <c r="AO416" i="1"/>
  <c r="AO589" i="1"/>
  <c r="AO686" i="1"/>
  <c r="AO3" i="1"/>
  <c r="AP119" i="1"/>
  <c r="AP154" i="1"/>
  <c r="AP100" i="1"/>
  <c r="AP115" i="1"/>
  <c r="AP114" i="1"/>
  <c r="AP108" i="1"/>
  <c r="AP423" i="1"/>
  <c r="AP415" i="1"/>
  <c r="AP110" i="1"/>
  <c r="AP135" i="1"/>
  <c r="AP126" i="1"/>
  <c r="AP132" i="1"/>
  <c r="AP104" i="1"/>
  <c r="AP129" i="1"/>
  <c r="AP128" i="1"/>
  <c r="AP124" i="1"/>
  <c r="AP143" i="1"/>
  <c r="AP106" i="1"/>
  <c r="AP122" i="1"/>
  <c r="AP120" i="1"/>
  <c r="AP746" i="1"/>
  <c r="AP410" i="1"/>
  <c r="AP107" i="1"/>
  <c r="AP116" i="1"/>
  <c r="AP112" i="1"/>
  <c r="AP99" i="1"/>
  <c r="AP118" i="1"/>
  <c r="AP111" i="1"/>
  <c r="AP130" i="1"/>
  <c r="AP131" i="1"/>
  <c r="AP103" i="1"/>
  <c r="AP123" i="1"/>
  <c r="AP14" i="1"/>
  <c r="AM1" i="1"/>
  <c r="AH1" i="1"/>
  <c r="AO143" i="12" l="1"/>
  <c r="AX143" i="12" s="1"/>
  <c r="AO122" i="12"/>
  <c r="AX122" i="12" s="1"/>
  <c r="AO121" i="12"/>
  <c r="AX121" i="12" s="1"/>
  <c r="AO142" i="12"/>
  <c r="AX142" i="12" s="1"/>
  <c r="AO137" i="12"/>
  <c r="AX137" i="12" s="1"/>
  <c r="AO39" i="12"/>
  <c r="AX39" i="12" s="1"/>
  <c r="AO131" i="12"/>
  <c r="AX131" i="12" s="1"/>
  <c r="AO144" i="12"/>
  <c r="AX144" i="12" s="1"/>
  <c r="AO21" i="12"/>
  <c r="AX21" i="12" s="1"/>
  <c r="AO132" i="12"/>
  <c r="AX132" i="12" s="1"/>
  <c r="AP784" i="1"/>
  <c r="AP185" i="1"/>
  <c r="AP147" i="1"/>
  <c r="AP96" i="1"/>
  <c r="AP176" i="1"/>
  <c r="AP171" i="1"/>
  <c r="AP4" i="1"/>
  <c r="AP157" i="1"/>
  <c r="AP177" i="1"/>
  <c r="AP7" i="1"/>
  <c r="AP84" i="1"/>
  <c r="AP192" i="1"/>
  <c r="AP139" i="1"/>
  <c r="AP9" i="1"/>
  <c r="AP383" i="1"/>
  <c r="AP97" i="1"/>
  <c r="AP184" i="1"/>
  <c r="AP88" i="1"/>
  <c r="AP136" i="1"/>
  <c r="AP188" i="1"/>
  <c r="AP182" i="1"/>
  <c r="AP91" i="1"/>
  <c r="AP414" i="1"/>
  <c r="AP422" i="1"/>
  <c r="AP162" i="1"/>
  <c r="AP194" i="1"/>
  <c r="AP150" i="1"/>
  <c r="AP388" i="1"/>
  <c r="AP134" i="1"/>
  <c r="AP144" i="1"/>
  <c r="AP158" i="1"/>
  <c r="AP8" i="1"/>
  <c r="AP87" i="1"/>
  <c r="AP181" i="1"/>
  <c r="AP86" i="1"/>
  <c r="AP384" i="1"/>
  <c r="AP90" i="1"/>
  <c r="AP389" i="1"/>
  <c r="AP140" i="1"/>
  <c r="AP138" i="1"/>
  <c r="AP413" i="1"/>
  <c r="AP335" i="1"/>
  <c r="AP418" i="1"/>
  <c r="AP226" i="1"/>
  <c r="AP175" i="1"/>
  <c r="AP344" i="1"/>
  <c r="AP202" i="1"/>
  <c r="AP172" i="1"/>
  <c r="AP778" i="1"/>
  <c r="AP412" i="1"/>
  <c r="AP163" i="1"/>
  <c r="AP98" i="1"/>
  <c r="AP203" i="1"/>
  <c r="AP197" i="1"/>
  <c r="AP212" i="1"/>
  <c r="AP204" i="1"/>
  <c r="AP200" i="1"/>
  <c r="AP207" i="1"/>
  <c r="AP206" i="1"/>
  <c r="AP193" i="1"/>
  <c r="AP102" i="1"/>
  <c r="AP211" i="1"/>
  <c r="AP380" i="1"/>
  <c r="AP56" i="1"/>
  <c r="AP15" i="1"/>
  <c r="AP169" i="1"/>
  <c r="AP170" i="1"/>
  <c r="AP6" i="1"/>
  <c r="AP770" i="1"/>
  <c r="AP782" i="1"/>
  <c r="AP94" i="1"/>
  <c r="AP166" i="1"/>
  <c r="AP92" i="1"/>
  <c r="AP186" i="1"/>
  <c r="AP392" i="1"/>
  <c r="AP146" i="1"/>
  <c r="AP401" i="1"/>
  <c r="AP432" i="1"/>
  <c r="AP406" i="1"/>
  <c r="AP398" i="1"/>
  <c r="AP430" i="1"/>
  <c r="AP742" i="1"/>
  <c r="AP451" i="1"/>
  <c r="AP445" i="1"/>
  <c r="AP426" i="1"/>
  <c r="AP400" i="1"/>
  <c r="AP183" i="1"/>
  <c r="AP164" i="1"/>
  <c r="AP142" i="1"/>
  <c r="AP420" i="1"/>
  <c r="AP89" i="1"/>
  <c r="AP95" i="1"/>
  <c r="AP442" i="1"/>
  <c r="AP764" i="1"/>
  <c r="AP683" i="1"/>
  <c r="AP405" i="1"/>
  <c r="AP749" i="1"/>
  <c r="AP133" i="1"/>
  <c r="AP741" i="1"/>
  <c r="AP735" i="1"/>
  <c r="AP748" i="1"/>
  <c r="AP740" i="1"/>
  <c r="AP156" i="1"/>
  <c r="AP724" i="1"/>
  <c r="AP712" i="1"/>
  <c r="AP36" i="1"/>
  <c r="AP165" i="1"/>
  <c r="AP440" i="1"/>
  <c r="AP438" i="1"/>
  <c r="AP720" i="1"/>
  <c r="AP738" i="1"/>
  <c r="AP776" i="1"/>
  <c r="AP734" i="1"/>
  <c r="AP757" i="1"/>
  <c r="AP774" i="1"/>
  <c r="AP762" i="1"/>
  <c r="AP771" i="1"/>
  <c r="AP411" i="1"/>
  <c r="AP457" i="1"/>
  <c r="AP149" i="1"/>
  <c r="AP152" i="1"/>
  <c r="AN1" i="1"/>
  <c r="AP386" i="1"/>
  <c r="AP716" i="1"/>
  <c r="AP714" i="1"/>
  <c r="AP686" i="1"/>
  <c r="AP127" i="1"/>
  <c r="AP663" i="1"/>
  <c r="AP443" i="1"/>
  <c r="AP404" i="1"/>
  <c r="AP780" i="1"/>
  <c r="AP769" i="1"/>
  <c r="AP779" i="1"/>
  <c r="AP718" i="1"/>
  <c r="AP659" i="1"/>
  <c r="AP777" i="1"/>
  <c r="AP758" i="1"/>
  <c r="AP105" i="1"/>
  <c r="AP704" i="1"/>
  <c r="AP180" i="1"/>
  <c r="AP706" i="1"/>
  <c r="AP730" i="1"/>
  <c r="AP436" i="1"/>
  <c r="AP707" i="1"/>
  <c r="AP752" i="1"/>
  <c r="AP719" i="1"/>
  <c r="AP775" i="1"/>
  <c r="AP125" i="1"/>
  <c r="AP516" i="1"/>
  <c r="AP424" i="1"/>
  <c r="AP708" i="1"/>
  <c r="AP731" i="1"/>
  <c r="AP760" i="1"/>
  <c r="AP682" i="1"/>
  <c r="AP715" i="1"/>
  <c r="AP773" i="1"/>
  <c r="AP717" i="1"/>
  <c r="AP117" i="1"/>
  <c r="AP416" i="1"/>
  <c r="AP57" i="1"/>
  <c r="AP101" i="1"/>
  <c r="AP721" i="1"/>
  <c r="AP421" i="1"/>
  <c r="AP431" i="1"/>
  <c r="AP747" i="1"/>
  <c r="AP703" i="1"/>
  <c r="AP121" i="1"/>
  <c r="AP393" i="1"/>
  <c r="AP781" i="1"/>
  <c r="AP141" i="1"/>
  <c r="AP743" i="1"/>
  <c r="AP586" i="1"/>
  <c r="AP151" i="1"/>
  <c r="AP727" i="1"/>
  <c r="AP739" i="1"/>
  <c r="AP765" i="1"/>
  <c r="AP733" i="1"/>
  <c r="AP369" i="1"/>
  <c r="AP161" i="1"/>
  <c r="AP589" i="1"/>
  <c r="AP160" i="1"/>
  <c r="AP710" i="1"/>
  <c r="AP732" i="1"/>
  <c r="AP767" i="1"/>
  <c r="AP408" i="1"/>
  <c r="AP768" i="1"/>
  <c r="AP756" i="1"/>
  <c r="AP153" i="1"/>
  <c r="AP736" i="1"/>
  <c r="AP428" i="1"/>
  <c r="AP159" i="1"/>
  <c r="AP755" i="1"/>
  <c r="AP85" i="1"/>
  <c r="AP772" i="1"/>
  <c r="AP705" i="1"/>
  <c r="AP402" i="1"/>
  <c r="AP722" i="1"/>
  <c r="AP726" i="1"/>
  <c r="AP728" i="1"/>
  <c r="AP754" i="1"/>
  <c r="AP759" i="1"/>
  <c r="AP109" i="1"/>
  <c r="AP751" i="1"/>
  <c r="AP753" i="1"/>
  <c r="AP155" i="1"/>
  <c r="AP187" i="1"/>
  <c r="AP709" i="1"/>
  <c r="AP761" i="1"/>
  <c r="AP725" i="1"/>
  <c r="AP391" i="1"/>
  <c r="AP407" i="1"/>
  <c r="AP661" i="1"/>
  <c r="AP763" i="1"/>
  <c r="AP137" i="1"/>
  <c r="AP745" i="1"/>
  <c r="AP433" i="1"/>
  <c r="AP737" i="1"/>
  <c r="AP168" i="1"/>
  <c r="AP713" i="1"/>
  <c r="AP17" i="1"/>
  <c r="AP113" i="1"/>
  <c r="AP167" i="1"/>
  <c r="AP744" i="1"/>
  <c r="AP766" i="1"/>
  <c r="AP729" i="1"/>
  <c r="AP390" i="1"/>
  <c r="AP750" i="1"/>
  <c r="AP723" i="1"/>
  <c r="AP711" i="1"/>
  <c r="AP5" i="1"/>
  <c r="AP397" i="1"/>
  <c r="AP3" i="1"/>
  <c r="AI1" i="1"/>
  <c r="AO1" i="1"/>
  <c r="AP1" i="1" l="1"/>
  <c r="AG776" i="10" l="1"/>
  <c r="AG777" i="10"/>
  <c r="AG778" i="10"/>
  <c r="AG779" i="10"/>
  <c r="AH779" i="10" l="1"/>
  <c r="AM779" i="10"/>
  <c r="H179" i="12" s="1"/>
  <c r="V179" i="12" s="1"/>
  <c r="AM778" i="10"/>
  <c r="H178" i="12" s="1"/>
  <c r="V178" i="12" s="1"/>
  <c r="AH778" i="10"/>
  <c r="AH777" i="10"/>
  <c r="AM777" i="10"/>
  <c r="H177" i="12" s="1"/>
  <c r="AM776" i="10"/>
  <c r="H176" i="12" s="1"/>
  <c r="V176" i="12" s="1"/>
  <c r="AH776" i="10"/>
  <c r="AI777" i="10" l="1"/>
  <c r="AN777" i="10"/>
  <c r="I177" i="12" s="1"/>
  <c r="AI778" i="10"/>
  <c r="AN778" i="10"/>
  <c r="I178" i="12" s="1"/>
  <c r="AI776" i="10"/>
  <c r="AN776" i="10"/>
  <c r="I176" i="12" s="1"/>
  <c r="AI779" i="10"/>
  <c r="AN779" i="10"/>
  <c r="I179" i="12" s="1"/>
  <c r="AO778" i="10" l="1"/>
  <c r="J178" i="12" s="1"/>
  <c r="AJ778" i="10"/>
  <c r="AO777" i="10"/>
  <c r="J177" i="12" s="1"/>
  <c r="AJ777" i="10"/>
  <c r="AJ779" i="10"/>
  <c r="AO779" i="10"/>
  <c r="AJ776" i="10"/>
  <c r="AO776" i="10"/>
  <c r="J176" i="12" l="1"/>
  <c r="AK776" i="10"/>
  <c r="AP776" i="10"/>
  <c r="K176" i="12" s="1"/>
  <c r="AK778" i="10"/>
  <c r="AP778" i="10"/>
  <c r="K178" i="12" s="1"/>
  <c r="J179" i="12"/>
  <c r="AK779" i="10"/>
  <c r="AP779" i="10"/>
  <c r="K179" i="12" s="1"/>
  <c r="AP777" i="10"/>
  <c r="K177" i="12" s="1"/>
  <c r="AK777" i="10"/>
  <c r="AL777" i="10" l="1"/>
  <c r="AR777" i="10" s="1"/>
  <c r="M177" i="12" s="1"/>
  <c r="AQ777" i="10"/>
  <c r="AL778" i="10"/>
  <c r="AR778" i="10" s="1"/>
  <c r="M178" i="12" s="1"/>
  <c r="AQ778" i="10"/>
  <c r="AL776" i="10"/>
  <c r="AR776" i="10" s="1"/>
  <c r="M176" i="12" s="1"/>
  <c r="AQ776" i="10"/>
  <c r="L176" i="12" s="1"/>
  <c r="AL779" i="10"/>
  <c r="AR779" i="10" s="1"/>
  <c r="M179" i="12" s="1"/>
  <c r="AQ779" i="10"/>
  <c r="L179" i="12" l="1"/>
  <c r="AS779" i="10"/>
  <c r="L178" i="12"/>
  <c r="AS778" i="10"/>
  <c r="AS776" i="10"/>
  <c r="L177" i="12"/>
  <c r="AS777" i="10"/>
  <c r="AG346" i="10" l="1"/>
  <c r="AH346" i="10" s="1"/>
  <c r="AI346" i="10" s="1"/>
  <c r="AJ346" i="10" s="1"/>
  <c r="AK346" i="10" s="1"/>
  <c r="AL346" i="10" s="1"/>
  <c r="AG345" i="10"/>
  <c r="AH345" i="10" s="1"/>
  <c r="AI345" i="10" s="1"/>
  <c r="AJ345" i="10" s="1"/>
  <c r="AK345" i="10" s="1"/>
  <c r="AL345" i="10" s="1"/>
  <c r="AG344" i="10"/>
  <c r="AH344" i="10" s="1"/>
  <c r="AI344" i="10" s="1"/>
  <c r="AJ344" i="10" s="1"/>
  <c r="AK344" i="10" s="1"/>
  <c r="AL344" i="10" s="1"/>
  <c r="AG382" i="10"/>
  <c r="AH382" i="10" s="1"/>
  <c r="AI382" i="10" s="1"/>
  <c r="AJ382" i="10" s="1"/>
  <c r="AK382" i="10" s="1"/>
  <c r="AL382" i="10" s="1"/>
  <c r="AG381" i="10"/>
  <c r="AH381" i="10" s="1"/>
  <c r="AI381" i="10" s="1"/>
  <c r="AJ381" i="10" s="1"/>
  <c r="AK381" i="10" s="1"/>
  <c r="AL381" i="10" s="1"/>
  <c r="AG611" i="10"/>
  <c r="AH611" i="10" s="1"/>
  <c r="AI611" i="10" s="1"/>
  <c r="AJ611" i="10" s="1"/>
  <c r="AK611" i="10" s="1"/>
  <c r="AL611" i="10" s="1"/>
  <c r="AG357" i="10"/>
  <c r="AH357" i="10" s="1"/>
  <c r="AI357" i="10" s="1"/>
  <c r="AJ357" i="10" s="1"/>
  <c r="AK357" i="10" s="1"/>
  <c r="AL357" i="10" s="1"/>
  <c r="AG355" i="10"/>
  <c r="AH355" i="10" s="1"/>
  <c r="AI355" i="10" s="1"/>
  <c r="AJ355" i="10" s="1"/>
  <c r="AK355" i="10" s="1"/>
  <c r="AL355" i="10" s="1"/>
  <c r="AG339" i="10"/>
  <c r="AH339" i="10" s="1"/>
  <c r="AI339" i="10" s="1"/>
  <c r="AJ339" i="10" s="1"/>
  <c r="AK339" i="10" s="1"/>
  <c r="AL339" i="10" s="1"/>
  <c r="AG337" i="10"/>
  <c r="AH337" i="10" s="1"/>
  <c r="AI337" i="10" s="1"/>
  <c r="AJ337" i="10" s="1"/>
  <c r="AK337" i="10" s="1"/>
  <c r="AL337" i="10" s="1"/>
  <c r="AG336" i="10"/>
  <c r="AH336" i="10" s="1"/>
  <c r="AI336" i="10" s="1"/>
  <c r="AJ336" i="10" s="1"/>
  <c r="AK336" i="10" s="1"/>
  <c r="AL336" i="10" s="1"/>
  <c r="AG332" i="10"/>
  <c r="AH332" i="10" s="1"/>
  <c r="AI332" i="10" s="1"/>
  <c r="AJ332" i="10" s="1"/>
  <c r="AK332" i="10" s="1"/>
  <c r="AL332" i="10" s="1"/>
  <c r="AG331" i="10"/>
  <c r="AH331" i="10" s="1"/>
  <c r="AI331" i="10" s="1"/>
  <c r="AJ331" i="10" s="1"/>
  <c r="AK331" i="10" s="1"/>
  <c r="AL331" i="10" s="1"/>
  <c r="AG475" i="10"/>
  <c r="AH475" i="10" s="1"/>
  <c r="AI475" i="10" s="1"/>
  <c r="AJ475" i="10" s="1"/>
  <c r="AK475" i="10" s="1"/>
  <c r="AL475" i="10" s="1"/>
  <c r="AG689" i="10"/>
  <c r="AH689" i="10" s="1"/>
  <c r="AI689" i="10" s="1"/>
  <c r="AJ689" i="10" s="1"/>
  <c r="AK689" i="10" s="1"/>
  <c r="AL689" i="10" s="1"/>
  <c r="AG674" i="10"/>
  <c r="AH674" i="10" s="1"/>
  <c r="AI674" i="10" s="1"/>
  <c r="AJ674" i="10" s="1"/>
  <c r="AK674" i="10" s="1"/>
  <c r="AL674" i="10" s="1"/>
  <c r="AG445" i="10"/>
  <c r="AH445" i="10" s="1"/>
  <c r="AI445" i="10" s="1"/>
  <c r="AJ445" i="10" s="1"/>
  <c r="AK445" i="10" s="1"/>
  <c r="AL445" i="10" s="1"/>
  <c r="AG688" i="10"/>
  <c r="AH688" i="10" s="1"/>
  <c r="AI688" i="10" s="1"/>
  <c r="AJ688" i="10" s="1"/>
  <c r="AK688" i="10" s="1"/>
  <c r="AL688" i="10" s="1"/>
  <c r="AG686" i="10"/>
  <c r="AH686" i="10" s="1"/>
  <c r="AI686" i="10" s="1"/>
  <c r="AJ686" i="10" s="1"/>
  <c r="AK686" i="10" s="1"/>
  <c r="AL686" i="10" s="1"/>
  <c r="AG684" i="10"/>
  <c r="AH684" i="10" s="1"/>
  <c r="AI684" i="10" s="1"/>
  <c r="AJ684" i="10" s="1"/>
  <c r="AK684" i="10" s="1"/>
  <c r="AL684" i="10" s="1"/>
  <c r="AG683" i="10"/>
  <c r="AH683" i="10" s="1"/>
  <c r="AI683" i="10" s="1"/>
  <c r="AJ683" i="10" s="1"/>
  <c r="AK683" i="10" s="1"/>
  <c r="AL683" i="10" s="1"/>
  <c r="AG682" i="10"/>
  <c r="AH682" i="10" s="1"/>
  <c r="AI682" i="10" s="1"/>
  <c r="AJ682" i="10" s="1"/>
  <c r="AK682" i="10" s="1"/>
  <c r="AL682" i="10" s="1"/>
  <c r="AG681" i="10"/>
  <c r="AH681" i="10" s="1"/>
  <c r="AI681" i="10" s="1"/>
  <c r="AJ681" i="10" s="1"/>
  <c r="AK681" i="10" s="1"/>
  <c r="AL681" i="10" s="1"/>
  <c r="AG677" i="10"/>
  <c r="AH677" i="10" s="1"/>
  <c r="AI677" i="10" s="1"/>
  <c r="AJ677" i="10" s="1"/>
  <c r="AK677" i="10" s="1"/>
  <c r="AL677" i="10" s="1"/>
  <c r="AG676" i="10"/>
  <c r="AH676" i="10" s="1"/>
  <c r="AI676" i="10" s="1"/>
  <c r="AJ676" i="10" s="1"/>
  <c r="AK676" i="10" s="1"/>
  <c r="AL676" i="10" s="1"/>
  <c r="AG675" i="10"/>
  <c r="AH675" i="10" s="1"/>
  <c r="AI675" i="10" s="1"/>
  <c r="AJ675" i="10" s="1"/>
  <c r="AK675" i="10" s="1"/>
  <c r="AL675" i="10" s="1"/>
  <c r="AG449" i="10"/>
  <c r="AH449" i="10" s="1"/>
  <c r="AI449" i="10" s="1"/>
  <c r="AJ449" i="10" s="1"/>
  <c r="AK449" i="10" s="1"/>
  <c r="AL449" i="10" s="1"/>
  <c r="AG448" i="10"/>
  <c r="AH448" i="10" s="1"/>
  <c r="AI448" i="10" s="1"/>
  <c r="AJ448" i="10" s="1"/>
  <c r="AK448" i="10" s="1"/>
  <c r="AL448" i="10" s="1"/>
  <c r="AG447" i="10"/>
  <c r="AH447" i="10" s="1"/>
  <c r="AI447" i="10" s="1"/>
  <c r="AJ447" i="10" s="1"/>
  <c r="AK447" i="10" s="1"/>
  <c r="AL447" i="10" s="1"/>
  <c r="AG446" i="10"/>
  <c r="AH446" i="10" s="1"/>
  <c r="AI446" i="10" s="1"/>
  <c r="AJ446" i="10" s="1"/>
  <c r="AK446" i="10" s="1"/>
  <c r="AL446" i="10" s="1"/>
  <c r="AG664" i="10"/>
  <c r="AH664" i="10" s="1"/>
  <c r="AI664" i="10" s="1"/>
  <c r="AJ664" i="10" s="1"/>
  <c r="AK664" i="10" s="1"/>
  <c r="AL664" i="10" s="1"/>
  <c r="AG660" i="10"/>
  <c r="AH660" i="10" s="1"/>
  <c r="AI660" i="10" s="1"/>
  <c r="AJ660" i="10" s="1"/>
  <c r="AK660" i="10" s="1"/>
  <c r="AL660" i="10" s="1"/>
  <c r="AG657" i="10"/>
  <c r="AH657" i="10" s="1"/>
  <c r="AI657" i="10" s="1"/>
  <c r="AJ657" i="10" s="1"/>
  <c r="AK657" i="10" s="1"/>
  <c r="AL657" i="10" s="1"/>
  <c r="AG656" i="10"/>
  <c r="AH656" i="10" s="1"/>
  <c r="AI656" i="10" s="1"/>
  <c r="AJ656" i="10" s="1"/>
  <c r="AK656" i="10" s="1"/>
  <c r="AL656" i="10" s="1"/>
  <c r="AG652" i="10"/>
  <c r="AH652" i="10" s="1"/>
  <c r="AI652" i="10" s="1"/>
  <c r="AJ652" i="10" s="1"/>
  <c r="AK652" i="10" s="1"/>
  <c r="AL652" i="10" s="1"/>
  <c r="AG650" i="10"/>
  <c r="AH650" i="10" s="1"/>
  <c r="AI650" i="10" s="1"/>
  <c r="AJ650" i="10" s="1"/>
  <c r="AK650" i="10" s="1"/>
  <c r="AL650" i="10" s="1"/>
  <c r="AG649" i="10"/>
  <c r="AH649" i="10" s="1"/>
  <c r="AI649" i="10" s="1"/>
  <c r="AJ649" i="10" s="1"/>
  <c r="AK649" i="10" s="1"/>
  <c r="AL649" i="10" s="1"/>
  <c r="AG648" i="10"/>
  <c r="AH648" i="10" s="1"/>
  <c r="AI648" i="10" s="1"/>
  <c r="AJ648" i="10" s="1"/>
  <c r="AK648" i="10" s="1"/>
  <c r="AL648" i="10" s="1"/>
  <c r="AG645" i="10"/>
  <c r="AH645" i="10" s="1"/>
  <c r="AI645" i="10" s="1"/>
  <c r="AJ645" i="10" s="1"/>
  <c r="AK645" i="10" s="1"/>
  <c r="AL645" i="10" s="1"/>
  <c r="AG644" i="10"/>
  <c r="AH644" i="10" s="1"/>
  <c r="AI644" i="10" s="1"/>
  <c r="AJ644" i="10" s="1"/>
  <c r="AK644" i="10" s="1"/>
  <c r="AL644" i="10" s="1"/>
  <c r="AG643" i="10"/>
  <c r="AH643" i="10" s="1"/>
  <c r="AI643" i="10" s="1"/>
  <c r="AJ643" i="10" s="1"/>
  <c r="AK643" i="10" s="1"/>
  <c r="AL643" i="10" s="1"/>
  <c r="AG642" i="10"/>
  <c r="AH642" i="10" s="1"/>
  <c r="AI642" i="10" s="1"/>
  <c r="AJ642" i="10" s="1"/>
  <c r="AK642" i="10" s="1"/>
  <c r="AL642" i="10" s="1"/>
  <c r="AG626" i="10"/>
  <c r="AH626" i="10" s="1"/>
  <c r="AI626" i="10" s="1"/>
  <c r="AJ626" i="10" s="1"/>
  <c r="AK626" i="10" s="1"/>
  <c r="AL626" i="10" s="1"/>
  <c r="AG625" i="10"/>
  <c r="AH625" i="10" s="1"/>
  <c r="AI625" i="10" s="1"/>
  <c r="AJ625" i="10" s="1"/>
  <c r="AK625" i="10" s="1"/>
  <c r="AL625" i="10" s="1"/>
  <c r="AG624" i="10"/>
  <c r="AH624" i="10" s="1"/>
  <c r="AI624" i="10" s="1"/>
  <c r="AJ624" i="10" s="1"/>
  <c r="AK624" i="10" s="1"/>
  <c r="AL624" i="10" s="1"/>
  <c r="AG623" i="10"/>
  <c r="AH623" i="10" s="1"/>
  <c r="AI623" i="10" s="1"/>
  <c r="AJ623" i="10" s="1"/>
  <c r="AK623" i="10" s="1"/>
  <c r="AL623" i="10" s="1"/>
  <c r="AG622" i="10"/>
  <c r="AH622" i="10" s="1"/>
  <c r="AI622" i="10" s="1"/>
  <c r="AJ622" i="10" s="1"/>
  <c r="AK622" i="10" s="1"/>
  <c r="AL622" i="10" s="1"/>
  <c r="AG621" i="10"/>
  <c r="AH621" i="10" s="1"/>
  <c r="AI621" i="10" s="1"/>
  <c r="AJ621" i="10" s="1"/>
  <c r="AK621" i="10" s="1"/>
  <c r="AL621" i="10" s="1"/>
  <c r="AG620" i="10"/>
  <c r="AH620" i="10" s="1"/>
  <c r="AI620" i="10" s="1"/>
  <c r="AJ620" i="10" s="1"/>
  <c r="AK620" i="10" s="1"/>
  <c r="AL620" i="10" s="1"/>
  <c r="AG614" i="10"/>
  <c r="AH614" i="10" s="1"/>
  <c r="AI614" i="10" s="1"/>
  <c r="AJ614" i="10" s="1"/>
  <c r="AK614" i="10" s="1"/>
  <c r="AL614" i="10" s="1"/>
  <c r="AG610" i="10"/>
  <c r="AH610" i="10" s="1"/>
  <c r="AI610" i="10" s="1"/>
  <c r="AJ610" i="10" s="1"/>
  <c r="AK610" i="10" s="1"/>
  <c r="AL610" i="10" s="1"/>
  <c r="AG613" i="10"/>
  <c r="AH613" i="10" s="1"/>
  <c r="AI613" i="10" s="1"/>
  <c r="AJ613" i="10" s="1"/>
  <c r="AK613" i="10" s="1"/>
  <c r="AL613" i="10" s="1"/>
  <c r="AG612" i="10"/>
  <c r="AH612" i="10" s="1"/>
  <c r="AI612" i="10" s="1"/>
  <c r="AJ612" i="10" s="1"/>
  <c r="AK612" i="10" s="1"/>
  <c r="AL612" i="10" s="1"/>
  <c r="AG609" i="10"/>
  <c r="AH609" i="10" s="1"/>
  <c r="AI609" i="10" s="1"/>
  <c r="AJ609" i="10" s="1"/>
  <c r="AK609" i="10" s="1"/>
  <c r="AL609" i="10" s="1"/>
  <c r="AG608" i="10"/>
  <c r="AH608" i="10" s="1"/>
  <c r="AI608" i="10" s="1"/>
  <c r="AJ608" i="10" s="1"/>
  <c r="AK608" i="10" s="1"/>
  <c r="AL608" i="10" s="1"/>
  <c r="AG607" i="10"/>
  <c r="AH607" i="10" s="1"/>
  <c r="AI607" i="10" s="1"/>
  <c r="AJ607" i="10" s="1"/>
  <c r="AK607" i="10" s="1"/>
  <c r="AL607" i="10" s="1"/>
  <c r="AG591" i="10"/>
  <c r="AH591" i="10" s="1"/>
  <c r="AI591" i="10" s="1"/>
  <c r="AJ591" i="10" s="1"/>
  <c r="AK591" i="10" s="1"/>
  <c r="AL591" i="10" s="1"/>
  <c r="AG587" i="10"/>
  <c r="AH587" i="10" s="1"/>
  <c r="AI587" i="10" s="1"/>
  <c r="AJ587" i="10" s="1"/>
  <c r="AK587" i="10" s="1"/>
  <c r="AL587" i="10" s="1"/>
  <c r="AG584" i="10"/>
  <c r="AH584" i="10" s="1"/>
  <c r="AI584" i="10" s="1"/>
  <c r="AJ584" i="10" s="1"/>
  <c r="AK584" i="10" s="1"/>
  <c r="AL584" i="10" s="1"/>
  <c r="AG580" i="10"/>
  <c r="AH580" i="10" s="1"/>
  <c r="AI580" i="10" s="1"/>
  <c r="AJ580" i="10" s="1"/>
  <c r="AK580" i="10" s="1"/>
  <c r="AL580" i="10" s="1"/>
  <c r="AG579" i="10"/>
  <c r="AH579" i="10" s="1"/>
  <c r="AI579" i="10" s="1"/>
  <c r="AJ579" i="10" s="1"/>
  <c r="AK579" i="10" s="1"/>
  <c r="AL579" i="10" s="1"/>
  <c r="AG578" i="10"/>
  <c r="AH578" i="10" s="1"/>
  <c r="AI578" i="10" s="1"/>
  <c r="AJ578" i="10" s="1"/>
  <c r="AK578" i="10" s="1"/>
  <c r="AL578" i="10" s="1"/>
  <c r="AG577" i="10"/>
  <c r="AH577" i="10" s="1"/>
  <c r="AI577" i="10" s="1"/>
  <c r="AJ577" i="10" s="1"/>
  <c r="AK577" i="10" s="1"/>
  <c r="AL577" i="10" s="1"/>
  <c r="AG576" i="10"/>
  <c r="AH576" i="10" s="1"/>
  <c r="AI576" i="10" s="1"/>
  <c r="AJ576" i="10" s="1"/>
  <c r="AK576" i="10" s="1"/>
  <c r="AL576" i="10" s="1"/>
  <c r="AG575" i="10"/>
  <c r="AH575" i="10" s="1"/>
  <c r="AI575" i="10" s="1"/>
  <c r="AJ575" i="10" s="1"/>
  <c r="AK575" i="10" s="1"/>
  <c r="AL575" i="10" s="1"/>
  <c r="AG574" i="10"/>
  <c r="AH574" i="10" s="1"/>
  <c r="AI574" i="10" s="1"/>
  <c r="AJ574" i="10" s="1"/>
  <c r="AK574" i="10" s="1"/>
  <c r="AL574" i="10" s="1"/>
  <c r="AG572" i="10"/>
  <c r="AH572" i="10" s="1"/>
  <c r="AI572" i="10" s="1"/>
  <c r="AJ572" i="10" s="1"/>
  <c r="AK572" i="10" s="1"/>
  <c r="AL572" i="10" s="1"/>
  <c r="AG570" i="10"/>
  <c r="AH570" i="10" s="1"/>
  <c r="AI570" i="10" s="1"/>
  <c r="AJ570" i="10" s="1"/>
  <c r="AK570" i="10" s="1"/>
  <c r="AL570" i="10" s="1"/>
  <c r="AG569" i="10"/>
  <c r="AH569" i="10" s="1"/>
  <c r="AI569" i="10" s="1"/>
  <c r="AJ569" i="10" s="1"/>
  <c r="AK569" i="10" s="1"/>
  <c r="AL569" i="10" s="1"/>
  <c r="AG568" i="10"/>
  <c r="AH568" i="10" s="1"/>
  <c r="AI568" i="10" s="1"/>
  <c r="AJ568" i="10" s="1"/>
  <c r="AK568" i="10" s="1"/>
  <c r="AL568" i="10" s="1"/>
  <c r="AG567" i="10"/>
  <c r="AH567" i="10" s="1"/>
  <c r="AI567" i="10" s="1"/>
  <c r="AJ567" i="10" s="1"/>
  <c r="AK567" i="10" s="1"/>
  <c r="AL567" i="10" s="1"/>
  <c r="AG566" i="10"/>
  <c r="AH566" i="10" s="1"/>
  <c r="AI566" i="10" s="1"/>
  <c r="AJ566" i="10" s="1"/>
  <c r="AK566" i="10" s="1"/>
  <c r="AL566" i="10" s="1"/>
  <c r="AG565" i="10"/>
  <c r="AH565" i="10" s="1"/>
  <c r="AI565" i="10" s="1"/>
  <c r="AJ565" i="10" s="1"/>
  <c r="AK565" i="10" s="1"/>
  <c r="AL565" i="10" s="1"/>
  <c r="AG564" i="10"/>
  <c r="AH564" i="10" s="1"/>
  <c r="AI564" i="10" s="1"/>
  <c r="AJ564" i="10" s="1"/>
  <c r="AK564" i="10" s="1"/>
  <c r="AL564" i="10" s="1"/>
  <c r="AG563" i="10"/>
  <c r="AH563" i="10" s="1"/>
  <c r="AI563" i="10" s="1"/>
  <c r="AJ563" i="10" s="1"/>
  <c r="AK563" i="10" s="1"/>
  <c r="AL563" i="10" s="1"/>
  <c r="AG595" i="10"/>
  <c r="AH595" i="10" s="1"/>
  <c r="AI595" i="10" s="1"/>
  <c r="AJ595" i="10" s="1"/>
  <c r="AK595" i="10" s="1"/>
  <c r="AL595" i="10" s="1"/>
  <c r="AG606" i="10"/>
  <c r="AH606" i="10" s="1"/>
  <c r="AI606" i="10" s="1"/>
  <c r="AJ606" i="10" s="1"/>
  <c r="AK606" i="10" s="1"/>
  <c r="AL606" i="10" s="1"/>
  <c r="AG604" i="10"/>
  <c r="AH604" i="10" s="1"/>
  <c r="AI604" i="10" s="1"/>
  <c r="AJ604" i="10" s="1"/>
  <c r="AK604" i="10" s="1"/>
  <c r="AL604" i="10" s="1"/>
  <c r="AG603" i="10"/>
  <c r="AH603" i="10" s="1"/>
  <c r="AI603" i="10" s="1"/>
  <c r="AJ603" i="10" s="1"/>
  <c r="AK603" i="10" s="1"/>
  <c r="AL603" i="10" s="1"/>
  <c r="AG602" i="10"/>
  <c r="AH602" i="10" s="1"/>
  <c r="AI602" i="10" s="1"/>
  <c r="AJ602" i="10" s="1"/>
  <c r="AK602" i="10" s="1"/>
  <c r="AL602" i="10" s="1"/>
  <c r="AG592" i="10"/>
  <c r="AH592" i="10" s="1"/>
  <c r="AI592" i="10" s="1"/>
  <c r="AJ592" i="10" s="1"/>
  <c r="AK592" i="10" s="1"/>
  <c r="AL592" i="10" s="1"/>
  <c r="AG562" i="10"/>
  <c r="AH562" i="10" s="1"/>
  <c r="AI562" i="10" s="1"/>
  <c r="AJ562" i="10" s="1"/>
  <c r="AK562" i="10" s="1"/>
  <c r="AL562" i="10" s="1"/>
  <c r="AG561" i="10"/>
  <c r="AH561" i="10" s="1"/>
  <c r="AI561" i="10" s="1"/>
  <c r="AJ561" i="10" s="1"/>
  <c r="AK561" i="10" s="1"/>
  <c r="AL561" i="10" s="1"/>
  <c r="AG560" i="10"/>
  <c r="AH560" i="10" s="1"/>
  <c r="AI560" i="10" s="1"/>
  <c r="AJ560" i="10" s="1"/>
  <c r="AK560" i="10" s="1"/>
  <c r="AL560" i="10" s="1"/>
  <c r="AG559" i="10"/>
  <c r="AH559" i="10" s="1"/>
  <c r="AI559" i="10" s="1"/>
  <c r="AJ559" i="10" s="1"/>
  <c r="AK559" i="10" s="1"/>
  <c r="AL559" i="10" s="1"/>
  <c r="AG558" i="10"/>
  <c r="AH558" i="10" s="1"/>
  <c r="AI558" i="10" s="1"/>
  <c r="AJ558" i="10" s="1"/>
  <c r="AK558" i="10" s="1"/>
  <c r="AL558" i="10" s="1"/>
  <c r="AG557" i="10"/>
  <c r="AH557" i="10" s="1"/>
  <c r="AI557" i="10" s="1"/>
  <c r="AJ557" i="10" s="1"/>
  <c r="AK557" i="10" s="1"/>
  <c r="AL557" i="10" s="1"/>
  <c r="AG436" i="10"/>
  <c r="AH436" i="10" s="1"/>
  <c r="AI436" i="10" s="1"/>
  <c r="AJ436" i="10" s="1"/>
  <c r="AK436" i="10" s="1"/>
  <c r="AL436" i="10" s="1"/>
  <c r="AG600" i="10"/>
  <c r="AH600" i="10" s="1"/>
  <c r="AI600" i="10" s="1"/>
  <c r="AJ600" i="10" s="1"/>
  <c r="AK600" i="10" s="1"/>
  <c r="AL600" i="10" s="1"/>
  <c r="AG599" i="10"/>
  <c r="AH599" i="10" s="1"/>
  <c r="AI599" i="10" s="1"/>
  <c r="AJ599" i="10" s="1"/>
  <c r="AK599" i="10" s="1"/>
  <c r="AL599" i="10" s="1"/>
  <c r="AG598" i="10"/>
  <c r="AH598" i="10" s="1"/>
  <c r="AI598" i="10" s="1"/>
  <c r="AJ598" i="10" s="1"/>
  <c r="AK598" i="10" s="1"/>
  <c r="AL598" i="10" s="1"/>
  <c r="AG597" i="10"/>
  <c r="AH597" i="10" s="1"/>
  <c r="AI597" i="10" s="1"/>
  <c r="AJ597" i="10" s="1"/>
  <c r="AK597" i="10" s="1"/>
  <c r="AL597" i="10" s="1"/>
  <c r="AG596" i="10"/>
  <c r="AH596" i="10" s="1"/>
  <c r="AI596" i="10" s="1"/>
  <c r="AJ596" i="10" s="1"/>
  <c r="AK596" i="10" s="1"/>
  <c r="AL596" i="10" s="1"/>
  <c r="AG551" i="10"/>
  <c r="AH551" i="10" s="1"/>
  <c r="AI551" i="10" s="1"/>
  <c r="AJ551" i="10" s="1"/>
  <c r="AK551" i="10" s="1"/>
  <c r="AL551" i="10" s="1"/>
  <c r="AG433" i="10"/>
  <c r="AH433" i="10" s="1"/>
  <c r="AI433" i="10" s="1"/>
  <c r="AJ433" i="10" s="1"/>
  <c r="AK433" i="10" s="1"/>
  <c r="AL433" i="10" s="1"/>
  <c r="AG549" i="10"/>
  <c r="AH549" i="10" s="1"/>
  <c r="AI549" i="10" s="1"/>
  <c r="AJ549" i="10" s="1"/>
  <c r="AK549" i="10" s="1"/>
  <c r="AL549" i="10" s="1"/>
  <c r="AG548" i="10"/>
  <c r="AH548" i="10" s="1"/>
  <c r="AI548" i="10" s="1"/>
  <c r="AJ548" i="10" s="1"/>
  <c r="AK548" i="10" s="1"/>
  <c r="AL548" i="10" s="1"/>
  <c r="AG547" i="10"/>
  <c r="AH547" i="10" s="1"/>
  <c r="AI547" i="10" s="1"/>
  <c r="AJ547" i="10" s="1"/>
  <c r="AK547" i="10" s="1"/>
  <c r="AL547" i="10" s="1"/>
  <c r="AG546" i="10"/>
  <c r="AH546" i="10" s="1"/>
  <c r="AI546" i="10" s="1"/>
  <c r="AJ546" i="10" s="1"/>
  <c r="AK546" i="10" s="1"/>
  <c r="AL546" i="10" s="1"/>
  <c r="AG550" i="10"/>
  <c r="AH550" i="10" s="1"/>
  <c r="AI550" i="10" s="1"/>
  <c r="AJ550" i="10" s="1"/>
  <c r="AK550" i="10" s="1"/>
  <c r="AL550" i="10" s="1"/>
  <c r="AG553" i="10"/>
  <c r="AH553" i="10" s="1"/>
  <c r="AI553" i="10" s="1"/>
  <c r="AJ553" i="10" s="1"/>
  <c r="AK553" i="10" s="1"/>
  <c r="AL553" i="10" s="1"/>
  <c r="AG545" i="10"/>
  <c r="AH545" i="10" s="1"/>
  <c r="AI545" i="10" s="1"/>
  <c r="AJ545" i="10" s="1"/>
  <c r="AK545" i="10" s="1"/>
  <c r="AL545" i="10" s="1"/>
  <c r="AG540" i="10"/>
  <c r="AH540" i="10" s="1"/>
  <c r="AI540" i="10" s="1"/>
  <c r="AJ540" i="10" s="1"/>
  <c r="AK540" i="10" s="1"/>
  <c r="AL540" i="10" s="1"/>
  <c r="AG539" i="10"/>
  <c r="AH539" i="10" s="1"/>
  <c r="AI539" i="10" s="1"/>
  <c r="AJ539" i="10" s="1"/>
  <c r="AK539" i="10" s="1"/>
  <c r="AL539" i="10" s="1"/>
  <c r="AG538" i="10"/>
  <c r="AH538" i="10" s="1"/>
  <c r="AI538" i="10" s="1"/>
  <c r="AJ538" i="10" s="1"/>
  <c r="AK538" i="10" s="1"/>
  <c r="AL538" i="10" s="1"/>
  <c r="AG536" i="10"/>
  <c r="AH536" i="10" s="1"/>
  <c r="AI536" i="10" s="1"/>
  <c r="AJ536" i="10" s="1"/>
  <c r="AK536" i="10" s="1"/>
  <c r="AL536" i="10" s="1"/>
  <c r="AG535" i="10"/>
  <c r="AH535" i="10" s="1"/>
  <c r="AI535" i="10" s="1"/>
  <c r="AJ535" i="10" s="1"/>
  <c r="AK535" i="10" s="1"/>
  <c r="AL535" i="10" s="1"/>
  <c r="AG534" i="10"/>
  <c r="AH534" i="10" s="1"/>
  <c r="AI534" i="10" s="1"/>
  <c r="AJ534" i="10" s="1"/>
  <c r="AK534" i="10" s="1"/>
  <c r="AL534" i="10" s="1"/>
  <c r="AG486" i="10"/>
  <c r="AH486" i="10" s="1"/>
  <c r="AI486" i="10" s="1"/>
  <c r="AJ486" i="10" s="1"/>
  <c r="AK486" i="10" s="1"/>
  <c r="AL486" i="10" s="1"/>
  <c r="AG485" i="10"/>
  <c r="AH485" i="10" s="1"/>
  <c r="AI485" i="10" s="1"/>
  <c r="AJ485" i="10" s="1"/>
  <c r="AK485" i="10" s="1"/>
  <c r="AL485" i="10" s="1"/>
  <c r="AG533" i="10"/>
  <c r="AH533" i="10" s="1"/>
  <c r="AI533" i="10" s="1"/>
  <c r="AJ533" i="10" s="1"/>
  <c r="AK533" i="10" s="1"/>
  <c r="AL533" i="10" s="1"/>
  <c r="AG484" i="10"/>
  <c r="AH484" i="10" s="1"/>
  <c r="AI484" i="10" s="1"/>
  <c r="AJ484" i="10" s="1"/>
  <c r="AK484" i="10" s="1"/>
  <c r="AL484" i="10" s="1"/>
  <c r="AG487" i="10"/>
  <c r="AH487" i="10" s="1"/>
  <c r="AI487" i="10" s="1"/>
  <c r="AJ487" i="10" s="1"/>
  <c r="AK487" i="10" s="1"/>
  <c r="AL487" i="10" s="1"/>
  <c r="AG528" i="10"/>
  <c r="AH528" i="10" s="1"/>
  <c r="AI528" i="10" s="1"/>
  <c r="AJ528" i="10" s="1"/>
  <c r="AK528" i="10" s="1"/>
  <c r="AL528" i="10" s="1"/>
  <c r="AG544" i="10"/>
  <c r="AH544" i="10" s="1"/>
  <c r="AI544" i="10" s="1"/>
  <c r="AJ544" i="10" s="1"/>
  <c r="AK544" i="10" s="1"/>
  <c r="AL544" i="10" s="1"/>
  <c r="AG543" i="10"/>
  <c r="AH543" i="10" s="1"/>
  <c r="AI543" i="10" s="1"/>
  <c r="AJ543" i="10" s="1"/>
  <c r="AK543" i="10" s="1"/>
  <c r="AL543" i="10" s="1"/>
  <c r="AG517" i="10"/>
  <c r="AH517" i="10" s="1"/>
  <c r="AI517" i="10" s="1"/>
  <c r="AJ517" i="10" s="1"/>
  <c r="AK517" i="10" s="1"/>
  <c r="AL517" i="10" s="1"/>
  <c r="AG515" i="10"/>
  <c r="AH515" i="10" s="1"/>
  <c r="AI515" i="10" s="1"/>
  <c r="AJ515" i="10" s="1"/>
  <c r="AK515" i="10" s="1"/>
  <c r="AL515" i="10" s="1"/>
  <c r="AG512" i="10"/>
  <c r="AH512" i="10" s="1"/>
  <c r="AI512" i="10" s="1"/>
  <c r="AJ512" i="10" s="1"/>
  <c r="AK512" i="10" s="1"/>
  <c r="AL512" i="10" s="1"/>
  <c r="AG511" i="10"/>
  <c r="AH511" i="10" s="1"/>
  <c r="AI511" i="10" s="1"/>
  <c r="AJ511" i="10" s="1"/>
  <c r="AK511" i="10" s="1"/>
  <c r="AL511" i="10" s="1"/>
  <c r="AG510" i="10"/>
  <c r="AH510" i="10" s="1"/>
  <c r="AI510" i="10" s="1"/>
  <c r="AJ510" i="10" s="1"/>
  <c r="AK510" i="10" s="1"/>
  <c r="AL510" i="10" s="1"/>
  <c r="AG509" i="10"/>
  <c r="AH509" i="10" s="1"/>
  <c r="AI509" i="10" s="1"/>
  <c r="AJ509" i="10" s="1"/>
  <c r="AK509" i="10" s="1"/>
  <c r="AL509" i="10" s="1"/>
  <c r="AG508" i="10"/>
  <c r="AH508" i="10" s="1"/>
  <c r="AI508" i="10" s="1"/>
  <c r="AJ508" i="10" s="1"/>
  <c r="AK508" i="10" s="1"/>
  <c r="AL508" i="10" s="1"/>
  <c r="AG507" i="10"/>
  <c r="AH507" i="10" s="1"/>
  <c r="AI507" i="10" s="1"/>
  <c r="AJ507" i="10" s="1"/>
  <c r="AK507" i="10" s="1"/>
  <c r="AL507" i="10" s="1"/>
  <c r="AG506" i="10"/>
  <c r="AH506" i="10" s="1"/>
  <c r="AI506" i="10" s="1"/>
  <c r="AJ506" i="10" s="1"/>
  <c r="AK506" i="10" s="1"/>
  <c r="AL506" i="10" s="1"/>
  <c r="AG505" i="10"/>
  <c r="AH505" i="10" s="1"/>
  <c r="AI505" i="10" s="1"/>
  <c r="AJ505" i="10" s="1"/>
  <c r="AK505" i="10" s="1"/>
  <c r="AL505" i="10" s="1"/>
  <c r="AG504" i="10"/>
  <c r="AH504" i="10" s="1"/>
  <c r="AI504" i="10" s="1"/>
  <c r="AJ504" i="10" s="1"/>
  <c r="AK504" i="10" s="1"/>
  <c r="AL504" i="10" s="1"/>
  <c r="AG503" i="10"/>
  <c r="AH503" i="10" s="1"/>
  <c r="AI503" i="10" s="1"/>
  <c r="AJ503" i="10" s="1"/>
  <c r="AK503" i="10" s="1"/>
  <c r="AL503" i="10" s="1"/>
  <c r="AG502" i="10"/>
  <c r="AH502" i="10" s="1"/>
  <c r="AI502" i="10" s="1"/>
  <c r="AJ502" i="10" s="1"/>
  <c r="AK502" i="10" s="1"/>
  <c r="AL502" i="10" s="1"/>
  <c r="AG501" i="10"/>
  <c r="AH501" i="10" s="1"/>
  <c r="AI501" i="10" s="1"/>
  <c r="AJ501" i="10" s="1"/>
  <c r="AK501" i="10" s="1"/>
  <c r="AL501" i="10" s="1"/>
  <c r="AG500" i="10"/>
  <c r="AH500" i="10" s="1"/>
  <c r="AI500" i="10" s="1"/>
  <c r="AJ500" i="10" s="1"/>
  <c r="AK500" i="10" s="1"/>
  <c r="AL500" i="10" s="1"/>
  <c r="AG499" i="10"/>
  <c r="AH499" i="10" s="1"/>
  <c r="AI499" i="10" s="1"/>
  <c r="AJ499" i="10" s="1"/>
  <c r="AK499" i="10" s="1"/>
  <c r="AL499" i="10" s="1"/>
  <c r="AG498" i="10"/>
  <c r="AH498" i="10" s="1"/>
  <c r="AI498" i="10" s="1"/>
  <c r="AJ498" i="10" s="1"/>
  <c r="AK498" i="10" s="1"/>
  <c r="AL498" i="10" s="1"/>
  <c r="AG497" i="10"/>
  <c r="AH497" i="10" s="1"/>
  <c r="AI497" i="10" s="1"/>
  <c r="AJ497" i="10" s="1"/>
  <c r="AK497" i="10" s="1"/>
  <c r="AL497" i="10" s="1"/>
  <c r="AG496" i="10"/>
  <c r="AH496" i="10" s="1"/>
  <c r="AI496" i="10" s="1"/>
  <c r="AJ496" i="10" s="1"/>
  <c r="AK496" i="10" s="1"/>
  <c r="AL496" i="10" s="1"/>
  <c r="AG495" i="10"/>
  <c r="AH495" i="10" s="1"/>
  <c r="AI495" i="10" s="1"/>
  <c r="AJ495" i="10" s="1"/>
  <c r="AK495" i="10" s="1"/>
  <c r="AL495" i="10" s="1"/>
  <c r="AG494" i="10"/>
  <c r="AH494" i="10" s="1"/>
  <c r="AI494" i="10" s="1"/>
  <c r="AJ494" i="10" s="1"/>
  <c r="AK494" i="10" s="1"/>
  <c r="AL494" i="10" s="1"/>
  <c r="AG493" i="10"/>
  <c r="AH493" i="10" s="1"/>
  <c r="AI493" i="10" s="1"/>
  <c r="AJ493" i="10" s="1"/>
  <c r="AK493" i="10" s="1"/>
  <c r="AL493" i="10" s="1"/>
  <c r="AG492" i="10"/>
  <c r="AH492" i="10" s="1"/>
  <c r="AI492" i="10" s="1"/>
  <c r="AJ492" i="10" s="1"/>
  <c r="AK492" i="10" s="1"/>
  <c r="AL492" i="10" s="1"/>
  <c r="AG491" i="10"/>
  <c r="AH491" i="10" s="1"/>
  <c r="AI491" i="10" s="1"/>
  <c r="AJ491" i="10" s="1"/>
  <c r="AK491" i="10" s="1"/>
  <c r="AL491" i="10" s="1"/>
  <c r="AG490" i="10"/>
  <c r="AH490" i="10" s="1"/>
  <c r="AI490" i="10" s="1"/>
  <c r="AJ490" i="10" s="1"/>
  <c r="AK490" i="10" s="1"/>
  <c r="AL490" i="10" s="1"/>
  <c r="AG489" i="10"/>
  <c r="AH489" i="10" s="1"/>
  <c r="AI489" i="10" s="1"/>
  <c r="AJ489" i="10" s="1"/>
  <c r="AK489" i="10" s="1"/>
  <c r="AL489" i="10" s="1"/>
  <c r="AG488" i="10"/>
  <c r="AH488" i="10" s="1"/>
  <c r="AI488" i="10" s="1"/>
  <c r="AJ488" i="10" s="1"/>
  <c r="AK488" i="10" s="1"/>
  <c r="AL488" i="10" s="1"/>
  <c r="AG527" i="10"/>
  <c r="AH527" i="10" s="1"/>
  <c r="AI527" i="10" s="1"/>
  <c r="AJ527" i="10" s="1"/>
  <c r="AK527" i="10" s="1"/>
  <c r="AL527" i="10" s="1"/>
  <c r="AG526" i="10"/>
  <c r="AH526" i="10" s="1"/>
  <c r="AI526" i="10" s="1"/>
  <c r="AJ526" i="10" s="1"/>
  <c r="AK526" i="10" s="1"/>
  <c r="AL526" i="10" s="1"/>
  <c r="AG525" i="10"/>
  <c r="AH525" i="10" s="1"/>
  <c r="AI525" i="10" s="1"/>
  <c r="AJ525" i="10" s="1"/>
  <c r="AK525" i="10" s="1"/>
  <c r="AL525" i="10" s="1"/>
  <c r="AG522" i="10"/>
  <c r="AH522" i="10" s="1"/>
  <c r="AI522" i="10" s="1"/>
  <c r="AJ522" i="10" s="1"/>
  <c r="AK522" i="10" s="1"/>
  <c r="AL522" i="10" s="1"/>
  <c r="AG521" i="10"/>
  <c r="AH521" i="10" s="1"/>
  <c r="AI521" i="10" s="1"/>
  <c r="AJ521" i="10" s="1"/>
  <c r="AK521" i="10" s="1"/>
  <c r="AL521" i="10" s="1"/>
  <c r="AG520" i="10"/>
  <c r="AH520" i="10" s="1"/>
  <c r="AI520" i="10" s="1"/>
  <c r="AJ520" i="10" s="1"/>
  <c r="AK520" i="10" s="1"/>
  <c r="AL520" i="10" s="1"/>
  <c r="AG519" i="10"/>
  <c r="AH519" i="10" s="1"/>
  <c r="AI519" i="10" s="1"/>
  <c r="AJ519" i="10" s="1"/>
  <c r="AK519" i="10" s="1"/>
  <c r="AL519" i="10" s="1"/>
  <c r="AG542" i="10"/>
  <c r="AH542" i="10" s="1"/>
  <c r="AI542" i="10" s="1"/>
  <c r="AJ542" i="10" s="1"/>
  <c r="AK542" i="10" s="1"/>
  <c r="AL542" i="10" s="1"/>
  <c r="AG541" i="10"/>
  <c r="AH541" i="10" s="1"/>
  <c r="AI541" i="10" s="1"/>
  <c r="AJ541" i="10" s="1"/>
  <c r="AK541" i="10" s="1"/>
  <c r="AL541" i="10" s="1"/>
  <c r="AG483" i="10"/>
  <c r="AH483" i="10" s="1"/>
  <c r="AI483" i="10" s="1"/>
  <c r="AJ483" i="10" s="1"/>
  <c r="AK483" i="10" s="1"/>
  <c r="AL483" i="10" s="1"/>
  <c r="AG482" i="10"/>
  <c r="AH482" i="10" s="1"/>
  <c r="AI482" i="10" s="1"/>
  <c r="AJ482" i="10" s="1"/>
  <c r="AK482" i="10" s="1"/>
  <c r="AL482" i="10" s="1"/>
  <c r="AG481" i="10"/>
  <c r="AH481" i="10" s="1"/>
  <c r="AI481" i="10" s="1"/>
  <c r="AJ481" i="10" s="1"/>
  <c r="AK481" i="10" s="1"/>
  <c r="AL481" i="10" s="1"/>
  <c r="AG480" i="10"/>
  <c r="AH480" i="10" s="1"/>
  <c r="AI480" i="10" s="1"/>
  <c r="AJ480" i="10" s="1"/>
  <c r="AK480" i="10" s="1"/>
  <c r="AL480" i="10" s="1"/>
  <c r="AG479" i="10"/>
  <c r="AH479" i="10" s="1"/>
  <c r="AI479" i="10" s="1"/>
  <c r="AJ479" i="10" s="1"/>
  <c r="AK479" i="10" s="1"/>
  <c r="AL479" i="10" s="1"/>
  <c r="AG478" i="10"/>
  <c r="AH478" i="10" s="1"/>
  <c r="AI478" i="10" s="1"/>
  <c r="AJ478" i="10" s="1"/>
  <c r="AK478" i="10" s="1"/>
  <c r="AL478" i="10" s="1"/>
  <c r="AG477" i="10"/>
  <c r="AH477" i="10" s="1"/>
  <c r="AI477" i="10" s="1"/>
  <c r="AJ477" i="10" s="1"/>
  <c r="AK477" i="10" s="1"/>
  <c r="AL477" i="10" s="1"/>
  <c r="AG476" i="10"/>
  <c r="AH476" i="10" s="1"/>
  <c r="AI476" i="10" s="1"/>
  <c r="AJ476" i="10" s="1"/>
  <c r="AK476" i="10" s="1"/>
  <c r="AL476" i="10" s="1"/>
  <c r="AG474" i="10"/>
  <c r="AH474" i="10" s="1"/>
  <c r="AI474" i="10" s="1"/>
  <c r="AJ474" i="10" s="1"/>
  <c r="AK474" i="10" s="1"/>
  <c r="AL474" i="10" s="1"/>
  <c r="AG473" i="10"/>
  <c r="AH473" i="10" s="1"/>
  <c r="AI473" i="10" s="1"/>
  <c r="AJ473" i="10" s="1"/>
  <c r="AK473" i="10" s="1"/>
  <c r="AL473" i="10" s="1"/>
  <c r="AG472" i="10"/>
  <c r="AH472" i="10" s="1"/>
  <c r="AI472" i="10" s="1"/>
  <c r="AJ472" i="10" s="1"/>
  <c r="AK472" i="10" s="1"/>
  <c r="AL472" i="10" s="1"/>
  <c r="AG471" i="10"/>
  <c r="AH471" i="10" s="1"/>
  <c r="AI471" i="10" s="1"/>
  <c r="AJ471" i="10" s="1"/>
  <c r="AK471" i="10" s="1"/>
  <c r="AL471" i="10" s="1"/>
  <c r="AG470" i="10"/>
  <c r="AH470" i="10" s="1"/>
  <c r="AI470" i="10" s="1"/>
  <c r="AJ470" i="10" s="1"/>
  <c r="AK470" i="10" s="1"/>
  <c r="AL470" i="10" s="1"/>
  <c r="AG467" i="10"/>
  <c r="AH467" i="10" s="1"/>
  <c r="AI467" i="10" s="1"/>
  <c r="AJ467" i="10" s="1"/>
  <c r="AK467" i="10" s="1"/>
  <c r="AL467" i="10" s="1"/>
  <c r="AG466" i="10"/>
  <c r="AH466" i="10" s="1"/>
  <c r="AI466" i="10" s="1"/>
  <c r="AJ466" i="10" s="1"/>
  <c r="AK466" i="10" s="1"/>
  <c r="AL466" i="10" s="1"/>
  <c r="AG465" i="10"/>
  <c r="AH465" i="10" s="1"/>
  <c r="AI465" i="10" s="1"/>
  <c r="AJ465" i="10" s="1"/>
  <c r="AK465" i="10" s="1"/>
  <c r="AL465" i="10" s="1"/>
  <c r="AG464" i="10"/>
  <c r="AH464" i="10" s="1"/>
  <c r="AI464" i="10" s="1"/>
  <c r="AJ464" i="10" s="1"/>
  <c r="AK464" i="10" s="1"/>
  <c r="AL464" i="10" s="1"/>
  <c r="AG461" i="10"/>
  <c r="AH461" i="10" s="1"/>
  <c r="AI461" i="10" s="1"/>
  <c r="AJ461" i="10" s="1"/>
  <c r="AK461" i="10" s="1"/>
  <c r="AL461" i="10" s="1"/>
  <c r="AG468" i="10"/>
  <c r="AH468" i="10" s="1"/>
  <c r="AI468" i="10" s="1"/>
  <c r="AJ468" i="10" s="1"/>
  <c r="AK468" i="10" s="1"/>
  <c r="AL468" i="10" s="1"/>
  <c r="AG457" i="10"/>
  <c r="AH457" i="10" s="1"/>
  <c r="AI457" i="10" s="1"/>
  <c r="AJ457" i="10" s="1"/>
  <c r="AK457" i="10" s="1"/>
  <c r="AL457" i="10" s="1"/>
  <c r="AG294" i="10"/>
  <c r="AH294" i="10" s="1"/>
  <c r="AI294" i="10" s="1"/>
  <c r="AJ294" i="10" s="1"/>
  <c r="AK294" i="10" s="1"/>
  <c r="AL294" i="10" s="1"/>
  <c r="AG291" i="10"/>
  <c r="AH291" i="10" s="1"/>
  <c r="AI291" i="10" s="1"/>
  <c r="AJ291" i="10" s="1"/>
  <c r="AK291" i="10" s="1"/>
  <c r="AL291" i="10" s="1"/>
  <c r="AG288" i="10"/>
  <c r="AH288" i="10" s="1"/>
  <c r="AI288" i="10" s="1"/>
  <c r="AJ288" i="10" s="1"/>
  <c r="AK288" i="10" s="1"/>
  <c r="AL288" i="10" s="1"/>
  <c r="AG287" i="10"/>
  <c r="AH287" i="10" s="1"/>
  <c r="AI287" i="10" s="1"/>
  <c r="AJ287" i="10" s="1"/>
  <c r="AK287" i="10" s="1"/>
  <c r="AL287" i="10" s="1"/>
  <c r="AG284" i="10"/>
  <c r="AH284" i="10" s="1"/>
  <c r="AI284" i="10" s="1"/>
  <c r="AJ284" i="10" s="1"/>
  <c r="AK284" i="10" s="1"/>
  <c r="AL284" i="10" s="1"/>
  <c r="AG283" i="10"/>
  <c r="AH283" i="10" s="1"/>
  <c r="AI283" i="10" s="1"/>
  <c r="AJ283" i="10" s="1"/>
  <c r="AK283" i="10" s="1"/>
  <c r="AL283" i="10" s="1"/>
  <c r="AG91" i="10"/>
  <c r="AH91" i="10" s="1"/>
  <c r="AI91" i="10" s="1"/>
  <c r="AJ91" i="10" s="1"/>
  <c r="AK91" i="10" s="1"/>
  <c r="AL91" i="10" s="1"/>
  <c r="AG310" i="10"/>
  <c r="AH310" i="10" s="1"/>
  <c r="AI310" i="10" s="1"/>
  <c r="AJ310" i="10" s="1"/>
  <c r="AK310" i="10" s="1"/>
  <c r="AL310" i="10" s="1"/>
  <c r="AG264" i="10"/>
  <c r="AH264" i="10" s="1"/>
  <c r="AI264" i="10" s="1"/>
  <c r="AJ264" i="10" s="1"/>
  <c r="AK264" i="10" s="1"/>
  <c r="AL264" i="10" s="1"/>
  <c r="AG263" i="10"/>
  <c r="AH263" i="10" s="1"/>
  <c r="AI263" i="10" s="1"/>
  <c r="AJ263" i="10" s="1"/>
  <c r="AK263" i="10" s="1"/>
  <c r="AL263" i="10" s="1"/>
  <c r="AG262" i="10"/>
  <c r="AH262" i="10" s="1"/>
  <c r="AI262" i="10" s="1"/>
  <c r="AJ262" i="10" s="1"/>
  <c r="AK262" i="10" s="1"/>
  <c r="AL262" i="10" s="1"/>
  <c r="AG261" i="10"/>
  <c r="AH261" i="10" s="1"/>
  <c r="AI261" i="10" s="1"/>
  <c r="AJ261" i="10" s="1"/>
  <c r="AK261" i="10" s="1"/>
  <c r="AL261" i="10" s="1"/>
  <c r="AG260" i="10"/>
  <c r="AH260" i="10" s="1"/>
  <c r="AI260" i="10" s="1"/>
  <c r="AJ260" i="10" s="1"/>
  <c r="AK260" i="10" s="1"/>
  <c r="AL260" i="10" s="1"/>
  <c r="AG259" i="10"/>
  <c r="AH259" i="10" s="1"/>
  <c r="AI259" i="10" s="1"/>
  <c r="AJ259" i="10" s="1"/>
  <c r="AK259" i="10" s="1"/>
  <c r="AL259" i="10" s="1"/>
  <c r="AG258" i="10"/>
  <c r="AH258" i="10" s="1"/>
  <c r="AI258" i="10" s="1"/>
  <c r="AJ258" i="10" s="1"/>
  <c r="AK258" i="10" s="1"/>
  <c r="AL258" i="10" s="1"/>
  <c r="AG256" i="10"/>
  <c r="AH256" i="10" s="1"/>
  <c r="AI256" i="10" s="1"/>
  <c r="AJ256" i="10" s="1"/>
  <c r="AK256" i="10" s="1"/>
  <c r="AL256" i="10" s="1"/>
  <c r="AG255" i="10"/>
  <c r="AH255" i="10" s="1"/>
  <c r="AI255" i="10" s="1"/>
  <c r="AJ255" i="10" s="1"/>
  <c r="AK255" i="10" s="1"/>
  <c r="AL255" i="10" s="1"/>
  <c r="AG254" i="10"/>
  <c r="AH254" i="10" s="1"/>
  <c r="AI254" i="10" s="1"/>
  <c r="AJ254" i="10" s="1"/>
  <c r="AK254" i="10" s="1"/>
  <c r="AL254" i="10" s="1"/>
  <c r="AG253" i="10"/>
  <c r="AH253" i="10" s="1"/>
  <c r="AI253" i="10" s="1"/>
  <c r="AJ253" i="10" s="1"/>
  <c r="AK253" i="10" s="1"/>
  <c r="AL253" i="10" s="1"/>
  <c r="AG252" i="10"/>
  <c r="AH252" i="10" s="1"/>
  <c r="AI252" i="10" s="1"/>
  <c r="AJ252" i="10" s="1"/>
  <c r="AK252" i="10" s="1"/>
  <c r="AL252" i="10" s="1"/>
  <c r="AG251" i="10"/>
  <c r="AH251" i="10" s="1"/>
  <c r="AI251" i="10" s="1"/>
  <c r="AJ251" i="10" s="1"/>
  <c r="AK251" i="10" s="1"/>
  <c r="AL251" i="10" s="1"/>
  <c r="AG250" i="10"/>
  <c r="AH250" i="10" s="1"/>
  <c r="AI250" i="10" s="1"/>
  <c r="AJ250" i="10" s="1"/>
  <c r="AK250" i="10" s="1"/>
  <c r="AL250" i="10" s="1"/>
  <c r="AG249" i="10"/>
  <c r="AH249" i="10" s="1"/>
  <c r="AI249" i="10" s="1"/>
  <c r="AJ249" i="10" s="1"/>
  <c r="AK249" i="10" s="1"/>
  <c r="AL249" i="10" s="1"/>
  <c r="AG247" i="10"/>
  <c r="AH247" i="10" s="1"/>
  <c r="AI247" i="10" s="1"/>
  <c r="AJ247" i="10" s="1"/>
  <c r="AK247" i="10" s="1"/>
  <c r="AL247" i="10" s="1"/>
  <c r="AG69" i="10"/>
  <c r="AH69" i="10" s="1"/>
  <c r="AI69" i="10" s="1"/>
  <c r="AJ69" i="10" s="1"/>
  <c r="AK69" i="10" s="1"/>
  <c r="AL69" i="10" s="1"/>
  <c r="AG68" i="10"/>
  <c r="AH68" i="10" s="1"/>
  <c r="AI68" i="10" s="1"/>
  <c r="AJ68" i="10" s="1"/>
  <c r="AK68" i="10" s="1"/>
  <c r="AL68" i="10" s="1"/>
  <c r="AG67" i="10"/>
  <c r="AH67" i="10" s="1"/>
  <c r="AI67" i="10" s="1"/>
  <c r="AJ67" i="10" s="1"/>
  <c r="AK67" i="10" s="1"/>
  <c r="AL67" i="10" s="1"/>
  <c r="AG66" i="10"/>
  <c r="AH66" i="10" s="1"/>
  <c r="AI66" i="10" s="1"/>
  <c r="AJ66" i="10" s="1"/>
  <c r="AK66" i="10" s="1"/>
  <c r="AL66" i="10" s="1"/>
  <c r="AG65" i="10"/>
  <c r="AH65" i="10" s="1"/>
  <c r="AI65" i="10" s="1"/>
  <c r="AJ65" i="10" s="1"/>
  <c r="AK65" i="10" s="1"/>
  <c r="AL65" i="10" s="1"/>
  <c r="AG64" i="10"/>
  <c r="AH64" i="10" s="1"/>
  <c r="AI64" i="10" s="1"/>
  <c r="AJ64" i="10" s="1"/>
  <c r="AK64" i="10" s="1"/>
  <c r="AL64" i="10" s="1"/>
  <c r="AG276" i="10"/>
  <c r="AH276" i="10" s="1"/>
  <c r="AI276" i="10" s="1"/>
  <c r="AJ276" i="10" s="1"/>
  <c r="AK276" i="10" s="1"/>
  <c r="AL276" i="10" s="1"/>
  <c r="AG275" i="10"/>
  <c r="AH275" i="10" s="1"/>
  <c r="AI275" i="10" s="1"/>
  <c r="AJ275" i="10" s="1"/>
  <c r="AK275" i="10" s="1"/>
  <c r="AL275" i="10" s="1"/>
  <c r="AG274" i="10"/>
  <c r="AH274" i="10" s="1"/>
  <c r="AI274" i="10" s="1"/>
  <c r="AJ274" i="10" s="1"/>
  <c r="AK274" i="10" s="1"/>
  <c r="AL274" i="10" s="1"/>
  <c r="AG246" i="10"/>
  <c r="AH246" i="10" s="1"/>
  <c r="AI246" i="10" s="1"/>
  <c r="AJ246" i="10" s="1"/>
  <c r="AK246" i="10" s="1"/>
  <c r="AL246" i="10" s="1"/>
  <c r="AG245" i="10"/>
  <c r="AH245" i="10" s="1"/>
  <c r="AI245" i="10" s="1"/>
  <c r="AJ245" i="10" s="1"/>
  <c r="AK245" i="10" s="1"/>
  <c r="AL245" i="10" s="1"/>
  <c r="AG244" i="10"/>
  <c r="AH244" i="10" s="1"/>
  <c r="AI244" i="10" s="1"/>
  <c r="AJ244" i="10" s="1"/>
  <c r="AK244" i="10" s="1"/>
  <c r="AL244" i="10" s="1"/>
  <c r="AG243" i="10"/>
  <c r="AH243" i="10" s="1"/>
  <c r="AI243" i="10" s="1"/>
  <c r="AJ243" i="10" s="1"/>
  <c r="AK243" i="10" s="1"/>
  <c r="AL243" i="10" s="1"/>
  <c r="AG242" i="10"/>
  <c r="AH242" i="10" s="1"/>
  <c r="AI242" i="10" s="1"/>
  <c r="AJ242" i="10" s="1"/>
  <c r="AK242" i="10" s="1"/>
  <c r="AL242" i="10" s="1"/>
  <c r="AG241" i="10"/>
  <c r="AH241" i="10" s="1"/>
  <c r="AI241" i="10" s="1"/>
  <c r="AJ241" i="10" s="1"/>
  <c r="AK241" i="10" s="1"/>
  <c r="AL241" i="10" s="1"/>
  <c r="AG240" i="10"/>
  <c r="AH240" i="10" s="1"/>
  <c r="AI240" i="10" s="1"/>
  <c r="AJ240" i="10" s="1"/>
  <c r="AK240" i="10" s="1"/>
  <c r="AL240" i="10" s="1"/>
  <c r="AG239" i="10"/>
  <c r="AH239" i="10" s="1"/>
  <c r="AI239" i="10" s="1"/>
  <c r="AJ239" i="10" s="1"/>
  <c r="AK239" i="10" s="1"/>
  <c r="AL239" i="10" s="1"/>
  <c r="AG238" i="10"/>
  <c r="AH238" i="10" s="1"/>
  <c r="AI238" i="10" s="1"/>
  <c r="AJ238" i="10" s="1"/>
  <c r="AK238" i="10" s="1"/>
  <c r="AL238" i="10" s="1"/>
  <c r="AG237" i="10"/>
  <c r="AH237" i="10" s="1"/>
  <c r="AI237" i="10" s="1"/>
  <c r="AJ237" i="10" s="1"/>
  <c r="AK237" i="10" s="1"/>
  <c r="AL237" i="10" s="1"/>
  <c r="AG236" i="10"/>
  <c r="AH236" i="10" s="1"/>
  <c r="AI236" i="10" s="1"/>
  <c r="AJ236" i="10" s="1"/>
  <c r="AK236" i="10" s="1"/>
  <c r="AL236" i="10" s="1"/>
  <c r="AG233" i="10"/>
  <c r="AH233" i="10" s="1"/>
  <c r="AI233" i="10" s="1"/>
  <c r="AJ233" i="10" s="1"/>
  <c r="AK233" i="10" s="1"/>
  <c r="AL233" i="10" s="1"/>
  <c r="AG232" i="10"/>
  <c r="AH232" i="10" s="1"/>
  <c r="AI232" i="10" s="1"/>
  <c r="AJ232" i="10" s="1"/>
  <c r="AK232" i="10" s="1"/>
  <c r="AL232" i="10" s="1"/>
  <c r="AG230" i="10"/>
  <c r="AH230" i="10" s="1"/>
  <c r="AI230" i="10" s="1"/>
  <c r="AJ230" i="10" s="1"/>
  <c r="AK230" i="10" s="1"/>
  <c r="AL230" i="10" s="1"/>
  <c r="AG227" i="10"/>
  <c r="AH227" i="10" s="1"/>
  <c r="AI227" i="10" s="1"/>
  <c r="AJ227" i="10" s="1"/>
  <c r="AK227" i="10" s="1"/>
  <c r="AL227" i="10" s="1"/>
  <c r="AG224" i="10"/>
  <c r="AH224" i="10" s="1"/>
  <c r="AI224" i="10" s="1"/>
  <c r="AJ224" i="10" s="1"/>
  <c r="AK224" i="10" s="1"/>
  <c r="AL224" i="10" s="1"/>
  <c r="AG222" i="10"/>
  <c r="AH222" i="10" s="1"/>
  <c r="AI222" i="10" s="1"/>
  <c r="AJ222" i="10" s="1"/>
  <c r="AK222" i="10" s="1"/>
  <c r="AL222" i="10" s="1"/>
  <c r="AG223" i="10"/>
  <c r="AH223" i="10" s="1"/>
  <c r="AI223" i="10" s="1"/>
  <c r="AJ223" i="10" s="1"/>
  <c r="AK223" i="10" s="1"/>
  <c r="AL223" i="10" s="1"/>
  <c r="AG220" i="10"/>
  <c r="AH220" i="10" s="1"/>
  <c r="AI220" i="10" s="1"/>
  <c r="AJ220" i="10" s="1"/>
  <c r="AK220" i="10" s="1"/>
  <c r="AL220" i="10" s="1"/>
  <c r="AG221" i="10"/>
  <c r="AH221" i="10" s="1"/>
  <c r="AI221" i="10" s="1"/>
  <c r="AJ221" i="10" s="1"/>
  <c r="AK221" i="10" s="1"/>
  <c r="AL221" i="10" s="1"/>
  <c r="AG218" i="10"/>
  <c r="AH218" i="10" s="1"/>
  <c r="AI218" i="10" s="1"/>
  <c r="AJ218" i="10" s="1"/>
  <c r="AK218" i="10" s="1"/>
  <c r="AL218" i="10" s="1"/>
  <c r="AG216" i="10"/>
  <c r="AH216" i="10" s="1"/>
  <c r="AI216" i="10" s="1"/>
  <c r="AJ216" i="10" s="1"/>
  <c r="AK216" i="10" s="1"/>
  <c r="AL216" i="10" s="1"/>
  <c r="AG215" i="10"/>
  <c r="AH215" i="10" s="1"/>
  <c r="AI215" i="10" s="1"/>
  <c r="AJ215" i="10" s="1"/>
  <c r="AK215" i="10" s="1"/>
  <c r="AL215" i="10" s="1"/>
  <c r="AG206" i="10"/>
  <c r="AH206" i="10" s="1"/>
  <c r="AI206" i="10" s="1"/>
  <c r="AJ206" i="10" s="1"/>
  <c r="AK206" i="10" s="1"/>
  <c r="AL206" i="10" s="1"/>
  <c r="AG205" i="10"/>
  <c r="AH205" i="10" s="1"/>
  <c r="AI205" i="10" s="1"/>
  <c r="AJ205" i="10" s="1"/>
  <c r="AK205" i="10" s="1"/>
  <c r="AL205" i="10" s="1"/>
  <c r="AG204" i="10"/>
  <c r="AH204" i="10" s="1"/>
  <c r="AI204" i="10" s="1"/>
  <c r="AJ204" i="10" s="1"/>
  <c r="AK204" i="10" s="1"/>
  <c r="AL204" i="10" s="1"/>
  <c r="AG203" i="10"/>
  <c r="AH203" i="10" s="1"/>
  <c r="AI203" i="10" s="1"/>
  <c r="AJ203" i="10" s="1"/>
  <c r="AK203" i="10" s="1"/>
  <c r="AL203" i="10" s="1"/>
  <c r="AG202" i="10"/>
  <c r="AH202" i="10" s="1"/>
  <c r="AI202" i="10" s="1"/>
  <c r="AJ202" i="10" s="1"/>
  <c r="AK202" i="10" s="1"/>
  <c r="AL202" i="10" s="1"/>
  <c r="AG201" i="10"/>
  <c r="AH201" i="10" s="1"/>
  <c r="AI201" i="10" s="1"/>
  <c r="AJ201" i="10" s="1"/>
  <c r="AK201" i="10" s="1"/>
  <c r="AL201" i="10" s="1"/>
  <c r="AG200" i="10"/>
  <c r="AH200" i="10" s="1"/>
  <c r="AI200" i="10" s="1"/>
  <c r="AJ200" i="10" s="1"/>
  <c r="AK200" i="10" s="1"/>
  <c r="AL200" i="10" s="1"/>
  <c r="AG199" i="10"/>
  <c r="AH199" i="10" s="1"/>
  <c r="AI199" i="10" s="1"/>
  <c r="AJ199" i="10" s="1"/>
  <c r="AK199" i="10" s="1"/>
  <c r="AL199" i="10" s="1"/>
  <c r="AG196" i="10"/>
  <c r="AH196" i="10" s="1"/>
  <c r="AI196" i="10" s="1"/>
  <c r="AJ196" i="10" s="1"/>
  <c r="AK196" i="10" s="1"/>
  <c r="AL196" i="10" s="1"/>
  <c r="AG195" i="10"/>
  <c r="AH195" i="10" s="1"/>
  <c r="AI195" i="10" s="1"/>
  <c r="AJ195" i="10" s="1"/>
  <c r="AK195" i="10" s="1"/>
  <c r="AL195" i="10" s="1"/>
  <c r="AG194" i="10"/>
  <c r="AH194" i="10" s="1"/>
  <c r="AI194" i="10" s="1"/>
  <c r="AJ194" i="10" s="1"/>
  <c r="AK194" i="10" s="1"/>
  <c r="AL194" i="10" s="1"/>
  <c r="AG193" i="10"/>
  <c r="AH193" i="10" s="1"/>
  <c r="AI193" i="10" s="1"/>
  <c r="AJ193" i="10" s="1"/>
  <c r="AK193" i="10" s="1"/>
  <c r="AL193" i="10" s="1"/>
  <c r="AG192" i="10"/>
  <c r="AH192" i="10" s="1"/>
  <c r="AI192" i="10" s="1"/>
  <c r="AJ192" i="10" s="1"/>
  <c r="AK192" i="10" s="1"/>
  <c r="AL192" i="10" s="1"/>
  <c r="AG191" i="10"/>
  <c r="AH191" i="10" s="1"/>
  <c r="AI191" i="10" s="1"/>
  <c r="AJ191" i="10" s="1"/>
  <c r="AK191" i="10" s="1"/>
  <c r="AL191" i="10" s="1"/>
  <c r="AG190" i="10"/>
  <c r="AH190" i="10" s="1"/>
  <c r="AI190" i="10" s="1"/>
  <c r="AJ190" i="10" s="1"/>
  <c r="AK190" i="10" s="1"/>
  <c r="AL190" i="10" s="1"/>
  <c r="AG187" i="10"/>
  <c r="AH187" i="10" s="1"/>
  <c r="AI187" i="10" s="1"/>
  <c r="AJ187" i="10" s="1"/>
  <c r="AK187" i="10" s="1"/>
  <c r="AL187" i="10" s="1"/>
  <c r="AG185" i="10"/>
  <c r="AH185" i="10" s="1"/>
  <c r="AI185" i="10" s="1"/>
  <c r="AJ185" i="10" s="1"/>
  <c r="AK185" i="10" s="1"/>
  <c r="AL185" i="10" s="1"/>
  <c r="AG184" i="10"/>
  <c r="AH184" i="10" s="1"/>
  <c r="AI184" i="10" s="1"/>
  <c r="AJ184" i="10" s="1"/>
  <c r="AK184" i="10" s="1"/>
  <c r="AL184" i="10" s="1"/>
  <c r="AG183" i="10"/>
  <c r="AH183" i="10" s="1"/>
  <c r="AI183" i="10" s="1"/>
  <c r="AJ183" i="10" s="1"/>
  <c r="AK183" i="10" s="1"/>
  <c r="AL183" i="10" s="1"/>
  <c r="AG182" i="10"/>
  <c r="AH182" i="10" s="1"/>
  <c r="AI182" i="10" s="1"/>
  <c r="AJ182" i="10" s="1"/>
  <c r="AK182" i="10" s="1"/>
  <c r="AL182" i="10" s="1"/>
  <c r="AG181" i="10"/>
  <c r="AH181" i="10" s="1"/>
  <c r="AI181" i="10" s="1"/>
  <c r="AJ181" i="10" s="1"/>
  <c r="AK181" i="10" s="1"/>
  <c r="AL181" i="10" s="1"/>
  <c r="AG178" i="10"/>
  <c r="AH178" i="10" s="1"/>
  <c r="AI178" i="10" s="1"/>
  <c r="AJ178" i="10" s="1"/>
  <c r="AK178" i="10" s="1"/>
  <c r="AL178" i="10" s="1"/>
  <c r="AG177" i="10"/>
  <c r="AH177" i="10" s="1"/>
  <c r="AI177" i="10" s="1"/>
  <c r="AJ177" i="10" s="1"/>
  <c r="AK177" i="10" s="1"/>
  <c r="AL177" i="10" s="1"/>
  <c r="AG176" i="10"/>
  <c r="AH176" i="10" s="1"/>
  <c r="AI176" i="10" s="1"/>
  <c r="AJ176" i="10" s="1"/>
  <c r="AK176" i="10" s="1"/>
  <c r="AL176" i="10" s="1"/>
  <c r="AG175" i="10"/>
  <c r="AH175" i="10" s="1"/>
  <c r="AI175" i="10" s="1"/>
  <c r="AJ175" i="10" s="1"/>
  <c r="AK175" i="10" s="1"/>
  <c r="AL175" i="10" s="1"/>
  <c r="AG174" i="10"/>
  <c r="AH174" i="10" s="1"/>
  <c r="AI174" i="10" s="1"/>
  <c r="AJ174" i="10" s="1"/>
  <c r="AK174" i="10" s="1"/>
  <c r="AL174" i="10" s="1"/>
  <c r="AG173" i="10"/>
  <c r="AH173" i="10" s="1"/>
  <c r="AI173" i="10" s="1"/>
  <c r="AJ173" i="10" s="1"/>
  <c r="AK173" i="10" s="1"/>
  <c r="AL173" i="10" s="1"/>
  <c r="AG172" i="10"/>
  <c r="AH172" i="10" s="1"/>
  <c r="AI172" i="10" s="1"/>
  <c r="AJ172" i="10" s="1"/>
  <c r="AK172" i="10" s="1"/>
  <c r="AL172" i="10" s="1"/>
  <c r="AG171" i="10"/>
  <c r="AH171" i="10" s="1"/>
  <c r="AI171" i="10" s="1"/>
  <c r="AJ171" i="10" s="1"/>
  <c r="AK171" i="10" s="1"/>
  <c r="AL171" i="10" s="1"/>
  <c r="AG170" i="10"/>
  <c r="AH170" i="10" s="1"/>
  <c r="AI170" i="10" s="1"/>
  <c r="AJ170" i="10" s="1"/>
  <c r="AK170" i="10" s="1"/>
  <c r="AL170" i="10" s="1"/>
  <c r="AG167" i="10"/>
  <c r="AH167" i="10" s="1"/>
  <c r="AI167" i="10" s="1"/>
  <c r="AJ167" i="10" s="1"/>
  <c r="AK167" i="10" s="1"/>
  <c r="AL167" i="10" s="1"/>
  <c r="AG166" i="10"/>
  <c r="AH166" i="10" s="1"/>
  <c r="AI166" i="10" s="1"/>
  <c r="AJ166" i="10" s="1"/>
  <c r="AK166" i="10" s="1"/>
  <c r="AL166" i="10" s="1"/>
  <c r="AG165" i="10"/>
  <c r="AH165" i="10" s="1"/>
  <c r="AI165" i="10" s="1"/>
  <c r="AJ165" i="10" s="1"/>
  <c r="AK165" i="10" s="1"/>
  <c r="AL165" i="10" s="1"/>
  <c r="AG164" i="10"/>
  <c r="AH164" i="10" s="1"/>
  <c r="AI164" i="10" s="1"/>
  <c r="AJ164" i="10" s="1"/>
  <c r="AK164" i="10" s="1"/>
  <c r="AL164" i="10" s="1"/>
  <c r="AG163" i="10"/>
  <c r="AH163" i="10" s="1"/>
  <c r="AI163" i="10" s="1"/>
  <c r="AJ163" i="10" s="1"/>
  <c r="AK163" i="10" s="1"/>
  <c r="AL163" i="10" s="1"/>
  <c r="AG162" i="10"/>
  <c r="AH162" i="10" s="1"/>
  <c r="AI162" i="10" s="1"/>
  <c r="AJ162" i="10" s="1"/>
  <c r="AK162" i="10" s="1"/>
  <c r="AL162" i="10" s="1"/>
  <c r="AG161" i="10"/>
  <c r="AH161" i="10" s="1"/>
  <c r="AI161" i="10" s="1"/>
  <c r="AJ161" i="10" s="1"/>
  <c r="AK161" i="10" s="1"/>
  <c r="AL161" i="10" s="1"/>
  <c r="AG160" i="10"/>
  <c r="AH160" i="10" s="1"/>
  <c r="AI160" i="10" s="1"/>
  <c r="AJ160" i="10" s="1"/>
  <c r="AK160" i="10" s="1"/>
  <c r="AL160" i="10" s="1"/>
  <c r="AG159" i="10"/>
  <c r="AH159" i="10" s="1"/>
  <c r="AI159" i="10" s="1"/>
  <c r="AJ159" i="10" s="1"/>
  <c r="AK159" i="10" s="1"/>
  <c r="AL159" i="10" s="1"/>
  <c r="AG158" i="10"/>
  <c r="AH158" i="10" s="1"/>
  <c r="AI158" i="10" s="1"/>
  <c r="AJ158" i="10" s="1"/>
  <c r="AK158" i="10" s="1"/>
  <c r="AL158" i="10" s="1"/>
  <c r="AG157" i="10"/>
  <c r="AH157" i="10" s="1"/>
  <c r="AI157" i="10" s="1"/>
  <c r="AJ157" i="10" s="1"/>
  <c r="AK157" i="10" s="1"/>
  <c r="AL157" i="10" s="1"/>
  <c r="AG156" i="10"/>
  <c r="AH156" i="10" s="1"/>
  <c r="AI156" i="10" s="1"/>
  <c r="AJ156" i="10" s="1"/>
  <c r="AK156" i="10" s="1"/>
  <c r="AL156" i="10" s="1"/>
  <c r="AG155" i="10"/>
  <c r="AH155" i="10" s="1"/>
  <c r="AI155" i="10" s="1"/>
  <c r="AJ155" i="10" s="1"/>
  <c r="AK155" i="10" s="1"/>
  <c r="AL155" i="10" s="1"/>
  <c r="AG154" i="10"/>
  <c r="AH154" i="10" s="1"/>
  <c r="AI154" i="10" s="1"/>
  <c r="AJ154" i="10" s="1"/>
  <c r="AK154" i="10" s="1"/>
  <c r="AL154" i="10" s="1"/>
  <c r="AG153" i="10"/>
  <c r="AH153" i="10" s="1"/>
  <c r="AI153" i="10" s="1"/>
  <c r="AJ153" i="10" s="1"/>
  <c r="AK153" i="10" s="1"/>
  <c r="AL153" i="10" s="1"/>
  <c r="AG152" i="10"/>
  <c r="AH152" i="10" s="1"/>
  <c r="AI152" i="10" s="1"/>
  <c r="AJ152" i="10" s="1"/>
  <c r="AK152" i="10" s="1"/>
  <c r="AL152" i="10" s="1"/>
  <c r="AG151" i="10"/>
  <c r="AH151" i="10" s="1"/>
  <c r="AI151" i="10" s="1"/>
  <c r="AJ151" i="10" s="1"/>
  <c r="AK151" i="10" s="1"/>
  <c r="AL151" i="10" s="1"/>
  <c r="AG150" i="10"/>
  <c r="AH150" i="10" s="1"/>
  <c r="AI150" i="10" s="1"/>
  <c r="AJ150" i="10" s="1"/>
  <c r="AK150" i="10" s="1"/>
  <c r="AL150" i="10" s="1"/>
  <c r="AG149" i="10"/>
  <c r="AH149" i="10" s="1"/>
  <c r="AI149" i="10" s="1"/>
  <c r="AJ149" i="10" s="1"/>
  <c r="AK149" i="10" s="1"/>
  <c r="AL149" i="10" s="1"/>
  <c r="AG148" i="10"/>
  <c r="AH148" i="10" s="1"/>
  <c r="AI148" i="10" s="1"/>
  <c r="AJ148" i="10" s="1"/>
  <c r="AK148" i="10" s="1"/>
  <c r="AL148" i="10" s="1"/>
  <c r="AG147" i="10"/>
  <c r="AH147" i="10" s="1"/>
  <c r="AI147" i="10" s="1"/>
  <c r="AJ147" i="10" s="1"/>
  <c r="AK147" i="10" s="1"/>
  <c r="AL147" i="10" s="1"/>
  <c r="AG146" i="10"/>
  <c r="AH146" i="10" s="1"/>
  <c r="AI146" i="10" s="1"/>
  <c r="AJ146" i="10" s="1"/>
  <c r="AK146" i="10" s="1"/>
  <c r="AL146" i="10" s="1"/>
  <c r="AG145" i="10"/>
  <c r="AH145" i="10" s="1"/>
  <c r="AI145" i="10" s="1"/>
  <c r="AJ145" i="10" s="1"/>
  <c r="AK145" i="10" s="1"/>
  <c r="AL145" i="10" s="1"/>
  <c r="AG144" i="10"/>
  <c r="AH144" i="10" s="1"/>
  <c r="AI144" i="10" s="1"/>
  <c r="AJ144" i="10" s="1"/>
  <c r="AK144" i="10" s="1"/>
  <c r="AL144" i="10" s="1"/>
  <c r="AG143" i="10"/>
  <c r="AH143" i="10" s="1"/>
  <c r="AI143" i="10" s="1"/>
  <c r="AJ143" i="10" s="1"/>
  <c r="AK143" i="10" s="1"/>
  <c r="AL143" i="10" s="1"/>
  <c r="AG142" i="10"/>
  <c r="AH142" i="10" s="1"/>
  <c r="AI142" i="10" s="1"/>
  <c r="AJ142" i="10" s="1"/>
  <c r="AK142" i="10" s="1"/>
  <c r="AL142" i="10" s="1"/>
  <c r="AG141" i="10"/>
  <c r="AH141" i="10" s="1"/>
  <c r="AI141" i="10" s="1"/>
  <c r="AJ141" i="10" s="1"/>
  <c r="AK141" i="10" s="1"/>
  <c r="AL141" i="10" s="1"/>
  <c r="AG140" i="10"/>
  <c r="AH140" i="10" s="1"/>
  <c r="AI140" i="10" s="1"/>
  <c r="AJ140" i="10" s="1"/>
  <c r="AK140" i="10" s="1"/>
  <c r="AL140" i="10" s="1"/>
  <c r="AG139" i="10"/>
  <c r="AH139" i="10" s="1"/>
  <c r="AI139" i="10" s="1"/>
  <c r="AJ139" i="10" s="1"/>
  <c r="AK139" i="10" s="1"/>
  <c r="AL139" i="10" s="1"/>
  <c r="AG138" i="10"/>
  <c r="AH138" i="10" s="1"/>
  <c r="AI138" i="10" s="1"/>
  <c r="AJ138" i="10" s="1"/>
  <c r="AK138" i="10" s="1"/>
  <c r="AL138" i="10" s="1"/>
  <c r="AG137" i="10"/>
  <c r="AH137" i="10" s="1"/>
  <c r="AI137" i="10" s="1"/>
  <c r="AJ137" i="10" s="1"/>
  <c r="AK137" i="10" s="1"/>
  <c r="AL137" i="10" s="1"/>
  <c r="AG136" i="10"/>
  <c r="AH136" i="10" s="1"/>
  <c r="AI136" i="10" s="1"/>
  <c r="AJ136" i="10" s="1"/>
  <c r="AK136" i="10" s="1"/>
  <c r="AL136" i="10" s="1"/>
  <c r="AG135" i="10"/>
  <c r="AH135" i="10" s="1"/>
  <c r="AI135" i="10" s="1"/>
  <c r="AJ135" i="10" s="1"/>
  <c r="AK135" i="10" s="1"/>
  <c r="AL135" i="10" s="1"/>
  <c r="AG134" i="10"/>
  <c r="AH134" i="10" s="1"/>
  <c r="AI134" i="10" s="1"/>
  <c r="AJ134" i="10" s="1"/>
  <c r="AK134" i="10" s="1"/>
  <c r="AL134" i="10" s="1"/>
  <c r="AG61" i="10"/>
  <c r="AH61" i="10" s="1"/>
  <c r="AI61" i="10" s="1"/>
  <c r="AJ61" i="10" s="1"/>
  <c r="AK61" i="10" s="1"/>
  <c r="AL61" i="10" s="1"/>
  <c r="AG133" i="10"/>
  <c r="AH133" i="10" s="1"/>
  <c r="AI133" i="10" s="1"/>
  <c r="AJ133" i="10" s="1"/>
  <c r="AK133" i="10" s="1"/>
  <c r="AL133" i="10" s="1"/>
  <c r="AG132" i="10"/>
  <c r="AH132" i="10" s="1"/>
  <c r="AI132" i="10" s="1"/>
  <c r="AJ132" i="10" s="1"/>
  <c r="AK132" i="10" s="1"/>
  <c r="AL132" i="10" s="1"/>
  <c r="AG81" i="10"/>
  <c r="AH81" i="10" s="1"/>
  <c r="AI81" i="10" s="1"/>
  <c r="AJ81" i="10" s="1"/>
  <c r="AK81" i="10" s="1"/>
  <c r="AL81" i="10" s="1"/>
  <c r="AG131" i="10"/>
  <c r="AH131" i="10" s="1"/>
  <c r="AI131" i="10" s="1"/>
  <c r="AJ131" i="10" s="1"/>
  <c r="AK131" i="10" s="1"/>
  <c r="AL131" i="10" s="1"/>
  <c r="AG130" i="10"/>
  <c r="AH130" i="10" s="1"/>
  <c r="AI130" i="10" s="1"/>
  <c r="AJ130" i="10" s="1"/>
  <c r="AK130" i="10" s="1"/>
  <c r="AL130" i="10" s="1"/>
  <c r="AG129" i="10"/>
  <c r="AH129" i="10" s="1"/>
  <c r="AI129" i="10" s="1"/>
  <c r="AJ129" i="10" s="1"/>
  <c r="AK129" i="10" s="1"/>
  <c r="AL129" i="10" s="1"/>
  <c r="AG128" i="10"/>
  <c r="AH128" i="10" s="1"/>
  <c r="AI128" i="10" s="1"/>
  <c r="AJ128" i="10" s="1"/>
  <c r="AK128" i="10" s="1"/>
  <c r="AL128" i="10" s="1"/>
  <c r="AG127" i="10"/>
  <c r="AH127" i="10" s="1"/>
  <c r="AI127" i="10" s="1"/>
  <c r="AJ127" i="10" s="1"/>
  <c r="AK127" i="10" s="1"/>
  <c r="AL127" i="10" s="1"/>
  <c r="AG125" i="10"/>
  <c r="AH125" i="10" s="1"/>
  <c r="AI125" i="10" s="1"/>
  <c r="AJ125" i="10" s="1"/>
  <c r="AK125" i="10" s="1"/>
  <c r="AL125" i="10" s="1"/>
  <c r="AG270" i="10"/>
  <c r="AH270" i="10" s="1"/>
  <c r="AI270" i="10" s="1"/>
  <c r="AJ270" i="10" s="1"/>
  <c r="AK270" i="10" s="1"/>
  <c r="AL270" i="10" s="1"/>
  <c r="AG269" i="10"/>
  <c r="AH269" i="10" s="1"/>
  <c r="AI269" i="10" s="1"/>
  <c r="AJ269" i="10" s="1"/>
  <c r="AK269" i="10" s="1"/>
  <c r="AL269" i="10" s="1"/>
  <c r="AG268" i="10"/>
  <c r="AH268" i="10" s="1"/>
  <c r="AI268" i="10" s="1"/>
  <c r="AJ268" i="10" s="1"/>
  <c r="AK268" i="10" s="1"/>
  <c r="AL268" i="10" s="1"/>
  <c r="AG267" i="10"/>
  <c r="AH267" i="10" s="1"/>
  <c r="AI267" i="10" s="1"/>
  <c r="AJ267" i="10" s="1"/>
  <c r="AK267" i="10" s="1"/>
  <c r="AL267" i="10" s="1"/>
  <c r="AG266" i="10"/>
  <c r="AH266" i="10" s="1"/>
  <c r="AI266" i="10" s="1"/>
  <c r="AJ266" i="10" s="1"/>
  <c r="AK266" i="10" s="1"/>
  <c r="AL266" i="10" s="1"/>
  <c r="AG265" i="10"/>
  <c r="AH265" i="10" s="1"/>
  <c r="AI265" i="10" s="1"/>
  <c r="AJ265" i="10" s="1"/>
  <c r="AK265" i="10" s="1"/>
  <c r="AL265" i="10" s="1"/>
  <c r="AG273" i="10"/>
  <c r="AH273" i="10" s="1"/>
  <c r="AI273" i="10" s="1"/>
  <c r="AJ273" i="10" s="1"/>
  <c r="AK273" i="10" s="1"/>
  <c r="AL273" i="10" s="1"/>
  <c r="AG272" i="10"/>
  <c r="AH272" i="10" s="1"/>
  <c r="AI272" i="10" s="1"/>
  <c r="AJ272" i="10" s="1"/>
  <c r="AK272" i="10" s="1"/>
  <c r="AL272" i="10" s="1"/>
  <c r="AG271" i="10"/>
  <c r="AH271" i="10" s="1"/>
  <c r="AI271" i="10" s="1"/>
  <c r="AJ271" i="10" s="1"/>
  <c r="AK271" i="10" s="1"/>
  <c r="AL271" i="10" s="1"/>
  <c r="AG523" i="10" l="1"/>
  <c r="AH523" i="10" s="1"/>
  <c r="AI523" i="10" s="1"/>
  <c r="AJ523" i="10" s="1"/>
  <c r="AK523" i="10" s="1"/>
  <c r="AL523" i="10" s="1"/>
  <c r="AG115" i="10"/>
  <c r="AH115" i="10" s="1"/>
  <c r="AI115" i="10" s="1"/>
  <c r="AJ115" i="10" s="1"/>
  <c r="AK115" i="10" s="1"/>
  <c r="AL115" i="10" s="1"/>
  <c r="AG116" i="10"/>
  <c r="AH116" i="10" s="1"/>
  <c r="AI116" i="10" s="1"/>
  <c r="AJ116" i="10" s="1"/>
  <c r="AK116" i="10" s="1"/>
  <c r="AL116" i="10" s="1"/>
  <c r="AG524" i="10"/>
  <c r="AH524" i="10" s="1"/>
  <c r="AI524" i="10" s="1"/>
  <c r="AJ524" i="10" s="1"/>
  <c r="AK524" i="10" s="1"/>
  <c r="AL524" i="10" s="1"/>
  <c r="AG111" i="10"/>
  <c r="AH111" i="10" s="1"/>
  <c r="AI111" i="10" s="1"/>
  <c r="AJ111" i="10" s="1"/>
  <c r="AK111" i="10" s="1"/>
  <c r="AL111" i="10" s="1"/>
  <c r="AG513" i="10"/>
  <c r="AH513" i="10" s="1"/>
  <c r="AI513" i="10" s="1"/>
  <c r="AJ513" i="10" s="1"/>
  <c r="AK513" i="10" s="1"/>
  <c r="AL513" i="10" s="1"/>
  <c r="AG333" i="10"/>
  <c r="AH333" i="10" s="1"/>
  <c r="AI333" i="10" s="1"/>
  <c r="AJ333" i="10" s="1"/>
  <c r="AK333" i="10" s="1"/>
  <c r="AL333" i="10" s="1"/>
  <c r="AG112" i="10"/>
  <c r="AH112" i="10" s="1"/>
  <c r="AI112" i="10" s="1"/>
  <c r="AJ112" i="10" s="1"/>
  <c r="AK112" i="10" s="1"/>
  <c r="AL112" i="10" s="1"/>
  <c r="AG514" i="10"/>
  <c r="AH514" i="10" s="1"/>
  <c r="AI514" i="10" s="1"/>
  <c r="AJ514" i="10" s="1"/>
  <c r="AK514" i="10" s="1"/>
  <c r="AL514" i="10" s="1"/>
  <c r="AG334" i="10"/>
  <c r="AH334" i="10" s="1"/>
  <c r="AI334" i="10" s="1"/>
  <c r="AJ334" i="10" s="1"/>
  <c r="AK334" i="10" s="1"/>
  <c r="AL334" i="10" s="1"/>
  <c r="AG113" i="10"/>
  <c r="AH113" i="10" s="1"/>
  <c r="AI113" i="10" s="1"/>
  <c r="AJ113" i="10" s="1"/>
  <c r="AK113" i="10" s="1"/>
  <c r="AL113" i="10" s="1"/>
  <c r="AG518" i="10"/>
  <c r="AH518" i="10" s="1"/>
  <c r="AI518" i="10" s="1"/>
  <c r="AJ518" i="10" s="1"/>
  <c r="AK518" i="10" s="1"/>
  <c r="AL518" i="10" s="1"/>
  <c r="AG335" i="10"/>
  <c r="AH335" i="10" s="1"/>
  <c r="AI335" i="10" s="1"/>
  <c r="AJ335" i="10" s="1"/>
  <c r="AK335" i="10" s="1"/>
  <c r="AL335" i="10" s="1"/>
  <c r="AG114" i="10"/>
  <c r="AH114" i="10" s="1"/>
  <c r="AI114" i="10" s="1"/>
  <c r="AJ114" i="10" s="1"/>
  <c r="AK114" i="10" s="1"/>
  <c r="AL114" i="10" s="1"/>
  <c r="AG338" i="10"/>
  <c r="AH338" i="10" s="1"/>
  <c r="AI338" i="10" s="1"/>
  <c r="AJ338" i="10" s="1"/>
  <c r="AK338" i="10" s="1"/>
  <c r="AL338" i="10" s="1"/>
  <c r="AG516" i="10"/>
  <c r="AH516" i="10" s="1"/>
  <c r="AI516" i="10" s="1"/>
  <c r="AJ516" i="10" s="1"/>
  <c r="AK516" i="10" s="1"/>
  <c r="AL516" i="10" s="1"/>
  <c r="AG300" i="10"/>
  <c r="AH300" i="10" s="1"/>
  <c r="AI300" i="10" s="1"/>
  <c r="AJ300" i="10" s="1"/>
  <c r="AK300" i="10" s="1"/>
  <c r="AL300" i="10" s="1"/>
  <c r="AG7" i="10"/>
  <c r="AH7" i="10" s="1"/>
  <c r="AI7" i="10" s="1"/>
  <c r="AJ7" i="10" s="1"/>
  <c r="AK7" i="10" s="1"/>
  <c r="AL7" i="10" s="1"/>
  <c r="AG393" i="10"/>
  <c r="AH393" i="10" s="1"/>
  <c r="AI393" i="10" s="1"/>
  <c r="AJ393" i="10" s="1"/>
  <c r="AK393" i="10" s="1"/>
  <c r="AL393" i="10" s="1"/>
  <c r="AG8" i="10"/>
  <c r="AH8" i="10" s="1"/>
  <c r="AI8" i="10" s="1"/>
  <c r="AJ8" i="10" s="1"/>
  <c r="AK8" i="10" s="1"/>
  <c r="AL8" i="10" s="1"/>
  <c r="AG301" i="10"/>
  <c r="AH301" i="10" s="1"/>
  <c r="AI301" i="10" s="1"/>
  <c r="AJ301" i="10" s="1"/>
  <c r="AK301" i="10" s="1"/>
  <c r="AL301" i="10" s="1"/>
  <c r="AG9" i="10"/>
  <c r="AH9" i="10" s="1"/>
  <c r="AI9" i="10" s="1"/>
  <c r="AJ9" i="10" s="1"/>
  <c r="AK9" i="10" s="1"/>
  <c r="AL9" i="10" s="1"/>
  <c r="AG298" i="10"/>
  <c r="AH298" i="10" s="1"/>
  <c r="AI298" i="10" s="1"/>
  <c r="AJ298" i="10" s="1"/>
  <c r="AK298" i="10" s="1"/>
  <c r="AL298" i="10" s="1"/>
  <c r="AG395" i="10"/>
  <c r="AH395" i="10" s="1"/>
  <c r="AI395" i="10" s="1"/>
  <c r="AJ395" i="10" s="1"/>
  <c r="AK395" i="10" s="1"/>
  <c r="AL395" i="10" s="1"/>
  <c r="AG394" i="10"/>
  <c r="AH394" i="10" s="1"/>
  <c r="AI394" i="10" s="1"/>
  <c r="AJ394" i="10" s="1"/>
  <c r="AK394" i="10" s="1"/>
  <c r="AL394" i="10" s="1"/>
  <c r="AG299" i="10"/>
  <c r="AH299" i="10" s="1"/>
  <c r="AI299" i="10" s="1"/>
  <c r="AJ299" i="10" s="1"/>
  <c r="AK299" i="10" s="1"/>
  <c r="AL299" i="10" s="1"/>
  <c r="AG10" i="10"/>
  <c r="AH10" i="10" s="1"/>
  <c r="AI10" i="10" s="1"/>
  <c r="AJ10" i="10" s="1"/>
  <c r="AK10" i="10" s="1"/>
  <c r="AL10" i="10" s="1"/>
  <c r="AG529" i="10"/>
  <c r="AH529" i="10" s="1"/>
  <c r="AI529" i="10" s="1"/>
  <c r="AJ529" i="10" s="1"/>
  <c r="AK529" i="10" s="1"/>
  <c r="AL529" i="10" s="1"/>
  <c r="AG118" i="10"/>
  <c r="AH118" i="10" s="1"/>
  <c r="AI118" i="10" s="1"/>
  <c r="AJ118" i="10" s="1"/>
  <c r="AK118" i="10" s="1"/>
  <c r="AL118" i="10" s="1"/>
  <c r="AG530" i="10"/>
  <c r="AH530" i="10" s="1"/>
  <c r="AI530" i="10" s="1"/>
  <c r="AJ530" i="10" s="1"/>
  <c r="AK530" i="10" s="1"/>
  <c r="AL530" i="10" s="1"/>
  <c r="AG117" i="10"/>
  <c r="AH117" i="10" s="1"/>
  <c r="AI117" i="10" s="1"/>
  <c r="AJ117" i="10" s="1"/>
  <c r="AK117" i="10" s="1"/>
  <c r="AL117" i="10" s="1"/>
  <c r="AG110" i="10"/>
  <c r="AH110" i="10" s="1"/>
  <c r="AI110" i="10" s="1"/>
  <c r="AJ110" i="10" s="1"/>
  <c r="AK110" i="10" s="1"/>
  <c r="AL110" i="10" s="1"/>
  <c r="AG531" i="10"/>
  <c r="AH531" i="10" s="1"/>
  <c r="AI531" i="10" s="1"/>
  <c r="AJ531" i="10" s="1"/>
  <c r="AK531" i="10" s="1"/>
  <c r="AL531" i="10" s="1"/>
  <c r="AG297" i="10"/>
  <c r="AG49" i="10"/>
  <c r="AH49" i="10" s="1"/>
  <c r="AI49" i="10" s="1"/>
  <c r="AJ49" i="10" s="1"/>
  <c r="AK49" i="10" s="1"/>
  <c r="AL49" i="10" s="1"/>
  <c r="AG405" i="10"/>
  <c r="AG398" i="10"/>
  <c r="AG296" i="10"/>
  <c r="AG50" i="10"/>
  <c r="AH50" i="10" s="1"/>
  <c r="AI50" i="10" s="1"/>
  <c r="AJ50" i="10" s="1"/>
  <c r="AK50" i="10" s="1"/>
  <c r="AL50" i="10" s="1"/>
  <c r="AG404" i="10"/>
  <c r="AG51" i="10"/>
  <c r="AH51" i="10" s="1"/>
  <c r="AI51" i="10" s="1"/>
  <c r="AJ51" i="10" s="1"/>
  <c r="AK51" i="10" s="1"/>
  <c r="AL51" i="10" s="1"/>
  <c r="AG119" i="10"/>
  <c r="AH119" i="10" s="1"/>
  <c r="AI119" i="10" s="1"/>
  <c r="AJ119" i="10" s="1"/>
  <c r="AK119" i="10" s="1"/>
  <c r="AL119" i="10" s="1"/>
  <c r="AG532" i="10"/>
  <c r="AH532" i="10" s="1"/>
  <c r="AI532" i="10" s="1"/>
  <c r="AJ532" i="10" s="1"/>
  <c r="AK532" i="10" s="1"/>
  <c r="AL532" i="10" s="1"/>
  <c r="AG120" i="10"/>
  <c r="AH120" i="10" s="1"/>
  <c r="AI120" i="10" s="1"/>
  <c r="AJ120" i="10" s="1"/>
  <c r="AK120" i="10" s="1"/>
  <c r="AL120" i="10" s="1"/>
  <c r="AG537" i="10"/>
  <c r="AH537" i="10" s="1"/>
  <c r="AI537" i="10" s="1"/>
  <c r="AJ537" i="10" s="1"/>
  <c r="AK537" i="10" s="1"/>
  <c r="AL537" i="10" s="1"/>
  <c r="AG71" i="10"/>
  <c r="AH71" i="10" s="1"/>
  <c r="AI71" i="10" s="1"/>
  <c r="AJ71" i="10" s="1"/>
  <c r="AK71" i="10" s="1"/>
  <c r="AL71" i="10" s="1"/>
  <c r="AG425" i="10"/>
  <c r="AG330" i="10"/>
  <c r="AH330" i="10" s="1"/>
  <c r="AI330" i="10" s="1"/>
  <c r="AJ330" i="10" s="1"/>
  <c r="AK330" i="10" s="1"/>
  <c r="AL330" i="10" s="1"/>
  <c r="AG671" i="10"/>
  <c r="AH671" i="10" s="1"/>
  <c r="AI671" i="10" s="1"/>
  <c r="AJ671" i="10" s="1"/>
  <c r="AK671" i="10" s="1"/>
  <c r="AL671" i="10" s="1"/>
  <c r="AG279" i="10"/>
  <c r="AH279" i="10" s="1"/>
  <c r="AI279" i="10" s="1"/>
  <c r="AJ279" i="10" s="1"/>
  <c r="AK279" i="10" s="1"/>
  <c r="AL279" i="10" s="1"/>
  <c r="AG108" i="10"/>
  <c r="AH108" i="10" s="1"/>
  <c r="AI108" i="10" s="1"/>
  <c r="AJ108" i="10" s="1"/>
  <c r="AK108" i="10" s="1"/>
  <c r="AL108" i="10" s="1"/>
  <c r="AG278" i="10"/>
  <c r="AH278" i="10" s="1"/>
  <c r="AI278" i="10" s="1"/>
  <c r="AJ278" i="10" s="1"/>
  <c r="AK278" i="10" s="1"/>
  <c r="AL278" i="10" s="1"/>
  <c r="AG696" i="10"/>
  <c r="AH696" i="10" s="1"/>
  <c r="AI696" i="10" s="1"/>
  <c r="AJ696" i="10" s="1"/>
  <c r="AK696" i="10" s="1"/>
  <c r="AL696" i="10" s="1"/>
  <c r="AG280" i="10"/>
  <c r="AH280" i="10" s="1"/>
  <c r="AI280" i="10" s="1"/>
  <c r="AJ280" i="10" s="1"/>
  <c r="AK280" i="10" s="1"/>
  <c r="AL280" i="10" s="1"/>
  <c r="AG697" i="10"/>
  <c r="AH697" i="10" s="1"/>
  <c r="AI697" i="10" s="1"/>
  <c r="AJ697" i="10" s="1"/>
  <c r="AK697" i="10" s="1"/>
  <c r="AL697" i="10" s="1"/>
  <c r="AG109" i="10"/>
  <c r="AH109" i="10" s="1"/>
  <c r="AI109" i="10" s="1"/>
  <c r="AJ109" i="10" s="1"/>
  <c r="AK109" i="10" s="1"/>
  <c r="AL109" i="10" s="1"/>
  <c r="AG672" i="10"/>
  <c r="AH672" i="10" s="1"/>
  <c r="AI672" i="10" s="1"/>
  <c r="AJ672" i="10" s="1"/>
  <c r="AK672" i="10" s="1"/>
  <c r="AL672" i="10" s="1"/>
  <c r="AG277" i="10"/>
  <c r="AH277" i="10" s="1"/>
  <c r="AI277" i="10" s="1"/>
  <c r="AJ277" i="10" s="1"/>
  <c r="AK277" i="10" s="1"/>
  <c r="AL277" i="10" s="1"/>
  <c r="AG423" i="10"/>
  <c r="AG70" i="10"/>
  <c r="AH70" i="10" s="1"/>
  <c r="AI70" i="10" s="1"/>
  <c r="AJ70" i="10" s="1"/>
  <c r="AK70" i="10" s="1"/>
  <c r="AL70" i="10" s="1"/>
  <c r="AG615" i="10"/>
  <c r="AH615" i="10" s="1"/>
  <c r="AI615" i="10" s="1"/>
  <c r="AJ615" i="10" s="1"/>
  <c r="AK615" i="10" s="1"/>
  <c r="AL615" i="10" s="1"/>
  <c r="AG121" i="10"/>
  <c r="AH121" i="10" s="1"/>
  <c r="AI121" i="10" s="1"/>
  <c r="AJ121" i="10" s="1"/>
  <c r="AK121" i="10" s="1"/>
  <c r="AL121" i="10" s="1"/>
  <c r="AG122" i="10"/>
  <c r="AH122" i="10" s="1"/>
  <c r="AI122" i="10" s="1"/>
  <c r="AJ122" i="10" s="1"/>
  <c r="AK122" i="10" s="1"/>
  <c r="AL122" i="10" s="1"/>
  <c r="AG616" i="10"/>
  <c r="AH616" i="10" s="1"/>
  <c r="AI616" i="10" s="1"/>
  <c r="AJ616" i="10" s="1"/>
  <c r="AK616" i="10" s="1"/>
  <c r="AL616" i="10" s="1"/>
  <c r="AG124" i="10"/>
  <c r="AH124" i="10" s="1"/>
  <c r="AI124" i="10" s="1"/>
  <c r="AJ124" i="10" s="1"/>
  <c r="AK124" i="10" s="1"/>
  <c r="AL124" i="10" s="1"/>
  <c r="AG123" i="10"/>
  <c r="AH123" i="10" s="1"/>
  <c r="AI123" i="10" s="1"/>
  <c r="AJ123" i="10" s="1"/>
  <c r="AK123" i="10" s="1"/>
  <c r="AL123" i="10" s="1"/>
  <c r="AG617" i="10"/>
  <c r="AH617" i="10" s="1"/>
  <c r="AI617" i="10" s="1"/>
  <c r="AJ617" i="10" s="1"/>
  <c r="AK617" i="10" s="1"/>
  <c r="AL617" i="10" s="1"/>
  <c r="AG618" i="10"/>
  <c r="AH618" i="10" s="1"/>
  <c r="AI618" i="10" s="1"/>
  <c r="AJ618" i="10" s="1"/>
  <c r="AK618" i="10" s="1"/>
  <c r="AL618" i="10" s="1"/>
  <c r="AG619" i="10"/>
  <c r="AH619" i="10" s="1"/>
  <c r="AI619" i="10" s="1"/>
  <c r="AJ619" i="10" s="1"/>
  <c r="AK619" i="10" s="1"/>
  <c r="AL619" i="10" s="1"/>
  <c r="AG126" i="10"/>
  <c r="AH126" i="10" s="1"/>
  <c r="AI126" i="10" s="1"/>
  <c r="AJ126" i="10" s="1"/>
  <c r="AK126" i="10" s="1"/>
  <c r="AL126" i="10" s="1"/>
  <c r="AG56" i="10"/>
  <c r="AH56" i="10" s="1"/>
  <c r="AI56" i="10" s="1"/>
  <c r="AJ56" i="10" s="1"/>
  <c r="AK56" i="10" s="1"/>
  <c r="AL56" i="10" s="1"/>
  <c r="AG438" i="10"/>
  <c r="AH438" i="10" s="1"/>
  <c r="AI438" i="10" s="1"/>
  <c r="AJ438" i="10" s="1"/>
  <c r="AK438" i="10" s="1"/>
  <c r="AL438" i="10" s="1"/>
  <c r="AG437" i="10"/>
  <c r="AH437" i="10" s="1"/>
  <c r="AI437" i="10" s="1"/>
  <c r="AJ437" i="10" s="1"/>
  <c r="AK437" i="10" s="1"/>
  <c r="AL437" i="10" s="1"/>
  <c r="AG55" i="10"/>
  <c r="AH55" i="10" s="1"/>
  <c r="AI55" i="10" s="1"/>
  <c r="AJ55" i="10" s="1"/>
  <c r="AK55" i="10" s="1"/>
  <c r="AL55" i="10" s="1"/>
  <c r="AG409" i="10"/>
  <c r="AG439" i="10"/>
  <c r="AH439" i="10" s="1"/>
  <c r="AI439" i="10" s="1"/>
  <c r="AJ439" i="10" s="1"/>
  <c r="AK439" i="10" s="1"/>
  <c r="AL439" i="10" s="1"/>
  <c r="AG54" i="10"/>
  <c r="AH54" i="10" s="1"/>
  <c r="AI54" i="10" s="1"/>
  <c r="AJ54" i="10" s="1"/>
  <c r="AK54" i="10" s="1"/>
  <c r="AL54" i="10" s="1"/>
  <c r="AG408" i="10"/>
  <c r="AG454" i="10"/>
  <c r="AG82" i="10"/>
  <c r="AH82" i="10" s="1"/>
  <c r="AI82" i="10" s="1"/>
  <c r="AJ82" i="10" s="1"/>
  <c r="AK82" i="10" s="1"/>
  <c r="AL82" i="10" s="1"/>
  <c r="AG58" i="10"/>
  <c r="AH58" i="10" s="1"/>
  <c r="AI58" i="10" s="1"/>
  <c r="AJ58" i="10" s="1"/>
  <c r="AK58" i="10" s="1"/>
  <c r="AL58" i="10" s="1"/>
  <c r="AG414" i="10"/>
  <c r="AG59" i="10"/>
  <c r="AH59" i="10" s="1"/>
  <c r="AI59" i="10" s="1"/>
  <c r="AJ59" i="10" s="1"/>
  <c r="AK59" i="10" s="1"/>
  <c r="AL59" i="10" s="1"/>
  <c r="AG60" i="10"/>
  <c r="AH60" i="10" s="1"/>
  <c r="AI60" i="10" s="1"/>
  <c r="AJ60" i="10" s="1"/>
  <c r="AK60" i="10" s="1"/>
  <c r="AL60" i="10" s="1"/>
  <c r="AG441" i="10"/>
  <c r="AH441" i="10" s="1"/>
  <c r="AI441" i="10" s="1"/>
  <c r="AJ441" i="10" s="1"/>
  <c r="AK441" i="10" s="1"/>
  <c r="AL441" i="10" s="1"/>
  <c r="AG440" i="10"/>
  <c r="AH440" i="10" s="1"/>
  <c r="AI440" i="10" s="1"/>
  <c r="AJ440" i="10" s="1"/>
  <c r="AK440" i="10" s="1"/>
  <c r="AL440" i="10" s="1"/>
  <c r="AG62" i="10"/>
  <c r="AH62" i="10" s="1"/>
  <c r="AI62" i="10" s="1"/>
  <c r="AJ62" i="10" s="1"/>
  <c r="AK62" i="10" s="1"/>
  <c r="AL62" i="10" s="1"/>
  <c r="AG63" i="10"/>
  <c r="AH63" i="10" s="1"/>
  <c r="AI63" i="10" s="1"/>
  <c r="AJ63" i="10" s="1"/>
  <c r="AK63" i="10" s="1"/>
  <c r="AL63" i="10" s="1"/>
  <c r="AG168" i="10"/>
  <c r="AH168" i="10" s="1"/>
  <c r="AI168" i="10" s="1"/>
  <c r="AJ168" i="10" s="1"/>
  <c r="AK168" i="10" s="1"/>
  <c r="AL168" i="10" s="1"/>
  <c r="AG628" i="10"/>
  <c r="AH628" i="10" s="1"/>
  <c r="AI628" i="10" s="1"/>
  <c r="AJ628" i="10" s="1"/>
  <c r="AK628" i="10" s="1"/>
  <c r="AL628" i="10" s="1"/>
  <c r="AG169" i="10"/>
  <c r="AH169" i="10" s="1"/>
  <c r="AI169" i="10" s="1"/>
  <c r="AJ169" i="10" s="1"/>
  <c r="AK169" i="10" s="1"/>
  <c r="AL169" i="10" s="1"/>
  <c r="AG627" i="10"/>
  <c r="AH627" i="10" s="1"/>
  <c r="AI627" i="10" s="1"/>
  <c r="AJ627" i="10" s="1"/>
  <c r="AK627" i="10" s="1"/>
  <c r="AL627" i="10" s="1"/>
  <c r="AG629" i="10"/>
  <c r="AH629" i="10" s="1"/>
  <c r="AI629" i="10" s="1"/>
  <c r="AJ629" i="10" s="1"/>
  <c r="AK629" i="10" s="1"/>
  <c r="AL629" i="10" s="1"/>
  <c r="AG179" i="10"/>
  <c r="AH179" i="10" s="1"/>
  <c r="AI179" i="10" s="1"/>
  <c r="AJ179" i="10" s="1"/>
  <c r="AK179" i="10" s="1"/>
  <c r="AL179" i="10" s="1"/>
  <c r="AG630" i="10"/>
  <c r="AH630" i="10" s="1"/>
  <c r="AI630" i="10" s="1"/>
  <c r="AJ630" i="10" s="1"/>
  <c r="AK630" i="10" s="1"/>
  <c r="AL630" i="10" s="1"/>
  <c r="AG180" i="10"/>
  <c r="AH180" i="10" s="1"/>
  <c r="AI180" i="10" s="1"/>
  <c r="AJ180" i="10" s="1"/>
  <c r="AK180" i="10" s="1"/>
  <c r="AL180" i="10" s="1"/>
  <c r="AG631" i="10"/>
  <c r="AH631" i="10" s="1"/>
  <c r="AI631" i="10" s="1"/>
  <c r="AJ631" i="10" s="1"/>
  <c r="AK631" i="10" s="1"/>
  <c r="AL631" i="10" s="1"/>
  <c r="AG186" i="10"/>
  <c r="AH186" i="10" s="1"/>
  <c r="AI186" i="10" s="1"/>
  <c r="AJ186" i="10" s="1"/>
  <c r="AK186" i="10" s="1"/>
  <c r="AL186" i="10" s="1"/>
  <c r="AG188" i="10"/>
  <c r="AH188" i="10" s="1"/>
  <c r="AI188" i="10" s="1"/>
  <c r="AJ188" i="10" s="1"/>
  <c r="AK188" i="10" s="1"/>
  <c r="AL188" i="10" s="1"/>
  <c r="AG633" i="10"/>
  <c r="AH633" i="10" s="1"/>
  <c r="AI633" i="10" s="1"/>
  <c r="AJ633" i="10" s="1"/>
  <c r="AK633" i="10" s="1"/>
  <c r="AL633" i="10" s="1"/>
  <c r="AG358" i="10"/>
  <c r="AH358" i="10" s="1"/>
  <c r="AI358" i="10" s="1"/>
  <c r="AJ358" i="10" s="1"/>
  <c r="AK358" i="10" s="1"/>
  <c r="AL358" i="10" s="1"/>
  <c r="AG189" i="10"/>
  <c r="AH189" i="10" s="1"/>
  <c r="AI189" i="10" s="1"/>
  <c r="AJ189" i="10" s="1"/>
  <c r="AK189" i="10" s="1"/>
  <c r="AL189" i="10" s="1"/>
  <c r="AG632" i="10"/>
  <c r="AH632" i="10" s="1"/>
  <c r="AI632" i="10" s="1"/>
  <c r="AJ632" i="10" s="1"/>
  <c r="AK632" i="10" s="1"/>
  <c r="AL632" i="10" s="1"/>
  <c r="AG635" i="10"/>
  <c r="AH635" i="10" s="1"/>
  <c r="AI635" i="10" s="1"/>
  <c r="AJ635" i="10" s="1"/>
  <c r="AK635" i="10" s="1"/>
  <c r="AL635" i="10" s="1"/>
  <c r="AG197" i="10"/>
  <c r="AH197" i="10" s="1"/>
  <c r="AI197" i="10" s="1"/>
  <c r="AJ197" i="10" s="1"/>
  <c r="AK197" i="10" s="1"/>
  <c r="AL197" i="10" s="1"/>
  <c r="AG634" i="10"/>
  <c r="AH634" i="10" s="1"/>
  <c r="AI634" i="10" s="1"/>
  <c r="AJ634" i="10" s="1"/>
  <c r="AK634" i="10" s="1"/>
  <c r="AL634" i="10" s="1"/>
  <c r="AG198" i="10"/>
  <c r="AH198" i="10" s="1"/>
  <c r="AI198" i="10" s="1"/>
  <c r="AJ198" i="10" s="1"/>
  <c r="AK198" i="10" s="1"/>
  <c r="AL198" i="10" s="1"/>
  <c r="AG359" i="10"/>
  <c r="AH359" i="10" s="1"/>
  <c r="AI359" i="10" s="1"/>
  <c r="AJ359" i="10" s="1"/>
  <c r="AK359" i="10" s="1"/>
  <c r="AL359" i="10" s="1"/>
  <c r="AG207" i="10"/>
  <c r="AH207" i="10" s="1"/>
  <c r="AI207" i="10" s="1"/>
  <c r="AJ207" i="10" s="1"/>
  <c r="AK207" i="10" s="1"/>
  <c r="AL207" i="10" s="1"/>
  <c r="AG636" i="10"/>
  <c r="AH636" i="10" s="1"/>
  <c r="AI636" i="10" s="1"/>
  <c r="AJ636" i="10" s="1"/>
  <c r="AK636" i="10" s="1"/>
  <c r="AL636" i="10" s="1"/>
  <c r="AG638" i="10"/>
  <c r="AH638" i="10" s="1"/>
  <c r="AI638" i="10" s="1"/>
  <c r="AJ638" i="10" s="1"/>
  <c r="AK638" i="10" s="1"/>
  <c r="AL638" i="10" s="1"/>
  <c r="AG208" i="10"/>
  <c r="AH208" i="10" s="1"/>
  <c r="AI208" i="10" s="1"/>
  <c r="AJ208" i="10" s="1"/>
  <c r="AK208" i="10" s="1"/>
  <c r="AL208" i="10" s="1"/>
  <c r="AG361" i="10"/>
  <c r="AH361" i="10" s="1"/>
  <c r="AI361" i="10" s="1"/>
  <c r="AJ361" i="10" s="1"/>
  <c r="AK361" i="10" s="1"/>
  <c r="AL361" i="10" s="1"/>
  <c r="AG639" i="10"/>
  <c r="AH639" i="10" s="1"/>
  <c r="AI639" i="10" s="1"/>
  <c r="AJ639" i="10" s="1"/>
  <c r="AK639" i="10" s="1"/>
  <c r="AL639" i="10" s="1"/>
  <c r="AG209" i="10"/>
  <c r="AH209" i="10" s="1"/>
  <c r="AI209" i="10" s="1"/>
  <c r="AJ209" i="10" s="1"/>
  <c r="AK209" i="10" s="1"/>
  <c r="AL209" i="10" s="1"/>
  <c r="AG362" i="10"/>
  <c r="AH362" i="10" s="1"/>
  <c r="AI362" i="10" s="1"/>
  <c r="AJ362" i="10" s="1"/>
  <c r="AK362" i="10" s="1"/>
  <c r="AL362" i="10" s="1"/>
  <c r="AG210" i="10"/>
  <c r="AH210" i="10" s="1"/>
  <c r="AI210" i="10" s="1"/>
  <c r="AJ210" i="10" s="1"/>
  <c r="AK210" i="10" s="1"/>
  <c r="AL210" i="10" s="1"/>
  <c r="AG640" i="10"/>
  <c r="AH640" i="10" s="1"/>
  <c r="AI640" i="10" s="1"/>
  <c r="AJ640" i="10" s="1"/>
  <c r="AK640" i="10" s="1"/>
  <c r="AL640" i="10" s="1"/>
  <c r="AG641" i="10"/>
  <c r="AH641" i="10" s="1"/>
  <c r="AI641" i="10" s="1"/>
  <c r="AJ641" i="10" s="1"/>
  <c r="AK641" i="10" s="1"/>
  <c r="AL641" i="10" s="1"/>
  <c r="AG211" i="10"/>
  <c r="AH211" i="10" s="1"/>
  <c r="AI211" i="10" s="1"/>
  <c r="AJ211" i="10" s="1"/>
  <c r="AK211" i="10" s="1"/>
  <c r="AL211" i="10" s="1"/>
  <c r="AG647" i="10"/>
  <c r="AH647" i="10" s="1"/>
  <c r="AI647" i="10" s="1"/>
  <c r="AJ647" i="10" s="1"/>
  <c r="AK647" i="10" s="1"/>
  <c r="AL647" i="10" s="1"/>
  <c r="AG212" i="10"/>
  <c r="AH212" i="10" s="1"/>
  <c r="AI212" i="10" s="1"/>
  <c r="AJ212" i="10" s="1"/>
  <c r="AK212" i="10" s="1"/>
  <c r="AL212" i="10" s="1"/>
  <c r="AG651" i="10"/>
  <c r="AH651" i="10" s="1"/>
  <c r="AI651" i="10" s="1"/>
  <c r="AJ651" i="10" s="1"/>
  <c r="AK651" i="10" s="1"/>
  <c r="AL651" i="10" s="1"/>
  <c r="AG213" i="10"/>
  <c r="AH213" i="10" s="1"/>
  <c r="AI213" i="10" s="1"/>
  <c r="AJ213" i="10" s="1"/>
  <c r="AK213" i="10" s="1"/>
  <c r="AL213" i="10" s="1"/>
  <c r="AG364" i="10"/>
  <c r="AH364" i="10" s="1"/>
  <c r="AI364" i="10" s="1"/>
  <c r="AJ364" i="10" s="1"/>
  <c r="AK364" i="10" s="1"/>
  <c r="AL364" i="10" s="1"/>
  <c r="AG653" i="10"/>
  <c r="AH653" i="10" s="1"/>
  <c r="AI653" i="10" s="1"/>
  <c r="AJ653" i="10" s="1"/>
  <c r="AK653" i="10" s="1"/>
  <c r="AL653" i="10" s="1"/>
  <c r="AG214" i="10"/>
  <c r="AH214" i="10" s="1"/>
  <c r="AI214" i="10" s="1"/>
  <c r="AJ214" i="10" s="1"/>
  <c r="AK214" i="10" s="1"/>
  <c r="AL214" i="10" s="1"/>
  <c r="AG84" i="10"/>
  <c r="AH84" i="10" s="1"/>
  <c r="AI84" i="10" s="1"/>
  <c r="AJ84" i="10" s="1"/>
  <c r="AK84" i="10" s="1"/>
  <c r="AL84" i="10" s="1"/>
  <c r="AG326" i="10"/>
  <c r="AH326" i="10" s="1"/>
  <c r="AI326" i="10" s="1"/>
  <c r="AJ326" i="10" s="1"/>
  <c r="AK326" i="10" s="1"/>
  <c r="AL326" i="10" s="1"/>
  <c r="AG443" i="10"/>
  <c r="AH443" i="10" s="1"/>
  <c r="AI443" i="10" s="1"/>
  <c r="AJ443" i="10" s="1"/>
  <c r="AK443" i="10" s="1"/>
  <c r="AL443" i="10" s="1"/>
  <c r="AG6" i="10"/>
  <c r="AH6" i="10" s="1"/>
  <c r="AI6" i="10" s="1"/>
  <c r="AJ6" i="10" s="1"/>
  <c r="AK6" i="10" s="1"/>
  <c r="AL6" i="10" s="1"/>
  <c r="AG444" i="10"/>
  <c r="AH444" i="10" s="1"/>
  <c r="AI444" i="10" s="1"/>
  <c r="AJ444" i="10" s="1"/>
  <c r="AK444" i="10" s="1"/>
  <c r="AL444" i="10" s="1"/>
  <c r="AG83" i="10"/>
  <c r="AH83" i="10" s="1"/>
  <c r="AI83" i="10" s="1"/>
  <c r="AJ83" i="10" s="1"/>
  <c r="AK83" i="10" s="1"/>
  <c r="AL83" i="10" s="1"/>
  <c r="AG217" i="10"/>
  <c r="AH217" i="10" s="1"/>
  <c r="AI217" i="10" s="1"/>
  <c r="AJ217" i="10" s="1"/>
  <c r="AK217" i="10" s="1"/>
  <c r="AL217" i="10" s="1"/>
  <c r="AG654" i="10"/>
  <c r="AH654" i="10" s="1"/>
  <c r="AI654" i="10" s="1"/>
  <c r="AJ654" i="10" s="1"/>
  <c r="AK654" i="10" s="1"/>
  <c r="AL654" i="10" s="1"/>
  <c r="AG219" i="10"/>
  <c r="AH219" i="10" s="1"/>
  <c r="AI219" i="10" s="1"/>
  <c r="AJ219" i="10" s="1"/>
  <c r="AK219" i="10" s="1"/>
  <c r="AL219" i="10" s="1"/>
  <c r="AG5" i="10"/>
  <c r="AH5" i="10" s="1"/>
  <c r="AI5" i="10" s="1"/>
  <c r="AJ5" i="10" s="1"/>
  <c r="AK5" i="10" s="1"/>
  <c r="AL5" i="10" s="1"/>
  <c r="AG225" i="10"/>
  <c r="AH225" i="10" s="1"/>
  <c r="AI225" i="10" s="1"/>
  <c r="AJ225" i="10" s="1"/>
  <c r="AK225" i="10" s="1"/>
  <c r="AL225" i="10" s="1"/>
  <c r="AG659" i="10"/>
  <c r="AH659" i="10" s="1"/>
  <c r="AI659" i="10" s="1"/>
  <c r="AJ659" i="10" s="1"/>
  <c r="AK659" i="10" s="1"/>
  <c r="AL659" i="10" s="1"/>
  <c r="AG384" i="10"/>
  <c r="AH384" i="10" s="1"/>
  <c r="AI384" i="10" s="1"/>
  <c r="AJ384" i="10" s="1"/>
  <c r="AK384" i="10" s="1"/>
  <c r="AL384" i="10" s="1"/>
  <c r="AG370" i="10"/>
  <c r="AH370" i="10" s="1"/>
  <c r="AI370" i="10" s="1"/>
  <c r="AJ370" i="10" s="1"/>
  <c r="AK370" i="10" s="1"/>
  <c r="AL370" i="10" s="1"/>
  <c r="AG661" i="10"/>
  <c r="AH661" i="10" s="1"/>
  <c r="AI661" i="10" s="1"/>
  <c r="AJ661" i="10" s="1"/>
  <c r="AK661" i="10" s="1"/>
  <c r="AL661" i="10" s="1"/>
  <c r="AG226" i="10"/>
  <c r="AH226" i="10" s="1"/>
  <c r="AI226" i="10" s="1"/>
  <c r="AJ226" i="10" s="1"/>
  <c r="AK226" i="10" s="1"/>
  <c r="AL226" i="10" s="1"/>
  <c r="AG663" i="10"/>
  <c r="AH663" i="10" s="1"/>
  <c r="AI663" i="10" s="1"/>
  <c r="AJ663" i="10" s="1"/>
  <c r="AK663" i="10" s="1"/>
  <c r="AL663" i="10" s="1"/>
  <c r="AG228" i="10"/>
  <c r="AH228" i="10" s="1"/>
  <c r="AI228" i="10" s="1"/>
  <c r="AJ228" i="10" s="1"/>
  <c r="AK228" i="10" s="1"/>
  <c r="AL228" i="10" s="1"/>
  <c r="AG371" i="10"/>
  <c r="AH371" i="10" s="1"/>
  <c r="AI371" i="10" s="1"/>
  <c r="AJ371" i="10" s="1"/>
  <c r="AK371" i="10" s="1"/>
  <c r="AL371" i="10" s="1"/>
  <c r="AG229" i="10"/>
  <c r="AH229" i="10" s="1"/>
  <c r="AI229" i="10" s="1"/>
  <c r="AJ229" i="10" s="1"/>
  <c r="AK229" i="10" s="1"/>
  <c r="AL229" i="10" s="1"/>
  <c r="AG385" i="10"/>
  <c r="AH385" i="10" s="1"/>
  <c r="AI385" i="10" s="1"/>
  <c r="AJ385" i="10" s="1"/>
  <c r="AK385" i="10" s="1"/>
  <c r="AL385" i="10" s="1"/>
  <c r="AG231" i="10"/>
  <c r="AH231" i="10" s="1"/>
  <c r="AI231" i="10" s="1"/>
  <c r="AJ231" i="10" s="1"/>
  <c r="AK231" i="10" s="1"/>
  <c r="AL231" i="10" s="1"/>
  <c r="AG666" i="10"/>
  <c r="AH666" i="10" s="1"/>
  <c r="AI666" i="10" s="1"/>
  <c r="AJ666" i="10" s="1"/>
  <c r="AK666" i="10" s="1"/>
  <c r="AL666" i="10" s="1"/>
  <c r="AG101" i="10"/>
  <c r="AH101" i="10" s="1"/>
  <c r="AI101" i="10" s="1"/>
  <c r="AJ101" i="10" s="1"/>
  <c r="AK101" i="10" s="1"/>
  <c r="AL101" i="10" s="1"/>
  <c r="AG374" i="10"/>
  <c r="AH374" i="10" s="1"/>
  <c r="AI374" i="10" s="1"/>
  <c r="AJ374" i="10" s="1"/>
  <c r="AK374" i="10" s="1"/>
  <c r="AL374" i="10" s="1"/>
  <c r="AG99" i="10"/>
  <c r="AH99" i="10" s="1"/>
  <c r="AI99" i="10" s="1"/>
  <c r="AJ99" i="10" s="1"/>
  <c r="AK99" i="10" s="1"/>
  <c r="AL99" i="10" s="1"/>
  <c r="AG100" i="10"/>
  <c r="AH100" i="10" s="1"/>
  <c r="AI100" i="10" s="1"/>
  <c r="AJ100" i="10" s="1"/>
  <c r="AK100" i="10" s="1"/>
  <c r="AL100" i="10" s="1"/>
  <c r="AG97" i="10"/>
  <c r="AH97" i="10" s="1"/>
  <c r="AI97" i="10" s="1"/>
  <c r="AJ97" i="10" s="1"/>
  <c r="AK97" i="10" s="1"/>
  <c r="AL97" i="10" s="1"/>
  <c r="AG376" i="10"/>
  <c r="AG98" i="10"/>
  <c r="AH98" i="10" s="1"/>
  <c r="AI98" i="10" s="1"/>
  <c r="AJ98" i="10" s="1"/>
  <c r="AK98" i="10" s="1"/>
  <c r="AL98" i="10" s="1"/>
  <c r="AG377" i="10"/>
  <c r="AH377" i="10" s="1"/>
  <c r="AI377" i="10" s="1"/>
  <c r="AJ377" i="10" s="1"/>
  <c r="AK377" i="10" s="1"/>
  <c r="AL377" i="10" s="1"/>
  <c r="AG234" i="10"/>
  <c r="AH234" i="10" s="1"/>
  <c r="AI234" i="10" s="1"/>
  <c r="AJ234" i="10" s="1"/>
  <c r="AK234" i="10" s="1"/>
  <c r="AL234" i="10" s="1"/>
  <c r="AG14" i="10"/>
  <c r="AH14" i="10" s="1"/>
  <c r="AI14" i="10" s="1"/>
  <c r="AJ14" i="10" s="1"/>
  <c r="AK14" i="10" s="1"/>
  <c r="AL14" i="10" s="1"/>
  <c r="AG416" i="10"/>
  <c r="AH416" i="10" s="1"/>
  <c r="AI416" i="10" s="1"/>
  <c r="AJ416" i="10" s="1"/>
  <c r="AK416" i="10" s="1"/>
  <c r="AL416" i="10" s="1"/>
  <c r="AG321" i="10"/>
  <c r="AG11" i="10"/>
  <c r="AH11" i="10" s="1"/>
  <c r="AI11" i="10" s="1"/>
  <c r="AJ11" i="10" s="1"/>
  <c r="AK11" i="10" s="1"/>
  <c r="AL11" i="10" s="1"/>
  <c r="AG328" i="10"/>
  <c r="AH328" i="10" s="1"/>
  <c r="AI328" i="10" s="1"/>
  <c r="AJ328" i="10" s="1"/>
  <c r="AK328" i="10" s="1"/>
  <c r="AL328" i="10" s="1"/>
  <c r="AG12" i="10"/>
  <c r="AH12" i="10" s="1"/>
  <c r="AI12" i="10" s="1"/>
  <c r="AJ12" i="10" s="1"/>
  <c r="AK12" i="10" s="1"/>
  <c r="AL12" i="10" s="1"/>
  <c r="AG13" i="10"/>
  <c r="AH13" i="10" s="1"/>
  <c r="AI13" i="10" s="1"/>
  <c r="AJ13" i="10" s="1"/>
  <c r="AK13" i="10" s="1"/>
  <c r="AL13" i="10" s="1"/>
  <c r="AG418" i="10"/>
  <c r="AH418" i="10" s="1"/>
  <c r="AI418" i="10" s="1"/>
  <c r="AJ418" i="10" s="1"/>
  <c r="AK418" i="10" s="1"/>
  <c r="AL418" i="10" s="1"/>
  <c r="AG17" i="10"/>
  <c r="AH17" i="10" s="1"/>
  <c r="AI17" i="10" s="1"/>
  <c r="AJ17" i="10" s="1"/>
  <c r="AK17" i="10" s="1"/>
  <c r="AL17" i="10" s="1"/>
  <c r="AG235" i="10"/>
  <c r="AH235" i="10" s="1"/>
  <c r="AI235" i="10" s="1"/>
  <c r="AJ235" i="10" s="1"/>
  <c r="AK235" i="10" s="1"/>
  <c r="AL235" i="10" s="1"/>
  <c r="AG380" i="10"/>
  <c r="AH380" i="10" s="1"/>
  <c r="AI380" i="10" s="1"/>
  <c r="AJ380" i="10" s="1"/>
  <c r="AK380" i="10" s="1"/>
  <c r="AL380" i="10" s="1"/>
  <c r="AG15" i="10"/>
  <c r="AH15" i="10" s="1"/>
  <c r="AI15" i="10" s="1"/>
  <c r="AJ15" i="10" s="1"/>
  <c r="AK15" i="10" s="1"/>
  <c r="AL15" i="10" s="1"/>
  <c r="AG16" i="10"/>
  <c r="AH16" i="10" s="1"/>
  <c r="AI16" i="10" s="1"/>
  <c r="AJ16" i="10" s="1"/>
  <c r="AK16" i="10" s="1"/>
  <c r="AL16" i="10" s="1"/>
  <c r="AG421" i="10"/>
  <c r="AG87" i="10"/>
  <c r="AH87" i="10" s="1"/>
  <c r="AI87" i="10" s="1"/>
  <c r="AJ87" i="10" s="1"/>
  <c r="AK87" i="10" s="1"/>
  <c r="AL87" i="10" s="1"/>
  <c r="AG85" i="10"/>
  <c r="AH85" i="10" s="1"/>
  <c r="AI85" i="10" s="1"/>
  <c r="AJ85" i="10" s="1"/>
  <c r="AK85" i="10" s="1"/>
  <c r="AL85" i="10" s="1"/>
  <c r="AG420" i="10"/>
  <c r="AG422" i="10"/>
  <c r="AG86" i="10"/>
  <c r="AH86" i="10" s="1"/>
  <c r="AI86" i="10" s="1"/>
  <c r="AJ86" i="10" s="1"/>
  <c r="AK86" i="10" s="1"/>
  <c r="AL86" i="10" s="1"/>
  <c r="AG96" i="10"/>
  <c r="AH96" i="10" s="1"/>
  <c r="AI96" i="10" s="1"/>
  <c r="AJ96" i="10" s="1"/>
  <c r="AK96" i="10" s="1"/>
  <c r="AL96" i="10" s="1"/>
  <c r="AG89" i="10"/>
  <c r="AH89" i="10" s="1"/>
  <c r="AI89" i="10" s="1"/>
  <c r="AJ89" i="10" s="1"/>
  <c r="AK89" i="10" s="1"/>
  <c r="AL89" i="10" s="1"/>
  <c r="AG257" i="10"/>
  <c r="AH257" i="10" s="1"/>
  <c r="AI257" i="10" s="1"/>
  <c r="AJ257" i="10" s="1"/>
  <c r="AK257" i="10" s="1"/>
  <c r="AL257" i="10" s="1"/>
  <c r="AG72" i="10"/>
  <c r="AH72" i="10" s="1"/>
  <c r="AI72" i="10" s="1"/>
  <c r="AJ72" i="10" s="1"/>
  <c r="AK72" i="10" s="1"/>
  <c r="AL72" i="10" s="1"/>
  <c r="AG715" i="10"/>
  <c r="AG90" i="10"/>
  <c r="AH90" i="10" s="1"/>
  <c r="AI90" i="10" s="1"/>
  <c r="AJ90" i="10" s="1"/>
  <c r="AK90" i="10" s="1"/>
  <c r="AL90" i="10" s="1"/>
  <c r="AG107" i="10"/>
  <c r="AH107" i="10" s="1"/>
  <c r="AI107" i="10" s="1"/>
  <c r="AJ107" i="10" s="1"/>
  <c r="AK107" i="10" s="1"/>
  <c r="AL107" i="10" s="1"/>
  <c r="AG456" i="10"/>
  <c r="AG282" i="10"/>
  <c r="AH282" i="10" s="1"/>
  <c r="AI282" i="10" s="1"/>
  <c r="AJ282" i="10" s="1"/>
  <c r="AK282" i="10" s="1"/>
  <c r="AL282" i="10" s="1"/>
  <c r="AG281" i="10"/>
  <c r="AH281" i="10" s="1"/>
  <c r="AI281" i="10" s="1"/>
  <c r="AJ281" i="10" s="1"/>
  <c r="AK281" i="10" s="1"/>
  <c r="AL281" i="10" s="1"/>
  <c r="AG678" i="10"/>
  <c r="AH678" i="10" s="1"/>
  <c r="AI678" i="10" s="1"/>
  <c r="AJ678" i="10" s="1"/>
  <c r="AK678" i="10" s="1"/>
  <c r="AL678" i="10" s="1"/>
  <c r="AG102" i="10"/>
  <c r="AH102" i="10" s="1"/>
  <c r="AI102" i="10" s="1"/>
  <c r="AJ102" i="10" s="1"/>
  <c r="AK102" i="10" s="1"/>
  <c r="AL102" i="10" s="1"/>
  <c r="AG386" i="10"/>
  <c r="AH386" i="10" s="1"/>
  <c r="AI386" i="10" s="1"/>
  <c r="AJ386" i="10" s="1"/>
  <c r="AK386" i="10" s="1"/>
  <c r="AL386" i="10" s="1"/>
  <c r="AG285" i="10"/>
  <c r="AH285" i="10" s="1"/>
  <c r="AI285" i="10" s="1"/>
  <c r="AJ285" i="10" s="1"/>
  <c r="AK285" i="10" s="1"/>
  <c r="AL285" i="10" s="1"/>
  <c r="AG680" i="10"/>
  <c r="AH680" i="10" s="1"/>
  <c r="AI680" i="10" s="1"/>
  <c r="AJ680" i="10" s="1"/>
  <c r="AK680" i="10" s="1"/>
  <c r="AL680" i="10" s="1"/>
  <c r="AG679" i="10"/>
  <c r="AH679" i="10" s="1"/>
  <c r="AI679" i="10" s="1"/>
  <c r="AJ679" i="10" s="1"/>
  <c r="AK679" i="10" s="1"/>
  <c r="AL679" i="10" s="1"/>
  <c r="AG387" i="10"/>
  <c r="AH387" i="10" s="1"/>
  <c r="AI387" i="10" s="1"/>
  <c r="AJ387" i="10" s="1"/>
  <c r="AK387" i="10" s="1"/>
  <c r="AL387" i="10" s="1"/>
  <c r="AG286" i="10"/>
  <c r="AH286" i="10" s="1"/>
  <c r="AI286" i="10" s="1"/>
  <c r="AJ286" i="10" s="1"/>
  <c r="AK286" i="10" s="1"/>
  <c r="AL286" i="10" s="1"/>
  <c r="AG289" i="10"/>
  <c r="AH289" i="10" s="1"/>
  <c r="AI289" i="10" s="1"/>
  <c r="AJ289" i="10" s="1"/>
  <c r="AK289" i="10" s="1"/>
  <c r="AL289" i="10" s="1"/>
  <c r="AG388" i="10"/>
  <c r="AH388" i="10" s="1"/>
  <c r="AI388" i="10" s="1"/>
  <c r="AJ388" i="10" s="1"/>
  <c r="AK388" i="10" s="1"/>
  <c r="AL388" i="10" s="1"/>
  <c r="AG389" i="10"/>
  <c r="AH389" i="10" s="1"/>
  <c r="AI389" i="10" s="1"/>
  <c r="AJ389" i="10" s="1"/>
  <c r="AK389" i="10" s="1"/>
  <c r="AL389" i="10" s="1"/>
  <c r="AG290" i="10"/>
  <c r="AH290" i="10" s="1"/>
  <c r="AI290" i="10" s="1"/>
  <c r="AJ290" i="10" s="1"/>
  <c r="AK290" i="10" s="1"/>
  <c r="AL290" i="10" s="1"/>
  <c r="AG292" i="10"/>
  <c r="AH292" i="10" s="1"/>
  <c r="AI292" i="10" s="1"/>
  <c r="AJ292" i="10" s="1"/>
  <c r="AK292" i="10" s="1"/>
  <c r="AL292" i="10" s="1"/>
  <c r="AG390" i="10"/>
  <c r="AH390" i="10" s="1"/>
  <c r="AI390" i="10" s="1"/>
  <c r="AJ390" i="10" s="1"/>
  <c r="AK390" i="10" s="1"/>
  <c r="AL390" i="10" s="1"/>
  <c r="AG391" i="10"/>
  <c r="AH391" i="10" s="1"/>
  <c r="AI391" i="10" s="1"/>
  <c r="AJ391" i="10" s="1"/>
  <c r="AK391" i="10" s="1"/>
  <c r="AL391" i="10" s="1"/>
  <c r="AG293" i="10"/>
  <c r="AH293" i="10" s="1"/>
  <c r="AI293" i="10" s="1"/>
  <c r="AJ293" i="10" s="1"/>
  <c r="AK293" i="10" s="1"/>
  <c r="AL293" i="10" s="1"/>
  <c r="AG685" i="10"/>
  <c r="AH685" i="10" s="1"/>
  <c r="AI685" i="10" s="1"/>
  <c r="AJ685" i="10" s="1"/>
  <c r="AK685" i="10" s="1"/>
  <c r="AL685" i="10" s="1"/>
  <c r="AG106" i="10"/>
  <c r="AH106" i="10" s="1"/>
  <c r="AI106" i="10" s="1"/>
  <c r="AJ106" i="10" s="1"/>
  <c r="AK106" i="10" s="1"/>
  <c r="AL106" i="10" s="1"/>
  <c r="AG105" i="10"/>
  <c r="AH105" i="10" s="1"/>
  <c r="AI105" i="10" s="1"/>
  <c r="AJ105" i="10" s="1"/>
  <c r="AK105" i="10" s="1"/>
  <c r="AL105" i="10" s="1"/>
  <c r="AG104" i="10"/>
  <c r="AH104" i="10" s="1"/>
  <c r="AI104" i="10" s="1"/>
  <c r="AJ104" i="10" s="1"/>
  <c r="AK104" i="10" s="1"/>
  <c r="AL104" i="10" s="1"/>
  <c r="AG103" i="10"/>
  <c r="AH103" i="10" s="1"/>
  <c r="AI103" i="10" s="1"/>
  <c r="AJ103" i="10" s="1"/>
  <c r="AK103" i="10" s="1"/>
  <c r="AL103" i="10" s="1"/>
  <c r="AG687" i="10"/>
  <c r="AH687" i="10" s="1"/>
  <c r="AI687" i="10" s="1"/>
  <c r="AJ687" i="10" s="1"/>
  <c r="AK687" i="10" s="1"/>
  <c r="AL687" i="10" s="1"/>
  <c r="AG295" i="10"/>
  <c r="AH295" i="10" s="1"/>
  <c r="AI295" i="10" s="1"/>
  <c r="AJ295" i="10" s="1"/>
  <c r="AK295" i="10" s="1"/>
  <c r="AL295" i="10" s="1"/>
  <c r="AG450" i="10"/>
  <c r="AH450" i="10" s="1"/>
  <c r="AI450" i="10" s="1"/>
  <c r="AJ450" i="10" s="1"/>
  <c r="AK450" i="10" s="1"/>
  <c r="AL450" i="10" s="1"/>
  <c r="AG75" i="10"/>
  <c r="AH75" i="10" s="1"/>
  <c r="AI75" i="10" s="1"/>
  <c r="AJ75" i="10" s="1"/>
  <c r="AK75" i="10" s="1"/>
  <c r="AL75" i="10" s="1"/>
  <c r="AG74" i="10"/>
  <c r="AH74" i="10" s="1"/>
  <c r="AI74" i="10" s="1"/>
  <c r="AJ74" i="10" s="1"/>
  <c r="AK74" i="10" s="1"/>
  <c r="AL74" i="10" s="1"/>
  <c r="AG19" i="10"/>
  <c r="AH19" i="10" s="1"/>
  <c r="AI19" i="10" s="1"/>
  <c r="AJ19" i="10" s="1"/>
  <c r="AK19" i="10" s="1"/>
  <c r="AL19" i="10" s="1"/>
  <c r="AG73" i="10"/>
  <c r="AH73" i="10" s="1"/>
  <c r="AI73" i="10" s="1"/>
  <c r="AJ73" i="10" s="1"/>
  <c r="AK73" i="10" s="1"/>
  <c r="AL73" i="10" s="1"/>
  <c r="AG76" i="10"/>
  <c r="AH76" i="10" s="1"/>
  <c r="AI76" i="10" s="1"/>
  <c r="AJ76" i="10" s="1"/>
  <c r="AK76" i="10" s="1"/>
  <c r="AL76" i="10" s="1"/>
  <c r="AG20" i="10"/>
  <c r="AH20" i="10" s="1"/>
  <c r="AI20" i="10" s="1"/>
  <c r="AJ20" i="10" s="1"/>
  <c r="AK20" i="10" s="1"/>
  <c r="AL20" i="10" s="1"/>
  <c r="AG427" i="10"/>
  <c r="AH427" i="10" s="1"/>
  <c r="AI427" i="10" s="1"/>
  <c r="AJ427" i="10" s="1"/>
  <c r="AK427" i="10" s="1"/>
  <c r="AL427" i="10" s="1"/>
  <c r="AG78" i="10"/>
  <c r="AH78" i="10" s="1"/>
  <c r="AI78" i="10" s="1"/>
  <c r="AJ78" i="10" s="1"/>
  <c r="AK78" i="10" s="1"/>
  <c r="AL78" i="10" s="1"/>
  <c r="AG77" i="10"/>
  <c r="AH77" i="10" s="1"/>
  <c r="AI77" i="10" s="1"/>
  <c r="AJ77" i="10" s="1"/>
  <c r="AK77" i="10" s="1"/>
  <c r="AL77" i="10" s="1"/>
  <c r="AG429" i="10"/>
  <c r="AG94" i="10"/>
  <c r="AH94" i="10" s="1"/>
  <c r="AI94" i="10" s="1"/>
  <c r="AJ94" i="10" s="1"/>
  <c r="AK94" i="10" s="1"/>
  <c r="AL94" i="10" s="1"/>
  <c r="AG430" i="10"/>
  <c r="AG95" i="10"/>
  <c r="AH95" i="10" s="1"/>
  <c r="AI95" i="10" s="1"/>
  <c r="AJ95" i="10" s="1"/>
  <c r="AK95" i="10" s="1"/>
  <c r="AL95" i="10" s="1"/>
  <c r="AG80" i="10"/>
  <c r="AH80" i="10" s="1"/>
  <c r="AI80" i="10" s="1"/>
  <c r="AJ80" i="10" s="1"/>
  <c r="AK80" i="10" s="1"/>
  <c r="AL80" i="10" s="1"/>
  <c r="AG79" i="10"/>
  <c r="AH79" i="10" s="1"/>
  <c r="AI79" i="10" s="1"/>
  <c r="AJ79" i="10" s="1"/>
  <c r="AK79" i="10" s="1"/>
  <c r="AL79" i="10" s="1"/>
  <c r="AG304" i="10"/>
  <c r="AH304" i="10" s="1"/>
  <c r="AI304" i="10" s="1"/>
  <c r="AJ304" i="10" s="1"/>
  <c r="AK304" i="10" s="1"/>
  <c r="AL304" i="10" s="1"/>
  <c r="AG3" i="10"/>
  <c r="AH3" i="10" s="1"/>
  <c r="AI3" i="10" s="1"/>
  <c r="AJ3" i="10" s="1"/>
  <c r="AK3" i="10" s="1"/>
  <c r="AL3" i="10" s="1"/>
  <c r="AG419" i="10"/>
  <c r="AH419" i="10" s="1"/>
  <c r="AI419" i="10" s="1"/>
  <c r="AJ419" i="10" s="1"/>
  <c r="AK419" i="10" s="1"/>
  <c r="AL419" i="10" s="1"/>
  <c r="AG18" i="10"/>
  <c r="AH18" i="10" s="1"/>
  <c r="AI18" i="10" s="1"/>
  <c r="AJ18" i="10" s="1"/>
  <c r="AK18" i="10" s="1"/>
  <c r="AL18" i="10" s="1"/>
  <c r="AG52" i="10"/>
  <c r="AH52" i="10" s="1"/>
  <c r="AI52" i="10" s="1"/>
  <c r="AJ52" i="10" s="1"/>
  <c r="AK52" i="10" s="1"/>
  <c r="AL52" i="10" s="1"/>
  <c r="AG432" i="10"/>
  <c r="AH432" i="10" s="1"/>
  <c r="AI432" i="10" s="1"/>
  <c r="AJ432" i="10" s="1"/>
  <c r="AK432" i="10" s="1"/>
  <c r="AL432" i="10" s="1"/>
  <c r="AG693" i="10"/>
  <c r="AH693" i="10" s="1"/>
  <c r="AI693" i="10" s="1"/>
  <c r="AJ693" i="10" s="1"/>
  <c r="AK693" i="10" s="1"/>
  <c r="AL693" i="10" s="1"/>
  <c r="AG469" i="10"/>
  <c r="AH469" i="10" s="1"/>
  <c r="AI469" i="10" s="1"/>
  <c r="AJ469" i="10" s="1"/>
  <c r="AK469" i="10" s="1"/>
  <c r="AL469" i="10" s="1"/>
  <c r="AG458" i="10"/>
  <c r="AH458" i="10" s="1"/>
  <c r="AI458" i="10" s="1"/>
  <c r="AJ458" i="10" s="1"/>
  <c r="AK458" i="10" s="1"/>
  <c r="AL458" i="10" s="1"/>
  <c r="AG459" i="10"/>
  <c r="AH459" i="10" s="1"/>
  <c r="AI459" i="10" s="1"/>
  <c r="AJ459" i="10" s="1"/>
  <c r="AK459" i="10" s="1"/>
  <c r="AL459" i="10" s="1"/>
  <c r="AG460" i="10"/>
  <c r="AH460" i="10" s="1"/>
  <c r="AI460" i="10" s="1"/>
  <c r="AJ460" i="10" s="1"/>
  <c r="AK460" i="10" s="1"/>
  <c r="AL460" i="10" s="1"/>
  <c r="AG692" i="10"/>
  <c r="AH692" i="10" s="1"/>
  <c r="AI692" i="10" s="1"/>
  <c r="AJ692" i="10" s="1"/>
  <c r="AK692" i="10" s="1"/>
  <c r="AL692" i="10" s="1"/>
  <c r="AG463" i="10"/>
  <c r="AH463" i="10" s="1"/>
  <c r="AI463" i="10" s="1"/>
  <c r="AJ463" i="10" s="1"/>
  <c r="AK463" i="10" s="1"/>
  <c r="AL463" i="10" s="1"/>
  <c r="AG462" i="10"/>
  <c r="AH462" i="10" s="1"/>
  <c r="AI462" i="10" s="1"/>
  <c r="AJ462" i="10" s="1"/>
  <c r="AK462" i="10" s="1"/>
  <c r="AL462" i="10" s="1"/>
  <c r="AG397" i="10"/>
  <c r="AG47" i="10"/>
  <c r="AH47" i="10" s="1"/>
  <c r="AI47" i="10" s="1"/>
  <c r="AJ47" i="10" s="1"/>
  <c r="AK47" i="10" s="1"/>
  <c r="AL47" i="10" s="1"/>
  <c r="AG302" i="10"/>
  <c r="AG48" i="10"/>
  <c r="AH48" i="10" s="1"/>
  <c r="AI48" i="10" s="1"/>
  <c r="AJ48" i="10" s="1"/>
  <c r="AK48" i="10" s="1"/>
  <c r="AL48" i="10" s="1"/>
  <c r="AG303" i="10"/>
  <c r="AG396" i="10"/>
  <c r="AG453" i="10"/>
  <c r="AH453" i="10" s="1"/>
  <c r="AI453" i="10" s="1"/>
  <c r="AJ453" i="10" s="1"/>
  <c r="AK453" i="10" s="1"/>
  <c r="AL453" i="10" s="1"/>
  <c r="AG53" i="10"/>
  <c r="AH53" i="10" s="1"/>
  <c r="AI53" i="10" s="1"/>
  <c r="AJ53" i="10" s="1"/>
  <c r="AK53" i="10" s="1"/>
  <c r="AL53" i="10" s="1"/>
  <c r="AG403" i="10"/>
  <c r="AH403" i="10" s="1"/>
  <c r="AI403" i="10" s="1"/>
  <c r="AJ403" i="10" s="1"/>
  <c r="AK403" i="10" s="1"/>
  <c r="AL403" i="10" s="1"/>
  <c r="AG402" i="10"/>
  <c r="AH402" i="10" s="1"/>
  <c r="AI402" i="10" s="1"/>
  <c r="AJ402" i="10" s="1"/>
  <c r="AK402" i="10" s="1"/>
  <c r="AL402" i="10" s="1"/>
  <c r="AG92" i="10"/>
  <c r="AH92" i="10" s="1"/>
  <c r="AI92" i="10" s="1"/>
  <c r="AJ92" i="10" s="1"/>
  <c r="AK92" i="10" s="1"/>
  <c r="AL92" i="10" s="1"/>
  <c r="AG401" i="10"/>
  <c r="AG399" i="10"/>
  <c r="AG400" i="10"/>
  <c r="AG434" i="10"/>
  <c r="AH434" i="10" s="1"/>
  <c r="AI434" i="10" s="1"/>
  <c r="AJ434" i="10" s="1"/>
  <c r="AK434" i="10" s="1"/>
  <c r="AL434" i="10" s="1"/>
  <c r="AG694" i="10"/>
  <c r="AH694" i="10" s="1"/>
  <c r="AI694" i="10" s="1"/>
  <c r="AJ694" i="10" s="1"/>
  <c r="AK694" i="10" s="1"/>
  <c r="AL694" i="10" s="1"/>
  <c r="AG552" i="10"/>
  <c r="AH552" i="10" s="1"/>
  <c r="AI552" i="10" s="1"/>
  <c r="AJ552" i="10" s="1"/>
  <c r="AK552" i="10" s="1"/>
  <c r="AL552" i="10" s="1"/>
  <c r="AG601" i="10"/>
  <c r="AH601" i="10" s="1"/>
  <c r="AI601" i="10" s="1"/>
  <c r="AJ601" i="10" s="1"/>
  <c r="AK601" i="10" s="1"/>
  <c r="AL601" i="10" s="1"/>
  <c r="AG354" i="10"/>
  <c r="AH354" i="10" s="1"/>
  <c r="AI354" i="10" s="1"/>
  <c r="AJ354" i="10" s="1"/>
  <c r="AK354" i="10" s="1"/>
  <c r="AL354" i="10" s="1"/>
  <c r="AG340" i="10"/>
  <c r="AH340" i="10" s="1"/>
  <c r="AI340" i="10" s="1"/>
  <c r="AJ340" i="10" s="1"/>
  <c r="AK340" i="10" s="1"/>
  <c r="AL340" i="10" s="1"/>
  <c r="AG555" i="10"/>
  <c r="AH555" i="10" s="1"/>
  <c r="AI555" i="10" s="1"/>
  <c r="AJ555" i="10" s="1"/>
  <c r="AK555" i="10" s="1"/>
  <c r="AL555" i="10" s="1"/>
  <c r="AG341" i="10"/>
  <c r="AH341" i="10" s="1"/>
  <c r="AI341" i="10" s="1"/>
  <c r="AJ341" i="10" s="1"/>
  <c r="AK341" i="10" s="1"/>
  <c r="AL341" i="10" s="1"/>
  <c r="AG556" i="10"/>
  <c r="AH556" i="10" s="1"/>
  <c r="AI556" i="10" s="1"/>
  <c r="AJ556" i="10" s="1"/>
  <c r="AK556" i="10" s="1"/>
  <c r="AL556" i="10" s="1"/>
  <c r="AG594" i="10"/>
  <c r="AH594" i="10" s="1"/>
  <c r="AI594" i="10" s="1"/>
  <c r="AJ594" i="10" s="1"/>
  <c r="AK594" i="10" s="1"/>
  <c r="AL594" i="10" s="1"/>
  <c r="AG593" i="10"/>
  <c r="AH593" i="10" s="1"/>
  <c r="AI593" i="10" s="1"/>
  <c r="AJ593" i="10" s="1"/>
  <c r="AK593" i="10" s="1"/>
  <c r="AL593" i="10" s="1"/>
  <c r="AG407" i="10"/>
  <c r="AG316" i="10"/>
  <c r="AG322" i="10"/>
  <c r="AH322" i="10" s="1"/>
  <c r="AI322" i="10" s="1"/>
  <c r="AJ322" i="10" s="1"/>
  <c r="AK322" i="10" s="1"/>
  <c r="AL322" i="10" s="1"/>
  <c r="AG451" i="10"/>
  <c r="AH451" i="10" s="1"/>
  <c r="AI451" i="10" s="1"/>
  <c r="AJ451" i="10" s="1"/>
  <c r="AK451" i="10" s="1"/>
  <c r="AL451" i="10" s="1"/>
  <c r="AG695" i="10"/>
  <c r="AH695" i="10" s="1"/>
  <c r="AI695" i="10" s="1"/>
  <c r="AJ695" i="10" s="1"/>
  <c r="AK695" i="10" s="1"/>
  <c r="AL695" i="10" s="1"/>
  <c r="AG605" i="10"/>
  <c r="AH605" i="10" s="1"/>
  <c r="AI605" i="10" s="1"/>
  <c r="AJ605" i="10" s="1"/>
  <c r="AK605" i="10" s="1"/>
  <c r="AL605" i="10" s="1"/>
  <c r="AG356" i="10"/>
  <c r="AH356" i="10" s="1"/>
  <c r="AI356" i="10" s="1"/>
  <c r="AJ356" i="10" s="1"/>
  <c r="AK356" i="10" s="1"/>
  <c r="AL356" i="10" s="1"/>
  <c r="AG323" i="10"/>
  <c r="AH323" i="10" s="1"/>
  <c r="AI323" i="10" s="1"/>
  <c r="AJ323" i="10" s="1"/>
  <c r="AK323" i="10" s="1"/>
  <c r="AL323" i="10" s="1"/>
  <c r="AG452" i="10"/>
  <c r="AH452" i="10" s="1"/>
  <c r="AI452" i="10" s="1"/>
  <c r="AJ452" i="10" s="1"/>
  <c r="AK452" i="10" s="1"/>
  <c r="AL452" i="10" s="1"/>
  <c r="AG342" i="10"/>
  <c r="AH342" i="10" s="1"/>
  <c r="AI342" i="10" s="1"/>
  <c r="AJ342" i="10" s="1"/>
  <c r="AK342" i="10" s="1"/>
  <c r="AL342" i="10" s="1"/>
  <c r="AG571" i="10"/>
  <c r="AH571" i="10" s="1"/>
  <c r="AI571" i="10" s="1"/>
  <c r="AJ571" i="10" s="1"/>
  <c r="AK571" i="10" s="1"/>
  <c r="AL571" i="10" s="1"/>
  <c r="AG573" i="10"/>
  <c r="AH573" i="10" s="1"/>
  <c r="AI573" i="10" s="1"/>
  <c r="AJ573" i="10" s="1"/>
  <c r="AK573" i="10" s="1"/>
  <c r="AL573" i="10" s="1"/>
  <c r="AG343" i="10"/>
  <c r="AH343" i="10" s="1"/>
  <c r="AI343" i="10" s="1"/>
  <c r="AJ343" i="10" s="1"/>
  <c r="AK343" i="10" s="1"/>
  <c r="AL343" i="10" s="1"/>
  <c r="AG581" i="10"/>
  <c r="AH581" i="10" s="1"/>
  <c r="AI581" i="10" s="1"/>
  <c r="AJ581" i="10" s="1"/>
  <c r="AK581" i="10" s="1"/>
  <c r="AL581" i="10" s="1"/>
  <c r="AG347" i="10"/>
  <c r="AH347" i="10" s="1"/>
  <c r="AI347" i="10" s="1"/>
  <c r="AJ347" i="10" s="1"/>
  <c r="AK347" i="10" s="1"/>
  <c r="AL347" i="10" s="1"/>
  <c r="AG583" i="10"/>
  <c r="AH583" i="10" s="1"/>
  <c r="AI583" i="10" s="1"/>
  <c r="AJ583" i="10" s="1"/>
  <c r="AK583" i="10" s="1"/>
  <c r="AL583" i="10" s="1"/>
  <c r="AG582" i="10"/>
  <c r="AH582" i="10" s="1"/>
  <c r="AI582" i="10" s="1"/>
  <c r="AJ582" i="10" s="1"/>
  <c r="AK582" i="10" s="1"/>
  <c r="AL582" i="10" s="1"/>
  <c r="AG348" i="10"/>
  <c r="AH348" i="10" s="1"/>
  <c r="AI348" i="10" s="1"/>
  <c r="AJ348" i="10" s="1"/>
  <c r="AK348" i="10" s="1"/>
  <c r="AL348" i="10" s="1"/>
  <c r="AG585" i="10"/>
  <c r="AH585" i="10" s="1"/>
  <c r="AI585" i="10" s="1"/>
  <c r="AJ585" i="10" s="1"/>
  <c r="AK585" i="10" s="1"/>
  <c r="AL585" i="10" s="1"/>
  <c r="AG586" i="10"/>
  <c r="AH586" i="10" s="1"/>
  <c r="AI586" i="10" s="1"/>
  <c r="AJ586" i="10" s="1"/>
  <c r="AK586" i="10" s="1"/>
  <c r="AL586" i="10" s="1"/>
  <c r="AG349" i="10"/>
  <c r="AH349" i="10" s="1"/>
  <c r="AI349" i="10" s="1"/>
  <c r="AJ349" i="10" s="1"/>
  <c r="AK349" i="10" s="1"/>
  <c r="AL349" i="10" s="1"/>
  <c r="AG350" i="10"/>
  <c r="AH350" i="10" s="1"/>
  <c r="AI350" i="10" s="1"/>
  <c r="AJ350" i="10" s="1"/>
  <c r="AK350" i="10" s="1"/>
  <c r="AL350" i="10" s="1"/>
  <c r="AG588" i="10"/>
  <c r="AH588" i="10" s="1"/>
  <c r="AI588" i="10" s="1"/>
  <c r="AJ588" i="10" s="1"/>
  <c r="AK588" i="10" s="1"/>
  <c r="AL588" i="10" s="1"/>
  <c r="AG590" i="10"/>
  <c r="AH590" i="10" s="1"/>
  <c r="AI590" i="10" s="1"/>
  <c r="AJ590" i="10" s="1"/>
  <c r="AK590" i="10" s="1"/>
  <c r="AL590" i="10" s="1"/>
  <c r="AG589" i="10"/>
  <c r="AH589" i="10" s="1"/>
  <c r="AI589" i="10" s="1"/>
  <c r="AJ589" i="10" s="1"/>
  <c r="AK589" i="10" s="1"/>
  <c r="AL589" i="10" s="1"/>
  <c r="AG351" i="10"/>
  <c r="AH351" i="10" s="1"/>
  <c r="AI351" i="10" s="1"/>
  <c r="AJ351" i="10" s="1"/>
  <c r="AK351" i="10" s="1"/>
  <c r="AL351" i="10" s="1"/>
  <c r="AG406" i="10"/>
  <c r="AH406" i="10" s="1"/>
  <c r="AI406" i="10" s="1"/>
  <c r="AJ406" i="10" s="1"/>
  <c r="AK406" i="10" s="1"/>
  <c r="AL406" i="10" s="1"/>
  <c r="AG554" i="10"/>
  <c r="AH554" i="10" s="1"/>
  <c r="AI554" i="10" s="1"/>
  <c r="AJ554" i="10" s="1"/>
  <c r="AK554" i="10" s="1"/>
  <c r="AL554" i="10" s="1"/>
  <c r="AG315" i="10"/>
  <c r="AM315" i="10" s="1"/>
  <c r="AG435" i="10"/>
  <c r="AH435" i="10" s="1"/>
  <c r="AI435" i="10" s="1"/>
  <c r="AJ435" i="10" s="1"/>
  <c r="AK435" i="10" s="1"/>
  <c r="AL435" i="10" s="1"/>
  <c r="AG424" i="10"/>
  <c r="AH424" i="10" s="1"/>
  <c r="AI424" i="10" s="1"/>
  <c r="AJ424" i="10" s="1"/>
  <c r="AK424" i="10" s="1"/>
  <c r="AL424" i="10" s="1"/>
  <c r="AG699" i="10"/>
  <c r="AH699" i="10" s="1"/>
  <c r="AI699" i="10" s="1"/>
  <c r="AJ699" i="10" s="1"/>
  <c r="AK699" i="10" s="1"/>
  <c r="AL699" i="10" s="1"/>
  <c r="AG698" i="10"/>
  <c r="AH698" i="10" s="1"/>
  <c r="AI698" i="10" s="1"/>
  <c r="AJ698" i="10" s="1"/>
  <c r="AK698" i="10" s="1"/>
  <c r="AL698" i="10" s="1"/>
  <c r="AG673" i="10"/>
  <c r="AH673" i="10" s="1"/>
  <c r="AI673" i="10" s="1"/>
  <c r="AJ673" i="10" s="1"/>
  <c r="AK673" i="10" s="1"/>
  <c r="AL673" i="10" s="1"/>
  <c r="AG57" i="10"/>
  <c r="AH57" i="10" s="1"/>
  <c r="AI57" i="10" s="1"/>
  <c r="AJ57" i="10" s="1"/>
  <c r="AK57" i="10" s="1"/>
  <c r="AL57" i="10" s="1"/>
  <c r="AG412" i="10"/>
  <c r="AG410" i="10"/>
  <c r="AG411" i="10"/>
  <c r="AG413" i="10"/>
  <c r="AG637" i="10"/>
  <c r="AH637" i="10" s="1"/>
  <c r="AI637" i="10" s="1"/>
  <c r="AJ637" i="10" s="1"/>
  <c r="AK637" i="10" s="1"/>
  <c r="AL637" i="10" s="1"/>
  <c r="AG360" i="10"/>
  <c r="AH360" i="10" s="1"/>
  <c r="AI360" i="10" s="1"/>
  <c r="AJ360" i="10" s="1"/>
  <c r="AK360" i="10" s="1"/>
  <c r="AL360" i="10" s="1"/>
  <c r="AG646" i="10"/>
  <c r="AH646" i="10" s="1"/>
  <c r="AI646" i="10" s="1"/>
  <c r="AJ646" i="10" s="1"/>
  <c r="AK646" i="10" s="1"/>
  <c r="AL646" i="10" s="1"/>
  <c r="AG363" i="10"/>
  <c r="AH363" i="10" s="1"/>
  <c r="AI363" i="10" s="1"/>
  <c r="AJ363" i="10" s="1"/>
  <c r="AK363" i="10" s="1"/>
  <c r="AL363" i="10" s="1"/>
  <c r="AG314" i="10"/>
  <c r="AH314" i="10" s="1"/>
  <c r="AI314" i="10" s="1"/>
  <c r="AJ314" i="10" s="1"/>
  <c r="AK314" i="10" s="1"/>
  <c r="AL314" i="10" s="1"/>
  <c r="AG442" i="10"/>
  <c r="AH442" i="10" s="1"/>
  <c r="AI442" i="10" s="1"/>
  <c r="AJ442" i="10" s="1"/>
  <c r="AK442" i="10" s="1"/>
  <c r="AL442" i="10" s="1"/>
  <c r="AG325" i="10"/>
  <c r="AH325" i="10" s="1"/>
  <c r="AI325" i="10" s="1"/>
  <c r="AJ325" i="10" s="1"/>
  <c r="AK325" i="10" s="1"/>
  <c r="AL325" i="10" s="1"/>
  <c r="AG455" i="10"/>
  <c r="AH455" i="10" s="1"/>
  <c r="AI455" i="10" s="1"/>
  <c r="AJ455" i="10" s="1"/>
  <c r="AK455" i="10" s="1"/>
  <c r="AL455" i="10" s="1"/>
  <c r="AG365" i="10"/>
  <c r="AH365" i="10" s="1"/>
  <c r="AI365" i="10" s="1"/>
  <c r="AJ365" i="10" s="1"/>
  <c r="AK365" i="10" s="1"/>
  <c r="AL365" i="10" s="1"/>
  <c r="AG655" i="10"/>
  <c r="AH655" i="10" s="1"/>
  <c r="AI655" i="10" s="1"/>
  <c r="AJ655" i="10" s="1"/>
  <c r="AK655" i="10" s="1"/>
  <c r="AL655" i="10" s="1"/>
  <c r="AG366" i="10"/>
  <c r="AH366" i="10" s="1"/>
  <c r="AI366" i="10" s="1"/>
  <c r="AJ366" i="10" s="1"/>
  <c r="AK366" i="10" s="1"/>
  <c r="AL366" i="10" s="1"/>
  <c r="AG658" i="10"/>
  <c r="AH658" i="10" s="1"/>
  <c r="AI658" i="10" s="1"/>
  <c r="AJ658" i="10" s="1"/>
  <c r="AK658" i="10" s="1"/>
  <c r="AL658" i="10" s="1"/>
  <c r="AG368" i="10"/>
  <c r="AH368" i="10" s="1"/>
  <c r="AI368" i="10" s="1"/>
  <c r="AJ368" i="10" s="1"/>
  <c r="AK368" i="10" s="1"/>
  <c r="AL368" i="10" s="1"/>
  <c r="AG662" i="10"/>
  <c r="AH662" i="10" s="1"/>
  <c r="AI662" i="10" s="1"/>
  <c r="AJ662" i="10" s="1"/>
  <c r="AK662" i="10" s="1"/>
  <c r="AL662" i="10" s="1"/>
  <c r="AG369" i="10"/>
  <c r="AH369" i="10" s="1"/>
  <c r="AI369" i="10" s="1"/>
  <c r="AJ369" i="10" s="1"/>
  <c r="AK369" i="10" s="1"/>
  <c r="AL369" i="10" s="1"/>
  <c r="AG665" i="10"/>
  <c r="AH665" i="10" s="1"/>
  <c r="AI665" i="10" s="1"/>
  <c r="AJ665" i="10" s="1"/>
  <c r="AK665" i="10" s="1"/>
  <c r="AL665" i="10" s="1"/>
  <c r="AG373" i="10"/>
  <c r="AH373" i="10" s="1"/>
  <c r="AI373" i="10" s="1"/>
  <c r="AJ373" i="10" s="1"/>
  <c r="AK373" i="10" s="1"/>
  <c r="AL373" i="10" s="1"/>
  <c r="AG667" i="10"/>
  <c r="AH667" i="10" s="1"/>
  <c r="AI667" i="10" s="1"/>
  <c r="AJ667" i="10" s="1"/>
  <c r="AK667" i="10" s="1"/>
  <c r="AL667" i="10" s="1"/>
  <c r="AG372" i="10"/>
  <c r="AH372" i="10" s="1"/>
  <c r="AI372" i="10" s="1"/>
  <c r="AJ372" i="10" s="1"/>
  <c r="AK372" i="10" s="1"/>
  <c r="AL372" i="10" s="1"/>
  <c r="AG375" i="10"/>
  <c r="AH375" i="10" s="1"/>
  <c r="AI375" i="10" s="1"/>
  <c r="AJ375" i="10" s="1"/>
  <c r="AK375" i="10" s="1"/>
  <c r="AL375" i="10" s="1"/>
  <c r="AG668" i="10"/>
  <c r="AH668" i="10" s="1"/>
  <c r="AI668" i="10" s="1"/>
  <c r="AJ668" i="10" s="1"/>
  <c r="AK668" i="10" s="1"/>
  <c r="AL668" i="10" s="1"/>
  <c r="AG669" i="10"/>
  <c r="AH669" i="10" s="1"/>
  <c r="AI669" i="10" s="1"/>
  <c r="AJ669" i="10" s="1"/>
  <c r="AK669" i="10" s="1"/>
  <c r="AL669" i="10" s="1"/>
  <c r="AG378" i="10"/>
  <c r="AH378" i="10" s="1"/>
  <c r="AI378" i="10" s="1"/>
  <c r="AJ378" i="10" s="1"/>
  <c r="AK378" i="10" s="1"/>
  <c r="AL378" i="10" s="1"/>
  <c r="AG670" i="10"/>
  <c r="AH670" i="10" s="1"/>
  <c r="AI670" i="10" s="1"/>
  <c r="AJ670" i="10" s="1"/>
  <c r="AK670" i="10" s="1"/>
  <c r="AL670" i="10" s="1"/>
  <c r="AG379" i="10"/>
  <c r="AH379" i="10" s="1"/>
  <c r="AI379" i="10" s="1"/>
  <c r="AJ379" i="10" s="1"/>
  <c r="AK379" i="10" s="1"/>
  <c r="AL379" i="10" s="1"/>
  <c r="AG415" i="10"/>
  <c r="AH415" i="10" s="1"/>
  <c r="AI415" i="10" s="1"/>
  <c r="AJ415" i="10" s="1"/>
  <c r="AK415" i="10" s="1"/>
  <c r="AL415" i="10" s="1"/>
  <c r="AG327" i="10"/>
  <c r="AH327" i="10" s="1"/>
  <c r="AI327" i="10" s="1"/>
  <c r="AJ327" i="10" s="1"/>
  <c r="AK327" i="10" s="1"/>
  <c r="AL327" i="10" s="1"/>
  <c r="AG417" i="10"/>
  <c r="AH417" i="10" s="1"/>
  <c r="AI417" i="10" s="1"/>
  <c r="AJ417" i="10" s="1"/>
  <c r="AK417" i="10" s="1"/>
  <c r="AL417" i="10" s="1"/>
  <c r="AG329" i="10"/>
  <c r="AH329" i="10" s="1"/>
  <c r="AI329" i="10" s="1"/>
  <c r="AJ329" i="10" s="1"/>
  <c r="AK329" i="10" s="1"/>
  <c r="AL329" i="10" s="1"/>
  <c r="AG426" i="10"/>
  <c r="AH426" i="10" s="1"/>
  <c r="AI426" i="10" s="1"/>
  <c r="AJ426" i="10" s="1"/>
  <c r="AK426" i="10" s="1"/>
  <c r="AL426" i="10" s="1"/>
  <c r="AG428" i="10"/>
  <c r="AH428" i="10" s="1"/>
  <c r="AI428" i="10" s="1"/>
  <c r="AJ428" i="10" s="1"/>
  <c r="AK428" i="10" s="1"/>
  <c r="AL428" i="10" s="1"/>
  <c r="AG690" i="10"/>
  <c r="AH690" i="10" s="1"/>
  <c r="AI690" i="10" s="1"/>
  <c r="AJ690" i="10" s="1"/>
  <c r="AK690" i="10" s="1"/>
  <c r="AL690" i="10" s="1"/>
  <c r="AG700" i="10"/>
  <c r="AH700" i="10" s="1"/>
  <c r="AI700" i="10" s="1"/>
  <c r="AJ700" i="10" s="1"/>
  <c r="AK700" i="10" s="1"/>
  <c r="AL700" i="10" s="1"/>
  <c r="AG701" i="10"/>
  <c r="AH701" i="10" s="1"/>
  <c r="AI701" i="10" s="1"/>
  <c r="AJ701" i="10" s="1"/>
  <c r="AK701" i="10" s="1"/>
  <c r="AL701" i="10" s="1"/>
  <c r="AG691" i="10"/>
  <c r="AH691" i="10" s="1"/>
  <c r="AI691" i="10" s="1"/>
  <c r="AJ691" i="10" s="1"/>
  <c r="AK691" i="10" s="1"/>
  <c r="AL691" i="10" s="1"/>
  <c r="AG431" i="10"/>
  <c r="AG88" i="10"/>
  <c r="AH88" i="10" s="1"/>
  <c r="AI88" i="10" s="1"/>
  <c r="AJ88" i="10" s="1"/>
  <c r="AK88" i="10" s="1"/>
  <c r="AL88" i="10" s="1"/>
  <c r="AG353" i="10"/>
  <c r="AH353" i="10" s="1"/>
  <c r="AI353" i="10" s="1"/>
  <c r="AJ353" i="10" s="1"/>
  <c r="AK353" i="10" s="1"/>
  <c r="AL353" i="10" s="1"/>
  <c r="AG352" i="10"/>
  <c r="AH352" i="10" s="1"/>
  <c r="AI352" i="10" s="1"/>
  <c r="AJ352" i="10" s="1"/>
  <c r="AK352" i="10" s="1"/>
  <c r="AL352" i="10" s="1"/>
  <c r="AG317" i="10"/>
  <c r="AG318" i="10"/>
  <c r="AG319" i="10"/>
  <c r="AG320" i="10"/>
  <c r="AG367" i="10"/>
  <c r="AH367" i="10" s="1"/>
  <c r="AI367" i="10" s="1"/>
  <c r="AJ367" i="10" s="1"/>
  <c r="AK367" i="10" s="1"/>
  <c r="AL367" i="10" s="1"/>
  <c r="AG383" i="10"/>
  <c r="AH383" i="10" s="1"/>
  <c r="AI383" i="10" s="1"/>
  <c r="AJ383" i="10" s="1"/>
  <c r="AK383" i="10" s="1"/>
  <c r="AL383" i="10" s="1"/>
  <c r="AG305" i="10"/>
  <c r="AH305" i="10" s="1"/>
  <c r="AI305" i="10" s="1"/>
  <c r="AJ305" i="10" s="1"/>
  <c r="AK305" i="10" s="1"/>
  <c r="AL305" i="10" s="1"/>
  <c r="AG324" i="10"/>
  <c r="AG4" i="10"/>
  <c r="AH4" i="10" s="1"/>
  <c r="AI4" i="10" s="1"/>
  <c r="AJ4" i="10" s="1"/>
  <c r="AK4" i="10" s="1"/>
  <c r="AL4" i="10" s="1"/>
  <c r="AG702" i="10"/>
  <c r="AG703" i="10"/>
  <c r="AG704" i="10"/>
  <c r="AG707" i="10"/>
  <c r="AG708" i="10"/>
  <c r="AG709" i="10"/>
  <c r="AH709" i="10" s="1"/>
  <c r="AI709" i="10" s="1"/>
  <c r="AJ709" i="10" s="1"/>
  <c r="AK709" i="10" s="1"/>
  <c r="AL709" i="10" s="1"/>
  <c r="AG710" i="10"/>
  <c r="AH710" i="10" s="1"/>
  <c r="AI710" i="10" s="1"/>
  <c r="AJ710" i="10" s="1"/>
  <c r="AK710" i="10" s="1"/>
  <c r="AL710" i="10" s="1"/>
  <c r="AG711" i="10"/>
  <c r="AH711" i="10" s="1"/>
  <c r="AI711" i="10" s="1"/>
  <c r="AJ711" i="10" s="1"/>
  <c r="AK711" i="10" s="1"/>
  <c r="AL711" i="10" s="1"/>
  <c r="AG712" i="10"/>
  <c r="AH712" i="10" s="1"/>
  <c r="AI712" i="10" s="1"/>
  <c r="AJ712" i="10" s="1"/>
  <c r="AK712" i="10" s="1"/>
  <c r="AL712" i="10" s="1"/>
  <c r="AG713" i="10"/>
  <c r="AH713" i="10" s="1"/>
  <c r="AI713" i="10" s="1"/>
  <c r="AJ713" i="10" s="1"/>
  <c r="AK713" i="10" s="1"/>
  <c r="AL713" i="10" s="1"/>
  <c r="AG714" i="10"/>
  <c r="AH714" i="10" s="1"/>
  <c r="AI714" i="10" s="1"/>
  <c r="AJ714" i="10" s="1"/>
  <c r="AK714" i="10" s="1"/>
  <c r="AL714" i="10" s="1"/>
  <c r="AG306" i="10"/>
  <c r="AH306" i="10" s="1"/>
  <c r="AI306" i="10" s="1"/>
  <c r="AJ306" i="10" s="1"/>
  <c r="AK306" i="10" s="1"/>
  <c r="AL306" i="10" s="1"/>
  <c r="AG722" i="10"/>
  <c r="AH722" i="10" s="1"/>
  <c r="AI722" i="10" s="1"/>
  <c r="AJ722" i="10" s="1"/>
  <c r="AK722" i="10" s="1"/>
  <c r="AL722" i="10" s="1"/>
  <c r="AG43" i="10"/>
  <c r="AH43" i="10" s="1"/>
  <c r="AI43" i="10" s="1"/>
  <c r="AJ43" i="10" s="1"/>
  <c r="AK43" i="10" s="1"/>
  <c r="AL43" i="10" s="1"/>
  <c r="AG307" i="10"/>
  <c r="AH307" i="10" s="1"/>
  <c r="AI307" i="10" s="1"/>
  <c r="AJ307" i="10" s="1"/>
  <c r="AK307" i="10" s="1"/>
  <c r="AL307" i="10" s="1"/>
  <c r="AG723" i="10"/>
  <c r="AH723" i="10" s="1"/>
  <c r="AI723" i="10" s="1"/>
  <c r="AJ723" i="10" s="1"/>
  <c r="AK723" i="10" s="1"/>
  <c r="AL723" i="10" s="1"/>
  <c r="AG44" i="10"/>
  <c r="AH44" i="10" s="1"/>
  <c r="AI44" i="10" s="1"/>
  <c r="AJ44" i="10" s="1"/>
  <c r="AK44" i="10" s="1"/>
  <c r="AL44" i="10" s="1"/>
  <c r="AG308" i="10"/>
  <c r="AH308" i="10" s="1"/>
  <c r="AI308" i="10" s="1"/>
  <c r="AJ308" i="10" s="1"/>
  <c r="AK308" i="10" s="1"/>
  <c r="AL308" i="10" s="1"/>
  <c r="AG737" i="10"/>
  <c r="AH737" i="10" s="1"/>
  <c r="AI737" i="10" s="1"/>
  <c r="AJ737" i="10" s="1"/>
  <c r="AK737" i="10" s="1"/>
  <c r="AL737" i="10" s="1"/>
  <c r="AG45" i="10"/>
  <c r="AH45" i="10" s="1"/>
  <c r="AI45" i="10" s="1"/>
  <c r="AJ45" i="10" s="1"/>
  <c r="AK45" i="10" s="1"/>
  <c r="AL45" i="10" s="1"/>
  <c r="AG309" i="10"/>
  <c r="AH309" i="10" s="1"/>
  <c r="AI309" i="10" s="1"/>
  <c r="AJ309" i="10" s="1"/>
  <c r="AK309" i="10" s="1"/>
  <c r="AL309" i="10" s="1"/>
  <c r="AG738" i="10"/>
  <c r="AH738" i="10" s="1"/>
  <c r="AI738" i="10" s="1"/>
  <c r="AJ738" i="10" s="1"/>
  <c r="AK738" i="10" s="1"/>
  <c r="AL738" i="10" s="1"/>
  <c r="AG46" i="10"/>
  <c r="AH46" i="10" s="1"/>
  <c r="AI46" i="10" s="1"/>
  <c r="AJ46" i="10" s="1"/>
  <c r="AK46" i="10" s="1"/>
  <c r="AL46" i="10" s="1"/>
  <c r="AG248" i="10"/>
  <c r="AH248" i="10" s="1"/>
  <c r="AI248" i="10" s="1"/>
  <c r="AJ248" i="10" s="1"/>
  <c r="AK248" i="10" s="1"/>
  <c r="AL248" i="10" s="1"/>
  <c r="AG772" i="10"/>
  <c r="AG312" i="10"/>
  <c r="AH312" i="10" s="1"/>
  <c r="AI312" i="10" s="1"/>
  <c r="AJ312" i="10" s="1"/>
  <c r="AK312" i="10" s="1"/>
  <c r="AL312" i="10" s="1"/>
  <c r="AG716" i="10"/>
  <c r="AH716" i="10" s="1"/>
  <c r="AI716" i="10" s="1"/>
  <c r="AJ716" i="10" s="1"/>
  <c r="AK716" i="10" s="1"/>
  <c r="AL716" i="10" s="1"/>
  <c r="AG745" i="10"/>
  <c r="AH745" i="10" s="1"/>
  <c r="AI745" i="10" s="1"/>
  <c r="AJ745" i="10" s="1"/>
  <c r="AK745" i="10" s="1"/>
  <c r="AL745" i="10" s="1"/>
  <c r="AG717" i="10"/>
  <c r="AH717" i="10" s="1"/>
  <c r="AI717" i="10" s="1"/>
  <c r="AJ717" i="10" s="1"/>
  <c r="AK717" i="10" s="1"/>
  <c r="AL717" i="10" s="1"/>
  <c r="AG23" i="10"/>
  <c r="AH23" i="10" s="1"/>
  <c r="AI23" i="10" s="1"/>
  <c r="AJ23" i="10" s="1"/>
  <c r="AK23" i="10" s="1"/>
  <c r="AL23" i="10" s="1"/>
  <c r="AG718" i="10"/>
  <c r="AH718" i="10" s="1"/>
  <c r="AI718" i="10" s="1"/>
  <c r="AJ718" i="10" s="1"/>
  <c r="AK718" i="10" s="1"/>
  <c r="AL718" i="10" s="1"/>
  <c r="AG747" i="10"/>
  <c r="AH747" i="10" s="1"/>
  <c r="AI747" i="10" s="1"/>
  <c r="AJ747" i="10" s="1"/>
  <c r="AK747" i="10" s="1"/>
  <c r="AL747" i="10" s="1"/>
  <c r="AG719" i="10"/>
  <c r="AH719" i="10" s="1"/>
  <c r="AI719" i="10" s="1"/>
  <c r="AJ719" i="10" s="1"/>
  <c r="AK719" i="10" s="1"/>
  <c r="AL719" i="10" s="1"/>
  <c r="AG763" i="10"/>
  <c r="AH763" i="10" s="1"/>
  <c r="AI763" i="10" s="1"/>
  <c r="AJ763" i="10" s="1"/>
  <c r="AK763" i="10" s="1"/>
  <c r="AL763" i="10" s="1"/>
  <c r="AG720" i="10"/>
  <c r="AH720" i="10" s="1"/>
  <c r="AI720" i="10" s="1"/>
  <c r="AJ720" i="10" s="1"/>
  <c r="AK720" i="10" s="1"/>
  <c r="AL720" i="10" s="1"/>
  <c r="AG721" i="10"/>
  <c r="AH721" i="10" s="1"/>
  <c r="AI721" i="10" s="1"/>
  <c r="AJ721" i="10" s="1"/>
  <c r="AK721" i="10" s="1"/>
  <c r="AL721" i="10" s="1"/>
  <c r="AG724" i="10"/>
  <c r="AH724" i="10" s="1"/>
  <c r="AI724" i="10" s="1"/>
  <c r="AJ724" i="10" s="1"/>
  <c r="AK724" i="10" s="1"/>
  <c r="AL724" i="10" s="1"/>
  <c r="AG725" i="10"/>
  <c r="AH725" i="10" s="1"/>
  <c r="AI725" i="10" s="1"/>
  <c r="AJ725" i="10" s="1"/>
  <c r="AK725" i="10" s="1"/>
  <c r="AL725" i="10" s="1"/>
  <c r="AG726" i="10"/>
  <c r="AH726" i="10" s="1"/>
  <c r="AI726" i="10" s="1"/>
  <c r="AJ726" i="10" s="1"/>
  <c r="AK726" i="10" s="1"/>
  <c r="AL726" i="10" s="1"/>
  <c r="AG727" i="10"/>
  <c r="AH727" i="10" s="1"/>
  <c r="AI727" i="10" s="1"/>
  <c r="AJ727" i="10" s="1"/>
  <c r="AK727" i="10" s="1"/>
  <c r="AL727" i="10" s="1"/>
  <c r="AG728" i="10"/>
  <c r="AH728" i="10" s="1"/>
  <c r="AI728" i="10" s="1"/>
  <c r="AJ728" i="10" s="1"/>
  <c r="AK728" i="10" s="1"/>
  <c r="AL728" i="10" s="1"/>
  <c r="AG729" i="10"/>
  <c r="AH729" i="10" s="1"/>
  <c r="AI729" i="10" s="1"/>
  <c r="AJ729" i="10" s="1"/>
  <c r="AK729" i="10" s="1"/>
  <c r="AL729" i="10" s="1"/>
  <c r="AG746" i="10"/>
  <c r="AH746" i="10" s="1"/>
  <c r="AI746" i="10" s="1"/>
  <c r="AJ746" i="10" s="1"/>
  <c r="AK746" i="10" s="1"/>
  <c r="AL746" i="10" s="1"/>
  <c r="AG730" i="10"/>
  <c r="AH730" i="10" s="1"/>
  <c r="AI730" i="10" s="1"/>
  <c r="AJ730" i="10" s="1"/>
  <c r="AK730" i="10" s="1"/>
  <c r="AL730" i="10" s="1"/>
  <c r="AG26" i="10"/>
  <c r="AH26" i="10" s="1"/>
  <c r="AI26" i="10" s="1"/>
  <c r="AJ26" i="10" s="1"/>
  <c r="AK26" i="10" s="1"/>
  <c r="AL26" i="10" s="1"/>
  <c r="AG731" i="10"/>
  <c r="AH731" i="10" s="1"/>
  <c r="AI731" i="10" s="1"/>
  <c r="AJ731" i="10" s="1"/>
  <c r="AK731" i="10" s="1"/>
  <c r="AL731" i="10" s="1"/>
  <c r="AG732" i="10"/>
  <c r="AH732" i="10" s="1"/>
  <c r="AI732" i="10" s="1"/>
  <c r="AJ732" i="10" s="1"/>
  <c r="AK732" i="10" s="1"/>
  <c r="AL732" i="10" s="1"/>
  <c r="AG27" i="10"/>
  <c r="AH27" i="10" s="1"/>
  <c r="AI27" i="10" s="1"/>
  <c r="AJ27" i="10" s="1"/>
  <c r="AK27" i="10" s="1"/>
  <c r="AL27" i="10" s="1"/>
  <c r="AG733" i="10"/>
  <c r="AH733" i="10" s="1"/>
  <c r="AI733" i="10" s="1"/>
  <c r="AJ733" i="10" s="1"/>
  <c r="AK733" i="10" s="1"/>
  <c r="AL733" i="10" s="1"/>
  <c r="AG748" i="10"/>
  <c r="AH748" i="10" s="1"/>
  <c r="AI748" i="10" s="1"/>
  <c r="AJ748" i="10" s="1"/>
  <c r="AK748" i="10" s="1"/>
  <c r="AL748" i="10" s="1"/>
  <c r="AG734" i="10"/>
  <c r="AH734" i="10" s="1"/>
  <c r="AI734" i="10" s="1"/>
  <c r="AJ734" i="10" s="1"/>
  <c r="AK734" i="10" s="1"/>
  <c r="AL734" i="10" s="1"/>
  <c r="AG764" i="10"/>
  <c r="AH764" i="10" s="1"/>
  <c r="AI764" i="10" s="1"/>
  <c r="AJ764" i="10" s="1"/>
  <c r="AK764" i="10" s="1"/>
  <c r="AL764" i="10" s="1"/>
  <c r="AG735" i="10"/>
  <c r="AH735" i="10" s="1"/>
  <c r="AI735" i="10" s="1"/>
  <c r="AJ735" i="10" s="1"/>
  <c r="AK735" i="10" s="1"/>
  <c r="AL735" i="10" s="1"/>
  <c r="AG736" i="10"/>
  <c r="AH736" i="10" s="1"/>
  <c r="AI736" i="10" s="1"/>
  <c r="AJ736" i="10" s="1"/>
  <c r="AK736" i="10" s="1"/>
  <c r="AL736" i="10" s="1"/>
  <c r="AG739" i="10"/>
  <c r="AH739" i="10" s="1"/>
  <c r="AI739" i="10" s="1"/>
  <c r="AJ739" i="10" s="1"/>
  <c r="AK739" i="10" s="1"/>
  <c r="AL739" i="10" s="1"/>
  <c r="AG740" i="10"/>
  <c r="AH740" i="10" s="1"/>
  <c r="AI740" i="10" s="1"/>
  <c r="AJ740" i="10" s="1"/>
  <c r="AK740" i="10" s="1"/>
  <c r="AL740" i="10" s="1"/>
  <c r="AG741" i="10"/>
  <c r="AH741" i="10" s="1"/>
  <c r="AI741" i="10" s="1"/>
  <c r="AG742" i="10"/>
  <c r="AH742" i="10" s="1"/>
  <c r="AI742" i="10" s="1"/>
  <c r="AJ742" i="10" s="1"/>
  <c r="AK742" i="10" s="1"/>
  <c r="AL742" i="10" s="1"/>
  <c r="AG743" i="10"/>
  <c r="AH743" i="10" s="1"/>
  <c r="AI743" i="10" s="1"/>
  <c r="AJ743" i="10" s="1"/>
  <c r="AK743" i="10" s="1"/>
  <c r="AL743" i="10" s="1"/>
  <c r="AG744" i="10"/>
  <c r="AH744" i="10" s="1"/>
  <c r="AI744" i="10" s="1"/>
  <c r="AJ744" i="10" s="1"/>
  <c r="AK744" i="10" s="1"/>
  <c r="AL744" i="10" s="1"/>
  <c r="AG749" i="10"/>
  <c r="AH749" i="10" s="1"/>
  <c r="AI749" i="10" s="1"/>
  <c r="AJ749" i="10" s="1"/>
  <c r="AK749" i="10" s="1"/>
  <c r="AL749" i="10" s="1"/>
  <c r="AG750" i="10"/>
  <c r="AH750" i="10" s="1"/>
  <c r="AI750" i="10" s="1"/>
  <c r="AJ750" i="10" s="1"/>
  <c r="AK750" i="10" s="1"/>
  <c r="AL750" i="10" s="1"/>
  <c r="AG751" i="10"/>
  <c r="AH751" i="10" s="1"/>
  <c r="AI751" i="10" s="1"/>
  <c r="AJ751" i="10" s="1"/>
  <c r="AK751" i="10" s="1"/>
  <c r="AL751" i="10" s="1"/>
  <c r="AG752" i="10"/>
  <c r="AH752" i="10" s="1"/>
  <c r="AI752" i="10" s="1"/>
  <c r="AJ752" i="10" s="1"/>
  <c r="AK752" i="10" s="1"/>
  <c r="AL752" i="10" s="1"/>
  <c r="AG753" i="10"/>
  <c r="AH753" i="10" s="1"/>
  <c r="AI753" i="10" s="1"/>
  <c r="AJ753" i="10" s="1"/>
  <c r="AK753" i="10" s="1"/>
  <c r="AL753" i="10" s="1"/>
  <c r="AG754" i="10"/>
  <c r="AH754" i="10" s="1"/>
  <c r="AI754" i="10" s="1"/>
  <c r="AJ754" i="10" s="1"/>
  <c r="AK754" i="10" s="1"/>
  <c r="AL754" i="10" s="1"/>
  <c r="AG755" i="10"/>
  <c r="AH755" i="10" s="1"/>
  <c r="AI755" i="10" s="1"/>
  <c r="AJ755" i="10" s="1"/>
  <c r="AK755" i="10" s="1"/>
  <c r="AL755" i="10" s="1"/>
  <c r="AG21" i="10"/>
  <c r="AH21" i="10" s="1"/>
  <c r="AI21" i="10" s="1"/>
  <c r="AJ21" i="10" s="1"/>
  <c r="AK21" i="10" s="1"/>
  <c r="AL21" i="10" s="1"/>
  <c r="AG25" i="10"/>
  <c r="AH25" i="10" s="1"/>
  <c r="AI25" i="10" s="1"/>
  <c r="AJ25" i="10" s="1"/>
  <c r="AK25" i="10" s="1"/>
  <c r="AL25" i="10" s="1"/>
  <c r="AG756" i="10"/>
  <c r="AH756" i="10" s="1"/>
  <c r="AI756" i="10" s="1"/>
  <c r="AJ756" i="10" s="1"/>
  <c r="AK756" i="10" s="1"/>
  <c r="AL756" i="10" s="1"/>
  <c r="AG757" i="10"/>
  <c r="AH757" i="10" s="1"/>
  <c r="AI757" i="10" s="1"/>
  <c r="AJ757" i="10" s="1"/>
  <c r="AK757" i="10" s="1"/>
  <c r="AL757" i="10" s="1"/>
  <c r="AG29" i="10"/>
  <c r="AH29" i="10" s="1"/>
  <c r="AI29" i="10" s="1"/>
  <c r="AJ29" i="10" s="1"/>
  <c r="AK29" i="10" s="1"/>
  <c r="AL29" i="10" s="1"/>
  <c r="AG758" i="10"/>
  <c r="AH758" i="10" s="1"/>
  <c r="AI758" i="10" s="1"/>
  <c r="AJ758" i="10" s="1"/>
  <c r="AK758" i="10" s="1"/>
  <c r="AL758" i="10" s="1"/>
  <c r="AG759" i="10"/>
  <c r="AH759" i="10" s="1"/>
  <c r="AI759" i="10" s="1"/>
  <c r="AJ759" i="10" s="1"/>
  <c r="AK759" i="10" s="1"/>
  <c r="AL759" i="10" s="1"/>
  <c r="AG30" i="10"/>
  <c r="AH30" i="10" s="1"/>
  <c r="AI30" i="10" s="1"/>
  <c r="AJ30" i="10" s="1"/>
  <c r="AK30" i="10" s="1"/>
  <c r="AL30" i="10" s="1"/>
  <c r="AG760" i="10"/>
  <c r="AH760" i="10" s="1"/>
  <c r="AI760" i="10" s="1"/>
  <c r="AJ760" i="10" s="1"/>
  <c r="AK760" i="10" s="1"/>
  <c r="AL760" i="10" s="1"/>
  <c r="AG761" i="10"/>
  <c r="AH761" i="10" s="1"/>
  <c r="AI761" i="10" s="1"/>
  <c r="AJ761" i="10" s="1"/>
  <c r="AK761" i="10" s="1"/>
  <c r="AL761" i="10" s="1"/>
  <c r="AG762" i="10"/>
  <c r="AH762" i="10" s="1"/>
  <c r="AI762" i="10" s="1"/>
  <c r="AJ762" i="10" s="1"/>
  <c r="AK762" i="10" s="1"/>
  <c r="AL762" i="10" s="1"/>
  <c r="AG765" i="10"/>
  <c r="AH765" i="10" s="1"/>
  <c r="AI765" i="10" s="1"/>
  <c r="AJ765" i="10" s="1"/>
  <c r="AK765" i="10" s="1"/>
  <c r="AL765" i="10" s="1"/>
  <c r="AG766" i="10"/>
  <c r="AH766" i="10" s="1"/>
  <c r="AI766" i="10" s="1"/>
  <c r="AJ766" i="10" s="1"/>
  <c r="AK766" i="10" s="1"/>
  <c r="AL766" i="10" s="1"/>
  <c r="AG767" i="10"/>
  <c r="AG768" i="10"/>
  <c r="AH768" i="10" s="1"/>
  <c r="AG769" i="10"/>
  <c r="AG770" i="10"/>
  <c r="AG771" i="10"/>
  <c r="AG773" i="10"/>
  <c r="AJ741" i="10" l="1"/>
  <c r="AK741" i="10" s="1"/>
  <c r="AL741" i="10" s="1"/>
  <c r="AH376" i="10"/>
  <c r="AM376" i="10"/>
  <c r="AH324" i="10"/>
  <c r="AM324" i="10"/>
  <c r="H183" i="12" s="1"/>
  <c r="V183" i="12" s="1"/>
  <c r="AH321" i="10"/>
  <c r="AM321" i="10"/>
  <c r="AH773" i="10"/>
  <c r="AM773" i="10"/>
  <c r="AM771" i="10"/>
  <c r="H154" i="12" s="1"/>
  <c r="AH771" i="10"/>
  <c r="AM770" i="10"/>
  <c r="H151" i="12" s="1"/>
  <c r="AH770" i="10"/>
  <c r="AM769" i="10"/>
  <c r="H150" i="12" s="1"/>
  <c r="AH769" i="10"/>
  <c r="AM768" i="10"/>
  <c r="H152" i="12" s="1"/>
  <c r="AM767" i="10"/>
  <c r="H153" i="12" s="1"/>
  <c r="AH767" i="10"/>
  <c r="AM772" i="10"/>
  <c r="AH772" i="10"/>
  <c r="AM708" i="10"/>
  <c r="AH708" i="10"/>
  <c r="AM707" i="10"/>
  <c r="AH707" i="10"/>
  <c r="AM704" i="10"/>
  <c r="AH704" i="10"/>
  <c r="AM703" i="10"/>
  <c r="AH703" i="10"/>
  <c r="AM702" i="10"/>
  <c r="AH702" i="10"/>
  <c r="AH320" i="10"/>
  <c r="AM320" i="10"/>
  <c r="AM319" i="10"/>
  <c r="AH319" i="10"/>
  <c r="AM318" i="10"/>
  <c r="AH318" i="10"/>
  <c r="AM317" i="10"/>
  <c r="AH317" i="10"/>
  <c r="AM431" i="10"/>
  <c r="AH431" i="10"/>
  <c r="AM413" i="10"/>
  <c r="AH413" i="10"/>
  <c r="AH411" i="10"/>
  <c r="AM411" i="10"/>
  <c r="AM410" i="10"/>
  <c r="AH410" i="10"/>
  <c r="AM412" i="10"/>
  <c r="AH412" i="10"/>
  <c r="AH315" i="10"/>
  <c r="AM316" i="10"/>
  <c r="AH316" i="10"/>
  <c r="AM407" i="10"/>
  <c r="AH407" i="10"/>
  <c r="AM400" i="10"/>
  <c r="AH400" i="10"/>
  <c r="AM399" i="10"/>
  <c r="AH399" i="10"/>
  <c r="AM401" i="10"/>
  <c r="AH401" i="10"/>
  <c r="AH396" i="10"/>
  <c r="AM396" i="10"/>
  <c r="AM303" i="10"/>
  <c r="AH303" i="10"/>
  <c r="AM302" i="10"/>
  <c r="AH302" i="10"/>
  <c r="AM397" i="10"/>
  <c r="AH397" i="10"/>
  <c r="AM430" i="10"/>
  <c r="AH430" i="10"/>
  <c r="AM429" i="10"/>
  <c r="AH429" i="10"/>
  <c r="AM456" i="10"/>
  <c r="AH456" i="10"/>
  <c r="AH715" i="10"/>
  <c r="AM715" i="10"/>
  <c r="AM422" i="10"/>
  <c r="AH422" i="10"/>
  <c r="AM420" i="10"/>
  <c r="AH420" i="10"/>
  <c r="AM421" i="10"/>
  <c r="AH421" i="10"/>
  <c r="AM414" i="10"/>
  <c r="AH414" i="10"/>
  <c r="AM454" i="10"/>
  <c r="AH454" i="10"/>
  <c r="AM408" i="10"/>
  <c r="AH408" i="10"/>
  <c r="AM409" i="10"/>
  <c r="AH409" i="10"/>
  <c r="AM423" i="10"/>
  <c r="AH423" i="10"/>
  <c r="AM425" i="10"/>
  <c r="AH425" i="10"/>
  <c r="AM404" i="10"/>
  <c r="AH404" i="10"/>
  <c r="AM296" i="10"/>
  <c r="AH296" i="10"/>
  <c r="AM398" i="10"/>
  <c r="AH398" i="10"/>
  <c r="AM405" i="10"/>
  <c r="AH405" i="10"/>
  <c r="AM297" i="10"/>
  <c r="AH297" i="10"/>
  <c r="P1" i="10"/>
  <c r="AG392" i="10"/>
  <c r="AD183" i="12" l="1"/>
  <c r="AJ183" i="12" s="1"/>
  <c r="H31" i="12"/>
  <c r="AI321" i="10"/>
  <c r="AN321" i="10"/>
  <c r="I31" i="12" s="1"/>
  <c r="AI324" i="10"/>
  <c r="AN324" i="10"/>
  <c r="I183" i="12" s="1"/>
  <c r="W183" i="12" s="1"/>
  <c r="H28" i="12"/>
  <c r="AI376" i="10"/>
  <c r="AN376" i="10"/>
  <c r="I28" i="12" s="1"/>
  <c r="AH392" i="10"/>
  <c r="AG1" i="10"/>
  <c r="AN297" i="10"/>
  <c r="AI297" i="10"/>
  <c r="H88" i="12"/>
  <c r="AN405" i="10"/>
  <c r="AI405" i="10"/>
  <c r="AN398" i="10"/>
  <c r="AI398" i="10"/>
  <c r="AN296" i="10"/>
  <c r="AI296" i="10"/>
  <c r="H70" i="12"/>
  <c r="AN404" i="10"/>
  <c r="I87" i="12" s="1"/>
  <c r="AI404" i="10"/>
  <c r="AN425" i="10"/>
  <c r="I15" i="12" s="1"/>
  <c r="AI425" i="10"/>
  <c r="H15" i="12"/>
  <c r="AN423" i="10"/>
  <c r="I24" i="12" s="1"/>
  <c r="AI423" i="10"/>
  <c r="H24" i="12"/>
  <c r="AN409" i="10"/>
  <c r="I5" i="12" s="1"/>
  <c r="AI409" i="10"/>
  <c r="H5" i="12"/>
  <c r="AN408" i="10"/>
  <c r="I4" i="12" s="1"/>
  <c r="AI408" i="10"/>
  <c r="H4" i="12"/>
  <c r="AI454" i="10"/>
  <c r="AN454" i="10"/>
  <c r="I13" i="12" s="1"/>
  <c r="H13" i="12"/>
  <c r="AN414" i="10"/>
  <c r="I40" i="12" s="1"/>
  <c r="AI414" i="10"/>
  <c r="H40" i="12"/>
  <c r="AI421" i="10"/>
  <c r="AN421" i="10"/>
  <c r="I9" i="12" s="1"/>
  <c r="H9" i="12"/>
  <c r="AN420" i="10"/>
  <c r="I10" i="12" s="1"/>
  <c r="AI420" i="10"/>
  <c r="H10" i="12"/>
  <c r="AI422" i="10"/>
  <c r="AN422" i="10"/>
  <c r="I8" i="12" s="1"/>
  <c r="H8" i="12"/>
  <c r="H3" i="12"/>
  <c r="AI715" i="10"/>
  <c r="AN715" i="10"/>
  <c r="I3" i="12" s="1"/>
  <c r="AN456" i="10"/>
  <c r="I98" i="12" s="1"/>
  <c r="AI456" i="10"/>
  <c r="H98" i="12"/>
  <c r="AN429" i="10"/>
  <c r="I118" i="12" s="1"/>
  <c r="AI429" i="10"/>
  <c r="H118" i="12"/>
  <c r="AN430" i="10"/>
  <c r="I119" i="12" s="1"/>
  <c r="AI430" i="10"/>
  <c r="H119" i="12"/>
  <c r="AN397" i="10"/>
  <c r="AI397" i="10"/>
  <c r="AN302" i="10"/>
  <c r="AI302" i="10"/>
  <c r="H78" i="12"/>
  <c r="AN303" i="10"/>
  <c r="AI303" i="10"/>
  <c r="H77" i="12"/>
  <c r="AM1" i="10"/>
  <c r="AN396" i="10"/>
  <c r="AI396" i="10"/>
  <c r="AN401" i="10"/>
  <c r="I79" i="12" s="1"/>
  <c r="AI401" i="10"/>
  <c r="H79" i="12"/>
  <c r="AN399" i="10"/>
  <c r="I75" i="12" s="1"/>
  <c r="AI399" i="10"/>
  <c r="H75" i="12"/>
  <c r="AI400" i="10"/>
  <c r="AN400" i="10"/>
  <c r="I76" i="12" s="1"/>
  <c r="H76" i="12"/>
  <c r="AN407" i="10"/>
  <c r="AI407" i="10"/>
  <c r="H94" i="12"/>
  <c r="AN316" i="10"/>
  <c r="AI316" i="10"/>
  <c r="AN315" i="10"/>
  <c r="I89" i="12" s="1"/>
  <c r="AI315" i="10"/>
  <c r="H89" i="12"/>
  <c r="AI412" i="10"/>
  <c r="AN412" i="10"/>
  <c r="I19" i="12" s="1"/>
  <c r="H19" i="12"/>
  <c r="AN410" i="10"/>
  <c r="I11" i="12" s="1"/>
  <c r="AI410" i="10"/>
  <c r="H11" i="12"/>
  <c r="H12" i="12"/>
  <c r="AI411" i="10"/>
  <c r="AN411" i="10"/>
  <c r="I12" i="12" s="1"/>
  <c r="AI413" i="10"/>
  <c r="AN413" i="10"/>
  <c r="I20" i="12" s="1"/>
  <c r="H20" i="12"/>
  <c r="AN431" i="10"/>
  <c r="I117" i="12" s="1"/>
  <c r="AI431" i="10"/>
  <c r="H117" i="12"/>
  <c r="AN317" i="10"/>
  <c r="I90" i="12" s="1"/>
  <c r="AI317" i="10"/>
  <c r="H90" i="12"/>
  <c r="AN318" i="10"/>
  <c r="I91" i="12" s="1"/>
  <c r="AI318" i="10"/>
  <c r="H91" i="12"/>
  <c r="AI319" i="10"/>
  <c r="AN319" i="10"/>
  <c r="I92" i="12" s="1"/>
  <c r="H92" i="12"/>
  <c r="H93" i="12"/>
  <c r="AN320" i="10"/>
  <c r="I93" i="12" s="1"/>
  <c r="AI320" i="10"/>
  <c r="AN702" i="10"/>
  <c r="I149" i="12" s="1"/>
  <c r="AI702" i="10"/>
  <c r="H149" i="12"/>
  <c r="AN703" i="10"/>
  <c r="I148" i="12" s="1"/>
  <c r="AI703" i="10"/>
  <c r="H148" i="12"/>
  <c r="AN704" i="10"/>
  <c r="I145" i="12" s="1"/>
  <c r="AI704" i="10"/>
  <c r="H145" i="12"/>
  <c r="AN707" i="10"/>
  <c r="I155" i="12" s="1"/>
  <c r="AI707" i="10"/>
  <c r="H155" i="12"/>
  <c r="AN708" i="10"/>
  <c r="I156" i="12" s="1"/>
  <c r="AI708" i="10"/>
  <c r="H156" i="12"/>
  <c r="AI772" i="10"/>
  <c r="AN772" i="10"/>
  <c r="I48" i="12" s="1"/>
  <c r="H48" i="12"/>
  <c r="AN767" i="10"/>
  <c r="I153" i="12" s="1"/>
  <c r="AI767" i="10"/>
  <c r="AN768" i="10"/>
  <c r="I152" i="12" s="1"/>
  <c r="AI768" i="10"/>
  <c r="AN769" i="10"/>
  <c r="I150" i="12" s="1"/>
  <c r="AI769" i="10"/>
  <c r="AN770" i="10"/>
  <c r="I151" i="12" s="1"/>
  <c r="AI770" i="10"/>
  <c r="AN771" i="10"/>
  <c r="I154" i="12" s="1"/>
  <c r="AI771" i="10"/>
  <c r="AN773" i="10"/>
  <c r="I173" i="12" s="1"/>
  <c r="AI773" i="10"/>
  <c r="H174" i="12"/>
  <c r="V174" i="12" s="1"/>
  <c r="AE183" i="12" l="1"/>
  <c r="AK183" i="12" s="1"/>
  <c r="AJ376" i="10"/>
  <c r="AO376" i="10"/>
  <c r="AJ324" i="10"/>
  <c r="AO324" i="10"/>
  <c r="J183" i="12" s="1"/>
  <c r="X183" i="12" s="1"/>
  <c r="AJ321" i="10"/>
  <c r="AO321" i="10"/>
  <c r="J31" i="12" s="1"/>
  <c r="I78" i="12"/>
  <c r="H1" i="12"/>
  <c r="I70" i="12"/>
  <c r="I88" i="12"/>
  <c r="I77" i="12"/>
  <c r="I94" i="12"/>
  <c r="AN1" i="10"/>
  <c r="J175" i="12"/>
  <c r="J174" i="12"/>
  <c r="AJ773" i="10"/>
  <c r="AO773" i="10"/>
  <c r="J173" i="12" s="1"/>
  <c r="AJ771" i="10"/>
  <c r="AO771" i="10"/>
  <c r="J154" i="12" s="1"/>
  <c r="AO770" i="10"/>
  <c r="AJ770" i="10"/>
  <c r="AO769" i="10"/>
  <c r="J150" i="12" s="1"/>
  <c r="AJ769" i="10"/>
  <c r="AJ768" i="10"/>
  <c r="AO768" i="10"/>
  <c r="AO767" i="10"/>
  <c r="J153" i="12" s="1"/>
  <c r="AJ767" i="10"/>
  <c r="AO772" i="10"/>
  <c r="J48" i="12" s="1"/>
  <c r="AJ772" i="10"/>
  <c r="AJ708" i="10"/>
  <c r="AO708" i="10"/>
  <c r="J156" i="12" s="1"/>
  <c r="AO707" i="10"/>
  <c r="AJ707" i="10"/>
  <c r="AO704" i="10"/>
  <c r="J145" i="12" s="1"/>
  <c r="AJ704" i="10"/>
  <c r="AJ703" i="10"/>
  <c r="AO703" i="10"/>
  <c r="AJ702" i="10"/>
  <c r="AO702" i="10"/>
  <c r="J149" i="12" s="1"/>
  <c r="AJ320" i="10"/>
  <c r="AO320" i="10"/>
  <c r="J93" i="12" s="1"/>
  <c r="AJ319" i="10"/>
  <c r="AO319" i="10"/>
  <c r="J92" i="12" s="1"/>
  <c r="AJ318" i="10"/>
  <c r="AO318" i="10"/>
  <c r="AJ317" i="10"/>
  <c r="AO317" i="10"/>
  <c r="J90" i="12" s="1"/>
  <c r="AO431" i="10"/>
  <c r="AJ431" i="10"/>
  <c r="AO413" i="10"/>
  <c r="AJ413" i="10"/>
  <c r="AO411" i="10"/>
  <c r="AJ411" i="10"/>
  <c r="AJ410" i="10"/>
  <c r="AO410" i="10"/>
  <c r="AO412" i="10"/>
  <c r="J19" i="12" s="1"/>
  <c r="AJ412" i="10"/>
  <c r="AJ315" i="10"/>
  <c r="AO315" i="10"/>
  <c r="J89" i="12" s="1"/>
  <c r="AO316" i="10"/>
  <c r="AJ316" i="10"/>
  <c r="AJ407" i="10"/>
  <c r="AO407" i="10"/>
  <c r="AO400" i="10"/>
  <c r="AJ400" i="10"/>
  <c r="AO399" i="10"/>
  <c r="J75" i="12" s="1"/>
  <c r="AJ399" i="10"/>
  <c r="AJ401" i="10"/>
  <c r="AO401" i="10"/>
  <c r="AJ396" i="10"/>
  <c r="AO396" i="10"/>
  <c r="AJ303" i="10"/>
  <c r="AO303" i="10"/>
  <c r="AJ302" i="10"/>
  <c r="AO302" i="10"/>
  <c r="AJ397" i="10"/>
  <c r="AO397" i="10"/>
  <c r="AJ430" i="10"/>
  <c r="AO430" i="10"/>
  <c r="AJ429" i="10"/>
  <c r="AO429" i="10"/>
  <c r="J118" i="12" s="1"/>
  <c r="AO456" i="10"/>
  <c r="AJ456" i="10"/>
  <c r="AJ715" i="10"/>
  <c r="AO715" i="10"/>
  <c r="AJ422" i="10"/>
  <c r="AO422" i="10"/>
  <c r="AJ420" i="10"/>
  <c r="AO420" i="10"/>
  <c r="AO421" i="10"/>
  <c r="AJ421" i="10"/>
  <c r="AJ414" i="10"/>
  <c r="AO414" i="10"/>
  <c r="J40" i="12" s="1"/>
  <c r="AJ454" i="10"/>
  <c r="AO454" i="10"/>
  <c r="J13" i="12" s="1"/>
  <c r="AJ408" i="10"/>
  <c r="AO408" i="10"/>
  <c r="J4" i="12" s="1"/>
  <c r="AO409" i="10"/>
  <c r="J5" i="12" s="1"/>
  <c r="AJ409" i="10"/>
  <c r="AJ423" i="10"/>
  <c r="AO423" i="10"/>
  <c r="J24" i="12" s="1"/>
  <c r="AO425" i="10"/>
  <c r="J15" i="12" s="1"/>
  <c r="AJ425" i="10"/>
  <c r="AJ404" i="10"/>
  <c r="AO404" i="10"/>
  <c r="AJ296" i="10"/>
  <c r="AO296" i="10"/>
  <c r="AO398" i="10"/>
  <c r="AJ398" i="10"/>
  <c r="AJ405" i="10"/>
  <c r="AO405" i="10"/>
  <c r="AJ297" i="10"/>
  <c r="AO297" i="10"/>
  <c r="AI392" i="10"/>
  <c r="AH1" i="10"/>
  <c r="AF183" i="12" l="1"/>
  <c r="AL183" i="12" s="1"/>
  <c r="AK321" i="10"/>
  <c r="AP321" i="10"/>
  <c r="AK324" i="10"/>
  <c r="AP324" i="10"/>
  <c r="K183" i="12" s="1"/>
  <c r="Y183" i="12" s="1"/>
  <c r="J28" i="12"/>
  <c r="AK376" i="10"/>
  <c r="AP376" i="10"/>
  <c r="K28" i="12" s="1"/>
  <c r="I1" i="12"/>
  <c r="J70" i="12"/>
  <c r="J11" i="12"/>
  <c r="J152" i="12"/>
  <c r="J10" i="12"/>
  <c r="J3" i="12"/>
  <c r="J148" i="12"/>
  <c r="J88" i="12"/>
  <c r="J8" i="12"/>
  <c r="J77" i="12"/>
  <c r="J79" i="12"/>
  <c r="J91" i="12"/>
  <c r="J98" i="12"/>
  <c r="J78" i="12"/>
  <c r="AO1" i="10"/>
  <c r="J87" i="12"/>
  <c r="J94" i="12"/>
  <c r="J12" i="12"/>
  <c r="J155" i="12"/>
  <c r="J151" i="12"/>
  <c r="J9" i="12"/>
  <c r="J119" i="12"/>
  <c r="J76" i="12"/>
  <c r="J20" i="12"/>
  <c r="J117" i="12"/>
  <c r="AJ392" i="10"/>
  <c r="AI1" i="10"/>
  <c r="AP297" i="10"/>
  <c r="AK297" i="10"/>
  <c r="AK405" i="10"/>
  <c r="AP405" i="10"/>
  <c r="AP398" i="10"/>
  <c r="AK398" i="10"/>
  <c r="AP296" i="10"/>
  <c r="AK296" i="10"/>
  <c r="AK404" i="10"/>
  <c r="AP404" i="10"/>
  <c r="K87" i="12" s="1"/>
  <c r="AP425" i="10"/>
  <c r="K15" i="12" s="1"/>
  <c r="AK425" i="10"/>
  <c r="AP423" i="10"/>
  <c r="K24" i="12" s="1"/>
  <c r="AK423" i="10"/>
  <c r="AP409" i="10"/>
  <c r="K5" i="12" s="1"/>
  <c r="AK409" i="10"/>
  <c r="AK408" i="10"/>
  <c r="AP408" i="10"/>
  <c r="K4" i="12" s="1"/>
  <c r="AK454" i="10"/>
  <c r="AP454" i="10"/>
  <c r="K13" i="12" s="1"/>
  <c r="AP414" i="10"/>
  <c r="K40" i="12" s="1"/>
  <c r="AK414" i="10"/>
  <c r="AP421" i="10"/>
  <c r="K9" i="12" s="1"/>
  <c r="AK421" i="10"/>
  <c r="AK420" i="10"/>
  <c r="AP420" i="10"/>
  <c r="K10" i="12" s="1"/>
  <c r="AP422" i="10"/>
  <c r="K8" i="12" s="1"/>
  <c r="AK422" i="10"/>
  <c r="AK715" i="10"/>
  <c r="AP715" i="10"/>
  <c r="K3" i="12" s="1"/>
  <c r="AK456" i="10"/>
  <c r="AP456" i="10"/>
  <c r="K98" i="12" s="1"/>
  <c r="AP429" i="10"/>
  <c r="K118" i="12" s="1"/>
  <c r="AK429" i="10"/>
  <c r="AP430" i="10"/>
  <c r="K119" i="12" s="1"/>
  <c r="AK430" i="10"/>
  <c r="AK397" i="10"/>
  <c r="AP397" i="10"/>
  <c r="AP302" i="10"/>
  <c r="AK302" i="10"/>
  <c r="AK303" i="10"/>
  <c r="AP303" i="10"/>
  <c r="AK396" i="10"/>
  <c r="AP396" i="10"/>
  <c r="AP401" i="10"/>
  <c r="K79" i="12" s="1"/>
  <c r="AK401" i="10"/>
  <c r="AP399" i="10"/>
  <c r="K75" i="12" s="1"/>
  <c r="AK399" i="10"/>
  <c r="AK400" i="10"/>
  <c r="AP400" i="10"/>
  <c r="K76" i="12" s="1"/>
  <c r="AP407" i="10"/>
  <c r="AK407" i="10"/>
  <c r="AP316" i="10"/>
  <c r="AK316" i="10"/>
  <c r="AP315" i="10"/>
  <c r="AK315" i="10"/>
  <c r="AP412" i="10"/>
  <c r="AK412" i="10"/>
  <c r="AP410" i="10"/>
  <c r="K11" i="12" s="1"/>
  <c r="AK410" i="10"/>
  <c r="AP411" i="10"/>
  <c r="K12" i="12" s="1"/>
  <c r="AK411" i="10"/>
  <c r="AK413" i="10"/>
  <c r="AP413" i="10"/>
  <c r="K20" i="12" s="1"/>
  <c r="AP431" i="10"/>
  <c r="K117" i="12" s="1"/>
  <c r="AK431" i="10"/>
  <c r="AK317" i="10"/>
  <c r="AP317" i="10"/>
  <c r="K90" i="12" s="1"/>
  <c r="AK318" i="10"/>
  <c r="AP318" i="10"/>
  <c r="K91" i="12" s="1"/>
  <c r="AK319" i="10"/>
  <c r="AP319" i="10"/>
  <c r="K92" i="12" s="1"/>
  <c r="AK320" i="10"/>
  <c r="AP320" i="10"/>
  <c r="K93" i="12" s="1"/>
  <c r="AP702" i="10"/>
  <c r="K149" i="12" s="1"/>
  <c r="AK702" i="10"/>
  <c r="AP703" i="10"/>
  <c r="K148" i="12" s="1"/>
  <c r="AK703" i="10"/>
  <c r="AP704" i="10"/>
  <c r="K145" i="12" s="1"/>
  <c r="AK704" i="10"/>
  <c r="AP707" i="10"/>
  <c r="K155" i="12" s="1"/>
  <c r="AK707" i="10"/>
  <c r="AP708" i="10"/>
  <c r="K156" i="12" s="1"/>
  <c r="AK708" i="10"/>
  <c r="AK772" i="10"/>
  <c r="AP772" i="10"/>
  <c r="K48" i="12" s="1"/>
  <c r="AP767" i="10"/>
  <c r="K153" i="12" s="1"/>
  <c r="AK767" i="10"/>
  <c r="AP768" i="10"/>
  <c r="K152" i="12" s="1"/>
  <c r="AK768" i="10"/>
  <c r="AK769" i="10"/>
  <c r="AP769" i="10"/>
  <c r="AK770" i="10"/>
  <c r="AP770" i="10"/>
  <c r="K151" i="12" s="1"/>
  <c r="AK771" i="10"/>
  <c r="AP771" i="10"/>
  <c r="AK773" i="10"/>
  <c r="AP773" i="10"/>
  <c r="K173" i="12" s="1"/>
  <c r="K175" i="12"/>
  <c r="AG183" i="12" l="1"/>
  <c r="AM183" i="12" s="1"/>
  <c r="AL376" i="10"/>
  <c r="AR376" i="10" s="1"/>
  <c r="M28" i="12" s="1"/>
  <c r="AQ376" i="10"/>
  <c r="L28" i="12" s="1"/>
  <c r="AL324" i="10"/>
  <c r="AR324" i="10" s="1"/>
  <c r="M183" i="12" s="1"/>
  <c r="AQ324" i="10"/>
  <c r="L183" i="12" s="1"/>
  <c r="Z183" i="12" s="1"/>
  <c r="K31" i="12"/>
  <c r="AL321" i="10"/>
  <c r="AR321" i="10" s="1"/>
  <c r="M31" i="12" s="1"/>
  <c r="AQ321" i="10"/>
  <c r="L31" i="12" s="1"/>
  <c r="J1" i="12"/>
  <c r="K88" i="12"/>
  <c r="K94" i="12"/>
  <c r="K70" i="12"/>
  <c r="K89" i="12"/>
  <c r="K154" i="12"/>
  <c r="K174" i="12"/>
  <c r="K19" i="12"/>
  <c r="AP1" i="10"/>
  <c r="K150" i="12"/>
  <c r="K77" i="12"/>
  <c r="K78" i="12"/>
  <c r="L175" i="12"/>
  <c r="M175" i="12"/>
  <c r="L174" i="12"/>
  <c r="M174" i="12"/>
  <c r="AL773" i="10"/>
  <c r="AR773" i="10" s="1"/>
  <c r="M173" i="12" s="1"/>
  <c r="AQ773" i="10"/>
  <c r="AL771" i="10"/>
  <c r="AR771" i="10" s="1"/>
  <c r="M154" i="12" s="1"/>
  <c r="AQ771" i="10"/>
  <c r="L154" i="12" s="1"/>
  <c r="AQ770" i="10"/>
  <c r="L151" i="12" s="1"/>
  <c r="AL770" i="10"/>
  <c r="AR770" i="10" s="1"/>
  <c r="M151" i="12" s="1"/>
  <c r="AQ769" i="10"/>
  <c r="L150" i="12" s="1"/>
  <c r="AL769" i="10"/>
  <c r="AR769" i="10" s="1"/>
  <c r="M150" i="12" s="1"/>
  <c r="AL768" i="10"/>
  <c r="AR768" i="10" s="1"/>
  <c r="M152" i="12" s="1"/>
  <c r="AQ768" i="10"/>
  <c r="L152" i="12" s="1"/>
  <c r="AQ767" i="10"/>
  <c r="L153" i="12" s="1"/>
  <c r="AL767" i="10"/>
  <c r="AR767" i="10" s="1"/>
  <c r="M153" i="12" s="1"/>
  <c r="AL772" i="10"/>
  <c r="AR772" i="10" s="1"/>
  <c r="M48" i="12" s="1"/>
  <c r="AQ772" i="10"/>
  <c r="L48" i="12" s="1"/>
  <c r="AQ708" i="10"/>
  <c r="L156" i="12" s="1"/>
  <c r="AL708" i="10"/>
  <c r="AR708" i="10" s="1"/>
  <c r="M156" i="12" s="1"/>
  <c r="AQ707" i="10"/>
  <c r="L155" i="12" s="1"/>
  <c r="AL707" i="10"/>
  <c r="AR707" i="10" s="1"/>
  <c r="M155" i="12" s="1"/>
  <c r="AQ704" i="10"/>
  <c r="L145" i="12" s="1"/>
  <c r="AL704" i="10"/>
  <c r="AR704" i="10" s="1"/>
  <c r="M145" i="12" s="1"/>
  <c r="AQ703" i="10"/>
  <c r="L148" i="12" s="1"/>
  <c r="AL703" i="10"/>
  <c r="AR703" i="10" s="1"/>
  <c r="M148" i="12" s="1"/>
  <c r="AQ702" i="10"/>
  <c r="L149" i="12" s="1"/>
  <c r="AL702" i="10"/>
  <c r="AR702" i="10" s="1"/>
  <c r="M149" i="12" s="1"/>
  <c r="AQ320" i="10"/>
  <c r="L93" i="12" s="1"/>
  <c r="AL320" i="10"/>
  <c r="AR320" i="10" s="1"/>
  <c r="M93" i="12" s="1"/>
  <c r="AL319" i="10"/>
  <c r="AR319" i="10" s="1"/>
  <c r="M92" i="12" s="1"/>
  <c r="AQ319" i="10"/>
  <c r="AL318" i="10"/>
  <c r="AR318" i="10" s="1"/>
  <c r="M91" i="12" s="1"/>
  <c r="AQ318" i="10"/>
  <c r="L91" i="12" s="1"/>
  <c r="AL317" i="10"/>
  <c r="AR317" i="10" s="1"/>
  <c r="M90" i="12" s="1"/>
  <c r="AQ317" i="10"/>
  <c r="L90" i="12" s="1"/>
  <c r="AQ431" i="10"/>
  <c r="L117" i="12" s="1"/>
  <c r="AL431" i="10"/>
  <c r="AR431" i="10" s="1"/>
  <c r="M117" i="12" s="1"/>
  <c r="AQ413" i="10"/>
  <c r="L20" i="12" s="1"/>
  <c r="AL413" i="10"/>
  <c r="AR413" i="10" s="1"/>
  <c r="M20" i="12" s="1"/>
  <c r="AL411" i="10"/>
  <c r="AR411" i="10" s="1"/>
  <c r="M12" i="12" s="1"/>
  <c r="AQ411" i="10"/>
  <c r="L12" i="12" s="1"/>
  <c r="AL410" i="10"/>
  <c r="AR410" i="10" s="1"/>
  <c r="M11" i="12" s="1"/>
  <c r="AQ410" i="10"/>
  <c r="L11" i="12" s="1"/>
  <c r="AL412" i="10"/>
  <c r="AR412" i="10" s="1"/>
  <c r="M19" i="12" s="1"/>
  <c r="AQ412" i="10"/>
  <c r="L19" i="12" s="1"/>
  <c r="AL315" i="10"/>
  <c r="AR315" i="10" s="1"/>
  <c r="M89" i="12" s="1"/>
  <c r="AQ315" i="10"/>
  <c r="L89" i="12" s="1"/>
  <c r="AL316" i="10"/>
  <c r="AR316" i="10" s="1"/>
  <c r="AQ316" i="10"/>
  <c r="AQ407" i="10"/>
  <c r="AL407" i="10"/>
  <c r="AR407" i="10" s="1"/>
  <c r="AQ400" i="10"/>
  <c r="L76" i="12" s="1"/>
  <c r="AL400" i="10"/>
  <c r="AR400" i="10" s="1"/>
  <c r="M76" i="12" s="1"/>
  <c r="AQ399" i="10"/>
  <c r="L75" i="12" s="1"/>
  <c r="AL399" i="10"/>
  <c r="AR399" i="10" s="1"/>
  <c r="M75" i="12" s="1"/>
  <c r="AQ401" i="10"/>
  <c r="L79" i="12" s="1"/>
  <c r="AL401" i="10"/>
  <c r="AR401" i="10" s="1"/>
  <c r="M79" i="12" s="1"/>
  <c r="AQ396" i="10"/>
  <c r="AL396" i="10"/>
  <c r="AR396" i="10" s="1"/>
  <c r="AQ303" i="10"/>
  <c r="AL303" i="10"/>
  <c r="AR303" i="10" s="1"/>
  <c r="AQ302" i="10"/>
  <c r="AL302" i="10"/>
  <c r="AR302" i="10" s="1"/>
  <c r="AL397" i="10"/>
  <c r="AR397" i="10" s="1"/>
  <c r="AQ397" i="10"/>
  <c r="AL430" i="10"/>
  <c r="AR430" i="10" s="1"/>
  <c r="M119" i="12" s="1"/>
  <c r="AQ430" i="10"/>
  <c r="L119" i="12" s="1"/>
  <c r="AQ429" i="10"/>
  <c r="L118" i="12" s="1"/>
  <c r="AL429" i="10"/>
  <c r="AR429" i="10" s="1"/>
  <c r="M118" i="12" s="1"/>
  <c r="AQ456" i="10"/>
  <c r="L98" i="12" s="1"/>
  <c r="AL456" i="10"/>
  <c r="AR456" i="10" s="1"/>
  <c r="M98" i="12" s="1"/>
  <c r="AL715" i="10"/>
  <c r="AR715" i="10" s="1"/>
  <c r="M3" i="12" s="1"/>
  <c r="AQ715" i="10"/>
  <c r="L3" i="12" s="1"/>
  <c r="AQ422" i="10"/>
  <c r="L8" i="12" s="1"/>
  <c r="AL422" i="10"/>
  <c r="AR422" i="10" s="1"/>
  <c r="M8" i="12" s="1"/>
  <c r="AL420" i="10"/>
  <c r="AR420" i="10" s="1"/>
  <c r="M10" i="12" s="1"/>
  <c r="AQ420" i="10"/>
  <c r="L10" i="12" s="1"/>
  <c r="AL421" i="10"/>
  <c r="AR421" i="10" s="1"/>
  <c r="M9" i="12" s="1"/>
  <c r="AQ421" i="10"/>
  <c r="L9" i="12" s="1"/>
  <c r="AQ414" i="10"/>
  <c r="L40" i="12" s="1"/>
  <c r="AL414" i="10"/>
  <c r="AR414" i="10" s="1"/>
  <c r="M40" i="12" s="1"/>
  <c r="AQ454" i="10"/>
  <c r="L13" i="12" s="1"/>
  <c r="AL454" i="10"/>
  <c r="AR454" i="10" s="1"/>
  <c r="M13" i="12" s="1"/>
  <c r="AL408" i="10"/>
  <c r="AR408" i="10" s="1"/>
  <c r="M4" i="12" s="1"/>
  <c r="AQ408" i="10"/>
  <c r="L4" i="12" s="1"/>
  <c r="AL409" i="10"/>
  <c r="AR409" i="10" s="1"/>
  <c r="M5" i="12" s="1"/>
  <c r="AQ409" i="10"/>
  <c r="L5" i="12" s="1"/>
  <c r="AQ423" i="10"/>
  <c r="AL423" i="10"/>
  <c r="AR423" i="10" s="1"/>
  <c r="M24" i="12" s="1"/>
  <c r="AQ425" i="10"/>
  <c r="L15" i="12" s="1"/>
  <c r="AL425" i="10"/>
  <c r="AR425" i="10" s="1"/>
  <c r="M15" i="12" s="1"/>
  <c r="AL404" i="10"/>
  <c r="AR404" i="10" s="1"/>
  <c r="M87" i="12" s="1"/>
  <c r="AQ404" i="10"/>
  <c r="L87" i="12" s="1"/>
  <c r="AQ296" i="10"/>
  <c r="AL296" i="10"/>
  <c r="AR296" i="10" s="1"/>
  <c r="AL398" i="10"/>
  <c r="AR398" i="10" s="1"/>
  <c r="AQ398" i="10"/>
  <c r="AL405" i="10"/>
  <c r="AR405" i="10" s="1"/>
  <c r="AQ405" i="10"/>
  <c r="AQ297" i="10"/>
  <c r="AL297" i="10"/>
  <c r="AR297" i="10" s="1"/>
  <c r="AK392" i="10"/>
  <c r="AJ1" i="10"/>
  <c r="AA183" i="12" l="1"/>
  <c r="AI183" i="12" s="1"/>
  <c r="AH183" i="12"/>
  <c r="AN183" i="12" s="1"/>
  <c r="AS376" i="10"/>
  <c r="AS321" i="10"/>
  <c r="AS324" i="10"/>
  <c r="K1" i="12"/>
  <c r="AS297" i="10"/>
  <c r="M94" i="12"/>
  <c r="AS422" i="10"/>
  <c r="AS407" i="10"/>
  <c r="AS769" i="10"/>
  <c r="L88" i="12"/>
  <c r="AS397" i="10"/>
  <c r="AS398" i="10"/>
  <c r="M78" i="12"/>
  <c r="AS411" i="10"/>
  <c r="AS296" i="10"/>
  <c r="L78" i="12"/>
  <c r="AS317" i="10"/>
  <c r="AS412" i="10"/>
  <c r="AS770" i="10"/>
  <c r="AS430" i="10"/>
  <c r="AS715" i="10"/>
  <c r="AS707" i="10"/>
  <c r="AS413" i="10"/>
  <c r="AS420" i="10"/>
  <c r="AS771" i="10"/>
  <c r="L77" i="12"/>
  <c r="AS303" i="10"/>
  <c r="AS405" i="10"/>
  <c r="L24" i="12"/>
  <c r="AS423" i="10"/>
  <c r="AR1" i="10"/>
  <c r="L94" i="12"/>
  <c r="AQ1" i="10"/>
  <c r="AS768" i="10"/>
  <c r="AS400" i="10"/>
  <c r="AS320" i="10"/>
  <c r="AS315" i="10"/>
  <c r="AS318" i="10"/>
  <c r="AS410" i="10"/>
  <c r="M70" i="12"/>
  <c r="AS772" i="10"/>
  <c r="AS702" i="10"/>
  <c r="AS704" i="10"/>
  <c r="L70" i="12"/>
  <c r="L173" i="12"/>
  <c r="AS773" i="10"/>
  <c r="AS409" i="10"/>
  <c r="AS316" i="10"/>
  <c r="AS414" i="10"/>
  <c r="AS454" i="10"/>
  <c r="AS396" i="10"/>
  <c r="L92" i="12"/>
  <c r="AS319" i="10"/>
  <c r="M88" i="12"/>
  <c r="AS703" i="10"/>
  <c r="AS708" i="10"/>
  <c r="AS401" i="10"/>
  <c r="AS425" i="10"/>
  <c r="AS399" i="10"/>
  <c r="AS429" i="10"/>
  <c r="M77" i="12"/>
  <c r="AS408" i="10"/>
  <c r="AS421" i="10"/>
  <c r="AS456" i="10"/>
  <c r="AS404" i="10"/>
  <c r="AS431" i="10"/>
  <c r="AS767" i="10"/>
  <c r="AS302" i="10"/>
  <c r="AL392" i="10"/>
  <c r="AL1" i="10" s="1"/>
  <c r="AK1" i="10"/>
  <c r="AO183" i="12" l="1"/>
  <c r="M1" i="12"/>
  <c r="L1" i="12"/>
  <c r="AS1" i="10"/>
  <c r="BA1" i="12" l="1"/>
  <c r="V177" i="12" l="1"/>
  <c r="W179" i="12" l="1"/>
  <c r="AD179" i="12"/>
  <c r="AJ179" i="12" s="1"/>
  <c r="W178" i="12"/>
  <c r="X178" i="12" s="1"/>
  <c r="AD178" i="12"/>
  <c r="AJ178" i="12" s="1"/>
  <c r="W177" i="12"/>
  <c r="X177" i="12" s="1"/>
  <c r="AD177" i="12"/>
  <c r="AJ177" i="12" s="1"/>
  <c r="AD176" i="12"/>
  <c r="AJ176" i="12" s="1"/>
  <c r="W176" i="12"/>
  <c r="AE176" i="12" s="1"/>
  <c r="AK176" i="12" l="1"/>
  <c r="X179" i="12"/>
  <c r="AE179" i="12"/>
  <c r="AK179" i="12" s="1"/>
  <c r="AE177" i="12"/>
  <c r="AE178" i="12"/>
  <c r="AK178" i="12" s="1"/>
  <c r="X176" i="12"/>
  <c r="AF177" i="12"/>
  <c r="Y177" i="12"/>
  <c r="Y178" i="12"/>
  <c r="AF178" i="12"/>
  <c r="AL178" i="12" l="1"/>
  <c r="Y176" i="12"/>
  <c r="AF176" i="12"/>
  <c r="AL176" i="12" s="1"/>
  <c r="Y179" i="12"/>
  <c r="AF179" i="12"/>
  <c r="AL179" i="12" s="1"/>
  <c r="AG178" i="12"/>
  <c r="AM178" i="12" s="1"/>
  <c r="Z178" i="12"/>
  <c r="AG177" i="12"/>
  <c r="Z177" i="12"/>
  <c r="AG179" i="12" l="1"/>
  <c r="AM179" i="12" s="1"/>
  <c r="Z179" i="12"/>
  <c r="Z176" i="12"/>
  <c r="AG176" i="12"/>
  <c r="AM176" i="12" s="1"/>
  <c r="AA177" i="12"/>
  <c r="AI177" i="12" s="1"/>
  <c r="AH177" i="12"/>
  <c r="AA178" i="12"/>
  <c r="AI178" i="12" s="1"/>
  <c r="AH178" i="12"/>
  <c r="AN178" i="12" s="1"/>
  <c r="AO178" i="12" l="1"/>
  <c r="AO177" i="12"/>
  <c r="AA179" i="12"/>
  <c r="AI179" i="12" s="1"/>
  <c r="AH179" i="12"/>
  <c r="AN179" i="12" s="1"/>
  <c r="AA176" i="12"/>
  <c r="AI176" i="12" s="1"/>
  <c r="AH176" i="12"/>
  <c r="AN176" i="12" s="1"/>
  <c r="AO176" i="12" l="1"/>
  <c r="AO179" i="12"/>
  <c r="V84" i="12"/>
  <c r="V83" i="12"/>
  <c r="V82" i="12"/>
  <c r="V81" i="12"/>
  <c r="AD81" i="12" s="1"/>
  <c r="AJ81" i="12" s="1"/>
  <c r="AS81" i="12" s="1"/>
  <c r="V88" i="12"/>
  <c r="V70" i="12"/>
  <c r="V87" i="12"/>
  <c r="V15" i="12"/>
  <c r="V24" i="12"/>
  <c r="AD24" i="12" s="1"/>
  <c r="AJ24" i="12" s="1"/>
  <c r="AS24" i="12" s="1"/>
  <c r="V6" i="12"/>
  <c r="V5" i="12"/>
  <c r="V4" i="12"/>
  <c r="V13" i="12"/>
  <c r="V27" i="12"/>
  <c r="W27" i="12" s="1"/>
  <c r="V40" i="12"/>
  <c r="V41" i="12"/>
  <c r="V43" i="12"/>
  <c r="V66" i="12"/>
  <c r="V17" i="12"/>
  <c r="W17" i="12" s="1"/>
  <c r="V16" i="12"/>
  <c r="V25" i="12"/>
  <c r="V45" i="12"/>
  <c r="V30" i="12"/>
  <c r="V29" i="12"/>
  <c r="W29" i="12" s="1"/>
  <c r="V44" i="12"/>
  <c r="V28" i="12"/>
  <c r="V31" i="12"/>
  <c r="V33" i="12"/>
  <c r="V32" i="12"/>
  <c r="AD32" i="12" s="1"/>
  <c r="AJ32" i="12" s="1"/>
  <c r="AS32" i="12" s="1"/>
  <c r="V46" i="12"/>
  <c r="V35" i="12"/>
  <c r="V36" i="12"/>
  <c r="V47" i="12"/>
  <c r="W47" i="12" s="1"/>
  <c r="V9" i="12"/>
  <c r="V10" i="12"/>
  <c r="V8" i="12"/>
  <c r="V22" i="12"/>
  <c r="V23" i="12"/>
  <c r="AD23" i="12" s="1"/>
  <c r="AJ23" i="12" s="1"/>
  <c r="AS23" i="12" s="1"/>
  <c r="V7" i="12"/>
  <c r="V98" i="12"/>
  <c r="V96" i="12"/>
  <c r="V95" i="12"/>
  <c r="V97" i="12"/>
  <c r="V100" i="12"/>
  <c r="V112" i="12"/>
  <c r="V109" i="12"/>
  <c r="V99" i="12"/>
  <c r="V102" i="12"/>
  <c r="V113" i="12"/>
  <c r="V101" i="12"/>
  <c r="V110" i="12"/>
  <c r="V111" i="12"/>
  <c r="V104" i="12"/>
  <c r="V105" i="12"/>
  <c r="V114" i="12"/>
  <c r="V118" i="12"/>
  <c r="AD118" i="12" s="1"/>
  <c r="AJ118" i="12" s="1"/>
  <c r="AS118" i="12" s="1"/>
  <c r="V119" i="12"/>
  <c r="V106" i="12"/>
  <c r="V103" i="12"/>
  <c r="V37" i="12"/>
  <c r="W37" i="12" s="1"/>
  <c r="V85" i="12"/>
  <c r="V78" i="12"/>
  <c r="V77" i="12"/>
  <c r="V80" i="12"/>
  <c r="V86" i="12"/>
  <c r="W86" i="12" s="1"/>
  <c r="V79" i="12"/>
  <c r="V75" i="12"/>
  <c r="V76" i="12"/>
  <c r="V94" i="12"/>
  <c r="V69" i="12"/>
  <c r="W69" i="12" s="1"/>
  <c r="V89" i="12"/>
  <c r="V14" i="12"/>
  <c r="V19" i="12"/>
  <c r="V11" i="12"/>
  <c r="V12" i="12"/>
  <c r="W12" i="12" s="1"/>
  <c r="V20" i="12"/>
  <c r="V18" i="12"/>
  <c r="V26" i="12"/>
  <c r="V34" i="12"/>
  <c r="V38" i="12"/>
  <c r="AD38" i="12" s="1"/>
  <c r="AJ38" i="12" s="1"/>
  <c r="AS38" i="12" s="1"/>
  <c r="V107" i="12"/>
  <c r="V108" i="12"/>
  <c r="V117" i="12"/>
  <c r="W117" i="12" s="1"/>
  <c r="V90" i="12"/>
  <c r="V91" i="12"/>
  <c r="AD91" i="12" s="1"/>
  <c r="AJ91" i="12" s="1"/>
  <c r="AS91" i="12" s="1"/>
  <c r="V92" i="12"/>
  <c r="V93" i="12"/>
  <c r="V180" i="12"/>
  <c r="V149" i="12"/>
  <c r="V148" i="12"/>
  <c r="AD148" i="12" s="1"/>
  <c r="AJ148" i="12" s="1"/>
  <c r="AS148" i="12" s="1"/>
  <c r="V145" i="12"/>
  <c r="V146" i="12"/>
  <c r="V155" i="12"/>
  <c r="V156" i="12"/>
  <c r="W156" i="12" s="1"/>
  <c r="V157" i="12"/>
  <c r="V158" i="12"/>
  <c r="V159" i="12"/>
  <c r="V166" i="12"/>
  <c r="V165" i="12"/>
  <c r="W165" i="12" s="1"/>
  <c r="V167" i="12"/>
  <c r="V74" i="12"/>
  <c r="V73" i="12"/>
  <c r="V72" i="12"/>
  <c r="V71" i="12"/>
  <c r="W71" i="12" s="1"/>
  <c r="V48" i="12"/>
  <c r="V42" i="12"/>
  <c r="V57" i="12"/>
  <c r="V50" i="12"/>
  <c r="V125" i="12"/>
  <c r="W125" i="12" s="1"/>
  <c r="V126" i="12"/>
  <c r="W126" i="12" s="1"/>
  <c r="V127" i="12"/>
  <c r="V124" i="12"/>
  <c r="V115" i="12"/>
  <c r="V162" i="12"/>
  <c r="W162" i="12" s="1"/>
  <c r="V160" i="12"/>
  <c r="W160" i="12" s="1"/>
  <c r="V164" i="12"/>
  <c r="V163" i="12"/>
  <c r="V161" i="12"/>
  <c r="V67" i="12"/>
  <c r="W67" i="12" s="1"/>
  <c r="V60" i="12"/>
  <c r="W60" i="12" s="1"/>
  <c r="V59" i="12"/>
  <c r="V135" i="12"/>
  <c r="V136" i="12"/>
  <c r="V138" i="12"/>
  <c r="W138" i="12" s="1"/>
  <c r="V134" i="12"/>
  <c r="W134" i="12" s="1"/>
  <c r="V116" i="12"/>
  <c r="V170" i="12"/>
  <c r="V168" i="12"/>
  <c r="V172" i="12"/>
  <c r="W172" i="12" s="1"/>
  <c r="V171" i="12"/>
  <c r="W171" i="12" s="1"/>
  <c r="V169" i="12"/>
  <c r="V52" i="12"/>
  <c r="V61" i="12"/>
  <c r="V54" i="12"/>
  <c r="W54" i="12" s="1"/>
  <c r="V63" i="12"/>
  <c r="W63" i="12" s="1"/>
  <c r="V53" i="12"/>
  <c r="V62" i="12"/>
  <c r="V68" i="12"/>
  <c r="V56" i="12"/>
  <c r="W56" i="12" s="1"/>
  <c r="V65" i="12"/>
  <c r="W65" i="12" s="1"/>
  <c r="V55" i="12"/>
  <c r="V64" i="12"/>
  <c r="V141" i="12"/>
  <c r="V128" i="12"/>
  <c r="W128" i="12" s="1"/>
  <c r="V139" i="12"/>
  <c r="W139" i="12" s="1"/>
  <c r="V123" i="12"/>
  <c r="V133" i="12"/>
  <c r="V153" i="12"/>
  <c r="V152" i="12"/>
  <c r="AD152" i="12" s="1"/>
  <c r="AJ152" i="12" s="1"/>
  <c r="AS152" i="12" s="1"/>
  <c r="V150" i="12"/>
  <c r="AD150" i="12" s="1"/>
  <c r="AJ150" i="12" s="1"/>
  <c r="AS150" i="12" s="1"/>
  <c r="V151" i="12"/>
  <c r="V154" i="12"/>
  <c r="V173" i="12"/>
  <c r="AD174" i="12"/>
  <c r="AJ174" i="12" s="1"/>
  <c r="V175" i="12"/>
  <c r="AD175" i="12" s="1"/>
  <c r="AJ175" i="12" s="1"/>
  <c r="V3" i="12"/>
  <c r="V147" i="12"/>
  <c r="W95" i="12" l="1"/>
  <c r="AD95" i="12"/>
  <c r="AJ95" i="12" s="1"/>
  <c r="AS95" i="12" s="1"/>
  <c r="W99" i="12"/>
  <c r="AD99" i="12"/>
  <c r="AJ99" i="12" s="1"/>
  <c r="AS99" i="12" s="1"/>
  <c r="AD111" i="12"/>
  <c r="AJ111" i="12" s="1"/>
  <c r="AS111" i="12" s="1"/>
  <c r="W111" i="12"/>
  <c r="AD17" i="12"/>
  <c r="AJ17" i="12" s="1"/>
  <c r="AS17" i="12" s="1"/>
  <c r="AD65" i="12"/>
  <c r="AJ65" i="12" s="1"/>
  <c r="AS65" i="12" s="1"/>
  <c r="AD165" i="12"/>
  <c r="AJ165" i="12" s="1"/>
  <c r="AS165" i="12" s="1"/>
  <c r="AD37" i="12"/>
  <c r="AJ37" i="12" s="1"/>
  <c r="AS37" i="12" s="1"/>
  <c r="AD29" i="12"/>
  <c r="AJ29" i="12" s="1"/>
  <c r="AS29" i="12" s="1"/>
  <c r="W81" i="12"/>
  <c r="AE71" i="12" s="1"/>
  <c r="W148" i="12"/>
  <c r="AD27" i="12"/>
  <c r="AJ27" i="12" s="1"/>
  <c r="AS27" i="12" s="1"/>
  <c r="W150" i="12"/>
  <c r="X150" i="12" s="1"/>
  <c r="W118" i="12"/>
  <c r="X118" i="12" s="1"/>
  <c r="AD172" i="12"/>
  <c r="AJ172" i="12" s="1"/>
  <c r="AS172" i="12" s="1"/>
  <c r="AD134" i="12"/>
  <c r="AJ134" i="12" s="1"/>
  <c r="AS134" i="12" s="1"/>
  <c r="AD60" i="12"/>
  <c r="AJ60" i="12" s="1"/>
  <c r="AS60" i="12" s="1"/>
  <c r="AD139" i="12"/>
  <c r="AJ139" i="12" s="1"/>
  <c r="AS139" i="12" s="1"/>
  <c r="W91" i="12"/>
  <c r="AD171" i="12"/>
  <c r="AJ171" i="12" s="1"/>
  <c r="AS171" i="12" s="1"/>
  <c r="AD86" i="12"/>
  <c r="AJ86" i="12" s="1"/>
  <c r="AS86" i="12" s="1"/>
  <c r="AD160" i="12"/>
  <c r="AJ160" i="12" s="1"/>
  <c r="AS160" i="12" s="1"/>
  <c r="W175" i="12"/>
  <c r="AE175" i="12" s="1"/>
  <c r="AK175" i="12" s="1"/>
  <c r="W174" i="12"/>
  <c r="X174" i="12" s="1"/>
  <c r="AD71" i="12"/>
  <c r="AJ71" i="12" s="1"/>
  <c r="AS71" i="12" s="1"/>
  <c r="W167" i="12"/>
  <c r="AD167" i="12"/>
  <c r="AJ167" i="12" s="1"/>
  <c r="AS167" i="12" s="1"/>
  <c r="W101" i="12"/>
  <c r="X101" i="12" s="1"/>
  <c r="AD101" i="12"/>
  <c r="AJ101" i="12" s="1"/>
  <c r="AS101" i="12" s="1"/>
  <c r="AD129" i="12"/>
  <c r="AJ129" i="12" s="1"/>
  <c r="AS129" i="12" s="1"/>
  <c r="AD98" i="12"/>
  <c r="AJ98" i="12" s="1"/>
  <c r="AS98" i="12" s="1"/>
  <c r="W98" i="12"/>
  <c r="W46" i="12"/>
  <c r="X46" i="12" s="1"/>
  <c r="AD46" i="12"/>
  <c r="AJ46" i="12" s="1"/>
  <c r="AS46" i="12" s="1"/>
  <c r="AD49" i="12"/>
  <c r="AJ49" i="12" s="1"/>
  <c r="AS49" i="12" s="1"/>
  <c r="AD16" i="12"/>
  <c r="AJ16" i="12" s="1"/>
  <c r="AS16" i="12" s="1"/>
  <c r="W16" i="12"/>
  <c r="AD6" i="12"/>
  <c r="AJ6" i="12" s="1"/>
  <c r="AS6" i="12" s="1"/>
  <c r="W6" i="12"/>
  <c r="X6" i="12" s="1"/>
  <c r="AD149" i="12"/>
  <c r="AJ149" i="12" s="1"/>
  <c r="AS149" i="12" s="1"/>
  <c r="W149" i="12"/>
  <c r="W34" i="12"/>
  <c r="AD34" i="12"/>
  <c r="AJ34" i="12" s="1"/>
  <c r="AS34" i="12" s="1"/>
  <c r="AD94" i="12"/>
  <c r="AJ94" i="12" s="1"/>
  <c r="AS94" i="12" s="1"/>
  <c r="W94" i="12"/>
  <c r="AD120" i="12"/>
  <c r="AJ120" i="12" s="1"/>
  <c r="AS120" i="12" s="1"/>
  <c r="AD103" i="12"/>
  <c r="AJ103" i="12" s="1"/>
  <c r="AS103" i="12" s="1"/>
  <c r="W103" i="12"/>
  <c r="X103" i="12" s="1"/>
  <c r="W113" i="12"/>
  <c r="AD113" i="12"/>
  <c r="AJ113" i="12" s="1"/>
  <c r="AS113" i="12" s="1"/>
  <c r="AD7" i="12"/>
  <c r="AJ7" i="12" s="1"/>
  <c r="AS7" i="12" s="1"/>
  <c r="W7" i="12"/>
  <c r="AD156" i="12"/>
  <c r="AJ156" i="12" s="1"/>
  <c r="AS156" i="12" s="1"/>
  <c r="AD153" i="12"/>
  <c r="AJ153" i="12" s="1"/>
  <c r="AS153" i="12" s="1"/>
  <c r="W153" i="12"/>
  <c r="AE153" i="12" s="1"/>
  <c r="AD68" i="12"/>
  <c r="AJ68" i="12" s="1"/>
  <c r="AS68" i="12" s="1"/>
  <c r="W68" i="12"/>
  <c r="AE68" i="12" s="1"/>
  <c r="AD168" i="12"/>
  <c r="AJ168" i="12" s="1"/>
  <c r="AS168" i="12" s="1"/>
  <c r="W168" i="12"/>
  <c r="AD161" i="12"/>
  <c r="AJ161" i="12" s="1"/>
  <c r="AS161" i="12" s="1"/>
  <c r="W161" i="12"/>
  <c r="AD50" i="12"/>
  <c r="AJ50" i="12" s="1"/>
  <c r="AS50" i="12" s="1"/>
  <c r="W50" i="12"/>
  <c r="X50" i="12" s="1"/>
  <c r="W166" i="12"/>
  <c r="X166" i="12" s="1"/>
  <c r="AD166" i="12"/>
  <c r="AJ166" i="12" s="1"/>
  <c r="AS166" i="12" s="1"/>
  <c r="AD180" i="12"/>
  <c r="AJ180" i="12" s="1"/>
  <c r="W180" i="12"/>
  <c r="X180" i="12" s="1"/>
  <c r="W26" i="12"/>
  <c r="X26" i="12" s="1"/>
  <c r="AD26" i="12"/>
  <c r="AJ26" i="12" s="1"/>
  <c r="AS26" i="12" s="1"/>
  <c r="AD76" i="12"/>
  <c r="AJ76" i="12" s="1"/>
  <c r="AS76" i="12" s="1"/>
  <c r="W76" i="12"/>
  <c r="AD106" i="12"/>
  <c r="AJ106" i="12" s="1"/>
  <c r="AS106" i="12" s="1"/>
  <c r="AD130" i="12"/>
  <c r="AJ130" i="12" s="1"/>
  <c r="AS130" i="12" s="1"/>
  <c r="W106" i="12"/>
  <c r="AE106" i="12" s="1"/>
  <c r="W102" i="12"/>
  <c r="AD102" i="12"/>
  <c r="AJ102" i="12" s="1"/>
  <c r="AS102" i="12" s="1"/>
  <c r="AD33" i="12"/>
  <c r="AJ33" i="12" s="1"/>
  <c r="AS33" i="12" s="1"/>
  <c r="W33" i="12"/>
  <c r="AE33" i="12" s="1"/>
  <c r="W66" i="12"/>
  <c r="AD66" i="12"/>
  <c r="AJ66" i="12" s="1"/>
  <c r="AS66" i="12" s="1"/>
  <c r="AD15" i="12"/>
  <c r="AJ15" i="12" s="1"/>
  <c r="AS15" i="12" s="1"/>
  <c r="W15" i="12"/>
  <c r="W152" i="12"/>
  <c r="X152" i="12" s="1"/>
  <c r="AD138" i="12"/>
  <c r="AJ138" i="12" s="1"/>
  <c r="AS138" i="12" s="1"/>
  <c r="W24" i="12"/>
  <c r="W133" i="12"/>
  <c r="AE133" i="12" s="1"/>
  <c r="AD133" i="12"/>
  <c r="AJ133" i="12" s="1"/>
  <c r="AS133" i="12" s="1"/>
  <c r="W62" i="12"/>
  <c r="X62" i="12" s="1"/>
  <c r="AD62" i="12"/>
  <c r="AJ62" i="12" s="1"/>
  <c r="AS62" i="12" s="1"/>
  <c r="W170" i="12"/>
  <c r="X170" i="12" s="1"/>
  <c r="AD170" i="12"/>
  <c r="AJ170" i="12" s="1"/>
  <c r="AS170" i="12" s="1"/>
  <c r="W163" i="12"/>
  <c r="X163" i="12" s="1"/>
  <c r="AD163" i="12"/>
  <c r="AJ163" i="12" s="1"/>
  <c r="AS163" i="12" s="1"/>
  <c r="W57" i="12"/>
  <c r="X57" i="12" s="1"/>
  <c r="AD57" i="12"/>
  <c r="AJ57" i="12" s="1"/>
  <c r="AS57" i="12" s="1"/>
  <c r="W159" i="12"/>
  <c r="X159" i="12" s="1"/>
  <c r="AD159" i="12"/>
  <c r="AJ159" i="12" s="1"/>
  <c r="AS159" i="12" s="1"/>
  <c r="W93" i="12"/>
  <c r="X93" i="12" s="1"/>
  <c r="AD93" i="12"/>
  <c r="AJ93" i="12" s="1"/>
  <c r="AS93" i="12" s="1"/>
  <c r="AD18" i="12"/>
  <c r="AJ18" i="12" s="1"/>
  <c r="AS18" i="12" s="1"/>
  <c r="W18" i="12"/>
  <c r="AD75" i="12"/>
  <c r="AJ75" i="12" s="1"/>
  <c r="AS75" i="12" s="1"/>
  <c r="W75" i="12"/>
  <c r="AE75" i="12" s="1"/>
  <c r="AK75" i="12" s="1"/>
  <c r="AT75" i="12" s="1"/>
  <c r="AD119" i="12"/>
  <c r="AJ119" i="12" s="1"/>
  <c r="AS119" i="12" s="1"/>
  <c r="W119" i="12"/>
  <c r="AD22" i="12"/>
  <c r="AJ22" i="12" s="1"/>
  <c r="AS22" i="12" s="1"/>
  <c r="W22" i="12"/>
  <c r="X22" i="12" s="1"/>
  <c r="W31" i="12"/>
  <c r="X31" i="12" s="1"/>
  <c r="AD51" i="12"/>
  <c r="AJ51" i="12" s="1"/>
  <c r="AS51" i="12" s="1"/>
  <c r="AD31" i="12"/>
  <c r="AJ31" i="12" s="1"/>
  <c r="AS31" i="12" s="1"/>
  <c r="AD43" i="12"/>
  <c r="AJ43" i="12" s="1"/>
  <c r="AS43" i="12" s="1"/>
  <c r="W43" i="12"/>
  <c r="AD87" i="12"/>
  <c r="AJ87" i="12" s="1"/>
  <c r="AS87" i="12" s="1"/>
  <c r="W87" i="12"/>
  <c r="AE87" i="12" s="1"/>
  <c r="W123" i="12"/>
  <c r="X123" i="12" s="1"/>
  <c r="AD123" i="12"/>
  <c r="AJ123" i="12" s="1"/>
  <c r="AS123" i="12" s="1"/>
  <c r="W53" i="12"/>
  <c r="AE53" i="12" s="1"/>
  <c r="AD53" i="12"/>
  <c r="AJ53" i="12" s="1"/>
  <c r="AS53" i="12" s="1"/>
  <c r="W116" i="12"/>
  <c r="AD116" i="12"/>
  <c r="AJ116" i="12" s="1"/>
  <c r="AS116" i="12" s="1"/>
  <c r="W164" i="12"/>
  <c r="AD164" i="12"/>
  <c r="AJ164" i="12" s="1"/>
  <c r="AS164" i="12" s="1"/>
  <c r="W42" i="12"/>
  <c r="X42" i="12" s="1"/>
  <c r="AD42" i="12"/>
  <c r="AJ42" i="12" s="1"/>
  <c r="AS42" i="12" s="1"/>
  <c r="AD158" i="12"/>
  <c r="AJ158" i="12" s="1"/>
  <c r="AS158" i="12" s="1"/>
  <c r="W158" i="12"/>
  <c r="AE158" i="12" s="1"/>
  <c r="AD92" i="12"/>
  <c r="AJ92" i="12" s="1"/>
  <c r="AS92" i="12" s="1"/>
  <c r="W92" i="12"/>
  <c r="AE92" i="12" s="1"/>
  <c r="AD20" i="12"/>
  <c r="AJ20" i="12" s="1"/>
  <c r="AS20" i="12" s="1"/>
  <c r="W20" i="12"/>
  <c r="X20" i="12" s="1"/>
  <c r="AD79" i="12"/>
  <c r="AJ79" i="12" s="1"/>
  <c r="AS79" i="12" s="1"/>
  <c r="W79" i="12"/>
  <c r="AE79" i="12" s="1"/>
  <c r="AD109" i="12"/>
  <c r="AJ109" i="12" s="1"/>
  <c r="AS109" i="12" s="1"/>
  <c r="W109" i="12"/>
  <c r="AE109" i="12" s="1"/>
  <c r="AD8" i="12"/>
  <c r="AJ8" i="12" s="1"/>
  <c r="AS8" i="12" s="1"/>
  <c r="W8" i="12"/>
  <c r="X8" i="12" s="1"/>
  <c r="W28" i="12"/>
  <c r="X28" i="12" s="1"/>
  <c r="AD28" i="12"/>
  <c r="AJ28" i="12" s="1"/>
  <c r="AS28" i="12" s="1"/>
  <c r="W41" i="12"/>
  <c r="AE41" i="12" s="1"/>
  <c r="AD41" i="12"/>
  <c r="AJ41" i="12" s="1"/>
  <c r="AS41" i="12" s="1"/>
  <c r="AD70" i="12"/>
  <c r="AJ70" i="12" s="1"/>
  <c r="AS70" i="12" s="1"/>
  <c r="W70" i="12"/>
  <c r="AD128" i="12"/>
  <c r="AJ128" i="12" s="1"/>
  <c r="AS128" i="12" s="1"/>
  <c r="AD67" i="12"/>
  <c r="AJ67" i="12" s="1"/>
  <c r="AS67" i="12" s="1"/>
  <c r="AD48" i="12"/>
  <c r="AJ48" i="12" s="1"/>
  <c r="AS48" i="12" s="1"/>
  <c r="W48" i="12"/>
  <c r="AE48" i="12" s="1"/>
  <c r="W157" i="12"/>
  <c r="AE157" i="12" s="1"/>
  <c r="AD157" i="12"/>
  <c r="AJ157" i="12" s="1"/>
  <c r="AS157" i="12" s="1"/>
  <c r="AD114" i="12"/>
  <c r="AJ114" i="12" s="1"/>
  <c r="AS114" i="12" s="1"/>
  <c r="W114" i="12"/>
  <c r="AE114" i="12" s="1"/>
  <c r="AK114" i="12" s="1"/>
  <c r="AT114" i="12" s="1"/>
  <c r="W112" i="12"/>
  <c r="AD112" i="12"/>
  <c r="AJ112" i="12" s="1"/>
  <c r="AS112" i="12" s="1"/>
  <c r="AD10" i="12"/>
  <c r="AJ10" i="12" s="1"/>
  <c r="AS10" i="12" s="1"/>
  <c r="W10" i="12"/>
  <c r="X10" i="12" s="1"/>
  <c r="W44" i="12"/>
  <c r="AE44" i="12" s="1"/>
  <c r="AD44" i="12"/>
  <c r="AJ44" i="12" s="1"/>
  <c r="AS44" i="12" s="1"/>
  <c r="AD40" i="12"/>
  <c r="AJ40" i="12" s="1"/>
  <c r="AS40" i="12" s="1"/>
  <c r="W40" i="12"/>
  <c r="AE40" i="12" s="1"/>
  <c r="AD88" i="12"/>
  <c r="AJ88" i="12" s="1"/>
  <c r="AS88" i="12" s="1"/>
  <c r="W88" i="12"/>
  <c r="AE88" i="12" s="1"/>
  <c r="AK88" i="12" s="1"/>
  <c r="AT88" i="12" s="1"/>
  <c r="W105" i="12"/>
  <c r="AD105" i="12"/>
  <c r="AJ105" i="12" s="1"/>
  <c r="AS105" i="12" s="1"/>
  <c r="W100" i="12"/>
  <c r="X100" i="12" s="1"/>
  <c r="AD100" i="12"/>
  <c r="AJ100" i="12" s="1"/>
  <c r="AS100" i="12" s="1"/>
  <c r="W9" i="12"/>
  <c r="AE9" i="12" s="1"/>
  <c r="AD9" i="12"/>
  <c r="AJ9" i="12" s="1"/>
  <c r="AS9" i="12" s="1"/>
  <c r="AD90" i="12"/>
  <c r="AJ90" i="12" s="1"/>
  <c r="AS90" i="12" s="1"/>
  <c r="W90" i="12"/>
  <c r="X90" i="12" s="1"/>
  <c r="AD56" i="12"/>
  <c r="AJ56" i="12" s="1"/>
  <c r="AS56" i="12" s="1"/>
  <c r="AD162" i="12"/>
  <c r="AJ162" i="12" s="1"/>
  <c r="AS162" i="12" s="1"/>
  <c r="W38" i="12"/>
  <c r="W23" i="12"/>
  <c r="X23" i="12" s="1"/>
  <c r="AD173" i="12"/>
  <c r="AJ173" i="12" s="1"/>
  <c r="W173" i="12"/>
  <c r="X173" i="12" s="1"/>
  <c r="AD141" i="12"/>
  <c r="AJ141" i="12" s="1"/>
  <c r="AS141" i="12" s="1"/>
  <c r="W141" i="12"/>
  <c r="X141" i="12" s="1"/>
  <c r="AD61" i="12"/>
  <c r="AJ61" i="12" s="1"/>
  <c r="AS61" i="12" s="1"/>
  <c r="W61" i="12"/>
  <c r="X61" i="12" s="1"/>
  <c r="W136" i="12"/>
  <c r="X136" i="12" s="1"/>
  <c r="AD136" i="12"/>
  <c r="AJ136" i="12" s="1"/>
  <c r="AS136" i="12" s="1"/>
  <c r="AD115" i="12"/>
  <c r="AJ115" i="12" s="1"/>
  <c r="AS115" i="12" s="1"/>
  <c r="W115" i="12"/>
  <c r="X115" i="12" s="1"/>
  <c r="AD72" i="12"/>
  <c r="AJ72" i="12" s="1"/>
  <c r="AS72" i="12" s="1"/>
  <c r="W72" i="12"/>
  <c r="X72" i="12" s="1"/>
  <c r="AD155" i="12"/>
  <c r="AJ155" i="12" s="1"/>
  <c r="AS155" i="12" s="1"/>
  <c r="W155" i="12"/>
  <c r="AE155" i="12" s="1"/>
  <c r="AD117" i="12"/>
  <c r="AJ117" i="12" s="1"/>
  <c r="AS117" i="12" s="1"/>
  <c r="AE117" i="12"/>
  <c r="AD19" i="12"/>
  <c r="AJ19" i="12" s="1"/>
  <c r="AS19" i="12" s="1"/>
  <c r="W19" i="12"/>
  <c r="X19" i="12" s="1"/>
  <c r="AD77" i="12"/>
  <c r="AJ77" i="12" s="1"/>
  <c r="AS77" i="12" s="1"/>
  <c r="W77" i="12"/>
  <c r="X77" i="12" s="1"/>
  <c r="AD104" i="12"/>
  <c r="AJ104" i="12" s="1"/>
  <c r="AS104" i="12" s="1"/>
  <c r="AD140" i="12"/>
  <c r="AJ140" i="12" s="1"/>
  <c r="AS140" i="12" s="1"/>
  <c r="W104" i="12"/>
  <c r="W97" i="12"/>
  <c r="X97" i="12" s="1"/>
  <c r="AD97" i="12"/>
  <c r="AJ97" i="12" s="1"/>
  <c r="AS97" i="12" s="1"/>
  <c r="AD58" i="12"/>
  <c r="AJ58" i="12" s="1"/>
  <c r="AS58" i="12" s="1"/>
  <c r="AD47" i="12"/>
  <c r="AJ47" i="12" s="1"/>
  <c r="AS47" i="12" s="1"/>
  <c r="W30" i="12"/>
  <c r="X30" i="12" s="1"/>
  <c r="AD30" i="12"/>
  <c r="AJ30" i="12" s="1"/>
  <c r="AS30" i="12" s="1"/>
  <c r="AD13" i="12"/>
  <c r="AJ13" i="12" s="1"/>
  <c r="AS13" i="12" s="1"/>
  <c r="W13" i="12"/>
  <c r="AE13" i="12" s="1"/>
  <c r="AK13" i="12" s="1"/>
  <c r="AT13" i="12" s="1"/>
  <c r="W82" i="12"/>
  <c r="AE82" i="12" s="1"/>
  <c r="AD82" i="12"/>
  <c r="AJ82" i="12" s="1"/>
  <c r="AS82" i="12" s="1"/>
  <c r="AD11" i="12"/>
  <c r="AJ11" i="12" s="1"/>
  <c r="AS11" i="12" s="1"/>
  <c r="W11" i="12"/>
  <c r="AE11" i="12" s="1"/>
  <c r="AD63" i="12"/>
  <c r="AJ63" i="12" s="1"/>
  <c r="AS63" i="12" s="1"/>
  <c r="AD126" i="12"/>
  <c r="AJ126" i="12" s="1"/>
  <c r="AS126" i="12" s="1"/>
  <c r="AD12" i="12"/>
  <c r="AJ12" i="12" s="1"/>
  <c r="AS12" i="12" s="1"/>
  <c r="AD154" i="12"/>
  <c r="AJ154" i="12" s="1"/>
  <c r="AS154" i="12" s="1"/>
  <c r="W154" i="12"/>
  <c r="W64" i="12"/>
  <c r="X64" i="12" s="1"/>
  <c r="AD64" i="12"/>
  <c r="AJ64" i="12" s="1"/>
  <c r="AS64" i="12" s="1"/>
  <c r="W52" i="12"/>
  <c r="X52" i="12" s="1"/>
  <c r="AD52" i="12"/>
  <c r="AJ52" i="12" s="1"/>
  <c r="AS52" i="12" s="1"/>
  <c r="W135" i="12"/>
  <c r="X135" i="12" s="1"/>
  <c r="AD135" i="12"/>
  <c r="AJ135" i="12" s="1"/>
  <c r="AS135" i="12" s="1"/>
  <c r="W124" i="12"/>
  <c r="AE124" i="12" s="1"/>
  <c r="AD124" i="12"/>
  <c r="AJ124" i="12" s="1"/>
  <c r="AS124" i="12" s="1"/>
  <c r="W73" i="12"/>
  <c r="X73" i="12" s="1"/>
  <c r="AD73" i="12"/>
  <c r="AJ73" i="12" s="1"/>
  <c r="AS73" i="12" s="1"/>
  <c r="W146" i="12"/>
  <c r="X146" i="12" s="1"/>
  <c r="AD146" i="12"/>
  <c r="AJ146" i="12" s="1"/>
  <c r="AS146" i="12" s="1"/>
  <c r="AD108" i="12"/>
  <c r="AJ108" i="12" s="1"/>
  <c r="AS108" i="12" s="1"/>
  <c r="W108" i="12"/>
  <c r="X108" i="12" s="1"/>
  <c r="AD14" i="12"/>
  <c r="AJ14" i="12" s="1"/>
  <c r="AS14" i="12" s="1"/>
  <c r="W14" i="12"/>
  <c r="AE14" i="12" s="1"/>
  <c r="W78" i="12"/>
  <c r="AE78" i="12" s="1"/>
  <c r="AD78" i="12"/>
  <c r="AJ78" i="12" s="1"/>
  <c r="AS78" i="12" s="1"/>
  <c r="W36" i="12"/>
  <c r="AD36" i="12"/>
  <c r="AJ36" i="12" s="1"/>
  <c r="AS36" i="12" s="1"/>
  <c r="AD45" i="12"/>
  <c r="AJ45" i="12" s="1"/>
  <c r="AS45" i="12" s="1"/>
  <c r="W45" i="12"/>
  <c r="X45" i="12" s="1"/>
  <c r="AD4" i="12"/>
  <c r="AJ4" i="12" s="1"/>
  <c r="AS4" i="12" s="1"/>
  <c r="W4" i="12"/>
  <c r="AE4" i="12" s="1"/>
  <c r="W83" i="12"/>
  <c r="X83" i="12" s="1"/>
  <c r="AD83" i="12"/>
  <c r="AJ83" i="12" s="1"/>
  <c r="AS83" i="12" s="1"/>
  <c r="W80" i="12"/>
  <c r="X80" i="12" s="1"/>
  <c r="AD80" i="12"/>
  <c r="AJ80" i="12" s="1"/>
  <c r="AS80" i="12" s="1"/>
  <c r="AD54" i="12"/>
  <c r="AJ54" i="12" s="1"/>
  <c r="AS54" i="12" s="1"/>
  <c r="AD125" i="12"/>
  <c r="AJ125" i="12" s="1"/>
  <c r="AS125" i="12" s="1"/>
  <c r="AD69" i="12"/>
  <c r="AJ69" i="12" s="1"/>
  <c r="AS69" i="12" s="1"/>
  <c r="W32" i="12"/>
  <c r="X32" i="12" s="1"/>
  <c r="AD151" i="12"/>
  <c r="AJ151" i="12" s="1"/>
  <c r="AS151" i="12" s="1"/>
  <c r="W151" i="12"/>
  <c r="W55" i="12"/>
  <c r="X55" i="12" s="1"/>
  <c r="AD55" i="12"/>
  <c r="AJ55" i="12" s="1"/>
  <c r="AS55" i="12" s="1"/>
  <c r="W169" i="12"/>
  <c r="X169" i="12" s="1"/>
  <c r="AD169" i="12"/>
  <c r="AJ169" i="12" s="1"/>
  <c r="AS169" i="12" s="1"/>
  <c r="W59" i="12"/>
  <c r="AE59" i="12" s="1"/>
  <c r="AD59" i="12"/>
  <c r="AJ59" i="12" s="1"/>
  <c r="AS59" i="12" s="1"/>
  <c r="AD127" i="12"/>
  <c r="AJ127" i="12" s="1"/>
  <c r="AS127" i="12" s="1"/>
  <c r="W127" i="12"/>
  <c r="X127" i="12" s="1"/>
  <c r="W74" i="12"/>
  <c r="AD74" i="12"/>
  <c r="AJ74" i="12" s="1"/>
  <c r="AS74" i="12" s="1"/>
  <c r="AD145" i="12"/>
  <c r="AJ145" i="12" s="1"/>
  <c r="AS145" i="12" s="1"/>
  <c r="W145" i="12"/>
  <c r="AE145" i="12" s="1"/>
  <c r="W107" i="12"/>
  <c r="X107" i="12" s="1"/>
  <c r="AD107" i="12"/>
  <c r="AJ107" i="12" s="1"/>
  <c r="AS107" i="12" s="1"/>
  <c r="AD89" i="12"/>
  <c r="AJ89" i="12" s="1"/>
  <c r="AS89" i="12" s="1"/>
  <c r="W89" i="12"/>
  <c r="X89" i="12" s="1"/>
  <c r="W85" i="12"/>
  <c r="X85" i="12" s="1"/>
  <c r="AD85" i="12"/>
  <c r="AJ85" i="12" s="1"/>
  <c r="AS85" i="12" s="1"/>
  <c r="W110" i="12"/>
  <c r="AE110" i="12" s="1"/>
  <c r="AD110" i="12"/>
  <c r="AJ110" i="12" s="1"/>
  <c r="AS110" i="12" s="1"/>
  <c r="AD96" i="12"/>
  <c r="AJ96" i="12" s="1"/>
  <c r="AS96" i="12" s="1"/>
  <c r="W96" i="12"/>
  <c r="X96" i="12" s="1"/>
  <c r="W35" i="12"/>
  <c r="AE60" i="12" s="1"/>
  <c r="AD35" i="12"/>
  <c r="AJ35" i="12" s="1"/>
  <c r="AS35" i="12" s="1"/>
  <c r="W25" i="12"/>
  <c r="X25" i="12" s="1"/>
  <c r="AD25" i="12"/>
  <c r="AJ25" i="12" s="1"/>
  <c r="AS25" i="12" s="1"/>
  <c r="AD5" i="12"/>
  <c r="AJ5" i="12" s="1"/>
  <c r="AS5" i="12" s="1"/>
  <c r="W5" i="12"/>
  <c r="AE5" i="12" s="1"/>
  <c r="W84" i="12"/>
  <c r="AE84" i="12" s="1"/>
  <c r="AD84" i="12"/>
  <c r="AJ84" i="12" s="1"/>
  <c r="AS84" i="12" s="1"/>
  <c r="V181" i="12"/>
  <c r="N1" i="12"/>
  <c r="AE139" i="12"/>
  <c r="X139" i="12"/>
  <c r="X128" i="12"/>
  <c r="AE128" i="12"/>
  <c r="X65" i="12"/>
  <c r="AE65" i="12"/>
  <c r="X56" i="12"/>
  <c r="AE56" i="12"/>
  <c r="AK56" i="12" s="1"/>
  <c r="AT56" i="12" s="1"/>
  <c r="X63" i="12"/>
  <c r="AE63" i="12"/>
  <c r="AK63" i="12" s="1"/>
  <c r="AT63" i="12" s="1"/>
  <c r="AE54" i="12"/>
  <c r="X54" i="12"/>
  <c r="X171" i="12"/>
  <c r="X172" i="12"/>
  <c r="AE172" i="12"/>
  <c r="X134" i="12"/>
  <c r="AE134" i="12"/>
  <c r="X138" i="12"/>
  <c r="AE138" i="12"/>
  <c r="AK138" i="12" s="1"/>
  <c r="AT138" i="12" s="1"/>
  <c r="X60" i="12"/>
  <c r="X67" i="12"/>
  <c r="AE160" i="12"/>
  <c r="AK160" i="12" s="1"/>
  <c r="AT160" i="12" s="1"/>
  <c r="X160" i="12"/>
  <c r="AE162" i="12"/>
  <c r="X162" i="12"/>
  <c r="X126" i="12"/>
  <c r="AE126" i="12"/>
  <c r="AK126" i="12" s="1"/>
  <c r="AT126" i="12" s="1"/>
  <c r="AE125" i="12"/>
  <c r="X125" i="12"/>
  <c r="X71" i="12"/>
  <c r="X165" i="12"/>
  <c r="AE165" i="12"/>
  <c r="AE156" i="12"/>
  <c r="X156" i="12"/>
  <c r="W147" i="12"/>
  <c r="AD147" i="12"/>
  <c r="AJ147" i="12" s="1"/>
  <c r="AS147" i="12" s="1"/>
  <c r="AE12" i="12"/>
  <c r="X12" i="12"/>
  <c r="X69" i="12"/>
  <c r="AE69" i="12"/>
  <c r="X86" i="12"/>
  <c r="AE86" i="12"/>
  <c r="AK86" i="12" s="1"/>
  <c r="AT86" i="12" s="1"/>
  <c r="AE37" i="12"/>
  <c r="X37" i="12"/>
  <c r="W3" i="12"/>
  <c r="AD3" i="12"/>
  <c r="AJ3" i="12" s="1"/>
  <c r="AS3" i="12" s="1"/>
  <c r="X47" i="12"/>
  <c r="AE47" i="12"/>
  <c r="AE58" i="12"/>
  <c r="X29" i="12"/>
  <c r="AE29" i="12"/>
  <c r="AK29" i="12" s="1"/>
  <c r="AT29" i="12" s="1"/>
  <c r="X17" i="12"/>
  <c r="AE17" i="12"/>
  <c r="X27" i="12"/>
  <c r="AE27" i="12"/>
  <c r="AK27" i="12" s="1"/>
  <c r="AT27" i="12" s="1"/>
  <c r="AK12" i="12" l="1"/>
  <c r="AT12" i="12" s="1"/>
  <c r="AK4" i="12"/>
  <c r="AK125" i="12"/>
  <c r="AT125" i="12" s="1"/>
  <c r="AK172" i="12"/>
  <c r="AT172" i="12" s="1"/>
  <c r="AK153" i="12"/>
  <c r="AT153" i="12" s="1"/>
  <c r="AK79" i="12"/>
  <c r="AT79" i="12" s="1"/>
  <c r="AK156" i="12"/>
  <c r="AT156" i="12" s="1"/>
  <c r="AK133" i="12"/>
  <c r="AT133" i="12" s="1"/>
  <c r="AK65" i="12"/>
  <c r="AT65" i="12" s="1"/>
  <c r="AK5" i="12"/>
  <c r="AT5" i="12" s="1"/>
  <c r="AK17" i="12"/>
  <c r="AT17" i="12" s="1"/>
  <c r="AK134" i="12"/>
  <c r="AT134" i="12" s="1"/>
  <c r="AK165" i="12"/>
  <c r="AT165" i="12" s="1"/>
  <c r="AK162" i="12"/>
  <c r="AT162" i="12" s="1"/>
  <c r="AK58" i="12"/>
  <c r="AT58" i="12" s="1"/>
  <c r="AK157" i="12"/>
  <c r="AT157" i="12" s="1"/>
  <c r="AK53" i="12"/>
  <c r="AT53" i="12" s="1"/>
  <c r="AK54" i="12"/>
  <c r="AT54" i="12" s="1"/>
  <c r="AK139" i="12"/>
  <c r="AT139" i="12" s="1"/>
  <c r="AT4" i="12"/>
  <c r="AK155" i="12"/>
  <c r="AT155" i="12" s="1"/>
  <c r="AK48" i="12"/>
  <c r="AT48" i="12" s="1"/>
  <c r="AK158" i="12"/>
  <c r="AT158" i="12" s="1"/>
  <c r="AK128" i="12"/>
  <c r="AT128" i="12" s="1"/>
  <c r="AK69" i="12"/>
  <c r="AT69" i="12" s="1"/>
  <c r="AK145" i="12"/>
  <c r="AT145" i="12" s="1"/>
  <c r="AK14" i="12"/>
  <c r="AT14" i="12" s="1"/>
  <c r="AK117" i="12"/>
  <c r="AT117" i="12" s="1"/>
  <c r="AK40" i="12"/>
  <c r="AT40" i="12" s="1"/>
  <c r="AK92" i="12"/>
  <c r="AT92" i="12" s="1"/>
  <c r="AK11" i="12"/>
  <c r="AT11" i="12" s="1"/>
  <c r="AK68" i="12"/>
  <c r="AT68" i="12" s="1"/>
  <c r="AK109" i="12"/>
  <c r="AT109" i="12" s="1"/>
  <c r="AK87" i="12"/>
  <c r="AT87" i="12" s="1"/>
  <c r="AK110" i="12"/>
  <c r="AT110" i="12" s="1"/>
  <c r="AK9" i="12"/>
  <c r="AT9" i="12" s="1"/>
  <c r="AS1" i="12"/>
  <c r="AK59" i="12"/>
  <c r="AT59" i="12" s="1"/>
  <c r="AK71" i="12"/>
  <c r="AT71" i="12" s="1"/>
  <c r="AK44" i="12"/>
  <c r="AT44" i="12" s="1"/>
  <c r="AK60" i="12"/>
  <c r="AT60" i="12" s="1"/>
  <c r="AK78" i="12"/>
  <c r="AT78" i="12" s="1"/>
  <c r="AK124" i="12"/>
  <c r="AT124" i="12" s="1"/>
  <c r="AK41" i="12"/>
  <c r="AT41" i="12" s="1"/>
  <c r="AE43" i="12"/>
  <c r="AK43" i="12" s="1"/>
  <c r="AT43" i="12" s="1"/>
  <c r="X43" i="12"/>
  <c r="X70" i="12"/>
  <c r="AE70" i="12"/>
  <c r="AK70" i="12" s="1"/>
  <c r="AT70" i="12" s="1"/>
  <c r="X112" i="12"/>
  <c r="AE112" i="12"/>
  <c r="AK112" i="12" s="1"/>
  <c r="AT112" i="12" s="1"/>
  <c r="AE36" i="12"/>
  <c r="AK36" i="12" s="1"/>
  <c r="AT36" i="12" s="1"/>
  <c r="X36" i="12"/>
  <c r="X151" i="12"/>
  <c r="AE151" i="12"/>
  <c r="AK151" i="12" s="1"/>
  <c r="AT151" i="12" s="1"/>
  <c r="X95" i="12"/>
  <c r="AE95" i="12"/>
  <c r="AK95" i="12" s="1"/>
  <c r="AT95" i="12" s="1"/>
  <c r="X99" i="12"/>
  <c r="AE99" i="12"/>
  <c r="AK99" i="12" s="1"/>
  <c r="AT99" i="12" s="1"/>
  <c r="X111" i="12"/>
  <c r="AE111" i="12"/>
  <c r="AK111" i="12" s="1"/>
  <c r="AT111" i="12" s="1"/>
  <c r="X148" i="12"/>
  <c r="AE148" i="12"/>
  <c r="AK148" i="12" s="1"/>
  <c r="AT148" i="12" s="1"/>
  <c r="AE91" i="12"/>
  <c r="AK91" i="12" s="1"/>
  <c r="AT91" i="12" s="1"/>
  <c r="X91" i="12"/>
  <c r="AE116" i="12"/>
  <c r="AK116" i="12" s="1"/>
  <c r="AT116" i="12" s="1"/>
  <c r="X116" i="12"/>
  <c r="X105" i="12"/>
  <c r="AE105" i="12"/>
  <c r="AK105" i="12" s="1"/>
  <c r="AT105" i="12" s="1"/>
  <c r="X104" i="12"/>
  <c r="AE140" i="12"/>
  <c r="AK140" i="12" s="1"/>
  <c r="AT140" i="12" s="1"/>
  <c r="X164" i="12"/>
  <c r="AE164" i="12"/>
  <c r="AK164" i="12" s="1"/>
  <c r="AT164" i="12" s="1"/>
  <c r="X38" i="12"/>
  <c r="AE67" i="12"/>
  <c r="AK67" i="12" s="1"/>
  <c r="AT67" i="12" s="1"/>
  <c r="X81" i="12"/>
  <c r="AF71" i="12" s="1"/>
  <c r="AL71" i="12" s="1"/>
  <c r="AU71" i="12" s="1"/>
  <c r="AE81" i="12"/>
  <c r="X167" i="12"/>
  <c r="AF171" i="12" s="1"/>
  <c r="AE167" i="12"/>
  <c r="AE171" i="12"/>
  <c r="AK171" i="12" s="1"/>
  <c r="AT171" i="12" s="1"/>
  <c r="AE98" i="12"/>
  <c r="AK98" i="12" s="1"/>
  <c r="AT98" i="12" s="1"/>
  <c r="X98" i="12"/>
  <c r="AE16" i="12"/>
  <c r="AK16" i="12" s="1"/>
  <c r="AT16" i="12" s="1"/>
  <c r="X16" i="12"/>
  <c r="AE149" i="12"/>
  <c r="AK149" i="12" s="1"/>
  <c r="AT149" i="12" s="1"/>
  <c r="X149" i="12"/>
  <c r="AE34" i="12"/>
  <c r="X34" i="12"/>
  <c r="X94" i="12"/>
  <c r="AE94" i="12"/>
  <c r="AK94" i="12" s="1"/>
  <c r="AT94" i="12" s="1"/>
  <c r="AE113" i="12"/>
  <c r="AK113" i="12" s="1"/>
  <c r="AT113" i="12" s="1"/>
  <c r="X113" i="12"/>
  <c r="X7" i="12"/>
  <c r="AE7" i="12"/>
  <c r="AK7" i="12" s="1"/>
  <c r="AT7" i="12" s="1"/>
  <c r="X168" i="12"/>
  <c r="AE168" i="12"/>
  <c r="AK168" i="12" s="1"/>
  <c r="AT168" i="12" s="1"/>
  <c r="X161" i="12"/>
  <c r="AE161" i="12"/>
  <c r="AK161" i="12" s="1"/>
  <c r="AT161" i="12" s="1"/>
  <c r="AE76" i="12"/>
  <c r="AK76" i="12" s="1"/>
  <c r="AT76" i="12" s="1"/>
  <c r="X76" i="12"/>
  <c r="X102" i="12"/>
  <c r="AE102" i="12"/>
  <c r="AK102" i="12" s="1"/>
  <c r="AT102" i="12" s="1"/>
  <c r="X66" i="12"/>
  <c r="AE66" i="12"/>
  <c r="AK66" i="12" s="1"/>
  <c r="AT66" i="12" s="1"/>
  <c r="AE15" i="12"/>
  <c r="AK15" i="12" s="1"/>
  <c r="AT15" i="12" s="1"/>
  <c r="X15" i="12"/>
  <c r="AE24" i="12"/>
  <c r="AK24" i="12" s="1"/>
  <c r="AT24" i="12" s="1"/>
  <c r="X24" i="12"/>
  <c r="AE18" i="12"/>
  <c r="AK18" i="12" s="1"/>
  <c r="AT18" i="12" s="1"/>
  <c r="X18" i="12"/>
  <c r="AE119" i="12"/>
  <c r="AK119" i="12" s="1"/>
  <c r="AT119" i="12" s="1"/>
  <c r="X119" i="12"/>
  <c r="AE154" i="12"/>
  <c r="AK154" i="12" s="1"/>
  <c r="AT154" i="12" s="1"/>
  <c r="X154" i="12"/>
  <c r="AE150" i="12"/>
  <c r="AK150" i="12" s="1"/>
  <c r="AT150" i="12" s="1"/>
  <c r="X79" i="12"/>
  <c r="AE38" i="12"/>
  <c r="X175" i="12"/>
  <c r="AE49" i="12"/>
  <c r="AK49" i="12" s="1"/>
  <c r="AT49" i="12" s="1"/>
  <c r="AE46" i="12"/>
  <c r="AE115" i="12"/>
  <c r="AK115" i="12" s="1"/>
  <c r="AT115" i="12" s="1"/>
  <c r="X59" i="12"/>
  <c r="AE136" i="12"/>
  <c r="AK136" i="12" s="1"/>
  <c r="AT136" i="12" s="1"/>
  <c r="AE6" i="12"/>
  <c r="AK6" i="12" s="1"/>
  <c r="AT6" i="12" s="1"/>
  <c r="X41" i="12"/>
  <c r="X145" i="12"/>
  <c r="AE23" i="12"/>
  <c r="AE35" i="12"/>
  <c r="AE107" i="12"/>
  <c r="AK107" i="12" s="1"/>
  <c r="AT107" i="12" s="1"/>
  <c r="X35" i="12"/>
  <c r="X78" i="12"/>
  <c r="AF78" i="12" s="1"/>
  <c r="AL78" i="12" s="1"/>
  <c r="AU78" i="12" s="1"/>
  <c r="AE77" i="12"/>
  <c r="AK77" i="12" s="1"/>
  <c r="AT77" i="12" s="1"/>
  <c r="AE80" i="12"/>
  <c r="AK80" i="12" s="1"/>
  <c r="AT80" i="12" s="1"/>
  <c r="AE169" i="12"/>
  <c r="AK169" i="12" s="1"/>
  <c r="AT169" i="12" s="1"/>
  <c r="AE104" i="12"/>
  <c r="X124" i="12"/>
  <c r="AF124" i="12" s="1"/>
  <c r="AL124" i="12" s="1"/>
  <c r="AU124" i="12" s="1"/>
  <c r="X88" i="12"/>
  <c r="Y88" i="12" s="1"/>
  <c r="AE130" i="12"/>
  <c r="AK130" i="12" s="1"/>
  <c r="AT130" i="12" s="1"/>
  <c r="X106" i="12"/>
  <c r="Y106" i="12" s="1"/>
  <c r="AE174" i="12"/>
  <c r="AK174" i="12" s="1"/>
  <c r="AE173" i="12"/>
  <c r="AK173" i="12" s="1"/>
  <c r="X109" i="12"/>
  <c r="AF109" i="12" s="1"/>
  <c r="AL109" i="12" s="1"/>
  <c r="AU109" i="12" s="1"/>
  <c r="AE25" i="12"/>
  <c r="AK25" i="12" s="1"/>
  <c r="AT25" i="12" s="1"/>
  <c r="AE118" i="12"/>
  <c r="AK118" i="12" s="1"/>
  <c r="AT118" i="12" s="1"/>
  <c r="AE166" i="12"/>
  <c r="AK166" i="12" s="1"/>
  <c r="AT166" i="12" s="1"/>
  <c r="AE57" i="12"/>
  <c r="AK57" i="12" s="1"/>
  <c r="AT57" i="12" s="1"/>
  <c r="AE10" i="12"/>
  <c r="AK10" i="12" s="1"/>
  <c r="AT10" i="12" s="1"/>
  <c r="X5" i="12"/>
  <c r="Y5" i="12" s="1"/>
  <c r="X87" i="12"/>
  <c r="AF87" i="12" s="1"/>
  <c r="AL87" i="12" s="1"/>
  <c r="AU87" i="12" s="1"/>
  <c r="AE45" i="12"/>
  <c r="AK45" i="12" s="1"/>
  <c r="AT45" i="12" s="1"/>
  <c r="AE20" i="12"/>
  <c r="AK20" i="12" s="1"/>
  <c r="AT20" i="12" s="1"/>
  <c r="AE19" i="12"/>
  <c r="AK19" i="12" s="1"/>
  <c r="AT19" i="12" s="1"/>
  <c r="AE163" i="12"/>
  <c r="AK163" i="12" s="1"/>
  <c r="AT163" i="12" s="1"/>
  <c r="AE100" i="12"/>
  <c r="AK100" i="12" s="1"/>
  <c r="AT100" i="12" s="1"/>
  <c r="AE30" i="12"/>
  <c r="AK30" i="12" s="1"/>
  <c r="AT30" i="12" s="1"/>
  <c r="AE89" i="12"/>
  <c r="AK89" i="12" s="1"/>
  <c r="AT89" i="12" s="1"/>
  <c r="AE74" i="12"/>
  <c r="AK74" i="12" s="1"/>
  <c r="AT74" i="12" s="1"/>
  <c r="AE159" i="12"/>
  <c r="X114" i="12"/>
  <c r="AF114" i="12" s="1"/>
  <c r="AL114" i="12" s="1"/>
  <c r="AU114" i="12" s="1"/>
  <c r="X133" i="12"/>
  <c r="Y133" i="12" s="1"/>
  <c r="AE8" i="12"/>
  <c r="AK8" i="12" s="1"/>
  <c r="AT8" i="12" s="1"/>
  <c r="X158" i="12"/>
  <c r="X84" i="12"/>
  <c r="AF84" i="12" s="1"/>
  <c r="AE97" i="12"/>
  <c r="AK97" i="12" s="1"/>
  <c r="AT97" i="12" s="1"/>
  <c r="X110" i="12"/>
  <c r="Y110" i="12" s="1"/>
  <c r="AE141" i="12"/>
  <c r="AK141" i="12" s="1"/>
  <c r="AT141" i="12" s="1"/>
  <c r="AE108" i="12"/>
  <c r="AK108" i="12" s="1"/>
  <c r="AT108" i="12" s="1"/>
  <c r="X4" i="12"/>
  <c r="Y4" i="12" s="1"/>
  <c r="X44" i="12"/>
  <c r="AF44" i="12" s="1"/>
  <c r="AL44" i="12" s="1"/>
  <c r="AU44" i="12" s="1"/>
  <c r="X155" i="12"/>
  <c r="AF155" i="12" s="1"/>
  <c r="AL155" i="12" s="1"/>
  <c r="AU155" i="12" s="1"/>
  <c r="AE123" i="12"/>
  <c r="AK123" i="12" s="1"/>
  <c r="AT123" i="12" s="1"/>
  <c r="AE28" i="12"/>
  <c r="AK28" i="12" s="1"/>
  <c r="AT28" i="12" s="1"/>
  <c r="X74" i="12"/>
  <c r="X40" i="12"/>
  <c r="Y40" i="12" s="1"/>
  <c r="AE96" i="12"/>
  <c r="AK96" i="12" s="1"/>
  <c r="AT96" i="12" s="1"/>
  <c r="AE51" i="12"/>
  <c r="AK51" i="12" s="1"/>
  <c r="AT51" i="12" s="1"/>
  <c r="X92" i="12"/>
  <c r="AF92" i="12" s="1"/>
  <c r="AL92" i="12" s="1"/>
  <c r="AU92" i="12" s="1"/>
  <c r="AE62" i="12"/>
  <c r="AK62" i="12" s="1"/>
  <c r="AT62" i="12" s="1"/>
  <c r="AE31" i="12"/>
  <c r="X33" i="12"/>
  <c r="AE103" i="12"/>
  <c r="X9" i="12"/>
  <c r="AF9" i="12" s="1"/>
  <c r="AL9" i="12" s="1"/>
  <c r="AU9" i="12" s="1"/>
  <c r="AE101" i="12"/>
  <c r="AE120" i="12"/>
  <c r="AK120" i="12" s="1"/>
  <c r="AT120" i="12" s="1"/>
  <c r="X14" i="12"/>
  <c r="AF14" i="12" s="1"/>
  <c r="AL14" i="12" s="1"/>
  <c r="AU14" i="12" s="1"/>
  <c r="AE26" i="12"/>
  <c r="AK26" i="12" s="1"/>
  <c r="AT26" i="12" s="1"/>
  <c r="X117" i="12"/>
  <c r="AF117" i="12" s="1"/>
  <c r="AL117" i="12" s="1"/>
  <c r="AU117" i="12" s="1"/>
  <c r="AE50" i="12"/>
  <c r="AK50" i="12" s="1"/>
  <c r="AT50" i="12" s="1"/>
  <c r="AE170" i="12"/>
  <c r="AK170" i="12" s="1"/>
  <c r="AT170" i="12" s="1"/>
  <c r="AE61" i="12"/>
  <c r="AK61" i="12" s="1"/>
  <c r="AT61" i="12" s="1"/>
  <c r="X153" i="12"/>
  <c r="Y153" i="12" s="1"/>
  <c r="AE93" i="12"/>
  <c r="AK93" i="12" s="1"/>
  <c r="AT93" i="12" s="1"/>
  <c r="AE129" i="12"/>
  <c r="AK129" i="12" s="1"/>
  <c r="AT129" i="12" s="1"/>
  <c r="X157" i="12"/>
  <c r="Y157" i="12" s="1"/>
  <c r="AE52" i="12"/>
  <c r="AK52" i="12" s="1"/>
  <c r="AT52" i="12" s="1"/>
  <c r="AE90" i="12"/>
  <c r="AK90" i="12" s="1"/>
  <c r="AT90" i="12" s="1"/>
  <c r="AE72" i="12"/>
  <c r="AK72" i="12" s="1"/>
  <c r="AT72" i="12" s="1"/>
  <c r="AE73" i="12"/>
  <c r="AK73" i="12" s="1"/>
  <c r="AT73" i="12" s="1"/>
  <c r="AE55" i="12"/>
  <c r="AK55" i="12" s="1"/>
  <c r="AT55" i="12" s="1"/>
  <c r="AE180" i="12"/>
  <c r="AK180" i="12" s="1"/>
  <c r="X53" i="12"/>
  <c r="Y53" i="12" s="1"/>
  <c r="AE83" i="12"/>
  <c r="X82" i="12"/>
  <c r="Y82" i="12" s="1"/>
  <c r="AE32" i="12"/>
  <c r="AK32" i="12" s="1"/>
  <c r="AT32" i="12" s="1"/>
  <c r="AE127" i="12"/>
  <c r="AK127" i="12" s="1"/>
  <c r="AT127" i="12" s="1"/>
  <c r="AE22" i="12"/>
  <c r="AK22" i="12" s="1"/>
  <c r="AT22" i="12" s="1"/>
  <c r="AE85" i="12"/>
  <c r="AK85" i="12" s="1"/>
  <c r="AT85" i="12" s="1"/>
  <c r="X11" i="12"/>
  <c r="AF11" i="12" s="1"/>
  <c r="AL11" i="12" s="1"/>
  <c r="AU11" i="12" s="1"/>
  <c r="X48" i="12"/>
  <c r="Y48" i="12" s="1"/>
  <c r="AE135" i="12"/>
  <c r="AK135" i="12" s="1"/>
  <c r="AT135" i="12" s="1"/>
  <c r="X68" i="12"/>
  <c r="AF68" i="12" s="1"/>
  <c r="AL68" i="12" s="1"/>
  <c r="AU68" i="12" s="1"/>
  <c r="W181" i="12"/>
  <c r="AE181" i="12" s="1"/>
  <c r="AD181" i="12"/>
  <c r="AJ181" i="12" s="1"/>
  <c r="AJ1" i="12" s="1"/>
  <c r="AE152" i="12"/>
  <c r="AK152" i="12" s="1"/>
  <c r="AT152" i="12" s="1"/>
  <c r="X75" i="12"/>
  <c r="AF75" i="12" s="1"/>
  <c r="AL75" i="12" s="1"/>
  <c r="AU75" i="12" s="1"/>
  <c r="AE146" i="12"/>
  <c r="AK146" i="12" s="1"/>
  <c r="AT146" i="12" s="1"/>
  <c r="AE42" i="12"/>
  <c r="AK42" i="12" s="1"/>
  <c r="AT42" i="12" s="1"/>
  <c r="AE64" i="12"/>
  <c r="AK64" i="12" s="1"/>
  <c r="AT64" i="12" s="1"/>
  <c r="X13" i="12"/>
  <c r="Y13" i="12" s="1"/>
  <c r="Y83" i="12"/>
  <c r="AF83" i="12"/>
  <c r="Y6" i="12"/>
  <c r="AF6" i="12"/>
  <c r="Y27" i="12"/>
  <c r="AF27" i="12"/>
  <c r="AL27" i="12" s="1"/>
  <c r="AU27" i="12" s="1"/>
  <c r="Y17" i="12"/>
  <c r="AF17" i="12"/>
  <c r="AL17" i="12" s="1"/>
  <c r="AU17" i="12" s="1"/>
  <c r="Y25" i="12"/>
  <c r="AF25" i="12"/>
  <c r="Y45" i="12"/>
  <c r="AF45" i="12"/>
  <c r="AF30" i="12"/>
  <c r="Y30" i="12"/>
  <c r="AF29" i="12"/>
  <c r="AL29" i="12" s="1"/>
  <c r="AU29" i="12" s="1"/>
  <c r="Y29" i="12"/>
  <c r="Y28" i="12"/>
  <c r="AF28" i="12"/>
  <c r="Y31" i="12"/>
  <c r="AF31" i="12"/>
  <c r="AF51" i="12"/>
  <c r="AF32" i="12"/>
  <c r="Y32" i="12"/>
  <c r="Y46" i="12"/>
  <c r="AF49" i="12"/>
  <c r="AF46" i="12"/>
  <c r="AF47" i="12"/>
  <c r="AF58" i="12"/>
  <c r="AL58" i="12" s="1"/>
  <c r="AU58" i="12" s="1"/>
  <c r="Y47" i="12"/>
  <c r="AF10" i="12"/>
  <c r="Y10" i="12"/>
  <c r="AF8" i="12"/>
  <c r="AL8" i="12" s="1"/>
  <c r="AU8" i="12" s="1"/>
  <c r="Y8" i="12"/>
  <c r="Y22" i="12"/>
  <c r="AF22" i="12"/>
  <c r="AF23" i="12"/>
  <c r="Y23" i="12"/>
  <c r="AE3" i="12"/>
  <c r="AK3" i="12" s="1"/>
  <c r="X3" i="12"/>
  <c r="Y96" i="12"/>
  <c r="AF96" i="12"/>
  <c r="AF97" i="12"/>
  <c r="Y97" i="12"/>
  <c r="Y100" i="12"/>
  <c r="AF100" i="12"/>
  <c r="AL100" i="12" s="1"/>
  <c r="AU100" i="12" s="1"/>
  <c r="AF101" i="12"/>
  <c r="Y101" i="12"/>
  <c r="AF129" i="12"/>
  <c r="AF118" i="12"/>
  <c r="Y118" i="12"/>
  <c r="AF120" i="12"/>
  <c r="Y103" i="12"/>
  <c r="AF103" i="12"/>
  <c r="AF37" i="12"/>
  <c r="Y37" i="12"/>
  <c r="Y85" i="12"/>
  <c r="AF85" i="12"/>
  <c r="AF77" i="12"/>
  <c r="Y77" i="12"/>
  <c r="Y80" i="12"/>
  <c r="AF80" i="12"/>
  <c r="Y86" i="12"/>
  <c r="AF86" i="12"/>
  <c r="AL86" i="12" s="1"/>
  <c r="AU86" i="12" s="1"/>
  <c r="Y69" i="12"/>
  <c r="AF69" i="12"/>
  <c r="AL69" i="12" s="1"/>
  <c r="AU69" i="12" s="1"/>
  <c r="AF89" i="12"/>
  <c r="Y89" i="12"/>
  <c r="AF19" i="12"/>
  <c r="Y19" i="12"/>
  <c r="AF12" i="12"/>
  <c r="AL12" i="12" s="1"/>
  <c r="AU12" i="12" s="1"/>
  <c r="Y12" i="12"/>
  <c r="AF20" i="12"/>
  <c r="AL20" i="12" s="1"/>
  <c r="AU20" i="12" s="1"/>
  <c r="Y20" i="12"/>
  <c r="Y26" i="12"/>
  <c r="AF26" i="12"/>
  <c r="AF107" i="12"/>
  <c r="Y107" i="12"/>
  <c r="Y108" i="12"/>
  <c r="AF108" i="12"/>
  <c r="AL108" i="12" s="1"/>
  <c r="AU108" i="12" s="1"/>
  <c r="AF90" i="12"/>
  <c r="Y90" i="12"/>
  <c r="AF93" i="12"/>
  <c r="Y93" i="12"/>
  <c r="Y180" i="12"/>
  <c r="AF180" i="12"/>
  <c r="Y146" i="12"/>
  <c r="AF146" i="12"/>
  <c r="X147" i="12"/>
  <c r="AE147" i="12"/>
  <c r="AK147" i="12" s="1"/>
  <c r="AT147" i="12" s="1"/>
  <c r="Y156" i="12"/>
  <c r="AF156" i="12"/>
  <c r="AL156" i="12" s="1"/>
  <c r="AU156" i="12" s="1"/>
  <c r="AF159" i="12"/>
  <c r="Y159" i="12"/>
  <c r="Y166" i="12"/>
  <c r="AF166" i="12"/>
  <c r="Y165" i="12"/>
  <c r="AF165" i="12"/>
  <c r="AL165" i="12" s="1"/>
  <c r="AU165" i="12" s="1"/>
  <c r="Y73" i="12"/>
  <c r="AF73" i="12"/>
  <c r="Y72" i="12"/>
  <c r="Y71" i="12"/>
  <c r="Y42" i="12"/>
  <c r="AF42" i="12"/>
  <c r="Y57" i="12"/>
  <c r="Y50" i="12"/>
  <c r="Y125" i="12"/>
  <c r="AF125" i="12"/>
  <c r="AL125" i="12" s="1"/>
  <c r="AU125" i="12" s="1"/>
  <c r="AF126" i="12"/>
  <c r="AL126" i="12" s="1"/>
  <c r="AU126" i="12" s="1"/>
  <c r="Y126" i="12"/>
  <c r="Y127" i="12"/>
  <c r="AF127" i="12"/>
  <c r="Y115" i="12"/>
  <c r="AF115" i="12"/>
  <c r="Y162" i="12"/>
  <c r="AF162" i="12"/>
  <c r="AL162" i="12" s="1"/>
  <c r="AU162" i="12" s="1"/>
  <c r="Y160" i="12"/>
  <c r="AF160" i="12"/>
  <c r="AL160" i="12" s="1"/>
  <c r="AU160" i="12" s="1"/>
  <c r="AF163" i="12"/>
  <c r="Y163" i="12"/>
  <c r="Y67" i="12"/>
  <c r="Y60" i="12"/>
  <c r="Y135" i="12"/>
  <c r="AF135" i="12"/>
  <c r="Y136" i="12"/>
  <c r="AF136" i="12"/>
  <c r="Y138" i="12"/>
  <c r="AF138" i="12"/>
  <c r="AL138" i="12" s="1"/>
  <c r="AU138" i="12" s="1"/>
  <c r="AF134" i="12"/>
  <c r="AL134" i="12" s="1"/>
  <c r="AU134" i="12" s="1"/>
  <c r="Y134" i="12"/>
  <c r="AF170" i="12"/>
  <c r="AL170" i="12" s="1"/>
  <c r="AU170" i="12" s="1"/>
  <c r="Y170" i="12"/>
  <c r="Y172" i="12"/>
  <c r="AF172" i="12"/>
  <c r="AL172" i="12" s="1"/>
  <c r="AU172" i="12" s="1"/>
  <c r="Y171" i="12"/>
  <c r="Y169" i="12"/>
  <c r="AF169" i="12"/>
  <c r="Y52" i="12"/>
  <c r="AF52" i="12"/>
  <c r="Y61" i="12"/>
  <c r="AF61" i="12"/>
  <c r="Y54" i="12"/>
  <c r="AF54" i="12"/>
  <c r="AL54" i="12" s="1"/>
  <c r="AU54" i="12" s="1"/>
  <c r="Y63" i="12"/>
  <c r="AF63" i="12"/>
  <c r="AL63" i="12" s="1"/>
  <c r="AU63" i="12" s="1"/>
  <c r="AF62" i="12"/>
  <c r="Y62" i="12"/>
  <c r="Y56" i="12"/>
  <c r="AF56" i="12"/>
  <c r="AL56" i="12" s="1"/>
  <c r="AU56" i="12" s="1"/>
  <c r="Y65" i="12"/>
  <c r="AF65" i="12"/>
  <c r="AL65" i="12" s="1"/>
  <c r="AU65" i="12" s="1"/>
  <c r="Y55" i="12"/>
  <c r="AF55" i="12"/>
  <c r="Y64" i="12"/>
  <c r="AF64" i="12"/>
  <c r="Y141" i="12"/>
  <c r="AF141" i="12"/>
  <c r="Y128" i="12"/>
  <c r="AF128" i="12"/>
  <c r="AL128" i="12" s="1"/>
  <c r="AU128" i="12" s="1"/>
  <c r="Y139" i="12"/>
  <c r="AF139" i="12"/>
  <c r="AL139" i="12" s="1"/>
  <c r="AU139" i="12" s="1"/>
  <c r="Y123" i="12"/>
  <c r="AF123" i="12"/>
  <c r="AL123" i="12" s="1"/>
  <c r="AU123" i="12" s="1"/>
  <c r="AF152" i="12"/>
  <c r="Y152" i="12"/>
  <c r="AF150" i="12"/>
  <c r="Y150" i="12"/>
  <c r="AF173" i="12"/>
  <c r="Y173" i="12"/>
  <c r="AF174" i="12"/>
  <c r="Y174" i="12"/>
  <c r="AL146" i="12" l="1"/>
  <c r="AU146" i="12" s="1"/>
  <c r="AK23" i="12"/>
  <c r="AT23" i="12" s="1"/>
  <c r="AL80" i="12"/>
  <c r="AU80" i="12" s="1"/>
  <c r="AL19" i="12"/>
  <c r="AU19" i="12" s="1"/>
  <c r="AL77" i="12"/>
  <c r="AU77" i="12" s="1"/>
  <c r="AL49" i="12"/>
  <c r="AU49" i="12" s="1"/>
  <c r="AL28" i="12"/>
  <c r="AU28" i="12" s="1"/>
  <c r="AL93" i="12"/>
  <c r="AU93" i="12" s="1"/>
  <c r="AL23" i="12"/>
  <c r="AU23" i="12" s="1"/>
  <c r="AL10" i="12"/>
  <c r="AU10" i="12" s="1"/>
  <c r="AL6" i="12"/>
  <c r="AU6" i="12" s="1"/>
  <c r="AL97" i="12"/>
  <c r="AU97" i="12" s="1"/>
  <c r="AL118" i="12"/>
  <c r="AU118" i="12" s="1"/>
  <c r="AL169" i="12"/>
  <c r="AU169" i="12" s="1"/>
  <c r="AL150" i="12"/>
  <c r="AU150" i="12" s="1"/>
  <c r="AL166" i="12"/>
  <c r="AU166" i="12" s="1"/>
  <c r="AL52" i="12"/>
  <c r="AU52" i="12" s="1"/>
  <c r="AL127" i="12"/>
  <c r="AU127" i="12" s="1"/>
  <c r="AL120" i="12"/>
  <c r="AU120" i="12" s="1"/>
  <c r="AL96" i="12"/>
  <c r="AU96" i="12" s="1"/>
  <c r="AL51" i="12"/>
  <c r="AU51" i="12" s="1"/>
  <c r="AL90" i="12"/>
  <c r="AU90" i="12" s="1"/>
  <c r="AL30" i="12"/>
  <c r="AU30" i="12" s="1"/>
  <c r="AL55" i="12"/>
  <c r="AU55" i="12" s="1"/>
  <c r="AL32" i="12"/>
  <c r="AU32" i="12" s="1"/>
  <c r="AL45" i="12"/>
  <c r="AU45" i="12" s="1"/>
  <c r="AL152" i="12"/>
  <c r="AU152" i="12" s="1"/>
  <c r="AL171" i="12"/>
  <c r="AU171" i="12" s="1"/>
  <c r="AL73" i="12"/>
  <c r="AU73" i="12" s="1"/>
  <c r="AL26" i="12"/>
  <c r="AU26" i="12" s="1"/>
  <c r="AL62" i="12"/>
  <c r="AU62" i="12" s="1"/>
  <c r="AL64" i="12"/>
  <c r="AU64" i="12" s="1"/>
  <c r="AL42" i="12"/>
  <c r="AU42" i="12" s="1"/>
  <c r="AL22" i="12"/>
  <c r="AU22" i="12" s="1"/>
  <c r="AL141" i="12"/>
  <c r="AU141" i="12" s="1"/>
  <c r="AL136" i="12"/>
  <c r="AU136" i="12" s="1"/>
  <c r="AL180" i="12"/>
  <c r="AL135" i="12"/>
  <c r="AU135" i="12" s="1"/>
  <c r="AL115" i="12"/>
  <c r="AU115" i="12" s="1"/>
  <c r="AK181" i="12"/>
  <c r="AK1" i="12" s="1"/>
  <c r="AL25" i="12"/>
  <c r="AU25" i="12" s="1"/>
  <c r="AL61" i="12"/>
  <c r="AU61" i="12" s="1"/>
  <c r="AL174" i="12"/>
  <c r="AL129" i="12"/>
  <c r="AU129" i="12" s="1"/>
  <c r="AL163" i="12"/>
  <c r="AU163" i="12" s="1"/>
  <c r="AT3" i="12"/>
  <c r="AT1" i="12" s="1"/>
  <c r="AL173" i="12"/>
  <c r="AL85" i="12"/>
  <c r="AU85" i="12" s="1"/>
  <c r="AL107" i="12"/>
  <c r="AU107" i="12" s="1"/>
  <c r="AL89" i="12"/>
  <c r="AU89" i="12" s="1"/>
  <c r="Y43" i="12"/>
  <c r="AF43" i="12"/>
  <c r="AL43" i="12" s="1"/>
  <c r="AU43" i="12" s="1"/>
  <c r="Y112" i="12"/>
  <c r="AF112" i="12"/>
  <c r="AL112" i="12" s="1"/>
  <c r="AU112" i="12" s="1"/>
  <c r="AF151" i="12"/>
  <c r="AL151" i="12" s="1"/>
  <c r="AU151" i="12" s="1"/>
  <c r="Y151" i="12"/>
  <c r="AF70" i="12"/>
  <c r="AL70" i="12" s="1"/>
  <c r="AU70" i="12" s="1"/>
  <c r="Y70" i="12"/>
  <c r="Y36" i="12"/>
  <c r="AF36" i="12"/>
  <c r="AL36" i="12" s="1"/>
  <c r="AU36" i="12" s="1"/>
  <c r="AF95" i="12"/>
  <c r="AL95" i="12" s="1"/>
  <c r="AU95" i="12" s="1"/>
  <c r="Y95" i="12"/>
  <c r="AF99" i="12"/>
  <c r="AL99" i="12" s="1"/>
  <c r="AU99" i="12" s="1"/>
  <c r="Y99" i="12"/>
  <c r="Y111" i="12"/>
  <c r="AF111" i="12"/>
  <c r="AL111" i="12" s="1"/>
  <c r="AU111" i="12" s="1"/>
  <c r="AF148" i="12"/>
  <c r="AL148" i="12" s="1"/>
  <c r="AU148" i="12" s="1"/>
  <c r="Y148" i="12"/>
  <c r="AF91" i="12"/>
  <c r="AL91" i="12" s="1"/>
  <c r="AU91" i="12" s="1"/>
  <c r="Y91" i="12"/>
  <c r="Y98" i="12"/>
  <c r="AF98" i="12"/>
  <c r="AL98" i="12" s="1"/>
  <c r="AU98" i="12" s="1"/>
  <c r="AF149" i="12"/>
  <c r="AL149" i="12" s="1"/>
  <c r="AU149" i="12" s="1"/>
  <c r="Y149" i="12"/>
  <c r="AF57" i="12"/>
  <c r="AL57" i="12" s="1"/>
  <c r="AU57" i="12" s="1"/>
  <c r="Y34" i="12"/>
  <c r="AG57" i="12" s="1"/>
  <c r="AF34" i="12"/>
  <c r="AF94" i="12"/>
  <c r="AL94" i="12" s="1"/>
  <c r="AU94" i="12" s="1"/>
  <c r="Y94" i="12"/>
  <c r="Y7" i="12"/>
  <c r="AF7" i="12"/>
  <c r="AL7" i="12" s="1"/>
  <c r="AU7" i="12" s="1"/>
  <c r="Y168" i="12"/>
  <c r="AF168" i="12"/>
  <c r="AL168" i="12" s="1"/>
  <c r="AU168" i="12" s="1"/>
  <c r="AF76" i="12"/>
  <c r="AL76" i="12" s="1"/>
  <c r="AU76" i="12" s="1"/>
  <c r="Y76" i="12"/>
  <c r="Y102" i="12"/>
  <c r="AF102" i="12"/>
  <c r="AL102" i="12" s="1"/>
  <c r="AU102" i="12" s="1"/>
  <c r="Y18" i="12"/>
  <c r="AF18" i="12"/>
  <c r="AL18" i="12" s="1"/>
  <c r="AU18" i="12" s="1"/>
  <c r="Y116" i="12"/>
  <c r="AF116" i="12"/>
  <c r="AL116" i="12" s="1"/>
  <c r="AU116" i="12" s="1"/>
  <c r="AF105" i="12"/>
  <c r="AL105" i="12" s="1"/>
  <c r="AU105" i="12" s="1"/>
  <c r="Y105" i="12"/>
  <c r="AF140" i="12"/>
  <c r="AL140" i="12" s="1"/>
  <c r="AU140" i="12" s="1"/>
  <c r="Y104" i="12"/>
  <c r="AF104" i="12"/>
  <c r="Y164" i="12"/>
  <c r="AF164" i="12"/>
  <c r="AL164" i="12" s="1"/>
  <c r="AU164" i="12" s="1"/>
  <c r="Y38" i="12"/>
  <c r="AF38" i="12"/>
  <c r="AF67" i="12"/>
  <c r="AL67" i="12" s="1"/>
  <c r="AU67" i="12" s="1"/>
  <c r="AF167" i="12"/>
  <c r="Y167" i="12"/>
  <c r="AG171" i="12" s="1"/>
  <c r="AM171" i="12" s="1"/>
  <c r="AV171" i="12" s="1"/>
  <c r="AF81" i="12"/>
  <c r="Y81" i="12"/>
  <c r="Y161" i="12"/>
  <c r="AF161" i="12"/>
  <c r="AL161" i="12" s="1"/>
  <c r="AU161" i="12" s="1"/>
  <c r="Y59" i="12"/>
  <c r="AF59" i="12"/>
  <c r="AL59" i="12" s="1"/>
  <c r="AU59" i="12" s="1"/>
  <c r="Y35" i="12"/>
  <c r="AG60" i="12" s="1"/>
  <c r="AF60" i="12"/>
  <c r="AL60" i="12" s="1"/>
  <c r="AU60" i="12" s="1"/>
  <c r="Y16" i="12"/>
  <c r="AF16" i="12"/>
  <c r="AL16" i="12" s="1"/>
  <c r="AU16" i="12" s="1"/>
  <c r="Y113" i="12"/>
  <c r="AF113" i="12"/>
  <c r="AL113" i="12" s="1"/>
  <c r="AU113" i="12" s="1"/>
  <c r="AF66" i="12"/>
  <c r="AL66" i="12" s="1"/>
  <c r="AU66" i="12" s="1"/>
  <c r="Y66" i="12"/>
  <c r="AF15" i="12"/>
  <c r="AL15" i="12" s="1"/>
  <c r="AU15" i="12" s="1"/>
  <c r="Y15" i="12"/>
  <c r="AF24" i="12"/>
  <c r="AL24" i="12" s="1"/>
  <c r="AU24" i="12" s="1"/>
  <c r="Y24" i="12"/>
  <c r="AF119" i="12"/>
  <c r="AL119" i="12" s="1"/>
  <c r="AU119" i="12" s="1"/>
  <c r="Y119" i="12"/>
  <c r="AF154" i="12"/>
  <c r="AL154" i="12" s="1"/>
  <c r="AU154" i="12" s="1"/>
  <c r="Y154" i="12"/>
  <c r="AF79" i="12"/>
  <c r="AL79" i="12" s="1"/>
  <c r="AU79" i="12" s="1"/>
  <c r="Y79" i="12"/>
  <c r="AF175" i="12"/>
  <c r="AL175" i="12" s="1"/>
  <c r="Y175" i="12"/>
  <c r="Y41" i="12"/>
  <c r="AF41" i="12"/>
  <c r="AL41" i="12" s="1"/>
  <c r="AU41" i="12" s="1"/>
  <c r="AF145" i="12"/>
  <c r="AL145" i="12" s="1"/>
  <c r="AU145" i="12" s="1"/>
  <c r="Y145" i="12"/>
  <c r="Y158" i="12"/>
  <c r="AF158" i="12"/>
  <c r="AL158" i="12" s="1"/>
  <c r="AU158" i="12" s="1"/>
  <c r="Y33" i="12"/>
  <c r="AG50" i="12" s="1"/>
  <c r="AF50" i="12"/>
  <c r="AL50" i="12" s="1"/>
  <c r="AU50" i="12" s="1"/>
  <c r="Y92" i="12"/>
  <c r="Y78" i="12"/>
  <c r="AF133" i="12"/>
  <c r="AL133" i="12" s="1"/>
  <c r="AU133" i="12" s="1"/>
  <c r="AF157" i="12"/>
  <c r="AL157" i="12" s="1"/>
  <c r="AU157" i="12" s="1"/>
  <c r="Y124" i="12"/>
  <c r="Y68" i="12"/>
  <c r="AF106" i="12"/>
  <c r="AF5" i="12"/>
  <c r="AL5" i="12" s="1"/>
  <c r="AU5" i="12" s="1"/>
  <c r="AF130" i="12"/>
  <c r="AL130" i="12" s="1"/>
  <c r="AU130" i="12" s="1"/>
  <c r="AF153" i="12"/>
  <c r="AL153" i="12" s="1"/>
  <c r="AU153" i="12" s="1"/>
  <c r="Y109" i="12"/>
  <c r="AF88" i="12"/>
  <c r="AL88" i="12" s="1"/>
  <c r="AU88" i="12" s="1"/>
  <c r="Y11" i="12"/>
  <c r="AF48" i="12"/>
  <c r="AL48" i="12" s="1"/>
  <c r="AU48" i="12" s="1"/>
  <c r="Y155" i="12"/>
  <c r="AG155" i="12" s="1"/>
  <c r="AM155" i="12" s="1"/>
  <c r="AV155" i="12" s="1"/>
  <c r="Y14" i="12"/>
  <c r="AG14" i="12" s="1"/>
  <c r="AM14" i="12" s="1"/>
  <c r="AV14" i="12" s="1"/>
  <c r="AF35" i="12"/>
  <c r="AF40" i="12"/>
  <c r="AL40" i="12" s="1"/>
  <c r="AU40" i="12" s="1"/>
  <c r="Y114" i="12"/>
  <c r="Y87" i="12"/>
  <c r="X181" i="12"/>
  <c r="AF181" i="12" s="1"/>
  <c r="AL181" i="12" s="1"/>
  <c r="AF110" i="12"/>
  <c r="AL110" i="12" s="1"/>
  <c r="AU110" i="12" s="1"/>
  <c r="Y117" i="12"/>
  <c r="AG117" i="12" s="1"/>
  <c r="AM117" i="12" s="1"/>
  <c r="AV117" i="12" s="1"/>
  <c r="AF72" i="12"/>
  <c r="AL72" i="12" s="1"/>
  <c r="AU72" i="12" s="1"/>
  <c r="AF4" i="12"/>
  <c r="AL4" i="12" s="1"/>
  <c r="AU4" i="12" s="1"/>
  <c r="AF74" i="12"/>
  <c r="AL74" i="12" s="1"/>
  <c r="AU74" i="12" s="1"/>
  <c r="Y84" i="12"/>
  <c r="Y44" i="12"/>
  <c r="Y74" i="12"/>
  <c r="Z74" i="12" s="1"/>
  <c r="AF53" i="12"/>
  <c r="AL53" i="12" s="1"/>
  <c r="AU53" i="12" s="1"/>
  <c r="Y9" i="12"/>
  <c r="AG9" i="12" s="1"/>
  <c r="AM9" i="12" s="1"/>
  <c r="AV9" i="12" s="1"/>
  <c r="Y75" i="12"/>
  <c r="Z75" i="12" s="1"/>
  <c r="AF82" i="12"/>
  <c r="AF33" i="12"/>
  <c r="AF13" i="12"/>
  <c r="AL13" i="12" s="1"/>
  <c r="AU13" i="12" s="1"/>
  <c r="AG174" i="12"/>
  <c r="AM174" i="12" s="1"/>
  <c r="Z174" i="12"/>
  <c r="AG173" i="12"/>
  <c r="AM173" i="12" s="1"/>
  <c r="Z173" i="12"/>
  <c r="AG150" i="12"/>
  <c r="AM150" i="12" s="1"/>
  <c r="AV150" i="12" s="1"/>
  <c r="Z150" i="12"/>
  <c r="AG152" i="12"/>
  <c r="AM152" i="12" s="1"/>
  <c r="AV152" i="12" s="1"/>
  <c r="Z152" i="12"/>
  <c r="AG153" i="12"/>
  <c r="Z153" i="12"/>
  <c r="Z133" i="12"/>
  <c r="AG133" i="12"/>
  <c r="AG123" i="12"/>
  <c r="AM123" i="12" s="1"/>
  <c r="AV123" i="12" s="1"/>
  <c r="Z123" i="12"/>
  <c r="Z139" i="12"/>
  <c r="AG139" i="12"/>
  <c r="AM139" i="12" s="1"/>
  <c r="AV139" i="12" s="1"/>
  <c r="Z128" i="12"/>
  <c r="AG128" i="12"/>
  <c r="AM128" i="12" s="1"/>
  <c r="AV128" i="12" s="1"/>
  <c r="AG141" i="12"/>
  <c r="AM141" i="12" s="1"/>
  <c r="AV141" i="12" s="1"/>
  <c r="Z141" i="12"/>
  <c r="Z64" i="12"/>
  <c r="AG64" i="12"/>
  <c r="AM64" i="12" s="1"/>
  <c r="AV64" i="12" s="1"/>
  <c r="AG55" i="12"/>
  <c r="AM55" i="12" s="1"/>
  <c r="AV55" i="12" s="1"/>
  <c r="Z55" i="12"/>
  <c r="Z65" i="12"/>
  <c r="AG65" i="12"/>
  <c r="AM65" i="12" s="1"/>
  <c r="AV65" i="12" s="1"/>
  <c r="AG56" i="12"/>
  <c r="AM56" i="12" s="1"/>
  <c r="AV56" i="12" s="1"/>
  <c r="Z56" i="12"/>
  <c r="Z62" i="12"/>
  <c r="AG62" i="12"/>
  <c r="AM62" i="12" s="1"/>
  <c r="AV62" i="12" s="1"/>
  <c r="AG53" i="12"/>
  <c r="Z53" i="12"/>
  <c r="AG63" i="12"/>
  <c r="AM63" i="12" s="1"/>
  <c r="AV63" i="12" s="1"/>
  <c r="Z63" i="12"/>
  <c r="Z54" i="12"/>
  <c r="AG54" i="12"/>
  <c r="AM54" i="12" s="1"/>
  <c r="AV54" i="12" s="1"/>
  <c r="AG61" i="12"/>
  <c r="AM61" i="12" s="1"/>
  <c r="AV61" i="12" s="1"/>
  <c r="Z61" i="12"/>
  <c r="Z52" i="12"/>
  <c r="AG52" i="12"/>
  <c r="AM52" i="12" s="1"/>
  <c r="AV52" i="12" s="1"/>
  <c r="AG169" i="12"/>
  <c r="AM169" i="12" s="1"/>
  <c r="AV169" i="12" s="1"/>
  <c r="Z169" i="12"/>
  <c r="Z171" i="12"/>
  <c r="Z172" i="12"/>
  <c r="AG172" i="12"/>
  <c r="AM172" i="12" s="1"/>
  <c r="AV172" i="12" s="1"/>
  <c r="Z170" i="12"/>
  <c r="AG170" i="12"/>
  <c r="AM170" i="12" s="1"/>
  <c r="AV170" i="12" s="1"/>
  <c r="Z134" i="12"/>
  <c r="AG134" i="12"/>
  <c r="AM134" i="12" s="1"/>
  <c r="AV134" i="12" s="1"/>
  <c r="Z138" i="12"/>
  <c r="AG138" i="12"/>
  <c r="AM138" i="12" s="1"/>
  <c r="AV138" i="12" s="1"/>
  <c r="AG136" i="12"/>
  <c r="AM136" i="12" s="1"/>
  <c r="AV136" i="12" s="1"/>
  <c r="Z136" i="12"/>
  <c r="Z135" i="12"/>
  <c r="AG135" i="12"/>
  <c r="AM135" i="12" s="1"/>
  <c r="AV135" i="12" s="1"/>
  <c r="Z60" i="12"/>
  <c r="Z67" i="12"/>
  <c r="Z163" i="12"/>
  <c r="AG163" i="12"/>
  <c r="AM163" i="12" s="1"/>
  <c r="AV163" i="12" s="1"/>
  <c r="Z160" i="12"/>
  <c r="AG160" i="12"/>
  <c r="AM160" i="12" s="1"/>
  <c r="AV160" i="12" s="1"/>
  <c r="Z162" i="12"/>
  <c r="AG162" i="12"/>
  <c r="AM162" i="12" s="1"/>
  <c r="AV162" i="12" s="1"/>
  <c r="Z115" i="12"/>
  <c r="AG115" i="12"/>
  <c r="AM115" i="12" s="1"/>
  <c r="AV115" i="12" s="1"/>
  <c r="AG127" i="12"/>
  <c r="AM127" i="12" s="1"/>
  <c r="AV127" i="12" s="1"/>
  <c r="Z127" i="12"/>
  <c r="Z126" i="12"/>
  <c r="AG126" i="12"/>
  <c r="AM126" i="12" s="1"/>
  <c r="AV126" i="12" s="1"/>
  <c r="AG125" i="12"/>
  <c r="AM125" i="12" s="1"/>
  <c r="AV125" i="12" s="1"/>
  <c r="Z125" i="12"/>
  <c r="Z50" i="12"/>
  <c r="Z57" i="12"/>
  <c r="AG42" i="12"/>
  <c r="AM42" i="12" s="1"/>
  <c r="AV42" i="12" s="1"/>
  <c r="Z42" i="12"/>
  <c r="AG48" i="12"/>
  <c r="Z48" i="12"/>
  <c r="Z71" i="12"/>
  <c r="Z72" i="12"/>
  <c r="AG72" i="12"/>
  <c r="Z73" i="12"/>
  <c r="AG73" i="12"/>
  <c r="AM73" i="12" s="1"/>
  <c r="AV73" i="12" s="1"/>
  <c r="Z165" i="12"/>
  <c r="AG165" i="12"/>
  <c r="AM165" i="12" s="1"/>
  <c r="AV165" i="12" s="1"/>
  <c r="Z166" i="12"/>
  <c r="AG166" i="12"/>
  <c r="AM166" i="12" s="1"/>
  <c r="AV166" i="12" s="1"/>
  <c r="Z159" i="12"/>
  <c r="AG159" i="12"/>
  <c r="Z157" i="12"/>
  <c r="AG157" i="12"/>
  <c r="AG156" i="12"/>
  <c r="AM156" i="12" s="1"/>
  <c r="AV156" i="12" s="1"/>
  <c r="Z156" i="12"/>
  <c r="Y147" i="12"/>
  <c r="AF147" i="12"/>
  <c r="AL147" i="12" s="1"/>
  <c r="AU147" i="12" s="1"/>
  <c r="Z146" i="12"/>
  <c r="AG146" i="12"/>
  <c r="AM146" i="12" s="1"/>
  <c r="AV146" i="12" s="1"/>
  <c r="Z180" i="12"/>
  <c r="AG180" i="12"/>
  <c r="AM180" i="12" s="1"/>
  <c r="AG93" i="12"/>
  <c r="AM93" i="12" s="1"/>
  <c r="AV93" i="12" s="1"/>
  <c r="Z93" i="12"/>
  <c r="AG90" i="12"/>
  <c r="AM90" i="12" s="1"/>
  <c r="AV90" i="12" s="1"/>
  <c r="Z90" i="12"/>
  <c r="Z108" i="12"/>
  <c r="AG108" i="12"/>
  <c r="AM108" i="12" s="1"/>
  <c r="AV108" i="12" s="1"/>
  <c r="AG107" i="12"/>
  <c r="AM107" i="12" s="1"/>
  <c r="AV107" i="12" s="1"/>
  <c r="Z107" i="12"/>
  <c r="Z26" i="12"/>
  <c r="AG26" i="12"/>
  <c r="AM26" i="12" s="1"/>
  <c r="AV26" i="12" s="1"/>
  <c r="AG20" i="12"/>
  <c r="AM20" i="12" s="1"/>
  <c r="AV20" i="12" s="1"/>
  <c r="Z20" i="12"/>
  <c r="AG12" i="12"/>
  <c r="AM12" i="12" s="1"/>
  <c r="AV12" i="12" s="1"/>
  <c r="Z12" i="12"/>
  <c r="AG19" i="12"/>
  <c r="AM19" i="12" s="1"/>
  <c r="AV19" i="12" s="1"/>
  <c r="Z19" i="12"/>
  <c r="AG89" i="12"/>
  <c r="AM89" i="12" s="1"/>
  <c r="AV89" i="12" s="1"/>
  <c r="Z89" i="12"/>
  <c r="Z69" i="12"/>
  <c r="AG69" i="12"/>
  <c r="AM69" i="12" s="1"/>
  <c r="AV69" i="12" s="1"/>
  <c r="Z86" i="12"/>
  <c r="AG86" i="12"/>
  <c r="AM86" i="12" s="1"/>
  <c r="AV86" i="12" s="1"/>
  <c r="AG80" i="12"/>
  <c r="AM80" i="12" s="1"/>
  <c r="AV80" i="12" s="1"/>
  <c r="Z80" i="12"/>
  <c r="AG77" i="12"/>
  <c r="AM77" i="12" s="1"/>
  <c r="AV77" i="12" s="1"/>
  <c r="Z77" i="12"/>
  <c r="AG85" i="12"/>
  <c r="AM85" i="12" s="1"/>
  <c r="AV85" i="12" s="1"/>
  <c r="Z85" i="12"/>
  <c r="Z37" i="12"/>
  <c r="AG37" i="12"/>
  <c r="AG103" i="12"/>
  <c r="Z103" i="12"/>
  <c r="AG120" i="12"/>
  <c r="AM120" i="12" s="1"/>
  <c r="AV120" i="12" s="1"/>
  <c r="AG130" i="12"/>
  <c r="Z106" i="12"/>
  <c r="AG106" i="12"/>
  <c r="AG118" i="12"/>
  <c r="AM118" i="12" s="1"/>
  <c r="AV118" i="12" s="1"/>
  <c r="Z118" i="12"/>
  <c r="Z110" i="12"/>
  <c r="AG110" i="12"/>
  <c r="AG129" i="12"/>
  <c r="AM129" i="12" s="1"/>
  <c r="AV129" i="12" s="1"/>
  <c r="Z101" i="12"/>
  <c r="AG101" i="12"/>
  <c r="Z100" i="12"/>
  <c r="AG100" i="12"/>
  <c r="AM100" i="12" s="1"/>
  <c r="AV100" i="12" s="1"/>
  <c r="AG97" i="12"/>
  <c r="AM97" i="12" s="1"/>
  <c r="AV97" i="12" s="1"/>
  <c r="Z97" i="12"/>
  <c r="AG96" i="12"/>
  <c r="AM96" i="12" s="1"/>
  <c r="AV96" i="12" s="1"/>
  <c r="Z96" i="12"/>
  <c r="Y3" i="12"/>
  <c r="AF3" i="12"/>
  <c r="AL3" i="12" s="1"/>
  <c r="Z23" i="12"/>
  <c r="AG23" i="12"/>
  <c r="AM23" i="12" s="1"/>
  <c r="AV23" i="12" s="1"/>
  <c r="AG22" i="12"/>
  <c r="AM22" i="12" s="1"/>
  <c r="AV22" i="12" s="1"/>
  <c r="Z22" i="12"/>
  <c r="AG8" i="12"/>
  <c r="AM8" i="12" s="1"/>
  <c r="AV8" i="12" s="1"/>
  <c r="Z8" i="12"/>
  <c r="AG10" i="12"/>
  <c r="AM10" i="12" s="1"/>
  <c r="AV10" i="12" s="1"/>
  <c r="Z10" i="12"/>
  <c r="Z47" i="12"/>
  <c r="AG58" i="12"/>
  <c r="AM58" i="12" s="1"/>
  <c r="AV58" i="12" s="1"/>
  <c r="AG47" i="12"/>
  <c r="Z46" i="12"/>
  <c r="AG49" i="12"/>
  <c r="AM49" i="12" s="1"/>
  <c r="AV49" i="12" s="1"/>
  <c r="AG46" i="12"/>
  <c r="Z32" i="12"/>
  <c r="AG32" i="12"/>
  <c r="AM32" i="12" s="1"/>
  <c r="AV32" i="12" s="1"/>
  <c r="Z31" i="12"/>
  <c r="AG51" i="12"/>
  <c r="AM51" i="12" s="1"/>
  <c r="AV51" i="12" s="1"/>
  <c r="AG31" i="12"/>
  <c r="AG28" i="12"/>
  <c r="AM28" i="12" s="1"/>
  <c r="AV28" i="12" s="1"/>
  <c r="Z28" i="12"/>
  <c r="AG29" i="12"/>
  <c r="AM29" i="12" s="1"/>
  <c r="AV29" i="12" s="1"/>
  <c r="Z29" i="12"/>
  <c r="Z30" i="12"/>
  <c r="AG30" i="12"/>
  <c r="AM30" i="12" s="1"/>
  <c r="AV30" i="12" s="1"/>
  <c r="AG45" i="12"/>
  <c r="AM45" i="12" s="1"/>
  <c r="AV45" i="12" s="1"/>
  <c r="Z45" i="12"/>
  <c r="AG25" i="12"/>
  <c r="AM25" i="12" s="1"/>
  <c r="AV25" i="12" s="1"/>
  <c r="Z25" i="12"/>
  <c r="Z17" i="12"/>
  <c r="AG17" i="12"/>
  <c r="AM17" i="12" s="1"/>
  <c r="AV17" i="12" s="1"/>
  <c r="AG40" i="12"/>
  <c r="Z40" i="12"/>
  <c r="Z27" i="12"/>
  <c r="AG27" i="12"/>
  <c r="AM27" i="12" s="1"/>
  <c r="AV27" i="12" s="1"/>
  <c r="AG13" i="12"/>
  <c r="Z13" i="12"/>
  <c r="AG4" i="12"/>
  <c r="Z4" i="12"/>
  <c r="AG5" i="12"/>
  <c r="Z5" i="12"/>
  <c r="Z6" i="12"/>
  <c r="AG6" i="12"/>
  <c r="AM6" i="12" s="1"/>
  <c r="AV6" i="12" s="1"/>
  <c r="AG88" i="12"/>
  <c r="Z88" i="12"/>
  <c r="Z82" i="12"/>
  <c r="AG82" i="12"/>
  <c r="Z83" i="12"/>
  <c r="AG83" i="12"/>
  <c r="AM4" i="12" l="1"/>
  <c r="AV4" i="12" s="1"/>
  <c r="AM157" i="12"/>
  <c r="AV157" i="12" s="1"/>
  <c r="AM50" i="12"/>
  <c r="AV50" i="12" s="1"/>
  <c r="AM88" i="12"/>
  <c r="AV88" i="12" s="1"/>
  <c r="AM5" i="12"/>
  <c r="AV5" i="12" s="1"/>
  <c r="AM53" i="12"/>
  <c r="AV53" i="12" s="1"/>
  <c r="AM40" i="12"/>
  <c r="AV40" i="12" s="1"/>
  <c r="AM57" i="12"/>
  <c r="AV57" i="12" s="1"/>
  <c r="AM130" i="12"/>
  <c r="AV130" i="12" s="1"/>
  <c r="AM153" i="12"/>
  <c r="AV153" i="12" s="1"/>
  <c r="AM110" i="12"/>
  <c r="AV110" i="12" s="1"/>
  <c r="AM72" i="12"/>
  <c r="AV72" i="12" s="1"/>
  <c r="AM133" i="12"/>
  <c r="AV133" i="12" s="1"/>
  <c r="AM60" i="12"/>
  <c r="AV60" i="12" s="1"/>
  <c r="AM48" i="12"/>
  <c r="AV48" i="12" s="1"/>
  <c r="AM13" i="12"/>
  <c r="AV13" i="12" s="1"/>
  <c r="AL1" i="12"/>
  <c r="AU3" i="12"/>
  <c r="AU1" i="12" s="1"/>
  <c r="AG43" i="12"/>
  <c r="AM43" i="12" s="1"/>
  <c r="AV43" i="12" s="1"/>
  <c r="Z43" i="12"/>
  <c r="Z112" i="12"/>
  <c r="AG112" i="12"/>
  <c r="AM112" i="12" s="1"/>
  <c r="AV112" i="12" s="1"/>
  <c r="AG151" i="12"/>
  <c r="AM151" i="12" s="1"/>
  <c r="AV151" i="12" s="1"/>
  <c r="Z151" i="12"/>
  <c r="Z36" i="12"/>
  <c r="AG36" i="12"/>
  <c r="AM36" i="12" s="1"/>
  <c r="AV36" i="12" s="1"/>
  <c r="Z95" i="12"/>
  <c r="AG95" i="12"/>
  <c r="AM95" i="12" s="1"/>
  <c r="AV95" i="12" s="1"/>
  <c r="Z99" i="12"/>
  <c r="AG99" i="12"/>
  <c r="AM99" i="12" s="1"/>
  <c r="AV99" i="12" s="1"/>
  <c r="AG7" i="12"/>
  <c r="AM7" i="12" s="1"/>
  <c r="AV7" i="12" s="1"/>
  <c r="Z7" i="12"/>
  <c r="AG70" i="12"/>
  <c r="AM70" i="12" s="1"/>
  <c r="AV70" i="12" s="1"/>
  <c r="Z70" i="12"/>
  <c r="AG111" i="12"/>
  <c r="AM111" i="12" s="1"/>
  <c r="AV111" i="12" s="1"/>
  <c r="Z111" i="12"/>
  <c r="Z148" i="12"/>
  <c r="AG148" i="12"/>
  <c r="AM148" i="12" s="1"/>
  <c r="AV148" i="12" s="1"/>
  <c r="AG149" i="12"/>
  <c r="AM149" i="12" s="1"/>
  <c r="AV149" i="12" s="1"/>
  <c r="Z149" i="12"/>
  <c r="Z168" i="12"/>
  <c r="AG168" i="12"/>
  <c r="AM168" i="12" s="1"/>
  <c r="AV168" i="12" s="1"/>
  <c r="Z102" i="12"/>
  <c r="AG102" i="12"/>
  <c r="AM102" i="12" s="1"/>
  <c r="AV102" i="12" s="1"/>
  <c r="AG91" i="12"/>
  <c r="AM91" i="12" s="1"/>
  <c r="AV91" i="12" s="1"/>
  <c r="Z91" i="12"/>
  <c r="AG98" i="12"/>
  <c r="AM98" i="12" s="1"/>
  <c r="AV98" i="12" s="1"/>
  <c r="Z98" i="12"/>
  <c r="Z34" i="12"/>
  <c r="AG34" i="12"/>
  <c r="AG94" i="12"/>
  <c r="AM94" i="12" s="1"/>
  <c r="AV94" i="12" s="1"/>
  <c r="Z94" i="12"/>
  <c r="AG76" i="12"/>
  <c r="AM76" i="12" s="1"/>
  <c r="AV76" i="12" s="1"/>
  <c r="Z76" i="12"/>
  <c r="Z18" i="12"/>
  <c r="AG18" i="12"/>
  <c r="AM18" i="12" s="1"/>
  <c r="AV18" i="12" s="1"/>
  <c r="Z116" i="12"/>
  <c r="AG116" i="12"/>
  <c r="AM116" i="12" s="1"/>
  <c r="AV116" i="12" s="1"/>
  <c r="Z105" i="12"/>
  <c r="AG105" i="12"/>
  <c r="AM105" i="12" s="1"/>
  <c r="AV105" i="12" s="1"/>
  <c r="Z104" i="12"/>
  <c r="AG140" i="12"/>
  <c r="AM140" i="12" s="1"/>
  <c r="AV140" i="12" s="1"/>
  <c r="AG104" i="12"/>
  <c r="AG164" i="12"/>
  <c r="AM164" i="12" s="1"/>
  <c r="AV164" i="12" s="1"/>
  <c r="Z164" i="12"/>
  <c r="AG67" i="12"/>
  <c r="AM67" i="12" s="1"/>
  <c r="AV67" i="12" s="1"/>
  <c r="Z38" i="12"/>
  <c r="AG38" i="12"/>
  <c r="Z167" i="12"/>
  <c r="AG167" i="12"/>
  <c r="AG59" i="12"/>
  <c r="AM59" i="12" s="1"/>
  <c r="AV59" i="12" s="1"/>
  <c r="Z59" i="12"/>
  <c r="Z124" i="12"/>
  <c r="AG124" i="12"/>
  <c r="AM124" i="12" s="1"/>
  <c r="AV124" i="12" s="1"/>
  <c r="AG109" i="12"/>
  <c r="AM109" i="12" s="1"/>
  <c r="AV109" i="12" s="1"/>
  <c r="Z109" i="12"/>
  <c r="AG35" i="12"/>
  <c r="Z35" i="12"/>
  <c r="AG33" i="12"/>
  <c r="Z33" i="12"/>
  <c r="AH50" i="12" s="1"/>
  <c r="AN50" i="12" s="1"/>
  <c r="AW50" i="12" s="1"/>
  <c r="AG92" i="12"/>
  <c r="AM92" i="12" s="1"/>
  <c r="AV92" i="12" s="1"/>
  <c r="Z92" i="12"/>
  <c r="AG78" i="12"/>
  <c r="AM78" i="12" s="1"/>
  <c r="AV78" i="12" s="1"/>
  <c r="Z78" i="12"/>
  <c r="AG11" i="12"/>
  <c r="AM11" i="12" s="1"/>
  <c r="AV11" i="12" s="1"/>
  <c r="Z11" i="12"/>
  <c r="AG114" i="12"/>
  <c r="AM114" i="12" s="1"/>
  <c r="AV114" i="12" s="1"/>
  <c r="Z114" i="12"/>
  <c r="Z44" i="12"/>
  <c r="AG44" i="12"/>
  <c r="AM44" i="12" s="1"/>
  <c r="AV44" i="12" s="1"/>
  <c r="AG81" i="12"/>
  <c r="AG71" i="12"/>
  <c r="AM71" i="12" s="1"/>
  <c r="AV71" i="12" s="1"/>
  <c r="Z81" i="12"/>
  <c r="Z161" i="12"/>
  <c r="AG161" i="12"/>
  <c r="AM161" i="12" s="1"/>
  <c r="AV161" i="12" s="1"/>
  <c r="Z16" i="12"/>
  <c r="AG16" i="12"/>
  <c r="AM16" i="12" s="1"/>
  <c r="AV16" i="12" s="1"/>
  <c r="Z113" i="12"/>
  <c r="AG113" i="12"/>
  <c r="AM113" i="12" s="1"/>
  <c r="AV113" i="12" s="1"/>
  <c r="Z66" i="12"/>
  <c r="AG66" i="12"/>
  <c r="AM66" i="12" s="1"/>
  <c r="AV66" i="12" s="1"/>
  <c r="Z119" i="12"/>
  <c r="AG119" i="12"/>
  <c r="AM119" i="12" s="1"/>
  <c r="AV119" i="12" s="1"/>
  <c r="AG154" i="12"/>
  <c r="AM154" i="12" s="1"/>
  <c r="AV154" i="12" s="1"/>
  <c r="Z154" i="12"/>
  <c r="AG79" i="12"/>
  <c r="AM79" i="12" s="1"/>
  <c r="AV79" i="12" s="1"/>
  <c r="Z79" i="12"/>
  <c r="AG175" i="12"/>
  <c r="AM175" i="12" s="1"/>
  <c r="Z175" i="12"/>
  <c r="Z41" i="12"/>
  <c r="AG41" i="12"/>
  <c r="AM41" i="12" s="1"/>
  <c r="AV41" i="12" s="1"/>
  <c r="AG145" i="12"/>
  <c r="AM145" i="12" s="1"/>
  <c r="AV145" i="12" s="1"/>
  <c r="Z145" i="12"/>
  <c r="AG158" i="12"/>
  <c r="AM158" i="12" s="1"/>
  <c r="AV158" i="12" s="1"/>
  <c r="Z158" i="12"/>
  <c r="Z68" i="12"/>
  <c r="AG68" i="12"/>
  <c r="AM68" i="12" s="1"/>
  <c r="AV68" i="12" s="1"/>
  <c r="AG15" i="12"/>
  <c r="AM15" i="12" s="1"/>
  <c r="AV15" i="12" s="1"/>
  <c r="Z15" i="12"/>
  <c r="AG24" i="12"/>
  <c r="AM24" i="12" s="1"/>
  <c r="AV24" i="12" s="1"/>
  <c r="Z24" i="12"/>
  <c r="AG87" i="12"/>
  <c r="AM87" i="12" s="1"/>
  <c r="AV87" i="12" s="1"/>
  <c r="Z87" i="12"/>
  <c r="Z14" i="12"/>
  <c r="Z155" i="12"/>
  <c r="Z117" i="12"/>
  <c r="AH117" i="12" s="1"/>
  <c r="AN117" i="12" s="1"/>
  <c r="AW117" i="12" s="1"/>
  <c r="Y181" i="12"/>
  <c r="AG74" i="12"/>
  <c r="AM74" i="12" s="1"/>
  <c r="AV74" i="12" s="1"/>
  <c r="Z9" i="12"/>
  <c r="AH9" i="12" s="1"/>
  <c r="AN9" i="12" s="1"/>
  <c r="AW9" i="12" s="1"/>
  <c r="AG84" i="12"/>
  <c r="Z84" i="12"/>
  <c r="AG75" i="12"/>
  <c r="AM75" i="12" s="1"/>
  <c r="AV75" i="12" s="1"/>
  <c r="AA83" i="12"/>
  <c r="AI83" i="12" s="1"/>
  <c r="AH83" i="12"/>
  <c r="AA82" i="12"/>
  <c r="AI82" i="12" s="1"/>
  <c r="AH82" i="12"/>
  <c r="AH88" i="12"/>
  <c r="AN88" i="12" s="1"/>
  <c r="AW88" i="12" s="1"/>
  <c r="AA88" i="12"/>
  <c r="AI88" i="12" s="1"/>
  <c r="AH6" i="12"/>
  <c r="AN6" i="12" s="1"/>
  <c r="AW6" i="12" s="1"/>
  <c r="AA6" i="12"/>
  <c r="AI6" i="12" s="1"/>
  <c r="AH5" i="12"/>
  <c r="AN5" i="12" s="1"/>
  <c r="AW5" i="12" s="1"/>
  <c r="AA5" i="12"/>
  <c r="AI5" i="12" s="1"/>
  <c r="AH4" i="12"/>
  <c r="AN4" i="12" s="1"/>
  <c r="AW4" i="12" s="1"/>
  <c r="AA4" i="12"/>
  <c r="AI4" i="12" s="1"/>
  <c r="AA13" i="12"/>
  <c r="AI13" i="12" s="1"/>
  <c r="AH13" i="12"/>
  <c r="AN13" i="12" s="1"/>
  <c r="AW13" i="12" s="1"/>
  <c r="AA27" i="12"/>
  <c r="AI27" i="12" s="1"/>
  <c r="AH27" i="12"/>
  <c r="AN27" i="12" s="1"/>
  <c r="AW27" i="12" s="1"/>
  <c r="AA40" i="12"/>
  <c r="AI40" i="12" s="1"/>
  <c r="AH40" i="12"/>
  <c r="AN40" i="12" s="1"/>
  <c r="AW40" i="12" s="1"/>
  <c r="AA17" i="12"/>
  <c r="AI17" i="12" s="1"/>
  <c r="AH17" i="12"/>
  <c r="AN17" i="12" s="1"/>
  <c r="AW17" i="12" s="1"/>
  <c r="AA25" i="12"/>
  <c r="AI25" i="12" s="1"/>
  <c r="AH25" i="12"/>
  <c r="AN25" i="12" s="1"/>
  <c r="AW25" i="12" s="1"/>
  <c r="AA45" i="12"/>
  <c r="AI45" i="12" s="1"/>
  <c r="AH45" i="12"/>
  <c r="AN45" i="12" s="1"/>
  <c r="AW45" i="12" s="1"/>
  <c r="AH30" i="12"/>
  <c r="AN30" i="12" s="1"/>
  <c r="AW30" i="12" s="1"/>
  <c r="AA30" i="12"/>
  <c r="AI30" i="12" s="1"/>
  <c r="AA29" i="12"/>
  <c r="AI29" i="12" s="1"/>
  <c r="AH29" i="12"/>
  <c r="AN29" i="12" s="1"/>
  <c r="AW29" i="12" s="1"/>
  <c r="AA28" i="12"/>
  <c r="AI28" i="12" s="1"/>
  <c r="AH28" i="12"/>
  <c r="AN28" i="12" s="1"/>
  <c r="AW28" i="12" s="1"/>
  <c r="AA31" i="12"/>
  <c r="AH51" i="12"/>
  <c r="AN51" i="12" s="1"/>
  <c r="AW51" i="12" s="1"/>
  <c r="AH31" i="12"/>
  <c r="AA32" i="12"/>
  <c r="AI32" i="12" s="1"/>
  <c r="AH32" i="12"/>
  <c r="AN32" i="12" s="1"/>
  <c r="AW32" i="12" s="1"/>
  <c r="AH46" i="12"/>
  <c r="AH49" i="12"/>
  <c r="AN49" i="12" s="1"/>
  <c r="AW49" i="12" s="1"/>
  <c r="AA46" i="12"/>
  <c r="AH47" i="12"/>
  <c r="AH58" i="12"/>
  <c r="AN58" i="12" s="1"/>
  <c r="AW58" i="12" s="1"/>
  <c r="AA47" i="12"/>
  <c r="AH10" i="12"/>
  <c r="AN10" i="12" s="1"/>
  <c r="AW10" i="12" s="1"/>
  <c r="AA10" i="12"/>
  <c r="AI10" i="12" s="1"/>
  <c r="AA8" i="12"/>
  <c r="AI8" i="12" s="1"/>
  <c r="AH8" i="12"/>
  <c r="AN8" i="12" s="1"/>
  <c r="AW8" i="12" s="1"/>
  <c r="AA22" i="12"/>
  <c r="AI22" i="12" s="1"/>
  <c r="AH22" i="12"/>
  <c r="AN22" i="12" s="1"/>
  <c r="AW22" i="12" s="1"/>
  <c r="AA23" i="12"/>
  <c r="AI23" i="12" s="1"/>
  <c r="AH23" i="12"/>
  <c r="AN23" i="12" s="1"/>
  <c r="AW23" i="12" s="1"/>
  <c r="AG3" i="12"/>
  <c r="AM3" i="12" s="1"/>
  <c r="Z3" i="12"/>
  <c r="AA96" i="12"/>
  <c r="AI96" i="12" s="1"/>
  <c r="AH96" i="12"/>
  <c r="AN96" i="12" s="1"/>
  <c r="AW96" i="12" s="1"/>
  <c r="AA97" i="12"/>
  <c r="AI97" i="12" s="1"/>
  <c r="AH97" i="12"/>
  <c r="AN97" i="12" s="1"/>
  <c r="AW97" i="12" s="1"/>
  <c r="AA100" i="12"/>
  <c r="AI100" i="12" s="1"/>
  <c r="AH100" i="12"/>
  <c r="AN100" i="12" s="1"/>
  <c r="AW100" i="12" s="1"/>
  <c r="AA101" i="12"/>
  <c r="AH101" i="12"/>
  <c r="AH129" i="12"/>
  <c r="AN129" i="12" s="1"/>
  <c r="AW129" i="12" s="1"/>
  <c r="AA110" i="12"/>
  <c r="AI110" i="12" s="1"/>
  <c r="AH110" i="12"/>
  <c r="AN110" i="12" s="1"/>
  <c r="AW110" i="12" s="1"/>
  <c r="AA118" i="12"/>
  <c r="AI118" i="12" s="1"/>
  <c r="AH118" i="12"/>
  <c r="AN118" i="12" s="1"/>
  <c r="AW118" i="12" s="1"/>
  <c r="AA106" i="12"/>
  <c r="AH130" i="12"/>
  <c r="AN130" i="12" s="1"/>
  <c r="AW130" i="12" s="1"/>
  <c r="AH106" i="12"/>
  <c r="AA103" i="12"/>
  <c r="AH120" i="12"/>
  <c r="AN120" i="12" s="1"/>
  <c r="AW120" i="12" s="1"/>
  <c r="AH103" i="12"/>
  <c r="AA37" i="12"/>
  <c r="AI37" i="12" s="1"/>
  <c r="AH37" i="12"/>
  <c r="AA85" i="12"/>
  <c r="AI85" i="12" s="1"/>
  <c r="AH85" i="12"/>
  <c r="AN85" i="12" s="1"/>
  <c r="AW85" i="12" s="1"/>
  <c r="AH77" i="12"/>
  <c r="AN77" i="12" s="1"/>
  <c r="AW77" i="12" s="1"/>
  <c r="AA77" i="12"/>
  <c r="AI77" i="12" s="1"/>
  <c r="AA80" i="12"/>
  <c r="AI80" i="12" s="1"/>
  <c r="AH80" i="12"/>
  <c r="AN80" i="12" s="1"/>
  <c r="AW80" i="12" s="1"/>
  <c r="AA86" i="12"/>
  <c r="AI86" i="12" s="1"/>
  <c r="AH86" i="12"/>
  <c r="AN86" i="12" s="1"/>
  <c r="AW86" i="12" s="1"/>
  <c r="AH75" i="12"/>
  <c r="AA75" i="12"/>
  <c r="AI75" i="12" s="1"/>
  <c r="AA69" i="12"/>
  <c r="AI69" i="12" s="1"/>
  <c r="AH69" i="12"/>
  <c r="AN69" i="12" s="1"/>
  <c r="AW69" i="12" s="1"/>
  <c r="AA89" i="12"/>
  <c r="AI89" i="12" s="1"/>
  <c r="AH89" i="12"/>
  <c r="AN89" i="12" s="1"/>
  <c r="AW89" i="12" s="1"/>
  <c r="AA19" i="12"/>
  <c r="AI19" i="12" s="1"/>
  <c r="AH19" i="12"/>
  <c r="AN19" i="12" s="1"/>
  <c r="AW19" i="12" s="1"/>
  <c r="AA12" i="12"/>
  <c r="AI12" i="12" s="1"/>
  <c r="AH12" i="12"/>
  <c r="AN12" i="12" s="1"/>
  <c r="AW12" i="12" s="1"/>
  <c r="AA20" i="12"/>
  <c r="AI20" i="12" s="1"/>
  <c r="AH20" i="12"/>
  <c r="AN20" i="12" s="1"/>
  <c r="AW20" i="12" s="1"/>
  <c r="AA26" i="12"/>
  <c r="AI26" i="12" s="1"/>
  <c r="AH26" i="12"/>
  <c r="AN26" i="12" s="1"/>
  <c r="AW26" i="12" s="1"/>
  <c r="AH107" i="12"/>
  <c r="AN107" i="12" s="1"/>
  <c r="AW107" i="12" s="1"/>
  <c r="AA107" i="12"/>
  <c r="AI107" i="12" s="1"/>
  <c r="AH108" i="12"/>
  <c r="AN108" i="12" s="1"/>
  <c r="AW108" i="12" s="1"/>
  <c r="AA108" i="12"/>
  <c r="AI108" i="12" s="1"/>
  <c r="AA90" i="12"/>
  <c r="AI90" i="12" s="1"/>
  <c r="AH90" i="12"/>
  <c r="AN90" i="12" s="1"/>
  <c r="AW90" i="12" s="1"/>
  <c r="AH93" i="12"/>
  <c r="AN93" i="12" s="1"/>
  <c r="AW93" i="12" s="1"/>
  <c r="AA93" i="12"/>
  <c r="AI93" i="12" s="1"/>
  <c r="AH180" i="12"/>
  <c r="AN180" i="12" s="1"/>
  <c r="AA180" i="12"/>
  <c r="AI180" i="12" s="1"/>
  <c r="AA146" i="12"/>
  <c r="AI146" i="12" s="1"/>
  <c r="AH146" i="12"/>
  <c r="AN146" i="12" s="1"/>
  <c r="AW146" i="12" s="1"/>
  <c r="Z147" i="12"/>
  <c r="AG147" i="12"/>
  <c r="AM147" i="12" s="1"/>
  <c r="AV147" i="12" s="1"/>
  <c r="AA156" i="12"/>
  <c r="AI156" i="12" s="1"/>
  <c r="AH156" i="12"/>
  <c r="AN156" i="12" s="1"/>
  <c r="AW156" i="12" s="1"/>
  <c r="AA157" i="12"/>
  <c r="AI157" i="12" s="1"/>
  <c r="AH157" i="12"/>
  <c r="AN157" i="12" s="1"/>
  <c r="AW157" i="12" s="1"/>
  <c r="AA159" i="12"/>
  <c r="AI159" i="12" s="1"/>
  <c r="AH159" i="12"/>
  <c r="AA166" i="12"/>
  <c r="AI166" i="12" s="1"/>
  <c r="AH166" i="12"/>
  <c r="AN166" i="12" s="1"/>
  <c r="AW166" i="12" s="1"/>
  <c r="AA165" i="12"/>
  <c r="AI165" i="12" s="1"/>
  <c r="AH165" i="12"/>
  <c r="AN165" i="12" s="1"/>
  <c r="AW165" i="12" s="1"/>
  <c r="AA74" i="12"/>
  <c r="AH73" i="12"/>
  <c r="AN73" i="12" s="1"/>
  <c r="AW73" i="12" s="1"/>
  <c r="AA73" i="12"/>
  <c r="AH72" i="12"/>
  <c r="AN72" i="12" s="1"/>
  <c r="AW72" i="12" s="1"/>
  <c r="AA72" i="12"/>
  <c r="AA71" i="12"/>
  <c r="AA48" i="12"/>
  <c r="AI48" i="12" s="1"/>
  <c r="AH48" i="12"/>
  <c r="AN48" i="12" s="1"/>
  <c r="AW48" i="12" s="1"/>
  <c r="AA42" i="12"/>
  <c r="AI42" i="12" s="1"/>
  <c r="AH42" i="12"/>
  <c r="AN42" i="12" s="1"/>
  <c r="AW42" i="12" s="1"/>
  <c r="AA57" i="12"/>
  <c r="AA50" i="12"/>
  <c r="AA125" i="12"/>
  <c r="AI125" i="12" s="1"/>
  <c r="AH125" i="12"/>
  <c r="AN125" i="12" s="1"/>
  <c r="AW125" i="12" s="1"/>
  <c r="AA126" i="12"/>
  <c r="AI126" i="12" s="1"/>
  <c r="AH126" i="12"/>
  <c r="AN126" i="12" s="1"/>
  <c r="AW126" i="12" s="1"/>
  <c r="AA127" i="12"/>
  <c r="AI127" i="12" s="1"/>
  <c r="AH127" i="12"/>
  <c r="AN127" i="12" s="1"/>
  <c r="AW127" i="12" s="1"/>
  <c r="AA115" i="12"/>
  <c r="AI115" i="12" s="1"/>
  <c r="AH115" i="12"/>
  <c r="AN115" i="12" s="1"/>
  <c r="AW115" i="12" s="1"/>
  <c r="AA162" i="12"/>
  <c r="AI162" i="12" s="1"/>
  <c r="AH162" i="12"/>
  <c r="AN162" i="12" s="1"/>
  <c r="AW162" i="12" s="1"/>
  <c r="AA160" i="12"/>
  <c r="AI160" i="12" s="1"/>
  <c r="AH160" i="12"/>
  <c r="AN160" i="12" s="1"/>
  <c r="AW160" i="12" s="1"/>
  <c r="AH163" i="12"/>
  <c r="AN163" i="12" s="1"/>
  <c r="AW163" i="12" s="1"/>
  <c r="AA163" i="12"/>
  <c r="AA67" i="12"/>
  <c r="AA60" i="12"/>
  <c r="AA135" i="12"/>
  <c r="AI135" i="12" s="1"/>
  <c r="AH135" i="12"/>
  <c r="AN135" i="12" s="1"/>
  <c r="AW135" i="12" s="1"/>
  <c r="AA136" i="12"/>
  <c r="AI136" i="12" s="1"/>
  <c r="AH136" i="12"/>
  <c r="AN136" i="12" s="1"/>
  <c r="AW136" i="12" s="1"/>
  <c r="AA138" i="12"/>
  <c r="AI138" i="12" s="1"/>
  <c r="AH138" i="12"/>
  <c r="AN138" i="12" s="1"/>
  <c r="AW138" i="12" s="1"/>
  <c r="AA134" i="12"/>
  <c r="AI134" i="12" s="1"/>
  <c r="AH134" i="12"/>
  <c r="AN134" i="12" s="1"/>
  <c r="AW134" i="12" s="1"/>
  <c r="AH170" i="12"/>
  <c r="AN170" i="12" s="1"/>
  <c r="AW170" i="12" s="1"/>
  <c r="AA170" i="12"/>
  <c r="AI170" i="12" s="1"/>
  <c r="AO170" i="12" s="1"/>
  <c r="AX170" i="12" s="1"/>
  <c r="AA172" i="12"/>
  <c r="AI172" i="12" s="1"/>
  <c r="AH172" i="12"/>
  <c r="AN172" i="12" s="1"/>
  <c r="AW172" i="12" s="1"/>
  <c r="AA171" i="12"/>
  <c r="AA169" i="12"/>
  <c r="AI169" i="12" s="1"/>
  <c r="AH169" i="12"/>
  <c r="AN169" i="12" s="1"/>
  <c r="AW169" i="12" s="1"/>
  <c r="AA52" i="12"/>
  <c r="AI52" i="12" s="1"/>
  <c r="AH52" i="12"/>
  <c r="AN52" i="12" s="1"/>
  <c r="AW52" i="12" s="1"/>
  <c r="AA61" i="12"/>
  <c r="AI61" i="12" s="1"/>
  <c r="AH61" i="12"/>
  <c r="AN61" i="12" s="1"/>
  <c r="AW61" i="12" s="1"/>
  <c r="AA54" i="12"/>
  <c r="AI54" i="12" s="1"/>
  <c r="AH54" i="12"/>
  <c r="AN54" i="12" s="1"/>
  <c r="AW54" i="12" s="1"/>
  <c r="AA63" i="12"/>
  <c r="AI63" i="12" s="1"/>
  <c r="AH63" i="12"/>
  <c r="AN63" i="12" s="1"/>
  <c r="AW63" i="12" s="1"/>
  <c r="AA53" i="12"/>
  <c r="AI53" i="12" s="1"/>
  <c r="AH53" i="12"/>
  <c r="AN53" i="12" s="1"/>
  <c r="AW53" i="12" s="1"/>
  <c r="AH62" i="12"/>
  <c r="AN62" i="12" s="1"/>
  <c r="AW62" i="12" s="1"/>
  <c r="AA62" i="12"/>
  <c r="AI62" i="12" s="1"/>
  <c r="AA56" i="12"/>
  <c r="AI56" i="12" s="1"/>
  <c r="AH56" i="12"/>
  <c r="AN56" i="12" s="1"/>
  <c r="AW56" i="12" s="1"/>
  <c r="AA65" i="12"/>
  <c r="AI65" i="12" s="1"/>
  <c r="AH65" i="12"/>
  <c r="AN65" i="12" s="1"/>
  <c r="AW65" i="12" s="1"/>
  <c r="AA55" i="12"/>
  <c r="AI55" i="12" s="1"/>
  <c r="AH55" i="12"/>
  <c r="AN55" i="12" s="1"/>
  <c r="AW55" i="12" s="1"/>
  <c r="AA64" i="12"/>
  <c r="AI64" i="12" s="1"/>
  <c r="AH64" i="12"/>
  <c r="AN64" i="12" s="1"/>
  <c r="AW64" i="12" s="1"/>
  <c r="AA141" i="12"/>
  <c r="AI141" i="12" s="1"/>
  <c r="AH141" i="12"/>
  <c r="AN141" i="12" s="1"/>
  <c r="AW141" i="12" s="1"/>
  <c r="AA128" i="12"/>
  <c r="AI128" i="12" s="1"/>
  <c r="AH128" i="12"/>
  <c r="AN128" i="12" s="1"/>
  <c r="AW128" i="12" s="1"/>
  <c r="AA139" i="12"/>
  <c r="AI139" i="12" s="1"/>
  <c r="AH139" i="12"/>
  <c r="AN139" i="12" s="1"/>
  <c r="AW139" i="12" s="1"/>
  <c r="AA123" i="12"/>
  <c r="AI123" i="12" s="1"/>
  <c r="AH123" i="12"/>
  <c r="AN123" i="12" s="1"/>
  <c r="AW123" i="12" s="1"/>
  <c r="AA133" i="12"/>
  <c r="AI133" i="12" s="1"/>
  <c r="AH133" i="12"/>
  <c r="AN133" i="12" s="1"/>
  <c r="AW133" i="12" s="1"/>
  <c r="AA153" i="12"/>
  <c r="AI153" i="12" s="1"/>
  <c r="AH153" i="12"/>
  <c r="AN153" i="12" s="1"/>
  <c r="AW153" i="12" s="1"/>
  <c r="AH152" i="12"/>
  <c r="AN152" i="12" s="1"/>
  <c r="AW152" i="12" s="1"/>
  <c r="AA152" i="12"/>
  <c r="AI152" i="12" s="1"/>
  <c r="AH150" i="12"/>
  <c r="AN150" i="12" s="1"/>
  <c r="AW150" i="12" s="1"/>
  <c r="AA150" i="12"/>
  <c r="AI150" i="12" s="1"/>
  <c r="AA173" i="12"/>
  <c r="AI173" i="12" s="1"/>
  <c r="AH173" i="12"/>
  <c r="AN173" i="12" s="1"/>
  <c r="AH174" i="12"/>
  <c r="AN174" i="12" s="1"/>
  <c r="AA174" i="12"/>
  <c r="AI174" i="12" s="1"/>
  <c r="AO53" i="12" l="1"/>
  <c r="AX53" i="12" s="1"/>
  <c r="AO64" i="12"/>
  <c r="AX64" i="12" s="1"/>
  <c r="AO133" i="12"/>
  <c r="AX133" i="12" s="1"/>
  <c r="AO169" i="12"/>
  <c r="AX169" i="12" s="1"/>
  <c r="AO107" i="12"/>
  <c r="AX107" i="12" s="1"/>
  <c r="AO77" i="12"/>
  <c r="AX77" i="12" s="1"/>
  <c r="AO6" i="12"/>
  <c r="AX6" i="12" s="1"/>
  <c r="AO62" i="12"/>
  <c r="AX62" i="12" s="1"/>
  <c r="AO25" i="12"/>
  <c r="AX25" i="12" s="1"/>
  <c r="AO180" i="12"/>
  <c r="AO152" i="12"/>
  <c r="AX152" i="12" s="1"/>
  <c r="AO30" i="12"/>
  <c r="AX30" i="12" s="1"/>
  <c r="AO88" i="12"/>
  <c r="AX88" i="12" s="1"/>
  <c r="AO150" i="12"/>
  <c r="AX150" i="12" s="1"/>
  <c r="AO19" i="12"/>
  <c r="AX19" i="12" s="1"/>
  <c r="AO80" i="12"/>
  <c r="AX80" i="12" s="1"/>
  <c r="AO108" i="12"/>
  <c r="AX108" i="12" s="1"/>
  <c r="AO134" i="12"/>
  <c r="AX134" i="12" s="1"/>
  <c r="AO96" i="12"/>
  <c r="AX96" i="12" s="1"/>
  <c r="AO157" i="12"/>
  <c r="AX157" i="12" s="1"/>
  <c r="AO20" i="12"/>
  <c r="AX20" i="12" s="1"/>
  <c r="AO110" i="12"/>
  <c r="AX110" i="12" s="1"/>
  <c r="AO5" i="12"/>
  <c r="AX5" i="12" s="1"/>
  <c r="AO146" i="12"/>
  <c r="AX146" i="12" s="1"/>
  <c r="AO174" i="12"/>
  <c r="AO138" i="12"/>
  <c r="AX138" i="12" s="1"/>
  <c r="AO160" i="12"/>
  <c r="AX160" i="12" s="1"/>
  <c r="AO125" i="12"/>
  <c r="AX125" i="12" s="1"/>
  <c r="AN75" i="12"/>
  <c r="AW75" i="12" s="1"/>
  <c r="AO28" i="12"/>
  <c r="AX28" i="12" s="1"/>
  <c r="AO17" i="12"/>
  <c r="AX17" i="12" s="1"/>
  <c r="AO123" i="12"/>
  <c r="AX123" i="12" s="1"/>
  <c r="AO23" i="12"/>
  <c r="AX23" i="12" s="1"/>
  <c r="AO156" i="12"/>
  <c r="AX156" i="12" s="1"/>
  <c r="AO115" i="12"/>
  <c r="AX115" i="12" s="1"/>
  <c r="AO29" i="12"/>
  <c r="AX29" i="12" s="1"/>
  <c r="AO40" i="12"/>
  <c r="AX40" i="12" s="1"/>
  <c r="AO136" i="12"/>
  <c r="AX136" i="12" s="1"/>
  <c r="AO65" i="12"/>
  <c r="AX65" i="12" s="1"/>
  <c r="AV3" i="12"/>
  <c r="AV1" i="12" s="1"/>
  <c r="AO135" i="12"/>
  <c r="AX135" i="12" s="1"/>
  <c r="AO90" i="12"/>
  <c r="AX90" i="12" s="1"/>
  <c r="AO173" i="12"/>
  <c r="AO166" i="12"/>
  <c r="AX166" i="12" s="1"/>
  <c r="AO89" i="12"/>
  <c r="AX89" i="12" s="1"/>
  <c r="AO27" i="12"/>
  <c r="AX27" i="12" s="1"/>
  <c r="AO128" i="12"/>
  <c r="AX128" i="12" s="1"/>
  <c r="AO56" i="12"/>
  <c r="AX56" i="12" s="1"/>
  <c r="AO61" i="12"/>
  <c r="AX61" i="12" s="1"/>
  <c r="AO97" i="12"/>
  <c r="AX97" i="12" s="1"/>
  <c r="AO8" i="12"/>
  <c r="AX8" i="12" s="1"/>
  <c r="AO32" i="12"/>
  <c r="AX32" i="12" s="1"/>
  <c r="AO12" i="12"/>
  <c r="AX12" i="12" s="1"/>
  <c r="AO55" i="12"/>
  <c r="AX55" i="12" s="1"/>
  <c r="AO172" i="12"/>
  <c r="AX172" i="12" s="1"/>
  <c r="AO165" i="12"/>
  <c r="AX165" i="12" s="1"/>
  <c r="AO54" i="12"/>
  <c r="AX54" i="12" s="1"/>
  <c r="AO100" i="12"/>
  <c r="AX100" i="12" s="1"/>
  <c r="AO48" i="12"/>
  <c r="AX48" i="12" s="1"/>
  <c r="AO126" i="12"/>
  <c r="AX126" i="12" s="1"/>
  <c r="AO26" i="12"/>
  <c r="AX26" i="12" s="1"/>
  <c r="AO69" i="12"/>
  <c r="AX69" i="12" s="1"/>
  <c r="AO85" i="12"/>
  <c r="AX85" i="12" s="1"/>
  <c r="AO118" i="12"/>
  <c r="AX118" i="12" s="1"/>
  <c r="AO10" i="12"/>
  <c r="AX10" i="12" s="1"/>
  <c r="AO45" i="12"/>
  <c r="AX45" i="12" s="1"/>
  <c r="AO13" i="12"/>
  <c r="AX13" i="12" s="1"/>
  <c r="AO162" i="12"/>
  <c r="AX162" i="12" s="1"/>
  <c r="AO86" i="12"/>
  <c r="AX86" i="12" s="1"/>
  <c r="AO63" i="12"/>
  <c r="AX63" i="12" s="1"/>
  <c r="AO42" i="12"/>
  <c r="AX42" i="12" s="1"/>
  <c r="AO139" i="12"/>
  <c r="AX139" i="12" s="1"/>
  <c r="AO22" i="12"/>
  <c r="AX22" i="12" s="1"/>
  <c r="AO127" i="12"/>
  <c r="AX127" i="12" s="1"/>
  <c r="AO153" i="12"/>
  <c r="AX153" i="12" s="1"/>
  <c r="AO141" i="12"/>
  <c r="AX141" i="12" s="1"/>
  <c r="AO52" i="12"/>
  <c r="AX52" i="12" s="1"/>
  <c r="AO93" i="12"/>
  <c r="AX93" i="12" s="1"/>
  <c r="AO75" i="12"/>
  <c r="AX75" i="12" s="1"/>
  <c r="AO4" i="12"/>
  <c r="AX4" i="12" s="1"/>
  <c r="AA43" i="12"/>
  <c r="AI43" i="12" s="1"/>
  <c r="AH43" i="12"/>
  <c r="AN43" i="12" s="1"/>
  <c r="AW43" i="12" s="1"/>
  <c r="AA112" i="12"/>
  <c r="AI112" i="12" s="1"/>
  <c r="AH112" i="12"/>
  <c r="AN112" i="12" s="1"/>
  <c r="AW112" i="12" s="1"/>
  <c r="AA151" i="12"/>
  <c r="AI151" i="12" s="1"/>
  <c r="AH151" i="12"/>
  <c r="AN151" i="12" s="1"/>
  <c r="AW151" i="12" s="1"/>
  <c r="AA36" i="12"/>
  <c r="AI36" i="12" s="1"/>
  <c r="AH36" i="12"/>
  <c r="AN36" i="12" s="1"/>
  <c r="AW36" i="12" s="1"/>
  <c r="AH95" i="12"/>
  <c r="AN95" i="12" s="1"/>
  <c r="AW95" i="12" s="1"/>
  <c r="AA95" i="12"/>
  <c r="AI95" i="12" s="1"/>
  <c r="AA99" i="12"/>
  <c r="AI99" i="12" s="1"/>
  <c r="AH99" i="12"/>
  <c r="AN99" i="12" s="1"/>
  <c r="AW99" i="12" s="1"/>
  <c r="AA7" i="12"/>
  <c r="AI7" i="12" s="1"/>
  <c r="AH7" i="12"/>
  <c r="AN7" i="12" s="1"/>
  <c r="AW7" i="12" s="1"/>
  <c r="AA70" i="12"/>
  <c r="AI70" i="12" s="1"/>
  <c r="AH70" i="12"/>
  <c r="AN70" i="12" s="1"/>
  <c r="AW70" i="12" s="1"/>
  <c r="AA111" i="12"/>
  <c r="AI111" i="12" s="1"/>
  <c r="AH111" i="12"/>
  <c r="AN111" i="12" s="1"/>
  <c r="AW111" i="12" s="1"/>
  <c r="AA168" i="12"/>
  <c r="AI168" i="12" s="1"/>
  <c r="AH168" i="12"/>
  <c r="AN168" i="12" s="1"/>
  <c r="AW168" i="12" s="1"/>
  <c r="AA102" i="12"/>
  <c r="AI102" i="12" s="1"/>
  <c r="AH102" i="12"/>
  <c r="AN102" i="12" s="1"/>
  <c r="AW102" i="12" s="1"/>
  <c r="AA148" i="12"/>
  <c r="AI148" i="12" s="1"/>
  <c r="AH148" i="12"/>
  <c r="AN148" i="12" s="1"/>
  <c r="AW148" i="12" s="1"/>
  <c r="AH149" i="12"/>
  <c r="AN149" i="12" s="1"/>
  <c r="AW149" i="12" s="1"/>
  <c r="AA149" i="12"/>
  <c r="AI149" i="12" s="1"/>
  <c r="AA91" i="12"/>
  <c r="AI91" i="12" s="1"/>
  <c r="AH91" i="12"/>
  <c r="AN91" i="12" s="1"/>
  <c r="AW91" i="12" s="1"/>
  <c r="AA98" i="12"/>
  <c r="AI98" i="12" s="1"/>
  <c r="AH98" i="12"/>
  <c r="AN98" i="12" s="1"/>
  <c r="AW98" i="12" s="1"/>
  <c r="AH57" i="12"/>
  <c r="AN57" i="12" s="1"/>
  <c r="AW57" i="12" s="1"/>
  <c r="AA34" i="12"/>
  <c r="AH34" i="12"/>
  <c r="AA94" i="12"/>
  <c r="AI94" i="12" s="1"/>
  <c r="AH94" i="12"/>
  <c r="AN94" i="12" s="1"/>
  <c r="AW94" i="12" s="1"/>
  <c r="AH76" i="12"/>
  <c r="AN76" i="12" s="1"/>
  <c r="AW76" i="12" s="1"/>
  <c r="AA76" i="12"/>
  <c r="AI76" i="12" s="1"/>
  <c r="AA18" i="12"/>
  <c r="AI18" i="12" s="1"/>
  <c r="AH18" i="12"/>
  <c r="AN18" i="12" s="1"/>
  <c r="AW18" i="12" s="1"/>
  <c r="AA116" i="12"/>
  <c r="AI116" i="12" s="1"/>
  <c r="AH116" i="12"/>
  <c r="AN116" i="12" s="1"/>
  <c r="AW116" i="12" s="1"/>
  <c r="AH60" i="12"/>
  <c r="AN60" i="12" s="1"/>
  <c r="AW60" i="12" s="1"/>
  <c r="AA35" i="12"/>
  <c r="AH35" i="12"/>
  <c r="AH71" i="12"/>
  <c r="AN71" i="12" s="1"/>
  <c r="AW71" i="12" s="1"/>
  <c r="AH81" i="12"/>
  <c r="AA81" i="12"/>
  <c r="AA124" i="12"/>
  <c r="AI124" i="12" s="1"/>
  <c r="AH124" i="12"/>
  <c r="AN124" i="12" s="1"/>
  <c r="AW124" i="12" s="1"/>
  <c r="AA105" i="12"/>
  <c r="AI105" i="12" s="1"/>
  <c r="AH105" i="12"/>
  <c r="AN105" i="12" s="1"/>
  <c r="AW105" i="12" s="1"/>
  <c r="AH104" i="12"/>
  <c r="AA104" i="12"/>
  <c r="AH140" i="12"/>
  <c r="AN140" i="12" s="1"/>
  <c r="AW140" i="12" s="1"/>
  <c r="AA164" i="12"/>
  <c r="AI164" i="12" s="1"/>
  <c r="AH164" i="12"/>
  <c r="AN164" i="12" s="1"/>
  <c r="AW164" i="12" s="1"/>
  <c r="AA38" i="12"/>
  <c r="AH38" i="12"/>
  <c r="AH67" i="12"/>
  <c r="AN67" i="12" s="1"/>
  <c r="AW67" i="12" s="1"/>
  <c r="AA167" i="12"/>
  <c r="AH167" i="12"/>
  <c r="AH171" i="12"/>
  <c r="AN171" i="12" s="1"/>
  <c r="AW171" i="12" s="1"/>
  <c r="AA59" i="12"/>
  <c r="AI59" i="12" s="1"/>
  <c r="AH59" i="12"/>
  <c r="AN59" i="12" s="1"/>
  <c r="AW59" i="12" s="1"/>
  <c r="AA109" i="12"/>
  <c r="AI109" i="12" s="1"/>
  <c r="AH109" i="12"/>
  <c r="AN109" i="12" s="1"/>
  <c r="AW109" i="12" s="1"/>
  <c r="AH92" i="12"/>
  <c r="AN92" i="12" s="1"/>
  <c r="AW92" i="12" s="1"/>
  <c r="AA92" i="12"/>
  <c r="AI92" i="12" s="1"/>
  <c r="AH78" i="12"/>
  <c r="AN78" i="12" s="1"/>
  <c r="AW78" i="12" s="1"/>
  <c r="AA78" i="12"/>
  <c r="AI78" i="12" s="1"/>
  <c r="AH11" i="12"/>
  <c r="AN11" i="12" s="1"/>
  <c r="AW11" i="12" s="1"/>
  <c r="AA11" i="12"/>
  <c r="AI11" i="12" s="1"/>
  <c r="AA114" i="12"/>
  <c r="AI114" i="12" s="1"/>
  <c r="AH114" i="12"/>
  <c r="AN114" i="12" s="1"/>
  <c r="AW114" i="12" s="1"/>
  <c r="AA33" i="12"/>
  <c r="AH33" i="12"/>
  <c r="AH44" i="12"/>
  <c r="AN44" i="12" s="1"/>
  <c r="AW44" i="12" s="1"/>
  <c r="AA44" i="12"/>
  <c r="AI44" i="12" s="1"/>
  <c r="AA15" i="12"/>
  <c r="AI15" i="12" s="1"/>
  <c r="AH15" i="12"/>
  <c r="AN15" i="12" s="1"/>
  <c r="AW15" i="12" s="1"/>
  <c r="AH24" i="12"/>
  <c r="AN24" i="12" s="1"/>
  <c r="AW24" i="12" s="1"/>
  <c r="AA24" i="12"/>
  <c r="AI24" i="12" s="1"/>
  <c r="AA87" i="12"/>
  <c r="AI87" i="12" s="1"/>
  <c r="AH87" i="12"/>
  <c r="AN87" i="12" s="1"/>
  <c r="AW87" i="12" s="1"/>
  <c r="AI72" i="12"/>
  <c r="AO72" i="12" s="1"/>
  <c r="AX72" i="12" s="1"/>
  <c r="AH161" i="12"/>
  <c r="AN161" i="12" s="1"/>
  <c r="AW161" i="12" s="1"/>
  <c r="AA161" i="12"/>
  <c r="AI161" i="12" s="1"/>
  <c r="AA16" i="12"/>
  <c r="AI16" i="12" s="1"/>
  <c r="AH16" i="12"/>
  <c r="AN16" i="12" s="1"/>
  <c r="AW16" i="12" s="1"/>
  <c r="AA113" i="12"/>
  <c r="AI113" i="12" s="1"/>
  <c r="AH113" i="12"/>
  <c r="AN113" i="12" s="1"/>
  <c r="AW113" i="12" s="1"/>
  <c r="AH66" i="12"/>
  <c r="AN66" i="12" s="1"/>
  <c r="AW66" i="12" s="1"/>
  <c r="AA66" i="12"/>
  <c r="AI66" i="12" s="1"/>
  <c r="AA119" i="12"/>
  <c r="AI119" i="12" s="1"/>
  <c r="AH119" i="12"/>
  <c r="AN119" i="12" s="1"/>
  <c r="AW119" i="12" s="1"/>
  <c r="AH154" i="12"/>
  <c r="AN154" i="12" s="1"/>
  <c r="AW154" i="12" s="1"/>
  <c r="AA154" i="12"/>
  <c r="AI154" i="12" s="1"/>
  <c r="AH79" i="12"/>
  <c r="AN79" i="12" s="1"/>
  <c r="AW79" i="12" s="1"/>
  <c r="AA79" i="12"/>
  <c r="AI79" i="12" s="1"/>
  <c r="AH175" i="12"/>
  <c r="AN175" i="12" s="1"/>
  <c r="AA175" i="12"/>
  <c r="AI175" i="12" s="1"/>
  <c r="AH41" i="12"/>
  <c r="AN41" i="12" s="1"/>
  <c r="AW41" i="12" s="1"/>
  <c r="AA41" i="12"/>
  <c r="AI41" i="12" s="1"/>
  <c r="AH145" i="12"/>
  <c r="AN145" i="12" s="1"/>
  <c r="AW145" i="12" s="1"/>
  <c r="AA145" i="12"/>
  <c r="AI145" i="12" s="1"/>
  <c r="AA158" i="12"/>
  <c r="AI158" i="12" s="1"/>
  <c r="AH158" i="12"/>
  <c r="AN158" i="12" s="1"/>
  <c r="AW158" i="12" s="1"/>
  <c r="AH68" i="12"/>
  <c r="AN68" i="12" s="1"/>
  <c r="AW68" i="12" s="1"/>
  <c r="AA68" i="12"/>
  <c r="AI68" i="12" s="1"/>
  <c r="AH14" i="12"/>
  <c r="AN14" i="12" s="1"/>
  <c r="AW14" i="12" s="1"/>
  <c r="AA14" i="12"/>
  <c r="AI14" i="12" s="1"/>
  <c r="AH155" i="12"/>
  <c r="AN155" i="12" s="1"/>
  <c r="AW155" i="12" s="1"/>
  <c r="AA155" i="12"/>
  <c r="AI155" i="12" s="1"/>
  <c r="AG181" i="12"/>
  <c r="AM181" i="12" s="1"/>
  <c r="AM1" i="12" s="1"/>
  <c r="Z181" i="12"/>
  <c r="AH84" i="12"/>
  <c r="AH74" i="12"/>
  <c r="AN74" i="12" s="1"/>
  <c r="AW74" i="12" s="1"/>
  <c r="AA117" i="12"/>
  <c r="AI117" i="12" s="1"/>
  <c r="AO117" i="12" s="1"/>
  <c r="AX117" i="12" s="1"/>
  <c r="AA9" i="12"/>
  <c r="AI9" i="12" s="1"/>
  <c r="AO9" i="12" s="1"/>
  <c r="AX9" i="12" s="1"/>
  <c r="AA84" i="12"/>
  <c r="AI73" i="12"/>
  <c r="AO73" i="12" s="1"/>
  <c r="AX73" i="12" s="1"/>
  <c r="AI163" i="12"/>
  <c r="AO163" i="12" s="1"/>
  <c r="AX163" i="12" s="1"/>
  <c r="AA147" i="12"/>
  <c r="AI147" i="12" s="1"/>
  <c r="AH147" i="12"/>
  <c r="AN147" i="12" s="1"/>
  <c r="AW147" i="12" s="1"/>
  <c r="AI103" i="12"/>
  <c r="AI120" i="12"/>
  <c r="AO120" i="12" s="1"/>
  <c r="AX120" i="12" s="1"/>
  <c r="AI106" i="12"/>
  <c r="AI130" i="12"/>
  <c r="AO130" i="12" s="1"/>
  <c r="AX130" i="12" s="1"/>
  <c r="AI129" i="12"/>
  <c r="AO129" i="12" s="1"/>
  <c r="AX129" i="12" s="1"/>
  <c r="AI101" i="12"/>
  <c r="AA3" i="12"/>
  <c r="AI3" i="12" s="1"/>
  <c r="AH3" i="12"/>
  <c r="AN3" i="12" s="1"/>
  <c r="AI58" i="12"/>
  <c r="AO58" i="12" s="1"/>
  <c r="AX58" i="12" s="1"/>
  <c r="AI47" i="12"/>
  <c r="AI46" i="12"/>
  <c r="AI49" i="12"/>
  <c r="AO49" i="12" s="1"/>
  <c r="AX49" i="12" s="1"/>
  <c r="AI31" i="12"/>
  <c r="AI51" i="12"/>
  <c r="AO51" i="12" s="1"/>
  <c r="AX51" i="12" s="1"/>
  <c r="AO95" i="12" l="1"/>
  <c r="AX95" i="12" s="1"/>
  <c r="AO44" i="12"/>
  <c r="AX44" i="12" s="1"/>
  <c r="AO92" i="12"/>
  <c r="AX92" i="12" s="1"/>
  <c r="AO154" i="12"/>
  <c r="AX154" i="12" s="1"/>
  <c r="AO161" i="12"/>
  <c r="AX161" i="12" s="1"/>
  <c r="AO76" i="12"/>
  <c r="AX76" i="12" s="1"/>
  <c r="AO68" i="12"/>
  <c r="AX68" i="12" s="1"/>
  <c r="AO79" i="12"/>
  <c r="AX79" i="12" s="1"/>
  <c r="AO14" i="12"/>
  <c r="AX14" i="12" s="1"/>
  <c r="AO91" i="12"/>
  <c r="AX91" i="12" s="1"/>
  <c r="AO111" i="12"/>
  <c r="AX111" i="12" s="1"/>
  <c r="AO36" i="12"/>
  <c r="AX36" i="12" s="1"/>
  <c r="AO102" i="12"/>
  <c r="AX102" i="12" s="1"/>
  <c r="AO99" i="12"/>
  <c r="AX99" i="12" s="1"/>
  <c r="AO78" i="12"/>
  <c r="AX78" i="12" s="1"/>
  <c r="AO145" i="12"/>
  <c r="AX145" i="12" s="1"/>
  <c r="AO148" i="12"/>
  <c r="AX148" i="12" s="1"/>
  <c r="AO7" i="12"/>
  <c r="AX7" i="12" s="1"/>
  <c r="AO112" i="12"/>
  <c r="AX112" i="12" s="1"/>
  <c r="AO175" i="12"/>
  <c r="AO43" i="12"/>
  <c r="AX43" i="12" s="1"/>
  <c r="AO158" i="12"/>
  <c r="AX158" i="12" s="1"/>
  <c r="AO149" i="12"/>
  <c r="AX149" i="12" s="1"/>
  <c r="AW3" i="12"/>
  <c r="AW1" i="12" s="1"/>
  <c r="AO24" i="12"/>
  <c r="AX24" i="12" s="1"/>
  <c r="AO11" i="12"/>
  <c r="AX11" i="12" s="1"/>
  <c r="AO116" i="12"/>
  <c r="AX116" i="12" s="1"/>
  <c r="AO124" i="12"/>
  <c r="AX124" i="12" s="1"/>
  <c r="AO18" i="12"/>
  <c r="AX18" i="12" s="1"/>
  <c r="AO168" i="12"/>
  <c r="AX168" i="12" s="1"/>
  <c r="AO16" i="12"/>
  <c r="AX16" i="12" s="1"/>
  <c r="AO98" i="12"/>
  <c r="AX98" i="12" s="1"/>
  <c r="AO109" i="12"/>
  <c r="AX109" i="12" s="1"/>
  <c r="AO164" i="12"/>
  <c r="AX164" i="12" s="1"/>
  <c r="AO70" i="12"/>
  <c r="AX70" i="12" s="1"/>
  <c r="AO151" i="12"/>
  <c r="AX151" i="12" s="1"/>
  <c r="AO113" i="12"/>
  <c r="AX113" i="12" s="1"/>
  <c r="AO105" i="12"/>
  <c r="AX105" i="12" s="1"/>
  <c r="AO15" i="12"/>
  <c r="AX15" i="12" s="1"/>
  <c r="AO94" i="12"/>
  <c r="AX94" i="12" s="1"/>
  <c r="AO3" i="12"/>
  <c r="AO119" i="12"/>
  <c r="AX119" i="12" s="1"/>
  <c r="AO147" i="12"/>
  <c r="AX147" i="12" s="1"/>
  <c r="AO155" i="12"/>
  <c r="AX155" i="12" s="1"/>
  <c r="AO41" i="12"/>
  <c r="AX41" i="12" s="1"/>
  <c r="AO66" i="12"/>
  <c r="AX66" i="12" s="1"/>
  <c r="AO87" i="12"/>
  <c r="AX87" i="12" s="1"/>
  <c r="AO114" i="12"/>
  <c r="AX114" i="12" s="1"/>
  <c r="AO59" i="12"/>
  <c r="AX59" i="12" s="1"/>
  <c r="AI34" i="12"/>
  <c r="AI57" i="12"/>
  <c r="AO57" i="12" s="1"/>
  <c r="AX57" i="12" s="1"/>
  <c r="AI35" i="12"/>
  <c r="AI60" i="12"/>
  <c r="AO60" i="12" s="1"/>
  <c r="AX60" i="12" s="1"/>
  <c r="AI81" i="12"/>
  <c r="AI71" i="12"/>
  <c r="AO71" i="12" s="1"/>
  <c r="AX71" i="12" s="1"/>
  <c r="AI104" i="12"/>
  <c r="AI140" i="12"/>
  <c r="AO140" i="12" s="1"/>
  <c r="AX140" i="12" s="1"/>
  <c r="AI67" i="12"/>
  <c r="AO67" i="12" s="1"/>
  <c r="AX67" i="12" s="1"/>
  <c r="AI38" i="12"/>
  <c r="AI171" i="12"/>
  <c r="AO171" i="12" s="1"/>
  <c r="AX171" i="12" s="1"/>
  <c r="AI167" i="12"/>
  <c r="AI33" i="12"/>
  <c r="AI50" i="12"/>
  <c r="AO50" i="12" s="1"/>
  <c r="AX50" i="12" s="1"/>
  <c r="AI84" i="12"/>
  <c r="AI74" i="12"/>
  <c r="AO74" i="12" s="1"/>
  <c r="AX74" i="12" s="1"/>
  <c r="AA181" i="12"/>
  <c r="AI181" i="12" s="1"/>
  <c r="AH181" i="12"/>
  <c r="AN181" i="12" s="1"/>
  <c r="AN1" i="12" s="1"/>
  <c r="AX3" i="12" l="1"/>
  <c r="AX1" i="12" s="1"/>
  <c r="AO181" i="12"/>
  <c r="AO1" i="12" s="1"/>
  <c r="AE1" i="22" l="1"/>
  <c r="Y1" i="22"/>
  <c r="AA1" i="22"/>
  <c r="AD1" i="22"/>
  <c r="AH1" i="22"/>
  <c r="AB1" i="22"/>
  <c r="X1" i="22"/>
  <c r="AF1" i="22"/>
  <c r="AC1" i="22"/>
  <c r="Z1" i="22"/>
  <c r="AG1" i="22"/>
  <c r="AI1" i="22"/>
  <c r="V1" i="22"/>
  <c r="W1" i="22"/>
  <c r="AO97" i="23" l="1" a="1"/>
  <c r="AO97" i="23" s="1"/>
  <c r="AO197" i="23" a="1"/>
  <c r="AO197" i="23" s="1"/>
  <c r="AO311" i="23" a="1"/>
  <c r="AO311" i="23" s="1"/>
  <c r="AO98" i="23" a="1"/>
  <c r="AO98" i="23" s="1"/>
  <c r="AO198" i="23" a="1"/>
  <c r="AO198" i="23" s="1"/>
  <c r="AO312" i="23" a="1"/>
  <c r="AO312" i="23" s="1"/>
  <c r="AO99" i="23" a="1"/>
  <c r="AO99" i="23" s="1"/>
  <c r="AO199" i="23" a="1"/>
  <c r="AO199" i="23" s="1"/>
  <c r="AO313" i="23" a="1"/>
  <c r="AO313" i="23" s="1"/>
  <c r="AO100" i="23" a="1"/>
  <c r="AO100" i="23" s="1"/>
  <c r="AO200" i="23" a="1"/>
  <c r="AO200" i="23" s="1"/>
  <c r="AO314" i="23" a="1"/>
  <c r="AO314" i="23" s="1"/>
  <c r="AO101" i="23" a="1"/>
  <c r="AO101" i="23" s="1"/>
  <c r="AO201" i="23" a="1"/>
  <c r="AO201" i="23" s="1"/>
  <c r="AO12" i="23" a="1"/>
  <c r="AO12" i="23" s="1"/>
  <c r="AO112" i="23" a="1"/>
  <c r="AO112" i="23" s="1"/>
  <c r="AO212" i="23" a="1"/>
  <c r="AO212" i="23" s="1"/>
  <c r="AO23" i="23" a="1"/>
  <c r="AO23" i="23" s="1"/>
  <c r="AO123" i="23" a="1"/>
  <c r="AO123" i="23" s="1"/>
  <c r="AO223" i="23" a="1"/>
  <c r="AO223" i="23" s="1"/>
  <c r="AO34" i="23" a="1"/>
  <c r="AO34" i="23" s="1"/>
  <c r="AO134" i="23" a="1"/>
  <c r="AO134" i="23" s="1"/>
  <c r="AO234" i="23" a="1"/>
  <c r="AO234" i="23" s="1"/>
  <c r="AO45" i="23" a="1"/>
  <c r="AO45" i="23" s="1"/>
  <c r="AO145" i="23" a="1"/>
  <c r="AO145" i="23" s="1"/>
  <c r="AO245" i="23" a="1"/>
  <c r="AO245" i="23" s="1"/>
  <c r="AO56" i="23" a="1"/>
  <c r="AO56" i="23" s="1"/>
  <c r="AO156" i="23" a="1"/>
  <c r="AO156" i="23" s="1"/>
  <c r="AO256" i="23" a="1"/>
  <c r="AO256" i="23" s="1"/>
  <c r="AO7" i="23" a="1"/>
  <c r="AO7" i="23" s="1"/>
  <c r="AO107" i="23" a="1"/>
  <c r="AO107" i="23" s="1"/>
  <c r="AO207" i="23" a="1"/>
  <c r="AO207" i="23" s="1"/>
  <c r="AO8" i="23" a="1"/>
  <c r="AO8" i="23" s="1"/>
  <c r="AO108" i="23" a="1"/>
  <c r="AO108" i="23" s="1"/>
  <c r="AO208" i="23" a="1"/>
  <c r="AO208" i="23" s="1"/>
  <c r="AO9" i="23" a="1"/>
  <c r="AO9" i="23" s="1"/>
  <c r="AO109" i="23" a="1"/>
  <c r="AO109" i="23" s="1"/>
  <c r="AO209" i="23" a="1"/>
  <c r="AO209" i="23" s="1"/>
  <c r="AO10" i="23" a="1"/>
  <c r="AO10" i="23" s="1"/>
  <c r="AO110" i="23" a="1"/>
  <c r="AO110" i="23" s="1"/>
  <c r="AO210" i="23" a="1"/>
  <c r="AO210" i="23" s="1"/>
  <c r="AO11" i="23" a="1"/>
  <c r="AO11" i="23" s="1"/>
  <c r="AO111" i="23" a="1"/>
  <c r="AO111" i="23" s="1"/>
  <c r="AO211" i="23" a="1"/>
  <c r="AO211" i="23" s="1"/>
  <c r="AO22" i="23" a="1"/>
  <c r="AO22" i="23" s="1"/>
  <c r="AO122" i="23" a="1"/>
  <c r="AO122" i="23" s="1"/>
  <c r="AO222" i="23" a="1"/>
  <c r="AO222" i="23" s="1"/>
  <c r="AO33" i="23" a="1"/>
  <c r="AO33" i="23" s="1"/>
  <c r="AO133" i="23" a="1"/>
  <c r="AO133" i="23" s="1"/>
  <c r="AO233" i="23" a="1"/>
  <c r="AO233" i="23" s="1"/>
  <c r="AO44" i="23" a="1"/>
  <c r="AO44" i="23" s="1"/>
  <c r="AO144" i="23" a="1"/>
  <c r="AO144" i="23" s="1"/>
  <c r="AO244" i="23" a="1"/>
  <c r="AO244" i="23" s="1"/>
  <c r="AO55" i="23" a="1"/>
  <c r="AO55" i="23" s="1"/>
  <c r="AO155" i="23" a="1"/>
  <c r="AO155" i="23" s="1"/>
  <c r="AO255" i="23" a="1"/>
  <c r="AO255" i="23" s="1"/>
  <c r="AO66" i="23" a="1"/>
  <c r="AO66" i="23" s="1"/>
  <c r="AO166" i="23" a="1"/>
  <c r="AO166" i="23" s="1"/>
  <c r="AO266" i="23" a="1"/>
  <c r="AO266" i="23" s="1"/>
  <c r="AO17" i="23" a="1"/>
  <c r="AO17" i="23" s="1"/>
  <c r="AO117" i="23" a="1"/>
  <c r="AO117" i="23" s="1"/>
  <c r="AO217" i="23" a="1"/>
  <c r="AO217" i="23" s="1"/>
  <c r="AO18" i="23" a="1"/>
  <c r="AO18" i="23" s="1"/>
  <c r="AO118" i="23" a="1"/>
  <c r="AO118" i="23" s="1"/>
  <c r="AO218" i="23" a="1"/>
  <c r="AO218" i="23" s="1"/>
  <c r="AO19" i="23" a="1"/>
  <c r="AO19" i="23" s="1"/>
  <c r="AO119" i="23" a="1"/>
  <c r="AO119" i="23" s="1"/>
  <c r="AO219" i="23" a="1"/>
  <c r="AO219" i="23" s="1"/>
  <c r="AO20" i="23" a="1"/>
  <c r="AO20" i="23" s="1"/>
  <c r="AO120" i="23" a="1"/>
  <c r="AO120" i="23" s="1"/>
  <c r="AO220" i="23" a="1"/>
  <c r="AO220" i="23" s="1"/>
  <c r="AO21" i="23" a="1"/>
  <c r="AO21" i="23" s="1"/>
  <c r="AO121" i="23" a="1"/>
  <c r="AO121" i="23" s="1"/>
  <c r="AO221" i="23" a="1"/>
  <c r="AO221" i="23" s="1"/>
  <c r="AO32" i="23" a="1"/>
  <c r="AO32" i="23" s="1"/>
  <c r="AO132" i="23" a="1"/>
  <c r="AO132" i="23" s="1"/>
  <c r="AO232" i="23" a="1"/>
  <c r="AO232" i="23" s="1"/>
  <c r="AO43" i="23" a="1"/>
  <c r="AO43" i="23" s="1"/>
  <c r="AO143" i="23" a="1"/>
  <c r="AO143" i="23" s="1"/>
  <c r="AO243" i="23" a="1"/>
  <c r="AO243" i="23" s="1"/>
  <c r="AO54" i="23" a="1"/>
  <c r="AO54" i="23" s="1"/>
  <c r="AO154" i="23" a="1"/>
  <c r="AO154" i="23" s="1"/>
  <c r="AO254" i="23" a="1"/>
  <c r="AO254" i="23" s="1"/>
  <c r="AO65" i="23" a="1"/>
  <c r="AO65" i="23" s="1"/>
  <c r="AO165" i="23" a="1"/>
  <c r="AO165" i="23" s="1"/>
  <c r="AO265" i="23" a="1"/>
  <c r="AO265" i="23" s="1"/>
  <c r="AO76" i="23" a="1"/>
  <c r="AO76" i="23" s="1"/>
  <c r="AO176" i="23" a="1"/>
  <c r="AO176" i="23" s="1"/>
  <c r="AO276" i="23" a="1"/>
  <c r="AO276" i="23" s="1"/>
  <c r="AO27" i="23" a="1"/>
  <c r="AO27" i="23" s="1"/>
  <c r="AO127" i="23" a="1"/>
  <c r="AO127" i="23" s="1"/>
  <c r="AO227" i="23" a="1"/>
  <c r="AO227" i="23" s="1"/>
  <c r="AO28" i="23" a="1"/>
  <c r="AO28" i="23" s="1"/>
  <c r="AO128" i="23" a="1"/>
  <c r="AO128" i="23" s="1"/>
  <c r="AO228" i="23" a="1"/>
  <c r="AO228" i="23" s="1"/>
  <c r="AO29" i="23" a="1"/>
  <c r="AO29" i="23" s="1"/>
  <c r="AO129" i="23" a="1"/>
  <c r="AO129" i="23" s="1"/>
  <c r="AO229" i="23" a="1"/>
  <c r="AO229" i="23" s="1"/>
  <c r="AO30" i="23" a="1"/>
  <c r="AO30" i="23" s="1"/>
  <c r="AO130" i="23" a="1"/>
  <c r="AO130" i="23" s="1"/>
  <c r="AO230" i="23" a="1"/>
  <c r="AO230" i="23" s="1"/>
  <c r="AO31" i="23" a="1"/>
  <c r="AO31" i="23" s="1"/>
  <c r="AO131" i="23" a="1"/>
  <c r="AO131" i="23" s="1"/>
  <c r="AO231" i="23" a="1"/>
  <c r="AO231" i="23" s="1"/>
  <c r="AO42" i="23" a="1"/>
  <c r="AO42" i="23" s="1"/>
  <c r="AO142" i="23" a="1"/>
  <c r="AO142" i="23" s="1"/>
  <c r="AO242" i="23" a="1"/>
  <c r="AO242" i="23" s="1"/>
  <c r="AO53" i="23" a="1"/>
  <c r="AO53" i="23" s="1"/>
  <c r="AO153" i="23" a="1"/>
  <c r="AO153" i="23" s="1"/>
  <c r="AO253" i="23" a="1"/>
  <c r="AO253" i="23" s="1"/>
  <c r="AO64" i="23" a="1"/>
  <c r="AO64" i="23" s="1"/>
  <c r="AO164" i="23" a="1"/>
  <c r="AO164" i="23" s="1"/>
  <c r="AO264" i="23" a="1"/>
  <c r="AO264" i="23" s="1"/>
  <c r="AO75" i="23" a="1"/>
  <c r="AO75" i="23" s="1"/>
  <c r="AO175" i="23" a="1"/>
  <c r="AO175" i="23" s="1"/>
  <c r="AO275" i="23" a="1"/>
  <c r="AO275" i="23" s="1"/>
  <c r="AO86" i="23" a="1"/>
  <c r="AO86" i="23" s="1"/>
  <c r="AO186" i="23" a="1"/>
  <c r="AO186" i="23" s="1"/>
  <c r="AO286" i="23" a="1"/>
  <c r="AO286" i="23" s="1"/>
  <c r="AO37" i="23" a="1"/>
  <c r="AO37" i="23" s="1"/>
  <c r="AO137" i="23" a="1"/>
  <c r="AO137" i="23" s="1"/>
  <c r="AO237" i="23" a="1"/>
  <c r="AO237" i="23" s="1"/>
  <c r="AO38" i="23" a="1"/>
  <c r="AO38" i="23" s="1"/>
  <c r="AO138" i="23" a="1"/>
  <c r="AO138" i="23" s="1"/>
  <c r="AO238" i="23" a="1"/>
  <c r="AO238" i="23" s="1"/>
  <c r="AO39" i="23" a="1"/>
  <c r="AO39" i="23" s="1"/>
  <c r="AO139" i="23" a="1"/>
  <c r="AO139" i="23" s="1"/>
  <c r="AO239" i="23" a="1"/>
  <c r="AO239" i="23" s="1"/>
  <c r="AO40" i="23" a="1"/>
  <c r="AO40" i="23" s="1"/>
  <c r="AO140" i="23" a="1"/>
  <c r="AO140" i="23" s="1"/>
  <c r="AO240" i="23" a="1"/>
  <c r="AO240" i="23" s="1"/>
  <c r="AO41" i="23" a="1"/>
  <c r="AO41" i="23" s="1"/>
  <c r="AO141" i="23" a="1"/>
  <c r="AO141" i="23" s="1"/>
  <c r="AO241" i="23" a="1"/>
  <c r="AO241" i="23" s="1"/>
  <c r="AO52" i="23" a="1"/>
  <c r="AO52" i="23" s="1"/>
  <c r="AO152" i="23" a="1"/>
  <c r="AO152" i="23" s="1"/>
  <c r="AO252" i="23" a="1"/>
  <c r="AO252" i="23" s="1"/>
  <c r="AO63" i="23" a="1"/>
  <c r="AO63" i="23" s="1"/>
  <c r="AO163" i="23" a="1"/>
  <c r="AO163" i="23" s="1"/>
  <c r="AO263" i="23" a="1"/>
  <c r="AO263" i="23" s="1"/>
  <c r="AO74" i="23" a="1"/>
  <c r="AO74" i="23" s="1"/>
  <c r="AO174" i="23" a="1"/>
  <c r="AO174" i="23" s="1"/>
  <c r="AO274" i="23" a="1"/>
  <c r="AO274" i="23" s="1"/>
  <c r="AO85" i="23" a="1"/>
  <c r="AO85" i="23" s="1"/>
  <c r="AO185" i="23" a="1"/>
  <c r="AO185" i="23" s="1"/>
  <c r="AO285" i="23" a="1"/>
  <c r="AO285" i="23" s="1"/>
  <c r="AO96" i="23" a="1"/>
  <c r="AO96" i="23" s="1"/>
  <c r="AO196" i="23" a="1"/>
  <c r="AO196" i="23" s="1"/>
  <c r="AO310" i="23" a="1"/>
  <c r="AO310" i="23" s="1"/>
  <c r="AO47" i="23" a="1"/>
  <c r="AO47" i="23" s="1"/>
  <c r="AO147" i="23" a="1"/>
  <c r="AO147" i="23" s="1"/>
  <c r="AO247" i="23" a="1"/>
  <c r="AO247" i="23" s="1"/>
  <c r="AO48" i="23" a="1"/>
  <c r="AO48" i="23" s="1"/>
  <c r="AO148" i="23" a="1"/>
  <c r="AO148" i="23" s="1"/>
  <c r="AO248" i="23" a="1"/>
  <c r="AO248" i="23" s="1"/>
  <c r="AO49" i="23" a="1"/>
  <c r="AO49" i="23" s="1"/>
  <c r="AO149" i="23" a="1"/>
  <c r="AO149" i="23" s="1"/>
  <c r="AO249" i="23" a="1"/>
  <c r="AO249" i="23" s="1"/>
  <c r="AO50" i="23" a="1"/>
  <c r="AO50" i="23" s="1"/>
  <c r="AO150" i="23" a="1"/>
  <c r="AO150" i="23" s="1"/>
  <c r="AO250" i="23" a="1"/>
  <c r="AO250" i="23" s="1"/>
  <c r="AO51" i="23" a="1"/>
  <c r="AO51" i="23" s="1"/>
  <c r="AO151" i="23" a="1"/>
  <c r="AO151" i="23" s="1"/>
  <c r="AO251" i="23" a="1"/>
  <c r="AO251" i="23" s="1"/>
  <c r="AO62" i="23" a="1"/>
  <c r="AO62" i="23" s="1"/>
  <c r="AO162" i="23" a="1"/>
  <c r="AO162" i="23" s="1"/>
  <c r="AO262" i="23" a="1"/>
  <c r="AO262" i="23" s="1"/>
  <c r="AO73" i="23" a="1"/>
  <c r="AO73" i="23" s="1"/>
  <c r="AO173" i="23" a="1"/>
  <c r="AO173" i="23" s="1"/>
  <c r="AO273" i="23" a="1"/>
  <c r="AO273" i="23" s="1"/>
  <c r="AO84" i="23" a="1"/>
  <c r="AO84" i="23" s="1"/>
  <c r="AO184" i="23" a="1"/>
  <c r="AO184" i="23" s="1"/>
  <c r="AO284" i="23" a="1"/>
  <c r="AO284" i="23" s="1"/>
  <c r="AO95" i="23" a="1"/>
  <c r="AO95" i="23" s="1"/>
  <c r="AO195" i="23" a="1"/>
  <c r="AO195" i="23" s="1"/>
  <c r="AO295" i="23" a="1"/>
  <c r="AO295" i="23" s="1"/>
  <c r="AO106" i="23" a="1"/>
  <c r="AO106" i="23" s="1"/>
  <c r="AO206" i="23" a="1"/>
  <c r="AO206" i="23" s="1"/>
  <c r="AO57" i="23" a="1"/>
  <c r="AO57" i="23" s="1"/>
  <c r="AO157" i="23" a="1"/>
  <c r="AO157" i="23" s="1"/>
  <c r="AO257" i="23" a="1"/>
  <c r="AO257" i="23" s="1"/>
  <c r="AO58" i="23" a="1"/>
  <c r="AO58" i="23" s="1"/>
  <c r="AO158" i="23" a="1"/>
  <c r="AO158" i="23" s="1"/>
  <c r="AO258" i="23" a="1"/>
  <c r="AO258" i="23" s="1"/>
  <c r="AO59" i="23" a="1"/>
  <c r="AO59" i="23" s="1"/>
  <c r="AO159" i="23" a="1"/>
  <c r="AO159" i="23" s="1"/>
  <c r="AO259" i="23" a="1"/>
  <c r="AO259" i="23" s="1"/>
  <c r="AO60" i="23" a="1"/>
  <c r="AO60" i="23" s="1"/>
  <c r="AO160" i="23" a="1"/>
  <c r="AO160" i="23" s="1"/>
  <c r="AO260" i="23" a="1"/>
  <c r="AO260" i="23" s="1"/>
  <c r="AO61" i="23" a="1"/>
  <c r="AO61" i="23" s="1"/>
  <c r="AO161" i="23" a="1"/>
  <c r="AO161" i="23" s="1"/>
  <c r="AO261" i="23" a="1"/>
  <c r="AO261" i="23" s="1"/>
  <c r="AO72" i="23" a="1"/>
  <c r="AO72" i="23" s="1"/>
  <c r="AO172" i="23" a="1"/>
  <c r="AO172" i="23" s="1"/>
  <c r="AO272" i="23" a="1"/>
  <c r="AO272" i="23" s="1"/>
  <c r="AO83" i="23" a="1"/>
  <c r="AO83" i="23" s="1"/>
  <c r="AO183" i="23" a="1"/>
  <c r="AO183" i="23" s="1"/>
  <c r="AO283" i="23" a="1"/>
  <c r="AO283" i="23" s="1"/>
  <c r="AO94" i="23" a="1"/>
  <c r="AO94" i="23" s="1"/>
  <c r="AO194" i="23" a="1"/>
  <c r="AO194" i="23" s="1"/>
  <c r="AO294" i="23" a="1"/>
  <c r="AO294" i="23" s="1"/>
  <c r="AO105" i="23" a="1"/>
  <c r="AO105" i="23" s="1"/>
  <c r="AO205" i="23" a="1"/>
  <c r="AO205" i="23" s="1"/>
  <c r="AO16" i="23" a="1"/>
  <c r="AO16" i="23" s="1"/>
  <c r="AO116" i="23" a="1"/>
  <c r="AO116" i="23" s="1"/>
  <c r="AO216" i="23" a="1"/>
  <c r="AO216" i="23" s="1"/>
  <c r="AO67" i="23" a="1"/>
  <c r="AO67" i="23" s="1"/>
  <c r="AO167" i="23" a="1"/>
  <c r="AO167" i="23" s="1"/>
  <c r="AO267" i="23" a="1"/>
  <c r="AO267" i="23" s="1"/>
  <c r="AO68" i="23" a="1"/>
  <c r="AO68" i="23" s="1"/>
  <c r="AO168" i="23" a="1"/>
  <c r="AO168" i="23" s="1"/>
  <c r="AO268" i="23" a="1"/>
  <c r="AO268" i="23" s="1"/>
  <c r="AO69" i="23" a="1"/>
  <c r="AO69" i="23" s="1"/>
  <c r="AO169" i="23" a="1"/>
  <c r="AO169" i="23" s="1"/>
  <c r="AO269" i="23" a="1"/>
  <c r="AO269" i="23" s="1"/>
  <c r="AO70" i="23" a="1"/>
  <c r="AO70" i="23" s="1"/>
  <c r="AO170" i="23" a="1"/>
  <c r="AO170" i="23" s="1"/>
  <c r="AO270" i="23" a="1"/>
  <c r="AO270" i="23" s="1"/>
  <c r="AO71" i="23" a="1"/>
  <c r="AO71" i="23" s="1"/>
  <c r="AO171" i="23" a="1"/>
  <c r="AO171" i="23" s="1"/>
  <c r="AO271" i="23" a="1"/>
  <c r="AO271" i="23" s="1"/>
  <c r="AO82" i="23" a="1"/>
  <c r="AO82" i="23" s="1"/>
  <c r="AO182" i="23" a="1"/>
  <c r="AO182" i="23" s="1"/>
  <c r="AO282" i="23" a="1"/>
  <c r="AO282" i="23" s="1"/>
  <c r="AO93" i="23" a="1"/>
  <c r="AO93" i="23" s="1"/>
  <c r="AO193" i="23" a="1"/>
  <c r="AO193" i="23" s="1"/>
  <c r="AO293" i="23" a="1"/>
  <c r="AO293" i="23" s="1"/>
  <c r="AO104" i="23" a="1"/>
  <c r="AO104" i="23" s="1"/>
  <c r="AO204" i="23" a="1"/>
  <c r="AO204" i="23" s="1"/>
  <c r="AO15" i="23" a="1"/>
  <c r="AO15" i="23" s="1"/>
  <c r="AO115" i="23" a="1"/>
  <c r="AO115" i="23" s="1"/>
  <c r="AO215" i="23" a="1"/>
  <c r="AO215" i="23" s="1"/>
  <c r="AO26" i="23" a="1"/>
  <c r="AO26" i="23" s="1"/>
  <c r="AO126" i="23" a="1"/>
  <c r="AO126" i="23" s="1"/>
  <c r="AO226" i="23" a="1"/>
  <c r="AO226" i="23" s="1"/>
  <c r="AO77" i="23" a="1"/>
  <c r="AO77" i="23" s="1"/>
  <c r="AO177" i="23" a="1"/>
  <c r="AO177" i="23" s="1"/>
  <c r="AO277" i="23" a="1"/>
  <c r="AO277" i="23" s="1"/>
  <c r="AO78" i="23" a="1"/>
  <c r="AO78" i="23" s="1"/>
  <c r="AO178" i="23" a="1"/>
  <c r="AO178" i="23" s="1"/>
  <c r="AO278" i="23" a="1"/>
  <c r="AO278" i="23" s="1"/>
  <c r="AO79" i="23" a="1"/>
  <c r="AO79" i="23" s="1"/>
  <c r="AO179" i="23" a="1"/>
  <c r="AO179" i="23" s="1"/>
  <c r="AO279" i="23" a="1"/>
  <c r="AO279" i="23" s="1"/>
  <c r="AO80" i="23" a="1"/>
  <c r="AO80" i="23" s="1"/>
  <c r="AO180" i="23" a="1"/>
  <c r="AO180" i="23" s="1"/>
  <c r="AO280" i="23" a="1"/>
  <c r="AO280" i="23" s="1"/>
  <c r="AO81" i="23" a="1"/>
  <c r="AO81" i="23" s="1"/>
  <c r="AO181" i="23" a="1"/>
  <c r="AO181" i="23" s="1"/>
  <c r="AO281" i="23" a="1"/>
  <c r="AO281" i="23" s="1"/>
  <c r="AO92" i="23" a="1"/>
  <c r="AO92" i="23" s="1"/>
  <c r="AO192" i="23" a="1"/>
  <c r="AO192" i="23" s="1"/>
  <c r="AO292" i="23" a="1"/>
  <c r="AO292" i="23" s="1"/>
  <c r="AO103" i="23" a="1"/>
  <c r="AO103" i="23" s="1"/>
  <c r="AO203" i="23" a="1"/>
  <c r="AO203" i="23" s="1"/>
  <c r="AO14" i="23" a="1"/>
  <c r="AO14" i="23" s="1"/>
  <c r="AO114" i="23" a="1"/>
  <c r="AO114" i="23" s="1"/>
  <c r="AO214" i="23" a="1"/>
  <c r="AO214" i="23" s="1"/>
  <c r="AO25" i="23" a="1"/>
  <c r="AO25" i="23" s="1"/>
  <c r="AO125" i="23" a="1"/>
  <c r="AO125" i="23" s="1"/>
  <c r="AO225" i="23" a="1"/>
  <c r="AO225" i="23" s="1"/>
  <c r="AO36" i="23" a="1"/>
  <c r="AO36" i="23" s="1"/>
  <c r="AO136" i="23" a="1"/>
  <c r="AO136" i="23" s="1"/>
  <c r="AO236" i="23" a="1"/>
  <c r="AO236" i="23" s="1"/>
  <c r="AO87" i="23" a="1"/>
  <c r="AO87" i="23" s="1"/>
  <c r="AO187" i="23" a="1"/>
  <c r="AO187" i="23" s="1"/>
  <c r="AO287" i="23" a="1"/>
  <c r="AO287" i="23" s="1"/>
  <c r="AO88" i="23" a="1"/>
  <c r="AO88" i="23" s="1"/>
  <c r="AO188" i="23" a="1"/>
  <c r="AO188" i="23" s="1"/>
  <c r="AO288" i="23" a="1"/>
  <c r="AO288" i="23" s="1"/>
  <c r="AO89" i="23" a="1"/>
  <c r="AO89" i="23" s="1"/>
  <c r="AO189" i="23" a="1"/>
  <c r="AO189" i="23" s="1"/>
  <c r="AO289" i="23" a="1"/>
  <c r="AO289" i="23" s="1"/>
  <c r="AO90" i="23" a="1"/>
  <c r="AO90" i="23" s="1"/>
  <c r="AO190" i="23" a="1"/>
  <c r="AO190" i="23" s="1"/>
  <c r="AO290" i="23" a="1"/>
  <c r="AO290" i="23" s="1"/>
  <c r="AO91" i="23" a="1"/>
  <c r="AO91" i="23" s="1"/>
  <c r="AO191" i="23" a="1"/>
  <c r="AO191" i="23" s="1"/>
  <c r="AO291" i="23" a="1"/>
  <c r="AO291" i="23" s="1"/>
  <c r="AO102" i="23" a="1"/>
  <c r="AO102" i="23" s="1"/>
  <c r="AO202" i="23" a="1"/>
  <c r="AO202" i="23" s="1"/>
  <c r="AO13" i="23" a="1"/>
  <c r="AO13" i="23" s="1"/>
  <c r="AO113" i="23" a="1"/>
  <c r="AO113" i="23" s="1"/>
  <c r="AO213" i="23" a="1"/>
  <c r="AO213" i="23" s="1"/>
  <c r="AO24" i="23" a="1"/>
  <c r="AO24" i="23" s="1"/>
  <c r="AO124" i="23" a="1"/>
  <c r="AO124" i="23" s="1"/>
  <c r="AO224" i="23" a="1"/>
  <c r="AO224" i="23" s="1"/>
  <c r="AO35" i="23" a="1"/>
  <c r="AO35" i="23" s="1"/>
  <c r="AO135" i="23" a="1"/>
  <c r="AO135" i="23" s="1"/>
  <c r="AO235" i="23" a="1"/>
  <c r="AO235" i="23" s="1"/>
  <c r="AO46" i="23" a="1"/>
  <c r="AO46" i="23" s="1"/>
  <c r="AO146" i="23" a="1"/>
  <c r="AO146" i="23" s="1"/>
  <c r="AO246" i="23" a="1"/>
  <c r="AO24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Lizet Vega</author>
  </authors>
  <commentList>
    <comment ref="AK4" authorId="0" shapeId="0" xr:uid="{F99D787E-8D31-46C8-A8D9-2CD11B8A6E15}">
      <text>
        <r>
          <rPr>
            <b/>
            <sz val="9"/>
            <color rgb="FF000000"/>
            <rFont val="Tahoma"/>
            <family val="2"/>
          </rPr>
          <t>Lizet Vega: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colocar PO porque se vuelan</t>
        </r>
      </text>
    </comment>
    <comment ref="AK10" authorId="0" shapeId="0" xr:uid="{C0F47B38-7A6F-4094-A6E8-55E7FA7B8FBD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K19" authorId="0" shapeId="0" xr:uid="{54CA731F-2F56-475F-8E6E-85717B0862B6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K48" authorId="0" shapeId="0" xr:uid="{AD4BBFD3-84E1-4BF9-A2D5-5CB05A384E8E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N49" authorId="0" shapeId="0" xr:uid="{F1D34979-CFAB-483B-BAA6-5F5C372688EB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en nov: dic + nov y loque falta a 350</t>
        </r>
      </text>
    </comment>
    <comment ref="AK117" authorId="0" shapeId="0" xr:uid="{E0B2CDC8-75E4-442E-94A6-DCC1F76B2EDE}">
      <text>
        <r>
          <rPr>
            <b/>
            <sz val="9"/>
            <color rgb="FF000000"/>
            <rFont val="Tahoma"/>
            <family val="2"/>
          </rPr>
          <t>Lizet Vega: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colocar PO porque se vuelan</t>
        </r>
      </text>
    </comment>
    <comment ref="AK118" authorId="0" shapeId="0" xr:uid="{B1951F5F-A2CB-40F7-8608-F7796B1B5E94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K119" authorId="0" shapeId="0" xr:uid="{BF64FF58-55D5-44C9-8E84-5695F9EC1179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<sst xmlns="http://schemas.openxmlformats.org/spreadsheetml/2006/main" count="41216" uniqueCount="4399">
  <si>
    <t>Marca</t>
  </si>
  <si>
    <t>SKU Retail</t>
  </si>
  <si>
    <t xml:space="preserve">ITEM </t>
  </si>
  <si>
    <t>UPC</t>
  </si>
  <si>
    <t>Descripción</t>
  </si>
  <si>
    <t>Categoría</t>
  </si>
  <si>
    <t>Sub Categoría</t>
  </si>
  <si>
    <t>Clase</t>
  </si>
  <si>
    <t>OH Retail</t>
  </si>
  <si>
    <t>Retail</t>
  </si>
  <si>
    <t>Cost</t>
  </si>
  <si>
    <t>Status ACA</t>
  </si>
  <si>
    <t>Status Retail</t>
  </si>
  <si>
    <t>FCST Jun</t>
  </si>
  <si>
    <t>FCST Jul</t>
  </si>
  <si>
    <t>FCST Aug</t>
  </si>
  <si>
    <t>FCST Sep</t>
  </si>
  <si>
    <t>FCST Oct</t>
  </si>
  <si>
    <t>FCST Nov</t>
  </si>
  <si>
    <t>FCST Dec</t>
  </si>
  <si>
    <t>Quikcell</t>
  </si>
  <si>
    <t>N.00729720</t>
  </si>
  <si>
    <t>QC-LIQUIDG</t>
  </si>
  <si>
    <t>Quikcell Ultra LIQUID GLASS Screen Protector</t>
  </si>
  <si>
    <t>Micas</t>
  </si>
  <si>
    <t>UNIVERSAL</t>
  </si>
  <si>
    <t>Universal</t>
  </si>
  <si>
    <t>ATT</t>
  </si>
  <si>
    <t>Active</t>
  </si>
  <si>
    <t>N.00730320</t>
  </si>
  <si>
    <t>QCVPA2005</t>
  </si>
  <si>
    <t>846537091964</t>
  </si>
  <si>
    <t>Quikcell 37W DUAL PORT A+C CAR CHARGER - Black</t>
  </si>
  <si>
    <t>Others</t>
  </si>
  <si>
    <t>Car Charger</t>
  </si>
  <si>
    <t>37W</t>
  </si>
  <si>
    <t>N.00729210</t>
  </si>
  <si>
    <t>QCC3FT-BLK</t>
  </si>
  <si>
    <t>846537097690</t>
  </si>
  <si>
    <t>Quikcell USB-C to USB-C cable 3 ft. 3A current; PVC+Nylon</t>
  </si>
  <si>
    <t>Type C - Type C</t>
  </si>
  <si>
    <t>3 ft</t>
  </si>
  <si>
    <t>N.00729180</t>
  </si>
  <si>
    <t>QCC6FT-BLK</t>
  </si>
  <si>
    <t>846537077067</t>
  </si>
  <si>
    <t>Quikcell CHARGE &amp; SYNC CABLE USB-C to USB-C - 6 ft - Black</t>
  </si>
  <si>
    <t>6 ft</t>
  </si>
  <si>
    <t>N.00732660</t>
  </si>
  <si>
    <t>QCPD25W-WT</t>
  </si>
  <si>
    <t>Quikcell PD 25W Single USB-C Port Wall Charger White</t>
  </si>
  <si>
    <t>Wall charger</t>
  </si>
  <si>
    <t>25W</t>
  </si>
  <si>
    <t>N.00732690</t>
  </si>
  <si>
    <t>QCPD35W-WT</t>
  </si>
  <si>
    <t>Quikcell 35W PD A+C Dual Ports Wall Charger White</t>
  </si>
  <si>
    <t>35W</t>
  </si>
  <si>
    <t>Speck</t>
  </si>
  <si>
    <t>N.00734160</t>
  </si>
  <si>
    <t>150972-3240</t>
  </si>
  <si>
    <t>Speck Presidio Perfect-Clear  iPhone 17 Pro Clear</t>
  </si>
  <si>
    <t>Cases iPhone</t>
  </si>
  <si>
    <t>iPhone 17</t>
  </si>
  <si>
    <t>iPhone 17 Pro</t>
  </si>
  <si>
    <t>N.00730290</t>
  </si>
  <si>
    <t>QCPD25W</t>
  </si>
  <si>
    <t>Quikcell PD 25W Single USB-C Port Wall Charger</t>
  </si>
  <si>
    <t>Discontinued</t>
  </si>
  <si>
    <t>N.00730260</t>
  </si>
  <si>
    <t>QCPD35W</t>
  </si>
  <si>
    <t>Quikcell 35W PD A+C Dual Ports Wall Charger</t>
  </si>
  <si>
    <t>N.00734190</t>
  </si>
  <si>
    <t>150983-3199</t>
  </si>
  <si>
    <t>840168546541</t>
  </si>
  <si>
    <t>Speck Presidio Perfect-Clear Grip + Cl Clear/Clear/Silver Iphone 17 Pro Max</t>
  </si>
  <si>
    <t>iPhone 17 Pro Max</t>
  </si>
  <si>
    <t>N.00729570</t>
  </si>
  <si>
    <t>150491-5085</t>
  </si>
  <si>
    <t>840168534944</t>
  </si>
  <si>
    <t>Speck GemShell® iPhone 15</t>
  </si>
  <si>
    <t>iPhone 15</t>
  </si>
  <si>
    <t>iPhone 16e / 15 / 14 / 13</t>
  </si>
  <si>
    <t>N.00729600</t>
  </si>
  <si>
    <t>150443-3199</t>
  </si>
  <si>
    <t>840168532865</t>
  </si>
  <si>
    <t>Speck Presidio® Perfect-Clear Grip Magsafe® Clicklock™ Clear/Clear/Chrome iPhone 15</t>
  </si>
  <si>
    <t>iPhone</t>
  </si>
  <si>
    <t>N.00734040</t>
  </si>
  <si>
    <t>150978-9221</t>
  </si>
  <si>
    <t>840168546473</t>
  </si>
  <si>
    <t>Speck Presidio Lux iPhone 17 Pro Glitter/Gold</t>
  </si>
  <si>
    <t>N.00734280</t>
  </si>
  <si>
    <t>150976-D143</t>
  </si>
  <si>
    <t>840168546428</t>
  </si>
  <si>
    <t>Speck Presidio2 Grip + MS iPhone 17 Pro Black</t>
  </si>
  <si>
    <t>N.00734070</t>
  </si>
  <si>
    <t>150987-9221</t>
  </si>
  <si>
    <t>840168546619</t>
  </si>
  <si>
    <t>Speck Presidio Lux iPhone 17 Pro Max Glitter/Gold</t>
  </si>
  <si>
    <t>N.00729660</t>
  </si>
  <si>
    <t>150423-1041</t>
  </si>
  <si>
    <t>840168532148</t>
  </si>
  <si>
    <t>Speck Wallet for MagSafe® Black iPhone 15 Wallet</t>
  </si>
  <si>
    <t>Click Lock</t>
  </si>
  <si>
    <t>Wallet</t>
  </si>
  <si>
    <t>Nomad</t>
  </si>
  <si>
    <t>N.00731970</t>
  </si>
  <si>
    <t>NM01382485</t>
  </si>
  <si>
    <t>856500013824</t>
  </si>
  <si>
    <t>Nomad Rugged Case - iPhone 16 Pro | Atlantic Blue</t>
  </si>
  <si>
    <t>iPhone 16</t>
  </si>
  <si>
    <t>iPhone 16 Pro / iPhone 17</t>
  </si>
  <si>
    <t>N.00732000</t>
  </si>
  <si>
    <t>NM01384885</t>
  </si>
  <si>
    <t>856500013848</t>
  </si>
  <si>
    <t>Nomad Rugged Case - iPhone 16 Pro | Desert</t>
  </si>
  <si>
    <t>N.00731910</t>
  </si>
  <si>
    <t>NM01696285</t>
  </si>
  <si>
    <t>856500016962</t>
  </si>
  <si>
    <t>Nomad Modern Leather Case - iPhone 16 Pro  Brown</t>
  </si>
  <si>
    <t>N.00731940</t>
  </si>
  <si>
    <t>NM01697985</t>
  </si>
  <si>
    <t>856500016979</t>
  </si>
  <si>
    <t>Nomad Modern Leather Case - iPhone 16 Pro  Black</t>
  </si>
  <si>
    <t>N.00732030</t>
  </si>
  <si>
    <t>NM01692485</t>
  </si>
  <si>
    <t>856500016924</t>
  </si>
  <si>
    <t>Nomad Modern Leather Case - iPhone 16 Pro Max | Brown | Nomad Leather</t>
  </si>
  <si>
    <t>iPhone 16 Pro Max</t>
  </si>
  <si>
    <t>N.00732120</t>
  </si>
  <si>
    <t>NM01381785</t>
  </si>
  <si>
    <t>856500013817</t>
  </si>
  <si>
    <t>Nomad Rugged Case - iPhone 16 Pro Max | Desert</t>
  </si>
  <si>
    <t>N.00732090</t>
  </si>
  <si>
    <t>NM01379485</t>
  </si>
  <si>
    <t>856500013794</t>
  </si>
  <si>
    <t>Nomad Rugged Case - iPhone 16 Pro Max | Atlantic Blue</t>
  </si>
  <si>
    <t>N.00732060</t>
  </si>
  <si>
    <t>NM01693185</t>
  </si>
  <si>
    <t>856500016931</t>
  </si>
  <si>
    <t xml:space="preserve">Nomad Modern Leather Case - iPhone 16 Pro Max  Black </t>
  </si>
  <si>
    <t>N.00729300</t>
  </si>
  <si>
    <t>TIN2006</t>
  </si>
  <si>
    <t>846537077494</t>
  </si>
  <si>
    <t>Quikcell Apple iPhone 12/12 Pro ICON TINT Transparent Case - Smoke</t>
  </si>
  <si>
    <t>iPhone 12</t>
  </si>
  <si>
    <t>iPhone 12/iPhone 12 Pro</t>
  </si>
  <si>
    <t>N.00729330</t>
  </si>
  <si>
    <t>TIN2059-M</t>
  </si>
  <si>
    <t>846537083549</t>
  </si>
  <si>
    <t>Quikcell iPhone 13 ICON TINT Transparent Protective Case - Ice</t>
  </si>
  <si>
    <t>iPhone 13</t>
  </si>
  <si>
    <t>N.00729360</t>
  </si>
  <si>
    <t>TIN2058-M</t>
  </si>
  <si>
    <t>846537083532</t>
  </si>
  <si>
    <t>Quikcell iPhone 13 ICON TINT Transparent Protective Case - Smoke</t>
  </si>
  <si>
    <t>N.00729750</t>
  </si>
  <si>
    <t>GQC2017</t>
  </si>
  <si>
    <t>846537077807</t>
  </si>
  <si>
    <t>Quikcell Apple iPhone XR/iPhone 11 TEMPERED GLASS Screen Protection - Clear</t>
  </si>
  <si>
    <t>iPhone 11</t>
  </si>
  <si>
    <t>iPhone 11, iPhone XR</t>
  </si>
  <si>
    <t>N.00729780</t>
  </si>
  <si>
    <t>GQC2010</t>
  </si>
  <si>
    <t>846537077531</t>
  </si>
  <si>
    <t>Quikcell Apple iPhone 12/12 Pro TEMPERED GLASS Screen Protector</t>
  </si>
  <si>
    <t>N.00729810</t>
  </si>
  <si>
    <t>GQC2134</t>
  </si>
  <si>
    <t>846537077104</t>
  </si>
  <si>
    <t>Quikcell Apple iPhone 14 TEMPERED GLASS Screen Protector</t>
  </si>
  <si>
    <t>iPhone 14</t>
  </si>
  <si>
    <t>iPhone 13/ Iphone 14</t>
  </si>
  <si>
    <t>N.00729870</t>
  </si>
  <si>
    <t>GQC2135</t>
  </si>
  <si>
    <t>846537087493</t>
  </si>
  <si>
    <t>Quikcell Tempered Glass Screen Protector for iPhone 14 Pro</t>
  </si>
  <si>
    <t>iPhone 14 Pro</t>
  </si>
  <si>
    <t>N.00729840</t>
  </si>
  <si>
    <t>GQC2137</t>
  </si>
  <si>
    <t>846537087714</t>
  </si>
  <si>
    <t>Quikcell Tempered Glass Screen Protector for iPhone 14 Pro Max</t>
  </si>
  <si>
    <t>iPhone 14 Pro Max</t>
  </si>
  <si>
    <t>N.00729930</t>
  </si>
  <si>
    <t>GQC2184-M</t>
  </si>
  <si>
    <t>846537090950</t>
  </si>
  <si>
    <t>Quikcell Tempered Glass Screen Protector iPhone 15 Plus</t>
  </si>
  <si>
    <t>iPhone 15 Plus</t>
  </si>
  <si>
    <t>N.00729900</t>
  </si>
  <si>
    <t>GQC2182-M</t>
  </si>
  <si>
    <t>846537090738</t>
  </si>
  <si>
    <t>Quikcell Tempered Glass Screen Protector iPhone 15</t>
  </si>
  <si>
    <t>N.00732150</t>
  </si>
  <si>
    <t>GQC2205-M</t>
  </si>
  <si>
    <t>846537093722</t>
  </si>
  <si>
    <t>Quikcell Tempered Glass Screen Protector for iPhone 16</t>
  </si>
  <si>
    <t>N.00732180</t>
  </si>
  <si>
    <t>GQC2206-M</t>
  </si>
  <si>
    <t>846537093852</t>
  </si>
  <si>
    <t>Quikcell Tempered Glass Screen Protector for iPhone 16 Pro</t>
  </si>
  <si>
    <t>iPhone 16 Pro / iPhone 17 / 17 Air</t>
  </si>
  <si>
    <t>N.00732210</t>
  </si>
  <si>
    <t>GQC2208-M</t>
  </si>
  <si>
    <t>846537094095</t>
  </si>
  <si>
    <t>Quikcell Tempered Glass Screen Protector for iPhone 16 Pro Max</t>
  </si>
  <si>
    <t>N.QD3IN1UCMBN</t>
  </si>
  <si>
    <t>DRIVEDOCK</t>
  </si>
  <si>
    <t>846537082122</t>
  </si>
  <si>
    <t>Quikcell Mount+Suction+Vent 2 in 1 air vent Dashboad Car Mount</t>
  </si>
  <si>
    <t>Car Mount</t>
  </si>
  <si>
    <t>N.QDCW3IN1CN</t>
  </si>
  <si>
    <t>N.00729150</t>
  </si>
  <si>
    <t>QLIGHTC6FT</t>
  </si>
  <si>
    <t>Quikcell CHARGE &amp; SYNC CABLE MFi Lightning to USB-C - 6ft - Black</t>
  </si>
  <si>
    <t>Lightning - Type C</t>
  </si>
  <si>
    <t>N.00729270</t>
  </si>
  <si>
    <t>QTRC2009</t>
  </si>
  <si>
    <t>846537085529</t>
  </si>
  <si>
    <t>Quikcell PD 25W single port USB-C output</t>
  </si>
  <si>
    <t>25 W</t>
  </si>
  <si>
    <t>N.00729240</t>
  </si>
  <si>
    <t>QTRC2002</t>
  </si>
  <si>
    <t>846537077012</t>
  </si>
  <si>
    <t>Quikcell DUAL PORT WALL CHARGER 1 USB A 12W + USB C PD 20W - 32W</t>
  </si>
  <si>
    <t>32 W</t>
  </si>
  <si>
    <t>N.QP15W2IN1CN</t>
  </si>
  <si>
    <t>PWERFLIP-BLK</t>
  </si>
  <si>
    <t>846537080722</t>
  </si>
  <si>
    <t>Quikcell POWERFLIP 15W wireless 2-in-1 charger</t>
  </si>
  <si>
    <t>Wireless</t>
  </si>
  <si>
    <t>15 W</t>
  </si>
  <si>
    <t>N.00729420</t>
  </si>
  <si>
    <t>150147-5085</t>
  </si>
  <si>
    <t>840168525034</t>
  </si>
  <si>
    <t>Speck Presidio Perfect Clear Case for iPhone 14 Pro - Clear</t>
  </si>
  <si>
    <t>N.00729390</t>
  </si>
  <si>
    <t>150089-5085</t>
  </si>
  <si>
    <t>840168523016</t>
  </si>
  <si>
    <t>Speck Presidio Perfect Clear Case for iPhone 14 Pro Max - Clear</t>
  </si>
  <si>
    <t>N.00729630</t>
  </si>
  <si>
    <t>150509-5085</t>
  </si>
  <si>
    <t>840168535668</t>
  </si>
  <si>
    <t>Speck GemShell® iPhone 15 Plus</t>
  </si>
  <si>
    <t>N.00729510</t>
  </si>
  <si>
    <t>150451-3199</t>
  </si>
  <si>
    <t>840168533121</t>
  </si>
  <si>
    <t>Speck Presidio® Perfect-Clear Grip Magsafe® Clicklock™ Clear/Clear/Chrome iPhone 15 Pro</t>
  </si>
  <si>
    <t>iPhone 15 Pro</t>
  </si>
  <si>
    <t>N.00729540</t>
  </si>
  <si>
    <t>150447-3205</t>
  </si>
  <si>
    <t>840168532995</t>
  </si>
  <si>
    <t>Speck Presidio®2 Grip Magsafe® Clicklock™ Black / Slate Grey iPhone 15 Pro</t>
  </si>
  <si>
    <t>N.00729450</t>
  </si>
  <si>
    <t>150467-3199</t>
  </si>
  <si>
    <t>840168533640</t>
  </si>
  <si>
    <t>Speck Presidio® Perfect-Clear Grip Magsafe® Clicklock™ Clear/Clear/Chrome iPhone 15 Pro Max</t>
  </si>
  <si>
    <t>iPhone 15 Pro Max</t>
  </si>
  <si>
    <t>N.00729480</t>
  </si>
  <si>
    <t>150463-3205</t>
  </si>
  <si>
    <t>840168533510</t>
  </si>
  <si>
    <t>Speck Presidio®2 Grip Magsafe® Clicklock™ Black / Slate Grey iPhone 15 Pro Max</t>
  </si>
  <si>
    <t>N.00731880</t>
  </si>
  <si>
    <t>150698-9508</t>
  </si>
  <si>
    <t>840168540662</t>
  </si>
  <si>
    <t>Speck iPhone 16 Gemshell Clear/ Platinum Glitter</t>
  </si>
  <si>
    <t>N.00731850</t>
  </si>
  <si>
    <t>150696-5085</t>
  </si>
  <si>
    <t>840168540648</t>
  </si>
  <si>
    <t>Speck iPhone 16 Gemshell Clear/Clear</t>
  </si>
  <si>
    <t>N.00733590</t>
  </si>
  <si>
    <t>150691-3199</t>
  </si>
  <si>
    <t>840168540433</t>
  </si>
  <si>
    <t>Speck iPhone 16 Presidio Perfect Clear +Cl Clear/Chrome Fini</t>
  </si>
  <si>
    <t>N.00731760</t>
  </si>
  <si>
    <t>150706-9221</t>
  </si>
  <si>
    <t>840168540945</t>
  </si>
  <si>
    <t>Speck iPhone 16 Pro Presidio Lux +Cl Clear/Clear /Gold Glitter?</t>
  </si>
  <si>
    <t>N.00731820</t>
  </si>
  <si>
    <t>150703-3258</t>
  </si>
  <si>
    <t>840168544509</t>
  </si>
  <si>
    <t>Speck iPhone 16 Pro Presidio Perfect Clear Clear Frosted Black</t>
  </si>
  <si>
    <t>N.00731790</t>
  </si>
  <si>
    <t>150703-3199</t>
  </si>
  <si>
    <t>840168540846</t>
  </si>
  <si>
    <t>Speck iPhone 16 Pro Presidio Perfect Clear +Cl Clear/Chrome Fini</t>
  </si>
  <si>
    <t>N.00731700</t>
  </si>
  <si>
    <t>150727-3199</t>
  </si>
  <si>
    <t>840168544561</t>
  </si>
  <si>
    <t>Speck iPhone 16 Pro Max Presidio Perfect Clear +Cl Clear/Clear/Chrome Finish/Serene Silver</t>
  </si>
  <si>
    <t>N.00731730</t>
  </si>
  <si>
    <t>150727-3258</t>
  </si>
  <si>
    <t>840168544530</t>
  </si>
  <si>
    <t>Speck iPhone 16 Pro Max Presidio Perfect Clear Clear Frosted Blk</t>
  </si>
  <si>
    <t>N.00731670</t>
  </si>
  <si>
    <t>150730-9221</t>
  </si>
  <si>
    <t>840168543953</t>
  </si>
  <si>
    <t>Speck iPhone 16 Pro Max Presidio Lux +Cl Clear/Gold Glitter</t>
  </si>
  <si>
    <t>N.00734220</t>
  </si>
  <si>
    <t>150958-D143</t>
  </si>
  <si>
    <t>840168546145</t>
  </si>
  <si>
    <t>Speck Presidio2 Grip + MS iPhone 17 Black</t>
  </si>
  <si>
    <t>N.00733980</t>
  </si>
  <si>
    <t>150960-9221</t>
  </si>
  <si>
    <t>840168546190</t>
  </si>
  <si>
    <t>Speck iPhone 17 Presidio Lux +Ms Glitter/Gold Metallic</t>
  </si>
  <si>
    <t>N.00734100</t>
  </si>
  <si>
    <t>150954-3240</t>
  </si>
  <si>
    <t>840168546107</t>
  </si>
  <si>
    <t>Speck Presidio Perfect-Clear + MS iPhone 17 Clear</t>
  </si>
  <si>
    <t>N.00734250</t>
  </si>
  <si>
    <t>150967-D143</t>
  </si>
  <si>
    <t>840168546282</t>
  </si>
  <si>
    <t>Speck Presidio2 Grip + MS iPhone 17 iPhone 17 Air Black</t>
  </si>
  <si>
    <t>iPhone 17 Air</t>
  </si>
  <si>
    <t>N.00734130</t>
  </si>
  <si>
    <t>150963-3240</t>
  </si>
  <si>
    <t>840168546244</t>
  </si>
  <si>
    <t>Speck Presidio Perfect-Clear  iPhone 17 iPhone 17 Air Clear</t>
  </si>
  <si>
    <t>N.00734010</t>
  </si>
  <si>
    <t>150969-9221</t>
  </si>
  <si>
    <t>840168546336</t>
  </si>
  <si>
    <t>Speck iPhone 17 Air Presidio Lux +Ms Glitter/Gold Metallic</t>
  </si>
  <si>
    <t>N.00734310</t>
  </si>
  <si>
    <t>150985-D143</t>
  </si>
  <si>
    <t>840168546565</t>
  </si>
  <si>
    <t>Speck Presidio2 Grip + MS iPhone 17 Pro Max Black</t>
  </si>
  <si>
    <t>N.00729960</t>
  </si>
  <si>
    <t>150596-1212</t>
  </si>
  <si>
    <t>840168538331</t>
  </si>
  <si>
    <t>Speck Tempered Glass iPhone15 Pro</t>
  </si>
  <si>
    <t>N.00729990</t>
  </si>
  <si>
    <t>150598-1212</t>
  </si>
  <si>
    <t>840168538355</t>
  </si>
  <si>
    <t>Speck Tempered Glass iPhone15 Pro Max</t>
  </si>
  <si>
    <t>N.00733500</t>
  </si>
  <si>
    <t>N.00733530</t>
  </si>
  <si>
    <t>N.00733560</t>
  </si>
  <si>
    <t>Tech21</t>
  </si>
  <si>
    <t>N.00731610</t>
  </si>
  <si>
    <t>T21-10857</t>
  </si>
  <si>
    <t>5056586735251</t>
  </si>
  <si>
    <t>Tech21 EvoCrystal w/MagSafe for iPhone 16  - Black</t>
  </si>
  <si>
    <t>N.00731640</t>
  </si>
  <si>
    <t>T21-10860</t>
  </si>
  <si>
    <t>5056586735343</t>
  </si>
  <si>
    <t>Tech21 EvoCrystal w/MagSafe for iPhone 16 - Pink</t>
  </si>
  <si>
    <t>N.00731580</t>
  </si>
  <si>
    <t>T21-10975</t>
  </si>
  <si>
    <t>5056586738795</t>
  </si>
  <si>
    <t>Tech21 EvoCrystal w/MagSafe for iPhone 16 Pro  - Black</t>
  </si>
  <si>
    <t>N.00731550</t>
  </si>
  <si>
    <t>T21-10978</t>
  </si>
  <si>
    <t>5056586738887</t>
  </si>
  <si>
    <t>Tech21 EvoCrystal w/MagSafe for iPhone 16 Pro  - Pink</t>
  </si>
  <si>
    <t>N.00731520</t>
  </si>
  <si>
    <t>T21-11034</t>
  </si>
  <si>
    <t>5056586740569</t>
  </si>
  <si>
    <t>Tech21 EvoCrystal w/MagSafe for iPhone 16 Pro Max - Black</t>
  </si>
  <si>
    <t>N.00731490</t>
  </si>
  <si>
    <t>T21-11037</t>
  </si>
  <si>
    <t>5056586740651</t>
  </si>
  <si>
    <t>Tech21 EvoCrystal w/MagSafe for iPhone 16 Pro Max - Pink</t>
  </si>
  <si>
    <t>150986-D143</t>
  </si>
  <si>
    <t>Speck Presidio2 Grip iPhone 17 Pro Max Black</t>
  </si>
  <si>
    <t>Coppel</t>
  </si>
  <si>
    <t>150697-5085</t>
  </si>
  <si>
    <t>840168540655</t>
  </si>
  <si>
    <t>Speck iPhone 16 Gemshell Grip +Ms Clear/Clear</t>
  </si>
  <si>
    <t>NM014339858</t>
  </si>
  <si>
    <t>Nomad Modern Leather Case - iPhone 17 Pro | Black | Nomad Leather</t>
  </si>
  <si>
    <t>iShop</t>
  </si>
  <si>
    <t>NM014322858</t>
  </si>
  <si>
    <t>Nomad Modern Leather Case - iPhone 17 Pro | Brown | Nomad Leather</t>
  </si>
  <si>
    <t>NM014285858</t>
  </si>
  <si>
    <t>Nomad Modern Leather Case - iPhone 17 Pro Max | Black | Nomad Leather</t>
  </si>
  <si>
    <t>NM014278858</t>
  </si>
  <si>
    <t>Nomad Modern Leather Case - iPhone 17 Pro Max | Brown | Nomad Leather</t>
  </si>
  <si>
    <t>150975-D143</t>
  </si>
  <si>
    <t>Speck Presidio2  + MS iPhone 17 Pro Black/Slate Grey/White</t>
  </si>
  <si>
    <t>151020-3261</t>
  </si>
  <si>
    <t>Speck Presidio2  + MS iPhone 17 Pro Deep Sea/Silver Metallic/Spell Blue</t>
  </si>
  <si>
    <t>150984-D143</t>
  </si>
  <si>
    <t>Speck Presidio2 + MS iPhone 17 Pro Max Black/Slate Grey/White</t>
  </si>
  <si>
    <t>151025-3261</t>
  </si>
  <si>
    <t>Speck Presidio2 + MS iPhone 17 Pro Max Deep Sea/Silver Metallic/Spell Blue</t>
  </si>
  <si>
    <t>150981-3240</t>
  </si>
  <si>
    <t>Speck Presidio Perfect-Clear  iPhone 17 Pro Max Clear</t>
  </si>
  <si>
    <t>T21-11323</t>
  </si>
  <si>
    <t>Tech21 EvoClear iPhone 17 Pro Clear</t>
  </si>
  <si>
    <t>T21-11334</t>
  </si>
  <si>
    <t>Tech21 EvoClear iPhone 17 Pro Max Clear</t>
  </si>
  <si>
    <t>151119-5085</t>
  </si>
  <si>
    <t>Speck  Presidio Perfect Clear Fold + MagSafe  Clear  iPhone 18 FOLD</t>
  </si>
  <si>
    <t>iPhone 18</t>
  </si>
  <si>
    <t>iPhone 18 Fold</t>
  </si>
  <si>
    <t>New</t>
  </si>
  <si>
    <t>151098-3240</t>
  </si>
  <si>
    <t>Speck  Presidio Perfect Clear + C-MagSafe/CC  Clear  iPhone 18 Pro</t>
  </si>
  <si>
    <t>iPhone 18 Pro</t>
  </si>
  <si>
    <t>151096-D143</t>
  </si>
  <si>
    <t>Speck  Presidio2 Grip + MagSafe/CC  Black  iPhone 18 Pro</t>
  </si>
  <si>
    <t>151096-3288</t>
  </si>
  <si>
    <t>Speck  Presidio2 Grip + MagSafe/CC  Sable  iPhone 18 Pro</t>
  </si>
  <si>
    <t>151096-3261</t>
  </si>
  <si>
    <t>Speck  Presidio2 Grip + MagSafe/CC  Deep Sea  iPhone 18 Pro</t>
  </si>
  <si>
    <t>151104-9984</t>
  </si>
  <si>
    <t>Speck  Presidio Lux Grip + C-MagSafe/CC  Obsidian  iPhone 18 Pro</t>
  </si>
  <si>
    <t>151110-3240</t>
  </si>
  <si>
    <t>Speck  Presidio Perfect Clear + C-MagSafe/CC  Clear  iPhone 18 Pro Max</t>
  </si>
  <si>
    <t>iPhone 18 Pro Max</t>
  </si>
  <si>
    <t>151108-D143</t>
  </si>
  <si>
    <t>Speck  Presidio2 Grip + MagSafe/CC  Black  iPhone 18 Pro Max</t>
  </si>
  <si>
    <t>151108-3288</t>
  </si>
  <si>
    <t>Speck  Presidio2 Grip + MagSafe/CC  Sable  iPhone 18 Pro Max</t>
  </si>
  <si>
    <t>151108-3261</t>
  </si>
  <si>
    <t>Speck  Presidio2 Grip + MagSafe/CC  Deep Sea  iPhone 18 Pro Max</t>
  </si>
  <si>
    <t>151116-9984</t>
  </si>
  <si>
    <t>Speck  Presidio Lux Grip + C-MagSafe/CC  Obsidian  iPhone 18 Pro Max</t>
  </si>
  <si>
    <t>151117-3320</t>
  </si>
  <si>
    <t>Speck  Presidio Lux + MagSafe/CC  Mod Geo Pink  iPhone 18 Pro Max</t>
  </si>
  <si>
    <t>151117-3319</t>
  </si>
  <si>
    <t>Speck Apple AP-1042 Presidio Lux + MagSafe/CC - Super Glitter Pink - Blue</t>
  </si>
  <si>
    <t>T21-11730</t>
  </si>
  <si>
    <t>Tech21  EvoClear w/MagSafe  Clear  iPhone 18 FOLD</t>
  </si>
  <si>
    <t>T21-11655</t>
  </si>
  <si>
    <t>Tech21  EvoClear w/C-MagSafe/CC  Clear  iPhone 18 Pro</t>
  </si>
  <si>
    <t>T21-11740</t>
  </si>
  <si>
    <t>Tech21 Apple AP-1041 EvoClear w/C-MagSafe/CC - Mandala Pattern</t>
  </si>
  <si>
    <t>T21-11615</t>
  </si>
  <si>
    <t>Tech21  EvoGuard w/MagSafe/CC  Clear  iPhone 18 Pro</t>
  </si>
  <si>
    <t>T21-11612</t>
  </si>
  <si>
    <t>Tech21  EvoGuard w/MagSafe/CC  Black  iPhone 18 Pro</t>
  </si>
  <si>
    <t>T21-11613</t>
  </si>
  <si>
    <t>Tech21  EvoGuard w/MagSafe/CC  Orchid  iPhone 18 Pro</t>
  </si>
  <si>
    <t>T21-11658</t>
  </si>
  <si>
    <t>Tech21 Apple AP-1041 EvoSparkle w/C-MagSafe/CC - Leopard Party Silver</t>
  </si>
  <si>
    <t>T21-11617</t>
  </si>
  <si>
    <t>Tech21 Apple AP-1041 EvoPulse Fauxven w/MagSafe/CC - Black</t>
  </si>
  <si>
    <t>T21-11714</t>
  </si>
  <si>
    <t>Tech21  EvoClear w/C-MagSafe/CC  Clear  iPhone 18 Pro Max</t>
  </si>
  <si>
    <t>T21-11741</t>
  </si>
  <si>
    <t>Tech21 Apple AP-1042 EvoClear w/C-MagSafe/CC - Mandala Pattern</t>
  </si>
  <si>
    <t>T21-11674</t>
  </si>
  <si>
    <t>Tech21  EvoGuard w/MagSafe/CC  Clear  iPhone 18 Pro Max</t>
  </si>
  <si>
    <t>T21-11671</t>
  </si>
  <si>
    <t>Tech21  EvoGuard w/MagSafe/CC  Black  iPhone 18 Pro Max</t>
  </si>
  <si>
    <t>T21-11672</t>
  </si>
  <si>
    <t>Tech21  EvoGuard w/MagSafe/CC  Orchid  iPhone 18 Pro Max</t>
  </si>
  <si>
    <t>T21-11717</t>
  </si>
  <si>
    <t>Tech21 Apple AP-1042 EvoSparkle w/C-MagSafe/CC - Leopard Party Silver</t>
  </si>
  <si>
    <t>T21-11676</t>
  </si>
  <si>
    <t>Tech21 Apple AP-1042 EvoPulse Fauxven w/MagSafe/CC - Black</t>
  </si>
  <si>
    <t>T21-11703</t>
  </si>
  <si>
    <t>Tech21  EvoCrystal w/C-MagSafe/CC  Quiet Blush  iPhone 18 Pro Max</t>
  </si>
  <si>
    <t>T21-11702</t>
  </si>
  <si>
    <t>Tech21  EvoCrystal w/C-MagSafe/CC  Quartz Pink  iPhone 18 Pro Max</t>
  </si>
  <si>
    <t>T21-11707</t>
  </si>
  <si>
    <t>Tech21  EvoCrystal w/C-MagSafe/CC  Jelly Teal  iPhone 18 Pro Max</t>
  </si>
  <si>
    <t>TB-Nomad-Fold</t>
  </si>
  <si>
    <t>Nomad iPhone 2026 Fold</t>
  </si>
  <si>
    <t>NM009254858</t>
  </si>
  <si>
    <t>Nomad Modern Leather Case - iPhone 18 Pro | Black | Nomad Leather</t>
  </si>
  <si>
    <t>NM009247858</t>
  </si>
  <si>
    <t>Nomad Modern Leather Case - iPhone 18 Pro | Brown | Nomad Leather</t>
  </si>
  <si>
    <t>NM009179858</t>
  </si>
  <si>
    <t>Nomad Modern Leather Case - iPhone 18 Pro Max | Black | Nomad Leather</t>
  </si>
  <si>
    <t>NM009162858</t>
  </si>
  <si>
    <t>Nomad Modern Leather Case - iPhone 18 Pro Max | Brown | Nomad Leather</t>
  </si>
  <si>
    <t>NM011291858</t>
  </si>
  <si>
    <t>Nomad Modern Leather Case - Airpods Pro 3 | Black | Horween</t>
  </si>
  <si>
    <t>Cases Airpods</t>
  </si>
  <si>
    <t>Airpods</t>
  </si>
  <si>
    <t>Airpods Pro 3</t>
  </si>
  <si>
    <t>NM011284858</t>
  </si>
  <si>
    <t>Nomad Modern Leather Case - Airpods Pro 3 | Rustic Brown | Horween</t>
  </si>
  <si>
    <t>NM1Am10000</t>
  </si>
  <si>
    <t>Nomad Sport Strap - 45/44mm/42mm | M/L | Black | FKM | V2</t>
  </si>
  <si>
    <t>Apple Watch</t>
  </si>
  <si>
    <t>49/45/44/42 mm</t>
  </si>
  <si>
    <t>NM00736685</t>
  </si>
  <si>
    <t>Nomad Sport Band - 45mm | Ultra Orange</t>
  </si>
  <si>
    <t>NM014919858</t>
  </si>
  <si>
    <t>Nomad Sport Band - 49/45/44mm/42mm | M/L | Naval</t>
  </si>
  <si>
    <t>NM014803858</t>
  </si>
  <si>
    <t>Nomad Rocky Point Band - 46mm/49mm | Storm | Black Hardware</t>
  </si>
  <si>
    <t>NM014827858</t>
  </si>
  <si>
    <t>Nomad Rocky Point Band - 46mm/49mm | Atlantic | Black Hardware</t>
  </si>
  <si>
    <t>150226-7265</t>
  </si>
  <si>
    <t>Speck Balance Folio Case for iPad 10th Gen - Plumberry/Crushed Purple/Crepe Pink</t>
  </si>
  <si>
    <t>Cases iPad</t>
  </si>
  <si>
    <t>iPad</t>
  </si>
  <si>
    <t>iPad 10th /11th - 10.9"/11" (2022-2025)</t>
  </si>
  <si>
    <t>150226-9969</t>
  </si>
  <si>
    <t>Speck Balance Folio Case for iPad 10th Gen - Almond Milk /Mocha/Charcoal</t>
  </si>
  <si>
    <t>150226-D143</t>
  </si>
  <si>
    <t>Speck Balance Folio Case for iPad 10th Gen - Black/Black/White</t>
  </si>
  <si>
    <t>150989-3267</t>
  </si>
  <si>
    <t>Speck Balance Folio iPad 11" (2022-2025) Ceramic Grey/Autumn Sky/Black</t>
  </si>
  <si>
    <t>142573-1050</t>
  </si>
  <si>
    <t>Speck Balance Folio with Microban for iPad mini 6 - Black</t>
  </si>
  <si>
    <t>iPad mini 6</t>
  </si>
  <si>
    <t>140999-1050</t>
  </si>
  <si>
    <t>Speck Presidio Pro Folio Case for iPad Pro 11" 2/M1/M2 /Air 10.9" 4/5 - Black</t>
  </si>
  <si>
    <t>iPad Pro 11" 2/3</t>
  </si>
  <si>
    <t>140548-1050</t>
  </si>
  <si>
    <t>Speck Balance Folio Case with Microban for iPad Pro 11" M1/Air 10.9" - Black</t>
  </si>
  <si>
    <t>iPad Pro 11" 2/3/4/Air 4/5</t>
  </si>
  <si>
    <t>140548-7265</t>
  </si>
  <si>
    <t>Speck Balance Folio for iPad Air 10.9"/Pro 11" - Plumberry Purple/Crushed Purple/C</t>
  </si>
  <si>
    <t>150525-D143</t>
  </si>
  <si>
    <t>Speck BALANCE FOLIO APPLE 11" IPAD PRO CASES - Black</t>
  </si>
  <si>
    <t>iPad Pro 11" M3/M4</t>
  </si>
  <si>
    <t>150527-D143</t>
  </si>
  <si>
    <t>Speck BALANCE FOLIO APPLE 13" IPAD PRO CASES - Black</t>
  </si>
  <si>
    <t>iPad Pro 13" M4</t>
  </si>
  <si>
    <t>150225-9992</t>
  </si>
  <si>
    <t>Speck Smartshell Macbook Air M2/M3 Clear/Clear/Sweatergrey</t>
  </si>
  <si>
    <t>Cases Macbook</t>
  </si>
  <si>
    <t>Macbook</t>
  </si>
  <si>
    <t>MacBook Air 13" M4/M3/M2</t>
  </si>
  <si>
    <t>150225-3085</t>
  </si>
  <si>
    <t>Speck Smartshell Case for Macbook Air 13" M2 2022 - Obsidian</t>
  </si>
  <si>
    <t>150225-3086</t>
  </si>
  <si>
    <t>Speck Smartshell Macbook Air M2/M3 Cozy Pink/Cozy Pink/Swtrgrey</t>
  </si>
  <si>
    <t>150584-9992</t>
  </si>
  <si>
    <t>Speck Smartshell for Mackbook Air 15" - Clear/Sweater Grey</t>
  </si>
  <si>
    <t>MacBook Air 15" M2/M3</t>
  </si>
  <si>
    <t>150584-3085</t>
  </si>
  <si>
    <t>Speck Smartshell for Mackbook Air 15" - Obsidian/Sweater Grey</t>
  </si>
  <si>
    <t>144896-9352</t>
  </si>
  <si>
    <t>Speck Smartshell Case with Microban for Macbook Pro 14" M1/M2 - Swell Blue</t>
  </si>
  <si>
    <t>MacBook Pro 14" M1/M2 Cases</t>
  </si>
  <si>
    <t>150585-1568</t>
  </si>
  <si>
    <t>Speck Tagimals 4-Pack - Mulicolor</t>
  </si>
  <si>
    <t>AirTag</t>
  </si>
  <si>
    <t>127573-9166</t>
  </si>
  <si>
    <t>Speck Transfer Pro Pocket Universal Sleeve 13"/14" - Sweater Grey/Coastal Blue</t>
  </si>
  <si>
    <t>Cases Sleeves</t>
  </si>
  <si>
    <t>Sleeves</t>
  </si>
  <si>
    <t>13" Sleeves</t>
  </si>
  <si>
    <t>T21-11364</t>
  </si>
  <si>
    <t>Tech21 EvoSparkle iPhone 17 Pro Focus</t>
  </si>
  <si>
    <t>T21-11373</t>
  </si>
  <si>
    <t>Tech21 EvoSparkle iPhone 17 Pro Lunar</t>
  </si>
  <si>
    <t>T21-11324</t>
  </si>
  <si>
    <t>Tech21 EvoCrystal iPhone 17 Pro Black</t>
  </si>
  <si>
    <t>T21-11366</t>
  </si>
  <si>
    <t>Tech21 EvoSparkle iPhone 17 Pro Max Focus</t>
  </si>
  <si>
    <t>T21-11376</t>
  </si>
  <si>
    <t>Tech21 EvoSparkle iPhone 17 Pro Max Lunar</t>
  </si>
  <si>
    <t>T21-11335</t>
  </si>
  <si>
    <t>Tech21 EvoCrystal iPhone 17 Pro Max Black</t>
  </si>
  <si>
    <t>T21-11331</t>
  </si>
  <si>
    <t>840459607333</t>
  </si>
  <si>
    <t>Tech21 EvoPro w/MagSafe Clear/Black iPhone 17 Pro</t>
  </si>
  <si>
    <t>T21-11342</t>
  </si>
  <si>
    <t>840459607456</t>
  </si>
  <si>
    <t>Tech21 EvoPro w/MagSafe Clear/Black iPhone 17 Pro Max</t>
  </si>
  <si>
    <t>150526-D143</t>
  </si>
  <si>
    <t>Speck BALANCE FOLIO APPLE 13" IPAD AIR CASES - Black</t>
  </si>
  <si>
    <t>iPad Air 13" M2</t>
  </si>
  <si>
    <t>Blocked</t>
  </si>
  <si>
    <t>150989-3266</t>
  </si>
  <si>
    <t>Speck Balance Folio iPad 11" (2022-2025) Sable/Blue Granite/Black</t>
  </si>
  <si>
    <t>150439-3205</t>
  </si>
  <si>
    <t>Speck Presidio®2 Grip Magsafe® Clicklock™ Black / Slate Grey iPhone 15</t>
  </si>
  <si>
    <t>150584-3086</t>
  </si>
  <si>
    <t>840168538652</t>
  </si>
  <si>
    <t>Speck Smartshell for Mackbook Air 15" - Cozy Pink/Sweater Grey</t>
  </si>
  <si>
    <t>150224-3086</t>
  </si>
  <si>
    <t>840168528110</t>
  </si>
  <si>
    <t>Speck Smartshell Case for Macbook Pro 13" M2/M1 - Cozy Pink</t>
  </si>
  <si>
    <t>MacBook Pro 13" M1/M2 Cases</t>
  </si>
  <si>
    <t>144895-9352</t>
  </si>
  <si>
    <t>840168515981</t>
  </si>
  <si>
    <t>Speck Smartshell Case with Microban for MacBook Pro 16" M1/M2 - Swell Blue</t>
  </si>
  <si>
    <t>MacBook Pro 16" M1/M2 Cases</t>
  </si>
  <si>
    <t>144895-0581</t>
  </si>
  <si>
    <t>840168515974</t>
  </si>
  <si>
    <t>Speck Smartshell Case with Microban for Macbook Pro 16" M1 Pro/M1 Max - Onix Black</t>
  </si>
  <si>
    <t>MacBook Pro 16" Touch Bar Cases</t>
  </si>
  <si>
    <t>144895-9354</t>
  </si>
  <si>
    <t>840168515998</t>
  </si>
  <si>
    <t>Speck Smartshell Case with Microban for Macbook Pro 16" M1 Pro/M1 Max - Crystal Pi</t>
  </si>
  <si>
    <t>848709087171</t>
  </si>
  <si>
    <t>127573-8336</t>
  </si>
  <si>
    <t>848709073143</t>
  </si>
  <si>
    <t>Speck Transfer Pro Pocket Universal Sleeve 13"/14" - City Grey/Rose Gold Pink</t>
  </si>
  <si>
    <t>NM014810858</t>
  </si>
  <si>
    <t>Nomad Rocky Point Band - 45mm | Sol | Black Hardware</t>
  </si>
  <si>
    <t>NM011697858</t>
  </si>
  <si>
    <t>Nomad Rocky Point Band - 46mm/49mm | Carbon Black | Black Hardware</t>
  </si>
  <si>
    <t>T21-11515</t>
  </si>
  <si>
    <t>840459609283</t>
  </si>
  <si>
    <t>Tech21 FlexFolio - Apple iPad Air 10.9-11-inch (2020-2025) / iPad Pro 11-inch (2018-2021) Case - Clear</t>
  </si>
  <si>
    <t>T21-11516</t>
  </si>
  <si>
    <t>840459609290</t>
  </si>
  <si>
    <t>Tech21 FlexFolio - Apple iPad Air 10.9-11-inch (2020-2025) / iPad Pro 11-inch (2018-2021) Case - Tint</t>
  </si>
  <si>
    <t>T21-11443</t>
  </si>
  <si>
    <t>840459608569</t>
  </si>
  <si>
    <t>Tech21 Apple MacBook Air 13 EvoShell - Clear</t>
  </si>
  <si>
    <t>150992-5085</t>
  </si>
  <si>
    <t>Speck Gemshell Grip + MS iPhone 17 Clear</t>
  </si>
  <si>
    <t>150957-D143</t>
  </si>
  <si>
    <t>Speck Presidio2 + MS iPhone 17 Black/Slate Grey/White</t>
  </si>
  <si>
    <t>151008-3261</t>
  </si>
  <si>
    <t>Speck Presidio2 + MS iPhone 17 Deep Sea/Silver Metallic/Spell Blue</t>
  </si>
  <si>
    <t>Tech21 EvoCrystal w/MagSafe for iPhone 16 - Black</t>
  </si>
  <si>
    <t>T21-11303</t>
  </si>
  <si>
    <t>Tech21 EvoClear iPhone 17 Clear</t>
  </si>
  <si>
    <t>T21-11360</t>
  </si>
  <si>
    <t>Tech21 EvoSparkle iPhone 17 Focus</t>
  </si>
  <si>
    <t>T21-11371</t>
  </si>
  <si>
    <t>Tech21 EvoSparkle iPhone 17 Lunar</t>
  </si>
  <si>
    <t>T21-11304</t>
  </si>
  <si>
    <t>Tech21 EvoCrystal iPhone 17 Black</t>
  </si>
  <si>
    <t>T21-11240</t>
  </si>
  <si>
    <t>840459603182</t>
  </si>
  <si>
    <t>Tech21 EvoLite for AirPods 4 - Clear</t>
  </si>
  <si>
    <t>Airpods 4</t>
  </si>
  <si>
    <t>150661-3225</t>
  </si>
  <si>
    <t>2021942878173</t>
  </si>
  <si>
    <t>Speck Speaker Gemtones Infinity Speaker Max -DARK GREY/CHROME/TAN</t>
  </si>
  <si>
    <t>Speakers</t>
  </si>
  <si>
    <t>Infinity</t>
  </si>
  <si>
    <t>150659-3225</t>
  </si>
  <si>
    <t>2021942878104</t>
  </si>
  <si>
    <t>Speck Speaker Gemtones Infinity Speaker Mini -DARK GREY/CHROME/TAN</t>
  </si>
  <si>
    <t>NM013602858</t>
  </si>
  <si>
    <t>Nomad Rocky Point Band - 45mm | Sol</t>
  </si>
  <si>
    <t>49/45/44 mm</t>
  </si>
  <si>
    <t>NM01836285</t>
  </si>
  <si>
    <t>856500018362</t>
  </si>
  <si>
    <t>Nomad Modern Leather Case - Airpods Pro (2nd gen) | Brown | Nomad Leather</t>
  </si>
  <si>
    <t>Pro 2</t>
  </si>
  <si>
    <t>NM01806585</t>
  </si>
  <si>
    <t>856500018065</t>
  </si>
  <si>
    <t>Nomad Modern Leather Case - Airpods Pro (2nd gen) | Black | Nomad Leather</t>
  </si>
  <si>
    <t>NM013596858</t>
  </si>
  <si>
    <t>Nomad Rocky Point Band - 45mm | Storm</t>
  </si>
  <si>
    <t>NM013589858</t>
  </si>
  <si>
    <t>Nomad Rocky Point Band - 45mm | Atlantic</t>
  </si>
  <si>
    <t>NM01111085</t>
  </si>
  <si>
    <t>Nomad Sport Band for Apple Watch 49/45/44/42mm - White</t>
  </si>
  <si>
    <t>NM01133285</t>
  </si>
  <si>
    <t>856500011332</t>
  </si>
  <si>
    <t>Nomad Sport Band - 45/44mm/42mm | M/L | Marine Blue | FKM | V2</t>
  </si>
  <si>
    <t>133535-7265</t>
  </si>
  <si>
    <t>848709080639</t>
  </si>
  <si>
    <t>Speck Balance Folio Case for iPad 10.2" 7/8/9 Gen - Plumberry Purple/Crushed Purpl</t>
  </si>
  <si>
    <t>iPad 10.2"</t>
  </si>
  <si>
    <t>133537-8922</t>
  </si>
  <si>
    <t>848709080707</t>
  </si>
  <si>
    <t>Speck Balance Folio Clear Case for iPad 10.2" 7/8/9 Gen - Clear/Gunmetal Grey Meta</t>
  </si>
  <si>
    <t>133537-8640</t>
  </si>
  <si>
    <t>848709080691</t>
  </si>
  <si>
    <t>Speck Balance Folio Clear Case for iPad 10.2" 7/8/9 Gen - Rose Gold Woven Metallic</t>
  </si>
  <si>
    <t>848709098153</t>
  </si>
  <si>
    <t>138658-9323</t>
  </si>
  <si>
    <t>848709096494</t>
  </si>
  <si>
    <t>Speck Case-E Run for iPad 10.2" 7/8/9 Gen - Charge Blue/Brave Blue</t>
  </si>
  <si>
    <t>138654-1050</t>
  </si>
  <si>
    <t>848709096296</t>
  </si>
  <si>
    <t>Speck Balance Folio Case with Microban for iPad 10.2" 7/8/9 Gen - Black/Black</t>
  </si>
  <si>
    <t>133535-5999</t>
  </si>
  <si>
    <t>848709080622</t>
  </si>
  <si>
    <t>Speck Balance Folio Case for iPad 10.2" 7/8 Gen - Stormy Gray/Charcoal Gray</t>
  </si>
  <si>
    <t>138658-9226</t>
  </si>
  <si>
    <t>848709096487</t>
  </si>
  <si>
    <t>Speck Case-E Run for iPad 10.2" 7/8 Gen - Vibe Violet/Flux Orange</t>
  </si>
  <si>
    <t>133535-1050</t>
  </si>
  <si>
    <t>848709080615</t>
  </si>
  <si>
    <t>Speck Balance Folio Case for iPad 10.2" 7/8 Gen - Black/Black</t>
  </si>
  <si>
    <t>133537-7399</t>
  </si>
  <si>
    <t>848709080660</t>
  </si>
  <si>
    <t>Speck Balance Folio Clear Case for iPad 10.2" 7/8/9 Gen - Marine Blue/Clear</t>
  </si>
  <si>
    <t>150226-9322</t>
  </si>
  <si>
    <t>Speck Balance Folio Case for iPad 10th Gen - Arcadia Navy/Moody Grey</t>
  </si>
  <si>
    <t>126936-1050</t>
  </si>
  <si>
    <t>848709072290</t>
  </si>
  <si>
    <t>Speck Balance Folio - Black iPad Mini 5</t>
  </si>
  <si>
    <t>iPad mini 5</t>
  </si>
  <si>
    <t>142573-9497</t>
  </si>
  <si>
    <t>840168507719</t>
  </si>
  <si>
    <t>Speck Balance Folio with Microban for iPad mini 6 -  Green</t>
  </si>
  <si>
    <t>140548-9322</t>
  </si>
  <si>
    <t>840168501328</t>
  </si>
  <si>
    <t>Speck Balance Folio iPad Pro 11/Air 2020 Arcadia Navy/Moody Grey</t>
  </si>
  <si>
    <t>140550-1050</t>
  </si>
  <si>
    <t>840168501373</t>
  </si>
  <si>
    <t>138650-1050</t>
  </si>
  <si>
    <t>848709096098</t>
  </si>
  <si>
    <t>Speck Balance Folio for iPad Air 10.9"/Pro 11" - Black/Black</t>
  </si>
  <si>
    <t>138650-9322</t>
  </si>
  <si>
    <t>848709096111</t>
  </si>
  <si>
    <t>Speck Balance Folio for iPad Air 10.9"/Pro 11" - Arcadia Navy/Moody Grey</t>
  </si>
  <si>
    <t>122011-7265</t>
  </si>
  <si>
    <t>848709066268</t>
  </si>
  <si>
    <t>Speck Balance Folio - Purple iPad Pro 11</t>
  </si>
  <si>
    <t>121943-7578</t>
  </si>
  <si>
    <t>848709065810</t>
  </si>
  <si>
    <t>Speck Balance Folio -Blk/Clr For iPad</t>
  </si>
  <si>
    <t>122013-1050</t>
  </si>
  <si>
    <t>848709066329</t>
  </si>
  <si>
    <t>Speck Presidio Pro - Black iPad Pro 11</t>
  </si>
  <si>
    <t>150198-9969</t>
  </si>
  <si>
    <t>840168526871</t>
  </si>
  <si>
    <t>IPAD PRO 12.9” (2022) BALANCE FOLIO (W/MB) (ALMOND MILK/MOCHA/CHARCOAL)</t>
  </si>
  <si>
    <t>iPad Pro 12.9</t>
  </si>
  <si>
    <t>150198-D143</t>
  </si>
  <si>
    <t>840168526840</t>
  </si>
  <si>
    <t>IPAD PRO 12.9” (2022) BALANCEFOLIO (W/MB) (BLACK/BLACK/WHITE)</t>
  </si>
  <si>
    <t>140546-1050</t>
  </si>
  <si>
    <t>840168501038</t>
  </si>
  <si>
    <t>Speck Balance Folio with Microban for iPad Pro 12.9" 4/M1 - Black</t>
  </si>
  <si>
    <t>iPad Pro 12.9" 4/5 Cases</t>
  </si>
  <si>
    <t>140546-5999</t>
  </si>
  <si>
    <t>840168501045</t>
  </si>
  <si>
    <t>Speck Balance Folio with Microban for iPad Pro 12.9" 4/M1 - Stormy Grey/Charcoal</t>
  </si>
  <si>
    <t>140547-1050</t>
  </si>
  <si>
    <t>840168501090</t>
  </si>
  <si>
    <t>Speck Presidio Pro Folio Case with Microban for iPad Pro 12.9" 4/M1/M2 Gen - Black</t>
  </si>
  <si>
    <t>137621-1050</t>
  </si>
  <si>
    <t>848709089199</t>
  </si>
  <si>
    <t>Speck iPhone  11/XR *New Candyshell (Black/Black)</t>
  </si>
  <si>
    <t>136495-5085</t>
  </si>
  <si>
    <t>848709086235</t>
  </si>
  <si>
    <t>Speck iPhone  11 New Clear Grip (Clear/Clear)</t>
  </si>
  <si>
    <t>128842-5085</t>
  </si>
  <si>
    <t>848709074607</t>
  </si>
  <si>
    <t>Speck iPhone 11 Gemshell (Clear/Clear)</t>
  </si>
  <si>
    <t>136490-5085</t>
  </si>
  <si>
    <t>848709086174</t>
  </si>
  <si>
    <t>Speck Presidio Perfect Clear Case for Iphone 11- Clear</t>
  </si>
  <si>
    <t>136489-9128</t>
  </si>
  <si>
    <t>848709086112</t>
  </si>
  <si>
    <t>Speck Presidio2 GriPhone  - Blue/Black iPhone 11</t>
  </si>
  <si>
    <t>129908-8535</t>
  </si>
  <si>
    <t>848709075284</t>
  </si>
  <si>
    <t>Speck Presidio Pro - Pink For iPhone 11</t>
  </si>
  <si>
    <t>129908-8531</t>
  </si>
  <si>
    <t>848709075277</t>
  </si>
  <si>
    <t>Speck Presidio Pro - Blue/Blck iPhone 11</t>
  </si>
  <si>
    <t>129914-7566</t>
  </si>
  <si>
    <t>848709075420</t>
  </si>
  <si>
    <t>Speck Presidio Sport - Teal For iPhone 11</t>
  </si>
  <si>
    <t>137603-5095</t>
  </si>
  <si>
    <t>840168527427</t>
  </si>
  <si>
    <t>Speck iPhone  12/12 Pro Gemshell (Clear/Black)</t>
  </si>
  <si>
    <t>iPhone 12 / 12 Pro</t>
  </si>
  <si>
    <t>137600-1050</t>
  </si>
  <si>
    <t>848709088444</t>
  </si>
  <si>
    <t>Speck iPhone 12/12 Pro Candyshell Pro (Black/Black)</t>
  </si>
  <si>
    <t>137606-5085</t>
  </si>
  <si>
    <t>848709088680</t>
  </si>
  <si>
    <t>Speck iPhone  12/12 Pro *Gemshell Grip (Clear/Clear)</t>
  </si>
  <si>
    <t>138496-9268</t>
  </si>
  <si>
    <t>848709091734</t>
  </si>
  <si>
    <t>Speck Presidio Perfect Clear Om Rse 12Pro</t>
  </si>
  <si>
    <t>138486-D143</t>
  </si>
  <si>
    <t>848709091239</t>
  </si>
  <si>
    <t>Speck Presidio 2 Pro - Black iPhone 12 Pro</t>
  </si>
  <si>
    <t>141154-5085</t>
  </si>
  <si>
    <t>840168502233</t>
  </si>
  <si>
    <t>Speck Presidio Perfect Clear Case with Magsafe for iPhone 12/12 Pro - Clear</t>
  </si>
  <si>
    <t xml:space="preserve">iPhone 12/12 Pro </t>
  </si>
  <si>
    <t>138486-9276</t>
  </si>
  <si>
    <t>848709091185</t>
  </si>
  <si>
    <t>Speck Presidio2 Pro Case for iPhone 12/12 Pro - Lush Burgundy/Azalea Burgundy/Pink</t>
  </si>
  <si>
    <t>138489-5085</t>
  </si>
  <si>
    <t>848709091345</t>
  </si>
  <si>
    <t>Speck Presidio Perfect Clear Case for iPhone 12/12 Pro - Clear/Clear</t>
  </si>
  <si>
    <t>138491-5905</t>
  </si>
  <si>
    <t>848709096760</t>
  </si>
  <si>
    <t>Speck Presidio Perfect Clear Geometry for iPhone 12/12 Pro - Clear/Black</t>
  </si>
  <si>
    <t>141658-5085</t>
  </si>
  <si>
    <t>840168503964</t>
  </si>
  <si>
    <t>Speck Presidio Perfect Clear Case for iPhone 12/13 mini - Clear/Clear</t>
  </si>
  <si>
    <t>iPhone 12/13 mini</t>
  </si>
  <si>
    <t>138486-9128</t>
  </si>
  <si>
    <t>848709091161</t>
  </si>
  <si>
    <t>Speck Presidio2 Pro Case for iPhone 12/12 Pro - Coastal Blue/Black/Stormblue</t>
  </si>
  <si>
    <t>iPhone 12/12 Pro</t>
  </si>
  <si>
    <t>iPhone 12/12 Pro Cases</t>
  </si>
  <si>
    <t>141696-9608</t>
  </si>
  <si>
    <t>840168504725</t>
  </si>
  <si>
    <t>Speck Presidio Perfect Clear Impact Geometry Case for iPhone 13 - Clear/Unreal Red</t>
  </si>
  <si>
    <t>iPhone 13 Cases</t>
  </si>
  <si>
    <t>141713-D143</t>
  </si>
  <si>
    <t>840168504909</t>
  </si>
  <si>
    <t>PRESIDIO 2 PRO BLK/WHT IP 13 PRO</t>
  </si>
  <si>
    <t>iPhone 13 Pro</t>
  </si>
  <si>
    <t>141713-9128</t>
  </si>
  <si>
    <t>840168504916</t>
  </si>
  <si>
    <t>PRESIDIO 2 PRO BLUE/BLACK IP 13 PRO</t>
  </si>
  <si>
    <t>141715-9508</t>
  </si>
  <si>
    <t>840168504978</t>
  </si>
  <si>
    <t>Speck (Apple Exclusive) Presidio Perfect Clear Glitter Case for iPhone 13 Pro - Clear/Platinum Glitt</t>
  </si>
  <si>
    <t>141719-5905</t>
  </si>
  <si>
    <t>840168505036</t>
  </si>
  <si>
    <t>Speck (Apple Exclusive) Presidio Perfect Clear Impact Geometry Case for iPhone 13 Pro - Clear/Black</t>
  </si>
  <si>
    <t>141719-9608</t>
  </si>
  <si>
    <t>840168505067</t>
  </si>
  <si>
    <t>Speck Presidio Perfect Cl Geo Cl/Re iPhone 13Pro</t>
  </si>
  <si>
    <t>141742-9608</t>
  </si>
  <si>
    <t>840168505586</t>
  </si>
  <si>
    <t>PRESIDIO PERFECT CL GEO CL/R 13PROM</t>
  </si>
  <si>
    <t>iPhone 13Pro Max</t>
  </si>
  <si>
    <t>150056-D143</t>
  </si>
  <si>
    <t>840168521760</t>
  </si>
  <si>
    <t>Speck Presidio2 Pro Case for iPhone 13/14 - Black/White</t>
  </si>
  <si>
    <t>iPhone 13/14</t>
  </si>
  <si>
    <t>150056-3068</t>
  </si>
  <si>
    <t>840168521814</t>
  </si>
  <si>
    <t>Speck Presidio2 Pro Case for iPhone 13/14 - Charcoal/Cool Bronze</t>
  </si>
  <si>
    <t>150067-5905</t>
  </si>
  <si>
    <t>840168522217</t>
  </si>
  <si>
    <t>Speck Presidio Perfect Clear Impact Geometry Case with MagSafe for iPhone 13/14 -</t>
  </si>
  <si>
    <t>150067-9794</t>
  </si>
  <si>
    <t>840168522224</t>
  </si>
  <si>
    <t>150067-9991</t>
  </si>
  <si>
    <t>840168522231</t>
  </si>
  <si>
    <t>150069-9984</t>
  </si>
  <si>
    <t>840168522309</t>
  </si>
  <si>
    <t>Speck Presidio Perfect Mist Case with MagSafe for iPhone 13/14 - Obsidian/Obsidian</t>
  </si>
  <si>
    <t>150069-9985</t>
  </si>
  <si>
    <t>840168522316</t>
  </si>
  <si>
    <t>Speck Presidio Perfect Mist Case with MagSafe for iPhone 13/14 - Coastal Blue</t>
  </si>
  <si>
    <t>150060-5085</t>
  </si>
  <si>
    <t>840168522002</t>
  </si>
  <si>
    <t>Speck Presidio Perfect Clear Case for iPhone 13/14 - Clear</t>
  </si>
  <si>
    <t>150118-5085</t>
  </si>
  <si>
    <t>840168524020</t>
  </si>
  <si>
    <t>Speck (Apple Exclusive) Presidio Perfect Clear Case for iPhone 14 Plus - Clear</t>
  </si>
  <si>
    <t>iPhone 14 Plus</t>
  </si>
  <si>
    <t>150125-5905</t>
  </si>
  <si>
    <t>840168524235</t>
  </si>
  <si>
    <t>Speck Presidio Perfect Clear Impact Geometry Case with MagSafe for iPhone 14 Plus</t>
  </si>
  <si>
    <t>150125-9794</t>
  </si>
  <si>
    <t>840168524242</t>
  </si>
  <si>
    <t>150125-9991</t>
  </si>
  <si>
    <t>840168524259</t>
  </si>
  <si>
    <t>150127-9985</t>
  </si>
  <si>
    <t>840168524334</t>
  </si>
  <si>
    <t>Speck Presidio Perfect Mist Case with MagSafe for iPhone 14 Plus - Coastal Blue</t>
  </si>
  <si>
    <t>150127-9984</t>
  </si>
  <si>
    <t>840168524327</t>
  </si>
  <si>
    <t>Speck Presidio Perfect Mist Case with MagSafe for iPhone 14 Plus - Obsidian/Obsidi</t>
  </si>
  <si>
    <t>150114-3068</t>
  </si>
  <si>
    <t>840168523832</t>
  </si>
  <si>
    <t>Speck (Apple Exclusive) Presidio 2 Pro Case for iPhone 14 Plus - Charcoal/Cool Bronze</t>
  </si>
  <si>
    <t>150114-D143</t>
  </si>
  <si>
    <t>840168523788</t>
  </si>
  <si>
    <t>Speck Presidio2 Pro Case for iPhone 14 Plus - Black/White</t>
  </si>
  <si>
    <t>iPhone 14 Plus Cases</t>
  </si>
  <si>
    <t>150143-3068</t>
  </si>
  <si>
    <t>840168524846</t>
  </si>
  <si>
    <t>Speck Presidio2 Pro Case for iPhone 14 Pro - Charcoal/Cool Bronze</t>
  </si>
  <si>
    <t>150143-D143</t>
  </si>
  <si>
    <t>840168524792</t>
  </si>
  <si>
    <t>Speck Presidio2 Pro Case for iPhone 14 Pro - Black/White</t>
  </si>
  <si>
    <t xml:space="preserve">iPhone 14 Pro </t>
  </si>
  <si>
    <t>150154-5905</t>
  </si>
  <si>
    <t>840168525249</t>
  </si>
  <si>
    <t>Speck Presidio Perfect Clear Impact Geometry Case with MagSafe for iPhone 14 Pro -</t>
  </si>
  <si>
    <t>150154-9794</t>
  </si>
  <si>
    <t>840168525256</t>
  </si>
  <si>
    <t>150154-9991</t>
  </si>
  <si>
    <t>840168525263</t>
  </si>
  <si>
    <t>150156-9984</t>
  </si>
  <si>
    <t>840168525331</t>
  </si>
  <si>
    <t>Speck Presidio Perfect Mist Case with MagSafe for iPhone 14 Pro - Obsidian/Obsidia</t>
  </si>
  <si>
    <t>150156-9985</t>
  </si>
  <si>
    <t>840168525348</t>
  </si>
  <si>
    <t>Speck Presidio Perfect Mist Case with MagSafe for iPhone 14 Pro - Coastal Blue</t>
  </si>
  <si>
    <t>150085-D143</t>
  </si>
  <si>
    <t>840168522774</t>
  </si>
  <si>
    <t>Speck Presidio2 Pro Case for iPhone 14 Pro Max - Black/White</t>
  </si>
  <si>
    <t>150085-3068</t>
  </si>
  <si>
    <t>840168522828</t>
  </si>
  <si>
    <t>Speck Presidio2 Pro Case for iPhone 14 Pro Max - Charcoal/Cool Bronze</t>
  </si>
  <si>
    <t>150096-5905</t>
  </si>
  <si>
    <t>840168523221</t>
  </si>
  <si>
    <t>Speck Presidio Perfect Clear Impact Geometry Case with MagSafe for iPhone 14 Pro M</t>
  </si>
  <si>
    <t>150096-9794</t>
  </si>
  <si>
    <t>840168523238</t>
  </si>
  <si>
    <t>150096-9991</t>
  </si>
  <si>
    <t>840168523245</t>
  </si>
  <si>
    <t>150098-9984</t>
  </si>
  <si>
    <t>840168523313</t>
  </si>
  <si>
    <t>Speck Presidio Perfect Mist Case with MagSafe for iPhone 14 Pro Max - Obsidian/Obs</t>
  </si>
  <si>
    <t>150098-9985</t>
  </si>
  <si>
    <t>840168523320</t>
  </si>
  <si>
    <t>Speck Presidio Perfect Mist Case with MagSafe for iPhone 14 Pro Max - Coastal Blue</t>
  </si>
  <si>
    <t>150455-3205</t>
  </si>
  <si>
    <t>840168533251</t>
  </si>
  <si>
    <t>Speck Presidio®2 Grip Magsafe® Clicklock™ Black / Slate Grey iPhone 15 Plus</t>
  </si>
  <si>
    <t>150455-3212</t>
  </si>
  <si>
    <t>840168533329</t>
  </si>
  <si>
    <t>Speck Presidio®2 Grip Magsafe® Clicklock™ Charcoal Grey/ Cool Bronze iPhone 15 Plus</t>
  </si>
  <si>
    <t>150455-3206</t>
  </si>
  <si>
    <t>840168533268</t>
  </si>
  <si>
    <t>Speck Presidio®2 Grip Magsafe® Clicklock™ Costal Blue / Dust Grey iPhone 15 Plus</t>
  </si>
  <si>
    <t>150459-3199</t>
  </si>
  <si>
    <t>840168533381</t>
  </si>
  <si>
    <t>Speck Presidio® Perfect-Clear Grip Magsafe® Clicklock™ Clear/Clear/Chrome iPhone 15 Plus</t>
  </si>
  <si>
    <t>150447-3212</t>
  </si>
  <si>
    <t>840168533060</t>
  </si>
  <si>
    <t>Speck Presidio®2 Grip Magsafe® Clicklock™ Charcoal Grey/ Cool Bronze iPhone 15 Pro</t>
  </si>
  <si>
    <t>150447-3206</t>
  </si>
  <si>
    <t>840168533008</t>
  </si>
  <si>
    <t>Speck Presidio®2 Grip Magsafe® Clicklock™ Costal Blue / Dust Grey iPhone 15 Pro</t>
  </si>
  <si>
    <t>150463-3212</t>
  </si>
  <si>
    <t>840168533589</t>
  </si>
  <si>
    <t>Speck Presidio®2 Grip Magsafe® Clicklock™ Charcoal Grey/ Cool Bronze iPhone 15 Pro Max</t>
  </si>
  <si>
    <t>150463-3206</t>
  </si>
  <si>
    <t>840168533527</t>
  </si>
  <si>
    <t>Speck Presidio®2 Grip Magsafe® Clicklock™ Costal Blue / Dust Grey iPhone 15 Pro Max</t>
  </si>
  <si>
    <t>150465-3199</t>
  </si>
  <si>
    <t>840168533626</t>
  </si>
  <si>
    <t>Speck Presidio® Perfect-Clear Magsafe® Clicklock™ Clear/Clear/ Chrome iPhone 15 Pro Max</t>
  </si>
  <si>
    <t>150439-3206</t>
  </si>
  <si>
    <t>Speck Presidio®2 Grip Magsafe® Clicklock™ Costal Blue / Dust Grey iPhone 15</t>
  </si>
  <si>
    <t>150439-3212</t>
  </si>
  <si>
    <t>Speck Presidio®2 Grip Magsafe® Clicklock™ Charcoal Grey/ Cool Bronze iPhone 15</t>
  </si>
  <si>
    <t>150695-3205</t>
  </si>
  <si>
    <t>Speck iPhone 16 CandyShell Grip + MS Black Slate</t>
  </si>
  <si>
    <t>150689-3206</t>
  </si>
  <si>
    <t>Speck iPhone 16 Presidio2 Grip +Cl Coastal Blue/Dustgrey/White</t>
  </si>
  <si>
    <t>150689-3249</t>
  </si>
  <si>
    <t>Speck iPhone 16 Presidio2 Grip +Cl True Pink/Shocking Pink/White</t>
  </si>
  <si>
    <t>150713-3205</t>
  </si>
  <si>
    <t>Speck iPhone 16 Plus Presidio2 Grip +Cl Black / Slate Grey / White</t>
  </si>
  <si>
    <t>iPhone 16 Plus</t>
  </si>
  <si>
    <t>150721-5085</t>
  </si>
  <si>
    <t>Speck iPhone 16 Plus Gemshell Grip +Ms Clear/Clear</t>
  </si>
  <si>
    <t>150701-3206</t>
  </si>
  <si>
    <t>840168540778</t>
  </si>
  <si>
    <t>Speck iPhone 16 Pro Presidio2 Grip +Cl Coastal Blue/Dustgrey/White</t>
  </si>
  <si>
    <t>iPhone 16 Pro</t>
  </si>
  <si>
    <t>150701-3205</t>
  </si>
  <si>
    <t>840168540761</t>
  </si>
  <si>
    <t>Speck iPhone 16 Pro Presidio2 Grip +Cl Black / Slate Grey /White</t>
  </si>
  <si>
    <t>150701-3249</t>
  </si>
  <si>
    <t>840168540808</t>
  </si>
  <si>
    <t>Speck iPhone 16 Pro Presidio2 Grip +Cl True Pink/Shocking Pink/White</t>
  </si>
  <si>
    <t>150725-3249</t>
  </si>
  <si>
    <t>840168541621</t>
  </si>
  <si>
    <t>Speck iPhone 16 Pro Max Presidio2 Grip +Cl True Pink/Shocking Pink/White</t>
  </si>
  <si>
    <t>150725-3205</t>
  </si>
  <si>
    <t>840168541584</t>
  </si>
  <si>
    <t>Speck iPhone 16 Pro Max Presidio2 Grip +Cl Black / Slate Grey</t>
  </si>
  <si>
    <t>150725-3206</t>
  </si>
  <si>
    <t>840168541591</t>
  </si>
  <si>
    <t>Speck iPhone 16 Pro Max Presidio2 Grip +Cl Coastal Blue/Dustgrey/White</t>
  </si>
  <si>
    <t>150994-5085</t>
  </si>
  <si>
    <t>Speck Gemshell Grip + MS iPhone 17 iPhone 17 Air Clear</t>
  </si>
  <si>
    <t xml:space="preserve"> iPhone 17 Air</t>
  </si>
  <si>
    <t>124747-C222</t>
  </si>
  <si>
    <t>848709070142</t>
  </si>
  <si>
    <t>Speck Candyshell Lite Case for iPhone 6/6s/7/8/SE 2/SE 3 - Quartz Pink</t>
  </si>
  <si>
    <t>iPhone 6</t>
  </si>
  <si>
    <t>iPhone 6/6S/7/8/SE 2/SE 3 Cases</t>
  </si>
  <si>
    <t>136812-7356</t>
  </si>
  <si>
    <t>848709087416</t>
  </si>
  <si>
    <t>Speck (Apple Excsluive) Presidio Perfect Clear with Grips for iPhone 7/8/SE 2/SE 3 - Bella Pink</t>
  </si>
  <si>
    <t>iPhone 7</t>
  </si>
  <si>
    <t>iPhone 7/8/SE 2/SE 3 Cases</t>
  </si>
  <si>
    <t>136212-5085</t>
  </si>
  <si>
    <t>848709082992</t>
  </si>
  <si>
    <t>Speck Presidio Perfect Clear Clear iPhone SE2</t>
  </si>
  <si>
    <t>iPhone SE</t>
  </si>
  <si>
    <t>iPhone SE 2020 -2022</t>
  </si>
  <si>
    <t>117577-5905</t>
  </si>
  <si>
    <t>848709060709</t>
  </si>
  <si>
    <t>Speck Presidio Show - Clear/Black iPhone SE2</t>
  </si>
  <si>
    <t>124747-8198</t>
  </si>
  <si>
    <t>848709070913</t>
  </si>
  <si>
    <t>Speck Candyshell Lite - Blue iPhone SE2</t>
  </si>
  <si>
    <t>136209-9136</t>
  </si>
  <si>
    <t>848709082893</t>
  </si>
  <si>
    <t>Speck Presidio 2 Pro Case - Purple iPhone hone SE2</t>
  </si>
  <si>
    <t>136209-D143</t>
  </si>
  <si>
    <t>848709082916</t>
  </si>
  <si>
    <t>Speck Presidio 2 Pro Case - Black iPhone hone SE2</t>
  </si>
  <si>
    <t>117576-6603</t>
  </si>
  <si>
    <t>848709060693</t>
  </si>
  <si>
    <t>Speck Presidio Clear +Glitter Pnk/G iPhone SE2</t>
  </si>
  <si>
    <t>136209-9127</t>
  </si>
  <si>
    <t>848709082862</t>
  </si>
  <si>
    <t>Speck Presidio 2 Pro Case - Blue iPhone SE2</t>
  </si>
  <si>
    <t>136209-9145</t>
  </si>
  <si>
    <t>848709082909</t>
  </si>
  <si>
    <t>Speck Presidio 2 Pro Case - Green iPhone SE2</t>
  </si>
  <si>
    <t>103111-6244</t>
  </si>
  <si>
    <t>848709047151</t>
  </si>
  <si>
    <t>Speck Presidio Show - Clear/Rose Gold iPhone 8</t>
  </si>
  <si>
    <t>138616-1212</t>
  </si>
  <si>
    <t>848709095855</t>
  </si>
  <si>
    <t>Speck Smartshell Case for Macbook Air 13" Retina 2020 - Clear</t>
  </si>
  <si>
    <t>MacBook Air 13" M1 Cases</t>
  </si>
  <si>
    <t>138970-9352</t>
  </si>
  <si>
    <t>848709097941</t>
  </si>
  <si>
    <t>Speck Smartshell Case for Macbook Air 13" Retina M1 2020 - Swell Blue</t>
  </si>
  <si>
    <t>138616-0581</t>
  </si>
  <si>
    <t>848709095848</t>
  </si>
  <si>
    <t>Speck Smartshell Onyx Black MacBook Air 13 Retina Display 2020</t>
  </si>
  <si>
    <t>MacBook Air 13" M2 Cases</t>
  </si>
  <si>
    <t>126087-6010</t>
  </si>
  <si>
    <t>848709071354</t>
  </si>
  <si>
    <t>Speck Smartshell - Purple MacBook  Air 13 Rd</t>
  </si>
  <si>
    <t>126087-B189</t>
  </si>
  <si>
    <t>848709071378</t>
  </si>
  <si>
    <t>Speck Smartshell - Blue MacBook  Air 13 Rd</t>
  </si>
  <si>
    <t>126087-6011</t>
  </si>
  <si>
    <t>848709071484</t>
  </si>
  <si>
    <t>Speck Smartshell - Rose Pink MacBook  Air 13 Rd</t>
  </si>
  <si>
    <t>138969-9352</t>
  </si>
  <si>
    <t>848709097910</t>
  </si>
  <si>
    <t>Speck Smartshell Case Swell Blue MacBook Pro 13</t>
  </si>
  <si>
    <t>138969-9354</t>
  </si>
  <si>
    <t>848709097934</t>
  </si>
  <si>
    <t>Speck Smartshell Case Crystal Pink MacBook Pro  13</t>
  </si>
  <si>
    <t>90206-0581</t>
  </si>
  <si>
    <t>848709040909</t>
  </si>
  <si>
    <t>Speck Smartshell Case - Black MacBook Pro  13 T&amp;B</t>
  </si>
  <si>
    <t>90206-1212</t>
  </si>
  <si>
    <t>848709040916</t>
  </si>
  <si>
    <t>Speck Smartshell Case - Clear MacBook Pro  13 T&amp;B</t>
  </si>
  <si>
    <t>86400-5636</t>
  </si>
  <si>
    <t>848709038135</t>
  </si>
  <si>
    <t>Speck Smartshell - Clear For MacBook Pro 13 Rd</t>
  </si>
  <si>
    <t>141765-9356</t>
  </si>
  <si>
    <t>840168505982</t>
  </si>
  <si>
    <t>Speck Presidio Perfect Clr Geo Clr/Pnk 13</t>
  </si>
  <si>
    <t>90207-5636</t>
  </si>
  <si>
    <t>848709040978</t>
  </si>
  <si>
    <t>Speck Smartshell Clear Gld Glitter MacBook Pro 13</t>
  </si>
  <si>
    <t>144896-1212</t>
  </si>
  <si>
    <t>840168516001</t>
  </si>
  <si>
    <t>Speck Smartshell Case with Microban for Macbook Pro 14" M1/M2 - Clear</t>
  </si>
  <si>
    <t>144896-9354</t>
  </si>
  <si>
    <t>840168516735</t>
  </si>
  <si>
    <t>Speck Smartshell Case with Microban for Macbook Pro 14" M1/M2 - Crystal Pink</t>
  </si>
  <si>
    <t>144896-0581</t>
  </si>
  <si>
    <t>840168516711</t>
  </si>
  <si>
    <t>Speck Smartshell Case with Microban for Macbook Pro 14" M1/M2 - Onix Black</t>
  </si>
  <si>
    <t>144895-1212</t>
  </si>
  <si>
    <t>840168515967</t>
  </si>
  <si>
    <t>Speck Smartshell Case with Microban for MacBook Pro 16" M1/M2 - Clear</t>
  </si>
  <si>
    <t>137270-9246</t>
  </si>
  <si>
    <t>848709089946</t>
  </si>
  <si>
    <t>Speck Smartshell - Swell Blue Mb Pro 16</t>
  </si>
  <si>
    <t>142888-1050</t>
  </si>
  <si>
    <t>840168508501</t>
  </si>
  <si>
    <t>Speck Sililoop Airtag - Black</t>
  </si>
  <si>
    <t>142888-7807</t>
  </si>
  <si>
    <t>840168509515</t>
  </si>
  <si>
    <t>Speck Sililoop Airtag - Coastal Blue</t>
  </si>
  <si>
    <t>142889-9696</t>
  </si>
  <si>
    <t>840168509591</t>
  </si>
  <si>
    <t>Speck Carabiner Airtag - Bright Silver/White</t>
  </si>
  <si>
    <t>142890-D143</t>
  </si>
  <si>
    <t>840168509607</t>
  </si>
  <si>
    <t>Speck LuggageTag Pro Airtag - Black/White</t>
  </si>
  <si>
    <t>143093-1568</t>
  </si>
  <si>
    <t>840168510238</t>
  </si>
  <si>
    <t>Speck Sililoop Airtag 4 pack - Color Mixed Neon/Blue/Fuscia/Pink</t>
  </si>
  <si>
    <t>142891-9748</t>
  </si>
  <si>
    <t>840168511907</t>
  </si>
  <si>
    <t>Speck Siliring Airtag - Unreal Red/White</t>
  </si>
  <si>
    <t>150533-3229</t>
  </si>
  <si>
    <t>840168536641</t>
  </si>
  <si>
    <t>Speck Gemtones Play True Wireless Earbuds - Bob Blue</t>
  </si>
  <si>
    <t>Headphones Wireless</t>
  </si>
  <si>
    <t>Gemtones</t>
  </si>
  <si>
    <t>150533-3226</t>
  </si>
  <si>
    <t>840168536610</t>
  </si>
  <si>
    <t>Speck Gemtones Play True Wireless Earbuds - Pop Purple</t>
  </si>
  <si>
    <t>150533-3225</t>
  </si>
  <si>
    <t>840168536795</t>
  </si>
  <si>
    <t>Speck Gemtones Play True Wireless Earbuds - Black</t>
  </si>
  <si>
    <t>71390-B681</t>
  </si>
  <si>
    <t>848709001658</t>
  </si>
  <si>
    <t>Speck Candyshell Fuchsia Pink iPad touch 6G</t>
  </si>
  <si>
    <t>iPod</t>
  </si>
  <si>
    <t>iPod Touch 6a</t>
  </si>
  <si>
    <t>72143-B805</t>
  </si>
  <si>
    <t>875912028806</t>
  </si>
  <si>
    <t>Speck Candyshell GriPhone  Pink/Black iPod touch 6</t>
  </si>
  <si>
    <t>72146-B155</t>
  </si>
  <si>
    <t>875912028967</t>
  </si>
  <si>
    <t>Speck Pixelskin Case - Green iPod touch 6G</t>
  </si>
  <si>
    <t>150661-3225DEMO</t>
  </si>
  <si>
    <t>840168539819</t>
  </si>
  <si>
    <t>150659-3225DEMO</t>
  </si>
  <si>
    <t>840168539796</t>
  </si>
  <si>
    <t>T21-10260</t>
  </si>
  <si>
    <t>5056586721094</t>
  </si>
  <si>
    <t>Tech21 EvoLite for iPhone 15 - Clear</t>
  </si>
  <si>
    <t>T21-10441</t>
  </si>
  <si>
    <t>5056586724309</t>
  </si>
  <si>
    <t>Tech21 EvoLite for iPhone 15 - Lavender</t>
  </si>
  <si>
    <t>T21-10258</t>
  </si>
  <si>
    <t>5056586721032</t>
  </si>
  <si>
    <t>Tech21 EvoClear for iPhone 15 - Clear</t>
  </si>
  <si>
    <t>T21-10438</t>
  </si>
  <si>
    <t>5056586724217</t>
  </si>
  <si>
    <t>Tech21 EvoLite for iPhone 15 - Soft Pink</t>
  </si>
  <si>
    <t>T21-10858</t>
  </si>
  <si>
    <t>5056586735282</t>
  </si>
  <si>
    <t>Tech21 EvoCrystal w/MagSafe for iPhone 16 - Blue</t>
  </si>
  <si>
    <t>T21-10909</t>
  </si>
  <si>
    <t>Tech21 EvoClear w/MagSafe for iPhone 16 Plus - Clear</t>
  </si>
  <si>
    <t>T21-10976</t>
  </si>
  <si>
    <t>5056586738825</t>
  </si>
  <si>
    <t>Tech21 EvoCrystal w/MagSafe for iPhone 16 Pro - Blue</t>
  </si>
  <si>
    <t>0</t>
  </si>
  <si>
    <t>T21-11035</t>
  </si>
  <si>
    <t>5056586740590</t>
  </si>
  <si>
    <t>Tech21 EvoCrystal w/MagSafe for iPhone 16 Pro Max - Blue</t>
  </si>
  <si>
    <t>T21-11314</t>
  </si>
  <si>
    <t>Tech21 EvoClear iPhone 17 iPhone 17 Air Clear</t>
  </si>
  <si>
    <t>T21-11348</t>
  </si>
  <si>
    <t>Tech21 EvoCrystal iPhone 17 iPhone 17 Air Black</t>
  </si>
  <si>
    <t>855848007366</t>
  </si>
  <si>
    <t>Liverpool</t>
  </si>
  <si>
    <t>856500018522</t>
  </si>
  <si>
    <t>856504011291</t>
  </si>
  <si>
    <t>856504011284</t>
  </si>
  <si>
    <t>FUNNOM040</t>
  </si>
  <si>
    <t>MacStore</t>
  </si>
  <si>
    <t>FUNNOM039</t>
  </si>
  <si>
    <t>FUNNOM042</t>
  </si>
  <si>
    <t>FUNNOM041</t>
  </si>
  <si>
    <t>FUNNOM044</t>
  </si>
  <si>
    <t>FUNNOM043</t>
  </si>
  <si>
    <t>EXTNOM011</t>
  </si>
  <si>
    <t>EXTNOM028</t>
  </si>
  <si>
    <t>NM011116858</t>
  </si>
  <si>
    <t>Nomad Stratos Band - 49mm | Black Titanium | Ultra Orange FKM</t>
  </si>
  <si>
    <t>EXTNOM029</t>
  </si>
  <si>
    <t>NM011123858</t>
  </si>
  <si>
    <t>Nomad Stratos Band - 49mm | Natural Titanium | Ultra Orange FKM</t>
  </si>
  <si>
    <t>EXTNOM025</t>
  </si>
  <si>
    <t>EXTNOM022</t>
  </si>
  <si>
    <t>EXTNOM026</t>
  </si>
  <si>
    <t>EXTNOM021</t>
  </si>
  <si>
    <t>EXTNOM005</t>
  </si>
  <si>
    <t>ACCQIC019</t>
  </si>
  <si>
    <t>GQC2232</t>
  </si>
  <si>
    <t>Quikcell Tempered Glass Screen Protector for iPhone 17 / Pro</t>
  </si>
  <si>
    <t>iPhone 17 / 17 Pro</t>
  </si>
  <si>
    <t>ACCQIC022</t>
  </si>
  <si>
    <t>FUNSPK345A</t>
  </si>
  <si>
    <t>FUNSPK386</t>
  </si>
  <si>
    <t>FUNSPK387</t>
  </si>
  <si>
    <t>150950-3260</t>
  </si>
  <si>
    <t>Speck Stylefolio iPad 11" (2022-2025) Deep Sea Pull Up/Parchment/Early Grey</t>
  </si>
  <si>
    <t>FUNSPK389</t>
  </si>
  <si>
    <t>150989-3264</t>
  </si>
  <si>
    <t>Speck Balance Folio iPad 11" (2022-2025) Ibis Pink/Deep Malachite/Jelly Mint</t>
  </si>
  <si>
    <t>FUNSPK392</t>
  </si>
  <si>
    <t>FUNSPK393</t>
  </si>
  <si>
    <t>150990-9323</t>
  </si>
  <si>
    <t>Speck Case-E-Run iPad 11" (2022-2025) Charge Blue/Brave Blue</t>
  </si>
  <si>
    <t>FUNSPK370</t>
  </si>
  <si>
    <t>FUNSPK396</t>
  </si>
  <si>
    <t>FUNSPK399</t>
  </si>
  <si>
    <t>FUNSPK397</t>
  </si>
  <si>
    <t>FUNSPK400</t>
  </si>
  <si>
    <t>FUNSPK401</t>
  </si>
  <si>
    <t>CARSPK105</t>
  </si>
  <si>
    <t>CARSPK106</t>
  </si>
  <si>
    <t>CARSPK107</t>
  </si>
  <si>
    <t>FUNSPK371</t>
  </si>
  <si>
    <t>ACCSPK012</t>
  </si>
  <si>
    <t>150422-1041</t>
  </si>
  <si>
    <t>Speck Car Vent Mount for MagSafe Black iPhone 15 Car</t>
  </si>
  <si>
    <t>Car Vent</t>
  </si>
  <si>
    <t>ACCSPK013</t>
  </si>
  <si>
    <t>FUNTEC137</t>
  </si>
  <si>
    <t>T21-11353</t>
  </si>
  <si>
    <t>Tech21 EvoCrystal iPhone 17 Pro Iridescent</t>
  </si>
  <si>
    <t>FUNTEC134</t>
  </si>
  <si>
    <t>FUNTEC138</t>
  </si>
  <si>
    <t>T21-11357</t>
  </si>
  <si>
    <t>Tech21 EvoCrystal iPhone 17 Pro Max Iridescent</t>
  </si>
  <si>
    <t>FUNTEC139</t>
  </si>
  <si>
    <t>FUNTEC140</t>
  </si>
  <si>
    <t>CARTEC005</t>
  </si>
  <si>
    <t>EXTNOM027</t>
  </si>
  <si>
    <t>Pitaka</t>
  </si>
  <si>
    <t>FUNPTK004</t>
  </si>
  <si>
    <t>KI1701MGP</t>
  </si>
  <si>
    <t>Pitaka Black/Grey Aramid ProGuard Case for iPhone 17 Pro Black/Grey</t>
  </si>
  <si>
    <t>FUNPTK005</t>
  </si>
  <si>
    <t>KI1701MGPM</t>
  </si>
  <si>
    <t>Pitaka Black/Grey Aramid ProGuard Case for iPhone 17 Pro Max Black/Grey</t>
  </si>
  <si>
    <t>IACCQIC007</t>
  </si>
  <si>
    <t>846537071317</t>
  </si>
  <si>
    <t>IACCQIC012</t>
  </si>
  <si>
    <t>QTYPECC6FT</t>
  </si>
  <si>
    <t>FUNSPK344A</t>
  </si>
  <si>
    <t>840168528172</t>
  </si>
  <si>
    <t>FUNSPK344</t>
  </si>
  <si>
    <t>FUNSPK345</t>
  </si>
  <si>
    <t>840168528202</t>
  </si>
  <si>
    <t>FUNSPK328A</t>
  </si>
  <si>
    <t>840168501106</t>
  </si>
  <si>
    <t>FUNSPK328</t>
  </si>
  <si>
    <t>FUNSPK346</t>
  </si>
  <si>
    <t>FUNSPK350</t>
  </si>
  <si>
    <t>FUNSPK354</t>
  </si>
  <si>
    <t>840168532735</t>
  </si>
  <si>
    <t>CARTEC003</t>
  </si>
  <si>
    <t>T21-10059</t>
  </si>
  <si>
    <t>Tech21 EvoHardshell for MacBook Air 13" (2022-2024) - Clear</t>
  </si>
  <si>
    <t>MacBook</t>
  </si>
  <si>
    <t>FUNTEC125</t>
  </si>
  <si>
    <t>T21-10201</t>
  </si>
  <si>
    <t>5056586731871</t>
  </si>
  <si>
    <t>Tech21 EvoMax for iPad 10th Gen - Black (w/Handstrap)</t>
  </si>
  <si>
    <t>iPad 10th / 11 th</t>
  </si>
  <si>
    <t>FUNTEC126</t>
  </si>
  <si>
    <t>T21-10210</t>
  </si>
  <si>
    <t>5056586718872</t>
  </si>
  <si>
    <t>Tech21 EvoFolio for iPad 10th Gen - Teal</t>
  </si>
  <si>
    <t>FUNTEC127</t>
  </si>
  <si>
    <t>T21-10208</t>
  </si>
  <si>
    <t>5056586718810</t>
  </si>
  <si>
    <t>Tech21 EvoFolio for iPad 10th Gen - Blue</t>
  </si>
  <si>
    <t>FUNTEC128</t>
  </si>
  <si>
    <t>T21-10424</t>
  </si>
  <si>
    <t>5056586719688</t>
  </si>
  <si>
    <t>Tech21 EvoFolio for iPad 10th/11th Gen - Tan</t>
  </si>
  <si>
    <t>FUNTEC133</t>
  </si>
  <si>
    <t>EXHQUI001</t>
  </si>
  <si>
    <t>846537091520</t>
  </si>
  <si>
    <t>Exhibición</t>
  </si>
  <si>
    <t>EXHQUI002</t>
  </si>
  <si>
    <t>846537091537</t>
  </si>
  <si>
    <t>ACCNOM003</t>
  </si>
  <si>
    <t>NM01187585</t>
  </si>
  <si>
    <t>Nomad AC Adapter - 65W | Slim | Carbide</t>
  </si>
  <si>
    <t>65W</t>
  </si>
  <si>
    <t>FUNSPK391</t>
  </si>
  <si>
    <t>FUNSPK373</t>
  </si>
  <si>
    <t>FUNTEC129</t>
  </si>
  <si>
    <t>5056586746745</t>
  </si>
  <si>
    <t>Cubitt</t>
  </si>
  <si>
    <t>ELECUB004</t>
  </si>
  <si>
    <t>CTE-1</t>
  </si>
  <si>
    <t>715834798510</t>
  </si>
  <si>
    <t>CTE Headphones Obsidian Black</t>
  </si>
  <si>
    <t>CTE</t>
  </si>
  <si>
    <t>ACCCUB002</t>
  </si>
  <si>
    <t>CT-SCALE7</t>
  </si>
  <si>
    <t>715834798534</t>
  </si>
  <si>
    <t>Cubitt Scale Alpine White</t>
  </si>
  <si>
    <t>Scale</t>
  </si>
  <si>
    <t>CT-SCALE</t>
  </si>
  <si>
    <t>IACCCUB000</t>
  </si>
  <si>
    <t>ACCCUB000</t>
  </si>
  <si>
    <t>725330927543</t>
  </si>
  <si>
    <t>Cubitt Scale Obsidian Black</t>
  </si>
  <si>
    <t>ACCCUB001</t>
  </si>
  <si>
    <t>CTK-1</t>
  </si>
  <si>
    <t>719284923645</t>
  </si>
  <si>
    <t>Cubitt Scale Mini Obsidian Black</t>
  </si>
  <si>
    <t>CTK</t>
  </si>
  <si>
    <t>ACCCUB003</t>
  </si>
  <si>
    <t>CTK-7</t>
  </si>
  <si>
    <t>719284923652</t>
  </si>
  <si>
    <t>Cubitt Scale Mini Alpine White</t>
  </si>
  <si>
    <t>IACCCUB001</t>
  </si>
  <si>
    <t>ELECUB000</t>
  </si>
  <si>
    <t>CT1S2-11</t>
  </si>
  <si>
    <t>719284923812</t>
  </si>
  <si>
    <t>Cubitt CT1 Black</t>
  </si>
  <si>
    <t>Smartwatch</t>
  </si>
  <si>
    <t>CT1S2</t>
  </si>
  <si>
    <t>ELECUB001</t>
  </si>
  <si>
    <t>CT2P2-11</t>
  </si>
  <si>
    <t>719284924284</t>
  </si>
  <si>
    <t>Cubitt CT2P Obsidian Black</t>
  </si>
  <si>
    <t>CT2P2</t>
  </si>
  <si>
    <t>ELECUB002</t>
  </si>
  <si>
    <t>CT4-11</t>
  </si>
  <si>
    <t>719284923867</t>
  </si>
  <si>
    <t>Cubitt CT4 Black</t>
  </si>
  <si>
    <t>CT4</t>
  </si>
  <si>
    <t>ELECUB003</t>
  </si>
  <si>
    <t>CT4G-11</t>
  </si>
  <si>
    <t>719284923928</t>
  </si>
  <si>
    <t>Cubitt CT4P Black</t>
  </si>
  <si>
    <t>CT4GPS</t>
  </si>
  <si>
    <t>BOCCUB000</t>
  </si>
  <si>
    <t>CT-SOUND1</t>
  </si>
  <si>
    <t>608011863241</t>
  </si>
  <si>
    <t>Cubitt Waterproof Speakers Black</t>
  </si>
  <si>
    <t>BOCCUB001</t>
  </si>
  <si>
    <t>CT-SOUND8</t>
  </si>
  <si>
    <t>608011863272</t>
  </si>
  <si>
    <t>Cubitt Waterproof Speakers White</t>
  </si>
  <si>
    <t>Hypergear</t>
  </si>
  <si>
    <t>ACCHPG000</t>
  </si>
  <si>
    <t>633755155598</t>
  </si>
  <si>
    <t>7-in-1 Complete Tech Cleaning Kit</t>
  </si>
  <si>
    <t>Clean</t>
  </si>
  <si>
    <t>7-1</t>
  </si>
  <si>
    <t>IACCNAZ000</t>
  </si>
  <si>
    <t>633755153518</t>
  </si>
  <si>
    <t xml:space="preserve">Naztech Xpods Pro TWS with Wireless Charging Case Black
</t>
  </si>
  <si>
    <t>Headphones</t>
  </si>
  <si>
    <t>In Ear</t>
  </si>
  <si>
    <t>IACCNAZ001</t>
  </si>
  <si>
    <t>633755153525</t>
  </si>
  <si>
    <t>Naztech Xpods Pro TWS with Wireless Charging Case Red</t>
  </si>
  <si>
    <t>IACCNAZ002</t>
  </si>
  <si>
    <t>633755154324</t>
  </si>
  <si>
    <t xml:space="preserve">Naztech Xpods Pro TWS with Wireless Charging Case Blue
</t>
  </si>
  <si>
    <t>IACCHPG001</t>
  </si>
  <si>
    <t>633755155970</t>
  </si>
  <si>
    <t>HyperGear HyperNova LED Strip Lights 10ft Multi-Color Multicolors</t>
  </si>
  <si>
    <t>Led Strip</t>
  </si>
  <si>
    <t>10 ft</t>
  </si>
  <si>
    <t>ICABNAZ000</t>
  </si>
  <si>
    <t>633755136214</t>
  </si>
  <si>
    <t>Naztech Braided MFI Lightning Charge &amp; Sync Cable Black</t>
  </si>
  <si>
    <t>Lightning</t>
  </si>
  <si>
    <t>4 ft</t>
  </si>
  <si>
    <t>IACCHPG000</t>
  </si>
  <si>
    <t>633755154379</t>
  </si>
  <si>
    <t xml:space="preserve">HyperGear SnapShot Wireless Selfie Stick + Tripod Black
</t>
  </si>
  <si>
    <t>Tripod</t>
  </si>
  <si>
    <t>Selfie + Tripod</t>
  </si>
  <si>
    <t>Moment</t>
  </si>
  <si>
    <t>FUNMOM003</t>
  </si>
  <si>
    <t>310-197</t>
  </si>
  <si>
    <t>846537077333</t>
  </si>
  <si>
    <t>Moment Case for iPhone 14 - Compatible with MagSafe - Black</t>
  </si>
  <si>
    <t>FUNMOM002</t>
  </si>
  <si>
    <t>310-191</t>
  </si>
  <si>
    <t>846537067464</t>
  </si>
  <si>
    <t>Moment Case for iPhone 14 Max - Compatible with MagSafe - Black</t>
  </si>
  <si>
    <t>iPhone 14 Max</t>
  </si>
  <si>
    <t>FUNMOM001</t>
  </si>
  <si>
    <t>310-185</t>
  </si>
  <si>
    <t>846537070501</t>
  </si>
  <si>
    <t>Moment Case for iPhone 14 Pro - Compatible with MagSafe - Black</t>
  </si>
  <si>
    <t>FUNMOM007</t>
  </si>
  <si>
    <t>310-187</t>
  </si>
  <si>
    <t>846537067440</t>
  </si>
  <si>
    <t>Moment Case for iPhone 14 Pro - Compatible with MagSafe - Indigo</t>
  </si>
  <si>
    <t>FUNMOM000</t>
  </si>
  <si>
    <t>310-179</t>
  </si>
  <si>
    <t>846537067174</t>
  </si>
  <si>
    <t>Moment Case for iPhone 14 Pro Max - Compatible with MagSafe - Black</t>
  </si>
  <si>
    <t>FUNMOM006</t>
  </si>
  <si>
    <t>310-181</t>
  </si>
  <si>
    <t>846537067211</t>
  </si>
  <si>
    <t>Moment Case for iPhone 14 Pro Max - Compatible with MagSafe - Indigo</t>
  </si>
  <si>
    <t>Mophie</t>
  </si>
  <si>
    <t>ACCMOP052</t>
  </si>
  <si>
    <t>848467073980</t>
  </si>
  <si>
    <t>Mophie POWERSTATION PLUS (6,000mAh) with Built-in Micro USB &amp; Lightning Cable + Extra USB-A Charging Port - Black</t>
  </si>
  <si>
    <t>Power Bank</t>
  </si>
  <si>
    <t>6,000 mAh</t>
  </si>
  <si>
    <t>EXTNOM017</t>
  </si>
  <si>
    <t>NM014858858</t>
  </si>
  <si>
    <t>Nomad Titanium Band - 45mm | Natural Hardware</t>
  </si>
  <si>
    <t>EXTNOM023</t>
  </si>
  <si>
    <t>NM014865858</t>
  </si>
  <si>
    <t>Nomad Rocky Point Band - 42mm/45mm/46mm/49mm Magma Black Hardware</t>
  </si>
  <si>
    <t>EXTNOM024</t>
  </si>
  <si>
    <t>NM1A41BXT0</t>
  </si>
  <si>
    <t>Nomad Titanium Band - 42mm/45mm/46mm/49mm | Black Hardware</t>
  </si>
  <si>
    <t>EXTNOM007</t>
  </si>
  <si>
    <t>NM01958185</t>
  </si>
  <si>
    <t>856500019581</t>
  </si>
  <si>
    <t>Nomad Sport Band - 45/44mm/42mm | M/L | Lunar Gray | FKM | V2</t>
  </si>
  <si>
    <t>FUNNOM000</t>
  </si>
  <si>
    <t>NM01056485</t>
  </si>
  <si>
    <t>856500010564</t>
  </si>
  <si>
    <t>Nomad Modern Leather Case - Rustic Brown | Horween Leather | MagSafe | iPhone 13</t>
  </si>
  <si>
    <t>FUNNOM001</t>
  </si>
  <si>
    <t>NM01058885</t>
  </si>
  <si>
    <t>856500010588</t>
  </si>
  <si>
    <t>Nomad Modern Leather Case - Rustic Brown | Horween Leather | MagSafe | iPhone 13 Pro</t>
  </si>
  <si>
    <t>FUNNOM002</t>
  </si>
  <si>
    <t>NM01063285</t>
  </si>
  <si>
    <t>856500010632</t>
  </si>
  <si>
    <t>Nomad Modern Leather Case - Black | Horween Leather | MagSafe | iPhone 13 Pro Max</t>
  </si>
  <si>
    <t>iPhone 13 Pro Max</t>
  </si>
  <si>
    <t>FUNNOM009</t>
  </si>
  <si>
    <t>NM01205685</t>
  </si>
  <si>
    <t>856500012056</t>
  </si>
  <si>
    <t>Nomad Sport Case - iPhone 14 | Carbide</t>
  </si>
  <si>
    <t>FUNNOM010</t>
  </si>
  <si>
    <t>NM01209485</t>
  </si>
  <si>
    <t>856500012094</t>
  </si>
  <si>
    <t>Nomad Sport Case - iPhone 14 Pro Max | Ash Green</t>
  </si>
  <si>
    <t>FUNNOM011</t>
  </si>
  <si>
    <t>NM01206385</t>
  </si>
  <si>
    <t>856500012063</t>
  </si>
  <si>
    <t>Nomad Sport Case - iPhone 14 Pro Max | Marine Blue</t>
  </si>
  <si>
    <t>FUNNOM012</t>
  </si>
  <si>
    <t>NM01289685</t>
  </si>
  <si>
    <t>856500012896</t>
  </si>
  <si>
    <t>Nomad Sport Case - iPhone 14 Max | Carbide</t>
  </si>
  <si>
    <t>FUNNOM013</t>
  </si>
  <si>
    <t>NM01131885</t>
  </si>
  <si>
    <t>856500011318</t>
  </si>
  <si>
    <t>Nomad Sport Case - iPhone 14 Pro Max | Carbide</t>
  </si>
  <si>
    <t>FUNNOM020</t>
  </si>
  <si>
    <t>NM01154785</t>
  </si>
  <si>
    <t>856500011547</t>
  </si>
  <si>
    <t>Nomad Rugged Case - Ultra Orange | iPhone 14 Pro Max</t>
  </si>
  <si>
    <t>FUNNOM019</t>
  </si>
  <si>
    <t>NM01152385</t>
  </si>
  <si>
    <t>856500011523</t>
  </si>
  <si>
    <t>Nomad Rugged Case - Ultra Orange | iPhone 14 Pro</t>
  </si>
  <si>
    <t>FUNNOM005</t>
  </si>
  <si>
    <t>NM01222385</t>
  </si>
  <si>
    <t>856500012223</t>
  </si>
  <si>
    <t>Nomad Modern Leather Case - iPhone 14 Pro | Black | Horween Leather</t>
  </si>
  <si>
    <t>FUNNOM006</t>
  </si>
  <si>
    <t>NM01225485</t>
  </si>
  <si>
    <t>856500012254</t>
  </si>
  <si>
    <t>Nomad Modern Leather Case - iPhone 14 Pro | Rustic Brown | Horween Leather</t>
  </si>
  <si>
    <t>FUNNOM014</t>
  </si>
  <si>
    <t>NM01210085</t>
  </si>
  <si>
    <t>856500012100</t>
  </si>
  <si>
    <t>Nomad Sport Case - iPhone 14 Pro | Ash Green</t>
  </si>
  <si>
    <t>FUNNOM015</t>
  </si>
  <si>
    <t>NM01207085</t>
  </si>
  <si>
    <t>856500012070</t>
  </si>
  <si>
    <t>Nomad Sport Case - iPhone 14 Pro | Marine Blue</t>
  </si>
  <si>
    <t>FUNNOM016</t>
  </si>
  <si>
    <t>NM01204985</t>
  </si>
  <si>
    <t>856500012049</t>
  </si>
  <si>
    <t>Nomad Sport Case - iPhone 14 Pro | Carbide</t>
  </si>
  <si>
    <t>FUNNOM007</t>
  </si>
  <si>
    <t>NM01221685</t>
  </si>
  <si>
    <t>856500012216</t>
  </si>
  <si>
    <t>Nomad Modern Leather Case - iPhone 14 Pro Max | Black | Horween Leather</t>
  </si>
  <si>
    <t>FUNNOM008</t>
  </si>
  <si>
    <t>NM01224785</t>
  </si>
  <si>
    <t>856500012247</t>
  </si>
  <si>
    <t>Nomad Modern Leather Case - iPhone 14 Pro Max | Rustic Brown | Horween Leather</t>
  </si>
  <si>
    <t>FUNNOM024</t>
  </si>
  <si>
    <t>NM01614685</t>
  </si>
  <si>
    <t>856500016146</t>
  </si>
  <si>
    <t>Nomad Modern Leather Case - iPhone 15 Pro | Brown | Nomad Leather</t>
  </si>
  <si>
    <t>FUNNOM023</t>
  </si>
  <si>
    <t>NM01613985</t>
  </si>
  <si>
    <t>856500016139</t>
  </si>
  <si>
    <t>Nomad Modern Leather Case - iPhone 15 Pro | Black | Nomad Leather</t>
  </si>
  <si>
    <t>FUNNOM027</t>
  </si>
  <si>
    <t>NM01638285</t>
  </si>
  <si>
    <t>856500016382</t>
  </si>
  <si>
    <t>Nomad Rugged Case - iPhone 15 Pro | Atlantic Blue</t>
  </si>
  <si>
    <t>FUNNOM028</t>
  </si>
  <si>
    <t>NM01670285</t>
  </si>
  <si>
    <t>856500016702</t>
  </si>
  <si>
    <t>Nomad Rugged Case - iPhone 15 Pro | Ultra Orange</t>
  </si>
  <si>
    <t>FUNNOM026</t>
  </si>
  <si>
    <t>NM01619185</t>
  </si>
  <si>
    <t>856500016191</t>
  </si>
  <si>
    <t>Nomad Modern Leather Case - iPhone 15 Pro Max | Brown | Nomad Leather</t>
  </si>
  <si>
    <t>FUNNOM025</t>
  </si>
  <si>
    <t>NM01618485</t>
  </si>
  <si>
    <t>856500016184</t>
  </si>
  <si>
    <t>Nomad Modern Leather Case - iPhone 15 Pro Max | Black | Nomad Leather</t>
  </si>
  <si>
    <t>FUNNOM029</t>
  </si>
  <si>
    <t>NM01641285</t>
  </si>
  <si>
    <t>856500016412</t>
  </si>
  <si>
    <t>Nomad Rugged Case - iPhone 15 Pro Max | Atlantic Blue</t>
  </si>
  <si>
    <t>iPhone Pro Max</t>
  </si>
  <si>
    <t>FUNNOM030</t>
  </si>
  <si>
    <t>NM01671985</t>
  </si>
  <si>
    <t>856500016719</t>
  </si>
  <si>
    <t>Nomad Rugged Case - iPhone 15 Pro Max | Ultra Orange</t>
  </si>
  <si>
    <t>FUNNOM034</t>
  </si>
  <si>
    <t>FUNNOM036</t>
  </si>
  <si>
    <t>FUNNOM038</t>
  </si>
  <si>
    <t>NM01695585</t>
  </si>
  <si>
    <t>856500016955</t>
  </si>
  <si>
    <t xml:space="preserve">Nomad Modern Leather Case - iPhone 16 Pro  English Tan-C </t>
  </si>
  <si>
    <t>FUNNOM035</t>
  </si>
  <si>
    <t>FUNNOM037</t>
  </si>
  <si>
    <t>NM01691785</t>
  </si>
  <si>
    <t>856500016917</t>
  </si>
  <si>
    <t>Nomad Modern Leather Case - iPhone 16 Pro Max  English Tan-C</t>
  </si>
  <si>
    <t>FUNNOM033</t>
  </si>
  <si>
    <t>FUNNOM021</t>
  </si>
  <si>
    <t>NM01314585</t>
  </si>
  <si>
    <t>856500013145</t>
  </si>
  <si>
    <t>Nomad Sport Case - AirPods 3rd Generation | Ash Green</t>
  </si>
  <si>
    <t>3rd G</t>
  </si>
  <si>
    <t>FUNNOM022</t>
  </si>
  <si>
    <t>NM01312185</t>
  </si>
  <si>
    <t>856500013121</t>
  </si>
  <si>
    <t>Nomad Sport Case - AirPods 3rd Generation | Marine Blue</t>
  </si>
  <si>
    <t>IFUNNOM001</t>
  </si>
  <si>
    <t>NM01313885</t>
  </si>
  <si>
    <t>856500013138</t>
  </si>
  <si>
    <t>Nomad Sport Case - AirPods 3rd Generation | Lunar Gray</t>
  </si>
  <si>
    <t>FUNNOM003</t>
  </si>
  <si>
    <t>NM220R0O00</t>
  </si>
  <si>
    <t>856500018539</t>
  </si>
  <si>
    <t>Nomad Airpods Case - Pro | Rustic Brown | Leather</t>
  </si>
  <si>
    <t>Pro</t>
  </si>
  <si>
    <t>FUNNOM032</t>
  </si>
  <si>
    <t>FUNNOM031</t>
  </si>
  <si>
    <t>FUNNOM017</t>
  </si>
  <si>
    <t>NM01996385</t>
  </si>
  <si>
    <t>856500019963</t>
  </si>
  <si>
    <t>Nomad Airpods Case - Pro 2 | Black | Horween Leather</t>
  </si>
  <si>
    <t>FUNNOM018</t>
  </si>
  <si>
    <t>NM01997085</t>
  </si>
  <si>
    <t>856500019970</t>
  </si>
  <si>
    <t>Nomad Airpods Case - Pro 2 | Rustic Brown | Horween Leather</t>
  </si>
  <si>
    <t>FUNNOM004</t>
  </si>
  <si>
    <t>NM01011385</t>
  </si>
  <si>
    <t>856500010113</t>
  </si>
  <si>
    <t>Nomad Keychain - AirTag | Rustic Brown | Horween Leather</t>
  </si>
  <si>
    <t>EXTNOM006</t>
  </si>
  <si>
    <t>NM1A310000</t>
  </si>
  <si>
    <t>856500018706</t>
  </si>
  <si>
    <t>Nomad Sport Strap - 41/40mm/38mm | S/M | Black | FKM | V2</t>
  </si>
  <si>
    <t>38mm/40mm/41mm</t>
  </si>
  <si>
    <t>EXTNOM018</t>
  </si>
  <si>
    <t>856500013589</t>
  </si>
  <si>
    <t>EXTNOM019</t>
  </si>
  <si>
    <t>856500013596</t>
  </si>
  <si>
    <t>EXTNOM020</t>
  </si>
  <si>
    <t>856500013602</t>
  </si>
  <si>
    <t>EXTNOM014</t>
  </si>
  <si>
    <t>EXTNOM009</t>
  </si>
  <si>
    <t>NM01132585</t>
  </si>
  <si>
    <t>856500011325</t>
  </si>
  <si>
    <t>Nomad Sport Band - 45/44mm/42mm | M/L | Ash Green | FKM | V2</t>
  </si>
  <si>
    <t>EXTNOM016</t>
  </si>
  <si>
    <t>NM01580085</t>
  </si>
  <si>
    <t>856504015800</t>
  </si>
  <si>
    <t>Nomad Sport Band - 45mm Glow 2.0</t>
  </si>
  <si>
    <t>EXTNOM013</t>
  </si>
  <si>
    <t>NM01219385</t>
  </si>
  <si>
    <t>856500012193</t>
  </si>
  <si>
    <t xml:space="preserve">Nomad Sport Band - 45mm | Atlanic Blue </t>
  </si>
  <si>
    <t>EXTNOM015</t>
  </si>
  <si>
    <t>NM01110385</t>
  </si>
  <si>
    <t>856500011103</t>
  </si>
  <si>
    <t>Nomad Sport Band - 45mm | Night Watch Red</t>
  </si>
  <si>
    <t>EXTNOM008</t>
  </si>
  <si>
    <t>EXTNOM010</t>
  </si>
  <si>
    <t>NM01032885</t>
  </si>
  <si>
    <t>856500010328</t>
  </si>
  <si>
    <t>Nomad Sport Band - 45mm | High Volta</t>
  </si>
  <si>
    <t>EXTNOM012</t>
  </si>
  <si>
    <t>NM01218685</t>
  </si>
  <si>
    <t>856500012186</t>
  </si>
  <si>
    <t>Nomad Sport Band - 45mm | Blaze</t>
  </si>
  <si>
    <t>IEXTNOM000</t>
  </si>
  <si>
    <t>NM01008385</t>
  </si>
  <si>
    <t>856500010083</t>
  </si>
  <si>
    <t>Nomad Sport Band - 45mm | Electric Blue</t>
  </si>
  <si>
    <t>CABNOM007</t>
  </si>
  <si>
    <t>NM01912B00</t>
  </si>
  <si>
    <t>856504015497</t>
  </si>
  <si>
    <t>Nomad Lightning Cable - 1.5M | USB C | Rugged</t>
  </si>
  <si>
    <t>CABNOM008</t>
  </si>
  <si>
    <t>NM01022985</t>
  </si>
  <si>
    <t>856500010229</t>
  </si>
  <si>
    <t>Nomad Sport Cable - 2.0M | USB C | Lightning</t>
  </si>
  <si>
    <t>ACCNOM004</t>
  </si>
  <si>
    <t>NM01186885</t>
  </si>
  <si>
    <t>Nomad AC Adapter - 35W | Slim | Carbide</t>
  </si>
  <si>
    <t>ACCNOM002</t>
  </si>
  <si>
    <t>NM01994985</t>
  </si>
  <si>
    <t>856500019949</t>
  </si>
  <si>
    <t>Nomad AC Adapter - 65W | PD</t>
  </si>
  <si>
    <t>PanzerGlass</t>
  </si>
  <si>
    <t>REFQIC005</t>
  </si>
  <si>
    <t>BULK2709</t>
  </si>
  <si>
    <t>5711724327094</t>
  </si>
  <si>
    <t>PanzerGlass Apple iPhone 12 Pro Max TEMPERED GLASS Screen Protector</t>
  </si>
  <si>
    <t>Centro Servicio</t>
  </si>
  <si>
    <t>iPhone 12 Pro Max</t>
  </si>
  <si>
    <t>FUNPTK000</t>
  </si>
  <si>
    <t>KI1501PP</t>
  </si>
  <si>
    <t>749355414567</t>
  </si>
  <si>
    <t>Pitaka MagEZ Case Pro 4 (Black/Grey Twill) 1500D for iPhone15 Pro</t>
  </si>
  <si>
    <t>iPhone15 Pro</t>
  </si>
  <si>
    <t>FUNPTK001</t>
  </si>
  <si>
    <t>KI1501PMP</t>
  </si>
  <si>
    <t>749355414574</t>
  </si>
  <si>
    <t>Pitaka MagEZ Case Pro 4 (Black/Grey Twill) 1500D for iPhone15 Pro Max</t>
  </si>
  <si>
    <t>iPhone15 Pro Max</t>
  </si>
  <si>
    <t>FUNPTK003</t>
  </si>
  <si>
    <t>KI1601PPA</t>
  </si>
  <si>
    <t>749355416417</t>
  </si>
  <si>
    <t>Pitaka MagEZ Case Pro 4 for iPhone 16 Pro Black/Grey Twill 600D</t>
  </si>
  <si>
    <t>FUNPTK002</t>
  </si>
  <si>
    <t>KI1601PMPA</t>
  </si>
  <si>
    <t>749355416424</t>
  </si>
  <si>
    <t>Pitaka MagEZ Case Pro 4 iPhone 16 Pro Max Black/Grey Twill 600D</t>
  </si>
  <si>
    <t>ACCPTK000</t>
  </si>
  <si>
    <t>KW3001A</t>
  </si>
  <si>
    <t>749355413454</t>
  </si>
  <si>
    <t>Pitaka Air Case for Apple Watch Ultra (49mm )</t>
  </si>
  <si>
    <t>49 mm</t>
  </si>
  <si>
    <t>ACCPTK003</t>
  </si>
  <si>
    <t>PD1001</t>
  </si>
  <si>
    <t>632111673196</t>
  </si>
  <si>
    <t>Pitaka Power Dongle</t>
  </si>
  <si>
    <t>Stand</t>
  </si>
  <si>
    <t>ACCPTK002</t>
  </si>
  <si>
    <t>SL2001</t>
  </si>
  <si>
    <t>632111674162</t>
  </si>
  <si>
    <t>Pitaka Slider (Charger will not be included)</t>
  </si>
  <si>
    <t>Power Station</t>
  </si>
  <si>
    <t>3-1</t>
  </si>
  <si>
    <t>ACCPTK001</t>
  </si>
  <si>
    <t>CS3001</t>
  </si>
  <si>
    <t>632111674117</t>
  </si>
  <si>
    <t>Pitaka MagEZ Card Sleeve 3.0</t>
  </si>
  <si>
    <t>ACCQIC020</t>
  </si>
  <si>
    <t>GQC2233</t>
  </si>
  <si>
    <t>Quikcell Tempered Glass Screen Protector for iPhone 17 Air</t>
  </si>
  <si>
    <t>FUNQIC005</t>
  </si>
  <si>
    <t>FUNQIC001</t>
  </si>
  <si>
    <t>FUNQIC000</t>
  </si>
  <si>
    <t>TIN2056-M</t>
  </si>
  <si>
    <t>846537083419</t>
  </si>
  <si>
    <t>Quikcell iPhone 13 mini ICON TINT Transparent Protective Case - Smoke</t>
  </si>
  <si>
    <t>iPhone 13 mini</t>
  </si>
  <si>
    <t>FUNQIC004</t>
  </si>
  <si>
    <t>TIN2057-M</t>
  </si>
  <si>
    <t>846537083426</t>
  </si>
  <si>
    <t>Quikcell iPhone 13 mini ICON TINT Transparent Protective Case - Ice</t>
  </si>
  <si>
    <t>FUNQIC003</t>
  </si>
  <si>
    <t>TIN2068-M</t>
  </si>
  <si>
    <t>846537084072</t>
  </si>
  <si>
    <t>Quikcell iPhone 13 Pro ICON TINT Transparent Protective Case - Smoke</t>
  </si>
  <si>
    <t>FUNQIC007</t>
  </si>
  <si>
    <t>TIN2069-M</t>
  </si>
  <si>
    <t>846537084089</t>
  </si>
  <si>
    <t>Quikcell iPhone 13 Pro ICON TINT Transparent Protective Case - Ice</t>
  </si>
  <si>
    <t>FUNQIC002</t>
  </si>
  <si>
    <t>TIN2060-M</t>
  </si>
  <si>
    <t>846537083662</t>
  </si>
  <si>
    <t>Quikcell iPhone 13 Pro Max ICON TINT Transparent Protective Case - Smoke</t>
  </si>
  <si>
    <t>FUNQIC006</t>
  </si>
  <si>
    <t>TIN2061-M</t>
  </si>
  <si>
    <t>846537083679</t>
  </si>
  <si>
    <t>Quikcell iPhone 13 Pro Max ICON TINT Transparent Protective Case - Ice</t>
  </si>
  <si>
    <t>REFQIC006</t>
  </si>
  <si>
    <t>GQC2066</t>
  </si>
  <si>
    <t>846537083457</t>
  </si>
  <si>
    <t>Quikcell Apple iPhone 13 Mini TEMPERED GLASS Screen Protector</t>
  </si>
  <si>
    <t>iPhone 13 Mini</t>
  </si>
  <si>
    <t>REFQIC008</t>
  </si>
  <si>
    <t>GQC2068</t>
  </si>
  <si>
    <t>846537083709</t>
  </si>
  <si>
    <t>Quikcell Apple iPhone 13 Pro Max TEMPERED GLASS Screen Protector</t>
  </si>
  <si>
    <t>REFQIC007</t>
  </si>
  <si>
    <t>GQC2067</t>
  </si>
  <si>
    <t>846537083570</t>
  </si>
  <si>
    <t>Quikcell Apple iPhone 13/13 Pro TEMPERED GLASS Screen Protector</t>
  </si>
  <si>
    <t>iPhone 13, iPhone 13 Pro</t>
  </si>
  <si>
    <t>ACCQIC003</t>
  </si>
  <si>
    <t>GQC2059</t>
  </si>
  <si>
    <t>846537082948</t>
  </si>
  <si>
    <t>Quikcell Apple iPad 10.2” TEMPERED GLASS Screen Protector</t>
  </si>
  <si>
    <t>ACCQIC005</t>
  </si>
  <si>
    <t>GQC2060</t>
  </si>
  <si>
    <t>846537082955</t>
  </si>
  <si>
    <t>Quikcell Apple iPad Air 10.9” TEMPERED GLASS Screen Protector</t>
  </si>
  <si>
    <t>iPad Air 10/11 Gen 11" M3-M2</t>
  </si>
  <si>
    <t>ACCQIC004</t>
  </si>
  <si>
    <t>GP-IPSE2-BLK</t>
  </si>
  <si>
    <t>846537073656</t>
  </si>
  <si>
    <t>Quikcell Apple iPhone SE 2020 GOOF PROOF Premium Tempered Glass Screen Protection - Black</t>
  </si>
  <si>
    <t>REFQIC002</t>
  </si>
  <si>
    <t>GQC2018</t>
  </si>
  <si>
    <t>846537077814</t>
  </si>
  <si>
    <t>Quikcell Apple iPhone XS Max/11 Pro Max TEMPERED GLASS Screen Protection</t>
  </si>
  <si>
    <t>iPhone 11 Pro Max, iPhone XS Max</t>
  </si>
  <si>
    <t>REFQIC001</t>
  </si>
  <si>
    <t>GP-IP11PRO</t>
  </si>
  <si>
    <t>Quikcell Apple iPhone 11 Pro/X/XS Original Tempered Glass Screen Protection - Clear</t>
  </si>
  <si>
    <t>iPhone 11 Pro, iPhone X, iPhone XS</t>
  </si>
  <si>
    <t>REFQIC000</t>
  </si>
  <si>
    <t>REFQIC003</t>
  </si>
  <si>
    <t>GQC2009</t>
  </si>
  <si>
    <t>846537077364</t>
  </si>
  <si>
    <t>Quikcell Apple iPhone 12 Mini TEMPERED GLASS Screen Protector</t>
  </si>
  <si>
    <t>iPhone 12 mini</t>
  </si>
  <si>
    <t>REFQIC004</t>
  </si>
  <si>
    <t>ACCQIC000</t>
  </si>
  <si>
    <t>GP-IP21S-M</t>
  </si>
  <si>
    <t>846537083464</t>
  </si>
  <si>
    <t>Quikcell Goof Proof Tempered Glass for iPhone 13 mini</t>
  </si>
  <si>
    <t>ACCQIC002</t>
  </si>
  <si>
    <t>GP-IP21L-M</t>
  </si>
  <si>
    <t>846537083716</t>
  </si>
  <si>
    <t>Quikcell Goof Proof Tempered Glass for iPhone 13 Pro Max</t>
  </si>
  <si>
    <t>ACCQIC001</t>
  </si>
  <si>
    <t>GP-IP21M-M</t>
  </si>
  <si>
    <t>846537083587</t>
  </si>
  <si>
    <t>Quikcell Goof Proof Tempered Glass for iPhone 13/13 Pro</t>
  </si>
  <si>
    <t>iPhone 13/13 Pro</t>
  </si>
  <si>
    <t>ACCQIC006</t>
  </si>
  <si>
    <t>GQC2134-M</t>
  </si>
  <si>
    <t>846537087370</t>
  </si>
  <si>
    <t>Quikcell Tempered Glass Screen Protector for iPhone 14</t>
  </si>
  <si>
    <t>ACCQIC008</t>
  </si>
  <si>
    <t>GQC2136-M</t>
  </si>
  <si>
    <t>846537087608</t>
  </si>
  <si>
    <t>Quikcell Tempered Glass Screen Protector for iPhone 14 Plus</t>
  </si>
  <si>
    <t>ACCQIC007</t>
  </si>
  <si>
    <t>GQC2135-M</t>
  </si>
  <si>
    <t>Quikcell Apple iPhone 14 Pro TEMPERED GLASS Screen Protector</t>
  </si>
  <si>
    <t>ACCQIC009</t>
  </si>
  <si>
    <t>GQC2137-M</t>
  </si>
  <si>
    <t>Quikcell Apple iPhone 14 Pro Max TEMPERED GLASS Screen Protector</t>
  </si>
  <si>
    <t>ACCQIC012</t>
  </si>
  <si>
    <t>ACCQIC011</t>
  </si>
  <si>
    <t>GQC2183-M</t>
  </si>
  <si>
    <t>846537090844</t>
  </si>
  <si>
    <t>Quikcell Tempered Glass Screen Protector iPhone 15 Pro</t>
  </si>
  <si>
    <t>XVAQIC000</t>
  </si>
  <si>
    <t>ACCQIC013</t>
  </si>
  <si>
    <t>GQC2185-M</t>
  </si>
  <si>
    <t>846537091063</t>
  </si>
  <si>
    <t>Quikcell Tempered Glass Screen Protector iPhone 15 Pro Max</t>
  </si>
  <si>
    <t>ACCQIC010</t>
  </si>
  <si>
    <t>ACCQIC015</t>
  </si>
  <si>
    <t>ACCQIC016</t>
  </si>
  <si>
    <t>GQC2207-M</t>
  </si>
  <si>
    <t>846537093975</t>
  </si>
  <si>
    <t>Quikcell Tempered Glass Screen Protector for iPhone 16 Plus</t>
  </si>
  <si>
    <t>ACCQIC017</t>
  </si>
  <si>
    <t>ACCQIC018</t>
  </si>
  <si>
    <t>XVAQIC001</t>
  </si>
  <si>
    <t>ACCQIC021</t>
  </si>
  <si>
    <t>GQC2235</t>
  </si>
  <si>
    <t>Quikcell Tempered Glass Screen Protector for iPhone 17 Pro Max</t>
  </si>
  <si>
    <t>iPhone 17 Pro Max / 16 Pro Max</t>
  </si>
  <si>
    <t>IACCQIC008</t>
  </si>
  <si>
    <t>QCVPA2001</t>
  </si>
  <si>
    <t>846537076985</t>
  </si>
  <si>
    <t>Quikcell DUAL PORT CAR CHARGER  2 USB A x 12W - 24W</t>
  </si>
  <si>
    <t>24W</t>
  </si>
  <si>
    <t>IACCQIC009</t>
  </si>
  <si>
    <t>QCVPA2002</t>
  </si>
  <si>
    <t>846537076992</t>
  </si>
  <si>
    <t>Quikcell DUAL PORT CAR CHARGER  1 USB A 12W + USB C PD 20W - 32W</t>
  </si>
  <si>
    <t>ACCQIC014</t>
  </si>
  <si>
    <t>IACCQIC015</t>
  </si>
  <si>
    <t>DRIVEDOCK-C</t>
  </si>
  <si>
    <t>846537082672</t>
  </si>
  <si>
    <t>Quikcell Mount+Suction+Vent 2 in 1 air vent Dashboad Car Mount Charge</t>
  </si>
  <si>
    <t>IACCQIC013</t>
  </si>
  <si>
    <t>CTPRO2-BLK</t>
  </si>
  <si>
    <t>846537063060</t>
  </si>
  <si>
    <t>Quikcell Cross Trainer Pro II Sports Stereo Bluetooth Earphones - Black</t>
  </si>
  <si>
    <t>HEADPHONE WIRELESS</t>
  </si>
  <si>
    <t>IACCQIC014</t>
  </si>
  <si>
    <t>CTPRO2-WHT</t>
  </si>
  <si>
    <t>846537063077</t>
  </si>
  <si>
    <t>Quikcell Cross Trainer Pro II Wireless Sport Headphones - White</t>
  </si>
  <si>
    <t>IACCQIC000</t>
  </si>
  <si>
    <t>QAIR-BUDS</t>
  </si>
  <si>
    <t>846537068881</t>
  </si>
  <si>
    <t>Quikcell QAIR BUDS True Wireless Earbuds with Charging Case - Black</t>
  </si>
  <si>
    <t>QAir</t>
  </si>
  <si>
    <t>IACCQIC001</t>
  </si>
  <si>
    <t>QAIR-BUDS-WHT</t>
  </si>
  <si>
    <t>846537075582</t>
  </si>
  <si>
    <t>Quikcell QAIR BUDS True Wireless Earbuds with Charging Case - White</t>
  </si>
  <si>
    <t>IACCQIC005</t>
  </si>
  <si>
    <t>QLIGHTA6FT</t>
  </si>
  <si>
    <t>846537077081</t>
  </si>
  <si>
    <t>Quikcell CHARGE &amp; SYNC CABLE MFi Lightning to USB-A - 6ft - Black</t>
  </si>
  <si>
    <t>IACCQIC006</t>
  </si>
  <si>
    <t>IACCQIC004</t>
  </si>
  <si>
    <t>QC-PWRBANK10K</t>
  </si>
  <si>
    <t>846537073618</t>
  </si>
  <si>
    <t>Quikcell POWERFUEL WIRELESS 10K mAh Powerbank - Black</t>
  </si>
  <si>
    <t>10,000 mAh</t>
  </si>
  <si>
    <t>IACCQIC011</t>
  </si>
  <si>
    <t>QC-PWRBANK6K</t>
  </si>
  <si>
    <t>846537073601</t>
  </si>
  <si>
    <t>Quikcell POWERFUEL 6K mAh Powerbank - Black</t>
  </si>
  <si>
    <t>IACCQIC002</t>
  </si>
  <si>
    <t>QTRC2001</t>
  </si>
  <si>
    <t>846537077005</t>
  </si>
  <si>
    <t>Quikcell DUAL PORT WALL CHARGER  2 USB A x 12W - 24W</t>
  </si>
  <si>
    <t>24 W</t>
  </si>
  <si>
    <t>IACCQIC010</t>
  </si>
  <si>
    <t>IACCQIC003</t>
  </si>
  <si>
    <t>QC-TRIO</t>
  </si>
  <si>
    <t>846537072215</t>
  </si>
  <si>
    <t>Quikcell TRIO 3 in 1 Wireless Charging Pad - White</t>
  </si>
  <si>
    <t>10 W</t>
  </si>
  <si>
    <t>Raptic</t>
  </si>
  <si>
    <t>FUNRAP005</t>
  </si>
  <si>
    <t>463546</t>
  </si>
  <si>
    <t>6950941463546</t>
  </si>
  <si>
    <t xml:space="preserve">Raptic 360X for Apple watch 41mm  Clear </t>
  </si>
  <si>
    <t>FUNRAP003</t>
  </si>
  <si>
    <t>6950941463706</t>
  </si>
  <si>
    <t xml:space="preserve">Raptic Edge for Apple watch 41mm  Blue </t>
  </si>
  <si>
    <t>FUNRAP004</t>
  </si>
  <si>
    <t>6950941463676</t>
  </si>
  <si>
    <t xml:space="preserve">Raptic Edge for Apple watch 41mm  Midnight </t>
  </si>
  <si>
    <t>EXTXDO011</t>
  </si>
  <si>
    <t>3X5C0292A</t>
  </si>
  <si>
    <t>6950941480291</t>
  </si>
  <si>
    <t>X-doria Mesh Band for Apple watch 38mm/40mm/41mm Milanese metal band Rose Gold</t>
  </si>
  <si>
    <t>FUNRAP002</t>
  </si>
  <si>
    <t>463485</t>
  </si>
  <si>
    <t>6950941463485</t>
  </si>
  <si>
    <t xml:space="preserve">Raptic 360X for Apple watch 45mm  Clear </t>
  </si>
  <si>
    <t>42mm/44mm/45mm</t>
  </si>
  <si>
    <t>FUNRAP000</t>
  </si>
  <si>
    <t>6950941463522</t>
  </si>
  <si>
    <t xml:space="preserve">Raptic Edge for Apple watch 45mm  Blue </t>
  </si>
  <si>
    <t>FUNRAP001</t>
  </si>
  <si>
    <t>6950941463492</t>
  </si>
  <si>
    <t xml:space="preserve">Raptic Edge for Apple watch 45mm  Midnight </t>
  </si>
  <si>
    <t>EXTRAP000</t>
  </si>
  <si>
    <t>471404</t>
  </si>
  <si>
    <t>6950941471404</t>
  </si>
  <si>
    <t xml:space="preserve">Raptic Citizen for Apple watch 42mm/44mm/45mm  Black </t>
  </si>
  <si>
    <t>FUNSPK343A</t>
  </si>
  <si>
    <t>FUNSPK368</t>
  </si>
  <si>
    <t>FUNSPK369</t>
  </si>
  <si>
    <t>FUNSPK342A</t>
  </si>
  <si>
    <t>FUNSPK342</t>
  </si>
  <si>
    <t>FUNSPK343</t>
  </si>
  <si>
    <t>138654-7265</t>
  </si>
  <si>
    <t>848709098160</t>
  </si>
  <si>
    <t>Speck Balance Folio Case for iPad 10.2" 7/8 Gen - Plumberry Purple</t>
  </si>
  <si>
    <t>FUNSPK388</t>
  </si>
  <si>
    <t>150989-3263</t>
  </si>
  <si>
    <t>Speck Balance Folio iPad 11" (2022-2025) Piccard'S Blue/Frost Beige/Faded Teal</t>
  </si>
  <si>
    <t>FUNSPK390</t>
  </si>
  <si>
    <t>150989-3265</t>
  </si>
  <si>
    <t>Speck Balance Folio iPad 11" (2022-2025) Jelly Mint/Deep Malachite/Piccard'S Blue</t>
  </si>
  <si>
    <t>FUNSPK266</t>
  </si>
  <si>
    <t>103134-5905</t>
  </si>
  <si>
    <t>Speck (Apple Exclusive) Presidio Show Case for iPhone X/XS - Clear/Black</t>
  </si>
  <si>
    <t>IPHONE XS</t>
  </si>
  <si>
    <t>FUNSPK295</t>
  </si>
  <si>
    <t>115895-5085</t>
  </si>
  <si>
    <t>Speck (Apple Exclusive) Gemshell Case for iPhone XS Max - Clear/Clear</t>
  </si>
  <si>
    <t>iPhone XS Max</t>
  </si>
  <si>
    <t>FUNSPK329</t>
  </si>
  <si>
    <t>141691-5085</t>
  </si>
  <si>
    <t>Speck (Apple Exclusive) Presidio Perfect Clear Case for iPhone 13 - Clear/Clear</t>
  </si>
  <si>
    <t>FUNSPK330</t>
  </si>
  <si>
    <t>141714-5085</t>
  </si>
  <si>
    <t>Speck (Apple Exclusive) Presidio Perfect Clear Case for iPhone 13 Pro - Clear/Clear</t>
  </si>
  <si>
    <t>FUNSPK332</t>
  </si>
  <si>
    <t>FUNSPK334</t>
  </si>
  <si>
    <t>FUNSPK335</t>
  </si>
  <si>
    <t>FUNSPK337</t>
  </si>
  <si>
    <t>FUNSPK340</t>
  </si>
  <si>
    <t>FUNSPK336</t>
  </si>
  <si>
    <t>FUNSPK339</t>
  </si>
  <si>
    <t>FUNSPK338</t>
  </si>
  <si>
    <t>FUNSPK341</t>
  </si>
  <si>
    <t>FUNSPK351</t>
  </si>
  <si>
    <t>FUNSPK347</t>
  </si>
  <si>
    <t>FUNSPK352</t>
  </si>
  <si>
    <t>FUNSPK355</t>
  </si>
  <si>
    <t>FUNSPK360</t>
  </si>
  <si>
    <t>FUNSPK362</t>
  </si>
  <si>
    <t>FUNSPK348</t>
  </si>
  <si>
    <t>150561-3216</t>
  </si>
  <si>
    <t>840168537518</t>
  </si>
  <si>
    <t>Speck Presidio® Lux Magsafe® Clear/Clear W/Gold Glitter iPhone 15 Pro</t>
  </si>
  <si>
    <t>FUNSPK364</t>
  </si>
  <si>
    <t>150447-3211</t>
  </si>
  <si>
    <t>840168533053</t>
  </si>
  <si>
    <t>Speck Presidio®2 Grip Magsafe® Clicklock™ Future Blue / Horizon Purple iPhone 15 Pro</t>
  </si>
  <si>
    <t>FUNSPK366</t>
  </si>
  <si>
    <t>150447-3208</t>
  </si>
  <si>
    <t>840168533022</t>
  </si>
  <si>
    <t>Speck Presidio®2 Grip Magsafe® Clicklock™ New Planet/Clay Tan iPhone 15 Pro</t>
  </si>
  <si>
    <t>FUNSPK357</t>
  </si>
  <si>
    <t>150447-3214</t>
  </si>
  <si>
    <t>840168533084</t>
  </si>
  <si>
    <t>Speck Presidio®2 Grip Magsafe® Clicklock™ Bleached Bone/ Heirloom Gold iPhone 15 Pro</t>
  </si>
  <si>
    <t>FUNSPK353</t>
  </si>
  <si>
    <t>FUNSPK361</t>
  </si>
  <si>
    <t>FUNSPK367</t>
  </si>
  <si>
    <t>150463-3208</t>
  </si>
  <si>
    <t>840168533541</t>
  </si>
  <si>
    <t>Speck Presidio®2 Grip Magsafe® Clicklock™ New Planet/Clay Tan iPhone 15 Pro Max</t>
  </si>
  <si>
    <t>FUNSPK365</t>
  </si>
  <si>
    <t>150463-3211</t>
  </si>
  <si>
    <t>840168533572</t>
  </si>
  <si>
    <t>Speck Presidio®2 Grip Magsafe® Clicklock™ Future Blue / Horizon Purple iPhone 15 Pro Max</t>
  </si>
  <si>
    <t>FUNSPK349</t>
  </si>
  <si>
    <t>150573-3216</t>
  </si>
  <si>
    <t>840168538072</t>
  </si>
  <si>
    <t>Speck Presidio® Lux Magsafe® Clear/Clear W/Gold Glitter iPhone 15 Pro Max</t>
  </si>
  <si>
    <t>FUNSPK356</t>
  </si>
  <si>
    <t>FUNSPK358</t>
  </si>
  <si>
    <t>150463-3214</t>
  </si>
  <si>
    <t>840168533602</t>
  </si>
  <si>
    <t>Speck Presidio®2 Grip Magsafe® Clicklock™ Bleached Bone/ Heirloom Gold iPhone 15 Pro Max</t>
  </si>
  <si>
    <t>FUNSPK363</t>
  </si>
  <si>
    <t>FUNSPK359</t>
  </si>
  <si>
    <t>840168532803</t>
  </si>
  <si>
    <t>FUNSPK372</t>
  </si>
  <si>
    <t>FUNSPK375</t>
  </si>
  <si>
    <t>150722-9508</t>
  </si>
  <si>
    <t>840168541485</t>
  </si>
  <si>
    <t>Speck iPhone 16 Plus Gemshell Clear/ Platinum Glitter</t>
  </si>
  <si>
    <t>FUNSPK374</t>
  </si>
  <si>
    <t>150720-5085</t>
  </si>
  <si>
    <t>840168541461</t>
  </si>
  <si>
    <t>Speck iPhone 16 Plus Gemshell Clear/Clear</t>
  </si>
  <si>
    <t>FUNSPK379</t>
  </si>
  <si>
    <t>FUNSPK383</t>
  </si>
  <si>
    <t>FUNSPK385</t>
  </si>
  <si>
    <t>150765-3237</t>
  </si>
  <si>
    <t>840168543175</t>
  </si>
  <si>
    <t>Speck iPhone 16 Pro Presidio2 Lux +Ms Amazing Purple/Clear</t>
  </si>
  <si>
    <t>FUNSPK381</t>
  </si>
  <si>
    <t>FUNSPK377</t>
  </si>
  <si>
    <t>FUNSPK382</t>
  </si>
  <si>
    <t>FUNSPK384</t>
  </si>
  <si>
    <t>150775-3237</t>
  </si>
  <si>
    <t>840168543656</t>
  </si>
  <si>
    <t>Speck iPhone 16 Pro Max Presidio2 Lux +Ms Amazing Purple/Clear</t>
  </si>
  <si>
    <t>FUNSPK378</t>
  </si>
  <si>
    <t>FUNSPK380</t>
  </si>
  <si>
    <t>FUNSPK376</t>
  </si>
  <si>
    <t>FUNSPK394</t>
  </si>
  <si>
    <t>FUNSPK398</t>
  </si>
  <si>
    <t>Speck Presidio Perfect-Clear  iPhone 17 Air Clear</t>
  </si>
  <si>
    <t>FUNSPK395</t>
  </si>
  <si>
    <t>BOCGEM002</t>
  </si>
  <si>
    <t>BOCGEM000</t>
  </si>
  <si>
    <t>BOCGEM001</t>
  </si>
  <si>
    <t>150660-3225</t>
  </si>
  <si>
    <t>840168539802</t>
  </si>
  <si>
    <t>Speck Speaker Gemtones Infinity Speaker Mid-DARK GREY/CHROME/TAN</t>
  </si>
  <si>
    <t>CARTEC004</t>
  </si>
  <si>
    <t>T21-10067</t>
  </si>
  <si>
    <t>Tech21 EvoHardshell for MacBook Air 13" (2022-2024) - Pewter Blue</t>
  </si>
  <si>
    <t>FUNTEC108</t>
  </si>
  <si>
    <t>T21-7263</t>
  </si>
  <si>
    <t>5056234729854</t>
  </si>
  <si>
    <t>Tech21 Apple iPhone 11 Studio Colour Case - Black</t>
  </si>
  <si>
    <t>FUNTEC109</t>
  </si>
  <si>
    <t>T21-8632</t>
  </si>
  <si>
    <t>5056234763650</t>
  </si>
  <si>
    <t>Tech21 Evo Clear Case for iPhone 11 - Clear</t>
  </si>
  <si>
    <t>FUNTEC118</t>
  </si>
  <si>
    <t>T21-9054</t>
  </si>
  <si>
    <t>5056234773741</t>
  </si>
  <si>
    <t>Tech21 Evo Lite Negro Iphone 12 Pro/12</t>
  </si>
  <si>
    <t>FUNTEC130</t>
  </si>
  <si>
    <t>FUNTEC120</t>
  </si>
  <si>
    <t>FUNTEC119</t>
  </si>
  <si>
    <t>FUNTEC124</t>
  </si>
  <si>
    <t>T21-10992</t>
  </si>
  <si>
    <t>5056586739303</t>
  </si>
  <si>
    <t>Tech21 EvoPro w/MagSafe for iPhone 16 Pro - Clear/Black</t>
  </si>
  <si>
    <t>FUNTEC122</t>
  </si>
  <si>
    <t>T21-10989</t>
  </si>
  <si>
    <t>5056586739211</t>
  </si>
  <si>
    <t>Tech21 EvoPro w/MagSafe for iPhone 16 Pro - Clear iPhone 16 Pro</t>
  </si>
  <si>
    <t>FUNTEC123</t>
  </si>
  <si>
    <t>T21-11051</t>
  </si>
  <si>
    <t>5056586741078</t>
  </si>
  <si>
    <t>Tech21 EvoPro w/MagSafe for iPhone 16 Pro Max - Clear/Black</t>
  </si>
  <si>
    <t>FUNTEC121</t>
  </si>
  <si>
    <t>T21-11048</t>
  </si>
  <si>
    <t>5056586740989</t>
  </si>
  <si>
    <t>Tech21 EvoPro w/MagSafe for iPhone 16 Pro Max - Clear</t>
  </si>
  <si>
    <t>FUNTEC131</t>
  </si>
  <si>
    <t>FUNTEC135</t>
  </si>
  <si>
    <t>T21-11344</t>
  </si>
  <si>
    <t>Tech21 EvoCrystal iPhone 17 Iridescent</t>
  </si>
  <si>
    <t>FUNTEC132</t>
  </si>
  <si>
    <t>840459607524</t>
  </si>
  <si>
    <t>Tech21 EvoCrystal iPhone 17 Air Black</t>
  </si>
  <si>
    <t>FUNTEC136</t>
  </si>
  <si>
    <t>T21-11349</t>
  </si>
  <si>
    <t>840459607531</t>
  </si>
  <si>
    <t>Tech21 EvoCrystal iPhone 17 Air Iridescent</t>
  </si>
  <si>
    <t>Vivitar</t>
  </si>
  <si>
    <t>ACCVIV003</t>
  </si>
  <si>
    <t>VIVTR595VG-BLK</t>
  </si>
  <si>
    <t>681066017258</t>
  </si>
  <si>
    <t>Selfie, Tripie, Base De Teléfono Con Control Remoto.</t>
  </si>
  <si>
    <t>STAND</t>
  </si>
  <si>
    <t>ACCVIV001</t>
  </si>
  <si>
    <t>VIVTR13KIT-NOC</t>
  </si>
  <si>
    <t>681066016190</t>
  </si>
  <si>
    <t>Vivitar Tripié Plegable De Bolsillo Con Control Bt, Extensible Hasta 16". Color Negro</t>
  </si>
  <si>
    <t>16"</t>
  </si>
  <si>
    <t>ACCVIV002</t>
  </si>
  <si>
    <t>VIVVT4KIT1-NOC</t>
  </si>
  <si>
    <t>681066891681</t>
  </si>
  <si>
    <t>Vivitar Mini Soporte De Pistola. Combinación, De Soporte Para Teléfono, Selfie Stick Y Tripié En Un Solo</t>
  </si>
  <si>
    <t>PISTOL GRIP</t>
  </si>
  <si>
    <t>EXHCUB001</t>
  </si>
  <si>
    <t>EXHCUB000</t>
  </si>
  <si>
    <t>EXHPTK000</t>
  </si>
  <si>
    <t>EXHQUI000</t>
  </si>
  <si>
    <t>EXHGEM002</t>
  </si>
  <si>
    <t>EXHGEM000</t>
  </si>
  <si>
    <t>EXHGEM001</t>
  </si>
  <si>
    <t>PROGEM000</t>
  </si>
  <si>
    <t>EXHVIV001</t>
  </si>
  <si>
    <t>EXHVIV000</t>
  </si>
  <si>
    <t>Uniq</t>
  </si>
  <si>
    <t>EXTUNQ025</t>
  </si>
  <si>
    <t>UNIQ-49MM-STRVMSIL</t>
  </si>
  <si>
    <t>UNIQ STROVA MAG APPLE WATCH SELF-ADJUSTABLE STEEL LINK BAND 49/46/45/44MM - TITANIUM (SILVER)</t>
  </si>
  <si>
    <t>EXTUNQ026</t>
  </si>
  <si>
    <t>UNIQ-49MM-OSTABLK</t>
  </si>
  <si>
    <t>UNIQ OSTA APPLE WATCH STEEL STRAP WITH SELF-ADJUSTABLE LINKS 49/46/45/44MM - MIDNIGHT (BLACK)</t>
  </si>
  <si>
    <t>EXTUNQ027</t>
  </si>
  <si>
    <t>UNIQ-45MM-REVPNKBEG</t>
  </si>
  <si>
    <t>UNIQ REVIX REVERSIBLE MAGNETIC APPLE WATCH STRAP 49/46/45/44MM - BLUSH (PINK/BEIGE)</t>
  </si>
  <si>
    <t>EXTUNQ028</t>
  </si>
  <si>
    <t xml:space="preserve">UNIQ-49MM-DANPGBLK	</t>
  </si>
  <si>
    <t>UNIQ DANTE PRO APPLE WATCH SELF-ADJUSTABLE MESH STEEL BAND 49/46/45/44MM - GRAPHITE BLACK (GRAPHITE BLACK)</t>
  </si>
  <si>
    <t>EXTUNQ029</t>
  </si>
  <si>
    <t xml:space="preserve">UNIQ-49MM-DANPMRSE	</t>
  </si>
  <si>
    <t>UNIQ DANTE PRO APPLE WATCH SELF-ADJUSTABLE MESH STEEL BAND 49/46/45/44MM - METALLIC ROSE (METALLIC ROSE)</t>
  </si>
  <si>
    <t>FUNUNQ136</t>
  </si>
  <si>
    <t>UNIQ-AIRPODS(2024)-NEXOBLK</t>
  </si>
  <si>
    <t xml:space="preserve">UNIQ NEXO ACTIVE HYBRID SILICONE AIRPODS 4TH GEN (2024) CASE WITH SPORTS EAR HOOKS - BLACK (BLACK) </t>
  </si>
  <si>
    <t>FUNUNQ137</t>
  </si>
  <si>
    <t>UNIQ-AIRPODS(2024)-NEXOPBLU</t>
  </si>
  <si>
    <t>UNIQ NEXO ACTIVE HYBRID SILICONE AIRPODS 4TH GEN (2024) CASE WITH SPORTS EAR HOOKS - PACIFIC BLUE (PACIFIC BLUE)</t>
  </si>
  <si>
    <t>FUNUNQ140</t>
  </si>
  <si>
    <t>UNIQ-IP6.3P(2025)-COMAMFCLRLL</t>
  </si>
  <si>
    <t xml:space="preserve">UNIQ HYBRID IPHONE 17 PRO MAGCLICK CHARGING COMBAT ACTIVE - FROST CLEAR / LUME-LIME (FROST CLEAR / LUME-LIME) </t>
  </si>
  <si>
    <t>FUNUNQ141</t>
  </si>
  <si>
    <t>UNIQ-IP6.3P(2025)-COMAMFSMKO</t>
  </si>
  <si>
    <t xml:space="preserve">UNIQ HYBRID IPHONE 17 PRO MAGCLICK CHARGING COMBAT ACTIVE - FROST SMOKE / ORANGE (FROST SMOKE / ORANGE) </t>
  </si>
  <si>
    <t>FUNUNQ138</t>
  </si>
  <si>
    <t>UNIQ-IP6.3P(2025)-KEVAMCBLK</t>
  </si>
  <si>
    <t>UNIQ HYBRID IPHONE 17 PRO MAGCLICK CHARGING KEVA - CARBON BLACK (CARBON BLACK)</t>
  </si>
  <si>
    <t>FUNUNQ142</t>
  </si>
  <si>
    <t>UNIQ-IP6.9P(2025)-COMAMFSMKO</t>
  </si>
  <si>
    <t>UNIQ HYBRID IPHONE 17 PRO MAX MAGCLICK CHARGING COMBAT ACTIVE - FROST SMOKE / ORANGE (FROST SMOKE / ORANGE)</t>
  </si>
  <si>
    <t>FUNUNQ143</t>
  </si>
  <si>
    <t>UNIQ-IP6.9P(2025)-COMAMFCLRTQ</t>
  </si>
  <si>
    <t>UNIQ HYBRID IPHONE 17 PRO MAX MAGCLICK CHARGING COMBAT ACTIVE - FROST CLEAR / TURQUOISE (FROST CLEAR / TURQUOISE)</t>
  </si>
  <si>
    <t>FUNUNQ139</t>
  </si>
  <si>
    <t>UNIQ-IP6.9P(2025)-KEVAMCBLK</t>
  </si>
  <si>
    <t>UNIQ HYBRID IPHONE 17 PRO MAX MAGCLICK CHARGING KEVA - CARBON BLACK (CARBON BLACK)</t>
  </si>
  <si>
    <t>FUNSPK402</t>
  </si>
  <si>
    <t>848709087164</t>
  </si>
  <si>
    <t>TBD</t>
  </si>
  <si>
    <t>151106-9221</t>
  </si>
  <si>
    <t>AP-1041</t>
  </si>
  <si>
    <t>Speck  Presidio Lux + C-MagSafe/CC  Gold Glitter  iPhone 18 Pro</t>
  </si>
  <si>
    <t>TECH21</t>
  </si>
  <si>
    <t>T21-11640</t>
  </si>
  <si>
    <t>Tech21  EvoCrystal w/C-MagSafe/CC  Black  iPhone 18 Pro</t>
  </si>
  <si>
    <t>T21-11641</t>
  </si>
  <si>
    <t>Tech21  EvoCrystal w/C-MagSafe/CC  Gold  iPhone 18 Pro</t>
  </si>
  <si>
    <t>T21-11646</t>
  </si>
  <si>
    <t>Tech21  EvoCrystal w/C-MagSafe/CC  Neo Green  iPhone 18 Pro</t>
  </si>
  <si>
    <t>T21-11630</t>
  </si>
  <si>
    <t>Tech21  EvoPulse Satin Mirror w/MagSafe/CC  Lilac  iPhone 18 Pro</t>
  </si>
  <si>
    <t>T21-11408</t>
  </si>
  <si>
    <t>Tempered Glass Pro</t>
  </si>
  <si>
    <t>Tech21 Tempered Glass iPhone 18 Pro</t>
  </si>
  <si>
    <t>UNIQ-IP6.3P(2026)-COMMDBRG</t>
  </si>
  <si>
    <t>UNIQ HYBRID IPHONE 18 PRO (2026) 6.3 MAGCLICK CHARGING COMBAT - DEEP BURGUNDY</t>
  </si>
  <si>
    <t>UNIQ-IP6.3P(2026)-CLARMGMNT</t>
  </si>
  <si>
    <t>UNIQ HYBRID IPHONE 18 PRO (2026) 6.3 MAGCLICK CHARGING CLARIO (ECO) - GLACIER MINT</t>
  </si>
  <si>
    <t>UNIQ-IP6.3P(2026)-SWVLCLR</t>
  </si>
  <si>
    <t>UNIQ HYBRID IPHONE 18 PRO (2026) 6.3 SWIVIX WITH 360 ROTATING KICKSTAND - LUCENT CLEAR</t>
  </si>
  <si>
    <t>UNIQ-IP6.3P(2026)-KEVAMCBLK</t>
  </si>
  <si>
    <t>UNIQ HYBRID IPHONE 18 PRO (2026) 6.3 MAGCLICK CHARGING KEVA - CARBON BLACK</t>
  </si>
  <si>
    <t>UNIQ-IP6.3P(2026)-COMMBWHT</t>
  </si>
  <si>
    <t>UNIQ HYBRID IPHONE 18 PRO (2026) 6.3 MAGCLICK CHARGING COMBAT - BLANC WHITE</t>
  </si>
  <si>
    <t>151118-9221</t>
  </si>
  <si>
    <t>AP-1042</t>
  </si>
  <si>
    <t>Speck  Presidio Lux + C-MagSafe/CC  Gold Glitter  iPhone 18 Pro Max</t>
  </si>
  <si>
    <t>T21-11699</t>
  </si>
  <si>
    <t>Tech21  EvoCrystal w/C-MagSafe/CC  Black  iPhone 18 Pro Max</t>
  </si>
  <si>
    <t>T21-11700</t>
  </si>
  <si>
    <t>Tech21  EvoCrystal w/C-MagSafe/CC  Gold  iPhone 18 Pro Max</t>
  </si>
  <si>
    <t>T21-11705</t>
  </si>
  <si>
    <t>Tech21  EvoCrystal w/C-MagSafe/CC  Neo Green  iPhone 18 Pro Max</t>
  </si>
  <si>
    <t>T21-11689</t>
  </si>
  <si>
    <t>Tech21  EvoPulse Satin Mirror w/MagSafe/CC  Lilac  iPhone 18 Pro Max</t>
  </si>
  <si>
    <t>T21-11441</t>
  </si>
  <si>
    <t>Tempered Glass Pro Max</t>
  </si>
  <si>
    <t>Tech21 Tempered Glass iPhone 18 Pro Max</t>
  </si>
  <si>
    <t>UNIQ-IP6.9P(2026)-COMMDBRG</t>
  </si>
  <si>
    <t>UNIQ HYBRID IPHONE 18 PRO MAX (2026) 6.9 MAGCLICK CHARGING COMBAT - DEEP BURGUNDY</t>
  </si>
  <si>
    <t>UNIQ-IP6.9P(2026)-CLARMGMNT</t>
  </si>
  <si>
    <t>UNIQ HYBRID IPHONE 18 PRO MAX (2026) 6.9 MAGCLICK CHARGING CLARIO (ECO) - GLACIER MINT</t>
  </si>
  <si>
    <t>UNIQ-IP6.9P(2026)-SWVLCLR</t>
  </si>
  <si>
    <t>UNIQ HYBRID IPHONE 18 PRO MAX (2026) 6.9 SWIVIX WITH 360 ROTATING KICKSTAND - LUCENT CLEAR</t>
  </si>
  <si>
    <t>UNIQ-IP6.9P(2026)-KEVAMCBLK</t>
  </si>
  <si>
    <t>UNIQ HYBRID IPHONE 18 PRO MAX (2026) 6.9 MAGCLICK CHARGING KEVA - CARBON BLACK</t>
  </si>
  <si>
    <t>UNIQ-IP6.9P(2026)-COMMBWHT</t>
  </si>
  <si>
    <t>UNIQ HYBRID IPHONE 18 PRO MAX (2026) 6.9 MAGCLICK CHARGING COMBAT - BLANC WHITE</t>
  </si>
  <si>
    <t>151103-3296</t>
  </si>
  <si>
    <t>Speck  CandyShell Icon + MagSafe/CC  Black Licorice  iPhone 18 Pro</t>
  </si>
  <si>
    <t>151115-3296</t>
  </si>
  <si>
    <t>Speck  CandyShell Icon + MagSafe/CC  Black Licorice  iPhone 18 Pro Max</t>
  </si>
  <si>
    <t>151103-3303</t>
  </si>
  <si>
    <t>Speck  CandyShell Icon + MagSafe/CC  Bubblegum Pop  iPhone 18 Pro</t>
  </si>
  <si>
    <t>151115-3303</t>
  </si>
  <si>
    <t>Speck  CandyShell Icon + MagSafe/CC  Bubblegum Pop  iPhone 18 Pro Max</t>
  </si>
  <si>
    <t>151103-3297</t>
  </si>
  <si>
    <t>Speck  CandyShell Icon + MagSafe/CC  Vanilla Frost  iPhone 18 Pro</t>
  </si>
  <si>
    <t>151115-3297</t>
  </si>
  <si>
    <t>Speck  CandyShell Icon + MagSafe/CC  Vanilla Frost  iPhone 18 Pro Max</t>
  </si>
  <si>
    <t>AP-1043</t>
  </si>
  <si>
    <t>iPhone 18 FOLD</t>
  </si>
  <si>
    <t>151104-3288</t>
  </si>
  <si>
    <t>Speck  Presidio Lux Grip + C-MagSafe/CC  Sable  iPhone 18 Pro</t>
  </si>
  <si>
    <t>151116-3288</t>
  </si>
  <si>
    <t>Speck  Presidio Lux Grip + C-MagSafe/CC  Sable  iPhone 18 Pro Max</t>
  </si>
  <si>
    <t>T21-11653</t>
  </si>
  <si>
    <t>Tech21  EvoCrystal Satin Mirror w/C-MagSafe/CC  Cherry  iPhone 18 Pro</t>
  </si>
  <si>
    <t>T21-11712</t>
  </si>
  <si>
    <t>Tech21  EvoCrystal Satin Mirror w/C-MagSafe/CC  Cherry  iPhone 18 Pro Max</t>
  </si>
  <si>
    <t>T21-11628</t>
  </si>
  <si>
    <t>Tech21  EvoPulse Satin Mirror w/MagSafe/CC  Deep Sea  iPhone 18 Pro</t>
  </si>
  <si>
    <t>T21-11687</t>
  </si>
  <si>
    <t>Tech21  EvoPulse Satin Mirror w/MagSafe/CC  Deep Sea  iPhone 18 Pro Max</t>
  </si>
  <si>
    <t>UNIQ-AIRPODS(2024)-GLSPGSMK</t>
  </si>
  <si>
    <t xml:space="preserve">UNIQ GLASE PRO AIRPODS 4TH GEN LOCK CASE - GLOSSY SMOKE (GLOSSY SMOKE) </t>
  </si>
  <si>
    <t>Airpods 4th</t>
  </si>
  <si>
    <t>UNIQ-AIRPODS(2024)-GLSPGCLR</t>
  </si>
  <si>
    <t>UNIQ GLASE PRO AIRPODS 4TH GEN LOCK CASE - GLOSSY CLEAR (GLOSSY CLEAR)</t>
  </si>
  <si>
    <t>UNIQ-AIRPODS(2024)-GLSPCBLU</t>
  </si>
  <si>
    <t xml:space="preserve">UNIQ GLASE PRO AIRPODS 4TH GEN LOCK CASE - CLOUDY BLUE (CLOUDY BLUE) </t>
  </si>
  <si>
    <t>UNIQ-AIRPODS(2024)-GLSPCPNK</t>
  </si>
  <si>
    <t xml:space="preserve">UNIQ GLASE PRO AIRPODS 4TH GEN LOCK CASE - CANDY PINK (CANDY PINK) </t>
  </si>
  <si>
    <t>UNIQ-AIRPODS(2024)-GLSPLLIM</t>
  </si>
  <si>
    <t xml:space="preserve">UNIQ GLASE PRO AIRPODS 4TH GEN LOCK CASE - LIGHT LIME (LIGHT LIME) </t>
  </si>
  <si>
    <t>151089-1212</t>
  </si>
  <si>
    <t>840168548378</t>
  </si>
  <si>
    <t>Speck SmartShell for Apple MacBook Neo - Clear</t>
  </si>
  <si>
    <t>MacBook Neo</t>
  </si>
  <si>
    <t>151117-D143</t>
  </si>
  <si>
    <t>iPad.Mini</t>
  </si>
  <si>
    <t>Speck iPad Mini 2026 AP 2038</t>
  </si>
  <si>
    <t>150991-3263</t>
  </si>
  <si>
    <t>Speck Balance Folio for iPad Air 10.9"/Pro 11" - Piccard's Blue</t>
  </si>
  <si>
    <t>150553-3240</t>
  </si>
  <si>
    <t>PRESIDIO CLEAR +MS (CLEAR/CLEAR/CHROME FINISH)</t>
  </si>
  <si>
    <t>Roll Out</t>
  </si>
  <si>
    <t>OH ACA</t>
  </si>
  <si>
    <t>Brand</t>
  </si>
  <si>
    <t>Item No.</t>
  </si>
  <si>
    <t>Description</t>
  </si>
  <si>
    <t xml:space="preserve"> Jun </t>
  </si>
  <si>
    <t xml:space="preserve"> Jul </t>
  </si>
  <si>
    <t xml:space="preserve"> Aug </t>
  </si>
  <si>
    <t xml:space="preserve"> Sep </t>
  </si>
  <si>
    <t>PO ACA</t>
  </si>
  <si>
    <t>ETD Origen/ETA Detination Port</t>
  </si>
  <si>
    <t>ETA WHs</t>
  </si>
  <si>
    <t>QCC3FT-WHT</t>
  </si>
  <si>
    <t>QCC6FT-WHT</t>
  </si>
  <si>
    <t>ACA300122</t>
  </si>
  <si>
    <t>Speck Balance Folio Case for iPad 11/10 Gen - Black/Black/White</t>
  </si>
  <si>
    <t>Speck Smartshell for Mackbook Air 15" M4/M3/M2 (2023-2024-2025) - Obsidian/Sweater Grey</t>
  </si>
  <si>
    <t>Speck Smartshell for Mackbook Air 15" M4/M3/M2 (2023-2024-2025) - Clear/Sweater Grey</t>
  </si>
  <si>
    <t>ACA300134</t>
  </si>
  <si>
    <t>ETA WK32</t>
  </si>
  <si>
    <t>OO Jun</t>
  </si>
  <si>
    <t>OO Jul</t>
  </si>
  <si>
    <t>OO Aug</t>
  </si>
  <si>
    <t>OO Sep</t>
  </si>
  <si>
    <t>Total general</t>
  </si>
  <si>
    <t>InvFin Jul</t>
  </si>
  <si>
    <t>InvFin Aug</t>
  </si>
  <si>
    <t>InvFin Sep</t>
  </si>
  <si>
    <t>InvFin Oct</t>
  </si>
  <si>
    <t>InvFin Nov</t>
  </si>
  <si>
    <t>InvFin Dec</t>
  </si>
  <si>
    <t>Nec Jul</t>
  </si>
  <si>
    <t>Nec Aug</t>
  </si>
  <si>
    <t>Nec Sep</t>
  </si>
  <si>
    <t>Nec Oct</t>
  </si>
  <si>
    <t>Nec Nov</t>
  </si>
  <si>
    <t>Nec Dec</t>
  </si>
  <si>
    <t>Activo</t>
  </si>
  <si>
    <t>Activo2</t>
  </si>
  <si>
    <t>Descontinuado</t>
  </si>
  <si>
    <t>TTL FCST</t>
  </si>
  <si>
    <t>Suma de Nec Dec</t>
  </si>
  <si>
    <t>Suma de Nec Nov</t>
  </si>
  <si>
    <t>Suma de Nec Oct</t>
  </si>
  <si>
    <t>Suma de Nec Sep</t>
  </si>
  <si>
    <t>Suma de Nec Aug</t>
  </si>
  <si>
    <t>UNIQ-49MM-DANPGBLK</t>
  </si>
  <si>
    <t>UNIQ-49MM-DANPMRSE</t>
  </si>
  <si>
    <t>A</t>
  </si>
  <si>
    <t>B</t>
  </si>
  <si>
    <t>Suma de
Nec Jul</t>
  </si>
  <si>
    <t>OO Oct</t>
  </si>
  <si>
    <t>OO Nov</t>
  </si>
  <si>
    <t>OO Dec</t>
  </si>
  <si>
    <t xml:space="preserve"> INV Final
JUL </t>
  </si>
  <si>
    <t xml:space="preserve"> INV Final
AUG </t>
  </si>
  <si>
    <t xml:space="preserve"> INV Final
SEP </t>
  </si>
  <si>
    <t xml:space="preserve"> INV Final
OCT </t>
  </si>
  <si>
    <t xml:space="preserve"> INV Final
NOV </t>
  </si>
  <si>
    <t xml:space="preserve"> INV Final
DEC </t>
  </si>
  <si>
    <t>ITEM iP18</t>
  </si>
  <si>
    <t>Descripción iP18</t>
  </si>
  <si>
    <t>iTEM iP17</t>
  </si>
  <si>
    <t>Descripción iP17</t>
  </si>
  <si>
    <t>ITEM iP</t>
  </si>
  <si>
    <t>Descripcion</t>
  </si>
  <si>
    <t>UNIQ</t>
  </si>
  <si>
    <t>ACA300135</t>
  </si>
  <si>
    <t>OO Dic</t>
  </si>
  <si>
    <t>Esquema</t>
  </si>
  <si>
    <t>Par iP17</t>
  </si>
  <si>
    <t>INV Aj Jul</t>
  </si>
  <si>
    <t>INV Aj Aug</t>
  </si>
  <si>
    <t>INV Aj Sep</t>
  </si>
  <si>
    <t>INV Aj Oct</t>
  </si>
  <si>
    <t>INV Aj Nov</t>
  </si>
  <si>
    <t>INV Aj Dec</t>
  </si>
  <si>
    <t>No colocar PO hasta revisar ST de iShop</t>
  </si>
  <si>
    <t>Se quito demanda de Jul y Ago para proyectar en iP18</t>
  </si>
  <si>
    <t>Se ajusto demanda de jul y ago de acuerdo a OH Lyde</t>
  </si>
  <si>
    <t>No colocar PO viene devolucion y Ericka revisa con el comprador demanda de julio y agosto</t>
  </si>
  <si>
    <t>Revisar transicion de negro a blanco ATT</t>
  </si>
  <si>
    <t>Safety Stock</t>
  </si>
  <si>
    <t>Safety
PO Jul</t>
  </si>
  <si>
    <t>Safety
PO Aug</t>
  </si>
  <si>
    <t>Safety
PO Sep</t>
  </si>
  <si>
    <t>Safety
PO Oct</t>
  </si>
  <si>
    <t>Safety
PO Nov</t>
  </si>
  <si>
    <t>Safety
PO Dec</t>
  </si>
  <si>
    <t>x</t>
  </si>
  <si>
    <t>450 Mediados de Agosto</t>
  </si>
  <si>
    <t>Pon PO 600 lo mas rapido posible</t>
  </si>
  <si>
    <t>Pon PO 300 piezas entrega finales de Julio</t>
  </si>
  <si>
    <t>Pon PO 200 piezas entrega finales de Julio</t>
  </si>
  <si>
    <t>Poner PO 40 Mediados Julio</t>
  </si>
  <si>
    <t>PO 200 Mediados Julio</t>
  </si>
  <si>
    <t>PO 130 Med Julio</t>
  </si>
  <si>
    <t>PO 50 Med Julio</t>
  </si>
  <si>
    <t>PO 230 Med Julio</t>
  </si>
  <si>
    <t>PO 80 Med Julio</t>
  </si>
  <si>
    <t>PO 350 Med Julio</t>
  </si>
  <si>
    <t>PO 180 Med Julio</t>
  </si>
  <si>
    <t>PO 40 Med Julio</t>
  </si>
  <si>
    <t>PO 150 Med Julio</t>
  </si>
  <si>
    <t xml:space="preserve">PO 450 Med Aug </t>
  </si>
  <si>
    <t>PO 450 Med Julio</t>
  </si>
  <si>
    <t>PO 100 Med Julio</t>
  </si>
  <si>
    <t>PO 60 Med Julio</t>
  </si>
  <si>
    <t>FUNUNQ159</t>
  </si>
  <si>
    <t>UNIQ-42MM-VOURGLD</t>
  </si>
  <si>
    <t>8886463691915</t>
  </si>
  <si>
    <t>UNIQ VOUTE WATCH CASE WITH TEMPERED GLASS SCREEN 42MM - ROSE GOLD (ROSE GOLD)</t>
  </si>
  <si>
    <t>Straps</t>
  </si>
  <si>
    <t>FUNUNQ160</t>
  </si>
  <si>
    <t>UNIQ-46MM-GARSMK</t>
  </si>
  <si>
    <t>UNIQ GARDE HYBRID WATCH CASE WITH SCREEN PROTECTION 46MM -  SMOKE (SMOKE)</t>
  </si>
  <si>
    <t>Cases Apple Watch</t>
  </si>
  <si>
    <t>FUNUNQ161</t>
  </si>
  <si>
    <t>UNIQ-46MM-GARCLR</t>
  </si>
  <si>
    <t>UNIQ GARDE HYBRID WATCH CASE WITH SCREEN PROTECTION 46MM -  CLEAR (CLEAR)</t>
  </si>
  <si>
    <t>NM011437858</t>
  </si>
  <si>
    <t>Nomad Tempo Band - 46mm | Crush</t>
  </si>
  <si>
    <t>APPLE WATCH</t>
  </si>
  <si>
    <t>45/44/42mm</t>
  </si>
  <si>
    <t>NM011413858</t>
  </si>
  <si>
    <t>Nomad Tempo Band - 46mm | Dusk</t>
  </si>
  <si>
    <t>NM009766858</t>
  </si>
  <si>
    <t>Nomad Tempo Band - 46mm | Driftwood</t>
  </si>
  <si>
    <t>NM009797858</t>
  </si>
  <si>
    <t>Nomad Tempo Band - 46mm | Seagrass</t>
  </si>
  <si>
    <t>42mm</t>
  </si>
  <si>
    <t>46mm</t>
  </si>
  <si>
    <t>PRM TDA PLAZA FIESTA LAS PALMAS</t>
  </si>
  <si>
    <t>PRMDTSLMO002</t>
  </si>
  <si>
    <t>PACIFICO</t>
  </si>
  <si>
    <t>PRM TDA MULTICENTER EL SALTO</t>
  </si>
  <si>
    <t>PRMDTSGLA034</t>
  </si>
  <si>
    <t>PRM TDA PLAZA CHAPULTEPEC MTY</t>
  </si>
  <si>
    <t>PRMDTSMTY044</t>
  </si>
  <si>
    <t>NORTE 1</t>
  </si>
  <si>
    <t>PRM TDA LA CANTERA TEPIC</t>
  </si>
  <si>
    <t>PRMDTSTEP005</t>
  </si>
  <si>
    <t>PRM TDA URUAPAN CENTRO</t>
  </si>
  <si>
    <t>PRMDTSMOR006</t>
  </si>
  <si>
    <t>PRM TDA ARANDAS JALISCO</t>
  </si>
  <si>
    <t>PRMDTSGLA042</t>
  </si>
  <si>
    <t>PRM TDA CD VICTORIA PLAZA PASEO AVENTA</t>
  </si>
  <si>
    <t>PRMDTSTAM014</t>
  </si>
  <si>
    <t>PRM TDA TAMPICO II</t>
  </si>
  <si>
    <t>PRMDTSTAM008</t>
  </si>
  <si>
    <t>PRM TDA MATAMOROS PLAZA PATIO</t>
  </si>
  <si>
    <t>PRMDTSTAM012</t>
  </si>
  <si>
    <t>PRM TDA FORD OBREGON</t>
  </si>
  <si>
    <t>PRMDTSSON011</t>
  </si>
  <si>
    <t>NOROESTE</t>
  </si>
  <si>
    <t>PRM TDA CUERNAVACA CENTRO</t>
  </si>
  <si>
    <t>PRMDTSCVA010</t>
  </si>
  <si>
    <t>CENTRO</t>
  </si>
  <si>
    <t>PRM TDA CHEDRAUI NEZAHUALCOYOTL II</t>
  </si>
  <si>
    <t>PRMDTSCMX045</t>
  </si>
  <si>
    <t>PRM TDA PLAZA TK</t>
  </si>
  <si>
    <t>PRMDTSMEX021</t>
  </si>
  <si>
    <t>PRM TDA CHAPULTEPEC SUR</t>
  </si>
  <si>
    <t>PRMDTSGLA017</t>
  </si>
  <si>
    <t>PRM TDA CENTRO HISTORICO CD MADERO</t>
  </si>
  <si>
    <t>PRMDTSTAM018</t>
  </si>
  <si>
    <t>PRM TDA TAMPICO PLAZA RONDINELLA</t>
  </si>
  <si>
    <t>PRMDTSTAM017</t>
  </si>
  <si>
    <t>PRM TDA REYNOSA PLAZA REAL</t>
  </si>
  <si>
    <t>PRMDTSREY004</t>
  </si>
  <si>
    <t>PRM TDA PATIO OBREGON</t>
  </si>
  <si>
    <t>PRMDTSSON006</t>
  </si>
  <si>
    <t>PRM TDA OBREGON SONORA PUERTA</t>
  </si>
  <si>
    <t>PRMDTSON002</t>
  </si>
  <si>
    <t>PRM TDA PLAZA GALEREÑA</t>
  </si>
  <si>
    <t>PRMDTSLEN016</t>
  </si>
  <si>
    <t>BAJIO-NORTE 2</t>
  </si>
  <si>
    <t>PRM TDA GLORIETA JARDINES DEL BOSQUE</t>
  </si>
  <si>
    <t>PRMDTSGLA018</t>
  </si>
  <si>
    <t>PRM TDA LA CIMA GLA</t>
  </si>
  <si>
    <t>PRMDTSGLA021</t>
  </si>
  <si>
    <t>PRM TDA PASEO AKIA MICHOACAN</t>
  </si>
  <si>
    <t>PRMDTSMOR016</t>
  </si>
  <si>
    <t>PRM TDA GARCIA DE LEON MORELIA</t>
  </si>
  <si>
    <t>PRMDTSMOR011</t>
  </si>
  <si>
    <t>PRM TDA TAMPICO PLAZA LA HERRADURA</t>
  </si>
  <si>
    <t>PRMDTSTAM010</t>
  </si>
  <si>
    <t>PRM TDA GRAN D LA ESTACION</t>
  </si>
  <si>
    <t>PRMDTSTAM004</t>
  </si>
  <si>
    <t>PRM TDA INTERPLAZA MTY</t>
  </si>
  <si>
    <t>PRMDTSMTY033</t>
  </si>
  <si>
    <t>PRM TDA MONTERREY PLAZA LA JOYA DE LA ANAHUAC</t>
  </si>
  <si>
    <t>PRMDTSMTY038</t>
  </si>
  <si>
    <t>PRM TDA MONTERREY SORIANA LA PUERTA</t>
  </si>
  <si>
    <t>PRMDTSMTY036</t>
  </si>
  <si>
    <t>PRM TDA SORIANA HIPER SAN PEDRO</t>
  </si>
  <si>
    <t>PRMDTSMTY034</t>
  </si>
  <si>
    <t>PRM TDA QUERETARO SORIANA QUINTANA</t>
  </si>
  <si>
    <t>PRMDTSQRO002</t>
  </si>
  <si>
    <t>PRM TDA CHEDRAUI COLOSIO</t>
  </si>
  <si>
    <t>PRMDTSAGS008</t>
  </si>
  <si>
    <t>PRM TDA FRANCISCO DE LOS ROMO</t>
  </si>
  <si>
    <t>PRMDTSAGS006</t>
  </si>
  <si>
    <t>PRM TDA HEB REVOLUCION</t>
  </si>
  <si>
    <t>PRMDTSTOR004</t>
  </si>
  <si>
    <t>PRM TDA TECAMACHALCO PUEBLA</t>
  </si>
  <si>
    <t>PRMDTSPUE015</t>
  </si>
  <si>
    <t>SUR PENINSULA</t>
  </si>
  <si>
    <t>PRM TDA PLAZA PABELLON CULIACAN</t>
  </si>
  <si>
    <t>PRMDTSSIN005</t>
  </si>
  <si>
    <t>PRM TDA MALINTZIN COYOACAN</t>
  </si>
  <si>
    <t>PRMDTSCMX029</t>
  </si>
  <si>
    <t>PRM TDA HOTEL OVIEDO ACAPULCO</t>
  </si>
  <si>
    <t>PRMDTSACA006</t>
  </si>
  <si>
    <t>PRM TDA FRONTERA SAN ANGEL CDMX</t>
  </si>
  <si>
    <t>PRMDTSMEX047</t>
  </si>
  <si>
    <t>PRM TDA GLORIETA G BONFIL PACHUCA</t>
  </si>
  <si>
    <t>PRMDTSHID004</t>
  </si>
  <si>
    <t>PRM TDA PLAZA LAS HACIENDAS MEX</t>
  </si>
  <si>
    <t>PRMDTSMEX041</t>
  </si>
  <si>
    <t>PRM TDA PLAZA PANORAMAS</t>
  </si>
  <si>
    <t>PRMDTSMEX020</t>
  </si>
  <si>
    <t>PRM TDA METEPEC CENTRO</t>
  </si>
  <si>
    <t>PRMDTSMEX018</t>
  </si>
  <si>
    <t>PRM TDA ESPACIO 629 CHIHUAHUA</t>
  </si>
  <si>
    <t>PRMDTSCHI031</t>
  </si>
  <si>
    <t>PRM TDA PLAZA V-1818 MTY</t>
  </si>
  <si>
    <t>PRMDTSMTY051</t>
  </si>
  <si>
    <t>PRM TDA MONTERREY PLAZA HERRADURA</t>
  </si>
  <si>
    <t>PRMDTSMTY007</t>
  </si>
  <si>
    <t>PRM TDA REYNOSA AV MORELOS</t>
  </si>
  <si>
    <t>PRMDTSREY005</t>
  </si>
  <si>
    <t>PRM TDA PLAZA TUTULI CD OBREGON SON</t>
  </si>
  <si>
    <t>PRMDTSSON028</t>
  </si>
  <si>
    <t>PRM TDA CDMX PLAZA VICTORIA I</t>
  </si>
  <si>
    <t>PRMDTSCMX006</t>
  </si>
  <si>
    <t>PRM TDA PLAZA NOGAL LEON</t>
  </si>
  <si>
    <t>PRMDTSLEN027</t>
  </si>
  <si>
    <t>PRM TDA SORIANA PENUELAS QUERETARO</t>
  </si>
  <si>
    <t>PRMDTSQRO016</t>
  </si>
  <si>
    <t>PRM TDA PUERTO CAOBA VER</t>
  </si>
  <si>
    <t>PRMDTSVER022</t>
  </si>
  <si>
    <t>PRM TDA PLAZA TESISTAN</t>
  </si>
  <si>
    <t>PRMDTSGLA026</t>
  </si>
  <si>
    <t>PRM TDA PLAZA SENTURA</t>
  </si>
  <si>
    <t>PRMDTSMOR005</t>
  </si>
  <si>
    <t>PRM TDA PLAZA LA LOMITA</t>
  </si>
  <si>
    <t>PRMDTSCUL006</t>
  </si>
  <si>
    <t>PRM TDA PLAZA GARZA FLORES</t>
  </si>
  <si>
    <t>PRMDTSTAM006</t>
  </si>
  <si>
    <t>PRM TDA XOCHIMILCO CENTRO II CDMX</t>
  </si>
  <si>
    <t>PRMDTSMEX058</t>
  </si>
  <si>
    <t>PRM TDA CDMX CITY SHOPS VALLE DORADO</t>
  </si>
  <si>
    <t>PRMDTSMEX023</t>
  </si>
  <si>
    <t>PRM TDA CHEDRAUI MUNDO E</t>
  </si>
  <si>
    <t>PRMDTSMEX003</t>
  </si>
  <si>
    <t>PRM TDA PLAZA ARBIDE LEON</t>
  </si>
  <si>
    <t>PRMDTSLEN023</t>
  </si>
  <si>
    <t>PRM TDA PLAZA ALLENDE GTO</t>
  </si>
  <si>
    <t>PRMDTSLEN011</t>
  </si>
  <si>
    <t>PRM TDA AGUASCALIENTES EL DORADO II</t>
  </si>
  <si>
    <t>PRMDTSAGS016</t>
  </si>
  <si>
    <t>PRM TDA GUADALAJARA CIRCUNVALACION</t>
  </si>
  <si>
    <t>PRMDTSGLA001</t>
  </si>
  <si>
    <t>PRM TDA COLIMA FILOMENO MEDINA</t>
  </si>
  <si>
    <t>PRMDTSCOL008</t>
  </si>
  <si>
    <t>PRM TDA MONCLOVA</t>
  </si>
  <si>
    <t>PRMDTSMON002</t>
  </si>
  <si>
    <t>PRM TDA PLAZA LAS PALMAS TAMPICO</t>
  </si>
  <si>
    <t>PRMDTSTAM005</t>
  </si>
  <si>
    <t>PRM TDA GUAYMAS SERDAN</t>
  </si>
  <si>
    <t>PRMDTSSON022</t>
  </si>
  <si>
    <t>PRM TDA VISTAHERMOSA</t>
  </si>
  <si>
    <t>PRMDTSCVA004</t>
  </si>
  <si>
    <t>PRM TDA FAHO ENSUEÑO QRO</t>
  </si>
  <si>
    <t>PRMDTSQRO008</t>
  </si>
  <si>
    <t>PRM TDA HEB BERNARDO QUINTANA QRO</t>
  </si>
  <si>
    <t>PRMDTSQRO020</t>
  </si>
  <si>
    <t>PRM TDA PLAZA LA FUENTE</t>
  </si>
  <si>
    <t>PRMDTSCHI017</t>
  </si>
  <si>
    <t>PRM TDA TEHUANTEPEC AV JUAREZ OAX</t>
  </si>
  <si>
    <t>PRMDTSOAX007</t>
  </si>
  <si>
    <t>PRM TDA OAXACA PABELLON VIOLETAS</t>
  </si>
  <si>
    <t>PRMDTSOAX002</t>
  </si>
  <si>
    <t>PRM TDA AJIJIC</t>
  </si>
  <si>
    <t>PRMDTSGLA015</t>
  </si>
  <si>
    <t>PRM TDA CULIACAN PLAZA VERONA</t>
  </si>
  <si>
    <t>PRMDTSCUL011</t>
  </si>
  <si>
    <t>PRM TDA CD ACUNA PLAZA ALASKA</t>
  </si>
  <si>
    <t>PRMDTSCOA003</t>
  </si>
  <si>
    <t>PRM TDA MULTIPLAZA REAL TAMPICO</t>
  </si>
  <si>
    <t>PRMDTSTAM003</t>
  </si>
  <si>
    <t>PRM TDA PLAZA DE HIERRO NAVOJOA</t>
  </si>
  <si>
    <t>PRMDTSSON024</t>
  </si>
  <si>
    <t>PRM TDA PITHAYAS PACHUCA</t>
  </si>
  <si>
    <t>PRMDTSHID002</t>
  </si>
  <si>
    <t>PRM TDA SORIANA VIA MORELOS ECATEPEC</t>
  </si>
  <si>
    <t>PRMDTSMEX031</t>
  </si>
  <si>
    <t>PRM TDA PLAZA R ALMADA CHIHUAHUA</t>
  </si>
  <si>
    <t>PRMDTSCHI035</t>
  </si>
  <si>
    <t>PRM TDA PLAZA ALMANARA</t>
  </si>
  <si>
    <t>PRMDTSTOR007</t>
  </si>
  <si>
    <t>PRM TDA PLAZA VIA FRANCISCO I MADERO COAH</t>
  </si>
  <si>
    <t>PRMDTSCOA006</t>
  </si>
  <si>
    <t>PRM TDA GLORIETA CHAPALITA</t>
  </si>
  <si>
    <t>PRMDTSGLA032</t>
  </si>
  <si>
    <t>PRM TDA TECNOLOGICO COLIMA</t>
  </si>
  <si>
    <t>PRMDTSCOL006</t>
  </si>
  <si>
    <t>PRM TDA PLAZA MIVIA LOLA CULIACAN</t>
  </si>
  <si>
    <t>PRMDTSSIN006</t>
  </si>
  <si>
    <t>PRM TDA FAHO TAMPICO</t>
  </si>
  <si>
    <t>PRMDTSTAM002</t>
  </si>
  <si>
    <t>PRM TDA REYNOSA REYNOSA PARIS</t>
  </si>
  <si>
    <t>PRMDTSREY003</t>
  </si>
  <si>
    <t>PRM TDA LA PAZ PLAZA NAUTICA</t>
  </si>
  <si>
    <t>PRMDTSLPA002</t>
  </si>
  <si>
    <t>PRM TDA MI PLAZA CABO SAN LUCAS</t>
  </si>
  <si>
    <t>PRMDTSBCS003</t>
  </si>
  <si>
    <t xml:space="preserve">PRM TDA MIRAMONTES CDMX </t>
  </si>
  <si>
    <t>PRMDTSMEX052</t>
  </si>
  <si>
    <t>PRM TDA PLAZA PALMAS</t>
  </si>
  <si>
    <t>PRMDTSCVA005</t>
  </si>
  <si>
    <t>PRM TDA GRAN PLAZA LOS SOLES MICH</t>
  </si>
  <si>
    <t>PRMDTSMOR017</t>
  </si>
  <si>
    <t>PRM TDA LAZA MS SILAO</t>
  </si>
  <si>
    <t>PRMDTSLEN017</t>
  </si>
  <si>
    <t>PRM TDA DURANGO LAZARO CARDENAS</t>
  </si>
  <si>
    <t>PRMDTSDGO005</t>
  </si>
  <si>
    <t>PRM TDA PLAZA UNIVERSIDAD AGUASCALIENTES</t>
  </si>
  <si>
    <t>PRMDTSAGS018</t>
  </si>
  <si>
    <t>PRM TDA PLAZA PALMAS HAMBURGO DGO</t>
  </si>
  <si>
    <t>PRMDTSDGO007</t>
  </si>
  <si>
    <t>PRM TDA TEPIC CENTRO</t>
  </si>
  <si>
    <t>PRMDTSTEP002</t>
  </si>
  <si>
    <t>PRM TDA MORELIA RIO</t>
  </si>
  <si>
    <t>PRMDTSMOR013</t>
  </si>
  <si>
    <t>PRM TDA TAMPICO HEB MADERO</t>
  </si>
  <si>
    <t>PRMDTSTAM009</t>
  </si>
  <si>
    <t>PRM TDA REVOLUCION MTY</t>
  </si>
  <si>
    <t>PRMDTSMTY046</t>
  </si>
  <si>
    <t>PRM TDA MANEADERO ENSENADA BC</t>
  </si>
  <si>
    <t>PRMDTSTIJ021</t>
  </si>
  <si>
    <t>PRM TDA CABO SAN LUCAS PLAZA PUERTO PA</t>
  </si>
  <si>
    <t>PRMDTSBCS002</t>
  </si>
  <si>
    <t>PRM TDA URBAN CENTER JURIQUILLA</t>
  </si>
  <si>
    <t>PRMDTSQRO017</t>
  </si>
  <si>
    <t>PRM TDA PLAZA MANITOBA</t>
  </si>
  <si>
    <t>PRMDTSCHI037</t>
  </si>
  <si>
    <t>PRM TDA ALSUPER FILADELFIA DGO</t>
  </si>
  <si>
    <t>PRMDTSDGO009</t>
  </si>
  <si>
    <t>PRM TDA PLAZA DEL PARQUE</t>
  </si>
  <si>
    <t>PRMDTSSLP004</t>
  </si>
  <si>
    <t>PRM TDA SORIANA JUCHITAN</t>
  </si>
  <si>
    <t>PRMDTSOAX005</t>
  </si>
  <si>
    <t>PRM TDA 4 RIOS CULIACAN</t>
  </si>
  <si>
    <t>PRMDTSCUL013</t>
  </si>
  <si>
    <t>PRM TDA CULIACAN PASEO SAN ISIDRO</t>
  </si>
  <si>
    <t>PRMDTSCUL002</t>
  </si>
  <si>
    <t>PRM TDA HEB LOS MORALES SAN NICOLAS</t>
  </si>
  <si>
    <t>PRMDTSMTY048</t>
  </si>
  <si>
    <t>PRM TDA ENSENADA PLAZA MARE</t>
  </si>
  <si>
    <t>PRMDTSENS005</t>
  </si>
  <si>
    <t>PRM TDA NAVOJOA PLAZA MAYO</t>
  </si>
  <si>
    <t>PRMDTSSON015</t>
  </si>
  <si>
    <t>PRM TDA PLAZA DEL MONTE CUAJIMALPA</t>
  </si>
  <si>
    <t>PRMDTSCMX042</t>
  </si>
  <si>
    <t>PRM TDA COL DEL VALLE</t>
  </si>
  <si>
    <t>PRMDTSCMX036</t>
  </si>
  <si>
    <t>PRM TDA PLAZA ARROYO</t>
  </si>
  <si>
    <t>PRMDTSCMX016</t>
  </si>
  <si>
    <t>PRM TDA PLAZA PILARES IXTAPALUCA</t>
  </si>
  <si>
    <t>PRMDTSMEX037</t>
  </si>
  <si>
    <t>PRM TDA AGUASCALIENTES 515</t>
  </si>
  <si>
    <t>PRMDTSAGS010</t>
  </si>
  <si>
    <t>PRM TDA LA ESTACION</t>
  </si>
  <si>
    <t>PRMDTSAGS007</t>
  </si>
  <si>
    <t>PRM TDA CHIHUAHUA PLAZA TRES VIAS</t>
  </si>
  <si>
    <t>PRMDTSCHI022</t>
  </si>
  <si>
    <t>PRM TDA LEON FLAGSHIP</t>
  </si>
  <si>
    <t>PRMDTSLEN014</t>
  </si>
  <si>
    <t>PRM TDA AV JUAREZ PUE</t>
  </si>
  <si>
    <t>PRMDTSPUE017</t>
  </si>
  <si>
    <t>PRM TDA MOCTEZUMA TUXTLA</t>
  </si>
  <si>
    <t>PRMDTSTUX002</t>
  </si>
  <si>
    <t>PRM TDA CD DEL CARMEN PLAZA REAL</t>
  </si>
  <si>
    <t>PRMDTSCMP003</t>
  </si>
  <si>
    <t>PRM TDA 20 DE NOVIEMBRE</t>
  </si>
  <si>
    <t>PRMDTSOAX003</t>
  </si>
  <si>
    <t>PRM TDA URBAN CENTER GUADALAJARA</t>
  </si>
  <si>
    <t>PRMDTSGLA007</t>
  </si>
  <si>
    <t>PRM TDA PLAZA MONTEVERDE</t>
  </si>
  <si>
    <t>PRMDTSSON007</t>
  </si>
  <si>
    <t>PRM TDA MULTIPLAZA SANTA FE BC</t>
  </si>
  <si>
    <t>PRMDTSTIJ026</t>
  </si>
  <si>
    <t>PRM TDA LANDMARK TIJUANA</t>
  </si>
  <si>
    <t>PRMDTSTIJ018</t>
  </si>
  <si>
    <t>PRM TDA GALERIAS LA PAZ</t>
  </si>
  <si>
    <t>PRMDTSLPA003</t>
  </si>
  <si>
    <t>PRM TDA ACAPULCO II</t>
  </si>
  <si>
    <t>PRMDTSACA001</t>
  </si>
  <si>
    <t>PRM TDA TECOYOTITLA CDMX</t>
  </si>
  <si>
    <t>PRMDTSMEX060</t>
  </si>
  <si>
    <t>PRM TDA PLAZA QUERETARO SAN JOSE</t>
  </si>
  <si>
    <t>PRMDTSQRO006</t>
  </si>
  <si>
    <t>PRM TDA JUAREZ PLAZA TEC 1800</t>
  </si>
  <si>
    <t>PRMDTSJUA005</t>
  </si>
  <si>
    <t>PRM TDA PLAZA 450 DGO</t>
  </si>
  <si>
    <t>PRMDTSDGO001</t>
  </si>
  <si>
    <t>PRM TDA PLAZA ZIBATA QRO</t>
  </si>
  <si>
    <t>PRMDTSQRO021</t>
  </si>
  <si>
    <t>PRM TDA TORREON GOMEZ PALACIO LAS ROSA</t>
  </si>
  <si>
    <t>PRMDTSTOR009</t>
  </si>
  <si>
    <t>PRM TDA MANZANILLO MIGUEL DE LA MADRID</t>
  </si>
  <si>
    <t>PRMDTSCOL004</t>
  </si>
  <si>
    <t>PRM TDA PIEDRAS NEGRAS PLAZA INOVA</t>
  </si>
  <si>
    <t>PRMDTSCOA002</t>
  </si>
  <si>
    <t>PRM TDA PLAZA AVIANA ESCOBEDO NL</t>
  </si>
  <si>
    <t>PRMDTSNLN004</t>
  </si>
  <si>
    <t>PRM TDA MONTERREY VALLE ORIENTE</t>
  </si>
  <si>
    <t>PRMDTSMTY035</t>
  </si>
  <si>
    <t>PRM TDA ACAPULCO AV COSTERA</t>
  </si>
  <si>
    <t>PRMDTSACA003</t>
  </si>
  <si>
    <t>PRM TDA SAN JUAN DEL RIO</t>
  </si>
  <si>
    <t>PRMDTSQRO009</t>
  </si>
  <si>
    <t>PRM TDA PLAZA TRES TORRES</t>
  </si>
  <si>
    <t>PRMDTSJUA007</t>
  </si>
  <si>
    <t>PRM TDA CHIHUAHUA PLAZA SAUCITO</t>
  </si>
  <si>
    <t>PRMDTSCHI023</t>
  </si>
  <si>
    <t>PRM TDA PUEBLA TEZIUTLAN SUR</t>
  </si>
  <si>
    <t>PRMDTSPUE009</t>
  </si>
  <si>
    <t>PRM TDA MORELIA PLAZA ANDADOR</t>
  </si>
  <si>
    <t>PRMDTSMOR002</t>
  </si>
  <si>
    <t>PRM TDA MONCLOVA HAROLD PAPE</t>
  </si>
  <si>
    <t>PRMDTSMON003</t>
  </si>
  <si>
    <t>PRM TDA VIA PLAZA PEREZ TREVIÑO</t>
  </si>
  <si>
    <t>PRMDTSCOA004</t>
  </si>
  <si>
    <t>PRM TDA REYNOSA PLAZA CITADINA</t>
  </si>
  <si>
    <t>PRMDTSREY001</t>
  </si>
  <si>
    <t>PRM TDA SORIANA ECHEVERRIA</t>
  </si>
  <si>
    <t>PRMDTSSAL004</t>
  </si>
  <si>
    <t>PRM TDA CITY CENTER PITIC</t>
  </si>
  <si>
    <t>PRMDTSSON005</t>
  </si>
  <si>
    <t>PRM TDA PLAZA NOVENA MEXICALI BC</t>
  </si>
  <si>
    <t>PRMDTSMXL008</t>
  </si>
  <si>
    <t>PRM TDA TIJUANA PLAYAS</t>
  </si>
  <si>
    <t>PRMDTSTIJ017</t>
  </si>
  <si>
    <t>PRM TDA PASAJE FERRERIA</t>
  </si>
  <si>
    <t>PRMDTSCMX027</t>
  </si>
  <si>
    <t>PRM TDA CDMX CHEDRAUI POLANCO</t>
  </si>
  <si>
    <t>PRMDTSCMX011</t>
  </si>
  <si>
    <t>PRM TDA PLAZA MARGOL CUERNAVACA</t>
  </si>
  <si>
    <t>PRMDTSCVA008</t>
  </si>
  <si>
    <t>PRM TDA ACAPULCO LAS PALMAS</t>
  </si>
  <si>
    <t>PRMDTSACA009</t>
  </si>
  <si>
    <t>PRM TDA MULTIPLAZA VERGEL</t>
  </si>
  <si>
    <t>PRMDTSMEX014</t>
  </si>
  <si>
    <t>PRM TDA PLAZA PIRULES TIZAYUCA HGO</t>
  </si>
  <si>
    <t>PRMDTSHID003</t>
  </si>
  <si>
    <t>PRM TDA PLAZA RAZA AVENUE</t>
  </si>
  <si>
    <t>PRMDTSCHI014</t>
  </si>
  <si>
    <t>PRM TDA MADERO</t>
  </si>
  <si>
    <t>PRMDTSAGS012</t>
  </si>
  <si>
    <t>PRM TDA PLAZA DEL PARQUE QRO</t>
  </si>
  <si>
    <t>PRMDTSQRO024</t>
  </si>
  <si>
    <t>PRM PLAZA FRAGARIA</t>
  </si>
  <si>
    <t>PRMDTSLEN010</t>
  </si>
  <si>
    <t>PRM TDA ALSUPER ROBINSON CHIH</t>
  </si>
  <si>
    <t>PRMDTSCHI030</t>
  </si>
  <si>
    <t>PRM TDA VERACRUZ ANDAMAR</t>
  </si>
  <si>
    <t>PRMDTSVER001</t>
  </si>
  <si>
    <t>PRM TDA PROVIDENCIA GDL</t>
  </si>
  <si>
    <t>PRMDTSGLA041</t>
  </si>
  <si>
    <t>PRM TDA SANTA TERE</t>
  </si>
  <si>
    <t>PRMDTSGLA028</t>
  </si>
  <si>
    <t>PRM TDA GUADALAJARA CENTRO</t>
  </si>
  <si>
    <t>PRMDTSGLA012</t>
  </si>
  <si>
    <t>PRM TDA PLAZA URBAN VILLAGE JAL</t>
  </si>
  <si>
    <t>PRMDTSGLA045</t>
  </si>
  <si>
    <t>PRM TDA LA BARCA</t>
  </si>
  <si>
    <t>PRMDTSGLA020</t>
  </si>
  <si>
    <t>PRM TDA CULIACAN CENTRO</t>
  </si>
  <si>
    <t>PRMDTSCUL009</t>
  </si>
  <si>
    <t>PRM TDA CENTRO TAMPICO</t>
  </si>
  <si>
    <t>PRMDTSTAM019</t>
  </si>
  <si>
    <t>PRM TDA PLAZA 1500 GUADALUPE NL</t>
  </si>
  <si>
    <t>PRMDTSNLN002</t>
  </si>
  <si>
    <t>PRM TDA PLAZA CEDROS TIJUANA BC</t>
  </si>
  <si>
    <t>PRMDTSTIJ023</t>
  </si>
  <si>
    <t>PRM TDA TIJUANA PLAZA RIO</t>
  </si>
  <si>
    <t>PRMDTSTIJ019</t>
  </si>
  <si>
    <t>PRM TDA CD OBREGON</t>
  </si>
  <si>
    <t>PRMDTSSON021</t>
  </si>
  <si>
    <t>PRM TDA PROL DIVISION DEL NORTE XOCHIMILCO</t>
  </si>
  <si>
    <t>PRMDTSCMX025</t>
  </si>
  <si>
    <t>PRM TDA PLAZA UNIVERSIDAD PACHUCA</t>
  </si>
  <si>
    <t>PRMDTSHID001</t>
  </si>
  <si>
    <t>PRM TDA PLAZA VIVEROS MEX</t>
  </si>
  <si>
    <t>PRMDTSMEX043</t>
  </si>
  <si>
    <t>PRM TDA AGUASCALIENTES CENTRO</t>
  </si>
  <si>
    <t>PRMDTSAGS009</t>
  </si>
  <si>
    <t>PRM TDA TORREON SORIANA FUNDADORES</t>
  </si>
  <si>
    <t>PRMDTSTOR008</t>
  </si>
  <si>
    <t>PRM TDA LIBRAMIENTO PUEBLA</t>
  </si>
  <si>
    <t>PRMDTSPUE014</t>
  </si>
  <si>
    <t>PRM TDA PUEBLA SAN MANUEL</t>
  </si>
  <si>
    <t>PRMDTSPUE003</t>
  </si>
  <si>
    <t>PRM TDA ANTONIO ROSALES GUAMUCHIL</t>
  </si>
  <si>
    <t>PRMDTSSIN003</t>
  </si>
  <si>
    <t>PRM TDA EXPLANADA CULIACAN</t>
  </si>
  <si>
    <t>PRMDTSCUL004</t>
  </si>
  <si>
    <t>PRM TDA PLAZA BELLA RAMOS ARIZPE</t>
  </si>
  <si>
    <t>PRMDTSCOA007</t>
  </si>
  <si>
    <t>PRM TDA MONTEMORELOS PASEO FUNDADORES</t>
  </si>
  <si>
    <t>PRMDTSNLN001</t>
  </si>
  <si>
    <t>PRM TDA MONTERREY MADERO NORTE</t>
  </si>
  <si>
    <t>PRMDTSMTY003</t>
  </si>
  <si>
    <t>PRM TDA PLAZA GIRAMAR ROSARITO BC</t>
  </si>
  <si>
    <t>PRMDTSTIJ0267</t>
  </si>
  <si>
    <t>PRM TDA QUERETARO MILENIUM</t>
  </si>
  <si>
    <t>PRMDTSQRO005</t>
  </si>
  <si>
    <t>PRM TDA PLAZA CONCORDIA CD JUAREZ</t>
  </si>
  <si>
    <t>PRMDTSCHI038</t>
  </si>
  <si>
    <t>PRM TDA PLAZA UBIKA UNIVERSIDAD QRO</t>
  </si>
  <si>
    <t>PRMDTSQRO012</t>
  </si>
  <si>
    <t>PRM TDA POZOS SLP</t>
  </si>
  <si>
    <t>PRMDTSSLP012</t>
  </si>
  <si>
    <t>PRM TDA FAHO MISIONES ESTACION PUE</t>
  </si>
  <si>
    <t>PRMDTSPUE018</t>
  </si>
  <si>
    <t>PRM TDA GUADALAJARA MEDRANO</t>
  </si>
  <si>
    <t>PRMDTSGLA013</t>
  </si>
  <si>
    <t>PRM TDA CD GUZMAN JALISCO</t>
  </si>
  <si>
    <t>PRMDTSGLA037</t>
  </si>
  <si>
    <t>PRM TDA SENDERO CULIACAN</t>
  </si>
  <si>
    <t>PRMDTSCUL003</t>
  </si>
  <si>
    <t>PRM TDA SALTILLO SORIANA RAMOS ARIZPE</t>
  </si>
  <si>
    <t>PRMDTSSAL007</t>
  </si>
  <si>
    <t>PRM TDA HERMOSILLO PLAZA CATALUNYA</t>
  </si>
  <si>
    <t>PRMDTSSON018</t>
  </si>
  <si>
    <t>PRM TDA NAVOJOA ALVARO OBREGON CENTRO</t>
  </si>
  <si>
    <t>PRMDTSSON017</t>
  </si>
  <si>
    <t>PRM TDA ACAPULCO PLAZA UNIVERSIDAD</t>
  </si>
  <si>
    <t>PRMDTSACA002</t>
  </si>
  <si>
    <t>PRM TDA INSURGENTES BAJIO</t>
  </si>
  <si>
    <t>PRMDTSCMX040</t>
  </si>
  <si>
    <t>PRM TDA DELICIAS</t>
  </si>
  <si>
    <t>PRMDTSCHI024</t>
  </si>
  <si>
    <t>PRM TDA PUERTA BAJIO</t>
  </si>
  <si>
    <t>PRMDTSLEN004</t>
  </si>
  <si>
    <t>PRM TDA CHEDRAUI TUXPAN VER</t>
  </si>
  <si>
    <t>PRMDTSVER023</t>
  </si>
  <si>
    <t>PRM TDA OAXACA</t>
  </si>
  <si>
    <t>PRMDTSOAX001</t>
  </si>
  <si>
    <t>PRM TDA GALERIAS METROPOLITAN LA PIEDAD</t>
  </si>
  <si>
    <t>PRMDTSMOR010</t>
  </si>
  <si>
    <t>PRM TDA ZAMORA CENTRO</t>
  </si>
  <si>
    <t>PRMDTSMOR009</t>
  </si>
  <si>
    <t>PRM TDA MAZATLAN BICENTENARIO SIN</t>
  </si>
  <si>
    <t>PRMDTSLMO009</t>
  </si>
  <si>
    <t>PRM TDA SORIANA ABASTOS CULIACAN</t>
  </si>
  <si>
    <t>PRMDTSCUL007</t>
  </si>
  <si>
    <t>PRM TDA CITADINA ESCOBEDO</t>
  </si>
  <si>
    <t>PRMDTSMTY047</t>
  </si>
  <si>
    <t>PRM TDA SALTILLO PLAZA NOVVA</t>
  </si>
  <si>
    <t>PRMDTSSAL009</t>
  </si>
  <si>
    <t>PRM TDA SALTILLO PLAZA CASA GRANDE</t>
  </si>
  <si>
    <t>PRMDTSSAL008</t>
  </si>
  <si>
    <t>PRM TDA HEB LA PUERTA</t>
  </si>
  <si>
    <t>PRMDTSMTY009</t>
  </si>
  <si>
    <t>PRM TDA MEXICALI PLAZA LA GRAN VIA</t>
  </si>
  <si>
    <t>PRMDTSMXL001</t>
  </si>
  <si>
    <t>PRM TDA TIJUANA LA ESTACION</t>
  </si>
  <si>
    <t>PRMDTSTIJ016</t>
  </si>
  <si>
    <t>PRM TDA CHILPANCINGO ACA</t>
  </si>
  <si>
    <t>PRMDTSACA008</t>
  </si>
  <si>
    <t>PRM TDA LA JOYA CDMX</t>
  </si>
  <si>
    <t>PRMDTSMEX062</t>
  </si>
  <si>
    <t>PRM TDA PLAZA FRAY SERVANDO</t>
  </si>
  <si>
    <t>PRMDTSCMX028</t>
  </si>
  <si>
    <t>PRM TDA LOMAS DEL PARQUE DGO</t>
  </si>
  <si>
    <t>PRMDTSDGO008</t>
  </si>
  <si>
    <t>PRM TDA VILLA ASUNCION AGS</t>
  </si>
  <si>
    <t>PRMDTSAGS017</t>
  </si>
  <si>
    <t>PRM TDA PLAZA CIBELES IRA</t>
  </si>
  <si>
    <t>PRMDTSLEN015</t>
  </si>
  <si>
    <t>PRM TDA PASEO DEL MORAL</t>
  </si>
  <si>
    <t>PRMDTSLEN024</t>
  </si>
  <si>
    <t>PRM TDA PLAZA ROSSINI</t>
  </si>
  <si>
    <t>PRMDTSLEN018</t>
  </si>
  <si>
    <t>PRM TDA PLAZA CRYSTAL XAL</t>
  </si>
  <si>
    <t>PRMDTSVER006</t>
  </si>
  <si>
    <t>PRM TDA SORIANA SAN JOAQUIN</t>
  </si>
  <si>
    <t>PRMDTSTAB007</t>
  </si>
  <si>
    <t>PRM TDA MEGA BUCERIAS NAYARIT</t>
  </si>
  <si>
    <t>PRMDTSTEP003</t>
  </si>
  <si>
    <t>PRM TDA HOTEL SARA ZAPOTLANEJO</t>
  </si>
  <si>
    <t>PRMDTSGLA039</t>
  </si>
  <si>
    <t>PRM TDA PLAZA SAN FERNANDO</t>
  </si>
  <si>
    <t>PRMDTSCOL007</t>
  </si>
  <si>
    <t>PRM TDA PUERTA GRANDE I TAM</t>
  </si>
  <si>
    <t>PRMDTSTAM021</t>
  </si>
  <si>
    <t>PRM TDA MONTERREY PLAZA CLOUTHIER</t>
  </si>
  <si>
    <t>PRMDTSMTY042</t>
  </si>
  <si>
    <t>PRM TDA VILLAFLORESTA TIJUANA BC</t>
  </si>
  <si>
    <t>PRMDTSTIJ022</t>
  </si>
  <si>
    <t>PRM TDA PATIO CUAUTITLAN</t>
  </si>
  <si>
    <t>PRMDTSMEX004</t>
  </si>
  <si>
    <t>PRM TDA PORTAL DURANGO</t>
  </si>
  <si>
    <t>PRMDTSDGO006</t>
  </si>
  <si>
    <t>PRM TDA PLAZA LA LOMA 1</t>
  </si>
  <si>
    <t>PRMDTSAGS013</t>
  </si>
  <si>
    <t>PRM TDA EL PARRAL CHIHUAHUA</t>
  </si>
  <si>
    <t>PRMDTSCHI029</t>
  </si>
  <si>
    <t>PRM TDA MARIANO ESCOBEDO</t>
  </si>
  <si>
    <t>PRMDTSLEN006</t>
  </si>
  <si>
    <t>PRM TDA EL DORADO BOCA DEL RIO</t>
  </si>
  <si>
    <t>PRMDTSVER008</t>
  </si>
  <si>
    <t>PRM TDA EJERCITO MEXICANO</t>
  </si>
  <si>
    <t>PRMDTSMZT003</t>
  </si>
  <si>
    <t>PRM TDA TAMPICO ALTAMIRA</t>
  </si>
  <si>
    <t>PRMDTSTAM016</t>
  </si>
  <si>
    <t>PRM TDA MONTERREY PLAZA VILLAS LINCOLN</t>
  </si>
  <si>
    <t>PRMDTSMTY037</t>
  </si>
  <si>
    <t>PRM TDA METROCENTRO HERMOSILLO</t>
  </si>
  <si>
    <t>PRMDTSSON009</t>
  </si>
  <si>
    <t>PRM TDA PLAZA MISION SOLER</t>
  </si>
  <si>
    <t>PRMDTSTIJ013</t>
  </si>
  <si>
    <t>PRM TDA PLAZA NAVIA OBREGON</t>
  </si>
  <si>
    <t>PRMDTSSON010</t>
  </si>
  <si>
    <t>PRM TDA CUAUTLA PLAZA CINEMUNDO II</t>
  </si>
  <si>
    <t>PRMDTSCVA006</t>
  </si>
  <si>
    <t>PRM TDA SORIANA GAVILANES ZACATECAS</t>
  </si>
  <si>
    <t>PRMDTSZAC007</t>
  </si>
  <si>
    <t>PRM TDA CANAL VERACRUZ</t>
  </si>
  <si>
    <t>PRMDTSVER003</t>
  </si>
  <si>
    <t>PRM TDA CALLE 31 SUR</t>
  </si>
  <si>
    <t>PRMDTSPUE006</t>
  </si>
  <si>
    <t>PRM TDA CRYSTAL CORDOBA</t>
  </si>
  <si>
    <t>PRMDTSVER010</t>
  </si>
  <si>
    <t>PRM TDA PLAZA JARDIN COR</t>
  </si>
  <si>
    <t>PRMDTSVER007</t>
  </si>
  <si>
    <t>PRM TDA GRAN PATIO PATRIA</t>
  </si>
  <si>
    <t>PRMDTSGLA019</t>
  </si>
  <si>
    <t>PRM TDA PLAZA PUNTO PONIENTE MCH</t>
  </si>
  <si>
    <t>PRMDTSMOR015</t>
  </si>
  <si>
    <t>PRM TDA PIEDRAS NEGRAS</t>
  </si>
  <si>
    <t>PRMDTSCOA001</t>
  </si>
  <si>
    <t>PRM TDA PASEO ALMENARES MTY</t>
  </si>
  <si>
    <t>PRMDTSMTY026</t>
  </si>
  <si>
    <t>PRM TDA SORIANA LOURDES SALTILLO</t>
  </si>
  <si>
    <t>PRMDTSSAL010</t>
  </si>
  <si>
    <t>PRM TDA PLAZA KABS BCS</t>
  </si>
  <si>
    <t>PRMDTSBCS004</t>
  </si>
  <si>
    <t>PRM TDA OBREGON GUERRERO</t>
  </si>
  <si>
    <t>PRMDTSON001</t>
  </si>
  <si>
    <t>PRM TDA PESTALOZZI DEL VALLE CDMX</t>
  </si>
  <si>
    <t>PRMDTSMEX054</t>
  </si>
  <si>
    <t>PRM TDA MONUMENTO REVOLUCION CDMX</t>
  </si>
  <si>
    <t>PRMDTSCMX035</t>
  </si>
  <si>
    <t>PRM TDA PLAZA JUAREZ MALL CHIHUAHUA</t>
  </si>
  <si>
    <t>PRMDTSCHI042</t>
  </si>
  <si>
    <t xml:space="preserve">PRM TDA GALERIAS SALAMANCA GTO </t>
  </si>
  <si>
    <t>PRMDTSLEN029</t>
  </si>
  <si>
    <t>PRM TDA CHIHUAHUA PLAZA BELLA DELICIAS</t>
  </si>
  <si>
    <t>PRMDTSCHI004</t>
  </si>
  <si>
    <t>PRM TDA VALSEQUILLO PUEBLA</t>
  </si>
  <si>
    <t>PRMDTSPUE007</t>
  </si>
  <si>
    <t>PRM TDA TUXTLA CENTRO</t>
  </si>
  <si>
    <t>PRMDTSTUX001</t>
  </si>
  <si>
    <t>PRM TDA MONTERREY PLAZA ALTEA HUINALA</t>
  </si>
  <si>
    <t>PRMDTSMTY040</t>
  </si>
  <si>
    <t>PRM TDA SENDERO SANTA CATARINA</t>
  </si>
  <si>
    <t>PRMDTSMTY023</t>
  </si>
  <si>
    <t>PRM TDA HERMOSILLO PLAZA TERSA</t>
  </si>
  <si>
    <t>PRMDTSHER002</t>
  </si>
  <si>
    <t>PRM TDA ROSARITO ROSARITO</t>
  </si>
  <si>
    <t>PRMDTSTIJ001</t>
  </si>
  <si>
    <t>PRM TDA CUERNAVACA PLAZA NORTE</t>
  </si>
  <si>
    <t>PRMDTSCVA002</t>
  </si>
  <si>
    <t>PRM TDA NAUCALPAN GREEN PLAZA</t>
  </si>
  <si>
    <t>PRMDTSMEX025</t>
  </si>
  <si>
    <t>PRM TDA TOLUCA 5 DE MAYO</t>
  </si>
  <si>
    <t>PRMDTSMEX009</t>
  </si>
  <si>
    <t>PRM TDA PLAZA BONITA</t>
  </si>
  <si>
    <t>PRMDTSCHI008</t>
  </si>
  <si>
    <t>PRM TDA PASEO QUERETARO</t>
  </si>
  <si>
    <t>PRMDTSQRO023</t>
  </si>
  <si>
    <t>PRM TDA PLAZA PALMAS I</t>
  </si>
  <si>
    <t>PRMDTSAGS014</t>
  </si>
  <si>
    <t>PRM TDA ARBOLEDAS CELAYA</t>
  </si>
  <si>
    <t>PRMDTSLEN028</t>
  </si>
  <si>
    <t>PRM TDA MI PLAZA CHIHUAHUA I</t>
  </si>
  <si>
    <t>PRMDTSCHI036</t>
  </si>
  <si>
    <t>PRM TDA LAGOS DE MORENO</t>
  </si>
  <si>
    <t>PRMDTSGLA011</t>
  </si>
  <si>
    <t>PRM TDA URBAN CENTER BOCA DEL RIO</t>
  </si>
  <si>
    <t>PRMDTSVER014</t>
  </si>
  <si>
    <t>PRM TDA CHEDRAUI TEJERIA</t>
  </si>
  <si>
    <t>PRMDTSVER011</t>
  </si>
  <si>
    <t>PRM TDA PLAZA INDEPENDENCIA JAL</t>
  </si>
  <si>
    <t>PRMDTSGLA046</t>
  </si>
  <si>
    <t>PRM TDA PASEO ALTOZANO</t>
  </si>
  <si>
    <t>PRMDTSMOR003</t>
  </si>
  <si>
    <t>PRM TDA HEB CERRADAS DE ANAHUAC</t>
  </si>
  <si>
    <t>PRMDTSMTY029</t>
  </si>
  <si>
    <t>PRM TDA HEB SAN PATRICIO</t>
  </si>
  <si>
    <t>PRMDTSSAL005</t>
  </si>
  <si>
    <t>PRM TDA MONTERREY ALLENDE</t>
  </si>
  <si>
    <t>PRMDTSMTY001</t>
  </si>
  <si>
    <t>PRM TDA MOLINOS MIXCOAC CDMX</t>
  </si>
  <si>
    <t>PRMDTSMEX059</t>
  </si>
  <si>
    <t>PRM TDA PLAZA ZARAGOZA CDMX</t>
  </si>
  <si>
    <t>PRMDTSMEX056</t>
  </si>
  <si>
    <t>PRM TDA TAXCO BENITO JUAREZ</t>
  </si>
  <si>
    <t>PRMDTSTAX001</t>
  </si>
  <si>
    <t>PRM TDA TOLUCA</t>
  </si>
  <si>
    <t>PRMDTSTOL001</t>
  </si>
  <si>
    <t>PRM TDA SAN MATEO ATENCO I</t>
  </si>
  <si>
    <t>PRMDTSMEX027</t>
  </si>
  <si>
    <t>PRM TDA ALSUPER CAROLINAS CHIH</t>
  </si>
  <si>
    <t>PRMDTSCHI034</t>
  </si>
  <si>
    <t>PRM TDA CHIHUAHUA PLAZA GALERIAS</t>
  </si>
  <si>
    <t>PRMDTSCHI005</t>
  </si>
  <si>
    <t>PRM TDA MANZANILLO CENTRO</t>
  </si>
  <si>
    <t>PRMDTSCOL001</t>
  </si>
  <si>
    <t>PRM TDA PLAZA MUZQUIZ</t>
  </si>
  <si>
    <t>PRMDTSCOA008</t>
  </si>
  <si>
    <t>PRM TDA BLVD NACIONES AEROPUERTO</t>
  </si>
  <si>
    <t>PRMDTSACA010</t>
  </si>
  <si>
    <t>PRM TDA SERVIPLAZA ARAGON MEX</t>
  </si>
  <si>
    <t>PRMDTSMEX044</t>
  </si>
  <si>
    <t>PRM TDA TOLUCA WALMART</t>
  </si>
  <si>
    <t>PRMDTSTOL005</t>
  </si>
  <si>
    <t>PRM TDA PLAZA LERMA II</t>
  </si>
  <si>
    <t>PRMDTSMEX007</t>
  </si>
  <si>
    <t>PRM TDA PLAZA VALENTINOS CD JUAREZ</t>
  </si>
  <si>
    <t>PRMDTSCHI040</t>
  </si>
  <si>
    <t>PRM TDA CHIHUAHUA</t>
  </si>
  <si>
    <t>PRMDTSCHI019</t>
  </si>
  <si>
    <t>PRM TDA CORDOBA PLAZA ONCE</t>
  </si>
  <si>
    <t>PRMDTSCOR001</t>
  </si>
  <si>
    <t>PRM TDA MAZATLAN CENTRO 2</t>
  </si>
  <si>
    <t>PRMDTSMZT008</t>
  </si>
  <si>
    <t>PRM TDA ZENTRALIA COLIMA</t>
  </si>
  <si>
    <t>PRMDTSCOL003</t>
  </si>
  <si>
    <t>PRM TDA NUEVO SUR MTY</t>
  </si>
  <si>
    <t>PRMDTSMTY050</t>
  </si>
  <si>
    <t>PRM TDA CENTRO CUAUHTEMOC</t>
  </si>
  <si>
    <t>PRMDTSMTY013</t>
  </si>
  <si>
    <t>PRM TDA IGUALA CENTRO</t>
  </si>
  <si>
    <t>PRMDTSACA005</t>
  </si>
  <si>
    <t>PRM TDA PLAZA GANTE ZUMPANGO</t>
  </si>
  <si>
    <t>PRMDTSMEX029</t>
  </si>
  <si>
    <t>PRM TDA SATELITE</t>
  </si>
  <si>
    <t>PRMDTSMEX010</t>
  </si>
  <si>
    <t>PRM TDA PLAZA VICTORIA CD JUAREZ</t>
  </si>
  <si>
    <t>PRMDTSCHI028</t>
  </si>
  <si>
    <t>PRM TDA QUERETARO CONSTITUYENTES 2</t>
  </si>
  <si>
    <t>PRMDTSQRO010</t>
  </si>
  <si>
    <t>PRM TDA SORIANA ORIENTE</t>
  </si>
  <si>
    <t>PRMDTSTOR005</t>
  </si>
  <si>
    <t>PRM TDA AMECA</t>
  </si>
  <si>
    <t>PRMDTSGLA016</t>
  </si>
  <si>
    <t>PRM TDA PLAZA CENTRO SUR TLAQUEPAQUE</t>
  </si>
  <si>
    <t>PRMDTSGLA033</t>
  </si>
  <si>
    <t>PRM TDA TECOMAN COLIMA 18 DE JULIO</t>
  </si>
  <si>
    <t>PRMDTSCOL009</t>
  </si>
  <si>
    <t>PRM TDA HERMOSILLO CENTRO</t>
  </si>
  <si>
    <t>PRMDTSSON008</t>
  </si>
  <si>
    <t>PRM TDA SENDERO OBREGON</t>
  </si>
  <si>
    <t>PRMDTSSON003</t>
  </si>
  <si>
    <t>PRM TDA PARQUES POLANCO</t>
  </si>
  <si>
    <t>PRMDTSCMX015</t>
  </si>
  <si>
    <t>PRM TDA PLAZA MILLENIUM TOLTECAS MX</t>
  </si>
  <si>
    <t>PRMDTSMEX036</t>
  </si>
  <si>
    <t>PRM TDA GALERIAS SAN VICENTE</t>
  </si>
  <si>
    <t>PRMDTSMEX005</t>
  </si>
  <si>
    <t>PRM TDA PLAZA PINOCELLI</t>
  </si>
  <si>
    <t>PRMDTSCHI010</t>
  </si>
  <si>
    <t>PRM TDA AGUASCALIENTES FAHO ACUEDUCTO</t>
  </si>
  <si>
    <t>PRMDTSAGS005</t>
  </si>
  <si>
    <t>PRM TDA CD CUAUHTEMOC PLAZA SIERRA MAD</t>
  </si>
  <si>
    <t>PRMDTSCHI025</t>
  </si>
  <si>
    <t>PRM TDA CHIHUAHUA PLAZA VICTORIA</t>
  </si>
  <si>
    <t>PRMDTSCHI020</t>
  </si>
  <si>
    <t>PRM TDA CHIHUAHUA PLAZA VILLAS CAMARGO</t>
  </si>
  <si>
    <t>PRMDTSCHI006</t>
  </si>
  <si>
    <t>PRM TDA TORREON PLAZA TRIANA</t>
  </si>
  <si>
    <t>PRMDTSTOR003</t>
  </si>
  <si>
    <t>PRM TDA PUEBLA JUAN PABLO II</t>
  </si>
  <si>
    <t>PRMDTSPUE002</t>
  </si>
  <si>
    <t>PRM TDA HIPER CORDILLERAS JALISCO</t>
  </si>
  <si>
    <t>PRMDTSGLA047</t>
  </si>
  <si>
    <t>PRM TDA LA PIEDAD HERIBERTO JARA</t>
  </si>
  <si>
    <t>PRMDTSZMA001</t>
  </si>
  <si>
    <t>PRM TDA MI PLAZA BARRANCOS</t>
  </si>
  <si>
    <t>PRMDTSCUL012</t>
  </si>
  <si>
    <t>PRM TDA FAHO SOLIDARIDAD</t>
  </si>
  <si>
    <t>PRMDTSMTY019</t>
  </si>
  <si>
    <t>PRM TDA PASEO SANTA CATARINA</t>
  </si>
  <si>
    <t>PRMDTSMTY049</t>
  </si>
  <si>
    <t>PRM TDA PLAZA ALAMEDA OTAY</t>
  </si>
  <si>
    <t>PRMDTSTIJ008</t>
  </si>
  <si>
    <t>PRM TDA LA PAZ PLAZA PASEO LA PAZ</t>
  </si>
  <si>
    <t>PRMDTSLPA001</t>
  </si>
  <si>
    <t>PRM TDA INSURGENTES CENTRO</t>
  </si>
  <si>
    <t>PRMDTSCMX030</t>
  </si>
  <si>
    <t>PRM TDA ALSUPER MEZQUITAL</t>
  </si>
  <si>
    <t>PRMDTSDGO002</t>
  </si>
  <si>
    <t>PRM TDA SAN CRISTOBAL</t>
  </si>
  <si>
    <t>PRMDTSCHI009</t>
  </si>
  <si>
    <t>PRM TDA SORIANA MUÑOZ</t>
  </si>
  <si>
    <t>PRMDTSSLP006</t>
  </si>
  <si>
    <t>PRM TDA POZA RICA</t>
  </si>
  <si>
    <t>PRMDTSVER020</t>
  </si>
  <si>
    <t>PRM TDA LOS MOCHIS PLAZA DECO</t>
  </si>
  <si>
    <t>PRMDTSLMO006</t>
  </si>
  <si>
    <t>PRM TDA NICOLAS COPERNICO JAL</t>
  </si>
  <si>
    <t>PRMDTSGLA048</t>
  </si>
  <si>
    <t>PRM TDA PASEO SAN PATRICIO</t>
  </si>
  <si>
    <t>PRMDTSNLN003</t>
  </si>
  <si>
    <t>PRM TDA MONTERREY PLAZA CUMBRES</t>
  </si>
  <si>
    <t>PRMDTSMTY005</t>
  </si>
  <si>
    <t xml:space="preserve">PRM TDA MIGUEL ANGEL DE QUEVEDO CDMX </t>
  </si>
  <si>
    <t>PRMDTSMEX053</t>
  </si>
  <si>
    <t xml:space="preserve">PRM TDA PLAZA JUAREZ 70 TOLUCA MEX </t>
  </si>
  <si>
    <t>PRMDTSMEX042</t>
  </si>
  <si>
    <t>PRM TDA DURANGO I</t>
  </si>
  <si>
    <t>PRMDTSDGO003</t>
  </si>
  <si>
    <t>PRM TDA PABELLON TECNOLOGICO</t>
  </si>
  <si>
    <t>PRMDTSLEN009</t>
  </si>
  <si>
    <t>PRM TDA PROVIDENCIA CUU CHIHUAHUA</t>
  </si>
  <si>
    <t>PRMDTSCHI013</t>
  </si>
  <si>
    <t>PRM TDA PAROTA CENTER</t>
  </si>
  <si>
    <t>PRMDTSGLA024</t>
  </si>
  <si>
    <t>PRM TDA FORUM CULIACAN</t>
  </si>
  <si>
    <t>PRMDTSCUL014</t>
  </si>
  <si>
    <t>PRM TDA MULTIPLAZA CD MADERO</t>
  </si>
  <si>
    <t>PRMDTSTAM001</t>
  </si>
  <si>
    <t>PRM TDA CADEREYTA CENTRO</t>
  </si>
  <si>
    <t>PRMDTSMTY045</t>
  </si>
  <si>
    <t>PRM TDA TECATE PLAZA ENCINOS</t>
  </si>
  <si>
    <t>PRMDTSBCN001</t>
  </si>
  <si>
    <t>PRM TDA PLAZA ZAPAMUNDI COAPA</t>
  </si>
  <si>
    <t>PRMDTSCMX037</t>
  </si>
  <si>
    <t>PRM TDA MULTIPLAZA SAN MATEO</t>
  </si>
  <si>
    <t>PRMDTSMEX012</t>
  </si>
  <si>
    <t>PRM TDA CDMX FLORENCIA</t>
  </si>
  <si>
    <t>PRMDTSCMX008</t>
  </si>
  <si>
    <t>PRM TDA RIVAPALACIO TOLUCA</t>
  </si>
  <si>
    <t>PRMDTSTOL009</t>
  </si>
  <si>
    <t>PRM TDA TOLUCA ZINACANTEPEC</t>
  </si>
  <si>
    <t>PRMDTSTOL004</t>
  </si>
  <si>
    <t>PRM TDA PASEO MORELOS LEON</t>
  </si>
  <si>
    <t>PRMDTSLEN012</t>
  </si>
  <si>
    <t>PRM TDA WALMART SAN ROQUE</t>
  </si>
  <si>
    <t>PRMDTSLEN007</t>
  </si>
  <si>
    <t>PRM TDA COLON TORREON</t>
  </si>
  <si>
    <t>PRMDTSTOR006</t>
  </si>
  <si>
    <t>PRM TDA PORTAL LAGOS DE MORENO</t>
  </si>
  <si>
    <t>PRMDTSGLA027</t>
  </si>
  <si>
    <t>PRM TDA CRYSTAL COATZACOALCOS</t>
  </si>
  <si>
    <t>PRMDTSVER013</t>
  </si>
  <si>
    <t>PRM TDA UBIKA MARIANO OTERO ZAPOPAN</t>
  </si>
  <si>
    <t>PRMDTSGLA038</t>
  </si>
  <si>
    <t>PRM TDA MADERO CENTRO</t>
  </si>
  <si>
    <t>PRMDTSMOR007</t>
  </si>
  <si>
    <t>PRM TDA NUEVO LAREDO NARCISO MENDOZA</t>
  </si>
  <si>
    <t>PRMDTSNUE002</t>
  </si>
  <si>
    <t>PRM TDA APODACA</t>
  </si>
  <si>
    <t>PRMDTSMTY028</t>
  </si>
  <si>
    <t>PRM TDA SENDERO SAN ROQUE</t>
  </si>
  <si>
    <t>PRMDTSMTY022</t>
  </si>
  <si>
    <t>PRM TDA MEXICALI PLAZA RESIDENCIAS</t>
  </si>
  <si>
    <t>PRMDTSMXL002</t>
  </si>
  <si>
    <t>PRM TDA PUNTO TIJUANA MISIONES</t>
  </si>
  <si>
    <t>PRMDTSTIJ020</t>
  </si>
  <si>
    <t>PRM TDA MULTIPLAZA ARBOLEDAS</t>
  </si>
  <si>
    <t>PRMDTSMEX016</t>
  </si>
  <si>
    <t>PRM TDA AGUASCALIENTES ALTARIA</t>
  </si>
  <si>
    <t>PRMDTSAGS015</t>
  </si>
  <si>
    <t>PRM TDA CHEDRAUI EL DORADO SLP</t>
  </si>
  <si>
    <t>PRMDTSSLP009</t>
  </si>
  <si>
    <t>PRM TDA PLAZA HUMAYA</t>
  </si>
  <si>
    <t>PRMDTSCUL005</t>
  </si>
  <si>
    <t>PRM TDA PLAZA ARCADIA</t>
  </si>
  <si>
    <t>PRMDTSMTY021</t>
  </si>
  <si>
    <t>PRM TDA CALIMAX LOMA BONITA</t>
  </si>
  <si>
    <t>PRMDTSTIJ011</t>
  </si>
  <si>
    <t>PRM SORIANA FORJADORES</t>
  </si>
  <si>
    <t>PRMDTSLPA004</t>
  </si>
  <si>
    <t>PRM TDA REVOLUCION 67</t>
  </si>
  <si>
    <t>PRMDTSCMX033</t>
  </si>
  <si>
    <t>PRM TDA CDMX PLAZA INN</t>
  </si>
  <si>
    <t>PRMDTSCMX022</t>
  </si>
  <si>
    <t>PRM TDA COL DOCTORES CDMX</t>
  </si>
  <si>
    <t>PRMDTSMEX033</t>
  </si>
  <si>
    <t>PRM TDA PLAZA HUEHUETOCA EDOMEX</t>
  </si>
  <si>
    <t>PRMDTSMEX038</t>
  </si>
  <si>
    <t>PRM TDA ESFERA QUERETARO</t>
  </si>
  <si>
    <t>PRMDTSQRO022</t>
  </si>
  <si>
    <t>PRM TDA PLAZA PRADERA DORADA</t>
  </si>
  <si>
    <t>PRMDTSCHI015</t>
  </si>
  <si>
    <t>PRM TDA DURANGO PLAZA PASEO</t>
  </si>
  <si>
    <t>PRMDTSDGO004</t>
  </si>
  <si>
    <t>PRM TDA FRANCISCO I MADERO TONALA</t>
  </si>
  <si>
    <t>PRMDTSGLA040</t>
  </si>
  <si>
    <t>PRM TDA MACROPLAZA MORELIA</t>
  </si>
  <si>
    <t>PRMDTSMOR014</t>
  </si>
  <si>
    <t>PRM TDA PRADOS CAMELINAS</t>
  </si>
  <si>
    <t>PRMDTSMOR012</t>
  </si>
  <si>
    <t>PRM TDA HEB CIUDADELA</t>
  </si>
  <si>
    <t>PRMDTSMTY030</t>
  </si>
  <si>
    <t>PRM TDA IZTAPALAPA LAS TORRES</t>
  </si>
  <si>
    <t>PRMDTSCMX031</t>
  </si>
  <si>
    <t>PRM TDA SORIANA HIPER SAN JUAN DEL RIO</t>
  </si>
  <si>
    <t>PRMDTSQRO018</t>
  </si>
  <si>
    <t>PRM TDA FRESNILLO CENTRO</t>
  </si>
  <si>
    <t>PRMDTSZAC004</t>
  </si>
  <si>
    <t>PRM TDA IRAPUATO BERRIOZABAL CENTRO</t>
  </si>
  <si>
    <t>PRMDTSLEN026</t>
  </si>
  <si>
    <t>PRM TDA PLAZA MANDARINAS</t>
  </si>
  <si>
    <t>PRMDTSLEN021</t>
  </si>
  <si>
    <t>PRM TDA PLAZA ARGANIA</t>
  </si>
  <si>
    <t>PRMDTSGLA010</t>
  </si>
  <si>
    <t>PRM TDA ORIZABA I</t>
  </si>
  <si>
    <t>PRMDTSVER015</t>
  </si>
  <si>
    <t>PRM TDA SORIANA CD DEL CARMEN</t>
  </si>
  <si>
    <t>PRMDTSCMP006</t>
  </si>
  <si>
    <t>PRM TDA GUADALAJARA FAHO PABLO CASALS</t>
  </si>
  <si>
    <t>PRMDTSGLA003</t>
  </si>
  <si>
    <t>PRM PLAZA SANTA ROSA MAZATLAN</t>
  </si>
  <si>
    <t>PRMDTSMZT007</t>
  </si>
  <si>
    <t>PRM TDA PLAZA ACAYA</t>
  </si>
  <si>
    <t>PRMDTSMZT004</t>
  </si>
  <si>
    <t>PRM TDA SABINAS COAHUILA</t>
  </si>
  <si>
    <t>PRMDTSCOA005</t>
  </si>
  <si>
    <t>PRM TDA CAFETALES COYOACAN CDMX</t>
  </si>
  <si>
    <t>PRMDTSMEX050</t>
  </si>
  <si>
    <t>PRM TDA TORREON PLAZA 4 CAMINOS</t>
  </si>
  <si>
    <t>PRMDTSTOR002</t>
  </si>
  <si>
    <t>PRM TDA ORIZABA PONIENTE 3</t>
  </si>
  <si>
    <t>PRMDTSVER018</t>
  </si>
  <si>
    <t>PRM TDA CALZADA LAS AMERICAS SAN CRISTOBAL</t>
  </si>
  <si>
    <t>PRMDTSTUX003</t>
  </si>
  <si>
    <t>PRM TDA CENTRO LOS MOCHIS I</t>
  </si>
  <si>
    <t>PRMDTSCUL010</t>
  </si>
  <si>
    <t>PRM TDA PLAZA KALITEA NOGALES</t>
  </si>
  <si>
    <t>PRMDTSSON027</t>
  </si>
  <si>
    <t>PRM TDA PLAZA BLANCARTE</t>
  </si>
  <si>
    <t>PRMDTSENS004</t>
  </si>
  <si>
    <t>PRM TDA PORTICO ENSENADA</t>
  </si>
  <si>
    <t>PRMDTSENS003</t>
  </si>
  <si>
    <t>PRM TDA PLAZA SOTELO TOREO</t>
  </si>
  <si>
    <t>PRMDTSCMX044</t>
  </si>
  <si>
    <t>PRM TDA SORIANA ROJO GOMEZ</t>
  </si>
  <si>
    <t>PRMDTSMEX049</t>
  </si>
  <si>
    <t>PRM TDA VASCO DE QUIROGA</t>
  </si>
  <si>
    <t>PRMDTSCMX039</t>
  </si>
  <si>
    <t>PRM TDA CHEDRAUI CENTRO SUR</t>
  </si>
  <si>
    <t>PRMDTSQRO013</t>
  </si>
  <si>
    <t>PRM TDA PORTALES ROSALES ZACATECAS</t>
  </si>
  <si>
    <t>PRMDTSZAC003</t>
  </si>
  <si>
    <t>PRM TDA FRANCISCO MEDINA PTO VALLARTA</t>
  </si>
  <si>
    <t>PRMDTSGLA043</t>
  </si>
  <si>
    <t>PRM TDA MACRO PLAZA VALLARTA</t>
  </si>
  <si>
    <t>PRMDTSGLA022</t>
  </si>
  <si>
    <t>PRM TDA MORELIAMI PLAZA</t>
  </si>
  <si>
    <t>PRMDTSMOR001</t>
  </si>
  <si>
    <t>PRM TDA MONTERREY PLAZA ALTEA LINCOLN</t>
  </si>
  <si>
    <t>PRMDTSMTY039</t>
  </si>
  <si>
    <t>PRM TDA ABRAHAM LINCON</t>
  </si>
  <si>
    <t>PRMDTSMTY027</t>
  </si>
  <si>
    <t>PRM TDA PLAZA BELMART HERMOSILLO</t>
  </si>
  <si>
    <t>PRMDTSSON012</t>
  </si>
  <si>
    <t>PRM TDA TIJUANA PLAZA PACIFICO</t>
  </si>
  <si>
    <t>PRMDTSTIJ006</t>
  </si>
  <si>
    <t>PRM TDA ALAMEDA LA PAZ</t>
  </si>
  <si>
    <t>PRMDTSLPA005</t>
  </si>
  <si>
    <t>PRM TDA CHEDRAUI PALOMAS ECATEPEC</t>
  </si>
  <si>
    <t>PRMDTSMEX034</t>
  </si>
  <si>
    <t>PRM TDA MULTIPLAZA VALLE DORADO</t>
  </si>
  <si>
    <t>PRMDTSMEX011</t>
  </si>
  <si>
    <t>PRM TDA NUEVA ESPAÑA</t>
  </si>
  <si>
    <t>PRMDTSCHI007</t>
  </si>
  <si>
    <t>PRM TDA TEPIC PLAZA FORUM</t>
  </si>
  <si>
    <t>PRMDTSTEP001</t>
  </si>
  <si>
    <t>PRM TDA PTO VALLARTA DORADO</t>
  </si>
  <si>
    <t>PRMDTSPOV001</t>
  </si>
  <si>
    <t>PRM TDA GUADALAJARA CHAPULTEPEC II</t>
  </si>
  <si>
    <t>PRMDTSGLA030</t>
  </si>
  <si>
    <t>PRM TDA URUAPAN</t>
  </si>
  <si>
    <t>PRMDTSUPN001</t>
  </si>
  <si>
    <t>PRM TDA PATIO COLOSIO MAZATLAN</t>
  </si>
  <si>
    <t>PRMDTSMZT006</t>
  </si>
  <si>
    <t>PRM TDA MONTERREY MI PLAZA ESCOBEDO II</t>
  </si>
  <si>
    <t>PRMDTSMTY043</t>
  </si>
  <si>
    <t>PRM TDA MACROPLAZA DEL VALLE MEXICALI</t>
  </si>
  <si>
    <t>PRMDTSMXL009</t>
  </si>
  <si>
    <t>PRM TDA TIJUANA PLAZA MONARCA</t>
  </si>
  <si>
    <t>PRMDTSTIJ015</t>
  </si>
  <si>
    <t>PRM TDA PATIO ACAPULCO</t>
  </si>
  <si>
    <t>PRMDTSACA007</t>
  </si>
  <si>
    <t>PRM TDA CHEDRAUI COACALCO</t>
  </si>
  <si>
    <t>PRMDTSMEX006</t>
  </si>
  <si>
    <t>PRM TDA ALSUPER 925</t>
  </si>
  <si>
    <t>PRMDTSZAC009</t>
  </si>
  <si>
    <t>PRM TDA PLAZA CITADINA QUERETARO</t>
  </si>
  <si>
    <t>PRMDTSQRO007</t>
  </si>
  <si>
    <t>PRM TDA VERACRUZ EL DORADO</t>
  </si>
  <si>
    <t>PRMDTSVER002</t>
  </si>
  <si>
    <t>PRM TDA PLAZA UBIKA PACIFICO</t>
  </si>
  <si>
    <t>PRMDTSGLA009</t>
  </si>
  <si>
    <t>PRM TDA GUADALAJARA LA GRAN PLAZA GUAD</t>
  </si>
  <si>
    <t>PRMDTSGLA006</t>
  </si>
  <si>
    <t>PRM TDA PUNTA ANAHUAC</t>
  </si>
  <si>
    <t>PRMDTSMXL006</t>
  </si>
  <si>
    <t>PRM TDA OBRERO MUNDIAL CDMX</t>
  </si>
  <si>
    <t>PRMDTSMEX048</t>
  </si>
  <si>
    <t>PRM TDA 5 DE FEBRERO CDMX</t>
  </si>
  <si>
    <t>PRMDTSCMX038</t>
  </si>
  <si>
    <t>PRM TDA PLAZA ZINA</t>
  </si>
  <si>
    <t>PRMDTSMEX015</t>
  </si>
  <si>
    <t>PRM TDA IRAPUATO PLAZA CIBELES</t>
  </si>
  <si>
    <t>PRMDTSLEN019</t>
  </si>
  <si>
    <t>PRM TDA SORIANA EL PASEO SLP</t>
  </si>
  <si>
    <t>PRMDTSSLP011</t>
  </si>
  <si>
    <t>PRM TDA VILLAHERMOSA SORIANA</t>
  </si>
  <si>
    <t>PRMDTSTAB010</t>
  </si>
  <si>
    <t>PRM TDA LOS MOCHIS PLAZA SENDERO</t>
  </si>
  <si>
    <t>PRMDTSLMO004</t>
  </si>
  <si>
    <t>PRM TDA HUMBERTO LOBO MTY</t>
  </si>
  <si>
    <t>PRMDTSNLN005</t>
  </si>
  <si>
    <t>PRM TDA PLAZA CACHANILLAS</t>
  </si>
  <si>
    <t>PRMDTSMXL005</t>
  </si>
  <si>
    <t>PRM TDA OBREGON CENTRO</t>
  </si>
  <si>
    <t>PRMDTSSON019</t>
  </si>
  <si>
    <t>PRM TDA PORTAL VALLEJO</t>
  </si>
  <si>
    <t>PRMDTSCMX017</t>
  </si>
  <si>
    <t>PRM TDA LAS PLAZAS CUERNAVACA</t>
  </si>
  <si>
    <t>PRMDTSCVA009</t>
  </si>
  <si>
    <t>PRM TDA VALLE DE BRAVO</t>
  </si>
  <si>
    <t>PRMDTSMEX028</t>
  </si>
  <si>
    <t>PRM TDA TOLUCA PLAZA LERMA</t>
  </si>
  <si>
    <t>PRMDTSTOL002</t>
  </si>
  <si>
    <t>PRM TDA CENTRO SILAO</t>
  </si>
  <si>
    <t>PRMDTSLEN008</t>
  </si>
  <si>
    <t>PRM TDA PLAZA TAHONA</t>
  </si>
  <si>
    <t>PRMDTSZAC006</t>
  </si>
  <si>
    <t>PRM TDA EL REFUGIO</t>
  </si>
  <si>
    <t>PRMDTSQRO003</t>
  </si>
  <si>
    <t>PRM TDA TORREON</t>
  </si>
  <si>
    <t>PRMDTSTOR001</t>
  </si>
  <si>
    <t>PRM TDA PLAZA CRYSTAL</t>
  </si>
  <si>
    <t>PRMDTSTAB004</t>
  </si>
  <si>
    <t>PRM TDA PLAZA SORIANA LOS MOCHIS</t>
  </si>
  <si>
    <t>PRMDTSLMO008</t>
  </si>
  <si>
    <t>PRM TDA COLIMA AV MADERO</t>
  </si>
  <si>
    <t>PRMDTSCOL005</t>
  </si>
  <si>
    <t>PRM TDA REYNOSA PLAZA PERIFERICO</t>
  </si>
  <si>
    <t>PRMDTSREY002</t>
  </si>
  <si>
    <t>PRM TDA HEB GUADALUPE LIVAS NL</t>
  </si>
  <si>
    <t>PRMDTSMTY031</t>
  </si>
  <si>
    <t>PRM TDA SUN MALL HERMOSILLO</t>
  </si>
  <si>
    <t>PRMDTSSON026</t>
  </si>
  <si>
    <t>PRM TDA LOS CABOS PLAZA SENDERO</t>
  </si>
  <si>
    <t>PRMDTSBCS001</t>
  </si>
  <si>
    <t>PRM TDA CDMX CHEDRAUI EDUARDO MOLINA</t>
  </si>
  <si>
    <t>PRMDTSCMX012</t>
  </si>
  <si>
    <t>PRM TDA PORTAL TULTITLAN</t>
  </si>
  <si>
    <t>PRMDTSMEX026</t>
  </si>
  <si>
    <t>PRM TDA XALAPA LAS ANIMAS</t>
  </si>
  <si>
    <t>PRMDTSXAL002</t>
  </si>
  <si>
    <t>PRM TDA VILLAHERMOSA CENTRO TABASCO</t>
  </si>
  <si>
    <t>PRMDTSTAB011</t>
  </si>
  <si>
    <t>PRM TDA PLAZA LA REINA</t>
  </si>
  <si>
    <t>PRMDTSGLA025</t>
  </si>
  <si>
    <t>PRM TDA PLAZA TESISTAN II</t>
  </si>
  <si>
    <t>PRMDTSGLA035</t>
  </si>
  <si>
    <t>PRM TDA URUAPAN URUAPAN</t>
  </si>
  <si>
    <t>PRMDTSUPN002</t>
  </si>
  <si>
    <t>PRM TDA SORIANA VILLA ALVAREZ</t>
  </si>
  <si>
    <t>PRMDTSCOL002</t>
  </si>
  <si>
    <t>PRM TDA HEB LAS PUENTES</t>
  </si>
  <si>
    <t>PRMDTSMTY011</t>
  </si>
  <si>
    <t>PRM TDA TIJUANA PLAZA CALIMAX FIESTA</t>
  </si>
  <si>
    <t>PRMDTSTIJ007</t>
  </si>
  <si>
    <t>PRM TDA COAPA CDMX</t>
  </si>
  <si>
    <t>PRMDTSMEX055</t>
  </si>
  <si>
    <t>PRM TDA TAXQUEÑA COYOACAN CDMX</t>
  </si>
  <si>
    <t>PRMDTSMEX051</t>
  </si>
  <si>
    <t>PRM TDA CDMX LUNA PARC</t>
  </si>
  <si>
    <t>PRMDTSCMX003</t>
  </si>
  <si>
    <t>PRM TDA PLAZA RIO GRANDE CD JUAREZ</t>
  </si>
  <si>
    <t>PRMDTSCHI016</t>
  </si>
  <si>
    <t>PRM TDA SAN LUIS POTOSI ARMAS II</t>
  </si>
  <si>
    <t>PRMDTSSLP008</t>
  </si>
  <si>
    <t>PRM TDA MULTIPLAZA LINDAVISTA</t>
  </si>
  <si>
    <t>PRMDTSMTY018</t>
  </si>
  <si>
    <t>PRM TDA CITADINA CONCORDIA</t>
  </si>
  <si>
    <t>PRMDTSMTY020</t>
  </si>
  <si>
    <t>PRM TDA MONTERREY PLAZA FIESTA ANAHUAC I</t>
  </si>
  <si>
    <t>PRMDTSMTY006</t>
  </si>
  <si>
    <t>PRM TDA PLAZA NUEVO MEXICALI</t>
  </si>
  <si>
    <t>PRMDTSMXL007</t>
  </si>
  <si>
    <t>PRM TDA ZOCALO CDMX</t>
  </si>
  <si>
    <t>PRMDTSCMX019</t>
  </si>
  <si>
    <t>PRM TDA PLAZA EL PORVENIR</t>
  </si>
  <si>
    <t>PRMDTSCHI027</t>
  </si>
  <si>
    <t>PRM TDA EL PARIAN</t>
  </si>
  <si>
    <t>PRMDTSAGS011</t>
  </si>
  <si>
    <t>PRM TDA CHIHUAHUA PLAZA FASHION MALL</t>
  </si>
  <si>
    <t>PRMDTSCHI018</t>
  </si>
  <si>
    <t>PRM TDA CHAPULTEPEC JARDIN SLP</t>
  </si>
  <si>
    <t>PRMDTSSLP007</t>
  </si>
  <si>
    <t>PRM TDA VERACRUZ PLAZA CUAUHTEMOC</t>
  </si>
  <si>
    <t>PRMDTSVER017</t>
  </si>
  <si>
    <t>PRM TDA HUAMANTLA PLAZA TLAX</t>
  </si>
  <si>
    <t>PRMTDSTLA001</t>
  </si>
  <si>
    <t>PRM TDA PLAZA NIO GUASAVE</t>
  </si>
  <si>
    <t>PRMDTSGUA001</t>
  </si>
  <si>
    <t>PRM TDA PLAZA ANIMOL</t>
  </si>
  <si>
    <t>PRMDTSMTY024</t>
  </si>
  <si>
    <t>PRM TDA ENSENADA MISION</t>
  </si>
  <si>
    <t>PRMDTSENS001</t>
  </si>
  <si>
    <t>PRM TDA CDMX PLAZA DESTINO AZCAPOTZALCO</t>
  </si>
  <si>
    <t>PRMDTSCMX010</t>
  </si>
  <si>
    <t>PRM TDA TOLUCA AV INDEPENDENCIA</t>
  </si>
  <si>
    <t>PRMDTSTOL007</t>
  </si>
  <si>
    <t>PRM TDA M DE LA TORRE VERACRUZ IGNACIO</t>
  </si>
  <si>
    <t>PRMDTSVER019</t>
  </si>
  <si>
    <t>PRM TDA APIZACO TLAXCALA</t>
  </si>
  <si>
    <t>PRMDTSTLA001</t>
  </si>
  <si>
    <t>PRM TDA TEHUACAN PORTALES PUEBLA</t>
  </si>
  <si>
    <t>PRMDTSTCN001</t>
  </si>
  <si>
    <t>PRM TDA AV OBREGON GUASAVE</t>
  </si>
  <si>
    <t>PRMDTSSIN004</t>
  </si>
  <si>
    <t>PRM TDA PLAZA CITICEL</t>
  </si>
  <si>
    <t>PRMDTSMTY014</t>
  </si>
  <si>
    <t>PRM TDA HERMOSILLO SENDERO</t>
  </si>
  <si>
    <t>PRMDTSHER003</t>
  </si>
  <si>
    <t>PRM TDA MEXICALI VILLAFONTANA</t>
  </si>
  <si>
    <t>PRMDTSMXL003</t>
  </si>
  <si>
    <t>PRM TDA CUAUTLA LOS ATRIOS</t>
  </si>
  <si>
    <t>PRMDTSCVA007</t>
  </si>
  <si>
    <t>PRM TDA PLAZA BELLA MEXIQUENSE MEX</t>
  </si>
  <si>
    <t>PRMDTSMEX035</t>
  </si>
  <si>
    <t>PRM TDA PLAZA TELURIO CD JUAREZ</t>
  </si>
  <si>
    <t>PRMDTSCHI032</t>
  </si>
  <si>
    <t>PRM TDA SAN LUIS POTOSI HIMALAYA</t>
  </si>
  <si>
    <t>PRMDTSSLP001</t>
  </si>
  <si>
    <t>PRM TDA PLAZA CARMEL TUXTLA</t>
  </si>
  <si>
    <t>PRMDTSTUX004</t>
  </si>
  <si>
    <t>PRM TDA LOS MOCHIS PLAZA PANAMA</t>
  </si>
  <si>
    <t>PRMDTSLMO003</t>
  </si>
  <si>
    <t>PRM TDA MAZATLAN</t>
  </si>
  <si>
    <t>PRMDTSMZT005</t>
  </si>
  <si>
    <t>PRM TDA ENSENADA PLAZA CALAFIA</t>
  </si>
  <si>
    <t>PRMDTSENS002</t>
  </si>
  <si>
    <t>PRM TDA FAHO CHAPULTEPEC</t>
  </si>
  <si>
    <t>PRMDTSTIJ012</t>
  </si>
  <si>
    <t>PRM TDA METEPEC PLAZA TOWN SQUARE</t>
  </si>
  <si>
    <t>PRMDTSTOL008</t>
  </si>
  <si>
    <t>PRM TDA HOTEL PANORAMA</t>
  </si>
  <si>
    <t>PRMDTSSLP005</t>
  </si>
  <si>
    <t>PRM TDA TIJUANA PLAZA PAJARITA</t>
  </si>
  <si>
    <t>PRMDTSTIJ014</t>
  </si>
  <si>
    <t>PRM TDA STA LUCIA CDMX</t>
  </si>
  <si>
    <t>PRMDTSCMX032</t>
  </si>
  <si>
    <t>PRM TDA PLAZA GIRASOL</t>
  </si>
  <si>
    <t>PRMDTSCHI026</t>
  </si>
  <si>
    <t>PRM TDA THE PARK SAN LUIS POTOSI</t>
  </si>
  <si>
    <t>PRMDTSSLP010</t>
  </si>
  <si>
    <t>PRM TDA CHEDRAHUI TLAJOMULCO JAL</t>
  </si>
  <si>
    <t>PRMDTSGLA044</t>
  </si>
  <si>
    <t>PRM TDA GUADALAJARA PLAZA BELENES</t>
  </si>
  <si>
    <t>PRMDTSGLA005</t>
  </si>
  <si>
    <t>PRM TDA SERVIPLAZA IZTAPALAPA CDMX</t>
  </si>
  <si>
    <t>PRMDTSMEX057</t>
  </si>
  <si>
    <t>PRM TDA VIVEROS CVA</t>
  </si>
  <si>
    <t>PRMDTSCVA011</t>
  </si>
  <si>
    <t>PRM TDA AGUASCALIENTES PLAZA GUADALUPE</t>
  </si>
  <si>
    <t>PRMDTSAGS019</t>
  </si>
  <si>
    <t>PRM TDA TLAXCALA AV BENITO JUAREZ</t>
  </si>
  <si>
    <t>PRMDTSTLA002</t>
  </si>
  <si>
    <t>PRM TDA TEZIUTLAN PUEBLA</t>
  </si>
  <si>
    <t>PRMDTSPUE011</t>
  </si>
  <si>
    <t>PRM TDA PLAZA CRISTAL MINATITLAN</t>
  </si>
  <si>
    <t>PRMDTSVER012</t>
  </si>
  <si>
    <t>PRM TDA EUROPLAZA VILLAHERMOSA</t>
  </si>
  <si>
    <t>PRMDTSTAB006</t>
  </si>
  <si>
    <t>PRM TDA GUADALAJARA COUNTRY</t>
  </si>
  <si>
    <t>PRMDTSGLA029</t>
  </si>
  <si>
    <t>PRM TDA AV GUERRERO NUEVO LAREDO</t>
  </si>
  <si>
    <t>PRMDTSTAM007</t>
  </si>
  <si>
    <t>PRM TDA PABELLON REFORMA HERMOSILLO</t>
  </si>
  <si>
    <t>PRMDTSSON014</t>
  </si>
  <si>
    <t>PRM TDA CDMX TECAMACHALCO</t>
  </si>
  <si>
    <t>PRMDTSMEX024</t>
  </si>
  <si>
    <t>PRM TDA QUERETARO SORIANA CIMATARIO</t>
  </si>
  <si>
    <t>PRMDTSQRO001</t>
  </si>
  <si>
    <t>PRM TDA PLAZA ALESSIA</t>
  </si>
  <si>
    <t>PRMDTSZAC002</t>
  </si>
  <si>
    <t>PRM TDA MACROPLAZA OAXACA</t>
  </si>
  <si>
    <t>PRMDTSOAX004</t>
  </si>
  <si>
    <t>PRM TDA LOS MOCHIS PLAZA PASEO</t>
  </si>
  <si>
    <t>PRMDTSLMO005</t>
  </si>
  <si>
    <t>PRM TDA SORIANA HIPER ENCINAS</t>
  </si>
  <si>
    <t>PRMDTSSON004</t>
  </si>
  <si>
    <t>PRM TDA CDMX PASEO VENTURA</t>
  </si>
  <si>
    <t>PRMDTSCMX004</t>
  </si>
  <si>
    <t>PRM TDA PLAZA TEPEYAC CDMX</t>
  </si>
  <si>
    <t>PRMDTSMEX061</t>
  </si>
  <si>
    <t>PRM TDA CHIHUAHUA PLAZA VALLARTA</t>
  </si>
  <si>
    <t>PRMDTSCHI021</t>
  </si>
  <si>
    <t>PRM TDA ORIZABA PLAZA VALLE ORIZABA</t>
  </si>
  <si>
    <t>PRMDTSVER016</t>
  </si>
  <si>
    <t>PRM TDA JUAREZ II</t>
  </si>
  <si>
    <t>PRMDTSJUA004</t>
  </si>
  <si>
    <t>PRM TDA PARQUE CELAYA</t>
  </si>
  <si>
    <t>PRMDTSLEN013</t>
  </si>
  <si>
    <t>PRM TDA PLAZA LA VIGA</t>
  </si>
  <si>
    <t>PRMDTSCMX043</t>
  </si>
  <si>
    <t>PRM TDA CDMX CHEDRAUI AJUSCO</t>
  </si>
  <si>
    <t>PRMDTSCMX013</t>
  </si>
  <si>
    <t>PRM TDA BENITO JUAREZ</t>
  </si>
  <si>
    <t>PRMDTSSLP003</t>
  </si>
  <si>
    <t>PRM TDA TEHUACAN PLAZA PASEO</t>
  </si>
  <si>
    <t>PRMDTSPUE010</t>
  </si>
  <si>
    <t>PRM TDA PLAZA MONTECARLO NOGALES</t>
  </si>
  <si>
    <t>PRMDTSSON025</t>
  </si>
  <si>
    <t>PRM TDA XOCHIMILCO CENTRO</t>
  </si>
  <si>
    <t>PRMDTSCMX026</t>
  </si>
  <si>
    <t>PRM TDA PATIO GUANAJUATO</t>
  </si>
  <si>
    <t>PRMDTSLEN003</t>
  </si>
  <si>
    <t>PRM TDA MI PLAZA LIBRAMIENTO</t>
  </si>
  <si>
    <t>PRMDTSCHI012</t>
  </si>
  <si>
    <t>PRM TDA MAZATLAN GALERIAS</t>
  </si>
  <si>
    <t>PRMDTSMZT001</t>
  </si>
  <si>
    <t>PRM TDA MIRASIERRA SALTILLO</t>
  </si>
  <si>
    <t>PRMDTSSAL006</t>
  </si>
  <si>
    <t>PRM TDA CDMX REFORMA</t>
  </si>
  <si>
    <t>PRMDTSCMX023</t>
  </si>
  <si>
    <t>PRM TDA SILAO PLAZA LA JOYA</t>
  </si>
  <si>
    <t>PRMDTSLEN002</t>
  </si>
  <si>
    <t>PRM TDA PLAZA ALAMEDA IGLESIAS CD JUAREZ</t>
  </si>
  <si>
    <t>PRMDTSJUA006</t>
  </si>
  <si>
    <t>PRM TDA PUEBLA CAMINO REAL FRESCURA</t>
  </si>
  <si>
    <t>PRMDTSPUE001</t>
  </si>
  <si>
    <t>PRM TDA TEPATITLAN CENTRO</t>
  </si>
  <si>
    <t>PRMDTSGLA008</t>
  </si>
  <si>
    <t>PRM TDA SENDERO MEXICALI</t>
  </si>
  <si>
    <t>PRMDTSMXL004</t>
  </si>
  <si>
    <t>PRM TDA MAZATLAN GRAN PLAZA</t>
  </si>
  <si>
    <t>PRMDTSMZT002</t>
  </si>
  <si>
    <t>PRM TDA SATILLO DISTRITO V</t>
  </si>
  <si>
    <t>PRMDTSSAL003</t>
  </si>
  <si>
    <t>PRM TDA NOGALES</t>
  </si>
  <si>
    <t>PRMDTSSON023</t>
  </si>
  <si>
    <t>PRM TDA LEON CENTRO</t>
  </si>
  <si>
    <t>PRMDTSLEN005</t>
  </si>
  <si>
    <t>PRM TDA SAN LUIS POTOSI ORIENTE</t>
  </si>
  <si>
    <t>PRMDTSSLP002</t>
  </si>
  <si>
    <t>PRM TDA SAN MARTIN TEXMELUCAN PLAZA CR</t>
  </si>
  <si>
    <t>PRMDTSPUE012</t>
  </si>
  <si>
    <t>PRM TDA VILLAHERMOSA DEPORTIVA</t>
  </si>
  <si>
    <t>PRMDTSTAB009</t>
  </si>
  <si>
    <t>PRM TDA CDMX SAN FERNANDO</t>
  </si>
  <si>
    <t>PRMDTSCMX009</t>
  </si>
  <si>
    <t>PRM TDA 5 DE MAYO HUEXOTITLA</t>
  </si>
  <si>
    <t>PRMDTSPUE016</t>
  </si>
  <si>
    <t>PRM TDA MINATITLAN SORIANA</t>
  </si>
  <si>
    <t>PRMDTSVER021</t>
  </si>
  <si>
    <t>PRM TDA TEHUACAN</t>
  </si>
  <si>
    <t>PRMDTSPUE013</t>
  </si>
  <si>
    <t>PRM TDA SENDERO VILLAHERMOSA</t>
  </si>
  <si>
    <t>PRMDTSTAB008</t>
  </si>
  <si>
    <t>PRM TDA LOS MOCHIS</t>
  </si>
  <si>
    <t>PRMDTSLMO007</t>
  </si>
  <si>
    <t>PRM TDA SENDERO TIJ</t>
  </si>
  <si>
    <t>PRMDTSTIJ010</t>
  </si>
  <si>
    <t>PRM TDA PRESIDENTE CARRANZA COAH</t>
  </si>
  <si>
    <t>PRMDTSCOA009</t>
  </si>
  <si>
    <t>PRM TDA SUN MALL MTY</t>
  </si>
  <si>
    <t>PRMDTSMTY016</t>
  </si>
  <si>
    <t>PRM TDA SENDERO LA FE D22 MYA</t>
  </si>
  <si>
    <t>PRMDTSMTY015</t>
  </si>
  <si>
    <t>PRM TDA NOGALES PLAZA NOGALES</t>
  </si>
  <si>
    <t>PRMDTSSON016</t>
  </si>
  <si>
    <t>PRM TDA GUAYMAS PLAZA PATIO</t>
  </si>
  <si>
    <t>PRMDTSSON020</t>
  </si>
  <si>
    <t>PRM TDA TEXCOCO CENTRO</t>
  </si>
  <si>
    <t>PRMDTSMEX030</t>
  </si>
  <si>
    <t>PRM TDA XALAPA URBANCENTER</t>
  </si>
  <si>
    <t>PRMDTSXAL001</t>
  </si>
  <si>
    <t>PRM TDA GLORIETA NEZA MEX</t>
  </si>
  <si>
    <t>PRMDTSMEX039</t>
  </si>
  <si>
    <t>PRM TDA PLAZA PORTAL QUERETARO</t>
  </si>
  <si>
    <t>PRMDTSQRO014</t>
  </si>
  <si>
    <t>PRM TDA ENSENADA</t>
  </si>
  <si>
    <t>PRMDTSENS006</t>
  </si>
  <si>
    <t>PRM TDA TOLUCA CHEDRAUI</t>
  </si>
  <si>
    <t>PRMDTSTOL006</t>
  </si>
  <si>
    <t>PRM TDA AGUASCALIENTES VELARIA MALL</t>
  </si>
  <si>
    <t>PRMDTSAGS003</t>
  </si>
  <si>
    <t>PRM TDA PLAZA LAS AMERICAS XALAPA</t>
  </si>
  <si>
    <t>PRMDTSVER009</t>
  </si>
  <si>
    <t>PRM TDA TIJUANA PLAZA CUAH</t>
  </si>
  <si>
    <t>PRMDTSTIJ004</t>
  </si>
  <si>
    <t>PRM TDA GUASAVE</t>
  </si>
  <si>
    <t>PRMDTSGUA002</t>
  </si>
  <si>
    <t>PRM TDA SALTILLO PLAZA PATIO</t>
  </si>
  <si>
    <t>PRMDTSSAL002</t>
  </si>
  <si>
    <t>PRM TDA CDMX CUAJIMALPA</t>
  </si>
  <si>
    <t>PRMDTSCMX021</t>
  </si>
  <si>
    <t>PRM TDA PATIO SANTA FE</t>
  </si>
  <si>
    <t>PRMDTSCMX024</t>
  </si>
  <si>
    <t>PRM TDA VILLAHERMOSA AMERICAS</t>
  </si>
  <si>
    <t>PRMDTSTAB003</t>
  </si>
  <si>
    <t>PRM TDA LAS AMERICAS MORELIA</t>
  </si>
  <si>
    <t>PRMDTSMOR004</t>
  </si>
  <si>
    <t>PRM TDA OUTLET LERMA</t>
  </si>
  <si>
    <t>PRMDTSMEX017</t>
  </si>
  <si>
    <t>PRM TDA TALAMAS CD JUAREZ</t>
  </si>
  <si>
    <t>PRMDTSCHI039</t>
  </si>
  <si>
    <t>PRM TDA CULIACAN</t>
  </si>
  <si>
    <t>PRMDTSCUL001</t>
  </si>
  <si>
    <t>PRM TDA PLAZA 2000 TIJ</t>
  </si>
  <si>
    <t>PRMDTSTIJ009</t>
  </si>
  <si>
    <t>PRM TDA HERMOSILLO PLAZA EL PATIO</t>
  </si>
  <si>
    <t>PRMDTSHER001</t>
  </si>
  <si>
    <t>PRM TDA TIJUANA PLAZA CARRUSEL</t>
  </si>
  <si>
    <t>PRMDTSTIJ003</t>
  </si>
  <si>
    <t>PRM TDA TERRAZA LOMAS VERDES</t>
  </si>
  <si>
    <t>PRMDTSMEX001</t>
  </si>
  <si>
    <t>PRM TDA PASEO INTERLOMAS</t>
  </si>
  <si>
    <t>PRMDTSMEX019</t>
  </si>
  <si>
    <t>PRM TDA MONTERREY SENDERO LINCOLN</t>
  </si>
  <si>
    <t>PRMDTSMTY041</t>
  </si>
  <si>
    <t>PRM TDA FAHO APODACA</t>
  </si>
  <si>
    <t>PRMDTSMTY017</t>
  </si>
  <si>
    <t>PRM TDA TIJUANA PLAZA LAS BRISAS</t>
  </si>
  <si>
    <t>PRMDTSTIJ005</t>
  </si>
  <si>
    <t>PRM TDA CDMX AMERICAS ECATEPEC</t>
  </si>
  <si>
    <t>PRMDTSMEX022</t>
  </si>
  <si>
    <t>PRM TDA SAN ESTEBAN</t>
  </si>
  <si>
    <t>PRMDTSMEX002</t>
  </si>
  <si>
    <t>PRM TDA JUAREZ PLAZA SENDERO</t>
  </si>
  <si>
    <t>PRMDTSJUA002</t>
  </si>
  <si>
    <t>PRM TDA TIJUANA PENINSULA</t>
  </si>
  <si>
    <t>PRMDTSTIJ002</t>
  </si>
  <si>
    <t>PRM TDA ZACATECAS</t>
  </si>
  <si>
    <t>PRMDTSZAC001</t>
  </si>
  <si>
    <t>PRM TDA CDMX CENTRO</t>
  </si>
  <si>
    <t>PRMDTSCMX001</t>
  </si>
  <si>
    <t>PRM TDA SAN JUAN DEL RIO II</t>
  </si>
  <si>
    <t>PRMDTSQRO011</t>
  </si>
  <si>
    <t>PRM TDA PASEO MONCLOVA</t>
  </si>
  <si>
    <t>PRMDTSMON001</t>
  </si>
  <si>
    <t>PRM TDA CDMX FUENTE DE CIBELES ROMA</t>
  </si>
  <si>
    <t>PRMDTSCMX007</t>
  </si>
  <si>
    <t>PRM TDA LA VICTORIA QRO</t>
  </si>
  <si>
    <t>PRMDTSQRO004</t>
  </si>
  <si>
    <t>PRM TDA LEON ALTACIA</t>
  </si>
  <si>
    <t>PRMDTSLEN020</t>
  </si>
  <si>
    <t>PRM TDA PATIO QUERETARO I</t>
  </si>
  <si>
    <t>PRMDTSQRO015</t>
  </si>
  <si>
    <t>PRM TDA MONTERREY SUN MALL VIP</t>
  </si>
  <si>
    <t>PRMDTSMTY008</t>
  </si>
  <si>
    <t>Total</t>
  </si>
  <si>
    <t>PRM TDA ZACATECAS PLAZA PORTAL FRESNIL</t>
  </si>
  <si>
    <t>PRMDTSZAC008</t>
  </si>
  <si>
    <t>C</t>
  </si>
  <si>
    <t>PRM TDA MONTERREY PASEO LA FE</t>
  </si>
  <si>
    <t>PRMDTSMTY004</t>
  </si>
  <si>
    <t>PRM TDA JUAREZ SENDERO LAS TORRES</t>
  </si>
  <si>
    <t>PRMDTSJUA003</t>
  </si>
  <si>
    <t>PRM TDA JUAREZ PLAZA GRAN PATIO ZARAGOZA</t>
  </si>
  <si>
    <t>PRMDTSJUA001</t>
  </si>
  <si>
    <t>Ventas totales</t>
  </si>
  <si>
    <t>Tiendas</t>
  </si>
  <si>
    <t>Clasificación</t>
  </si>
  <si>
    <t>Clasificación ABC</t>
  </si>
  <si>
    <t>Ventas Alphacomm</t>
  </si>
  <si>
    <t>Nombre PDV</t>
  </si>
  <si>
    <t>Clave PDV</t>
  </si>
  <si>
    <t>Región</t>
  </si>
  <si>
    <t>Ranking</t>
  </si>
  <si>
    <t>Métrica: Ventas Alphacomm (unidades) · Esquema ABC por terciles: A = tercio superior · B = medio · C = inferior · Ordenado por ventas desc.</t>
  </si>
  <si>
    <t>Clasificación de tiendas (PDV) por ventas Alphacomm · Junio 2026</t>
  </si>
  <si>
    <t>Online</t>
  </si>
  <si>
    <t>MacStore Renew</t>
  </si>
  <si>
    <t>CDMX</t>
  </si>
  <si>
    <t>Programas de Lealtad</t>
  </si>
  <si>
    <t>AAR</t>
  </si>
  <si>
    <t>MacStore Cancun Gran Plaza</t>
  </si>
  <si>
    <t>CAN</t>
  </si>
  <si>
    <t>MacStore Martín Carrera</t>
  </si>
  <si>
    <t>APP</t>
  </si>
  <si>
    <t>MacStore Ocampo</t>
  </si>
  <si>
    <t>MTY</t>
  </si>
  <si>
    <t>MacStore Sendero Saltillo</t>
  </si>
  <si>
    <t>COA</t>
  </si>
  <si>
    <t>MacStore Sendero Obregon</t>
  </si>
  <si>
    <t>SON</t>
  </si>
  <si>
    <t>APR</t>
  </si>
  <si>
    <t>MacStore Explanada Culiacan</t>
  </si>
  <si>
    <t>SIN</t>
  </si>
  <si>
    <t>MacStore Sendero Toluca</t>
  </si>
  <si>
    <t>EDO MEX</t>
  </si>
  <si>
    <t>MacStore Via Alta León Sur</t>
  </si>
  <si>
    <t>GTO</t>
  </si>
  <si>
    <t>MacStore Sendero Juarez</t>
  </si>
  <si>
    <t>CHI</t>
  </si>
  <si>
    <t>MacStore Lago Real Nayarit</t>
  </si>
  <si>
    <t>NAY</t>
  </si>
  <si>
    <t>MacStore Sendero San Luis Potosi</t>
  </si>
  <si>
    <t>SLP</t>
  </si>
  <si>
    <t>MacStore La Gran Plaza Mazatlan</t>
  </si>
  <si>
    <t>MacStore Gomez Palacio</t>
  </si>
  <si>
    <t>DUR</t>
  </si>
  <si>
    <t>MacStore Moraleda Atlixco</t>
  </si>
  <si>
    <t>PUE</t>
  </si>
  <si>
    <t>MacStore Monterrey Citadel</t>
  </si>
  <si>
    <t>Macstore Culiacan La Ceiba</t>
  </si>
  <si>
    <t>MacStore Alameda Iglesias CD Juarez</t>
  </si>
  <si>
    <t>MacStore Sendero Escobedo MTY</t>
  </si>
  <si>
    <t>MacStore Nogalesmall</t>
  </si>
  <si>
    <t>MacStore Puerta Texcoco</t>
  </si>
  <si>
    <t>MacStore Magnocentro</t>
  </si>
  <si>
    <t>Ventas Corporativas</t>
  </si>
  <si>
    <t>MacStore Paseo Tehuacan</t>
  </si>
  <si>
    <t>MacStore Sendero La Fe Apodaca</t>
  </si>
  <si>
    <t>MacStore Via Viva Zapopan</t>
  </si>
  <si>
    <t>GDL</t>
  </si>
  <si>
    <t>MacStore Pabellon Bosques</t>
  </si>
  <si>
    <t>Macstore La Cuspide</t>
  </si>
  <si>
    <t>Macstore Nuevo Sur Mty</t>
  </si>
  <si>
    <t>MacStore Zacatecas</t>
  </si>
  <si>
    <t>ZCS</t>
  </si>
  <si>
    <t>MacStore Citadella</t>
  </si>
  <si>
    <t>Macstore Oblatos Guadalajara</t>
  </si>
  <si>
    <t>MacStore Sendero Ensenada BC</t>
  </si>
  <si>
    <t>BCS</t>
  </si>
  <si>
    <t>MacStore Sendero Ixtapaluca</t>
  </si>
  <si>
    <t>MacStore Pabellon Salina Cruz</t>
  </si>
  <si>
    <t>OAX</t>
  </si>
  <si>
    <t>Macstore Explanada Pachuca</t>
  </si>
  <si>
    <t>HID</t>
  </si>
  <si>
    <t>Macstore Monterrey Pabellon</t>
  </si>
  <si>
    <t>MacStore Periferico Reynosa</t>
  </si>
  <si>
    <t>TAM</t>
  </si>
  <si>
    <t>MacStore Animas Village</t>
  </si>
  <si>
    <t>MacStore Lomas Verdes</t>
  </si>
  <si>
    <t>MacStore Forum Cuernavaca</t>
  </si>
  <si>
    <t>MOR</t>
  </si>
  <si>
    <t>MacStore Mazatlan</t>
  </si>
  <si>
    <t>MacStore CD Juarez</t>
  </si>
  <si>
    <t>MacStore San Juan del Rio</t>
  </si>
  <si>
    <t>QRO</t>
  </si>
  <si>
    <t>Macstore Culiacan</t>
  </si>
  <si>
    <t>MacStore Distrito Uno</t>
  </si>
  <si>
    <t>MacStore MidTown Jalisco</t>
  </si>
  <si>
    <t>MacStore Punta Bahia Manzanillo</t>
  </si>
  <si>
    <t>COL</t>
  </si>
  <si>
    <t>MacStore Los Mochis</t>
  </si>
  <si>
    <t>MacStore Villalta</t>
  </si>
  <si>
    <t>Macstore Guadalajara  Sao Paulo</t>
  </si>
  <si>
    <t>MacStore Coatzacoalcos</t>
  </si>
  <si>
    <t>VER</t>
  </si>
  <si>
    <t>MacStore El Cortijo</t>
  </si>
  <si>
    <t>MacStore Forum Tepic</t>
  </si>
  <si>
    <t>Macstore Cuernavaca Bugambilia</t>
  </si>
  <si>
    <t>MacStore Plaza Dila Hermosillo</t>
  </si>
  <si>
    <t>MacStore Oaxaca</t>
  </si>
  <si>
    <t>MacStore Terraza Coapa</t>
  </si>
  <si>
    <t>Macstore Veracruz Orizaba</t>
  </si>
  <si>
    <t>VRZ</t>
  </si>
  <si>
    <t>Macstore Paseo La Fe</t>
  </si>
  <si>
    <t>MacStore Altavista</t>
  </si>
  <si>
    <t>Macstore Guadalajara Tlaquepaque</t>
  </si>
  <si>
    <t>MacStore Gran Plaza</t>
  </si>
  <si>
    <t>MacStore WTC</t>
  </si>
  <si>
    <t>MacStore Chihuahua</t>
  </si>
  <si>
    <t>MacStore Vallarta</t>
  </si>
  <si>
    <t>MacStore Morelia</t>
  </si>
  <si>
    <t>MIC</t>
  </si>
  <si>
    <t>MacStore Cholula Puebla</t>
  </si>
  <si>
    <t>Macstore Napoles</t>
  </si>
  <si>
    <t>Macstore Torre Reforma</t>
  </si>
  <si>
    <t>MacStore Punto Sur</t>
  </si>
  <si>
    <t>MacStore Via San Angel Cholula</t>
  </si>
  <si>
    <t>MacStore Los Cabos</t>
  </si>
  <si>
    <t>MacStore Puebla</t>
  </si>
  <si>
    <t>MacStore Saltillo</t>
  </si>
  <si>
    <t>Macstore Forum Buenavista</t>
  </si>
  <si>
    <t>MacStore Guadalajara Patria</t>
  </si>
  <si>
    <t>MacStore Veracruz</t>
  </si>
  <si>
    <t>MacStore Celaya</t>
  </si>
  <si>
    <t>Macstore La Isla Merida</t>
  </si>
  <si>
    <t>MacStore Mexicali</t>
  </si>
  <si>
    <t>Macstore Península Tijuana</t>
  </si>
  <si>
    <t>TIJ</t>
  </si>
  <si>
    <t>Macstore Leon Altacia</t>
  </si>
  <si>
    <t>MacStore Metepec</t>
  </si>
  <si>
    <t>MacStore Artz Pedregal</t>
  </si>
  <si>
    <t>Macstore Torreon</t>
  </si>
  <si>
    <t>MacStore Queretaro</t>
  </si>
  <si>
    <t>Macstore Monterrey Arboledas</t>
  </si>
  <si>
    <t>MacStore Acoxpa</t>
  </si>
  <si>
    <t>MacStore Polanco</t>
  </si>
  <si>
    <t>eCommerce</t>
  </si>
  <si>
    <t>eComm</t>
  </si>
  <si>
    <t>MacStore Aguascalientes</t>
  </si>
  <si>
    <t>AGS</t>
  </si>
  <si>
    <t>Macstore Monterrey San Agustin</t>
  </si>
  <si>
    <t>Macstore Monterrey Galerias</t>
  </si>
  <si>
    <t>Macstore Leon Plaza Mayor</t>
  </si>
  <si>
    <t>MacStore Interlomas</t>
  </si>
  <si>
    <t>MacStore La Paz</t>
  </si>
  <si>
    <t>Macstore Guadalajara Andares</t>
  </si>
  <si>
    <t>% Ventas</t>
  </si>
  <si>
    <t>Clasificacion MacStore</t>
  </si>
  <si>
    <t>Jun</t>
  </si>
  <si>
    <t>May</t>
  </si>
  <si>
    <t>Apr</t>
  </si>
  <si>
    <t>Mar</t>
  </si>
  <si>
    <t>Feb</t>
  </si>
  <si>
    <t>Jan</t>
  </si>
  <si>
    <t>Tienda correcta</t>
  </si>
  <si>
    <t>Region</t>
  </si>
  <si>
    <t>N° tienda</t>
  </si>
  <si>
    <t>Ventas</t>
  </si>
  <si>
    <t>Año</t>
  </si>
  <si>
    <t>Clasificación de Tiendas 2026</t>
  </si>
  <si>
    <t>No</t>
  </si>
  <si>
    <t>Guanajuato</t>
  </si>
  <si>
    <t>2645 iShop Alaia</t>
  </si>
  <si>
    <t>Veracruz</t>
  </si>
  <si>
    <t>2623 iShop Nuevo Veracruz</t>
  </si>
  <si>
    <t>BC</t>
  </si>
  <si>
    <t>2752 iShop Plaza Cachanilla</t>
  </si>
  <si>
    <t>2741 iShop Las Torres Léon</t>
  </si>
  <si>
    <t>Qro</t>
  </si>
  <si>
    <t>2714 iShop Qro Outlet</t>
  </si>
  <si>
    <t>2719 iShop GO Plaza Tepeyac</t>
  </si>
  <si>
    <t>2614 iShop Genova</t>
  </si>
  <si>
    <t>2737 iShop Landmark Tijuana</t>
  </si>
  <si>
    <t>2646 iShop Salamanca</t>
  </si>
  <si>
    <t>2606 iShop Samara</t>
  </si>
  <si>
    <t>Guadalajara</t>
  </si>
  <si>
    <t>2754 iShop Real Center Zapopan</t>
  </si>
  <si>
    <t>2730 iShop GO Plaza Portal Centro</t>
  </si>
  <si>
    <t>Puebla</t>
  </si>
  <si>
    <t>2756 iShop Outlet Premier Puebla</t>
  </si>
  <si>
    <t>NL</t>
  </si>
  <si>
    <t>2747 iShop Patio Lincoln</t>
  </si>
  <si>
    <t>2745 iShop Sendero Mexicali</t>
  </si>
  <si>
    <t>Sonora</t>
  </si>
  <si>
    <t>2739 iShop Park View Hermosillo</t>
  </si>
  <si>
    <t>2617 iShop Colossus Hermosillo</t>
  </si>
  <si>
    <t>QR</t>
  </si>
  <si>
    <t>2728 iShop Kukulcan</t>
  </si>
  <si>
    <t>Chiapas</t>
  </si>
  <si>
    <t>2744 iShop Las Flores Comitán</t>
  </si>
  <si>
    <t>2723 iShop Patio Tlalpan</t>
  </si>
  <si>
    <t>Colima</t>
  </si>
  <si>
    <t>2627 iShop Colima</t>
  </si>
  <si>
    <t>2742 iShop Apodaca</t>
  </si>
  <si>
    <t>2725 iShop Tulum</t>
  </si>
  <si>
    <t>2708 iShop Otay</t>
  </si>
  <si>
    <t>2729 iShop Riviera Maya</t>
  </si>
  <si>
    <t>2753 iShop Plaza del Sol Guad.</t>
  </si>
  <si>
    <t>2724 iShop Sendera</t>
  </si>
  <si>
    <t>2673 iShop Perinorte</t>
  </si>
  <si>
    <t>2722 iShop Koral</t>
  </si>
  <si>
    <t>Yucatán</t>
  </si>
  <si>
    <t>2751 iShop Las Américas Mérida</t>
  </si>
  <si>
    <t>Morelos</t>
  </si>
  <si>
    <t>2758 iShop Cuautla</t>
  </si>
  <si>
    <t>2681 iShop Duraznos</t>
  </si>
  <si>
    <t xml:space="preserve">Puebla </t>
  </si>
  <si>
    <t>2639 iShop Puebla DownTown</t>
  </si>
  <si>
    <t>Coahuila</t>
  </si>
  <si>
    <t>2668 iShop Go Monclova</t>
  </si>
  <si>
    <t>2749 iShop Cascada Los Cabos</t>
  </si>
  <si>
    <t>2669 iShop Torreon GO</t>
  </si>
  <si>
    <t>2727 iShop Go Aeropuerto Cancun</t>
  </si>
  <si>
    <t>2657 iShop Manacar</t>
  </si>
  <si>
    <t>Campeche</t>
  </si>
  <si>
    <t>2625 iShop Zentralia Campeche</t>
  </si>
  <si>
    <t>Yucatan</t>
  </si>
  <si>
    <t>2671 iShop Merida</t>
  </si>
  <si>
    <t>2666 iShop Go Fiesta Anahuac</t>
  </si>
  <si>
    <t>2721 iShop Aragón</t>
  </si>
  <si>
    <t>2612 iShop Lerma</t>
  </si>
  <si>
    <t>2626 iShop 5A Alegria</t>
  </si>
  <si>
    <t>2757 iShop Galerias Puerto Vallarta</t>
  </si>
  <si>
    <t>2759 iShop Tecamac</t>
  </si>
  <si>
    <t>2601 iShop Reforma 319</t>
  </si>
  <si>
    <t>2713 iShop Tapachula</t>
  </si>
  <si>
    <t>2709 iShop Plaza Chetumal</t>
  </si>
  <si>
    <t>2660 iShop Parque Puebla</t>
  </si>
  <si>
    <t>2664 iShop Oceania</t>
  </si>
  <si>
    <t>2688 iShop Paseo del Carmen</t>
  </si>
  <si>
    <t>2656 iShop Ctro Magno</t>
  </si>
  <si>
    <t>2652 iShop Dorado san luis</t>
  </si>
  <si>
    <t>2629 iShop Serdan</t>
  </si>
  <si>
    <t>2691 iShop sta Anita</t>
  </si>
  <si>
    <t>2726 iShop The Park Sn. Luis</t>
  </si>
  <si>
    <t>2647 iShop Madero</t>
  </si>
  <si>
    <t>2636 iShop San Angel</t>
  </si>
  <si>
    <t>2632 iShop Tlalnepantla</t>
  </si>
  <si>
    <t>2750 iShop Mixup Las Americas</t>
  </si>
  <si>
    <t>Tlaxcala</t>
  </si>
  <si>
    <t>2663 iShop Tlaxcala</t>
  </si>
  <si>
    <t>2698 iShop Cuautitlan</t>
  </si>
  <si>
    <t>2672 iShop la Victoria</t>
  </si>
  <si>
    <t>2683 iShop Ambar</t>
  </si>
  <si>
    <t>Sí</t>
  </si>
  <si>
    <t>2643 iShop Mundo E</t>
  </si>
  <si>
    <t>2679 iShop Tuxtla</t>
  </si>
  <si>
    <t>2667 iShop Cumbres</t>
  </si>
  <si>
    <t>2628 iShop Vía Vallejo</t>
  </si>
  <si>
    <t>Michoacan</t>
  </si>
  <si>
    <t>2707 iShop Uruapan</t>
  </si>
  <si>
    <t>2622 iShop Toreo</t>
  </si>
  <si>
    <t>2630 iShop Cosmopol</t>
  </si>
  <si>
    <t>2676 iShop Mty V.O.</t>
  </si>
  <si>
    <t>Villahermosa</t>
  </si>
  <si>
    <t>2654 iShop Villahermosa</t>
  </si>
  <si>
    <t>2618 iShop Parroq</t>
  </si>
  <si>
    <t>2619 iShop Tepeyac</t>
  </si>
  <si>
    <t>2605 iShop Sn. Luis</t>
  </si>
  <si>
    <t>2693 iShop La Perla</t>
  </si>
  <si>
    <t>Guerrero</t>
  </si>
  <si>
    <t>2685 iShop Acapulco</t>
  </si>
  <si>
    <t>2659 iShop Pto. Cancún</t>
  </si>
  <si>
    <t>2631 iShop Coapa</t>
  </si>
  <si>
    <t>2624 iShop Campeche</t>
  </si>
  <si>
    <t>2651 iShop Antenas Xochi.</t>
  </si>
  <si>
    <t>2604 iShop Condesa</t>
  </si>
  <si>
    <t>2711 iShop Playa americas</t>
  </si>
  <si>
    <t>2607 iShop Hermosillo</t>
  </si>
  <si>
    <t>2684 iShop Cuerna.</t>
  </si>
  <si>
    <t>Oaxaca</t>
  </si>
  <si>
    <t>2740 iShop Go Oaxaca Plaza del Valle</t>
  </si>
  <si>
    <t>Tamaulipas</t>
  </si>
  <si>
    <t>2634 iShop Tampico</t>
  </si>
  <si>
    <t>2633 iShop Esfera</t>
  </si>
  <si>
    <t>2621 iShop Averanda</t>
  </si>
  <si>
    <t>2615 iShop Villahermosa altabrisa</t>
  </si>
  <si>
    <t>2697 iShop Neza</t>
  </si>
  <si>
    <t>2613 iShop Calzada Valle</t>
  </si>
  <si>
    <t>2675 iShop Qro.</t>
  </si>
  <si>
    <t>2635 iShop Univer.</t>
  </si>
  <si>
    <t>2670 iShop Gal. Merida</t>
  </si>
  <si>
    <t>2677 iShop Irapuato</t>
  </si>
  <si>
    <t>Durango</t>
  </si>
  <si>
    <t>2710 iShop Durango</t>
  </si>
  <si>
    <t>2696 iShop Altabrisa</t>
  </si>
  <si>
    <t>2686 iShop Ecatepec</t>
  </si>
  <si>
    <t>2603 iShop Oaxaca</t>
  </si>
  <si>
    <t>2695 iShop Ref. 222</t>
  </si>
  <si>
    <t>Chihuahua</t>
  </si>
  <si>
    <t>2661 iShop Chihuahua</t>
  </si>
  <si>
    <t>2689 iShop Xalapa</t>
  </si>
  <si>
    <t>2682 iShop Tijuana</t>
  </si>
  <si>
    <t>2678 iShop Toluca</t>
  </si>
  <si>
    <t>2620 iShop Coyoacan</t>
  </si>
  <si>
    <t>2650 iShop Veracruz</t>
  </si>
  <si>
    <t>2699 iShop Atizapán</t>
  </si>
  <si>
    <t>2694 iShop Tezontle</t>
  </si>
  <si>
    <t>2680 iShop Guad.</t>
  </si>
  <si>
    <t>2712 iShop Mitikah</t>
  </si>
  <si>
    <t>2692 iShop Parq. Lindavista</t>
  </si>
  <si>
    <t>2653 iShop Metepec</t>
  </si>
  <si>
    <t>2602 iShop Carso</t>
  </si>
  <si>
    <t>2608 iShop Sta Fé</t>
  </si>
  <si>
    <t>2687 iShop Delta</t>
  </si>
  <si>
    <t>2665 iShop Morelia</t>
  </si>
  <si>
    <t>2658 iShop Antea</t>
  </si>
  <si>
    <t>Hidalgo</t>
  </si>
  <si>
    <t>2616 iShop Pachuca</t>
  </si>
  <si>
    <t>2655 iShop Cancún</t>
  </si>
  <si>
    <t>2638 iShop Satélite</t>
  </si>
  <si>
    <t>2649 iShop Puebla</t>
  </si>
  <si>
    <t>2642 iShop Perisur</t>
  </si>
  <si>
    <t>Top 80%</t>
  </si>
  <si>
    <t>% del total</t>
  </si>
  <si>
    <t>Ventas (uds)</t>
  </si>
  <si>
    <t>Tienda</t>
  </si>
  <si>
    <t>#</t>
  </si>
  <si>
    <t>Capacidad</t>
  </si>
  <si>
    <t>TTL Channel Fill</t>
  </si>
  <si>
    <t>Share</t>
  </si>
  <si>
    <t>N.00735440</t>
  </si>
  <si>
    <t>Quikcell CHARGE &amp; SYNC CABLE USB-C to USB-C - 3FT - White </t>
  </si>
  <si>
    <t>Cables</t>
  </si>
  <si>
    <t>N.00735470</t>
  </si>
  <si>
    <t>Quikcell CHARGE &amp; SYNC CABLE USB-C to USB-C - 6FT - White </t>
  </si>
  <si>
    <t>Speck Smartshell Case for Macbook Air 13" M2/M3/M4 - Obsidian</t>
  </si>
  <si>
    <t>Speck Smartshell Case for Macbook Air 13" M2/M3/M4 - Cozy Pink</t>
  </si>
  <si>
    <t>Speck Balance Folio Case for iPad 11/10 Gen - Almond Milk /Mocha/Charcoal</t>
  </si>
  <si>
    <t>Speck Wallet for MagSafe Black iPhone 15 Wallet</t>
  </si>
  <si>
    <t>Uniq Dante Pro Apple Watch Self-Adjustable Mesh Steel Band 49/46/45/44Mm - Graphite Black (Graphite Black)</t>
  </si>
  <si>
    <t>Uniq Dante Pro Apple Watch Self-Adjustable Mesh Steel Band 49/46/45/44Mm - Metallic Rose (Metallic Rose)</t>
  </si>
  <si>
    <t>Notas</t>
  </si>
  <si>
    <t>ACA300136</t>
  </si>
  <si>
    <t>ACA300137</t>
  </si>
  <si>
    <t>ACA300140</t>
  </si>
  <si>
    <t>Jul</t>
  </si>
  <si>
    <t>Aug</t>
  </si>
  <si>
    <t>Sep</t>
  </si>
  <si>
    <t>Oct</t>
  </si>
  <si>
    <t>Nov</t>
  </si>
  <si>
    <t>Dec</t>
  </si>
  <si>
    <t xml:space="preserve"> Proyección Sell Thru / SI 2026</t>
  </si>
  <si>
    <t>Mercado Libre</t>
  </si>
  <si>
    <t>Etiquetas de fila</t>
  </si>
  <si>
    <t>Suma de Dec</t>
  </si>
  <si>
    <t>Suma de Nov</t>
  </si>
  <si>
    <t>Suma de Oct</t>
  </si>
  <si>
    <t>Suma de Sep</t>
  </si>
  <si>
    <t>Suma de Aug</t>
  </si>
  <si>
    <t>Suma de Jul</t>
  </si>
  <si>
    <t>FUNUNQ144</t>
  </si>
  <si>
    <t>FUNUNQ145</t>
  </si>
  <si>
    <t>FUNUNQ146</t>
  </si>
  <si>
    <t>FUNUNQ147</t>
  </si>
  <si>
    <t>FUNUNQ148</t>
  </si>
  <si>
    <t>In WHS Jul</t>
  </si>
  <si>
    <t>In WHS Aug</t>
  </si>
  <si>
    <t>In WHS Sep</t>
  </si>
  <si>
    <t>In WHS Oct</t>
  </si>
  <si>
    <t>In WHS Nov</t>
  </si>
  <si>
    <t>In WHS Dec</t>
  </si>
  <si>
    <t>W27 - Comentarios Generales</t>
  </si>
  <si>
    <t>W25 - Comentarios Generales</t>
  </si>
  <si>
    <t>Suma de FCST Dec</t>
  </si>
  <si>
    <t>Suma de FCST Nov</t>
  </si>
  <si>
    <t>Suma de FCST Oct</t>
  </si>
  <si>
    <t>Suma de FCST Sep</t>
  </si>
  <si>
    <t>Suma de FCST Aug</t>
  </si>
  <si>
    <t>Suma de FCST Jul</t>
  </si>
  <si>
    <t>Volar 352 - PO / FCST 1,400 resto del año</t>
  </si>
  <si>
    <t>Volar 216 - PO / FCST 700 resto del año</t>
  </si>
  <si>
    <t>Volar 200 - 296 barco NAPs PO / FCST 2,600 resto del año</t>
  </si>
  <si>
    <t>Volar 60 - PO / FCST 600 resto del año</t>
  </si>
  <si>
    <t>PO / FCST 650 resto del año</t>
  </si>
  <si>
    <t>PO FCST / 200</t>
  </si>
  <si>
    <t>Pushback iShop</t>
  </si>
  <si>
    <t>PO FCST / 250</t>
  </si>
  <si>
    <t>PO FCST / 300</t>
  </si>
  <si>
    <t>PO FCST /100</t>
  </si>
  <si>
    <t>PO FCST / 400</t>
  </si>
  <si>
    <t>PO FCST / 150</t>
  </si>
  <si>
    <t>FCST PO 3,000</t>
  </si>
  <si>
    <t>FCST PO 1,500</t>
  </si>
  <si>
    <t>FCST 350</t>
  </si>
  <si>
    <t>FCST300</t>
  </si>
  <si>
    <t>FCST 500</t>
  </si>
  <si>
    <t>FCST 200</t>
  </si>
  <si>
    <t>FCST 700</t>
  </si>
  <si>
    <t>FCST 300</t>
  </si>
  <si>
    <t>FCST 400</t>
  </si>
  <si>
    <t>FCST 220</t>
  </si>
  <si>
    <t>FCST 120</t>
  </si>
  <si>
    <t>FCST 70</t>
  </si>
  <si>
    <t>fcst 150</t>
  </si>
  <si>
    <t>FCST 100</t>
  </si>
  <si>
    <t>FCST 150</t>
  </si>
  <si>
    <t>FCST 1,200</t>
  </si>
  <si>
    <t>FCST 1,500, air 500, naps 340</t>
  </si>
  <si>
    <t>FCST 3,000, air 900, naps 300</t>
  </si>
  <si>
    <t>400 air, 656 naps, evisar demanda</t>
  </si>
  <si>
    <t>FCST 2,800, 1k air, 656 naps</t>
  </si>
  <si>
    <t>FCST 350, air 350, naps 250</t>
  </si>
  <si>
    <t>180 Urgente NAPs (allocation)- 1,100 PO resto del año - Tener principios de Nov</t>
  </si>
  <si>
    <t>70 Urgente Naps (allocation) - 650 PO resto del año</t>
  </si>
  <si>
    <t>50 Air - 190 Barco NAPs - FCST / PO 1,000 resto del año</t>
  </si>
  <si>
    <t>PO FCST / 500 resto del año (una vez que se confrime disponiblidad volamos 240air, resto Nps?</t>
  </si>
  <si>
    <t>Estatus</t>
  </si>
  <si>
    <t>SI / ST 2025</t>
  </si>
  <si>
    <t>SI / ST 2025 piezas</t>
  </si>
  <si>
    <t>FCST Jan</t>
  </si>
  <si>
    <t>FCST Feb</t>
  </si>
  <si>
    <t>FCST Mar</t>
  </si>
  <si>
    <t>FCST Apr</t>
  </si>
  <si>
    <t>FCST May</t>
  </si>
  <si>
    <t>Cases AirTag</t>
  </si>
  <si>
    <t>Wall Charger</t>
  </si>
  <si>
    <t>Customer</t>
  </si>
  <si>
    <t>ITEM number</t>
  </si>
  <si>
    <t>SKU</t>
  </si>
  <si>
    <t>Category</t>
  </si>
  <si>
    <t>Sub Category</t>
  </si>
  <si>
    <t>Quikcell USB-C to USB-C cable 3FT-Black</t>
  </si>
  <si>
    <t>Quikcell USB-C to USB-C cable 6 ft</t>
  </si>
  <si>
    <t>N.00729690</t>
  </si>
  <si>
    <t>Bundle</t>
  </si>
  <si>
    <t>Nomad Sport Band - 49/45/44/42mm White FKM V2</t>
  </si>
  <si>
    <t>Nomad Titanium Band - 46mm/49mm | Natural Hardware | V2</t>
  </si>
  <si>
    <t>Speck Presidio Pro Folio for iPad Pro 11" 2/M1/M2 /Air 10.9" 4/5 - Black</t>
  </si>
  <si>
    <t>Speck Smartshell Case for Macbook Air 13" M2 2022 - Cozy Pink</t>
  </si>
  <si>
    <t>Speck Smartshell Case for Macbook Air 13" M2 2022 - Clear</t>
  </si>
  <si>
    <t>Speck Presidio2  + MS iPhone 17 Pro Black/Slate Grey/White</t>
  </si>
  <si>
    <t>Speck Presidio2  + MS iPhone 17 Pro Deep Sea/Silver Metallic/Spell Blue</t>
  </si>
  <si>
    <t>Tech21 EvoClear + MS iPhone 17 Clear</t>
  </si>
  <si>
    <t>Tech21 EvoClear + MS iPhone 17 iPhone 17 Air Clear</t>
  </si>
  <si>
    <t>Tech21 EvoClear + MS iPhone 17 Pro Clear</t>
  </si>
  <si>
    <t>Tech21 EvoClear +MS  iPhone 17 Pro Max Clear</t>
  </si>
  <si>
    <t>QAIR-WAT</t>
  </si>
  <si>
    <t>Quikcell Bundle Watch and QAIR BUDS True Wireless Earbuds with Charging Case - Black</t>
  </si>
  <si>
    <t>Phone</t>
  </si>
  <si>
    <t>Tablet</t>
  </si>
  <si>
    <t>NM01136385</t>
  </si>
  <si>
    <t xml:space="preserve">Nomad Sport Band - 41/40mm/38mm | S/M | Azul </t>
  </si>
  <si>
    <t>LIQUIDGTAB</t>
  </si>
  <si>
    <t>Quikcell ULTRA TABLET Liquid Glass Screen Protector</t>
  </si>
  <si>
    <t>LPOUCH</t>
  </si>
  <si>
    <t>Quikcell SLIM Universal Large Phone Pouch - Carbon Black</t>
  </si>
  <si>
    <t>(en blanco)</t>
  </si>
  <si>
    <t>TTL 2025</t>
  </si>
  <si>
    <t>Liquid</t>
  </si>
  <si>
    <t>EXTNOM032</t>
  </si>
  <si>
    <t>EXTNOM033</t>
  </si>
  <si>
    <t>EXTNOM030</t>
  </si>
  <si>
    <t>EXTNOM031</t>
  </si>
  <si>
    <t>Type</t>
  </si>
  <si>
    <t>Firme</t>
  </si>
  <si>
    <t>Consigna</t>
  </si>
  <si>
    <t> N.00736310</t>
  </si>
  <si>
    <t> N.00736340</t>
  </si>
  <si>
    <t> N.00736700</t>
  </si>
  <si>
    <t> N.00736610</t>
  </si>
  <si>
    <t> N.00736220</t>
  </si>
  <si>
    <t>N.00736130</t>
  </si>
  <si>
    <t> N.00736250</t>
  </si>
  <si>
    <t> N.00736160</t>
  </si>
  <si>
    <t> N.00736280</t>
  </si>
  <si>
    <t> N.00736190</t>
  </si>
  <si>
    <t> N.00736430</t>
  </si>
  <si>
    <t> N.00736490</t>
  </si>
  <si>
    <t> N.00736400</t>
  </si>
  <si>
    <t> N.00736460</t>
  </si>
  <si>
    <t> N.00736370</t>
  </si>
  <si>
    <t> N.00736520</t>
  </si>
  <si>
    <t> N.00736550</t>
  </si>
  <si>
    <t> N.00736760</t>
  </si>
  <si>
    <t> N.00736730</t>
  </si>
  <si>
    <t> N.00736640</t>
  </si>
  <si>
    <t> N.00736580</t>
  </si>
  <si>
    <t> N.00736670</t>
  </si>
  <si>
    <t>Suma de Dec2</t>
  </si>
  <si>
    <t>Suma de Nov2</t>
  </si>
  <si>
    <t>Suma de Oct2</t>
  </si>
  <si>
    <t>Suma de Sep2</t>
  </si>
  <si>
    <t>Suma de Aug2</t>
  </si>
  <si>
    <t>Suma de Jul2</t>
  </si>
  <si>
    <t>Suma de Jun2</t>
  </si>
  <si>
    <t>Suma de May2</t>
  </si>
  <si>
    <t>Suma de Apr2</t>
  </si>
  <si>
    <t>Suma de Mar2</t>
  </si>
  <si>
    <t>Suma de Feb2</t>
  </si>
  <si>
    <t>Suma de Jan2</t>
  </si>
  <si>
    <t>Audio</t>
  </si>
  <si>
    <t>Accesories</t>
  </si>
  <si>
    <t>Suma de Jun</t>
  </si>
  <si>
    <t>Suma de May</t>
  </si>
  <si>
    <t>Suma de Apr</t>
  </si>
  <si>
    <t>Suma de Mar</t>
  </si>
  <si>
    <t>Suma de Feb</t>
  </si>
  <si>
    <t>Suma de Jan</t>
  </si>
  <si>
    <t>Tech21 Apple MacBook Air 13, MacBook Air 13 (2026) EvoShell - Clear</t>
  </si>
  <si>
    <t>Speck Balance Folio for iPad Air 11" (2026-MA-8th gen) - PICCARD'S BLUE/FROST BEIGE/FADED TEAL</t>
  </si>
  <si>
    <t>ETA180726</t>
  </si>
  <si>
    <t>En proceso de liberacion, ETD ZLO 200726</t>
  </si>
  <si>
    <t>Arribo WHs 210726</t>
  </si>
  <si>
    <t>ETA270726</t>
  </si>
  <si>
    <t>En transito China-AICM</t>
  </si>
  <si>
    <t>Nomad Modern Leather Case - iPhone 18 Pro Max - Brown - Nomad Leather</t>
  </si>
  <si>
    <t>ETD110826</t>
  </si>
  <si>
    <t>ETDWK35</t>
  </si>
  <si>
    <t>iPh18 ETD 110826 (wk33) ATA (wk34)</t>
  </si>
  <si>
    <t>Nomad Modern Leather Case - iPhone 18 Pro Max - Black - Nomad Leather</t>
  </si>
  <si>
    <t>Speck Smartshell Macbook Air 13" M2/M3 Clear/Clear/Sweatergrey</t>
  </si>
  <si>
    <t>ACA300142</t>
  </si>
  <si>
    <t>ETD200726</t>
  </si>
  <si>
    <t>ETA310726</t>
  </si>
  <si>
    <t>A la espera de ATD, CI &amp; PL Notice 170726</t>
  </si>
  <si>
    <t>Speck Balance Folio Case for iPad 11/10 Gen - Plumberry/Crushed Purple/Crepe Pink</t>
  </si>
  <si>
    <t>Speck Apple iPhone 17 PRESIDIO PERFECT CLEAR + MS-CLEAR/CLEAR/SILVER</t>
  </si>
  <si>
    <t>ACA300141</t>
  </si>
  <si>
    <t>ETD220726</t>
  </si>
  <si>
    <t>Se envio PO a Buck 160726</t>
  </si>
  <si>
    <t>Speck Apple AP-1043 Presidio Perfect Clear Fold + MagSafe - Clear</t>
  </si>
  <si>
    <t>ETD WK30</t>
  </si>
  <si>
    <t>iPh18 ETD WK31, ETA WK33 (2wK AUG)</t>
  </si>
  <si>
    <t>Speck Apple AP-1042 Presidio Lux Grip + C-MagSafe/CC - Sable</t>
  </si>
  <si>
    <t>Speck Apple AP-1041 Presidio Lux Grip + C-MagSafe/CC - Lilac</t>
  </si>
  <si>
    <t>Speck Apple AP-1042 CandyShell Icon + MagSafe/CC - Vanilla Frost</t>
  </si>
  <si>
    <t>Speck Apple AP-1042 Presidio2 Grip + MagSafe/CC - Black</t>
  </si>
  <si>
    <t>Speck Apple AP-1041 Presidio2 Grip + MagSafe/CC - Sable</t>
  </si>
  <si>
    <t>Speck Apple AP-1041 Presidio Perfect Clear + C-MagSafe/CC - Clear</t>
  </si>
  <si>
    <t>Speck Apple AP-1042 Presidio Lux Grip + C-MagSafe/CC - Lilac</t>
  </si>
  <si>
    <t>Speck Apple AP-1041 Presidio Lux + C-MagSafe/CC - Gold Glitter</t>
  </si>
  <si>
    <t>Speck Apple AP-1042 Presidio Perfect Clear + C-MagSafe/CC - Clear</t>
  </si>
  <si>
    <t>ETD WK33</t>
  </si>
  <si>
    <t>ETA WK35</t>
  </si>
  <si>
    <t>iPh18 ETD WK33, ETA WK34 (3wK AUG)</t>
  </si>
  <si>
    <t>Tech21 iPad (A16) FlexFolio Tint</t>
  </si>
  <si>
    <t>Tech21 EvoClear w/MS - Mandala</t>
  </si>
  <si>
    <t>Tech21 Apple iPhone 17 Pro FlexGlass Ultra Clear</t>
  </si>
  <si>
    <t>Tech21 Apple AP-1042 EvoCrystal w/C-MagSafe/CC -Gold</t>
  </si>
  <si>
    <t>Tech21 Apple AP-1041 EvoGuard w/MagSafe/CC - Clear</t>
  </si>
  <si>
    <t>Tech21 Apple AP-1042 EvoGuard w/MagSafe/CC - Orchid</t>
  </si>
  <si>
    <t>Tech21 Apple AP-1041 EvoPulse Satin Mirror w/MagSafe/CC - Deep Sea</t>
  </si>
  <si>
    <t>Tech21 Apple AP-1042 EvoCrystal Satin Mirror w/C-MagSafe/CC - Cherry</t>
  </si>
  <si>
    <t>Tech21 Apple AP-1041 EvoCrystal w/C-MagSafe/CC - Black</t>
  </si>
  <si>
    <t>Tech21 Apple AP-1041 EvoGuard w/MagSafe/CC - Orchid</t>
  </si>
  <si>
    <t>Tech21 Apple AP-1042 EvoGuard w/MagSafe/CC - Clear</t>
  </si>
  <si>
    <t>Tech21 Apple AP-1042 EvoPulse Satin Mirror w/MagSafe/CC - Deep Sea</t>
  </si>
  <si>
    <t>Tech21 Apple AP-1041 EvoCrystal w/C-MagSafe/CC - Gold</t>
  </si>
  <si>
    <t>Tech21 Apple AP-1042 EvoCrystal w/C-MagSafe/CC - Quartz Pink</t>
  </si>
  <si>
    <t>Tech21 Apple AP-1042 EvoCrystal w/C-MagSafe/CC - Lilac</t>
  </si>
  <si>
    <t>Tech21 Apple AP-1041 EvoClear w/C-MagSafe/CC - Clear</t>
  </si>
  <si>
    <t>Tech21 Apple AP-1042 EvoClear w/C-MagSafe/CC - Clear</t>
  </si>
  <si>
    <t>ETD310726</t>
  </si>
  <si>
    <t>Vienen con iPh18</t>
  </si>
  <si>
    <t>ETAW33</t>
  </si>
  <si>
    <t>Se envio detalle de envios 200726, 31 jul y 12 de ago</t>
  </si>
  <si>
    <t>ETD120826</t>
  </si>
  <si>
    <t>ETAW35</t>
  </si>
  <si>
    <t>ETD070826</t>
  </si>
  <si>
    <t>ETAW34</t>
  </si>
  <si>
    <t>W30 comentarios Generales</t>
  </si>
  <si>
    <t>Cost USD</t>
  </si>
  <si>
    <t>200 - Se abre CF en MacStore y iShop hace transición a Carbon</t>
  </si>
  <si>
    <t>PO 150</t>
  </si>
  <si>
    <t>Pendiente EG</t>
  </si>
  <si>
    <t>PO 10 eCommerce MacStore</t>
  </si>
  <si>
    <t>PO 170</t>
  </si>
  <si>
    <t>PO 150, subio la demanda en Jul vs FCST</t>
  </si>
  <si>
    <t>PO 250 nuevo</t>
  </si>
  <si>
    <t>PO 170 nuevo</t>
  </si>
  <si>
    <t>20 - NAPs</t>
  </si>
  <si>
    <t>10 - Naps</t>
  </si>
  <si>
    <t>ETD Aug 22</t>
  </si>
  <si>
    <t>PO 200 NAPs - Pendiente por confirmar desde Jul</t>
  </si>
  <si>
    <t>PO 60</t>
  </si>
  <si>
    <t>PO 400 NAPS - Pendiente por confirmar desde Jul</t>
  </si>
  <si>
    <t>PO 70 NAPs</t>
  </si>
  <si>
    <t>ok iShop - One Shot ATT</t>
  </si>
  <si>
    <t>One Shot - VoBo MM para ATT</t>
  </si>
  <si>
    <t>PO 60 NAPs</t>
  </si>
  <si>
    <t>MOQ qtys 1k Ch - VoBo MM</t>
  </si>
  <si>
    <t>PO 400 - Sin exstencia en Jul Uniq</t>
  </si>
  <si>
    <t>PO 150 - Sin Existencias en Jul Uni</t>
  </si>
  <si>
    <t>PO 300</t>
  </si>
  <si>
    <t>PO 350 - Sin Existencias en Jul Uniq</t>
  </si>
  <si>
    <t>Cases iPod</t>
  </si>
  <si>
    <t>iPad mini 8</t>
  </si>
  <si>
    <t xml:space="preserve">Speck iPad Mini 8 - 2026 </t>
  </si>
  <si>
    <t>VoBo MM para ATT</t>
  </si>
  <si>
    <t>Suma de FCST Jun</t>
  </si>
  <si>
    <t>Suma de FCST May</t>
  </si>
  <si>
    <t>Suma de FCST Apr</t>
  </si>
  <si>
    <t>Suma de FCST Mar</t>
  </si>
  <si>
    <t>Suma de FCST Feb</t>
  </si>
  <si>
    <t>Suma de FCST Jan</t>
  </si>
  <si>
    <t xml:space="preserve">Raptic RT1087 WaterproofPhone Case for 6.9 size-Black </t>
  </si>
  <si>
    <t>15554</t>
  </si>
  <si>
    <t>HyperGear Kombat Kitty Gaming Headset Pink</t>
  </si>
  <si>
    <t>13621</t>
  </si>
  <si>
    <t>15555</t>
  </si>
  <si>
    <t>HyperGear Kombat Kitty Gaming Headset Purple</t>
  </si>
  <si>
    <t>6950941445276</t>
  </si>
  <si>
    <t>MFOLIOTAB</t>
  </si>
  <si>
    <t>Quikcell FLEX TAB Universal 7-8" Tablet Folio Case  - Carbon Black</t>
  </si>
  <si>
    <t>CTJR-1</t>
  </si>
  <si>
    <t>Cubitt Jr Kids Black</t>
  </si>
  <si>
    <t>NM01959885</t>
  </si>
  <si>
    <t xml:space="preserve">Nomad Sport Band - 41/40mm/38mm | S/M | Gris </t>
  </si>
  <si>
    <t>15556</t>
  </si>
  <si>
    <t>HyperGear Kombat Kitty Gaming Headset Green</t>
  </si>
  <si>
    <t>Cases Universal</t>
  </si>
  <si>
    <t>Wearable</t>
  </si>
  <si>
    <t>Charger</t>
  </si>
  <si>
    <t>Gaming</t>
  </si>
  <si>
    <t>Headset</t>
  </si>
  <si>
    <t>Kombat</t>
  </si>
  <si>
    <t>CTJR</t>
  </si>
  <si>
    <t>Nombre</t>
  </si>
  <si>
    <t>SKU Marca</t>
  </si>
  <si>
    <t>Pro_UPC</t>
  </si>
  <si>
    <t>Categoria</t>
  </si>
  <si>
    <t>SubCategoria</t>
  </si>
  <si>
    <t>Disponible</t>
  </si>
  <si>
    <t>Cuarentena</t>
  </si>
  <si>
    <t>TTL</t>
  </si>
  <si>
    <t>Costo USD</t>
  </si>
  <si>
    <t>Costo Landed</t>
  </si>
  <si>
    <t>PVP</t>
  </si>
  <si>
    <t>Comentarios 22 Jul</t>
  </si>
  <si>
    <t>TTL Disponible USD</t>
  </si>
  <si>
    <t>TTL Cuarentena USD</t>
  </si>
  <si>
    <t>TTL Disponible Landed</t>
  </si>
  <si>
    <t>TTL Cuarentena Landed</t>
  </si>
  <si>
    <t>Linea</t>
  </si>
  <si>
    <t>127573-9166-M</t>
  </si>
  <si>
    <t>B2B</t>
  </si>
  <si>
    <t>NM1A4HSXT0</t>
  </si>
  <si>
    <t>MKP</t>
  </si>
  <si>
    <t>Destruccion</t>
  </si>
  <si>
    <t>CTPRO2-BLK-M</t>
  </si>
  <si>
    <t>CTPRO2-WHT-M</t>
  </si>
  <si>
    <t>QAIR-BUDS-M</t>
  </si>
  <si>
    <t>QTYPECC6FT-M</t>
  </si>
  <si>
    <t>150423-1041-M</t>
  </si>
  <si>
    <t>150424-1041-M</t>
  </si>
  <si>
    <t>150424-1041</t>
  </si>
  <si>
    <t>QAIR-WAT-M</t>
  </si>
  <si>
    <t>QAIR -WAT</t>
  </si>
  <si>
    <t>MEA5001-M</t>
  </si>
  <si>
    <t>MEA5001</t>
  </si>
  <si>
    <t>MEA5003-M</t>
  </si>
  <si>
    <t>MEA5003</t>
  </si>
  <si>
    <t>QAIR-BUDS-WHT-M</t>
  </si>
  <si>
    <t>MONO-BLK-M</t>
  </si>
  <si>
    <t>MONO-BLK</t>
  </si>
  <si>
    <t>150533-3225-M</t>
  </si>
  <si>
    <t>150533-3226-M</t>
  </si>
  <si>
    <t>150533-3229-M</t>
  </si>
  <si>
    <t>15593-M</t>
  </si>
  <si>
    <t>MCL5002-M</t>
  </si>
  <si>
    <t>Lotero</t>
  </si>
  <si>
    <t>MCL5005-M</t>
  </si>
  <si>
    <t>MCL5006-M</t>
  </si>
  <si>
    <t>QLIGHTA6FT-M</t>
  </si>
  <si>
    <t>13621-M</t>
  </si>
  <si>
    <t>13632-M</t>
  </si>
  <si>
    <t>QLIGHTC6FT-M</t>
  </si>
  <si>
    <t>NM01912B00-M</t>
  </si>
  <si>
    <t>QTYPECC3FT-M</t>
  </si>
  <si>
    <t>QTYPECC3FT</t>
  </si>
  <si>
    <t>14298-M</t>
  </si>
  <si>
    <t>NM01806585-M</t>
  </si>
  <si>
    <t>NM01836285-M</t>
  </si>
  <si>
    <t>142888-1050-M</t>
  </si>
  <si>
    <t>142888-7807-M</t>
  </si>
  <si>
    <t>142889-9696-M</t>
  </si>
  <si>
    <t>142890-D143-M</t>
  </si>
  <si>
    <t>143093-1568-M</t>
  </si>
  <si>
    <t>150585-1568-M</t>
  </si>
  <si>
    <t>463485-M</t>
  </si>
  <si>
    <t>463492-M</t>
  </si>
  <si>
    <t>463522-M</t>
  </si>
  <si>
    <t>463546-M</t>
  </si>
  <si>
    <t>463676-M</t>
  </si>
  <si>
    <t>463706-M</t>
  </si>
  <si>
    <t>150525-D143-M</t>
  </si>
  <si>
    <t>150526-D143-M</t>
  </si>
  <si>
    <t>150527-D143-M</t>
  </si>
  <si>
    <t>133535-7265-M</t>
  </si>
  <si>
    <t>133537-8640-M</t>
  </si>
  <si>
    <t>133537-8922-M</t>
  </si>
  <si>
    <t>138654-1050-M</t>
  </si>
  <si>
    <t>138658-9323-M</t>
  </si>
  <si>
    <t>140548-1050-M</t>
  </si>
  <si>
    <t>140548-7265-M</t>
  </si>
  <si>
    <t>140999-1050-M</t>
  </si>
  <si>
    <t>150198-9969-M</t>
  </si>
  <si>
    <t>150198-D143-M</t>
  </si>
  <si>
    <t>150226-9969-M</t>
  </si>
  <si>
    <t>150226-D143-M</t>
  </si>
  <si>
    <t>142573-1050-M</t>
  </si>
  <si>
    <t>137621-1050-M</t>
  </si>
  <si>
    <t>136495-5085-M</t>
  </si>
  <si>
    <t>NM01058885-M</t>
  </si>
  <si>
    <t>NM01222385-M</t>
  </si>
  <si>
    <t>NM01224785-M</t>
  </si>
  <si>
    <t>NM01225485-M</t>
  </si>
  <si>
    <t>310-185-M</t>
  </si>
  <si>
    <t>150447-3214-M</t>
  </si>
  <si>
    <t>150463-3205-M</t>
  </si>
  <si>
    <t>NM01614685-M</t>
  </si>
  <si>
    <t>NM01618485-M</t>
  </si>
  <si>
    <t>NM01619185-M</t>
  </si>
  <si>
    <t>150443-3199-M</t>
  </si>
  <si>
    <t>150447-3205-M</t>
  </si>
  <si>
    <t>150447-3206-M</t>
  </si>
  <si>
    <t>150447-3208-M</t>
  </si>
  <si>
    <t>150447-3211-M</t>
  </si>
  <si>
    <t>150447-3212-M</t>
  </si>
  <si>
    <t>150451-3199-M</t>
  </si>
  <si>
    <t>150455-3205-M</t>
  </si>
  <si>
    <t>150455-3206-M</t>
  </si>
  <si>
    <t>150455-3212-M</t>
  </si>
  <si>
    <t>150459-3199-M</t>
  </si>
  <si>
    <t>150463-3208-M</t>
  </si>
  <si>
    <t>150463-3211-M</t>
  </si>
  <si>
    <t>150463-3212-M</t>
  </si>
  <si>
    <t>150467-3199-M</t>
  </si>
  <si>
    <t>150491-5085-M</t>
  </si>
  <si>
    <t>NM01621485-M</t>
  </si>
  <si>
    <t>NM01621485</t>
  </si>
  <si>
    <t>150561-3216-M</t>
  </si>
  <si>
    <t>150727-3258-M</t>
  </si>
  <si>
    <t>NM01691785-M</t>
  </si>
  <si>
    <t>NM01692485-M</t>
  </si>
  <si>
    <t>NM01693185-M</t>
  </si>
  <si>
    <t>NM01695585-M</t>
  </si>
  <si>
    <t>NM01697985-M</t>
  </si>
  <si>
    <t>150689-3206-M</t>
  </si>
  <si>
    <t>150689-3214-M</t>
  </si>
  <si>
    <t>150689-3214</t>
  </si>
  <si>
    <t>150689-3249-M</t>
  </si>
  <si>
    <t>150691-3258-M</t>
  </si>
  <si>
    <t>150691-3258</t>
  </si>
  <si>
    <t>150695-3205-M</t>
  </si>
  <si>
    <t>150696-5085-M</t>
  </si>
  <si>
    <t>150697-5085-M</t>
  </si>
  <si>
    <t>150698-9508-M</t>
  </si>
  <si>
    <t>150701-3205-M</t>
  </si>
  <si>
    <t>150701-3206-M</t>
  </si>
  <si>
    <t>150701-3249-M</t>
  </si>
  <si>
    <t>150703-3199-M</t>
  </si>
  <si>
    <t>150703-3258-M</t>
  </si>
  <si>
    <t>150713-3205-M</t>
  </si>
  <si>
    <t>150721-5085-M</t>
  </si>
  <si>
    <t>150725-3205-M</t>
  </si>
  <si>
    <t>150725-3249-M</t>
  </si>
  <si>
    <t>150727-3199-M</t>
  </si>
  <si>
    <t>150730-9221-M</t>
  </si>
  <si>
    <t>150765-3237-M</t>
  </si>
  <si>
    <t>150775-3237-M</t>
  </si>
  <si>
    <t>150706-9221-M</t>
  </si>
  <si>
    <t>150224-3086-M</t>
  </si>
  <si>
    <t>150225-3085-M</t>
  </si>
  <si>
    <t>150225-9992-M</t>
  </si>
  <si>
    <t>138616-1212-M</t>
  </si>
  <si>
    <t>150584-3085-M</t>
  </si>
  <si>
    <t>150584-3086-M</t>
  </si>
  <si>
    <t>150584-9992-M</t>
  </si>
  <si>
    <t>144895-0581-M</t>
  </si>
  <si>
    <t>144895-9352-M</t>
  </si>
  <si>
    <t>144895-9354-M</t>
  </si>
  <si>
    <t>144896-9352-M</t>
  </si>
  <si>
    <t>150225-3086-M</t>
  </si>
  <si>
    <t>LPOUCH-M</t>
  </si>
  <si>
    <t>MFOLIOTAB-M</t>
  </si>
  <si>
    <t>445276-M</t>
  </si>
  <si>
    <t>150966-D143</t>
  </si>
  <si>
    <t>QCVPA2005-M</t>
  </si>
  <si>
    <t>MTR5003-M</t>
  </si>
  <si>
    <t>NM01186885-M</t>
  </si>
  <si>
    <t>QCPD25W-M</t>
  </si>
  <si>
    <t>QCPD35W-M</t>
  </si>
  <si>
    <t>QTRC2001-M</t>
  </si>
  <si>
    <t>QCVPA2001-M</t>
  </si>
  <si>
    <t>15554-M</t>
  </si>
  <si>
    <t>15555-M</t>
  </si>
  <si>
    <t>15556-M</t>
  </si>
  <si>
    <t>15597-M</t>
  </si>
  <si>
    <t>15592-M</t>
  </si>
  <si>
    <t>15592</t>
  </si>
  <si>
    <t>DRIVEDOCK-C-M</t>
  </si>
  <si>
    <t>DRIVEDOCK-M</t>
  </si>
  <si>
    <t>15437-M</t>
  </si>
  <si>
    <t>GQC2059-M</t>
  </si>
  <si>
    <t>GQC2060-M</t>
  </si>
  <si>
    <t>GP-IP9-M</t>
  </si>
  <si>
    <t>00716250-M</t>
  </si>
  <si>
    <t>150596-1212-M</t>
  </si>
  <si>
    <t>150598-1212-M</t>
  </si>
  <si>
    <t>LIQUIDGTAB-M</t>
  </si>
  <si>
    <t>QC-LIQUIDG-M</t>
  </si>
  <si>
    <t>QC-PWRBANK6K-M</t>
  </si>
  <si>
    <t>PWERFLIP-BLK-M</t>
  </si>
  <si>
    <t>401101662-M</t>
  </si>
  <si>
    <t>401102246-M</t>
  </si>
  <si>
    <t>NM00736685-M</t>
  </si>
  <si>
    <t>NM01111085-M</t>
  </si>
  <si>
    <t>NM01132585-M</t>
  </si>
  <si>
    <t>NM01580085-M</t>
  </si>
  <si>
    <t>NM01959885-M</t>
  </si>
  <si>
    <t>NM1Am10000-M</t>
  </si>
  <si>
    <t>471404-M</t>
  </si>
  <si>
    <t>NM01133285-M</t>
  </si>
  <si>
    <t>NM01996385-M</t>
  </si>
  <si>
    <t>NM01997085-M</t>
  </si>
  <si>
    <t>NM01011385-M</t>
  </si>
  <si>
    <t>NM1A310000-M</t>
  </si>
  <si>
    <t>150463-3206-M</t>
  </si>
  <si>
    <t>150463-3214-M</t>
  </si>
  <si>
    <t>150573-3216-M</t>
  </si>
  <si>
    <t>NM01638285-M</t>
  </si>
  <si>
    <t>NM01641285-M</t>
  </si>
  <si>
    <t>NM01670285-M</t>
  </si>
  <si>
    <t>Hardware</t>
  </si>
  <si>
    <t>Speck  iPhone 13/15/16e PRESIDIO CLEAR +MS (CLEAR/CLEAR/CHROME FINISH)</t>
  </si>
  <si>
    <t>Cases Apple watch</t>
  </si>
  <si>
    <t>Speck StandyGripTM for MagSafe® Black iPhone 15 Santdy</t>
  </si>
  <si>
    <t>StandyGrip</t>
  </si>
  <si>
    <t>Quikcell 3.5mm Stereo Handsfree, Retail Packaging -Black</t>
  </si>
  <si>
    <t>Nuevo empaque</t>
  </si>
  <si>
    <t>HEADPHONES</t>
  </si>
  <si>
    <t>3.5MM</t>
  </si>
  <si>
    <t>Quikcell 3.5mm Stereo Handsfree, Retail Packaging -Blue</t>
  </si>
  <si>
    <t>Quikcell Mono Bluetooth</t>
  </si>
  <si>
    <t>Bluetooth</t>
  </si>
  <si>
    <t>HyperGear All-in-one World Travel Adapter Black</t>
  </si>
  <si>
    <t>Travel</t>
  </si>
  <si>
    <t>MOVISTAR Lighting Cable 3ft-Pink</t>
  </si>
  <si>
    <t>MOVISTAR Lighting Cable 6ft-Pink</t>
  </si>
  <si>
    <t>MOVISTAR Lighting Cable 6ft-White</t>
  </si>
  <si>
    <t>Naztech MFI Lightning Charge/Sync USB Braided Cbl 4ft Rse Gld</t>
  </si>
  <si>
    <t>Modern Leather Case iPhone 15 Pro Max Rustic Brown Horween</t>
  </si>
  <si>
    <t>Speck AP-1031 PRESIDIO2 GRIP + CL BLEACHED BONE/HE</t>
  </si>
  <si>
    <t>Speck iPhone 16 Presidio® Perfect-Clear + ClickLock Clear Frosted Black</t>
  </si>
  <si>
    <t>iPhone 16e,iPhone 15, iPhone 14, iPhone 13</t>
  </si>
  <si>
    <t>Speck Presidio2 Grip iPhone 17 Air Black</t>
  </si>
  <si>
    <t>Speck Presidio2 Grip + MS iPhone 17 Air Black</t>
  </si>
  <si>
    <t>Speck Gemshell Grip + MS iPhone 17 Air Clear</t>
  </si>
  <si>
    <t>Tech21 EvoClear + MS iPhone 17 Air Clear</t>
  </si>
  <si>
    <t>MOVISTAR Dual USB MicroUSB Travel Charger 3.4A and USB Cable</t>
  </si>
  <si>
    <t>3A</t>
  </si>
  <si>
    <t>HYPERGEAR</t>
  </si>
  <si>
    <t>HyperGear Sound Advantage: Pro-Audio Condenser Microphone Black</t>
  </si>
  <si>
    <t>Mic</t>
  </si>
  <si>
    <t>QUICKCELL CASE DE GEL IPHONE XR TRANSPARENTE</t>
  </si>
  <si>
    <t>iPhone XR</t>
  </si>
  <si>
    <t>Mophie POWERSTATION (5000 mAh) with Lightning Connector - Black</t>
  </si>
  <si>
    <t>5,000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</si>
</sst>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dd\-mmm\-yy;@"/>
    <numFmt numFmtId="166" formatCode="#,##0;[Red]\(#,##0\)"/>
    <numFmt numFmtId="167" formatCode="0.0%"/>
    <numFmt numFmtId="168" formatCode="_-* #,##0_-;_-* \(#,##0\)_-;_-* &quot;-&quot;??_-;_-@_-"/>
    <numFmt numFmtId="169" formatCode="_-&quot;$&quot;* #,##0_-;\-&quot;$&quot;* #,##0_-;_-&quot;$&quot;* &quot;-&quot;??_-;_-@_-"/>
    <numFmt numFmtId="170" formatCode="&quot;$&quot;#,##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b/>
      <sz val="12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sz val="11"/>
      <color rgb="FF6B7280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6B7280"/>
      <name val="Aptos Narrow"/>
      <family val="2"/>
      <scheme val="minor"/>
    </font>
    <font>
      <b/>
      <sz val="14"/>
      <color rgb="FF00387B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rgb="FFFFFFFF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15608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F7A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E2E5EA"/>
      </left>
      <right/>
      <top style="thin">
        <color rgb="FFE2E5EA"/>
      </top>
      <bottom/>
      <diagonal/>
    </border>
    <border>
      <left style="thin">
        <color rgb="FFE2E5EA"/>
      </left>
      <right style="thin">
        <color rgb="FFE2E5EA"/>
      </right>
      <top style="thin">
        <color rgb="FFE2E5EA"/>
      </top>
      <bottom/>
      <diagonal/>
    </border>
    <border>
      <left/>
      <right style="thin">
        <color rgb="FFE2E5EA"/>
      </right>
      <top style="thin">
        <color rgb="FFE2E5EA"/>
      </top>
      <bottom/>
      <diagonal/>
    </border>
    <border>
      <left style="thin">
        <color rgb="FFE2E5EA"/>
      </left>
      <right/>
      <top style="thin">
        <color rgb="FFE2E5EA"/>
      </top>
      <bottom style="thin">
        <color rgb="FFE2E5EA"/>
      </bottom>
      <diagonal/>
    </border>
    <border>
      <left style="thin">
        <color rgb="FFE2E5EA"/>
      </left>
      <right style="thin">
        <color rgb="FFE2E5EA"/>
      </right>
      <top style="thin">
        <color rgb="FFE2E5EA"/>
      </top>
      <bottom style="thin">
        <color rgb="FFE2E5EA"/>
      </bottom>
      <diagonal/>
    </border>
    <border>
      <left/>
      <right style="thin">
        <color rgb="FFE2E5EA"/>
      </right>
      <top style="thin">
        <color rgb="FFE2E5EA"/>
      </top>
      <bottom style="thin">
        <color rgb="FFE2E5EA"/>
      </bottom>
      <diagonal/>
    </border>
    <border>
      <left style="thin">
        <color rgb="FFE2E5EA"/>
      </left>
      <right/>
      <top/>
      <bottom style="thin">
        <color rgb="FFE2E5EA"/>
      </bottom>
      <diagonal/>
    </border>
    <border>
      <left style="thin">
        <color rgb="FFE2E5EA"/>
      </left>
      <right style="thin">
        <color rgb="FFE2E5EA"/>
      </right>
      <top/>
      <bottom style="thin">
        <color rgb="FFE2E5EA"/>
      </bottom>
      <diagonal/>
    </border>
    <border>
      <left/>
      <right style="thin">
        <color rgb="FFE2E5EA"/>
      </right>
      <top/>
      <bottom style="thin">
        <color rgb="FFE2E5E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164" fontId="2" fillId="5" borderId="0" xfId="1" applyNumberFormat="1" applyFont="1" applyFill="1" applyAlignment="1">
      <alignment horizontal="center" vertical="center" wrapText="1"/>
    </xf>
    <xf numFmtId="164" fontId="0" fillId="6" borderId="0" xfId="1" applyNumberFormat="1" applyFont="1" applyFill="1"/>
    <xf numFmtId="164" fontId="0" fillId="0" borderId="0" xfId="0" applyNumberFormat="1"/>
    <xf numFmtId="44" fontId="0" fillId="0" borderId="0" xfId="2" applyFont="1"/>
    <xf numFmtId="44" fontId="2" fillId="2" borderId="0" xfId="2" applyFont="1" applyFill="1" applyAlignment="1">
      <alignment horizontal="center" vertical="center"/>
    </xf>
    <xf numFmtId="44" fontId="0" fillId="0" borderId="0" xfId="2" applyFont="1" applyAlignment="1">
      <alignment horizontal="left"/>
    </xf>
    <xf numFmtId="166" fontId="8" fillId="0" borderId="0" xfId="0" applyNumberFormat="1" applyFont="1"/>
    <xf numFmtId="0" fontId="0" fillId="0" borderId="0" xfId="0" pivotButton="1"/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164" fontId="10" fillId="0" borderId="0" xfId="0" applyNumberFormat="1" applyFont="1"/>
    <xf numFmtId="166" fontId="0" fillId="0" borderId="0" xfId="1" applyNumberFormat="1" applyFont="1"/>
    <xf numFmtId="164" fontId="0" fillId="0" borderId="0" xfId="1" applyNumberFormat="1" applyFont="1" applyFill="1"/>
    <xf numFmtId="0" fontId="0" fillId="6" borderId="0" xfId="0" applyFill="1" applyAlignment="1">
      <alignment horizontal="left"/>
    </xf>
    <xf numFmtId="0" fontId="0" fillId="6" borderId="0" xfId="0" applyFill="1"/>
    <xf numFmtId="164" fontId="0" fillId="0" borderId="0" xfId="0" applyNumberFormat="1" applyAlignment="1">
      <alignment horizontal="center"/>
    </xf>
    <xf numFmtId="0" fontId="11" fillId="9" borderId="6" xfId="0" applyFont="1" applyFill="1" applyBorder="1"/>
    <xf numFmtId="0" fontId="11" fillId="0" borderId="6" xfId="0" applyFont="1" applyBorder="1"/>
    <xf numFmtId="1" fontId="0" fillId="0" borderId="0" xfId="0" applyNumberFormat="1"/>
    <xf numFmtId="0" fontId="11" fillId="0" borderId="0" xfId="0" applyFont="1"/>
    <xf numFmtId="164" fontId="2" fillId="10" borderId="0" xfId="1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64" fontId="9" fillId="12" borderId="0" xfId="0" applyNumberFormat="1" applyFont="1" applyFill="1" applyAlignment="1">
      <alignment horizontal="center" vertical="center" wrapText="1"/>
    </xf>
    <xf numFmtId="0" fontId="11" fillId="9" borderId="0" xfId="0" applyFont="1" applyFill="1"/>
    <xf numFmtId="0" fontId="11" fillId="13" borderId="6" xfId="0" applyFont="1" applyFill="1" applyBorder="1"/>
    <xf numFmtId="0" fontId="11" fillId="14" borderId="6" xfId="0" applyFont="1" applyFill="1" applyBorder="1"/>
    <xf numFmtId="0" fontId="11" fillId="14" borderId="0" xfId="0" applyFont="1" applyFill="1"/>
    <xf numFmtId="164" fontId="11" fillId="0" borderId="0" xfId="1" applyNumberFormat="1" applyFont="1"/>
    <xf numFmtId="164" fontId="12" fillId="14" borderId="0" xfId="1" applyNumberFormat="1" applyFont="1" applyFill="1"/>
    <xf numFmtId="164" fontId="11" fillId="9" borderId="6" xfId="1" applyNumberFormat="1" applyFont="1" applyFill="1" applyBorder="1" applyAlignment="1">
      <alignment wrapText="1"/>
    </xf>
    <xf numFmtId="164" fontId="9" fillId="12" borderId="0" xfId="1" applyNumberFormat="1" applyFont="1" applyFill="1" applyAlignment="1">
      <alignment horizontal="center" vertical="center" wrapText="1"/>
    </xf>
    <xf numFmtId="0" fontId="13" fillId="0" borderId="0" xfId="3"/>
    <xf numFmtId="0" fontId="14" fillId="16" borderId="7" xfId="3" applyFont="1" applyFill="1" applyBorder="1" applyAlignment="1">
      <alignment horizontal="center"/>
    </xf>
    <xf numFmtId="3" fontId="13" fillId="0" borderId="8" xfId="3" applyNumberFormat="1" applyBorder="1"/>
    <xf numFmtId="0" fontId="13" fillId="0" borderId="8" xfId="3" applyBorder="1"/>
    <xf numFmtId="0" fontId="15" fillId="0" borderId="8" xfId="3" applyFont="1" applyBorder="1"/>
    <xf numFmtId="3" fontId="13" fillId="0" borderId="9" xfId="3" applyNumberFormat="1" applyBorder="1" applyAlignment="1">
      <alignment horizontal="center"/>
    </xf>
    <xf numFmtId="0" fontId="14" fillId="16" borderId="10" xfId="3" applyFont="1" applyFill="1" applyBorder="1" applyAlignment="1">
      <alignment horizontal="center"/>
    </xf>
    <xf numFmtId="3" fontId="13" fillId="0" borderId="11" xfId="3" applyNumberFormat="1" applyBorder="1"/>
    <xf numFmtId="0" fontId="13" fillId="0" borderId="11" xfId="3" applyBorder="1"/>
    <xf numFmtId="0" fontId="15" fillId="0" borderId="11" xfId="3" applyFont="1" applyBorder="1"/>
    <xf numFmtId="3" fontId="13" fillId="0" borderId="12" xfId="3" applyNumberFormat="1" applyBorder="1" applyAlignment="1">
      <alignment horizontal="center"/>
    </xf>
    <xf numFmtId="0" fontId="16" fillId="17" borderId="10" xfId="3" applyFont="1" applyFill="1" applyBorder="1" applyAlignment="1">
      <alignment horizontal="center"/>
    </xf>
    <xf numFmtId="0" fontId="17" fillId="18" borderId="10" xfId="3" applyFont="1" applyFill="1" applyBorder="1" applyAlignment="1">
      <alignment horizontal="center"/>
    </xf>
    <xf numFmtId="3" fontId="13" fillId="0" borderId="7" xfId="3" applyNumberFormat="1" applyBorder="1"/>
    <xf numFmtId="0" fontId="18" fillId="0" borderId="9" xfId="3" applyFont="1" applyBorder="1" applyAlignment="1">
      <alignment horizontal="center"/>
    </xf>
    <xf numFmtId="9" fontId="0" fillId="0" borderId="0" xfId="4" applyFont="1"/>
    <xf numFmtId="3" fontId="13" fillId="0" borderId="10" xfId="3" applyNumberFormat="1" applyBorder="1"/>
    <xf numFmtId="0" fontId="14" fillId="16" borderId="12" xfId="3" applyFont="1" applyFill="1" applyBorder="1" applyAlignment="1">
      <alignment horizontal="center"/>
    </xf>
    <xf numFmtId="0" fontId="16" fillId="17" borderId="12" xfId="3" applyFont="1" applyFill="1" applyBorder="1" applyAlignment="1">
      <alignment horizontal="center"/>
    </xf>
    <xf numFmtId="0" fontId="17" fillId="18" borderId="12" xfId="3" applyFont="1" applyFill="1" applyBorder="1" applyAlignment="1">
      <alignment horizontal="center"/>
    </xf>
    <xf numFmtId="0" fontId="19" fillId="19" borderId="13" xfId="3" applyFont="1" applyFill="1" applyBorder="1" applyAlignment="1">
      <alignment horizontal="center"/>
    </xf>
    <xf numFmtId="0" fontId="19" fillId="19" borderId="14" xfId="3" applyFont="1" applyFill="1" applyBorder="1" applyAlignment="1">
      <alignment horizontal="center"/>
    </xf>
    <xf numFmtId="0" fontId="19" fillId="19" borderId="15" xfId="3" applyFont="1" applyFill="1" applyBorder="1" applyAlignment="1">
      <alignment horizontal="center"/>
    </xf>
    <xf numFmtId="0" fontId="20" fillId="19" borderId="13" xfId="3" applyFont="1" applyFill="1" applyBorder="1" applyAlignment="1">
      <alignment horizontal="center"/>
    </xf>
    <xf numFmtId="0" fontId="20" fillId="19" borderId="14" xfId="3" applyFont="1" applyFill="1" applyBorder="1" applyAlignment="1">
      <alignment horizontal="center"/>
    </xf>
    <xf numFmtId="0" fontId="20" fillId="19" borderId="15" xfId="3" applyFont="1" applyFill="1" applyBorder="1" applyAlignment="1">
      <alignment horizontal="center"/>
    </xf>
    <xf numFmtId="0" fontId="21" fillId="0" borderId="0" xfId="3" applyFont="1"/>
    <xf numFmtId="0" fontId="22" fillId="0" borderId="0" xfId="3" applyFont="1"/>
    <xf numFmtId="0" fontId="13" fillId="0" borderId="0" xfId="3" applyAlignment="1">
      <alignment horizontal="center"/>
    </xf>
    <xf numFmtId="0" fontId="17" fillId="18" borderId="0" xfId="3" applyFont="1" applyFill="1" applyAlignment="1">
      <alignment horizontal="center"/>
    </xf>
    <xf numFmtId="3" fontId="18" fillId="0" borderId="0" xfId="3" applyNumberFormat="1" applyFont="1"/>
    <xf numFmtId="3" fontId="13" fillId="0" borderId="0" xfId="3" applyNumberFormat="1"/>
    <xf numFmtId="0" fontId="19" fillId="20" borderId="11" xfId="3" applyFont="1" applyFill="1" applyBorder="1" applyAlignment="1">
      <alignment horizontal="center"/>
    </xf>
    <xf numFmtId="3" fontId="23" fillId="20" borderId="10" xfId="3" applyNumberFormat="1" applyFont="1" applyFill="1" applyBorder="1" applyAlignment="1">
      <alignment horizontal="right"/>
    </xf>
    <xf numFmtId="0" fontId="23" fillId="20" borderId="10" xfId="3" applyFont="1" applyFill="1" applyBorder="1" applyAlignment="1">
      <alignment horizontal="center"/>
    </xf>
    <xf numFmtId="9" fontId="24" fillId="20" borderId="11" xfId="3" applyNumberFormat="1" applyFont="1" applyFill="1" applyBorder="1" applyAlignment="1">
      <alignment horizontal="right"/>
    </xf>
    <xf numFmtId="3" fontId="24" fillId="20" borderId="10" xfId="3" applyNumberFormat="1" applyFont="1" applyFill="1" applyBorder="1" applyAlignment="1">
      <alignment horizontal="right"/>
    </xf>
    <xf numFmtId="0" fontId="18" fillId="21" borderId="0" xfId="3" applyFont="1" applyFill="1" applyAlignment="1">
      <alignment horizontal="center"/>
    </xf>
    <xf numFmtId="0" fontId="19" fillId="19" borderId="11" xfId="3" applyFont="1" applyFill="1" applyBorder="1" applyAlignment="1">
      <alignment horizontal="center"/>
    </xf>
    <xf numFmtId="0" fontId="19" fillId="19" borderId="10" xfId="3" applyFont="1" applyFill="1" applyBorder="1" applyAlignment="1">
      <alignment horizontal="center"/>
    </xf>
    <xf numFmtId="0" fontId="23" fillId="21" borderId="0" xfId="3" applyFont="1" applyFill="1" applyAlignment="1">
      <alignment horizontal="center"/>
    </xf>
    <xf numFmtId="0" fontId="18" fillId="21" borderId="0" xfId="3" applyFont="1" applyFill="1"/>
    <xf numFmtId="0" fontId="18" fillId="0" borderId="0" xfId="3" applyFont="1"/>
    <xf numFmtId="0" fontId="25" fillId="0" borderId="0" xfId="3" applyFont="1" applyAlignment="1">
      <alignment horizontal="center"/>
    </xf>
    <xf numFmtId="0" fontId="26" fillId="0" borderId="0" xfId="3" applyFont="1"/>
    <xf numFmtId="167" fontId="0" fillId="0" borderId="0" xfId="0" applyNumberFormat="1"/>
    <xf numFmtId="3" fontId="0" fillId="0" borderId="0" xfId="0" applyNumberFormat="1"/>
    <xf numFmtId="0" fontId="0" fillId="22" borderId="0" xfId="0" applyFill="1" applyAlignment="1">
      <alignment horizontal="center"/>
    </xf>
    <xf numFmtId="167" fontId="0" fillId="22" borderId="0" xfId="0" applyNumberFormat="1" applyFill="1"/>
    <xf numFmtId="3" fontId="0" fillId="22" borderId="0" xfId="0" applyNumberFormat="1" applyFill="1"/>
    <xf numFmtId="0" fontId="0" fillId="22" borderId="0" xfId="0" applyFill="1"/>
    <xf numFmtId="0" fontId="7" fillId="23" borderId="0" xfId="0" applyFont="1" applyFill="1" applyAlignment="1">
      <alignment horizontal="center"/>
    </xf>
    <xf numFmtId="0" fontId="19" fillId="19" borderId="0" xfId="3" applyFont="1" applyFill="1" applyAlignment="1">
      <alignment horizontal="center"/>
    </xf>
    <xf numFmtId="164" fontId="13" fillId="0" borderId="0" xfId="3" applyNumberFormat="1"/>
    <xf numFmtId="49" fontId="0" fillId="0" borderId="0" xfId="0" applyNumberFormat="1" applyAlignment="1">
      <alignment horizontal="left"/>
    </xf>
    <xf numFmtId="168" fontId="0" fillId="0" borderId="0" xfId="1" applyNumberFormat="1" applyFont="1"/>
    <xf numFmtId="168" fontId="9" fillId="11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9" fontId="0" fillId="0" borderId="0" xfId="2" applyNumberFormat="1" applyFont="1"/>
    <xf numFmtId="169" fontId="7" fillId="15" borderId="0" xfId="2" applyNumberFormat="1" applyFont="1" applyFill="1" applyAlignment="1">
      <alignment horizontal="center" vertical="center" wrapText="1"/>
    </xf>
    <xf numFmtId="169" fontId="10" fillId="0" borderId="0" xfId="2" applyNumberFormat="1" applyFont="1"/>
    <xf numFmtId="0" fontId="28" fillId="14" borderId="0" xfId="0" applyFont="1" applyFill="1" applyAlignment="1">
      <alignment horizontal="left"/>
    </xf>
    <xf numFmtId="169" fontId="0" fillId="14" borderId="0" xfId="2" applyNumberFormat="1" applyFont="1" applyFill="1"/>
    <xf numFmtId="169" fontId="27" fillId="0" borderId="0" xfId="2" applyNumberFormat="1" applyFont="1"/>
    <xf numFmtId="169" fontId="27" fillId="0" borderId="0" xfId="2" applyNumberFormat="1" applyFont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169" fontId="10" fillId="9" borderId="17" xfId="2" applyNumberFormat="1" applyFont="1" applyFill="1" applyBorder="1" applyAlignment="1">
      <alignment horizontal="center" vertical="center"/>
    </xf>
    <xf numFmtId="169" fontId="10" fillId="9" borderId="18" xfId="2" applyNumberFormat="1" applyFont="1" applyFill="1" applyBorder="1" applyAlignment="1">
      <alignment horizontal="center" vertical="center"/>
    </xf>
    <xf numFmtId="169" fontId="10" fillId="9" borderId="19" xfId="2" applyNumberFormat="1" applyFont="1" applyFill="1" applyBorder="1" applyAlignment="1">
      <alignment horizontal="center" vertical="center"/>
    </xf>
    <xf numFmtId="169" fontId="10" fillId="9" borderId="16" xfId="2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left"/>
    </xf>
    <xf numFmtId="169" fontId="0" fillId="0" borderId="21" xfId="2" applyNumberFormat="1" applyFont="1" applyBorder="1"/>
    <xf numFmtId="169" fontId="0" fillId="0" borderId="0" xfId="2" applyNumberFormat="1" applyFont="1" applyBorder="1"/>
    <xf numFmtId="169" fontId="0" fillId="0" borderId="22" xfId="2" applyNumberFormat="1" applyFont="1" applyBorder="1"/>
    <xf numFmtId="169" fontId="0" fillId="0" borderId="0" xfId="2" applyNumberFormat="1" applyFont="1" applyFill="1" applyBorder="1"/>
    <xf numFmtId="170" fontId="0" fillId="0" borderId="0" xfId="0" applyNumberFormat="1"/>
    <xf numFmtId="169" fontId="0" fillId="24" borderId="21" xfId="2" applyNumberFormat="1" applyFont="1" applyFill="1" applyBorder="1"/>
    <xf numFmtId="169" fontId="0" fillId="24" borderId="0" xfId="2" applyNumberFormat="1" applyFont="1" applyFill="1" applyBorder="1"/>
    <xf numFmtId="169" fontId="0" fillId="24" borderId="22" xfId="2" applyNumberFormat="1" applyFont="1" applyFill="1" applyBorder="1"/>
    <xf numFmtId="169" fontId="0" fillId="0" borderId="20" xfId="2" applyNumberFormat="1" applyFont="1" applyBorder="1"/>
    <xf numFmtId="169" fontId="0" fillId="0" borderId="22" xfId="2" applyNumberFormat="1" applyFont="1" applyFill="1" applyBorder="1"/>
    <xf numFmtId="164" fontId="28" fillId="25" borderId="23" xfId="0" applyNumberFormat="1" applyFont="1" applyFill="1" applyBorder="1"/>
    <xf numFmtId="169" fontId="28" fillId="25" borderId="24" xfId="2" applyNumberFormat="1" applyFont="1" applyFill="1" applyBorder="1"/>
    <xf numFmtId="169" fontId="0" fillId="0" borderId="0" xfId="0" applyNumberFormat="1"/>
    <xf numFmtId="169" fontId="0" fillId="26" borderId="21" xfId="2" applyNumberFormat="1" applyFont="1" applyFill="1" applyBorder="1"/>
    <xf numFmtId="164" fontId="7" fillId="12" borderId="0" xfId="0" applyNumberFormat="1" applyFont="1" applyFill="1" applyAlignment="1">
      <alignment horizontal="center" vertical="center" wrapText="1"/>
    </xf>
    <xf numFmtId="170" fontId="0" fillId="0" borderId="22" xfId="0" applyNumberFormat="1" applyBorder="1"/>
    <xf numFmtId="43" fontId="0" fillId="0" borderId="0" xfId="1" applyFont="1"/>
    <xf numFmtId="0" fontId="0" fillId="14" borderId="0" xfId="0" applyFill="1"/>
    <xf numFmtId="164" fontId="0" fillId="14" borderId="0" xfId="1" applyNumberFormat="1" applyFont="1" applyFill="1"/>
    <xf numFmtId="164" fontId="0" fillId="0" borderId="21" xfId="1" applyNumberFormat="1" applyFont="1" applyBorder="1"/>
    <xf numFmtId="164" fontId="0" fillId="0" borderId="0" xfId="1" applyNumberFormat="1" applyFont="1" applyBorder="1"/>
    <xf numFmtId="164" fontId="0" fillId="0" borderId="22" xfId="1" applyNumberFormat="1" applyFont="1" applyBorder="1"/>
    <xf numFmtId="164" fontId="0" fillId="24" borderId="0" xfId="1" applyNumberFormat="1" applyFont="1" applyFill="1" applyBorder="1"/>
    <xf numFmtId="164" fontId="0" fillId="24" borderId="22" xfId="1" applyNumberFormat="1" applyFont="1" applyFill="1" applyBorder="1"/>
    <xf numFmtId="164" fontId="0" fillId="24" borderId="21" xfId="1" applyNumberFormat="1" applyFont="1" applyFill="1" applyBorder="1"/>
    <xf numFmtId="164" fontId="0" fillId="0" borderId="20" xfId="1" applyNumberFormat="1" applyFont="1" applyBorder="1"/>
    <xf numFmtId="164" fontId="0" fillId="0" borderId="22" xfId="1" applyNumberFormat="1" applyFont="1" applyFill="1" applyBorder="1"/>
    <xf numFmtId="164" fontId="28" fillId="25" borderId="24" xfId="1" applyNumberFormat="1" applyFont="1" applyFill="1" applyBorder="1"/>
    <xf numFmtId="164" fontId="28" fillId="25" borderId="25" xfId="1" applyNumberFormat="1" applyFont="1" applyFill="1" applyBorder="1"/>
    <xf numFmtId="164" fontId="28" fillId="25" borderId="26" xfId="1" applyNumberFormat="1" applyFont="1" applyFill="1" applyBorder="1"/>
    <xf numFmtId="164" fontId="28" fillId="25" borderId="23" xfId="1" applyNumberFormat="1" applyFont="1" applyFill="1" applyBorder="1"/>
    <xf numFmtId="3" fontId="29" fillId="0" borderId="0" xfId="0" applyNumberFormat="1" applyFont="1"/>
    <xf numFmtId="164" fontId="29" fillId="0" borderId="0" xfId="1" applyNumberFormat="1" applyFont="1"/>
    <xf numFmtId="164" fontId="29" fillId="0" borderId="0" xfId="1" applyNumberFormat="1" applyFont="1" applyBorder="1"/>
    <xf numFmtId="164" fontId="29" fillId="0" borderId="22" xfId="1" applyNumberFormat="1" applyFont="1" applyBorder="1"/>
    <xf numFmtId="166" fontId="0" fillId="14" borderId="0" xfId="1" applyNumberFormat="1" applyFont="1" applyFill="1"/>
    <xf numFmtId="0" fontId="0" fillId="14" borderId="0" xfId="0" applyFill="1" applyAlignment="1">
      <alignment horizontal="left"/>
    </xf>
    <xf numFmtId="0" fontId="0" fillId="27" borderId="0" xfId="0" applyFill="1"/>
    <xf numFmtId="0" fontId="12" fillId="14" borderId="0" xfId="0" applyFont="1" applyFill="1"/>
    <xf numFmtId="164" fontId="0" fillId="24" borderId="0" xfId="1" applyNumberFormat="1" applyFont="1" applyFill="1"/>
    <xf numFmtId="164" fontId="7" fillId="12" borderId="0" xfId="1" applyNumberFormat="1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11" borderId="0" xfId="0" applyNumberFormat="1" applyFont="1" applyFill="1" applyAlignment="1">
      <alignment horizontal="center" vertical="center" wrapText="1"/>
    </xf>
    <xf numFmtId="1" fontId="7" fillId="15" borderId="0" xfId="0" applyNumberFormat="1" applyFont="1" applyFill="1" applyAlignment="1">
      <alignment horizontal="center" vertical="center" wrapText="1"/>
    </xf>
    <xf numFmtId="0" fontId="10" fillId="9" borderId="6" xfId="0" applyFont="1" applyFill="1" applyBorder="1"/>
    <xf numFmtId="164" fontId="34" fillId="28" borderId="6" xfId="0" applyNumberFormat="1" applyFont="1" applyFill="1" applyBorder="1" applyAlignment="1">
      <alignment horizontal="center"/>
    </xf>
    <xf numFmtId="164" fontId="35" fillId="0" borderId="0" xfId="0" applyNumberFormat="1" applyFont="1"/>
    <xf numFmtId="0" fontId="10" fillId="14" borderId="0" xfId="0" applyFont="1" applyFill="1" applyAlignment="1">
      <alignment horizontal="left"/>
    </xf>
    <xf numFmtId="164" fontId="0" fillId="0" borderId="0" xfId="1" applyNumberFormat="1" applyFont="1" applyFill="1" applyBorder="1"/>
    <xf numFmtId="164" fontId="0" fillId="0" borderId="21" xfId="1" applyNumberFormat="1" applyFont="1" applyFill="1" applyBorder="1"/>
    <xf numFmtId="164" fontId="29" fillId="0" borderId="0" xfId="1" applyNumberFormat="1" applyFont="1" applyFill="1"/>
    <xf numFmtId="0" fontId="36" fillId="29" borderId="27" xfId="0" applyFont="1" applyFill="1" applyBorder="1"/>
    <xf numFmtId="0" fontId="36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applyFont="1"/>
    <xf numFmtId="0" fontId="36" fillId="0" borderId="27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6" xfId="0" applyFont="1" applyBorder="1" applyAlignment="1">
      <alignment horizontal="left"/>
    </xf>
    <xf numFmtId="0" fontId="36" fillId="29" borderId="0" xfId="0" applyFont="1" applyFill="1"/>
    <xf numFmtId="44" fontId="0" fillId="0" borderId="0" xfId="0" applyNumberFormat="1"/>
    <xf numFmtId="9" fontId="0" fillId="0" borderId="0" xfId="5" applyFont="1"/>
    <xf numFmtId="9" fontId="0" fillId="0" borderId="0" xfId="5" applyFont="1" applyFill="1" applyBorder="1"/>
    <xf numFmtId="44" fontId="7" fillId="15" borderId="0" xfId="2" applyFont="1" applyFill="1" applyAlignment="1">
      <alignment horizontal="center" vertical="center" wrapText="1"/>
    </xf>
    <xf numFmtId="169" fontId="28" fillId="25" borderId="25" xfId="2" applyNumberFormat="1" applyFont="1" applyFill="1" applyBorder="1"/>
    <xf numFmtId="169" fontId="28" fillId="25" borderId="26" xfId="2" applyNumberFormat="1" applyFont="1" applyFill="1" applyBorder="1"/>
    <xf numFmtId="169" fontId="28" fillId="25" borderId="23" xfId="2" applyNumberFormat="1" applyFont="1" applyFill="1" applyBorder="1"/>
    <xf numFmtId="169" fontId="0" fillId="26" borderId="0" xfId="2" applyNumberFormat="1" applyFont="1" applyFill="1" applyBorder="1"/>
    <xf numFmtId="169" fontId="0" fillId="26" borderId="22" xfId="2" applyNumberFormat="1" applyFont="1" applyFill="1" applyBorder="1"/>
    <xf numFmtId="0" fontId="18" fillId="0" borderId="6" xfId="0" applyFont="1" applyBorder="1"/>
    <xf numFmtId="0" fontId="37" fillId="0" borderId="0" xfId="0" applyFont="1" applyAlignment="1">
      <alignment horizontal="left"/>
    </xf>
    <xf numFmtId="0" fontId="37" fillId="30" borderId="0" xfId="0" applyFont="1" applyFill="1" applyAlignment="1">
      <alignment horizontal="left"/>
    </xf>
    <xf numFmtId="0" fontId="23" fillId="0" borderId="27" xfId="0" applyFont="1" applyBorder="1"/>
    <xf numFmtId="0" fontId="18" fillId="0" borderId="0" xfId="0" applyFont="1"/>
    <xf numFmtId="164" fontId="0" fillId="26" borderId="0" xfId="1" applyNumberFormat="1" applyFont="1" applyFill="1" applyBorder="1"/>
    <xf numFmtId="164" fontId="0" fillId="26" borderId="21" xfId="1" applyNumberFormat="1" applyFont="1" applyFill="1" applyBorder="1"/>
    <xf numFmtId="0" fontId="38" fillId="31" borderId="0" xfId="0" applyFont="1" applyFill="1" applyAlignment="1">
      <alignment horizontal="center" vertical="center" wrapText="1"/>
    </xf>
    <xf numFmtId="164" fontId="38" fillId="31" borderId="0" xfId="1" applyNumberFormat="1" applyFont="1" applyFill="1" applyAlignment="1">
      <alignment horizontal="center" vertical="center" wrapText="1"/>
    </xf>
    <xf numFmtId="44" fontId="38" fillId="31" borderId="0" xfId="2" applyFont="1" applyFill="1" applyAlignment="1">
      <alignment horizontal="center" vertical="center" wrapText="1"/>
    </xf>
    <xf numFmtId="44" fontId="38" fillId="2" borderId="0" xfId="2" applyFont="1" applyFill="1" applyAlignment="1">
      <alignment horizontal="center" vertical="center" wrapText="1"/>
    </xf>
    <xf numFmtId="44" fontId="0" fillId="0" borderId="0" xfId="2" applyFont="1" applyAlignment="1">
      <alignment horizontal="right"/>
    </xf>
    <xf numFmtId="169" fontId="0" fillId="0" borderId="0" xfId="2" applyNumberFormat="1" applyFont="1" applyAlignment="1">
      <alignment horizontal="right"/>
    </xf>
    <xf numFmtId="0" fontId="0" fillId="0" borderId="28" xfId="0" applyBorder="1" applyAlignment="1">
      <alignment horizontal="left"/>
    </xf>
    <xf numFmtId="0" fontId="0" fillId="0" borderId="28" xfId="0" applyBorder="1"/>
    <xf numFmtId="0" fontId="0" fillId="0" borderId="0" xfId="0" applyNumberFormat="1"/>
  </cellXfs>
  <cellStyles count="6">
    <cellStyle name="Millares" xfId="1" builtinId="3"/>
    <cellStyle name="Moneda" xfId="2" builtinId="4"/>
    <cellStyle name="Normal" xfId="0" builtinId="0"/>
    <cellStyle name="Normal 2" xfId="3" xr:uid="{81211786-4E04-AB48-858E-5187933E1DF2}"/>
    <cellStyle name="Porcentaje" xfId="5" builtinId="5"/>
    <cellStyle name="Porcentaje 2" xfId="4" xr:uid="{13B6E1C1-8E4A-A04C-BD1C-21BACAFAF60C}"/>
  </cellStyles>
  <dxfs count="162">
    <dxf>
      <fill>
        <patternFill patternType="solid">
          <fgColor indexed="64"/>
          <bgColor rgb="FFE2EFDA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1828800</xdr:colOff>
      <xdr:row>4</xdr:row>
      <xdr:rowOff>190501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ca 1">
              <a:extLst>
                <a:ext uri="{FF2B5EF4-FFF2-40B4-BE49-F238E27FC236}">
                  <a16:creationId xmlns:a16="http://schemas.microsoft.com/office/drawing/2014/main" id="{C8BB8918-ABE5-D693-99B9-14A7A19E9E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271145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355600</xdr:colOff>
      <xdr:row>0</xdr:row>
      <xdr:rowOff>0</xdr:rowOff>
    </xdr:from>
    <xdr:to>
      <xdr:col>2</xdr:col>
      <xdr:colOff>5207000</xdr:colOff>
      <xdr:row>4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ase">
              <a:extLst>
                <a:ext uri="{FF2B5EF4-FFF2-40B4-BE49-F238E27FC236}">
                  <a16:creationId xmlns:a16="http://schemas.microsoft.com/office/drawing/2014/main" id="{88DE35D0-C188-C711-7195-F07AF199F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0" y="0"/>
              <a:ext cx="485775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eee06df8e8283f3/ALPHA%20COMM/Reportes%20OC/SI%20by%20Customer%20ACA.xlsx" TargetMode="External"/><Relationship Id="rId1" Type="http://schemas.openxmlformats.org/officeDocument/2006/relationships/externalLinkPath" Target="https://d.docs.live.net/beee06df8e8283f3/ALPHA%20COMM/Reportes%20OC/SI%20by%20Customer%20A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EEE06DF8E8283F3" itemId="BEEE06DF8E8283F3!sa0121f143c4a488783ea0ddb1b31b6a9">
      <xxl21:absoluteUrl r:id="rId2"/>
    </xxl21:alternateUrls>
    <sheetNames>
      <sheetName val="Claude Log"/>
      <sheetName val="Catálogo por Cliente"/>
      <sheetName val="Dashboard"/>
      <sheetName val="Inventario &amp; MOI"/>
      <sheetName val="Customer YTD"/>
      <sheetName val="Pivot 2026"/>
      <sheetName val="Base"/>
      <sheetName val="Pivot PO"/>
      <sheetName val="Demo"/>
      <sheetName val="Base Clientes"/>
      <sheetName val="Base OH"/>
      <sheetName val="Pivot SI"/>
      <sheetName val="Pivot ST"/>
      <sheetName val="Pivot OH"/>
      <sheetName val="SI vs ST"/>
      <sheetName val="Price List"/>
      <sheetName val="C&amp;G by ITEM"/>
      <sheetName val="Estructura Regional"/>
      <sheetName val="Tienda MacSt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H7">
            <v>0</v>
          </cell>
          <cell r="I7">
            <v>5468</v>
          </cell>
          <cell r="J7">
            <v>12551</v>
          </cell>
          <cell r="K7">
            <v>36804</v>
          </cell>
          <cell r="L7">
            <v>5780</v>
          </cell>
          <cell r="M7">
            <v>21891</v>
          </cell>
          <cell r="N7">
            <v>21810</v>
          </cell>
          <cell r="O7">
            <v>28862</v>
          </cell>
        </row>
        <row r="8">
          <cell r="I8" t="str">
            <v>Month</v>
          </cell>
        </row>
        <row r="9">
          <cell r="D9" t="str">
            <v>SKU</v>
          </cell>
          <cell r="E9" t="str">
            <v>Description</v>
          </cell>
          <cell r="F9" t="str">
            <v>Category</v>
          </cell>
          <cell r="G9" t="str">
            <v>Sub Category</v>
          </cell>
          <cell r="H9" t="str">
            <v>Clase</v>
          </cell>
          <cell r="I9" t="str">
            <v>Jan</v>
          </cell>
          <cell r="J9" t="str">
            <v>Feb</v>
          </cell>
          <cell r="K9" t="str">
            <v>Mar</v>
          </cell>
          <cell r="L9" t="str">
            <v>Apr</v>
          </cell>
          <cell r="M9" t="str">
            <v>May</v>
          </cell>
          <cell r="N9" t="str">
            <v>Jun</v>
          </cell>
          <cell r="O9" t="str">
            <v>Jul</v>
          </cell>
          <cell r="P9" t="str">
            <v>Total general</v>
          </cell>
          <cell r="AB9" t="str">
            <v>PROM SI</v>
          </cell>
        </row>
        <row r="10">
          <cell r="D10" t="str">
            <v>NM01186885</v>
          </cell>
          <cell r="E10" t="str">
            <v>Nomad AC Adapter - 35W | Slim | Carbide</v>
          </cell>
          <cell r="F10" t="str">
            <v>Charger</v>
          </cell>
          <cell r="G10" t="str">
            <v>Wall charger</v>
          </cell>
          <cell r="H10" t="str">
            <v>35W</v>
          </cell>
          <cell r="I10">
            <v>4</v>
          </cell>
          <cell r="P10">
            <v>4</v>
          </cell>
          <cell r="R10" t="str">
            <v>NM01186885ATT</v>
          </cell>
          <cell r="S10">
            <v>4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AB10">
            <v>4</v>
          </cell>
        </row>
        <row r="11">
          <cell r="D11" t="str">
            <v>N.00732090</v>
          </cell>
          <cell r="E11" t="str">
            <v>Nomad Rugged Case - iPhone 16 Pro Max | Atlantic Blue</v>
          </cell>
          <cell r="F11" t="str">
            <v>Cases iPhone</v>
          </cell>
          <cell r="G11" t="str">
            <v>iPhone 16</v>
          </cell>
          <cell r="H11" t="str">
            <v>iPhone 16 Pro Max</v>
          </cell>
          <cell r="R11" t="str">
            <v>NM01379485ATT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B11">
            <v>0</v>
          </cell>
        </row>
        <row r="12">
          <cell r="D12" t="str">
            <v>N.00732120</v>
          </cell>
          <cell r="E12" t="str">
            <v>Nomad Rugged Case - iPhone 16 Pro Max | Desert</v>
          </cell>
          <cell r="F12" t="str">
            <v>Cases iPhone</v>
          </cell>
          <cell r="G12" t="str">
            <v>iPhone 16</v>
          </cell>
          <cell r="H12" t="str">
            <v>iPhone 16 Pro Max</v>
          </cell>
          <cell r="R12" t="str">
            <v>NM01381785ATT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B12">
            <v>0</v>
          </cell>
        </row>
        <row r="13">
          <cell r="D13" t="str">
            <v>N.00731970</v>
          </cell>
          <cell r="E13" t="str">
            <v>Nomad Rugged Case - iPhone 16 Pro | Atlantic Blue</v>
          </cell>
          <cell r="F13" t="str">
            <v>Cases iPhone</v>
          </cell>
          <cell r="G13" t="str">
            <v>iPhone 16</v>
          </cell>
          <cell r="H13" t="str">
            <v>iPhone 16 Pro / iPhone 17</v>
          </cell>
          <cell r="R13" t="str">
            <v>NM01382485ATT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AB13">
            <v>0</v>
          </cell>
        </row>
        <row r="14">
          <cell r="D14" t="str">
            <v>N.00732030</v>
          </cell>
          <cell r="E14" t="str">
            <v>Nomad Modern Leather Case - iPhone 16 Pro Max | Brown | Nomad Leather</v>
          </cell>
          <cell r="F14" t="str">
            <v>Cases iPhone</v>
          </cell>
          <cell r="G14" t="str">
            <v>iPhone 16</v>
          </cell>
          <cell r="H14" t="str">
            <v>iPhone 16 Pro Max</v>
          </cell>
          <cell r="R14" t="str">
            <v>NM01692485ATT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B14">
            <v>0</v>
          </cell>
        </row>
        <row r="15">
          <cell r="D15" t="str">
            <v>N.00732060</v>
          </cell>
          <cell r="E15" t="str">
            <v xml:space="preserve">Nomad Modern Leather Case - iPhone 16 Pro Max  Black </v>
          </cell>
          <cell r="F15" t="str">
            <v>Cases iPhone</v>
          </cell>
          <cell r="G15" t="str">
            <v>iPhone 16</v>
          </cell>
          <cell r="H15" t="str">
            <v>iPhone 16 Pro Max</v>
          </cell>
          <cell r="R15" t="str">
            <v>NM01693185ATT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B15">
            <v>0</v>
          </cell>
        </row>
        <row r="16">
          <cell r="D16" t="str">
            <v>N.00731910</v>
          </cell>
          <cell r="E16" t="str">
            <v>Nomad Modern Leather Case - iPhone 16 Pro  Brown</v>
          </cell>
          <cell r="F16" t="str">
            <v>Cases iPhone</v>
          </cell>
          <cell r="G16" t="str">
            <v>iPhone 16</v>
          </cell>
          <cell r="H16" t="str">
            <v>iPhone 16 Pro / iPhone 17</v>
          </cell>
          <cell r="R16" t="str">
            <v>NM01696285ATT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AB16">
            <v>0</v>
          </cell>
        </row>
        <row r="17">
          <cell r="D17" t="str">
            <v>N.00731940</v>
          </cell>
          <cell r="E17" t="str">
            <v>Nomad Modern Leather Case - iPhone 16 Pro  Black</v>
          </cell>
          <cell r="F17" t="str">
            <v>Cases iPhone</v>
          </cell>
          <cell r="G17" t="str">
            <v>iPhone 16</v>
          </cell>
          <cell r="H17" t="str">
            <v>iPhone 16 Pro / iPhone 17</v>
          </cell>
          <cell r="R17" t="str">
            <v>NM01697985ATT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AB17">
            <v>0</v>
          </cell>
        </row>
        <row r="18">
          <cell r="D18" t="str">
            <v>N.00729900</v>
          </cell>
          <cell r="E18" t="str">
            <v>Quikcell Tempered Glass Screen Protector iPhone 15</v>
          </cell>
          <cell r="F18" t="str">
            <v>Micas</v>
          </cell>
          <cell r="G18" t="str">
            <v>iPhone 15</v>
          </cell>
          <cell r="H18" t="str">
            <v>iPhone 16e / 15 / 14 / 13</v>
          </cell>
          <cell r="R18" t="str">
            <v>GQC2182-MATT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AB18">
            <v>0</v>
          </cell>
        </row>
        <row r="19">
          <cell r="D19" t="str">
            <v>N.00729930</v>
          </cell>
          <cell r="E19" t="str">
            <v>Quikcell Tempered Glass Screen Protector iPhone 15 Plus</v>
          </cell>
          <cell r="F19" t="str">
            <v>Micas</v>
          </cell>
          <cell r="G19" t="str">
            <v>iPhone 15</v>
          </cell>
          <cell r="H19" t="str">
            <v>iPhone 15 Plus</v>
          </cell>
          <cell r="R19" t="str">
            <v>GQC2184-MATT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B19">
            <v>0</v>
          </cell>
        </row>
        <row r="20">
          <cell r="D20" t="str">
            <v>N.00732150</v>
          </cell>
          <cell r="E20" t="str">
            <v>Quikcell Tempered Glass Screen Protector for iPhone 16</v>
          </cell>
          <cell r="F20" t="str">
            <v>Micas</v>
          </cell>
          <cell r="G20" t="str">
            <v>iPhone 16</v>
          </cell>
          <cell r="H20" t="str">
            <v>iPhone 16</v>
          </cell>
          <cell r="R20" t="str">
            <v>GQC2205-MATT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AB20">
            <v>0</v>
          </cell>
        </row>
        <row r="21">
          <cell r="D21" t="str">
            <v>N.00732180</v>
          </cell>
          <cell r="E21" t="str">
            <v>Quikcell Tempered Glass Screen Protector for iPhone 16 Pro</v>
          </cell>
          <cell r="F21" t="str">
            <v>Micas</v>
          </cell>
          <cell r="G21" t="str">
            <v>iPhone 16</v>
          </cell>
          <cell r="H21" t="str">
            <v>iPhone 16 Pro / iPhone 17 / 17 Pro</v>
          </cell>
          <cell r="R21" t="str">
            <v>GQC2206-MATT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B21">
            <v>0</v>
          </cell>
        </row>
        <row r="22">
          <cell r="D22" t="str">
            <v>N.00732210</v>
          </cell>
          <cell r="E22" t="str">
            <v>Quikcell Tempered Glass Screen Protector for iPhone 16 Pro Max</v>
          </cell>
          <cell r="F22" t="str">
            <v>Micas</v>
          </cell>
          <cell r="G22" t="str">
            <v>iPhone 16</v>
          </cell>
          <cell r="H22" t="str">
            <v>iPhone 16 Pro Max</v>
          </cell>
          <cell r="R22" t="str">
            <v>GQC2208-MATT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B22">
            <v>0</v>
          </cell>
        </row>
        <row r="23">
          <cell r="D23" t="str">
            <v>N.00729720</v>
          </cell>
          <cell r="E23" t="str">
            <v>Quikcell Ultra LIQUID GLASS Screen Protector</v>
          </cell>
          <cell r="F23" t="str">
            <v>Micas</v>
          </cell>
          <cell r="G23" t="str">
            <v>UNIVERSAL</v>
          </cell>
          <cell r="H23" t="str">
            <v>Universal</v>
          </cell>
          <cell r="I23">
            <v>460</v>
          </cell>
          <cell r="J23">
            <v>1032</v>
          </cell>
          <cell r="K23">
            <v>658</v>
          </cell>
          <cell r="L23">
            <v>12</v>
          </cell>
          <cell r="M23">
            <v>167</v>
          </cell>
          <cell r="N23">
            <v>448</v>
          </cell>
          <cell r="O23">
            <v>594</v>
          </cell>
          <cell r="P23">
            <v>3371</v>
          </cell>
          <cell r="R23" t="str">
            <v>QC-LIQUIDGATT</v>
          </cell>
          <cell r="S23">
            <v>460</v>
          </cell>
          <cell r="T23">
            <v>1032</v>
          </cell>
          <cell r="U23">
            <v>658</v>
          </cell>
          <cell r="V23">
            <v>12</v>
          </cell>
          <cell r="W23">
            <v>167</v>
          </cell>
          <cell r="X23">
            <v>448</v>
          </cell>
          <cell r="Y23">
            <v>594</v>
          </cell>
          <cell r="AB23">
            <v>540.5</v>
          </cell>
        </row>
        <row r="24">
          <cell r="D24" t="str">
            <v>N.00729210</v>
          </cell>
          <cell r="E24" t="str">
            <v>Quikcell USB-C to USB-C cable 3FT-Black</v>
          </cell>
          <cell r="F24" t="str">
            <v>Cables</v>
          </cell>
          <cell r="G24" t="str">
            <v>Type C - Type C</v>
          </cell>
          <cell r="H24" t="str">
            <v>3 ft</v>
          </cell>
          <cell r="I24">
            <v>86</v>
          </cell>
          <cell r="J24">
            <v>1683</v>
          </cell>
          <cell r="K24">
            <v>10312</v>
          </cell>
          <cell r="L24">
            <v>10</v>
          </cell>
          <cell r="M24">
            <v>5116</v>
          </cell>
          <cell r="N24">
            <v>7030</v>
          </cell>
          <cell r="O24">
            <v>5844</v>
          </cell>
          <cell r="P24">
            <v>30081</v>
          </cell>
          <cell r="R24" t="str">
            <v>QCC3FT-BLKATT</v>
          </cell>
          <cell r="S24">
            <v>86</v>
          </cell>
          <cell r="T24">
            <v>1683</v>
          </cell>
          <cell r="U24">
            <v>10312</v>
          </cell>
          <cell r="V24">
            <v>10</v>
          </cell>
          <cell r="W24">
            <v>5116</v>
          </cell>
          <cell r="X24">
            <v>7030</v>
          </cell>
          <cell r="Y24">
            <v>5844</v>
          </cell>
          <cell r="AB24">
            <v>3022.75</v>
          </cell>
        </row>
        <row r="25">
          <cell r="D25" t="str">
            <v>N.00729180</v>
          </cell>
          <cell r="E25" t="str">
            <v>Quikcell USB-C to USB-C cable 6 ft</v>
          </cell>
          <cell r="F25" t="str">
            <v>Cables</v>
          </cell>
          <cell r="G25" t="str">
            <v>Type C - Type C</v>
          </cell>
          <cell r="H25" t="str">
            <v>6 ft</v>
          </cell>
          <cell r="I25">
            <v>305</v>
          </cell>
          <cell r="J25">
            <v>474</v>
          </cell>
          <cell r="K25">
            <v>5643</v>
          </cell>
          <cell r="L25">
            <v>12</v>
          </cell>
          <cell r="M25">
            <v>3388</v>
          </cell>
          <cell r="N25">
            <v>2012</v>
          </cell>
          <cell r="O25">
            <v>4612</v>
          </cell>
          <cell r="P25">
            <v>16446</v>
          </cell>
          <cell r="R25" t="str">
            <v>QCC6FT-BLKATT</v>
          </cell>
          <cell r="S25">
            <v>305</v>
          </cell>
          <cell r="T25">
            <v>474</v>
          </cell>
          <cell r="U25">
            <v>5643</v>
          </cell>
          <cell r="V25">
            <v>12</v>
          </cell>
          <cell r="W25">
            <v>3388</v>
          </cell>
          <cell r="X25">
            <v>2012</v>
          </cell>
          <cell r="Y25">
            <v>4612</v>
          </cell>
          <cell r="AB25">
            <v>1608.5</v>
          </cell>
        </row>
        <row r="26">
          <cell r="D26" t="str">
            <v>N.00730290</v>
          </cell>
          <cell r="E26" t="str">
            <v>Quikcell PD 25W Single USB-C Port Wall Charger</v>
          </cell>
          <cell r="F26" t="str">
            <v>Charger</v>
          </cell>
          <cell r="G26" t="str">
            <v>Wall charger</v>
          </cell>
          <cell r="H26" t="str">
            <v>25W</v>
          </cell>
          <cell r="I26">
            <v>428</v>
          </cell>
          <cell r="J26">
            <v>145</v>
          </cell>
          <cell r="K26">
            <v>90</v>
          </cell>
          <cell r="N26">
            <v>4679</v>
          </cell>
          <cell r="O26">
            <v>4574</v>
          </cell>
          <cell r="P26">
            <v>9916</v>
          </cell>
          <cell r="R26" t="str">
            <v>QCPD25WATT</v>
          </cell>
          <cell r="S26">
            <v>428</v>
          </cell>
          <cell r="T26">
            <v>145</v>
          </cell>
          <cell r="U26">
            <v>90</v>
          </cell>
          <cell r="V26">
            <v>0</v>
          </cell>
          <cell r="W26">
            <v>0</v>
          </cell>
          <cell r="X26">
            <v>4679</v>
          </cell>
          <cell r="Y26">
            <v>4574</v>
          </cell>
          <cell r="AB26">
            <v>221</v>
          </cell>
        </row>
        <row r="27">
          <cell r="D27" t="str">
            <v>N.00732660</v>
          </cell>
          <cell r="E27" t="str">
            <v>Quikcell PD 25W Single USB-C Port Wall Charger White</v>
          </cell>
          <cell r="F27" t="str">
            <v>Charger</v>
          </cell>
          <cell r="G27" t="str">
            <v>Wall charger</v>
          </cell>
          <cell r="H27" t="str">
            <v>25W</v>
          </cell>
          <cell r="I27">
            <v>1</v>
          </cell>
          <cell r="J27">
            <v>1074</v>
          </cell>
          <cell r="K27">
            <v>6839</v>
          </cell>
          <cell r="L27">
            <v>16</v>
          </cell>
          <cell r="M27">
            <v>4483</v>
          </cell>
          <cell r="N27">
            <v>32</v>
          </cell>
          <cell r="O27">
            <v>683</v>
          </cell>
          <cell r="P27">
            <v>13128</v>
          </cell>
          <cell r="R27" t="str">
            <v>QCPD25W-WTATT</v>
          </cell>
          <cell r="S27">
            <v>1</v>
          </cell>
          <cell r="T27">
            <v>1074</v>
          </cell>
          <cell r="U27">
            <v>6839</v>
          </cell>
          <cell r="V27">
            <v>16</v>
          </cell>
          <cell r="W27">
            <v>4483</v>
          </cell>
          <cell r="X27">
            <v>32</v>
          </cell>
          <cell r="Y27">
            <v>683</v>
          </cell>
          <cell r="AB27">
            <v>1982.5</v>
          </cell>
        </row>
        <row r="28">
          <cell r="D28" t="str">
            <v>N.00730260</v>
          </cell>
          <cell r="E28" t="str">
            <v>Quikcell 35W PD A+C Dual Ports Wall Charger</v>
          </cell>
          <cell r="F28" t="str">
            <v>Charger</v>
          </cell>
          <cell r="G28" t="str">
            <v>Wall charger</v>
          </cell>
          <cell r="H28" t="str">
            <v>35W</v>
          </cell>
          <cell r="I28">
            <v>4</v>
          </cell>
          <cell r="P28">
            <v>4</v>
          </cell>
          <cell r="R28" t="str">
            <v>QCPD35WATT</v>
          </cell>
          <cell r="S28">
            <v>4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B28">
            <v>4</v>
          </cell>
        </row>
        <row r="29">
          <cell r="D29" t="str">
            <v>N.00732690</v>
          </cell>
          <cell r="E29" t="str">
            <v>Quikcell 35W PD A+C Dual Ports Wall Charger White</v>
          </cell>
          <cell r="F29" t="str">
            <v>Charger</v>
          </cell>
          <cell r="G29" t="str">
            <v>Wall charger</v>
          </cell>
          <cell r="H29" t="str">
            <v>35W</v>
          </cell>
          <cell r="I29">
            <v>804</v>
          </cell>
          <cell r="J29">
            <v>316</v>
          </cell>
          <cell r="K29">
            <v>4607</v>
          </cell>
          <cell r="L29">
            <v>14</v>
          </cell>
          <cell r="M29">
            <v>2381</v>
          </cell>
          <cell r="N29">
            <v>2673</v>
          </cell>
          <cell r="O29">
            <v>2451</v>
          </cell>
          <cell r="P29">
            <v>13246</v>
          </cell>
          <cell r="R29" t="str">
            <v>QCPD35W-WTATT</v>
          </cell>
          <cell r="S29">
            <v>804</v>
          </cell>
          <cell r="T29">
            <v>316</v>
          </cell>
          <cell r="U29">
            <v>4607</v>
          </cell>
          <cell r="V29">
            <v>14</v>
          </cell>
          <cell r="W29">
            <v>2381</v>
          </cell>
          <cell r="X29">
            <v>2673</v>
          </cell>
          <cell r="Y29">
            <v>2451</v>
          </cell>
          <cell r="AB29">
            <v>1435.25</v>
          </cell>
        </row>
        <row r="30">
          <cell r="D30" t="str">
            <v>N.00730320</v>
          </cell>
          <cell r="E30" t="str">
            <v>Quikcell 37W DUAL PORT A+C CAR CHARGER - Black</v>
          </cell>
          <cell r="F30" t="str">
            <v>Charger</v>
          </cell>
          <cell r="G30" t="str">
            <v>Car Charger</v>
          </cell>
          <cell r="H30" t="str">
            <v>37W</v>
          </cell>
          <cell r="I30">
            <v>122</v>
          </cell>
          <cell r="K30">
            <v>196</v>
          </cell>
          <cell r="P30">
            <v>318</v>
          </cell>
          <cell r="R30" t="str">
            <v>QCVPA2005ATT</v>
          </cell>
          <cell r="S30">
            <v>122</v>
          </cell>
          <cell r="T30">
            <v>0</v>
          </cell>
          <cell r="U30">
            <v>196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AB30">
            <v>159</v>
          </cell>
        </row>
        <row r="31">
          <cell r="D31" t="str">
            <v>N.00729150</v>
          </cell>
          <cell r="E31" t="str">
            <v>Quikcell CHARGE &amp; SYNC CABLE MFi Lightning to USB-C - 6ft - Black</v>
          </cell>
          <cell r="F31" t="str">
            <v>Cables</v>
          </cell>
          <cell r="G31" t="str">
            <v>Lightning - Type C</v>
          </cell>
          <cell r="H31" t="str">
            <v>6 ft</v>
          </cell>
          <cell r="R31" t="str">
            <v>QLIGHTC6FTATT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B31">
            <v>0</v>
          </cell>
        </row>
        <row r="32">
          <cell r="D32" t="str">
            <v>N.00729240</v>
          </cell>
          <cell r="E32" t="str">
            <v>Quikcell DUAL PORT WALL CHARGER 1 USB A 12W + USB C PD 20W - 32W</v>
          </cell>
          <cell r="F32" t="str">
            <v>Charger</v>
          </cell>
          <cell r="G32" t="str">
            <v>Wall charger</v>
          </cell>
          <cell r="H32" t="str">
            <v>32 W</v>
          </cell>
          <cell r="R32" t="str">
            <v>QTRC2002ATT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AB32">
            <v>0</v>
          </cell>
        </row>
        <row r="33">
          <cell r="D33" t="str">
            <v>N.00729270</v>
          </cell>
          <cell r="E33" t="str">
            <v>Quikcell PD 25W single port USB-C output</v>
          </cell>
          <cell r="F33" t="str">
            <v>Charger</v>
          </cell>
          <cell r="G33" t="str">
            <v>Wall charger</v>
          </cell>
          <cell r="H33" t="str">
            <v>25W</v>
          </cell>
          <cell r="R33" t="str">
            <v>QTRC2009ATT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B33">
            <v>0</v>
          </cell>
        </row>
        <row r="34">
          <cell r="D34" t="str">
            <v>N.00729360</v>
          </cell>
          <cell r="E34" t="str">
            <v>Quikcell iPhone 13 ICON TINT Transparent Protective Case - Smoke</v>
          </cell>
          <cell r="F34" t="str">
            <v>Cases iPhone</v>
          </cell>
          <cell r="G34" t="str">
            <v>iPhone 13</v>
          </cell>
          <cell r="H34" t="str">
            <v>iPhone 13</v>
          </cell>
          <cell r="R34" t="str">
            <v>TIN2058-MATT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B34">
            <v>0</v>
          </cell>
        </row>
        <row r="35">
          <cell r="D35" t="str">
            <v>N.00729330</v>
          </cell>
          <cell r="E35" t="str">
            <v>Quikcell iPhone 13 ICON TINT Transparent Protective Case - Ice</v>
          </cell>
          <cell r="F35" t="str">
            <v>Cases iPhone</v>
          </cell>
          <cell r="G35" t="str">
            <v>iPhone 13</v>
          </cell>
          <cell r="H35" t="str">
            <v>iPhone 13</v>
          </cell>
          <cell r="R35" t="str">
            <v>TIN2059-MATT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B35">
            <v>0</v>
          </cell>
        </row>
        <row r="36">
          <cell r="D36" t="str">
            <v>N.00735440</v>
          </cell>
          <cell r="E36" t="str">
            <v>Quikcell CHARGE &amp; SYNC CABLE USB-C to USB-C - 3FT - White </v>
          </cell>
          <cell r="F36" t="str">
            <v>Cables</v>
          </cell>
          <cell r="G36" t="str">
            <v>Type C - Type C</v>
          </cell>
          <cell r="H36" t="str">
            <v>3 ft</v>
          </cell>
          <cell r="O36">
            <v>3600</v>
          </cell>
          <cell r="P36">
            <v>3600</v>
          </cell>
          <cell r="R36" t="str">
            <v>QCC3FT-WHTATT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3600</v>
          </cell>
          <cell r="AB36">
            <v>0</v>
          </cell>
        </row>
        <row r="37">
          <cell r="D37" t="str">
            <v>N.00735470</v>
          </cell>
          <cell r="E37" t="str">
            <v>Quikcell CHARGE &amp; SYNC CABLE USB-C to USB-C - 6FT - White </v>
          </cell>
          <cell r="F37" t="str">
            <v>Cables</v>
          </cell>
          <cell r="G37" t="str">
            <v>Type C - Type C</v>
          </cell>
          <cell r="H37" t="str">
            <v>6 ft</v>
          </cell>
          <cell r="O37">
            <v>2250</v>
          </cell>
          <cell r="P37">
            <v>2250</v>
          </cell>
          <cell r="R37" t="str">
            <v>QCC6FT-WHTATT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2250</v>
          </cell>
          <cell r="AB37">
            <v>0</v>
          </cell>
        </row>
        <row r="38">
          <cell r="D38" t="str">
            <v>N.00729660</v>
          </cell>
          <cell r="E38" t="str">
            <v>Speck Wallet for MagSafe® Black iPhone 15 Wallet</v>
          </cell>
          <cell r="F38" t="str">
            <v>Accesories</v>
          </cell>
          <cell r="G38" t="str">
            <v>Click Lock</v>
          </cell>
          <cell r="H38" t="str">
            <v>Wallet</v>
          </cell>
          <cell r="R38" t="str">
            <v>150423-1041ATT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B38">
            <v>0</v>
          </cell>
        </row>
        <row r="39">
          <cell r="D39" t="str">
            <v>N.00729600</v>
          </cell>
          <cell r="E39" t="str">
            <v>Speck Presidio® Perfect-Clear Grip Magsafe® Clicklock™ Clear/Clear/Chrome iPhone 15</v>
          </cell>
          <cell r="F39" t="str">
            <v>Cases iPhone</v>
          </cell>
          <cell r="G39" t="str">
            <v>iPhone 15</v>
          </cell>
          <cell r="H39" t="str">
            <v>iPhone 16e / 15 / 14 / 13</v>
          </cell>
          <cell r="R39" t="str">
            <v>150443-3199ATT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AB39">
            <v>0</v>
          </cell>
        </row>
        <row r="40">
          <cell r="D40" t="str">
            <v>N.00729540</v>
          </cell>
          <cell r="E40" t="str">
            <v>Speck Presidio®2 Grip Magsafe® Clicklock™ Black / Slate Grey iPhone 15 Pro</v>
          </cell>
          <cell r="F40" t="str">
            <v>Cases iPhone</v>
          </cell>
          <cell r="G40" t="str">
            <v>iPhone 15</v>
          </cell>
          <cell r="H40" t="str">
            <v>iPhone 15 Pro</v>
          </cell>
          <cell r="R40" t="str">
            <v>150447-3205ATT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AB40">
            <v>0</v>
          </cell>
        </row>
        <row r="41">
          <cell r="D41" t="str">
            <v>N.00729510</v>
          </cell>
          <cell r="E41" t="str">
            <v>Speck Presidio® Perfect-Clear Grip Magsafe® Clicklock™ Clear/Clear/Chrome iPhone 15 Pro</v>
          </cell>
          <cell r="F41" t="str">
            <v>Cases iPhone</v>
          </cell>
          <cell r="G41" t="str">
            <v>iPhone 15</v>
          </cell>
          <cell r="H41" t="str">
            <v>iPhone 15 Pro</v>
          </cell>
          <cell r="R41" t="str">
            <v>150451-3199ATT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AB41">
            <v>0</v>
          </cell>
        </row>
        <row r="42">
          <cell r="D42" t="str">
            <v>N.00729480</v>
          </cell>
          <cell r="E42" t="str">
            <v>Speck Presidio®2 Grip Magsafe® Clicklock™ Black / Slate Grey iPhone 15 Pro Max</v>
          </cell>
          <cell r="F42" t="str">
            <v>Cases iPhone</v>
          </cell>
          <cell r="G42" t="str">
            <v>iPhone 15</v>
          </cell>
          <cell r="H42" t="str">
            <v>iPhone 15 Pro Max</v>
          </cell>
          <cell r="R42" t="str">
            <v>150463-3205ATT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0</v>
          </cell>
        </row>
        <row r="43">
          <cell r="D43" t="str">
            <v>N.00729450</v>
          </cell>
          <cell r="E43" t="str">
            <v>Speck Presidio® Perfect-Clear Grip Magsafe® Clicklock™ Clear/Clear/Chrome iPhone 15 Pro Max</v>
          </cell>
          <cell r="F43" t="str">
            <v>Cases iPhone</v>
          </cell>
          <cell r="G43" t="str">
            <v>iPhone 15</v>
          </cell>
          <cell r="H43" t="str">
            <v>iPhone 15 Pro Max</v>
          </cell>
          <cell r="R43" t="str">
            <v>150467-3199ATT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B43">
            <v>0</v>
          </cell>
        </row>
        <row r="44">
          <cell r="D44" t="str">
            <v>N.00729570</v>
          </cell>
          <cell r="E44" t="str">
            <v>Speck GemShell® iPhone 15</v>
          </cell>
          <cell r="F44" t="str">
            <v>Cases iPhone</v>
          </cell>
          <cell r="G44" t="str">
            <v>iPhone 15</v>
          </cell>
          <cell r="H44" t="str">
            <v>iPhone 16e / 15 / 14 / 13</v>
          </cell>
          <cell r="R44" t="str">
            <v>150491-5085ATT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B44">
            <v>0</v>
          </cell>
        </row>
        <row r="45">
          <cell r="D45" t="str">
            <v>N.00729630</v>
          </cell>
          <cell r="E45" t="str">
            <v>Speck GemShell® iPhone 15 Plus</v>
          </cell>
          <cell r="F45" t="str">
            <v>Cases iPhone</v>
          </cell>
          <cell r="G45" t="str">
            <v>iPhone 15</v>
          </cell>
          <cell r="H45" t="str">
            <v>iPhone 15 Plus</v>
          </cell>
          <cell r="R45" t="str">
            <v>150509-5085ATT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AB45">
            <v>0</v>
          </cell>
        </row>
        <row r="46">
          <cell r="D46" t="str">
            <v>N.00729960</v>
          </cell>
          <cell r="E46" t="str">
            <v>Speck Tempered Glass iPhone15 Pro</v>
          </cell>
          <cell r="F46" t="str">
            <v>Micas</v>
          </cell>
          <cell r="G46" t="str">
            <v>iPhone 15</v>
          </cell>
          <cell r="H46" t="str">
            <v>iPhone 15 Pro</v>
          </cell>
          <cell r="R46" t="str">
            <v>150596-1212ATT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B46">
            <v>0</v>
          </cell>
        </row>
        <row r="47">
          <cell r="D47" t="str">
            <v>N.00729990</v>
          </cell>
          <cell r="E47" t="str">
            <v>Speck Tempered Glass iPhone15 Pro Max</v>
          </cell>
          <cell r="F47" t="str">
            <v>Micas</v>
          </cell>
          <cell r="G47" t="str">
            <v>iPhone 15</v>
          </cell>
          <cell r="H47" t="str">
            <v>iPhone 15 Pro Max</v>
          </cell>
          <cell r="R47" t="str">
            <v>150598-1212ATT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B47">
            <v>0</v>
          </cell>
        </row>
        <row r="48">
          <cell r="D48" t="str">
            <v>N.00733500</v>
          </cell>
          <cell r="E48" t="str">
            <v>Speck iPhone 16 Presidio Perfect Clear +Cl Clear/Chrome Fini</v>
          </cell>
          <cell r="F48" t="str">
            <v>Bundle</v>
          </cell>
          <cell r="G48" t="str">
            <v>iPhone 16</v>
          </cell>
          <cell r="H48" t="str">
            <v>iPhone 16</v>
          </cell>
          <cell r="R48" t="str">
            <v>150691-3199ATT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B48">
            <v>0</v>
          </cell>
        </row>
        <row r="49">
          <cell r="D49" t="str">
            <v>N.00733590</v>
          </cell>
          <cell r="E49" t="str">
            <v>Speck iPhone 16 Presidio Perfect Clear +Cl Clear/Chrome Fini</v>
          </cell>
          <cell r="F49" t="str">
            <v>Cases iPhone</v>
          </cell>
          <cell r="G49" t="str">
            <v>iPhone 16</v>
          </cell>
          <cell r="H49" t="str">
            <v>iPhone 16</v>
          </cell>
          <cell r="R49" t="str">
            <v>150691-3199ATT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AB49">
            <v>0</v>
          </cell>
        </row>
        <row r="50">
          <cell r="D50" t="str">
            <v>N.00731850</v>
          </cell>
          <cell r="E50" t="str">
            <v>Speck iPhone 16 Gemshell Clear/Clear</v>
          </cell>
          <cell r="F50" t="str">
            <v>Cases iPhone</v>
          </cell>
          <cell r="G50" t="str">
            <v>iPhone 16</v>
          </cell>
          <cell r="H50" t="str">
            <v>iPhone 16</v>
          </cell>
          <cell r="R50" t="str">
            <v>150696-5085ATT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B50">
            <v>0</v>
          </cell>
        </row>
        <row r="51">
          <cell r="D51" t="str">
            <v>N.00731880</v>
          </cell>
          <cell r="E51" t="str">
            <v>Speck iPhone 16 Gemshell Clear/ Platinum Glitter</v>
          </cell>
          <cell r="F51" t="str">
            <v>Cases iPhone</v>
          </cell>
          <cell r="G51" t="str">
            <v>iPhone 16</v>
          </cell>
          <cell r="H51" t="str">
            <v>iPhone 16</v>
          </cell>
          <cell r="R51" t="str">
            <v>150698-9508ATT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AB51">
            <v>0</v>
          </cell>
        </row>
        <row r="52">
          <cell r="D52" t="str">
            <v>N.00731790</v>
          </cell>
          <cell r="E52" t="str">
            <v>Speck iPhone 16 Pro Presidio Perfect Clear +Cl Clear/Chrome Fini</v>
          </cell>
          <cell r="F52" t="str">
            <v>Cases iPhone</v>
          </cell>
          <cell r="G52" t="str">
            <v>iPhone 16</v>
          </cell>
          <cell r="H52" t="str">
            <v>iPhone 16 Pro / iPhone 17</v>
          </cell>
          <cell r="R52" t="str">
            <v>150703-3199ATT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AB52">
            <v>0</v>
          </cell>
        </row>
        <row r="53">
          <cell r="D53" t="str">
            <v>N.00733530</v>
          </cell>
          <cell r="E53" t="str">
            <v>Speck iPhone 16 Pro Presidio Perfect Clear +Cl Clear/Chrome Fini</v>
          </cell>
          <cell r="F53" t="str">
            <v>Bundle</v>
          </cell>
          <cell r="G53" t="str">
            <v>iPhone 16</v>
          </cell>
          <cell r="H53" t="str">
            <v>iPhone 16 Pro / iPhone 17</v>
          </cell>
          <cell r="R53" t="str">
            <v>150703-3199ATT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B53">
            <v>0</v>
          </cell>
        </row>
        <row r="54">
          <cell r="D54" t="str">
            <v>N.00731820</v>
          </cell>
          <cell r="E54" t="str">
            <v>Speck iPhone 16 Pro Presidio Perfect Clear Clear Frosted Black</v>
          </cell>
          <cell r="F54" t="str">
            <v>Cases iPhone</v>
          </cell>
          <cell r="G54" t="str">
            <v>iPhone 16</v>
          </cell>
          <cell r="H54" t="str">
            <v>iPhone 16 Pro / iPhone 17</v>
          </cell>
          <cell r="R54" t="str">
            <v>150703-3258ATT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B54">
            <v>0</v>
          </cell>
        </row>
        <row r="55">
          <cell r="D55" t="str">
            <v>N.00731760</v>
          </cell>
          <cell r="E55" t="str">
            <v>Speck iPhone 16 Pro Presidio Lux +Cl Clear/Clear /Gold Glitter?</v>
          </cell>
          <cell r="F55" t="str">
            <v>Cases iPhone</v>
          </cell>
          <cell r="G55" t="str">
            <v>iPhone 16</v>
          </cell>
          <cell r="H55" t="str">
            <v>iPhone 16 Pro / iPhone 17</v>
          </cell>
          <cell r="R55" t="str">
            <v>150706-9221ATT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AB55">
            <v>0</v>
          </cell>
        </row>
        <row r="56">
          <cell r="D56" t="str">
            <v>N.00731700</v>
          </cell>
          <cell r="E56" t="str">
            <v>Speck iPhone 16 Pro Max Presidio Perfect Clear +Cl Clear/Clear/Chrome Finish/Serene Silver</v>
          </cell>
          <cell r="F56" t="str">
            <v>Cases iPhone</v>
          </cell>
          <cell r="G56" t="str">
            <v>iPhone 16</v>
          </cell>
          <cell r="H56" t="str">
            <v>iPhone 16 Pro Max</v>
          </cell>
          <cell r="R56" t="str">
            <v>150727-3199ATT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AB56">
            <v>0</v>
          </cell>
        </row>
        <row r="57">
          <cell r="D57" t="str">
            <v>N.00733560</v>
          </cell>
          <cell r="E57" t="str">
            <v>Speck iPhone 16 Pro Max Presidio Perfect Clear +Cl Clear/Clear/Chrome Finish/Serene Silver</v>
          </cell>
          <cell r="F57" t="str">
            <v>Bundle</v>
          </cell>
          <cell r="G57" t="str">
            <v>iPhone 16</v>
          </cell>
          <cell r="H57" t="str">
            <v>iPhone 16 Pro Max</v>
          </cell>
          <cell r="R57" t="str">
            <v>150727-3199ATT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AB57">
            <v>0</v>
          </cell>
        </row>
        <row r="58">
          <cell r="D58" t="str">
            <v>N.00731730</v>
          </cell>
          <cell r="E58" t="str">
            <v>Speck iPhone 16 Pro Max Presidio Perfect Clear Clear Frosted Blk</v>
          </cell>
          <cell r="F58" t="str">
            <v>Cases iPhone</v>
          </cell>
          <cell r="G58" t="str">
            <v>iPhone 16</v>
          </cell>
          <cell r="H58" t="str">
            <v>iPhone 16 Pro Max</v>
          </cell>
          <cell r="R58" t="str">
            <v>150727-3258ATT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0</v>
          </cell>
        </row>
        <row r="59">
          <cell r="D59" t="str">
            <v>N.00731670</v>
          </cell>
          <cell r="E59" t="str">
            <v>Speck iPhone 16 Pro Max Presidio Lux +Cl Clear/Gold Glitter</v>
          </cell>
          <cell r="F59" t="str">
            <v>Cases iPhone</v>
          </cell>
          <cell r="G59" t="str">
            <v>iPhone 16</v>
          </cell>
          <cell r="H59" t="str">
            <v>iPhone 16 Pro Max</v>
          </cell>
          <cell r="R59" t="str">
            <v>150730-9221ATT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AB59">
            <v>0</v>
          </cell>
        </row>
        <row r="60">
          <cell r="D60" t="str">
            <v>N.00734100</v>
          </cell>
          <cell r="E60" t="str">
            <v>Speck Presidio Perfect-Clear + MS iPhone 17 Clear</v>
          </cell>
          <cell r="F60" t="str">
            <v>Cases iPhone</v>
          </cell>
          <cell r="G60" t="str">
            <v>iPhone 17</v>
          </cell>
          <cell r="H60" t="str">
            <v>iPhone 17</v>
          </cell>
          <cell r="R60" t="str">
            <v>150954-3240ATT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AB60">
            <v>0</v>
          </cell>
        </row>
        <row r="61">
          <cell r="D61" t="str">
            <v>N.00734220</v>
          </cell>
          <cell r="E61" t="str">
            <v>Speck Presidio2 Grip + MS iPhone 17 Black</v>
          </cell>
          <cell r="F61" t="str">
            <v>Cases iPhone</v>
          </cell>
          <cell r="G61" t="str">
            <v>iPhone 17</v>
          </cell>
          <cell r="H61" t="str">
            <v>iPhone 17</v>
          </cell>
          <cell r="R61" t="str">
            <v>150958-D143ATT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AB61">
            <v>0</v>
          </cell>
        </row>
        <row r="62">
          <cell r="D62" t="str">
            <v>N.00733980</v>
          </cell>
          <cell r="E62" t="str">
            <v>Speck iPhone 17 Presidio Lux +Ms Glitter/Gold Metallic</v>
          </cell>
          <cell r="F62" t="str">
            <v>Cases iPhone</v>
          </cell>
          <cell r="G62" t="str">
            <v>iPhone 17</v>
          </cell>
          <cell r="H62" t="str">
            <v>iPhone 17</v>
          </cell>
          <cell r="R62" t="str">
            <v>150960-9221ATT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B62">
            <v>0</v>
          </cell>
        </row>
        <row r="63">
          <cell r="D63" t="str">
            <v>N.00734160</v>
          </cell>
          <cell r="E63" t="str">
            <v>Speck Presidio Perfect-Clear  iPhone 17 Pro Clear</v>
          </cell>
          <cell r="F63" t="str">
            <v>Cases iPhone</v>
          </cell>
          <cell r="G63" t="str">
            <v>iPhone 17</v>
          </cell>
          <cell r="H63" t="str">
            <v>iPhone 17 Pro</v>
          </cell>
          <cell r="I63">
            <v>2</v>
          </cell>
          <cell r="K63">
            <v>171</v>
          </cell>
          <cell r="M63">
            <v>38</v>
          </cell>
          <cell r="N63">
            <v>226</v>
          </cell>
          <cell r="O63">
            <v>42</v>
          </cell>
          <cell r="P63">
            <v>479</v>
          </cell>
          <cell r="R63" t="str">
            <v>150972-3240ATT</v>
          </cell>
          <cell r="S63">
            <v>2</v>
          </cell>
          <cell r="T63">
            <v>0</v>
          </cell>
          <cell r="U63">
            <v>171</v>
          </cell>
          <cell r="V63">
            <v>0</v>
          </cell>
          <cell r="W63">
            <v>38</v>
          </cell>
          <cell r="X63">
            <v>226</v>
          </cell>
          <cell r="Y63">
            <v>42</v>
          </cell>
          <cell r="AB63">
            <v>86.5</v>
          </cell>
        </row>
        <row r="64">
          <cell r="D64" t="str">
            <v>N.00734280</v>
          </cell>
          <cell r="E64" t="str">
            <v>Speck Presidio2 Grip + MS iPhone 17 Pro Black</v>
          </cell>
          <cell r="F64" t="str">
            <v>Cases iPhone</v>
          </cell>
          <cell r="G64" t="str">
            <v>iPhone 17</v>
          </cell>
          <cell r="H64" t="str">
            <v>iPhone 17 Pro</v>
          </cell>
          <cell r="R64" t="str">
            <v>150976-D143ATT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AB64">
            <v>0</v>
          </cell>
        </row>
        <row r="65">
          <cell r="D65" t="str">
            <v>N.00734040</v>
          </cell>
          <cell r="E65" t="str">
            <v>Speck Presidio Lux iPhone 17 Pro Glitter/Gold</v>
          </cell>
          <cell r="F65" t="str">
            <v>Cases iPhone</v>
          </cell>
          <cell r="G65" t="str">
            <v>iPhone 17</v>
          </cell>
          <cell r="H65" t="str">
            <v>iPhone 17 Pro</v>
          </cell>
          <cell r="R65" t="str">
            <v>150978-9221ATT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AB65">
            <v>0</v>
          </cell>
        </row>
        <row r="66">
          <cell r="D66" t="str">
            <v>N.00734190</v>
          </cell>
          <cell r="E66" t="str">
            <v>Speck Presidio Perfect-Clear  iPhone 17 Pro Max Clear</v>
          </cell>
          <cell r="F66" t="str">
            <v>Cases iPhone</v>
          </cell>
          <cell r="G66" t="str">
            <v>iPhone 17</v>
          </cell>
          <cell r="H66" t="str">
            <v>iPhone 17 Pro Max</v>
          </cell>
          <cell r="I66">
            <v>2</v>
          </cell>
          <cell r="K66">
            <v>449</v>
          </cell>
          <cell r="M66">
            <v>166</v>
          </cell>
          <cell r="O66">
            <v>198</v>
          </cell>
          <cell r="P66">
            <v>815</v>
          </cell>
          <cell r="R66" t="str">
            <v>150981-3240ATT</v>
          </cell>
          <cell r="S66">
            <v>2</v>
          </cell>
          <cell r="T66">
            <v>0</v>
          </cell>
          <cell r="U66">
            <v>449</v>
          </cell>
          <cell r="V66">
            <v>0</v>
          </cell>
          <cell r="W66">
            <v>166</v>
          </cell>
          <cell r="X66">
            <v>0</v>
          </cell>
          <cell r="Y66">
            <v>198</v>
          </cell>
          <cell r="AB66">
            <v>225.5</v>
          </cell>
        </row>
        <row r="67">
          <cell r="D67" t="str">
            <v>N.00734190</v>
          </cell>
          <cell r="E67" t="str">
            <v>Speck Presidio2 + MS iPhone 17 Pro Max Black/Slate Grey/White</v>
          </cell>
          <cell r="F67" t="str">
            <v>Cases iPhone</v>
          </cell>
          <cell r="G67" t="str">
            <v>iPhone 17</v>
          </cell>
          <cell r="H67" t="str">
            <v>iPhone 17 Pro Max</v>
          </cell>
          <cell r="N67">
            <v>96</v>
          </cell>
          <cell r="P67">
            <v>96</v>
          </cell>
          <cell r="R67" t="str">
            <v>150984-D143ATT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96</v>
          </cell>
          <cell r="Y67">
            <v>0</v>
          </cell>
          <cell r="AB67">
            <v>0</v>
          </cell>
        </row>
        <row r="68">
          <cell r="D68" t="str">
            <v>N.00734310</v>
          </cell>
          <cell r="E68" t="str">
            <v>Speck Presidio2 Grip + MS iPhone 17 Pro Max Black</v>
          </cell>
          <cell r="F68" t="str">
            <v>Cases iPhone</v>
          </cell>
          <cell r="G68" t="str">
            <v>iPhone 17</v>
          </cell>
          <cell r="H68" t="str">
            <v>iPhone 17 Pro Max</v>
          </cell>
          <cell r="R68" t="str">
            <v>150985-D143ATT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B68">
            <v>0</v>
          </cell>
        </row>
        <row r="69">
          <cell r="D69" t="str">
            <v>N.00734190</v>
          </cell>
          <cell r="E69" t="str">
            <v>Speck Presidio2 Grip iPhone 17 Pro Max Black</v>
          </cell>
          <cell r="F69" t="str">
            <v>Cases iPhone</v>
          </cell>
          <cell r="G69" t="str">
            <v>iPhone 17</v>
          </cell>
          <cell r="H69" t="str">
            <v>iPhone 17 Pro Max</v>
          </cell>
          <cell r="N69">
            <v>278</v>
          </cell>
          <cell r="P69">
            <v>278</v>
          </cell>
          <cell r="R69" t="str">
            <v>150986-D143ATT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278</v>
          </cell>
          <cell r="Y69">
            <v>0</v>
          </cell>
          <cell r="AB69">
            <v>0</v>
          </cell>
        </row>
        <row r="70">
          <cell r="D70" t="str">
            <v>N.00734070</v>
          </cell>
          <cell r="E70" t="str">
            <v>Speck Presidio Lux iPhone 17 Pro Max Glitter/Gold</v>
          </cell>
          <cell r="F70" t="str">
            <v>Cases iPhone</v>
          </cell>
          <cell r="G70" t="str">
            <v>iPhone 17</v>
          </cell>
          <cell r="H70" t="str">
            <v>iPhone 17 Pro Max</v>
          </cell>
          <cell r="R70" t="str">
            <v>150987-9221ATT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B70">
            <v>0</v>
          </cell>
        </row>
        <row r="71">
          <cell r="D71" t="str">
            <v>N.00734190</v>
          </cell>
          <cell r="E71" t="str">
            <v>Speck Presidio Lux iPhone 17 Pro Max Glitter/Gold</v>
          </cell>
          <cell r="F71" t="str">
            <v>Cases iPhone</v>
          </cell>
          <cell r="G71" t="str">
            <v>iPhone 17</v>
          </cell>
          <cell r="H71" t="str">
            <v>iPhone 17 Pro Max</v>
          </cell>
          <cell r="N71">
            <v>135</v>
          </cell>
          <cell r="P71">
            <v>135</v>
          </cell>
          <cell r="R71" t="str">
            <v>150987-9221ATT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135</v>
          </cell>
          <cell r="Y71">
            <v>0</v>
          </cell>
          <cell r="AB71">
            <v>0</v>
          </cell>
        </row>
        <row r="72">
          <cell r="D72" t="str">
            <v>N.00734190</v>
          </cell>
          <cell r="E72" t="str">
            <v>Speck Presidio Perfect-Clear  iPhone 17 Pro Max Clear</v>
          </cell>
          <cell r="F72" t="str">
            <v>Cases iPhone</v>
          </cell>
          <cell r="G72" t="str">
            <v>iPhone</v>
          </cell>
          <cell r="H72" t="str">
            <v>iPhone 17 Pro Max</v>
          </cell>
          <cell r="M72">
            <v>136</v>
          </cell>
          <cell r="P72">
            <v>136</v>
          </cell>
          <cell r="R72" t="str">
            <v>150983-3199ATT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136</v>
          </cell>
          <cell r="X72">
            <v>0</v>
          </cell>
          <cell r="Y72">
            <v>0</v>
          </cell>
          <cell r="AB72">
            <v>0</v>
          </cell>
        </row>
        <row r="73">
          <cell r="D73" t="str">
            <v>N.00734190</v>
          </cell>
          <cell r="E73" t="str">
            <v>Speck Presidio Perfect-Clear  iPhone 17 Pro Max Clear</v>
          </cell>
          <cell r="F73" t="str">
            <v>Cases iPhone</v>
          </cell>
          <cell r="G73" t="str">
            <v>iPhone 17</v>
          </cell>
          <cell r="H73" t="str">
            <v>iPhone 17 Pro Max</v>
          </cell>
          <cell r="K73">
            <v>348</v>
          </cell>
          <cell r="P73">
            <v>348</v>
          </cell>
          <cell r="R73" t="str">
            <v>150983-3199ATT</v>
          </cell>
          <cell r="S73">
            <v>0</v>
          </cell>
          <cell r="T73">
            <v>0</v>
          </cell>
          <cell r="U73">
            <v>348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B73">
            <v>348</v>
          </cell>
        </row>
        <row r="74">
          <cell r="D74" t="str">
            <v>N.00731610</v>
          </cell>
          <cell r="E74" t="str">
            <v>Tech21 EvoCrystal w/MagSafe for iPhone 16  - Black</v>
          </cell>
          <cell r="F74" t="str">
            <v>Cases iPhone</v>
          </cell>
          <cell r="G74" t="str">
            <v>iPhone 16</v>
          </cell>
          <cell r="H74" t="str">
            <v>iPhone 16</v>
          </cell>
          <cell r="R74" t="str">
            <v>T21-10857ATT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B74">
            <v>0</v>
          </cell>
        </row>
        <row r="75">
          <cell r="D75" t="str">
            <v>N.00731640</v>
          </cell>
          <cell r="E75" t="str">
            <v>Tech21 EvoCrystal w/MagSafe for iPhone 16 - Pink</v>
          </cell>
          <cell r="F75" t="str">
            <v>Cases iPhone</v>
          </cell>
          <cell r="G75" t="str">
            <v>iPhone 16</v>
          </cell>
          <cell r="H75" t="str">
            <v>iPhone 16</v>
          </cell>
          <cell r="R75" t="str">
            <v>T21-10860ATT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B75">
            <v>0</v>
          </cell>
        </row>
        <row r="76">
          <cell r="D76" t="str">
            <v>N.00731580</v>
          </cell>
          <cell r="E76" t="str">
            <v>Tech21 EvoCrystal w/MagSafe for iPhone 16 Pro  - Black</v>
          </cell>
          <cell r="F76" t="str">
            <v>Cases iPhone</v>
          </cell>
          <cell r="G76" t="str">
            <v>iPhone 16</v>
          </cell>
          <cell r="H76" t="str">
            <v>iPhone 16 Pro / iPhone 17</v>
          </cell>
          <cell r="R76" t="str">
            <v>T21-10975ATT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B76">
            <v>0</v>
          </cell>
        </row>
        <row r="77">
          <cell r="D77" t="str">
            <v>N.00731550</v>
          </cell>
          <cell r="E77" t="str">
            <v>Tech21 EvoCrystal w/MagSafe for iPhone 16 Pro  - Pink</v>
          </cell>
          <cell r="F77" t="str">
            <v>Cases iPhone</v>
          </cell>
          <cell r="G77" t="str">
            <v>iPhone 16</v>
          </cell>
          <cell r="H77" t="str">
            <v>iPhone 16 Pro / iPhone 17</v>
          </cell>
          <cell r="R77" t="str">
            <v>T21-10978ATT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B77">
            <v>0</v>
          </cell>
        </row>
        <row r="78">
          <cell r="D78" t="str">
            <v>N.00731520</v>
          </cell>
          <cell r="E78" t="str">
            <v>Tech21 EvoCrystal w/MagSafe for iPhone 16 Pro Max - Black</v>
          </cell>
          <cell r="F78" t="str">
            <v>Cases iPhone</v>
          </cell>
          <cell r="G78" t="str">
            <v>iPhone 16</v>
          </cell>
          <cell r="H78" t="str">
            <v>iPhone 16 Pro Max</v>
          </cell>
          <cell r="R78" t="str">
            <v>T21-11034ATT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AB78">
            <v>0</v>
          </cell>
        </row>
        <row r="79">
          <cell r="D79" t="str">
            <v>N.00731490</v>
          </cell>
          <cell r="E79" t="str">
            <v>Tech21 EvoCrystal w/MagSafe for iPhone 16 Pro Max - Pink</v>
          </cell>
          <cell r="F79" t="str">
            <v>Cases iPhone</v>
          </cell>
          <cell r="G79" t="str">
            <v>iPhone 16</v>
          </cell>
          <cell r="H79" t="str">
            <v>iPhone 16 Pro Max</v>
          </cell>
          <cell r="R79" t="str">
            <v>T21-11037ATT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B79">
            <v>0</v>
          </cell>
        </row>
        <row r="80">
          <cell r="D80" t="str">
            <v>N.00734190</v>
          </cell>
          <cell r="E80" t="str">
            <v>Tech21 EvoClear +MS  iPhone 17 Pro Max Clear</v>
          </cell>
          <cell r="F80" t="str">
            <v>Cases iPhone</v>
          </cell>
          <cell r="G80" t="str">
            <v>iPhone 17</v>
          </cell>
          <cell r="H80" t="str">
            <v>iPhone 17 Pro Max</v>
          </cell>
          <cell r="N80">
            <v>148</v>
          </cell>
          <cell r="P80">
            <v>148</v>
          </cell>
          <cell r="R80" t="str">
            <v>T21-11334ATT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148</v>
          </cell>
          <cell r="Y80">
            <v>0</v>
          </cell>
          <cell r="AB80">
            <v>0</v>
          </cell>
        </row>
        <row r="81">
          <cell r="D81">
            <v>229044</v>
          </cell>
          <cell r="E81" t="str">
            <v>Speck Presidio® Perfect-Clear Grip Magsafe® Clicklock™ Clear/Clear/Chrome iPhone 15</v>
          </cell>
          <cell r="F81" t="str">
            <v>Cases iPhone</v>
          </cell>
          <cell r="G81" t="str">
            <v>iPhone</v>
          </cell>
          <cell r="H81" t="str">
            <v>iPhone 16e / 15 / 14 / 13</v>
          </cell>
          <cell r="L81">
            <v>300</v>
          </cell>
          <cell r="P81">
            <v>300</v>
          </cell>
          <cell r="R81" t="str">
            <v>150443-3199Coppel</v>
          </cell>
          <cell r="S81">
            <v>0</v>
          </cell>
          <cell r="T81">
            <v>0</v>
          </cell>
          <cell r="U81">
            <v>0</v>
          </cell>
          <cell r="V81">
            <v>300</v>
          </cell>
          <cell r="W81">
            <v>0</v>
          </cell>
          <cell r="X81">
            <v>0</v>
          </cell>
          <cell r="Y81">
            <v>0</v>
          </cell>
          <cell r="AB81">
            <v>300</v>
          </cell>
        </row>
        <row r="82">
          <cell r="D82">
            <v>228969</v>
          </cell>
          <cell r="E82" t="str">
            <v>Speck iPhone 16 Gemshell Grip +Ms Clear/Clear</v>
          </cell>
          <cell r="F82" t="str">
            <v>Cases iPhone</v>
          </cell>
          <cell r="G82" t="str">
            <v>iPhone</v>
          </cell>
          <cell r="H82" t="str">
            <v>iPhone 16</v>
          </cell>
          <cell r="L82">
            <v>650</v>
          </cell>
          <cell r="P82">
            <v>650</v>
          </cell>
          <cell r="R82" t="str">
            <v>150697-5085Coppel</v>
          </cell>
          <cell r="S82">
            <v>0</v>
          </cell>
          <cell r="T82">
            <v>0</v>
          </cell>
          <cell r="U82">
            <v>0</v>
          </cell>
          <cell r="V82">
            <v>650</v>
          </cell>
          <cell r="W82">
            <v>0</v>
          </cell>
          <cell r="X82">
            <v>0</v>
          </cell>
          <cell r="Y82">
            <v>0</v>
          </cell>
          <cell r="AB82">
            <v>650</v>
          </cell>
        </row>
        <row r="83">
          <cell r="D83">
            <v>228994</v>
          </cell>
          <cell r="E83" t="str">
            <v>Speck Presidio2 Grip iPhone 17 Pro Max Black</v>
          </cell>
          <cell r="F83" t="str">
            <v>Cases iPhone</v>
          </cell>
          <cell r="G83" t="str">
            <v>iPhone</v>
          </cell>
          <cell r="H83" t="str">
            <v>iPhone 17 Pro Max</v>
          </cell>
          <cell r="L83">
            <v>260</v>
          </cell>
          <cell r="P83">
            <v>260</v>
          </cell>
          <cell r="R83" t="str">
            <v>150986-D143Coppel</v>
          </cell>
          <cell r="S83">
            <v>0</v>
          </cell>
          <cell r="T83">
            <v>0</v>
          </cell>
          <cell r="U83">
            <v>0</v>
          </cell>
          <cell r="V83">
            <v>260</v>
          </cell>
          <cell r="W83">
            <v>0</v>
          </cell>
          <cell r="X83">
            <v>0</v>
          </cell>
          <cell r="Y83">
            <v>0</v>
          </cell>
          <cell r="AB83">
            <v>260</v>
          </cell>
        </row>
        <row r="84">
          <cell r="D84">
            <v>228977</v>
          </cell>
          <cell r="E84" t="str">
            <v>Speck Presidio Perfect-Clear Grip + Cl Clear/Clear/Silver Iphone 17 Pro Max</v>
          </cell>
          <cell r="F84" t="str">
            <v>Cases iPhone</v>
          </cell>
          <cell r="G84" t="str">
            <v>iPhone</v>
          </cell>
          <cell r="H84" t="str">
            <v>iPhone 17 Pro Max</v>
          </cell>
          <cell r="L84">
            <v>260</v>
          </cell>
          <cell r="P84">
            <v>260</v>
          </cell>
          <cell r="R84" t="str">
            <v>150983-3199Coppel</v>
          </cell>
          <cell r="S84">
            <v>0</v>
          </cell>
          <cell r="T84">
            <v>0</v>
          </cell>
          <cell r="U84">
            <v>0</v>
          </cell>
          <cell r="V84">
            <v>260</v>
          </cell>
          <cell r="W84">
            <v>0</v>
          </cell>
          <cell r="X84">
            <v>0</v>
          </cell>
          <cell r="Y84">
            <v>0</v>
          </cell>
          <cell r="AB84">
            <v>260</v>
          </cell>
        </row>
        <row r="85">
          <cell r="D85">
            <v>855848007366</v>
          </cell>
          <cell r="E85" t="str">
            <v>Nomad Sport Band - 45mm | Ultra Orange</v>
          </cell>
          <cell r="F85" t="str">
            <v>Straps</v>
          </cell>
          <cell r="G85" t="str">
            <v>Apple Watch</v>
          </cell>
          <cell r="H85" t="str">
            <v>49/45/44/42 mm</v>
          </cell>
          <cell r="I85">
            <v>1</v>
          </cell>
          <cell r="J85">
            <v>162</v>
          </cell>
          <cell r="K85">
            <v>239</v>
          </cell>
          <cell r="L85">
            <v>106</v>
          </cell>
          <cell r="M85">
            <v>174</v>
          </cell>
          <cell r="N85">
            <v>66</v>
          </cell>
          <cell r="O85">
            <v>72</v>
          </cell>
          <cell r="P85">
            <v>820</v>
          </cell>
          <cell r="R85" t="str">
            <v>NM00736685iShop</v>
          </cell>
          <cell r="S85">
            <v>1</v>
          </cell>
          <cell r="T85">
            <v>162</v>
          </cell>
          <cell r="U85">
            <v>239</v>
          </cell>
          <cell r="V85">
            <v>106</v>
          </cell>
          <cell r="W85">
            <v>174</v>
          </cell>
          <cell r="X85">
            <v>66</v>
          </cell>
          <cell r="Y85">
            <v>72</v>
          </cell>
          <cell r="AB85">
            <v>127</v>
          </cell>
        </row>
        <row r="86">
          <cell r="D86">
            <v>856500011110</v>
          </cell>
          <cell r="E86" t="str">
            <v>Nomad Sport Band - 49/45/44/42mm White FKM V2</v>
          </cell>
          <cell r="F86" t="str">
            <v>Straps</v>
          </cell>
          <cell r="G86" t="str">
            <v>Apple Watch</v>
          </cell>
          <cell r="H86" t="str">
            <v>49/45/44/42 mm</v>
          </cell>
          <cell r="R86" t="str">
            <v>NM01111085iShop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>
            <v>0</v>
          </cell>
        </row>
        <row r="87">
          <cell r="D87">
            <v>856504011284</v>
          </cell>
          <cell r="E87" t="str">
            <v>Modern Leather Case - Airpods Pro 3 | Rustic Brown | Horween</v>
          </cell>
          <cell r="F87" t="str">
            <v>Cases Airpods</v>
          </cell>
          <cell r="G87" t="str">
            <v>Airpods</v>
          </cell>
          <cell r="H87" t="str">
            <v>Airpods Pro 3</v>
          </cell>
          <cell r="I87">
            <v>214</v>
          </cell>
          <cell r="J87">
            <v>97</v>
          </cell>
          <cell r="K87">
            <v>121</v>
          </cell>
          <cell r="L87">
            <v>51</v>
          </cell>
          <cell r="M87">
            <v>107</v>
          </cell>
          <cell r="N87">
            <v>77</v>
          </cell>
          <cell r="O87">
            <v>29</v>
          </cell>
          <cell r="P87">
            <v>696</v>
          </cell>
          <cell r="R87" t="str">
            <v>NM011284858iShop</v>
          </cell>
          <cell r="S87">
            <v>214</v>
          </cell>
          <cell r="T87">
            <v>97</v>
          </cell>
          <cell r="U87">
            <v>121</v>
          </cell>
          <cell r="V87">
            <v>51</v>
          </cell>
          <cell r="W87">
            <v>107</v>
          </cell>
          <cell r="X87">
            <v>77</v>
          </cell>
          <cell r="Y87">
            <v>29</v>
          </cell>
          <cell r="AB87">
            <v>120.75</v>
          </cell>
        </row>
        <row r="88">
          <cell r="D88">
            <v>856504011291</v>
          </cell>
          <cell r="E88" t="str">
            <v>Modern Leather Case - Airpods Pro 3 | Black | Horween</v>
          </cell>
          <cell r="F88" t="str">
            <v>Cases Airpods</v>
          </cell>
          <cell r="G88" t="str">
            <v>Airpods</v>
          </cell>
          <cell r="H88" t="str">
            <v>Airpods Pro 3</v>
          </cell>
          <cell r="I88">
            <v>221</v>
          </cell>
          <cell r="J88">
            <v>137</v>
          </cell>
          <cell r="K88">
            <v>177</v>
          </cell>
          <cell r="L88">
            <v>62</v>
          </cell>
          <cell r="M88">
            <v>168</v>
          </cell>
          <cell r="N88">
            <v>76</v>
          </cell>
          <cell r="O88">
            <v>56</v>
          </cell>
          <cell r="P88">
            <v>897</v>
          </cell>
          <cell r="R88" t="str">
            <v>NM011291858iShop</v>
          </cell>
          <cell r="S88">
            <v>221</v>
          </cell>
          <cell r="T88">
            <v>137</v>
          </cell>
          <cell r="U88">
            <v>177</v>
          </cell>
          <cell r="V88">
            <v>62</v>
          </cell>
          <cell r="W88">
            <v>168</v>
          </cell>
          <cell r="X88">
            <v>76</v>
          </cell>
          <cell r="Y88">
            <v>56</v>
          </cell>
          <cell r="AB88">
            <v>149.25</v>
          </cell>
        </row>
        <row r="89">
          <cell r="D89">
            <v>856500011332</v>
          </cell>
          <cell r="E89" t="str">
            <v>Nomad Sport Band - 45/44mm/42mm | M/L | Marine Blue | FKM | V2</v>
          </cell>
          <cell r="F89" t="str">
            <v>Straps</v>
          </cell>
          <cell r="G89" t="str">
            <v>Apple Watch</v>
          </cell>
          <cell r="H89" t="str">
            <v>49/45/44/42 mm</v>
          </cell>
          <cell r="R89" t="str">
            <v>NM01133285iShop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>
            <v>0</v>
          </cell>
        </row>
        <row r="90">
          <cell r="D90">
            <v>856500013589</v>
          </cell>
          <cell r="E90" t="str">
            <v>Nomad Rocky Point Band - 45mm | Atlantic</v>
          </cell>
          <cell r="F90" t="str">
            <v>Straps</v>
          </cell>
          <cell r="G90" t="str">
            <v>Apple Watch</v>
          </cell>
          <cell r="H90" t="str">
            <v>49/45/44 mm</v>
          </cell>
          <cell r="I90">
            <v>0</v>
          </cell>
          <cell r="P90">
            <v>0</v>
          </cell>
          <cell r="R90" t="str">
            <v>NM013589858iShop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B90">
            <v>0</v>
          </cell>
        </row>
        <row r="91">
          <cell r="D91">
            <v>856500013596</v>
          </cell>
          <cell r="E91" t="str">
            <v>Nomad Rocky Point Band - 45mm | Storm</v>
          </cell>
          <cell r="F91" t="str">
            <v>Straps</v>
          </cell>
          <cell r="G91" t="str">
            <v>Apple Watch</v>
          </cell>
          <cell r="H91" t="str">
            <v>49/45/44 mm</v>
          </cell>
          <cell r="I91">
            <v>0</v>
          </cell>
          <cell r="P91">
            <v>0</v>
          </cell>
          <cell r="R91" t="str">
            <v>NM013596858iShop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AB91">
            <v>0</v>
          </cell>
        </row>
        <row r="92">
          <cell r="D92">
            <v>856500013602</v>
          </cell>
          <cell r="E92" t="str">
            <v>Nomad Rocky Point Band - 45mm | Sol</v>
          </cell>
          <cell r="F92" t="str">
            <v>Straps</v>
          </cell>
          <cell r="G92" t="str">
            <v>Apple Watch</v>
          </cell>
          <cell r="H92" t="str">
            <v>49/45/44 mm</v>
          </cell>
          <cell r="I92">
            <v>0</v>
          </cell>
          <cell r="J92">
            <v>0</v>
          </cell>
          <cell r="N92">
            <v>0</v>
          </cell>
          <cell r="O92">
            <v>0</v>
          </cell>
          <cell r="P92">
            <v>0</v>
          </cell>
          <cell r="R92" t="str">
            <v>NM013602858iShop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B92">
            <v>0</v>
          </cell>
        </row>
        <row r="93">
          <cell r="D93">
            <v>856504014278</v>
          </cell>
          <cell r="E93" t="str">
            <v>Nomad Modern Leather Case - iPhone 17 Pro Max | Brown | Nomad Leather</v>
          </cell>
          <cell r="F93" t="str">
            <v>Cases iPhone</v>
          </cell>
          <cell r="G93" t="str">
            <v>iPhone 17</v>
          </cell>
          <cell r="H93" t="str">
            <v>iPhone 17 Pro Max</v>
          </cell>
          <cell r="I93">
            <v>101</v>
          </cell>
          <cell r="J93">
            <v>155</v>
          </cell>
          <cell r="K93">
            <v>185</v>
          </cell>
          <cell r="L93">
            <v>56</v>
          </cell>
          <cell r="M93">
            <v>100</v>
          </cell>
          <cell r="N93">
            <v>66</v>
          </cell>
          <cell r="O93">
            <v>74</v>
          </cell>
          <cell r="P93">
            <v>737</v>
          </cell>
          <cell r="R93" t="str">
            <v>NM014278858iShop</v>
          </cell>
          <cell r="S93">
            <v>101</v>
          </cell>
          <cell r="T93">
            <v>155</v>
          </cell>
          <cell r="U93">
            <v>185</v>
          </cell>
          <cell r="V93">
            <v>56</v>
          </cell>
          <cell r="W93">
            <v>100</v>
          </cell>
          <cell r="X93">
            <v>66</v>
          </cell>
          <cell r="Y93">
            <v>74</v>
          </cell>
          <cell r="AB93">
            <v>124.25</v>
          </cell>
        </row>
        <row r="94">
          <cell r="D94">
            <v>856504014285</v>
          </cell>
          <cell r="E94" t="str">
            <v>Nomad Modern Leather Case - iPhone 17 Pro Max | Black | Nomad Leather</v>
          </cell>
          <cell r="F94" t="str">
            <v>Cases iPhone</v>
          </cell>
          <cell r="G94" t="str">
            <v>iPhone 17</v>
          </cell>
          <cell r="H94" t="str">
            <v>iPhone 17 Pro Max</v>
          </cell>
          <cell r="I94">
            <v>152</v>
          </cell>
          <cell r="J94">
            <v>1</v>
          </cell>
          <cell r="K94">
            <v>218</v>
          </cell>
          <cell r="L94">
            <v>59</v>
          </cell>
          <cell r="M94">
            <v>117</v>
          </cell>
          <cell r="N94">
            <v>49</v>
          </cell>
          <cell r="O94">
            <v>96</v>
          </cell>
          <cell r="P94">
            <v>692</v>
          </cell>
          <cell r="R94" t="str">
            <v>NM014285858iShop</v>
          </cell>
          <cell r="S94">
            <v>152</v>
          </cell>
          <cell r="T94">
            <v>1</v>
          </cell>
          <cell r="U94">
            <v>218</v>
          </cell>
          <cell r="V94">
            <v>59</v>
          </cell>
          <cell r="W94">
            <v>117</v>
          </cell>
          <cell r="X94">
            <v>49</v>
          </cell>
          <cell r="Y94">
            <v>96</v>
          </cell>
          <cell r="AB94">
            <v>107.5</v>
          </cell>
        </row>
        <row r="95">
          <cell r="D95">
            <v>856504014322</v>
          </cell>
          <cell r="E95" t="str">
            <v>Nomad Modern Leather Case - iPhone 17 Pro | Brown | Nomad Leather</v>
          </cell>
          <cell r="F95" t="str">
            <v>Cases iPhone</v>
          </cell>
          <cell r="G95" t="str">
            <v>iPhone 17</v>
          </cell>
          <cell r="H95" t="str">
            <v>iPhone 17 Pro</v>
          </cell>
          <cell r="I95">
            <v>40</v>
          </cell>
          <cell r="J95">
            <v>3</v>
          </cell>
          <cell r="K95">
            <v>8</v>
          </cell>
          <cell r="L95">
            <v>17</v>
          </cell>
          <cell r="M95">
            <v>56</v>
          </cell>
          <cell r="N95">
            <v>22</v>
          </cell>
          <cell r="O95">
            <v>27</v>
          </cell>
          <cell r="P95">
            <v>173</v>
          </cell>
          <cell r="R95" t="str">
            <v>NM014322858iShop</v>
          </cell>
          <cell r="S95">
            <v>40</v>
          </cell>
          <cell r="T95">
            <v>3</v>
          </cell>
          <cell r="U95">
            <v>8</v>
          </cell>
          <cell r="V95">
            <v>17</v>
          </cell>
          <cell r="W95">
            <v>56</v>
          </cell>
          <cell r="X95">
            <v>22</v>
          </cell>
          <cell r="Y95">
            <v>27</v>
          </cell>
          <cell r="AB95">
            <v>17</v>
          </cell>
        </row>
        <row r="96">
          <cell r="D96">
            <v>856504014339</v>
          </cell>
          <cell r="E96" t="str">
            <v>Nomad Modern Leather Case - iPhone 17 Pro | Black | Nomad Leather</v>
          </cell>
          <cell r="F96" t="str">
            <v>Cases iPhone</v>
          </cell>
          <cell r="G96" t="str">
            <v>iPhone 17</v>
          </cell>
          <cell r="H96" t="str">
            <v>iPhone 17 Pro</v>
          </cell>
          <cell r="I96">
            <v>59</v>
          </cell>
          <cell r="J96">
            <v>82</v>
          </cell>
          <cell r="K96">
            <v>24</v>
          </cell>
          <cell r="L96">
            <v>10</v>
          </cell>
          <cell r="M96">
            <v>71</v>
          </cell>
          <cell r="N96">
            <v>14</v>
          </cell>
          <cell r="O96">
            <v>50</v>
          </cell>
          <cell r="P96">
            <v>310</v>
          </cell>
          <cell r="R96" t="str">
            <v>NM014339858iShop</v>
          </cell>
          <cell r="S96">
            <v>59</v>
          </cell>
          <cell r="T96">
            <v>82</v>
          </cell>
          <cell r="U96">
            <v>24</v>
          </cell>
          <cell r="V96">
            <v>10</v>
          </cell>
          <cell r="W96">
            <v>71</v>
          </cell>
          <cell r="X96">
            <v>14</v>
          </cell>
          <cell r="Y96">
            <v>50</v>
          </cell>
          <cell r="AB96">
            <v>43.75</v>
          </cell>
        </row>
        <row r="97">
          <cell r="D97">
            <v>856504014803</v>
          </cell>
          <cell r="E97" t="str">
            <v>Nomad Rocky Point Band - 46mm/49mm | Storm | Black Hardware</v>
          </cell>
          <cell r="F97" t="str">
            <v>Straps</v>
          </cell>
          <cell r="G97" t="str">
            <v>Apple Watch</v>
          </cell>
          <cell r="H97" t="str">
            <v>49/45/44/42 mm</v>
          </cell>
          <cell r="J97">
            <v>171</v>
          </cell>
          <cell r="K97">
            <v>154</v>
          </cell>
          <cell r="L97">
            <v>92</v>
          </cell>
          <cell r="M97">
            <v>171</v>
          </cell>
          <cell r="N97">
            <v>6</v>
          </cell>
          <cell r="O97">
            <v>78</v>
          </cell>
          <cell r="P97">
            <v>672</v>
          </cell>
          <cell r="R97" t="str">
            <v>NM014803858iShop</v>
          </cell>
          <cell r="S97">
            <v>0</v>
          </cell>
          <cell r="T97">
            <v>171</v>
          </cell>
          <cell r="U97">
            <v>154</v>
          </cell>
          <cell r="V97">
            <v>92</v>
          </cell>
          <cell r="W97">
            <v>171</v>
          </cell>
          <cell r="X97">
            <v>6</v>
          </cell>
          <cell r="Y97">
            <v>78</v>
          </cell>
          <cell r="AB97">
            <v>139</v>
          </cell>
        </row>
        <row r="98">
          <cell r="D98">
            <v>856504014827</v>
          </cell>
          <cell r="E98" t="str">
            <v>Nomad Rocky Point Band - 46mm/49mm | Atlantic | Black Hardware</v>
          </cell>
          <cell r="F98" t="str">
            <v>Straps</v>
          </cell>
          <cell r="G98" t="str">
            <v>Apple Watch</v>
          </cell>
          <cell r="H98" t="str">
            <v>49/45/44/42 mm</v>
          </cell>
          <cell r="J98">
            <v>154</v>
          </cell>
          <cell r="K98">
            <v>77</v>
          </cell>
          <cell r="L98">
            <v>0</v>
          </cell>
          <cell r="M98">
            <v>82</v>
          </cell>
          <cell r="N98">
            <v>35</v>
          </cell>
          <cell r="O98">
            <v>49</v>
          </cell>
          <cell r="P98">
            <v>397</v>
          </cell>
          <cell r="R98" t="str">
            <v>NM014827858iShop</v>
          </cell>
          <cell r="S98">
            <v>0</v>
          </cell>
          <cell r="T98">
            <v>154</v>
          </cell>
          <cell r="U98">
            <v>77</v>
          </cell>
          <cell r="V98">
            <v>0</v>
          </cell>
          <cell r="W98">
            <v>82</v>
          </cell>
          <cell r="X98">
            <v>35</v>
          </cell>
          <cell r="Y98">
            <v>49</v>
          </cell>
          <cell r="AB98">
            <v>77</v>
          </cell>
        </row>
        <row r="99">
          <cell r="D99">
            <v>856504014919</v>
          </cell>
          <cell r="E99" t="str">
            <v>Nomad Sport Band - 49/45/44mm/42mm | M/L | Naval</v>
          </cell>
          <cell r="F99" t="str">
            <v>Straps</v>
          </cell>
          <cell r="G99" t="str">
            <v>Apple Watch</v>
          </cell>
          <cell r="H99" t="str">
            <v>49/45/44/42 mm</v>
          </cell>
          <cell r="I99">
            <v>1</v>
          </cell>
          <cell r="J99">
            <v>0</v>
          </cell>
          <cell r="K99">
            <v>152</v>
          </cell>
          <cell r="L99">
            <v>84</v>
          </cell>
          <cell r="M99">
            <v>24</v>
          </cell>
          <cell r="N99">
            <v>67</v>
          </cell>
          <cell r="O99">
            <v>91</v>
          </cell>
          <cell r="P99">
            <v>419</v>
          </cell>
          <cell r="R99" t="str">
            <v>NM014919858iShop</v>
          </cell>
          <cell r="S99">
            <v>1</v>
          </cell>
          <cell r="T99">
            <v>0</v>
          </cell>
          <cell r="U99">
            <v>152</v>
          </cell>
          <cell r="V99">
            <v>84</v>
          </cell>
          <cell r="W99">
            <v>24</v>
          </cell>
          <cell r="X99">
            <v>67</v>
          </cell>
          <cell r="Y99">
            <v>91</v>
          </cell>
          <cell r="AB99">
            <v>59.25</v>
          </cell>
        </row>
        <row r="100">
          <cell r="D100">
            <v>856500016924</v>
          </cell>
          <cell r="E100" t="str">
            <v>Nomad Modern Leather Case - iPhone 16 Pro Max | Brown | Nomad Leather</v>
          </cell>
          <cell r="F100" t="str">
            <v>Cases iPhone</v>
          </cell>
          <cell r="G100" t="str">
            <v>iPhone 16</v>
          </cell>
          <cell r="H100" t="str">
            <v>iPhone 16 Pro Max</v>
          </cell>
          <cell r="R100" t="str">
            <v>NM01692485iShop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AB100">
            <v>0</v>
          </cell>
        </row>
        <row r="101">
          <cell r="D101">
            <v>856500016931</v>
          </cell>
          <cell r="E101" t="str">
            <v xml:space="preserve">Nomad Modern Leather Case - iPhone 16 Pro Max  Black </v>
          </cell>
          <cell r="F101" t="str">
            <v>Cases iPhone</v>
          </cell>
          <cell r="G101" t="str">
            <v>iPhone 16</v>
          </cell>
          <cell r="H101" t="str">
            <v>iPhone 16 Pro Max</v>
          </cell>
          <cell r="R101" t="str">
            <v>NM01693185iShop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AB101">
            <v>0</v>
          </cell>
        </row>
        <row r="102">
          <cell r="D102">
            <v>856500016962</v>
          </cell>
          <cell r="E102" t="str">
            <v>Nomad Modern Leather Case - iPhone 16 Pro  Brown</v>
          </cell>
          <cell r="F102" t="str">
            <v>Cases iPhone</v>
          </cell>
          <cell r="G102" t="str">
            <v>iPhone 16</v>
          </cell>
          <cell r="H102" t="str">
            <v>iPhone 16 Pro / iPhone 17</v>
          </cell>
          <cell r="R102" t="str">
            <v>NM01696285iShop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AB102">
            <v>0</v>
          </cell>
        </row>
        <row r="103">
          <cell r="D103">
            <v>856500016979</v>
          </cell>
          <cell r="E103" t="str">
            <v>Nomad Modern Leather Case - iPhone 16 Pro  Black</v>
          </cell>
          <cell r="F103" t="str">
            <v>Cases iPhone</v>
          </cell>
          <cell r="G103" t="str">
            <v>iPhone 16</v>
          </cell>
          <cell r="H103" t="str">
            <v>iPhone 16 Pro / iPhone 17</v>
          </cell>
          <cell r="R103" t="str">
            <v>NM01697985iShop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AB103">
            <v>0</v>
          </cell>
        </row>
        <row r="104">
          <cell r="D104">
            <v>856500018065</v>
          </cell>
          <cell r="E104" t="str">
            <v>Nomad Modern Leather Case - Airpods Pro (2nd gen) | Black | Nomad Leather</v>
          </cell>
          <cell r="F104" t="str">
            <v>Cases Airpods</v>
          </cell>
          <cell r="G104" t="str">
            <v>Airpods</v>
          </cell>
          <cell r="H104" t="str">
            <v>Pro 2</v>
          </cell>
          <cell r="R104" t="str">
            <v>NM01806585iShop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AB104">
            <v>0</v>
          </cell>
        </row>
        <row r="105">
          <cell r="D105">
            <v>856500018362</v>
          </cell>
          <cell r="E105" t="str">
            <v>Nomad Modern Leather Case - Airpods Pro (2nd gen) | Brown | Nomad Leather</v>
          </cell>
          <cell r="F105" t="str">
            <v>Cases Airpods</v>
          </cell>
          <cell r="G105" t="str">
            <v>Airpods</v>
          </cell>
          <cell r="H105" t="str">
            <v>Pro 2</v>
          </cell>
          <cell r="R105" t="str">
            <v>NM01836285iShop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AB105">
            <v>0</v>
          </cell>
        </row>
        <row r="106">
          <cell r="D106">
            <v>856500018522</v>
          </cell>
          <cell r="E106" t="str">
            <v>Nomad Sport Strap - 45/44mm/42mm | M/L | Black | FKM | V2</v>
          </cell>
          <cell r="F106" t="str">
            <v>Straps</v>
          </cell>
          <cell r="G106" t="str">
            <v>Apple Watch</v>
          </cell>
          <cell r="H106" t="str">
            <v>49/45/44/42 mm</v>
          </cell>
          <cell r="I106">
            <v>100</v>
          </cell>
          <cell r="J106">
            <v>126</v>
          </cell>
          <cell r="K106">
            <v>192</v>
          </cell>
          <cell r="L106">
            <v>118</v>
          </cell>
          <cell r="M106">
            <v>260</v>
          </cell>
          <cell r="N106">
            <v>91</v>
          </cell>
          <cell r="O106">
            <v>90</v>
          </cell>
          <cell r="P106">
            <v>977</v>
          </cell>
          <cell r="R106" t="str">
            <v>NM1Am10000iShop</v>
          </cell>
          <cell r="S106">
            <v>100</v>
          </cell>
          <cell r="T106">
            <v>126</v>
          </cell>
          <cell r="U106">
            <v>192</v>
          </cell>
          <cell r="V106">
            <v>118</v>
          </cell>
          <cell r="W106">
            <v>260</v>
          </cell>
          <cell r="X106">
            <v>91</v>
          </cell>
          <cell r="Y106">
            <v>90</v>
          </cell>
          <cell r="AB106">
            <v>134</v>
          </cell>
        </row>
        <row r="107">
          <cell r="D107">
            <v>848709047151</v>
          </cell>
          <cell r="E107" t="str">
            <v>Speck Presidio Show - Clear/Rose Gold iPhone 8</v>
          </cell>
          <cell r="F107" t="str">
            <v>Cases iPhone</v>
          </cell>
          <cell r="G107" t="str">
            <v>iPhone SE</v>
          </cell>
          <cell r="H107" t="str">
            <v>iPhone SE 2020 -2022</v>
          </cell>
          <cell r="R107" t="str">
            <v>103111-6244iShop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AB107">
            <v>0</v>
          </cell>
        </row>
        <row r="108">
          <cell r="D108">
            <v>848709060693</v>
          </cell>
          <cell r="E108" t="str">
            <v>Speck Presidio Clear +Glitter Pnk/G iPhone SE2</v>
          </cell>
          <cell r="F108" t="str">
            <v>Cases iPhone</v>
          </cell>
          <cell r="G108" t="str">
            <v>iPhone SE</v>
          </cell>
          <cell r="H108" t="str">
            <v>iPhone SE 2020 -2022</v>
          </cell>
          <cell r="R108" t="str">
            <v>117576-6603iShop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AB108">
            <v>0</v>
          </cell>
        </row>
        <row r="109">
          <cell r="D109">
            <v>848709060709</v>
          </cell>
          <cell r="E109" t="str">
            <v>Speck Presidio Show - Clear/Black iPhone SE2</v>
          </cell>
          <cell r="F109" t="str">
            <v>Cases iPhone</v>
          </cell>
          <cell r="G109" t="str">
            <v>iPhone SE</v>
          </cell>
          <cell r="H109" t="str">
            <v>iPhone SE 2020 -2022</v>
          </cell>
          <cell r="R109" t="str">
            <v>117577-5905iShop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AB109">
            <v>0</v>
          </cell>
        </row>
        <row r="110">
          <cell r="D110">
            <v>848709066329</v>
          </cell>
          <cell r="E110" t="str">
            <v>Speck Presidio Pro - Black iPad Pro 11</v>
          </cell>
          <cell r="F110" t="str">
            <v>Cases iPad</v>
          </cell>
          <cell r="G110" t="str">
            <v>iPad</v>
          </cell>
          <cell r="H110" t="str">
            <v>iPad Pro 11" 2/3/4/Air 4/5</v>
          </cell>
          <cell r="R110" t="str">
            <v>122013-1050iShop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AB110">
            <v>0</v>
          </cell>
        </row>
        <row r="111">
          <cell r="D111">
            <v>848709070913</v>
          </cell>
          <cell r="E111" t="str">
            <v>Speck Candyshell Lite - Blue iPhone SE2</v>
          </cell>
          <cell r="F111" t="str">
            <v>Cases iPhone</v>
          </cell>
          <cell r="G111" t="str">
            <v>iPhone SE</v>
          </cell>
          <cell r="H111" t="str">
            <v>iPhone SE 2020 -2022</v>
          </cell>
          <cell r="R111" t="str">
            <v>124747-8198iShop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AB111">
            <v>0</v>
          </cell>
        </row>
        <row r="112">
          <cell r="D112">
            <v>848709070142</v>
          </cell>
          <cell r="E112" t="str">
            <v>Speck Candyshell Lite Case for iPhone 6/6s/7/8/SE 2/SE 3 - Quartz Pink</v>
          </cell>
          <cell r="F112" t="str">
            <v>Cases iPhone</v>
          </cell>
          <cell r="G112" t="str">
            <v>iPhone 6</v>
          </cell>
          <cell r="H112" t="str">
            <v>iPhone 6/6S/7/8/SE 2/SE 3 Cases</v>
          </cell>
          <cell r="R112" t="str">
            <v>124747-C222iShop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AB112">
            <v>0</v>
          </cell>
        </row>
        <row r="113">
          <cell r="D113">
            <v>848709071354</v>
          </cell>
          <cell r="E113" t="str">
            <v>Speck Smartshell - Purple MacBook  Air 13 Rd</v>
          </cell>
          <cell r="F113" t="str">
            <v>Cases Macbook</v>
          </cell>
          <cell r="G113" t="str">
            <v>Macbook</v>
          </cell>
          <cell r="H113" t="str">
            <v>MacBook Air 13" M2 Cases</v>
          </cell>
          <cell r="R113" t="str">
            <v>126087-6010iShop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AB113">
            <v>0</v>
          </cell>
        </row>
        <row r="114">
          <cell r="D114">
            <v>848709071484</v>
          </cell>
          <cell r="E114" t="str">
            <v>Speck Smartshell - Rose Pink MacBook  Air 13 Rd</v>
          </cell>
          <cell r="F114" t="str">
            <v>Cases Macbook</v>
          </cell>
          <cell r="G114" t="str">
            <v>Macbook</v>
          </cell>
          <cell r="H114" t="str">
            <v>MacBook Air 13" M2 Cases</v>
          </cell>
          <cell r="R114" t="str">
            <v>126087-6011iShop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AB114">
            <v>0</v>
          </cell>
        </row>
        <row r="115">
          <cell r="D115">
            <v>848709071378</v>
          </cell>
          <cell r="E115" t="str">
            <v>Speck Smartshell - Blue MacBook  Air 13 Rd</v>
          </cell>
          <cell r="F115" t="str">
            <v>Cases Macbook</v>
          </cell>
          <cell r="G115" t="str">
            <v>Macbook</v>
          </cell>
          <cell r="H115" t="str">
            <v>MacBook Air 13" M2 Cases</v>
          </cell>
          <cell r="R115" t="str">
            <v>126087-B189iShop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AB115">
            <v>0</v>
          </cell>
        </row>
        <row r="116">
          <cell r="D116">
            <v>848709073143</v>
          </cell>
          <cell r="E116" t="str">
            <v>Speck Transfer Pro Pocket Universal Sleeve 13"/14" - City Grey/Rose Gold Pink</v>
          </cell>
          <cell r="F116" t="str">
            <v>Cases Sleeves</v>
          </cell>
          <cell r="G116" t="str">
            <v>Sleeves</v>
          </cell>
          <cell r="H116" t="str">
            <v>13" Sleeves</v>
          </cell>
          <cell r="R116" t="str">
            <v>127573-8336iShop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>
            <v>0</v>
          </cell>
        </row>
        <row r="117">
          <cell r="D117">
            <v>848709087164</v>
          </cell>
          <cell r="E117" t="str">
            <v>Speck Transfer Pro Pocket Universal Sleeve 13"/14" - Sweater Grey/Coastal Blue</v>
          </cell>
          <cell r="F117" t="str">
            <v>Cases Sleeves</v>
          </cell>
          <cell r="G117" t="str">
            <v>Sleeves</v>
          </cell>
          <cell r="H117" t="str">
            <v>13" Sleeves</v>
          </cell>
          <cell r="K117">
            <v>31</v>
          </cell>
          <cell r="L117">
            <v>9</v>
          </cell>
          <cell r="N117">
            <v>8</v>
          </cell>
          <cell r="O117">
            <v>9</v>
          </cell>
          <cell r="P117">
            <v>57</v>
          </cell>
          <cell r="R117" t="str">
            <v>127573-9166iShop</v>
          </cell>
          <cell r="S117">
            <v>0</v>
          </cell>
          <cell r="T117">
            <v>0</v>
          </cell>
          <cell r="U117">
            <v>31</v>
          </cell>
          <cell r="V117">
            <v>9</v>
          </cell>
          <cell r="W117">
            <v>0</v>
          </cell>
          <cell r="X117">
            <v>8</v>
          </cell>
          <cell r="Y117">
            <v>9</v>
          </cell>
          <cell r="AB117">
            <v>20</v>
          </cell>
        </row>
        <row r="118">
          <cell r="D118">
            <v>848709087171</v>
          </cell>
          <cell r="E118" t="str">
            <v>Speck Transfer Pro Pocket Universal Sleeve 13"/14" - Sweater Grey/Coastal Blue</v>
          </cell>
          <cell r="F118" t="str">
            <v>Cases Sleeves</v>
          </cell>
          <cell r="G118" t="str">
            <v>Sleeves</v>
          </cell>
          <cell r="H118" t="str">
            <v>13" Sleeves</v>
          </cell>
          <cell r="R118" t="str">
            <v>127573-9166iShop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AB118">
            <v>0</v>
          </cell>
        </row>
        <row r="119">
          <cell r="D119">
            <v>848709074607</v>
          </cell>
          <cell r="E119" t="str">
            <v>Speck iPhone 11 Gemshell (Clear/Clear)</v>
          </cell>
          <cell r="F119" t="str">
            <v>Cases iPhone</v>
          </cell>
          <cell r="G119" t="str">
            <v>iPhone 11</v>
          </cell>
          <cell r="H119" t="str">
            <v>iPhone 11</v>
          </cell>
          <cell r="R119" t="str">
            <v>128842-5085iShop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>
            <v>0</v>
          </cell>
        </row>
        <row r="120">
          <cell r="D120">
            <v>848709075284</v>
          </cell>
          <cell r="E120" t="str">
            <v>Speck Presidio Pro - Pink For iPhone 11</v>
          </cell>
          <cell r="F120" t="str">
            <v>Cases iPhone</v>
          </cell>
          <cell r="G120" t="str">
            <v>iPhone 11</v>
          </cell>
          <cell r="H120" t="str">
            <v>iPhone 11</v>
          </cell>
          <cell r="R120" t="str">
            <v>129908-8535iShop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AB120">
            <v>0</v>
          </cell>
        </row>
        <row r="121">
          <cell r="D121">
            <v>848709075420</v>
          </cell>
          <cell r="E121" t="str">
            <v>Speck Presidio Sport - Teal For iPhone 11</v>
          </cell>
          <cell r="F121" t="str">
            <v>Cases iPhone</v>
          </cell>
          <cell r="G121" t="str">
            <v>iPhone 11</v>
          </cell>
          <cell r="H121" t="str">
            <v>iPhone 11</v>
          </cell>
          <cell r="R121" t="str">
            <v>129914-7566iShop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>
            <v>0</v>
          </cell>
        </row>
        <row r="122">
          <cell r="D122">
            <v>848709080615</v>
          </cell>
          <cell r="E122" t="str">
            <v>Speck Balance Folio Case for iPad 10.2" 7/8 Gen - Black/Black</v>
          </cell>
          <cell r="F122" t="str">
            <v>Cases iPad</v>
          </cell>
          <cell r="G122" t="str">
            <v>iPad</v>
          </cell>
          <cell r="H122" t="str">
            <v>iPad 10.2"</v>
          </cell>
          <cell r="R122" t="str">
            <v>133535-1050iShop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>
            <v>0</v>
          </cell>
        </row>
        <row r="123">
          <cell r="D123">
            <v>848709080622</v>
          </cell>
          <cell r="E123" t="str">
            <v>Speck Balance Folio Case for iPad 10.2" 7/8 Gen - Stormy Gray/Charcoal Gray</v>
          </cell>
          <cell r="F123" t="str">
            <v>Cases iPad</v>
          </cell>
          <cell r="G123" t="str">
            <v>iPad</v>
          </cell>
          <cell r="H123" t="str">
            <v>iPad 10.2"</v>
          </cell>
          <cell r="R123" t="str">
            <v>133535-5999iShop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AB123">
            <v>0</v>
          </cell>
        </row>
        <row r="124">
          <cell r="D124">
            <v>848709080639</v>
          </cell>
          <cell r="E124" t="str">
            <v>Speck Balance Folio Case for iPad 10.2" 7/8/9 Gen - Plumberry Purple/Crushed Purpl</v>
          </cell>
          <cell r="F124" t="str">
            <v>Cases iPad</v>
          </cell>
          <cell r="G124" t="str">
            <v>iPad</v>
          </cell>
          <cell r="H124" t="str">
            <v>iPad 10.2"</v>
          </cell>
          <cell r="R124" t="str">
            <v>133535-7265iShop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>
            <v>0</v>
          </cell>
        </row>
        <row r="125">
          <cell r="D125">
            <v>848709080660</v>
          </cell>
          <cell r="E125" t="str">
            <v>Speck Balance Folio Clear Case for iPad 10.2" 7/8/9 Gen - Marine Blue/Clear</v>
          </cell>
          <cell r="F125" t="str">
            <v>Cases iPad</v>
          </cell>
          <cell r="G125" t="str">
            <v>iPad</v>
          </cell>
          <cell r="H125" t="str">
            <v>iPad 10.2"</v>
          </cell>
          <cell r="R125" t="str">
            <v>133537-7399iShop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AB125">
            <v>0</v>
          </cell>
        </row>
        <row r="126">
          <cell r="D126">
            <v>848709080691</v>
          </cell>
          <cell r="E126" t="str">
            <v>Speck Balance Folio Clear Case for iPad 10.2" 7/8/9 Gen - Rose Gold Woven Metallic</v>
          </cell>
          <cell r="F126" t="str">
            <v>Cases iPad</v>
          </cell>
          <cell r="G126" t="str">
            <v>iPad</v>
          </cell>
          <cell r="H126" t="str">
            <v>iPad 10.2"</v>
          </cell>
          <cell r="R126" t="str">
            <v>133537-8640iShop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AB126">
            <v>0</v>
          </cell>
        </row>
        <row r="127">
          <cell r="D127">
            <v>848709098153</v>
          </cell>
          <cell r="E127" t="str">
            <v>Speck Balance Folio Clear Case for iPad 10.2" 7/8/9 Gen - Rose Gold Woven Metallic</v>
          </cell>
          <cell r="F127" t="str">
            <v>Cases iPad</v>
          </cell>
          <cell r="G127" t="str">
            <v>iPad</v>
          </cell>
          <cell r="H127" t="str">
            <v>iPad 10.2"</v>
          </cell>
          <cell r="R127" t="str">
            <v>133537-8640iShop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AB127">
            <v>0</v>
          </cell>
        </row>
        <row r="128">
          <cell r="D128">
            <v>848709080707</v>
          </cell>
          <cell r="E128" t="str">
            <v>Speck Balance Folio Clear Case for iPad 10.2" 7/8/9 Gen - Clear/Gunmetal Grey Meta</v>
          </cell>
          <cell r="F128" t="str">
            <v>Cases iPad</v>
          </cell>
          <cell r="G128" t="str">
            <v>iPad</v>
          </cell>
          <cell r="H128" t="str">
            <v>iPad 10.2"</v>
          </cell>
          <cell r="R128" t="str">
            <v>133537-8922iShop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AB128">
            <v>0</v>
          </cell>
        </row>
        <row r="129">
          <cell r="D129">
            <v>848709082862</v>
          </cell>
          <cell r="E129" t="str">
            <v>Speck Presidio 2 Pro Case - Blue iPhone SE2</v>
          </cell>
          <cell r="F129" t="str">
            <v>Cases iPhone</v>
          </cell>
          <cell r="G129" t="str">
            <v>iPhone SE</v>
          </cell>
          <cell r="H129" t="str">
            <v>iPhone SE 2020 -2022</v>
          </cell>
          <cell r="R129" t="str">
            <v>136209-9127iShop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AB129">
            <v>0</v>
          </cell>
        </row>
        <row r="130">
          <cell r="D130">
            <v>848709082893</v>
          </cell>
          <cell r="E130" t="str">
            <v>Speck Presidio 2 Pro Case - Purple iPhone hone SE2</v>
          </cell>
          <cell r="F130" t="str">
            <v>Cases iPhone</v>
          </cell>
          <cell r="G130" t="str">
            <v>iPhone SE</v>
          </cell>
          <cell r="H130" t="str">
            <v>iPhone SE 2020 -2022</v>
          </cell>
          <cell r="R130" t="str">
            <v>136209-9136iShop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AB130">
            <v>0</v>
          </cell>
        </row>
        <row r="131">
          <cell r="D131">
            <v>848709082916</v>
          </cell>
          <cell r="E131" t="str">
            <v>Speck Presidio 2 Pro Case - Black iPhone hone SE2</v>
          </cell>
          <cell r="F131" t="str">
            <v>Cases iPhone</v>
          </cell>
          <cell r="G131" t="str">
            <v>iPhone SE</v>
          </cell>
          <cell r="H131" t="str">
            <v>iPhone SE 2020 -2022</v>
          </cell>
          <cell r="R131" t="str">
            <v>136209-D143iShop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AB131">
            <v>0</v>
          </cell>
        </row>
        <row r="132">
          <cell r="D132">
            <v>848709082992</v>
          </cell>
          <cell r="E132" t="str">
            <v>Speck Presidio Perfect Clear Clear iPhone SE2</v>
          </cell>
          <cell r="F132" t="str">
            <v>Cases iPhone</v>
          </cell>
          <cell r="G132" t="str">
            <v>iPhone SE</v>
          </cell>
          <cell r="H132" t="str">
            <v>iPhone SE 2020 -2022</v>
          </cell>
          <cell r="R132" t="str">
            <v>136212-5085iShop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AB132">
            <v>0</v>
          </cell>
        </row>
        <row r="133">
          <cell r="D133">
            <v>848709086112</v>
          </cell>
          <cell r="E133" t="str">
            <v>Speck Presidio2 GriPhone  - Blue/Black iPhone 11</v>
          </cell>
          <cell r="F133" t="str">
            <v>Cases iPhone</v>
          </cell>
          <cell r="G133" t="str">
            <v>iPhone 11</v>
          </cell>
          <cell r="H133" t="str">
            <v>iPhone 11</v>
          </cell>
          <cell r="R133" t="str">
            <v>136489-9128iShop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AB133">
            <v>0</v>
          </cell>
        </row>
        <row r="134">
          <cell r="D134">
            <v>848709086174</v>
          </cell>
          <cell r="E134" t="str">
            <v>Speck Presidio Perfect Clear Case for Iphone 11- Clear</v>
          </cell>
          <cell r="F134" t="str">
            <v>Cases iPhone</v>
          </cell>
          <cell r="G134" t="str">
            <v>iPhone 11</v>
          </cell>
          <cell r="H134" t="str">
            <v>iPhone 11</v>
          </cell>
          <cell r="R134" t="str">
            <v>136490-5085iShop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AB134">
            <v>0</v>
          </cell>
        </row>
        <row r="135">
          <cell r="D135">
            <v>848709086235</v>
          </cell>
          <cell r="E135" t="str">
            <v>Speck iPhone  11 New Clear Grip (Clear/Clear)</v>
          </cell>
          <cell r="F135" t="str">
            <v>Cases iPhone</v>
          </cell>
          <cell r="G135" t="str">
            <v>iPhone 11</v>
          </cell>
          <cell r="H135" t="str">
            <v>iPhone 11</v>
          </cell>
          <cell r="R135" t="str">
            <v>136495-5085iShop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AB135">
            <v>0</v>
          </cell>
        </row>
        <row r="136">
          <cell r="D136">
            <v>848709087416</v>
          </cell>
          <cell r="E136" t="str">
            <v>Speck (Apple Excsluive) Presidio Perfect Clear with Grips for iPhone 7/8/SE 2/SE 3 - Bella Pink</v>
          </cell>
          <cell r="F136" t="str">
            <v>Cases iPhone</v>
          </cell>
          <cell r="G136" t="str">
            <v>iPhone 7</v>
          </cell>
          <cell r="H136" t="str">
            <v>iPhone 7/8/SE 2/SE 3 Cases</v>
          </cell>
          <cell r="R136" t="str">
            <v>136812-7356iShop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AB136">
            <v>0</v>
          </cell>
        </row>
        <row r="137">
          <cell r="D137">
            <v>848709089946</v>
          </cell>
          <cell r="E137" t="str">
            <v>Speck Smartshell - Swell Blue Mb Pro 16</v>
          </cell>
          <cell r="F137" t="str">
            <v>Cases Macbook</v>
          </cell>
          <cell r="G137" t="str">
            <v>Macbook</v>
          </cell>
          <cell r="H137" t="str">
            <v>MacBook Pro 16" M1/M2 Cases</v>
          </cell>
          <cell r="R137" t="str">
            <v>137270-9246iShop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AB137">
            <v>0</v>
          </cell>
        </row>
        <row r="138">
          <cell r="D138">
            <v>848709088444</v>
          </cell>
          <cell r="E138" t="str">
            <v>Speck iPhone 12/12 Pro Candyshell Pro (Black/Black)</v>
          </cell>
          <cell r="F138" t="str">
            <v>Cases iPhone</v>
          </cell>
          <cell r="G138" t="str">
            <v>iPhone 12</v>
          </cell>
          <cell r="H138" t="str">
            <v>iPhone 12 / 12 Pro</v>
          </cell>
          <cell r="R138" t="str">
            <v>137600-1050iShop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AB138">
            <v>0</v>
          </cell>
        </row>
        <row r="139">
          <cell r="D139">
            <v>840168527427</v>
          </cell>
          <cell r="E139" t="str">
            <v>Speck iPhone  12/12 Pro Gemshell (Clear/Black)</v>
          </cell>
          <cell r="F139" t="str">
            <v>Cases iPhone</v>
          </cell>
          <cell r="G139" t="str">
            <v>iPhone 12</v>
          </cell>
          <cell r="H139" t="str">
            <v>iPhone 12 / 12 Pro</v>
          </cell>
          <cell r="R139" t="str">
            <v>137603-5095iShop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AB139">
            <v>0</v>
          </cell>
        </row>
        <row r="140">
          <cell r="D140">
            <v>848709088680</v>
          </cell>
          <cell r="E140" t="str">
            <v>Speck iPhone  12/12 Pro *Gemshell Grip (Clear/Clear)</v>
          </cell>
          <cell r="F140" t="str">
            <v>Cases iPhone</v>
          </cell>
          <cell r="G140" t="str">
            <v>iPhone 12</v>
          </cell>
          <cell r="H140" t="str">
            <v>iPhone 12 / 12 Pro</v>
          </cell>
          <cell r="R140" t="str">
            <v>137606-5085iShop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AB140">
            <v>0</v>
          </cell>
        </row>
        <row r="141">
          <cell r="D141">
            <v>848709089199</v>
          </cell>
          <cell r="E141" t="str">
            <v>Speck iPhone  11/XR *New Candyshell (Black/Black)</v>
          </cell>
          <cell r="F141" t="str">
            <v>Cases iPhone</v>
          </cell>
          <cell r="G141" t="str">
            <v>iPhone 11</v>
          </cell>
          <cell r="H141" t="str">
            <v>iPhone 11</v>
          </cell>
          <cell r="R141" t="str">
            <v>137621-1050iShop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AB141">
            <v>0</v>
          </cell>
        </row>
        <row r="142">
          <cell r="D142">
            <v>848709091161</v>
          </cell>
          <cell r="E142" t="str">
            <v>Speck Presidio2 Pro Case for iPhone 12/12 Pro - Coastal Blue/Black/Stormblue</v>
          </cell>
          <cell r="F142" t="str">
            <v>Cases iPhone</v>
          </cell>
          <cell r="G142" t="str">
            <v>iPhone 12/12 Pro</v>
          </cell>
          <cell r="H142" t="str">
            <v>iPhone 12/12 Pro Cases</v>
          </cell>
          <cell r="R142" t="str">
            <v>138486-9128iShop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AB142">
            <v>0</v>
          </cell>
        </row>
        <row r="143">
          <cell r="D143">
            <v>848709091185</v>
          </cell>
          <cell r="E143" t="str">
            <v>Speck Presidio2 Pro Case for iPhone 12/12 Pro - Lush Burgundy/Azalea Burgundy/Pink</v>
          </cell>
          <cell r="F143" t="str">
            <v>Cases iPhone</v>
          </cell>
          <cell r="G143" t="str">
            <v>iPhone 12</v>
          </cell>
          <cell r="H143" t="str">
            <v xml:space="preserve">iPhone 12/12 Pro </v>
          </cell>
          <cell r="R143" t="str">
            <v>138486-9276iShop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AB143">
            <v>0</v>
          </cell>
        </row>
        <row r="144">
          <cell r="D144">
            <v>848709091239</v>
          </cell>
          <cell r="E144" t="str">
            <v>Speck Presidio 2 Pro - Black iPhone 12 Pro</v>
          </cell>
          <cell r="F144" t="str">
            <v>Cases iPhone</v>
          </cell>
          <cell r="G144" t="str">
            <v>iPhone 12</v>
          </cell>
          <cell r="H144" t="str">
            <v>iPhone 12 / 12 Pro</v>
          </cell>
          <cell r="R144" t="str">
            <v>138486-D143iShop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AB144">
            <v>0</v>
          </cell>
        </row>
        <row r="145">
          <cell r="D145">
            <v>848709091345</v>
          </cell>
          <cell r="E145" t="str">
            <v>Speck Presidio Perfect Clear Case for iPhone 12/12 Pro - Clear/Clear</v>
          </cell>
          <cell r="F145" t="str">
            <v>Cases iPhone</v>
          </cell>
          <cell r="G145" t="str">
            <v>iPhone 12</v>
          </cell>
          <cell r="H145" t="str">
            <v xml:space="preserve">iPhone 12/12 Pro </v>
          </cell>
          <cell r="R145" t="str">
            <v>138489-5085iShop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AB145">
            <v>0</v>
          </cell>
        </row>
        <row r="146">
          <cell r="D146">
            <v>848709096760</v>
          </cell>
          <cell r="E146" t="str">
            <v>Speck Presidio Perfect Clear Geometry for iPhone 12/12 Pro - Clear/Black</v>
          </cell>
          <cell r="F146" t="str">
            <v>Cases iPhone</v>
          </cell>
          <cell r="G146" t="str">
            <v>iPhone 12</v>
          </cell>
          <cell r="H146" t="str">
            <v xml:space="preserve">iPhone 12/12 Pro </v>
          </cell>
          <cell r="R146" t="str">
            <v>138491-5905iShop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AB146">
            <v>0</v>
          </cell>
        </row>
        <row r="147">
          <cell r="D147">
            <v>848709091734</v>
          </cell>
          <cell r="E147" t="str">
            <v>Speck Presidio Perfect Clear Om Rse 12Pro</v>
          </cell>
          <cell r="F147" t="str">
            <v>Cases iPhone</v>
          </cell>
          <cell r="G147" t="str">
            <v>iPhone 12</v>
          </cell>
          <cell r="H147" t="str">
            <v>iPhone 12 / 12 Pro</v>
          </cell>
          <cell r="R147" t="str">
            <v>138496-9268iShop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AB147">
            <v>0</v>
          </cell>
        </row>
        <row r="148">
          <cell r="D148">
            <v>848709095848</v>
          </cell>
          <cell r="E148" t="str">
            <v>Speck Smartshell Onyx Black MacBook Air 13 Retina Display 2020</v>
          </cell>
          <cell r="F148" t="str">
            <v>Cases Macbook</v>
          </cell>
          <cell r="G148" t="str">
            <v>Macbook</v>
          </cell>
          <cell r="H148" t="str">
            <v>MacBook Air 13" M2 Cases</v>
          </cell>
          <cell r="R148" t="str">
            <v>138616-0581iShop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AB148">
            <v>0</v>
          </cell>
        </row>
        <row r="149">
          <cell r="D149">
            <v>848709095855</v>
          </cell>
          <cell r="E149" t="str">
            <v>Speck Smartshell Case for Macbook Air 13" Retina 2020 - Clear</v>
          </cell>
          <cell r="F149" t="str">
            <v>Cases Macbook</v>
          </cell>
          <cell r="G149" t="str">
            <v>Macbook</v>
          </cell>
          <cell r="H149" t="str">
            <v>MacBook Air 13" M1 Cases</v>
          </cell>
          <cell r="R149" t="str">
            <v>138616-1212iShop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AB149">
            <v>0</v>
          </cell>
        </row>
        <row r="150">
          <cell r="D150">
            <v>848709096098</v>
          </cell>
          <cell r="E150" t="str">
            <v>Speck Balance Folio for iPad Air 10.9"/Pro 11" - Black/Black</v>
          </cell>
          <cell r="F150" t="str">
            <v>Cases iPad</v>
          </cell>
          <cell r="G150" t="str">
            <v>iPad</v>
          </cell>
          <cell r="H150" t="str">
            <v>iPad Pro 11" 2/3/4/Air 4/5</v>
          </cell>
          <cell r="R150" t="str">
            <v>138650-1050iShop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AB150">
            <v>0</v>
          </cell>
        </row>
        <row r="151">
          <cell r="D151">
            <v>848709096111</v>
          </cell>
          <cell r="E151" t="str">
            <v>Speck Balance Folio for iPad Air 10.9"/Pro 11" - Arcadia Navy/Moody Grey</v>
          </cell>
          <cell r="F151" t="str">
            <v>Cases iPad</v>
          </cell>
          <cell r="G151" t="str">
            <v>iPad</v>
          </cell>
          <cell r="H151" t="str">
            <v>iPad Pro 11" 2/3/4/Air 4/5</v>
          </cell>
          <cell r="R151" t="str">
            <v>138650-9322iShop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AB151">
            <v>0</v>
          </cell>
        </row>
        <row r="152">
          <cell r="D152">
            <v>848709096296</v>
          </cell>
          <cell r="E152" t="str">
            <v>Speck Balance Folio Case with Microban for iPad 10.2" 7/8/9 Gen - Black/Black</v>
          </cell>
          <cell r="F152" t="str">
            <v>Cases iPad</v>
          </cell>
          <cell r="G152" t="str">
            <v>iPad</v>
          </cell>
          <cell r="H152" t="str">
            <v>iPad 10.2"</v>
          </cell>
          <cell r="R152" t="str">
            <v>138654-1050iShop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AB152">
            <v>0</v>
          </cell>
        </row>
        <row r="153">
          <cell r="D153">
            <v>848709096487</v>
          </cell>
          <cell r="E153" t="str">
            <v>Speck Case-E Run for iPad 10.2" 7/8 Gen - Vibe Violet/Flux Orange</v>
          </cell>
          <cell r="F153" t="str">
            <v>Cases iPad</v>
          </cell>
          <cell r="G153" t="str">
            <v>iPad</v>
          </cell>
          <cell r="H153" t="str">
            <v>iPad 10.2"</v>
          </cell>
          <cell r="R153" t="str">
            <v>138658-9226iShop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AB153">
            <v>0</v>
          </cell>
        </row>
        <row r="154">
          <cell r="D154">
            <v>848709096494</v>
          </cell>
          <cell r="E154" t="str">
            <v>Speck Case-E Run for iPad 10.2" 7/8/9 Gen - Charge Blue/Brave Blue</v>
          </cell>
          <cell r="F154" t="str">
            <v>Cases iPad</v>
          </cell>
          <cell r="G154" t="str">
            <v>iPad</v>
          </cell>
          <cell r="H154" t="str">
            <v>iPad 10.2"</v>
          </cell>
          <cell r="R154" t="str">
            <v>138658-9323iShop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AB154">
            <v>0</v>
          </cell>
        </row>
        <row r="155">
          <cell r="D155">
            <v>848709097910</v>
          </cell>
          <cell r="E155" t="str">
            <v>Speck Smartshell Case Swell Blue MacBook Pro 13</v>
          </cell>
          <cell r="F155" t="str">
            <v>Cases Macbook</v>
          </cell>
          <cell r="G155" t="str">
            <v>Macbook</v>
          </cell>
          <cell r="H155" t="str">
            <v>MacBook Pro 13" M1/M2 Cases</v>
          </cell>
          <cell r="R155" t="str">
            <v>138969-9352iShop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AB155">
            <v>0</v>
          </cell>
        </row>
        <row r="156">
          <cell r="D156">
            <v>848709097934</v>
          </cell>
          <cell r="E156" t="str">
            <v>Speck Smartshell Case Crystal Pink MacBook Pro  13</v>
          </cell>
          <cell r="F156" t="str">
            <v>Cases Macbook</v>
          </cell>
          <cell r="G156" t="str">
            <v>Macbook</v>
          </cell>
          <cell r="H156" t="str">
            <v>MacBook Pro 13" M1/M2 Cases</v>
          </cell>
          <cell r="R156" t="str">
            <v>138969-9354iShop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AB156">
            <v>0</v>
          </cell>
        </row>
        <row r="157">
          <cell r="D157">
            <v>848709097941</v>
          </cell>
          <cell r="E157" t="str">
            <v>Speck Smartshell Case for Macbook Air 13" Retina M1 2020 - Swell Blue</v>
          </cell>
          <cell r="F157" t="str">
            <v>Cases Macbook</v>
          </cell>
          <cell r="G157" t="str">
            <v>Macbook</v>
          </cell>
          <cell r="H157" t="str">
            <v>MacBook Air 13" M1 Cases</v>
          </cell>
          <cell r="R157" t="str">
            <v>138970-9352iShop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AB157">
            <v>0</v>
          </cell>
        </row>
        <row r="158">
          <cell r="D158">
            <v>840168501038</v>
          </cell>
          <cell r="E158" t="str">
            <v>Speck Balance Folio with Microban for iPad Pro 12.9" 4/M1 - Black</v>
          </cell>
          <cell r="F158" t="str">
            <v>Cases iPad</v>
          </cell>
          <cell r="G158" t="str">
            <v>iPad</v>
          </cell>
          <cell r="H158" t="str">
            <v>iPad Pro 12.9" 4/5 Cases</v>
          </cell>
          <cell r="R158" t="str">
            <v>140546-1050iShop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AB158">
            <v>0</v>
          </cell>
        </row>
        <row r="159">
          <cell r="D159">
            <v>840168501045</v>
          </cell>
          <cell r="E159" t="str">
            <v>Speck Balance Folio with Microban for iPad Pro 12.9" 4/M1 - Stormy Grey/Charcoal</v>
          </cell>
          <cell r="F159" t="str">
            <v>Cases iPad</v>
          </cell>
          <cell r="G159" t="str">
            <v>iPad</v>
          </cell>
          <cell r="H159" t="str">
            <v>iPad Pro 12.9" 4/5 Cases</v>
          </cell>
          <cell r="R159" t="str">
            <v>140546-5999iShop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AB159">
            <v>0</v>
          </cell>
        </row>
        <row r="160">
          <cell r="D160">
            <v>840168501106</v>
          </cell>
          <cell r="E160" t="str">
            <v>Speck Balance Folio Case with Microban for iPad Pro 11" M1/Air 10.9" - Black</v>
          </cell>
          <cell r="F160" t="str">
            <v>Cases iPad</v>
          </cell>
          <cell r="G160" t="str">
            <v>iPad</v>
          </cell>
          <cell r="H160" t="str">
            <v>iPad Pro 11" 2/3/4/Air 4/5</v>
          </cell>
          <cell r="I160">
            <v>55</v>
          </cell>
          <cell r="J160">
            <v>0</v>
          </cell>
          <cell r="K160">
            <v>0</v>
          </cell>
          <cell r="L160">
            <v>0</v>
          </cell>
          <cell r="M160">
            <v>104</v>
          </cell>
          <cell r="N160">
            <v>40</v>
          </cell>
          <cell r="O160">
            <v>49</v>
          </cell>
          <cell r="P160">
            <v>248</v>
          </cell>
          <cell r="R160" t="str">
            <v>140548-1050iShop</v>
          </cell>
          <cell r="S160">
            <v>55</v>
          </cell>
          <cell r="T160">
            <v>0</v>
          </cell>
          <cell r="U160">
            <v>0</v>
          </cell>
          <cell r="V160">
            <v>0</v>
          </cell>
          <cell r="W160">
            <v>104</v>
          </cell>
          <cell r="X160">
            <v>40</v>
          </cell>
          <cell r="Y160">
            <v>49</v>
          </cell>
          <cell r="AB160">
            <v>13.75</v>
          </cell>
        </row>
        <row r="161">
          <cell r="D161">
            <v>840168501335</v>
          </cell>
          <cell r="E161" t="str">
            <v>Speck Balance Folio for iPad Air 10.9"/Pro 11" - Plumberry Purple/Crushed Purple/C</v>
          </cell>
          <cell r="F161" t="str">
            <v>Cases iPad</v>
          </cell>
          <cell r="G161" t="str">
            <v>iPad</v>
          </cell>
          <cell r="H161" t="str">
            <v>iPad Pro 11" 2/3/4/Air 4/5</v>
          </cell>
          <cell r="I161">
            <v>104</v>
          </cell>
          <cell r="J161">
            <v>73</v>
          </cell>
          <cell r="K161">
            <v>76</v>
          </cell>
          <cell r="L161">
            <v>9</v>
          </cell>
          <cell r="P161">
            <v>262</v>
          </cell>
          <cell r="R161" t="str">
            <v>140548-7265iShop</v>
          </cell>
          <cell r="S161">
            <v>104</v>
          </cell>
          <cell r="T161">
            <v>73</v>
          </cell>
          <cell r="U161">
            <v>76</v>
          </cell>
          <cell r="V161">
            <v>9</v>
          </cell>
          <cell r="W161">
            <v>0</v>
          </cell>
          <cell r="X161">
            <v>0</v>
          </cell>
          <cell r="Y161">
            <v>0</v>
          </cell>
          <cell r="AB161">
            <v>65.5</v>
          </cell>
        </row>
        <row r="162">
          <cell r="D162">
            <v>840168501328</v>
          </cell>
          <cell r="E162" t="str">
            <v>Speck Balance Folio iPad Pro 11/Air 2020 Arcadia Navy/Moody Grey</v>
          </cell>
          <cell r="F162" t="str">
            <v>Cases iPad</v>
          </cell>
          <cell r="G162" t="str">
            <v>iPad</v>
          </cell>
          <cell r="H162" t="str">
            <v>iPad Pro 11" 2/3/4/Air 4/5</v>
          </cell>
          <cell r="R162" t="str">
            <v>140548-9322iShop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AB162">
            <v>0</v>
          </cell>
        </row>
        <row r="163">
          <cell r="D163">
            <v>840168501373</v>
          </cell>
          <cell r="E163" t="str">
            <v>Speck Presidio Pro Folio Case for iPad Pro 11" 2/M1/M2 /Air 10.9" 4/5 - Black</v>
          </cell>
          <cell r="F163" t="str">
            <v>Cases iPad</v>
          </cell>
          <cell r="G163" t="str">
            <v>iPad</v>
          </cell>
          <cell r="H163" t="str">
            <v>iPad Pro 11" 2/3/4/Air 4/5</v>
          </cell>
          <cell r="R163" t="str">
            <v>140550-1050iShop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AB163">
            <v>0</v>
          </cell>
        </row>
        <row r="164">
          <cell r="D164">
            <v>840168501823</v>
          </cell>
          <cell r="E164" t="str">
            <v>Speck Presidio Pro Folio for iPad Pro 11" 2/M1/M2 /Air 10.9" 4/5 - Black</v>
          </cell>
          <cell r="F164" t="str">
            <v>Cases iPad</v>
          </cell>
          <cell r="G164" t="str">
            <v>iPad</v>
          </cell>
          <cell r="H164" t="str">
            <v>iPad Pro 11" 2/3</v>
          </cell>
          <cell r="I164">
            <v>93</v>
          </cell>
          <cell r="J164">
            <v>66</v>
          </cell>
          <cell r="K164">
            <v>134</v>
          </cell>
          <cell r="L164">
            <v>30</v>
          </cell>
          <cell r="M164">
            <v>64</v>
          </cell>
          <cell r="N164">
            <v>31</v>
          </cell>
          <cell r="O164">
            <v>42</v>
          </cell>
          <cell r="P164">
            <v>460</v>
          </cell>
          <cell r="R164" t="str">
            <v>140999-1050iShop</v>
          </cell>
          <cell r="S164">
            <v>93</v>
          </cell>
          <cell r="T164">
            <v>66</v>
          </cell>
          <cell r="U164">
            <v>134</v>
          </cell>
          <cell r="V164">
            <v>30</v>
          </cell>
          <cell r="W164">
            <v>64</v>
          </cell>
          <cell r="X164">
            <v>31</v>
          </cell>
          <cell r="Y164">
            <v>42</v>
          </cell>
          <cell r="AB164">
            <v>80.75</v>
          </cell>
        </row>
        <row r="165">
          <cell r="D165">
            <v>840168502233</v>
          </cell>
          <cell r="E165" t="str">
            <v>Speck Presidio Perfect Clear Case with Magsafe for iPhone 12/12 Pro - Clear</v>
          </cell>
          <cell r="F165" t="str">
            <v>Cases iPhone</v>
          </cell>
          <cell r="G165" t="str">
            <v>iPhone 12</v>
          </cell>
          <cell r="H165" t="str">
            <v xml:space="preserve">iPhone 12/12 Pro </v>
          </cell>
          <cell r="R165" t="str">
            <v>141154-5085iShop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AB165">
            <v>0</v>
          </cell>
        </row>
        <row r="166">
          <cell r="D166">
            <v>840168504916</v>
          </cell>
          <cell r="E166" t="str">
            <v>PRESIDIO 2 PRO BLUE/BLACK IP 13 PRO</v>
          </cell>
          <cell r="F166" t="str">
            <v>Cases iPhone</v>
          </cell>
          <cell r="G166" t="str">
            <v>iPhone 13</v>
          </cell>
          <cell r="H166" t="str">
            <v>iPhone 13 Pro</v>
          </cell>
          <cell r="R166" t="str">
            <v>141713-9128iShop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AB166">
            <v>0</v>
          </cell>
        </row>
        <row r="167">
          <cell r="D167">
            <v>840168504909</v>
          </cell>
          <cell r="E167" t="str">
            <v>PRESIDIO 2 PRO BLK/WHT IP 13 PRO</v>
          </cell>
          <cell r="F167" t="str">
            <v>Cases iPhone</v>
          </cell>
          <cell r="G167" t="str">
            <v>iPhone 13</v>
          </cell>
          <cell r="H167" t="str">
            <v>iPhone 13 Pro</v>
          </cell>
          <cell r="R167" t="str">
            <v>141713-D143iShop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AB167">
            <v>0</v>
          </cell>
        </row>
        <row r="168">
          <cell r="D168">
            <v>840168504978</v>
          </cell>
          <cell r="E168" t="str">
            <v>Speck (Apple Exclusive) Presidio Perfect Clear Glitter Case for iPhone 13 Pro - Clear/Platinum Glitt</v>
          </cell>
          <cell r="F168" t="str">
            <v>Cases iPhone</v>
          </cell>
          <cell r="G168" t="str">
            <v>iPhone 13</v>
          </cell>
          <cell r="H168" t="str">
            <v>iPhone 13 Pro</v>
          </cell>
          <cell r="R168" t="str">
            <v>141715-9508iShop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AB168">
            <v>0</v>
          </cell>
        </row>
        <row r="169">
          <cell r="D169">
            <v>840168505036</v>
          </cell>
          <cell r="E169" t="str">
            <v>Speck (Apple Exclusive) Presidio Perfect Clear Impact Geometry Case for iPhone 13 Pro - Clear/Black</v>
          </cell>
          <cell r="F169" t="str">
            <v>Cases iPhone</v>
          </cell>
          <cell r="G169" t="str">
            <v>iPhone 13</v>
          </cell>
          <cell r="H169" t="str">
            <v>iPhone 13 Pro</v>
          </cell>
          <cell r="R169" t="str">
            <v>141719-5905iShop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AB169">
            <v>0</v>
          </cell>
        </row>
        <row r="170">
          <cell r="D170">
            <v>840168505067</v>
          </cell>
          <cell r="E170" t="str">
            <v>Speck Presidio Perfect Cl Geo Cl/Re iPhone 13Pro</v>
          </cell>
          <cell r="F170" t="str">
            <v>Cases iPhone</v>
          </cell>
          <cell r="G170" t="str">
            <v>iPhone 13</v>
          </cell>
          <cell r="H170" t="str">
            <v>iPhone 13 Pro</v>
          </cell>
          <cell r="R170" t="str">
            <v>141719-9608iShop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AB170">
            <v>0</v>
          </cell>
        </row>
        <row r="171">
          <cell r="D171">
            <v>840168505586</v>
          </cell>
          <cell r="E171" t="str">
            <v>PRESIDIO PERFECT CL GEO CL/R 13PROM</v>
          </cell>
          <cell r="F171" t="str">
            <v>Cases iPhone</v>
          </cell>
          <cell r="G171" t="str">
            <v>iPhone 13</v>
          </cell>
          <cell r="H171" t="str">
            <v>iPhone 13Pro Max</v>
          </cell>
          <cell r="R171" t="str">
            <v>141742-9608iShop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AB171">
            <v>0</v>
          </cell>
        </row>
        <row r="172">
          <cell r="D172">
            <v>840168507573</v>
          </cell>
          <cell r="E172" t="str">
            <v>Speck Balance Folio with Microban for iPad mini 6 - Black</v>
          </cell>
          <cell r="F172" t="str">
            <v>Cases iPad</v>
          </cell>
          <cell r="G172" t="str">
            <v>iPad</v>
          </cell>
          <cell r="H172" t="str">
            <v>iPad mini 6</v>
          </cell>
          <cell r="I172">
            <v>0</v>
          </cell>
          <cell r="J172">
            <v>166</v>
          </cell>
          <cell r="K172">
            <v>121</v>
          </cell>
          <cell r="L172">
            <v>0</v>
          </cell>
          <cell r="M172">
            <v>231</v>
          </cell>
          <cell r="N172">
            <v>108</v>
          </cell>
          <cell r="O172">
            <v>88</v>
          </cell>
          <cell r="P172">
            <v>714</v>
          </cell>
          <cell r="R172" t="str">
            <v>142573-1050iShop</v>
          </cell>
          <cell r="S172">
            <v>0</v>
          </cell>
          <cell r="T172">
            <v>166</v>
          </cell>
          <cell r="U172">
            <v>121</v>
          </cell>
          <cell r="V172">
            <v>0</v>
          </cell>
          <cell r="W172">
            <v>231</v>
          </cell>
          <cell r="X172">
            <v>108</v>
          </cell>
          <cell r="Y172">
            <v>88</v>
          </cell>
          <cell r="AB172">
            <v>71.75</v>
          </cell>
        </row>
        <row r="173">
          <cell r="D173">
            <v>840168507719</v>
          </cell>
          <cell r="E173" t="str">
            <v>Speck Balance Folio with Microban for iPad mini 6 -  Green</v>
          </cell>
          <cell r="F173" t="str">
            <v>Cases iPad</v>
          </cell>
          <cell r="G173" t="str">
            <v>iPad</v>
          </cell>
          <cell r="H173" t="str">
            <v>iPad mini 6</v>
          </cell>
          <cell r="R173" t="str">
            <v>142573-9497iShop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AB173">
            <v>0</v>
          </cell>
        </row>
        <row r="174">
          <cell r="D174">
            <v>840168508501</v>
          </cell>
          <cell r="E174" t="str">
            <v>Speck Sililoop Airtag - Black</v>
          </cell>
          <cell r="F174" t="str">
            <v>Cases AirTag</v>
          </cell>
          <cell r="G174" t="str">
            <v>AirTag</v>
          </cell>
          <cell r="H174" t="str">
            <v>AirTag</v>
          </cell>
          <cell r="R174" t="str">
            <v>142888-1050iShop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AB174">
            <v>0</v>
          </cell>
        </row>
        <row r="175">
          <cell r="D175">
            <v>840168509515</v>
          </cell>
          <cell r="E175" t="str">
            <v>Speck Sililoop Airtag - Coastal Blue</v>
          </cell>
          <cell r="F175" t="str">
            <v>Cases AirTag</v>
          </cell>
          <cell r="G175" t="str">
            <v>AirTag</v>
          </cell>
          <cell r="H175" t="str">
            <v>AirTag</v>
          </cell>
          <cell r="R175" t="str">
            <v>142888-7807iShop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AB175">
            <v>0</v>
          </cell>
        </row>
        <row r="176">
          <cell r="D176">
            <v>840168509591</v>
          </cell>
          <cell r="E176" t="str">
            <v>Speck Carabiner Airtag - Bright Silver/White</v>
          </cell>
          <cell r="F176" t="str">
            <v>Cases AirTag</v>
          </cell>
          <cell r="G176" t="str">
            <v>AirTag</v>
          </cell>
          <cell r="H176" t="str">
            <v>AirTag</v>
          </cell>
          <cell r="R176" t="str">
            <v>142889-9696iShop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AB176">
            <v>0</v>
          </cell>
        </row>
        <row r="177">
          <cell r="D177">
            <v>840168509607</v>
          </cell>
          <cell r="E177" t="str">
            <v>Speck LuggageTag Pro Airtag - Black/White</v>
          </cell>
          <cell r="F177" t="str">
            <v>Cases AirTag</v>
          </cell>
          <cell r="G177" t="str">
            <v>AirTag</v>
          </cell>
          <cell r="H177" t="str">
            <v>AirTag</v>
          </cell>
          <cell r="R177" t="str">
            <v>142890-D143iShop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AB177">
            <v>0</v>
          </cell>
        </row>
        <row r="178">
          <cell r="D178">
            <v>840168511907</v>
          </cell>
          <cell r="E178" t="str">
            <v>Speck Siliring Airtag - Unreal Red/White</v>
          </cell>
          <cell r="F178" t="str">
            <v>Cases AirTag</v>
          </cell>
          <cell r="G178" t="str">
            <v>AirTag</v>
          </cell>
          <cell r="H178" t="str">
            <v>AirTag</v>
          </cell>
          <cell r="R178" t="str">
            <v>142891-9748iShop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AB178">
            <v>0</v>
          </cell>
        </row>
        <row r="179">
          <cell r="D179">
            <v>840168510238</v>
          </cell>
          <cell r="E179" t="str">
            <v>Speck Sililoop Airtag 4 pack - Color Mixed Neon/Blue/Fuscia/Pink</v>
          </cell>
          <cell r="F179" t="str">
            <v>Cases AirTag</v>
          </cell>
          <cell r="G179" t="str">
            <v>AirTag</v>
          </cell>
          <cell r="H179" t="str">
            <v>AirTag</v>
          </cell>
          <cell r="R179" t="str">
            <v>143093-1568iShop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AB179">
            <v>0</v>
          </cell>
        </row>
        <row r="180">
          <cell r="D180">
            <v>840168515974</v>
          </cell>
          <cell r="E180" t="str">
            <v>Speck Smartshell Case with Microban for Macbook Pro 16" M1 Pro/M1 Max - Onix Black</v>
          </cell>
          <cell r="F180" t="str">
            <v>Cases Macbook</v>
          </cell>
          <cell r="G180" t="str">
            <v>Macbook</v>
          </cell>
          <cell r="H180" t="str">
            <v>MacBook Pro 16" Touch Bar Cases</v>
          </cell>
          <cell r="R180" t="str">
            <v>144895-0581iShop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AB180">
            <v>0</v>
          </cell>
        </row>
        <row r="181">
          <cell r="D181">
            <v>840168515967</v>
          </cell>
          <cell r="E181" t="str">
            <v>Speck Smartshell Case with Microban for MacBook Pro 16" M1/M2 - Clear</v>
          </cell>
          <cell r="F181" t="str">
            <v>Cases Macbook</v>
          </cell>
          <cell r="G181" t="str">
            <v>Macbook</v>
          </cell>
          <cell r="H181" t="str">
            <v>MacBook Pro 16" M1/M2 Cases</v>
          </cell>
          <cell r="R181" t="str">
            <v>144895-1212iShop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AB181">
            <v>0</v>
          </cell>
        </row>
        <row r="182">
          <cell r="D182">
            <v>840168515981</v>
          </cell>
          <cell r="E182" t="str">
            <v>Speck Smartshell Case with Microban for MacBook Pro 16" M1/M2 - Swell Blue</v>
          </cell>
          <cell r="F182" t="str">
            <v>Cases Macbook</v>
          </cell>
          <cell r="G182" t="str">
            <v>Macbook</v>
          </cell>
          <cell r="H182" t="str">
            <v>MacBook Pro 16" M1/M2 Cases</v>
          </cell>
          <cell r="R182" t="str">
            <v>144895-9352iShop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AB182">
            <v>0</v>
          </cell>
        </row>
        <row r="183">
          <cell r="D183">
            <v>840168515998</v>
          </cell>
          <cell r="E183" t="str">
            <v>Speck Smartshell Case with Microban for Macbook Pro 16" M1 Pro/M1 Max - Crystal Pi</v>
          </cell>
          <cell r="F183" t="str">
            <v>Cases Macbook</v>
          </cell>
          <cell r="G183" t="str">
            <v>Macbook</v>
          </cell>
          <cell r="H183" t="str">
            <v>MacBook Pro 16" Touch Bar Cases</v>
          </cell>
          <cell r="R183" t="str">
            <v>144895-9354iShop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AB183">
            <v>0</v>
          </cell>
        </row>
        <row r="184">
          <cell r="D184">
            <v>840168516711</v>
          </cell>
          <cell r="E184" t="str">
            <v>Speck Smartshell Case with Microban for Macbook Pro 14" M1/M2 - Onix Black</v>
          </cell>
          <cell r="F184" t="str">
            <v>Cases Macbook</v>
          </cell>
          <cell r="G184" t="str">
            <v>Macbook</v>
          </cell>
          <cell r="H184" t="str">
            <v>MacBook Pro 14" M1/M2 Cases</v>
          </cell>
          <cell r="R184" t="str">
            <v>144896-0581iShop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AB184">
            <v>0</v>
          </cell>
        </row>
        <row r="185">
          <cell r="D185">
            <v>840168516001</v>
          </cell>
          <cell r="E185" t="str">
            <v>Speck Smartshell Case with Microban for Macbook Pro 14" M1/M2 - Clear</v>
          </cell>
          <cell r="F185" t="str">
            <v>Cases Macbook</v>
          </cell>
          <cell r="G185" t="str">
            <v>Macbook</v>
          </cell>
          <cell r="H185" t="str">
            <v>MacBook Pro 14" M1/M2 Cases</v>
          </cell>
          <cell r="R185" t="str">
            <v>144896-1212iShop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AB185">
            <v>0</v>
          </cell>
        </row>
        <row r="186">
          <cell r="D186">
            <v>840168516728</v>
          </cell>
          <cell r="E186" t="str">
            <v>Speck Smartshell Case with Microban for Macbook Pro 14" M1/M2 - Swell Blue</v>
          </cell>
          <cell r="F186" t="str">
            <v>Cases Macbook</v>
          </cell>
          <cell r="G186" t="str">
            <v>Macbook</v>
          </cell>
          <cell r="H186" t="str">
            <v>MacBook Pro 14" M1/M2 Cases</v>
          </cell>
          <cell r="I186">
            <v>16</v>
          </cell>
          <cell r="J186">
            <v>22</v>
          </cell>
          <cell r="K186">
            <v>57</v>
          </cell>
          <cell r="L186">
            <v>0</v>
          </cell>
          <cell r="M186">
            <v>37</v>
          </cell>
          <cell r="N186">
            <v>20</v>
          </cell>
          <cell r="O186">
            <v>28</v>
          </cell>
          <cell r="P186">
            <v>180</v>
          </cell>
          <cell r="R186" t="str">
            <v>144896-9352iShop</v>
          </cell>
          <cell r="S186">
            <v>16</v>
          </cell>
          <cell r="T186">
            <v>22</v>
          </cell>
          <cell r="U186">
            <v>57</v>
          </cell>
          <cell r="V186">
            <v>0</v>
          </cell>
          <cell r="W186">
            <v>37</v>
          </cell>
          <cell r="X186">
            <v>20</v>
          </cell>
          <cell r="Y186">
            <v>28</v>
          </cell>
          <cell r="AB186">
            <v>23.75</v>
          </cell>
        </row>
        <row r="187">
          <cell r="D187">
            <v>840168516735</v>
          </cell>
          <cell r="E187" t="str">
            <v>Speck Smartshell Case with Microban for Macbook Pro 14" M1/M2 - Crystal Pink</v>
          </cell>
          <cell r="F187" t="str">
            <v>Cases Macbook</v>
          </cell>
          <cell r="G187" t="str">
            <v>Macbook</v>
          </cell>
          <cell r="H187" t="str">
            <v>MacBook Pro 14" M1/M2 Cases</v>
          </cell>
          <cell r="R187" t="str">
            <v>144896-9354iShop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>
            <v>0</v>
          </cell>
        </row>
        <row r="188">
          <cell r="D188">
            <v>840168521814</v>
          </cell>
          <cell r="E188" t="str">
            <v>Speck Presidio2 Pro Case for iPhone 13/14 - Charcoal/Cool Bronze</v>
          </cell>
          <cell r="F188" t="str">
            <v>Cases iPhone</v>
          </cell>
          <cell r="G188" t="str">
            <v>iPhone 14</v>
          </cell>
          <cell r="H188" t="str">
            <v>iPhone 13/14</v>
          </cell>
          <cell r="R188" t="str">
            <v>150056-3068iShop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AB188">
            <v>0</v>
          </cell>
        </row>
        <row r="189">
          <cell r="D189">
            <v>840168521760</v>
          </cell>
          <cell r="E189" t="str">
            <v>Speck Presidio2 Pro Case for iPhone 13/14 - Black/White</v>
          </cell>
          <cell r="F189" t="str">
            <v>Cases iPhone</v>
          </cell>
          <cell r="G189" t="str">
            <v>iPhone 14</v>
          </cell>
          <cell r="H189" t="str">
            <v>iPhone 13/14</v>
          </cell>
          <cell r="R189" t="str">
            <v>150056-D143iShop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>
            <v>0</v>
          </cell>
        </row>
        <row r="190">
          <cell r="D190">
            <v>840168522002</v>
          </cell>
          <cell r="E190" t="str">
            <v>Speck Presidio Perfect Clear Case for iPhone 13/14 - Clear</v>
          </cell>
          <cell r="F190" t="str">
            <v>Cases iPhone</v>
          </cell>
          <cell r="G190" t="str">
            <v>iPhone 14</v>
          </cell>
          <cell r="H190" t="str">
            <v>iPhone 14</v>
          </cell>
          <cell r="R190" t="str">
            <v>150060-5085iShop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AB190">
            <v>0</v>
          </cell>
        </row>
        <row r="191">
          <cell r="D191">
            <v>840168522217</v>
          </cell>
          <cell r="E191" t="str">
            <v>Speck Presidio Perfect Clear Impact Geometry Case with MagSafe for iPhone 13/14 -</v>
          </cell>
          <cell r="F191" t="str">
            <v>Cases iPhone</v>
          </cell>
          <cell r="G191" t="str">
            <v>iPhone 14</v>
          </cell>
          <cell r="H191" t="str">
            <v>iPhone 13/14</v>
          </cell>
          <cell r="R191" t="str">
            <v>150067-5905iShop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>
            <v>0</v>
          </cell>
        </row>
        <row r="192">
          <cell r="D192">
            <v>840168522224</v>
          </cell>
          <cell r="E192" t="str">
            <v>Speck Presidio Perfect Clear Impact Geometry Case with MagSafe for iPhone 13/14 -</v>
          </cell>
          <cell r="F192" t="str">
            <v>Cases iPhone</v>
          </cell>
          <cell r="G192" t="str">
            <v>iPhone 14</v>
          </cell>
          <cell r="H192" t="str">
            <v>iPhone 13/14</v>
          </cell>
          <cell r="R192" t="str">
            <v>150067-9794iShop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>
            <v>0</v>
          </cell>
        </row>
        <row r="193">
          <cell r="D193">
            <v>840168522231</v>
          </cell>
          <cell r="E193" t="str">
            <v>Speck Presidio Perfect Clear Impact Geometry Case with MagSafe for iPhone 13/14 -</v>
          </cell>
          <cell r="F193" t="str">
            <v>Cases iPhone</v>
          </cell>
          <cell r="G193" t="str">
            <v>iPhone 14</v>
          </cell>
          <cell r="H193" t="str">
            <v>iPhone 13/14</v>
          </cell>
          <cell r="R193" t="str">
            <v>150067-9991iShop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AB193">
            <v>0</v>
          </cell>
        </row>
        <row r="194">
          <cell r="D194">
            <v>840168522309</v>
          </cell>
          <cell r="E194" t="str">
            <v>Speck Presidio Perfect Mist Case with MagSafe for iPhone 13/14 - Obsidian/Obsidian</v>
          </cell>
          <cell r="F194" t="str">
            <v>Cases iPhone</v>
          </cell>
          <cell r="G194" t="str">
            <v>iPhone 14</v>
          </cell>
          <cell r="H194" t="str">
            <v>iPhone 13/14</v>
          </cell>
          <cell r="R194" t="str">
            <v>150069-9984iShop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>
            <v>0</v>
          </cell>
        </row>
        <row r="195">
          <cell r="D195">
            <v>840168522316</v>
          </cell>
          <cell r="E195" t="str">
            <v>Speck Presidio Perfect Mist Case with MagSafe for iPhone 13/14 - Coastal Blue</v>
          </cell>
          <cell r="F195" t="str">
            <v>Cases iPhone</v>
          </cell>
          <cell r="G195" t="str">
            <v>iPhone 14</v>
          </cell>
          <cell r="H195" t="str">
            <v>iPhone 13/14</v>
          </cell>
          <cell r="R195" t="str">
            <v>150069-9985iShop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>
            <v>0</v>
          </cell>
        </row>
        <row r="196">
          <cell r="D196">
            <v>840168522828</v>
          </cell>
          <cell r="E196" t="str">
            <v>Speck Presidio2 Pro Case for iPhone 14 Pro Max - Charcoal/Cool Bronze</v>
          </cell>
          <cell r="F196" t="str">
            <v>Cases iPhone</v>
          </cell>
          <cell r="G196" t="str">
            <v>iPhone 14</v>
          </cell>
          <cell r="H196" t="str">
            <v>iPhone 14 Pro Max</v>
          </cell>
          <cell r="R196" t="str">
            <v>150085-3068iShop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AB196">
            <v>0</v>
          </cell>
        </row>
        <row r="197">
          <cell r="D197">
            <v>840168522774</v>
          </cell>
          <cell r="E197" t="str">
            <v>Speck Presidio2 Pro Case for iPhone 14 Pro Max - Black/White</v>
          </cell>
          <cell r="F197" t="str">
            <v>Cases iPhone</v>
          </cell>
          <cell r="G197" t="str">
            <v>iPhone 14</v>
          </cell>
          <cell r="H197" t="str">
            <v>iPhone 14 Pro Max</v>
          </cell>
          <cell r="R197" t="str">
            <v>150085-D143iShop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AB197">
            <v>0</v>
          </cell>
        </row>
        <row r="198">
          <cell r="D198">
            <v>840168523016</v>
          </cell>
          <cell r="E198" t="str">
            <v>Speck Presidio Perfect Clear Case for iPhone 14 Pro Max - Clear</v>
          </cell>
          <cell r="F198" t="str">
            <v>Cases iPhone</v>
          </cell>
          <cell r="G198" t="str">
            <v>iPhone 14</v>
          </cell>
          <cell r="H198" t="str">
            <v>iPhone 14 Pro Max</v>
          </cell>
          <cell r="R198" t="str">
            <v>150089-5085iShop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AB198">
            <v>0</v>
          </cell>
        </row>
        <row r="199">
          <cell r="D199">
            <v>840168523221</v>
          </cell>
          <cell r="E199" t="str">
            <v>Speck Presidio Perfect Clear Impact Geometry Case with MagSafe for iPhone 14 Pro M</v>
          </cell>
          <cell r="F199" t="str">
            <v>Cases iPhone</v>
          </cell>
          <cell r="G199" t="str">
            <v>iPhone 14</v>
          </cell>
          <cell r="H199" t="str">
            <v>iPhone 14 Pro Max</v>
          </cell>
          <cell r="R199" t="str">
            <v>150096-5905iShop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AB199">
            <v>0</v>
          </cell>
        </row>
        <row r="200">
          <cell r="D200">
            <v>840168523238</v>
          </cell>
          <cell r="E200" t="str">
            <v>Speck Presidio Perfect Clear Impact Geometry Case with MagSafe for iPhone 14 Pro M</v>
          </cell>
          <cell r="F200" t="str">
            <v>Cases iPhone</v>
          </cell>
          <cell r="G200" t="str">
            <v>iPhone 14</v>
          </cell>
          <cell r="H200" t="str">
            <v>iPhone 14 Pro Max</v>
          </cell>
          <cell r="R200" t="str">
            <v>150096-9794iShop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AB200">
            <v>0</v>
          </cell>
        </row>
        <row r="201">
          <cell r="D201">
            <v>840168523245</v>
          </cell>
          <cell r="E201" t="str">
            <v>Speck Presidio Perfect Clear Impact Geometry Case with MagSafe for iPhone 14 Pro M</v>
          </cell>
          <cell r="F201" t="str">
            <v>Cases iPhone</v>
          </cell>
          <cell r="G201" t="str">
            <v>iPhone 14</v>
          </cell>
          <cell r="H201" t="str">
            <v>iPhone 14 Pro Max</v>
          </cell>
          <cell r="R201" t="str">
            <v>150096-9991iShop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AB201">
            <v>0</v>
          </cell>
        </row>
        <row r="202">
          <cell r="D202">
            <v>840168523313</v>
          </cell>
          <cell r="E202" t="str">
            <v>Speck Presidio Perfect Mist Case with MagSafe for iPhone 14 Pro Max - Obsidian/Obs</v>
          </cell>
          <cell r="F202" t="str">
            <v>Cases iPhone</v>
          </cell>
          <cell r="G202" t="str">
            <v>iPhone 14</v>
          </cell>
          <cell r="H202" t="str">
            <v>iPhone 14 Pro Max</v>
          </cell>
          <cell r="R202" t="str">
            <v>150098-9984iShop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AB202">
            <v>0</v>
          </cell>
        </row>
        <row r="203">
          <cell r="D203">
            <v>840168523320</v>
          </cell>
          <cell r="E203" t="str">
            <v>Speck Presidio Perfect Mist Case with MagSafe for iPhone 14 Pro Max - Coastal Blue</v>
          </cell>
          <cell r="F203" t="str">
            <v>Cases iPhone</v>
          </cell>
          <cell r="G203" t="str">
            <v>iPhone 14</v>
          </cell>
          <cell r="H203" t="str">
            <v>iPhone 14 Pro Max</v>
          </cell>
          <cell r="R203" t="str">
            <v>150098-9985iShop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AB203">
            <v>0</v>
          </cell>
        </row>
        <row r="204">
          <cell r="D204">
            <v>840168523832</v>
          </cell>
          <cell r="E204" t="str">
            <v>Speck (Apple Exclusive) Presidio 2 Pro Case for iPhone 14 Plus - Charcoal/Cool Bronze</v>
          </cell>
          <cell r="F204" t="str">
            <v>Cases iPhone</v>
          </cell>
          <cell r="G204" t="str">
            <v>iPhone 14</v>
          </cell>
          <cell r="H204" t="str">
            <v>iPhone 14 Plus</v>
          </cell>
          <cell r="R204" t="str">
            <v>150114-3068iShop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AB204">
            <v>0</v>
          </cell>
        </row>
        <row r="205">
          <cell r="D205">
            <v>840168523788</v>
          </cell>
          <cell r="E205" t="str">
            <v>Speck Presidio2 Pro Case for iPhone 14 Plus - Black/White</v>
          </cell>
          <cell r="F205" t="str">
            <v>Cases iPhone</v>
          </cell>
          <cell r="G205" t="str">
            <v>iPhone 14</v>
          </cell>
          <cell r="H205" t="str">
            <v>iPhone 14 Plus Cases</v>
          </cell>
          <cell r="R205" t="str">
            <v>150114-D143iShop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AB205">
            <v>0</v>
          </cell>
        </row>
        <row r="206">
          <cell r="D206">
            <v>840168524020</v>
          </cell>
          <cell r="E206" t="str">
            <v>Speck (Apple Exclusive) Presidio Perfect Clear Case for iPhone 14 Plus - Clear</v>
          </cell>
          <cell r="F206" t="str">
            <v>Cases iPhone</v>
          </cell>
          <cell r="G206" t="str">
            <v>iPhone 14</v>
          </cell>
          <cell r="H206" t="str">
            <v>iPhone 14 Plus</v>
          </cell>
          <cell r="R206" t="str">
            <v>150118-5085iShop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AB206">
            <v>0</v>
          </cell>
        </row>
        <row r="207">
          <cell r="D207">
            <v>840168524235</v>
          </cell>
          <cell r="E207" t="str">
            <v>Speck Presidio Perfect Clear Impact Geometry Case with MagSafe for iPhone 14 Plus</v>
          </cell>
          <cell r="F207" t="str">
            <v>Cases iPhone</v>
          </cell>
          <cell r="G207" t="str">
            <v>iPhone 14</v>
          </cell>
          <cell r="H207" t="str">
            <v>iPhone 14 Plus</v>
          </cell>
          <cell r="R207" t="str">
            <v>150125-5905iShop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AB207">
            <v>0</v>
          </cell>
        </row>
        <row r="208">
          <cell r="D208">
            <v>840168524242</v>
          </cell>
          <cell r="E208" t="str">
            <v>Speck Presidio Perfect Clear Impact Geometry Case with MagSafe for iPhone 14 Plus</v>
          </cell>
          <cell r="F208" t="str">
            <v>Cases iPhone</v>
          </cell>
          <cell r="G208" t="str">
            <v>iPhone 14</v>
          </cell>
          <cell r="H208" t="str">
            <v>iPhone 14 Plus</v>
          </cell>
          <cell r="R208" t="str">
            <v>150125-9794iShop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AB208">
            <v>0</v>
          </cell>
        </row>
        <row r="209">
          <cell r="D209">
            <v>840168524259</v>
          </cell>
          <cell r="E209" t="str">
            <v>Speck Presidio Perfect Clear Impact Geometry Case with MagSafe for iPhone 14 Plus</v>
          </cell>
          <cell r="F209" t="str">
            <v>Cases iPhone</v>
          </cell>
          <cell r="G209" t="str">
            <v>iPhone 14</v>
          </cell>
          <cell r="H209" t="str">
            <v>iPhone 14 Plus</v>
          </cell>
          <cell r="R209" t="str">
            <v>150125-9991iShop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AB209">
            <v>0</v>
          </cell>
        </row>
        <row r="210">
          <cell r="D210">
            <v>840168524327</v>
          </cell>
          <cell r="E210" t="str">
            <v>Speck Presidio Perfect Mist Case with MagSafe for iPhone 14 Plus - Obsidian/Obsidi</v>
          </cell>
          <cell r="F210" t="str">
            <v>Cases iPhone</v>
          </cell>
          <cell r="G210" t="str">
            <v>iPhone 14</v>
          </cell>
          <cell r="H210" t="str">
            <v>iPhone 14 Plus</v>
          </cell>
          <cell r="R210" t="str">
            <v>150127-9984iShop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AB210">
            <v>0</v>
          </cell>
        </row>
        <row r="211">
          <cell r="D211">
            <v>840168524334</v>
          </cell>
          <cell r="E211" t="str">
            <v>Speck Presidio Perfect Mist Case with MagSafe for iPhone 14 Plus - Coastal Blue</v>
          </cell>
          <cell r="F211" t="str">
            <v>Cases iPhone</v>
          </cell>
          <cell r="G211" t="str">
            <v>iPhone 14</v>
          </cell>
          <cell r="H211" t="str">
            <v>iPhone 14 Plus</v>
          </cell>
          <cell r="R211" t="str">
            <v>150127-9985iShop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AB211">
            <v>0</v>
          </cell>
        </row>
        <row r="212">
          <cell r="D212">
            <v>840168524846</v>
          </cell>
          <cell r="E212" t="str">
            <v>Speck Presidio2 Pro Case for iPhone 14 Pro - Charcoal/Cool Bronze</v>
          </cell>
          <cell r="F212" t="str">
            <v>Cases iPhone</v>
          </cell>
          <cell r="G212" t="str">
            <v>iPhone 14</v>
          </cell>
          <cell r="H212" t="str">
            <v>iPhone 14 Pro</v>
          </cell>
          <cell r="R212" t="str">
            <v>150143-3068iShop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AB212">
            <v>0</v>
          </cell>
        </row>
        <row r="213">
          <cell r="D213">
            <v>840168524792</v>
          </cell>
          <cell r="E213" t="str">
            <v>Speck Presidio2 Pro Case for iPhone 14 Pro - Black/White</v>
          </cell>
          <cell r="F213" t="str">
            <v>Cases iPhone</v>
          </cell>
          <cell r="G213" t="str">
            <v>iPhone 14</v>
          </cell>
          <cell r="H213" t="str">
            <v xml:space="preserve">iPhone 14 Pro </v>
          </cell>
          <cell r="R213" t="str">
            <v>150143-D143iShop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AB213">
            <v>0</v>
          </cell>
        </row>
        <row r="214">
          <cell r="D214">
            <v>840168525034</v>
          </cell>
          <cell r="E214" t="str">
            <v>Speck Presidio Perfect Clear Case for iPhone 14 Pro - Clear</v>
          </cell>
          <cell r="F214" t="str">
            <v>Cases iPhone</v>
          </cell>
          <cell r="G214" t="str">
            <v>iPhone 14</v>
          </cell>
          <cell r="H214" t="str">
            <v>iPhone 14 Pro</v>
          </cell>
          <cell r="R214" t="str">
            <v>150147-5085iShop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AB214">
            <v>0</v>
          </cell>
        </row>
        <row r="215">
          <cell r="D215">
            <v>840168525249</v>
          </cell>
          <cell r="E215" t="str">
            <v>Speck Presidio Perfect Clear Impact Geometry Case with MagSafe for iPhone 14 Pro -</v>
          </cell>
          <cell r="F215" t="str">
            <v>Cases iPhone</v>
          </cell>
          <cell r="G215" t="str">
            <v>iPhone 14</v>
          </cell>
          <cell r="H215" t="str">
            <v xml:space="preserve">iPhone 14 Pro </v>
          </cell>
          <cell r="R215" t="str">
            <v>150154-5905iShop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AB215">
            <v>0</v>
          </cell>
        </row>
        <row r="216">
          <cell r="D216">
            <v>840168525256</v>
          </cell>
          <cell r="E216" t="str">
            <v>Speck Presidio Perfect Clear Impact Geometry Case with MagSafe for iPhone 14 Pro -</v>
          </cell>
          <cell r="F216" t="str">
            <v>Cases iPhone</v>
          </cell>
          <cell r="G216" t="str">
            <v>iPhone 14</v>
          </cell>
          <cell r="H216" t="str">
            <v xml:space="preserve">iPhone 14 Pro </v>
          </cell>
          <cell r="R216" t="str">
            <v>150154-9794iShop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AB216">
            <v>0</v>
          </cell>
        </row>
        <row r="217">
          <cell r="D217">
            <v>840168525263</v>
          </cell>
          <cell r="E217" t="str">
            <v>Speck Presidio Perfect Clear Impact Geometry Case with MagSafe for iPhone 14 Pro -</v>
          </cell>
          <cell r="F217" t="str">
            <v>Cases iPhone</v>
          </cell>
          <cell r="G217" t="str">
            <v>iPhone 14</v>
          </cell>
          <cell r="H217" t="str">
            <v xml:space="preserve">iPhone 14 Pro </v>
          </cell>
          <cell r="R217" t="str">
            <v>150154-9991iShop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AB217">
            <v>0</v>
          </cell>
        </row>
        <row r="218">
          <cell r="D218">
            <v>840168525331</v>
          </cell>
          <cell r="E218" t="str">
            <v>Speck Presidio Perfect Mist Case with MagSafe for iPhone 14 Pro - Obsidian/Obsidia</v>
          </cell>
          <cell r="F218" t="str">
            <v>Cases iPhone</v>
          </cell>
          <cell r="G218" t="str">
            <v>iPhone 14</v>
          </cell>
          <cell r="H218" t="str">
            <v xml:space="preserve">iPhone 14 Pro </v>
          </cell>
          <cell r="R218" t="str">
            <v>150156-9984iShop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AB218">
            <v>0</v>
          </cell>
        </row>
        <row r="219">
          <cell r="D219">
            <v>840168525348</v>
          </cell>
          <cell r="E219" t="str">
            <v>Speck Presidio Perfect Mist Case with MagSafe for iPhone 14 Pro - Coastal Blue</v>
          </cell>
          <cell r="F219" t="str">
            <v>Cases iPhone</v>
          </cell>
          <cell r="G219" t="str">
            <v>iPhone 14</v>
          </cell>
          <cell r="H219" t="str">
            <v xml:space="preserve">iPhone 14 Pro </v>
          </cell>
          <cell r="R219" t="str">
            <v>150156-9985iShop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AB219">
            <v>0</v>
          </cell>
        </row>
        <row r="220">
          <cell r="D220">
            <v>840168526871</v>
          </cell>
          <cell r="E220" t="str">
            <v>IPAD PRO 12.9” (2022) BALANCE FOLIO (W/MB) (ALMOND MILK/MOCHA/CHARCOAL)</v>
          </cell>
          <cell r="F220" t="str">
            <v>Cases iPad</v>
          </cell>
          <cell r="G220" t="str">
            <v>iPad</v>
          </cell>
          <cell r="H220" t="str">
            <v>iPad Pro 12.9</v>
          </cell>
          <cell r="R220" t="str">
            <v>150198-9969iShop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AB220">
            <v>0</v>
          </cell>
        </row>
        <row r="221">
          <cell r="D221">
            <v>840168526840</v>
          </cell>
          <cell r="E221" t="str">
            <v>IPAD PRO 12.9” (2022) BALANCEFOLIO (W/MB) (BLACK/BLACK/WHITE)</v>
          </cell>
          <cell r="F221" t="str">
            <v>Cases iPad</v>
          </cell>
          <cell r="G221" t="str">
            <v>iPad</v>
          </cell>
          <cell r="H221" t="str">
            <v>iPad Pro 12.9</v>
          </cell>
          <cell r="R221" t="str">
            <v>150198-D143iShop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>
            <v>0</v>
          </cell>
        </row>
        <row r="222">
          <cell r="D222">
            <v>840168528110</v>
          </cell>
          <cell r="E222" t="str">
            <v>Speck Smartshell Case for Macbook Pro 13" M2/M1 - Cozy Pink</v>
          </cell>
          <cell r="F222" t="str">
            <v>Cases Macbook</v>
          </cell>
          <cell r="G222" t="str">
            <v>Macbook</v>
          </cell>
          <cell r="H222" t="str">
            <v>MacBook Pro 13" M1/M2 Cases</v>
          </cell>
          <cell r="R222" t="str">
            <v>150224-3086iShop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>
            <v>0</v>
          </cell>
        </row>
        <row r="223">
          <cell r="D223">
            <v>840168528134</v>
          </cell>
          <cell r="E223" t="str">
            <v>Speck Smartshell Case for Macbook Air 13" M2 2022 - Obsidian</v>
          </cell>
          <cell r="F223" t="str">
            <v>Cases Macbook</v>
          </cell>
          <cell r="G223" t="str">
            <v>Macbook</v>
          </cell>
          <cell r="H223" t="str">
            <v>MacBook Air 13" M4/M3/M2</v>
          </cell>
          <cell r="I223">
            <v>0</v>
          </cell>
          <cell r="J223">
            <v>171</v>
          </cell>
          <cell r="K223">
            <v>154</v>
          </cell>
          <cell r="L223">
            <v>52</v>
          </cell>
          <cell r="M223">
            <v>92</v>
          </cell>
          <cell r="N223">
            <v>63</v>
          </cell>
          <cell r="O223">
            <v>59</v>
          </cell>
          <cell r="P223">
            <v>591</v>
          </cell>
          <cell r="R223" t="str">
            <v>150225-3085iShop</v>
          </cell>
          <cell r="S223">
            <v>0</v>
          </cell>
          <cell r="T223">
            <v>171</v>
          </cell>
          <cell r="U223">
            <v>154</v>
          </cell>
          <cell r="V223">
            <v>52</v>
          </cell>
          <cell r="W223">
            <v>92</v>
          </cell>
          <cell r="X223">
            <v>63</v>
          </cell>
          <cell r="Y223">
            <v>59</v>
          </cell>
          <cell r="AB223">
            <v>94.25</v>
          </cell>
        </row>
        <row r="224">
          <cell r="D224">
            <v>840168528141</v>
          </cell>
          <cell r="E224" t="str">
            <v>Speck Smartshell Case for Macbook Air 13" M2 2022 - Cozy Pink</v>
          </cell>
          <cell r="F224" t="str">
            <v>Cases Macbook</v>
          </cell>
          <cell r="G224" t="str">
            <v>Macbook</v>
          </cell>
          <cell r="H224" t="str">
            <v>MacBook Air 13" M4/M3/M2</v>
          </cell>
          <cell r="I224">
            <v>0</v>
          </cell>
          <cell r="J224">
            <v>52</v>
          </cell>
          <cell r="K224">
            <v>55</v>
          </cell>
          <cell r="L224">
            <v>0</v>
          </cell>
          <cell r="M224">
            <v>81</v>
          </cell>
          <cell r="N224">
            <v>14</v>
          </cell>
          <cell r="O224">
            <v>18</v>
          </cell>
          <cell r="P224">
            <v>220</v>
          </cell>
          <cell r="R224" t="str">
            <v>150225-3086iShop</v>
          </cell>
          <cell r="S224">
            <v>0</v>
          </cell>
          <cell r="T224">
            <v>52</v>
          </cell>
          <cell r="U224">
            <v>55</v>
          </cell>
          <cell r="V224">
            <v>0</v>
          </cell>
          <cell r="W224">
            <v>81</v>
          </cell>
          <cell r="X224">
            <v>14</v>
          </cell>
          <cell r="Y224">
            <v>18</v>
          </cell>
          <cell r="AB224">
            <v>26.75</v>
          </cell>
        </row>
        <row r="225">
          <cell r="D225">
            <v>840168528127</v>
          </cell>
          <cell r="E225" t="str">
            <v>Speck Smartshell Case for Macbook Air 13" M2 2022 - Clear</v>
          </cell>
          <cell r="F225" t="str">
            <v>Cases Macbook</v>
          </cell>
          <cell r="G225" t="str">
            <v>Macbook</v>
          </cell>
          <cell r="H225" t="str">
            <v>MacBook Air 13" M4/M3/M2</v>
          </cell>
          <cell r="I225">
            <v>0</v>
          </cell>
          <cell r="J225">
            <v>208</v>
          </cell>
          <cell r="K225">
            <v>328</v>
          </cell>
          <cell r="L225">
            <v>96</v>
          </cell>
          <cell r="M225">
            <v>239</v>
          </cell>
          <cell r="N225">
            <v>94</v>
          </cell>
          <cell r="O225">
            <v>97</v>
          </cell>
          <cell r="P225">
            <v>1062</v>
          </cell>
          <cell r="R225" t="str">
            <v>150225-9992iShop</v>
          </cell>
          <cell r="S225">
            <v>0</v>
          </cell>
          <cell r="T225">
            <v>208</v>
          </cell>
          <cell r="U225">
            <v>328</v>
          </cell>
          <cell r="V225">
            <v>96</v>
          </cell>
          <cell r="W225">
            <v>239</v>
          </cell>
          <cell r="X225">
            <v>94</v>
          </cell>
          <cell r="Y225">
            <v>97</v>
          </cell>
          <cell r="AB225">
            <v>158</v>
          </cell>
        </row>
        <row r="226">
          <cell r="D226">
            <v>840168528202</v>
          </cell>
          <cell r="E226" t="str">
            <v>Speck Balance Folio Case for iPad 10th Gen - Plumberry/Crushed Purple/Crepe Pink</v>
          </cell>
          <cell r="F226" t="str">
            <v>Cases iPad</v>
          </cell>
          <cell r="G226" t="str">
            <v>iPad</v>
          </cell>
          <cell r="H226" t="str">
            <v>iPad 10th /11th - 10.9"/11" (2022-2025)</v>
          </cell>
          <cell r="I226">
            <v>69</v>
          </cell>
          <cell r="J226">
            <v>112</v>
          </cell>
          <cell r="K226">
            <v>284</v>
          </cell>
          <cell r="L226">
            <v>105</v>
          </cell>
          <cell r="M226">
            <v>254</v>
          </cell>
          <cell r="N226">
            <v>17</v>
          </cell>
          <cell r="O226">
            <v>0</v>
          </cell>
          <cell r="P226">
            <v>841</v>
          </cell>
          <cell r="R226" t="str">
            <v>150226-7265iShop</v>
          </cell>
          <cell r="S226">
            <v>69</v>
          </cell>
          <cell r="T226">
            <v>112</v>
          </cell>
          <cell r="U226">
            <v>284</v>
          </cell>
          <cell r="V226">
            <v>105</v>
          </cell>
          <cell r="W226">
            <v>254</v>
          </cell>
          <cell r="X226">
            <v>17</v>
          </cell>
          <cell r="Y226">
            <v>0</v>
          </cell>
          <cell r="AB226">
            <v>142.5</v>
          </cell>
        </row>
        <row r="227">
          <cell r="D227">
            <v>840168528189</v>
          </cell>
          <cell r="E227" t="str">
            <v>Speck Balance Folio Case for iPad 10th Gen - Arcadia Navy/Moody Grey</v>
          </cell>
          <cell r="F227" t="str">
            <v>Cases iPad</v>
          </cell>
          <cell r="G227" t="str">
            <v>iPad</v>
          </cell>
          <cell r="H227" t="str">
            <v>iPad 10th /11th - 10.9"/11" (2022-2025)</v>
          </cell>
          <cell r="R227" t="str">
            <v>150226-9322iShop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B227">
            <v>0</v>
          </cell>
        </row>
        <row r="228">
          <cell r="D228">
            <v>840168528172</v>
          </cell>
          <cell r="E228" t="str">
            <v>Speck Balance Folio Case for iPad 10th Gen - Almond Milk /Mocha/Charcoal</v>
          </cell>
          <cell r="F228" t="str">
            <v>Cases iPad</v>
          </cell>
          <cell r="G228" t="str">
            <v>iPad</v>
          </cell>
          <cell r="H228" t="str">
            <v>iPad 10th /11th - 10.9"/11" (2022-2025)</v>
          </cell>
          <cell r="I228">
            <v>89</v>
          </cell>
          <cell r="J228">
            <v>116</v>
          </cell>
          <cell r="K228">
            <v>191</v>
          </cell>
          <cell r="L228">
            <v>76</v>
          </cell>
          <cell r="M228">
            <v>67</v>
          </cell>
          <cell r="N228">
            <v>85</v>
          </cell>
          <cell r="O228">
            <v>73</v>
          </cell>
          <cell r="P228">
            <v>697</v>
          </cell>
          <cell r="R228" t="str">
            <v>150226-9969iShop</v>
          </cell>
          <cell r="S228">
            <v>89</v>
          </cell>
          <cell r="T228">
            <v>116</v>
          </cell>
          <cell r="U228">
            <v>191</v>
          </cell>
          <cell r="V228">
            <v>76</v>
          </cell>
          <cell r="W228">
            <v>67</v>
          </cell>
          <cell r="X228">
            <v>85</v>
          </cell>
          <cell r="Y228">
            <v>73</v>
          </cell>
          <cell r="AB228">
            <v>118</v>
          </cell>
        </row>
        <row r="229">
          <cell r="D229">
            <v>840168528165</v>
          </cell>
          <cell r="E229" t="str">
            <v>Speck Balance Folio Case for iPad 10th Gen - Black/Black/White</v>
          </cell>
          <cell r="F229" t="str">
            <v>Cases iPad</v>
          </cell>
          <cell r="G229" t="str">
            <v>iPad</v>
          </cell>
          <cell r="H229" t="str">
            <v>iPad 10th /11th - 10.9"/11" (2022-2025)</v>
          </cell>
          <cell r="I229">
            <v>133</v>
          </cell>
          <cell r="J229">
            <v>154</v>
          </cell>
          <cell r="K229">
            <v>130</v>
          </cell>
          <cell r="L229">
            <v>74</v>
          </cell>
          <cell r="M229">
            <v>148</v>
          </cell>
          <cell r="N229">
            <v>69</v>
          </cell>
          <cell r="O229">
            <v>49</v>
          </cell>
          <cell r="P229">
            <v>757</v>
          </cell>
          <cell r="R229" t="str">
            <v>150226-D143iShop</v>
          </cell>
          <cell r="S229">
            <v>133</v>
          </cell>
          <cell r="T229">
            <v>154</v>
          </cell>
          <cell r="U229">
            <v>130</v>
          </cell>
          <cell r="V229">
            <v>74</v>
          </cell>
          <cell r="W229">
            <v>148</v>
          </cell>
          <cell r="X229">
            <v>69</v>
          </cell>
          <cell r="Y229">
            <v>49</v>
          </cell>
          <cell r="AB229">
            <v>122.75</v>
          </cell>
        </row>
        <row r="230">
          <cell r="D230">
            <v>840168532148</v>
          </cell>
          <cell r="E230" t="str">
            <v>Speck Wallet for MagSafe® Black iPhone 15 Wallet</v>
          </cell>
          <cell r="F230" t="str">
            <v>Accesories</v>
          </cell>
          <cell r="G230" t="str">
            <v>Click Lock</v>
          </cell>
          <cell r="H230" t="str">
            <v>Wallet</v>
          </cell>
          <cell r="I230">
            <v>30</v>
          </cell>
          <cell r="J230">
            <v>6</v>
          </cell>
          <cell r="K230">
            <v>29</v>
          </cell>
          <cell r="L230">
            <v>0</v>
          </cell>
          <cell r="M230">
            <v>64</v>
          </cell>
          <cell r="O230">
            <v>30</v>
          </cell>
          <cell r="P230">
            <v>159</v>
          </cell>
          <cell r="R230" t="str">
            <v>150423-1041iShop</v>
          </cell>
          <cell r="S230">
            <v>30</v>
          </cell>
          <cell r="T230">
            <v>6</v>
          </cell>
          <cell r="U230">
            <v>29</v>
          </cell>
          <cell r="V230">
            <v>0</v>
          </cell>
          <cell r="W230">
            <v>64</v>
          </cell>
          <cell r="X230">
            <v>0</v>
          </cell>
          <cell r="Y230">
            <v>30</v>
          </cell>
          <cell r="AB230">
            <v>16.25</v>
          </cell>
        </row>
        <row r="231">
          <cell r="D231">
            <v>840168532735</v>
          </cell>
          <cell r="E231" t="str">
            <v>Speck Presidio®2 Grip Magsafe® Clicklock™ Black / Slate Grey iPhone 15</v>
          </cell>
          <cell r="F231" t="str">
            <v>Cases iPhone</v>
          </cell>
          <cell r="G231" t="str">
            <v>iPhone 15</v>
          </cell>
          <cell r="H231" t="str">
            <v>iPhone 16e / 15 / 14 / 13</v>
          </cell>
          <cell r="L231">
            <v>66</v>
          </cell>
          <cell r="N231">
            <v>63</v>
          </cell>
          <cell r="O231">
            <v>83</v>
          </cell>
          <cell r="P231">
            <v>212</v>
          </cell>
          <cell r="R231" t="str">
            <v>150439-3205iShop</v>
          </cell>
          <cell r="S231">
            <v>0</v>
          </cell>
          <cell r="T231">
            <v>0</v>
          </cell>
          <cell r="U231">
            <v>0</v>
          </cell>
          <cell r="V231">
            <v>66</v>
          </cell>
          <cell r="W231">
            <v>0</v>
          </cell>
          <cell r="X231">
            <v>63</v>
          </cell>
          <cell r="Y231">
            <v>83</v>
          </cell>
          <cell r="AB231">
            <v>66</v>
          </cell>
        </row>
        <row r="232">
          <cell r="D232">
            <v>840168532742</v>
          </cell>
          <cell r="E232" t="str">
            <v>Speck Presidio®2 Grip Magsafe® Clicklock™ Costal Blue / Dust Grey iPhone 15</v>
          </cell>
          <cell r="F232" t="str">
            <v>Cases iPhone</v>
          </cell>
          <cell r="G232" t="str">
            <v>iPhone 15</v>
          </cell>
          <cell r="H232" t="str">
            <v>iPhone 16e / 15 / 14 / 13</v>
          </cell>
          <cell r="R232" t="str">
            <v>150439-3206iShop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AB232">
            <v>0</v>
          </cell>
        </row>
        <row r="233">
          <cell r="D233">
            <v>840168532803</v>
          </cell>
          <cell r="E233" t="str">
            <v>Speck Presidio®2 Grip Magsafe® Clicklock™ Charcoal Grey/ Cool Bronze iPhone 15</v>
          </cell>
          <cell r="F233" t="str">
            <v>Cases iPhone</v>
          </cell>
          <cell r="G233" t="str">
            <v>iPhone 15</v>
          </cell>
          <cell r="H233" t="str">
            <v>iPhone 16e / 15 / 14 / 13</v>
          </cell>
          <cell r="R233" t="str">
            <v>150439-3212iShop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AB233">
            <v>0</v>
          </cell>
        </row>
        <row r="234">
          <cell r="D234">
            <v>840168532865</v>
          </cell>
          <cell r="E234" t="str">
            <v>Speck Presidio® Perfect-Clear Grip Magsafe® Clicklock™ Clear/Clear/Chrome iPhone 15</v>
          </cell>
          <cell r="F234" t="str">
            <v>Cases iPhone</v>
          </cell>
          <cell r="G234" t="str">
            <v>iPhone 15</v>
          </cell>
          <cell r="H234" t="str">
            <v>iPhone 16e / 15 / 14 / 13</v>
          </cell>
          <cell r="L234">
            <v>127</v>
          </cell>
          <cell r="M234">
            <v>74</v>
          </cell>
          <cell r="P234">
            <v>201</v>
          </cell>
          <cell r="R234" t="str">
            <v>150443-3199iShop</v>
          </cell>
          <cell r="S234">
            <v>0</v>
          </cell>
          <cell r="T234">
            <v>0</v>
          </cell>
          <cell r="U234">
            <v>0</v>
          </cell>
          <cell r="V234">
            <v>127</v>
          </cell>
          <cell r="W234">
            <v>74</v>
          </cell>
          <cell r="X234">
            <v>0</v>
          </cell>
          <cell r="Y234">
            <v>0</v>
          </cell>
          <cell r="AB234">
            <v>127</v>
          </cell>
        </row>
        <row r="235">
          <cell r="D235">
            <v>840168532995</v>
          </cell>
          <cell r="E235" t="str">
            <v>Speck Presidio®2 Grip Magsafe® Clicklock™ Black / Slate Grey iPhone 15 Pro</v>
          </cell>
          <cell r="F235" t="str">
            <v>Cases iPhone</v>
          </cell>
          <cell r="G235" t="str">
            <v>iPhone 15</v>
          </cell>
          <cell r="H235" t="str">
            <v>iPhone 15 Pro</v>
          </cell>
          <cell r="R235" t="str">
            <v>150447-3205iShop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AB235">
            <v>0</v>
          </cell>
        </row>
        <row r="236">
          <cell r="D236">
            <v>840168533008</v>
          </cell>
          <cell r="E236" t="str">
            <v>Speck Presidio®2 Grip Magsafe® Clicklock™ Costal Blue / Dust Grey iPhone 15 Pro</v>
          </cell>
          <cell r="F236" t="str">
            <v>Cases iPhone</v>
          </cell>
          <cell r="G236" t="str">
            <v>iPhone 15</v>
          </cell>
          <cell r="H236" t="str">
            <v>iPhone 15 Pro</v>
          </cell>
          <cell r="R236" t="str">
            <v>150447-3206iShop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AB236">
            <v>0</v>
          </cell>
        </row>
        <row r="237">
          <cell r="D237">
            <v>840168533060</v>
          </cell>
          <cell r="E237" t="str">
            <v>Speck Presidio®2 Grip Magsafe® Clicklock™ Charcoal Grey/ Cool Bronze iPhone 15 Pro</v>
          </cell>
          <cell r="F237" t="str">
            <v>Cases iPhone</v>
          </cell>
          <cell r="G237" t="str">
            <v>iPhone 15</v>
          </cell>
          <cell r="H237" t="str">
            <v>iPhone 15 Pro</v>
          </cell>
          <cell r="R237" t="str">
            <v>150447-3212iShop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AB237">
            <v>0</v>
          </cell>
        </row>
        <row r="238">
          <cell r="D238">
            <v>840168533121</v>
          </cell>
          <cell r="E238" t="str">
            <v>Speck Presidio® Perfect-Clear Grip Magsafe® Clicklock™ Clear/Clear/Chrome iPhone 15 Pro</v>
          </cell>
          <cell r="F238" t="str">
            <v>Cases iPhone</v>
          </cell>
          <cell r="G238" t="str">
            <v>iPhone 15</v>
          </cell>
          <cell r="H238" t="str">
            <v>iPhone 15 Pro</v>
          </cell>
          <cell r="R238" t="str">
            <v>150451-3199iShop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AB238">
            <v>0</v>
          </cell>
        </row>
        <row r="239">
          <cell r="D239">
            <v>840168533251</v>
          </cell>
          <cell r="E239" t="str">
            <v>Speck Presidio®2 Grip Magsafe® Clicklock™ Black / Slate Grey iPhone 15 Plus</v>
          </cell>
          <cell r="F239" t="str">
            <v>Cases iPhone</v>
          </cell>
          <cell r="G239" t="str">
            <v>iPhone 15</v>
          </cell>
          <cell r="H239" t="str">
            <v>iPhone 15 Plus</v>
          </cell>
          <cell r="R239" t="str">
            <v>150455-3205iShop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AB239">
            <v>0</v>
          </cell>
        </row>
        <row r="240">
          <cell r="D240">
            <v>840168533268</v>
          </cell>
          <cell r="E240" t="str">
            <v>Speck Presidio®2 Grip Magsafe® Clicklock™ Costal Blue / Dust Grey iPhone 15 Plus</v>
          </cell>
          <cell r="F240" t="str">
            <v>Cases iPhone</v>
          </cell>
          <cell r="G240" t="str">
            <v>iPhone 15</v>
          </cell>
          <cell r="H240" t="str">
            <v>iPhone 15 Plus</v>
          </cell>
          <cell r="R240" t="str">
            <v>150455-3206iShop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AB240">
            <v>0</v>
          </cell>
        </row>
        <row r="241">
          <cell r="D241">
            <v>840168533329</v>
          </cell>
          <cell r="E241" t="str">
            <v>Speck Presidio®2 Grip Magsafe® Clicklock™ Charcoal Grey/ Cool Bronze iPhone 15 Plus</v>
          </cell>
          <cell r="F241" t="str">
            <v>Cases iPhone</v>
          </cell>
          <cell r="G241" t="str">
            <v>iPhone 15</v>
          </cell>
          <cell r="H241" t="str">
            <v>iPhone 15 Plus</v>
          </cell>
          <cell r="R241" t="str">
            <v>150455-3212iShop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AB241">
            <v>0</v>
          </cell>
        </row>
        <row r="242">
          <cell r="D242">
            <v>840168533381</v>
          </cell>
          <cell r="E242" t="str">
            <v>Speck Presidio® Perfect-Clear Grip Magsafe® Clicklock™ Clear/Clear/Chrome iPhone 15 Plus</v>
          </cell>
          <cell r="F242" t="str">
            <v>Cases iPhone</v>
          </cell>
          <cell r="G242" t="str">
            <v>iPhone 15</v>
          </cell>
          <cell r="H242" t="str">
            <v>iPhone 15 Plus</v>
          </cell>
          <cell r="R242" t="str">
            <v>150459-3199iShop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AB242">
            <v>0</v>
          </cell>
        </row>
        <row r="243">
          <cell r="D243">
            <v>840168533510</v>
          </cell>
          <cell r="E243" t="str">
            <v>Speck Presidio®2 Grip Magsafe® Clicklock™ Black / Slate Grey iPhone 15 Pro Max</v>
          </cell>
          <cell r="F243" t="str">
            <v>Cases iPhone</v>
          </cell>
          <cell r="G243" t="str">
            <v>iPhone 15</v>
          </cell>
          <cell r="H243" t="str">
            <v>iPhone 15 Pro Max</v>
          </cell>
          <cell r="R243" t="str">
            <v>150463-3205iShop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AB243">
            <v>0</v>
          </cell>
        </row>
        <row r="244">
          <cell r="D244">
            <v>840168533527</v>
          </cell>
          <cell r="E244" t="str">
            <v>Speck Presidio®2 Grip Magsafe® Clicklock™ Costal Blue / Dust Grey iPhone 15 Pro Max</v>
          </cell>
          <cell r="F244" t="str">
            <v>Cases iPhone</v>
          </cell>
          <cell r="G244" t="str">
            <v>iPhone 15</v>
          </cell>
          <cell r="H244" t="str">
            <v>iPhone 15 Pro Max</v>
          </cell>
          <cell r="R244" t="str">
            <v>150463-3206iShop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AB244">
            <v>0</v>
          </cell>
        </row>
        <row r="245">
          <cell r="D245">
            <v>840168533589</v>
          </cell>
          <cell r="E245" t="str">
            <v>Speck Presidio®2 Grip Magsafe® Clicklock™ Charcoal Grey/ Cool Bronze iPhone 15 Pro Max</v>
          </cell>
          <cell r="F245" t="str">
            <v>Cases iPhone</v>
          </cell>
          <cell r="G245" t="str">
            <v>iPhone 15</v>
          </cell>
          <cell r="H245" t="str">
            <v>iPhone 15 Pro Max</v>
          </cell>
          <cell r="R245" t="str">
            <v>150463-3212iShop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AB245">
            <v>0</v>
          </cell>
        </row>
        <row r="246">
          <cell r="D246">
            <v>840168533626</v>
          </cell>
          <cell r="E246" t="str">
            <v>Speck Presidio® Perfect-Clear Magsafe® Clicklock™ Clear/Clear/ Chrome iPhone 15 Pro Max</v>
          </cell>
          <cell r="F246" t="str">
            <v>Cases iPhone</v>
          </cell>
          <cell r="G246" t="str">
            <v>iPhone 15</v>
          </cell>
          <cell r="H246" t="str">
            <v>iPhone 15 Pro Max</v>
          </cell>
          <cell r="R246" t="str">
            <v>150465-3199iShop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AB246">
            <v>0</v>
          </cell>
        </row>
        <row r="247">
          <cell r="D247">
            <v>840168534944</v>
          </cell>
          <cell r="E247" t="str">
            <v>Speck GemShell® iPhone 15</v>
          </cell>
          <cell r="F247" t="str">
            <v>Cases iPhone</v>
          </cell>
          <cell r="G247" t="str">
            <v>iPhone 15</v>
          </cell>
          <cell r="H247" t="str">
            <v>iPhone 16e / 15 / 14 / 13</v>
          </cell>
          <cell r="L247">
            <v>170</v>
          </cell>
          <cell r="M247">
            <v>223</v>
          </cell>
          <cell r="N247">
            <v>51</v>
          </cell>
          <cell r="O247">
            <v>125</v>
          </cell>
          <cell r="P247">
            <v>569</v>
          </cell>
          <cell r="R247" t="str">
            <v>150491-5085iShop</v>
          </cell>
          <cell r="S247">
            <v>0</v>
          </cell>
          <cell r="T247">
            <v>0</v>
          </cell>
          <cell r="U247">
            <v>0</v>
          </cell>
          <cell r="V247">
            <v>170</v>
          </cell>
          <cell r="W247">
            <v>223</v>
          </cell>
          <cell r="X247">
            <v>51</v>
          </cell>
          <cell r="Y247">
            <v>125</v>
          </cell>
          <cell r="AB247">
            <v>170</v>
          </cell>
        </row>
        <row r="248">
          <cell r="D248">
            <v>840168536160</v>
          </cell>
          <cell r="E248" t="str">
            <v>Speck BALANCE FOLIO APPLE 11" IPAD PRO CASES - Black</v>
          </cell>
          <cell r="F248" t="str">
            <v>Cases iPad</v>
          </cell>
          <cell r="G248" t="str">
            <v>iPad</v>
          </cell>
          <cell r="H248" t="str">
            <v>iPad Pro 11" M3/M4</v>
          </cell>
          <cell r="I248">
            <v>10</v>
          </cell>
          <cell r="J248">
            <v>45</v>
          </cell>
          <cell r="K248">
            <v>39</v>
          </cell>
          <cell r="L248">
            <v>7</v>
          </cell>
          <cell r="M248">
            <v>34</v>
          </cell>
          <cell r="N248">
            <v>23</v>
          </cell>
          <cell r="O248">
            <v>16</v>
          </cell>
          <cell r="P248">
            <v>174</v>
          </cell>
          <cell r="R248" t="str">
            <v>150525-D143iShop</v>
          </cell>
          <cell r="S248">
            <v>10</v>
          </cell>
          <cell r="T248">
            <v>45</v>
          </cell>
          <cell r="U248">
            <v>39</v>
          </cell>
          <cell r="V248">
            <v>7</v>
          </cell>
          <cell r="W248">
            <v>34</v>
          </cell>
          <cell r="X248">
            <v>23</v>
          </cell>
          <cell r="Y248">
            <v>16</v>
          </cell>
          <cell r="AB248">
            <v>25.25</v>
          </cell>
        </row>
        <row r="249">
          <cell r="D249">
            <v>840168536245</v>
          </cell>
          <cell r="E249" t="str">
            <v>Speck BALANCE FOLIO APPLE 13" IPAD AIR CASES - Black</v>
          </cell>
          <cell r="F249" t="str">
            <v>Cases iPad</v>
          </cell>
          <cell r="G249" t="str">
            <v>iPad</v>
          </cell>
          <cell r="H249" t="str">
            <v>iPad Air 13" M2</v>
          </cell>
          <cell r="R249" t="str">
            <v>150526-D143iShop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AB249">
            <v>0</v>
          </cell>
        </row>
        <row r="250">
          <cell r="D250">
            <v>840168536320</v>
          </cell>
          <cell r="E250" t="str">
            <v>Speck BALANCE FOLIO APPLE 13" IPAD PRO CASES - Black</v>
          </cell>
          <cell r="F250" t="str">
            <v>Cases iPad</v>
          </cell>
          <cell r="G250" t="str">
            <v>iPad</v>
          </cell>
          <cell r="H250" t="str">
            <v>iPad Pro 13" M4</v>
          </cell>
          <cell r="I250">
            <v>22</v>
          </cell>
          <cell r="J250">
            <v>31</v>
          </cell>
          <cell r="K250">
            <v>0</v>
          </cell>
          <cell r="L250">
            <v>0</v>
          </cell>
          <cell r="N250">
            <v>37</v>
          </cell>
          <cell r="O250">
            <v>12</v>
          </cell>
          <cell r="P250">
            <v>102</v>
          </cell>
          <cell r="R250" t="str">
            <v>150527-D143iShop</v>
          </cell>
          <cell r="S250">
            <v>22</v>
          </cell>
          <cell r="T250">
            <v>31</v>
          </cell>
          <cell r="U250">
            <v>0</v>
          </cell>
          <cell r="V250">
            <v>0</v>
          </cell>
          <cell r="W250">
            <v>0</v>
          </cell>
          <cell r="X250">
            <v>37</v>
          </cell>
          <cell r="Y250">
            <v>12</v>
          </cell>
          <cell r="AB250">
            <v>13.25</v>
          </cell>
        </row>
        <row r="251">
          <cell r="D251">
            <v>840168536795</v>
          </cell>
          <cell r="E251" t="str">
            <v>Speck Gemtones Play True Wireless Earbuds - Black</v>
          </cell>
          <cell r="F251" t="str">
            <v>Audio</v>
          </cell>
          <cell r="G251" t="str">
            <v>Headphones Wireless</v>
          </cell>
          <cell r="H251" t="str">
            <v>Gemtones</v>
          </cell>
          <cell r="R251" t="str">
            <v>150533-3225iShop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AB251">
            <v>0</v>
          </cell>
        </row>
        <row r="252">
          <cell r="D252">
            <v>840168536610</v>
          </cell>
          <cell r="E252" t="str">
            <v>Speck Gemtones Play True Wireless Earbuds - Pop Purple</v>
          </cell>
          <cell r="F252" t="str">
            <v>Audio</v>
          </cell>
          <cell r="G252" t="str">
            <v>Headphones Wireless</v>
          </cell>
          <cell r="H252" t="str">
            <v>Gemtones</v>
          </cell>
          <cell r="R252" t="str">
            <v>150533-3226iShop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AB252">
            <v>0</v>
          </cell>
        </row>
        <row r="253">
          <cell r="D253">
            <v>840168536641</v>
          </cell>
          <cell r="E253" t="str">
            <v>Speck Gemtones Play True Wireless Earbuds - Bob Blue</v>
          </cell>
          <cell r="F253" t="str">
            <v>Audio</v>
          </cell>
          <cell r="G253" t="str">
            <v>Headphones Wireless</v>
          </cell>
          <cell r="H253" t="str">
            <v>Gemtones</v>
          </cell>
          <cell r="R253" t="str">
            <v>150533-3229iShop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AB253">
            <v>0</v>
          </cell>
        </row>
        <row r="254">
          <cell r="D254">
            <v>840168538645</v>
          </cell>
          <cell r="E254" t="str">
            <v>Speck Smartshell for Mackbook Air 15" - Obsidian/Sweater Grey</v>
          </cell>
          <cell r="F254" t="str">
            <v>Cases Macbook</v>
          </cell>
          <cell r="G254" t="str">
            <v>Macbook</v>
          </cell>
          <cell r="H254" t="str">
            <v>MacBook Air 15" M2/M3</v>
          </cell>
          <cell r="I254">
            <v>1</v>
          </cell>
          <cell r="J254">
            <v>23</v>
          </cell>
          <cell r="K254">
            <v>38</v>
          </cell>
          <cell r="L254">
            <v>0</v>
          </cell>
          <cell r="M254">
            <v>29</v>
          </cell>
          <cell r="N254">
            <v>36</v>
          </cell>
          <cell r="O254">
            <v>21</v>
          </cell>
          <cell r="P254">
            <v>148</v>
          </cell>
          <cell r="R254" t="str">
            <v>150584-3085iShop</v>
          </cell>
          <cell r="S254">
            <v>1</v>
          </cell>
          <cell r="T254">
            <v>23</v>
          </cell>
          <cell r="U254">
            <v>38</v>
          </cell>
          <cell r="V254">
            <v>0</v>
          </cell>
          <cell r="W254">
            <v>29</v>
          </cell>
          <cell r="X254">
            <v>36</v>
          </cell>
          <cell r="Y254">
            <v>21</v>
          </cell>
          <cell r="AB254">
            <v>15.5</v>
          </cell>
        </row>
        <row r="255">
          <cell r="D255">
            <v>840168538652</v>
          </cell>
          <cell r="E255" t="str">
            <v>Speck Smartshell for Mackbook Air 15" - Cozy Pink/Sweater Grey</v>
          </cell>
          <cell r="F255" t="str">
            <v>Cases Macbook</v>
          </cell>
          <cell r="G255" t="str">
            <v>Macbook</v>
          </cell>
          <cell r="H255" t="str">
            <v>MacBook Air 15" M2/M3</v>
          </cell>
          <cell r="R255" t="str">
            <v>150584-3086iShop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AB255">
            <v>0</v>
          </cell>
        </row>
        <row r="256">
          <cell r="D256">
            <v>840168538638</v>
          </cell>
          <cell r="E256" t="str">
            <v>Speck Smartshell for Mackbook Air 15" - Clear/Sweater Grey</v>
          </cell>
          <cell r="F256" t="str">
            <v>Cases Macbook</v>
          </cell>
          <cell r="G256" t="str">
            <v>Macbook</v>
          </cell>
          <cell r="H256" t="str">
            <v>MacBook Air 15" M2/M3</v>
          </cell>
          <cell r="J256">
            <v>64</v>
          </cell>
          <cell r="K256">
            <v>79</v>
          </cell>
          <cell r="L256">
            <v>0</v>
          </cell>
          <cell r="M256">
            <v>87</v>
          </cell>
          <cell r="N256">
            <v>16</v>
          </cell>
          <cell r="O256">
            <v>45</v>
          </cell>
          <cell r="P256">
            <v>291</v>
          </cell>
          <cell r="R256" t="str">
            <v>150584-9992iShop</v>
          </cell>
          <cell r="S256">
            <v>0</v>
          </cell>
          <cell r="T256">
            <v>64</v>
          </cell>
          <cell r="U256">
            <v>79</v>
          </cell>
          <cell r="V256">
            <v>0</v>
          </cell>
          <cell r="W256">
            <v>87</v>
          </cell>
          <cell r="X256">
            <v>16</v>
          </cell>
          <cell r="Y256">
            <v>45</v>
          </cell>
          <cell r="AB256">
            <v>47.666666666666664</v>
          </cell>
        </row>
        <row r="257">
          <cell r="D257">
            <v>840168538683</v>
          </cell>
          <cell r="E257" t="str">
            <v>Speck Tagimals 4-Pack - Mulicolor</v>
          </cell>
          <cell r="F257" t="str">
            <v>Cases AirTag</v>
          </cell>
          <cell r="G257" t="str">
            <v>AirTag</v>
          </cell>
          <cell r="H257" t="str">
            <v>AirTag</v>
          </cell>
          <cell r="I257">
            <v>36</v>
          </cell>
          <cell r="J257">
            <v>49</v>
          </cell>
          <cell r="K257">
            <v>122</v>
          </cell>
          <cell r="L257">
            <v>32</v>
          </cell>
          <cell r="M257">
            <v>85</v>
          </cell>
          <cell r="N257">
            <v>2</v>
          </cell>
          <cell r="O257">
            <v>1</v>
          </cell>
          <cell r="P257">
            <v>327</v>
          </cell>
          <cell r="R257" t="str">
            <v>150585-1568iShop</v>
          </cell>
          <cell r="S257">
            <v>36</v>
          </cell>
          <cell r="T257">
            <v>49</v>
          </cell>
          <cell r="U257">
            <v>122</v>
          </cell>
          <cell r="V257">
            <v>32</v>
          </cell>
          <cell r="W257">
            <v>85</v>
          </cell>
          <cell r="X257">
            <v>2</v>
          </cell>
          <cell r="Y257">
            <v>1</v>
          </cell>
          <cell r="AB257">
            <v>59.75</v>
          </cell>
        </row>
        <row r="258">
          <cell r="D258">
            <v>840168539796</v>
          </cell>
          <cell r="E258" t="str">
            <v>Speck Speaker Gemtones Infinity Speaker Mini -DARK GREY/CHROME/TAN</v>
          </cell>
          <cell r="F258" t="str">
            <v>Audio</v>
          </cell>
          <cell r="G258" t="str">
            <v>Speakers</v>
          </cell>
          <cell r="H258" t="str">
            <v>Infinity</v>
          </cell>
          <cell r="AB258">
            <v>0</v>
          </cell>
        </row>
        <row r="259">
          <cell r="D259">
            <v>2021942878104</v>
          </cell>
          <cell r="E259" t="str">
            <v>Speck Speaker Gemtones Infinity Speaker Mini -DARK GREY/CHROME/TAN</v>
          </cell>
          <cell r="F259" t="str">
            <v>Audio</v>
          </cell>
          <cell r="G259" t="str">
            <v>Speakers</v>
          </cell>
          <cell r="H259" t="str">
            <v>Infinity</v>
          </cell>
          <cell r="AB259">
            <v>0</v>
          </cell>
        </row>
        <row r="260">
          <cell r="D260">
            <v>840168539819</v>
          </cell>
          <cell r="E260" t="str">
            <v>Speck Speaker Gemtones Infinity Speaker Max -DARK GREY/CHROME/TAN</v>
          </cell>
          <cell r="F260" t="str">
            <v>Audio</v>
          </cell>
          <cell r="G260" t="str">
            <v>Speakers</v>
          </cell>
          <cell r="H260" t="str">
            <v>Infinity</v>
          </cell>
          <cell r="AB260">
            <v>0</v>
          </cell>
        </row>
        <row r="261">
          <cell r="D261">
            <v>2021942878173</v>
          </cell>
          <cell r="E261" t="str">
            <v>Speck Speaker Gemtones Infinity Speaker Max -DARK GREY/CHROME/TAN</v>
          </cell>
          <cell r="F261" t="str">
            <v>Audio</v>
          </cell>
          <cell r="G261" t="str">
            <v>Speakers</v>
          </cell>
          <cell r="H261" t="str">
            <v>Infinity</v>
          </cell>
          <cell r="AB261">
            <v>0</v>
          </cell>
        </row>
        <row r="262">
          <cell r="D262">
            <v>840168540365</v>
          </cell>
          <cell r="E262" t="str">
            <v>Speck iPhone 16 Presidio2 Grip +Cl Coastal Blue/Dustgrey/White</v>
          </cell>
          <cell r="F262" t="str">
            <v>Cases iPhone</v>
          </cell>
          <cell r="G262" t="str">
            <v>iPhone 16</v>
          </cell>
          <cell r="H262" t="str">
            <v>iPhone 16</v>
          </cell>
          <cell r="AB262">
            <v>0</v>
          </cell>
        </row>
        <row r="263">
          <cell r="D263">
            <v>840168540396</v>
          </cell>
          <cell r="E263" t="str">
            <v>Speck iPhone 16 Presidio2 Grip +Cl True Pink/Shocking Pink/White</v>
          </cell>
          <cell r="F263" t="str">
            <v>Cases iPhone</v>
          </cell>
          <cell r="G263" t="str">
            <v>iPhone 16</v>
          </cell>
          <cell r="H263" t="str">
            <v>iPhone 16</v>
          </cell>
          <cell r="AB263">
            <v>0</v>
          </cell>
        </row>
        <row r="264">
          <cell r="D264">
            <v>840168544493</v>
          </cell>
          <cell r="E264" t="str">
            <v>Speck iPhone 16 CandyShell Grip + MS Black Slate</v>
          </cell>
          <cell r="F264" t="str">
            <v>Cases iPhone</v>
          </cell>
          <cell r="G264" t="str">
            <v>iPhone 16</v>
          </cell>
          <cell r="H264" t="str">
            <v>iPhone 16</v>
          </cell>
          <cell r="AB264">
            <v>0</v>
          </cell>
        </row>
        <row r="265">
          <cell r="D265">
            <v>840168540655</v>
          </cell>
          <cell r="E265" t="str">
            <v>Speck iPhone 16 Gemshell Grip +Ms Clear/Clear</v>
          </cell>
          <cell r="F265" t="str">
            <v>Cases iPhone</v>
          </cell>
          <cell r="G265" t="str">
            <v>iPhone 16</v>
          </cell>
          <cell r="H265" t="str">
            <v>iPhone 16</v>
          </cell>
          <cell r="AB265">
            <v>0</v>
          </cell>
        </row>
        <row r="266">
          <cell r="D266">
            <v>840168540761</v>
          </cell>
          <cell r="E266" t="str">
            <v>Speck iPhone 16 Pro Presidio2 Grip +Cl Black / Slate Grey /White</v>
          </cell>
          <cell r="F266" t="str">
            <v>Cases iPhone</v>
          </cell>
          <cell r="G266" t="str">
            <v>iPhone 16</v>
          </cell>
          <cell r="H266" t="str">
            <v>iPhone 16 Pro / iPhone 17</v>
          </cell>
          <cell r="AB266">
            <v>0</v>
          </cell>
        </row>
        <row r="267">
          <cell r="D267">
            <v>840168540778</v>
          </cell>
          <cell r="E267" t="str">
            <v>Speck iPhone 16 Pro Presidio2 Grip +Cl Coastal Blue/Dustgrey/White</v>
          </cell>
          <cell r="F267" t="str">
            <v>Cases iPhone</v>
          </cell>
          <cell r="G267" t="str">
            <v>iPhone 16</v>
          </cell>
          <cell r="H267" t="str">
            <v>iPhone 16 Pro</v>
          </cell>
          <cell r="AB267">
            <v>0</v>
          </cell>
        </row>
        <row r="268">
          <cell r="D268">
            <v>840168540808</v>
          </cell>
          <cell r="E268" t="str">
            <v>Speck iPhone 16 Pro Presidio2 Grip +Cl True Pink/Shocking Pink/White</v>
          </cell>
          <cell r="F268" t="str">
            <v>Cases iPhone</v>
          </cell>
          <cell r="G268" t="str">
            <v>iPhone 16</v>
          </cell>
          <cell r="H268" t="str">
            <v>iPhone 16 Pro / iPhone 17</v>
          </cell>
          <cell r="AB268">
            <v>0</v>
          </cell>
        </row>
        <row r="269">
          <cell r="D269">
            <v>840168540846</v>
          </cell>
          <cell r="E269" t="str">
            <v>Speck iPhone 16 Pro Presidio Perfect Clear +Cl Clear/Chrome Fini</v>
          </cell>
          <cell r="F269" t="str">
            <v>Cases iPhone</v>
          </cell>
          <cell r="G269" t="str">
            <v>iPhone 16</v>
          </cell>
          <cell r="H269" t="str">
            <v>iPhone 16 Pro / iPhone 17</v>
          </cell>
          <cell r="AB269">
            <v>0</v>
          </cell>
        </row>
        <row r="270">
          <cell r="D270">
            <v>840168541171</v>
          </cell>
          <cell r="E270" t="str">
            <v>Speck iPhone 16 Plus Presidio2 Grip +Cl Black / Slate Grey / White</v>
          </cell>
          <cell r="F270" t="str">
            <v>Cases iPhone</v>
          </cell>
          <cell r="G270" t="str">
            <v>iPhone 16</v>
          </cell>
          <cell r="H270" t="str">
            <v>iPhone 16 Plus</v>
          </cell>
          <cell r="AB270">
            <v>0</v>
          </cell>
        </row>
        <row r="271">
          <cell r="D271">
            <v>840168541478</v>
          </cell>
          <cell r="E271" t="str">
            <v>Speck iPhone 16 Plus Gemshell Grip +Ms Clear/Clear</v>
          </cell>
          <cell r="F271" t="str">
            <v>Cases iPhone</v>
          </cell>
          <cell r="G271" t="str">
            <v>iPhone 16</v>
          </cell>
          <cell r="H271" t="str">
            <v>iPhone 16 Plus</v>
          </cell>
          <cell r="AB271">
            <v>0</v>
          </cell>
        </row>
        <row r="272">
          <cell r="D272">
            <v>840168541584</v>
          </cell>
          <cell r="E272" t="str">
            <v>Speck iPhone 16 Pro Max Presidio2 Grip +Cl Black / Slate Grey</v>
          </cell>
          <cell r="F272" t="str">
            <v>Cases iPhone</v>
          </cell>
          <cell r="G272" t="str">
            <v>iPhone 16</v>
          </cell>
          <cell r="H272" t="str">
            <v>iPhone 16 Pro Max</v>
          </cell>
          <cell r="AB272">
            <v>0</v>
          </cell>
        </row>
        <row r="273">
          <cell r="D273">
            <v>840168541591</v>
          </cell>
          <cell r="E273" t="str">
            <v>Speck iPhone 16 Pro Max Presidio2 Grip +Cl Coastal Blue/Dustgrey/White</v>
          </cell>
          <cell r="F273" t="str">
            <v>Cases iPhone</v>
          </cell>
          <cell r="G273" t="str">
            <v>iPhone 16</v>
          </cell>
          <cell r="H273" t="str">
            <v>iPhone 16 Pro Max</v>
          </cell>
          <cell r="AB273">
            <v>0</v>
          </cell>
        </row>
        <row r="274">
          <cell r="D274">
            <v>840168541621</v>
          </cell>
          <cell r="E274" t="str">
            <v>Speck iPhone 16 Pro Max Presidio2 Grip +Cl True Pink/Shocking Pink/White</v>
          </cell>
          <cell r="F274" t="str">
            <v>Cases iPhone</v>
          </cell>
          <cell r="G274" t="str">
            <v>iPhone 16</v>
          </cell>
          <cell r="H274" t="str">
            <v>iPhone 16 Pro Max</v>
          </cell>
          <cell r="AB274">
            <v>0</v>
          </cell>
        </row>
        <row r="275">
          <cell r="D275">
            <v>840168544561</v>
          </cell>
          <cell r="E275" t="str">
            <v>Speck iPhone 16 Pro Max Presidio Perfect Clear +Cl Clear/Clear/Chrome Finish/Serene Silver</v>
          </cell>
          <cell r="F275" t="str">
            <v>Cases iPhone</v>
          </cell>
          <cell r="G275" t="str">
            <v>iPhone 16</v>
          </cell>
          <cell r="H275" t="str">
            <v>iPhone 16 Pro Max</v>
          </cell>
          <cell r="AB275">
            <v>0</v>
          </cell>
        </row>
        <row r="276">
          <cell r="D276">
            <v>840168546107</v>
          </cell>
          <cell r="E276" t="str">
            <v>Speck Presidio Perfect-Clear + MS iPhone 17 Clear</v>
          </cell>
          <cell r="F276" t="str">
            <v>Cases iPhone</v>
          </cell>
          <cell r="G276" t="str">
            <v>iPhone 17</v>
          </cell>
          <cell r="H276" t="str">
            <v>iPhone 17</v>
          </cell>
          <cell r="I276">
            <v>0</v>
          </cell>
          <cell r="J276">
            <v>54</v>
          </cell>
          <cell r="K276">
            <v>53</v>
          </cell>
          <cell r="L276">
            <v>59</v>
          </cell>
          <cell r="O276">
            <v>0</v>
          </cell>
          <cell r="P276">
            <v>166</v>
          </cell>
          <cell r="AB276">
            <v>41.5</v>
          </cell>
        </row>
        <row r="277">
          <cell r="D277">
            <v>840168546138</v>
          </cell>
          <cell r="E277" t="str">
            <v>Speck Presidio2 + MS iPhone 17 Black/Slate Grey/White</v>
          </cell>
          <cell r="F277" t="str">
            <v>Cases iPhone</v>
          </cell>
          <cell r="G277" t="str">
            <v>iPhone 17</v>
          </cell>
          <cell r="H277" t="str">
            <v>iPhone 17</v>
          </cell>
          <cell r="J277">
            <v>18</v>
          </cell>
          <cell r="K277">
            <v>7</v>
          </cell>
          <cell r="M277">
            <v>22</v>
          </cell>
          <cell r="N277">
            <v>22</v>
          </cell>
          <cell r="O277">
            <v>34</v>
          </cell>
          <cell r="P277">
            <v>103</v>
          </cell>
          <cell r="AB277">
            <v>12.5</v>
          </cell>
        </row>
        <row r="278">
          <cell r="D278">
            <v>840168546145</v>
          </cell>
          <cell r="E278" t="str">
            <v>Speck Presidio2 Grip + MS iPhone 17 Black</v>
          </cell>
          <cell r="F278" t="str">
            <v>Cases iPhone</v>
          </cell>
          <cell r="G278" t="str">
            <v>iPhone 17</v>
          </cell>
          <cell r="H278" t="str">
            <v>iPhone 17</v>
          </cell>
          <cell r="J278">
            <v>10</v>
          </cell>
          <cell r="L278">
            <v>20</v>
          </cell>
          <cell r="M278">
            <v>18</v>
          </cell>
          <cell r="P278">
            <v>48</v>
          </cell>
          <cell r="AB278">
            <v>15</v>
          </cell>
        </row>
        <row r="279">
          <cell r="D279">
            <v>840168546282</v>
          </cell>
          <cell r="E279" t="str">
            <v>Speck Presidio2 Grip + MS iPhone 17 iPhone 17 Air Black</v>
          </cell>
          <cell r="F279" t="str">
            <v>Cases iPhone</v>
          </cell>
          <cell r="G279" t="str">
            <v>iPhone 17</v>
          </cell>
          <cell r="H279" t="str">
            <v>iPhone 17 Air</v>
          </cell>
          <cell r="AB279">
            <v>0</v>
          </cell>
        </row>
        <row r="280">
          <cell r="D280">
            <v>840168546381</v>
          </cell>
          <cell r="E280" t="str">
            <v>Speck Presidio Perfect-Clear  iPhone 17 Pro Clear</v>
          </cell>
          <cell r="F280" t="str">
            <v>Cases iPhone</v>
          </cell>
          <cell r="G280" t="str">
            <v>iPhone 17</v>
          </cell>
          <cell r="H280" t="str">
            <v>iPhone 17 Pro</v>
          </cell>
          <cell r="I280">
            <v>27</v>
          </cell>
          <cell r="J280">
            <v>62</v>
          </cell>
          <cell r="K280">
            <v>28</v>
          </cell>
          <cell r="M280">
            <v>36</v>
          </cell>
          <cell r="N280">
            <v>52</v>
          </cell>
          <cell r="O280">
            <v>58</v>
          </cell>
          <cell r="P280">
            <v>263</v>
          </cell>
          <cell r="AB280">
            <v>39</v>
          </cell>
        </row>
        <row r="281">
          <cell r="D281">
            <v>840168546411</v>
          </cell>
          <cell r="E281" t="str">
            <v>Speck Presidio2  + MS iPhone 17 Pro Black/Slate Grey/White</v>
          </cell>
          <cell r="F281" t="str">
            <v>Cases iPhone</v>
          </cell>
          <cell r="G281" t="str">
            <v>iPhone 17</v>
          </cell>
          <cell r="H281" t="str">
            <v>iPhone 17 Pro</v>
          </cell>
          <cell r="I281">
            <v>8</v>
          </cell>
          <cell r="M281">
            <v>26</v>
          </cell>
          <cell r="O281">
            <v>36</v>
          </cell>
          <cell r="P281">
            <v>70</v>
          </cell>
          <cell r="AB281">
            <v>8</v>
          </cell>
        </row>
        <row r="282">
          <cell r="D282">
            <v>840168546428</v>
          </cell>
          <cell r="E282" t="str">
            <v>Speck Presidio2 Grip + MS iPhone 17 Pro Black</v>
          </cell>
          <cell r="F282" t="str">
            <v>Cases iPhone</v>
          </cell>
          <cell r="G282" t="str">
            <v>iPhone 17</v>
          </cell>
          <cell r="H282" t="str">
            <v>iPhone 17 Pro</v>
          </cell>
          <cell r="I282">
            <v>4</v>
          </cell>
          <cell r="K282">
            <v>2</v>
          </cell>
          <cell r="L282">
            <v>12</v>
          </cell>
          <cell r="O282">
            <v>55</v>
          </cell>
          <cell r="P282">
            <v>73</v>
          </cell>
          <cell r="AB282">
            <v>6</v>
          </cell>
        </row>
        <row r="283">
          <cell r="D283">
            <v>840168546527</v>
          </cell>
          <cell r="E283" t="str">
            <v>Speck Presidio Perfect-Clear  iPhone 17 Pro Max Clear</v>
          </cell>
          <cell r="F283" t="str">
            <v>Cases iPhone</v>
          </cell>
          <cell r="G283" t="str">
            <v>iPhone 17</v>
          </cell>
          <cell r="H283" t="str">
            <v>iPhone 17 Pro Max</v>
          </cell>
          <cell r="I283">
            <v>44</v>
          </cell>
          <cell r="J283">
            <v>319</v>
          </cell>
          <cell r="K283">
            <v>272</v>
          </cell>
          <cell r="L283">
            <v>105</v>
          </cell>
          <cell r="M283">
            <v>121</v>
          </cell>
          <cell r="N283">
            <v>89</v>
          </cell>
          <cell r="O283">
            <v>2</v>
          </cell>
          <cell r="P283">
            <v>952</v>
          </cell>
          <cell r="AB283">
            <v>185</v>
          </cell>
        </row>
        <row r="284">
          <cell r="D284">
            <v>840168546558</v>
          </cell>
          <cell r="E284" t="str">
            <v>Speck Presidio2 + MS iPhone 17 Pro Max Black/Slate Grey/White</v>
          </cell>
          <cell r="F284" t="str">
            <v>Cases iPhone</v>
          </cell>
          <cell r="G284" t="str">
            <v>iPhone 17</v>
          </cell>
          <cell r="H284" t="str">
            <v>iPhone 17 Pro Max</v>
          </cell>
          <cell r="I284">
            <v>0</v>
          </cell>
          <cell r="J284">
            <v>133</v>
          </cell>
          <cell r="K284">
            <v>44</v>
          </cell>
          <cell r="L284">
            <v>29</v>
          </cell>
          <cell r="M284">
            <v>64</v>
          </cell>
          <cell r="O284">
            <v>16</v>
          </cell>
          <cell r="P284">
            <v>286</v>
          </cell>
          <cell r="AB284">
            <v>51.5</v>
          </cell>
        </row>
        <row r="285">
          <cell r="D285">
            <v>840168546565</v>
          </cell>
          <cell r="E285" t="str">
            <v>Speck Presidio2 Grip + MS iPhone 17 Pro Max Black</v>
          </cell>
          <cell r="F285" t="str">
            <v>Cases iPhone</v>
          </cell>
          <cell r="G285" t="str">
            <v>iPhone 17</v>
          </cell>
          <cell r="H285" t="str">
            <v>iPhone 17 Pro Max</v>
          </cell>
          <cell r="I285">
            <v>1</v>
          </cell>
          <cell r="P285">
            <v>1</v>
          </cell>
          <cell r="AB285">
            <v>1</v>
          </cell>
        </row>
        <row r="286">
          <cell r="D286">
            <v>840168546589</v>
          </cell>
          <cell r="E286" t="str">
            <v>Speck Presidio2 Grip iPhone 17 Pro Max Black</v>
          </cell>
          <cell r="F286" t="str">
            <v>Cases iPhone</v>
          </cell>
          <cell r="G286" t="str">
            <v>iPhone 17</v>
          </cell>
          <cell r="H286" t="str">
            <v>iPhone 17 Pro Max</v>
          </cell>
          <cell r="J286">
            <v>78</v>
          </cell>
          <cell r="K286">
            <v>46</v>
          </cell>
          <cell r="L286">
            <v>18</v>
          </cell>
          <cell r="M286">
            <v>47</v>
          </cell>
          <cell r="N286">
            <v>2</v>
          </cell>
          <cell r="O286">
            <v>0</v>
          </cell>
          <cell r="P286">
            <v>191</v>
          </cell>
          <cell r="AB286">
            <v>47.333333333333336</v>
          </cell>
        </row>
        <row r="287">
          <cell r="D287">
            <v>840168546671</v>
          </cell>
          <cell r="E287" t="str">
            <v>Speck Balance Folio iPad 11" (2022-2025) Sable/Blue Granite/Black</v>
          </cell>
          <cell r="F287" t="str">
            <v>Cases iPad</v>
          </cell>
          <cell r="G287" t="str">
            <v>iPad</v>
          </cell>
          <cell r="H287" t="str">
            <v>iPad 10th /11th - 10.9"/11" (2022-2025)</v>
          </cell>
          <cell r="I287">
            <v>0</v>
          </cell>
          <cell r="J287">
            <v>167</v>
          </cell>
          <cell r="P287">
            <v>167</v>
          </cell>
          <cell r="AB287">
            <v>83.5</v>
          </cell>
        </row>
        <row r="288">
          <cell r="D288">
            <v>840168546688</v>
          </cell>
          <cell r="E288" t="str">
            <v>Speck Balance Folio iPad 11" (2022-2025) Ceramic Grey/Autumn Sky/Black</v>
          </cell>
          <cell r="F288" t="str">
            <v>Cases iPad</v>
          </cell>
          <cell r="G288" t="str">
            <v>iPad</v>
          </cell>
          <cell r="H288" t="str">
            <v>iPad 10th /11th - 10.9"/11" (2022-2025)</v>
          </cell>
          <cell r="K288">
            <v>227</v>
          </cell>
          <cell r="L288">
            <v>73</v>
          </cell>
          <cell r="M288">
            <v>156</v>
          </cell>
          <cell r="N288">
            <v>41</v>
          </cell>
          <cell r="O288">
            <v>0</v>
          </cell>
          <cell r="P288">
            <v>497</v>
          </cell>
          <cell r="AB288">
            <v>150</v>
          </cell>
        </row>
        <row r="289">
          <cell r="D289">
            <v>840168546732</v>
          </cell>
          <cell r="E289" t="str">
            <v>Speck Gemshell Grip + MS iPhone 17 Clear</v>
          </cell>
          <cell r="F289" t="str">
            <v>Cases iPhone</v>
          </cell>
          <cell r="G289" t="str">
            <v>iPhone 17</v>
          </cell>
          <cell r="H289" t="str">
            <v>iPhone 17</v>
          </cell>
          <cell r="I289">
            <v>3</v>
          </cell>
          <cell r="L289">
            <v>6</v>
          </cell>
          <cell r="M289">
            <v>10</v>
          </cell>
          <cell r="O289">
            <v>5</v>
          </cell>
          <cell r="P289">
            <v>24</v>
          </cell>
          <cell r="AB289">
            <v>4.5</v>
          </cell>
        </row>
        <row r="290">
          <cell r="D290">
            <v>840168546800</v>
          </cell>
          <cell r="E290" t="str">
            <v>Speck Gemshell Grip + MS iPhone 17 iPhone 17 Air Clear</v>
          </cell>
          <cell r="F290" t="str">
            <v>Cases iPhone</v>
          </cell>
          <cell r="G290" t="str">
            <v>iPhone 17</v>
          </cell>
          <cell r="H290" t="str">
            <v xml:space="preserve"> iPhone 17 Air</v>
          </cell>
          <cell r="AB290">
            <v>0</v>
          </cell>
        </row>
        <row r="291">
          <cell r="D291">
            <v>840168547135</v>
          </cell>
          <cell r="E291" t="str">
            <v>Speck Presidio2 + MS iPhone 17 Deep Sea/Silver Metallic/Spell Blue</v>
          </cell>
          <cell r="F291" t="str">
            <v>Cases iPhone</v>
          </cell>
          <cell r="G291" t="str">
            <v>iPhone 17</v>
          </cell>
          <cell r="H291" t="str">
            <v>iPhone 17</v>
          </cell>
          <cell r="I291">
            <v>18</v>
          </cell>
          <cell r="J291">
            <v>6</v>
          </cell>
          <cell r="L291">
            <v>8</v>
          </cell>
          <cell r="M291">
            <v>4</v>
          </cell>
          <cell r="O291">
            <v>28</v>
          </cell>
          <cell r="P291">
            <v>64</v>
          </cell>
          <cell r="AB291">
            <v>10.666666666666666</v>
          </cell>
        </row>
        <row r="292">
          <cell r="D292">
            <v>840168547302</v>
          </cell>
          <cell r="E292" t="str">
            <v>Speck Presidio2  + MS iPhone 17 Pro Deep Sea/Silver Metallic/Spell Blue</v>
          </cell>
          <cell r="F292" t="str">
            <v>Cases iPhone</v>
          </cell>
          <cell r="G292" t="str">
            <v>iPhone 17</v>
          </cell>
          <cell r="H292" t="str">
            <v>iPhone 17 Pro</v>
          </cell>
          <cell r="J292">
            <v>28</v>
          </cell>
          <cell r="L292">
            <v>8</v>
          </cell>
          <cell r="M292">
            <v>19</v>
          </cell>
          <cell r="O292">
            <v>37</v>
          </cell>
          <cell r="P292">
            <v>92</v>
          </cell>
          <cell r="AB292">
            <v>18</v>
          </cell>
        </row>
        <row r="293">
          <cell r="D293">
            <v>840168547401</v>
          </cell>
          <cell r="E293" t="str">
            <v>Speck Presidio2 + MS iPhone 17 Pro Max Deep Sea/Silver Metallic/Spell Blue</v>
          </cell>
          <cell r="F293" t="str">
            <v>Cases iPhone</v>
          </cell>
          <cell r="G293" t="str">
            <v>iPhone 17</v>
          </cell>
          <cell r="H293" t="str">
            <v>iPhone 17 Pro Max</v>
          </cell>
          <cell r="I293">
            <v>0</v>
          </cell>
          <cell r="J293">
            <v>198</v>
          </cell>
          <cell r="K293">
            <v>24</v>
          </cell>
          <cell r="L293">
            <v>2</v>
          </cell>
          <cell r="M293">
            <v>40</v>
          </cell>
          <cell r="N293">
            <v>0</v>
          </cell>
          <cell r="O293">
            <v>1</v>
          </cell>
          <cell r="P293">
            <v>265</v>
          </cell>
          <cell r="AB293">
            <v>56</v>
          </cell>
        </row>
        <row r="294">
          <cell r="D294">
            <v>875912028967</v>
          </cell>
          <cell r="E294" t="str">
            <v>Speck Pixelskin Case - Green iPod touch 6G</v>
          </cell>
          <cell r="F294" t="str">
            <v>Cases iPod</v>
          </cell>
          <cell r="G294" t="str">
            <v>iPod</v>
          </cell>
          <cell r="H294" t="str">
            <v>iPod Touch 6a</v>
          </cell>
          <cell r="AB294">
            <v>0</v>
          </cell>
        </row>
        <row r="295">
          <cell r="D295">
            <v>848709038135</v>
          </cell>
          <cell r="E295" t="str">
            <v>Speck Smartshell - Clear For MacBook Pro 13 Rd</v>
          </cell>
          <cell r="F295" t="str">
            <v>Cases Macbook</v>
          </cell>
          <cell r="G295" t="str">
            <v>Macbook</v>
          </cell>
          <cell r="H295" t="str">
            <v>MacBook Pro 13" M1/M2 Cases</v>
          </cell>
          <cell r="AB295">
            <v>0</v>
          </cell>
        </row>
        <row r="296">
          <cell r="D296">
            <v>848709040909</v>
          </cell>
          <cell r="E296" t="str">
            <v>Speck Smartshell Case - Black MacBook Pro  13 T&amp;B</v>
          </cell>
          <cell r="F296" t="str">
            <v>Cases Macbook</v>
          </cell>
          <cell r="G296" t="str">
            <v>Macbook</v>
          </cell>
          <cell r="H296" t="str">
            <v>MacBook Pro 13" M1/M2 Cases</v>
          </cell>
          <cell r="AB296">
            <v>0</v>
          </cell>
        </row>
        <row r="297">
          <cell r="D297">
            <v>848709040916</v>
          </cell>
          <cell r="E297" t="str">
            <v>Speck Smartshell Case - Clear MacBook Pro  13 T&amp;B</v>
          </cell>
          <cell r="F297" t="str">
            <v>Cases Macbook</v>
          </cell>
          <cell r="G297" t="str">
            <v>Macbook</v>
          </cell>
          <cell r="H297" t="str">
            <v>MacBook Pro 13" M1/M2 Cases</v>
          </cell>
          <cell r="AB297">
            <v>0</v>
          </cell>
        </row>
        <row r="298">
          <cell r="D298">
            <v>840168546701</v>
          </cell>
          <cell r="E298" t="str">
            <v>Speck Balance Folio for iPad Air 11" (2026-MA-8th gen) - PICCARD'S BLUE/FROST BEIGE/FADED TEAL</v>
          </cell>
          <cell r="F298" t="str">
            <v>Cases iPad</v>
          </cell>
          <cell r="G298" t="str">
            <v>iPad</v>
          </cell>
          <cell r="H298" t="str">
            <v>iPad Air M4-M2 / iPad Air 5th/4th</v>
          </cell>
          <cell r="N298">
            <v>120</v>
          </cell>
          <cell r="O298">
            <v>46</v>
          </cell>
          <cell r="P298">
            <v>166</v>
          </cell>
          <cell r="AB298">
            <v>0</v>
          </cell>
        </row>
        <row r="299">
          <cell r="D299">
            <v>840168548378</v>
          </cell>
          <cell r="E299" t="str">
            <v>Speck SmartShell for Apple MacBook Neo - Clear</v>
          </cell>
          <cell r="F299" t="str">
            <v>Cases Macbook</v>
          </cell>
          <cell r="G299" t="str">
            <v>Macbook</v>
          </cell>
          <cell r="H299" t="str">
            <v>MacBook Neo</v>
          </cell>
          <cell r="N299">
            <v>600</v>
          </cell>
          <cell r="O299">
            <v>5</v>
          </cell>
          <cell r="P299">
            <v>605</v>
          </cell>
          <cell r="AB299">
            <v>0</v>
          </cell>
        </row>
        <row r="300">
          <cell r="D300">
            <v>840168538263</v>
          </cell>
          <cell r="E300" t="str">
            <v>Speck  iPhone 13/15/16e PRESIDIO CLEAR +MS (CLEAR/CLEAR/CHROME FINISH)</v>
          </cell>
          <cell r="F300" t="str">
            <v>Cases iPhone</v>
          </cell>
          <cell r="G300" t="str">
            <v>iPhone 15</v>
          </cell>
          <cell r="H300" t="str">
            <v>iPhone 17e / 16e / 15 / 14 / 13</v>
          </cell>
          <cell r="O300">
            <v>96</v>
          </cell>
          <cell r="P300">
            <v>96</v>
          </cell>
          <cell r="AB300">
            <v>0</v>
          </cell>
        </row>
        <row r="301">
          <cell r="D301">
            <v>5056586721032</v>
          </cell>
          <cell r="E301" t="str">
            <v>Tech21 EvoClear for iPhone 15 - Clear</v>
          </cell>
          <cell r="F301" t="str">
            <v>Cases iPhone</v>
          </cell>
          <cell r="G301" t="str">
            <v>iPhone 15</v>
          </cell>
          <cell r="H301" t="str">
            <v>iPhone 16e / 15 / 14 / 13</v>
          </cell>
          <cell r="AB301">
            <v>0</v>
          </cell>
        </row>
        <row r="302">
          <cell r="D302">
            <v>5056586721094</v>
          </cell>
          <cell r="E302" t="str">
            <v>Tech21 EvoLite for iPhone 15 - Clear</v>
          </cell>
          <cell r="F302" t="str">
            <v>Cases iPhone</v>
          </cell>
          <cell r="G302" t="str">
            <v>iPhone 15</v>
          </cell>
          <cell r="H302" t="str">
            <v>iPhone 16e / 15 / 14 / 13</v>
          </cell>
          <cell r="L302">
            <v>54</v>
          </cell>
          <cell r="N302">
            <v>0</v>
          </cell>
          <cell r="O302">
            <v>2</v>
          </cell>
          <cell r="P302">
            <v>56</v>
          </cell>
          <cell r="AB302">
            <v>54</v>
          </cell>
        </row>
        <row r="303">
          <cell r="D303">
            <v>5056586724217</v>
          </cell>
          <cell r="E303" t="str">
            <v>Tech21 EvoLite for iPhone 15 - Soft Pink</v>
          </cell>
          <cell r="F303" t="str">
            <v>Cases iPhone</v>
          </cell>
          <cell r="G303" t="str">
            <v>iPhone 15</v>
          </cell>
          <cell r="H303" t="str">
            <v>iPhone 16e / 15 / 14 / 13</v>
          </cell>
          <cell r="AB303">
            <v>0</v>
          </cell>
        </row>
        <row r="304">
          <cell r="D304">
            <v>5056586724309</v>
          </cell>
          <cell r="E304" t="str">
            <v>Tech21 EvoLite for iPhone 15 - Lavender</v>
          </cell>
          <cell r="F304" t="str">
            <v>Cases iPhone</v>
          </cell>
          <cell r="G304" t="str">
            <v>iPhone 15</v>
          </cell>
          <cell r="H304" t="str">
            <v>iPhone 16e / 15 / 14 / 13</v>
          </cell>
          <cell r="L304">
            <v>94</v>
          </cell>
          <cell r="N304">
            <v>50</v>
          </cell>
          <cell r="O304">
            <v>30</v>
          </cell>
          <cell r="P304">
            <v>174</v>
          </cell>
          <cell r="AB304">
            <v>94</v>
          </cell>
        </row>
        <row r="305">
          <cell r="D305">
            <v>5056586735251</v>
          </cell>
          <cell r="E305" t="str">
            <v>Tech21 EvoCrystal w/MagSafe for iPhone 16  - Black</v>
          </cell>
          <cell r="F305" t="str">
            <v>Cases iPhone</v>
          </cell>
          <cell r="G305" t="str">
            <v>iPhone 16</v>
          </cell>
          <cell r="H305" t="str">
            <v>iPhone 16</v>
          </cell>
          <cell r="I305">
            <v>64</v>
          </cell>
          <cell r="J305">
            <v>38</v>
          </cell>
          <cell r="K305">
            <v>77</v>
          </cell>
          <cell r="L305">
            <v>0</v>
          </cell>
          <cell r="N305">
            <v>0</v>
          </cell>
          <cell r="O305">
            <v>0</v>
          </cell>
          <cell r="P305">
            <v>179</v>
          </cell>
          <cell r="AB305">
            <v>44.75</v>
          </cell>
        </row>
        <row r="306">
          <cell r="D306">
            <v>5056586735282</v>
          </cell>
          <cell r="E306" t="str">
            <v>Tech21 EvoCrystal w/MagSafe for iPhone 16 - Blue</v>
          </cell>
          <cell r="F306" t="str">
            <v>Cases iPhone</v>
          </cell>
          <cell r="G306" t="str">
            <v>iPhone 16</v>
          </cell>
          <cell r="H306" t="str">
            <v>iPhone 16</v>
          </cell>
          <cell r="AB306">
            <v>0</v>
          </cell>
        </row>
        <row r="307">
          <cell r="D307">
            <v>5056586735343</v>
          </cell>
          <cell r="E307" t="str">
            <v>Tech21 EvoCrystal w/MagSafe for iPhone 16 - Pink</v>
          </cell>
          <cell r="F307" t="str">
            <v>Cases iPhone</v>
          </cell>
          <cell r="G307" t="str">
            <v>iPhone 16</v>
          </cell>
          <cell r="H307" t="str">
            <v>iPhone 16</v>
          </cell>
          <cell r="AB307">
            <v>0</v>
          </cell>
        </row>
        <row r="308">
          <cell r="D308">
            <v>5056586736814</v>
          </cell>
          <cell r="E308" t="str">
            <v>Tech21 EvoClear w/MagSafe for iPhone 16 Plus - Clear</v>
          </cell>
          <cell r="F308" t="str">
            <v>Cases iPhone</v>
          </cell>
          <cell r="G308" t="str">
            <v>iPhone 16</v>
          </cell>
          <cell r="H308" t="str">
            <v>iPhone 16 Plus</v>
          </cell>
          <cell r="AB308">
            <v>0</v>
          </cell>
        </row>
        <row r="309">
          <cell r="D309">
            <v>5056586738795</v>
          </cell>
          <cell r="E309" t="str">
            <v>Tech21 EvoCrystal w/MagSafe for iPhone 16 Pro  - Black</v>
          </cell>
          <cell r="F309" t="str">
            <v>Cases iPhone</v>
          </cell>
          <cell r="G309" t="str">
            <v>iPhone 16</v>
          </cell>
          <cell r="H309" t="str">
            <v>iPhone 16 Pro / iPhone 17</v>
          </cell>
          <cell r="AB309">
            <v>0</v>
          </cell>
        </row>
        <row r="310">
          <cell r="D310">
            <v>5056586738825</v>
          </cell>
          <cell r="E310" t="str">
            <v>Tech21 EvoCrystal w/MagSafe for iPhone 16 Pro - Blue</v>
          </cell>
          <cell r="F310" t="str">
            <v>Cases iPhone</v>
          </cell>
          <cell r="G310" t="str">
            <v>iPhone 16</v>
          </cell>
          <cell r="H310" t="str">
            <v>iPhone 16 Pro / iPhone 17</v>
          </cell>
          <cell r="AB310">
            <v>0</v>
          </cell>
        </row>
        <row r="311">
          <cell r="D311">
            <v>5056586740569</v>
          </cell>
          <cell r="E311" t="str">
            <v>Tech21 EvoCrystal w/MagSafe for iPhone 16 Pro Max - Black</v>
          </cell>
          <cell r="F311" t="str">
            <v>Cases iPhone</v>
          </cell>
          <cell r="G311" t="str">
            <v>iPhone 16</v>
          </cell>
          <cell r="H311" t="str">
            <v>iPhone 16 Pro Max</v>
          </cell>
          <cell r="AB311">
            <v>0</v>
          </cell>
        </row>
        <row r="312">
          <cell r="D312">
            <v>5056586740590</v>
          </cell>
          <cell r="E312" t="str">
            <v>Tech21 EvoCrystal w/MagSafe for iPhone 16 Pro Max - Blue</v>
          </cell>
          <cell r="F312" t="str">
            <v>Cases iPhone</v>
          </cell>
          <cell r="G312" t="str">
            <v>iPhone 16</v>
          </cell>
          <cell r="H312" t="str">
            <v>iPhone 16 Pro Max</v>
          </cell>
          <cell r="AB312">
            <v>0</v>
          </cell>
        </row>
        <row r="313">
          <cell r="D313">
            <v>5056586746745</v>
          </cell>
          <cell r="E313" t="str">
            <v>Tech21 EvoLite for AirPods 4 - Clear</v>
          </cell>
          <cell r="F313" t="str">
            <v>Cases Airpods</v>
          </cell>
          <cell r="G313" t="str">
            <v>Airpods</v>
          </cell>
          <cell r="H313" t="str">
            <v>Airpods 4</v>
          </cell>
          <cell r="L313">
            <v>81</v>
          </cell>
          <cell r="M313">
            <v>39</v>
          </cell>
          <cell r="N313">
            <v>8</v>
          </cell>
          <cell r="O313">
            <v>24</v>
          </cell>
          <cell r="P313">
            <v>152</v>
          </cell>
          <cell r="AB313">
            <v>81</v>
          </cell>
        </row>
        <row r="314">
          <cell r="D314">
            <v>840459607036</v>
          </cell>
          <cell r="E314" t="str">
            <v>Tech21 EvoClear + MS iPhone 17 Clear</v>
          </cell>
          <cell r="F314" t="str">
            <v>Cases iPhone</v>
          </cell>
          <cell r="G314" t="str">
            <v>iPhone 17</v>
          </cell>
          <cell r="H314" t="str">
            <v>iPhone 17</v>
          </cell>
          <cell r="I314">
            <v>0</v>
          </cell>
          <cell r="J314">
            <v>102</v>
          </cell>
          <cell r="K314">
            <v>37</v>
          </cell>
          <cell r="L314">
            <v>62</v>
          </cell>
          <cell r="M314">
            <v>13</v>
          </cell>
          <cell r="N314">
            <v>0</v>
          </cell>
          <cell r="O314">
            <v>0</v>
          </cell>
          <cell r="P314">
            <v>214</v>
          </cell>
          <cell r="AB314">
            <v>50.25</v>
          </cell>
        </row>
        <row r="315">
          <cell r="D315">
            <v>840459607043</v>
          </cell>
          <cell r="E315" t="str">
            <v>Tech21 EvoCrystal iPhone 17 Black</v>
          </cell>
          <cell r="F315" t="str">
            <v>Cases iPhone</v>
          </cell>
          <cell r="G315" t="str">
            <v>iPhone 17</v>
          </cell>
          <cell r="H315" t="str">
            <v>iPhone 17</v>
          </cell>
          <cell r="I315">
            <v>45</v>
          </cell>
          <cell r="J315">
            <v>43</v>
          </cell>
          <cell r="K315">
            <v>23</v>
          </cell>
          <cell r="L315">
            <v>20</v>
          </cell>
          <cell r="M315">
            <v>27</v>
          </cell>
          <cell r="O315">
            <v>35</v>
          </cell>
          <cell r="P315">
            <v>193</v>
          </cell>
          <cell r="AB315">
            <v>32.75</v>
          </cell>
        </row>
        <row r="316">
          <cell r="D316">
            <v>840459607159</v>
          </cell>
          <cell r="E316" t="str">
            <v>Tech21 EvoClear + MS iPhone 17 iPhone 17 Air Clear</v>
          </cell>
          <cell r="F316" t="str">
            <v>Cases iPhone</v>
          </cell>
          <cell r="G316" t="str">
            <v>iPhone 17</v>
          </cell>
          <cell r="H316" t="str">
            <v>iPhone 17 Air</v>
          </cell>
          <cell r="AB316">
            <v>0</v>
          </cell>
        </row>
        <row r="317">
          <cell r="D317">
            <v>840459607258</v>
          </cell>
          <cell r="E317" t="str">
            <v>Tech21 EvoClear + MS iPhone 17 Pro Clear</v>
          </cell>
          <cell r="F317" t="str">
            <v>Cases iPhone</v>
          </cell>
          <cell r="G317" t="str">
            <v>iPhone 17</v>
          </cell>
          <cell r="H317" t="str">
            <v>iPhone 17 Pro</v>
          </cell>
          <cell r="I317">
            <v>47</v>
          </cell>
          <cell r="J317">
            <v>49</v>
          </cell>
          <cell r="K317">
            <v>16</v>
          </cell>
          <cell r="L317">
            <v>46</v>
          </cell>
          <cell r="M317">
            <v>99</v>
          </cell>
          <cell r="N317">
            <v>24</v>
          </cell>
          <cell r="O317">
            <v>48</v>
          </cell>
          <cell r="P317">
            <v>329</v>
          </cell>
          <cell r="AB317">
            <v>39.5</v>
          </cell>
        </row>
        <row r="318">
          <cell r="D318">
            <v>840459607265</v>
          </cell>
          <cell r="E318" t="str">
            <v>Tech21 EvoCrystal iPhone 17 Pro Black</v>
          </cell>
          <cell r="F318" t="str">
            <v>Cases iPhone</v>
          </cell>
          <cell r="G318" t="str">
            <v>iPhone 17</v>
          </cell>
          <cell r="H318" t="str">
            <v>iPhone 17 Pro</v>
          </cell>
          <cell r="I318">
            <v>14</v>
          </cell>
          <cell r="J318">
            <v>10</v>
          </cell>
          <cell r="L318">
            <v>18</v>
          </cell>
          <cell r="M318">
            <v>9</v>
          </cell>
          <cell r="O318">
            <v>36</v>
          </cell>
          <cell r="P318">
            <v>87</v>
          </cell>
          <cell r="AB318">
            <v>14</v>
          </cell>
        </row>
        <row r="319">
          <cell r="D319">
            <v>840459607371</v>
          </cell>
          <cell r="E319" t="str">
            <v>Tech21 EvoClear +MS  iPhone 17 Pro Max Clear</v>
          </cell>
          <cell r="F319" t="str">
            <v>Cases iPhone</v>
          </cell>
          <cell r="G319" t="str">
            <v>iPhone 17</v>
          </cell>
          <cell r="H319" t="str">
            <v>iPhone 17 Pro Max</v>
          </cell>
          <cell r="I319">
            <v>0</v>
          </cell>
          <cell r="J319">
            <v>236</v>
          </cell>
          <cell r="K319">
            <v>215</v>
          </cell>
          <cell r="L319">
            <v>73</v>
          </cell>
          <cell r="M319">
            <v>92</v>
          </cell>
          <cell r="N319">
            <v>46</v>
          </cell>
          <cell r="O319">
            <v>25</v>
          </cell>
          <cell r="P319">
            <v>687</v>
          </cell>
          <cell r="AB319">
            <v>131</v>
          </cell>
        </row>
        <row r="320">
          <cell r="D320">
            <v>840459607388</v>
          </cell>
          <cell r="E320" t="str">
            <v>Tech21 EvoCrystal iPhone 17 Pro Max Black</v>
          </cell>
          <cell r="F320" t="str">
            <v>Cases iPhone</v>
          </cell>
          <cell r="G320" t="str">
            <v>iPhone 17</v>
          </cell>
          <cell r="H320" t="str">
            <v>iPhone 17 Pro Max</v>
          </cell>
          <cell r="I320">
            <v>0</v>
          </cell>
          <cell r="J320">
            <v>220</v>
          </cell>
          <cell r="K320">
            <v>33</v>
          </cell>
          <cell r="L320">
            <v>41</v>
          </cell>
          <cell r="M320">
            <v>19</v>
          </cell>
          <cell r="O320">
            <v>24</v>
          </cell>
          <cell r="P320">
            <v>337</v>
          </cell>
          <cell r="AB320">
            <v>73.5</v>
          </cell>
        </row>
        <row r="321">
          <cell r="D321">
            <v>840459607524</v>
          </cell>
          <cell r="E321" t="str">
            <v>Tech21 EvoCrystal iPhone 17 iPhone 17 Air Black</v>
          </cell>
          <cell r="F321" t="str">
            <v>Cases iPhone</v>
          </cell>
          <cell r="G321" t="str">
            <v>iPhone 17</v>
          </cell>
          <cell r="H321" t="str">
            <v>iPhone 17 Air</v>
          </cell>
          <cell r="AB321">
            <v>0</v>
          </cell>
        </row>
        <row r="322">
          <cell r="D322">
            <v>840459607715</v>
          </cell>
          <cell r="E322" t="str">
            <v>Tech21 EvoSparkle iPhone 17 Focus</v>
          </cell>
          <cell r="F322" t="str">
            <v>Cases iPhone</v>
          </cell>
          <cell r="G322" t="str">
            <v>iPhone 17</v>
          </cell>
          <cell r="H322" t="str">
            <v>iPhone 17</v>
          </cell>
          <cell r="I322">
            <v>40</v>
          </cell>
          <cell r="K322">
            <v>2</v>
          </cell>
          <cell r="L322">
            <v>0</v>
          </cell>
          <cell r="O322">
            <v>0</v>
          </cell>
          <cell r="P322">
            <v>42</v>
          </cell>
          <cell r="AB322">
            <v>14</v>
          </cell>
        </row>
        <row r="323">
          <cell r="D323">
            <v>840459607753</v>
          </cell>
          <cell r="E323" t="str">
            <v>Tech21 EvoSparkle iPhone 17 Pro Focus</v>
          </cell>
          <cell r="F323" t="str">
            <v>Cases iPhone</v>
          </cell>
          <cell r="G323" t="str">
            <v>iPhone 17</v>
          </cell>
          <cell r="H323" t="str">
            <v>iPhone 17 Pro</v>
          </cell>
          <cell r="I323">
            <v>6</v>
          </cell>
          <cell r="K323">
            <v>16</v>
          </cell>
          <cell r="L323">
            <v>2</v>
          </cell>
          <cell r="M323">
            <v>2</v>
          </cell>
          <cell r="N323">
            <v>10</v>
          </cell>
          <cell r="P323">
            <v>36</v>
          </cell>
          <cell r="AB323">
            <v>8</v>
          </cell>
        </row>
        <row r="324">
          <cell r="D324">
            <v>840459607777</v>
          </cell>
          <cell r="E324" t="str">
            <v>Tech21 EvoSparkle iPhone 17 Pro Max Focus</v>
          </cell>
          <cell r="F324" t="str">
            <v>Cases iPhone</v>
          </cell>
          <cell r="G324" t="str">
            <v>iPhone 17</v>
          </cell>
          <cell r="H324" t="str">
            <v>iPhone 17 Pro Max</v>
          </cell>
          <cell r="I324">
            <v>14</v>
          </cell>
          <cell r="J324">
            <v>130</v>
          </cell>
          <cell r="K324">
            <v>29</v>
          </cell>
          <cell r="L324">
            <v>35</v>
          </cell>
          <cell r="M324">
            <v>43</v>
          </cell>
          <cell r="O324">
            <v>36</v>
          </cell>
          <cell r="P324">
            <v>287</v>
          </cell>
          <cell r="AB324">
            <v>52</v>
          </cell>
        </row>
        <row r="325">
          <cell r="D325">
            <v>840459607845</v>
          </cell>
          <cell r="E325" t="str">
            <v>Tech21 EvoSparkle iPhone 17 Lunar</v>
          </cell>
          <cell r="F325" t="str">
            <v>Cases iPhone</v>
          </cell>
          <cell r="G325" t="str">
            <v>iPhone 17</v>
          </cell>
          <cell r="H325" t="str">
            <v>iPhone 17</v>
          </cell>
          <cell r="I325">
            <v>2</v>
          </cell>
          <cell r="K325">
            <v>6</v>
          </cell>
          <cell r="L325">
            <v>6</v>
          </cell>
          <cell r="M325">
            <v>21</v>
          </cell>
          <cell r="O325">
            <v>47</v>
          </cell>
          <cell r="P325">
            <v>82</v>
          </cell>
          <cell r="AB325">
            <v>4.666666666666667</v>
          </cell>
        </row>
        <row r="326">
          <cell r="D326">
            <v>840459607869</v>
          </cell>
          <cell r="E326" t="str">
            <v>Tech21 EvoSparkle iPhone 17 Pro Lunar</v>
          </cell>
          <cell r="F326" t="str">
            <v>Cases iPhone</v>
          </cell>
          <cell r="G326" t="str">
            <v>iPhone 17</v>
          </cell>
          <cell r="H326" t="str">
            <v>iPhone 17 Pro</v>
          </cell>
          <cell r="J326">
            <v>22</v>
          </cell>
          <cell r="O326">
            <v>19</v>
          </cell>
          <cell r="P326">
            <v>41</v>
          </cell>
          <cell r="AB326">
            <v>22</v>
          </cell>
        </row>
        <row r="327">
          <cell r="D327">
            <v>840459607890</v>
          </cell>
          <cell r="E327" t="str">
            <v>Tech21 EvoSparkle iPhone 17 Pro Max Lunar</v>
          </cell>
          <cell r="F327" t="str">
            <v>Cases iPhone</v>
          </cell>
          <cell r="G327" t="str">
            <v>iPhone 17</v>
          </cell>
          <cell r="H327" t="str">
            <v>iPhone 17 Pro Max</v>
          </cell>
          <cell r="I327">
            <v>0</v>
          </cell>
          <cell r="J327">
            <v>133</v>
          </cell>
          <cell r="K327">
            <v>7</v>
          </cell>
          <cell r="L327">
            <v>14</v>
          </cell>
          <cell r="M327">
            <v>7</v>
          </cell>
          <cell r="O327">
            <v>17</v>
          </cell>
          <cell r="P327">
            <v>178</v>
          </cell>
          <cell r="AB327">
            <v>38.5</v>
          </cell>
        </row>
        <row r="328">
          <cell r="D328">
            <v>840459609283</v>
          </cell>
          <cell r="E328" t="str">
            <v>Tech21 FlexFolio - Apple iPad Air 10.9-11-inch (2020-2025) / iPad Pro 11-inch (2018-2021) Case - Clear</v>
          </cell>
          <cell r="F328" t="str">
            <v>Cases iPad</v>
          </cell>
          <cell r="G328" t="str">
            <v>iPad</v>
          </cell>
          <cell r="H328" t="str">
            <v>iPad Pro 11" 2/3/4/Air 4/5</v>
          </cell>
          <cell r="K328">
            <v>225</v>
          </cell>
          <cell r="L328">
            <v>101</v>
          </cell>
          <cell r="M328">
            <v>9</v>
          </cell>
          <cell r="N328">
            <v>104</v>
          </cell>
          <cell r="O328">
            <v>108</v>
          </cell>
          <cell r="P328">
            <v>547</v>
          </cell>
          <cell r="AB328">
            <v>163</v>
          </cell>
        </row>
        <row r="329">
          <cell r="D329">
            <v>840459609290</v>
          </cell>
          <cell r="E329" t="str">
            <v>Tech21 FlexFolio - Apple iPad Air 10.9-11-inch (2020-2025) / iPad Pro 11-inch (2018-2021) Case - Tint</v>
          </cell>
          <cell r="F329" t="str">
            <v>Cases iPad</v>
          </cell>
          <cell r="G329" t="str">
            <v>iPad</v>
          </cell>
          <cell r="H329" t="str">
            <v>iPad Pro 11" 2/3/4/Air 4/5</v>
          </cell>
          <cell r="K329">
            <v>224</v>
          </cell>
          <cell r="L329">
            <v>38</v>
          </cell>
          <cell r="M329">
            <v>65</v>
          </cell>
          <cell r="N329">
            <v>36</v>
          </cell>
          <cell r="O329">
            <v>0</v>
          </cell>
          <cell r="P329">
            <v>363</v>
          </cell>
          <cell r="AB329">
            <v>131</v>
          </cell>
        </row>
        <row r="330">
          <cell r="D330">
            <v>840459608569</v>
          </cell>
          <cell r="E330" t="str">
            <v>Tech21 Apple MacBook Air 13 EvoShell - Clear</v>
          </cell>
          <cell r="F330" t="str">
            <v>Cases Macbook</v>
          </cell>
          <cell r="G330" t="str">
            <v>Macbook</v>
          </cell>
          <cell r="H330" t="str">
            <v>MacBook Air 13" M4/M3/M2</v>
          </cell>
          <cell r="K330">
            <v>302</v>
          </cell>
          <cell r="L330">
            <v>80</v>
          </cell>
          <cell r="N330">
            <v>163</v>
          </cell>
          <cell r="O330">
            <v>120</v>
          </cell>
          <cell r="P330">
            <v>665</v>
          </cell>
          <cell r="AB330">
            <v>191</v>
          </cell>
        </row>
        <row r="331">
          <cell r="D331">
            <v>840459607333</v>
          </cell>
          <cell r="E331" t="str">
            <v>Tech21 EvoPro w/MagSafe Clear/Black iPhone 17 Pro</v>
          </cell>
          <cell r="F331" t="str">
            <v>Cases iPhone</v>
          </cell>
          <cell r="G331" t="str">
            <v>iPhone 17</v>
          </cell>
          <cell r="H331" t="str">
            <v>iPhone 17 Pro</v>
          </cell>
          <cell r="K331">
            <v>145</v>
          </cell>
          <cell r="L331">
            <v>24</v>
          </cell>
          <cell r="M331">
            <v>22</v>
          </cell>
          <cell r="O331">
            <v>0</v>
          </cell>
          <cell r="P331">
            <v>191</v>
          </cell>
          <cell r="AB331">
            <v>84.5</v>
          </cell>
        </row>
        <row r="332">
          <cell r="D332">
            <v>840459607456</v>
          </cell>
          <cell r="E332" t="str">
            <v>Tech21 EvoPro w/MagSafe Clear/Black iPhone 17 Pro Max</v>
          </cell>
          <cell r="F332" t="str">
            <v>Cases iPhone</v>
          </cell>
          <cell r="G332" t="str">
            <v>iPhone 17</v>
          </cell>
          <cell r="H332" t="str">
            <v>iPhone 17 Pro Max</v>
          </cell>
          <cell r="K332">
            <v>211</v>
          </cell>
          <cell r="L332">
            <v>50</v>
          </cell>
          <cell r="M332">
            <v>45</v>
          </cell>
          <cell r="N332">
            <v>20</v>
          </cell>
          <cell r="O332">
            <v>48</v>
          </cell>
          <cell r="P332">
            <v>374</v>
          </cell>
          <cell r="AB332">
            <v>130.5</v>
          </cell>
        </row>
        <row r="333">
          <cell r="D333" t="str">
            <v>BOCCUB000</v>
          </cell>
          <cell r="E333" t="str">
            <v>Cubitt Waterproof Speakers Black</v>
          </cell>
          <cell r="F333" t="str">
            <v>Audio</v>
          </cell>
          <cell r="G333" t="str">
            <v>Speakers</v>
          </cell>
          <cell r="H333" t="str">
            <v>Cubitt</v>
          </cell>
          <cell r="AB333">
            <v>0</v>
          </cell>
        </row>
        <row r="334">
          <cell r="D334" t="str">
            <v>EXTNOM011</v>
          </cell>
          <cell r="E334" t="str">
            <v>Nomad Sport Band - 45mm | Ultra Orange</v>
          </cell>
          <cell r="F334" t="str">
            <v>Straps</v>
          </cell>
          <cell r="G334" t="str">
            <v>Apple Watch</v>
          </cell>
          <cell r="H334" t="str">
            <v>49/45/44/42 mm</v>
          </cell>
          <cell r="I334">
            <v>0</v>
          </cell>
          <cell r="J334">
            <v>93</v>
          </cell>
          <cell r="K334">
            <v>68</v>
          </cell>
          <cell r="L334">
            <v>105</v>
          </cell>
          <cell r="M334">
            <v>75</v>
          </cell>
          <cell r="N334">
            <v>60</v>
          </cell>
          <cell r="O334">
            <v>94</v>
          </cell>
          <cell r="P334">
            <v>495</v>
          </cell>
          <cell r="AB334">
            <v>66.5</v>
          </cell>
        </row>
        <row r="335">
          <cell r="D335" t="str">
            <v>EXTNOM015</v>
          </cell>
          <cell r="E335" t="str">
            <v>Nomad Sport Band - 45mm | Night Watch Red</v>
          </cell>
          <cell r="F335" t="str">
            <v>Straps</v>
          </cell>
          <cell r="G335" t="str">
            <v>Apple Watch</v>
          </cell>
          <cell r="H335" t="str">
            <v>49/45/44/42 mm</v>
          </cell>
          <cell r="AB335">
            <v>0</v>
          </cell>
        </row>
        <row r="336">
          <cell r="D336" t="str">
            <v>EXTNOM014</v>
          </cell>
          <cell r="E336" t="str">
            <v>Nomad Sport Band - 49/45/44/42mm White FKM V2</v>
          </cell>
          <cell r="F336" t="str">
            <v>Straps</v>
          </cell>
          <cell r="G336" t="str">
            <v>Apple Watch</v>
          </cell>
          <cell r="H336" t="str">
            <v>49/45/44/42 mm</v>
          </cell>
          <cell r="I336">
            <v>23</v>
          </cell>
          <cell r="P336">
            <v>23</v>
          </cell>
          <cell r="AB336">
            <v>23</v>
          </cell>
        </row>
        <row r="337">
          <cell r="D337" t="str">
            <v>EXTNOM028</v>
          </cell>
          <cell r="E337" t="str">
            <v>Nomad Stratos Band - 49mm | Black Titanium | Ultra Orange FKM</v>
          </cell>
          <cell r="F337" t="str">
            <v>Straps</v>
          </cell>
          <cell r="G337" t="str">
            <v>Apple Watch</v>
          </cell>
          <cell r="H337" t="str">
            <v>49/45/44/42 mm</v>
          </cell>
          <cell r="I337">
            <v>23</v>
          </cell>
          <cell r="J337">
            <v>6</v>
          </cell>
          <cell r="K337">
            <v>61</v>
          </cell>
          <cell r="L337">
            <v>6</v>
          </cell>
          <cell r="M337">
            <v>19</v>
          </cell>
          <cell r="N337">
            <v>7</v>
          </cell>
          <cell r="O337">
            <v>38</v>
          </cell>
          <cell r="P337">
            <v>160</v>
          </cell>
          <cell r="AB337">
            <v>24</v>
          </cell>
        </row>
        <row r="338">
          <cell r="D338" t="str">
            <v>EXTNOM029</v>
          </cell>
          <cell r="E338" t="str">
            <v>Nomad Stratos Band - 49mm | Natural Titanium | Ultra Orange FKM</v>
          </cell>
          <cell r="F338" t="str">
            <v>Straps</v>
          </cell>
          <cell r="G338" t="str">
            <v>Apple Watch</v>
          </cell>
          <cell r="H338" t="str">
            <v>49/45/44/42 mm</v>
          </cell>
          <cell r="I338">
            <v>4</v>
          </cell>
          <cell r="J338">
            <v>41</v>
          </cell>
          <cell r="K338">
            <v>28</v>
          </cell>
          <cell r="L338">
            <v>8</v>
          </cell>
          <cell r="M338">
            <v>34</v>
          </cell>
          <cell r="N338">
            <v>23</v>
          </cell>
          <cell r="O338">
            <v>33</v>
          </cell>
          <cell r="P338">
            <v>171</v>
          </cell>
          <cell r="AB338">
            <v>20.25</v>
          </cell>
        </row>
        <row r="339">
          <cell r="D339" t="str">
            <v>FUNNOM044</v>
          </cell>
          <cell r="E339" t="str">
            <v>Modern Leather Case - Airpods Pro 3 | Rustic Brown | Horween</v>
          </cell>
          <cell r="F339" t="str">
            <v>Cases Airpods</v>
          </cell>
          <cell r="G339" t="str">
            <v>Airpods</v>
          </cell>
          <cell r="H339" t="str">
            <v>Airpods Pro 3</v>
          </cell>
          <cell r="I339">
            <v>258</v>
          </cell>
          <cell r="J339">
            <v>15</v>
          </cell>
          <cell r="K339">
            <v>66</v>
          </cell>
          <cell r="L339">
            <v>92</v>
          </cell>
          <cell r="M339">
            <v>74</v>
          </cell>
          <cell r="N339">
            <v>77</v>
          </cell>
          <cell r="O339">
            <v>26</v>
          </cell>
          <cell r="P339">
            <v>608</v>
          </cell>
          <cell r="AB339">
            <v>107.75</v>
          </cell>
        </row>
        <row r="340">
          <cell r="D340" t="str">
            <v>FUNNOM043</v>
          </cell>
          <cell r="E340" t="str">
            <v>Modern Leather Case - Airpods Pro 3 | Black | Horween</v>
          </cell>
          <cell r="F340" t="str">
            <v>Cases Airpods</v>
          </cell>
          <cell r="G340" t="str">
            <v>Airpods</v>
          </cell>
          <cell r="H340" t="str">
            <v>Airpods Pro 3</v>
          </cell>
          <cell r="I340">
            <v>246</v>
          </cell>
          <cell r="J340">
            <v>250</v>
          </cell>
          <cell r="K340">
            <v>69</v>
          </cell>
          <cell r="L340">
            <v>70</v>
          </cell>
          <cell r="M340">
            <v>101</v>
          </cell>
          <cell r="N340">
            <v>104</v>
          </cell>
          <cell r="O340">
            <v>96</v>
          </cell>
          <cell r="P340">
            <v>936</v>
          </cell>
          <cell r="AB340">
            <v>158.75</v>
          </cell>
        </row>
        <row r="341">
          <cell r="D341" t="str">
            <v>EXTNOM009</v>
          </cell>
          <cell r="E341" t="str">
            <v>Nomad Sport Band - 45/44mm/42mm | M/L | Ash Green | FKM | V2</v>
          </cell>
          <cell r="F341" t="str">
            <v>Straps</v>
          </cell>
          <cell r="G341" t="str">
            <v>Apple Watch</v>
          </cell>
          <cell r="H341" t="str">
            <v>49/45/44/42 mm</v>
          </cell>
          <cell r="I341">
            <v>12</v>
          </cell>
          <cell r="J341">
            <v>23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35</v>
          </cell>
          <cell r="AB341">
            <v>8.75</v>
          </cell>
        </row>
        <row r="342">
          <cell r="D342" t="str">
            <v>EXTNOM008</v>
          </cell>
          <cell r="E342" t="str">
            <v>Nomad Sport Band - 45/44mm/42mm | M/L | Marine Blue | FKM | V2</v>
          </cell>
          <cell r="F342" t="str">
            <v>Straps</v>
          </cell>
          <cell r="G342" t="str">
            <v>Apple Watch</v>
          </cell>
          <cell r="H342" t="str">
            <v>49/45/44/42 mm</v>
          </cell>
          <cell r="AB342">
            <v>0</v>
          </cell>
        </row>
        <row r="343">
          <cell r="D343" t="str">
            <v>EXTNOM025</v>
          </cell>
          <cell r="E343" t="str">
            <v>Nomad Rocky Point Band - 46mm/49mm | Carbon Black | Black Hardware</v>
          </cell>
          <cell r="F343" t="str">
            <v>Straps</v>
          </cell>
          <cell r="G343" t="str">
            <v>Apple Watch</v>
          </cell>
          <cell r="H343" t="str">
            <v>49/45/44/42 mm</v>
          </cell>
          <cell r="I343">
            <v>47</v>
          </cell>
          <cell r="J343">
            <v>139</v>
          </cell>
          <cell r="K343">
            <v>67</v>
          </cell>
          <cell r="L343">
            <v>61</v>
          </cell>
          <cell r="M343">
            <v>0</v>
          </cell>
          <cell r="N343">
            <v>0</v>
          </cell>
          <cell r="O343">
            <v>40</v>
          </cell>
          <cell r="P343">
            <v>354</v>
          </cell>
          <cell r="AB343">
            <v>78.5</v>
          </cell>
        </row>
        <row r="344">
          <cell r="D344" t="str">
            <v>ACCNOM004</v>
          </cell>
          <cell r="E344" t="str">
            <v>Nomad AC Adapter - 35W | Slim | Carbide</v>
          </cell>
          <cell r="F344" t="str">
            <v>Charger</v>
          </cell>
          <cell r="G344" t="str">
            <v>Wall charger</v>
          </cell>
          <cell r="H344" t="str">
            <v>35W</v>
          </cell>
          <cell r="AB344">
            <v>0</v>
          </cell>
        </row>
        <row r="345">
          <cell r="D345" t="str">
            <v>ACCNOM003</v>
          </cell>
          <cell r="E345" t="str">
            <v>Nomad AC Adapter - 65W | Slim | Carbide</v>
          </cell>
          <cell r="F345" t="str">
            <v>Charger</v>
          </cell>
          <cell r="G345" t="str">
            <v>Wall charger</v>
          </cell>
          <cell r="H345" t="str">
            <v>65W</v>
          </cell>
          <cell r="I345">
            <v>4</v>
          </cell>
          <cell r="J345">
            <v>4</v>
          </cell>
          <cell r="K345">
            <v>0</v>
          </cell>
          <cell r="P345">
            <v>8</v>
          </cell>
          <cell r="AB345">
            <v>2.6666666666666665</v>
          </cell>
        </row>
        <row r="346">
          <cell r="D346" t="str">
            <v>EXTNOM013</v>
          </cell>
          <cell r="E346" t="str">
            <v xml:space="preserve">Nomad Sport Band - 45mm | Atlanic Blue </v>
          </cell>
          <cell r="F346" t="str">
            <v>Straps</v>
          </cell>
          <cell r="G346" t="str">
            <v>Apple Watch</v>
          </cell>
          <cell r="H346" t="str">
            <v>49/45/44/42 mm</v>
          </cell>
          <cell r="AB346">
            <v>0</v>
          </cell>
        </row>
        <row r="347">
          <cell r="D347" t="str">
            <v>FUNNOM021</v>
          </cell>
          <cell r="E347" t="str">
            <v>Nomad Sport Case - AirPods 3rd Generation | Ash Green</v>
          </cell>
          <cell r="F347" t="str">
            <v>Cases Airpods</v>
          </cell>
          <cell r="G347" t="str">
            <v>Airpods</v>
          </cell>
          <cell r="H347" t="str">
            <v>3rd G</v>
          </cell>
          <cell r="AB347">
            <v>0</v>
          </cell>
        </row>
        <row r="348">
          <cell r="D348" t="str">
            <v>EXTNOM018</v>
          </cell>
          <cell r="E348" t="str">
            <v>Nomad Rocky Point Band - 45mm | Atlantic</v>
          </cell>
          <cell r="F348" t="str">
            <v>Straps</v>
          </cell>
          <cell r="G348" t="str">
            <v>Apple Watch</v>
          </cell>
          <cell r="H348" t="str">
            <v>49/45/44 mm</v>
          </cell>
          <cell r="I348">
            <v>31</v>
          </cell>
          <cell r="P348">
            <v>31</v>
          </cell>
          <cell r="AB348">
            <v>31</v>
          </cell>
        </row>
        <row r="349">
          <cell r="D349" t="str">
            <v>EXTNOM019</v>
          </cell>
          <cell r="E349" t="str">
            <v>Nomad Rocky Point Band - 45mm | Storm</v>
          </cell>
          <cell r="F349" t="str">
            <v>Straps</v>
          </cell>
          <cell r="G349" t="str">
            <v>Apple Watch</v>
          </cell>
          <cell r="H349" t="str">
            <v>49/45/44 mm</v>
          </cell>
          <cell r="AB349">
            <v>0</v>
          </cell>
        </row>
        <row r="350">
          <cell r="D350" t="str">
            <v>EXTNOM020</v>
          </cell>
          <cell r="E350" t="str">
            <v>Nomad Rocky Point Band - 45mm | Sol</v>
          </cell>
          <cell r="F350" t="str">
            <v>Straps</v>
          </cell>
          <cell r="G350" t="str">
            <v>Apple Watch</v>
          </cell>
          <cell r="H350" t="str">
            <v>49/45/44 mm</v>
          </cell>
          <cell r="AB350">
            <v>0</v>
          </cell>
        </row>
        <row r="351">
          <cell r="D351" t="str">
            <v>FUNNOM042</v>
          </cell>
          <cell r="E351" t="str">
            <v>Nomad Modern Leather Case - iPhone 17 Pro Max | Brown | Nomad Leather</v>
          </cell>
          <cell r="F351" t="str">
            <v>Cases iPhone</v>
          </cell>
          <cell r="G351" t="str">
            <v>iPhone 17</v>
          </cell>
          <cell r="H351" t="str">
            <v>iPhone 17 Pro Max</v>
          </cell>
          <cell r="I351">
            <v>98</v>
          </cell>
          <cell r="J351">
            <v>234</v>
          </cell>
          <cell r="K351">
            <v>26</v>
          </cell>
          <cell r="L351">
            <v>57</v>
          </cell>
          <cell r="M351">
            <v>88</v>
          </cell>
          <cell r="N351">
            <v>106</v>
          </cell>
          <cell r="O351">
            <v>8</v>
          </cell>
          <cell r="P351">
            <v>617</v>
          </cell>
          <cell r="AB351">
            <v>103.75</v>
          </cell>
        </row>
        <row r="352">
          <cell r="D352" t="str">
            <v>FUNNOM041</v>
          </cell>
          <cell r="E352" t="str">
            <v>Nomad Modern Leather Case - iPhone 17 Pro Max | Black | Nomad Leather</v>
          </cell>
          <cell r="F352" t="str">
            <v>Cases iPhone</v>
          </cell>
          <cell r="G352" t="str">
            <v>iPhone 17</v>
          </cell>
          <cell r="H352" t="str">
            <v>iPhone 17 Pro Max</v>
          </cell>
          <cell r="I352">
            <v>85</v>
          </cell>
          <cell r="J352">
            <v>245</v>
          </cell>
          <cell r="K352">
            <v>73</v>
          </cell>
          <cell r="L352">
            <v>39</v>
          </cell>
          <cell r="M352">
            <v>101</v>
          </cell>
          <cell r="N352">
            <v>107</v>
          </cell>
          <cell r="O352">
            <v>8</v>
          </cell>
          <cell r="P352">
            <v>658</v>
          </cell>
          <cell r="AB352">
            <v>110.5</v>
          </cell>
        </row>
        <row r="353">
          <cell r="D353" t="str">
            <v>FUNNOM040</v>
          </cell>
          <cell r="E353" t="str">
            <v>Nomad Modern Leather Case - iPhone 17 Pro | Brown | Nomad Leather</v>
          </cell>
          <cell r="F353" t="str">
            <v>Cases iPhone</v>
          </cell>
          <cell r="G353" t="str">
            <v>iPhone 17</v>
          </cell>
          <cell r="H353" t="str">
            <v>iPhone 17 Pro</v>
          </cell>
          <cell r="I353">
            <v>20</v>
          </cell>
          <cell r="J353">
            <v>107</v>
          </cell>
          <cell r="K353">
            <v>61</v>
          </cell>
          <cell r="L353">
            <v>32</v>
          </cell>
          <cell r="M353">
            <v>43</v>
          </cell>
          <cell r="N353">
            <v>36</v>
          </cell>
          <cell r="O353">
            <v>8</v>
          </cell>
          <cell r="P353">
            <v>307</v>
          </cell>
          <cell r="AB353">
            <v>55</v>
          </cell>
        </row>
        <row r="354">
          <cell r="D354" t="str">
            <v>FUNNOM039</v>
          </cell>
          <cell r="E354" t="str">
            <v>Nomad Modern Leather Case - iPhone 17 Pro | Black | Nomad Leather</v>
          </cell>
          <cell r="F354" t="str">
            <v>Cases iPhone</v>
          </cell>
          <cell r="G354" t="str">
            <v>iPhone 17</v>
          </cell>
          <cell r="H354" t="str">
            <v>iPhone 17 Pro</v>
          </cell>
          <cell r="I354">
            <v>5</v>
          </cell>
          <cell r="J354">
            <v>110</v>
          </cell>
          <cell r="K354">
            <v>61</v>
          </cell>
          <cell r="L354">
            <v>31</v>
          </cell>
          <cell r="M354">
            <v>56</v>
          </cell>
          <cell r="N354">
            <v>69</v>
          </cell>
          <cell r="O354">
            <v>24</v>
          </cell>
          <cell r="P354">
            <v>356</v>
          </cell>
          <cell r="AB354">
            <v>51.75</v>
          </cell>
        </row>
        <row r="355">
          <cell r="D355" t="str">
            <v>EXTNOM027</v>
          </cell>
          <cell r="E355" t="str">
            <v>Nomad Rocky Point Band - 46mm/49mm | Storm | Black Hardware</v>
          </cell>
          <cell r="F355" t="str">
            <v>Straps</v>
          </cell>
          <cell r="G355" t="str">
            <v>Apple Watch</v>
          </cell>
          <cell r="H355" t="str">
            <v>49/45/44/42 mm</v>
          </cell>
          <cell r="I355">
            <v>10</v>
          </cell>
          <cell r="J355">
            <v>23</v>
          </cell>
          <cell r="K355">
            <v>11</v>
          </cell>
          <cell r="L355">
            <v>12</v>
          </cell>
          <cell r="M355">
            <v>19</v>
          </cell>
          <cell r="N355">
            <v>0</v>
          </cell>
          <cell r="P355">
            <v>75</v>
          </cell>
          <cell r="AB355">
            <v>14</v>
          </cell>
        </row>
        <row r="356">
          <cell r="D356" t="str">
            <v>EXTNOM022</v>
          </cell>
          <cell r="E356" t="str">
            <v>Nomad Rocky Point Band - 45mm | Sol | Black Hardware</v>
          </cell>
          <cell r="F356" t="str">
            <v>Straps</v>
          </cell>
          <cell r="G356" t="str">
            <v>Apple Watch</v>
          </cell>
          <cell r="H356" t="str">
            <v>49/45/44/42 mm</v>
          </cell>
          <cell r="I356">
            <v>0</v>
          </cell>
          <cell r="J356">
            <v>43</v>
          </cell>
          <cell r="K356">
            <v>15</v>
          </cell>
          <cell r="L356">
            <v>15</v>
          </cell>
          <cell r="M356">
            <v>8</v>
          </cell>
          <cell r="N356">
            <v>17</v>
          </cell>
          <cell r="P356">
            <v>98</v>
          </cell>
          <cell r="AB356">
            <v>18.25</v>
          </cell>
        </row>
        <row r="357">
          <cell r="D357" t="str">
            <v>EXTNOM026</v>
          </cell>
          <cell r="E357" t="str">
            <v>Nomad Rocky Point Band - 46mm/49mm | Atlantic | Black Hardware</v>
          </cell>
          <cell r="F357" t="str">
            <v>Straps</v>
          </cell>
          <cell r="G357" t="str">
            <v>Apple Watch</v>
          </cell>
          <cell r="H357" t="str">
            <v>49/45/44/42 mm</v>
          </cell>
          <cell r="I357">
            <v>9</v>
          </cell>
          <cell r="J357">
            <v>26</v>
          </cell>
          <cell r="K357">
            <v>13</v>
          </cell>
          <cell r="L357">
            <v>15</v>
          </cell>
          <cell r="M357">
            <v>20</v>
          </cell>
          <cell r="N357">
            <v>17</v>
          </cell>
          <cell r="P357">
            <v>100</v>
          </cell>
          <cell r="AB357">
            <v>15.75</v>
          </cell>
        </row>
        <row r="358">
          <cell r="D358" t="str">
            <v>EXTNOM017</v>
          </cell>
          <cell r="E358" t="str">
            <v>Nomad Titanium Band - 46mm/49mm | Natural Hardware | V2</v>
          </cell>
          <cell r="F358" t="str">
            <v>Straps</v>
          </cell>
          <cell r="G358" t="str">
            <v>Apple Watch</v>
          </cell>
          <cell r="H358" t="str">
            <v>49/45/44/42 mm</v>
          </cell>
          <cell r="J358">
            <v>5</v>
          </cell>
          <cell r="K358">
            <v>4</v>
          </cell>
          <cell r="L358">
            <v>4</v>
          </cell>
          <cell r="N358">
            <v>1</v>
          </cell>
          <cell r="O358">
            <v>4</v>
          </cell>
          <cell r="P358">
            <v>18</v>
          </cell>
          <cell r="AB358">
            <v>4.333333333333333</v>
          </cell>
        </row>
        <row r="359">
          <cell r="D359" t="str">
            <v>EXTNOM023</v>
          </cell>
          <cell r="E359" t="str">
            <v>Nomad Rocky Point Band - 42mm/45mm/46mm/49mm Magma Black Hardware</v>
          </cell>
          <cell r="F359" t="str">
            <v>Straps</v>
          </cell>
          <cell r="G359" t="str">
            <v>Apple Watch</v>
          </cell>
          <cell r="H359" t="str">
            <v>49/45/44/42 mm</v>
          </cell>
          <cell r="I359">
            <v>9</v>
          </cell>
          <cell r="J359">
            <v>11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20</v>
          </cell>
          <cell r="AB359">
            <v>5</v>
          </cell>
        </row>
        <row r="360">
          <cell r="D360" t="str">
            <v>EXTNOM021</v>
          </cell>
          <cell r="E360" t="str">
            <v>Nomad Sport Band - 49/45/44mm/42mm | M/L | Naval</v>
          </cell>
          <cell r="F360" t="str">
            <v>Straps</v>
          </cell>
          <cell r="G360" t="str">
            <v>Apple Watch</v>
          </cell>
          <cell r="H360" t="str">
            <v>49/45/44/42 mm</v>
          </cell>
          <cell r="I360">
            <v>53</v>
          </cell>
          <cell r="J360">
            <v>24</v>
          </cell>
          <cell r="K360">
            <v>132</v>
          </cell>
          <cell r="L360">
            <v>26</v>
          </cell>
          <cell r="M360">
            <v>32</v>
          </cell>
          <cell r="N360">
            <v>48</v>
          </cell>
          <cell r="O360">
            <v>83</v>
          </cell>
          <cell r="P360">
            <v>398</v>
          </cell>
          <cell r="AB360">
            <v>58.75</v>
          </cell>
        </row>
        <row r="361">
          <cell r="D361" t="str">
            <v>EXTNOM016</v>
          </cell>
          <cell r="E361" t="str">
            <v>Nomad Sport Band - 45mm Glow 2.0</v>
          </cell>
          <cell r="F361" t="str">
            <v>Straps</v>
          </cell>
          <cell r="G361" t="str">
            <v>Apple Watch</v>
          </cell>
          <cell r="H361" t="str">
            <v>49/45/44/42 mm</v>
          </cell>
          <cell r="AB361">
            <v>0</v>
          </cell>
        </row>
        <row r="362">
          <cell r="D362" t="str">
            <v>FUNNOM023</v>
          </cell>
          <cell r="E362" t="str">
            <v>Nomad Modern Leather Case - iPhone 15 Pro | Black | Nomad Leather</v>
          </cell>
          <cell r="F362" t="str">
            <v>Cases iPhone</v>
          </cell>
          <cell r="G362" t="str">
            <v>iPhone 15</v>
          </cell>
          <cell r="H362" t="str">
            <v>iPhone 15 Pro</v>
          </cell>
          <cell r="AB362">
            <v>0</v>
          </cell>
        </row>
        <row r="363">
          <cell r="D363" t="str">
            <v>FUNNOM024</v>
          </cell>
          <cell r="E363" t="str">
            <v>Nomad Modern Leather Case - iPhone 15 Pro | Brown | Nomad Leather</v>
          </cell>
          <cell r="F363" t="str">
            <v>Cases iPhone</v>
          </cell>
          <cell r="G363" t="str">
            <v>iPhone 15</v>
          </cell>
          <cell r="H363" t="str">
            <v>iPhone 15 Pro</v>
          </cell>
          <cell r="AB363">
            <v>0</v>
          </cell>
        </row>
        <row r="364">
          <cell r="D364" t="str">
            <v>FUNNOM026</v>
          </cell>
          <cell r="E364" t="str">
            <v>Nomad Modern Leather Case - iPhone 15 Pro Max | Brown | Nomad Leather</v>
          </cell>
          <cell r="F364" t="str">
            <v>Cases iPhone</v>
          </cell>
          <cell r="G364" t="str">
            <v>iPhone 15</v>
          </cell>
          <cell r="H364" t="str">
            <v>iPhone 15 Pro Max</v>
          </cell>
          <cell r="AB364">
            <v>0</v>
          </cell>
        </row>
        <row r="365">
          <cell r="D365" t="str">
            <v>FUNNOM029</v>
          </cell>
          <cell r="E365" t="str">
            <v>Nomad Rugged Case - iPhone 15 Pro Max | Atlantic Blue</v>
          </cell>
          <cell r="F365" t="str">
            <v>Cases iPhone</v>
          </cell>
          <cell r="G365" t="str">
            <v>iPhone 15</v>
          </cell>
          <cell r="H365" t="str">
            <v>iPhone Pro Max</v>
          </cell>
          <cell r="AB365">
            <v>0</v>
          </cell>
        </row>
        <row r="366">
          <cell r="D366" t="str">
            <v>FUNNOM028</v>
          </cell>
          <cell r="E366" t="str">
            <v>Nomad Rugged Case - iPhone 15 Pro | Ultra Orange</v>
          </cell>
          <cell r="F366" t="str">
            <v>Cases iPhone</v>
          </cell>
          <cell r="G366" t="str">
            <v>iPhone 15</v>
          </cell>
          <cell r="H366" t="str">
            <v>iPhone 15 Pro</v>
          </cell>
          <cell r="AB366">
            <v>0</v>
          </cell>
        </row>
        <row r="367">
          <cell r="D367" t="str">
            <v>FUNNOM037</v>
          </cell>
          <cell r="E367" t="str">
            <v>Nomad Modern Leather Case - iPhone 16 Pro Max  English Tan-C</v>
          </cell>
          <cell r="F367" t="str">
            <v>Cases iPhone</v>
          </cell>
          <cell r="G367" t="str">
            <v>iPhone 16</v>
          </cell>
          <cell r="H367" t="str">
            <v>iPhone 16 Pro Max</v>
          </cell>
          <cell r="AB367">
            <v>0</v>
          </cell>
        </row>
        <row r="368">
          <cell r="D368" t="str">
            <v>FUNNOM035</v>
          </cell>
          <cell r="E368" t="str">
            <v xml:space="preserve">Nomad Modern Leather Case - iPhone 16 Pro Max  Black </v>
          </cell>
          <cell r="F368" t="str">
            <v>Cases iPhone</v>
          </cell>
          <cell r="G368" t="str">
            <v>iPhone 16</v>
          </cell>
          <cell r="H368" t="str">
            <v>iPhone 16 Pro Max</v>
          </cell>
          <cell r="AB368">
            <v>0</v>
          </cell>
        </row>
        <row r="369">
          <cell r="D369" t="str">
            <v>FUNNOM038</v>
          </cell>
          <cell r="E369" t="str">
            <v xml:space="preserve">Nomad Modern Leather Case - iPhone 16 Pro  English Tan-C </v>
          </cell>
          <cell r="F369" t="str">
            <v>Cases iPhone</v>
          </cell>
          <cell r="G369" t="str">
            <v>iPhone 16</v>
          </cell>
          <cell r="H369" t="str">
            <v>iPhone 16 Pro / iPhone 17</v>
          </cell>
          <cell r="AB369">
            <v>0</v>
          </cell>
        </row>
        <row r="370">
          <cell r="D370" t="str">
            <v>FUNNOM034</v>
          </cell>
          <cell r="E370" t="str">
            <v>Nomad Modern Leather Case - iPhone 16 Pro  Brown</v>
          </cell>
          <cell r="F370" t="str">
            <v>Cases iPhone</v>
          </cell>
          <cell r="G370" t="str">
            <v>iPhone 16</v>
          </cell>
          <cell r="H370" t="str">
            <v>iPhone 16 Pro / iPhone 17</v>
          </cell>
          <cell r="AB370">
            <v>0</v>
          </cell>
        </row>
        <row r="371">
          <cell r="D371" t="str">
            <v>FUNNOM036</v>
          </cell>
          <cell r="E371" t="str">
            <v>Nomad Modern Leather Case - iPhone 16 Pro  Black</v>
          </cell>
          <cell r="F371" t="str">
            <v>Cases iPhone</v>
          </cell>
          <cell r="G371" t="str">
            <v>iPhone 16</v>
          </cell>
          <cell r="H371" t="str">
            <v>iPhone 16 Pro / iPhone 17</v>
          </cell>
          <cell r="AB371">
            <v>0</v>
          </cell>
        </row>
        <row r="372">
          <cell r="D372" t="str">
            <v>FUNNOM031</v>
          </cell>
          <cell r="E372" t="str">
            <v>Nomad Modern Leather Case - Airpods Pro (2nd gen) | Black | Nomad Leather</v>
          </cell>
          <cell r="F372" t="str">
            <v>Cases Airpods</v>
          </cell>
          <cell r="G372" t="str">
            <v>Airpods</v>
          </cell>
          <cell r="H372" t="str">
            <v>Pro 2</v>
          </cell>
          <cell r="AB372">
            <v>0</v>
          </cell>
        </row>
        <row r="373">
          <cell r="D373" t="str">
            <v>FUNNOM032</v>
          </cell>
          <cell r="E373" t="str">
            <v>Nomad Modern Leather Case - Airpods Pro (2nd gen) | Brown | Nomad Leather</v>
          </cell>
          <cell r="F373" t="str">
            <v>Cases Airpods</v>
          </cell>
          <cell r="G373" t="str">
            <v>Airpods</v>
          </cell>
          <cell r="H373" t="str">
            <v>Pro 2</v>
          </cell>
          <cell r="AB373">
            <v>0</v>
          </cell>
        </row>
        <row r="374">
          <cell r="D374" t="str">
            <v>EXTNOM007</v>
          </cell>
          <cell r="E374" t="str">
            <v>Nomad Sport Band - 45/44mm/42mm | M/L | Lunar Gray | FKM | V2</v>
          </cell>
          <cell r="F374" t="str">
            <v>Straps</v>
          </cell>
          <cell r="G374" t="str">
            <v>Apple Watch</v>
          </cell>
          <cell r="H374" t="str">
            <v>49/45/44/42 mm</v>
          </cell>
          <cell r="I374">
            <v>2</v>
          </cell>
          <cell r="J374">
            <v>30</v>
          </cell>
          <cell r="K374">
            <v>10</v>
          </cell>
          <cell r="L374">
            <v>0</v>
          </cell>
          <cell r="M374">
            <v>0</v>
          </cell>
          <cell r="N374">
            <v>0</v>
          </cell>
          <cell r="P374">
            <v>42</v>
          </cell>
          <cell r="AB374">
            <v>10.5</v>
          </cell>
        </row>
        <row r="375">
          <cell r="D375" t="str">
            <v>ACCNOM002</v>
          </cell>
          <cell r="E375" t="str">
            <v>Nomad AC Adapter - 65W | PD</v>
          </cell>
          <cell r="F375" t="str">
            <v>Charger</v>
          </cell>
          <cell r="G375" t="str">
            <v>Wall charger</v>
          </cell>
          <cell r="H375" t="str">
            <v>65W</v>
          </cell>
          <cell r="AB375">
            <v>0</v>
          </cell>
        </row>
        <row r="376">
          <cell r="D376" t="str">
            <v>FUNNOM018</v>
          </cell>
          <cell r="E376" t="str">
            <v>Nomad Airpods Case - Pro 2 | Rustic Brown | Horween Leather</v>
          </cell>
          <cell r="F376" t="str">
            <v>Cases Airpods</v>
          </cell>
          <cell r="G376" t="str">
            <v>Airpods</v>
          </cell>
          <cell r="H376" t="str">
            <v>Pro 2</v>
          </cell>
          <cell r="AB376">
            <v>0</v>
          </cell>
        </row>
        <row r="377">
          <cell r="D377" t="str">
            <v>EXTNOM006</v>
          </cell>
          <cell r="E377" t="str">
            <v>Nomad Sport Strap - 41/40mm/38mm | S/M | Black | FKM | V2</v>
          </cell>
          <cell r="F377" t="str">
            <v>Straps</v>
          </cell>
          <cell r="G377" t="str">
            <v>Apple Watch</v>
          </cell>
          <cell r="H377" t="str">
            <v>38mm/40mm/41mm</v>
          </cell>
          <cell r="AB377">
            <v>0</v>
          </cell>
        </row>
        <row r="378">
          <cell r="D378" t="str">
            <v>EXTNOM024</v>
          </cell>
          <cell r="E378" t="str">
            <v>Nomad Titanium Band - 42mm/45mm/46mm/49mm | Black Hardware</v>
          </cell>
          <cell r="F378" t="str">
            <v>Straps</v>
          </cell>
          <cell r="G378" t="str">
            <v>Apple Watch</v>
          </cell>
          <cell r="H378" t="str">
            <v>49/45/44/42 mm</v>
          </cell>
          <cell r="I378">
            <v>3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3</v>
          </cell>
          <cell r="AB378">
            <v>0.75</v>
          </cell>
        </row>
        <row r="379">
          <cell r="D379" t="str">
            <v>EXTNOM005</v>
          </cell>
          <cell r="E379" t="str">
            <v>Nomad Sport Strap - 45/44mm/42mm | M/L | Black | FKM | V2</v>
          </cell>
          <cell r="F379" t="str">
            <v>Straps</v>
          </cell>
          <cell r="G379" t="str">
            <v>Apple Watch</v>
          </cell>
          <cell r="H379" t="str">
            <v>49/45/44/42 mm</v>
          </cell>
          <cell r="J379">
            <v>102</v>
          </cell>
          <cell r="K379">
            <v>96</v>
          </cell>
          <cell r="L379">
            <v>110</v>
          </cell>
          <cell r="M379">
            <v>84</v>
          </cell>
          <cell r="N379">
            <v>54</v>
          </cell>
          <cell r="O379">
            <v>108</v>
          </cell>
          <cell r="P379">
            <v>554</v>
          </cell>
          <cell r="AB379">
            <v>102.66666666666667</v>
          </cell>
        </row>
        <row r="380">
          <cell r="D380" t="str">
            <v>ACCNOM005</v>
          </cell>
          <cell r="E380" t="str">
            <v>Nomad Leather Mag Wallet with Find My Tracking - Black | Nomad Leather</v>
          </cell>
          <cell r="F380" t="str">
            <v>Accesories</v>
          </cell>
          <cell r="G380" t="str">
            <v>Wallet</v>
          </cell>
          <cell r="H380" t="str">
            <v>Wallet</v>
          </cell>
          <cell r="M380">
            <v>0</v>
          </cell>
          <cell r="P380">
            <v>0</v>
          </cell>
          <cell r="AB380">
            <v>0</v>
          </cell>
        </row>
        <row r="381">
          <cell r="D381" t="str">
            <v>ACCPTK001</v>
          </cell>
          <cell r="E381" t="str">
            <v>Pitaka MagEZ Card Sleeve 3.0</v>
          </cell>
          <cell r="F381" t="str">
            <v>Accesories</v>
          </cell>
          <cell r="G381" t="str">
            <v>Wallet</v>
          </cell>
          <cell r="H381" t="str">
            <v>Wallet</v>
          </cell>
          <cell r="I381">
            <v>6</v>
          </cell>
          <cell r="P381">
            <v>6</v>
          </cell>
          <cell r="AB381">
            <v>6</v>
          </cell>
        </row>
        <row r="382">
          <cell r="D382" t="str">
            <v>FUNPTK002</v>
          </cell>
          <cell r="E382" t="str">
            <v>Pitaka MagEZ Case Pro 4 iPhone 16 Pro Max Black/Grey Twill 600D</v>
          </cell>
          <cell r="F382" t="str">
            <v>Cases iPhone</v>
          </cell>
          <cell r="G382" t="str">
            <v>iPhone 16</v>
          </cell>
          <cell r="H382" t="str">
            <v>iPhone 16 Pro Max</v>
          </cell>
          <cell r="AB382">
            <v>0</v>
          </cell>
        </row>
        <row r="383">
          <cell r="D383" t="str">
            <v>FUNPTK003</v>
          </cell>
          <cell r="E383" t="str">
            <v>Pitaka MagEZ Case Pro 4 for iPhone 16 Pro Black/Grey Twill 600D</v>
          </cell>
          <cell r="F383" t="str">
            <v>Cases iPhone</v>
          </cell>
          <cell r="G383" t="str">
            <v>iPhone 16</v>
          </cell>
          <cell r="H383" t="str">
            <v>iPhone 16 Pro</v>
          </cell>
          <cell r="AB383">
            <v>0</v>
          </cell>
        </row>
        <row r="384">
          <cell r="D384" t="str">
            <v>FUNPTK004</v>
          </cell>
          <cell r="E384" t="str">
            <v>Pitaka Black/Grey Aramid ProGuard Case for iPhone 17 Pro Black/Grey</v>
          </cell>
          <cell r="F384" t="str">
            <v>Cases iPhone</v>
          </cell>
          <cell r="G384" t="str">
            <v>iPhone 17</v>
          </cell>
          <cell r="H384" t="str">
            <v>iPhone 17 Pro</v>
          </cell>
          <cell r="I384">
            <v>60</v>
          </cell>
          <cell r="J384">
            <v>185</v>
          </cell>
          <cell r="K384">
            <v>46</v>
          </cell>
          <cell r="L384">
            <v>9</v>
          </cell>
          <cell r="M384">
            <v>0</v>
          </cell>
          <cell r="P384">
            <v>300</v>
          </cell>
          <cell r="AB384">
            <v>75</v>
          </cell>
        </row>
        <row r="385">
          <cell r="D385" t="str">
            <v>FUNPTK005</v>
          </cell>
          <cell r="E385" t="str">
            <v>Pitaka Black/Grey Aramid ProGuard Case for iPhone 17 Pro Max Black/Grey</v>
          </cell>
          <cell r="F385" t="str">
            <v>Cases iPhone</v>
          </cell>
          <cell r="G385" t="str">
            <v>iPhone 17</v>
          </cell>
          <cell r="H385" t="str">
            <v>iPhone 17 Pro Max</v>
          </cell>
          <cell r="I385">
            <v>85</v>
          </cell>
          <cell r="J385">
            <v>307</v>
          </cell>
          <cell r="K385">
            <v>108</v>
          </cell>
          <cell r="L385">
            <v>112</v>
          </cell>
          <cell r="M385">
            <v>169</v>
          </cell>
          <cell r="O385">
            <v>8</v>
          </cell>
          <cell r="P385">
            <v>789</v>
          </cell>
          <cell r="AB385">
            <v>153</v>
          </cell>
        </row>
        <row r="386">
          <cell r="D386" t="str">
            <v>ACCPTK000</v>
          </cell>
          <cell r="E386" t="str">
            <v>Pitaka Air Case for Apple Watch Ultra (49mm )</v>
          </cell>
          <cell r="F386" t="str">
            <v>Cases Apple watch</v>
          </cell>
          <cell r="G386" t="str">
            <v>Apple Watch</v>
          </cell>
          <cell r="H386" t="str">
            <v>49 mm</v>
          </cell>
          <cell r="AB386">
            <v>0</v>
          </cell>
        </row>
        <row r="387">
          <cell r="D387" t="str">
            <v>ACCPTK003</v>
          </cell>
          <cell r="E387" t="str">
            <v>Pitaka Power Dongle</v>
          </cell>
          <cell r="F387" t="str">
            <v>Charger</v>
          </cell>
          <cell r="G387" t="str">
            <v>Apple Watch</v>
          </cell>
          <cell r="H387" t="str">
            <v>STAND</v>
          </cell>
          <cell r="AB387">
            <v>0</v>
          </cell>
        </row>
        <row r="388">
          <cell r="D388" t="str">
            <v>ACCQIC004</v>
          </cell>
          <cell r="E388" t="str">
            <v>Quikcell Apple iPhone SE 2020 GOOF PROOF Premium Tempered Glass Screen Protection - Black</v>
          </cell>
          <cell r="F388" t="str">
            <v>Micas</v>
          </cell>
          <cell r="G388" t="str">
            <v>iPhone</v>
          </cell>
          <cell r="H388" t="str">
            <v>iPhone SE 2020 -2022</v>
          </cell>
          <cell r="AB388">
            <v>0</v>
          </cell>
        </row>
        <row r="389">
          <cell r="D389" t="str">
            <v>ACCQIC003</v>
          </cell>
          <cell r="E389" t="str">
            <v>Quikcell Apple iPad 10.2” TEMPERED GLASS Screen Protector</v>
          </cell>
          <cell r="F389" t="str">
            <v>Micas</v>
          </cell>
          <cell r="G389" t="str">
            <v>iPad</v>
          </cell>
          <cell r="H389" t="str">
            <v>iPad 10.2"</v>
          </cell>
          <cell r="AB389">
            <v>0</v>
          </cell>
        </row>
        <row r="390">
          <cell r="D390" t="str">
            <v>ACCQIC005</v>
          </cell>
          <cell r="E390" t="str">
            <v>Quikcell Apple iPad Air 10.9” TEMPERED GLASS Screen Protector</v>
          </cell>
          <cell r="F390" t="str">
            <v>Micas</v>
          </cell>
          <cell r="G390" t="str">
            <v>iPad</v>
          </cell>
          <cell r="H390" t="str">
            <v>iPad Air 10/11 Gen 11" M3-M2</v>
          </cell>
          <cell r="AB390">
            <v>0</v>
          </cell>
        </row>
        <row r="391">
          <cell r="D391" t="str">
            <v>ACCQIC010</v>
          </cell>
          <cell r="E391" t="str">
            <v>Quikcell Tempered Glass Screen Protector iPhone 15</v>
          </cell>
          <cell r="F391" t="str">
            <v>Micas</v>
          </cell>
          <cell r="G391" t="str">
            <v>iPhone 15</v>
          </cell>
          <cell r="H391" t="str">
            <v>iPhone 16e / 15 / 14 / 13</v>
          </cell>
          <cell r="AB391">
            <v>0</v>
          </cell>
        </row>
        <row r="392">
          <cell r="D392" t="str">
            <v>ACCQIC012</v>
          </cell>
          <cell r="E392" t="str">
            <v>Quikcell Tempered Glass Screen Protector iPhone 15 Plus</v>
          </cell>
          <cell r="F392" t="str">
            <v>Micas</v>
          </cell>
          <cell r="G392" t="str">
            <v>iPhone 15</v>
          </cell>
          <cell r="H392" t="str">
            <v>iPhone 15 Plus</v>
          </cell>
          <cell r="AB392">
            <v>0</v>
          </cell>
        </row>
        <row r="393">
          <cell r="D393" t="str">
            <v>ACCQIC015</v>
          </cell>
          <cell r="E393" t="str">
            <v>Quikcell Tempered Glass Screen Protector for iPhone 16</v>
          </cell>
          <cell r="F393" t="str">
            <v>Micas</v>
          </cell>
          <cell r="G393" t="str">
            <v>iPhone 16</v>
          </cell>
          <cell r="H393" t="str">
            <v>iPhone 16</v>
          </cell>
          <cell r="K393">
            <v>15</v>
          </cell>
          <cell r="P393">
            <v>15</v>
          </cell>
          <cell r="AB393">
            <v>15</v>
          </cell>
        </row>
        <row r="394">
          <cell r="D394" t="str">
            <v>ACCQIC017</v>
          </cell>
          <cell r="E394" t="str">
            <v>Quikcell Tempered Glass Screen Protector for iPhone 16 Pro</v>
          </cell>
          <cell r="F394" t="str">
            <v>Micas</v>
          </cell>
          <cell r="G394" t="str">
            <v>iPhone 16</v>
          </cell>
          <cell r="H394" t="str">
            <v>iPhone 16 Pro / iPhone 17 / 17 Pro</v>
          </cell>
          <cell r="AB394">
            <v>0</v>
          </cell>
        </row>
        <row r="395">
          <cell r="D395" t="str">
            <v>ACCQIC016</v>
          </cell>
          <cell r="E395" t="str">
            <v>Quikcell Tempered Glass Screen Protector for iPhone 16 Plus</v>
          </cell>
          <cell r="F395" t="str">
            <v>Micas</v>
          </cell>
          <cell r="G395" t="str">
            <v>iPhone 16</v>
          </cell>
          <cell r="H395" t="str">
            <v>iPhone 16 Plus</v>
          </cell>
          <cell r="AB395">
            <v>0</v>
          </cell>
        </row>
        <row r="396">
          <cell r="D396" t="str">
            <v>ACCQIC018</v>
          </cell>
          <cell r="E396" t="str">
            <v>Quikcell Tempered Glass Screen Protector for iPhone 16 Pro Max</v>
          </cell>
          <cell r="F396" t="str">
            <v>Micas</v>
          </cell>
          <cell r="G396" t="str">
            <v>iPhone 16</v>
          </cell>
          <cell r="H396" t="str">
            <v>iPhone 16 Pro Max</v>
          </cell>
          <cell r="AB396">
            <v>0</v>
          </cell>
        </row>
        <row r="397">
          <cell r="D397" t="str">
            <v>ACCQIC019</v>
          </cell>
          <cell r="E397" t="str">
            <v>Quikcell Tempered Glass Screen Protector for iPhone 17 / Pro</v>
          </cell>
          <cell r="F397" t="str">
            <v>Micas</v>
          </cell>
          <cell r="G397" t="str">
            <v>iPhone 17</v>
          </cell>
          <cell r="H397" t="str">
            <v>iPhone 17 / 17 Pro</v>
          </cell>
          <cell r="I397">
            <v>3</v>
          </cell>
          <cell r="J397">
            <v>89</v>
          </cell>
          <cell r="K397">
            <v>139</v>
          </cell>
          <cell r="L397">
            <v>139</v>
          </cell>
          <cell r="M397">
            <v>20</v>
          </cell>
          <cell r="N397">
            <v>33</v>
          </cell>
          <cell r="O397">
            <v>271</v>
          </cell>
          <cell r="P397">
            <v>694</v>
          </cell>
          <cell r="AB397">
            <v>92.5</v>
          </cell>
        </row>
        <row r="398">
          <cell r="D398" t="str">
            <v>ACCQIC020</v>
          </cell>
          <cell r="E398" t="str">
            <v>Quikcell Tempered Glass Screen Protector for iPhone 17 Air</v>
          </cell>
          <cell r="F398" t="str">
            <v>Micas</v>
          </cell>
          <cell r="G398" t="str">
            <v>iPhone 17</v>
          </cell>
          <cell r="H398" t="str">
            <v>iPhone 17 Air</v>
          </cell>
          <cell r="J398">
            <v>7</v>
          </cell>
          <cell r="K398">
            <v>9</v>
          </cell>
          <cell r="L398">
            <v>4</v>
          </cell>
          <cell r="M398">
            <v>20</v>
          </cell>
          <cell r="N398">
            <v>28</v>
          </cell>
          <cell r="O398">
            <v>105</v>
          </cell>
          <cell r="P398">
            <v>173</v>
          </cell>
          <cell r="AB398">
            <v>6.666666666666667</v>
          </cell>
        </row>
        <row r="399">
          <cell r="D399" t="str">
            <v>ACCQIC021</v>
          </cell>
          <cell r="E399" t="str">
            <v>Quikcell Tempered Glass Screen Protector for iPhone 17 Pro Max</v>
          </cell>
          <cell r="F399" t="str">
            <v>Micas</v>
          </cell>
          <cell r="G399" t="str">
            <v>iPhone 17</v>
          </cell>
          <cell r="H399" t="str">
            <v>iPhone 17 Pro Max / 16 Pro Max</v>
          </cell>
          <cell r="I399">
            <v>63</v>
          </cell>
          <cell r="J399">
            <v>21</v>
          </cell>
          <cell r="P399">
            <v>84</v>
          </cell>
          <cell r="AB399">
            <v>42</v>
          </cell>
        </row>
        <row r="400">
          <cell r="D400" t="str">
            <v>ACCQIC014</v>
          </cell>
          <cell r="E400" t="str">
            <v>Quikcell DUAL PORT CAR CHARGER  1 USB A 12W + USB C PD 20W - 32W</v>
          </cell>
          <cell r="F400" t="str">
            <v>Charger</v>
          </cell>
          <cell r="G400" t="str">
            <v>Car Charger</v>
          </cell>
          <cell r="H400" t="str">
            <v>32 W</v>
          </cell>
          <cell r="AB400">
            <v>0</v>
          </cell>
        </row>
        <row r="401">
          <cell r="D401" t="str">
            <v>ACCQIC022</v>
          </cell>
          <cell r="E401" t="str">
            <v>Quikcell 37W DUAL PORT A+C CAR CHARGER - Black</v>
          </cell>
          <cell r="F401" t="str">
            <v>Charger</v>
          </cell>
          <cell r="G401" t="str">
            <v>Car Charger</v>
          </cell>
          <cell r="H401" t="str">
            <v>37W</v>
          </cell>
          <cell r="I401">
            <v>32</v>
          </cell>
          <cell r="J401">
            <v>134</v>
          </cell>
          <cell r="K401">
            <v>50</v>
          </cell>
          <cell r="L401">
            <v>80</v>
          </cell>
          <cell r="M401">
            <v>65</v>
          </cell>
          <cell r="N401">
            <v>71</v>
          </cell>
          <cell r="O401">
            <v>42</v>
          </cell>
          <cell r="P401">
            <v>474</v>
          </cell>
          <cell r="AB401">
            <v>74</v>
          </cell>
        </row>
        <row r="402">
          <cell r="D402" t="str">
            <v>FUNRAP002</v>
          </cell>
          <cell r="E402" t="str">
            <v xml:space="preserve">Raptic 360X for Apple watch 45mm  Clear </v>
          </cell>
          <cell r="F402" t="str">
            <v>Cases Apple watch</v>
          </cell>
          <cell r="G402" t="str">
            <v>Apple Watch</v>
          </cell>
          <cell r="H402" t="str">
            <v>42mm/44mm/45mm</v>
          </cell>
          <cell r="AB402">
            <v>0</v>
          </cell>
        </row>
        <row r="403">
          <cell r="D403" t="str">
            <v>FUNRAP001</v>
          </cell>
          <cell r="E403" t="str">
            <v xml:space="preserve">Raptic Edge for Apple watch 45mm  Midnight </v>
          </cell>
          <cell r="F403" t="str">
            <v>Cases Apple watch</v>
          </cell>
          <cell r="G403" t="str">
            <v>Apple Watch</v>
          </cell>
          <cell r="H403" t="str">
            <v>42mm/44mm/45mm</v>
          </cell>
          <cell r="AB403">
            <v>0</v>
          </cell>
        </row>
        <row r="404">
          <cell r="D404" t="str">
            <v>EXTXDO011</v>
          </cell>
          <cell r="E404" t="str">
            <v>X-doria Mesh Band for Apple watch 38mm/40mm/41mm Milanese metal band Rose Gold</v>
          </cell>
          <cell r="F404" t="str">
            <v>Straps</v>
          </cell>
          <cell r="G404" t="str">
            <v>Apple Watch</v>
          </cell>
          <cell r="H404" t="str">
            <v>38mm/40mm/41mm</v>
          </cell>
          <cell r="AB404">
            <v>0</v>
          </cell>
        </row>
        <row r="405">
          <cell r="D405" t="str">
            <v>FUNRAP002</v>
          </cell>
          <cell r="E405" t="str">
            <v xml:space="preserve">Raptic 360X for Apple watch 45mm  Clear </v>
          </cell>
          <cell r="F405" t="str">
            <v>Cases Apple watch</v>
          </cell>
          <cell r="G405" t="str">
            <v>Apple Watch</v>
          </cell>
          <cell r="H405" t="str">
            <v>42mm/44mm/45mm</v>
          </cell>
          <cell r="AB405">
            <v>0</v>
          </cell>
        </row>
        <row r="406">
          <cell r="D406" t="str">
            <v>FUNRAP005</v>
          </cell>
          <cell r="E406" t="str">
            <v xml:space="preserve">Raptic 360X for Apple watch 41mm  Clear </v>
          </cell>
          <cell r="F406" t="str">
            <v>Cases Apple watch</v>
          </cell>
          <cell r="G406" t="str">
            <v>Apple Watch</v>
          </cell>
          <cell r="H406" t="str">
            <v>38mm/40mm/41mm</v>
          </cell>
          <cell r="AB406">
            <v>0</v>
          </cell>
        </row>
        <row r="407">
          <cell r="D407" t="str">
            <v>EXTRAP000</v>
          </cell>
          <cell r="E407" t="str">
            <v xml:space="preserve">Raptic Citizen for Apple watch 42mm/44mm/45mm  Black </v>
          </cell>
          <cell r="F407" t="str">
            <v>Straps</v>
          </cell>
          <cell r="G407" t="str">
            <v>Apple Watch</v>
          </cell>
          <cell r="H407" t="str">
            <v>49/45/44/42 mm</v>
          </cell>
          <cell r="AB407">
            <v>0</v>
          </cell>
        </row>
        <row r="408">
          <cell r="D408" t="str">
            <v>FUNSPK402</v>
          </cell>
          <cell r="E408" t="str">
            <v>Speck Transfer Pro Pocket Universal Sleeve 13"/14" - Sweater Grey/Coastal Blue</v>
          </cell>
          <cell r="F408" t="str">
            <v>Cases Sleeves</v>
          </cell>
          <cell r="G408" t="str">
            <v>Sleeves</v>
          </cell>
          <cell r="H408" t="str">
            <v>13" Sleeves</v>
          </cell>
          <cell r="L408">
            <v>154</v>
          </cell>
          <cell r="M408">
            <v>21</v>
          </cell>
          <cell r="N408">
            <v>21</v>
          </cell>
          <cell r="O408">
            <v>20</v>
          </cell>
          <cell r="P408">
            <v>216</v>
          </cell>
          <cell r="AB408">
            <v>154</v>
          </cell>
        </row>
        <row r="409">
          <cell r="D409" t="str">
            <v>FUNSPK343A</v>
          </cell>
          <cell r="E409" t="str">
            <v>Speck Balance Folio Case for iPad 10.2" 7/8/9 Gen - Plumberry Purple/Crushed Purpl</v>
          </cell>
          <cell r="F409" t="str">
            <v>Cases iPad</v>
          </cell>
          <cell r="G409" t="str">
            <v>iPad</v>
          </cell>
          <cell r="H409" t="str">
            <v>iPad 10.2"</v>
          </cell>
          <cell r="AB409">
            <v>0</v>
          </cell>
        </row>
        <row r="410">
          <cell r="D410" t="str">
            <v>FUNSPK369</v>
          </cell>
          <cell r="E410" t="str">
            <v>Speck Balance Folio Clear Case for iPad 10.2" 7/8/9 Gen - Rose Gold Woven Metallic</v>
          </cell>
          <cell r="F410" t="str">
            <v>Cases iPad</v>
          </cell>
          <cell r="G410" t="str">
            <v>iPad</v>
          </cell>
          <cell r="H410" t="str">
            <v>iPad 10.2"</v>
          </cell>
          <cell r="AB410">
            <v>0</v>
          </cell>
        </row>
        <row r="411">
          <cell r="D411" t="str">
            <v>FUNSPK328A</v>
          </cell>
          <cell r="E411" t="str">
            <v>Speck Balance Folio Case with Microban for iPad Pro 11" M1/Air 10.9" - Black</v>
          </cell>
          <cell r="F411" t="str">
            <v>Cases iPad</v>
          </cell>
          <cell r="G411" t="str">
            <v>iPad</v>
          </cell>
          <cell r="H411" t="str">
            <v>iPad Pro 11" 2/3/4/Air 4/5</v>
          </cell>
          <cell r="M411">
            <v>0</v>
          </cell>
          <cell r="P411">
            <v>0</v>
          </cell>
          <cell r="AB411">
            <v>0</v>
          </cell>
        </row>
        <row r="412">
          <cell r="D412" t="str">
            <v>FUNSPK370</v>
          </cell>
          <cell r="E412" t="str">
            <v>Speck Presidio Pro Folio for iPad Pro 11" 2/M1/M2 /Air 10.9" 4/5 - Black</v>
          </cell>
          <cell r="F412" t="str">
            <v>Cases iPad</v>
          </cell>
          <cell r="G412" t="str">
            <v>iPad</v>
          </cell>
          <cell r="H412" t="str">
            <v>iPad Pro 11" 2/3</v>
          </cell>
          <cell r="I412">
            <v>1</v>
          </cell>
          <cell r="J412">
            <v>40</v>
          </cell>
          <cell r="K412">
            <v>36</v>
          </cell>
          <cell r="L412">
            <v>48</v>
          </cell>
          <cell r="M412">
            <v>42</v>
          </cell>
          <cell r="N412">
            <v>34</v>
          </cell>
          <cell r="O412">
            <v>60</v>
          </cell>
          <cell r="P412">
            <v>261</v>
          </cell>
          <cell r="AB412">
            <v>31.25</v>
          </cell>
        </row>
        <row r="413">
          <cell r="D413" t="str">
            <v>CARSPK107</v>
          </cell>
          <cell r="E413" t="str">
            <v>Speck Smartshell Case for Macbook Air 13" M2 2022 - Obsidian</v>
          </cell>
          <cell r="F413" t="str">
            <v>Cases Macbook</v>
          </cell>
          <cell r="G413" t="str">
            <v>Macbook</v>
          </cell>
          <cell r="H413" t="str">
            <v>MacBook Air 13" M4/M3/M2</v>
          </cell>
          <cell r="I413">
            <v>54</v>
          </cell>
          <cell r="J413">
            <v>174</v>
          </cell>
          <cell r="K413">
            <v>38</v>
          </cell>
          <cell r="L413">
            <v>43</v>
          </cell>
          <cell r="M413">
            <v>76</v>
          </cell>
          <cell r="N413">
            <v>49</v>
          </cell>
          <cell r="O413">
            <v>34</v>
          </cell>
          <cell r="P413">
            <v>468</v>
          </cell>
          <cell r="AB413">
            <v>77.25</v>
          </cell>
        </row>
        <row r="414">
          <cell r="D414" t="str">
            <v>CARSPK106</v>
          </cell>
          <cell r="E414" t="str">
            <v>Speck Smartshell Case for Macbook Air 13" M2 2022 - Cozy Pink</v>
          </cell>
          <cell r="F414" t="str">
            <v>Cases Macbook</v>
          </cell>
          <cell r="G414" t="str">
            <v>Macbook</v>
          </cell>
          <cell r="H414" t="str">
            <v>MacBook Air 13" M4/M3/M2</v>
          </cell>
          <cell r="I414">
            <v>2</v>
          </cell>
          <cell r="J414">
            <v>84</v>
          </cell>
          <cell r="K414">
            <v>45</v>
          </cell>
          <cell r="L414">
            <v>0</v>
          </cell>
          <cell r="M414">
            <v>64</v>
          </cell>
          <cell r="N414">
            <v>40</v>
          </cell>
          <cell r="O414">
            <v>32</v>
          </cell>
          <cell r="P414">
            <v>267</v>
          </cell>
          <cell r="AB414">
            <v>32.75</v>
          </cell>
        </row>
        <row r="415">
          <cell r="D415" t="str">
            <v>CARSPK105</v>
          </cell>
          <cell r="E415" t="str">
            <v>Speck Smartshell Case for Macbook Air 13" M2 2022 - Clear</v>
          </cell>
          <cell r="F415" t="str">
            <v>Cases Macbook</v>
          </cell>
          <cell r="G415" t="str">
            <v>Macbook</v>
          </cell>
          <cell r="H415" t="str">
            <v>MacBook Air 13" M4/M3/M2</v>
          </cell>
          <cell r="I415">
            <v>6</v>
          </cell>
          <cell r="J415">
            <v>146</v>
          </cell>
          <cell r="K415">
            <v>96</v>
          </cell>
          <cell r="L415">
            <v>79</v>
          </cell>
          <cell r="M415">
            <v>123</v>
          </cell>
          <cell r="N415">
            <v>145</v>
          </cell>
          <cell r="O415">
            <v>84</v>
          </cell>
          <cell r="P415">
            <v>679</v>
          </cell>
          <cell r="AB415">
            <v>81.75</v>
          </cell>
        </row>
        <row r="416">
          <cell r="D416" t="str">
            <v>FUNSPK345A</v>
          </cell>
          <cell r="E416" t="str">
            <v>Speck Balance Folio Case for iPad 10th Gen - Plumberry/Crushed Purple/Crepe Pink</v>
          </cell>
          <cell r="F416" t="str">
            <v>Cases iPad</v>
          </cell>
          <cell r="G416" t="str">
            <v>iPad</v>
          </cell>
          <cell r="H416" t="str">
            <v>iPad 10th /11th - 10.9"/11" (2022-2025)</v>
          </cell>
          <cell r="I416">
            <v>7</v>
          </cell>
          <cell r="J416">
            <v>221</v>
          </cell>
          <cell r="K416">
            <v>119</v>
          </cell>
          <cell r="L416">
            <v>59</v>
          </cell>
          <cell r="M416">
            <v>55</v>
          </cell>
          <cell r="N416">
            <v>12</v>
          </cell>
          <cell r="O416">
            <v>0</v>
          </cell>
          <cell r="P416">
            <v>473</v>
          </cell>
          <cell r="AB416">
            <v>101.5</v>
          </cell>
        </row>
        <row r="417">
          <cell r="D417" t="str">
            <v>FUNSPK344A</v>
          </cell>
          <cell r="E417" t="str">
            <v>Speck Balance Folio Case for iPad 10th Gen - Almond Milk /Mocha/Charcoal</v>
          </cell>
          <cell r="F417" t="str">
            <v>Cases iPad</v>
          </cell>
          <cell r="G417" t="str">
            <v>iPad</v>
          </cell>
          <cell r="H417" t="str">
            <v>iPad 10th /11th - 10.9"/11" (2022-2025)</v>
          </cell>
          <cell r="M417">
            <v>0</v>
          </cell>
          <cell r="P417">
            <v>0</v>
          </cell>
          <cell r="AB417">
            <v>0</v>
          </cell>
        </row>
        <row r="418">
          <cell r="D418" t="str">
            <v>FUNSPK386</v>
          </cell>
          <cell r="E418" t="str">
            <v>Speck Balance Folio Case for iPad 10th Gen - Almond Milk /Mocha/Charcoal</v>
          </cell>
          <cell r="F418" t="str">
            <v>Cases iPad</v>
          </cell>
          <cell r="G418" t="str">
            <v>iPad</v>
          </cell>
          <cell r="H418" t="str">
            <v>iPad 10th /11th - 10.9"/11" (2022-2025)</v>
          </cell>
          <cell r="I418">
            <v>0</v>
          </cell>
          <cell r="J418">
            <v>132</v>
          </cell>
          <cell r="K418">
            <v>81</v>
          </cell>
          <cell r="L418">
            <v>60</v>
          </cell>
          <cell r="M418">
            <v>72</v>
          </cell>
          <cell r="N418">
            <v>42</v>
          </cell>
          <cell r="O418">
            <v>72</v>
          </cell>
          <cell r="P418">
            <v>459</v>
          </cell>
          <cell r="AB418">
            <v>68.25</v>
          </cell>
        </row>
        <row r="419">
          <cell r="D419" t="str">
            <v>ACCSPK012</v>
          </cell>
          <cell r="E419" t="str">
            <v>Speck Car Vent Mount for MagSafe Black iPhone 15 Car</v>
          </cell>
          <cell r="F419" t="str">
            <v>Accesories</v>
          </cell>
          <cell r="G419" t="str">
            <v>Click Lock</v>
          </cell>
          <cell r="H419" t="str">
            <v>Car Vent</v>
          </cell>
          <cell r="J419">
            <v>17</v>
          </cell>
          <cell r="K419">
            <v>21</v>
          </cell>
          <cell r="L419">
            <v>4</v>
          </cell>
          <cell r="M419">
            <v>0</v>
          </cell>
          <cell r="N419">
            <v>0</v>
          </cell>
          <cell r="O419">
            <v>0</v>
          </cell>
          <cell r="P419">
            <v>42</v>
          </cell>
          <cell r="AB419">
            <v>14</v>
          </cell>
        </row>
        <row r="420">
          <cell r="D420" t="str">
            <v>ACCSPK013</v>
          </cell>
          <cell r="E420" t="str">
            <v>Speck Wallet for MagSafe® Black iPhone 15 Wallet</v>
          </cell>
          <cell r="F420" t="str">
            <v>Accesories</v>
          </cell>
          <cell r="G420" t="str">
            <v>Click Lock</v>
          </cell>
          <cell r="H420" t="str">
            <v>Wallet</v>
          </cell>
          <cell r="J420">
            <v>23</v>
          </cell>
          <cell r="K420">
            <v>18</v>
          </cell>
          <cell r="L420">
            <v>0</v>
          </cell>
          <cell r="M420">
            <v>58</v>
          </cell>
          <cell r="N420">
            <v>19</v>
          </cell>
          <cell r="O420">
            <v>40</v>
          </cell>
          <cell r="P420">
            <v>158</v>
          </cell>
          <cell r="AB420">
            <v>13.666666666666666</v>
          </cell>
        </row>
        <row r="421">
          <cell r="D421" t="str">
            <v>FUNSPK354</v>
          </cell>
          <cell r="E421" t="str">
            <v>Speck Presidio®2 Grip Magsafe® Clicklock™ Black / Slate Grey iPhone 15</v>
          </cell>
          <cell r="F421" t="str">
            <v>Cases iPhone</v>
          </cell>
          <cell r="G421" t="str">
            <v>iPhone 15</v>
          </cell>
          <cell r="H421" t="str">
            <v>iPhone 16e / 15 / 14 / 13</v>
          </cell>
          <cell r="AB421">
            <v>0</v>
          </cell>
        </row>
        <row r="422">
          <cell r="D422" t="str">
            <v>FUNSPK359</v>
          </cell>
          <cell r="E422" t="str">
            <v>Speck Presidio®2 Grip Magsafe® Clicklock™ Charcoal Grey/ Cool Bronze iPhone 15</v>
          </cell>
          <cell r="F422" t="str">
            <v>Cases iPhone</v>
          </cell>
          <cell r="G422" t="str">
            <v>iPhone 15</v>
          </cell>
          <cell r="H422" t="str">
            <v>iPhone 16e / 15 / 14 / 13</v>
          </cell>
          <cell r="AB422">
            <v>0</v>
          </cell>
        </row>
        <row r="423">
          <cell r="D423" t="str">
            <v>FUNSPK350</v>
          </cell>
          <cell r="E423" t="str">
            <v>Speck Presidio® Perfect-Clear Grip Magsafe® Clicklock™ Clear/Clear/Chrome iPhone 15</v>
          </cell>
          <cell r="F423" t="str">
            <v>Cases iPhone</v>
          </cell>
          <cell r="G423" t="str">
            <v>iPhone 15</v>
          </cell>
          <cell r="H423" t="str">
            <v>iPhone 16e / 15 / 14 / 13</v>
          </cell>
          <cell r="AB423">
            <v>0</v>
          </cell>
        </row>
        <row r="424">
          <cell r="D424" t="str">
            <v>FUNSPK355</v>
          </cell>
          <cell r="E424" t="str">
            <v>Speck Presidio®2 Grip Magsafe® Clicklock™ Black / Slate Grey iPhone 15 Pro</v>
          </cell>
          <cell r="F424" t="str">
            <v>Cases iPhone</v>
          </cell>
          <cell r="G424" t="str">
            <v>iPhone 15</v>
          </cell>
          <cell r="H424" t="str">
            <v>iPhone 15 Pro</v>
          </cell>
          <cell r="AB424">
            <v>0</v>
          </cell>
        </row>
        <row r="425">
          <cell r="D425" t="str">
            <v>FUNSPK366</v>
          </cell>
          <cell r="E425" t="str">
            <v>Speck Presidio®2 Grip Magsafe® Clicklock™ New Planet/Clay Tan iPhone 15 Pro</v>
          </cell>
          <cell r="F425" t="str">
            <v>Cases iPhone</v>
          </cell>
          <cell r="G425" t="str">
            <v>iPhone 15</v>
          </cell>
          <cell r="H425" t="str">
            <v>iPhone 15 Pro</v>
          </cell>
          <cell r="AB425">
            <v>0</v>
          </cell>
        </row>
        <row r="426">
          <cell r="D426" t="str">
            <v>FUNSPK364</v>
          </cell>
          <cell r="E426" t="str">
            <v>Speck Presidio®2 Grip Magsafe® Clicklock™ Future Blue / Horizon Purple iPhone 15 Pro</v>
          </cell>
          <cell r="F426" t="str">
            <v>Cases iPhone</v>
          </cell>
          <cell r="G426" t="str">
            <v>iPhone 15</v>
          </cell>
          <cell r="H426" t="str">
            <v>iPhone 15 Pro</v>
          </cell>
          <cell r="AB426">
            <v>0</v>
          </cell>
        </row>
        <row r="427">
          <cell r="D427" t="str">
            <v>FUNSPK357</v>
          </cell>
          <cell r="E427" t="str">
            <v>Speck Presidio®2 Grip Magsafe® Clicklock™ Bleached Bone/ Heirloom Gold iPhone 15 Pro</v>
          </cell>
          <cell r="F427" t="str">
            <v>Cases iPhone</v>
          </cell>
          <cell r="G427" t="str">
            <v>iPhone 15</v>
          </cell>
          <cell r="H427" t="str">
            <v>iPhone 15 Pro</v>
          </cell>
          <cell r="AB427">
            <v>0</v>
          </cell>
        </row>
        <row r="428">
          <cell r="D428" t="str">
            <v>FUNSPK352</v>
          </cell>
          <cell r="E428" t="str">
            <v>Speck Presidio® Perfect-Clear Grip Magsafe® Clicklock™ Clear/Clear/Chrome iPhone 15 Pro</v>
          </cell>
          <cell r="F428" t="str">
            <v>Cases iPhone</v>
          </cell>
          <cell r="G428" t="str">
            <v>iPhone 15</v>
          </cell>
          <cell r="H428" t="str">
            <v>iPhone 15 Pro</v>
          </cell>
          <cell r="AB428">
            <v>0</v>
          </cell>
        </row>
        <row r="429">
          <cell r="D429" t="str">
            <v>FUNSPK351</v>
          </cell>
          <cell r="E429" t="str">
            <v>Speck Presidio® Perfect-Clear Grip Magsafe® Clicklock™ Clear/Clear/Chrome iPhone 15 Plus</v>
          </cell>
          <cell r="F429" t="str">
            <v>Cases iPhone</v>
          </cell>
          <cell r="G429" t="str">
            <v>iPhone 15</v>
          </cell>
          <cell r="H429" t="str">
            <v>iPhone 15 Plus</v>
          </cell>
          <cell r="AB429">
            <v>0</v>
          </cell>
        </row>
        <row r="430">
          <cell r="D430" t="str">
            <v>FUNSPK356</v>
          </cell>
          <cell r="E430" t="str">
            <v>Speck Presidio®2 Grip Magsafe® Clicklock™ Black / Slate Grey iPhone 15 Pro Max</v>
          </cell>
          <cell r="F430" t="str">
            <v>Cases iPhone</v>
          </cell>
          <cell r="G430" t="str">
            <v>iPhone 15</v>
          </cell>
          <cell r="H430" t="str">
            <v>iPhone 15 Pro Max</v>
          </cell>
          <cell r="AB430">
            <v>0</v>
          </cell>
        </row>
        <row r="431">
          <cell r="D431" t="str">
            <v>FUNSPK363</v>
          </cell>
          <cell r="E431" t="str">
            <v>Speck Presidio®2 Grip Magsafe® Clicklock™ Costal Blue / Dust Grey iPhone 15 Pro Max</v>
          </cell>
          <cell r="F431" t="str">
            <v>Cases iPhone</v>
          </cell>
          <cell r="G431" t="str">
            <v>iPhone 15</v>
          </cell>
          <cell r="H431" t="str">
            <v>iPhone 15 Pro Max</v>
          </cell>
          <cell r="AB431">
            <v>0</v>
          </cell>
        </row>
        <row r="432">
          <cell r="D432" t="str">
            <v>FUNSPK367</v>
          </cell>
          <cell r="E432" t="str">
            <v>Speck Presidio®2 Grip Magsafe® Clicklock™ New Planet/Clay Tan iPhone 15 Pro Max</v>
          </cell>
          <cell r="F432" t="str">
            <v>Cases iPhone</v>
          </cell>
          <cell r="G432" t="str">
            <v>iPhone 15</v>
          </cell>
          <cell r="H432" t="str">
            <v>iPhone 15 Pro Max</v>
          </cell>
          <cell r="AB432">
            <v>0</v>
          </cell>
        </row>
        <row r="433">
          <cell r="D433" t="str">
            <v>FUNSPK358</v>
          </cell>
          <cell r="E433" t="str">
            <v>Speck Presidio®2 Grip Magsafe® Clicklock™ Bleached Bone/ Heirloom Gold iPhone 15 Pro Max</v>
          </cell>
          <cell r="F433" t="str">
            <v>Cases iPhone</v>
          </cell>
          <cell r="G433" t="str">
            <v>iPhone 15</v>
          </cell>
          <cell r="H433" t="str">
            <v>iPhone 15 Pro Max</v>
          </cell>
          <cell r="AB433">
            <v>0</v>
          </cell>
        </row>
        <row r="434">
          <cell r="D434" t="str">
            <v>FUNSPK353</v>
          </cell>
          <cell r="E434" t="str">
            <v>Speck Presidio® Perfect-Clear Grip Magsafe® Clicklock™ Clear/Clear/Chrome iPhone 15 Pro Max</v>
          </cell>
          <cell r="F434" t="str">
            <v>Cases iPhone</v>
          </cell>
          <cell r="G434" t="str">
            <v>iPhone 15</v>
          </cell>
          <cell r="H434" t="str">
            <v>iPhone 15 Pro Max</v>
          </cell>
          <cell r="AB434">
            <v>0</v>
          </cell>
        </row>
        <row r="435">
          <cell r="D435" t="str">
            <v>FUNSPK347</v>
          </cell>
          <cell r="E435" t="str">
            <v>Speck GemShell® iPhone 15 Plus</v>
          </cell>
          <cell r="F435" t="str">
            <v>Cases iPhone</v>
          </cell>
          <cell r="G435" t="str">
            <v>iPhone 15</v>
          </cell>
          <cell r="H435" t="str">
            <v>iPhone 15 Plus</v>
          </cell>
          <cell r="AB435">
            <v>0</v>
          </cell>
        </row>
        <row r="436">
          <cell r="D436" t="str">
            <v>FUNSPK348</v>
          </cell>
          <cell r="E436" t="str">
            <v>Speck Presidio® Lux Magsafe® Clear/Clear W/Gold Glitter iPhone 15 Pro</v>
          </cell>
          <cell r="F436" t="str">
            <v>Cases iPhone</v>
          </cell>
          <cell r="G436" t="str">
            <v>iPhone 15</v>
          </cell>
          <cell r="H436" t="str">
            <v>iPhone 15 Pro</v>
          </cell>
          <cell r="AB436">
            <v>0</v>
          </cell>
        </row>
        <row r="437">
          <cell r="D437" t="str">
            <v>FUNSPK371</v>
          </cell>
          <cell r="E437" t="str">
            <v>Speck Tagimals 4-Pack - Mulicolor</v>
          </cell>
          <cell r="F437" t="str">
            <v>Cases AirTag</v>
          </cell>
          <cell r="G437" t="str">
            <v>AirTag</v>
          </cell>
          <cell r="H437" t="str">
            <v>AirTag</v>
          </cell>
          <cell r="I437">
            <v>5</v>
          </cell>
          <cell r="J437">
            <v>12</v>
          </cell>
          <cell r="K437">
            <v>22</v>
          </cell>
          <cell r="L437">
            <v>29</v>
          </cell>
          <cell r="M437">
            <v>68</v>
          </cell>
          <cell r="N437">
            <v>32</v>
          </cell>
          <cell r="O437">
            <v>6</v>
          </cell>
          <cell r="P437">
            <v>174</v>
          </cell>
          <cell r="AB437">
            <v>17</v>
          </cell>
        </row>
        <row r="438">
          <cell r="D438" t="str">
            <v>BOCGEM000</v>
          </cell>
          <cell r="E438" t="str">
            <v>Speck Speaker Gemtones Infinity Speaker Mini -DARK GREY/CHROME/TAN</v>
          </cell>
          <cell r="F438" t="str">
            <v>Audio</v>
          </cell>
          <cell r="G438" t="str">
            <v>Speakers</v>
          </cell>
          <cell r="H438" t="str">
            <v>Infinity</v>
          </cell>
          <cell r="AB438">
            <v>0</v>
          </cell>
        </row>
        <row r="439">
          <cell r="D439" t="str">
            <v>BOCGEM001</v>
          </cell>
          <cell r="E439" t="str">
            <v>Speck Speaker Gemtones Infinity Speaker Mid-DARK GREY/CHROME/TAN</v>
          </cell>
          <cell r="F439" t="str">
            <v>Audio</v>
          </cell>
          <cell r="G439" t="str">
            <v>Speakers</v>
          </cell>
          <cell r="H439" t="str">
            <v>Infinity</v>
          </cell>
          <cell r="AB439">
            <v>0</v>
          </cell>
        </row>
        <row r="440">
          <cell r="D440" t="str">
            <v>BOCGEM002</v>
          </cell>
          <cell r="E440" t="str">
            <v>Speck Speaker Gemtones Infinity Speaker Max -DARK GREY/CHROME/TAN</v>
          </cell>
          <cell r="F440" t="str">
            <v>Audio</v>
          </cell>
          <cell r="G440" t="str">
            <v>Speakers</v>
          </cell>
          <cell r="H440" t="str">
            <v>Infinity</v>
          </cell>
          <cell r="AB440">
            <v>0</v>
          </cell>
        </row>
        <row r="441">
          <cell r="D441" t="str">
            <v>FUNSPK372</v>
          </cell>
          <cell r="E441" t="str">
            <v>Speck iPhone 16 Gemshell Clear/Clear</v>
          </cell>
          <cell r="F441" t="str">
            <v>Cases iPhone</v>
          </cell>
          <cell r="G441" t="str">
            <v>iPhone 16</v>
          </cell>
          <cell r="H441" t="str">
            <v>iPhone 16</v>
          </cell>
          <cell r="K441">
            <v>15</v>
          </cell>
          <cell r="P441">
            <v>15</v>
          </cell>
          <cell r="AB441">
            <v>15</v>
          </cell>
        </row>
        <row r="442">
          <cell r="D442" t="str">
            <v>FUNSPK373</v>
          </cell>
          <cell r="E442" t="str">
            <v>Speck iPhone 16 Gemshell Clear/ Platinum Glitter</v>
          </cell>
          <cell r="F442" t="str">
            <v>Cases iPhone</v>
          </cell>
          <cell r="G442" t="str">
            <v>iPhone 16</v>
          </cell>
          <cell r="H442" t="str">
            <v>iPhone 16</v>
          </cell>
          <cell r="I442">
            <v>12</v>
          </cell>
          <cell r="J442">
            <v>22</v>
          </cell>
          <cell r="K442">
            <v>19</v>
          </cell>
          <cell r="L442">
            <v>19</v>
          </cell>
          <cell r="M442">
            <v>15</v>
          </cell>
          <cell r="P442">
            <v>87</v>
          </cell>
          <cell r="AB442">
            <v>18</v>
          </cell>
        </row>
        <row r="443">
          <cell r="D443" t="str">
            <v>FUNSPK381</v>
          </cell>
          <cell r="E443" t="str">
            <v>Speck iPhone 16 Pro Presidio2 Grip +Cl Black / Slate Grey /White</v>
          </cell>
          <cell r="F443" t="str">
            <v>Cases iPhone</v>
          </cell>
          <cell r="G443" t="str">
            <v>iPhone 16</v>
          </cell>
          <cell r="H443" t="str">
            <v>iPhone 16 Pro / iPhone 17</v>
          </cell>
          <cell r="AB443">
            <v>0</v>
          </cell>
        </row>
        <row r="444">
          <cell r="D444" t="str">
            <v>FUNSPK383</v>
          </cell>
          <cell r="E444" t="str">
            <v>Speck iPhone 16 Pro Presidio Perfect Clear +Cl Clear/Chrome Fini</v>
          </cell>
          <cell r="F444" t="str">
            <v>Cases iPhone</v>
          </cell>
          <cell r="G444" t="str">
            <v>iPhone 16</v>
          </cell>
          <cell r="H444" t="str">
            <v>iPhone 16 Pro / iPhone 17</v>
          </cell>
          <cell r="AB444">
            <v>0</v>
          </cell>
        </row>
        <row r="445">
          <cell r="D445" t="str">
            <v>FUNSPK377</v>
          </cell>
          <cell r="E445" t="str">
            <v>Speck iPhone 16 Pro Presidio Perfect Clear Clear Frosted Black</v>
          </cell>
          <cell r="F445" t="str">
            <v>Cases iPhone</v>
          </cell>
          <cell r="G445" t="str">
            <v>iPhone 16</v>
          </cell>
          <cell r="H445" t="str">
            <v>iPhone 16 Pro / iPhone 17</v>
          </cell>
          <cell r="AB445">
            <v>0</v>
          </cell>
        </row>
        <row r="446">
          <cell r="D446" t="str">
            <v>FUNSPK379</v>
          </cell>
          <cell r="E446" t="str">
            <v>Speck iPhone 16 Pro Presidio Lux +Cl Clear/Clear /Gold Glitter?</v>
          </cell>
          <cell r="F446" t="str">
            <v>Cases iPhone</v>
          </cell>
          <cell r="G446" t="str">
            <v>iPhone 16</v>
          </cell>
          <cell r="H446" t="str">
            <v>iPhone 16 Pro / iPhone 17</v>
          </cell>
          <cell r="AB446">
            <v>0</v>
          </cell>
        </row>
        <row r="447">
          <cell r="D447" t="str">
            <v>FUNSPK374</v>
          </cell>
          <cell r="E447" t="str">
            <v>Speck iPhone 16 Plus Gemshell Clear/Clear</v>
          </cell>
          <cell r="F447" t="str">
            <v>Cases iPhone</v>
          </cell>
          <cell r="G447" t="str">
            <v>iPhone 16</v>
          </cell>
          <cell r="H447" t="str">
            <v>iPhone 16 Plus</v>
          </cell>
          <cell r="AB447">
            <v>0</v>
          </cell>
        </row>
        <row r="448">
          <cell r="D448" t="str">
            <v>FUNSPK375</v>
          </cell>
          <cell r="E448" t="str">
            <v>Speck iPhone 16 Plus Gemshell Clear/ Platinum Glitter</v>
          </cell>
          <cell r="F448" t="str">
            <v>Cases iPhone</v>
          </cell>
          <cell r="G448" t="str">
            <v>iPhone 16</v>
          </cell>
          <cell r="H448" t="str">
            <v>iPhone 16 Plus</v>
          </cell>
          <cell r="AB448">
            <v>0</v>
          </cell>
        </row>
        <row r="449">
          <cell r="D449" t="str">
            <v>FUNSPK380</v>
          </cell>
          <cell r="E449" t="str">
            <v>Speck iPhone 16 Pro Max Presidio2 Grip +Cl Black / Slate Grey</v>
          </cell>
          <cell r="F449" t="str">
            <v>Cases iPhone</v>
          </cell>
          <cell r="G449" t="str">
            <v>iPhone 16</v>
          </cell>
          <cell r="H449" t="str">
            <v>iPhone 16 Pro Max</v>
          </cell>
          <cell r="AB449">
            <v>0</v>
          </cell>
        </row>
        <row r="450">
          <cell r="D450" t="str">
            <v>FUNSPK382</v>
          </cell>
          <cell r="E450" t="str">
            <v>Speck iPhone 16 Pro Max Presidio Perfect Clear +Cl Clear/Clear/Chrome Finish/Serene Silver</v>
          </cell>
          <cell r="F450" t="str">
            <v>Cases iPhone</v>
          </cell>
          <cell r="G450" t="str">
            <v>iPhone 16</v>
          </cell>
          <cell r="H450" t="str">
            <v>iPhone 16 Pro Max</v>
          </cell>
          <cell r="AB450">
            <v>0</v>
          </cell>
        </row>
        <row r="451">
          <cell r="D451" t="str">
            <v>FUNSPK376</v>
          </cell>
          <cell r="E451" t="str">
            <v>Speck iPhone 16 Pro Max Presidio Perfect Clear Clear Frosted Blk</v>
          </cell>
          <cell r="F451" t="str">
            <v>Cases iPhone</v>
          </cell>
          <cell r="G451" t="str">
            <v>iPhone 16</v>
          </cell>
          <cell r="H451" t="str">
            <v>iPhone 16 Pro Max</v>
          </cell>
          <cell r="AB451">
            <v>0</v>
          </cell>
        </row>
        <row r="452">
          <cell r="D452" t="str">
            <v>FUNSPK378</v>
          </cell>
          <cell r="E452" t="str">
            <v>Speck iPhone 16 Pro Max Presidio Lux +Cl Clear/Gold Glitter</v>
          </cell>
          <cell r="F452" t="str">
            <v>Cases iPhone</v>
          </cell>
          <cell r="G452" t="str">
            <v>iPhone 16</v>
          </cell>
          <cell r="H452" t="str">
            <v>iPhone 16 Pro Max</v>
          </cell>
          <cell r="AB452">
            <v>0</v>
          </cell>
        </row>
        <row r="453">
          <cell r="D453" t="str">
            <v>FUNSPK385</v>
          </cell>
          <cell r="E453" t="str">
            <v>Speck iPhone 16 Pro Presidio2 Lux +Ms Amazing Purple/Clear</v>
          </cell>
          <cell r="F453" t="str">
            <v>Cases iPhone</v>
          </cell>
          <cell r="G453" t="str">
            <v>iPhone 16</v>
          </cell>
          <cell r="H453" t="str">
            <v>iPhone 16 Pro / iPhone 17</v>
          </cell>
          <cell r="AB453">
            <v>0</v>
          </cell>
        </row>
        <row r="454">
          <cell r="D454" t="str">
            <v>FUNSPK384</v>
          </cell>
          <cell r="E454" t="str">
            <v>Speck iPhone 16 Pro Max Presidio2 Lux +Ms Amazing Purple/Clear</v>
          </cell>
          <cell r="F454" t="str">
            <v>Cases iPhone</v>
          </cell>
          <cell r="G454" t="str">
            <v>iPhone 16</v>
          </cell>
          <cell r="H454" t="str">
            <v>iPhone 16 Pro Max</v>
          </cell>
          <cell r="AB454">
            <v>0</v>
          </cell>
        </row>
        <row r="455">
          <cell r="D455" t="str">
            <v>FUNSPK387</v>
          </cell>
          <cell r="E455" t="str">
            <v>Speck Stylefolio iPad 11" (2022-2025) Deep Sea Pull Up/Parchment/Early Grey</v>
          </cell>
          <cell r="F455" t="str">
            <v>Cases iPad</v>
          </cell>
          <cell r="G455" t="str">
            <v>iPad</v>
          </cell>
          <cell r="H455" t="str">
            <v>iPad 10th /11th - 10.9"/11" (2022-2025)</v>
          </cell>
          <cell r="I455">
            <v>8</v>
          </cell>
          <cell r="J455">
            <v>150</v>
          </cell>
          <cell r="K455">
            <v>67</v>
          </cell>
          <cell r="L455">
            <v>37</v>
          </cell>
          <cell r="M455">
            <v>76</v>
          </cell>
          <cell r="N455">
            <v>68</v>
          </cell>
          <cell r="O455">
            <v>75</v>
          </cell>
          <cell r="P455">
            <v>481</v>
          </cell>
          <cell r="AB455">
            <v>65.5</v>
          </cell>
        </row>
        <row r="456">
          <cell r="D456" t="str">
            <v>FUNSPK394</v>
          </cell>
          <cell r="E456" t="str">
            <v>Speck iPhone 17 Presidio Lux +Ms Glitter/Gold Metallic</v>
          </cell>
          <cell r="F456" t="str">
            <v>Cases iPhone</v>
          </cell>
          <cell r="G456" t="str">
            <v>iPhone 17</v>
          </cell>
          <cell r="H456" t="str">
            <v>iPhone 17</v>
          </cell>
          <cell r="I456">
            <v>80</v>
          </cell>
          <cell r="J456">
            <v>30</v>
          </cell>
          <cell r="P456">
            <v>110</v>
          </cell>
          <cell r="AB456">
            <v>55</v>
          </cell>
        </row>
        <row r="457">
          <cell r="D457" t="str">
            <v>FUNSPK398</v>
          </cell>
          <cell r="E457" t="str">
            <v>Speck Presidio Perfect-Clear  iPhone 17 Air Clear</v>
          </cell>
          <cell r="F457" t="str">
            <v>Cases iPhone</v>
          </cell>
          <cell r="G457" t="str">
            <v>iPhone 17</v>
          </cell>
          <cell r="H457" t="str">
            <v>iPhone 17 Air</v>
          </cell>
          <cell r="AB457">
            <v>0</v>
          </cell>
        </row>
        <row r="458">
          <cell r="D458" t="str">
            <v>FUNSPK395</v>
          </cell>
          <cell r="E458" t="str">
            <v>Speck iPhone 17 Air Presidio Lux +Ms Glitter/Gold Metallic</v>
          </cell>
          <cell r="F458" t="str">
            <v>Cases iPhone</v>
          </cell>
          <cell r="G458" t="str">
            <v>iPhone 17</v>
          </cell>
          <cell r="H458" t="str">
            <v>iPhone 17 Air</v>
          </cell>
          <cell r="AB458">
            <v>0</v>
          </cell>
        </row>
        <row r="459">
          <cell r="D459" t="str">
            <v>FUNSPK399</v>
          </cell>
          <cell r="E459" t="str">
            <v>Speck Presidio Perfect-Clear  iPhone 17 Pro Clear</v>
          </cell>
          <cell r="F459" t="str">
            <v>Cases iPhone</v>
          </cell>
          <cell r="G459" t="str">
            <v>iPhone 17</v>
          </cell>
          <cell r="H459" t="str">
            <v>iPhone 17 Pro</v>
          </cell>
          <cell r="I459">
            <v>31</v>
          </cell>
          <cell r="J459">
            <v>36</v>
          </cell>
          <cell r="K459">
            <v>34</v>
          </cell>
          <cell r="L459">
            <v>6</v>
          </cell>
          <cell r="M459">
            <v>30</v>
          </cell>
          <cell r="O459">
            <v>8</v>
          </cell>
          <cell r="P459">
            <v>145</v>
          </cell>
          <cell r="AB459">
            <v>26.75</v>
          </cell>
        </row>
        <row r="460">
          <cell r="D460" t="str">
            <v>FUNSPK396</v>
          </cell>
          <cell r="E460" t="str">
            <v>Speck Presidio Lux iPhone 17 Pro Glitter/Gold</v>
          </cell>
          <cell r="F460" t="str">
            <v>Cases iPhone</v>
          </cell>
          <cell r="G460" t="str">
            <v>iPhone 17</v>
          </cell>
          <cell r="H460" t="str">
            <v>iPhone 17 Pro</v>
          </cell>
          <cell r="I460">
            <v>39</v>
          </cell>
          <cell r="J460">
            <v>44</v>
          </cell>
          <cell r="K460">
            <v>41</v>
          </cell>
          <cell r="L460">
            <v>19</v>
          </cell>
          <cell r="M460">
            <v>27</v>
          </cell>
          <cell r="P460">
            <v>170</v>
          </cell>
          <cell r="AB460">
            <v>35.75</v>
          </cell>
        </row>
        <row r="461">
          <cell r="D461" t="str">
            <v>FUNSPK400</v>
          </cell>
          <cell r="E461" t="str">
            <v>Speck Presidio Perfect-Clear  iPhone 17 Pro Max Clear</v>
          </cell>
          <cell r="F461" t="str">
            <v>Cases iPhone</v>
          </cell>
          <cell r="G461" t="str">
            <v>iPhone 17</v>
          </cell>
          <cell r="H461" t="str">
            <v>iPhone 17 Pro Max</v>
          </cell>
          <cell r="I461">
            <v>56</v>
          </cell>
          <cell r="J461">
            <v>482</v>
          </cell>
          <cell r="K461">
            <v>308</v>
          </cell>
          <cell r="L461">
            <v>30</v>
          </cell>
          <cell r="M461">
            <v>45</v>
          </cell>
          <cell r="P461">
            <v>921</v>
          </cell>
          <cell r="AB461">
            <v>219</v>
          </cell>
        </row>
        <row r="462">
          <cell r="D462" t="str">
            <v>FUNSPK401</v>
          </cell>
          <cell r="E462" t="str">
            <v>Speck Presidio2 Grip iPhone 17 Pro Max Black</v>
          </cell>
          <cell r="F462" t="str">
            <v>Cases iPhone</v>
          </cell>
          <cell r="G462" t="str">
            <v>iPhone 17</v>
          </cell>
          <cell r="H462" t="str">
            <v>iPhone 17 Pro Max</v>
          </cell>
          <cell r="I462">
            <v>23</v>
          </cell>
          <cell r="J462">
            <v>159</v>
          </cell>
          <cell r="K462">
            <v>74</v>
          </cell>
          <cell r="L462">
            <v>25</v>
          </cell>
          <cell r="M462">
            <v>32</v>
          </cell>
          <cell r="P462">
            <v>313</v>
          </cell>
          <cell r="AB462">
            <v>70.25</v>
          </cell>
        </row>
        <row r="463">
          <cell r="D463" t="str">
            <v>FUNSPK397</v>
          </cell>
          <cell r="E463" t="str">
            <v>Speck Presidio Lux iPhone 17 Pro Max Glitter/Gold</v>
          </cell>
          <cell r="F463" t="str">
            <v>Cases iPhone</v>
          </cell>
          <cell r="G463" t="str">
            <v>iPhone 17</v>
          </cell>
          <cell r="H463" t="str">
            <v>iPhone 17 Pro Max</v>
          </cell>
          <cell r="I463">
            <v>94</v>
          </cell>
          <cell r="J463">
            <v>270</v>
          </cell>
          <cell r="K463">
            <v>214</v>
          </cell>
          <cell r="L463">
            <v>124</v>
          </cell>
          <cell r="M463">
            <v>248</v>
          </cell>
          <cell r="P463">
            <v>950</v>
          </cell>
          <cell r="AB463">
            <v>175.5</v>
          </cell>
        </row>
        <row r="464">
          <cell r="D464" t="str">
            <v>FUNSPK388</v>
          </cell>
          <cell r="E464" t="str">
            <v>Speck Balance Folio iPad 11" (2022-2025) Piccard'S Blue/Frost Beige/Faded Teal</v>
          </cell>
          <cell r="F464" t="str">
            <v>Cases iPad</v>
          </cell>
          <cell r="G464" t="str">
            <v>iPad</v>
          </cell>
          <cell r="H464" t="str">
            <v>iPad 10th /11th - 10.9"/11" (2022-2025)</v>
          </cell>
          <cell r="I464">
            <v>77</v>
          </cell>
          <cell r="P464">
            <v>77</v>
          </cell>
          <cell r="AB464">
            <v>77</v>
          </cell>
        </row>
        <row r="465">
          <cell r="D465" t="str">
            <v>FUNSPK389</v>
          </cell>
          <cell r="E465" t="str">
            <v>Speck Balance Folio iPad 11" (2022-2025) Ibis Pink/Deep Malachite/Jelly Mint</v>
          </cell>
          <cell r="F465" t="str">
            <v>Cases iPad</v>
          </cell>
          <cell r="G465" t="str">
            <v>iPad</v>
          </cell>
          <cell r="H465" t="str">
            <v>iPad 10th /11th - 10.9"/11" (2022-2025)</v>
          </cell>
          <cell r="I465">
            <v>105</v>
          </cell>
          <cell r="J465">
            <v>252</v>
          </cell>
          <cell r="K465">
            <v>12</v>
          </cell>
          <cell r="L465">
            <v>42</v>
          </cell>
          <cell r="M465">
            <v>106</v>
          </cell>
          <cell r="N465">
            <v>80</v>
          </cell>
          <cell r="O465">
            <v>96</v>
          </cell>
          <cell r="P465">
            <v>693</v>
          </cell>
          <cell r="AB465">
            <v>102.75</v>
          </cell>
        </row>
        <row r="466">
          <cell r="D466" t="str">
            <v>FUNSPK390</v>
          </cell>
          <cell r="E466" t="str">
            <v>Speck Balance Folio iPad 11" (2022-2025) Jelly Mint/Deep Malachite/Piccard'S Blue</v>
          </cell>
          <cell r="F466" t="str">
            <v>Cases iPad</v>
          </cell>
          <cell r="G466" t="str">
            <v>iPad</v>
          </cell>
          <cell r="H466" t="str">
            <v>iPad 10th /11th - 10.9"/11" (2022-2025)</v>
          </cell>
          <cell r="I466">
            <v>86</v>
          </cell>
          <cell r="P466">
            <v>86</v>
          </cell>
          <cell r="AB466">
            <v>86</v>
          </cell>
        </row>
        <row r="467">
          <cell r="D467" t="str">
            <v>FUNSPK391</v>
          </cell>
          <cell r="E467" t="str">
            <v>Speck Balance Folio iPad 11" (2022-2025) Sable/Blue Granite/Black</v>
          </cell>
          <cell r="F467" t="str">
            <v>Cases iPad</v>
          </cell>
          <cell r="G467" t="str">
            <v>iPad</v>
          </cell>
          <cell r="H467" t="str">
            <v>iPad 10th /11th - 10.9"/11" (2022-2025)</v>
          </cell>
          <cell r="I467">
            <v>65</v>
          </cell>
          <cell r="J467">
            <v>173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238</v>
          </cell>
          <cell r="AB467">
            <v>59.5</v>
          </cell>
        </row>
        <row r="468">
          <cell r="D468" t="str">
            <v>FUNSPK392</v>
          </cell>
          <cell r="E468" t="str">
            <v>Speck Balance Folio iPad 11" (2022-2025) Ceramic Grey/Autumn Sky/Black</v>
          </cell>
          <cell r="F468" t="str">
            <v>Cases iPad</v>
          </cell>
          <cell r="G468" t="str">
            <v>iPad</v>
          </cell>
          <cell r="H468" t="str">
            <v>iPad 10th /11th - 10.9"/11" (2022-2025)</v>
          </cell>
          <cell r="I468">
            <v>69</v>
          </cell>
          <cell r="J468">
            <v>150</v>
          </cell>
          <cell r="K468">
            <v>24</v>
          </cell>
          <cell r="L468">
            <v>95</v>
          </cell>
          <cell r="M468">
            <v>54</v>
          </cell>
          <cell r="N468">
            <v>58</v>
          </cell>
          <cell r="O468">
            <v>0</v>
          </cell>
          <cell r="P468">
            <v>450</v>
          </cell>
          <cell r="AB468">
            <v>84.5</v>
          </cell>
        </row>
        <row r="469">
          <cell r="D469" t="str">
            <v>FUNSPK393</v>
          </cell>
          <cell r="E469" t="str">
            <v>Speck Case-E-Run iPad 11" (2022-2025) Charge Blue/Brave Blue</v>
          </cell>
          <cell r="F469" t="str">
            <v>Cases iPad</v>
          </cell>
          <cell r="G469" t="str">
            <v>iPad</v>
          </cell>
          <cell r="H469" t="str">
            <v>iPad 10th /11th - 10.9"/11" (2022-2025)</v>
          </cell>
          <cell r="I469">
            <v>52</v>
          </cell>
          <cell r="J469">
            <v>111</v>
          </cell>
          <cell r="K469">
            <v>0</v>
          </cell>
          <cell r="L469">
            <v>0</v>
          </cell>
          <cell r="M469">
            <v>225</v>
          </cell>
          <cell r="N469">
            <v>0</v>
          </cell>
          <cell r="O469">
            <v>104</v>
          </cell>
          <cell r="P469">
            <v>492</v>
          </cell>
          <cell r="AB469">
            <v>40.75</v>
          </cell>
        </row>
        <row r="470">
          <cell r="D470" t="str">
            <v>CARTEC003</v>
          </cell>
          <cell r="E470" t="str">
            <v>Tech21 EvoHardshell for MacBook Air 13" (2022-2024) - Clear</v>
          </cell>
          <cell r="F470" t="str">
            <v>Cases Macbook</v>
          </cell>
          <cell r="G470" t="str">
            <v>Macbook</v>
          </cell>
          <cell r="H470" t="str">
            <v>MacBook Air 13" M4/M3/M2</v>
          </cell>
          <cell r="I470">
            <v>20</v>
          </cell>
          <cell r="J470">
            <v>37</v>
          </cell>
          <cell r="P470">
            <v>57</v>
          </cell>
          <cell r="AB470">
            <v>28.5</v>
          </cell>
        </row>
        <row r="471">
          <cell r="D471" t="str">
            <v>CARTEC004</v>
          </cell>
          <cell r="E471" t="str">
            <v>Tech21 EvoHardshell for MacBook Air 13" (2022-2024) - Pewter Blue</v>
          </cell>
          <cell r="F471" t="str">
            <v>Cases Macbook</v>
          </cell>
          <cell r="G471" t="str">
            <v>Macbook</v>
          </cell>
          <cell r="H471" t="str">
            <v>MacBook Air 13" M4/M3/M2</v>
          </cell>
          <cell r="I471">
            <v>60</v>
          </cell>
          <cell r="J471">
            <v>22</v>
          </cell>
          <cell r="P471">
            <v>82</v>
          </cell>
          <cell r="AB471">
            <v>41</v>
          </cell>
        </row>
        <row r="472">
          <cell r="D472" t="str">
            <v>FUNTEC119</v>
          </cell>
          <cell r="E472" t="str">
            <v>Tech21 EvoCrystal w/MagSafe for iPhone 16 - Blue</v>
          </cell>
          <cell r="F472" t="str">
            <v>Cases iPhone</v>
          </cell>
          <cell r="G472" t="str">
            <v>iPhone 16</v>
          </cell>
          <cell r="H472" t="str">
            <v>iPhone 16</v>
          </cell>
          <cell r="M472">
            <v>6</v>
          </cell>
          <cell r="N472">
            <v>24</v>
          </cell>
          <cell r="P472">
            <v>30</v>
          </cell>
          <cell r="AB472">
            <v>0</v>
          </cell>
        </row>
        <row r="473">
          <cell r="D473" t="str">
            <v>FUNTEC120</v>
          </cell>
          <cell r="E473" t="str">
            <v>Tech21 EvoCrystal w/MagSafe for iPhone 16 - Pink</v>
          </cell>
          <cell r="F473" t="str">
            <v>Cases iPhone</v>
          </cell>
          <cell r="G473" t="str">
            <v>iPhone 16</v>
          </cell>
          <cell r="H473" t="str">
            <v>iPhone 16</v>
          </cell>
          <cell r="AB473">
            <v>0</v>
          </cell>
        </row>
        <row r="474">
          <cell r="D474" t="str">
            <v>FUNTEC122</v>
          </cell>
          <cell r="E474" t="str">
            <v>Tech21 EvoPro w/MagSafe for iPhone 16 Pro - Clear iPhone 16 Pro</v>
          </cell>
          <cell r="F474" t="str">
            <v>Cases iPhone</v>
          </cell>
          <cell r="G474" t="str">
            <v>iPhone 16</v>
          </cell>
          <cell r="H474" t="str">
            <v>iPhone 16 Pro / iPhone 17</v>
          </cell>
          <cell r="AB474">
            <v>0</v>
          </cell>
        </row>
        <row r="475">
          <cell r="D475" t="str">
            <v>FUNTEC124</v>
          </cell>
          <cell r="E475" t="str">
            <v>Tech21 EvoPro w/MagSafe for iPhone 16 Pro - Clear/Black</v>
          </cell>
          <cell r="F475" t="str">
            <v>Cases iPhone</v>
          </cell>
          <cell r="G475" t="str">
            <v>iPhone 16</v>
          </cell>
          <cell r="H475" t="str">
            <v>iPhone 16 Pro / iPhone 17</v>
          </cell>
          <cell r="AB475">
            <v>0</v>
          </cell>
        </row>
        <row r="476">
          <cell r="D476" t="str">
            <v>FUNTEC121</v>
          </cell>
          <cell r="E476" t="str">
            <v>Tech21 EvoPro w/MagSafe for iPhone 16 Pro Max - Clear</v>
          </cell>
          <cell r="F476" t="str">
            <v>Cases iPhone</v>
          </cell>
          <cell r="G476" t="str">
            <v>iPhone 16</v>
          </cell>
          <cell r="H476" t="str">
            <v>iPhone 16 Pro Max</v>
          </cell>
          <cell r="AB476">
            <v>0</v>
          </cell>
        </row>
        <row r="477">
          <cell r="D477" t="str">
            <v>FUNTEC123</v>
          </cell>
          <cell r="E477" t="str">
            <v>Tech21 EvoPro w/MagSafe for iPhone 16 Pro Max - Clear/Black</v>
          </cell>
          <cell r="F477" t="str">
            <v>Cases iPhone</v>
          </cell>
          <cell r="G477" t="str">
            <v>iPhone 16</v>
          </cell>
          <cell r="H477" t="str">
            <v>iPhone 16 Pro Max</v>
          </cell>
          <cell r="AB477">
            <v>0</v>
          </cell>
        </row>
        <row r="478">
          <cell r="D478" t="str">
            <v>FUNTEC129</v>
          </cell>
          <cell r="E478" t="str">
            <v>Tech21 EvoLite for AirPods 4 - Clear</v>
          </cell>
          <cell r="F478" t="str">
            <v>Cases Airpods</v>
          </cell>
          <cell r="G478" t="str">
            <v>Airpods</v>
          </cell>
          <cell r="H478" t="str">
            <v>Airpods 4</v>
          </cell>
          <cell r="AB478">
            <v>0</v>
          </cell>
        </row>
        <row r="479">
          <cell r="D479" t="str">
            <v>FUNTEC131</v>
          </cell>
          <cell r="E479" t="str">
            <v>Tech21 EvoCrystal iPhone 17 Black</v>
          </cell>
          <cell r="F479" t="str">
            <v>Cases iPhone</v>
          </cell>
          <cell r="G479" t="str">
            <v>iPhone 17</v>
          </cell>
          <cell r="H479" t="str">
            <v>iPhone 17</v>
          </cell>
          <cell r="I479">
            <v>19</v>
          </cell>
          <cell r="J479">
            <v>29</v>
          </cell>
          <cell r="P479">
            <v>48</v>
          </cell>
          <cell r="AB479">
            <v>24</v>
          </cell>
        </row>
        <row r="480">
          <cell r="D480" t="str">
            <v>FUNTEC133</v>
          </cell>
          <cell r="E480" t="str">
            <v>Tech21 EvoCrystal iPhone 17 Pro Black</v>
          </cell>
          <cell r="F480" t="str">
            <v>Cases iPhone</v>
          </cell>
          <cell r="G480" t="str">
            <v>iPhone 17</v>
          </cell>
          <cell r="H480" t="str">
            <v>iPhone 17 Pro</v>
          </cell>
          <cell r="I480">
            <v>4</v>
          </cell>
          <cell r="J480">
            <v>12</v>
          </cell>
          <cell r="O480">
            <v>8</v>
          </cell>
          <cell r="P480">
            <v>24</v>
          </cell>
          <cell r="AB480">
            <v>8</v>
          </cell>
        </row>
        <row r="481">
          <cell r="D481" t="str">
            <v>FUNTEC134</v>
          </cell>
          <cell r="E481" t="str">
            <v>Tech21 EvoCrystal iPhone 17 Pro Max Black</v>
          </cell>
          <cell r="F481" t="str">
            <v>Cases iPhone</v>
          </cell>
          <cell r="G481" t="str">
            <v>iPhone 17</v>
          </cell>
          <cell r="H481" t="str">
            <v>iPhone 17 Pro Max</v>
          </cell>
          <cell r="I481">
            <v>62</v>
          </cell>
          <cell r="J481">
            <v>251</v>
          </cell>
          <cell r="K481">
            <v>62</v>
          </cell>
          <cell r="L481">
            <v>13</v>
          </cell>
          <cell r="M481">
            <v>19</v>
          </cell>
          <cell r="O481">
            <v>8</v>
          </cell>
          <cell r="P481">
            <v>415</v>
          </cell>
          <cell r="AB481">
            <v>97</v>
          </cell>
        </row>
        <row r="482">
          <cell r="D482" t="str">
            <v>FUNTEC135</v>
          </cell>
          <cell r="E482" t="str">
            <v>Tech21 EvoCrystal iPhone 17 Iridescent</v>
          </cell>
          <cell r="F482" t="str">
            <v>Cases iPhone</v>
          </cell>
          <cell r="G482" t="str">
            <v>iPhone 17</v>
          </cell>
          <cell r="H482" t="str">
            <v>iPhone 17</v>
          </cell>
          <cell r="I482">
            <v>1</v>
          </cell>
          <cell r="J482">
            <v>7</v>
          </cell>
          <cell r="P482">
            <v>8</v>
          </cell>
          <cell r="AB482">
            <v>4</v>
          </cell>
        </row>
        <row r="483">
          <cell r="D483" t="str">
            <v>FUNTEC132</v>
          </cell>
          <cell r="E483" t="str">
            <v>Tech21 EvoCrystal iPhone 17 Air Black</v>
          </cell>
          <cell r="F483" t="str">
            <v>Cases iPhone</v>
          </cell>
          <cell r="G483" t="str">
            <v>iPhone 17</v>
          </cell>
          <cell r="H483" t="str">
            <v>iPhone 17 Air</v>
          </cell>
          <cell r="AB483">
            <v>0</v>
          </cell>
        </row>
        <row r="484">
          <cell r="D484" t="str">
            <v>FUNTEC136</v>
          </cell>
          <cell r="E484" t="str">
            <v>Tech21 EvoCrystal iPhone 17 Air Iridescent</v>
          </cell>
          <cell r="F484" t="str">
            <v>Cases iPhone</v>
          </cell>
          <cell r="G484" t="str">
            <v>iPhone 17</v>
          </cell>
          <cell r="H484" t="str">
            <v>iPhone 17 Air</v>
          </cell>
          <cell r="AB484">
            <v>0</v>
          </cell>
        </row>
        <row r="485">
          <cell r="D485" t="str">
            <v>FUNTEC137</v>
          </cell>
          <cell r="E485" t="str">
            <v>Tech21 EvoCrystal iPhone 17 Pro Iridescent</v>
          </cell>
          <cell r="F485" t="str">
            <v>Cases iPhone</v>
          </cell>
          <cell r="G485" t="str">
            <v>iPhone 17</v>
          </cell>
          <cell r="H485" t="str">
            <v>iPhone 17 Pro</v>
          </cell>
          <cell r="I485">
            <v>28</v>
          </cell>
          <cell r="J485">
            <v>126</v>
          </cell>
          <cell r="K485">
            <v>22</v>
          </cell>
          <cell r="L485">
            <v>4</v>
          </cell>
          <cell r="M485">
            <v>3</v>
          </cell>
          <cell r="P485">
            <v>183</v>
          </cell>
          <cell r="AB485">
            <v>45</v>
          </cell>
        </row>
        <row r="486">
          <cell r="D486" t="str">
            <v>FUNTEC138</v>
          </cell>
          <cell r="E486" t="str">
            <v>Tech21 EvoCrystal iPhone 17 Pro Max Iridescent</v>
          </cell>
          <cell r="F486" t="str">
            <v>Cases iPhone</v>
          </cell>
          <cell r="G486" t="str">
            <v>iPhone 17</v>
          </cell>
          <cell r="H486" t="str">
            <v>iPhone 17 Pro Max</v>
          </cell>
          <cell r="I486">
            <v>92</v>
          </cell>
          <cell r="J486">
            <v>221</v>
          </cell>
          <cell r="K486">
            <v>4</v>
          </cell>
          <cell r="L486">
            <v>96</v>
          </cell>
          <cell r="M486">
            <v>0</v>
          </cell>
          <cell r="P486">
            <v>413</v>
          </cell>
          <cell r="AB486">
            <v>103.25</v>
          </cell>
        </row>
        <row r="487">
          <cell r="D487" t="str">
            <v>FUNTEC139</v>
          </cell>
          <cell r="E487" t="str">
            <v>Tech21 FlexFolio - Apple iPad Air 10.9-11-inch (2020-2025) / iPad Pro 11-inch (2018-2021) Case - Clear</v>
          </cell>
          <cell r="F487" t="str">
            <v>Cases iPad</v>
          </cell>
          <cell r="G487" t="str">
            <v>iPad</v>
          </cell>
          <cell r="H487" t="str">
            <v>iPad Pro 11" 2/3/4/Air 4/5</v>
          </cell>
          <cell r="J487">
            <v>239</v>
          </cell>
          <cell r="K487">
            <v>67</v>
          </cell>
          <cell r="L487">
            <v>55</v>
          </cell>
          <cell r="M487">
            <v>55</v>
          </cell>
          <cell r="N487">
            <v>53</v>
          </cell>
          <cell r="O487">
            <v>77</v>
          </cell>
          <cell r="P487">
            <v>546</v>
          </cell>
          <cell r="AB487">
            <v>120.33333333333333</v>
          </cell>
        </row>
        <row r="488">
          <cell r="D488" t="str">
            <v>FUNTEC140</v>
          </cell>
          <cell r="E488" t="str">
            <v>Tech21 FlexFolio - Apple iPad Air 10.9-11-inch (2020-2025) / iPad Pro 11-inch (2018-2021) Case - Tint</v>
          </cell>
          <cell r="F488" t="str">
            <v>Cases iPad</v>
          </cell>
          <cell r="G488" t="str">
            <v>iPad</v>
          </cell>
          <cell r="H488" t="str">
            <v>iPad Pro 11" 2/3/4/Air 4/5</v>
          </cell>
          <cell r="J488">
            <v>250</v>
          </cell>
          <cell r="K488">
            <v>54</v>
          </cell>
          <cell r="L488">
            <v>25</v>
          </cell>
          <cell r="M488">
            <v>46</v>
          </cell>
          <cell r="N488">
            <v>34</v>
          </cell>
          <cell r="O488">
            <v>0</v>
          </cell>
          <cell r="P488">
            <v>409</v>
          </cell>
          <cell r="AB488">
            <v>109.66666666666667</v>
          </cell>
        </row>
        <row r="489">
          <cell r="D489" t="str">
            <v>CARTEC005</v>
          </cell>
          <cell r="E489" t="str">
            <v>Tech21 Apple MacBook Air 13 EvoShell - Clear</v>
          </cell>
          <cell r="F489" t="str">
            <v>Cases Macbook</v>
          </cell>
          <cell r="G489" t="str">
            <v>Macbook</v>
          </cell>
          <cell r="H489" t="str">
            <v>MacBook Air 13" M4/M3/M2</v>
          </cell>
          <cell r="K489">
            <v>291</v>
          </cell>
          <cell r="L489">
            <v>126</v>
          </cell>
          <cell r="M489">
            <v>0</v>
          </cell>
          <cell r="N489">
            <v>181</v>
          </cell>
          <cell r="O489">
            <v>80</v>
          </cell>
          <cell r="P489">
            <v>678</v>
          </cell>
          <cell r="AB489">
            <v>208.5</v>
          </cell>
        </row>
        <row r="490">
          <cell r="D490" t="str">
            <v>EXTUNQ025</v>
          </cell>
          <cell r="E490" t="str">
            <v>UNIQ STROVA MAG APPLE WATCH SELF-ADJUSTABLE STEEL LINK BAND 49/46/45/44MM - TITANIUM (SILVER)</v>
          </cell>
          <cell r="F490" t="str">
            <v>Straps</v>
          </cell>
          <cell r="G490" t="str">
            <v>Apple Watch</v>
          </cell>
          <cell r="H490" t="str">
            <v>49/45/44/42 mm</v>
          </cell>
          <cell r="M490">
            <v>227</v>
          </cell>
          <cell r="N490">
            <v>10</v>
          </cell>
          <cell r="O490">
            <v>114</v>
          </cell>
          <cell r="P490">
            <v>351</v>
          </cell>
          <cell r="AB490">
            <v>0</v>
          </cell>
        </row>
        <row r="491">
          <cell r="D491" t="str">
            <v>EXTUNQ026</v>
          </cell>
          <cell r="E491" t="str">
            <v>UNIQ OSTA APPLE WATCH STEEL STRAP WITH SELF-ADJUSTABLE LINKS 49/46/45/44MM - MIDNIGHT (BLACK)</v>
          </cell>
          <cell r="F491" t="str">
            <v>Straps</v>
          </cell>
          <cell r="G491" t="str">
            <v>Apple Watch</v>
          </cell>
          <cell r="H491" t="str">
            <v>49/45/44/42 mm</v>
          </cell>
          <cell r="M491">
            <v>224</v>
          </cell>
          <cell r="N491">
            <v>10</v>
          </cell>
          <cell r="O491">
            <v>137</v>
          </cell>
          <cell r="P491">
            <v>371</v>
          </cell>
          <cell r="AB491">
            <v>0</v>
          </cell>
        </row>
        <row r="492">
          <cell r="D492" t="str">
            <v>EXTUNQ027</v>
          </cell>
          <cell r="E492" t="str">
            <v>UNIQ REVIX REVERSIBLE MAGNETIC APPLE WATCH STRAP 49/46/45/44MM - BLUSH (PINK/BEIGE)</v>
          </cell>
          <cell r="F492" t="str">
            <v>Straps</v>
          </cell>
          <cell r="G492" t="str">
            <v>Apple Watch</v>
          </cell>
          <cell r="H492" t="str">
            <v>49/45/44/42 mm</v>
          </cell>
          <cell r="M492">
            <v>297</v>
          </cell>
          <cell r="N492">
            <v>11</v>
          </cell>
          <cell r="O492">
            <v>126</v>
          </cell>
          <cell r="P492">
            <v>434</v>
          </cell>
          <cell r="AB492">
            <v>0</v>
          </cell>
        </row>
        <row r="493">
          <cell r="D493" t="str">
            <v>FUNUNQ136</v>
          </cell>
          <cell r="E493" t="str">
            <v xml:space="preserve">UNIQ NEXO ACTIVE HYBRID SILICONE AIRPODS 4TH GEN (2024) CASE WITH SPORTS EAR HOOKS - BLACK (BLACK) </v>
          </cell>
          <cell r="F493" t="str">
            <v>Cases Airpods</v>
          </cell>
          <cell r="G493" t="str">
            <v>Airpods</v>
          </cell>
          <cell r="H493" t="str">
            <v>Airpods 4</v>
          </cell>
          <cell r="M493">
            <v>274</v>
          </cell>
          <cell r="N493">
            <v>9</v>
          </cell>
          <cell r="O493">
            <v>6</v>
          </cell>
          <cell r="P493">
            <v>289</v>
          </cell>
          <cell r="AB493">
            <v>0</v>
          </cell>
        </row>
        <row r="494">
          <cell r="D494" t="str">
            <v>FUNUNQ137</v>
          </cell>
          <cell r="E494" t="str">
            <v>UNIQ NEXO ACTIVE HYBRID SILICONE AIRPODS 4TH GEN (2024) CASE WITH SPORTS EAR HOOKS - PACIFIC BLUE (PACIFIC BLUE)</v>
          </cell>
          <cell r="F494" t="str">
            <v>Cases Airpods</v>
          </cell>
          <cell r="G494" t="str">
            <v>Airpods</v>
          </cell>
          <cell r="H494" t="str">
            <v>Airpods 4</v>
          </cell>
          <cell r="M494">
            <v>200</v>
          </cell>
          <cell r="O494">
            <v>0</v>
          </cell>
          <cell r="P494">
            <v>200</v>
          </cell>
          <cell r="AB494">
            <v>0</v>
          </cell>
        </row>
        <row r="495">
          <cell r="D495" t="str">
            <v>FUNUNQ139</v>
          </cell>
          <cell r="E495" t="str">
            <v>UNIQ HYBRID IPHONE 17 PRO MAX MAGCLICK CHARGING KEVA - CARBON BLACK (CARBON BLACK)</v>
          </cell>
          <cell r="F495" t="str">
            <v>Cases iPhone</v>
          </cell>
          <cell r="G495" t="str">
            <v>iPhone 17</v>
          </cell>
          <cell r="H495" t="str">
            <v>iPhone 17 Pro Max</v>
          </cell>
          <cell r="M495">
            <v>200</v>
          </cell>
          <cell r="N495">
            <v>18</v>
          </cell>
          <cell r="O495">
            <v>6</v>
          </cell>
          <cell r="P495">
            <v>224</v>
          </cell>
          <cell r="AB495">
            <v>0</v>
          </cell>
        </row>
        <row r="496">
          <cell r="D496" t="str">
            <v>FUNUNQ140</v>
          </cell>
          <cell r="E496" t="str">
            <v xml:space="preserve">UNIQ HYBRID IPHONE 17 PRO MAGCLICK CHARGING COMBAT ACTIVE - FROST CLEAR / LUME-LIME (FROST CLEAR / LUME-LIME) </v>
          </cell>
          <cell r="F496" t="str">
            <v>Cases iPhone</v>
          </cell>
          <cell r="G496" t="str">
            <v>iPhone 17</v>
          </cell>
          <cell r="H496" t="str">
            <v>iPhone 17 Pro</v>
          </cell>
          <cell r="M496">
            <v>103</v>
          </cell>
          <cell r="N496">
            <v>18</v>
          </cell>
          <cell r="O496">
            <v>6</v>
          </cell>
          <cell r="P496">
            <v>127</v>
          </cell>
          <cell r="AB496">
            <v>0</v>
          </cell>
        </row>
        <row r="497">
          <cell r="D497" t="str">
            <v>FUNUNQ141</v>
          </cell>
          <cell r="E497" t="str">
            <v xml:space="preserve">UNIQ HYBRID IPHONE 17 PRO MAGCLICK CHARGING COMBAT ACTIVE - FROST SMOKE / ORANGE (FROST SMOKE / ORANGE) </v>
          </cell>
          <cell r="F497" t="str">
            <v>Cases iPhone</v>
          </cell>
          <cell r="G497" t="str">
            <v>iPhone 17</v>
          </cell>
          <cell r="H497" t="str">
            <v>iPhone 17 Pro</v>
          </cell>
          <cell r="M497">
            <v>150</v>
          </cell>
          <cell r="P497">
            <v>150</v>
          </cell>
          <cell r="AB497">
            <v>0</v>
          </cell>
        </row>
        <row r="498">
          <cell r="D498" t="str">
            <v>FUNUNQ142</v>
          </cell>
          <cell r="E498" t="str">
            <v>UNIQ HYBRID IPHONE 17 PRO MAX MAGCLICK CHARGING COMBAT ACTIVE - FROST SMOKE / ORANGE (FROST SMOKE / ORANGE)</v>
          </cell>
          <cell r="F498" t="str">
            <v>Cases iPhone</v>
          </cell>
          <cell r="G498" t="str">
            <v>iPhone 17</v>
          </cell>
          <cell r="H498" t="str">
            <v>iPhone 17 Pro Max</v>
          </cell>
          <cell r="M498">
            <v>120</v>
          </cell>
          <cell r="N498">
            <v>19</v>
          </cell>
          <cell r="O498">
            <v>6</v>
          </cell>
          <cell r="P498">
            <v>145</v>
          </cell>
          <cell r="AB498">
            <v>0</v>
          </cell>
        </row>
        <row r="499">
          <cell r="D499" t="str">
            <v>FUNUNQ143</v>
          </cell>
          <cell r="E499" t="str">
            <v>UNIQ HYBRID IPHONE 17 PRO MAX MAGCLICK CHARGING COMBAT ACTIVE - FROST CLEAR / TURQUOISE (FROST CLEAR / TURQUOISE)</v>
          </cell>
          <cell r="F499" t="str">
            <v>Cases iPhone</v>
          </cell>
          <cell r="G499" t="str">
            <v>iPhone 17</v>
          </cell>
          <cell r="H499" t="str">
            <v>iPhone 17 Pro Max</v>
          </cell>
          <cell r="M499">
            <v>128</v>
          </cell>
          <cell r="N499">
            <v>18</v>
          </cell>
          <cell r="O499">
            <v>6</v>
          </cell>
          <cell r="P499">
            <v>152</v>
          </cell>
          <cell r="AB499">
            <v>0</v>
          </cell>
        </row>
        <row r="500">
          <cell r="D500" t="str">
            <v>FUNUNQ138</v>
          </cell>
          <cell r="E500" t="str">
            <v>UNIQ HYBRID IPHONE 17 PRO MAGCLICK CHARGING KEVA - CARBON BLACK (CARBON BLACK)</v>
          </cell>
          <cell r="F500" t="str">
            <v>Cases iPhone</v>
          </cell>
          <cell r="G500" t="str">
            <v>iPhone 17</v>
          </cell>
          <cell r="H500" t="str">
            <v>iPhone 17 Pro</v>
          </cell>
          <cell r="M500">
            <v>50</v>
          </cell>
          <cell r="N500">
            <v>20</v>
          </cell>
          <cell r="O500">
            <v>6</v>
          </cell>
          <cell r="P500">
            <v>76</v>
          </cell>
          <cell r="AB500">
            <v>0</v>
          </cell>
        </row>
        <row r="501">
          <cell r="D501" t="str">
            <v>EXTUNQ029</v>
          </cell>
          <cell r="E501" t="str">
            <v>UNIQ DANTE PRO APPLE WATCH SELF-ADJUSTABLE MESH STEEL BAND 49/46/45/44MM - METALLIC ROSE (METALLIC ROSE)</v>
          </cell>
          <cell r="F501" t="str">
            <v>Straps</v>
          </cell>
          <cell r="G501" t="str">
            <v>Apple Watch</v>
          </cell>
          <cell r="H501" t="str">
            <v>49/45/44/42 mm</v>
          </cell>
          <cell r="M501">
            <v>392</v>
          </cell>
          <cell r="N501">
            <v>10</v>
          </cell>
          <cell r="O501">
            <v>6</v>
          </cell>
          <cell r="P501">
            <v>408</v>
          </cell>
          <cell r="AB501">
            <v>0</v>
          </cell>
        </row>
        <row r="502">
          <cell r="D502" t="str">
            <v>EXTUNQ028</v>
          </cell>
          <cell r="E502" t="str">
            <v>UNIQ DANTE PRO APPLE WATCH SELF-ADJUSTABLE MESH STEEL BAND 49/46/45/44MM - GRAPHITE BLACK (GRAPHITE BLACK)</v>
          </cell>
          <cell r="F502" t="str">
            <v>Straps</v>
          </cell>
          <cell r="G502" t="str">
            <v>Apple Watch</v>
          </cell>
          <cell r="H502" t="str">
            <v>49/45/44/42 mm</v>
          </cell>
          <cell r="M502">
            <v>113</v>
          </cell>
          <cell r="O502">
            <v>213</v>
          </cell>
          <cell r="P502">
            <v>326</v>
          </cell>
          <cell r="AB502">
            <v>0</v>
          </cell>
        </row>
        <row r="503">
          <cell r="D503" t="str">
            <v>ACCVIV002</v>
          </cell>
          <cell r="E503" t="str">
            <v>Vivitar Mini Soporte De Pistola. Combinación, De Soporte Para Teléfono, Selfie Stick Y Tripié En Un Solo</v>
          </cell>
          <cell r="F503" t="str">
            <v>Hardware</v>
          </cell>
          <cell r="G503" t="str">
            <v>Tripod</v>
          </cell>
          <cell r="H503" t="str">
            <v>PISTOL GRIP</v>
          </cell>
          <cell r="AB503">
            <v>0</v>
          </cell>
        </row>
        <row r="504">
          <cell r="D504" t="str">
            <v>CT-SCALE</v>
          </cell>
          <cell r="E504" t="str">
            <v>Cubitt Scale Obsidian Black</v>
          </cell>
          <cell r="F504" t="str">
            <v>Wearable</v>
          </cell>
          <cell r="G504" t="str">
            <v>Scale</v>
          </cell>
          <cell r="H504" t="str">
            <v>CT-SCALE</v>
          </cell>
          <cell r="K504">
            <v>2</v>
          </cell>
          <cell r="P504">
            <v>2</v>
          </cell>
          <cell r="AB504">
            <v>2</v>
          </cell>
        </row>
        <row r="505">
          <cell r="D505" t="str">
            <v>CT-SCALE7</v>
          </cell>
          <cell r="E505" t="str">
            <v>Cubitt Scale Alpine White</v>
          </cell>
          <cell r="F505" t="str">
            <v>Wearable</v>
          </cell>
          <cell r="G505" t="str">
            <v>Scale</v>
          </cell>
          <cell r="H505" t="str">
            <v>CT-SCALE</v>
          </cell>
          <cell r="K505">
            <v>2</v>
          </cell>
          <cell r="P505">
            <v>2</v>
          </cell>
          <cell r="AB505">
            <v>2</v>
          </cell>
        </row>
        <row r="506">
          <cell r="D506" t="str">
            <v>CT-SOUND1</v>
          </cell>
          <cell r="E506" t="str">
            <v>Cubitt Waterproof Speakers Black</v>
          </cell>
          <cell r="F506" t="str">
            <v>Audio</v>
          </cell>
          <cell r="G506" t="str">
            <v>Speakers</v>
          </cell>
          <cell r="H506" t="str">
            <v>Cubitt</v>
          </cell>
          <cell r="J506">
            <v>1</v>
          </cell>
          <cell r="P506">
            <v>1</v>
          </cell>
          <cell r="AB506">
            <v>1</v>
          </cell>
        </row>
        <row r="507">
          <cell r="D507" t="str">
            <v>CT1S2-11</v>
          </cell>
          <cell r="E507" t="str">
            <v>Cubitt CT1 Black</v>
          </cell>
          <cell r="F507" t="str">
            <v>Wearable</v>
          </cell>
          <cell r="G507" t="str">
            <v>Smartwatch</v>
          </cell>
          <cell r="H507" t="str">
            <v>CT1S2</v>
          </cell>
          <cell r="K507">
            <v>3</v>
          </cell>
          <cell r="P507">
            <v>3</v>
          </cell>
          <cell r="AB507">
            <v>3</v>
          </cell>
        </row>
        <row r="508">
          <cell r="D508" t="str">
            <v>CT2P2-11</v>
          </cell>
          <cell r="E508" t="str">
            <v>Cubitt CT2P Obsidian Black</v>
          </cell>
          <cell r="F508" t="str">
            <v>Wearable</v>
          </cell>
          <cell r="G508" t="str">
            <v>Smartwatch</v>
          </cell>
          <cell r="H508" t="str">
            <v>CT2P2</v>
          </cell>
          <cell r="K508">
            <v>2</v>
          </cell>
          <cell r="P508">
            <v>2</v>
          </cell>
          <cell r="AB508">
            <v>2</v>
          </cell>
        </row>
        <row r="509">
          <cell r="D509" t="str">
            <v>CTJR-1</v>
          </cell>
          <cell r="E509" t="str">
            <v>Cubitt Jr Kids Black</v>
          </cell>
          <cell r="F509" t="str">
            <v>Wearable</v>
          </cell>
          <cell r="G509" t="str">
            <v>Smartwatch</v>
          </cell>
          <cell r="H509" t="str">
            <v>CTJR</v>
          </cell>
          <cell r="K509">
            <v>3</v>
          </cell>
          <cell r="P509">
            <v>3</v>
          </cell>
          <cell r="AB509">
            <v>3</v>
          </cell>
        </row>
        <row r="510">
          <cell r="D510" t="str">
            <v>CTK-1</v>
          </cell>
          <cell r="E510" t="str">
            <v>Cubitt Scale Mini Obsidian Black</v>
          </cell>
          <cell r="F510" t="str">
            <v>Wearable</v>
          </cell>
          <cell r="G510" t="str">
            <v>Scale</v>
          </cell>
          <cell r="H510" t="str">
            <v>CTK</v>
          </cell>
          <cell r="K510">
            <v>2</v>
          </cell>
          <cell r="P510">
            <v>2</v>
          </cell>
          <cell r="AB510">
            <v>2</v>
          </cell>
        </row>
        <row r="511">
          <cell r="D511" t="str">
            <v>CTK-7</v>
          </cell>
          <cell r="E511" t="str">
            <v>Cubitt Scale Mini Alpine White</v>
          </cell>
          <cell r="F511" t="str">
            <v>Wearable</v>
          </cell>
          <cell r="G511" t="str">
            <v>Scale</v>
          </cell>
          <cell r="H511" t="str">
            <v>CTK</v>
          </cell>
          <cell r="K511">
            <v>2</v>
          </cell>
          <cell r="P511">
            <v>2</v>
          </cell>
          <cell r="AB511">
            <v>2</v>
          </cell>
        </row>
        <row r="512">
          <cell r="D512">
            <v>14298</v>
          </cell>
          <cell r="E512" t="str">
            <v>HyperGear All-in-one World Travel Adapter Black</v>
          </cell>
          <cell r="F512" t="str">
            <v>Charger</v>
          </cell>
          <cell r="G512" t="str">
            <v>Wall charger</v>
          </cell>
          <cell r="H512" t="str">
            <v>Travel</v>
          </cell>
          <cell r="J512">
            <v>0</v>
          </cell>
          <cell r="P512">
            <v>0</v>
          </cell>
          <cell r="AB512">
            <v>0</v>
          </cell>
        </row>
        <row r="513">
          <cell r="D513">
            <v>15437</v>
          </cell>
          <cell r="E513" t="str">
            <v xml:space="preserve">HyperGear SnapShot Wireless Selfie Stick + Tripod Black
</v>
          </cell>
          <cell r="F513" t="str">
            <v>Hardware</v>
          </cell>
          <cell r="G513" t="str">
            <v>Tripod</v>
          </cell>
          <cell r="H513" t="str">
            <v>Selfie + Tripod</v>
          </cell>
          <cell r="K513">
            <v>2</v>
          </cell>
          <cell r="P513">
            <v>2</v>
          </cell>
          <cell r="AB513">
            <v>2</v>
          </cell>
        </row>
        <row r="514">
          <cell r="D514">
            <v>15554</v>
          </cell>
          <cell r="E514" t="str">
            <v>HyperGear Kombat Kitty Gaming Headset Pink</v>
          </cell>
          <cell r="F514" t="str">
            <v>Gaming</v>
          </cell>
          <cell r="G514" t="str">
            <v>Headset</v>
          </cell>
          <cell r="H514" t="str">
            <v>Kombat</v>
          </cell>
          <cell r="K514">
            <v>3</v>
          </cell>
          <cell r="P514">
            <v>3</v>
          </cell>
          <cell r="AB514">
            <v>3</v>
          </cell>
        </row>
        <row r="515">
          <cell r="D515">
            <v>15555</v>
          </cell>
          <cell r="E515" t="str">
            <v>HyperGear Kombat Kitty Gaming Headset Purple</v>
          </cell>
          <cell r="F515" t="str">
            <v>Gaming</v>
          </cell>
          <cell r="G515" t="str">
            <v>Headset</v>
          </cell>
          <cell r="H515" t="str">
            <v>Kombat</v>
          </cell>
          <cell r="K515">
            <v>3</v>
          </cell>
          <cell r="P515">
            <v>3</v>
          </cell>
          <cell r="AB515">
            <v>3</v>
          </cell>
        </row>
        <row r="516">
          <cell r="D516">
            <v>15556</v>
          </cell>
          <cell r="E516" t="str">
            <v>HyperGear Kombat Kitty Gaming Headset Green</v>
          </cell>
          <cell r="F516" t="str">
            <v>Gaming</v>
          </cell>
          <cell r="G516" t="str">
            <v>Headset</v>
          </cell>
          <cell r="H516" t="str">
            <v>Kombat</v>
          </cell>
          <cell r="K516">
            <v>3</v>
          </cell>
          <cell r="P516">
            <v>3</v>
          </cell>
          <cell r="AB516">
            <v>3</v>
          </cell>
        </row>
        <row r="517">
          <cell r="D517">
            <v>15592</v>
          </cell>
          <cell r="E517" t="str">
            <v xml:space="preserve">Hypergear Sound Advantage: Pro-Audio Condenser Microphone Black
</v>
          </cell>
          <cell r="F517" t="str">
            <v>Hardware</v>
          </cell>
          <cell r="G517" t="str">
            <v>Mic</v>
          </cell>
          <cell r="H517" t="str">
            <v>Mic</v>
          </cell>
          <cell r="K517">
            <v>2</v>
          </cell>
          <cell r="P517">
            <v>2</v>
          </cell>
          <cell r="AB517">
            <v>2</v>
          </cell>
        </row>
        <row r="518">
          <cell r="D518">
            <v>15593</v>
          </cell>
          <cell r="E518" t="str">
            <v>Naztech MaxDrive7 Universal USB-C Adapter Hub Space Grey</v>
          </cell>
          <cell r="F518" t="str">
            <v>Cables</v>
          </cell>
          <cell r="G518" t="str">
            <v>Hub</v>
          </cell>
          <cell r="H518" t="str">
            <v>ALL IN ONE</v>
          </cell>
          <cell r="K518">
            <v>2</v>
          </cell>
          <cell r="P518">
            <v>2</v>
          </cell>
          <cell r="AB518">
            <v>2</v>
          </cell>
        </row>
        <row r="519">
          <cell r="D519">
            <v>15597</v>
          </cell>
          <cell r="E519" t="str">
            <v>HyperGear HyperNova LED Strip Lights 10ft Multi-Color Multicolors</v>
          </cell>
          <cell r="F519" t="str">
            <v>Gaming</v>
          </cell>
          <cell r="G519" t="str">
            <v>Led Strip</v>
          </cell>
          <cell r="H519" t="str">
            <v>10 ft</v>
          </cell>
          <cell r="K519">
            <v>4</v>
          </cell>
          <cell r="P519">
            <v>4</v>
          </cell>
          <cell r="AB519">
            <v>4</v>
          </cell>
        </row>
        <row r="520">
          <cell r="D520" t="str">
            <v>15554</v>
          </cell>
          <cell r="E520" t="str">
            <v>HyperGear Kombat Kitty Gaming Headset Pink</v>
          </cell>
          <cell r="F520" t="str">
            <v>Gaming</v>
          </cell>
          <cell r="G520" t="str">
            <v>Headset</v>
          </cell>
          <cell r="H520" t="str">
            <v>Kombat</v>
          </cell>
          <cell r="AB520">
            <v>0</v>
          </cell>
        </row>
        <row r="521">
          <cell r="D521" t="str">
            <v>13621</v>
          </cell>
          <cell r="E521" t="str">
            <v>Naztech Braided MFI Lightning Charge &amp; Sync Cable Black</v>
          </cell>
          <cell r="F521" t="str">
            <v>Cables</v>
          </cell>
          <cell r="G521" t="str">
            <v>Lightning</v>
          </cell>
          <cell r="H521" t="str">
            <v>4 ft</v>
          </cell>
          <cell r="AB521">
            <v>0</v>
          </cell>
        </row>
        <row r="522">
          <cell r="D522" t="str">
            <v>15555</v>
          </cell>
          <cell r="E522" t="str">
            <v>HyperGear Kombat Kitty Gaming Headset Purple</v>
          </cell>
          <cell r="F522" t="str">
            <v>Gaming</v>
          </cell>
          <cell r="G522" t="str">
            <v>Headset</v>
          </cell>
          <cell r="H522" t="str">
            <v>Kombat</v>
          </cell>
          <cell r="AB522">
            <v>0</v>
          </cell>
        </row>
        <row r="523">
          <cell r="D523" t="str">
            <v>15556</v>
          </cell>
          <cell r="E523" t="str">
            <v>HyperGear Kombat Kitty Gaming Headset Green</v>
          </cell>
          <cell r="F523" t="str">
            <v>Gaming</v>
          </cell>
          <cell r="G523" t="str">
            <v>Headset</v>
          </cell>
          <cell r="H523" t="str">
            <v>Kombat</v>
          </cell>
          <cell r="AB523">
            <v>0</v>
          </cell>
        </row>
        <row r="524">
          <cell r="D524">
            <v>401101662</v>
          </cell>
          <cell r="E524" t="str">
            <v>Mophie POWERSTATION PLUS (6,000mAh) with Built-in Micro USB &amp; Lightning Cable + Extra USB-A Charging Port - Black</v>
          </cell>
          <cell r="F524" t="str">
            <v>Charger</v>
          </cell>
          <cell r="G524" t="str">
            <v>Power Bank</v>
          </cell>
          <cell r="H524" t="str">
            <v>6,000 mAh</v>
          </cell>
          <cell r="K524">
            <v>2</v>
          </cell>
          <cell r="P524">
            <v>2</v>
          </cell>
          <cell r="AB524">
            <v>2</v>
          </cell>
        </row>
        <row r="525">
          <cell r="D525">
            <v>401102246</v>
          </cell>
          <cell r="E525" t="str">
            <v>Mophie POWERSTATION (5000 mAh) with Lightning Connector - Black</v>
          </cell>
          <cell r="F525" t="str">
            <v>Charger</v>
          </cell>
          <cell r="G525" t="str">
            <v>Power Bank</v>
          </cell>
          <cell r="H525" t="str">
            <v>5,000 mAh</v>
          </cell>
          <cell r="K525">
            <v>2</v>
          </cell>
          <cell r="P525">
            <v>2</v>
          </cell>
          <cell r="AB525">
            <v>2</v>
          </cell>
        </row>
        <row r="526">
          <cell r="D526">
            <v>13621</v>
          </cell>
          <cell r="E526" t="str">
            <v>Naztech Braided MFI Lightning Charge &amp; Sync Cable Black</v>
          </cell>
          <cell r="F526" t="str">
            <v>Cables</v>
          </cell>
          <cell r="G526" t="str">
            <v>Lightning</v>
          </cell>
          <cell r="H526" t="str">
            <v>4 ft</v>
          </cell>
          <cell r="K526">
            <v>3</v>
          </cell>
          <cell r="P526">
            <v>3</v>
          </cell>
          <cell r="AB526">
            <v>3</v>
          </cell>
        </row>
        <row r="527">
          <cell r="D527">
            <v>13632</v>
          </cell>
          <cell r="E527" t="str">
            <v>Naztech MFI Lightning Charge/Sync USB Braided Cbl 4ft Rse Gld</v>
          </cell>
          <cell r="F527" t="str">
            <v>Cables</v>
          </cell>
          <cell r="G527" t="str">
            <v>Lightning</v>
          </cell>
          <cell r="H527" t="str">
            <v>4 ft</v>
          </cell>
          <cell r="K527">
            <v>3</v>
          </cell>
          <cell r="P527">
            <v>3</v>
          </cell>
          <cell r="AB527">
            <v>3</v>
          </cell>
        </row>
        <row r="528">
          <cell r="D528" t="str">
            <v>NM01136385</v>
          </cell>
          <cell r="E528" t="str">
            <v xml:space="preserve">Nomad Sport Band - 41/40mm/38mm | S/M | Azul </v>
          </cell>
          <cell r="F528" t="str">
            <v>Straps</v>
          </cell>
          <cell r="G528" t="str">
            <v>Apple Watch</v>
          </cell>
          <cell r="H528" t="str">
            <v>38mm/40mm/41mm</v>
          </cell>
          <cell r="K528">
            <v>2</v>
          </cell>
          <cell r="P528">
            <v>2</v>
          </cell>
          <cell r="AB528">
            <v>2</v>
          </cell>
        </row>
        <row r="529">
          <cell r="D529" t="str">
            <v>NM01186885</v>
          </cell>
          <cell r="E529" t="str">
            <v>Nomad AC Adapter - 35W | Slim | Carbide</v>
          </cell>
          <cell r="F529" t="str">
            <v>Charger</v>
          </cell>
          <cell r="G529" t="str">
            <v>Wall charger</v>
          </cell>
          <cell r="H529" t="str">
            <v>35W</v>
          </cell>
          <cell r="K529">
            <v>2</v>
          </cell>
          <cell r="P529">
            <v>2</v>
          </cell>
          <cell r="AB529">
            <v>2</v>
          </cell>
        </row>
        <row r="530">
          <cell r="D530" t="str">
            <v>NM01379485</v>
          </cell>
          <cell r="E530" t="str">
            <v>Nomad Rugged Case - iPhone 16 Pro Max | Atlantic Blue</v>
          </cell>
          <cell r="F530" t="str">
            <v>Cases iPhone</v>
          </cell>
          <cell r="G530" t="str">
            <v>iPhone 16</v>
          </cell>
          <cell r="H530" t="str">
            <v>iPhone 16 Pro Max</v>
          </cell>
          <cell r="J530">
            <v>2</v>
          </cell>
          <cell r="K530">
            <v>17</v>
          </cell>
          <cell r="P530">
            <v>19</v>
          </cell>
          <cell r="AB530">
            <v>9.5</v>
          </cell>
        </row>
        <row r="531">
          <cell r="D531" t="str">
            <v>NM01381785</v>
          </cell>
          <cell r="E531" t="str">
            <v>Nomad Rugged Case - iPhone 16 Pro Max | Desert</v>
          </cell>
          <cell r="F531" t="str">
            <v>Cases iPhone</v>
          </cell>
          <cell r="G531" t="str">
            <v>iPhone 16</v>
          </cell>
          <cell r="H531" t="str">
            <v>iPhone 16 Pro Max</v>
          </cell>
          <cell r="J531">
            <v>2</v>
          </cell>
          <cell r="K531">
            <v>21</v>
          </cell>
          <cell r="P531">
            <v>23</v>
          </cell>
          <cell r="AB531">
            <v>11.5</v>
          </cell>
        </row>
        <row r="532">
          <cell r="D532" t="str">
            <v>NM01382485</v>
          </cell>
          <cell r="E532" t="str">
            <v>Nomad Rugged Case - iPhone 16 Pro | Atlantic Blue</v>
          </cell>
          <cell r="F532" t="str">
            <v>Cases iPhone</v>
          </cell>
          <cell r="G532" t="str">
            <v>iPhone 16</v>
          </cell>
          <cell r="H532" t="str">
            <v>iPhone 16 Pro / iPhone 17</v>
          </cell>
          <cell r="J532">
            <v>1</v>
          </cell>
          <cell r="P532">
            <v>1</v>
          </cell>
          <cell r="AB532">
            <v>1</v>
          </cell>
        </row>
        <row r="533">
          <cell r="D533" t="str">
            <v>NM01384885</v>
          </cell>
          <cell r="E533" t="str">
            <v>Nomad Rugged Case - iPhone 16 Pro | Desert</v>
          </cell>
          <cell r="F533" t="str">
            <v>Cases iPhone</v>
          </cell>
          <cell r="G533" t="str">
            <v>iPhone 16</v>
          </cell>
          <cell r="H533" t="str">
            <v>iPhone 16 Pro / iPhone 17</v>
          </cell>
          <cell r="J533">
            <v>2</v>
          </cell>
          <cell r="P533">
            <v>2</v>
          </cell>
          <cell r="AB533">
            <v>2</v>
          </cell>
        </row>
        <row r="534">
          <cell r="D534" t="str">
            <v>NM014278858</v>
          </cell>
          <cell r="E534" t="str">
            <v>Nomad Modern Leather Case - iPhone 17 Pro Max | Brown | Nomad Leather</v>
          </cell>
          <cell r="F534" t="str">
            <v>Cases iPhone</v>
          </cell>
          <cell r="G534" t="str">
            <v>iPhone 17</v>
          </cell>
          <cell r="H534" t="str">
            <v>iPhone 17 Pro Max</v>
          </cell>
          <cell r="J534">
            <v>2</v>
          </cell>
          <cell r="K534">
            <v>10</v>
          </cell>
          <cell r="P534">
            <v>12</v>
          </cell>
          <cell r="AB534">
            <v>6</v>
          </cell>
        </row>
        <row r="535">
          <cell r="D535" t="str">
            <v>NM014285858</v>
          </cell>
          <cell r="E535" t="str">
            <v>Nomad Modern Leather Case - iPhone 17 Pro Max | Black | Nomad Leather</v>
          </cell>
          <cell r="F535" t="str">
            <v>Cases iPhone</v>
          </cell>
          <cell r="G535" t="str">
            <v>iPhone 17</v>
          </cell>
          <cell r="H535" t="str">
            <v>iPhone 17 Pro Max</v>
          </cell>
          <cell r="AB535">
            <v>0</v>
          </cell>
        </row>
        <row r="536">
          <cell r="D536" t="str">
            <v>NM014322858</v>
          </cell>
          <cell r="E536" t="str">
            <v>Nomad Modern Leather Case - iPhone 17 Pro | Brown | Nomad Leather</v>
          </cell>
          <cell r="F536" t="str">
            <v>Cases iPhone</v>
          </cell>
          <cell r="G536" t="str">
            <v>iPhone 17</v>
          </cell>
          <cell r="H536" t="str">
            <v>iPhone 17 Pro</v>
          </cell>
          <cell r="J536">
            <v>1</v>
          </cell>
          <cell r="P536">
            <v>1</v>
          </cell>
          <cell r="AB536">
            <v>1</v>
          </cell>
        </row>
        <row r="537">
          <cell r="D537" t="str">
            <v>NM014339858</v>
          </cell>
          <cell r="E537" t="str">
            <v>Nomad Modern Leather Case - iPhone 17 Pro | Black | Nomad Leather</v>
          </cell>
          <cell r="F537" t="str">
            <v>Cases iPhone</v>
          </cell>
          <cell r="G537" t="str">
            <v>iPhone 17</v>
          </cell>
          <cell r="H537" t="str">
            <v>iPhone 17 Pro</v>
          </cell>
          <cell r="J537">
            <v>2</v>
          </cell>
          <cell r="P537">
            <v>2</v>
          </cell>
          <cell r="AB537">
            <v>2</v>
          </cell>
        </row>
        <row r="538">
          <cell r="D538" t="str">
            <v>NM014810858</v>
          </cell>
          <cell r="E538" t="str">
            <v>Nomad Rocky Point Band - 45mm | Sol | Black Hardware</v>
          </cell>
          <cell r="F538" t="str">
            <v>Straps</v>
          </cell>
          <cell r="G538" t="str">
            <v>Apple Watch</v>
          </cell>
          <cell r="H538" t="str">
            <v>49/45/44/42 mm</v>
          </cell>
          <cell r="J538">
            <v>1</v>
          </cell>
          <cell r="K538">
            <v>3</v>
          </cell>
          <cell r="P538">
            <v>4</v>
          </cell>
          <cell r="AB538">
            <v>2</v>
          </cell>
        </row>
        <row r="539">
          <cell r="D539" t="str">
            <v>NM014919858</v>
          </cell>
          <cell r="E539" t="str">
            <v>Nomad Sport Band - 49/45/44mm/42mm | M/L | Naval</v>
          </cell>
          <cell r="F539" t="str">
            <v>Straps</v>
          </cell>
          <cell r="G539" t="str">
            <v>Apple Watch</v>
          </cell>
          <cell r="H539" t="str">
            <v>49/45/44/42 mm</v>
          </cell>
          <cell r="AB539">
            <v>0</v>
          </cell>
        </row>
        <row r="540">
          <cell r="D540" t="str">
            <v>NM01613985</v>
          </cell>
          <cell r="E540" t="str">
            <v>Nomad Modern Leather Case - iPhone 15 Pro | Black | Nomad Leather</v>
          </cell>
          <cell r="F540" t="str">
            <v>Cases iPhone</v>
          </cell>
          <cell r="G540" t="str">
            <v>iPhone 15</v>
          </cell>
          <cell r="H540" t="str">
            <v>iPhone 15 Pro</v>
          </cell>
          <cell r="J540">
            <v>3</v>
          </cell>
          <cell r="K540">
            <v>17</v>
          </cell>
          <cell r="N540">
            <v>6</v>
          </cell>
          <cell r="P540">
            <v>26</v>
          </cell>
          <cell r="AB540">
            <v>10</v>
          </cell>
        </row>
        <row r="541">
          <cell r="D541" t="str">
            <v>NM01614685</v>
          </cell>
          <cell r="E541" t="str">
            <v>Nomad Modern Leather Case - iPhone 15 Pro | Brown | Nomad Leather</v>
          </cell>
          <cell r="F541" t="str">
            <v>Cases iPhone</v>
          </cell>
          <cell r="G541" t="str">
            <v>iPhone 15</v>
          </cell>
          <cell r="H541" t="str">
            <v>iPhone 15 Pro</v>
          </cell>
          <cell r="J541">
            <v>3</v>
          </cell>
          <cell r="K541">
            <v>42</v>
          </cell>
          <cell r="P541">
            <v>45</v>
          </cell>
          <cell r="AB541">
            <v>22.5</v>
          </cell>
        </row>
        <row r="542">
          <cell r="D542" t="str">
            <v>NM01618485</v>
          </cell>
          <cell r="E542" t="str">
            <v>Nomad Modern Leather Case - iPhone 15 Pro Max | Black | Nomad Leather</v>
          </cell>
          <cell r="F542" t="str">
            <v>Cases iPhone</v>
          </cell>
          <cell r="G542" t="str">
            <v>iPhone 15</v>
          </cell>
          <cell r="H542" t="str">
            <v>iPhone 15 Pro Max</v>
          </cell>
          <cell r="J542">
            <v>2</v>
          </cell>
          <cell r="K542">
            <v>23</v>
          </cell>
          <cell r="P542">
            <v>25</v>
          </cell>
          <cell r="AB542">
            <v>12.5</v>
          </cell>
        </row>
        <row r="543">
          <cell r="D543" t="str">
            <v>NM01619185</v>
          </cell>
          <cell r="E543" t="str">
            <v>Nomad Modern Leather Case - iPhone 15 Pro Max | Brown | Nomad Leather</v>
          </cell>
          <cell r="F543" t="str">
            <v>Cases iPhone</v>
          </cell>
          <cell r="G543" t="str">
            <v>iPhone 15</v>
          </cell>
          <cell r="H543" t="str">
            <v>iPhone 15 Pro Max</v>
          </cell>
          <cell r="J543">
            <v>3</v>
          </cell>
          <cell r="K543">
            <v>25</v>
          </cell>
          <cell r="P543">
            <v>28</v>
          </cell>
          <cell r="AB543">
            <v>14</v>
          </cell>
        </row>
        <row r="544">
          <cell r="D544" t="str">
            <v>NM01691785</v>
          </cell>
          <cell r="E544" t="str">
            <v>Nomad Modern Leather Case - iPhone 16 Pro Max  English Tan-C</v>
          </cell>
          <cell r="F544" t="str">
            <v>Cases iPhone</v>
          </cell>
          <cell r="G544" t="str">
            <v>iPhone 16</v>
          </cell>
          <cell r="H544" t="str">
            <v>iPhone 16 Pro Max</v>
          </cell>
          <cell r="K544">
            <v>4</v>
          </cell>
          <cell r="P544">
            <v>4</v>
          </cell>
          <cell r="AB544">
            <v>4</v>
          </cell>
        </row>
        <row r="545">
          <cell r="D545" t="str">
            <v>NM01692485</v>
          </cell>
          <cell r="E545" t="str">
            <v>Nomad Modern Leather Case - iPhone 16 Pro Max | Brown | Nomad Leather</v>
          </cell>
          <cell r="F545" t="str">
            <v>Cases iPhone</v>
          </cell>
          <cell r="G545" t="str">
            <v>iPhone 16</v>
          </cell>
          <cell r="H545" t="str">
            <v>iPhone 16 Pro Max</v>
          </cell>
          <cell r="J545">
            <v>2</v>
          </cell>
          <cell r="K545">
            <v>36</v>
          </cell>
          <cell r="P545">
            <v>38</v>
          </cell>
          <cell r="AB545">
            <v>19</v>
          </cell>
        </row>
        <row r="546">
          <cell r="D546" t="str">
            <v>NM01695585</v>
          </cell>
          <cell r="E546" t="str">
            <v xml:space="preserve">Nomad Modern Leather Case - iPhone 16 Pro  English Tan-C </v>
          </cell>
          <cell r="F546" t="str">
            <v>Cases iPhone</v>
          </cell>
          <cell r="G546" t="str">
            <v>iPhone 16</v>
          </cell>
          <cell r="H546" t="str">
            <v>iPhone 16 Pro / iPhone 17</v>
          </cell>
          <cell r="J546">
            <v>3</v>
          </cell>
          <cell r="K546">
            <v>10</v>
          </cell>
          <cell r="P546">
            <v>13</v>
          </cell>
          <cell r="AB546">
            <v>6.5</v>
          </cell>
        </row>
        <row r="547">
          <cell r="D547" t="str">
            <v>NM01696285</v>
          </cell>
          <cell r="E547" t="str">
            <v>Nomad Modern Leather Case - iPhone 16 Pro  Brown</v>
          </cell>
          <cell r="F547" t="str">
            <v>Cases iPhone</v>
          </cell>
          <cell r="G547" t="str">
            <v>iPhone 16</v>
          </cell>
          <cell r="H547" t="str">
            <v>iPhone 16 Pro / iPhone 17</v>
          </cell>
          <cell r="J547">
            <v>1</v>
          </cell>
          <cell r="K547">
            <v>10</v>
          </cell>
          <cell r="P547">
            <v>11</v>
          </cell>
          <cell r="AB547">
            <v>5.5</v>
          </cell>
        </row>
        <row r="548">
          <cell r="D548" t="str">
            <v>NM01836285</v>
          </cell>
          <cell r="E548" t="str">
            <v>Nomad Modern Leather Case - Airpods Pro (2nd gen) | Brown | Nomad Leather</v>
          </cell>
          <cell r="F548" t="str">
            <v>Cases Airpods</v>
          </cell>
          <cell r="G548" t="str">
            <v>Airpods</v>
          </cell>
          <cell r="H548" t="str">
            <v>Pro 2</v>
          </cell>
          <cell r="J548">
            <v>2</v>
          </cell>
          <cell r="P548">
            <v>2</v>
          </cell>
          <cell r="AB548">
            <v>2</v>
          </cell>
        </row>
        <row r="549">
          <cell r="D549" t="str">
            <v>NM01958185</v>
          </cell>
          <cell r="E549" t="str">
            <v>Nomad Sport Band - 45/44mm/42mm | M/L | Lunar Gray | FKM | V2</v>
          </cell>
          <cell r="F549" t="str">
            <v>Straps</v>
          </cell>
          <cell r="G549" t="str">
            <v>Apple Watch</v>
          </cell>
          <cell r="H549" t="str">
            <v>49/45/44/42 mm</v>
          </cell>
          <cell r="J549">
            <v>2</v>
          </cell>
          <cell r="K549">
            <v>2</v>
          </cell>
          <cell r="P549">
            <v>4</v>
          </cell>
          <cell r="AB549">
            <v>2</v>
          </cell>
        </row>
        <row r="550">
          <cell r="D550" t="str">
            <v>NM01959885</v>
          </cell>
          <cell r="E550" t="str">
            <v xml:space="preserve">Nomad Sport Band - 41/40mm/38mm | S/M | Gris </v>
          </cell>
          <cell r="F550" t="str">
            <v>Straps</v>
          </cell>
          <cell r="G550" t="str">
            <v>Apple Watch</v>
          </cell>
          <cell r="H550" t="str">
            <v>38mm/40mm/41mm</v>
          </cell>
          <cell r="K550">
            <v>2</v>
          </cell>
          <cell r="P550">
            <v>2</v>
          </cell>
          <cell r="AB550">
            <v>2</v>
          </cell>
        </row>
        <row r="551">
          <cell r="D551" t="str">
            <v>NM1Am10000</v>
          </cell>
          <cell r="E551" t="str">
            <v>Nomad Sport Strap - 45/44mm/42mm | M/L | Black | FKM | V2</v>
          </cell>
          <cell r="F551" t="str">
            <v>Straps</v>
          </cell>
          <cell r="G551" t="str">
            <v>Apple Watch</v>
          </cell>
          <cell r="H551" t="str">
            <v>49/45/44/42 mm</v>
          </cell>
          <cell r="J551">
            <v>1</v>
          </cell>
          <cell r="P551">
            <v>1</v>
          </cell>
          <cell r="AB551">
            <v>1</v>
          </cell>
        </row>
        <row r="552">
          <cell r="D552" t="str">
            <v>KW3001A</v>
          </cell>
          <cell r="E552" t="str">
            <v>Pitaka Air Case for Apple Watch Ultra (49mm )</v>
          </cell>
          <cell r="F552" t="str">
            <v>Cases Apple watch</v>
          </cell>
          <cell r="G552" t="str">
            <v>Apple Watch</v>
          </cell>
          <cell r="H552" t="str">
            <v>49 mm</v>
          </cell>
          <cell r="K552">
            <v>2</v>
          </cell>
          <cell r="P552">
            <v>2</v>
          </cell>
          <cell r="AB552">
            <v>2</v>
          </cell>
        </row>
        <row r="553">
          <cell r="D553" t="str">
            <v>CTPRO2-BLK</v>
          </cell>
          <cell r="E553" t="str">
            <v>Quikcell Cross Trainer Pro II Sports Stereo Bluetooth Earphones - Black</v>
          </cell>
          <cell r="F553" t="str">
            <v>Audio</v>
          </cell>
          <cell r="G553" t="str">
            <v>HEADPHONE WIRELESS</v>
          </cell>
          <cell r="H553" t="str">
            <v>In Ear</v>
          </cell>
          <cell r="J553">
            <v>2</v>
          </cell>
          <cell r="P553">
            <v>2</v>
          </cell>
          <cell r="AB553">
            <v>2</v>
          </cell>
        </row>
        <row r="554">
          <cell r="D554" t="str">
            <v>CTPRO2-WHT</v>
          </cell>
          <cell r="E554" t="str">
            <v>Quikcell Cross Trainer Pro II Wireless Sport Headphones - White</v>
          </cell>
          <cell r="F554" t="str">
            <v>Audio</v>
          </cell>
          <cell r="G554" t="str">
            <v>HEADPHONE WIRELESS</v>
          </cell>
          <cell r="H554" t="str">
            <v>In Ear</v>
          </cell>
          <cell r="J554">
            <v>2</v>
          </cell>
          <cell r="P554">
            <v>2</v>
          </cell>
          <cell r="AB554">
            <v>2</v>
          </cell>
        </row>
        <row r="555">
          <cell r="D555" t="str">
            <v>DRIVEDOCK</v>
          </cell>
          <cell r="E555" t="str">
            <v>Quikcell Mount+Suction+Vent 2 in 1 air vent Dashboad Car Mount</v>
          </cell>
          <cell r="F555" t="str">
            <v>Hardware</v>
          </cell>
          <cell r="G555" t="str">
            <v>Car Mount</v>
          </cell>
          <cell r="H555" t="str">
            <v>Car Mount</v>
          </cell>
          <cell r="K555">
            <v>2</v>
          </cell>
          <cell r="P555">
            <v>2</v>
          </cell>
          <cell r="AB555">
            <v>2</v>
          </cell>
        </row>
        <row r="556">
          <cell r="D556" t="str">
            <v>DRIVEDOCK-C</v>
          </cell>
          <cell r="E556" t="str">
            <v>Quikcell Mount+Suction+Vent 2 in 1 air vent Dashboad Car Mount Charge</v>
          </cell>
          <cell r="F556" t="str">
            <v>Hardware</v>
          </cell>
          <cell r="G556" t="str">
            <v>Car Mount</v>
          </cell>
          <cell r="H556" t="str">
            <v>Car Mount</v>
          </cell>
          <cell r="K556">
            <v>2</v>
          </cell>
          <cell r="P556">
            <v>2</v>
          </cell>
          <cell r="AB556">
            <v>2</v>
          </cell>
        </row>
        <row r="557">
          <cell r="D557" t="str">
            <v>GQC2183-M</v>
          </cell>
          <cell r="E557" t="str">
            <v>Quikcell Tempered Glass Screen Protector iPhone 15 Pro</v>
          </cell>
          <cell r="F557" t="str">
            <v>Micas</v>
          </cell>
          <cell r="G557" t="str">
            <v>iPhone 15</v>
          </cell>
          <cell r="H557" t="str">
            <v>iPhone 15 Pro</v>
          </cell>
          <cell r="K557">
            <v>4</v>
          </cell>
          <cell r="P557">
            <v>4</v>
          </cell>
          <cell r="AB557">
            <v>4</v>
          </cell>
        </row>
        <row r="558">
          <cell r="D558" t="str">
            <v>GQC2205-M</v>
          </cell>
          <cell r="E558" t="str">
            <v>Quikcell Tempered Glass Screen Protector for iPhone 16</v>
          </cell>
          <cell r="F558" t="str">
            <v>Micas</v>
          </cell>
          <cell r="G558" t="str">
            <v>iPhone 16</v>
          </cell>
          <cell r="H558" t="str">
            <v>iPhone 16</v>
          </cell>
          <cell r="K558">
            <v>4</v>
          </cell>
          <cell r="P558">
            <v>4</v>
          </cell>
          <cell r="AB558">
            <v>4</v>
          </cell>
        </row>
        <row r="559">
          <cell r="D559" t="str">
            <v>GQC2206-M</v>
          </cell>
          <cell r="E559" t="str">
            <v>Quikcell Tempered Glass Screen Protector for iPhone 16 Pro</v>
          </cell>
          <cell r="F559" t="str">
            <v>Micas</v>
          </cell>
          <cell r="G559" t="str">
            <v>iPhone 16</v>
          </cell>
          <cell r="H559" t="str">
            <v>iPhone 16 Pro / iPhone 17 / 17 Air</v>
          </cell>
          <cell r="K559">
            <v>4</v>
          </cell>
          <cell r="P559">
            <v>4</v>
          </cell>
          <cell r="AB559">
            <v>4</v>
          </cell>
        </row>
        <row r="560">
          <cell r="D560" t="str">
            <v>GQC2208-M</v>
          </cell>
          <cell r="E560" t="str">
            <v>Quikcell Tempered Glass Screen Protector for iPhone 16 Pro Max</v>
          </cell>
          <cell r="F560" t="str">
            <v>Micas</v>
          </cell>
          <cell r="G560" t="str">
            <v>iPhone 16</v>
          </cell>
          <cell r="H560" t="str">
            <v>iPhone 16 Pro Max</v>
          </cell>
          <cell r="K560">
            <v>4</v>
          </cell>
          <cell r="P560">
            <v>4</v>
          </cell>
          <cell r="AB560">
            <v>4</v>
          </cell>
        </row>
        <row r="561">
          <cell r="D561" t="str">
            <v>LPOUCH</v>
          </cell>
          <cell r="E561" t="str">
            <v>Quikcell SLIM Universal Large Phone Pouch - Carbon Black</v>
          </cell>
          <cell r="F561" t="str">
            <v>Cases Universal</v>
          </cell>
          <cell r="G561" t="str">
            <v>UNIVERSAL</v>
          </cell>
          <cell r="H561" t="str">
            <v>Phone</v>
          </cell>
          <cell r="J561">
            <v>1</v>
          </cell>
          <cell r="P561">
            <v>1</v>
          </cell>
          <cell r="AB561">
            <v>1</v>
          </cell>
        </row>
        <row r="562">
          <cell r="D562" t="str">
            <v>MCL5002</v>
          </cell>
          <cell r="E562" t="str">
            <v>Quikcell Lighting Cable 3ft-Pink</v>
          </cell>
          <cell r="F562" t="str">
            <v>Cables</v>
          </cell>
          <cell r="G562" t="str">
            <v>Lightning</v>
          </cell>
          <cell r="H562" t="str">
            <v>3 ft</v>
          </cell>
          <cell r="K562">
            <v>3</v>
          </cell>
          <cell r="P562">
            <v>3</v>
          </cell>
          <cell r="AB562">
            <v>3</v>
          </cell>
        </row>
        <row r="563">
          <cell r="D563" t="str">
            <v>MCL5005</v>
          </cell>
          <cell r="E563" t="str">
            <v>Quikcell Lighting Cable 6ft-Pink</v>
          </cell>
          <cell r="F563" t="str">
            <v>Cables</v>
          </cell>
          <cell r="G563" t="str">
            <v>Lightning</v>
          </cell>
          <cell r="H563" t="str">
            <v>6 ft</v>
          </cell>
          <cell r="K563">
            <v>3</v>
          </cell>
          <cell r="P563">
            <v>3</v>
          </cell>
          <cell r="AB563">
            <v>3</v>
          </cell>
        </row>
        <row r="564">
          <cell r="D564" t="str">
            <v>MCL5006</v>
          </cell>
          <cell r="E564" t="str">
            <v>Quikcell Lighting Cable 6ft-White</v>
          </cell>
          <cell r="F564" t="str">
            <v>Cables</v>
          </cell>
          <cell r="G564" t="str">
            <v>Lightning</v>
          </cell>
          <cell r="H564" t="str">
            <v>6 ft</v>
          </cell>
          <cell r="K564">
            <v>3</v>
          </cell>
          <cell r="P564">
            <v>3</v>
          </cell>
          <cell r="AB564">
            <v>3</v>
          </cell>
        </row>
        <row r="565">
          <cell r="D565" t="str">
            <v>MFOLIOTAB</v>
          </cell>
          <cell r="E565" t="str">
            <v>Quikcell FLEX TAB Universal 7-8" Tablet Folio Case  - Carbon Black</v>
          </cell>
          <cell r="F565" t="str">
            <v>Cases Universal</v>
          </cell>
          <cell r="G565" t="str">
            <v>UNIVERSAL</v>
          </cell>
          <cell r="H565" t="str">
            <v>Tablet</v>
          </cell>
          <cell r="K565">
            <v>2</v>
          </cell>
          <cell r="P565">
            <v>2</v>
          </cell>
          <cell r="AB565">
            <v>2</v>
          </cell>
        </row>
        <row r="566">
          <cell r="D566" t="str">
            <v>MONO-BLK</v>
          </cell>
          <cell r="E566" t="str">
            <v>Quikcell Mono Bluetooth</v>
          </cell>
          <cell r="F566" t="str">
            <v>Audio</v>
          </cell>
          <cell r="G566" t="str">
            <v>Headphones Wireless</v>
          </cell>
          <cell r="H566" t="str">
            <v>Bluetooth</v>
          </cell>
          <cell r="K566">
            <v>2</v>
          </cell>
          <cell r="P566">
            <v>2</v>
          </cell>
          <cell r="AB566">
            <v>2</v>
          </cell>
        </row>
        <row r="567">
          <cell r="D567" t="str">
            <v>PWERFLIP-BLK</v>
          </cell>
          <cell r="E567" t="str">
            <v>Quikcell POWERFLIP 15W wireless 2-in-1 charger</v>
          </cell>
          <cell r="F567" t="str">
            <v>Charger</v>
          </cell>
          <cell r="G567" t="str">
            <v>Wireless</v>
          </cell>
          <cell r="H567" t="str">
            <v>15 W</v>
          </cell>
          <cell r="J567">
            <v>2</v>
          </cell>
          <cell r="P567">
            <v>2</v>
          </cell>
          <cell r="AB567">
            <v>2</v>
          </cell>
        </row>
        <row r="568">
          <cell r="D568" t="str">
            <v>QAIR-BUDS</v>
          </cell>
          <cell r="E568" t="str">
            <v>Quikcell QAIR BUDS True Wireless Earbuds with Charging Case - Black</v>
          </cell>
          <cell r="F568" t="str">
            <v>Audio</v>
          </cell>
          <cell r="G568" t="str">
            <v>Headphones Wireless</v>
          </cell>
          <cell r="H568" t="str">
            <v>QAir</v>
          </cell>
          <cell r="K568">
            <v>10</v>
          </cell>
          <cell r="P568">
            <v>10</v>
          </cell>
          <cell r="AB568">
            <v>10</v>
          </cell>
        </row>
        <row r="569">
          <cell r="D569" t="str">
            <v>QAIR-BUDS-WHT</v>
          </cell>
          <cell r="E569" t="str">
            <v>Quikcell QAIR BUDS True Wireless Earbuds with Charging Case - White</v>
          </cell>
          <cell r="F569" t="str">
            <v>Audio</v>
          </cell>
          <cell r="G569" t="str">
            <v>Headphones Wireless</v>
          </cell>
          <cell r="H569" t="str">
            <v>QAir</v>
          </cell>
          <cell r="K569">
            <v>10</v>
          </cell>
          <cell r="P569">
            <v>10</v>
          </cell>
          <cell r="AB569">
            <v>10</v>
          </cell>
        </row>
        <row r="570">
          <cell r="D570" t="str">
            <v>QAIR-WAT</v>
          </cell>
          <cell r="E570" t="str">
            <v>Quikcell Bundle Watch and QAIR BUDS True Wireless Earbuds with Charging Case - Black</v>
          </cell>
          <cell r="F570" t="str">
            <v>Wearable</v>
          </cell>
          <cell r="G570" t="str">
            <v>Smartwatch</v>
          </cell>
          <cell r="H570" t="str">
            <v>Bundle</v>
          </cell>
          <cell r="AB570">
            <v>0</v>
          </cell>
        </row>
        <row r="571">
          <cell r="D571" t="str">
            <v>QC-PWRBANK6K</v>
          </cell>
          <cell r="E571" t="str">
            <v>Quikcell POWERFUEL 6K mAh Powerbank - Black</v>
          </cell>
          <cell r="F571" t="str">
            <v>Charger</v>
          </cell>
          <cell r="G571" t="str">
            <v>Power Bank</v>
          </cell>
          <cell r="H571" t="str">
            <v>6,000 mAh</v>
          </cell>
          <cell r="K571">
            <v>2</v>
          </cell>
          <cell r="P571">
            <v>2</v>
          </cell>
          <cell r="AB571">
            <v>2</v>
          </cell>
        </row>
        <row r="572">
          <cell r="D572" t="str">
            <v>QCVPA2001</v>
          </cell>
          <cell r="E572" t="str">
            <v>Quikcell DUAL PORT CAR CHARGER  2 USB A x 12W - 24W</v>
          </cell>
          <cell r="F572" t="str">
            <v>Charger</v>
          </cell>
          <cell r="G572" t="str">
            <v>Car Charger</v>
          </cell>
          <cell r="H572" t="str">
            <v>24W</v>
          </cell>
          <cell r="K572">
            <v>2</v>
          </cell>
          <cell r="P572">
            <v>2</v>
          </cell>
          <cell r="AB572">
            <v>2</v>
          </cell>
        </row>
        <row r="573">
          <cell r="D573" t="str">
            <v>QTRC2001</v>
          </cell>
          <cell r="E573" t="str">
            <v>Quikcell DUAL PORT WALL CHARGER  2 USB A x 12W - 24W</v>
          </cell>
          <cell r="F573" t="str">
            <v>Charger</v>
          </cell>
          <cell r="G573" t="str">
            <v>Wall charger</v>
          </cell>
          <cell r="H573" t="str">
            <v>24 W</v>
          </cell>
          <cell r="K573">
            <v>2</v>
          </cell>
          <cell r="P573">
            <v>2</v>
          </cell>
          <cell r="AB573">
            <v>2</v>
          </cell>
        </row>
        <row r="574">
          <cell r="D574" t="str">
            <v>TIN2059-M</v>
          </cell>
          <cell r="E574" t="str">
            <v>Quikcell iPhone 13 ICON TINT Transparent Protective Case - Ice</v>
          </cell>
          <cell r="F574" t="str">
            <v>Cases iPhone</v>
          </cell>
          <cell r="G574" t="str">
            <v>iPhone 13</v>
          </cell>
          <cell r="H574" t="str">
            <v>iPhone 13</v>
          </cell>
          <cell r="K574">
            <v>4</v>
          </cell>
          <cell r="P574">
            <v>4</v>
          </cell>
          <cell r="AB574">
            <v>4</v>
          </cell>
        </row>
        <row r="575">
          <cell r="D575">
            <v>445276</v>
          </cell>
          <cell r="E575" t="str">
            <v xml:space="preserve">Raptic RT1087 WaterproofPhone Case for 6.9 size-Black </v>
          </cell>
          <cell r="F575" t="str">
            <v>Cases Universal</v>
          </cell>
          <cell r="G575" t="str">
            <v>UNIVERSAL</v>
          </cell>
          <cell r="H575" t="str">
            <v>Phone</v>
          </cell>
          <cell r="J575">
            <v>4</v>
          </cell>
          <cell r="N575">
            <v>80</v>
          </cell>
          <cell r="P575">
            <v>84</v>
          </cell>
          <cell r="AB575">
            <v>4</v>
          </cell>
        </row>
        <row r="576">
          <cell r="D576">
            <v>463485</v>
          </cell>
          <cell r="E576" t="str">
            <v xml:space="preserve">Raptic 360X for Apple watch 45mm  Clear </v>
          </cell>
          <cell r="F576" t="str">
            <v>Cases Apple watch</v>
          </cell>
          <cell r="G576" t="str">
            <v>Apple Watch</v>
          </cell>
          <cell r="H576" t="str">
            <v>42mm/44mm/45mm</v>
          </cell>
          <cell r="K576">
            <v>2</v>
          </cell>
          <cell r="P576">
            <v>2</v>
          </cell>
          <cell r="AB576">
            <v>2</v>
          </cell>
        </row>
        <row r="577">
          <cell r="D577">
            <v>445276</v>
          </cell>
          <cell r="E577" t="str">
            <v xml:space="preserve">Raptic RT1087 WaterproofPhone Case for 6.9 size-Black </v>
          </cell>
          <cell r="F577" t="str">
            <v>Cases Universal</v>
          </cell>
          <cell r="G577" t="str">
            <v>UNIVERSAL</v>
          </cell>
          <cell r="H577" t="str">
            <v>Phone</v>
          </cell>
          <cell r="AB577">
            <v>0</v>
          </cell>
        </row>
        <row r="578">
          <cell r="D578" t="str">
            <v>6950941445276</v>
          </cell>
          <cell r="E578" t="str">
            <v xml:space="preserve">Raptic RT1087 WaterproofPhone Case for 6.9 size-Black </v>
          </cell>
          <cell r="F578" t="str">
            <v>Cases Universal</v>
          </cell>
          <cell r="G578" t="str">
            <v>UNIVERSAL</v>
          </cell>
          <cell r="H578" t="str">
            <v>Phone</v>
          </cell>
          <cell r="AB578">
            <v>0</v>
          </cell>
        </row>
        <row r="579">
          <cell r="D579" t="str">
            <v>133535-7265</v>
          </cell>
          <cell r="E579" t="str">
            <v>Speck Balance Folio Case for iPad 10.2" 7/8/9 Gen - Plumberry Purple/Crushed Purpl</v>
          </cell>
          <cell r="F579" t="str">
            <v>Cases iPad</v>
          </cell>
          <cell r="G579" t="str">
            <v>iPad</v>
          </cell>
          <cell r="H579" t="str">
            <v>iPad 10.2"</v>
          </cell>
          <cell r="J579">
            <v>2</v>
          </cell>
          <cell r="P579">
            <v>2</v>
          </cell>
          <cell r="AB579">
            <v>2</v>
          </cell>
        </row>
        <row r="580">
          <cell r="D580" t="str">
            <v>133537-8640</v>
          </cell>
          <cell r="E580" t="str">
            <v>Speck Balance Folio Clear Case for iPad 10.2" 7/8/9 Gen - Rose Gold Woven Metallic</v>
          </cell>
          <cell r="F580" t="str">
            <v>Cases iPad</v>
          </cell>
          <cell r="G580" t="str">
            <v>iPad</v>
          </cell>
          <cell r="H580" t="str">
            <v>iPad 10.2"</v>
          </cell>
          <cell r="J580">
            <v>2</v>
          </cell>
          <cell r="P580">
            <v>2</v>
          </cell>
          <cell r="AB580">
            <v>2</v>
          </cell>
        </row>
        <row r="581">
          <cell r="D581" t="str">
            <v>133537-8922</v>
          </cell>
          <cell r="E581" t="str">
            <v>Speck Balance Folio Clear Case for iPad 10.2" 7/8/9 Gen - Clear/Gunmetal Grey Meta</v>
          </cell>
          <cell r="F581" t="str">
            <v>Cases iPad</v>
          </cell>
          <cell r="G581" t="str">
            <v>iPad</v>
          </cell>
          <cell r="H581" t="str">
            <v>iPad 10.2"</v>
          </cell>
          <cell r="J581">
            <v>2</v>
          </cell>
          <cell r="P581">
            <v>2</v>
          </cell>
          <cell r="AB581">
            <v>2</v>
          </cell>
        </row>
        <row r="582">
          <cell r="D582" t="str">
            <v>138658-9323</v>
          </cell>
          <cell r="E582" t="str">
            <v>Speck Case-E Run for iPad 10.2" 7/8/9 Gen - Charge Blue/Brave Blue</v>
          </cell>
          <cell r="F582" t="str">
            <v>Cases iPad</v>
          </cell>
          <cell r="G582" t="str">
            <v>iPad</v>
          </cell>
          <cell r="H582" t="str">
            <v>iPad 10.2"</v>
          </cell>
          <cell r="J582">
            <v>3</v>
          </cell>
          <cell r="P582">
            <v>3</v>
          </cell>
          <cell r="AB582">
            <v>3</v>
          </cell>
        </row>
        <row r="583">
          <cell r="D583" t="str">
            <v>142888-1050</v>
          </cell>
          <cell r="E583" t="str">
            <v>Speck Sililoop Airtag - Black</v>
          </cell>
          <cell r="F583" t="str">
            <v>Cases AirTag</v>
          </cell>
          <cell r="G583" t="str">
            <v>AirTag</v>
          </cell>
          <cell r="H583" t="str">
            <v>AirTag</v>
          </cell>
          <cell r="K583">
            <v>2</v>
          </cell>
          <cell r="P583">
            <v>2</v>
          </cell>
          <cell r="AB583">
            <v>2</v>
          </cell>
        </row>
        <row r="584">
          <cell r="D584" t="str">
            <v>142888-7807</v>
          </cell>
          <cell r="E584" t="str">
            <v>Speck Sililoop Airtag - Coastal Blue</v>
          </cell>
          <cell r="F584" t="str">
            <v>Cases AirTag</v>
          </cell>
          <cell r="G584" t="str">
            <v>AirTag</v>
          </cell>
          <cell r="H584" t="str">
            <v>AirTag</v>
          </cell>
          <cell r="K584">
            <v>2</v>
          </cell>
          <cell r="P584">
            <v>2</v>
          </cell>
          <cell r="AB584">
            <v>2</v>
          </cell>
        </row>
        <row r="585">
          <cell r="D585" t="str">
            <v>142889-9696</v>
          </cell>
          <cell r="E585" t="str">
            <v>Speck Carabiner Airtag - Bright Silver/White</v>
          </cell>
          <cell r="F585" t="str">
            <v>Cases AirTag</v>
          </cell>
          <cell r="G585" t="str">
            <v>AirTag</v>
          </cell>
          <cell r="H585" t="str">
            <v>AirTag</v>
          </cell>
          <cell r="K585">
            <v>2</v>
          </cell>
          <cell r="P585">
            <v>2</v>
          </cell>
          <cell r="AB585">
            <v>2</v>
          </cell>
        </row>
        <row r="586">
          <cell r="D586" t="str">
            <v>142890-D143</v>
          </cell>
          <cell r="E586" t="str">
            <v>Speck LuggageTag Pro Airtag - Black/White</v>
          </cell>
          <cell r="F586" t="str">
            <v>Cases AirTag</v>
          </cell>
          <cell r="G586" t="str">
            <v>AirTag</v>
          </cell>
          <cell r="H586" t="str">
            <v>AirTag</v>
          </cell>
          <cell r="K586">
            <v>2</v>
          </cell>
          <cell r="P586">
            <v>2</v>
          </cell>
          <cell r="AB586">
            <v>2</v>
          </cell>
        </row>
        <row r="587">
          <cell r="D587" t="str">
            <v>150198-9969</v>
          </cell>
          <cell r="E587" t="str">
            <v>IPAD PRO 12.9” (2022) BALANCE FOLIO (W/MB) (ALMOND MILK/MOCHA/CHARCOAL)</v>
          </cell>
          <cell r="F587" t="str">
            <v>Cases iPad</v>
          </cell>
          <cell r="G587" t="str">
            <v>iPad</v>
          </cell>
          <cell r="H587" t="str">
            <v>iPad Pro 12.9</v>
          </cell>
          <cell r="K587">
            <v>4</v>
          </cell>
          <cell r="P587">
            <v>4</v>
          </cell>
          <cell r="AB587">
            <v>4</v>
          </cell>
        </row>
        <row r="588">
          <cell r="D588" t="str">
            <v>150198-D143</v>
          </cell>
          <cell r="E588" t="str">
            <v>IPAD PRO 12.9” (2022) BALANCEFOLIO (W/MB) (BLACK/BLACK/WHITE)</v>
          </cell>
          <cell r="F588" t="str">
            <v>Cases iPad</v>
          </cell>
          <cell r="G588" t="str">
            <v>iPad</v>
          </cell>
          <cell r="H588" t="str">
            <v>iPad Pro 12.9</v>
          </cell>
          <cell r="K588">
            <v>4</v>
          </cell>
          <cell r="P588">
            <v>4</v>
          </cell>
          <cell r="AB588">
            <v>4</v>
          </cell>
        </row>
        <row r="589">
          <cell r="D589" t="str">
            <v>150226-7265</v>
          </cell>
          <cell r="E589" t="str">
            <v>Speck Balance Folio Case for iPad 10th Gen - Plumberry/Crushed Purple/Crepe Pink</v>
          </cell>
          <cell r="F589" t="str">
            <v>Cases iPad</v>
          </cell>
          <cell r="G589" t="str">
            <v>iPad</v>
          </cell>
          <cell r="H589" t="str">
            <v>iPad 10th /11th - 10.9"/11" (2022-2025)</v>
          </cell>
          <cell r="J589">
            <v>3</v>
          </cell>
          <cell r="P589">
            <v>3</v>
          </cell>
          <cell r="AB589">
            <v>3</v>
          </cell>
        </row>
        <row r="590">
          <cell r="D590" t="str">
            <v>150226-D143</v>
          </cell>
          <cell r="E590" t="str">
            <v>Speck Balance Folio Case for iPad 10th Gen - Black/Black/White</v>
          </cell>
          <cell r="F590" t="str">
            <v>Cases iPad</v>
          </cell>
          <cell r="G590" t="str">
            <v>iPad</v>
          </cell>
          <cell r="H590" t="str">
            <v>iPad 10th /11th - 10.9"/11" (2022-2025)</v>
          </cell>
          <cell r="J590">
            <v>3</v>
          </cell>
          <cell r="P590">
            <v>3</v>
          </cell>
          <cell r="AB590">
            <v>3</v>
          </cell>
        </row>
        <row r="591">
          <cell r="D591" t="str">
            <v>150226-D143</v>
          </cell>
          <cell r="E591" t="str">
            <v>Speck Balance Folio Case for iPad 10th Gen - Black/Black/White</v>
          </cell>
          <cell r="F591" t="str">
            <v>Cases iPad</v>
          </cell>
          <cell r="G591" t="str">
            <v>iPad</v>
          </cell>
          <cell r="H591" t="str">
            <v>iPad Air 10/11 Gen 11" M3-M2</v>
          </cell>
          <cell r="K591">
            <v>8</v>
          </cell>
          <cell r="P591">
            <v>8</v>
          </cell>
          <cell r="AB591">
            <v>8</v>
          </cell>
        </row>
        <row r="592">
          <cell r="D592" t="str">
            <v>150439-3205</v>
          </cell>
          <cell r="E592" t="str">
            <v>Speck Presidio®2 Grip Magsafe® Clicklock™ Black / Slate Grey iPhone 15</v>
          </cell>
          <cell r="F592" t="str">
            <v>Cases iPhone</v>
          </cell>
          <cell r="G592" t="str">
            <v>iPhone 15</v>
          </cell>
          <cell r="H592" t="str">
            <v>iPhone 16e / 15 / 14 / 13</v>
          </cell>
          <cell r="J592">
            <v>0</v>
          </cell>
          <cell r="P592">
            <v>0</v>
          </cell>
          <cell r="AB592">
            <v>0</v>
          </cell>
        </row>
        <row r="593">
          <cell r="D593" t="str">
            <v>150443-3199</v>
          </cell>
          <cell r="E593" t="str">
            <v>Speck Presidio® Perfect-Clear Grip Magsafe® Clicklock™ Clear/Clear/Chrome iPhone 15</v>
          </cell>
          <cell r="F593" t="str">
            <v>Cases iPhone</v>
          </cell>
          <cell r="G593" t="str">
            <v>iPhone 15</v>
          </cell>
          <cell r="H593" t="str">
            <v>iPhone 16e / 15 / 14 / 13</v>
          </cell>
          <cell r="J593">
            <v>2</v>
          </cell>
          <cell r="P593">
            <v>2</v>
          </cell>
          <cell r="AB593">
            <v>2</v>
          </cell>
        </row>
        <row r="594">
          <cell r="D594" t="str">
            <v>150447-3205</v>
          </cell>
          <cell r="E594" t="str">
            <v>Speck Presidio®2 Grip Magsafe® Clicklock™ Black / Slate Grey iPhone 15 Pro</v>
          </cell>
          <cell r="F594" t="str">
            <v>Cases iPhone</v>
          </cell>
          <cell r="G594" t="str">
            <v>iPhone 15</v>
          </cell>
          <cell r="H594" t="str">
            <v>iPhone 15 Pro</v>
          </cell>
          <cell r="J594">
            <v>0</v>
          </cell>
          <cell r="N594">
            <v>5</v>
          </cell>
          <cell r="P594">
            <v>5</v>
          </cell>
          <cell r="AB594">
            <v>0</v>
          </cell>
        </row>
        <row r="595">
          <cell r="D595" t="str">
            <v>150447-3206</v>
          </cell>
          <cell r="E595" t="str">
            <v>Speck Presidio®2 Grip Magsafe® Clicklock™ Costal Blue / Dust Grey iPhone 15 Pro</v>
          </cell>
          <cell r="F595" t="str">
            <v>Cases iPhone</v>
          </cell>
          <cell r="G595" t="str">
            <v>iPhone 15</v>
          </cell>
          <cell r="H595" t="str">
            <v>iPhone 15 Pro</v>
          </cell>
          <cell r="J595">
            <v>2</v>
          </cell>
          <cell r="P595">
            <v>2</v>
          </cell>
          <cell r="AB595">
            <v>2</v>
          </cell>
        </row>
        <row r="596">
          <cell r="D596" t="str">
            <v>150447-3208</v>
          </cell>
          <cell r="E596" t="str">
            <v>Speck Presidio®2 Grip Magsafe® Clicklock™ New Planet/Clay Tan iPhone 15 Pro</v>
          </cell>
          <cell r="F596" t="str">
            <v>Cases iPhone</v>
          </cell>
          <cell r="G596" t="str">
            <v>iPhone 15</v>
          </cell>
          <cell r="H596" t="str">
            <v>iPhone 15 Pro</v>
          </cell>
          <cell r="J596">
            <v>2</v>
          </cell>
          <cell r="P596">
            <v>2</v>
          </cell>
          <cell r="AB596">
            <v>2</v>
          </cell>
        </row>
        <row r="597">
          <cell r="D597" t="str">
            <v>150447-3211</v>
          </cell>
          <cell r="E597" t="str">
            <v>Speck Presidio®2 Grip Magsafe® Clicklock™ Future Blue / Horizon Purple iPhone 15 Pro</v>
          </cell>
          <cell r="F597" t="str">
            <v>Cases iPhone</v>
          </cell>
          <cell r="G597" t="str">
            <v>iPhone 15</v>
          </cell>
          <cell r="H597" t="str">
            <v>iPhone 15 Pro</v>
          </cell>
          <cell r="J597">
            <v>2</v>
          </cell>
          <cell r="P597">
            <v>2</v>
          </cell>
          <cell r="AB597">
            <v>2</v>
          </cell>
        </row>
        <row r="598">
          <cell r="D598" t="str">
            <v>150447-3212</v>
          </cell>
          <cell r="E598" t="str">
            <v>Speck Presidio®2 Grip Magsafe® Clicklock™ Charcoal Grey/ Cool Bronze iPhone 15 Pro</v>
          </cell>
          <cell r="F598" t="str">
            <v>Cases iPhone</v>
          </cell>
          <cell r="G598" t="str">
            <v>iPhone 15</v>
          </cell>
          <cell r="H598" t="str">
            <v>iPhone 15 Pro</v>
          </cell>
          <cell r="J598">
            <v>2</v>
          </cell>
          <cell r="P598">
            <v>2</v>
          </cell>
          <cell r="AB598">
            <v>2</v>
          </cell>
        </row>
        <row r="599">
          <cell r="D599" t="str">
            <v>150451-3199</v>
          </cell>
          <cell r="E599" t="str">
            <v>Speck Presidio® Perfect-Clear Grip Magsafe® Clicklock™ Clear/Clear/Chrome iPhone 15 Pro</v>
          </cell>
          <cell r="F599" t="str">
            <v>Cases iPhone</v>
          </cell>
          <cell r="G599" t="str">
            <v>iPhone 15</v>
          </cell>
          <cell r="H599" t="str">
            <v>iPhone 15 Pro</v>
          </cell>
          <cell r="J599">
            <v>2</v>
          </cell>
          <cell r="P599">
            <v>2</v>
          </cell>
          <cell r="AB599">
            <v>2</v>
          </cell>
        </row>
        <row r="600">
          <cell r="D600" t="str">
            <v>150455-3205</v>
          </cell>
          <cell r="E600" t="str">
            <v>Speck Presidio®2 Grip Magsafe® Clicklock™ Black / Slate Grey iPhone 15 Plus</v>
          </cell>
          <cell r="F600" t="str">
            <v>Cases iPhone</v>
          </cell>
          <cell r="G600" t="str">
            <v>iPhone 15</v>
          </cell>
          <cell r="H600" t="str">
            <v>iPhone 15 Plus</v>
          </cell>
          <cell r="J600">
            <v>1</v>
          </cell>
          <cell r="P600">
            <v>1</v>
          </cell>
          <cell r="AB600">
            <v>1</v>
          </cell>
        </row>
        <row r="601">
          <cell r="D601" t="str">
            <v>150455-3206</v>
          </cell>
          <cell r="E601" t="str">
            <v>Speck Presidio®2 Grip Magsafe® Clicklock™ Costal Blue / Dust Grey iPhone 15 Plus</v>
          </cell>
          <cell r="F601" t="str">
            <v>Cases iPhone</v>
          </cell>
          <cell r="G601" t="str">
            <v>iPhone 15</v>
          </cell>
          <cell r="H601" t="str">
            <v>iPhone 15 Plus</v>
          </cell>
          <cell r="J601">
            <v>2</v>
          </cell>
          <cell r="P601">
            <v>2</v>
          </cell>
          <cell r="AB601">
            <v>2</v>
          </cell>
        </row>
        <row r="602">
          <cell r="D602" t="str">
            <v>150455-3212</v>
          </cell>
          <cell r="E602" t="str">
            <v>Speck Presidio®2 Grip Magsafe® Clicklock™ Charcoal Grey/ Cool Bronze iPhone 15 Plus</v>
          </cell>
          <cell r="F602" t="str">
            <v>Cases iPhone</v>
          </cell>
          <cell r="G602" t="str">
            <v>iPhone 15</v>
          </cell>
          <cell r="H602" t="str">
            <v>iPhone 15 Plus</v>
          </cell>
          <cell r="J602">
            <v>2</v>
          </cell>
          <cell r="P602">
            <v>2</v>
          </cell>
          <cell r="AB602">
            <v>2</v>
          </cell>
        </row>
        <row r="603">
          <cell r="D603" t="str">
            <v>150459-3199</v>
          </cell>
          <cell r="E603" t="str">
            <v>Speck Presidio® Perfect-Clear Grip Magsafe® Clicklock™ Clear/Clear/Chrome iPhone 15 Plus</v>
          </cell>
          <cell r="F603" t="str">
            <v>Cases iPhone</v>
          </cell>
          <cell r="G603" t="str">
            <v>iPhone 15</v>
          </cell>
          <cell r="H603" t="str">
            <v>iPhone 15 Plus</v>
          </cell>
          <cell r="J603">
            <v>1</v>
          </cell>
          <cell r="P603">
            <v>1</v>
          </cell>
          <cell r="AB603">
            <v>1</v>
          </cell>
        </row>
        <row r="604">
          <cell r="D604" t="str">
            <v>150463-3208</v>
          </cell>
          <cell r="E604" t="str">
            <v>Speck Presidio®2 Grip Magsafe® Clicklock™ New Planet/Clay Tan iPhone 15 Pro Max</v>
          </cell>
          <cell r="F604" t="str">
            <v>Cases iPhone</v>
          </cell>
          <cell r="G604" t="str">
            <v>iPhone 15</v>
          </cell>
          <cell r="H604" t="str">
            <v>iPhone 15 Pro Max</v>
          </cell>
          <cell r="K604">
            <v>4</v>
          </cell>
          <cell r="P604">
            <v>4</v>
          </cell>
          <cell r="AB604">
            <v>4</v>
          </cell>
        </row>
        <row r="605">
          <cell r="D605" t="str">
            <v>150463-3211</v>
          </cell>
          <cell r="E605" t="str">
            <v>Speck Presidio®2 Grip Magsafe® Clicklock™ Future Blue / Horizon Purple iPhone 15 Pro Max</v>
          </cell>
          <cell r="F605" t="str">
            <v>Cases iPhone</v>
          </cell>
          <cell r="G605" t="str">
            <v>iPhone 15</v>
          </cell>
          <cell r="H605" t="str">
            <v>iPhone 15 Pro Max</v>
          </cell>
          <cell r="K605">
            <v>4</v>
          </cell>
          <cell r="P605">
            <v>4</v>
          </cell>
          <cell r="AB605">
            <v>4</v>
          </cell>
        </row>
        <row r="606">
          <cell r="D606" t="str">
            <v>150463-3212</v>
          </cell>
          <cell r="E606" t="str">
            <v>Speck Presidio®2 Grip Magsafe® Clicklock™ Charcoal Grey/ Cool Bronze iPhone 15 Pro Max</v>
          </cell>
          <cell r="F606" t="str">
            <v>Cases iPhone</v>
          </cell>
          <cell r="G606" t="str">
            <v>iPhone 15</v>
          </cell>
          <cell r="H606" t="str">
            <v>iPhone 15 Pro Max</v>
          </cell>
          <cell r="J606">
            <v>2</v>
          </cell>
          <cell r="K606">
            <v>15</v>
          </cell>
          <cell r="P606">
            <v>17</v>
          </cell>
          <cell r="AB606">
            <v>8.5</v>
          </cell>
        </row>
        <row r="607">
          <cell r="D607" t="str">
            <v>150467-3199</v>
          </cell>
          <cell r="E607" t="str">
            <v>Speck Presidio® Perfect-Clear Grip Magsafe® Clicklock™ Clear/Clear/Chrome iPhone 15 Pro Max</v>
          </cell>
          <cell r="F607" t="str">
            <v>Cases iPhone</v>
          </cell>
          <cell r="G607" t="str">
            <v>iPhone 15</v>
          </cell>
          <cell r="H607" t="str">
            <v>iPhone 15 Pro Max</v>
          </cell>
          <cell r="J607">
            <v>2</v>
          </cell>
          <cell r="N607">
            <v>20</v>
          </cell>
          <cell r="P607">
            <v>22</v>
          </cell>
          <cell r="AB607">
            <v>2</v>
          </cell>
        </row>
        <row r="608">
          <cell r="D608" t="str">
            <v>150491-5085</v>
          </cell>
          <cell r="E608" t="str">
            <v>Speck GemShell® iPhone 15</v>
          </cell>
          <cell r="F608" t="str">
            <v>Cases iPhone</v>
          </cell>
          <cell r="G608" t="str">
            <v>iPhone 15</v>
          </cell>
          <cell r="H608" t="str">
            <v>iPhone 16e / 15 / 14 / 13</v>
          </cell>
          <cell r="J608">
            <v>2</v>
          </cell>
          <cell r="P608">
            <v>2</v>
          </cell>
          <cell r="AB608">
            <v>2</v>
          </cell>
        </row>
        <row r="609">
          <cell r="D609" t="str">
            <v>150533-3225</v>
          </cell>
          <cell r="E609" t="str">
            <v>Speck Gemtones Play True Wireless Earbuds - Black</v>
          </cell>
          <cell r="F609" t="str">
            <v>Audio</v>
          </cell>
          <cell r="G609" t="str">
            <v>Headphones Wireless</v>
          </cell>
          <cell r="H609" t="str">
            <v>Gemtones</v>
          </cell>
          <cell r="J609">
            <v>2</v>
          </cell>
          <cell r="P609">
            <v>2</v>
          </cell>
          <cell r="AB609">
            <v>2</v>
          </cell>
        </row>
        <row r="610">
          <cell r="D610" t="str">
            <v>150533-3226</v>
          </cell>
          <cell r="E610" t="str">
            <v>Speck Gemtones Play True Wireless Earbuds - Pop Purple</v>
          </cell>
          <cell r="F610" t="str">
            <v>Audio</v>
          </cell>
          <cell r="G610" t="str">
            <v>Headphones Wireless</v>
          </cell>
          <cell r="H610" t="str">
            <v>Gemtones</v>
          </cell>
          <cell r="J610">
            <v>2</v>
          </cell>
          <cell r="P610">
            <v>2</v>
          </cell>
          <cell r="AB610">
            <v>2</v>
          </cell>
        </row>
        <row r="611">
          <cell r="D611" t="str">
            <v>150533-3229</v>
          </cell>
          <cell r="E611" t="str">
            <v>Speck Gemtones Play True Wireless Earbuds - Bob Blue</v>
          </cell>
          <cell r="F611" t="str">
            <v>Audio</v>
          </cell>
          <cell r="G611" t="str">
            <v>Headphones Wireless</v>
          </cell>
          <cell r="H611" t="str">
            <v>Gemtones</v>
          </cell>
          <cell r="J611">
            <v>3</v>
          </cell>
          <cell r="P611">
            <v>3</v>
          </cell>
          <cell r="AB611">
            <v>3</v>
          </cell>
        </row>
        <row r="612">
          <cell r="D612" t="str">
            <v>150561-3216</v>
          </cell>
          <cell r="E612" t="str">
            <v>Speck Presidio® Lux Magsafe® Clear/Clear W/Gold Glitter iPhone 15 Pro</v>
          </cell>
          <cell r="F612" t="str">
            <v>Cases iPhone</v>
          </cell>
          <cell r="G612" t="str">
            <v>iPhone 15</v>
          </cell>
          <cell r="H612" t="str">
            <v>iPhone 15 Pro</v>
          </cell>
          <cell r="J612">
            <v>2</v>
          </cell>
          <cell r="P612">
            <v>2</v>
          </cell>
          <cell r="AB612">
            <v>2</v>
          </cell>
        </row>
        <row r="613">
          <cell r="D613" t="str">
            <v>150596-1212</v>
          </cell>
          <cell r="E613" t="str">
            <v>Speck Tempered Glass iPhone15 Pro</v>
          </cell>
          <cell r="F613" t="str">
            <v>Micas</v>
          </cell>
          <cell r="G613" t="str">
            <v>iPhone 15</v>
          </cell>
          <cell r="H613" t="str">
            <v>iPhone 15 Pro</v>
          </cell>
          <cell r="K613">
            <v>4</v>
          </cell>
          <cell r="P613">
            <v>4</v>
          </cell>
          <cell r="AB613">
            <v>4</v>
          </cell>
        </row>
        <row r="614">
          <cell r="D614" t="str">
            <v>150598-1212</v>
          </cell>
          <cell r="E614" t="str">
            <v>Speck Tempered Glass iPhone15 Pro Max</v>
          </cell>
          <cell r="F614" t="str">
            <v>Micas</v>
          </cell>
          <cell r="G614" t="str">
            <v>iPhone 15</v>
          </cell>
          <cell r="H614" t="str">
            <v>iPhone 15 Pro Max</v>
          </cell>
          <cell r="K614">
            <v>4</v>
          </cell>
          <cell r="P614">
            <v>4</v>
          </cell>
          <cell r="AB614">
            <v>4</v>
          </cell>
        </row>
        <row r="615">
          <cell r="D615" t="str">
            <v>150689-3206</v>
          </cell>
          <cell r="E615" t="str">
            <v>Speck iPhone 16 Presidio2 Grip +Cl Coastal Blue/Dustgrey/White</v>
          </cell>
          <cell r="F615" t="str">
            <v>Cases iPhone</v>
          </cell>
          <cell r="G615" t="str">
            <v>iPhone 16</v>
          </cell>
          <cell r="H615" t="str">
            <v>iPhone 16</v>
          </cell>
          <cell r="K615">
            <v>4</v>
          </cell>
          <cell r="P615">
            <v>4</v>
          </cell>
          <cell r="AB615">
            <v>4</v>
          </cell>
        </row>
        <row r="616">
          <cell r="D616" t="str">
            <v>150689-3249</v>
          </cell>
          <cell r="E616" t="str">
            <v>Speck iPhone 16 Presidio2 Grip +Cl True Pink/Shocking Pink/White</v>
          </cell>
          <cell r="F616" t="str">
            <v>Cases iPhone</v>
          </cell>
          <cell r="G616" t="str">
            <v>iPhone 16</v>
          </cell>
          <cell r="H616" t="str">
            <v>iPhone 16</v>
          </cell>
          <cell r="K616">
            <v>4</v>
          </cell>
          <cell r="P616">
            <v>4</v>
          </cell>
          <cell r="AB616">
            <v>4</v>
          </cell>
        </row>
        <row r="617">
          <cell r="D617" t="str">
            <v>150691-3199</v>
          </cell>
          <cell r="E617" t="str">
            <v>Speck iPhone 16 Presidio Perfect Clear +Cl Clear/Chrome Fini</v>
          </cell>
          <cell r="F617" t="str">
            <v>Bundle</v>
          </cell>
          <cell r="G617" t="str">
            <v>iPhone 16</v>
          </cell>
          <cell r="H617" t="str">
            <v>iPhone 16</v>
          </cell>
          <cell r="AB617">
            <v>0</v>
          </cell>
        </row>
        <row r="618">
          <cell r="D618" t="str">
            <v>150691-3199</v>
          </cell>
          <cell r="E618" t="str">
            <v>Speck iPhone 16 Presidio Perfect Clear +Cl Clear/Chrome Fini</v>
          </cell>
          <cell r="F618" t="str">
            <v>Cases iPhone</v>
          </cell>
          <cell r="G618" t="str">
            <v>iPhone 16</v>
          </cell>
          <cell r="H618" t="str">
            <v>iPhone 16</v>
          </cell>
          <cell r="K618">
            <v>4</v>
          </cell>
          <cell r="P618">
            <v>4</v>
          </cell>
          <cell r="AB618">
            <v>4</v>
          </cell>
        </row>
        <row r="619">
          <cell r="D619" t="str">
            <v>150695-3205</v>
          </cell>
          <cell r="E619" t="str">
            <v>Speck iPhone 16 CandyShell Grip + MS Black Slate</v>
          </cell>
          <cell r="F619" t="str">
            <v>Cases iPhone</v>
          </cell>
          <cell r="G619" t="str">
            <v>iPhone 16</v>
          </cell>
          <cell r="H619" t="str">
            <v>iPhone 16</v>
          </cell>
          <cell r="J619">
            <v>2</v>
          </cell>
          <cell r="N619">
            <v>4</v>
          </cell>
          <cell r="P619">
            <v>6</v>
          </cell>
          <cell r="AB619">
            <v>2</v>
          </cell>
        </row>
        <row r="620">
          <cell r="D620" t="str">
            <v>150696-5085</v>
          </cell>
          <cell r="E620" t="str">
            <v>Speck iPhone 16 Gemshell Clear/Clear</v>
          </cell>
          <cell r="F620" t="str">
            <v>Cases iPhone</v>
          </cell>
          <cell r="G620" t="str">
            <v>iPhone 16</v>
          </cell>
          <cell r="H620" t="str">
            <v>iPhone 16</v>
          </cell>
          <cell r="K620">
            <v>4</v>
          </cell>
          <cell r="P620">
            <v>4</v>
          </cell>
          <cell r="AB620">
            <v>4</v>
          </cell>
        </row>
        <row r="621">
          <cell r="D621" t="str">
            <v>150697-5085</v>
          </cell>
          <cell r="E621" t="str">
            <v>Speck iPhone 16 Gemshell Grip +Ms Clear/Clear</v>
          </cell>
          <cell r="F621" t="str">
            <v>Cases iPhone</v>
          </cell>
          <cell r="G621" t="str">
            <v>iPhone 16</v>
          </cell>
          <cell r="H621" t="str">
            <v>iPhone 16</v>
          </cell>
          <cell r="J621">
            <v>2</v>
          </cell>
          <cell r="N621">
            <v>4</v>
          </cell>
          <cell r="P621">
            <v>6</v>
          </cell>
          <cell r="AB621">
            <v>2</v>
          </cell>
        </row>
        <row r="622">
          <cell r="D622" t="str">
            <v>150698-9508</v>
          </cell>
          <cell r="E622" t="str">
            <v>Speck iPhone 16 Gemshell Clear/ Platinum Glitter</v>
          </cell>
          <cell r="F622" t="str">
            <v>Cases iPhone</v>
          </cell>
          <cell r="G622" t="str">
            <v>iPhone 16</v>
          </cell>
          <cell r="H622" t="str">
            <v>iPhone 16</v>
          </cell>
          <cell r="J622">
            <v>3</v>
          </cell>
          <cell r="P622">
            <v>3</v>
          </cell>
          <cell r="AB622">
            <v>3</v>
          </cell>
        </row>
        <row r="623">
          <cell r="D623" t="str">
            <v>150701-3205</v>
          </cell>
          <cell r="E623" t="str">
            <v>Speck iPhone 16 Pro Presidio2 Grip +Cl Black / Slate Grey /White</v>
          </cell>
          <cell r="F623" t="str">
            <v>Cases iPhone</v>
          </cell>
          <cell r="G623" t="str">
            <v>iPhone 16</v>
          </cell>
          <cell r="H623" t="str">
            <v>iPhone 16 Pro / iPhone 17</v>
          </cell>
          <cell r="K623">
            <v>4</v>
          </cell>
          <cell r="P623">
            <v>4</v>
          </cell>
          <cell r="AB623">
            <v>4</v>
          </cell>
        </row>
        <row r="624">
          <cell r="D624" t="str">
            <v>150701-3206</v>
          </cell>
          <cell r="E624" t="str">
            <v>Speck iPhone 16 Pro Presidio2 Grip +Cl Coastal Blue/Dustgrey/White</v>
          </cell>
          <cell r="F624" t="str">
            <v>Cases iPhone</v>
          </cell>
          <cell r="G624" t="str">
            <v>iPhone 16</v>
          </cell>
          <cell r="H624" t="str">
            <v>iPhone 16 Pro</v>
          </cell>
          <cell r="K624">
            <v>4</v>
          </cell>
          <cell r="P624">
            <v>4</v>
          </cell>
          <cell r="AB624">
            <v>4</v>
          </cell>
        </row>
        <row r="625">
          <cell r="D625" t="str">
            <v>150701-3249</v>
          </cell>
          <cell r="E625" t="str">
            <v>Speck iPhone 16 Pro Presidio2 Grip +Cl True Pink/Shocking Pink/White</v>
          </cell>
          <cell r="F625" t="str">
            <v>Cases iPhone</v>
          </cell>
          <cell r="G625" t="str">
            <v>iPhone 16</v>
          </cell>
          <cell r="H625" t="str">
            <v>iPhone 16 Pro / iPhone 17</v>
          </cell>
          <cell r="J625">
            <v>3</v>
          </cell>
          <cell r="P625">
            <v>3</v>
          </cell>
          <cell r="AB625">
            <v>3</v>
          </cell>
        </row>
        <row r="626">
          <cell r="D626" t="str">
            <v>150703-3199</v>
          </cell>
          <cell r="E626" t="str">
            <v>Speck iPhone 16 Pro Presidio Perfect Clear +Cl Clear/Chrome Fini</v>
          </cell>
          <cell r="F626" t="str">
            <v>Cases iPhone</v>
          </cell>
          <cell r="G626" t="str">
            <v>iPhone 16</v>
          </cell>
          <cell r="H626" t="str">
            <v>iPhone 16 Pro / iPhone 17</v>
          </cell>
          <cell r="K626">
            <v>4</v>
          </cell>
          <cell r="P626">
            <v>4</v>
          </cell>
          <cell r="AB626">
            <v>4</v>
          </cell>
        </row>
        <row r="627">
          <cell r="D627" t="str">
            <v>150703-3258</v>
          </cell>
          <cell r="E627" t="str">
            <v>Speck iPhone 16 Pro Presidio Perfect Clear Clear Frosted Black</v>
          </cell>
          <cell r="F627" t="str">
            <v>Cases iPhone</v>
          </cell>
          <cell r="G627" t="str">
            <v>iPhone 16</v>
          </cell>
          <cell r="H627" t="str">
            <v>iPhone 16 Pro / iPhone 17</v>
          </cell>
          <cell r="K627">
            <v>4</v>
          </cell>
          <cell r="P627">
            <v>4</v>
          </cell>
          <cell r="AB627">
            <v>4</v>
          </cell>
        </row>
        <row r="628">
          <cell r="D628" t="str">
            <v>150706-9221</v>
          </cell>
          <cell r="E628" t="str">
            <v>Speck iPhone 16 Pro Presidio Lux +Cl Clear/Clear /Gold Glitter?</v>
          </cell>
          <cell r="F628" t="str">
            <v>Cases iPhone</v>
          </cell>
          <cell r="G628" t="str">
            <v>iPhone 16</v>
          </cell>
          <cell r="H628" t="str">
            <v>iPhone 16 Pro / iPhone 17</v>
          </cell>
          <cell r="J628">
            <v>2</v>
          </cell>
          <cell r="P628">
            <v>2</v>
          </cell>
          <cell r="AB628">
            <v>2</v>
          </cell>
        </row>
        <row r="629">
          <cell r="D629" t="str">
            <v>150721-5085</v>
          </cell>
          <cell r="E629" t="str">
            <v>Speck iPhone 16 Plus Gemshell Grip +Ms Clear/Clear</v>
          </cell>
          <cell r="F629" t="str">
            <v>Cases iPhone</v>
          </cell>
          <cell r="G629" t="str">
            <v>iPhone 16</v>
          </cell>
          <cell r="H629" t="str">
            <v>iPhone 16 Plus</v>
          </cell>
          <cell r="K629">
            <v>4</v>
          </cell>
          <cell r="P629">
            <v>4</v>
          </cell>
          <cell r="AB629">
            <v>4</v>
          </cell>
        </row>
        <row r="630">
          <cell r="D630" t="str">
            <v>150727-3199</v>
          </cell>
          <cell r="E630" t="str">
            <v>Speck iPhone 16 Pro Max Presidio Perfect Clear +Cl Clear/Clear/Chrome Finish/Serene Silver</v>
          </cell>
          <cell r="F630" t="str">
            <v>Cases iPhone</v>
          </cell>
          <cell r="G630" t="str">
            <v>iPhone 16</v>
          </cell>
          <cell r="H630" t="str">
            <v>iPhone 16 Pro Max</v>
          </cell>
          <cell r="J630">
            <v>2</v>
          </cell>
          <cell r="P630">
            <v>2</v>
          </cell>
          <cell r="AB630">
            <v>2</v>
          </cell>
        </row>
        <row r="631">
          <cell r="D631" t="str">
            <v>150727-3258</v>
          </cell>
          <cell r="E631" t="str">
            <v>Speck iPhone 16 Pro Max Presidio Perfect Clear Clear Frosted Blk</v>
          </cell>
          <cell r="F631" t="str">
            <v>Cases iPhone</v>
          </cell>
          <cell r="G631" t="str">
            <v>iPhone 16</v>
          </cell>
          <cell r="H631" t="str">
            <v>iPhone 16 Pro Max</v>
          </cell>
          <cell r="J631">
            <v>2</v>
          </cell>
          <cell r="P631">
            <v>2</v>
          </cell>
          <cell r="AB631">
            <v>2</v>
          </cell>
        </row>
        <row r="632">
          <cell r="D632" t="str">
            <v>150765-3237</v>
          </cell>
          <cell r="E632" t="str">
            <v>Speck iPhone 16 Pro Presidio2 Lux +Ms Amazing Purple/Clear</v>
          </cell>
          <cell r="F632" t="str">
            <v>Cases iPhone</v>
          </cell>
          <cell r="G632" t="str">
            <v>iPhone 16</v>
          </cell>
          <cell r="H632" t="str">
            <v>iPhone 16 Pro / iPhone 17</v>
          </cell>
          <cell r="K632">
            <v>4</v>
          </cell>
          <cell r="P632">
            <v>4</v>
          </cell>
          <cell r="AB632">
            <v>4</v>
          </cell>
        </row>
        <row r="633">
          <cell r="D633" t="str">
            <v>150775-3237</v>
          </cell>
          <cell r="E633" t="str">
            <v>Speck iPhone 16 Pro Max Presidio2 Lux +Ms Amazing Purple/Clear</v>
          </cell>
          <cell r="F633" t="str">
            <v>Cases iPhone</v>
          </cell>
          <cell r="G633" t="str">
            <v>iPhone 16</v>
          </cell>
          <cell r="H633" t="str">
            <v>iPhone 16 Pro Max</v>
          </cell>
          <cell r="J633">
            <v>2</v>
          </cell>
          <cell r="K633">
            <v>10</v>
          </cell>
          <cell r="N633">
            <v>20</v>
          </cell>
          <cell r="P633">
            <v>32</v>
          </cell>
          <cell r="AB633">
            <v>6</v>
          </cell>
        </row>
        <row r="634">
          <cell r="D634" t="str">
            <v>150986-D143</v>
          </cell>
          <cell r="E634" t="str">
            <v>Speck Presidio2 Grip iPhone 17 Pro Max Black</v>
          </cell>
          <cell r="F634" t="str">
            <v>Cases iPhone</v>
          </cell>
          <cell r="G634" t="str">
            <v>iPhone 17</v>
          </cell>
          <cell r="H634" t="str">
            <v>iPhone 17 Pro Max</v>
          </cell>
          <cell r="J634">
            <v>3</v>
          </cell>
          <cell r="N634">
            <v>25</v>
          </cell>
          <cell r="P634">
            <v>28</v>
          </cell>
          <cell r="AB634">
            <v>3</v>
          </cell>
        </row>
        <row r="635">
          <cell r="D635" t="str">
            <v>150989-3266</v>
          </cell>
          <cell r="E635" t="str">
            <v>Speck Balance Folio iPad 11" (2022-2025) Sable/Blue Granite/Black</v>
          </cell>
          <cell r="F635" t="str">
            <v>Cases iPad</v>
          </cell>
          <cell r="G635" t="str">
            <v>iPad</v>
          </cell>
          <cell r="H635" t="str">
            <v>iPad 10th /11th - 10.9"/11" (2022-2025)</v>
          </cell>
          <cell r="J635">
            <v>2</v>
          </cell>
          <cell r="P635">
            <v>2</v>
          </cell>
          <cell r="AB635">
            <v>2</v>
          </cell>
        </row>
        <row r="636">
          <cell r="D636" t="str">
            <v>150989-3267</v>
          </cell>
          <cell r="E636" t="str">
            <v>Speck Balance Folio iPad 11" (2022-2025) Ceramic Grey/Autumn Sky/Black</v>
          </cell>
          <cell r="F636" t="str">
            <v>Cases iPad</v>
          </cell>
          <cell r="G636" t="str">
            <v>iPad</v>
          </cell>
          <cell r="H636" t="str">
            <v>iPad 10th /11th - 10.9"/11" (2022-2025)</v>
          </cell>
          <cell r="J636">
            <v>3</v>
          </cell>
          <cell r="P636">
            <v>3</v>
          </cell>
          <cell r="AB636">
            <v>3</v>
          </cell>
        </row>
        <row r="637">
          <cell r="D637" t="str">
            <v>150424-1041</v>
          </cell>
          <cell r="E637" t="str">
            <v>Speck StandyGripTM for MagSafe® Black iPhone 15 Santdy</v>
          </cell>
          <cell r="F637" t="str">
            <v>Accesories</v>
          </cell>
          <cell r="G637" t="str">
            <v>Click Lock</v>
          </cell>
          <cell r="H637" t="str">
            <v>StandyGrip</v>
          </cell>
          <cell r="K637">
            <v>2</v>
          </cell>
          <cell r="P637">
            <v>2</v>
          </cell>
          <cell r="AB637">
            <v>2</v>
          </cell>
        </row>
        <row r="638">
          <cell r="D638" t="str">
            <v>150691-3258</v>
          </cell>
          <cell r="E638" t="str">
            <v>Speck iPhone 16 Presidio® Perfect-Clear + ClickLock Clear Frosted Black</v>
          </cell>
          <cell r="F638" t="str">
            <v>Cases iPhone</v>
          </cell>
          <cell r="G638" t="str">
            <v>iPhone 16</v>
          </cell>
          <cell r="H638" t="str">
            <v>iPhone 16e,iPhone 15, iPhone 14, iPhone 13</v>
          </cell>
          <cell r="K638">
            <v>4</v>
          </cell>
          <cell r="P638">
            <v>4</v>
          </cell>
          <cell r="AB638">
            <v>4</v>
          </cell>
        </row>
        <row r="639">
          <cell r="D639" t="str">
            <v>T21-10260</v>
          </cell>
          <cell r="E639" t="str">
            <v>Tech21 EvoLite for iPhone 15 - Clear</v>
          </cell>
          <cell r="F639" t="str">
            <v>Cases iPhone</v>
          </cell>
          <cell r="G639" t="str">
            <v>iPhone 15</v>
          </cell>
          <cell r="H639" t="str">
            <v>iPhone 16e / 15 / 14 / 13</v>
          </cell>
          <cell r="K639">
            <v>4</v>
          </cell>
          <cell r="P639">
            <v>4</v>
          </cell>
        </row>
        <row r="640">
          <cell r="D640" t="str">
            <v>T21-10441</v>
          </cell>
          <cell r="E640" t="str">
            <v>Tech21 EvoLite for iPhone 15 - Lavender</v>
          </cell>
          <cell r="F640" t="str">
            <v>Cases iPhone</v>
          </cell>
          <cell r="G640" t="str">
            <v>iPhone 15</v>
          </cell>
          <cell r="H640" t="str">
            <v>iPhone 16e / 15 / 14 / 13</v>
          </cell>
          <cell r="J640">
            <v>3</v>
          </cell>
          <cell r="P640">
            <v>3</v>
          </cell>
        </row>
        <row r="641">
          <cell r="D641" t="str">
            <v>T21-10857</v>
          </cell>
          <cell r="E641" t="str">
            <v>Tech21 EvoCrystal w/MagSafe for iPhone 16  - Black</v>
          </cell>
          <cell r="F641" t="str">
            <v>Cases iPhone</v>
          </cell>
          <cell r="G641" t="str">
            <v>iPhone 16</v>
          </cell>
          <cell r="H641" t="str">
            <v>iPhone 16</v>
          </cell>
          <cell r="K641">
            <v>4</v>
          </cell>
          <cell r="P641">
            <v>4</v>
          </cell>
        </row>
        <row r="642">
          <cell r="D642" t="str">
            <v>T21-10858</v>
          </cell>
          <cell r="E642" t="str">
            <v>Tech21 EvoCrystal w/MagSafe for iPhone 16 - Blue</v>
          </cell>
          <cell r="F642" t="str">
            <v>Cases iPhone</v>
          </cell>
          <cell r="G642" t="str">
            <v>iPhone 16</v>
          </cell>
          <cell r="H642" t="str">
            <v>iPhone 16</v>
          </cell>
          <cell r="J642">
            <v>3</v>
          </cell>
          <cell r="P642">
            <v>3</v>
          </cell>
        </row>
        <row r="643">
          <cell r="D643" t="str">
            <v>T21-10976</v>
          </cell>
          <cell r="E643" t="str">
            <v>Tech21 EvoCrystal w/MagSafe for iPhone 16 Pro - Blue</v>
          </cell>
          <cell r="F643" t="str">
            <v>Cases iPhone</v>
          </cell>
          <cell r="G643" t="str">
            <v>iPhone 16</v>
          </cell>
          <cell r="H643" t="str">
            <v>iPhone 16 Pro / iPhone 17</v>
          </cell>
          <cell r="J643">
            <v>2</v>
          </cell>
          <cell r="P643">
            <v>2</v>
          </cell>
        </row>
        <row r="644">
          <cell r="D644" t="str">
            <v>T21-10989</v>
          </cell>
          <cell r="E644" t="str">
            <v>Tech21 EvoPro w/MagSafe for iPhone 16 Pro - Clear iPhone 16 Pro</v>
          </cell>
          <cell r="F644" t="str">
            <v>Cases iPhone</v>
          </cell>
          <cell r="G644" t="str">
            <v>iPhone 16</v>
          </cell>
          <cell r="H644" t="str">
            <v>iPhone 16 Pro / iPhone 17</v>
          </cell>
          <cell r="K644">
            <v>4</v>
          </cell>
          <cell r="P644">
            <v>4</v>
          </cell>
        </row>
        <row r="645">
          <cell r="D645" t="str">
            <v>T21-10992</v>
          </cell>
          <cell r="E645" t="str">
            <v>Tech21 EvoPro w/MagSafe for iPhone 16 Pro - Clear/Black</v>
          </cell>
          <cell r="F645" t="str">
            <v>Cases iPhone</v>
          </cell>
          <cell r="G645" t="str">
            <v>iPhone 16</v>
          </cell>
          <cell r="H645" t="str">
            <v>iPhone 16 Pro / iPhone 17</v>
          </cell>
          <cell r="K645">
            <v>4</v>
          </cell>
          <cell r="P645">
            <v>4</v>
          </cell>
        </row>
        <row r="646">
          <cell r="D646" t="str">
            <v>T21-11035</v>
          </cell>
          <cell r="E646" t="str">
            <v>Tech21 EvoCrystal w/MagSafe for iPhone 16 Pro Max - Blue</v>
          </cell>
          <cell r="F646" t="str">
            <v>Cases iPhone</v>
          </cell>
          <cell r="G646" t="str">
            <v>iPhone 16</v>
          </cell>
          <cell r="H646" t="str">
            <v>iPhone 16 Pro Max</v>
          </cell>
          <cell r="K646">
            <v>4</v>
          </cell>
          <cell r="P646">
            <v>4</v>
          </cell>
        </row>
        <row r="647">
          <cell r="D647" t="str">
            <v>T21-11048</v>
          </cell>
          <cell r="E647" t="str">
            <v>Tech21 EvoPro w/MagSafe for iPhone 16 Pro Max - Clear</v>
          </cell>
          <cell r="F647" t="str">
            <v>Cases iPhone</v>
          </cell>
          <cell r="G647" t="str">
            <v>iPhone 16</v>
          </cell>
          <cell r="H647" t="str">
            <v>iPhone 16 Pro Max</v>
          </cell>
          <cell r="K647">
            <v>4</v>
          </cell>
          <cell r="P647">
            <v>4</v>
          </cell>
        </row>
        <row r="648">
          <cell r="D648" t="str">
            <v>T21-11051</v>
          </cell>
          <cell r="E648" t="str">
            <v>Tech21 EvoPro w/MagSafe for iPhone 16 Pro Max - Clear/Black</v>
          </cell>
          <cell r="F648" t="str">
            <v>Cases iPhone</v>
          </cell>
          <cell r="G648" t="str">
            <v>iPhone 16</v>
          </cell>
          <cell r="H648" t="str">
            <v>iPhone 16 Pro Max</v>
          </cell>
          <cell r="J648">
            <v>2</v>
          </cell>
          <cell r="P648">
            <v>2</v>
          </cell>
        </row>
        <row r="649">
          <cell r="D649" t="str">
            <v>T21-11314</v>
          </cell>
          <cell r="E649" t="str">
            <v>Tech21 EvoClear + MS iPhone 17 iPhone 17 Air Clear</v>
          </cell>
          <cell r="F649" t="str">
            <v>Cases iPhone</v>
          </cell>
          <cell r="G649" t="str">
            <v>iPhone 17</v>
          </cell>
          <cell r="H649" t="str">
            <v>iPhone 17 Air</v>
          </cell>
          <cell r="J649">
            <v>2</v>
          </cell>
          <cell r="P649">
            <v>2</v>
          </cell>
        </row>
        <row r="650">
          <cell r="D650" t="str">
            <v>T21-11349</v>
          </cell>
          <cell r="E650" t="str">
            <v>Tech21 EvoCrystal iPhone 17 Air Iridescent</v>
          </cell>
          <cell r="F650" t="str">
            <v>Cases iPhone</v>
          </cell>
          <cell r="G650" t="str">
            <v>iPhone 17</v>
          </cell>
          <cell r="H650" t="str">
            <v>iPhone 17 Air</v>
          </cell>
          <cell r="J650">
            <v>3</v>
          </cell>
          <cell r="P650">
            <v>3</v>
          </cell>
        </row>
        <row r="651">
          <cell r="D651" t="str">
            <v>VIV-VT4KIT1WM</v>
          </cell>
          <cell r="E651" t="str">
            <v>Vivitar Mini Soporte De Pistola. Combinación, De Soporte Para Teléfono, Selfie Stick Y Tripié En Un Solo</v>
          </cell>
          <cell r="F651" t="str">
            <v>Hardware</v>
          </cell>
          <cell r="G651" t="str">
            <v>Tripod</v>
          </cell>
          <cell r="H651" t="str">
            <v>PISTOL GRIP</v>
          </cell>
          <cell r="J651">
            <v>2</v>
          </cell>
          <cell r="P651">
            <v>2</v>
          </cell>
        </row>
        <row r="652">
          <cell r="D652">
            <v>840168521821</v>
          </cell>
          <cell r="E652" t="str">
            <v>Speck Presidio2 Pro Compatible with MagSafe iPhone 17e/16e/15/14/13 - Black/Black/White</v>
          </cell>
          <cell r="F652" t="str">
            <v>Cases iPhone</v>
          </cell>
          <cell r="G652" t="str">
            <v>iPhone 15</v>
          </cell>
          <cell r="H652" t="str">
            <v>iPhone 16e / 15 / 14 / 13</v>
          </cell>
          <cell r="L652">
            <v>200</v>
          </cell>
          <cell r="P652">
            <v>200</v>
          </cell>
        </row>
        <row r="653">
          <cell r="D653">
            <v>840168540280</v>
          </cell>
          <cell r="E653" t="str">
            <v>Speck Apple iPhone 16 PRESIDIO2 PRO+MS+CL BLACK / SLATE GREY / WHITE</v>
          </cell>
          <cell r="F653" t="str">
            <v>Cases iPhone</v>
          </cell>
          <cell r="G653" t="str">
            <v>iPhone 16</v>
          </cell>
          <cell r="H653" t="str">
            <v>iPhone 16</v>
          </cell>
          <cell r="L653">
            <v>200</v>
          </cell>
          <cell r="P653">
            <v>200</v>
          </cell>
        </row>
      </sheetData>
      <sheetData sheetId="12">
        <row r="8">
          <cell r="I8">
            <v>29473</v>
          </cell>
          <cell r="J8">
            <v>23565</v>
          </cell>
          <cell r="K8">
            <v>24740</v>
          </cell>
          <cell r="L8">
            <v>24078</v>
          </cell>
          <cell r="M8">
            <v>24706</v>
          </cell>
          <cell r="N8">
            <v>25365</v>
          </cell>
          <cell r="O8">
            <v>21715</v>
          </cell>
          <cell r="P8">
            <v>173642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I9" t="str">
            <v>Month</v>
          </cell>
        </row>
        <row r="10">
          <cell r="D10" t="str">
            <v>SKU</v>
          </cell>
          <cell r="E10" t="str">
            <v>Description</v>
          </cell>
          <cell r="F10" t="str">
            <v>Category</v>
          </cell>
          <cell r="G10" t="str">
            <v>Sub Category</v>
          </cell>
          <cell r="H10" t="str">
            <v>Clase</v>
          </cell>
          <cell r="I10" t="str">
            <v>Jan</v>
          </cell>
          <cell r="J10" t="str">
            <v>Feb</v>
          </cell>
          <cell r="K10" t="str">
            <v>Mar</v>
          </cell>
          <cell r="L10" t="str">
            <v>Apr</v>
          </cell>
          <cell r="M10" t="str">
            <v>May</v>
          </cell>
          <cell r="N10" t="str">
            <v>Jun</v>
          </cell>
          <cell r="O10" t="str">
            <v>Jul</v>
          </cell>
          <cell r="P10" t="str">
            <v>Total general</v>
          </cell>
        </row>
        <row r="11">
          <cell r="D11" t="str">
            <v>NM01186885</v>
          </cell>
          <cell r="E11" t="str">
            <v>Nomad AC Adapter - 35W | Slim | Carbide</v>
          </cell>
          <cell r="F11" t="str">
            <v>Charger</v>
          </cell>
          <cell r="G11" t="str">
            <v>Wall charger</v>
          </cell>
          <cell r="H11" t="str">
            <v>35W</v>
          </cell>
          <cell r="I11">
            <v>0</v>
          </cell>
          <cell r="P11">
            <v>0</v>
          </cell>
        </row>
        <row r="12">
          <cell r="D12" t="str">
            <v>N.00732090</v>
          </cell>
          <cell r="E12" t="str">
            <v>Nomad Rugged Case - iPhone 16 Pro Max | Atlantic Blue</v>
          </cell>
          <cell r="F12" t="str">
            <v>Cases iPhone</v>
          </cell>
          <cell r="G12" t="str">
            <v>iPhone 16</v>
          </cell>
          <cell r="H12" t="str">
            <v>iPhone 16 Pro Max</v>
          </cell>
          <cell r="I12">
            <v>1</v>
          </cell>
          <cell r="P12">
            <v>1</v>
          </cell>
        </row>
        <row r="13">
          <cell r="D13" t="str">
            <v>N.00732120</v>
          </cell>
          <cell r="E13" t="str">
            <v>Nomad Rugged Case - iPhone 16 Pro Max | Desert</v>
          </cell>
          <cell r="F13" t="str">
            <v>Cases iPhone</v>
          </cell>
          <cell r="G13" t="str">
            <v>iPhone 16</v>
          </cell>
          <cell r="H13" t="str">
            <v>iPhone 16 Pro Max</v>
          </cell>
          <cell r="J13">
            <v>1</v>
          </cell>
          <cell r="P13">
            <v>1</v>
          </cell>
        </row>
        <row r="14">
          <cell r="D14" t="str">
            <v>N.00731970</v>
          </cell>
          <cell r="E14" t="str">
            <v>Nomad Rugged Case - iPhone 16 Pro | Atlantic Blue</v>
          </cell>
          <cell r="F14" t="str">
            <v>Cases iPhone</v>
          </cell>
          <cell r="G14" t="str">
            <v>iPhone 16</v>
          </cell>
          <cell r="H14" t="str">
            <v>iPhone 16 Pro / iPhone 17</v>
          </cell>
          <cell r="K14">
            <v>1</v>
          </cell>
          <cell r="P14">
            <v>1</v>
          </cell>
        </row>
        <row r="15">
          <cell r="D15" t="str">
            <v>N.00732030</v>
          </cell>
          <cell r="E15" t="str">
            <v>Nomad Modern Leather Case - iPhone 16 Pro Max | Brown | Nomad Leather</v>
          </cell>
          <cell r="F15" t="str">
            <v>Cases iPhone</v>
          </cell>
          <cell r="G15" t="str">
            <v>iPhone 16</v>
          </cell>
          <cell r="H15" t="str">
            <v>iPhone 16 Pro Max</v>
          </cell>
          <cell r="K15">
            <v>1</v>
          </cell>
          <cell r="P15">
            <v>1</v>
          </cell>
        </row>
        <row r="16">
          <cell r="D16" t="str">
            <v>N.00732060</v>
          </cell>
          <cell r="E16" t="str">
            <v xml:space="preserve">Nomad Modern Leather Case - iPhone 16 Pro Max  Black </v>
          </cell>
          <cell r="F16" t="str">
            <v>Cases iPhone</v>
          </cell>
          <cell r="G16" t="str">
            <v>iPhone 16</v>
          </cell>
          <cell r="H16" t="str">
            <v>iPhone 16 Pro Max</v>
          </cell>
          <cell r="K16">
            <v>1</v>
          </cell>
          <cell r="L16">
            <v>1</v>
          </cell>
          <cell r="P16">
            <v>2</v>
          </cell>
        </row>
        <row r="17">
          <cell r="D17" t="str">
            <v>N.00731910</v>
          </cell>
          <cell r="E17" t="str">
            <v>Nomad Modern Leather Case - iPhone 16 Pro  Brown</v>
          </cell>
          <cell r="F17" t="str">
            <v>Cases iPhone</v>
          </cell>
          <cell r="G17" t="str">
            <v>iPhone 16</v>
          </cell>
          <cell r="H17" t="str">
            <v>iPhone 16 Pro / iPhone 17</v>
          </cell>
          <cell r="N17">
            <v>2</v>
          </cell>
          <cell r="P17">
            <v>2</v>
          </cell>
        </row>
        <row r="18">
          <cell r="D18" t="str">
            <v>N.00731940</v>
          </cell>
          <cell r="E18" t="str">
            <v>Nomad Modern Leather Case - iPhone 16 Pro  Black</v>
          </cell>
          <cell r="F18" t="str">
            <v>Cases iPhone</v>
          </cell>
          <cell r="G18" t="str">
            <v>iPhone 16</v>
          </cell>
          <cell r="H18" t="str">
            <v>iPhone 16 Pro / iPhone 17</v>
          </cell>
          <cell r="M18">
            <v>1</v>
          </cell>
          <cell r="O18">
            <v>1</v>
          </cell>
          <cell r="P18">
            <v>2</v>
          </cell>
        </row>
        <row r="19">
          <cell r="D19" t="str">
            <v>N.00729900</v>
          </cell>
          <cell r="E19" t="str">
            <v>Quikcell Tempered Glass Screen Protector iPhone 15</v>
          </cell>
          <cell r="F19" t="str">
            <v>Micas</v>
          </cell>
          <cell r="G19" t="str">
            <v>iPhone 15</v>
          </cell>
          <cell r="H19" t="str">
            <v>iPhone 16e / 15 / 14 / 13</v>
          </cell>
          <cell r="I19">
            <v>11</v>
          </cell>
          <cell r="J19">
            <v>16</v>
          </cell>
          <cell r="K19">
            <v>17</v>
          </cell>
          <cell r="L19">
            <v>6</v>
          </cell>
          <cell r="M19">
            <v>13</v>
          </cell>
          <cell r="N19">
            <v>10</v>
          </cell>
          <cell r="O19">
            <v>8</v>
          </cell>
          <cell r="P19">
            <v>81</v>
          </cell>
        </row>
        <row r="20">
          <cell r="D20" t="str">
            <v>N.00729930</v>
          </cell>
          <cell r="E20" t="str">
            <v>Quikcell Tempered Glass Screen Protector iPhone 15 Plus</v>
          </cell>
          <cell r="F20" t="str">
            <v>Micas</v>
          </cell>
          <cell r="G20" t="str">
            <v>iPhone 15</v>
          </cell>
          <cell r="H20" t="str">
            <v>iPhone 15 Plus</v>
          </cell>
          <cell r="J20">
            <v>4</v>
          </cell>
          <cell r="O20">
            <v>3</v>
          </cell>
          <cell r="P20">
            <v>7</v>
          </cell>
        </row>
        <row r="21">
          <cell r="D21" t="str">
            <v>N.00732150</v>
          </cell>
          <cell r="E21" t="str">
            <v>Quikcell Tempered Glass Screen Protector for iPhone 16</v>
          </cell>
          <cell r="F21" t="str">
            <v>Micas</v>
          </cell>
          <cell r="G21" t="str">
            <v>iPhone 16</v>
          </cell>
          <cell r="H21" t="str">
            <v>iPhone 16</v>
          </cell>
          <cell r="J21">
            <v>2</v>
          </cell>
          <cell r="K21">
            <v>2</v>
          </cell>
          <cell r="L21">
            <v>4</v>
          </cell>
          <cell r="M21">
            <v>1</v>
          </cell>
          <cell r="N21">
            <v>2</v>
          </cell>
          <cell r="O21">
            <v>1</v>
          </cell>
          <cell r="P21">
            <v>12</v>
          </cell>
        </row>
        <row r="22">
          <cell r="D22" t="str">
            <v>N.00732180</v>
          </cell>
          <cell r="E22" t="str">
            <v>Quikcell Tempered Glass Screen Protector for iPhone 16 Pro</v>
          </cell>
          <cell r="F22" t="str">
            <v>Micas</v>
          </cell>
          <cell r="G22" t="str">
            <v>iPhone 16</v>
          </cell>
          <cell r="H22" t="str">
            <v>iPhone 16 Pro / iPhone 17 / 17 Pro</v>
          </cell>
          <cell r="I22">
            <v>1</v>
          </cell>
          <cell r="K22">
            <v>2</v>
          </cell>
          <cell r="M22">
            <v>0</v>
          </cell>
          <cell r="O22">
            <v>1</v>
          </cell>
          <cell r="P22">
            <v>4</v>
          </cell>
        </row>
        <row r="23">
          <cell r="D23" t="str">
            <v>N.00732210</v>
          </cell>
          <cell r="E23" t="str">
            <v>Quikcell Tempered Glass Screen Protector for iPhone 16 Pro Max</v>
          </cell>
          <cell r="F23" t="str">
            <v>Micas</v>
          </cell>
          <cell r="G23" t="str">
            <v>iPhone 16</v>
          </cell>
          <cell r="H23" t="str">
            <v>iPhone 16 Pro Max</v>
          </cell>
          <cell r="I23">
            <v>2</v>
          </cell>
          <cell r="J23">
            <v>1</v>
          </cell>
          <cell r="K23">
            <v>1</v>
          </cell>
          <cell r="N23">
            <v>1</v>
          </cell>
          <cell r="O23">
            <v>1</v>
          </cell>
          <cell r="P23">
            <v>6</v>
          </cell>
        </row>
        <row r="24">
          <cell r="D24" t="str">
            <v>N.00729720</v>
          </cell>
          <cell r="E24" t="str">
            <v>Quikcell Ultra LIQUID GLASS Screen Protector</v>
          </cell>
          <cell r="F24" t="str">
            <v>Micas</v>
          </cell>
          <cell r="G24" t="str">
            <v>UNIVERSAL</v>
          </cell>
          <cell r="H24" t="str">
            <v>Universal</v>
          </cell>
          <cell r="I24">
            <v>1252</v>
          </cell>
          <cell r="J24">
            <v>830</v>
          </cell>
          <cell r="K24">
            <v>991</v>
          </cell>
          <cell r="L24">
            <v>778</v>
          </cell>
          <cell r="M24">
            <v>813</v>
          </cell>
          <cell r="N24">
            <v>947</v>
          </cell>
          <cell r="O24">
            <v>1372</v>
          </cell>
          <cell r="P24">
            <v>6983</v>
          </cell>
        </row>
        <row r="25">
          <cell r="D25" t="str">
            <v>N.00729210</v>
          </cell>
          <cell r="E25" t="str">
            <v>Quikcell USB-C to USB-C cable 3FT-Black</v>
          </cell>
          <cell r="F25" t="str">
            <v>Cables</v>
          </cell>
          <cell r="G25" t="str">
            <v>Type C - Type C</v>
          </cell>
          <cell r="H25" t="str">
            <v>3 ft</v>
          </cell>
          <cell r="I25">
            <v>3344</v>
          </cell>
          <cell r="J25">
            <v>4637</v>
          </cell>
          <cell r="K25">
            <v>6763</v>
          </cell>
          <cell r="L25">
            <v>6873</v>
          </cell>
          <cell r="M25">
            <v>6272</v>
          </cell>
          <cell r="N25">
            <v>5948</v>
          </cell>
          <cell r="O25">
            <v>5976</v>
          </cell>
          <cell r="P25">
            <v>39813</v>
          </cell>
        </row>
        <row r="26">
          <cell r="D26" t="str">
            <v>N.00729180</v>
          </cell>
          <cell r="E26" t="str">
            <v>Quikcell USB-C to USB-C cable 6 ft</v>
          </cell>
          <cell r="F26" t="str">
            <v>Cables</v>
          </cell>
          <cell r="G26" t="str">
            <v>Type C - Type C</v>
          </cell>
          <cell r="H26" t="str">
            <v>6 ft</v>
          </cell>
          <cell r="I26">
            <v>5482</v>
          </cell>
          <cell r="J26">
            <v>3640</v>
          </cell>
          <cell r="K26">
            <v>2739</v>
          </cell>
          <cell r="L26">
            <v>2346</v>
          </cell>
          <cell r="M26">
            <v>3062</v>
          </cell>
          <cell r="N26">
            <v>4923</v>
          </cell>
          <cell r="O26">
            <v>2512</v>
          </cell>
          <cell r="P26">
            <v>24704</v>
          </cell>
        </row>
        <row r="27">
          <cell r="D27" t="str">
            <v>N.00730290</v>
          </cell>
          <cell r="E27" t="str">
            <v>Quikcell PD 25W Single USB-C Port Wall Charger</v>
          </cell>
          <cell r="F27" t="str">
            <v>Charger</v>
          </cell>
          <cell r="G27" t="str">
            <v>Wall charger</v>
          </cell>
          <cell r="H27" t="str">
            <v>25W</v>
          </cell>
          <cell r="I27">
            <v>1836</v>
          </cell>
          <cell r="J27">
            <v>2533</v>
          </cell>
          <cell r="K27">
            <v>1750</v>
          </cell>
          <cell r="L27">
            <v>1187</v>
          </cell>
          <cell r="M27">
            <v>1227</v>
          </cell>
          <cell r="N27">
            <v>1046</v>
          </cell>
          <cell r="O27">
            <v>3368</v>
          </cell>
          <cell r="P27">
            <v>12947</v>
          </cell>
        </row>
        <row r="28">
          <cell r="D28" t="str">
            <v>N.00732660</v>
          </cell>
          <cell r="E28" t="str">
            <v>Quikcell PD 25W Single USB-C Port Wall Charger White</v>
          </cell>
          <cell r="F28" t="str">
            <v>Charger</v>
          </cell>
          <cell r="G28" t="str">
            <v>Wall charger</v>
          </cell>
          <cell r="H28" t="str">
            <v>25W</v>
          </cell>
          <cell r="I28">
            <v>3508</v>
          </cell>
          <cell r="J28">
            <v>2149</v>
          </cell>
          <cell r="K28">
            <v>3299</v>
          </cell>
          <cell r="L28">
            <v>3576</v>
          </cell>
          <cell r="M28">
            <v>3785</v>
          </cell>
          <cell r="N28">
            <v>3210</v>
          </cell>
          <cell r="O28">
            <v>1020</v>
          </cell>
          <cell r="P28">
            <v>20547</v>
          </cell>
        </row>
        <row r="29">
          <cell r="D29" t="str">
            <v>N.00730260</v>
          </cell>
          <cell r="E29" t="str">
            <v>Quikcell 35W PD A+C Dual Ports Wall Charger</v>
          </cell>
          <cell r="F29" t="str">
            <v>Charger</v>
          </cell>
          <cell r="G29" t="str">
            <v>Wall charger</v>
          </cell>
          <cell r="H29" t="str">
            <v>35W</v>
          </cell>
          <cell r="I29">
            <v>2370</v>
          </cell>
          <cell r="J29">
            <v>1099</v>
          </cell>
          <cell r="K29">
            <v>667</v>
          </cell>
          <cell r="L29">
            <v>355</v>
          </cell>
          <cell r="M29">
            <v>334</v>
          </cell>
          <cell r="N29">
            <v>313</v>
          </cell>
          <cell r="O29">
            <v>247</v>
          </cell>
          <cell r="P29">
            <v>5385</v>
          </cell>
        </row>
        <row r="30">
          <cell r="D30" t="str">
            <v>N.00732690</v>
          </cell>
          <cell r="E30" t="str">
            <v>Quikcell 35W PD A+C Dual Ports Wall Charger White</v>
          </cell>
          <cell r="F30" t="str">
            <v>Charger</v>
          </cell>
          <cell r="G30" t="str">
            <v>Wall charger</v>
          </cell>
          <cell r="H30" t="str">
            <v>35W</v>
          </cell>
          <cell r="I30">
            <v>957</v>
          </cell>
          <cell r="J30">
            <v>1818</v>
          </cell>
          <cell r="K30">
            <v>1938</v>
          </cell>
          <cell r="L30">
            <v>2091</v>
          </cell>
          <cell r="M30">
            <v>2623</v>
          </cell>
          <cell r="N30">
            <v>2439</v>
          </cell>
          <cell r="O30">
            <v>2012</v>
          </cell>
          <cell r="P30">
            <v>13878</v>
          </cell>
        </row>
        <row r="31">
          <cell r="D31" t="str">
            <v>N.00730320</v>
          </cell>
          <cell r="E31" t="str">
            <v>Quikcell 37W DUAL PORT A+C CAR CHARGER - Black</v>
          </cell>
          <cell r="F31" t="str">
            <v>Charger</v>
          </cell>
          <cell r="G31" t="str">
            <v>Car Charger</v>
          </cell>
          <cell r="H31" t="str">
            <v>37W</v>
          </cell>
          <cell r="I31">
            <v>275</v>
          </cell>
          <cell r="J31">
            <v>192</v>
          </cell>
          <cell r="K31">
            <v>161</v>
          </cell>
          <cell r="L31">
            <v>161</v>
          </cell>
          <cell r="M31">
            <v>136</v>
          </cell>
          <cell r="N31">
            <v>164</v>
          </cell>
          <cell r="O31">
            <v>74</v>
          </cell>
          <cell r="P31">
            <v>1163</v>
          </cell>
        </row>
        <row r="32">
          <cell r="D32" t="str">
            <v>N.00729150</v>
          </cell>
          <cell r="E32" t="str">
            <v>Quikcell CHARGE &amp; SYNC CABLE MFi Lightning to USB-C - 6ft - Black</v>
          </cell>
          <cell r="F32" t="str">
            <v>Cables</v>
          </cell>
          <cell r="G32" t="str">
            <v>Lightning - Type C</v>
          </cell>
          <cell r="H32" t="str">
            <v>6 ft</v>
          </cell>
          <cell r="I32">
            <v>303</v>
          </cell>
          <cell r="J32">
            <v>224</v>
          </cell>
          <cell r="K32">
            <v>205</v>
          </cell>
          <cell r="L32">
            <v>164</v>
          </cell>
          <cell r="M32">
            <v>152</v>
          </cell>
          <cell r="N32">
            <v>165</v>
          </cell>
          <cell r="O32">
            <v>130</v>
          </cell>
          <cell r="P32">
            <v>1343</v>
          </cell>
        </row>
        <row r="33">
          <cell r="D33" t="str">
            <v>N.00729240</v>
          </cell>
          <cell r="E33" t="str">
            <v>Quikcell DUAL PORT WALL CHARGER 1 USB A 12W + USB C PD 20W - 32W</v>
          </cell>
          <cell r="F33" t="str">
            <v>Charger</v>
          </cell>
          <cell r="G33" t="str">
            <v>Wall charger</v>
          </cell>
          <cell r="H33" t="str">
            <v>32 W</v>
          </cell>
          <cell r="I33">
            <v>6</v>
          </cell>
          <cell r="J33">
            <v>5</v>
          </cell>
          <cell r="K33">
            <v>2</v>
          </cell>
          <cell r="L33">
            <v>2</v>
          </cell>
          <cell r="M33">
            <v>3</v>
          </cell>
          <cell r="N33">
            <v>9</v>
          </cell>
          <cell r="O33">
            <v>11</v>
          </cell>
          <cell r="P33">
            <v>38</v>
          </cell>
        </row>
        <row r="34">
          <cell r="D34" t="str">
            <v>N.00729270</v>
          </cell>
          <cell r="E34" t="str">
            <v>Quikcell PD 25W single port USB-C output</v>
          </cell>
          <cell r="F34" t="str">
            <v>Charger</v>
          </cell>
          <cell r="G34" t="str">
            <v>Wall charger</v>
          </cell>
          <cell r="H34" t="str">
            <v>25W</v>
          </cell>
          <cell r="J34">
            <v>9</v>
          </cell>
          <cell r="O34">
            <v>4</v>
          </cell>
          <cell r="P34">
            <v>13</v>
          </cell>
        </row>
        <row r="35">
          <cell r="D35" t="str">
            <v>N.00729360</v>
          </cell>
          <cell r="E35" t="str">
            <v>Quikcell iPhone 13 ICON TINT Transparent Protective Case - Smoke</v>
          </cell>
          <cell r="F35" t="str">
            <v>Cases iPhone</v>
          </cell>
          <cell r="G35" t="str">
            <v>iPhone 13</v>
          </cell>
          <cell r="H35" t="str">
            <v>iPhone 13</v>
          </cell>
          <cell r="I35">
            <v>25</v>
          </cell>
          <cell r="K35">
            <v>0</v>
          </cell>
          <cell r="P35">
            <v>25</v>
          </cell>
        </row>
        <row r="36">
          <cell r="D36" t="str">
            <v>N.00729330</v>
          </cell>
          <cell r="E36" t="str">
            <v>Quikcell iPhone 13 ICON TINT Transparent Protective Case - Ice</v>
          </cell>
          <cell r="F36" t="str">
            <v>Cases iPhone</v>
          </cell>
          <cell r="G36" t="str">
            <v>iPhone 13</v>
          </cell>
          <cell r="H36" t="str">
            <v>iPhone 13</v>
          </cell>
          <cell r="I36">
            <v>49</v>
          </cell>
          <cell r="K36">
            <v>0</v>
          </cell>
          <cell r="O36">
            <v>1</v>
          </cell>
          <cell r="P36">
            <v>50</v>
          </cell>
        </row>
        <row r="37">
          <cell r="D37" t="str">
            <v>N.00735440</v>
          </cell>
          <cell r="E37" t="str">
            <v>Quikcell CHARGE &amp; SYNC CABLE USB-C to USB-C - 3FT - White </v>
          </cell>
          <cell r="F37" t="str">
            <v>Cables</v>
          </cell>
          <cell r="G37" t="str">
            <v>Type C - Type C</v>
          </cell>
          <cell r="H37" t="str">
            <v>3 ft</v>
          </cell>
          <cell r="O37">
            <v>490</v>
          </cell>
          <cell r="P37">
            <v>490</v>
          </cell>
        </row>
        <row r="38">
          <cell r="D38" t="str">
            <v>N.00735470</v>
          </cell>
          <cell r="E38" t="str">
            <v>Quikcell CHARGE &amp; SYNC CABLE USB-C to USB-C - 6FT - White </v>
          </cell>
          <cell r="F38" t="str">
            <v>Cables</v>
          </cell>
          <cell r="G38" t="str">
            <v>Type C - Type C</v>
          </cell>
          <cell r="H38" t="str">
            <v>6 ft</v>
          </cell>
          <cell r="O38">
            <v>100</v>
          </cell>
          <cell r="P38">
            <v>100</v>
          </cell>
        </row>
        <row r="39">
          <cell r="D39" t="str">
            <v>N.00729660</v>
          </cell>
          <cell r="E39" t="str">
            <v>Speck Wallet for MagSafe® Black iPhone 15 Wallet</v>
          </cell>
          <cell r="F39" t="str">
            <v>Accesories</v>
          </cell>
          <cell r="G39" t="str">
            <v>Click Lock</v>
          </cell>
          <cell r="H39" t="str">
            <v>Wallet</v>
          </cell>
          <cell r="I39">
            <v>27</v>
          </cell>
          <cell r="J39">
            <v>14</v>
          </cell>
          <cell r="K39">
            <v>12</v>
          </cell>
          <cell r="L39">
            <v>7</v>
          </cell>
          <cell r="M39">
            <v>18</v>
          </cell>
          <cell r="N39">
            <v>10</v>
          </cell>
          <cell r="O39">
            <v>7</v>
          </cell>
          <cell r="P39">
            <v>95</v>
          </cell>
        </row>
        <row r="40">
          <cell r="D40" t="str">
            <v>N.00729600</v>
          </cell>
          <cell r="E40" t="str">
            <v>Speck Presidio® Perfect-Clear Grip Magsafe® Clicklock™ Clear/Clear/Chrome iPhone 15</v>
          </cell>
          <cell r="F40" t="str">
            <v>Cases iPhone</v>
          </cell>
          <cell r="G40" t="str">
            <v>iPhone 15</v>
          </cell>
          <cell r="H40" t="str">
            <v>iPhone 16e / 15 / 14 / 13</v>
          </cell>
          <cell r="I40">
            <v>3</v>
          </cell>
          <cell r="J40">
            <v>3</v>
          </cell>
          <cell r="K40">
            <v>4</v>
          </cell>
          <cell r="L40">
            <v>3</v>
          </cell>
          <cell r="M40">
            <v>4</v>
          </cell>
          <cell r="N40">
            <v>1</v>
          </cell>
          <cell r="O40">
            <v>1</v>
          </cell>
          <cell r="P40">
            <v>19</v>
          </cell>
        </row>
        <row r="41">
          <cell r="D41" t="str">
            <v>N.00729540</v>
          </cell>
          <cell r="E41" t="str">
            <v>Speck Presidio®2 Grip Magsafe® Clicklock™ Black / Slate Grey iPhone 15 Pro</v>
          </cell>
          <cell r="F41" t="str">
            <v>Cases iPhone</v>
          </cell>
          <cell r="G41" t="str">
            <v>iPhone 15</v>
          </cell>
          <cell r="H41" t="str">
            <v>iPhone 15 Pro</v>
          </cell>
          <cell r="I41">
            <v>8</v>
          </cell>
          <cell r="J41">
            <v>10</v>
          </cell>
          <cell r="K41">
            <v>15</v>
          </cell>
          <cell r="L41">
            <v>7</v>
          </cell>
          <cell r="M41">
            <v>8</v>
          </cell>
          <cell r="N41">
            <v>7</v>
          </cell>
          <cell r="O41">
            <v>2</v>
          </cell>
          <cell r="P41">
            <v>57</v>
          </cell>
        </row>
        <row r="42">
          <cell r="D42" t="str">
            <v>N.00729510</v>
          </cell>
          <cell r="E42" t="str">
            <v>Speck Presidio® Perfect-Clear Grip Magsafe® Clicklock™ Clear/Clear/Chrome iPhone 15 Pro</v>
          </cell>
          <cell r="F42" t="str">
            <v>Cases iPhone</v>
          </cell>
          <cell r="G42" t="str">
            <v>iPhone 15</v>
          </cell>
          <cell r="H42" t="str">
            <v>iPhone 15 Pro</v>
          </cell>
          <cell r="I42">
            <v>17</v>
          </cell>
          <cell r="J42">
            <v>11</v>
          </cell>
          <cell r="K42">
            <v>6</v>
          </cell>
          <cell r="L42">
            <v>10</v>
          </cell>
          <cell r="M42">
            <v>5</v>
          </cell>
          <cell r="N42">
            <v>8</v>
          </cell>
          <cell r="O42">
            <v>7</v>
          </cell>
          <cell r="P42">
            <v>64</v>
          </cell>
        </row>
        <row r="43">
          <cell r="D43" t="str">
            <v>N.00729480</v>
          </cell>
          <cell r="E43" t="str">
            <v>Speck Presidio®2 Grip Magsafe® Clicklock™ Black / Slate Grey iPhone 15 Pro Max</v>
          </cell>
          <cell r="F43" t="str">
            <v>Cases iPhone</v>
          </cell>
          <cell r="G43" t="str">
            <v>iPhone 15</v>
          </cell>
          <cell r="H43" t="str">
            <v>iPhone 15 Pro Max</v>
          </cell>
          <cell r="I43">
            <v>19</v>
          </cell>
          <cell r="J43">
            <v>7</v>
          </cell>
          <cell r="K43">
            <v>8</v>
          </cell>
          <cell r="L43">
            <v>17</v>
          </cell>
          <cell r="M43">
            <v>8</v>
          </cell>
          <cell r="N43">
            <v>9</v>
          </cell>
          <cell r="O43">
            <v>9</v>
          </cell>
          <cell r="P43">
            <v>77</v>
          </cell>
        </row>
        <row r="44">
          <cell r="D44" t="str">
            <v>N.00729450</v>
          </cell>
          <cell r="E44" t="str">
            <v>Speck Presidio® Perfect-Clear Grip Magsafe® Clicklock™ Clear/Clear/Chrome iPhone 15 Pro Max</v>
          </cell>
          <cell r="F44" t="str">
            <v>Cases iPhone</v>
          </cell>
          <cell r="G44" t="str">
            <v>iPhone 15</v>
          </cell>
          <cell r="H44" t="str">
            <v>iPhone 15 Pro Max</v>
          </cell>
          <cell r="I44">
            <v>15</v>
          </cell>
          <cell r="J44">
            <v>8</v>
          </cell>
          <cell r="K44">
            <v>4</v>
          </cell>
          <cell r="L44">
            <v>7</v>
          </cell>
          <cell r="M44">
            <v>5</v>
          </cell>
          <cell r="N44">
            <v>6</v>
          </cell>
          <cell r="O44">
            <v>5</v>
          </cell>
          <cell r="P44">
            <v>50</v>
          </cell>
        </row>
        <row r="45">
          <cell r="D45" t="str">
            <v>N.00729570</v>
          </cell>
          <cell r="E45" t="str">
            <v>Speck GemShell® iPhone 15</v>
          </cell>
          <cell r="F45" t="str">
            <v>Cases iPhone</v>
          </cell>
          <cell r="G45" t="str">
            <v>iPhone 15</v>
          </cell>
          <cell r="H45" t="str">
            <v>iPhone 16e / 15 / 14 / 13</v>
          </cell>
          <cell r="I45">
            <v>5</v>
          </cell>
          <cell r="J45">
            <v>1</v>
          </cell>
          <cell r="K45">
            <v>3</v>
          </cell>
          <cell r="M45">
            <v>3</v>
          </cell>
          <cell r="P45">
            <v>12</v>
          </cell>
        </row>
        <row r="46">
          <cell r="D46" t="str">
            <v>N.00729630</v>
          </cell>
          <cell r="E46" t="str">
            <v>Speck GemShell® iPhone 15 Plus</v>
          </cell>
          <cell r="F46" t="str">
            <v>Cases iPhone</v>
          </cell>
          <cell r="G46" t="str">
            <v>iPhone 15</v>
          </cell>
          <cell r="H46" t="str">
            <v>iPhone 15 Plus</v>
          </cell>
          <cell r="I46">
            <v>2</v>
          </cell>
          <cell r="J46">
            <v>1</v>
          </cell>
          <cell r="K46">
            <v>1</v>
          </cell>
          <cell r="P46">
            <v>4</v>
          </cell>
        </row>
        <row r="47">
          <cell r="D47" t="str">
            <v>N.00729960</v>
          </cell>
          <cell r="E47" t="str">
            <v>Speck Tempered Glass iPhone15 Pro</v>
          </cell>
          <cell r="F47" t="str">
            <v>Micas</v>
          </cell>
          <cell r="G47" t="str">
            <v>iPhone 15</v>
          </cell>
          <cell r="H47" t="str">
            <v>iPhone 15 Pro</v>
          </cell>
          <cell r="I47">
            <v>8</v>
          </cell>
          <cell r="J47">
            <v>8</v>
          </cell>
          <cell r="K47">
            <v>7</v>
          </cell>
          <cell r="L47">
            <v>6</v>
          </cell>
          <cell r="M47">
            <v>4</v>
          </cell>
          <cell r="N47">
            <v>6</v>
          </cell>
          <cell r="O47">
            <v>5</v>
          </cell>
          <cell r="P47">
            <v>44</v>
          </cell>
        </row>
        <row r="48">
          <cell r="D48" t="str">
            <v>N.00729990</v>
          </cell>
          <cell r="E48" t="str">
            <v>Speck Tempered Glass iPhone15 Pro Max</v>
          </cell>
          <cell r="F48" t="str">
            <v>Micas</v>
          </cell>
          <cell r="G48" t="str">
            <v>iPhone 15</v>
          </cell>
          <cell r="H48" t="str">
            <v>iPhone 15 Pro Max</v>
          </cell>
          <cell r="I48">
            <v>18</v>
          </cell>
          <cell r="J48">
            <v>4</v>
          </cell>
          <cell r="K48">
            <v>8</v>
          </cell>
          <cell r="L48">
            <v>2</v>
          </cell>
          <cell r="M48">
            <v>4</v>
          </cell>
          <cell r="N48">
            <v>3</v>
          </cell>
          <cell r="O48">
            <v>7</v>
          </cell>
          <cell r="P48">
            <v>46</v>
          </cell>
        </row>
        <row r="49">
          <cell r="D49" t="str">
            <v>N.00733500</v>
          </cell>
          <cell r="E49" t="str">
            <v>Speck iPhone 16 Presidio Perfect Clear +Cl Clear/Chrome Fini</v>
          </cell>
          <cell r="F49" t="str">
            <v>Bundle</v>
          </cell>
          <cell r="G49" t="str">
            <v>iPhone 16</v>
          </cell>
          <cell r="H49" t="str">
            <v>iPhone 16</v>
          </cell>
          <cell r="I49">
            <v>1</v>
          </cell>
          <cell r="J49">
            <v>1</v>
          </cell>
          <cell r="P49">
            <v>2</v>
          </cell>
        </row>
        <row r="50">
          <cell r="D50" t="str">
            <v>N.00733590</v>
          </cell>
          <cell r="E50" t="str">
            <v>Speck iPhone 16 Presidio Perfect Clear +Cl Clear/Chrome Fini</v>
          </cell>
          <cell r="F50" t="str">
            <v>Cases iPhone</v>
          </cell>
          <cell r="G50" t="str">
            <v>iPhone 16</v>
          </cell>
          <cell r="H50" t="str">
            <v>iPhone 16</v>
          </cell>
          <cell r="I50">
            <v>114</v>
          </cell>
          <cell r="J50">
            <v>104</v>
          </cell>
          <cell r="K50">
            <v>68</v>
          </cell>
          <cell r="L50">
            <v>55</v>
          </cell>
          <cell r="M50">
            <v>74</v>
          </cell>
          <cell r="N50">
            <v>47</v>
          </cell>
          <cell r="O50">
            <v>49</v>
          </cell>
          <cell r="P50">
            <v>511</v>
          </cell>
        </row>
        <row r="51">
          <cell r="D51" t="str">
            <v>N.00731850</v>
          </cell>
          <cell r="E51" t="str">
            <v>Speck iPhone 16 Gemshell Clear/Clear</v>
          </cell>
          <cell r="F51" t="str">
            <v>Cases iPhone</v>
          </cell>
          <cell r="G51" t="str">
            <v>iPhone 16</v>
          </cell>
          <cell r="H51" t="str">
            <v>iPhone 16</v>
          </cell>
          <cell r="I51">
            <v>1</v>
          </cell>
          <cell r="J51">
            <v>6</v>
          </cell>
          <cell r="K51">
            <v>2</v>
          </cell>
          <cell r="L51">
            <v>1</v>
          </cell>
          <cell r="M51">
            <v>5</v>
          </cell>
          <cell r="N51">
            <v>2</v>
          </cell>
          <cell r="P51">
            <v>17</v>
          </cell>
        </row>
        <row r="52">
          <cell r="D52" t="str">
            <v>N.00731880</v>
          </cell>
          <cell r="E52" t="str">
            <v>Speck iPhone 16 Gemshell Clear/ Platinum Glitter</v>
          </cell>
          <cell r="F52" t="str">
            <v>Cases iPhone</v>
          </cell>
          <cell r="G52" t="str">
            <v>iPhone 16</v>
          </cell>
          <cell r="H52" t="str">
            <v>iPhone 16</v>
          </cell>
          <cell r="I52">
            <v>6</v>
          </cell>
          <cell r="J52">
            <v>2</v>
          </cell>
          <cell r="K52">
            <v>4</v>
          </cell>
          <cell r="L52">
            <v>2</v>
          </cell>
          <cell r="M52">
            <v>7</v>
          </cell>
          <cell r="N52">
            <v>1</v>
          </cell>
          <cell r="O52">
            <v>1</v>
          </cell>
          <cell r="P52">
            <v>23</v>
          </cell>
        </row>
        <row r="53">
          <cell r="D53" t="str">
            <v>N.00731790</v>
          </cell>
          <cell r="E53" t="str">
            <v>Speck iPhone 16 Pro Presidio Perfect Clear +Cl Clear/Chrome Fini</v>
          </cell>
          <cell r="F53" t="str">
            <v>Cases iPhone</v>
          </cell>
          <cell r="G53" t="str">
            <v>iPhone 16</v>
          </cell>
          <cell r="H53" t="str">
            <v>iPhone 16 Pro / iPhone 17</v>
          </cell>
          <cell r="I53">
            <v>70</v>
          </cell>
          <cell r="J53">
            <v>60</v>
          </cell>
          <cell r="K53">
            <v>88</v>
          </cell>
          <cell r="L53">
            <v>75</v>
          </cell>
          <cell r="M53">
            <v>64</v>
          </cell>
          <cell r="N53">
            <v>69</v>
          </cell>
          <cell r="O53">
            <v>49</v>
          </cell>
          <cell r="P53">
            <v>475</v>
          </cell>
        </row>
        <row r="54">
          <cell r="D54" t="str">
            <v>N.00733530</v>
          </cell>
          <cell r="E54" t="str">
            <v>Speck iPhone 16 Pro Presidio Perfect Clear +Cl Clear/Chrome Fini</v>
          </cell>
          <cell r="F54" t="str">
            <v>Bundle</v>
          </cell>
          <cell r="G54" t="str">
            <v>iPhone 16</v>
          </cell>
          <cell r="H54" t="str">
            <v>iPhone 16 Pro / iPhone 17</v>
          </cell>
          <cell r="J54">
            <v>4</v>
          </cell>
          <cell r="M54">
            <v>0</v>
          </cell>
          <cell r="P54">
            <v>4</v>
          </cell>
        </row>
        <row r="55">
          <cell r="D55" t="str">
            <v>N.00731820</v>
          </cell>
          <cell r="E55" t="str">
            <v>Speck iPhone 16 Pro Presidio Perfect Clear Clear Frosted Black</v>
          </cell>
          <cell r="F55" t="str">
            <v>Cases iPhone</v>
          </cell>
          <cell r="G55" t="str">
            <v>iPhone 16</v>
          </cell>
          <cell r="H55" t="str">
            <v>iPhone 16 Pro / iPhone 17</v>
          </cell>
          <cell r="I55">
            <v>4</v>
          </cell>
          <cell r="J55">
            <v>2</v>
          </cell>
          <cell r="K55">
            <v>1</v>
          </cell>
          <cell r="L55">
            <v>3</v>
          </cell>
          <cell r="M55">
            <v>2</v>
          </cell>
          <cell r="N55">
            <v>4</v>
          </cell>
          <cell r="O55">
            <v>3</v>
          </cell>
          <cell r="P55">
            <v>19</v>
          </cell>
        </row>
        <row r="56">
          <cell r="D56" t="str">
            <v>N.00731760</v>
          </cell>
          <cell r="E56" t="str">
            <v>Speck iPhone 16 Pro Presidio Lux +Cl Clear/Clear /Gold Glitter?</v>
          </cell>
          <cell r="F56" t="str">
            <v>Cases iPhone</v>
          </cell>
          <cell r="G56" t="str">
            <v>iPhone 16</v>
          </cell>
          <cell r="H56" t="str">
            <v>iPhone 16 Pro / iPhone 17</v>
          </cell>
          <cell r="I56">
            <v>15</v>
          </cell>
          <cell r="J56">
            <v>7</v>
          </cell>
          <cell r="K56">
            <v>8</v>
          </cell>
          <cell r="L56">
            <v>8</v>
          </cell>
          <cell r="M56">
            <v>8</v>
          </cell>
          <cell r="N56">
            <v>5</v>
          </cell>
          <cell r="O56">
            <v>3</v>
          </cell>
          <cell r="P56">
            <v>54</v>
          </cell>
        </row>
        <row r="57">
          <cell r="D57" t="str">
            <v>N.00731700</v>
          </cell>
          <cell r="E57" t="str">
            <v>Speck iPhone 16 Pro Max Presidio Perfect Clear +Cl Clear/Clear/Chrome Finish/Serene Silver</v>
          </cell>
          <cell r="F57" t="str">
            <v>Cases iPhone</v>
          </cell>
          <cell r="G57" t="str">
            <v>iPhone 16</v>
          </cell>
          <cell r="H57" t="str">
            <v>iPhone 16 Pro Max</v>
          </cell>
          <cell r="I57">
            <v>132</v>
          </cell>
          <cell r="J57">
            <v>90</v>
          </cell>
          <cell r="K57">
            <v>76</v>
          </cell>
          <cell r="L57">
            <v>62</v>
          </cell>
          <cell r="M57">
            <v>38</v>
          </cell>
          <cell r="N57">
            <v>46</v>
          </cell>
          <cell r="O57">
            <v>52</v>
          </cell>
          <cell r="P57">
            <v>496</v>
          </cell>
        </row>
        <row r="58">
          <cell r="D58" t="str">
            <v>N.00733560</v>
          </cell>
          <cell r="E58" t="str">
            <v>Speck iPhone 16 Pro Max Presidio Perfect Clear +Cl Clear/Clear/Chrome Finish/Serene Silver</v>
          </cell>
          <cell r="F58" t="str">
            <v>Bundle</v>
          </cell>
          <cell r="G58" t="str">
            <v>iPhone 16</v>
          </cell>
          <cell r="H58" t="str">
            <v>iPhone 16 Pro Max</v>
          </cell>
          <cell r="I58">
            <v>1</v>
          </cell>
          <cell r="J58">
            <v>6</v>
          </cell>
          <cell r="M58">
            <v>0</v>
          </cell>
          <cell r="P58">
            <v>7</v>
          </cell>
        </row>
        <row r="59">
          <cell r="D59" t="str">
            <v>N.00731730</v>
          </cell>
          <cell r="E59" t="str">
            <v>Speck iPhone 16 Pro Max Presidio Perfect Clear Clear Frosted Blk</v>
          </cell>
          <cell r="F59" t="str">
            <v>Cases iPhone</v>
          </cell>
          <cell r="G59" t="str">
            <v>iPhone 16</v>
          </cell>
          <cell r="H59" t="str">
            <v>iPhone 16 Pro Max</v>
          </cell>
          <cell r="I59">
            <v>2</v>
          </cell>
          <cell r="J59">
            <v>6</v>
          </cell>
          <cell r="L59">
            <v>1</v>
          </cell>
          <cell r="O59">
            <v>2</v>
          </cell>
          <cell r="P59">
            <v>11</v>
          </cell>
        </row>
        <row r="60">
          <cell r="D60" t="str">
            <v>N.00731670</v>
          </cell>
          <cell r="E60" t="str">
            <v>Speck iPhone 16 Pro Max Presidio Lux +Cl Clear/Gold Glitter</v>
          </cell>
          <cell r="F60" t="str">
            <v>Cases iPhone</v>
          </cell>
          <cell r="G60" t="str">
            <v>iPhone 16</v>
          </cell>
          <cell r="H60" t="str">
            <v>iPhone 16 Pro Max</v>
          </cell>
          <cell r="I60">
            <v>8</v>
          </cell>
          <cell r="J60">
            <v>3</v>
          </cell>
          <cell r="K60">
            <v>2</v>
          </cell>
          <cell r="L60">
            <v>4</v>
          </cell>
          <cell r="M60">
            <v>1</v>
          </cell>
          <cell r="N60">
            <v>1</v>
          </cell>
          <cell r="O60">
            <v>1</v>
          </cell>
          <cell r="P60">
            <v>20</v>
          </cell>
        </row>
        <row r="61">
          <cell r="D61" t="str">
            <v>N.00734100</v>
          </cell>
          <cell r="E61" t="str">
            <v>Speck Presidio Perfect-Clear + MS iPhone 17 Clear</v>
          </cell>
          <cell r="F61" t="str">
            <v>Cases iPhone</v>
          </cell>
          <cell r="G61" t="str">
            <v>iPhone 17</v>
          </cell>
          <cell r="H61" t="str">
            <v>iPhone 17</v>
          </cell>
          <cell r="I61">
            <v>18</v>
          </cell>
          <cell r="J61">
            <v>5</v>
          </cell>
          <cell r="K61">
            <v>12</v>
          </cell>
          <cell r="L61">
            <v>7</v>
          </cell>
          <cell r="M61">
            <v>6</v>
          </cell>
          <cell r="N61">
            <v>2</v>
          </cell>
          <cell r="O61">
            <v>1</v>
          </cell>
          <cell r="P61">
            <v>51</v>
          </cell>
        </row>
        <row r="62">
          <cell r="D62" t="str">
            <v>N.00734220</v>
          </cell>
          <cell r="E62" t="str">
            <v>Speck Presidio2 Grip + MS iPhone 17 Black</v>
          </cell>
          <cell r="F62" t="str">
            <v>Cases iPhone</v>
          </cell>
          <cell r="G62" t="str">
            <v>iPhone 17</v>
          </cell>
          <cell r="H62" t="str">
            <v>iPhone 17</v>
          </cell>
          <cell r="M62">
            <v>0</v>
          </cell>
          <cell r="N62">
            <v>0</v>
          </cell>
          <cell r="P62">
            <v>0</v>
          </cell>
        </row>
        <row r="63">
          <cell r="D63" t="str">
            <v>N.00733980</v>
          </cell>
          <cell r="E63" t="str">
            <v>Speck iPhone 17 Presidio Lux +Ms Glitter/Gold Metallic</v>
          </cell>
          <cell r="F63" t="str">
            <v>Cases iPhone</v>
          </cell>
          <cell r="G63" t="str">
            <v>iPhone 17</v>
          </cell>
          <cell r="H63" t="str">
            <v>iPhone 17</v>
          </cell>
          <cell r="M63">
            <v>0</v>
          </cell>
          <cell r="P63">
            <v>0</v>
          </cell>
        </row>
        <row r="64">
          <cell r="D64" t="str">
            <v>N.00734160</v>
          </cell>
          <cell r="E64" t="str">
            <v>Speck Presidio Perfect-Clear  iPhone 17 Pro Clear</v>
          </cell>
          <cell r="F64" t="str">
            <v>Cases iPhone</v>
          </cell>
          <cell r="G64" t="str">
            <v>iPhone 17</v>
          </cell>
          <cell r="H64" t="str">
            <v>iPhone 17 Pro</v>
          </cell>
          <cell r="I64">
            <v>289</v>
          </cell>
          <cell r="J64">
            <v>193</v>
          </cell>
          <cell r="K64">
            <v>118</v>
          </cell>
          <cell r="L64">
            <v>96</v>
          </cell>
          <cell r="M64">
            <v>159</v>
          </cell>
          <cell r="N64">
            <v>131</v>
          </cell>
          <cell r="O64">
            <v>94</v>
          </cell>
          <cell r="P64">
            <v>1080</v>
          </cell>
        </row>
        <row r="65">
          <cell r="D65" t="str">
            <v>N.00734280</v>
          </cell>
          <cell r="E65" t="str">
            <v>Speck Presidio2 Grip + MS iPhone 17 Pro Black</v>
          </cell>
          <cell r="F65" t="str">
            <v>Cases iPhone</v>
          </cell>
          <cell r="G65" t="str">
            <v>iPhone 17</v>
          </cell>
          <cell r="H65" t="str">
            <v>iPhone 17 Pro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0</v>
          </cell>
        </row>
        <row r="66">
          <cell r="D66" t="str">
            <v>N.00734040</v>
          </cell>
          <cell r="E66" t="str">
            <v>Speck Presidio Lux iPhone 17 Pro Glitter/Gold</v>
          </cell>
          <cell r="F66" t="str">
            <v>Cases iPhone</v>
          </cell>
          <cell r="G66" t="str">
            <v>iPhone 17</v>
          </cell>
          <cell r="H66" t="str">
            <v>iPhone 17 Pro</v>
          </cell>
        </row>
        <row r="67">
          <cell r="D67" t="str">
            <v>N.00734190</v>
          </cell>
          <cell r="E67" t="str">
            <v>Speck Presidio Perfect-Clear  iPhone 17 Pro Max Clear</v>
          </cell>
          <cell r="F67" t="str">
            <v>Cases iPhone</v>
          </cell>
          <cell r="G67" t="str">
            <v>iPhone 17</v>
          </cell>
          <cell r="H67" t="str">
            <v>iPhone 17 Pro Max</v>
          </cell>
          <cell r="I67">
            <v>761</v>
          </cell>
          <cell r="J67">
            <v>444</v>
          </cell>
          <cell r="K67">
            <v>399</v>
          </cell>
          <cell r="L67">
            <v>486</v>
          </cell>
          <cell r="M67">
            <v>492</v>
          </cell>
          <cell r="N67">
            <v>459</v>
          </cell>
          <cell r="O67">
            <v>391</v>
          </cell>
          <cell r="P67">
            <v>3432</v>
          </cell>
        </row>
        <row r="68">
          <cell r="D68" t="str">
            <v>N.00734190</v>
          </cell>
          <cell r="E68" t="str">
            <v>Speck Presidio2 + MS iPhone 17 Pro Max Black/Slate Grey/White</v>
          </cell>
          <cell r="F68" t="str">
            <v>Cases iPhone</v>
          </cell>
          <cell r="G68" t="str">
            <v>iPhone 17</v>
          </cell>
          <cell r="H68" t="str">
            <v>iPhone 17 Pro Max</v>
          </cell>
          <cell r="N68">
            <v>0</v>
          </cell>
          <cell r="P68">
            <v>0</v>
          </cell>
        </row>
        <row r="69">
          <cell r="D69" t="str">
            <v>N.00734310</v>
          </cell>
          <cell r="E69" t="str">
            <v>Speck Presidio2 Grip + MS iPhone 17 Pro Max Black</v>
          </cell>
          <cell r="F69" t="str">
            <v>Cases iPhone</v>
          </cell>
          <cell r="G69" t="str">
            <v>iPhone 17</v>
          </cell>
          <cell r="H69" t="str">
            <v>iPhone 17 Pro Max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D70" t="str">
            <v>N.00734190</v>
          </cell>
          <cell r="E70" t="str">
            <v>Speck Presidio2 Grip iPhone 17 Pro Max Black</v>
          </cell>
          <cell r="F70" t="str">
            <v>Cases iPhone</v>
          </cell>
          <cell r="G70" t="str">
            <v>iPhone 17</v>
          </cell>
          <cell r="H70" t="str">
            <v>iPhone 17 Pro Max</v>
          </cell>
          <cell r="N70">
            <v>0</v>
          </cell>
          <cell r="P70">
            <v>0</v>
          </cell>
        </row>
        <row r="71">
          <cell r="D71" t="str">
            <v>N.00734070</v>
          </cell>
          <cell r="E71" t="str">
            <v>Speck Presidio Lux iPhone 17 Pro Max Glitter/Gold</v>
          </cell>
          <cell r="F71" t="str">
            <v>Cases iPhone</v>
          </cell>
          <cell r="G71" t="str">
            <v>iPhone 17</v>
          </cell>
          <cell r="H71" t="str">
            <v>iPhone 17 Pro Max</v>
          </cell>
          <cell r="J71">
            <v>3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3</v>
          </cell>
        </row>
        <row r="72">
          <cell r="D72" t="str">
            <v>N.00734190</v>
          </cell>
          <cell r="E72" t="str">
            <v>Speck Presidio Lux iPhone 17 Pro Max Glitter/Gold</v>
          </cell>
          <cell r="F72" t="str">
            <v>Cases iPhone</v>
          </cell>
          <cell r="G72" t="str">
            <v>iPhone 17</v>
          </cell>
          <cell r="H72" t="str">
            <v>iPhone 17 Pro Max</v>
          </cell>
          <cell r="N72">
            <v>0</v>
          </cell>
          <cell r="P72">
            <v>0</v>
          </cell>
        </row>
        <row r="73">
          <cell r="D73" t="str">
            <v>N.00734190</v>
          </cell>
          <cell r="E73" t="str">
            <v>Speck Presidio Perfect-Clear  iPhone 17 Pro Max Clear</v>
          </cell>
          <cell r="F73" t="str">
            <v>Cases iPhone</v>
          </cell>
          <cell r="G73" t="str">
            <v>iPhone</v>
          </cell>
          <cell r="H73" t="str">
            <v>iPhone 17 Pro Max</v>
          </cell>
          <cell r="M73">
            <v>0</v>
          </cell>
          <cell r="P73">
            <v>0</v>
          </cell>
        </row>
        <row r="74">
          <cell r="D74" t="str">
            <v>N.00734190</v>
          </cell>
          <cell r="E74" t="str">
            <v>Speck Presidio Perfect-Clear  iPhone 17 Pro Max Clear</v>
          </cell>
          <cell r="F74" t="str">
            <v>Cases iPhone</v>
          </cell>
          <cell r="G74" t="str">
            <v>iPhone 17</v>
          </cell>
          <cell r="H74" t="str">
            <v>iPhone 17 Pro Max</v>
          </cell>
          <cell r="K74">
            <v>0</v>
          </cell>
          <cell r="P74">
            <v>0</v>
          </cell>
        </row>
        <row r="75">
          <cell r="D75" t="str">
            <v>N.00731610</v>
          </cell>
          <cell r="E75" t="str">
            <v>Tech21 EvoCrystal w/MagSafe for iPhone 16  - Black</v>
          </cell>
          <cell r="F75" t="str">
            <v>Cases iPhone</v>
          </cell>
          <cell r="G75" t="str">
            <v>iPhone 16</v>
          </cell>
          <cell r="H75" t="str">
            <v>iPhone 16</v>
          </cell>
          <cell r="I75">
            <v>3</v>
          </cell>
          <cell r="J75">
            <v>1</v>
          </cell>
          <cell r="K75">
            <v>3</v>
          </cell>
          <cell r="L75">
            <v>2</v>
          </cell>
          <cell r="M75">
            <v>3</v>
          </cell>
          <cell r="N75">
            <v>1</v>
          </cell>
          <cell r="O75">
            <v>3</v>
          </cell>
          <cell r="P75">
            <v>16</v>
          </cell>
        </row>
        <row r="76">
          <cell r="D76" t="str">
            <v>N.00731640</v>
          </cell>
          <cell r="E76" t="str">
            <v>Tech21 EvoCrystal w/MagSafe for iPhone 16 - Pink</v>
          </cell>
          <cell r="F76" t="str">
            <v>Cases iPhone</v>
          </cell>
          <cell r="G76" t="str">
            <v>iPhone 16</v>
          </cell>
          <cell r="H76" t="str">
            <v>iPhone 16</v>
          </cell>
          <cell r="I76">
            <v>10</v>
          </cell>
          <cell r="J76">
            <v>3</v>
          </cell>
          <cell r="K76">
            <v>3</v>
          </cell>
          <cell r="L76">
            <v>3</v>
          </cell>
          <cell r="M76">
            <v>2</v>
          </cell>
          <cell r="N76">
            <v>4</v>
          </cell>
          <cell r="O76">
            <v>5</v>
          </cell>
          <cell r="P76">
            <v>30</v>
          </cell>
        </row>
        <row r="77">
          <cell r="D77" t="str">
            <v>N.00731580</v>
          </cell>
          <cell r="E77" t="str">
            <v>Tech21 EvoCrystal w/MagSafe for iPhone 16 Pro  - Black</v>
          </cell>
          <cell r="F77" t="str">
            <v>Cases iPhone</v>
          </cell>
          <cell r="G77" t="str">
            <v>iPhone 16</v>
          </cell>
          <cell r="H77" t="str">
            <v>iPhone 16 Pro / iPhone 17</v>
          </cell>
          <cell r="I77">
            <v>5</v>
          </cell>
          <cell r="J77">
            <v>3</v>
          </cell>
          <cell r="K77">
            <v>4</v>
          </cell>
          <cell r="L77">
            <v>1</v>
          </cell>
          <cell r="M77">
            <v>2</v>
          </cell>
          <cell r="N77">
            <v>2</v>
          </cell>
          <cell r="P77">
            <v>17</v>
          </cell>
        </row>
        <row r="78">
          <cell r="D78" t="str">
            <v>N.00731550</v>
          </cell>
          <cell r="E78" t="str">
            <v>Tech21 EvoCrystal w/MagSafe for iPhone 16 Pro  - Pink</v>
          </cell>
          <cell r="F78" t="str">
            <v>Cases iPhone</v>
          </cell>
          <cell r="G78" t="str">
            <v>iPhone 16</v>
          </cell>
          <cell r="H78" t="str">
            <v>iPhone 16 Pro / iPhone 17</v>
          </cell>
          <cell r="J78">
            <v>2</v>
          </cell>
          <cell r="O78">
            <v>1</v>
          </cell>
          <cell r="P78">
            <v>3</v>
          </cell>
        </row>
        <row r="79">
          <cell r="D79" t="str">
            <v>N.00731520</v>
          </cell>
          <cell r="E79" t="str">
            <v>Tech21 EvoCrystal w/MagSafe for iPhone 16 Pro Max - Black</v>
          </cell>
          <cell r="F79" t="str">
            <v>Cases iPhone</v>
          </cell>
          <cell r="G79" t="str">
            <v>iPhone 16</v>
          </cell>
          <cell r="H79" t="str">
            <v>iPhone 16 Pro Max</v>
          </cell>
          <cell r="I79">
            <v>1</v>
          </cell>
          <cell r="J79">
            <v>1</v>
          </cell>
          <cell r="K79">
            <v>1</v>
          </cell>
          <cell r="M79">
            <v>1</v>
          </cell>
          <cell r="O79">
            <v>1</v>
          </cell>
          <cell r="P79">
            <v>5</v>
          </cell>
        </row>
        <row r="80">
          <cell r="D80" t="str">
            <v>N.00731490</v>
          </cell>
          <cell r="E80" t="str">
            <v>Tech21 EvoCrystal w/MagSafe for iPhone 16 Pro Max - Pink</v>
          </cell>
          <cell r="F80" t="str">
            <v>Cases iPhone</v>
          </cell>
          <cell r="G80" t="str">
            <v>iPhone 16</v>
          </cell>
          <cell r="H80" t="str">
            <v>iPhone 16 Pro Max</v>
          </cell>
          <cell r="J80">
            <v>3</v>
          </cell>
          <cell r="P80">
            <v>3</v>
          </cell>
        </row>
        <row r="81">
          <cell r="D81" t="str">
            <v>N.00734190</v>
          </cell>
          <cell r="E81" t="str">
            <v>Tech21 EvoClear +MS  iPhone 17 Pro Max Clear</v>
          </cell>
          <cell r="F81" t="str">
            <v>Cases iPhone</v>
          </cell>
          <cell r="G81" t="str">
            <v>iPhone 17</v>
          </cell>
          <cell r="H81" t="str">
            <v>iPhone 17 Pro Max</v>
          </cell>
          <cell r="N81">
            <v>0</v>
          </cell>
          <cell r="P81">
            <v>0</v>
          </cell>
        </row>
        <row r="82">
          <cell r="D82">
            <v>855848007366</v>
          </cell>
          <cell r="E82" t="str">
            <v>Nomad Sport Band - 45mm | Ultra Orange</v>
          </cell>
          <cell r="F82" t="str">
            <v>Straps</v>
          </cell>
          <cell r="G82" t="str">
            <v>Apple Watch</v>
          </cell>
          <cell r="H82" t="str">
            <v>49/45/44/42 mm</v>
          </cell>
          <cell r="I82">
            <v>166</v>
          </cell>
          <cell r="J82">
            <v>106</v>
          </cell>
          <cell r="K82">
            <v>124</v>
          </cell>
          <cell r="L82">
            <v>161</v>
          </cell>
          <cell r="M82">
            <v>150</v>
          </cell>
          <cell r="N82">
            <v>151</v>
          </cell>
          <cell r="O82">
            <v>69</v>
          </cell>
          <cell r="P82">
            <v>927</v>
          </cell>
        </row>
        <row r="83">
          <cell r="D83">
            <v>856500011110</v>
          </cell>
          <cell r="E83" t="str">
            <v>Nomad Sport Band - 49/45/44/42mm White FKM V2</v>
          </cell>
          <cell r="F83" t="str">
            <v>Straps</v>
          </cell>
          <cell r="G83" t="str">
            <v>Apple Watch</v>
          </cell>
          <cell r="H83" t="str">
            <v>49/45/44/42 mm</v>
          </cell>
          <cell r="I83">
            <v>20</v>
          </cell>
          <cell r="J83">
            <v>5</v>
          </cell>
          <cell r="K83">
            <v>5</v>
          </cell>
          <cell r="L83">
            <v>3</v>
          </cell>
          <cell r="M83">
            <v>5</v>
          </cell>
          <cell r="N83">
            <v>4</v>
          </cell>
          <cell r="O83">
            <v>2</v>
          </cell>
          <cell r="P83">
            <v>44</v>
          </cell>
        </row>
        <row r="84">
          <cell r="D84">
            <v>856504011284</v>
          </cell>
          <cell r="E84" t="str">
            <v>Modern Leather Case - Airpods Pro 3 | Rustic Brown | Horween</v>
          </cell>
          <cell r="F84" t="str">
            <v>Cases Airpods</v>
          </cell>
          <cell r="G84" t="str">
            <v>Airpods</v>
          </cell>
          <cell r="H84" t="str">
            <v>Airpods Pro 3</v>
          </cell>
          <cell r="I84">
            <v>29</v>
          </cell>
          <cell r="J84">
            <v>73</v>
          </cell>
          <cell r="K84">
            <v>82</v>
          </cell>
          <cell r="L84">
            <v>98</v>
          </cell>
          <cell r="M84">
            <v>77</v>
          </cell>
          <cell r="N84">
            <v>67</v>
          </cell>
          <cell r="O84">
            <v>21</v>
          </cell>
          <cell r="P84">
            <v>447</v>
          </cell>
        </row>
        <row r="85">
          <cell r="D85">
            <v>856504011291</v>
          </cell>
          <cell r="E85" t="str">
            <v>Modern Leather Case - Airpods Pro 3 | Black | Horween</v>
          </cell>
          <cell r="F85" t="str">
            <v>Cases Airpods</v>
          </cell>
          <cell r="G85" t="str">
            <v>Airpods</v>
          </cell>
          <cell r="H85" t="str">
            <v>Airpods Pro 3</v>
          </cell>
          <cell r="I85">
            <v>40</v>
          </cell>
          <cell r="J85">
            <v>117</v>
          </cell>
          <cell r="K85">
            <v>100</v>
          </cell>
          <cell r="L85">
            <v>128</v>
          </cell>
          <cell r="M85">
            <v>85</v>
          </cell>
          <cell r="N85">
            <v>101</v>
          </cell>
          <cell r="O85">
            <v>45</v>
          </cell>
          <cell r="P85">
            <v>616</v>
          </cell>
        </row>
        <row r="86">
          <cell r="D86">
            <v>856500011332</v>
          </cell>
          <cell r="E86" t="str">
            <v>Nomad Sport Band - 45/44mm/42mm | M/L | Marine Blue | FKM | V2</v>
          </cell>
          <cell r="F86" t="str">
            <v>Straps</v>
          </cell>
          <cell r="G86" t="str">
            <v>Apple Watch</v>
          </cell>
          <cell r="H86" t="str">
            <v>49/45/44/42 mm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D87">
            <v>856500013589</v>
          </cell>
          <cell r="E87" t="str">
            <v>Nomad Rocky Point Band - 45mm | Atlantic</v>
          </cell>
          <cell r="F87" t="str">
            <v>Straps</v>
          </cell>
          <cell r="G87" t="str">
            <v>Apple Watch</v>
          </cell>
          <cell r="H87" t="str">
            <v>49/45/44 mm</v>
          </cell>
          <cell r="I87">
            <v>25</v>
          </cell>
          <cell r="J87">
            <v>8</v>
          </cell>
          <cell r="K87">
            <v>8</v>
          </cell>
          <cell r="L87">
            <v>5</v>
          </cell>
          <cell r="M87">
            <v>7</v>
          </cell>
          <cell r="N87">
            <v>8</v>
          </cell>
          <cell r="O87">
            <v>3</v>
          </cell>
          <cell r="P87">
            <v>64</v>
          </cell>
        </row>
        <row r="88">
          <cell r="D88">
            <v>856500013596</v>
          </cell>
          <cell r="E88" t="str">
            <v>Nomad Rocky Point Band - 45mm | Storm</v>
          </cell>
          <cell r="F88" t="str">
            <v>Straps</v>
          </cell>
          <cell r="G88" t="str">
            <v>Apple Watch</v>
          </cell>
          <cell r="H88" t="str">
            <v>49/45/44 mm</v>
          </cell>
          <cell r="I88">
            <v>38</v>
          </cell>
          <cell r="J88">
            <v>11</v>
          </cell>
          <cell r="K88">
            <v>5</v>
          </cell>
          <cell r="L88">
            <v>6</v>
          </cell>
          <cell r="M88">
            <v>0</v>
          </cell>
          <cell r="N88">
            <v>5</v>
          </cell>
          <cell r="O88">
            <v>2</v>
          </cell>
          <cell r="P88">
            <v>67</v>
          </cell>
        </row>
        <row r="89">
          <cell r="D89">
            <v>856500013602</v>
          </cell>
          <cell r="E89" t="str">
            <v>Nomad Rocky Point Band - 45mm | Sol</v>
          </cell>
          <cell r="F89" t="str">
            <v>Straps</v>
          </cell>
          <cell r="G89" t="str">
            <v>Apple Watch</v>
          </cell>
          <cell r="H89" t="str">
            <v>49/45/44 mm</v>
          </cell>
          <cell r="I89">
            <v>45</v>
          </cell>
          <cell r="J89">
            <v>23</v>
          </cell>
          <cell r="K89">
            <v>10</v>
          </cell>
          <cell r="L89">
            <v>9</v>
          </cell>
          <cell r="M89">
            <v>5</v>
          </cell>
          <cell r="N89">
            <v>8</v>
          </cell>
          <cell r="O89">
            <v>3</v>
          </cell>
          <cell r="P89">
            <v>103</v>
          </cell>
        </row>
        <row r="90">
          <cell r="D90">
            <v>856504014278</v>
          </cell>
          <cell r="E90" t="str">
            <v>Nomad Modern Leather Case - iPhone 17 Pro Max | Brown | Nomad Leather</v>
          </cell>
          <cell r="F90" t="str">
            <v>Cases iPhone</v>
          </cell>
          <cell r="G90" t="str">
            <v>iPhone 17</v>
          </cell>
          <cell r="H90" t="str">
            <v>iPhone 17 Pro Max</v>
          </cell>
          <cell r="I90">
            <v>263</v>
          </cell>
          <cell r="J90">
            <v>114</v>
          </cell>
          <cell r="K90">
            <v>115</v>
          </cell>
          <cell r="L90">
            <v>92</v>
          </cell>
          <cell r="M90">
            <v>64</v>
          </cell>
          <cell r="N90">
            <v>90</v>
          </cell>
          <cell r="O90">
            <v>51</v>
          </cell>
          <cell r="P90">
            <v>789</v>
          </cell>
        </row>
        <row r="91">
          <cell r="D91">
            <v>856504014285</v>
          </cell>
          <cell r="E91" t="str">
            <v>Nomad Modern Leather Case - iPhone 17 Pro Max | Black | Nomad Leather</v>
          </cell>
          <cell r="F91" t="str">
            <v>Cases iPhone</v>
          </cell>
          <cell r="G91" t="str">
            <v>iPhone 17</v>
          </cell>
          <cell r="H91" t="str">
            <v>iPhone 17 Pro Max</v>
          </cell>
          <cell r="I91">
            <v>238</v>
          </cell>
          <cell r="J91">
            <v>82</v>
          </cell>
          <cell r="K91">
            <v>87</v>
          </cell>
          <cell r="L91">
            <v>90</v>
          </cell>
          <cell r="M91">
            <v>58</v>
          </cell>
          <cell r="N91">
            <v>89</v>
          </cell>
          <cell r="O91">
            <v>50</v>
          </cell>
          <cell r="P91">
            <v>694</v>
          </cell>
        </row>
        <row r="92">
          <cell r="D92">
            <v>856504014322</v>
          </cell>
          <cell r="E92" t="str">
            <v>Nomad Modern Leather Case - iPhone 17 Pro | Brown | Nomad Leather</v>
          </cell>
          <cell r="F92" t="str">
            <v>Cases iPhone</v>
          </cell>
          <cell r="G92" t="str">
            <v>iPhone 17</v>
          </cell>
          <cell r="H92" t="str">
            <v>iPhone 17 Pro</v>
          </cell>
          <cell r="I92">
            <v>84</v>
          </cell>
          <cell r="J92">
            <v>44</v>
          </cell>
          <cell r="K92">
            <v>17</v>
          </cell>
          <cell r="L92">
            <v>16</v>
          </cell>
          <cell r="M92">
            <v>18</v>
          </cell>
          <cell r="N92">
            <v>33</v>
          </cell>
          <cell r="O92">
            <v>21</v>
          </cell>
          <cell r="P92">
            <v>233</v>
          </cell>
        </row>
        <row r="93">
          <cell r="D93">
            <v>856504014339</v>
          </cell>
          <cell r="E93" t="str">
            <v>Nomad Modern Leather Case - iPhone 17 Pro | Black | Nomad Leather</v>
          </cell>
          <cell r="F93" t="str">
            <v>Cases iPhone</v>
          </cell>
          <cell r="G93" t="str">
            <v>iPhone 17</v>
          </cell>
          <cell r="H93" t="str">
            <v>iPhone 17 Pro</v>
          </cell>
          <cell r="I93">
            <v>94</v>
          </cell>
          <cell r="J93">
            <v>47</v>
          </cell>
          <cell r="K93">
            <v>36</v>
          </cell>
          <cell r="L93">
            <v>43</v>
          </cell>
          <cell r="M93">
            <v>34</v>
          </cell>
          <cell r="N93">
            <v>40</v>
          </cell>
          <cell r="O93">
            <v>30</v>
          </cell>
          <cell r="P93">
            <v>324</v>
          </cell>
        </row>
        <row r="94">
          <cell r="D94">
            <v>856504014803</v>
          </cell>
          <cell r="E94" t="str">
            <v>Nomad Rocky Point Band - 46mm/49mm | Storm | Black Hardware</v>
          </cell>
          <cell r="F94" t="str">
            <v>Straps</v>
          </cell>
          <cell r="G94" t="str">
            <v>Apple Watch</v>
          </cell>
          <cell r="H94" t="str">
            <v>49/45/44/42 mm</v>
          </cell>
          <cell r="J94">
            <v>44</v>
          </cell>
          <cell r="K94">
            <v>79</v>
          </cell>
          <cell r="L94">
            <v>93</v>
          </cell>
          <cell r="M94">
            <v>111</v>
          </cell>
          <cell r="N94">
            <v>94</v>
          </cell>
          <cell r="O94">
            <v>51</v>
          </cell>
          <cell r="P94">
            <v>472</v>
          </cell>
        </row>
        <row r="95">
          <cell r="D95">
            <v>856504014827</v>
          </cell>
          <cell r="E95" t="str">
            <v>Nomad Rocky Point Band - 46mm/49mm | Atlantic | Black Hardware</v>
          </cell>
          <cell r="F95" t="str">
            <v>Straps</v>
          </cell>
          <cell r="G95" t="str">
            <v>Apple Watch</v>
          </cell>
          <cell r="H95" t="str">
            <v>49/45/44/42 mm</v>
          </cell>
          <cell r="J95">
            <v>24</v>
          </cell>
          <cell r="K95">
            <v>37</v>
          </cell>
          <cell r="L95">
            <v>64</v>
          </cell>
          <cell r="M95">
            <v>45</v>
          </cell>
          <cell r="N95">
            <v>50</v>
          </cell>
          <cell r="O95">
            <v>35</v>
          </cell>
          <cell r="P95">
            <v>255</v>
          </cell>
        </row>
        <row r="96">
          <cell r="D96">
            <v>856504014919</v>
          </cell>
          <cell r="E96" t="str">
            <v>Nomad Sport Band - 49/45/44mm/42mm | M/L | Naval</v>
          </cell>
          <cell r="F96" t="str">
            <v>Straps</v>
          </cell>
          <cell r="G96" t="str">
            <v>Apple Watch</v>
          </cell>
          <cell r="H96" t="str">
            <v>49/45/44/42 mm</v>
          </cell>
          <cell r="I96">
            <v>64</v>
          </cell>
          <cell r="J96">
            <v>28</v>
          </cell>
          <cell r="K96">
            <v>30</v>
          </cell>
          <cell r="L96">
            <v>63</v>
          </cell>
          <cell r="M96">
            <v>58</v>
          </cell>
          <cell r="N96">
            <v>48</v>
          </cell>
          <cell r="O96">
            <v>36</v>
          </cell>
          <cell r="P96">
            <v>327</v>
          </cell>
        </row>
        <row r="97">
          <cell r="D97">
            <v>856500016924</v>
          </cell>
          <cell r="E97" t="str">
            <v>Nomad Modern Leather Case - iPhone 16 Pro Max | Brown | Nomad Leather</v>
          </cell>
          <cell r="F97" t="str">
            <v>Cases iPhone</v>
          </cell>
          <cell r="G97" t="str">
            <v>iPhone 16</v>
          </cell>
          <cell r="H97" t="str">
            <v>iPhone 16 Pro Max</v>
          </cell>
          <cell r="I97">
            <v>16</v>
          </cell>
          <cell r="J97">
            <v>3</v>
          </cell>
          <cell r="K97">
            <v>4</v>
          </cell>
          <cell r="L97">
            <v>2</v>
          </cell>
          <cell r="M97">
            <v>1</v>
          </cell>
          <cell r="N97">
            <v>2</v>
          </cell>
          <cell r="O97">
            <v>1</v>
          </cell>
          <cell r="P97">
            <v>29</v>
          </cell>
        </row>
        <row r="98">
          <cell r="D98">
            <v>856500016931</v>
          </cell>
          <cell r="E98" t="str">
            <v xml:space="preserve">Nomad Modern Leather Case - iPhone 16 Pro Max  Black </v>
          </cell>
          <cell r="F98" t="str">
            <v>Cases iPhone</v>
          </cell>
          <cell r="G98" t="str">
            <v>iPhone 16</v>
          </cell>
          <cell r="H98" t="str">
            <v>iPhone 16 Pro Max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</row>
        <row r="99">
          <cell r="D99">
            <v>856500016962</v>
          </cell>
          <cell r="E99" t="str">
            <v>Nomad Modern Leather Case - iPhone 16 Pro  Brown</v>
          </cell>
          <cell r="F99" t="str">
            <v>Cases iPhone</v>
          </cell>
          <cell r="G99" t="str">
            <v>iPhone 16</v>
          </cell>
          <cell r="H99" t="str">
            <v>iPhone 16 Pro / iPhone 17</v>
          </cell>
          <cell r="I99">
            <v>5</v>
          </cell>
          <cell r="J99">
            <v>4</v>
          </cell>
          <cell r="K99">
            <v>0</v>
          </cell>
          <cell r="L99">
            <v>4</v>
          </cell>
          <cell r="M99">
            <v>3</v>
          </cell>
          <cell r="N99">
            <v>0</v>
          </cell>
          <cell r="O99">
            <v>1</v>
          </cell>
          <cell r="P99">
            <v>17</v>
          </cell>
        </row>
        <row r="100">
          <cell r="D100">
            <v>856500016979</v>
          </cell>
          <cell r="E100" t="str">
            <v>Nomad Modern Leather Case - iPhone 16 Pro  Black</v>
          </cell>
          <cell r="F100" t="str">
            <v>Cases iPhone</v>
          </cell>
          <cell r="G100" t="str">
            <v>iPhone 16</v>
          </cell>
          <cell r="H100" t="str">
            <v>iPhone 16 Pro / iPhone 17</v>
          </cell>
          <cell r="I100">
            <v>3</v>
          </cell>
          <cell r="J100">
            <v>4</v>
          </cell>
          <cell r="K100">
            <v>2</v>
          </cell>
          <cell r="L100">
            <v>2</v>
          </cell>
          <cell r="M100">
            <v>2</v>
          </cell>
          <cell r="N100">
            <v>1</v>
          </cell>
          <cell r="O100">
            <v>2</v>
          </cell>
          <cell r="P100">
            <v>16</v>
          </cell>
        </row>
        <row r="101">
          <cell r="D101">
            <v>856500018065</v>
          </cell>
          <cell r="E101" t="str">
            <v>Nomad Modern Leather Case - Airpods Pro (2nd gen) | Black | Nomad Leather</v>
          </cell>
          <cell r="F101" t="str">
            <v>Cases Airpods</v>
          </cell>
          <cell r="G101" t="str">
            <v>Airpods</v>
          </cell>
          <cell r="H101" t="str">
            <v>Pro 2</v>
          </cell>
          <cell r="I101">
            <v>14</v>
          </cell>
          <cell r="J101">
            <v>3</v>
          </cell>
          <cell r="K101">
            <v>1</v>
          </cell>
          <cell r="L101">
            <v>0</v>
          </cell>
          <cell r="M101">
            <v>2</v>
          </cell>
          <cell r="N101">
            <v>3</v>
          </cell>
          <cell r="O101">
            <v>0</v>
          </cell>
          <cell r="P101">
            <v>23</v>
          </cell>
        </row>
        <row r="102">
          <cell r="D102">
            <v>856500018362</v>
          </cell>
          <cell r="E102" t="str">
            <v>Nomad Modern Leather Case - Airpods Pro (2nd gen) | Brown | Nomad Leather</v>
          </cell>
          <cell r="F102" t="str">
            <v>Cases Airpods</v>
          </cell>
          <cell r="G102" t="str">
            <v>Airpods</v>
          </cell>
          <cell r="H102" t="str">
            <v>Pro 2</v>
          </cell>
          <cell r="I102">
            <v>24</v>
          </cell>
          <cell r="J102">
            <v>9</v>
          </cell>
          <cell r="K102">
            <v>8</v>
          </cell>
          <cell r="L102">
            <v>9</v>
          </cell>
          <cell r="M102">
            <v>5</v>
          </cell>
          <cell r="N102">
            <v>5</v>
          </cell>
          <cell r="O102">
            <v>3</v>
          </cell>
          <cell r="P102">
            <v>63</v>
          </cell>
        </row>
        <row r="103">
          <cell r="D103">
            <v>856500018522</v>
          </cell>
          <cell r="E103" t="str">
            <v>Nomad Sport Strap - 45/44mm/42mm | M/L | Black | FKM | V2</v>
          </cell>
          <cell r="F103" t="str">
            <v>Straps</v>
          </cell>
          <cell r="G103" t="str">
            <v>Apple Watch</v>
          </cell>
          <cell r="H103" t="str">
            <v>49/45/44/42 mm</v>
          </cell>
          <cell r="I103">
            <v>203</v>
          </cell>
          <cell r="J103">
            <v>118</v>
          </cell>
          <cell r="K103">
            <v>140</v>
          </cell>
          <cell r="L103">
            <v>137</v>
          </cell>
          <cell r="M103">
            <v>131</v>
          </cell>
          <cell r="N103">
            <v>174</v>
          </cell>
          <cell r="O103">
            <v>96</v>
          </cell>
          <cell r="P103">
            <v>999</v>
          </cell>
        </row>
        <row r="104">
          <cell r="D104">
            <v>848709047151</v>
          </cell>
          <cell r="E104" t="str">
            <v>Speck Presidio Show - Clear/Rose Gold iPhone 8</v>
          </cell>
          <cell r="F104" t="str">
            <v>Cases iPhone</v>
          </cell>
          <cell r="G104" t="str">
            <v>iPhone SE</v>
          </cell>
          <cell r="H104" t="str">
            <v>iPhone SE 2020 -2022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D105">
            <v>848709060693</v>
          </cell>
          <cell r="E105" t="str">
            <v>Speck Presidio Clear +Glitter Pnk/G iPhone SE2</v>
          </cell>
          <cell r="F105" t="str">
            <v>Cases iPhone</v>
          </cell>
          <cell r="G105" t="str">
            <v>iPhone SE</v>
          </cell>
          <cell r="H105" t="str">
            <v>iPhone SE 2020 -2022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D106">
            <v>848709060709</v>
          </cell>
          <cell r="E106" t="str">
            <v>Speck Presidio Show - Clear/Black iPhone SE2</v>
          </cell>
          <cell r="F106" t="str">
            <v>Cases iPhone</v>
          </cell>
          <cell r="G106" t="str">
            <v>iPhone SE</v>
          </cell>
          <cell r="H106" t="str">
            <v>iPhone SE 2020 -2022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D107">
            <v>848709066329</v>
          </cell>
          <cell r="E107" t="str">
            <v>Speck Presidio Pro - Black iPad Pro 11</v>
          </cell>
          <cell r="F107" t="str">
            <v>Cases iPad</v>
          </cell>
          <cell r="G107" t="str">
            <v>iPad</v>
          </cell>
          <cell r="H107" t="str">
            <v>iPad Pro 11" 2/3/4/Air 4/5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D108">
            <v>848709070913</v>
          </cell>
          <cell r="E108" t="str">
            <v>Speck Candyshell Lite - Blue iPhone SE2</v>
          </cell>
          <cell r="F108" t="str">
            <v>Cases iPhone</v>
          </cell>
          <cell r="G108" t="str">
            <v>iPhone SE</v>
          </cell>
          <cell r="H108" t="str">
            <v>iPhone SE 2020 -2022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D109">
            <v>848709070142</v>
          </cell>
          <cell r="E109" t="str">
            <v>Speck Candyshell Lite Case for iPhone 6/6s/7/8/SE 2/SE 3 - Quartz Pink</v>
          </cell>
          <cell r="F109" t="str">
            <v>Cases iPhone</v>
          </cell>
          <cell r="G109" t="str">
            <v>iPhone 6</v>
          </cell>
          <cell r="H109" t="str">
            <v>iPhone 6/6S/7/8/SE 2/SE 3 Cases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D110">
            <v>848709071354</v>
          </cell>
          <cell r="E110" t="str">
            <v>Speck Smartshell - Purple MacBook  Air 13 Rd</v>
          </cell>
          <cell r="F110" t="str">
            <v>Cases Macbook</v>
          </cell>
          <cell r="G110" t="str">
            <v>Macbook</v>
          </cell>
          <cell r="H110" t="str">
            <v>MacBook Air 13" M2 Cases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D111">
            <v>848709071484</v>
          </cell>
          <cell r="E111" t="str">
            <v>Speck Smartshell - Rose Pink MacBook  Air 13 Rd</v>
          </cell>
          <cell r="F111" t="str">
            <v>Cases Macbook</v>
          </cell>
          <cell r="G111" t="str">
            <v>Macbook</v>
          </cell>
          <cell r="H111" t="str">
            <v>MacBook Air 13" M2 Cases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D112">
            <v>848709071378</v>
          </cell>
          <cell r="E112" t="str">
            <v>Speck Smartshell - Blue MacBook  Air 13 Rd</v>
          </cell>
          <cell r="F112" t="str">
            <v>Cases Macbook</v>
          </cell>
          <cell r="G112" t="str">
            <v>Macbook</v>
          </cell>
          <cell r="H112" t="str">
            <v>MacBook Air 13" M2 Cases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D113">
            <v>848709073143</v>
          </cell>
          <cell r="E113" t="str">
            <v>Speck Transfer Pro Pocket Universal Sleeve 13"/14" - City Grey/Rose Gold Pink</v>
          </cell>
          <cell r="F113" t="str">
            <v>Cases Sleeves</v>
          </cell>
          <cell r="G113" t="str">
            <v>Sleeves</v>
          </cell>
          <cell r="H113" t="str">
            <v>13" Sleeves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1</v>
          </cell>
        </row>
        <row r="114">
          <cell r="D114">
            <v>848709087164</v>
          </cell>
          <cell r="E114" t="str">
            <v>Speck Transfer Pro Pocket Universal Sleeve 13"/14" - Sweater Grey/Coastal Blue</v>
          </cell>
          <cell r="F114" t="str">
            <v>Cases Sleeves</v>
          </cell>
          <cell r="G114" t="str">
            <v>Sleeves</v>
          </cell>
          <cell r="H114" t="str">
            <v>13" Sleeves</v>
          </cell>
          <cell r="I114">
            <v>3</v>
          </cell>
          <cell r="J114">
            <v>2</v>
          </cell>
          <cell r="K114">
            <v>6</v>
          </cell>
          <cell r="L114">
            <v>9</v>
          </cell>
          <cell r="M114">
            <v>6</v>
          </cell>
          <cell r="N114">
            <v>5</v>
          </cell>
          <cell r="O114">
            <v>3</v>
          </cell>
          <cell r="P114">
            <v>34</v>
          </cell>
        </row>
        <row r="115">
          <cell r="D115">
            <v>848709087171</v>
          </cell>
          <cell r="E115" t="str">
            <v>Speck Transfer Pro Pocket Universal Sleeve 13"/14" - Sweater Grey/Coastal Blue</v>
          </cell>
          <cell r="F115" t="str">
            <v>Cases Sleeves</v>
          </cell>
          <cell r="G115" t="str">
            <v>Sleeves</v>
          </cell>
          <cell r="H115" t="str">
            <v>13" Sleeves</v>
          </cell>
          <cell r="I115">
            <v>0</v>
          </cell>
          <cell r="J115">
            <v>1</v>
          </cell>
          <cell r="K115">
            <v>0</v>
          </cell>
          <cell r="L115">
            <v>2</v>
          </cell>
          <cell r="M115">
            <v>3</v>
          </cell>
          <cell r="N115">
            <v>2</v>
          </cell>
          <cell r="O115">
            <v>0</v>
          </cell>
          <cell r="P115">
            <v>8</v>
          </cell>
        </row>
        <row r="116">
          <cell r="D116">
            <v>848709074607</v>
          </cell>
          <cell r="E116" t="str">
            <v>Speck iPhone 11 Gemshell (Clear/Clear)</v>
          </cell>
          <cell r="F116" t="str">
            <v>Cases iPhone</v>
          </cell>
          <cell r="G116" t="str">
            <v>iPhone 11</v>
          </cell>
          <cell r="H116" t="str">
            <v>iPhone 11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D117">
            <v>848709075284</v>
          </cell>
          <cell r="E117" t="str">
            <v>Speck Presidio Pro - Pink For iPhone 11</v>
          </cell>
          <cell r="F117" t="str">
            <v>Cases iPhone</v>
          </cell>
          <cell r="G117" t="str">
            <v>iPhone 11</v>
          </cell>
          <cell r="H117" t="str">
            <v>iPhone 11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D118">
            <v>848709075420</v>
          </cell>
          <cell r="E118" t="str">
            <v>Speck Presidio Sport - Teal For iPhone 11</v>
          </cell>
          <cell r="F118" t="str">
            <v>Cases iPhone</v>
          </cell>
          <cell r="G118" t="str">
            <v>iPhone 11</v>
          </cell>
          <cell r="H118" t="str">
            <v>iPhone 11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D119">
            <v>848709080615</v>
          </cell>
          <cell r="E119" t="str">
            <v>Speck Balance Folio Case for iPad 10.2" 7/8 Gen - Black/Black</v>
          </cell>
          <cell r="F119" t="str">
            <v>Cases iPad</v>
          </cell>
          <cell r="G119" t="str">
            <v>iPad</v>
          </cell>
          <cell r="H119" t="str">
            <v>iPad 10.2"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D120">
            <v>848709080622</v>
          </cell>
          <cell r="E120" t="str">
            <v>Speck Balance Folio Case for iPad 10.2" 7/8 Gen - Stormy Gray/Charcoal Gray</v>
          </cell>
          <cell r="F120" t="str">
            <v>Cases iPad</v>
          </cell>
          <cell r="G120" t="str">
            <v>iPad</v>
          </cell>
          <cell r="H120" t="str">
            <v>iPad 10.2"</v>
          </cell>
          <cell r="I120">
            <v>0</v>
          </cell>
          <cell r="J120">
            <v>2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3</v>
          </cell>
        </row>
        <row r="121">
          <cell r="D121">
            <v>848709080639</v>
          </cell>
          <cell r="E121" t="str">
            <v>Speck Balance Folio Case for iPad 10.2" 7/8/9 Gen - Plumberry Purple/Crushed Purpl</v>
          </cell>
          <cell r="F121" t="str">
            <v>Cases iPad</v>
          </cell>
          <cell r="G121" t="str">
            <v>iPad</v>
          </cell>
          <cell r="H121" t="str">
            <v>iPad 10.2"</v>
          </cell>
          <cell r="I121">
            <v>4</v>
          </cell>
          <cell r="J121">
            <v>1</v>
          </cell>
          <cell r="K121">
            <v>0</v>
          </cell>
          <cell r="L121">
            <v>2</v>
          </cell>
          <cell r="M121">
            <v>1</v>
          </cell>
          <cell r="N121">
            <v>2</v>
          </cell>
          <cell r="O121">
            <v>0</v>
          </cell>
          <cell r="P121">
            <v>10</v>
          </cell>
        </row>
        <row r="122">
          <cell r="D122">
            <v>848709080660</v>
          </cell>
          <cell r="E122" t="str">
            <v>Speck Balance Folio Clear Case for iPad 10.2" 7/8/9 Gen - Marine Blue/Clear</v>
          </cell>
          <cell r="F122" t="str">
            <v>Cases iPad</v>
          </cell>
          <cell r="G122" t="str">
            <v>iPad</v>
          </cell>
          <cell r="H122" t="str">
            <v>iPad 10.2"</v>
          </cell>
          <cell r="I122">
            <v>0</v>
          </cell>
          <cell r="J122">
            <v>0</v>
          </cell>
          <cell r="K122">
            <v>0</v>
          </cell>
          <cell r="L122">
            <v>1</v>
          </cell>
          <cell r="M122">
            <v>0</v>
          </cell>
          <cell r="N122">
            <v>0</v>
          </cell>
          <cell r="O122">
            <v>0</v>
          </cell>
          <cell r="P122">
            <v>1</v>
          </cell>
        </row>
        <row r="123">
          <cell r="D123">
            <v>848709080691</v>
          </cell>
          <cell r="E123" t="str">
            <v>Speck Balance Folio Clear Case for iPad 10.2" 7/8/9 Gen - Rose Gold Woven Metallic</v>
          </cell>
          <cell r="F123" t="str">
            <v>Cases iPad</v>
          </cell>
          <cell r="G123" t="str">
            <v>iPad</v>
          </cell>
          <cell r="H123" t="str">
            <v>iPad 10.2"</v>
          </cell>
          <cell r="I123">
            <v>3</v>
          </cell>
          <cell r="J123">
            <v>1</v>
          </cell>
          <cell r="K123">
            <v>0</v>
          </cell>
          <cell r="L123">
            <v>0</v>
          </cell>
          <cell r="M123">
            <v>1</v>
          </cell>
          <cell r="N123">
            <v>0</v>
          </cell>
          <cell r="O123">
            <v>2</v>
          </cell>
          <cell r="P123">
            <v>7</v>
          </cell>
        </row>
        <row r="124">
          <cell r="D124">
            <v>848709098153</v>
          </cell>
          <cell r="E124" t="str">
            <v>Speck Balance Folio Clear Case for iPad 10.2" 7/8/9 Gen - Rose Gold Woven Metallic</v>
          </cell>
          <cell r="F124" t="str">
            <v>Cases iPad</v>
          </cell>
          <cell r="G124" t="str">
            <v>iPad</v>
          </cell>
          <cell r="H124" t="str">
            <v>iPad 10.2"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D125">
            <v>848709080707</v>
          </cell>
          <cell r="E125" t="str">
            <v>Speck Balance Folio Clear Case for iPad 10.2" 7/8/9 Gen - Clear/Gunmetal Grey Meta</v>
          </cell>
          <cell r="F125" t="str">
            <v>Cases iPad</v>
          </cell>
          <cell r="G125" t="str">
            <v>iPad</v>
          </cell>
          <cell r="H125" t="str">
            <v>iPad 10.2"</v>
          </cell>
          <cell r="I125">
            <v>8</v>
          </cell>
          <cell r="J125">
            <v>1</v>
          </cell>
          <cell r="K125">
            <v>2</v>
          </cell>
          <cell r="L125">
            <v>2</v>
          </cell>
          <cell r="M125">
            <v>2</v>
          </cell>
          <cell r="N125">
            <v>0</v>
          </cell>
          <cell r="O125">
            <v>1</v>
          </cell>
          <cell r="P125">
            <v>16</v>
          </cell>
        </row>
        <row r="126">
          <cell r="D126">
            <v>848709082862</v>
          </cell>
          <cell r="E126" t="str">
            <v>Speck Presidio 2 Pro Case - Blue iPhone SE2</v>
          </cell>
          <cell r="F126" t="str">
            <v>Cases iPhone</v>
          </cell>
          <cell r="G126" t="str">
            <v>iPhone SE</v>
          </cell>
          <cell r="H126" t="str">
            <v>iPhone SE 2020 -2022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D127">
            <v>848709082893</v>
          </cell>
          <cell r="E127" t="str">
            <v>Speck Presidio 2 Pro Case - Purple iPhone hone SE2</v>
          </cell>
          <cell r="F127" t="str">
            <v>Cases iPhone</v>
          </cell>
          <cell r="G127" t="str">
            <v>iPhone SE</v>
          </cell>
          <cell r="H127" t="str">
            <v>iPhone SE 2020 -2022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D128">
            <v>848709082916</v>
          </cell>
          <cell r="E128" t="str">
            <v>Speck Presidio 2 Pro Case - Black iPhone hone SE2</v>
          </cell>
          <cell r="F128" t="str">
            <v>Cases iPhone</v>
          </cell>
          <cell r="G128" t="str">
            <v>iPhone SE</v>
          </cell>
          <cell r="H128" t="str">
            <v>iPhone SE 2020 -2022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D129">
            <v>848709082992</v>
          </cell>
          <cell r="E129" t="str">
            <v>Speck Presidio Perfect Clear Clear iPhone SE2</v>
          </cell>
          <cell r="F129" t="str">
            <v>Cases iPhone</v>
          </cell>
          <cell r="G129" t="str">
            <v>iPhone SE</v>
          </cell>
          <cell r="H129" t="str">
            <v>iPhone SE 2020 -2022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D130">
            <v>848709086112</v>
          </cell>
          <cell r="E130" t="str">
            <v>Speck Presidio2 GriPhone  - Blue/Black iPhone 11</v>
          </cell>
          <cell r="F130" t="str">
            <v>Cases iPhone</v>
          </cell>
          <cell r="G130" t="str">
            <v>iPhone 11</v>
          </cell>
          <cell r="H130" t="str">
            <v>iPhone 11</v>
          </cell>
          <cell r="I130">
            <v>0</v>
          </cell>
          <cell r="J130">
            <v>0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1</v>
          </cell>
        </row>
        <row r="131">
          <cell r="D131">
            <v>848709086174</v>
          </cell>
          <cell r="E131" t="str">
            <v>Speck Presidio Perfect Clear Case for Iphone 11- Clear</v>
          </cell>
          <cell r="F131" t="str">
            <v>Cases iPhone</v>
          </cell>
          <cell r="G131" t="str">
            <v>iPhone 11</v>
          </cell>
          <cell r="H131" t="str">
            <v>iPhone 11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D132">
            <v>848709086235</v>
          </cell>
          <cell r="E132" t="str">
            <v>Speck iPhone  11 New Clear Grip (Clear/Clear)</v>
          </cell>
          <cell r="F132" t="str">
            <v>Cases iPhone</v>
          </cell>
          <cell r="G132" t="str">
            <v>iPhone 11</v>
          </cell>
          <cell r="H132" t="str">
            <v>iPhone 11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D133">
            <v>848709087416</v>
          </cell>
          <cell r="E133" t="str">
            <v>Speck (Apple Excsluive) Presidio Perfect Clear with Grips for iPhone 7/8/SE 2/SE 3 - Bella Pink</v>
          </cell>
          <cell r="F133" t="str">
            <v>Cases iPhone</v>
          </cell>
          <cell r="G133" t="str">
            <v>iPhone 7</v>
          </cell>
          <cell r="H133" t="str">
            <v>iPhone 7/8/SE 2/SE 3 Cases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D134">
            <v>848709089946</v>
          </cell>
          <cell r="E134" t="str">
            <v>Speck Smartshell - Swell Blue Mb Pro 16</v>
          </cell>
          <cell r="F134" t="str">
            <v>Cases Macbook</v>
          </cell>
          <cell r="G134" t="str">
            <v>Macbook</v>
          </cell>
          <cell r="H134" t="str">
            <v>MacBook Pro 16" M1/M2 Cases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2</v>
          </cell>
          <cell r="P134">
            <v>8</v>
          </cell>
        </row>
        <row r="135">
          <cell r="D135">
            <v>848709088444</v>
          </cell>
          <cell r="E135" t="str">
            <v>Speck iPhone 12/12 Pro Candyshell Pro (Black/Black)</v>
          </cell>
          <cell r="F135" t="str">
            <v>Cases iPhone</v>
          </cell>
          <cell r="G135" t="str">
            <v>iPhone 12</v>
          </cell>
          <cell r="H135" t="str">
            <v>iPhone 12 / 12 Pro</v>
          </cell>
          <cell r="I135">
            <v>2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3</v>
          </cell>
        </row>
        <row r="136">
          <cell r="D136">
            <v>840168527427</v>
          </cell>
          <cell r="E136" t="str">
            <v>Speck iPhone  12/12 Pro Gemshell (Clear/Black)</v>
          </cell>
          <cell r="F136" t="str">
            <v>Cases iPhone</v>
          </cell>
          <cell r="G136" t="str">
            <v>iPhone 12</v>
          </cell>
          <cell r="H136" t="str">
            <v>iPhone 12 / 12 Pro</v>
          </cell>
          <cell r="I136">
            <v>0</v>
          </cell>
          <cell r="J136">
            <v>0</v>
          </cell>
          <cell r="K136">
            <v>1</v>
          </cell>
          <cell r="L136">
            <v>2</v>
          </cell>
          <cell r="M136">
            <v>0</v>
          </cell>
          <cell r="N136">
            <v>0</v>
          </cell>
          <cell r="O136">
            <v>0</v>
          </cell>
          <cell r="P136">
            <v>3</v>
          </cell>
        </row>
        <row r="137">
          <cell r="D137">
            <v>848709088680</v>
          </cell>
          <cell r="E137" t="str">
            <v>Speck iPhone  12/12 Pro *Gemshell Grip (Clear/Clear)</v>
          </cell>
          <cell r="F137" t="str">
            <v>Cases iPhone</v>
          </cell>
          <cell r="G137" t="str">
            <v>iPhone 12</v>
          </cell>
          <cell r="H137" t="str">
            <v>iPhone 12 / 12 Pro</v>
          </cell>
          <cell r="I137">
            <v>2</v>
          </cell>
          <cell r="J137">
            <v>2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4</v>
          </cell>
        </row>
        <row r="138">
          <cell r="D138">
            <v>848709089199</v>
          </cell>
          <cell r="E138" t="str">
            <v>Speck iPhone  11/XR *New Candyshell (Black/Black)</v>
          </cell>
          <cell r="F138" t="str">
            <v>Cases iPhone</v>
          </cell>
          <cell r="G138" t="str">
            <v>iPhone 11</v>
          </cell>
          <cell r="H138" t="str">
            <v>iPhone 11</v>
          </cell>
          <cell r="I138">
            <v>1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</row>
        <row r="139">
          <cell r="D139">
            <v>848709091161</v>
          </cell>
          <cell r="E139" t="str">
            <v>Speck Presidio2 Pro Case for iPhone 12/12 Pro - Coastal Blue/Black/Stormblue</v>
          </cell>
          <cell r="F139" t="str">
            <v>Cases iPhone</v>
          </cell>
          <cell r="G139" t="str">
            <v>iPhone 12/12 Pro</v>
          </cell>
          <cell r="H139" t="str">
            <v>iPhone 12/12 Pro Cases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D140">
            <v>848709091185</v>
          </cell>
          <cell r="E140" t="str">
            <v>Speck Presidio2 Pro Case for iPhone 12/12 Pro - Lush Burgundy/Azalea Burgundy/Pink</v>
          </cell>
          <cell r="F140" t="str">
            <v>Cases iPhone</v>
          </cell>
          <cell r="G140" t="str">
            <v>iPhone 12</v>
          </cell>
          <cell r="H140" t="str">
            <v xml:space="preserve">iPhone 12/12 Pro </v>
          </cell>
          <cell r="I140">
            <v>0</v>
          </cell>
          <cell r="J140">
            <v>0</v>
          </cell>
          <cell r="K140">
            <v>1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1</v>
          </cell>
        </row>
        <row r="141">
          <cell r="D141">
            <v>848709091239</v>
          </cell>
          <cell r="E141" t="str">
            <v>Speck Presidio 2 Pro - Black iPhone 12 Pro</v>
          </cell>
          <cell r="F141" t="str">
            <v>Cases iPhone</v>
          </cell>
          <cell r="G141" t="str">
            <v>iPhone 12</v>
          </cell>
          <cell r="H141" t="str">
            <v>iPhone 12 / 12 Pro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D142">
            <v>848709091345</v>
          </cell>
          <cell r="E142" t="str">
            <v>Speck Presidio Perfect Clear Case for iPhone 12/12 Pro - Clear/Clear</v>
          </cell>
          <cell r="F142" t="str">
            <v>Cases iPhone</v>
          </cell>
          <cell r="G142" t="str">
            <v>iPhone 12</v>
          </cell>
          <cell r="H142" t="str">
            <v xml:space="preserve">iPhone 12/12 Pro 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D143">
            <v>848709096760</v>
          </cell>
          <cell r="E143" t="str">
            <v>Speck Presidio Perfect Clear Geometry for iPhone 12/12 Pro - Clear/Black</v>
          </cell>
          <cell r="F143" t="str">
            <v>Cases iPhone</v>
          </cell>
          <cell r="G143" t="str">
            <v>iPhone 12</v>
          </cell>
          <cell r="H143" t="str">
            <v xml:space="preserve">iPhone 12/12 Pro 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D144">
            <v>848709091734</v>
          </cell>
          <cell r="E144" t="str">
            <v>Speck Presidio Perfect Clear Om Rse 12Pro</v>
          </cell>
          <cell r="F144" t="str">
            <v>Cases iPhone</v>
          </cell>
          <cell r="G144" t="str">
            <v>iPhone 12</v>
          </cell>
          <cell r="H144" t="str">
            <v>iPhone 12 / 12 Pro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D145">
            <v>848709095848</v>
          </cell>
          <cell r="E145" t="str">
            <v>Speck Smartshell Onyx Black MacBook Air 13 Retina Display 2020</v>
          </cell>
          <cell r="F145" t="str">
            <v>Cases Macbook</v>
          </cell>
          <cell r="G145" t="str">
            <v>Macbook</v>
          </cell>
          <cell r="H145" t="str">
            <v>MacBook Air 13" M2 Cases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D146">
            <v>848709095855</v>
          </cell>
          <cell r="E146" t="str">
            <v>Speck Smartshell Case for Macbook Air 13" Retina 2020 - Clear</v>
          </cell>
          <cell r="F146" t="str">
            <v>Cases Macbook</v>
          </cell>
          <cell r="G146" t="str">
            <v>Macbook</v>
          </cell>
          <cell r="H146" t="str">
            <v>MacBook Air 13" M1 Cases</v>
          </cell>
          <cell r="I146">
            <v>1</v>
          </cell>
          <cell r="J146">
            <v>0</v>
          </cell>
          <cell r="K146">
            <v>1</v>
          </cell>
          <cell r="L146">
            <v>1</v>
          </cell>
          <cell r="M146">
            <v>0</v>
          </cell>
          <cell r="N146">
            <v>0</v>
          </cell>
          <cell r="O146">
            <v>0</v>
          </cell>
          <cell r="P146">
            <v>3</v>
          </cell>
        </row>
        <row r="147">
          <cell r="D147">
            <v>848709096098</v>
          </cell>
          <cell r="E147" t="str">
            <v>Speck Balance Folio for iPad Air 10.9"/Pro 11" - Black/Black</v>
          </cell>
          <cell r="F147" t="str">
            <v>Cases iPad</v>
          </cell>
          <cell r="G147" t="str">
            <v>iPad</v>
          </cell>
          <cell r="H147" t="str">
            <v>iPad Pro 11" 2/3/4/Air 4/5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D148">
            <v>848709096111</v>
          </cell>
          <cell r="E148" t="str">
            <v>Speck Balance Folio for iPad Air 10.9"/Pro 11" - Arcadia Navy/Moody Grey</v>
          </cell>
          <cell r="F148" t="str">
            <v>Cases iPad</v>
          </cell>
          <cell r="G148" t="str">
            <v>iPad</v>
          </cell>
          <cell r="H148" t="str">
            <v>iPad Pro 11" 2/3/4/Air 4/5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D149">
            <v>848709096296</v>
          </cell>
          <cell r="E149" t="str">
            <v>Speck Balance Folio Case with Microban for iPad 10.2" 7/8/9 Gen - Black/Black</v>
          </cell>
          <cell r="F149" t="str">
            <v>Cases iPad</v>
          </cell>
          <cell r="G149" t="str">
            <v>iPad</v>
          </cell>
          <cell r="H149" t="str">
            <v>iPad 10.2"</v>
          </cell>
          <cell r="I149">
            <v>5</v>
          </cell>
          <cell r="J149">
            <v>0</v>
          </cell>
          <cell r="K149">
            <v>2</v>
          </cell>
          <cell r="L149">
            <v>0</v>
          </cell>
          <cell r="M149">
            <v>1</v>
          </cell>
          <cell r="N149">
            <v>2</v>
          </cell>
          <cell r="O149">
            <v>2</v>
          </cell>
          <cell r="P149">
            <v>12</v>
          </cell>
        </row>
        <row r="150">
          <cell r="D150">
            <v>848709096487</v>
          </cell>
          <cell r="E150" t="str">
            <v>Speck Case-E Run for iPad 10.2" 7/8 Gen - Vibe Violet/Flux Orange</v>
          </cell>
          <cell r="F150" t="str">
            <v>Cases iPad</v>
          </cell>
          <cell r="G150" t="str">
            <v>iPad</v>
          </cell>
          <cell r="H150" t="str">
            <v>iPad 10.2"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D151">
            <v>848709096494</v>
          </cell>
          <cell r="E151" t="str">
            <v>Speck Case-E Run for iPad 10.2" 7/8/9 Gen - Charge Blue/Brave Blue</v>
          </cell>
          <cell r="F151" t="str">
            <v>Cases iPad</v>
          </cell>
          <cell r="G151" t="str">
            <v>iPad</v>
          </cell>
          <cell r="H151" t="str">
            <v>iPad 10.2"</v>
          </cell>
          <cell r="I151">
            <v>3</v>
          </cell>
          <cell r="J151">
            <v>1</v>
          </cell>
          <cell r="K151">
            <v>1</v>
          </cell>
          <cell r="L151">
            <v>1</v>
          </cell>
          <cell r="M151">
            <v>0</v>
          </cell>
          <cell r="N151">
            <v>1</v>
          </cell>
          <cell r="O151">
            <v>0</v>
          </cell>
          <cell r="P151">
            <v>7</v>
          </cell>
        </row>
        <row r="152">
          <cell r="D152">
            <v>848709097910</v>
          </cell>
          <cell r="E152" t="str">
            <v>Speck Smartshell Case Swell Blue MacBook Pro 13</v>
          </cell>
          <cell r="F152" t="str">
            <v>Cases Macbook</v>
          </cell>
          <cell r="G152" t="str">
            <v>Macbook</v>
          </cell>
          <cell r="H152" t="str">
            <v>MacBook Pro 13" M1/M2 Cases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0</v>
          </cell>
          <cell r="N152">
            <v>0</v>
          </cell>
          <cell r="O152">
            <v>0</v>
          </cell>
          <cell r="P152">
            <v>1</v>
          </cell>
        </row>
        <row r="153">
          <cell r="D153">
            <v>848709097934</v>
          </cell>
          <cell r="E153" t="str">
            <v>Speck Smartshell Case Crystal Pink MacBook Pro  13</v>
          </cell>
          <cell r="F153" t="str">
            <v>Cases Macbook</v>
          </cell>
          <cell r="G153" t="str">
            <v>Macbook</v>
          </cell>
          <cell r="H153" t="str">
            <v>MacBook Pro 13" M1/M2 Cases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D154">
            <v>848709097941</v>
          </cell>
          <cell r="E154" t="str">
            <v>Speck Smartshell Case for Macbook Air 13" Retina M1 2020 - Swell Blue</v>
          </cell>
          <cell r="F154" t="str">
            <v>Cases Macbook</v>
          </cell>
          <cell r="G154" t="str">
            <v>Macbook</v>
          </cell>
          <cell r="H154" t="str">
            <v>MacBook Air 13" M1 Cases</v>
          </cell>
          <cell r="I154">
            <v>1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</v>
          </cell>
        </row>
        <row r="155">
          <cell r="D155">
            <v>840168501038</v>
          </cell>
          <cell r="E155" t="str">
            <v>Speck Balance Folio with Microban for iPad Pro 12.9" 4/M1 - Black</v>
          </cell>
          <cell r="F155" t="str">
            <v>Cases iPad</v>
          </cell>
          <cell r="G155" t="str">
            <v>iPad</v>
          </cell>
          <cell r="H155" t="str">
            <v>iPad Pro 12.9" 4/5 Cases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D156">
            <v>840168501045</v>
          </cell>
          <cell r="E156" t="str">
            <v>Speck Balance Folio with Microban for iPad Pro 12.9" 4/M1 - Stormy Grey/Charcoal</v>
          </cell>
          <cell r="F156" t="str">
            <v>Cases iPad</v>
          </cell>
          <cell r="G156" t="str">
            <v>iPad</v>
          </cell>
          <cell r="H156" t="str">
            <v>iPad Pro 12.9" 4/5 Cases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D157">
            <v>840168501106</v>
          </cell>
          <cell r="E157" t="str">
            <v>Speck Balance Folio Case with Microban for iPad Pro 11" M1/Air 10.9" - Black</v>
          </cell>
          <cell r="F157" t="str">
            <v>Cases iPad</v>
          </cell>
          <cell r="G157" t="str">
            <v>iPad</v>
          </cell>
          <cell r="H157" t="str">
            <v>iPad Pro 11" 2/3/4/Air 4/5</v>
          </cell>
          <cell r="I157">
            <v>75</v>
          </cell>
          <cell r="J157">
            <v>42</v>
          </cell>
          <cell r="K157">
            <v>26</v>
          </cell>
          <cell r="L157">
            <v>21</v>
          </cell>
          <cell r="M157">
            <v>24</v>
          </cell>
          <cell r="N157">
            <v>28</v>
          </cell>
          <cell r="O157">
            <v>24</v>
          </cell>
          <cell r="P157">
            <v>240</v>
          </cell>
        </row>
        <row r="158">
          <cell r="D158">
            <v>840168501335</v>
          </cell>
          <cell r="E158" t="str">
            <v>Speck Balance Folio for iPad Air 10.9"/Pro 11" - Plumberry Purple/Crushed Purple/C</v>
          </cell>
          <cell r="F158" t="str">
            <v>Cases iPad</v>
          </cell>
          <cell r="G158" t="str">
            <v>iPad</v>
          </cell>
          <cell r="H158" t="str">
            <v>iPad Pro 11" 2/3/4/Air 4/5</v>
          </cell>
          <cell r="I158">
            <v>113</v>
          </cell>
          <cell r="J158">
            <v>66</v>
          </cell>
          <cell r="K158">
            <v>57</v>
          </cell>
          <cell r="L158">
            <v>52</v>
          </cell>
          <cell r="M158">
            <v>53</v>
          </cell>
          <cell r="N158">
            <v>33</v>
          </cell>
          <cell r="O158">
            <v>14</v>
          </cell>
          <cell r="P158">
            <v>388</v>
          </cell>
        </row>
        <row r="159">
          <cell r="D159">
            <v>840168501328</v>
          </cell>
          <cell r="E159" t="str">
            <v>Speck Balance Folio iPad Pro 11/Air 2020 Arcadia Navy/Moody Grey</v>
          </cell>
          <cell r="F159" t="str">
            <v>Cases iPad</v>
          </cell>
          <cell r="G159" t="str">
            <v>iPad</v>
          </cell>
          <cell r="H159" t="str">
            <v>iPad Pro 11" 2/3/4/Air 4/5</v>
          </cell>
          <cell r="I159">
            <v>9</v>
          </cell>
          <cell r="J159">
            <v>1</v>
          </cell>
          <cell r="K159">
            <v>4</v>
          </cell>
          <cell r="L159">
            <v>3</v>
          </cell>
          <cell r="M159">
            <v>7</v>
          </cell>
          <cell r="N159">
            <v>5</v>
          </cell>
          <cell r="O159">
            <v>0</v>
          </cell>
          <cell r="P159">
            <v>29</v>
          </cell>
        </row>
        <row r="160">
          <cell r="D160">
            <v>840168501373</v>
          </cell>
          <cell r="E160" t="str">
            <v>Speck Presidio Pro Folio Case for iPad Pro 11" 2/M1/M2 /Air 10.9" 4/5 - Black</v>
          </cell>
          <cell r="F160" t="str">
            <v>Cases iPad</v>
          </cell>
          <cell r="G160" t="str">
            <v>iPad</v>
          </cell>
          <cell r="H160" t="str">
            <v>iPad Pro 11" 2/3/4/Air 4/5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D161">
            <v>840168501823</v>
          </cell>
          <cell r="E161" t="str">
            <v>Speck Presidio Pro Folio for iPad Pro 11" 2/M1/M2 /Air 10.9" 4/5 - Black</v>
          </cell>
          <cell r="F161" t="str">
            <v>Cases iPad</v>
          </cell>
          <cell r="G161" t="str">
            <v>iPad</v>
          </cell>
          <cell r="H161" t="str">
            <v>iPad Pro 11" 2/3</v>
          </cell>
          <cell r="I161">
            <v>81</v>
          </cell>
          <cell r="J161">
            <v>64</v>
          </cell>
          <cell r="K161">
            <v>65</v>
          </cell>
          <cell r="L161">
            <v>72</v>
          </cell>
          <cell r="M161">
            <v>49</v>
          </cell>
          <cell r="N161">
            <v>46</v>
          </cell>
          <cell r="O161">
            <v>8</v>
          </cell>
          <cell r="P161">
            <v>385</v>
          </cell>
        </row>
        <row r="162">
          <cell r="D162">
            <v>840168502233</v>
          </cell>
          <cell r="E162" t="str">
            <v>Speck Presidio Perfect Clear Case with Magsafe for iPhone 12/12 Pro - Clear</v>
          </cell>
          <cell r="F162" t="str">
            <v>Cases iPhone</v>
          </cell>
          <cell r="G162" t="str">
            <v>iPhone 12</v>
          </cell>
          <cell r="H162" t="str">
            <v xml:space="preserve">iPhone 12/12 Pro 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D163">
            <v>840168504916</v>
          </cell>
          <cell r="E163" t="str">
            <v>PRESIDIO 2 PRO BLUE/BLACK IP 13 PRO</v>
          </cell>
          <cell r="F163" t="str">
            <v>Cases iPhone</v>
          </cell>
          <cell r="G163" t="str">
            <v>iPhone 13</v>
          </cell>
          <cell r="H163" t="str">
            <v>iPhone 13 Pro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D164">
            <v>840168504909</v>
          </cell>
          <cell r="E164" t="str">
            <v>PRESIDIO 2 PRO BLK/WHT IP 13 PRO</v>
          </cell>
          <cell r="F164" t="str">
            <v>Cases iPhone</v>
          </cell>
          <cell r="G164" t="str">
            <v>iPhone 13</v>
          </cell>
          <cell r="H164" t="str">
            <v>iPhone 13 Pro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D165">
            <v>840168504978</v>
          </cell>
          <cell r="E165" t="str">
            <v>Speck (Apple Exclusive) Presidio Perfect Clear Glitter Case for iPhone 13 Pro - Clear/Platinum Glitt</v>
          </cell>
          <cell r="F165" t="str">
            <v>Cases iPhone</v>
          </cell>
          <cell r="G165" t="str">
            <v>iPhone 13</v>
          </cell>
          <cell r="H165" t="str">
            <v>iPhone 13 Pro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D166">
            <v>840168505036</v>
          </cell>
          <cell r="E166" t="str">
            <v>Speck (Apple Exclusive) Presidio Perfect Clear Impact Geometry Case for iPhone 13 Pro - Clear/Black</v>
          </cell>
          <cell r="F166" t="str">
            <v>Cases iPhone</v>
          </cell>
          <cell r="G166" t="str">
            <v>iPhone 13</v>
          </cell>
          <cell r="H166" t="str">
            <v>iPhone 13 Pro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D167">
            <v>840168505067</v>
          </cell>
          <cell r="E167" t="str">
            <v>Speck Presidio Perfect Cl Geo Cl/Re iPhone 13Pro</v>
          </cell>
          <cell r="F167" t="str">
            <v>Cases iPhone</v>
          </cell>
          <cell r="G167" t="str">
            <v>iPhone 13</v>
          </cell>
          <cell r="H167" t="str">
            <v>iPhone 13 Pro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D168">
            <v>840168505586</v>
          </cell>
          <cell r="E168" t="str">
            <v>PRESIDIO PERFECT CL GEO CL/R 13PROM</v>
          </cell>
          <cell r="F168" t="str">
            <v>Cases iPhone</v>
          </cell>
          <cell r="G168" t="str">
            <v>iPhone 13</v>
          </cell>
          <cell r="H168" t="str">
            <v>iPhone 13Pro Max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D169">
            <v>840168507573</v>
          </cell>
          <cell r="E169" t="str">
            <v>Speck Balance Folio with Microban for iPad mini 6 - Black</v>
          </cell>
          <cell r="F169" t="str">
            <v>Cases iPad</v>
          </cell>
          <cell r="G169" t="str">
            <v>iPad</v>
          </cell>
          <cell r="H169" t="str">
            <v>iPad mini 6</v>
          </cell>
          <cell r="I169">
            <v>28</v>
          </cell>
          <cell r="J169">
            <v>64</v>
          </cell>
          <cell r="K169">
            <v>93</v>
          </cell>
          <cell r="L169">
            <v>64</v>
          </cell>
          <cell r="M169">
            <v>68</v>
          </cell>
          <cell r="N169">
            <v>121</v>
          </cell>
          <cell r="O169">
            <v>71</v>
          </cell>
          <cell r="P169">
            <v>509</v>
          </cell>
        </row>
        <row r="170">
          <cell r="D170">
            <v>840168507719</v>
          </cell>
          <cell r="E170" t="str">
            <v>Speck Balance Folio with Microban for iPad mini 6 -  Green</v>
          </cell>
          <cell r="F170" t="str">
            <v>Cases iPad</v>
          </cell>
          <cell r="G170" t="str">
            <v>iPad</v>
          </cell>
          <cell r="H170" t="str">
            <v>iPad mini 6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1</v>
          </cell>
          <cell r="N170">
            <v>0</v>
          </cell>
          <cell r="O170">
            <v>0</v>
          </cell>
          <cell r="P170">
            <v>5</v>
          </cell>
        </row>
        <row r="171">
          <cell r="D171">
            <v>840168508501</v>
          </cell>
          <cell r="E171" t="str">
            <v>Speck Sililoop Airtag - Black</v>
          </cell>
          <cell r="F171" t="str">
            <v>Cases AirTag</v>
          </cell>
          <cell r="G171" t="str">
            <v>AirTag</v>
          </cell>
          <cell r="H171" t="str">
            <v>AirTag</v>
          </cell>
          <cell r="I171">
            <v>18</v>
          </cell>
          <cell r="J171">
            <v>2</v>
          </cell>
          <cell r="K171">
            <v>7</v>
          </cell>
          <cell r="L171">
            <v>7</v>
          </cell>
          <cell r="M171">
            <v>4</v>
          </cell>
          <cell r="N171">
            <v>2</v>
          </cell>
          <cell r="O171">
            <v>1</v>
          </cell>
          <cell r="P171">
            <v>41</v>
          </cell>
        </row>
        <row r="172">
          <cell r="D172">
            <v>840168509515</v>
          </cell>
          <cell r="E172" t="str">
            <v>Speck Sililoop Airtag - Coastal Blue</v>
          </cell>
          <cell r="F172" t="str">
            <v>Cases AirTag</v>
          </cell>
          <cell r="G172" t="str">
            <v>AirTag</v>
          </cell>
          <cell r="H172" t="str">
            <v>AirTag</v>
          </cell>
          <cell r="I172">
            <v>23</v>
          </cell>
          <cell r="J172">
            <v>6</v>
          </cell>
          <cell r="K172">
            <v>15</v>
          </cell>
          <cell r="L172">
            <v>11</v>
          </cell>
          <cell r="M172">
            <v>5</v>
          </cell>
          <cell r="N172">
            <v>4</v>
          </cell>
          <cell r="O172">
            <v>2</v>
          </cell>
          <cell r="P172">
            <v>66</v>
          </cell>
        </row>
        <row r="173">
          <cell r="D173">
            <v>840168509591</v>
          </cell>
          <cell r="E173" t="str">
            <v>Speck Carabiner Airtag - Bright Silver/White</v>
          </cell>
          <cell r="F173" t="str">
            <v>Cases AirTag</v>
          </cell>
          <cell r="G173" t="str">
            <v>AirTag</v>
          </cell>
          <cell r="H173" t="str">
            <v>AirTag</v>
          </cell>
          <cell r="I173">
            <v>9</v>
          </cell>
          <cell r="J173">
            <v>4</v>
          </cell>
          <cell r="K173">
            <v>2</v>
          </cell>
          <cell r="L173">
            <v>8</v>
          </cell>
          <cell r="M173">
            <v>2</v>
          </cell>
          <cell r="N173">
            <v>3</v>
          </cell>
          <cell r="O173">
            <v>0</v>
          </cell>
          <cell r="P173">
            <v>28</v>
          </cell>
        </row>
        <row r="174">
          <cell r="D174">
            <v>840168509607</v>
          </cell>
          <cell r="E174" t="str">
            <v>Speck LuggageTag Pro Airtag - Black/White</v>
          </cell>
          <cell r="F174" t="str">
            <v>Cases AirTag</v>
          </cell>
          <cell r="G174" t="str">
            <v>AirTag</v>
          </cell>
          <cell r="H174" t="str">
            <v>AirTag</v>
          </cell>
          <cell r="I174">
            <v>9</v>
          </cell>
          <cell r="J174">
            <v>6</v>
          </cell>
          <cell r="K174">
            <v>8</v>
          </cell>
          <cell r="L174">
            <v>8</v>
          </cell>
          <cell r="M174">
            <v>1</v>
          </cell>
          <cell r="N174">
            <v>5</v>
          </cell>
          <cell r="O174">
            <v>1</v>
          </cell>
          <cell r="P174">
            <v>38</v>
          </cell>
        </row>
        <row r="175">
          <cell r="D175">
            <v>840168511907</v>
          </cell>
          <cell r="E175" t="str">
            <v>Speck Siliring Airtag - Unreal Red/White</v>
          </cell>
          <cell r="F175" t="str">
            <v>Cases AirTag</v>
          </cell>
          <cell r="G175" t="str">
            <v>AirTag</v>
          </cell>
          <cell r="H175" t="str">
            <v>AirTag</v>
          </cell>
          <cell r="I175">
            <v>8</v>
          </cell>
          <cell r="J175">
            <v>1</v>
          </cell>
          <cell r="K175">
            <v>0</v>
          </cell>
          <cell r="L175">
            <v>0</v>
          </cell>
          <cell r="M175">
            <v>1</v>
          </cell>
          <cell r="N175">
            <v>0</v>
          </cell>
          <cell r="O175">
            <v>0</v>
          </cell>
          <cell r="P175">
            <v>10</v>
          </cell>
        </row>
        <row r="176">
          <cell r="D176">
            <v>840168510238</v>
          </cell>
          <cell r="E176" t="str">
            <v>Speck Sililoop Airtag 4 pack - Color Mixed Neon/Blue/Fuscia/Pink</v>
          </cell>
          <cell r="F176" t="str">
            <v>Cases AirTag</v>
          </cell>
          <cell r="G176" t="str">
            <v>AirTag</v>
          </cell>
          <cell r="H176" t="str">
            <v>AirTag</v>
          </cell>
          <cell r="I176">
            <v>8</v>
          </cell>
          <cell r="J176">
            <v>0</v>
          </cell>
          <cell r="K176">
            <v>4</v>
          </cell>
          <cell r="L176">
            <v>3</v>
          </cell>
          <cell r="M176">
            <v>3</v>
          </cell>
          <cell r="N176">
            <v>2</v>
          </cell>
          <cell r="O176">
            <v>3</v>
          </cell>
          <cell r="P176">
            <v>23</v>
          </cell>
        </row>
        <row r="177">
          <cell r="D177">
            <v>840168515974</v>
          </cell>
          <cell r="E177" t="str">
            <v>Speck Smartshell Case with Microban for Macbook Pro 16" M1 Pro/M1 Max - Onix Black</v>
          </cell>
          <cell r="F177" t="str">
            <v>Cases Macbook</v>
          </cell>
          <cell r="G177" t="str">
            <v>Macbook</v>
          </cell>
          <cell r="H177" t="str">
            <v>MacBook Pro 16" Touch Bar Cases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</v>
          </cell>
          <cell r="P177">
            <v>1</v>
          </cell>
        </row>
        <row r="178">
          <cell r="D178">
            <v>840168515967</v>
          </cell>
          <cell r="E178" t="str">
            <v>Speck Smartshell Case with Microban for MacBook Pro 16" M1/M2 - Clear</v>
          </cell>
          <cell r="F178" t="str">
            <v>Cases Macbook</v>
          </cell>
          <cell r="G178" t="str">
            <v>Macbook</v>
          </cell>
          <cell r="H178" t="str">
            <v>MacBook Pro 16" M1/M2 Cases</v>
          </cell>
          <cell r="I178">
            <v>1</v>
          </cell>
          <cell r="J178">
            <v>1</v>
          </cell>
          <cell r="K178">
            <v>2</v>
          </cell>
          <cell r="L178">
            <v>0</v>
          </cell>
          <cell r="M178">
            <v>0</v>
          </cell>
          <cell r="N178">
            <v>1</v>
          </cell>
          <cell r="O178">
            <v>0</v>
          </cell>
          <cell r="P178">
            <v>5</v>
          </cell>
        </row>
        <row r="179">
          <cell r="D179">
            <v>840168515981</v>
          </cell>
          <cell r="E179" t="str">
            <v>Speck Smartshell Case with Microban for MacBook Pro 16" M1/M2 - Swell Blue</v>
          </cell>
          <cell r="F179" t="str">
            <v>Cases Macbook</v>
          </cell>
          <cell r="G179" t="str">
            <v>Macbook</v>
          </cell>
          <cell r="H179" t="str">
            <v>MacBook Pro 16" M1/M2 Cases</v>
          </cell>
          <cell r="I179">
            <v>1</v>
          </cell>
          <cell r="J179">
            <v>3</v>
          </cell>
          <cell r="K179">
            <v>3</v>
          </cell>
          <cell r="L179">
            <v>1</v>
          </cell>
          <cell r="M179">
            <v>1</v>
          </cell>
          <cell r="N179">
            <v>1</v>
          </cell>
          <cell r="O179">
            <v>0</v>
          </cell>
          <cell r="P179">
            <v>10</v>
          </cell>
        </row>
        <row r="180">
          <cell r="D180">
            <v>840168515998</v>
          </cell>
          <cell r="E180" t="str">
            <v>Speck Smartshell Case with Microban for Macbook Pro 16" M1 Pro/M1 Max - Crystal Pi</v>
          </cell>
          <cell r="F180" t="str">
            <v>Cases Macbook</v>
          </cell>
          <cell r="G180" t="str">
            <v>Macbook</v>
          </cell>
          <cell r="H180" t="str">
            <v>MacBook Pro 16" Touch Bar Cases</v>
          </cell>
          <cell r="I180">
            <v>1</v>
          </cell>
          <cell r="J180">
            <v>3</v>
          </cell>
          <cell r="K180">
            <v>0</v>
          </cell>
          <cell r="L180">
            <v>2</v>
          </cell>
          <cell r="M180">
            <v>2</v>
          </cell>
          <cell r="N180">
            <v>0</v>
          </cell>
          <cell r="O180">
            <v>2</v>
          </cell>
          <cell r="P180">
            <v>10</v>
          </cell>
        </row>
        <row r="181">
          <cell r="D181">
            <v>840168516711</v>
          </cell>
          <cell r="E181" t="str">
            <v>Speck Smartshell Case with Microban for Macbook Pro 14" M1/M2 - Onix Black</v>
          </cell>
          <cell r="F181" t="str">
            <v>Cases Macbook</v>
          </cell>
          <cell r="G181" t="str">
            <v>Macbook</v>
          </cell>
          <cell r="H181" t="str">
            <v>MacBook Pro 14" M1/M2 Cases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D182">
            <v>840168516001</v>
          </cell>
          <cell r="E182" t="str">
            <v>Speck Smartshell Case with Microban for Macbook Pro 14" M1/M2 - Clear</v>
          </cell>
          <cell r="F182" t="str">
            <v>Cases Macbook</v>
          </cell>
          <cell r="G182" t="str">
            <v>Macbook</v>
          </cell>
          <cell r="H182" t="str">
            <v>MacBook Pro 14" M1/M2 Cases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D183">
            <v>840168516728</v>
          </cell>
          <cell r="E183" t="str">
            <v>Speck Smartshell Case with Microban for Macbook Pro 14" M1/M2 - Swell Blue</v>
          </cell>
          <cell r="F183" t="str">
            <v>Cases Macbook</v>
          </cell>
          <cell r="G183" t="str">
            <v>Macbook</v>
          </cell>
          <cell r="H183" t="str">
            <v>MacBook Pro 14" M1/M2 Cases</v>
          </cell>
          <cell r="I183">
            <v>40</v>
          </cell>
          <cell r="J183">
            <v>38</v>
          </cell>
          <cell r="K183">
            <v>28</v>
          </cell>
          <cell r="L183">
            <v>29</v>
          </cell>
          <cell r="M183">
            <v>15</v>
          </cell>
          <cell r="N183">
            <v>22</v>
          </cell>
          <cell r="O183">
            <v>9</v>
          </cell>
          <cell r="P183">
            <v>181</v>
          </cell>
        </row>
        <row r="184">
          <cell r="D184">
            <v>840168516735</v>
          </cell>
          <cell r="E184" t="str">
            <v>Speck Smartshell Case with Microban for Macbook Pro 14" M1/M2 - Crystal Pink</v>
          </cell>
          <cell r="F184" t="str">
            <v>Cases Macbook</v>
          </cell>
          <cell r="G184" t="str">
            <v>Macbook</v>
          </cell>
          <cell r="H184" t="str">
            <v>MacBook Pro 14" M1/M2 Cases</v>
          </cell>
          <cell r="I184">
            <v>1</v>
          </cell>
          <cell r="J184">
            <v>0</v>
          </cell>
          <cell r="K184">
            <v>1</v>
          </cell>
          <cell r="L184">
            <v>0</v>
          </cell>
          <cell r="M184">
            <v>3</v>
          </cell>
          <cell r="N184">
            <v>1</v>
          </cell>
          <cell r="O184">
            <v>1</v>
          </cell>
          <cell r="P184">
            <v>7</v>
          </cell>
        </row>
        <row r="185">
          <cell r="D185">
            <v>840168521814</v>
          </cell>
          <cell r="E185" t="str">
            <v>Speck Presidio2 Pro Case for iPhone 13/14 - Charcoal/Cool Bronze</v>
          </cell>
          <cell r="F185" t="str">
            <v>Cases iPhone</v>
          </cell>
          <cell r="G185" t="str">
            <v>iPhone 14</v>
          </cell>
          <cell r="H185" t="str">
            <v>iPhone 13/14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D186">
            <v>840168521760</v>
          </cell>
          <cell r="E186" t="str">
            <v>Speck Presidio2 Pro Case for iPhone 13/14 - Black/White</v>
          </cell>
          <cell r="F186" t="str">
            <v>Cases iPhone</v>
          </cell>
          <cell r="G186" t="str">
            <v>iPhone 14</v>
          </cell>
          <cell r="H186" t="str">
            <v>iPhone 13/14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D187">
            <v>840168522002</v>
          </cell>
          <cell r="E187" t="str">
            <v>Speck Presidio Perfect Clear Case for iPhone 13/14 - Clear</v>
          </cell>
          <cell r="F187" t="str">
            <v>Cases iPhone</v>
          </cell>
          <cell r="G187" t="str">
            <v>iPhone 14</v>
          </cell>
          <cell r="H187" t="str">
            <v>iPhone 14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D188">
            <v>840168522217</v>
          </cell>
          <cell r="E188" t="str">
            <v>Speck Presidio Perfect Clear Impact Geometry Case with MagSafe for iPhone 13/14 -</v>
          </cell>
          <cell r="F188" t="str">
            <v>Cases iPhone</v>
          </cell>
          <cell r="G188" t="str">
            <v>iPhone 14</v>
          </cell>
          <cell r="H188" t="str">
            <v>iPhone 13/14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D189">
            <v>840168522224</v>
          </cell>
          <cell r="E189" t="str">
            <v>Speck Presidio Perfect Clear Impact Geometry Case with MagSafe for iPhone 13/14 -</v>
          </cell>
          <cell r="F189" t="str">
            <v>Cases iPhone</v>
          </cell>
          <cell r="G189" t="str">
            <v>iPhone 14</v>
          </cell>
          <cell r="H189" t="str">
            <v>iPhone 13/14</v>
          </cell>
          <cell r="I189">
            <v>0</v>
          </cell>
          <cell r="J189">
            <v>0</v>
          </cell>
          <cell r="K189">
            <v>0</v>
          </cell>
          <cell r="L189">
            <v>1</v>
          </cell>
          <cell r="M189">
            <v>0</v>
          </cell>
          <cell r="N189">
            <v>0</v>
          </cell>
          <cell r="O189">
            <v>0</v>
          </cell>
          <cell r="P189">
            <v>1</v>
          </cell>
        </row>
        <row r="190">
          <cell r="D190">
            <v>840168522231</v>
          </cell>
          <cell r="E190" t="str">
            <v>Speck Presidio Perfect Clear Impact Geometry Case with MagSafe for iPhone 13/14 -</v>
          </cell>
          <cell r="F190" t="str">
            <v>Cases iPhone</v>
          </cell>
          <cell r="G190" t="str">
            <v>iPhone 14</v>
          </cell>
          <cell r="H190" t="str">
            <v>iPhone 13/14</v>
          </cell>
          <cell r="I190">
            <v>1</v>
          </cell>
          <cell r="J190">
            <v>0</v>
          </cell>
          <cell r="K190">
            <v>0</v>
          </cell>
          <cell r="L190">
            <v>1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D191">
            <v>840168522309</v>
          </cell>
          <cell r="E191" t="str">
            <v>Speck Presidio Perfect Mist Case with MagSafe for iPhone 13/14 - Obsidian/Obsidian</v>
          </cell>
          <cell r="F191" t="str">
            <v>Cases iPhone</v>
          </cell>
          <cell r="G191" t="str">
            <v>iPhone 14</v>
          </cell>
          <cell r="H191" t="str">
            <v>iPhone 13/14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D192">
            <v>840168522316</v>
          </cell>
          <cell r="E192" t="str">
            <v>Speck Presidio Perfect Mist Case with MagSafe for iPhone 13/14 - Coastal Blue</v>
          </cell>
          <cell r="F192" t="str">
            <v>Cases iPhone</v>
          </cell>
          <cell r="G192" t="str">
            <v>iPhone 14</v>
          </cell>
          <cell r="H192" t="str">
            <v>iPhone 13/14</v>
          </cell>
          <cell r="I192">
            <v>1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</row>
        <row r="193">
          <cell r="D193">
            <v>840168522828</v>
          </cell>
          <cell r="E193" t="str">
            <v>Speck Presidio2 Pro Case for iPhone 14 Pro Max - Charcoal/Cool Bronze</v>
          </cell>
          <cell r="F193" t="str">
            <v>Cases iPhone</v>
          </cell>
          <cell r="G193" t="str">
            <v>iPhone 14</v>
          </cell>
          <cell r="H193" t="str">
            <v>iPhone 14 Pro Max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D194">
            <v>840168522774</v>
          </cell>
          <cell r="E194" t="str">
            <v>Speck Presidio2 Pro Case for iPhone 14 Pro Max - Black/White</v>
          </cell>
          <cell r="F194" t="str">
            <v>Cases iPhone</v>
          </cell>
          <cell r="G194" t="str">
            <v>iPhone 14</v>
          </cell>
          <cell r="H194" t="str">
            <v>iPhone 14 Pro Max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D195">
            <v>840168523016</v>
          </cell>
          <cell r="E195" t="str">
            <v>Speck Presidio Perfect Clear Case for iPhone 14 Pro Max - Clear</v>
          </cell>
          <cell r="F195" t="str">
            <v>Cases iPhone</v>
          </cell>
          <cell r="G195" t="str">
            <v>iPhone 14</v>
          </cell>
          <cell r="H195" t="str">
            <v>iPhone 14 Pro Max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D196">
            <v>840168523221</v>
          </cell>
          <cell r="E196" t="str">
            <v>Speck Presidio Perfect Clear Impact Geometry Case with MagSafe for iPhone 14 Pro M</v>
          </cell>
          <cell r="F196" t="str">
            <v>Cases iPhone</v>
          </cell>
          <cell r="G196" t="str">
            <v>iPhone 14</v>
          </cell>
          <cell r="H196" t="str">
            <v>iPhone 14 Pro Max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D197">
            <v>840168523238</v>
          </cell>
          <cell r="E197" t="str">
            <v>Speck Presidio Perfect Clear Impact Geometry Case with MagSafe for iPhone 14 Pro M</v>
          </cell>
          <cell r="F197" t="str">
            <v>Cases iPhone</v>
          </cell>
          <cell r="G197" t="str">
            <v>iPhone 14</v>
          </cell>
          <cell r="H197" t="str">
            <v>iPhone 14 Pro Max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D198">
            <v>840168523245</v>
          </cell>
          <cell r="E198" t="str">
            <v>Speck Presidio Perfect Clear Impact Geometry Case with MagSafe for iPhone 14 Pro M</v>
          </cell>
          <cell r="F198" t="str">
            <v>Cases iPhone</v>
          </cell>
          <cell r="G198" t="str">
            <v>iPhone 14</v>
          </cell>
          <cell r="H198" t="str">
            <v>iPhone 14 Pro Max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D199">
            <v>840168523313</v>
          </cell>
          <cell r="E199" t="str">
            <v>Speck Presidio Perfect Mist Case with MagSafe for iPhone 14 Pro Max - Obsidian/Obs</v>
          </cell>
          <cell r="F199" t="str">
            <v>Cases iPhone</v>
          </cell>
          <cell r="G199" t="str">
            <v>iPhone 14</v>
          </cell>
          <cell r="H199" t="str">
            <v>iPhone 14 Pro Max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D200">
            <v>840168523320</v>
          </cell>
          <cell r="E200" t="str">
            <v>Speck Presidio Perfect Mist Case with MagSafe for iPhone 14 Pro Max - Coastal Blue</v>
          </cell>
          <cell r="F200" t="str">
            <v>Cases iPhone</v>
          </cell>
          <cell r="G200" t="str">
            <v>iPhone 14</v>
          </cell>
          <cell r="H200" t="str">
            <v>iPhone 14 Pro Max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D201">
            <v>840168523832</v>
          </cell>
          <cell r="E201" t="str">
            <v>Speck (Apple Exclusive) Presidio 2 Pro Case for iPhone 14 Plus - Charcoal/Cool Bronze</v>
          </cell>
          <cell r="F201" t="str">
            <v>Cases iPhone</v>
          </cell>
          <cell r="G201" t="str">
            <v>iPhone 14</v>
          </cell>
          <cell r="H201" t="str">
            <v>iPhone 14 Plus</v>
          </cell>
          <cell r="I201">
            <v>0</v>
          </cell>
          <cell r="J201">
            <v>0</v>
          </cell>
          <cell r="K201">
            <v>1</v>
          </cell>
          <cell r="L201">
            <v>1</v>
          </cell>
          <cell r="M201">
            <v>0</v>
          </cell>
          <cell r="N201">
            <v>1</v>
          </cell>
          <cell r="O201">
            <v>0</v>
          </cell>
          <cell r="P201">
            <v>3</v>
          </cell>
        </row>
        <row r="202">
          <cell r="D202">
            <v>840168523788</v>
          </cell>
          <cell r="E202" t="str">
            <v>Speck Presidio2 Pro Case for iPhone 14 Plus - Black/White</v>
          </cell>
          <cell r="F202" t="str">
            <v>Cases iPhone</v>
          </cell>
          <cell r="G202" t="str">
            <v>iPhone 14</v>
          </cell>
          <cell r="H202" t="str">
            <v>iPhone 14 Plus Cases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D203">
            <v>840168524020</v>
          </cell>
          <cell r="E203" t="str">
            <v>Speck (Apple Exclusive) Presidio Perfect Clear Case for iPhone 14 Plus - Clear</v>
          </cell>
          <cell r="F203" t="str">
            <v>Cases iPhone</v>
          </cell>
          <cell r="G203" t="str">
            <v>iPhone 14</v>
          </cell>
          <cell r="H203" t="str">
            <v>iPhone 14 Plus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D204">
            <v>840168524235</v>
          </cell>
          <cell r="E204" t="str">
            <v>Speck Presidio Perfect Clear Impact Geometry Case with MagSafe for iPhone 14 Plus</v>
          </cell>
          <cell r="F204" t="str">
            <v>Cases iPhone</v>
          </cell>
          <cell r="G204" t="str">
            <v>iPhone 14</v>
          </cell>
          <cell r="H204" t="str">
            <v>iPhone 14 Plus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D205">
            <v>840168524242</v>
          </cell>
          <cell r="E205" t="str">
            <v>Speck Presidio Perfect Clear Impact Geometry Case with MagSafe for iPhone 14 Plus</v>
          </cell>
          <cell r="F205" t="str">
            <v>Cases iPhone</v>
          </cell>
          <cell r="G205" t="str">
            <v>iPhone 14</v>
          </cell>
          <cell r="H205" t="str">
            <v>iPhone 14 Plus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1</v>
          </cell>
        </row>
        <row r="206">
          <cell r="D206">
            <v>840168524259</v>
          </cell>
          <cell r="E206" t="str">
            <v>Speck Presidio Perfect Clear Impact Geometry Case with MagSafe for iPhone 14 Plus</v>
          </cell>
          <cell r="F206" t="str">
            <v>Cases iPhone</v>
          </cell>
          <cell r="G206" t="str">
            <v>iPhone 14</v>
          </cell>
          <cell r="H206" t="str">
            <v>iPhone 14 Plus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D207">
            <v>840168524327</v>
          </cell>
          <cell r="E207" t="str">
            <v>Speck Presidio Perfect Mist Case with MagSafe for iPhone 14 Plus - Obsidian/Obsidi</v>
          </cell>
          <cell r="F207" t="str">
            <v>Cases iPhone</v>
          </cell>
          <cell r="G207" t="str">
            <v>iPhone 14</v>
          </cell>
          <cell r="H207" t="str">
            <v>iPhone 14 Plus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1</v>
          </cell>
          <cell r="O207">
            <v>0</v>
          </cell>
          <cell r="P207">
            <v>1</v>
          </cell>
        </row>
        <row r="208">
          <cell r="D208">
            <v>840168524334</v>
          </cell>
          <cell r="E208" t="str">
            <v>Speck Presidio Perfect Mist Case with MagSafe for iPhone 14 Plus - Coastal Blue</v>
          </cell>
          <cell r="F208" t="str">
            <v>Cases iPhone</v>
          </cell>
          <cell r="G208" t="str">
            <v>iPhone 14</v>
          </cell>
          <cell r="H208" t="str">
            <v>iPhone 14 Plus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D209">
            <v>840168524846</v>
          </cell>
          <cell r="E209" t="str">
            <v>Speck Presidio2 Pro Case for iPhone 14 Pro - Charcoal/Cool Bronze</v>
          </cell>
          <cell r="F209" t="str">
            <v>Cases iPhone</v>
          </cell>
          <cell r="G209" t="str">
            <v>iPhone 14</v>
          </cell>
          <cell r="H209" t="str">
            <v>iPhone 14 Pro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D210">
            <v>840168524792</v>
          </cell>
          <cell r="E210" t="str">
            <v>Speck Presidio2 Pro Case for iPhone 14 Pro - Black/White</v>
          </cell>
          <cell r="F210" t="str">
            <v>Cases iPhone</v>
          </cell>
          <cell r="G210" t="str">
            <v>iPhone 14</v>
          </cell>
          <cell r="H210" t="str">
            <v xml:space="preserve">iPhone 14 Pro 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D211">
            <v>840168525034</v>
          </cell>
          <cell r="E211" t="str">
            <v>Speck Presidio Perfect Clear Case for iPhone 14 Pro - Clear</v>
          </cell>
          <cell r="F211" t="str">
            <v>Cases iPhone</v>
          </cell>
          <cell r="G211" t="str">
            <v>iPhone 14</v>
          </cell>
          <cell r="H211" t="str">
            <v>iPhone 14 Pro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D212">
            <v>840168525249</v>
          </cell>
          <cell r="E212" t="str">
            <v>Speck Presidio Perfect Clear Impact Geometry Case with MagSafe for iPhone 14 Pro -</v>
          </cell>
          <cell r="F212" t="str">
            <v>Cases iPhone</v>
          </cell>
          <cell r="G212" t="str">
            <v>iPhone 14</v>
          </cell>
          <cell r="H212" t="str">
            <v xml:space="preserve">iPhone 14 Pro 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D213">
            <v>840168525256</v>
          </cell>
          <cell r="E213" t="str">
            <v>Speck Presidio Perfect Clear Impact Geometry Case with MagSafe for iPhone 14 Pro -</v>
          </cell>
          <cell r="F213" t="str">
            <v>Cases iPhone</v>
          </cell>
          <cell r="G213" t="str">
            <v>iPhone 14</v>
          </cell>
          <cell r="H213" t="str">
            <v xml:space="preserve">iPhone 14 Pro </v>
          </cell>
          <cell r="I213">
            <v>0</v>
          </cell>
          <cell r="J213">
            <v>0</v>
          </cell>
          <cell r="K213">
            <v>0</v>
          </cell>
          <cell r="L213">
            <v>4</v>
          </cell>
          <cell r="M213">
            <v>0</v>
          </cell>
          <cell r="N213">
            <v>0</v>
          </cell>
          <cell r="O213">
            <v>0</v>
          </cell>
          <cell r="P213">
            <v>4</v>
          </cell>
        </row>
        <row r="214">
          <cell r="D214">
            <v>840168525263</v>
          </cell>
          <cell r="E214" t="str">
            <v>Speck Presidio Perfect Clear Impact Geometry Case with MagSafe for iPhone 14 Pro -</v>
          </cell>
          <cell r="F214" t="str">
            <v>Cases iPhone</v>
          </cell>
          <cell r="G214" t="str">
            <v>iPhone 14</v>
          </cell>
          <cell r="H214" t="str">
            <v xml:space="preserve">iPhone 14 Pro 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D215">
            <v>840168525331</v>
          </cell>
          <cell r="E215" t="str">
            <v>Speck Presidio Perfect Mist Case with MagSafe for iPhone 14 Pro - Obsidian/Obsidia</v>
          </cell>
          <cell r="F215" t="str">
            <v>Cases iPhone</v>
          </cell>
          <cell r="G215" t="str">
            <v>iPhone 14</v>
          </cell>
          <cell r="H215" t="str">
            <v xml:space="preserve">iPhone 14 Pro 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D216">
            <v>840168525348</v>
          </cell>
          <cell r="E216" t="str">
            <v>Speck Presidio Perfect Mist Case with MagSafe for iPhone 14 Pro - Coastal Blue</v>
          </cell>
          <cell r="F216" t="str">
            <v>Cases iPhone</v>
          </cell>
          <cell r="G216" t="str">
            <v>iPhone 14</v>
          </cell>
          <cell r="H216" t="str">
            <v xml:space="preserve">iPhone 14 Pro 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D217">
            <v>840168526871</v>
          </cell>
          <cell r="E217" t="str">
            <v>IPAD PRO 12.9” (2022) BALANCE FOLIO (W/MB) (ALMOND MILK/MOCHA/CHARCOAL)</v>
          </cell>
          <cell r="F217" t="str">
            <v>Cases iPad</v>
          </cell>
          <cell r="G217" t="str">
            <v>iPad</v>
          </cell>
          <cell r="H217" t="str">
            <v>iPad Pro 12.9</v>
          </cell>
          <cell r="I217">
            <v>1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1</v>
          </cell>
        </row>
        <row r="218">
          <cell r="D218">
            <v>840168526840</v>
          </cell>
          <cell r="E218" t="str">
            <v>IPAD PRO 12.9” (2022) BALANCEFOLIO (W/MB) (BLACK/BLACK/WHITE)</v>
          </cell>
          <cell r="F218" t="str">
            <v>Cases iPad</v>
          </cell>
          <cell r="G218" t="str">
            <v>iPad</v>
          </cell>
          <cell r="H218" t="str">
            <v>iPad Pro 12.9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19">
          <cell r="D219">
            <v>840168528110</v>
          </cell>
          <cell r="E219" t="str">
            <v>Speck Smartshell Case for Macbook Pro 13" M2/M1 - Cozy Pink</v>
          </cell>
          <cell r="F219" t="str">
            <v>Cases Macbook</v>
          </cell>
          <cell r="G219" t="str">
            <v>Macbook</v>
          </cell>
          <cell r="H219" t="str">
            <v>MacBook Pro 13" M1/M2 Cases</v>
          </cell>
          <cell r="I219">
            <v>1</v>
          </cell>
          <cell r="J219">
            <v>0</v>
          </cell>
          <cell r="K219">
            <v>1</v>
          </cell>
          <cell r="L219">
            <v>0</v>
          </cell>
          <cell r="M219">
            <v>1</v>
          </cell>
          <cell r="N219">
            <v>1</v>
          </cell>
          <cell r="O219">
            <v>1</v>
          </cell>
          <cell r="P219">
            <v>5</v>
          </cell>
        </row>
        <row r="220">
          <cell r="D220">
            <v>840168528134</v>
          </cell>
          <cell r="E220" t="str">
            <v>Speck Smartshell Case for Macbook Air 13" M2 2022 - Obsidian</v>
          </cell>
          <cell r="F220" t="str">
            <v>Cases Macbook</v>
          </cell>
          <cell r="G220" t="str">
            <v>Macbook</v>
          </cell>
          <cell r="H220" t="str">
            <v>MacBook Air 13" M4/M3/M2</v>
          </cell>
          <cell r="I220">
            <v>125</v>
          </cell>
          <cell r="J220">
            <v>66</v>
          </cell>
          <cell r="K220">
            <v>110</v>
          </cell>
          <cell r="L220">
            <v>72</v>
          </cell>
          <cell r="M220">
            <v>52</v>
          </cell>
          <cell r="N220">
            <v>70</v>
          </cell>
          <cell r="O220">
            <v>42</v>
          </cell>
          <cell r="P220">
            <v>537</v>
          </cell>
        </row>
        <row r="221">
          <cell r="D221">
            <v>840168528141</v>
          </cell>
          <cell r="E221" t="str">
            <v>Speck Smartshell Case for Macbook Air 13" M2 2022 - Cozy Pink</v>
          </cell>
          <cell r="F221" t="str">
            <v>Cases Macbook</v>
          </cell>
          <cell r="G221" t="str">
            <v>Macbook</v>
          </cell>
          <cell r="H221" t="str">
            <v>MacBook Air 13" M4/M3/M2</v>
          </cell>
          <cell r="I221">
            <v>79</v>
          </cell>
          <cell r="J221">
            <v>30</v>
          </cell>
          <cell r="K221">
            <v>27</v>
          </cell>
          <cell r="L221">
            <v>26</v>
          </cell>
          <cell r="M221">
            <v>28</v>
          </cell>
          <cell r="N221">
            <v>20</v>
          </cell>
          <cell r="O221">
            <v>13</v>
          </cell>
          <cell r="P221">
            <v>223</v>
          </cell>
        </row>
        <row r="222">
          <cell r="D222">
            <v>840168528127</v>
          </cell>
          <cell r="E222" t="str">
            <v>Speck Smartshell Case for Macbook Air 13" M2 2022 - Clear</v>
          </cell>
          <cell r="F222" t="str">
            <v>Cases Macbook</v>
          </cell>
          <cell r="G222" t="str">
            <v>Macbook</v>
          </cell>
          <cell r="H222" t="str">
            <v>MacBook Air 13" M4/M3/M2</v>
          </cell>
          <cell r="I222">
            <v>36</v>
          </cell>
          <cell r="J222">
            <v>112</v>
          </cell>
          <cell r="K222">
            <v>169</v>
          </cell>
          <cell r="L222">
            <v>126</v>
          </cell>
          <cell r="M222">
            <v>128</v>
          </cell>
          <cell r="N222">
            <v>167</v>
          </cell>
          <cell r="O222">
            <v>87</v>
          </cell>
          <cell r="P222">
            <v>825</v>
          </cell>
        </row>
        <row r="223">
          <cell r="D223">
            <v>840168528202</v>
          </cell>
          <cell r="E223" t="str">
            <v>Speck Balance Folio Case for iPad 10th Gen - Plumberry/Crushed Purple/Crepe Pink</v>
          </cell>
          <cell r="F223" t="str">
            <v>Cases iPad</v>
          </cell>
          <cell r="G223" t="str">
            <v>iPad</v>
          </cell>
          <cell r="H223" t="str">
            <v>iPad 10th /11th - 10.9"/11" (2022-2025)</v>
          </cell>
          <cell r="I223">
            <v>228</v>
          </cell>
          <cell r="J223">
            <v>94</v>
          </cell>
          <cell r="K223">
            <v>150</v>
          </cell>
          <cell r="L223">
            <v>151</v>
          </cell>
          <cell r="M223">
            <v>158</v>
          </cell>
          <cell r="N223">
            <v>121</v>
          </cell>
          <cell r="O223">
            <v>71</v>
          </cell>
          <cell r="P223">
            <v>973</v>
          </cell>
        </row>
        <row r="224">
          <cell r="D224">
            <v>840168528189</v>
          </cell>
          <cell r="E224" t="str">
            <v>Speck Balance Folio Case for iPad 10th Gen - Arcadia Navy/Moody Grey</v>
          </cell>
          <cell r="F224" t="str">
            <v>Cases iPad</v>
          </cell>
          <cell r="G224" t="str">
            <v>iPad</v>
          </cell>
          <cell r="H224" t="str">
            <v>iPad 10th /11th - 10.9"/11" (2022-2025)</v>
          </cell>
          <cell r="I224">
            <v>4</v>
          </cell>
          <cell r="J224">
            <v>3</v>
          </cell>
          <cell r="K224">
            <v>1</v>
          </cell>
          <cell r="L224">
            <v>0</v>
          </cell>
          <cell r="M224">
            <v>0</v>
          </cell>
          <cell r="N224">
            <v>0</v>
          </cell>
          <cell r="O224">
            <v>1</v>
          </cell>
          <cell r="P224">
            <v>9</v>
          </cell>
        </row>
        <row r="225">
          <cell r="D225">
            <v>840168528172</v>
          </cell>
          <cell r="E225" t="str">
            <v>Speck Balance Folio Case for iPad 10th Gen - Almond Milk /Mocha/Charcoal</v>
          </cell>
          <cell r="F225" t="str">
            <v>Cases iPad</v>
          </cell>
          <cell r="G225" t="str">
            <v>iPad</v>
          </cell>
          <cell r="H225" t="str">
            <v>iPad 10th /11th - 10.9"/11" (2022-2025)</v>
          </cell>
          <cell r="I225">
            <v>173</v>
          </cell>
          <cell r="J225">
            <v>100</v>
          </cell>
          <cell r="K225">
            <v>93</v>
          </cell>
          <cell r="L225">
            <v>117</v>
          </cell>
          <cell r="M225">
            <v>88</v>
          </cell>
          <cell r="N225">
            <v>58</v>
          </cell>
          <cell r="O225">
            <v>44</v>
          </cell>
          <cell r="P225">
            <v>673</v>
          </cell>
        </row>
        <row r="226">
          <cell r="D226">
            <v>840168528165</v>
          </cell>
          <cell r="E226" t="str">
            <v>Speck Balance Folio Case for iPad 10th Gen - Black/Black/White</v>
          </cell>
          <cell r="F226" t="str">
            <v>Cases iPad</v>
          </cell>
          <cell r="G226" t="str">
            <v>iPad</v>
          </cell>
          <cell r="H226" t="str">
            <v>iPad 10th /11th - 10.9"/11" (2022-2025)</v>
          </cell>
          <cell r="I226">
            <v>178</v>
          </cell>
          <cell r="J226">
            <v>112</v>
          </cell>
          <cell r="K226">
            <v>95</v>
          </cell>
          <cell r="L226">
            <v>104</v>
          </cell>
          <cell r="M226">
            <v>86</v>
          </cell>
          <cell r="N226">
            <v>87</v>
          </cell>
          <cell r="O226">
            <v>40</v>
          </cell>
          <cell r="P226">
            <v>702</v>
          </cell>
        </row>
        <row r="227">
          <cell r="D227">
            <v>840168532148</v>
          </cell>
          <cell r="E227" t="str">
            <v>Speck Wallet for MagSafe® Black iPhone 15 Wallet</v>
          </cell>
          <cell r="F227" t="str">
            <v>Accesories</v>
          </cell>
          <cell r="G227" t="str">
            <v>Click Lock</v>
          </cell>
          <cell r="H227" t="str">
            <v>Wallet</v>
          </cell>
          <cell r="I227">
            <v>23</v>
          </cell>
          <cell r="J227">
            <v>19</v>
          </cell>
          <cell r="K227">
            <v>13</v>
          </cell>
          <cell r="L227">
            <v>22</v>
          </cell>
          <cell r="M227">
            <v>34</v>
          </cell>
          <cell r="N227">
            <v>18</v>
          </cell>
          <cell r="O227">
            <v>19</v>
          </cell>
          <cell r="P227">
            <v>148</v>
          </cell>
        </row>
        <row r="228">
          <cell r="D228">
            <v>840168532735</v>
          </cell>
          <cell r="E228" t="str">
            <v>Speck Presidio®2 Grip Magsafe® Clicklock™ Black / Slate Grey iPhone 15</v>
          </cell>
          <cell r="F228" t="str">
            <v>Cases iPhone</v>
          </cell>
          <cell r="G228" t="str">
            <v>iPhone 15</v>
          </cell>
          <cell r="H228" t="str">
            <v>iPhone 16e / 15 / 14 / 13</v>
          </cell>
          <cell r="I228">
            <v>3</v>
          </cell>
          <cell r="J228">
            <v>0</v>
          </cell>
          <cell r="K228">
            <v>1</v>
          </cell>
          <cell r="L228">
            <v>10</v>
          </cell>
          <cell r="M228">
            <v>26</v>
          </cell>
          <cell r="N228">
            <v>36</v>
          </cell>
          <cell r="O228">
            <v>32</v>
          </cell>
          <cell r="P228">
            <v>108</v>
          </cell>
        </row>
        <row r="229">
          <cell r="D229">
            <v>840168532742</v>
          </cell>
          <cell r="E229" t="str">
            <v>Speck Presidio®2 Grip Magsafe® Clicklock™ Costal Blue / Dust Grey iPhone 15</v>
          </cell>
          <cell r="F229" t="str">
            <v>Cases iPhone</v>
          </cell>
          <cell r="G229" t="str">
            <v>iPhone 15</v>
          </cell>
          <cell r="H229" t="str">
            <v>iPhone 16e / 15 / 14 / 13</v>
          </cell>
          <cell r="I229">
            <v>9</v>
          </cell>
          <cell r="J229">
            <v>2</v>
          </cell>
          <cell r="K229">
            <v>2</v>
          </cell>
          <cell r="L229">
            <v>1</v>
          </cell>
          <cell r="M229">
            <v>1</v>
          </cell>
          <cell r="N229">
            <v>2</v>
          </cell>
          <cell r="O229">
            <v>2</v>
          </cell>
          <cell r="P229">
            <v>19</v>
          </cell>
        </row>
        <row r="230">
          <cell r="D230">
            <v>840168532803</v>
          </cell>
          <cell r="E230" t="str">
            <v>Speck Presidio®2 Grip Magsafe® Clicklock™ Charcoal Grey/ Cool Bronze iPhone 15</v>
          </cell>
          <cell r="F230" t="str">
            <v>Cases iPhone</v>
          </cell>
          <cell r="G230" t="str">
            <v>iPhone 15</v>
          </cell>
          <cell r="H230" t="str">
            <v>iPhone 16e / 15 / 14 / 13</v>
          </cell>
          <cell r="I230">
            <v>8</v>
          </cell>
          <cell r="J230">
            <v>3</v>
          </cell>
          <cell r="K230">
            <v>3</v>
          </cell>
          <cell r="L230">
            <v>3</v>
          </cell>
          <cell r="M230">
            <v>0</v>
          </cell>
          <cell r="N230">
            <v>1</v>
          </cell>
          <cell r="O230">
            <v>0</v>
          </cell>
          <cell r="P230">
            <v>18</v>
          </cell>
        </row>
        <row r="231">
          <cell r="D231">
            <v>840168532865</v>
          </cell>
          <cell r="E231" t="str">
            <v>Speck Presidio® Perfect-Clear Grip Magsafe® Clicklock™ Clear/Clear/Chrome iPhone 15</v>
          </cell>
          <cell r="F231" t="str">
            <v>Cases iPhone</v>
          </cell>
          <cell r="G231" t="str">
            <v>iPhone 15</v>
          </cell>
          <cell r="H231" t="str">
            <v>iPhone 16e / 15 / 14 / 13</v>
          </cell>
          <cell r="I231">
            <v>17</v>
          </cell>
          <cell r="J231">
            <v>10</v>
          </cell>
          <cell r="K231">
            <v>4</v>
          </cell>
          <cell r="L231">
            <v>8</v>
          </cell>
          <cell r="M231">
            <v>41</v>
          </cell>
          <cell r="N231">
            <v>54</v>
          </cell>
          <cell r="O231">
            <v>27</v>
          </cell>
          <cell r="P231">
            <v>161</v>
          </cell>
        </row>
        <row r="232">
          <cell r="D232">
            <v>840168532995</v>
          </cell>
          <cell r="E232" t="str">
            <v>Speck Presidio®2 Grip Magsafe® Clicklock™ Black / Slate Grey iPhone 15 Pro</v>
          </cell>
          <cell r="F232" t="str">
            <v>Cases iPhone</v>
          </cell>
          <cell r="G232" t="str">
            <v>iPhone 15</v>
          </cell>
          <cell r="H232" t="str">
            <v>iPhone 15 Pro</v>
          </cell>
          <cell r="I232">
            <v>0</v>
          </cell>
          <cell r="J232">
            <v>0</v>
          </cell>
          <cell r="K232">
            <v>1</v>
          </cell>
          <cell r="L232">
            <v>1</v>
          </cell>
          <cell r="M232">
            <v>0</v>
          </cell>
          <cell r="N232">
            <v>1</v>
          </cell>
          <cell r="O232">
            <v>1</v>
          </cell>
          <cell r="P232">
            <v>4</v>
          </cell>
        </row>
        <row r="233">
          <cell r="D233">
            <v>840168533008</v>
          </cell>
          <cell r="E233" t="str">
            <v>Speck Presidio®2 Grip Magsafe® Clicklock™ Costal Blue / Dust Grey iPhone 15 Pro</v>
          </cell>
          <cell r="F233" t="str">
            <v>Cases iPhone</v>
          </cell>
          <cell r="G233" t="str">
            <v>iPhone 15</v>
          </cell>
          <cell r="H233" t="str">
            <v>iPhone 15 Pro</v>
          </cell>
          <cell r="I233">
            <v>4</v>
          </cell>
          <cell r="J233">
            <v>2</v>
          </cell>
          <cell r="K233">
            <v>0</v>
          </cell>
          <cell r="L233">
            <v>1</v>
          </cell>
          <cell r="M233">
            <v>1</v>
          </cell>
          <cell r="N233">
            <v>0</v>
          </cell>
          <cell r="O233">
            <v>0</v>
          </cell>
          <cell r="P233">
            <v>8</v>
          </cell>
        </row>
        <row r="234">
          <cell r="D234">
            <v>840168533060</v>
          </cell>
          <cell r="E234" t="str">
            <v>Speck Presidio®2 Grip Magsafe® Clicklock™ Charcoal Grey/ Cool Bronze iPhone 15 Pro</v>
          </cell>
          <cell r="F234" t="str">
            <v>Cases iPhone</v>
          </cell>
          <cell r="G234" t="str">
            <v>iPhone 15</v>
          </cell>
          <cell r="H234" t="str">
            <v>iPhone 15 Pro</v>
          </cell>
          <cell r="I234">
            <v>1</v>
          </cell>
          <cell r="J234">
            <v>0</v>
          </cell>
          <cell r="K234">
            <v>0</v>
          </cell>
          <cell r="L234">
            <v>1</v>
          </cell>
          <cell r="M234">
            <v>1</v>
          </cell>
          <cell r="N234">
            <v>0</v>
          </cell>
          <cell r="O234">
            <v>0</v>
          </cell>
          <cell r="P234">
            <v>3</v>
          </cell>
        </row>
        <row r="235">
          <cell r="D235">
            <v>840168533121</v>
          </cell>
          <cell r="E235" t="str">
            <v>Speck Presidio® Perfect-Clear Grip Magsafe® Clicklock™ Clear/Clear/Chrome iPhone 15 Pro</v>
          </cell>
          <cell r="F235" t="str">
            <v>Cases iPhone</v>
          </cell>
          <cell r="G235" t="str">
            <v>iPhone 15</v>
          </cell>
          <cell r="H235" t="str">
            <v>iPhone 15 Pro</v>
          </cell>
          <cell r="I235">
            <v>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1</v>
          </cell>
          <cell r="P235">
            <v>6</v>
          </cell>
        </row>
        <row r="236">
          <cell r="D236">
            <v>840168533251</v>
          </cell>
          <cell r="E236" t="str">
            <v>Speck Presidio®2 Grip Magsafe® Clicklock™ Black / Slate Grey iPhone 15 Plus</v>
          </cell>
          <cell r="F236" t="str">
            <v>Cases iPhone</v>
          </cell>
          <cell r="G236" t="str">
            <v>iPhone 15</v>
          </cell>
          <cell r="H236" t="str">
            <v>iPhone 15 Plus</v>
          </cell>
          <cell r="I236">
            <v>0</v>
          </cell>
          <cell r="J236">
            <v>0</v>
          </cell>
          <cell r="K236">
            <v>1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1</v>
          </cell>
        </row>
        <row r="237">
          <cell r="D237">
            <v>840168533268</v>
          </cell>
          <cell r="E237" t="str">
            <v>Speck Presidio®2 Grip Magsafe® Clicklock™ Costal Blue / Dust Grey iPhone 15 Plus</v>
          </cell>
          <cell r="F237" t="str">
            <v>Cases iPhone</v>
          </cell>
          <cell r="G237" t="str">
            <v>iPhone 15</v>
          </cell>
          <cell r="H237" t="str">
            <v>iPhone 15 Plus</v>
          </cell>
          <cell r="I237">
            <v>0</v>
          </cell>
          <cell r="J237">
            <v>3</v>
          </cell>
          <cell r="K237">
            <v>0</v>
          </cell>
          <cell r="L237">
            <v>4</v>
          </cell>
          <cell r="M237">
            <v>0</v>
          </cell>
          <cell r="N237">
            <v>1</v>
          </cell>
          <cell r="O237">
            <v>0</v>
          </cell>
          <cell r="P237">
            <v>8</v>
          </cell>
        </row>
        <row r="238">
          <cell r="D238">
            <v>840168533329</v>
          </cell>
          <cell r="E238" t="str">
            <v>Speck Presidio®2 Grip Magsafe® Clicklock™ Charcoal Grey/ Cool Bronze iPhone 15 Plus</v>
          </cell>
          <cell r="F238" t="str">
            <v>Cases iPhone</v>
          </cell>
          <cell r="G238" t="str">
            <v>iPhone 15</v>
          </cell>
          <cell r="H238" t="str">
            <v>iPhone 15 Plus</v>
          </cell>
          <cell r="I238">
            <v>1</v>
          </cell>
          <cell r="J238">
            <v>1</v>
          </cell>
          <cell r="K238">
            <v>1</v>
          </cell>
          <cell r="L238">
            <v>3</v>
          </cell>
          <cell r="M238">
            <v>2</v>
          </cell>
          <cell r="N238">
            <v>0</v>
          </cell>
          <cell r="O238">
            <v>1</v>
          </cell>
          <cell r="P238">
            <v>9</v>
          </cell>
        </row>
        <row r="239">
          <cell r="D239">
            <v>840168533381</v>
          </cell>
          <cell r="E239" t="str">
            <v>Speck Presidio® Perfect-Clear Grip Magsafe® Clicklock™ Clear/Clear/Chrome iPhone 15 Plus</v>
          </cell>
          <cell r="F239" t="str">
            <v>Cases iPhone</v>
          </cell>
          <cell r="G239" t="str">
            <v>iPhone 15</v>
          </cell>
          <cell r="H239" t="str">
            <v>iPhone 15 Plus</v>
          </cell>
          <cell r="I239">
            <v>0</v>
          </cell>
          <cell r="J239">
            <v>1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1</v>
          </cell>
        </row>
        <row r="240">
          <cell r="D240">
            <v>840168533510</v>
          </cell>
          <cell r="E240" t="str">
            <v>Speck Presidio®2 Grip Magsafe® Clicklock™ Black / Slate Grey iPhone 15 Pro Max</v>
          </cell>
          <cell r="F240" t="str">
            <v>Cases iPhone</v>
          </cell>
          <cell r="G240" t="str">
            <v>iPhone 15</v>
          </cell>
          <cell r="H240" t="str">
            <v>iPhone 15 Pro Max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D241">
            <v>840168533527</v>
          </cell>
          <cell r="E241" t="str">
            <v>Speck Presidio®2 Grip Magsafe® Clicklock™ Costal Blue / Dust Grey iPhone 15 Pro Max</v>
          </cell>
          <cell r="F241" t="str">
            <v>Cases iPhone</v>
          </cell>
          <cell r="G241" t="str">
            <v>iPhone 15</v>
          </cell>
          <cell r="H241" t="str">
            <v>iPhone 15 Pro Max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D242">
            <v>840168533589</v>
          </cell>
          <cell r="E242" t="str">
            <v>Speck Presidio®2 Grip Magsafe® Clicklock™ Charcoal Grey/ Cool Bronze iPhone 15 Pro Max</v>
          </cell>
          <cell r="F242" t="str">
            <v>Cases iPhone</v>
          </cell>
          <cell r="G242" t="str">
            <v>iPhone 15</v>
          </cell>
          <cell r="H242" t="str">
            <v>iPhone 15 Pro Max</v>
          </cell>
          <cell r="I242">
            <v>0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0</v>
          </cell>
          <cell r="O242">
            <v>0</v>
          </cell>
          <cell r="P242">
            <v>1</v>
          </cell>
        </row>
        <row r="243">
          <cell r="D243">
            <v>840168533626</v>
          </cell>
          <cell r="E243" t="str">
            <v>Speck Presidio® Perfect-Clear Magsafe® Clicklock™ Clear/Clear/ Chrome iPhone 15 Pro Max</v>
          </cell>
          <cell r="F243" t="str">
            <v>Cases iPhone</v>
          </cell>
          <cell r="G243" t="str">
            <v>iPhone 15</v>
          </cell>
          <cell r="H243" t="str">
            <v>iPhone 15 Pro Max</v>
          </cell>
          <cell r="I243">
            <v>2</v>
          </cell>
          <cell r="J243">
            <v>0</v>
          </cell>
          <cell r="K243">
            <v>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3</v>
          </cell>
        </row>
        <row r="244">
          <cell r="D244">
            <v>840168534944</v>
          </cell>
          <cell r="E244" t="str">
            <v>Speck GemShell® iPhone 15</v>
          </cell>
          <cell r="F244" t="str">
            <v>Cases iPhone</v>
          </cell>
          <cell r="G244" t="str">
            <v>iPhone 15</v>
          </cell>
          <cell r="H244" t="str">
            <v>iPhone 16e / 15 / 14 / 13</v>
          </cell>
          <cell r="L244">
            <v>20</v>
          </cell>
          <cell r="M244">
            <v>97</v>
          </cell>
          <cell r="N244">
            <v>123</v>
          </cell>
          <cell r="O244">
            <v>94</v>
          </cell>
          <cell r="P244">
            <v>334</v>
          </cell>
        </row>
        <row r="245">
          <cell r="D245">
            <v>840168536160</v>
          </cell>
          <cell r="E245" t="str">
            <v>Speck BALANCE FOLIO APPLE 11" IPAD PRO CASES - Black</v>
          </cell>
          <cell r="F245" t="str">
            <v>Cases iPad</v>
          </cell>
          <cell r="G245" t="str">
            <v>iPad</v>
          </cell>
          <cell r="H245" t="str">
            <v>iPad Pro 11" M3/M4</v>
          </cell>
          <cell r="I245">
            <v>54</v>
          </cell>
          <cell r="J245">
            <v>33</v>
          </cell>
          <cell r="K245">
            <v>24</v>
          </cell>
          <cell r="L245">
            <v>26</v>
          </cell>
          <cell r="M245">
            <v>26</v>
          </cell>
          <cell r="N245">
            <v>19</v>
          </cell>
          <cell r="O245">
            <v>12</v>
          </cell>
          <cell r="P245">
            <v>194</v>
          </cell>
        </row>
        <row r="246">
          <cell r="D246">
            <v>840168536245</v>
          </cell>
          <cell r="E246" t="str">
            <v>Speck BALANCE FOLIO APPLE 13" IPAD AIR CASES - Black</v>
          </cell>
          <cell r="F246" t="str">
            <v>Cases iPad</v>
          </cell>
          <cell r="G246" t="str">
            <v>iPad</v>
          </cell>
          <cell r="H246" t="str">
            <v>iPad Air 13" M2</v>
          </cell>
          <cell r="I246">
            <v>17</v>
          </cell>
          <cell r="J246">
            <v>6</v>
          </cell>
          <cell r="K246">
            <v>2</v>
          </cell>
          <cell r="L246">
            <v>6</v>
          </cell>
          <cell r="M246">
            <v>2</v>
          </cell>
          <cell r="N246">
            <v>9</v>
          </cell>
          <cell r="O246">
            <v>1</v>
          </cell>
          <cell r="P246">
            <v>43</v>
          </cell>
        </row>
        <row r="247">
          <cell r="D247">
            <v>840168536320</v>
          </cell>
          <cell r="E247" t="str">
            <v>Speck BALANCE FOLIO APPLE 13" IPAD PRO CASES - Black</v>
          </cell>
          <cell r="F247" t="str">
            <v>Cases iPad</v>
          </cell>
          <cell r="G247" t="str">
            <v>iPad</v>
          </cell>
          <cell r="H247" t="str">
            <v>iPad Pro 13" M4</v>
          </cell>
          <cell r="I247">
            <v>40</v>
          </cell>
          <cell r="J247">
            <v>20</v>
          </cell>
          <cell r="K247">
            <v>17</v>
          </cell>
          <cell r="L247">
            <v>22</v>
          </cell>
          <cell r="M247">
            <v>16</v>
          </cell>
          <cell r="N247">
            <v>20</v>
          </cell>
          <cell r="O247">
            <v>12</v>
          </cell>
          <cell r="P247">
            <v>147</v>
          </cell>
        </row>
        <row r="248">
          <cell r="D248">
            <v>840168536795</v>
          </cell>
          <cell r="E248" t="str">
            <v>Speck Gemtones Play True Wireless Earbuds - Black</v>
          </cell>
          <cell r="F248" t="str">
            <v>Audio</v>
          </cell>
          <cell r="G248" t="str">
            <v>Headphones Wireless</v>
          </cell>
          <cell r="H248" t="str">
            <v>Gemtones</v>
          </cell>
          <cell r="I248">
            <v>0</v>
          </cell>
          <cell r="J248">
            <v>-1</v>
          </cell>
          <cell r="K248">
            <v>2</v>
          </cell>
          <cell r="L248">
            <v>1</v>
          </cell>
          <cell r="M248">
            <v>2</v>
          </cell>
          <cell r="N248">
            <v>0</v>
          </cell>
          <cell r="O248">
            <v>0</v>
          </cell>
          <cell r="P248">
            <v>4</v>
          </cell>
        </row>
        <row r="249">
          <cell r="D249">
            <v>840168536610</v>
          </cell>
          <cell r="E249" t="str">
            <v>Speck Gemtones Play True Wireless Earbuds - Pop Purple</v>
          </cell>
          <cell r="F249" t="str">
            <v>Audio</v>
          </cell>
          <cell r="G249" t="str">
            <v>Headphones Wireless</v>
          </cell>
          <cell r="H249" t="str">
            <v>Gemtones</v>
          </cell>
          <cell r="I249">
            <v>4</v>
          </cell>
          <cell r="J249">
            <v>2</v>
          </cell>
          <cell r="K249">
            <v>1</v>
          </cell>
          <cell r="L249">
            <v>1</v>
          </cell>
          <cell r="M249">
            <v>1</v>
          </cell>
          <cell r="N249">
            <v>2</v>
          </cell>
          <cell r="O249">
            <v>0</v>
          </cell>
          <cell r="P249">
            <v>11</v>
          </cell>
        </row>
        <row r="250">
          <cell r="D250">
            <v>840168536641</v>
          </cell>
          <cell r="E250" t="str">
            <v>Speck Gemtones Play True Wireless Earbuds - Bob Blue</v>
          </cell>
          <cell r="F250" t="str">
            <v>Audio</v>
          </cell>
          <cell r="G250" t="str">
            <v>Headphones Wireless</v>
          </cell>
          <cell r="H250" t="str">
            <v>Gemtones</v>
          </cell>
          <cell r="I250">
            <v>1</v>
          </cell>
          <cell r="J250">
            <v>2</v>
          </cell>
          <cell r="K250">
            <v>2</v>
          </cell>
          <cell r="L250">
            <v>1</v>
          </cell>
          <cell r="M250">
            <v>2</v>
          </cell>
          <cell r="N250">
            <v>1</v>
          </cell>
          <cell r="O250">
            <v>0</v>
          </cell>
          <cell r="P250">
            <v>9</v>
          </cell>
        </row>
        <row r="251">
          <cell r="D251">
            <v>840168538645</v>
          </cell>
          <cell r="E251" t="str">
            <v>Speck Smartshell for Mackbook Air 15" - Obsidian/Sweater Grey</v>
          </cell>
          <cell r="F251" t="str">
            <v>Cases Macbook</v>
          </cell>
          <cell r="G251" t="str">
            <v>Macbook</v>
          </cell>
          <cell r="H251" t="str">
            <v>MacBook Air 15" M2/M3</v>
          </cell>
          <cell r="I251">
            <v>27</v>
          </cell>
          <cell r="J251">
            <v>9</v>
          </cell>
          <cell r="K251">
            <v>22</v>
          </cell>
          <cell r="L251">
            <v>28</v>
          </cell>
          <cell r="M251">
            <v>10</v>
          </cell>
          <cell r="N251">
            <v>17</v>
          </cell>
          <cell r="O251">
            <v>11</v>
          </cell>
          <cell r="P251">
            <v>124</v>
          </cell>
        </row>
        <row r="252">
          <cell r="D252">
            <v>840168538652</v>
          </cell>
          <cell r="E252" t="str">
            <v>Speck Smartshell for Mackbook Air 15" - Cozy Pink/Sweater Grey</v>
          </cell>
          <cell r="F252" t="str">
            <v>Cases Macbook</v>
          </cell>
          <cell r="G252" t="str">
            <v>Macbook</v>
          </cell>
          <cell r="H252" t="str">
            <v>MacBook Air 15" M2/M3</v>
          </cell>
          <cell r="I252">
            <v>1</v>
          </cell>
          <cell r="J252">
            <v>1</v>
          </cell>
          <cell r="K252">
            <v>1</v>
          </cell>
          <cell r="L252">
            <v>2</v>
          </cell>
          <cell r="M252">
            <v>1</v>
          </cell>
          <cell r="N252">
            <v>1</v>
          </cell>
          <cell r="O252">
            <v>1</v>
          </cell>
          <cell r="P252">
            <v>8</v>
          </cell>
        </row>
        <row r="253">
          <cell r="D253">
            <v>840168538638</v>
          </cell>
          <cell r="E253" t="str">
            <v>Speck Smartshell for Mackbook Air 15" - Clear/Sweater Grey</v>
          </cell>
          <cell r="F253" t="str">
            <v>Cases Macbook</v>
          </cell>
          <cell r="G253" t="str">
            <v>Macbook</v>
          </cell>
          <cell r="H253" t="str">
            <v>MacBook Air 15" M2/M3</v>
          </cell>
          <cell r="I253">
            <v>36</v>
          </cell>
          <cell r="J253">
            <v>21</v>
          </cell>
          <cell r="K253">
            <v>32</v>
          </cell>
          <cell r="L253">
            <v>51</v>
          </cell>
          <cell r="M253">
            <v>29</v>
          </cell>
          <cell r="N253">
            <v>26</v>
          </cell>
          <cell r="O253">
            <v>27</v>
          </cell>
          <cell r="P253">
            <v>222</v>
          </cell>
        </row>
        <row r="254">
          <cell r="D254">
            <v>840168538683</v>
          </cell>
          <cell r="E254" t="str">
            <v>Speck Tagimals 4-Pack - Mulicolor</v>
          </cell>
          <cell r="F254" t="str">
            <v>Cases AirTag</v>
          </cell>
          <cell r="G254" t="str">
            <v>AirTag</v>
          </cell>
          <cell r="H254" t="str">
            <v>AirTag</v>
          </cell>
          <cell r="I254">
            <v>68</v>
          </cell>
          <cell r="J254">
            <v>61</v>
          </cell>
          <cell r="K254">
            <v>80</v>
          </cell>
          <cell r="L254">
            <v>78</v>
          </cell>
          <cell r="M254">
            <v>51</v>
          </cell>
          <cell r="N254">
            <v>66</v>
          </cell>
          <cell r="O254">
            <v>33</v>
          </cell>
          <cell r="P254">
            <v>437</v>
          </cell>
        </row>
        <row r="255">
          <cell r="D255">
            <v>840168539796</v>
          </cell>
          <cell r="E255" t="str">
            <v>Speck Speaker Gemtones Infinity Speaker Mini -DARK GREY/CHROME/TAN</v>
          </cell>
          <cell r="F255" t="str">
            <v>Audio</v>
          </cell>
          <cell r="G255" t="str">
            <v>Speakers</v>
          </cell>
          <cell r="H255" t="str">
            <v>Infinity</v>
          </cell>
          <cell r="I255">
            <v>2</v>
          </cell>
          <cell r="J255">
            <v>0</v>
          </cell>
          <cell r="K255">
            <v>1</v>
          </cell>
          <cell r="L255">
            <v>1</v>
          </cell>
          <cell r="M255">
            <v>0</v>
          </cell>
          <cell r="N255">
            <v>1</v>
          </cell>
          <cell r="O255">
            <v>0</v>
          </cell>
          <cell r="P255">
            <v>5</v>
          </cell>
        </row>
        <row r="256">
          <cell r="D256">
            <v>2021942878104</v>
          </cell>
          <cell r="E256" t="str">
            <v>Speck Speaker Gemtones Infinity Speaker Mini -DARK GREY/CHROME/TAN</v>
          </cell>
          <cell r="F256" t="str">
            <v>Audio</v>
          </cell>
          <cell r="G256" t="str">
            <v>Speakers</v>
          </cell>
          <cell r="H256" t="str">
            <v>Infinity</v>
          </cell>
          <cell r="I256">
            <v>0</v>
          </cell>
          <cell r="J256">
            <v>1</v>
          </cell>
          <cell r="K256">
            <v>0</v>
          </cell>
          <cell r="L256">
            <v>0</v>
          </cell>
          <cell r="M256">
            <v>0</v>
          </cell>
          <cell r="N256">
            <v>1</v>
          </cell>
          <cell r="O256">
            <v>0</v>
          </cell>
          <cell r="P256">
            <v>2</v>
          </cell>
        </row>
        <row r="257">
          <cell r="D257">
            <v>840168539819</v>
          </cell>
          <cell r="E257" t="str">
            <v>Speck Speaker Gemtones Infinity Speaker Max -DARK GREY/CHROME/TAN</v>
          </cell>
          <cell r="F257" t="str">
            <v>Audio</v>
          </cell>
          <cell r="G257" t="str">
            <v>Speakers</v>
          </cell>
          <cell r="H257" t="str">
            <v>Infinity</v>
          </cell>
          <cell r="I257">
            <v>8</v>
          </cell>
          <cell r="J257">
            <v>2</v>
          </cell>
          <cell r="K257">
            <v>1</v>
          </cell>
          <cell r="L257">
            <v>3</v>
          </cell>
          <cell r="M257">
            <v>0</v>
          </cell>
          <cell r="N257">
            <v>1</v>
          </cell>
          <cell r="O257">
            <v>2</v>
          </cell>
          <cell r="P257">
            <v>17</v>
          </cell>
        </row>
        <row r="258">
          <cell r="D258">
            <v>2021942878173</v>
          </cell>
          <cell r="E258" t="str">
            <v>Speck Speaker Gemtones Infinity Speaker Max -DARK GREY/CHROME/TAN</v>
          </cell>
          <cell r="F258" t="str">
            <v>Audio</v>
          </cell>
          <cell r="G258" t="str">
            <v>Speakers</v>
          </cell>
          <cell r="H258" t="str">
            <v>Infinity</v>
          </cell>
          <cell r="I258">
            <v>0</v>
          </cell>
          <cell r="J258">
            <v>1</v>
          </cell>
          <cell r="K258">
            <v>3</v>
          </cell>
          <cell r="L258">
            <v>4</v>
          </cell>
          <cell r="M258">
            <v>0</v>
          </cell>
          <cell r="N258">
            <v>2</v>
          </cell>
          <cell r="O258">
            <v>0</v>
          </cell>
          <cell r="P258">
            <v>10</v>
          </cell>
        </row>
        <row r="259">
          <cell r="D259">
            <v>840168540365</v>
          </cell>
          <cell r="E259" t="str">
            <v>Speck iPhone 16 Presidio2 Grip +Cl Coastal Blue/Dustgrey/White</v>
          </cell>
          <cell r="F259" t="str">
            <v>Cases iPhone</v>
          </cell>
          <cell r="G259" t="str">
            <v>iPhone 16</v>
          </cell>
          <cell r="H259" t="str">
            <v>iPhone 16</v>
          </cell>
          <cell r="I259">
            <v>17</v>
          </cell>
          <cell r="J259">
            <v>9</v>
          </cell>
          <cell r="K259">
            <v>7</v>
          </cell>
          <cell r="L259">
            <v>17</v>
          </cell>
          <cell r="M259">
            <v>8</v>
          </cell>
          <cell r="N259">
            <v>7</v>
          </cell>
          <cell r="O259">
            <v>12</v>
          </cell>
          <cell r="P259">
            <v>77</v>
          </cell>
        </row>
        <row r="260">
          <cell r="D260">
            <v>840168540396</v>
          </cell>
          <cell r="E260" t="str">
            <v>Speck iPhone 16 Presidio2 Grip +Cl True Pink/Shocking Pink/White</v>
          </cell>
          <cell r="F260" t="str">
            <v>Cases iPhone</v>
          </cell>
          <cell r="G260" t="str">
            <v>iPhone 16</v>
          </cell>
          <cell r="H260" t="str">
            <v>iPhone 16</v>
          </cell>
          <cell r="I260">
            <v>11</v>
          </cell>
          <cell r="J260">
            <v>2</v>
          </cell>
          <cell r="K260">
            <v>3</v>
          </cell>
          <cell r="L260">
            <v>7</v>
          </cell>
          <cell r="M260">
            <v>2</v>
          </cell>
          <cell r="N260">
            <v>5</v>
          </cell>
          <cell r="O260">
            <v>3</v>
          </cell>
          <cell r="P260">
            <v>33</v>
          </cell>
        </row>
        <row r="261">
          <cell r="D261">
            <v>840168544493</v>
          </cell>
          <cell r="E261" t="str">
            <v>Speck iPhone 16 CandyShell Grip + MS Black Slate</v>
          </cell>
          <cell r="F261" t="str">
            <v>Cases iPhone</v>
          </cell>
          <cell r="G261" t="str">
            <v>iPhone 16</v>
          </cell>
          <cell r="H261" t="str">
            <v>iPhone 16</v>
          </cell>
          <cell r="I261">
            <v>20</v>
          </cell>
          <cell r="J261">
            <v>7</v>
          </cell>
          <cell r="K261">
            <v>6</v>
          </cell>
          <cell r="L261">
            <v>12</v>
          </cell>
          <cell r="M261">
            <v>10</v>
          </cell>
          <cell r="N261">
            <v>9</v>
          </cell>
          <cell r="O261">
            <v>3</v>
          </cell>
          <cell r="P261">
            <v>67</v>
          </cell>
        </row>
        <row r="262">
          <cell r="D262">
            <v>840168540655</v>
          </cell>
          <cell r="E262" t="str">
            <v>Speck iPhone 16 Gemshell Grip +Ms Clear/Clear</v>
          </cell>
          <cell r="F262" t="str">
            <v>Cases iPhone</v>
          </cell>
          <cell r="G262" t="str">
            <v>iPhone 16</v>
          </cell>
          <cell r="H262" t="str">
            <v>iPhone 16</v>
          </cell>
          <cell r="I262">
            <v>30</v>
          </cell>
          <cell r="J262">
            <v>10</v>
          </cell>
          <cell r="K262">
            <v>4</v>
          </cell>
          <cell r="L262">
            <v>9</v>
          </cell>
          <cell r="M262">
            <v>10</v>
          </cell>
          <cell r="N262">
            <v>8</v>
          </cell>
          <cell r="O262">
            <v>3</v>
          </cell>
          <cell r="P262">
            <v>74</v>
          </cell>
        </row>
        <row r="263">
          <cell r="D263">
            <v>840168540761</v>
          </cell>
          <cell r="E263" t="str">
            <v>Speck iPhone 16 Pro Presidio2 Grip +Cl Black / Slate Grey /White</v>
          </cell>
          <cell r="F263" t="str">
            <v>Cases iPhone</v>
          </cell>
          <cell r="G263" t="str">
            <v>iPhone 16</v>
          </cell>
          <cell r="H263" t="str">
            <v>iPhone 16 Pro / iPhone 17</v>
          </cell>
          <cell r="I263">
            <v>3</v>
          </cell>
          <cell r="J263">
            <v>5</v>
          </cell>
          <cell r="K263">
            <v>5</v>
          </cell>
          <cell r="L263">
            <v>7</v>
          </cell>
          <cell r="M263">
            <v>1</v>
          </cell>
          <cell r="N263">
            <v>6</v>
          </cell>
          <cell r="O263">
            <v>1</v>
          </cell>
          <cell r="P263">
            <v>28</v>
          </cell>
        </row>
        <row r="264">
          <cell r="D264">
            <v>840168540778</v>
          </cell>
          <cell r="E264" t="str">
            <v>Speck iPhone 16 Pro Presidio2 Grip +Cl Coastal Blue/Dustgrey/White</v>
          </cell>
          <cell r="F264" t="str">
            <v>Cases iPhone</v>
          </cell>
          <cell r="G264" t="str">
            <v>iPhone 16</v>
          </cell>
          <cell r="H264" t="str">
            <v>iPhone 16 Pro</v>
          </cell>
          <cell r="I264">
            <v>11</v>
          </cell>
          <cell r="J264">
            <v>7</v>
          </cell>
          <cell r="K264">
            <v>4</v>
          </cell>
          <cell r="L264">
            <v>7</v>
          </cell>
          <cell r="M264">
            <v>5</v>
          </cell>
          <cell r="N264">
            <v>3</v>
          </cell>
          <cell r="O264">
            <v>2</v>
          </cell>
          <cell r="P264">
            <v>39</v>
          </cell>
        </row>
        <row r="265">
          <cell r="D265">
            <v>840168540808</v>
          </cell>
          <cell r="E265" t="str">
            <v>Speck iPhone 16 Pro Presidio2 Grip +Cl True Pink/Shocking Pink/White</v>
          </cell>
          <cell r="F265" t="str">
            <v>Cases iPhone</v>
          </cell>
          <cell r="G265" t="str">
            <v>iPhone 16</v>
          </cell>
          <cell r="H265" t="str">
            <v>iPhone 16 Pro / iPhone 17</v>
          </cell>
          <cell r="I265">
            <v>2</v>
          </cell>
          <cell r="J265">
            <v>2</v>
          </cell>
          <cell r="K265">
            <v>3</v>
          </cell>
          <cell r="L265">
            <v>5</v>
          </cell>
          <cell r="M265">
            <v>3</v>
          </cell>
          <cell r="N265">
            <v>2</v>
          </cell>
          <cell r="O265">
            <v>5</v>
          </cell>
          <cell r="P265">
            <v>22</v>
          </cell>
        </row>
        <row r="266">
          <cell r="D266">
            <v>840168540846</v>
          </cell>
          <cell r="E266" t="str">
            <v>Speck iPhone 16 Pro Presidio Perfect Clear +Cl Clear/Chrome Fini</v>
          </cell>
          <cell r="F266" t="str">
            <v>Cases iPhone</v>
          </cell>
          <cell r="G266" t="str">
            <v>iPhone 16</v>
          </cell>
          <cell r="H266" t="str">
            <v>iPhone 16 Pro / iPhone 17</v>
          </cell>
          <cell r="I266">
            <v>7</v>
          </cell>
          <cell r="J266">
            <v>7</v>
          </cell>
          <cell r="K266">
            <v>2</v>
          </cell>
          <cell r="L266">
            <v>4</v>
          </cell>
          <cell r="M266">
            <v>1</v>
          </cell>
          <cell r="N266">
            <v>4</v>
          </cell>
          <cell r="O266">
            <v>4</v>
          </cell>
          <cell r="P266">
            <v>29</v>
          </cell>
        </row>
        <row r="267">
          <cell r="D267">
            <v>840168541171</v>
          </cell>
          <cell r="E267" t="str">
            <v>Speck iPhone 16 Plus Presidio2 Grip +Cl Black / Slate Grey / White</v>
          </cell>
          <cell r="F267" t="str">
            <v>Cases iPhone</v>
          </cell>
          <cell r="G267" t="str">
            <v>iPhone 16</v>
          </cell>
          <cell r="H267" t="str">
            <v>iPhone 16 Plus</v>
          </cell>
          <cell r="I267">
            <v>9</v>
          </cell>
          <cell r="J267">
            <v>7</v>
          </cell>
          <cell r="K267">
            <v>4</v>
          </cell>
          <cell r="L267">
            <v>2</v>
          </cell>
          <cell r="M267">
            <v>1</v>
          </cell>
          <cell r="N267">
            <v>0</v>
          </cell>
          <cell r="O267">
            <v>1</v>
          </cell>
          <cell r="P267">
            <v>24</v>
          </cell>
        </row>
        <row r="268">
          <cell r="D268">
            <v>840168541478</v>
          </cell>
          <cell r="E268" t="str">
            <v>Speck iPhone 16 Plus Gemshell Grip +Ms Clear/Clear</v>
          </cell>
          <cell r="F268" t="str">
            <v>Cases iPhone</v>
          </cell>
          <cell r="G268" t="str">
            <v>iPhone 16</v>
          </cell>
          <cell r="H268" t="str">
            <v>iPhone 16 Plus</v>
          </cell>
          <cell r="I268">
            <v>11</v>
          </cell>
          <cell r="J268">
            <v>5</v>
          </cell>
          <cell r="K268">
            <v>3</v>
          </cell>
          <cell r="L268">
            <v>1</v>
          </cell>
          <cell r="M268">
            <v>2</v>
          </cell>
          <cell r="N268">
            <v>2</v>
          </cell>
          <cell r="O268">
            <v>0</v>
          </cell>
          <cell r="P268">
            <v>24</v>
          </cell>
        </row>
        <row r="269">
          <cell r="D269">
            <v>840168541584</v>
          </cell>
          <cell r="E269" t="str">
            <v>Speck iPhone 16 Pro Max Presidio2 Grip +Cl Black / Slate Grey</v>
          </cell>
          <cell r="F269" t="str">
            <v>Cases iPhone</v>
          </cell>
          <cell r="G269" t="str">
            <v>iPhone 16</v>
          </cell>
          <cell r="H269" t="str">
            <v>iPhone 16 Pro Max</v>
          </cell>
          <cell r="I269">
            <v>11</v>
          </cell>
          <cell r="J269">
            <v>9</v>
          </cell>
          <cell r="K269">
            <v>4</v>
          </cell>
          <cell r="L269">
            <v>2</v>
          </cell>
          <cell r="M269">
            <v>0</v>
          </cell>
          <cell r="N269">
            <v>3</v>
          </cell>
          <cell r="O269">
            <v>0</v>
          </cell>
          <cell r="P269">
            <v>29</v>
          </cell>
        </row>
        <row r="270">
          <cell r="D270">
            <v>840168541591</v>
          </cell>
          <cell r="E270" t="str">
            <v>Speck iPhone 16 Pro Max Presidio2 Grip +Cl Coastal Blue/Dustgrey/White</v>
          </cell>
          <cell r="F270" t="str">
            <v>Cases iPhone</v>
          </cell>
          <cell r="G270" t="str">
            <v>iPhone 16</v>
          </cell>
          <cell r="H270" t="str">
            <v>iPhone 16 Pro Max</v>
          </cell>
          <cell r="I270">
            <v>14</v>
          </cell>
          <cell r="J270">
            <v>4</v>
          </cell>
          <cell r="K270">
            <v>7</v>
          </cell>
          <cell r="L270">
            <v>5</v>
          </cell>
          <cell r="M270">
            <v>5</v>
          </cell>
          <cell r="N270">
            <v>1</v>
          </cell>
          <cell r="O270">
            <v>2</v>
          </cell>
          <cell r="P270">
            <v>38</v>
          </cell>
        </row>
        <row r="271">
          <cell r="D271">
            <v>840168541621</v>
          </cell>
          <cell r="E271" t="str">
            <v>Speck iPhone 16 Pro Max Presidio2 Grip +Cl True Pink/Shocking Pink/White</v>
          </cell>
          <cell r="F271" t="str">
            <v>Cases iPhone</v>
          </cell>
          <cell r="G271" t="str">
            <v>iPhone 16</v>
          </cell>
          <cell r="H271" t="str">
            <v>iPhone 16 Pro Max</v>
          </cell>
          <cell r="I271">
            <v>8</v>
          </cell>
          <cell r="J271">
            <v>7</v>
          </cell>
          <cell r="K271">
            <v>8</v>
          </cell>
          <cell r="L271">
            <v>5</v>
          </cell>
          <cell r="M271">
            <v>4</v>
          </cell>
          <cell r="N271">
            <v>3</v>
          </cell>
          <cell r="O271">
            <v>0</v>
          </cell>
          <cell r="P271">
            <v>35</v>
          </cell>
        </row>
        <row r="272">
          <cell r="D272">
            <v>840168544561</v>
          </cell>
          <cell r="E272" t="str">
            <v>Speck iPhone 16 Pro Max Presidio Perfect Clear +Cl Clear/Clear/Chrome Finish/Serene Silver</v>
          </cell>
          <cell r="F272" t="str">
            <v>Cases iPhone</v>
          </cell>
          <cell r="G272" t="str">
            <v>iPhone 16</v>
          </cell>
          <cell r="H272" t="str">
            <v>iPhone 16 Pro Max</v>
          </cell>
          <cell r="I272">
            <v>6</v>
          </cell>
          <cell r="J272">
            <v>6</v>
          </cell>
          <cell r="K272">
            <v>4</v>
          </cell>
          <cell r="L272">
            <v>1</v>
          </cell>
          <cell r="M272">
            <v>0</v>
          </cell>
          <cell r="N272">
            <v>0</v>
          </cell>
          <cell r="O272">
            <v>0</v>
          </cell>
          <cell r="P272">
            <v>17</v>
          </cell>
        </row>
        <row r="273">
          <cell r="D273">
            <v>840168546107</v>
          </cell>
          <cell r="E273" t="str">
            <v>Speck Presidio Perfect-Clear + MS iPhone 17 Clear</v>
          </cell>
          <cell r="F273" t="str">
            <v>Cases iPhone</v>
          </cell>
          <cell r="G273" t="str">
            <v>iPhone 17</v>
          </cell>
          <cell r="H273" t="str">
            <v>iPhone 17</v>
          </cell>
          <cell r="I273">
            <v>37</v>
          </cell>
          <cell r="J273">
            <v>24</v>
          </cell>
          <cell r="K273">
            <v>25</v>
          </cell>
          <cell r="L273">
            <v>41</v>
          </cell>
          <cell r="M273">
            <v>33</v>
          </cell>
          <cell r="N273">
            <v>19</v>
          </cell>
          <cell r="O273">
            <v>11</v>
          </cell>
          <cell r="P273">
            <v>190</v>
          </cell>
        </row>
        <row r="274">
          <cell r="D274">
            <v>840168546138</v>
          </cell>
          <cell r="E274" t="str">
            <v>Speck Presidio2 + MS iPhone 17 Black/Slate Grey/White</v>
          </cell>
          <cell r="F274" t="str">
            <v>Cases iPhone</v>
          </cell>
          <cell r="G274" t="str">
            <v>iPhone 17</v>
          </cell>
          <cell r="H274" t="str">
            <v>iPhone 17</v>
          </cell>
          <cell r="I274">
            <v>25</v>
          </cell>
          <cell r="J274">
            <v>19</v>
          </cell>
          <cell r="K274">
            <v>12</v>
          </cell>
          <cell r="L274">
            <v>15</v>
          </cell>
          <cell r="M274">
            <v>13</v>
          </cell>
          <cell r="N274">
            <v>21</v>
          </cell>
          <cell r="O274">
            <v>17</v>
          </cell>
          <cell r="P274">
            <v>122</v>
          </cell>
        </row>
        <row r="275">
          <cell r="D275">
            <v>840168546145</v>
          </cell>
          <cell r="E275" t="str">
            <v>Speck Presidio2 Grip + MS iPhone 17 Black</v>
          </cell>
          <cell r="F275" t="str">
            <v>Cases iPhone</v>
          </cell>
          <cell r="G275" t="str">
            <v>iPhone 17</v>
          </cell>
          <cell r="H275" t="str">
            <v>iPhone 17</v>
          </cell>
          <cell r="I275">
            <v>21</v>
          </cell>
          <cell r="J275">
            <v>10</v>
          </cell>
          <cell r="K275">
            <v>13</v>
          </cell>
          <cell r="L275">
            <v>18</v>
          </cell>
          <cell r="M275">
            <v>15</v>
          </cell>
          <cell r="N275">
            <v>14</v>
          </cell>
          <cell r="O275">
            <v>9</v>
          </cell>
          <cell r="P275">
            <v>100</v>
          </cell>
        </row>
        <row r="276">
          <cell r="D276">
            <v>840168546282</v>
          </cell>
          <cell r="E276" t="str">
            <v>Speck Presidio2 Grip + MS iPhone 17 iPhone 17 Air Black</v>
          </cell>
          <cell r="F276" t="str">
            <v>Cases iPhone</v>
          </cell>
          <cell r="G276" t="str">
            <v>iPhone 17</v>
          </cell>
          <cell r="H276" t="str">
            <v>iPhone 17 Air</v>
          </cell>
          <cell r="I276">
            <v>7</v>
          </cell>
          <cell r="J276">
            <v>7</v>
          </cell>
          <cell r="K276">
            <v>3</v>
          </cell>
          <cell r="L276">
            <v>11</v>
          </cell>
          <cell r="M276">
            <v>6</v>
          </cell>
          <cell r="N276">
            <v>9</v>
          </cell>
          <cell r="O276">
            <v>2</v>
          </cell>
          <cell r="P276">
            <v>45</v>
          </cell>
        </row>
        <row r="277">
          <cell r="D277">
            <v>840168546381</v>
          </cell>
          <cell r="E277" t="str">
            <v>Speck Presidio Perfect-Clear  iPhone 17 Pro Clear</v>
          </cell>
          <cell r="F277" t="str">
            <v>Cases iPhone</v>
          </cell>
          <cell r="G277" t="str">
            <v>iPhone 17</v>
          </cell>
          <cell r="H277" t="str">
            <v>iPhone 17 Pro</v>
          </cell>
          <cell r="I277">
            <v>71</v>
          </cell>
          <cell r="J277">
            <v>53</v>
          </cell>
          <cell r="K277">
            <v>38</v>
          </cell>
          <cell r="L277">
            <v>39</v>
          </cell>
          <cell r="M277">
            <v>33</v>
          </cell>
          <cell r="N277">
            <v>40</v>
          </cell>
          <cell r="O277">
            <v>21</v>
          </cell>
          <cell r="P277">
            <v>295</v>
          </cell>
        </row>
        <row r="278">
          <cell r="D278">
            <v>840168546411</v>
          </cell>
          <cell r="E278" t="str">
            <v>Speck Presidio2  + MS iPhone 17 Pro Black/Slate Grey/White</v>
          </cell>
          <cell r="F278" t="str">
            <v>Cases iPhone</v>
          </cell>
          <cell r="G278" t="str">
            <v>iPhone 17</v>
          </cell>
          <cell r="H278" t="str">
            <v>iPhone 17 Pro</v>
          </cell>
          <cell r="I278">
            <v>37</v>
          </cell>
          <cell r="J278">
            <v>14</v>
          </cell>
          <cell r="K278">
            <v>16</v>
          </cell>
          <cell r="L278">
            <v>13</v>
          </cell>
          <cell r="M278">
            <v>14</v>
          </cell>
          <cell r="N278">
            <v>15</v>
          </cell>
          <cell r="O278">
            <v>9</v>
          </cell>
          <cell r="P278">
            <v>118</v>
          </cell>
        </row>
        <row r="279">
          <cell r="D279">
            <v>840168546428</v>
          </cell>
          <cell r="E279" t="str">
            <v>Speck Presidio2 Grip + MS iPhone 17 Pro Black</v>
          </cell>
          <cell r="F279" t="str">
            <v>Cases iPhone</v>
          </cell>
          <cell r="G279" t="str">
            <v>iPhone 17</v>
          </cell>
          <cell r="H279" t="str">
            <v>iPhone 17 Pro</v>
          </cell>
          <cell r="I279">
            <v>22</v>
          </cell>
          <cell r="J279">
            <v>17</v>
          </cell>
          <cell r="K279">
            <v>13</v>
          </cell>
          <cell r="L279">
            <v>10</v>
          </cell>
          <cell r="M279">
            <v>8</v>
          </cell>
          <cell r="N279">
            <v>13</v>
          </cell>
          <cell r="O279">
            <v>4</v>
          </cell>
          <cell r="P279">
            <v>87</v>
          </cell>
        </row>
        <row r="280">
          <cell r="D280">
            <v>840168546527</v>
          </cell>
          <cell r="E280" t="str">
            <v>Speck Presidio Perfect-Clear  iPhone 17 Pro Max Clear</v>
          </cell>
          <cell r="F280" t="str">
            <v>Cases iPhone</v>
          </cell>
          <cell r="G280" t="str">
            <v>iPhone 17</v>
          </cell>
          <cell r="H280" t="str">
            <v>iPhone 17 Pro Max</v>
          </cell>
          <cell r="I280">
            <v>135</v>
          </cell>
          <cell r="J280">
            <v>135</v>
          </cell>
          <cell r="K280">
            <v>178</v>
          </cell>
          <cell r="L280">
            <v>133</v>
          </cell>
          <cell r="M280">
            <v>120</v>
          </cell>
          <cell r="N280">
            <v>100</v>
          </cell>
          <cell r="O280">
            <v>49</v>
          </cell>
          <cell r="P280">
            <v>850</v>
          </cell>
        </row>
        <row r="281">
          <cell r="D281">
            <v>840168546558</v>
          </cell>
          <cell r="E281" t="str">
            <v>Speck Presidio2 + MS iPhone 17 Pro Max Black/Slate Grey/White</v>
          </cell>
          <cell r="F281" t="str">
            <v>Cases iPhone</v>
          </cell>
          <cell r="G281" t="str">
            <v>iPhone 17</v>
          </cell>
          <cell r="H281" t="str">
            <v>iPhone 17 Pro Max</v>
          </cell>
          <cell r="I281">
            <v>80</v>
          </cell>
          <cell r="J281">
            <v>38</v>
          </cell>
          <cell r="K281">
            <v>38</v>
          </cell>
          <cell r="L281">
            <v>39</v>
          </cell>
          <cell r="M281">
            <v>34</v>
          </cell>
          <cell r="N281">
            <v>22</v>
          </cell>
          <cell r="O281">
            <v>17</v>
          </cell>
          <cell r="P281">
            <v>268</v>
          </cell>
        </row>
        <row r="282">
          <cell r="D282">
            <v>840168546565</v>
          </cell>
          <cell r="E282" t="str">
            <v>Speck Presidio2 Grip + MS iPhone 17 Pro Max Black</v>
          </cell>
          <cell r="F282" t="str">
            <v>Cases iPhone</v>
          </cell>
          <cell r="G282" t="str">
            <v>iPhone 17</v>
          </cell>
          <cell r="H282" t="str">
            <v>iPhone 17 Pro Max</v>
          </cell>
          <cell r="I282">
            <v>95</v>
          </cell>
          <cell r="J282">
            <v>27</v>
          </cell>
          <cell r="K282">
            <v>16</v>
          </cell>
          <cell r="L282">
            <v>11</v>
          </cell>
          <cell r="M282">
            <v>12</v>
          </cell>
          <cell r="N282">
            <v>7</v>
          </cell>
          <cell r="O282">
            <v>6</v>
          </cell>
          <cell r="P282">
            <v>174</v>
          </cell>
        </row>
        <row r="283">
          <cell r="D283">
            <v>840168546589</v>
          </cell>
          <cell r="E283" t="str">
            <v>Speck Presidio2 Grip iPhone 17 Pro Max Black</v>
          </cell>
          <cell r="F283" t="str">
            <v>Cases iPhone</v>
          </cell>
          <cell r="G283" t="str">
            <v>iPhone 17</v>
          </cell>
          <cell r="H283" t="str">
            <v>iPhone 17 Pro Max</v>
          </cell>
          <cell r="J283">
            <v>11</v>
          </cell>
          <cell r="K283">
            <v>17</v>
          </cell>
          <cell r="L283">
            <v>20</v>
          </cell>
          <cell r="M283">
            <v>18</v>
          </cell>
          <cell r="N283">
            <v>22</v>
          </cell>
          <cell r="O283">
            <v>10</v>
          </cell>
          <cell r="P283">
            <v>98</v>
          </cell>
        </row>
        <row r="284">
          <cell r="D284">
            <v>840168546671</v>
          </cell>
          <cell r="E284" t="str">
            <v>Speck Balance Folio iPad 11" (2022-2025) Sable/Blue Granite/Black</v>
          </cell>
          <cell r="F284" t="str">
            <v>Cases iPad</v>
          </cell>
          <cell r="G284" t="str">
            <v>iPad</v>
          </cell>
          <cell r="H284" t="str">
            <v>iPad 10th /11th - 10.9"/11" (2022-2025)</v>
          </cell>
          <cell r="I284">
            <v>138</v>
          </cell>
          <cell r="J284">
            <v>87</v>
          </cell>
          <cell r="K284">
            <v>68</v>
          </cell>
          <cell r="L284">
            <v>16</v>
          </cell>
          <cell r="M284">
            <v>9</v>
          </cell>
          <cell r="N284">
            <v>3</v>
          </cell>
          <cell r="O284">
            <v>1</v>
          </cell>
          <cell r="P284">
            <v>322</v>
          </cell>
        </row>
        <row r="285">
          <cell r="D285">
            <v>840168546688</v>
          </cell>
          <cell r="E285" t="str">
            <v>Speck Balance Folio iPad 11" (2022-2025) Ceramic Grey/Autumn Sky/Black</v>
          </cell>
          <cell r="F285" t="str">
            <v>Cases iPad</v>
          </cell>
          <cell r="G285" t="str">
            <v>iPad</v>
          </cell>
          <cell r="H285" t="str">
            <v>iPad 10th /11th - 10.9"/11" (2022-2025)</v>
          </cell>
          <cell r="K285">
            <v>0</v>
          </cell>
          <cell r="L285">
            <v>97</v>
          </cell>
          <cell r="M285">
            <v>72</v>
          </cell>
          <cell r="N285">
            <v>76</v>
          </cell>
          <cell r="O285">
            <v>50</v>
          </cell>
          <cell r="P285">
            <v>295</v>
          </cell>
        </row>
        <row r="286">
          <cell r="D286">
            <v>840168546732</v>
          </cell>
          <cell r="E286" t="str">
            <v>Speck Gemshell Grip + MS iPhone 17 Clear</v>
          </cell>
          <cell r="F286" t="str">
            <v>Cases iPhone</v>
          </cell>
          <cell r="G286" t="str">
            <v>iPhone 17</v>
          </cell>
          <cell r="H286" t="str">
            <v>iPhone 17</v>
          </cell>
          <cell r="I286">
            <v>21</v>
          </cell>
          <cell r="J286">
            <v>13</v>
          </cell>
          <cell r="K286">
            <v>8</v>
          </cell>
          <cell r="L286">
            <v>14</v>
          </cell>
          <cell r="M286">
            <v>19</v>
          </cell>
          <cell r="N286">
            <v>7</v>
          </cell>
          <cell r="O286">
            <v>5</v>
          </cell>
          <cell r="P286">
            <v>87</v>
          </cell>
        </row>
        <row r="287">
          <cell r="D287">
            <v>840168546800</v>
          </cell>
          <cell r="E287" t="str">
            <v>Speck Gemshell Grip + MS iPhone 17 iPhone 17 Air Clear</v>
          </cell>
          <cell r="F287" t="str">
            <v>Cases iPhone</v>
          </cell>
          <cell r="G287" t="str">
            <v>iPhone 17</v>
          </cell>
          <cell r="H287" t="str">
            <v xml:space="preserve"> iPhone 17 Air</v>
          </cell>
          <cell r="I287">
            <v>2</v>
          </cell>
          <cell r="J287">
            <v>3</v>
          </cell>
          <cell r="K287">
            <v>4</v>
          </cell>
          <cell r="L287">
            <v>5</v>
          </cell>
          <cell r="M287">
            <v>6</v>
          </cell>
          <cell r="N287">
            <v>5</v>
          </cell>
          <cell r="O287">
            <v>3</v>
          </cell>
          <cell r="P287">
            <v>28</v>
          </cell>
        </row>
        <row r="288">
          <cell r="D288">
            <v>840168547135</v>
          </cell>
          <cell r="E288" t="str">
            <v>Speck Presidio2 + MS iPhone 17 Deep Sea/Silver Metallic/Spell Blue</v>
          </cell>
          <cell r="F288" t="str">
            <v>Cases iPhone</v>
          </cell>
          <cell r="G288" t="str">
            <v>iPhone 17</v>
          </cell>
          <cell r="H288" t="str">
            <v>iPhone 17</v>
          </cell>
          <cell r="I288">
            <v>13</v>
          </cell>
          <cell r="J288">
            <v>6</v>
          </cell>
          <cell r="K288">
            <v>13</v>
          </cell>
          <cell r="L288">
            <v>9</v>
          </cell>
          <cell r="M288">
            <v>10</v>
          </cell>
          <cell r="N288">
            <v>17</v>
          </cell>
          <cell r="O288">
            <v>6</v>
          </cell>
          <cell r="P288">
            <v>74</v>
          </cell>
        </row>
        <row r="289">
          <cell r="D289">
            <v>840168547302</v>
          </cell>
          <cell r="E289" t="str">
            <v>Speck Presidio2  + MS iPhone 17 Pro Deep Sea/Silver Metallic/Spell Blue</v>
          </cell>
          <cell r="F289" t="str">
            <v>Cases iPhone</v>
          </cell>
          <cell r="G289" t="str">
            <v>iPhone 17</v>
          </cell>
          <cell r="H289" t="str">
            <v>iPhone 17 Pro</v>
          </cell>
          <cell r="I289">
            <v>44</v>
          </cell>
          <cell r="J289">
            <v>15</v>
          </cell>
          <cell r="K289">
            <v>14</v>
          </cell>
          <cell r="L289">
            <v>18</v>
          </cell>
          <cell r="M289">
            <v>18</v>
          </cell>
          <cell r="N289">
            <v>16</v>
          </cell>
          <cell r="O289">
            <v>12</v>
          </cell>
          <cell r="P289">
            <v>137</v>
          </cell>
        </row>
        <row r="290">
          <cell r="D290">
            <v>840168547401</v>
          </cell>
          <cell r="E290" t="str">
            <v>Speck Presidio2 + MS iPhone 17 Pro Max Deep Sea/Silver Metallic/Spell Blue</v>
          </cell>
          <cell r="F290" t="str">
            <v>Cases iPhone</v>
          </cell>
          <cell r="G290" t="str">
            <v>iPhone 17</v>
          </cell>
          <cell r="H290" t="str">
            <v>iPhone 17 Pro Max</v>
          </cell>
          <cell r="I290">
            <v>70</v>
          </cell>
          <cell r="J290">
            <v>38</v>
          </cell>
          <cell r="K290">
            <v>37</v>
          </cell>
          <cell r="L290">
            <v>40</v>
          </cell>
          <cell r="M290">
            <v>31</v>
          </cell>
          <cell r="N290">
            <v>35</v>
          </cell>
          <cell r="O290">
            <v>23</v>
          </cell>
          <cell r="P290">
            <v>274</v>
          </cell>
        </row>
        <row r="291">
          <cell r="D291">
            <v>875912028967</v>
          </cell>
          <cell r="E291" t="str">
            <v>Speck Pixelskin Case - Green iPod touch 6G</v>
          </cell>
          <cell r="F291" t="str">
            <v>Cases iPod</v>
          </cell>
          <cell r="G291" t="str">
            <v>iPod</v>
          </cell>
          <cell r="H291" t="str">
            <v>iPod Touch 6a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D292">
            <v>848709038135</v>
          </cell>
          <cell r="E292" t="str">
            <v>Speck Smartshell - Clear For MacBook Pro 13 Rd</v>
          </cell>
          <cell r="F292" t="str">
            <v>Cases Macbook</v>
          </cell>
          <cell r="G292" t="str">
            <v>Macbook</v>
          </cell>
          <cell r="H292" t="str">
            <v>MacBook Pro 13" M1/M2 Cases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D293">
            <v>848709040909</v>
          </cell>
          <cell r="E293" t="str">
            <v>Speck Smartshell Case - Black MacBook Pro  13 T&amp;B</v>
          </cell>
          <cell r="F293" t="str">
            <v>Cases Macbook</v>
          </cell>
          <cell r="G293" t="str">
            <v>Macbook</v>
          </cell>
          <cell r="H293" t="str">
            <v>MacBook Pro 13" M1/M2 Cases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D294">
            <v>848709040916</v>
          </cell>
          <cell r="E294" t="str">
            <v>Speck Smartshell Case - Clear MacBook Pro  13 T&amp;B</v>
          </cell>
          <cell r="F294" t="str">
            <v>Cases Macbook</v>
          </cell>
          <cell r="G294" t="str">
            <v>Macbook</v>
          </cell>
          <cell r="H294" t="str">
            <v>MacBook Pro 13" M1/M2 Cases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D295">
            <v>840168546701</v>
          </cell>
          <cell r="E295" t="str">
            <v>Speck Balance Folio for iPad Air 11" (2026-MA-8th gen) - PICCARD'S BLUE/FROST BEIGE/FADED TEAL</v>
          </cell>
          <cell r="F295" t="str">
            <v>Cases iPad</v>
          </cell>
          <cell r="G295" t="str">
            <v>iPad</v>
          </cell>
          <cell r="H295" t="str">
            <v>iPad Air M4-M2 / iPad Air 5th/4th</v>
          </cell>
          <cell r="N295">
            <v>9</v>
          </cell>
          <cell r="O295">
            <v>17</v>
          </cell>
          <cell r="P295">
            <v>26</v>
          </cell>
        </row>
        <row r="296">
          <cell r="D296">
            <v>840168548378</v>
          </cell>
          <cell r="E296" t="str">
            <v>Speck SmartShell for Apple MacBook Neo - Clear</v>
          </cell>
          <cell r="F296" t="str">
            <v>Cases Macbook</v>
          </cell>
          <cell r="G296" t="str">
            <v>Macbook</v>
          </cell>
          <cell r="H296" t="str">
            <v>MacBook Neo</v>
          </cell>
          <cell r="N296">
            <v>191</v>
          </cell>
          <cell r="O296">
            <v>199</v>
          </cell>
          <cell r="P296">
            <v>390</v>
          </cell>
        </row>
        <row r="297">
          <cell r="D297">
            <v>840168538263</v>
          </cell>
          <cell r="E297" t="str">
            <v>Speck  iPhone 13/15/16e PRESIDIO CLEAR +MS (CLEAR/CLEAR/CHROME FINISH)</v>
          </cell>
          <cell r="F297" t="str">
            <v>Cases iPhone</v>
          </cell>
          <cell r="G297" t="str">
            <v>iPhone 15</v>
          </cell>
          <cell r="H297" t="str">
            <v>iPhone 17e / 16e / 15 / 14 / 13</v>
          </cell>
          <cell r="O297">
            <v>8</v>
          </cell>
          <cell r="P297">
            <v>8</v>
          </cell>
        </row>
        <row r="298">
          <cell r="D298">
            <v>5056586721032</v>
          </cell>
          <cell r="E298" t="str">
            <v>Tech21 EvoClear for iPhone 15 - Clear</v>
          </cell>
          <cell r="F298" t="str">
            <v>Cases iPhone</v>
          </cell>
          <cell r="G298" t="str">
            <v>iPhone 15</v>
          </cell>
          <cell r="H298" t="str">
            <v>iPhone 16e / 15 / 14 / 13</v>
          </cell>
          <cell r="I298">
            <v>33</v>
          </cell>
          <cell r="J298">
            <v>15</v>
          </cell>
          <cell r="K298">
            <v>7</v>
          </cell>
          <cell r="L298">
            <v>4</v>
          </cell>
          <cell r="M298">
            <v>3</v>
          </cell>
          <cell r="N298">
            <v>3</v>
          </cell>
          <cell r="O298">
            <v>0</v>
          </cell>
          <cell r="P298">
            <v>65</v>
          </cell>
        </row>
        <row r="299">
          <cell r="D299">
            <v>5056586721094</v>
          </cell>
          <cell r="E299" t="str">
            <v>Tech21 EvoLite for iPhone 15 - Clear</v>
          </cell>
          <cell r="F299" t="str">
            <v>Cases iPhone</v>
          </cell>
          <cell r="G299" t="str">
            <v>iPhone 15</v>
          </cell>
          <cell r="H299" t="str">
            <v>iPhone 16e / 15 / 14 / 13</v>
          </cell>
          <cell r="I299">
            <v>28</v>
          </cell>
          <cell r="J299">
            <v>11</v>
          </cell>
          <cell r="K299">
            <v>8</v>
          </cell>
          <cell r="L299">
            <v>9</v>
          </cell>
          <cell r="M299">
            <v>21</v>
          </cell>
          <cell r="N299">
            <v>13</v>
          </cell>
          <cell r="O299">
            <v>2</v>
          </cell>
          <cell r="P299">
            <v>92</v>
          </cell>
        </row>
        <row r="300">
          <cell r="D300">
            <v>5056586724217</v>
          </cell>
          <cell r="E300" t="str">
            <v>Tech21 EvoLite for iPhone 15 - Soft Pink</v>
          </cell>
          <cell r="F300" t="str">
            <v>Cases iPhone</v>
          </cell>
          <cell r="G300" t="str">
            <v>iPhone 15</v>
          </cell>
          <cell r="H300" t="str">
            <v>iPhone 16e / 15 / 14 / 13</v>
          </cell>
          <cell r="I300">
            <v>28</v>
          </cell>
          <cell r="J300">
            <v>14</v>
          </cell>
          <cell r="K300">
            <v>4</v>
          </cell>
          <cell r="L300">
            <v>8</v>
          </cell>
          <cell r="M300">
            <v>3</v>
          </cell>
          <cell r="N300">
            <v>6</v>
          </cell>
          <cell r="O300">
            <v>0</v>
          </cell>
          <cell r="P300">
            <v>63</v>
          </cell>
        </row>
        <row r="301">
          <cell r="D301">
            <v>5056586724309</v>
          </cell>
          <cell r="E301" t="str">
            <v>Tech21 EvoLite for iPhone 15 - Lavender</v>
          </cell>
          <cell r="F301" t="str">
            <v>Cases iPhone</v>
          </cell>
          <cell r="G301" t="str">
            <v>iPhone 15</v>
          </cell>
          <cell r="H301" t="str">
            <v>iPhone 16e / 15 / 14 / 13</v>
          </cell>
          <cell r="I301">
            <v>31</v>
          </cell>
          <cell r="J301">
            <v>10</v>
          </cell>
          <cell r="K301">
            <v>13</v>
          </cell>
          <cell r="L301">
            <v>11</v>
          </cell>
          <cell r="M301">
            <v>32</v>
          </cell>
          <cell r="N301">
            <v>19</v>
          </cell>
          <cell r="O301">
            <v>11</v>
          </cell>
          <cell r="P301">
            <v>127</v>
          </cell>
        </row>
        <row r="302">
          <cell r="D302">
            <v>5056586735251</v>
          </cell>
          <cell r="E302" t="str">
            <v>Tech21 EvoCrystal w/MagSafe for iPhone 16  - Black</v>
          </cell>
          <cell r="F302" t="str">
            <v>Cases iPhone</v>
          </cell>
          <cell r="G302" t="str">
            <v>iPhone 16</v>
          </cell>
          <cell r="H302" t="str">
            <v>iPhone 16</v>
          </cell>
          <cell r="I302">
            <v>54</v>
          </cell>
          <cell r="J302">
            <v>39</v>
          </cell>
          <cell r="K302">
            <v>43</v>
          </cell>
          <cell r="L302">
            <v>51</v>
          </cell>
          <cell r="M302">
            <v>19</v>
          </cell>
          <cell r="N302">
            <v>22</v>
          </cell>
          <cell r="O302">
            <v>9</v>
          </cell>
          <cell r="P302">
            <v>237</v>
          </cell>
        </row>
        <row r="303">
          <cell r="D303">
            <v>5056586735282</v>
          </cell>
          <cell r="E303" t="str">
            <v>Tech21 EvoCrystal w/MagSafe for iPhone 16 - Blue</v>
          </cell>
          <cell r="F303" t="str">
            <v>Cases iPhone</v>
          </cell>
          <cell r="G303" t="str">
            <v>iPhone 16</v>
          </cell>
          <cell r="H303" t="str">
            <v>iPhone 16</v>
          </cell>
          <cell r="I303">
            <v>7</v>
          </cell>
          <cell r="J303">
            <v>7</v>
          </cell>
          <cell r="K303">
            <v>3</v>
          </cell>
          <cell r="L303">
            <v>4</v>
          </cell>
          <cell r="M303">
            <v>7</v>
          </cell>
          <cell r="N303">
            <v>4</v>
          </cell>
          <cell r="O303">
            <v>2</v>
          </cell>
          <cell r="P303">
            <v>34</v>
          </cell>
        </row>
        <row r="304">
          <cell r="D304">
            <v>5056586735343</v>
          </cell>
          <cell r="E304" t="str">
            <v>Tech21 EvoCrystal w/MagSafe for iPhone 16 - Pink</v>
          </cell>
          <cell r="F304" t="str">
            <v>Cases iPhone</v>
          </cell>
          <cell r="G304" t="str">
            <v>iPhone 16</v>
          </cell>
          <cell r="H304" t="str">
            <v>iPhone 16</v>
          </cell>
          <cell r="I304">
            <v>5</v>
          </cell>
          <cell r="J304">
            <v>5</v>
          </cell>
          <cell r="K304">
            <v>2</v>
          </cell>
          <cell r="L304">
            <v>1</v>
          </cell>
          <cell r="M304">
            <v>0</v>
          </cell>
          <cell r="N304">
            <v>2</v>
          </cell>
          <cell r="O304">
            <v>3</v>
          </cell>
          <cell r="P304">
            <v>18</v>
          </cell>
        </row>
        <row r="305">
          <cell r="D305">
            <v>5056586736814</v>
          </cell>
          <cell r="E305" t="str">
            <v>Tech21 EvoClear w/MagSafe for iPhone 16 Plus - Clear</v>
          </cell>
          <cell r="F305" t="str">
            <v>Cases iPhone</v>
          </cell>
          <cell r="G305" t="str">
            <v>iPhone 16</v>
          </cell>
          <cell r="H305" t="str">
            <v>iPhone 16 Plus</v>
          </cell>
          <cell r="I305">
            <v>0</v>
          </cell>
          <cell r="J305">
            <v>3</v>
          </cell>
          <cell r="K305">
            <v>2</v>
          </cell>
          <cell r="L305">
            <v>2</v>
          </cell>
          <cell r="M305">
            <v>1</v>
          </cell>
          <cell r="N305">
            <v>1</v>
          </cell>
          <cell r="O305">
            <v>0</v>
          </cell>
          <cell r="P305">
            <v>9</v>
          </cell>
        </row>
        <row r="306">
          <cell r="D306">
            <v>5056586738795</v>
          </cell>
          <cell r="E306" t="str">
            <v>Tech21 EvoCrystal w/MagSafe for iPhone 16 Pro  - Black</v>
          </cell>
          <cell r="F306" t="str">
            <v>Cases iPhone</v>
          </cell>
          <cell r="G306" t="str">
            <v>iPhone 16</v>
          </cell>
          <cell r="H306" t="str">
            <v>iPhone 16 Pro / iPhone 17</v>
          </cell>
          <cell r="I306">
            <v>16</v>
          </cell>
          <cell r="J306">
            <v>11</v>
          </cell>
          <cell r="K306">
            <v>2</v>
          </cell>
          <cell r="L306">
            <v>9</v>
          </cell>
          <cell r="M306">
            <v>5</v>
          </cell>
          <cell r="N306">
            <v>1</v>
          </cell>
          <cell r="O306">
            <v>1</v>
          </cell>
          <cell r="P306">
            <v>45</v>
          </cell>
        </row>
        <row r="307">
          <cell r="D307">
            <v>5056586738825</v>
          </cell>
          <cell r="E307" t="str">
            <v>Tech21 EvoCrystal w/MagSafe for iPhone 16 Pro - Blue</v>
          </cell>
          <cell r="F307" t="str">
            <v>Cases iPhone</v>
          </cell>
          <cell r="G307" t="str">
            <v>iPhone 16</v>
          </cell>
          <cell r="H307" t="str">
            <v>iPhone 16 Pro / iPhone 17</v>
          </cell>
          <cell r="I307">
            <v>7</v>
          </cell>
          <cell r="J307">
            <v>8</v>
          </cell>
          <cell r="K307">
            <v>3</v>
          </cell>
          <cell r="L307">
            <v>3</v>
          </cell>
          <cell r="M307">
            <v>7</v>
          </cell>
          <cell r="N307">
            <v>4</v>
          </cell>
          <cell r="O307">
            <v>3</v>
          </cell>
          <cell r="P307">
            <v>35</v>
          </cell>
        </row>
        <row r="308">
          <cell r="D308">
            <v>5056586740569</v>
          </cell>
          <cell r="E308" t="str">
            <v>Tech21 EvoCrystal w/MagSafe for iPhone 16 Pro Max - Black</v>
          </cell>
          <cell r="F308" t="str">
            <v>Cases iPhone</v>
          </cell>
          <cell r="G308" t="str">
            <v>iPhone 16</v>
          </cell>
          <cell r="H308" t="str">
            <v>iPhone 16 Pro Max</v>
          </cell>
          <cell r="I308">
            <v>7</v>
          </cell>
          <cell r="J308">
            <v>2</v>
          </cell>
          <cell r="K308">
            <v>1</v>
          </cell>
          <cell r="L308">
            <v>0</v>
          </cell>
          <cell r="M308">
            <v>2</v>
          </cell>
          <cell r="N308">
            <v>0</v>
          </cell>
          <cell r="O308">
            <v>1</v>
          </cell>
          <cell r="P308">
            <v>13</v>
          </cell>
        </row>
        <row r="309">
          <cell r="D309">
            <v>5056586740590</v>
          </cell>
          <cell r="E309" t="str">
            <v>Tech21 EvoCrystal w/MagSafe for iPhone 16 Pro Max - Blue</v>
          </cell>
          <cell r="F309" t="str">
            <v>Cases iPhone</v>
          </cell>
          <cell r="G309" t="str">
            <v>iPhone 16</v>
          </cell>
          <cell r="H309" t="str">
            <v>iPhone 16 Pro Max</v>
          </cell>
          <cell r="I309">
            <v>9</v>
          </cell>
          <cell r="J309">
            <v>7</v>
          </cell>
          <cell r="K309">
            <v>6</v>
          </cell>
          <cell r="L309">
            <v>3</v>
          </cell>
          <cell r="M309">
            <v>1</v>
          </cell>
          <cell r="N309">
            <v>5</v>
          </cell>
          <cell r="O309">
            <v>1</v>
          </cell>
          <cell r="P309">
            <v>32</v>
          </cell>
        </row>
        <row r="310">
          <cell r="D310">
            <v>5056586746745</v>
          </cell>
          <cell r="E310" t="str">
            <v>Tech21 EvoLite for AirPods 4 - Clear</v>
          </cell>
          <cell r="F310" t="str">
            <v>Cases Airpods</v>
          </cell>
          <cell r="G310" t="str">
            <v>Airpods</v>
          </cell>
          <cell r="H310" t="str">
            <v>Airpods 4</v>
          </cell>
          <cell r="I310">
            <v>11</v>
          </cell>
          <cell r="J310">
            <v>2</v>
          </cell>
          <cell r="K310">
            <v>1</v>
          </cell>
          <cell r="L310">
            <v>8</v>
          </cell>
          <cell r="M310">
            <v>22</v>
          </cell>
          <cell r="N310">
            <v>16</v>
          </cell>
          <cell r="O310">
            <v>2</v>
          </cell>
          <cell r="P310">
            <v>62</v>
          </cell>
        </row>
        <row r="311">
          <cell r="D311">
            <v>840459607036</v>
          </cell>
          <cell r="E311" t="str">
            <v>Tech21 EvoClear + MS iPhone 17 Clear</v>
          </cell>
          <cell r="F311" t="str">
            <v>Cases iPhone</v>
          </cell>
          <cell r="G311" t="str">
            <v>iPhone 17</v>
          </cell>
          <cell r="H311" t="str">
            <v>iPhone 17</v>
          </cell>
          <cell r="I311">
            <v>48</v>
          </cell>
          <cell r="J311">
            <v>32</v>
          </cell>
          <cell r="K311">
            <v>27</v>
          </cell>
          <cell r="L311">
            <v>67</v>
          </cell>
          <cell r="M311">
            <v>44</v>
          </cell>
          <cell r="N311">
            <v>32</v>
          </cell>
          <cell r="O311">
            <v>17</v>
          </cell>
          <cell r="P311">
            <v>267</v>
          </cell>
        </row>
        <row r="312">
          <cell r="D312">
            <v>840459607043</v>
          </cell>
          <cell r="E312" t="str">
            <v>Tech21 EvoCrystal iPhone 17 Black</v>
          </cell>
          <cell r="F312" t="str">
            <v>Cases iPhone</v>
          </cell>
          <cell r="G312" t="str">
            <v>iPhone 17</v>
          </cell>
          <cell r="H312" t="str">
            <v>iPhone 17</v>
          </cell>
          <cell r="I312">
            <v>46</v>
          </cell>
          <cell r="J312">
            <v>22</v>
          </cell>
          <cell r="K312">
            <v>24</v>
          </cell>
          <cell r="L312">
            <v>33</v>
          </cell>
          <cell r="M312">
            <v>22</v>
          </cell>
          <cell r="N312">
            <v>22</v>
          </cell>
          <cell r="O312">
            <v>11</v>
          </cell>
          <cell r="P312">
            <v>180</v>
          </cell>
        </row>
        <row r="313">
          <cell r="D313">
            <v>840459607159</v>
          </cell>
          <cell r="E313" t="str">
            <v>Tech21 EvoClear + MS iPhone 17 iPhone 17 Air Clear</v>
          </cell>
          <cell r="F313" t="str">
            <v>Cases iPhone</v>
          </cell>
          <cell r="G313" t="str">
            <v>iPhone 17</v>
          </cell>
          <cell r="H313" t="str">
            <v>iPhone 17 Air</v>
          </cell>
          <cell r="I313">
            <v>4</v>
          </cell>
          <cell r="J313">
            <v>7</v>
          </cell>
          <cell r="K313">
            <v>9</v>
          </cell>
          <cell r="L313">
            <v>6</v>
          </cell>
          <cell r="M313">
            <v>9</v>
          </cell>
          <cell r="N313">
            <v>19</v>
          </cell>
          <cell r="O313">
            <v>5</v>
          </cell>
          <cell r="P313">
            <v>59</v>
          </cell>
        </row>
        <row r="314">
          <cell r="D314">
            <v>840459607258</v>
          </cell>
          <cell r="E314" t="str">
            <v>Tech21 EvoClear + MS iPhone 17 Pro Clear</v>
          </cell>
          <cell r="F314" t="str">
            <v>Cases iPhone</v>
          </cell>
          <cell r="G314" t="str">
            <v>iPhone 17</v>
          </cell>
          <cell r="H314" t="str">
            <v>iPhone 17 Pro</v>
          </cell>
          <cell r="I314">
            <v>96</v>
          </cell>
          <cell r="J314">
            <v>45</v>
          </cell>
          <cell r="K314">
            <v>32</v>
          </cell>
          <cell r="L314">
            <v>48</v>
          </cell>
          <cell r="M314">
            <v>44</v>
          </cell>
          <cell r="N314">
            <v>44</v>
          </cell>
          <cell r="O314">
            <v>14</v>
          </cell>
          <cell r="P314">
            <v>323</v>
          </cell>
        </row>
        <row r="315">
          <cell r="D315">
            <v>840459607265</v>
          </cell>
          <cell r="E315" t="str">
            <v>Tech21 EvoCrystal iPhone 17 Pro Black</v>
          </cell>
          <cell r="F315" t="str">
            <v>Cases iPhone</v>
          </cell>
          <cell r="G315" t="str">
            <v>iPhone 17</v>
          </cell>
          <cell r="H315" t="str">
            <v>iPhone 17 Pro</v>
          </cell>
          <cell r="I315">
            <v>44</v>
          </cell>
          <cell r="J315">
            <v>27</v>
          </cell>
          <cell r="K315">
            <v>9</v>
          </cell>
          <cell r="L315">
            <v>16</v>
          </cell>
          <cell r="M315">
            <v>17</v>
          </cell>
          <cell r="N315">
            <v>16</v>
          </cell>
          <cell r="O315">
            <v>5</v>
          </cell>
          <cell r="P315">
            <v>134</v>
          </cell>
        </row>
        <row r="316">
          <cell r="D316">
            <v>840459607371</v>
          </cell>
          <cell r="E316" t="str">
            <v>Tech21 EvoClear +MS  iPhone 17 Pro Max Clear</v>
          </cell>
          <cell r="F316" t="str">
            <v>Cases iPhone</v>
          </cell>
          <cell r="G316" t="str">
            <v>iPhone 17</v>
          </cell>
          <cell r="H316" t="str">
            <v>iPhone 17 Pro Max</v>
          </cell>
          <cell r="I316">
            <v>39</v>
          </cell>
          <cell r="J316">
            <v>87</v>
          </cell>
          <cell r="K316">
            <v>117</v>
          </cell>
          <cell r="L316">
            <v>104</v>
          </cell>
          <cell r="M316">
            <v>63</v>
          </cell>
          <cell r="N316">
            <v>90</v>
          </cell>
          <cell r="O316">
            <v>37</v>
          </cell>
          <cell r="P316">
            <v>537</v>
          </cell>
        </row>
        <row r="317">
          <cell r="D317">
            <v>840459607388</v>
          </cell>
          <cell r="E317" t="str">
            <v>Tech21 EvoCrystal iPhone 17 Pro Max Black</v>
          </cell>
          <cell r="F317" t="str">
            <v>Cases iPhone</v>
          </cell>
          <cell r="G317" t="str">
            <v>iPhone 17</v>
          </cell>
          <cell r="H317" t="str">
            <v>iPhone 17 Pro Max</v>
          </cell>
          <cell r="I317">
            <v>88</v>
          </cell>
          <cell r="J317">
            <v>50</v>
          </cell>
          <cell r="K317">
            <v>57</v>
          </cell>
          <cell r="L317">
            <v>41</v>
          </cell>
          <cell r="M317">
            <v>23</v>
          </cell>
          <cell r="N317">
            <v>25</v>
          </cell>
          <cell r="O317">
            <v>16</v>
          </cell>
          <cell r="P317">
            <v>300</v>
          </cell>
        </row>
        <row r="318">
          <cell r="D318">
            <v>840459607524</v>
          </cell>
          <cell r="E318" t="str">
            <v>Tech21 EvoCrystal iPhone 17 iPhone 17 Air Black</v>
          </cell>
          <cell r="F318" t="str">
            <v>Cases iPhone</v>
          </cell>
          <cell r="G318" t="str">
            <v>iPhone 17</v>
          </cell>
          <cell r="H318" t="str">
            <v>iPhone 17 Air</v>
          </cell>
          <cell r="I318">
            <v>5</v>
          </cell>
          <cell r="J318">
            <v>6</v>
          </cell>
          <cell r="K318">
            <v>3</v>
          </cell>
          <cell r="L318">
            <v>3</v>
          </cell>
          <cell r="M318">
            <v>5</v>
          </cell>
          <cell r="N318">
            <v>5</v>
          </cell>
          <cell r="O318">
            <v>9</v>
          </cell>
          <cell r="P318">
            <v>36</v>
          </cell>
        </row>
        <row r="319">
          <cell r="D319">
            <v>840459607715</v>
          </cell>
          <cell r="E319" t="str">
            <v>Tech21 EvoSparkle iPhone 17 Focus</v>
          </cell>
          <cell r="F319" t="str">
            <v>Cases iPhone</v>
          </cell>
          <cell r="G319" t="str">
            <v>iPhone 17</v>
          </cell>
          <cell r="H319" t="str">
            <v>iPhone 17</v>
          </cell>
          <cell r="I319">
            <v>48</v>
          </cell>
          <cell r="J319">
            <v>29</v>
          </cell>
          <cell r="K319">
            <v>23</v>
          </cell>
          <cell r="L319">
            <v>25</v>
          </cell>
          <cell r="M319">
            <v>14</v>
          </cell>
          <cell r="N319">
            <v>16</v>
          </cell>
          <cell r="O319">
            <v>8</v>
          </cell>
          <cell r="P319">
            <v>163</v>
          </cell>
        </row>
        <row r="320">
          <cell r="D320">
            <v>840459607753</v>
          </cell>
          <cell r="E320" t="str">
            <v>Tech21 EvoSparkle iPhone 17 Pro Focus</v>
          </cell>
          <cell r="F320" t="str">
            <v>Cases iPhone</v>
          </cell>
          <cell r="G320" t="str">
            <v>iPhone 17</v>
          </cell>
          <cell r="H320" t="str">
            <v>iPhone 17 Pro</v>
          </cell>
          <cell r="I320">
            <v>21</v>
          </cell>
          <cell r="J320">
            <v>8</v>
          </cell>
          <cell r="K320">
            <v>14</v>
          </cell>
          <cell r="L320">
            <v>15</v>
          </cell>
          <cell r="M320">
            <v>8</v>
          </cell>
          <cell r="N320">
            <v>11</v>
          </cell>
          <cell r="O320">
            <v>3</v>
          </cell>
          <cell r="P320">
            <v>80</v>
          </cell>
        </row>
        <row r="321">
          <cell r="D321">
            <v>840459607777</v>
          </cell>
          <cell r="E321" t="str">
            <v>Tech21 EvoSparkle iPhone 17 Pro Max Focus</v>
          </cell>
          <cell r="F321" t="str">
            <v>Cases iPhone</v>
          </cell>
          <cell r="G321" t="str">
            <v>iPhone 17</v>
          </cell>
          <cell r="H321" t="str">
            <v>iPhone 17 Pro Max</v>
          </cell>
          <cell r="I321">
            <v>103</v>
          </cell>
          <cell r="J321">
            <v>33</v>
          </cell>
          <cell r="K321">
            <v>42</v>
          </cell>
          <cell r="L321">
            <v>49</v>
          </cell>
          <cell r="M321">
            <v>31</v>
          </cell>
          <cell r="N321">
            <v>25</v>
          </cell>
          <cell r="O321">
            <v>8</v>
          </cell>
          <cell r="P321">
            <v>291</v>
          </cell>
        </row>
        <row r="322">
          <cell r="D322">
            <v>840459607845</v>
          </cell>
          <cell r="E322" t="str">
            <v>Tech21 EvoSparkle iPhone 17 Lunar</v>
          </cell>
          <cell r="F322" t="str">
            <v>Cases iPhone</v>
          </cell>
          <cell r="G322" t="str">
            <v>iPhone 17</v>
          </cell>
          <cell r="H322" t="str">
            <v>iPhone 17</v>
          </cell>
          <cell r="I322">
            <v>11</v>
          </cell>
          <cell r="J322">
            <v>9</v>
          </cell>
          <cell r="K322">
            <v>13</v>
          </cell>
          <cell r="L322">
            <v>11</v>
          </cell>
          <cell r="M322">
            <v>11</v>
          </cell>
          <cell r="N322">
            <v>10</v>
          </cell>
          <cell r="O322">
            <v>6</v>
          </cell>
          <cell r="P322">
            <v>71</v>
          </cell>
        </row>
        <row r="323">
          <cell r="D323">
            <v>840459607869</v>
          </cell>
          <cell r="E323" t="str">
            <v>Tech21 EvoSparkle iPhone 17 Pro Lunar</v>
          </cell>
          <cell r="F323" t="str">
            <v>Cases iPhone</v>
          </cell>
          <cell r="G323" t="str">
            <v>iPhone 17</v>
          </cell>
          <cell r="H323" t="str">
            <v>iPhone 17 Pro</v>
          </cell>
          <cell r="I323">
            <v>10</v>
          </cell>
          <cell r="J323">
            <v>1</v>
          </cell>
          <cell r="K323">
            <v>1</v>
          </cell>
          <cell r="L323">
            <v>2</v>
          </cell>
          <cell r="M323">
            <v>3</v>
          </cell>
          <cell r="N323">
            <v>6</v>
          </cell>
          <cell r="O323">
            <v>2</v>
          </cell>
          <cell r="P323">
            <v>25</v>
          </cell>
        </row>
        <row r="324">
          <cell r="D324">
            <v>840459607890</v>
          </cell>
          <cell r="E324" t="str">
            <v>Tech21 EvoSparkle iPhone 17 Pro Max Lunar</v>
          </cell>
          <cell r="F324" t="str">
            <v>Cases iPhone</v>
          </cell>
          <cell r="G324" t="str">
            <v>iPhone 17</v>
          </cell>
          <cell r="H324" t="str">
            <v>iPhone 17 Pro Max</v>
          </cell>
          <cell r="I324">
            <v>77</v>
          </cell>
          <cell r="J324">
            <v>9</v>
          </cell>
          <cell r="K324">
            <v>22</v>
          </cell>
          <cell r="L324">
            <v>18</v>
          </cell>
          <cell r="M324">
            <v>13</v>
          </cell>
          <cell r="N324">
            <v>6</v>
          </cell>
          <cell r="O324">
            <v>7</v>
          </cell>
          <cell r="P324">
            <v>152</v>
          </cell>
        </row>
        <row r="325">
          <cell r="D325">
            <v>840459609283</v>
          </cell>
          <cell r="E325" t="str">
            <v>Tech21 FlexFolio - Apple iPad Air 10.9-11-inch (2020-2025) / iPad Pro 11-inch (2018-2021) Case - Clear</v>
          </cell>
          <cell r="F325" t="str">
            <v>Cases iPad</v>
          </cell>
          <cell r="G325" t="str">
            <v>iPad</v>
          </cell>
          <cell r="H325" t="str">
            <v>iPad Pro 11" 2/3/4/Air 4/5</v>
          </cell>
          <cell r="K325">
            <v>0</v>
          </cell>
          <cell r="L325">
            <v>123</v>
          </cell>
          <cell r="M325">
            <v>80</v>
          </cell>
          <cell r="N325">
            <v>70</v>
          </cell>
          <cell r="O325">
            <v>38</v>
          </cell>
          <cell r="P325">
            <v>311</v>
          </cell>
        </row>
        <row r="326">
          <cell r="D326">
            <v>840459609290</v>
          </cell>
          <cell r="E326" t="str">
            <v>Tech21 FlexFolio - Apple iPad Air 10.9-11-inch (2020-2025) / iPad Pro 11-inch (2018-2021) Case - Tint</v>
          </cell>
          <cell r="F326" t="str">
            <v>Cases iPad</v>
          </cell>
          <cell r="G326" t="str">
            <v>iPad</v>
          </cell>
          <cell r="H326" t="str">
            <v>iPad Pro 11" 2/3/4/Air 4/5</v>
          </cell>
          <cell r="K326">
            <v>0</v>
          </cell>
          <cell r="L326">
            <v>50</v>
          </cell>
          <cell r="M326">
            <v>36</v>
          </cell>
          <cell r="N326">
            <v>54</v>
          </cell>
          <cell r="O326">
            <v>20</v>
          </cell>
          <cell r="P326">
            <v>160</v>
          </cell>
        </row>
        <row r="327">
          <cell r="D327">
            <v>840459608569</v>
          </cell>
          <cell r="E327" t="str">
            <v>Tech21 Apple MacBook Air 13 EvoShell - Clear</v>
          </cell>
          <cell r="F327" t="str">
            <v>Cases Macbook</v>
          </cell>
          <cell r="G327" t="str">
            <v>Macbook</v>
          </cell>
          <cell r="H327" t="str">
            <v>MacBook Air 13" M4/M3/M2</v>
          </cell>
          <cell r="K327">
            <v>0</v>
          </cell>
          <cell r="L327">
            <v>185</v>
          </cell>
          <cell r="M327">
            <v>92</v>
          </cell>
          <cell r="N327">
            <v>76</v>
          </cell>
          <cell r="O327">
            <v>97</v>
          </cell>
          <cell r="P327">
            <v>450</v>
          </cell>
        </row>
        <row r="328">
          <cell r="D328">
            <v>840459607333</v>
          </cell>
          <cell r="E328" t="str">
            <v>Tech21 EvoPro w/MagSafe Clear/Black iPhone 17 Pro</v>
          </cell>
          <cell r="F328" t="str">
            <v>Cases iPhone</v>
          </cell>
          <cell r="G328" t="str">
            <v>iPhone 17</v>
          </cell>
          <cell r="H328" t="str">
            <v>iPhone 17 Pro</v>
          </cell>
          <cell r="K328">
            <v>5</v>
          </cell>
          <cell r="L328">
            <v>16</v>
          </cell>
          <cell r="M328">
            <v>13</v>
          </cell>
          <cell r="N328">
            <v>8</v>
          </cell>
          <cell r="O328">
            <v>3</v>
          </cell>
          <cell r="P328">
            <v>45</v>
          </cell>
        </row>
        <row r="329">
          <cell r="D329">
            <v>840459607456</v>
          </cell>
          <cell r="E329" t="str">
            <v>Tech21 EvoPro w/MagSafe Clear/Black iPhone 17 Pro Max</v>
          </cell>
          <cell r="F329" t="str">
            <v>Cases iPhone</v>
          </cell>
          <cell r="G329" t="str">
            <v>iPhone 17</v>
          </cell>
          <cell r="H329" t="str">
            <v>iPhone 17 Pro Max</v>
          </cell>
          <cell r="K329">
            <v>18</v>
          </cell>
          <cell r="L329">
            <v>41</v>
          </cell>
          <cell r="M329">
            <v>29</v>
          </cell>
          <cell r="N329">
            <v>30</v>
          </cell>
          <cell r="O329">
            <v>10</v>
          </cell>
          <cell r="P329">
            <v>128</v>
          </cell>
        </row>
        <row r="330">
          <cell r="D330" t="str">
            <v>BOCCUB000</v>
          </cell>
          <cell r="E330" t="str">
            <v>Cubitt Waterproof Speakers Black</v>
          </cell>
          <cell r="F330" t="str">
            <v>Audio</v>
          </cell>
          <cell r="G330" t="str">
            <v>Speakers</v>
          </cell>
          <cell r="H330" t="str">
            <v>Cubitt</v>
          </cell>
          <cell r="L330">
            <v>1</v>
          </cell>
          <cell r="P330">
            <v>1</v>
          </cell>
        </row>
        <row r="331">
          <cell r="D331" t="str">
            <v>EXTNOM011</v>
          </cell>
          <cell r="E331" t="str">
            <v>Nomad Sport Band - 45mm | Ultra Orange</v>
          </cell>
          <cell r="F331" t="str">
            <v>Straps</v>
          </cell>
          <cell r="G331" t="str">
            <v>Apple Watch</v>
          </cell>
          <cell r="H331" t="str">
            <v>49/45/44/42 mm</v>
          </cell>
          <cell r="I331">
            <v>106</v>
          </cell>
          <cell r="J331">
            <v>70</v>
          </cell>
          <cell r="K331">
            <v>70</v>
          </cell>
          <cell r="L331">
            <v>81</v>
          </cell>
          <cell r="M331">
            <v>91</v>
          </cell>
          <cell r="N331">
            <v>61</v>
          </cell>
          <cell r="O331">
            <v>73</v>
          </cell>
          <cell r="P331">
            <v>552</v>
          </cell>
        </row>
        <row r="332">
          <cell r="D332" t="str">
            <v>EXTNOM015</v>
          </cell>
          <cell r="E332" t="str">
            <v>Nomad Sport Band - 45mm | Night Watch Red</v>
          </cell>
          <cell r="F332" t="str">
            <v>Straps</v>
          </cell>
          <cell r="G332" t="str">
            <v>Apple Watch</v>
          </cell>
          <cell r="H332" t="str">
            <v>49/45/44/42 mm</v>
          </cell>
          <cell r="I332">
            <v>1</v>
          </cell>
          <cell r="M332">
            <v>3</v>
          </cell>
          <cell r="N332">
            <v>1</v>
          </cell>
          <cell r="P332">
            <v>5</v>
          </cell>
        </row>
        <row r="333">
          <cell r="D333" t="str">
            <v>EXTNOM014</v>
          </cell>
          <cell r="E333" t="str">
            <v>Nomad Sport Band - 49/45/44/42mm White FKM V2</v>
          </cell>
          <cell r="F333" t="str">
            <v>Straps</v>
          </cell>
          <cell r="G333" t="str">
            <v>Apple Watch</v>
          </cell>
          <cell r="H333" t="str">
            <v>49/45/44/42 mm</v>
          </cell>
          <cell r="I333">
            <v>33</v>
          </cell>
          <cell r="J333">
            <v>22</v>
          </cell>
          <cell r="K333">
            <v>9</v>
          </cell>
          <cell r="L333">
            <v>7</v>
          </cell>
          <cell r="M333">
            <v>17</v>
          </cell>
          <cell r="N333">
            <v>16</v>
          </cell>
          <cell r="O333">
            <v>10</v>
          </cell>
          <cell r="P333">
            <v>114</v>
          </cell>
        </row>
        <row r="334">
          <cell r="D334" t="str">
            <v>EXTNOM028</v>
          </cell>
          <cell r="E334" t="str">
            <v>Nomad Stratos Band - 49mm | Black Titanium | Ultra Orange FKM</v>
          </cell>
          <cell r="F334" t="str">
            <v>Straps</v>
          </cell>
          <cell r="G334" t="str">
            <v>Apple Watch</v>
          </cell>
          <cell r="H334" t="str">
            <v>49/45/44/42 mm</v>
          </cell>
          <cell r="I334">
            <v>0</v>
          </cell>
          <cell r="J334">
            <v>24</v>
          </cell>
          <cell r="K334">
            <v>16</v>
          </cell>
          <cell r="L334">
            <v>20</v>
          </cell>
          <cell r="M334">
            <v>12</v>
          </cell>
          <cell r="N334">
            <v>25</v>
          </cell>
          <cell r="O334">
            <v>18</v>
          </cell>
          <cell r="P334">
            <v>115</v>
          </cell>
        </row>
        <row r="335">
          <cell r="D335" t="str">
            <v>EXTNOM029</v>
          </cell>
          <cell r="E335" t="str">
            <v>Nomad Stratos Band - 49mm | Natural Titanium | Ultra Orange FKM</v>
          </cell>
          <cell r="F335" t="str">
            <v>Straps</v>
          </cell>
          <cell r="G335" t="str">
            <v>Apple Watch</v>
          </cell>
          <cell r="H335" t="str">
            <v>49/45/44/42 mm</v>
          </cell>
          <cell r="I335">
            <v>18</v>
          </cell>
          <cell r="J335">
            <v>16</v>
          </cell>
          <cell r="K335">
            <v>14</v>
          </cell>
          <cell r="L335">
            <v>23</v>
          </cell>
          <cell r="M335">
            <v>19</v>
          </cell>
          <cell r="N335">
            <v>22</v>
          </cell>
          <cell r="O335">
            <v>22</v>
          </cell>
          <cell r="P335">
            <v>134</v>
          </cell>
        </row>
        <row r="336">
          <cell r="D336" t="str">
            <v>FUNNOM044</v>
          </cell>
          <cell r="E336" t="str">
            <v>Modern Leather Case - Airpods Pro 3 | Rustic Brown | Horween</v>
          </cell>
          <cell r="F336" t="str">
            <v>Cases Airpods</v>
          </cell>
          <cell r="G336" t="str">
            <v>Airpods</v>
          </cell>
          <cell r="H336" t="str">
            <v>Airpods Pro 3</v>
          </cell>
          <cell r="I336">
            <v>13</v>
          </cell>
          <cell r="J336">
            <v>64</v>
          </cell>
          <cell r="K336">
            <v>70</v>
          </cell>
          <cell r="L336">
            <v>57</v>
          </cell>
          <cell r="M336">
            <v>66</v>
          </cell>
          <cell r="N336">
            <v>69</v>
          </cell>
          <cell r="O336">
            <v>72</v>
          </cell>
          <cell r="P336">
            <v>411</v>
          </cell>
        </row>
        <row r="337">
          <cell r="D337" t="str">
            <v>FUNNOM043</v>
          </cell>
          <cell r="E337" t="str">
            <v>Modern Leather Case - Airpods Pro 3 | Black | Horween</v>
          </cell>
          <cell r="F337" t="str">
            <v>Cases Airpods</v>
          </cell>
          <cell r="G337" t="str">
            <v>Airpods</v>
          </cell>
          <cell r="H337" t="str">
            <v>Airpods Pro 3</v>
          </cell>
          <cell r="I337">
            <v>10</v>
          </cell>
          <cell r="J337">
            <v>95</v>
          </cell>
          <cell r="K337">
            <v>112</v>
          </cell>
          <cell r="L337">
            <v>97</v>
          </cell>
          <cell r="M337">
            <v>103</v>
          </cell>
          <cell r="N337">
            <v>94</v>
          </cell>
          <cell r="O337">
            <v>89</v>
          </cell>
          <cell r="P337">
            <v>600</v>
          </cell>
        </row>
        <row r="338">
          <cell r="D338" t="str">
            <v>EXTNOM009</v>
          </cell>
          <cell r="E338" t="str">
            <v>Nomad Sport Band - 45/44mm/42mm | M/L | Ash Green | FKM | V2</v>
          </cell>
          <cell r="F338" t="str">
            <v>Straps</v>
          </cell>
          <cell r="G338" t="str">
            <v>Apple Watch</v>
          </cell>
          <cell r="H338" t="str">
            <v>49/45/44/42 mm</v>
          </cell>
          <cell r="I338">
            <v>47</v>
          </cell>
          <cell r="J338">
            <v>43</v>
          </cell>
          <cell r="K338">
            <v>40</v>
          </cell>
          <cell r="L338">
            <v>23</v>
          </cell>
          <cell r="M338">
            <v>22</v>
          </cell>
          <cell r="N338">
            <v>22</v>
          </cell>
          <cell r="O338">
            <v>5</v>
          </cell>
          <cell r="P338">
            <v>202</v>
          </cell>
        </row>
        <row r="339">
          <cell r="D339" t="str">
            <v>EXTNOM008</v>
          </cell>
          <cell r="E339" t="str">
            <v>Nomad Sport Band - 45/44mm/42mm | M/L | Marine Blue | FKM | V2</v>
          </cell>
          <cell r="F339" t="str">
            <v>Straps</v>
          </cell>
          <cell r="G339" t="str">
            <v>Apple Watch</v>
          </cell>
          <cell r="H339" t="str">
            <v>49/45/44/42 mm</v>
          </cell>
          <cell r="M339">
            <v>1</v>
          </cell>
          <cell r="N339">
            <v>1</v>
          </cell>
          <cell r="P339">
            <v>2</v>
          </cell>
        </row>
        <row r="340">
          <cell r="D340" t="str">
            <v>EXTNOM025</v>
          </cell>
          <cell r="E340" t="str">
            <v>Nomad Rocky Point Band - 46mm/49mm | Carbon Black | Black Hardware</v>
          </cell>
          <cell r="F340" t="str">
            <v>Straps</v>
          </cell>
          <cell r="G340" t="str">
            <v>Apple Watch</v>
          </cell>
          <cell r="H340" t="str">
            <v>49/45/44/42 mm</v>
          </cell>
          <cell r="I340">
            <v>65</v>
          </cell>
          <cell r="J340">
            <v>59</v>
          </cell>
          <cell r="K340">
            <v>57</v>
          </cell>
          <cell r="L340">
            <v>68</v>
          </cell>
          <cell r="M340">
            <v>66</v>
          </cell>
          <cell r="N340">
            <v>52</v>
          </cell>
          <cell r="O340">
            <v>34</v>
          </cell>
          <cell r="P340">
            <v>401</v>
          </cell>
        </row>
        <row r="341">
          <cell r="D341" t="str">
            <v>ACCNOM004</v>
          </cell>
          <cell r="E341" t="str">
            <v>Nomad AC Adapter - 35W | Slim | Carbide</v>
          </cell>
          <cell r="F341" t="str">
            <v>Charger</v>
          </cell>
          <cell r="G341" t="str">
            <v>Wall charger</v>
          </cell>
          <cell r="H341" t="str">
            <v>35W</v>
          </cell>
          <cell r="I341">
            <v>13</v>
          </cell>
          <cell r="J341">
            <v>2</v>
          </cell>
          <cell r="K341">
            <v>2</v>
          </cell>
          <cell r="L341">
            <v>2</v>
          </cell>
          <cell r="P341">
            <v>19</v>
          </cell>
        </row>
        <row r="342">
          <cell r="D342" t="str">
            <v>ACCNOM003</v>
          </cell>
          <cell r="E342" t="str">
            <v>Nomad AC Adapter - 65W | Slim | Carbide</v>
          </cell>
          <cell r="F342" t="str">
            <v>Charger</v>
          </cell>
          <cell r="G342" t="str">
            <v>Wall charger</v>
          </cell>
          <cell r="H342" t="str">
            <v>65W</v>
          </cell>
          <cell r="I342">
            <v>20</v>
          </cell>
          <cell r="J342">
            <v>14</v>
          </cell>
          <cell r="K342">
            <v>4</v>
          </cell>
          <cell r="L342">
            <v>2</v>
          </cell>
          <cell r="N342">
            <v>1</v>
          </cell>
          <cell r="O342">
            <v>1</v>
          </cell>
          <cell r="P342">
            <v>42</v>
          </cell>
        </row>
        <row r="343">
          <cell r="D343" t="str">
            <v>EXTNOM013</v>
          </cell>
          <cell r="E343" t="str">
            <v xml:space="preserve">Nomad Sport Band - 45mm | Atlanic Blue </v>
          </cell>
          <cell r="F343" t="str">
            <v>Straps</v>
          </cell>
          <cell r="G343" t="str">
            <v>Apple Watch</v>
          </cell>
          <cell r="H343" t="str">
            <v>49/45/44/42 mm</v>
          </cell>
          <cell r="I343">
            <v>1</v>
          </cell>
          <cell r="M343">
            <v>1</v>
          </cell>
          <cell r="P343">
            <v>2</v>
          </cell>
        </row>
        <row r="344">
          <cell r="D344" t="str">
            <v>FUNNOM021</v>
          </cell>
          <cell r="E344" t="str">
            <v>Nomad Sport Case - AirPods 3rd Generation | Ash Green</v>
          </cell>
          <cell r="F344" t="str">
            <v>Cases Airpods</v>
          </cell>
          <cell r="G344" t="str">
            <v>Airpods</v>
          </cell>
          <cell r="H344" t="str">
            <v>3rd G</v>
          </cell>
          <cell r="I344">
            <v>1</v>
          </cell>
          <cell r="P344">
            <v>1</v>
          </cell>
        </row>
        <row r="345">
          <cell r="D345" t="str">
            <v>EXTNOM018</v>
          </cell>
          <cell r="E345" t="str">
            <v>Nomad Rocky Point Band - 45mm | Atlantic</v>
          </cell>
          <cell r="F345" t="str">
            <v>Straps</v>
          </cell>
          <cell r="G345" t="str">
            <v>Apple Watch</v>
          </cell>
          <cell r="H345" t="str">
            <v>49/45/44 mm</v>
          </cell>
          <cell r="I345">
            <v>3</v>
          </cell>
          <cell r="J345">
            <v>2</v>
          </cell>
          <cell r="L345">
            <v>1</v>
          </cell>
          <cell r="N345">
            <v>1</v>
          </cell>
          <cell r="O345">
            <v>1</v>
          </cell>
          <cell r="P345">
            <v>8</v>
          </cell>
        </row>
        <row r="346">
          <cell r="D346" t="str">
            <v>EXTNOM019</v>
          </cell>
          <cell r="E346" t="str">
            <v>Nomad Rocky Point Band - 45mm | Storm</v>
          </cell>
          <cell r="F346" t="str">
            <v>Straps</v>
          </cell>
          <cell r="G346" t="str">
            <v>Apple Watch</v>
          </cell>
          <cell r="H346" t="str">
            <v>49/45/44 mm</v>
          </cell>
          <cell r="I346">
            <v>1</v>
          </cell>
          <cell r="M346">
            <v>2</v>
          </cell>
          <cell r="P346">
            <v>3</v>
          </cell>
        </row>
        <row r="347">
          <cell r="D347" t="str">
            <v>EXTNOM020</v>
          </cell>
          <cell r="E347" t="str">
            <v>Nomad Rocky Point Band - 45mm | Sol</v>
          </cell>
          <cell r="F347" t="str">
            <v>Straps</v>
          </cell>
          <cell r="G347" t="str">
            <v>Apple Watch</v>
          </cell>
          <cell r="H347" t="str">
            <v>49/45/44 mm</v>
          </cell>
          <cell r="O347">
            <v>1</v>
          </cell>
          <cell r="P347">
            <v>1</v>
          </cell>
        </row>
        <row r="348">
          <cell r="D348" t="str">
            <v>FUNNOM042</v>
          </cell>
          <cell r="E348" t="str">
            <v>Nomad Modern Leather Case - iPhone 17 Pro Max | Brown | Nomad Leather</v>
          </cell>
          <cell r="F348" t="str">
            <v>Cases iPhone</v>
          </cell>
          <cell r="G348" t="str">
            <v>iPhone 17</v>
          </cell>
          <cell r="H348" t="str">
            <v>iPhone 17 Pro Max</v>
          </cell>
          <cell r="I348">
            <v>10</v>
          </cell>
          <cell r="J348">
            <v>10</v>
          </cell>
          <cell r="K348">
            <v>76</v>
          </cell>
          <cell r="L348">
            <v>69</v>
          </cell>
          <cell r="M348">
            <v>84</v>
          </cell>
          <cell r="N348">
            <v>74</v>
          </cell>
          <cell r="O348">
            <v>68</v>
          </cell>
          <cell r="P348">
            <v>391</v>
          </cell>
        </row>
        <row r="349">
          <cell r="D349" t="str">
            <v>FUNNOM041</v>
          </cell>
          <cell r="E349" t="str">
            <v>Nomad Modern Leather Case - iPhone 17 Pro Max | Black | Nomad Leather</v>
          </cell>
          <cell r="F349" t="str">
            <v>Cases iPhone</v>
          </cell>
          <cell r="G349" t="str">
            <v>iPhone 17</v>
          </cell>
          <cell r="H349" t="str">
            <v>iPhone 17 Pro Max</v>
          </cell>
          <cell r="I349">
            <v>69</v>
          </cell>
          <cell r="J349">
            <v>90</v>
          </cell>
          <cell r="K349">
            <v>83</v>
          </cell>
          <cell r="L349">
            <v>89</v>
          </cell>
          <cell r="M349">
            <v>97</v>
          </cell>
          <cell r="N349">
            <v>84</v>
          </cell>
          <cell r="O349">
            <v>70</v>
          </cell>
          <cell r="P349">
            <v>582</v>
          </cell>
        </row>
        <row r="350">
          <cell r="D350" t="str">
            <v>FUNNOM040</v>
          </cell>
          <cell r="E350" t="str">
            <v>Nomad Modern Leather Case - iPhone 17 Pro | Brown | Nomad Leather</v>
          </cell>
          <cell r="F350" t="str">
            <v>Cases iPhone</v>
          </cell>
          <cell r="G350" t="str">
            <v>iPhone 17</v>
          </cell>
          <cell r="H350" t="str">
            <v>iPhone 17 Pro</v>
          </cell>
          <cell r="I350">
            <v>74</v>
          </cell>
          <cell r="J350">
            <v>38</v>
          </cell>
          <cell r="K350">
            <v>26</v>
          </cell>
          <cell r="L350">
            <v>31</v>
          </cell>
          <cell r="M350">
            <v>36</v>
          </cell>
          <cell r="N350">
            <v>16</v>
          </cell>
          <cell r="O350">
            <v>32</v>
          </cell>
          <cell r="P350">
            <v>253</v>
          </cell>
        </row>
        <row r="351">
          <cell r="D351" t="str">
            <v>FUNNOM039</v>
          </cell>
          <cell r="E351" t="str">
            <v>Nomad Modern Leather Case - iPhone 17 Pro | Black | Nomad Leather</v>
          </cell>
          <cell r="F351" t="str">
            <v>Cases iPhone</v>
          </cell>
          <cell r="G351" t="str">
            <v>iPhone 17</v>
          </cell>
          <cell r="H351" t="str">
            <v>iPhone 17 Pro</v>
          </cell>
          <cell r="I351">
            <v>92</v>
          </cell>
          <cell r="J351">
            <v>46</v>
          </cell>
          <cell r="K351">
            <v>31</v>
          </cell>
          <cell r="L351">
            <v>37</v>
          </cell>
          <cell r="M351">
            <v>50</v>
          </cell>
          <cell r="N351">
            <v>36</v>
          </cell>
          <cell r="O351">
            <v>38</v>
          </cell>
          <cell r="P351">
            <v>330</v>
          </cell>
        </row>
        <row r="352">
          <cell r="D352" t="str">
            <v>EXTNOM027</v>
          </cell>
          <cell r="E352" t="str">
            <v>Nomad Rocky Point Band - 46mm/49mm | Storm | Black Hardware</v>
          </cell>
          <cell r="F352" t="str">
            <v>Straps</v>
          </cell>
          <cell r="G352" t="str">
            <v>Apple Watch</v>
          </cell>
          <cell r="H352" t="str">
            <v>49/45/44/42 mm</v>
          </cell>
          <cell r="I352">
            <v>12</v>
          </cell>
          <cell r="J352">
            <v>13</v>
          </cell>
          <cell r="K352">
            <v>15</v>
          </cell>
          <cell r="L352">
            <v>9</v>
          </cell>
          <cell r="M352">
            <v>11</v>
          </cell>
          <cell r="N352">
            <v>19</v>
          </cell>
          <cell r="O352">
            <v>18</v>
          </cell>
          <cell r="P352">
            <v>97</v>
          </cell>
        </row>
        <row r="353">
          <cell r="D353" t="str">
            <v>EXTNOM022</v>
          </cell>
          <cell r="E353" t="str">
            <v>Nomad Rocky Point Band - 45mm | Sol | Black Hardware</v>
          </cell>
          <cell r="F353" t="str">
            <v>Straps</v>
          </cell>
          <cell r="G353" t="str">
            <v>Apple Watch</v>
          </cell>
          <cell r="H353" t="str">
            <v>49/45/44/42 mm</v>
          </cell>
          <cell r="I353">
            <v>20</v>
          </cell>
          <cell r="J353">
            <v>11</v>
          </cell>
          <cell r="K353">
            <v>16</v>
          </cell>
          <cell r="L353">
            <v>10</v>
          </cell>
          <cell r="M353">
            <v>12</v>
          </cell>
          <cell r="N353">
            <v>23</v>
          </cell>
          <cell r="O353">
            <v>17</v>
          </cell>
          <cell r="P353">
            <v>109</v>
          </cell>
        </row>
        <row r="354">
          <cell r="D354" t="str">
            <v>EXTNOM026</v>
          </cell>
          <cell r="E354" t="str">
            <v>Nomad Rocky Point Band - 46mm/49mm | Atlantic | Black Hardware</v>
          </cell>
          <cell r="F354" t="str">
            <v>Straps</v>
          </cell>
          <cell r="G354" t="str">
            <v>Apple Watch</v>
          </cell>
          <cell r="H354" t="str">
            <v>49/45/44/42 mm</v>
          </cell>
          <cell r="I354">
            <v>14</v>
          </cell>
          <cell r="J354">
            <v>13</v>
          </cell>
          <cell r="K354">
            <v>20</v>
          </cell>
          <cell r="L354">
            <v>7</v>
          </cell>
          <cell r="M354">
            <v>16</v>
          </cell>
          <cell r="N354">
            <v>23</v>
          </cell>
          <cell r="O354">
            <v>21</v>
          </cell>
          <cell r="P354">
            <v>114</v>
          </cell>
        </row>
        <row r="355">
          <cell r="D355" t="str">
            <v>EXTNOM017</v>
          </cell>
          <cell r="E355" t="str">
            <v>Nomad Titanium Band - 46mm/49mm | Natural Hardware | V2</v>
          </cell>
          <cell r="F355" t="str">
            <v>Straps</v>
          </cell>
          <cell r="G355" t="str">
            <v>Apple Watch</v>
          </cell>
          <cell r="H355" t="str">
            <v>49/45/44/42 mm</v>
          </cell>
          <cell r="I355">
            <v>7</v>
          </cell>
          <cell r="J355">
            <v>2</v>
          </cell>
          <cell r="K355">
            <v>4</v>
          </cell>
          <cell r="M355">
            <v>3</v>
          </cell>
          <cell r="N355">
            <v>2</v>
          </cell>
          <cell r="O355">
            <v>3</v>
          </cell>
          <cell r="P355">
            <v>21</v>
          </cell>
        </row>
        <row r="356">
          <cell r="D356" t="str">
            <v>EXTNOM023</v>
          </cell>
          <cell r="E356" t="str">
            <v>Nomad Rocky Point Band - 42mm/45mm/46mm/49mm Magma Black Hardware</v>
          </cell>
          <cell r="F356" t="str">
            <v>Straps</v>
          </cell>
          <cell r="G356" t="str">
            <v>Apple Watch</v>
          </cell>
          <cell r="H356" t="str">
            <v>49/45/44/42 mm</v>
          </cell>
          <cell r="I356">
            <v>16</v>
          </cell>
          <cell r="J356">
            <v>8</v>
          </cell>
          <cell r="K356">
            <v>9</v>
          </cell>
          <cell r="L356">
            <v>6</v>
          </cell>
          <cell r="M356">
            <v>0</v>
          </cell>
          <cell r="N356">
            <v>4</v>
          </cell>
          <cell r="O356">
            <v>1</v>
          </cell>
          <cell r="P356">
            <v>44</v>
          </cell>
        </row>
        <row r="357">
          <cell r="D357" t="str">
            <v>EXTNOM021</v>
          </cell>
          <cell r="E357" t="str">
            <v>Nomad Sport Band - 49/45/44mm/42mm | M/L | Naval</v>
          </cell>
          <cell r="F357" t="str">
            <v>Straps</v>
          </cell>
          <cell r="G357" t="str">
            <v>Apple Watch</v>
          </cell>
          <cell r="H357" t="str">
            <v>49/45/44/42 mm</v>
          </cell>
          <cell r="I357">
            <v>38</v>
          </cell>
          <cell r="J357">
            <v>25</v>
          </cell>
          <cell r="K357">
            <v>27</v>
          </cell>
          <cell r="L357">
            <v>27</v>
          </cell>
          <cell r="M357">
            <v>42</v>
          </cell>
          <cell r="N357">
            <v>39</v>
          </cell>
          <cell r="O357">
            <v>47</v>
          </cell>
          <cell r="P357">
            <v>245</v>
          </cell>
        </row>
        <row r="358">
          <cell r="D358" t="str">
            <v>EXTNOM016</v>
          </cell>
          <cell r="E358" t="str">
            <v>Nomad Sport Band - 45mm Glow 2.0</v>
          </cell>
          <cell r="F358" t="str">
            <v>Straps</v>
          </cell>
          <cell r="G358" t="str">
            <v>Apple Watch</v>
          </cell>
          <cell r="H358" t="str">
            <v>49/45/44/42 mm</v>
          </cell>
          <cell r="I358">
            <v>4</v>
          </cell>
          <cell r="J358">
            <v>1</v>
          </cell>
          <cell r="K358">
            <v>1</v>
          </cell>
          <cell r="M358">
            <v>1</v>
          </cell>
          <cell r="N358">
            <v>1</v>
          </cell>
          <cell r="O358">
            <v>1</v>
          </cell>
          <cell r="P358">
            <v>9</v>
          </cell>
        </row>
        <row r="359">
          <cell r="D359" t="str">
            <v>FUNNOM023</v>
          </cell>
          <cell r="E359" t="str">
            <v>Nomad Modern Leather Case - iPhone 15 Pro | Black | Nomad Leather</v>
          </cell>
          <cell r="F359" t="str">
            <v>Cases iPhone</v>
          </cell>
          <cell r="G359" t="str">
            <v>iPhone 15</v>
          </cell>
          <cell r="H359" t="str">
            <v>iPhone 15 Pro</v>
          </cell>
          <cell r="I359">
            <v>-1</v>
          </cell>
          <cell r="P359">
            <v>-1</v>
          </cell>
        </row>
        <row r="360">
          <cell r="D360" t="str">
            <v>FUNNOM024</v>
          </cell>
          <cell r="E360" t="str">
            <v>Nomad Modern Leather Case - iPhone 15 Pro | Brown | Nomad Leather</v>
          </cell>
          <cell r="F360" t="str">
            <v>Cases iPhone</v>
          </cell>
          <cell r="G360" t="str">
            <v>iPhone 15</v>
          </cell>
          <cell r="H360" t="str">
            <v>iPhone 15 Pro</v>
          </cell>
          <cell r="I360">
            <v>3</v>
          </cell>
          <cell r="J360">
            <v>1</v>
          </cell>
          <cell r="M360">
            <v>1</v>
          </cell>
          <cell r="P360">
            <v>5</v>
          </cell>
        </row>
        <row r="361">
          <cell r="D361" t="str">
            <v>FUNNOM026</v>
          </cell>
          <cell r="E361" t="str">
            <v>Nomad Modern Leather Case - iPhone 15 Pro Max | Brown | Nomad Leather</v>
          </cell>
          <cell r="F361" t="str">
            <v>Cases iPhone</v>
          </cell>
          <cell r="G361" t="str">
            <v>iPhone 15</v>
          </cell>
          <cell r="H361" t="str">
            <v>iPhone 15 Pro Max</v>
          </cell>
          <cell r="I361">
            <v>6</v>
          </cell>
          <cell r="P361">
            <v>6</v>
          </cell>
        </row>
        <row r="362">
          <cell r="D362" t="str">
            <v>FUNNOM029</v>
          </cell>
          <cell r="E362" t="str">
            <v>Nomad Rugged Case - iPhone 15 Pro Max | Atlantic Blue</v>
          </cell>
          <cell r="F362" t="str">
            <v>Cases iPhone</v>
          </cell>
          <cell r="G362" t="str">
            <v>iPhone 15</v>
          </cell>
          <cell r="H362" t="str">
            <v>iPhone Pro Max</v>
          </cell>
          <cell r="I362">
            <v>3</v>
          </cell>
          <cell r="P362">
            <v>3</v>
          </cell>
        </row>
        <row r="363">
          <cell r="D363" t="str">
            <v>FUNNOM028</v>
          </cell>
          <cell r="E363" t="str">
            <v>Nomad Rugged Case - iPhone 15 Pro | Ultra Orange</v>
          </cell>
          <cell r="F363" t="str">
            <v>Cases iPhone</v>
          </cell>
          <cell r="G363" t="str">
            <v>iPhone 15</v>
          </cell>
          <cell r="H363" t="str">
            <v>iPhone 15 Pro</v>
          </cell>
          <cell r="I363">
            <v>1</v>
          </cell>
          <cell r="J363">
            <v>1</v>
          </cell>
          <cell r="P363">
            <v>2</v>
          </cell>
        </row>
        <row r="364">
          <cell r="D364" t="str">
            <v>FUNNOM037</v>
          </cell>
          <cell r="E364" t="str">
            <v>Nomad Modern Leather Case - iPhone 16 Pro Max  English Tan-C</v>
          </cell>
          <cell r="F364" t="str">
            <v>Cases iPhone</v>
          </cell>
          <cell r="G364" t="str">
            <v>iPhone 16</v>
          </cell>
          <cell r="H364" t="str">
            <v>iPhone 16 Pro Max</v>
          </cell>
          <cell r="I364">
            <v>2</v>
          </cell>
          <cell r="J364">
            <v>1</v>
          </cell>
          <cell r="P364">
            <v>3</v>
          </cell>
        </row>
        <row r="365">
          <cell r="D365" t="str">
            <v>FUNNOM035</v>
          </cell>
          <cell r="E365" t="str">
            <v xml:space="preserve">Nomad Modern Leather Case - iPhone 16 Pro Max  Black </v>
          </cell>
          <cell r="F365" t="str">
            <v>Cases iPhone</v>
          </cell>
          <cell r="G365" t="str">
            <v>iPhone 16</v>
          </cell>
          <cell r="H365" t="str">
            <v>iPhone 16 Pro Max</v>
          </cell>
          <cell r="I365">
            <v>3</v>
          </cell>
          <cell r="K365">
            <v>1</v>
          </cell>
          <cell r="L365">
            <v>1</v>
          </cell>
          <cell r="P365">
            <v>5</v>
          </cell>
        </row>
        <row r="366">
          <cell r="D366" t="str">
            <v>FUNNOM038</v>
          </cell>
          <cell r="E366" t="str">
            <v xml:space="preserve">Nomad Modern Leather Case - iPhone 16 Pro  English Tan-C </v>
          </cell>
          <cell r="F366" t="str">
            <v>Cases iPhone</v>
          </cell>
          <cell r="G366" t="str">
            <v>iPhone 16</v>
          </cell>
          <cell r="H366" t="str">
            <v>iPhone 16 Pro / iPhone 17</v>
          </cell>
          <cell r="I366">
            <v>8</v>
          </cell>
          <cell r="J366">
            <v>3</v>
          </cell>
          <cell r="K366">
            <v>7</v>
          </cell>
          <cell r="M366">
            <v>4</v>
          </cell>
          <cell r="N366">
            <v>11</v>
          </cell>
          <cell r="O366">
            <v>10</v>
          </cell>
          <cell r="P366">
            <v>43</v>
          </cell>
        </row>
        <row r="367">
          <cell r="D367" t="str">
            <v>FUNNOM034</v>
          </cell>
          <cell r="E367" t="str">
            <v>Nomad Modern Leather Case - iPhone 16 Pro  Brown</v>
          </cell>
          <cell r="F367" t="str">
            <v>Cases iPhone</v>
          </cell>
          <cell r="G367" t="str">
            <v>iPhone 16</v>
          </cell>
          <cell r="H367" t="str">
            <v>iPhone 16 Pro / iPhone 17</v>
          </cell>
          <cell r="I367">
            <v>7</v>
          </cell>
          <cell r="J367">
            <v>2</v>
          </cell>
          <cell r="K367">
            <v>6</v>
          </cell>
          <cell r="L367">
            <v>6</v>
          </cell>
          <cell r="M367">
            <v>4</v>
          </cell>
          <cell r="N367">
            <v>9</v>
          </cell>
          <cell r="O367">
            <v>5</v>
          </cell>
          <cell r="P367">
            <v>39</v>
          </cell>
        </row>
        <row r="368">
          <cell r="D368" t="str">
            <v>FUNNOM036</v>
          </cell>
          <cell r="E368" t="str">
            <v>Nomad Modern Leather Case - iPhone 16 Pro  Black</v>
          </cell>
          <cell r="F368" t="str">
            <v>Cases iPhone</v>
          </cell>
          <cell r="G368" t="str">
            <v>iPhone 16</v>
          </cell>
          <cell r="H368" t="str">
            <v>iPhone 16 Pro / iPhone 17</v>
          </cell>
          <cell r="I368">
            <v>6</v>
          </cell>
          <cell r="J368">
            <v>7</v>
          </cell>
          <cell r="K368">
            <v>2</v>
          </cell>
          <cell r="L368">
            <v>1</v>
          </cell>
          <cell r="M368">
            <v>1</v>
          </cell>
          <cell r="N368">
            <v>3</v>
          </cell>
          <cell r="O368">
            <v>2</v>
          </cell>
          <cell r="P368">
            <v>22</v>
          </cell>
        </row>
        <row r="369">
          <cell r="D369" t="str">
            <v>FUNNOM031</v>
          </cell>
          <cell r="E369" t="str">
            <v>Nomad Modern Leather Case - Airpods Pro (2nd gen) | Black | Nomad Leather</v>
          </cell>
          <cell r="F369" t="str">
            <v>Cases Airpods</v>
          </cell>
          <cell r="G369" t="str">
            <v>Airpods</v>
          </cell>
          <cell r="H369" t="str">
            <v>Pro 2</v>
          </cell>
          <cell r="I369">
            <v>18</v>
          </cell>
          <cell r="J369">
            <v>2</v>
          </cell>
          <cell r="K369">
            <v>1</v>
          </cell>
          <cell r="L369">
            <v>2</v>
          </cell>
          <cell r="N369">
            <v>3</v>
          </cell>
          <cell r="O369">
            <v>1</v>
          </cell>
          <cell r="P369">
            <v>27</v>
          </cell>
        </row>
        <row r="370">
          <cell r="D370" t="str">
            <v>FUNNOM032</v>
          </cell>
          <cell r="E370" t="str">
            <v>Nomad Modern Leather Case - Airpods Pro (2nd gen) | Brown | Nomad Leather</v>
          </cell>
          <cell r="F370" t="str">
            <v>Cases Airpods</v>
          </cell>
          <cell r="G370" t="str">
            <v>Airpods</v>
          </cell>
          <cell r="H370" t="str">
            <v>Pro 2</v>
          </cell>
          <cell r="I370">
            <v>17</v>
          </cell>
          <cell r="J370">
            <v>7</v>
          </cell>
          <cell r="M370">
            <v>1</v>
          </cell>
          <cell r="P370">
            <v>25</v>
          </cell>
        </row>
        <row r="371">
          <cell r="D371" t="str">
            <v>EXTNOM007</v>
          </cell>
          <cell r="E371" t="str">
            <v>Nomad Sport Band - 45/44mm/42mm | M/L | Lunar Gray | FKM | V2</v>
          </cell>
          <cell r="F371" t="str">
            <v>Straps</v>
          </cell>
          <cell r="G371" t="str">
            <v>Apple Watch</v>
          </cell>
          <cell r="H371" t="str">
            <v>49/45/44/42 mm</v>
          </cell>
          <cell r="I371">
            <v>50</v>
          </cell>
          <cell r="J371">
            <v>36</v>
          </cell>
          <cell r="K371">
            <v>30</v>
          </cell>
          <cell r="L371">
            <v>25</v>
          </cell>
          <cell r="M371">
            <v>28</v>
          </cell>
          <cell r="N371">
            <v>30</v>
          </cell>
          <cell r="O371">
            <v>12</v>
          </cell>
          <cell r="P371">
            <v>211</v>
          </cell>
        </row>
        <row r="372">
          <cell r="D372" t="str">
            <v>ACCNOM002</v>
          </cell>
          <cell r="E372" t="str">
            <v>Nomad AC Adapter - 65W | PD</v>
          </cell>
          <cell r="F372" t="str">
            <v>Charger</v>
          </cell>
          <cell r="G372" t="str">
            <v>Wall charger</v>
          </cell>
          <cell r="H372" t="str">
            <v>65W</v>
          </cell>
          <cell r="I372">
            <v>1</v>
          </cell>
          <cell r="P372">
            <v>1</v>
          </cell>
        </row>
        <row r="373">
          <cell r="D373" t="str">
            <v>FUNNOM018</v>
          </cell>
          <cell r="E373" t="str">
            <v>Nomad Airpods Case - Pro 2 | Rustic Brown | Horween Leather</v>
          </cell>
          <cell r="F373" t="str">
            <v>Cases Airpods</v>
          </cell>
          <cell r="G373" t="str">
            <v>Airpods</v>
          </cell>
          <cell r="H373" t="str">
            <v>Pro 2</v>
          </cell>
          <cell r="N373">
            <v>1</v>
          </cell>
          <cell r="P373">
            <v>1</v>
          </cell>
        </row>
        <row r="374">
          <cell r="D374" t="str">
            <v>EXTNOM006</v>
          </cell>
          <cell r="E374" t="str">
            <v>Nomad Sport Strap - 41/40mm/38mm | S/M | Black | FKM | V2</v>
          </cell>
          <cell r="F374" t="str">
            <v>Straps</v>
          </cell>
          <cell r="G374" t="str">
            <v>Apple Watch</v>
          </cell>
          <cell r="H374" t="str">
            <v>38mm/40mm/41mm</v>
          </cell>
          <cell r="I374">
            <v>3</v>
          </cell>
          <cell r="J374">
            <v>3</v>
          </cell>
          <cell r="M374">
            <v>1</v>
          </cell>
          <cell r="P374">
            <v>7</v>
          </cell>
        </row>
        <row r="375">
          <cell r="D375" t="str">
            <v>EXTNOM024</v>
          </cell>
          <cell r="E375" t="str">
            <v>Nomad Titanium Band - 42mm/45mm/46mm/49mm | Black Hardware</v>
          </cell>
          <cell r="F375" t="str">
            <v>Straps</v>
          </cell>
          <cell r="G375" t="str">
            <v>Apple Watch</v>
          </cell>
          <cell r="H375" t="str">
            <v>49/45/44/42 mm</v>
          </cell>
          <cell r="I375">
            <v>5</v>
          </cell>
          <cell r="J375">
            <v>1</v>
          </cell>
          <cell r="K375">
            <v>2</v>
          </cell>
          <cell r="L375">
            <v>3</v>
          </cell>
          <cell r="M375">
            <v>0</v>
          </cell>
          <cell r="N375">
            <v>0</v>
          </cell>
          <cell r="O375">
            <v>2</v>
          </cell>
          <cell r="P375">
            <v>13</v>
          </cell>
        </row>
        <row r="376">
          <cell r="D376" t="str">
            <v>EXTNOM005</v>
          </cell>
          <cell r="E376" t="str">
            <v>Nomad Sport Strap - 45/44mm/42mm | M/L | Black | FKM | V2</v>
          </cell>
          <cell r="F376" t="str">
            <v>Straps</v>
          </cell>
          <cell r="G376" t="str">
            <v>Apple Watch</v>
          </cell>
          <cell r="H376" t="str">
            <v>49/45/44/42 mm</v>
          </cell>
          <cell r="I376">
            <v>115</v>
          </cell>
          <cell r="J376">
            <v>67</v>
          </cell>
          <cell r="K376">
            <v>75</v>
          </cell>
          <cell r="L376">
            <v>70</v>
          </cell>
          <cell r="M376">
            <v>81</v>
          </cell>
          <cell r="N376">
            <v>100</v>
          </cell>
          <cell r="O376">
            <v>75</v>
          </cell>
          <cell r="P376">
            <v>583</v>
          </cell>
        </row>
        <row r="377">
          <cell r="D377" t="str">
            <v>ACCNOM005</v>
          </cell>
          <cell r="E377" t="str">
            <v>Nomad Leather Mag Wallet with Find My Tracking - Black | Nomad Leather</v>
          </cell>
          <cell r="F377" t="str">
            <v>Accesories</v>
          </cell>
          <cell r="G377" t="str">
            <v>Wallet</v>
          </cell>
          <cell r="H377" t="str">
            <v>Wallet</v>
          </cell>
          <cell r="M377">
            <v>0</v>
          </cell>
          <cell r="P377">
            <v>0</v>
          </cell>
        </row>
        <row r="378">
          <cell r="D378" t="str">
            <v>ACCPTK001</v>
          </cell>
          <cell r="E378" t="str">
            <v>Pitaka MagEZ Card Sleeve 3.0</v>
          </cell>
          <cell r="F378" t="str">
            <v>Accesories</v>
          </cell>
          <cell r="G378" t="str">
            <v>Wallet</v>
          </cell>
          <cell r="H378" t="str">
            <v>Wallet</v>
          </cell>
          <cell r="I378">
            <v>8</v>
          </cell>
          <cell r="M378">
            <v>1</v>
          </cell>
          <cell r="N378">
            <v>1</v>
          </cell>
          <cell r="P378">
            <v>10</v>
          </cell>
        </row>
        <row r="379">
          <cell r="D379" t="str">
            <v>FUNPTK002</v>
          </cell>
          <cell r="E379" t="str">
            <v>Pitaka MagEZ Case Pro 4 iPhone 16 Pro Max Black/Grey Twill 600D</v>
          </cell>
          <cell r="F379" t="str">
            <v>Cases iPhone</v>
          </cell>
          <cell r="G379" t="str">
            <v>iPhone 16</v>
          </cell>
          <cell r="H379" t="str">
            <v>iPhone 16 Pro Max</v>
          </cell>
          <cell r="I379">
            <v>4</v>
          </cell>
          <cell r="J379">
            <v>1</v>
          </cell>
          <cell r="P379">
            <v>5</v>
          </cell>
        </row>
        <row r="380">
          <cell r="D380" t="str">
            <v>FUNPTK003</v>
          </cell>
          <cell r="E380" t="str">
            <v>Pitaka MagEZ Case Pro 4 for iPhone 16 Pro Black/Grey Twill 600D</v>
          </cell>
          <cell r="F380" t="str">
            <v>Cases iPhone</v>
          </cell>
          <cell r="G380" t="str">
            <v>iPhone 16</v>
          </cell>
          <cell r="H380" t="str">
            <v>iPhone 16 Pro</v>
          </cell>
          <cell r="J380">
            <v>1</v>
          </cell>
          <cell r="K380">
            <v>4</v>
          </cell>
          <cell r="L380">
            <v>4</v>
          </cell>
          <cell r="M380">
            <v>2</v>
          </cell>
          <cell r="N380">
            <v>2</v>
          </cell>
          <cell r="O380">
            <v>6</v>
          </cell>
          <cell r="P380">
            <v>19</v>
          </cell>
        </row>
        <row r="381">
          <cell r="D381" t="str">
            <v>FUNPTK004</v>
          </cell>
          <cell r="E381" t="str">
            <v>Pitaka Black/Grey Aramid ProGuard Case for iPhone 17 Pro Black/Grey</v>
          </cell>
          <cell r="F381" t="str">
            <v>Cases iPhone</v>
          </cell>
          <cell r="G381" t="str">
            <v>iPhone 17</v>
          </cell>
          <cell r="H381" t="str">
            <v>iPhone 17 Pro</v>
          </cell>
          <cell r="I381">
            <v>63</v>
          </cell>
          <cell r="J381">
            <v>48</v>
          </cell>
          <cell r="K381">
            <v>50</v>
          </cell>
          <cell r="L381">
            <v>47</v>
          </cell>
          <cell r="M381">
            <v>53</v>
          </cell>
          <cell r="N381">
            <v>40</v>
          </cell>
          <cell r="O381">
            <v>26</v>
          </cell>
          <cell r="P381">
            <v>327</v>
          </cell>
        </row>
        <row r="382">
          <cell r="D382" t="str">
            <v>FUNPTK005</v>
          </cell>
          <cell r="E382" t="str">
            <v>Pitaka Black/Grey Aramid ProGuard Case for iPhone 17 Pro Max Black/Grey</v>
          </cell>
          <cell r="F382" t="str">
            <v>Cases iPhone</v>
          </cell>
          <cell r="G382" t="str">
            <v>iPhone 17</v>
          </cell>
          <cell r="H382" t="str">
            <v>iPhone 17 Pro Max</v>
          </cell>
          <cell r="I382">
            <v>134</v>
          </cell>
          <cell r="J382">
            <v>46</v>
          </cell>
          <cell r="K382">
            <v>134</v>
          </cell>
          <cell r="L382">
            <v>99</v>
          </cell>
          <cell r="M382">
            <v>122</v>
          </cell>
          <cell r="N382">
            <v>110</v>
          </cell>
          <cell r="O382">
            <v>68</v>
          </cell>
          <cell r="P382">
            <v>713</v>
          </cell>
        </row>
        <row r="383">
          <cell r="D383" t="str">
            <v>ACCPTK000</v>
          </cell>
          <cell r="E383" t="str">
            <v>Pitaka Air Case for Apple Watch Ultra (49mm )</v>
          </cell>
          <cell r="F383" t="str">
            <v>Cases Apple watch</v>
          </cell>
          <cell r="G383" t="str">
            <v>Apple Watch</v>
          </cell>
          <cell r="H383" t="str">
            <v>49 mm</v>
          </cell>
          <cell r="I383">
            <v>3</v>
          </cell>
          <cell r="J383">
            <v>1</v>
          </cell>
          <cell r="O383">
            <v>1</v>
          </cell>
          <cell r="P383">
            <v>5</v>
          </cell>
        </row>
        <row r="384">
          <cell r="D384" t="str">
            <v>ACCPTK003</v>
          </cell>
          <cell r="E384" t="str">
            <v>Pitaka Power Dongle</v>
          </cell>
          <cell r="F384" t="str">
            <v>Charger</v>
          </cell>
          <cell r="G384" t="str">
            <v>Apple Watch</v>
          </cell>
          <cell r="H384" t="str">
            <v>STAND</v>
          </cell>
          <cell r="I384">
            <v>1</v>
          </cell>
          <cell r="P384">
            <v>1</v>
          </cell>
        </row>
        <row r="385">
          <cell r="D385" t="str">
            <v>ACCQIC004</v>
          </cell>
          <cell r="E385" t="str">
            <v>Quikcell Apple iPhone SE 2020 GOOF PROOF Premium Tempered Glass Screen Protection - Black</v>
          </cell>
          <cell r="F385" t="str">
            <v>Micas</v>
          </cell>
          <cell r="G385" t="str">
            <v>iPhone</v>
          </cell>
          <cell r="H385" t="str">
            <v>iPhone SE 2020 -2022</v>
          </cell>
          <cell r="L385">
            <v>3</v>
          </cell>
          <cell r="N385">
            <v>6</v>
          </cell>
          <cell r="P385">
            <v>9</v>
          </cell>
        </row>
        <row r="386">
          <cell r="D386" t="str">
            <v>ACCQIC003</v>
          </cell>
          <cell r="E386" t="str">
            <v>Quikcell Apple iPad 10.2” TEMPERED GLASS Screen Protector</v>
          </cell>
          <cell r="F386" t="str">
            <v>Micas</v>
          </cell>
          <cell r="G386" t="str">
            <v>iPad</v>
          </cell>
          <cell r="H386" t="str">
            <v>iPad 10.2"</v>
          </cell>
          <cell r="I386">
            <v>6</v>
          </cell>
          <cell r="J386">
            <v>4</v>
          </cell>
          <cell r="K386">
            <v>2</v>
          </cell>
          <cell r="L386">
            <v>3</v>
          </cell>
          <cell r="P386">
            <v>15</v>
          </cell>
        </row>
        <row r="387">
          <cell r="D387" t="str">
            <v>ACCQIC005</v>
          </cell>
          <cell r="E387" t="str">
            <v>Quikcell Apple iPad Air 10.9” TEMPERED GLASS Screen Protector</v>
          </cell>
          <cell r="F387" t="str">
            <v>Micas</v>
          </cell>
          <cell r="G387" t="str">
            <v>iPad</v>
          </cell>
          <cell r="H387" t="str">
            <v>iPad Air 10/11 Gen 11" M3-M2</v>
          </cell>
          <cell r="I387">
            <v>6</v>
          </cell>
          <cell r="J387">
            <v>1</v>
          </cell>
          <cell r="K387">
            <v>3</v>
          </cell>
          <cell r="L387">
            <v>1</v>
          </cell>
          <cell r="M387">
            <v>1</v>
          </cell>
          <cell r="N387">
            <v>1</v>
          </cell>
          <cell r="P387">
            <v>13</v>
          </cell>
        </row>
        <row r="388">
          <cell r="D388" t="str">
            <v>ACCQIC010</v>
          </cell>
          <cell r="E388" t="str">
            <v>Quikcell Tempered Glass Screen Protector iPhone 15</v>
          </cell>
          <cell r="F388" t="str">
            <v>Micas</v>
          </cell>
          <cell r="G388" t="str">
            <v>iPhone 15</v>
          </cell>
          <cell r="H388" t="str">
            <v>iPhone 16e / 15 / 14 / 13</v>
          </cell>
          <cell r="I388">
            <v>2</v>
          </cell>
          <cell r="P388">
            <v>2</v>
          </cell>
        </row>
        <row r="389">
          <cell r="D389" t="str">
            <v>ACCQIC012</v>
          </cell>
          <cell r="E389" t="str">
            <v>Quikcell Tempered Glass Screen Protector iPhone 15 Plus</v>
          </cell>
          <cell r="F389" t="str">
            <v>Micas</v>
          </cell>
          <cell r="G389" t="str">
            <v>iPhone 15</v>
          </cell>
          <cell r="H389" t="str">
            <v>iPhone 15 Plus</v>
          </cell>
          <cell r="J389">
            <v>4</v>
          </cell>
          <cell r="P389">
            <v>4</v>
          </cell>
        </row>
        <row r="390">
          <cell r="D390" t="str">
            <v>ACCQIC015</v>
          </cell>
          <cell r="E390" t="str">
            <v>Quikcell Tempered Glass Screen Protector for iPhone 16</v>
          </cell>
          <cell r="F390" t="str">
            <v>Micas</v>
          </cell>
          <cell r="G390" t="str">
            <v>iPhone 16</v>
          </cell>
          <cell r="H390" t="str">
            <v>iPhone 16</v>
          </cell>
          <cell r="I390">
            <v>15</v>
          </cell>
          <cell r="J390">
            <v>23</v>
          </cell>
          <cell r="K390">
            <v>7</v>
          </cell>
          <cell r="L390">
            <v>24</v>
          </cell>
          <cell r="M390">
            <v>11</v>
          </cell>
          <cell r="N390">
            <v>2</v>
          </cell>
          <cell r="P390">
            <v>82</v>
          </cell>
        </row>
        <row r="391">
          <cell r="D391" t="str">
            <v>ACCQIC017</v>
          </cell>
          <cell r="E391" t="str">
            <v>Quikcell Tempered Glass Screen Protector for iPhone 16 Pro</v>
          </cell>
          <cell r="F391" t="str">
            <v>Micas</v>
          </cell>
          <cell r="G391" t="str">
            <v>iPhone 16</v>
          </cell>
          <cell r="H391" t="str">
            <v>iPhone 16 Pro / iPhone 17 / 17 Pro</v>
          </cell>
          <cell r="I391">
            <v>42</v>
          </cell>
          <cell r="J391">
            <v>44</v>
          </cell>
          <cell r="K391">
            <v>35</v>
          </cell>
          <cell r="L391">
            <v>8</v>
          </cell>
          <cell r="M391">
            <v>13</v>
          </cell>
          <cell r="N391">
            <v>7</v>
          </cell>
          <cell r="O391">
            <v>8</v>
          </cell>
          <cell r="P391">
            <v>157</v>
          </cell>
        </row>
        <row r="392">
          <cell r="D392" t="str">
            <v>ACCQIC016</v>
          </cell>
          <cell r="E392" t="str">
            <v>Quikcell Tempered Glass Screen Protector for iPhone 16 Plus</v>
          </cell>
          <cell r="F392" t="str">
            <v>Micas</v>
          </cell>
          <cell r="G392" t="str">
            <v>iPhone 16</v>
          </cell>
          <cell r="H392" t="str">
            <v>iPhone 16 Plus</v>
          </cell>
          <cell r="I392">
            <v>6</v>
          </cell>
          <cell r="J392">
            <v>3</v>
          </cell>
          <cell r="P392">
            <v>9</v>
          </cell>
        </row>
        <row r="393">
          <cell r="D393" t="str">
            <v>ACCQIC018</v>
          </cell>
          <cell r="E393" t="str">
            <v>Quikcell Tempered Glass Screen Protector for iPhone 16 Pro Max</v>
          </cell>
          <cell r="F393" t="str">
            <v>Micas</v>
          </cell>
          <cell r="G393" t="str">
            <v>iPhone 16</v>
          </cell>
          <cell r="H393" t="str">
            <v>iPhone 16 Pro Max</v>
          </cell>
          <cell r="I393">
            <v>36</v>
          </cell>
          <cell r="J393">
            <v>12</v>
          </cell>
          <cell r="O393">
            <v>1</v>
          </cell>
          <cell r="P393">
            <v>49</v>
          </cell>
        </row>
        <row r="394">
          <cell r="D394" t="str">
            <v>ACCQIC019</v>
          </cell>
          <cell r="E394" t="str">
            <v>Quikcell Tempered Glass Screen Protector for iPhone 17 / Pro</v>
          </cell>
          <cell r="F394" t="str">
            <v>Micas</v>
          </cell>
          <cell r="G394" t="str">
            <v>iPhone 17</v>
          </cell>
          <cell r="H394" t="str">
            <v>iPhone 17 / 17 Pro</v>
          </cell>
          <cell r="I394">
            <v>251</v>
          </cell>
          <cell r="J394">
            <v>173</v>
          </cell>
          <cell r="K394">
            <v>168</v>
          </cell>
          <cell r="L394">
            <v>86</v>
          </cell>
          <cell r="M394">
            <v>173</v>
          </cell>
          <cell r="N394">
            <v>92</v>
          </cell>
          <cell r="O394">
            <v>112</v>
          </cell>
          <cell r="P394">
            <v>1055</v>
          </cell>
        </row>
        <row r="395">
          <cell r="D395" t="str">
            <v>ACCQIC020</v>
          </cell>
          <cell r="E395" t="str">
            <v>Quikcell Tempered Glass Screen Protector for iPhone 17 Air</v>
          </cell>
          <cell r="F395" t="str">
            <v>Micas</v>
          </cell>
          <cell r="G395" t="str">
            <v>iPhone 17</v>
          </cell>
          <cell r="H395" t="str">
            <v>iPhone 17 Air</v>
          </cell>
          <cell r="I395">
            <v>8</v>
          </cell>
          <cell r="J395">
            <v>10</v>
          </cell>
          <cell r="K395">
            <v>19</v>
          </cell>
          <cell r="L395">
            <v>10</v>
          </cell>
          <cell r="M395">
            <v>7</v>
          </cell>
          <cell r="N395">
            <v>30</v>
          </cell>
          <cell r="O395">
            <v>5</v>
          </cell>
          <cell r="P395">
            <v>89</v>
          </cell>
        </row>
        <row r="396">
          <cell r="D396" t="str">
            <v>ACCQIC021</v>
          </cell>
          <cell r="E396" t="str">
            <v>Quikcell Tempered Glass Screen Protector for iPhone 17 Pro Max</v>
          </cell>
          <cell r="F396" t="str">
            <v>Micas</v>
          </cell>
          <cell r="G396" t="str">
            <v>iPhone 17</v>
          </cell>
          <cell r="H396" t="str">
            <v>iPhone 17 Pro Max / 16 Pro Max</v>
          </cell>
          <cell r="I396">
            <v>416</v>
          </cell>
          <cell r="J396">
            <v>449</v>
          </cell>
          <cell r="K396">
            <v>153</v>
          </cell>
          <cell r="L396">
            <v>103</v>
          </cell>
          <cell r="M396">
            <v>97</v>
          </cell>
          <cell r="N396">
            <v>23</v>
          </cell>
          <cell r="O396">
            <v>21</v>
          </cell>
          <cell r="P396">
            <v>1262</v>
          </cell>
        </row>
        <row r="397">
          <cell r="D397" t="str">
            <v>ACCQIC014</v>
          </cell>
          <cell r="E397" t="str">
            <v>Quikcell DUAL PORT CAR CHARGER  1 USB A 12W + USB C PD 20W - 32W</v>
          </cell>
          <cell r="F397" t="str">
            <v>Charger</v>
          </cell>
          <cell r="G397" t="str">
            <v>Car Charger</v>
          </cell>
          <cell r="H397" t="str">
            <v>32 W</v>
          </cell>
          <cell r="J397">
            <v>1</v>
          </cell>
          <cell r="P397">
            <v>1</v>
          </cell>
        </row>
        <row r="398">
          <cell r="D398" t="str">
            <v>ACCQIC022</v>
          </cell>
          <cell r="E398" t="str">
            <v>Quikcell 37W DUAL PORT A+C CAR CHARGER - Black</v>
          </cell>
          <cell r="F398" t="str">
            <v>Charger</v>
          </cell>
          <cell r="G398" t="str">
            <v>Car Charger</v>
          </cell>
          <cell r="H398" t="str">
            <v>37W</v>
          </cell>
          <cell r="I398">
            <v>78</v>
          </cell>
          <cell r="J398">
            <v>53</v>
          </cell>
          <cell r="K398">
            <v>57</v>
          </cell>
          <cell r="L398">
            <v>50</v>
          </cell>
          <cell r="M398">
            <v>49</v>
          </cell>
          <cell r="N398">
            <v>35</v>
          </cell>
          <cell r="O398">
            <v>26</v>
          </cell>
          <cell r="P398">
            <v>348</v>
          </cell>
        </row>
        <row r="399">
          <cell r="D399" t="str">
            <v>FUNRAP002</v>
          </cell>
          <cell r="E399" t="str">
            <v xml:space="preserve">Raptic 360X for Apple watch 45mm  Clear </v>
          </cell>
          <cell r="F399" t="str">
            <v>Cases Apple watch</v>
          </cell>
          <cell r="G399" t="str">
            <v>Apple Watch</v>
          </cell>
          <cell r="H399" t="str">
            <v>42mm/44mm/45mm</v>
          </cell>
          <cell r="J399">
            <v>7</v>
          </cell>
          <cell r="K399">
            <v>2</v>
          </cell>
          <cell r="L399">
            <v>3</v>
          </cell>
          <cell r="P399">
            <v>12</v>
          </cell>
        </row>
        <row r="400">
          <cell r="D400" t="str">
            <v>FUNRAP001</v>
          </cell>
          <cell r="E400" t="str">
            <v xml:space="preserve">Raptic Edge for Apple watch 45mm  Midnight </v>
          </cell>
          <cell r="F400" t="str">
            <v>Cases Apple watch</v>
          </cell>
          <cell r="G400" t="str">
            <v>Apple Watch</v>
          </cell>
          <cell r="H400" t="str">
            <v>42mm/44mm/45mm</v>
          </cell>
          <cell r="L400">
            <v>1</v>
          </cell>
          <cell r="P400">
            <v>1</v>
          </cell>
        </row>
        <row r="401">
          <cell r="D401" t="str">
            <v>EXTXDO011</v>
          </cell>
          <cell r="E401" t="str">
            <v>X-doria Mesh Band for Apple watch 38mm/40mm/41mm Milanese metal band Rose Gold</v>
          </cell>
          <cell r="F401" t="str">
            <v>Straps</v>
          </cell>
          <cell r="G401" t="str">
            <v>Apple Watch</v>
          </cell>
          <cell r="H401" t="str">
            <v>38mm/40mm/41mm</v>
          </cell>
          <cell r="I401">
            <v>9</v>
          </cell>
          <cell r="J401">
            <v>4</v>
          </cell>
          <cell r="K401">
            <v>2</v>
          </cell>
          <cell r="M401">
            <v>3</v>
          </cell>
          <cell r="N401">
            <v>5</v>
          </cell>
          <cell r="O401">
            <v>1</v>
          </cell>
          <cell r="P401">
            <v>24</v>
          </cell>
        </row>
        <row r="402">
          <cell r="D402" t="str">
            <v>FUNRAP002</v>
          </cell>
          <cell r="E402" t="str">
            <v xml:space="preserve">Raptic 360X for Apple watch 45mm  Clear </v>
          </cell>
          <cell r="F402" t="str">
            <v>Cases Apple watch</v>
          </cell>
          <cell r="G402" t="str">
            <v>Apple Watch</v>
          </cell>
          <cell r="H402" t="str">
            <v>42mm/44mm/45mm</v>
          </cell>
          <cell r="I402">
            <v>34</v>
          </cell>
          <cell r="P402">
            <v>34</v>
          </cell>
        </row>
        <row r="403">
          <cell r="D403" t="str">
            <v>FUNRAP005</v>
          </cell>
          <cell r="E403" t="str">
            <v xml:space="preserve">Raptic 360X for Apple watch 41mm  Clear </v>
          </cell>
          <cell r="F403" t="str">
            <v>Cases Apple watch</v>
          </cell>
          <cell r="G403" t="str">
            <v>Apple Watch</v>
          </cell>
          <cell r="H403" t="str">
            <v>38mm/40mm/41mm</v>
          </cell>
          <cell r="I403">
            <v>25</v>
          </cell>
          <cell r="J403">
            <v>2</v>
          </cell>
          <cell r="K403">
            <v>2</v>
          </cell>
          <cell r="L403">
            <v>1</v>
          </cell>
          <cell r="M403">
            <v>1</v>
          </cell>
          <cell r="O403">
            <v>1</v>
          </cell>
          <cell r="P403">
            <v>32</v>
          </cell>
        </row>
        <row r="404">
          <cell r="D404" t="str">
            <v>EXTRAP000</v>
          </cell>
          <cell r="E404" t="str">
            <v xml:space="preserve">Raptic Citizen for Apple watch 42mm/44mm/45mm  Black </v>
          </cell>
          <cell r="F404" t="str">
            <v>Straps</v>
          </cell>
          <cell r="G404" t="str">
            <v>Apple Watch</v>
          </cell>
          <cell r="H404" t="str">
            <v>49/45/44/42 mm</v>
          </cell>
          <cell r="I404">
            <v>20</v>
          </cell>
          <cell r="J404">
            <v>7</v>
          </cell>
          <cell r="L404">
            <v>2</v>
          </cell>
          <cell r="M404">
            <v>4</v>
          </cell>
          <cell r="N404">
            <v>6</v>
          </cell>
          <cell r="O404">
            <v>4</v>
          </cell>
          <cell r="P404">
            <v>43</v>
          </cell>
        </row>
        <row r="405">
          <cell r="D405" t="str">
            <v>FUNSPK402</v>
          </cell>
          <cell r="E405" t="str">
            <v>Speck Transfer Pro Pocket Universal Sleeve 13"/14" - Sweater Grey/Coastal Blue</v>
          </cell>
          <cell r="F405" t="str">
            <v>Cases Sleeves</v>
          </cell>
          <cell r="G405" t="str">
            <v>Sleeves</v>
          </cell>
          <cell r="H405" t="str">
            <v>13" Sleeves</v>
          </cell>
          <cell r="L405">
            <v>3</v>
          </cell>
          <cell r="M405">
            <v>6</v>
          </cell>
          <cell r="N405">
            <v>3</v>
          </cell>
          <cell r="O405">
            <v>3</v>
          </cell>
          <cell r="P405">
            <v>15</v>
          </cell>
        </row>
        <row r="406">
          <cell r="D406" t="str">
            <v>FUNSPK343A</v>
          </cell>
          <cell r="E406" t="str">
            <v>Speck Balance Folio Case for iPad 10.2" 7/8/9 Gen - Plumberry Purple/Crushed Purpl</v>
          </cell>
          <cell r="F406" t="str">
            <v>Cases iPad</v>
          </cell>
          <cell r="G406" t="str">
            <v>iPad</v>
          </cell>
          <cell r="H406" t="str">
            <v>iPad 10.2"</v>
          </cell>
          <cell r="I406">
            <v>6</v>
          </cell>
          <cell r="P406">
            <v>6</v>
          </cell>
        </row>
        <row r="407">
          <cell r="D407" t="str">
            <v>FUNSPK369</v>
          </cell>
          <cell r="E407" t="str">
            <v>Speck Balance Folio Clear Case for iPad 10.2" 7/8/9 Gen - Rose Gold Woven Metallic</v>
          </cell>
          <cell r="F407" t="str">
            <v>Cases iPad</v>
          </cell>
          <cell r="G407" t="str">
            <v>iPad</v>
          </cell>
          <cell r="H407" t="str">
            <v>iPad 10.2"</v>
          </cell>
          <cell r="I407">
            <v>7</v>
          </cell>
          <cell r="K407">
            <v>1</v>
          </cell>
          <cell r="P407">
            <v>8</v>
          </cell>
        </row>
        <row r="408">
          <cell r="D408" t="str">
            <v>FUNSPK328A</v>
          </cell>
          <cell r="E408" t="str">
            <v>Speck Balance Folio Case with Microban for iPad Pro 11" M1/Air 10.9" - Black</v>
          </cell>
          <cell r="F408" t="str">
            <v>Cases iPad</v>
          </cell>
          <cell r="G408" t="str">
            <v>iPad</v>
          </cell>
          <cell r="H408" t="str">
            <v>iPad Pro 11" 2/3/4/Air 4/5</v>
          </cell>
          <cell r="I408">
            <v>8</v>
          </cell>
          <cell r="J408">
            <v>6</v>
          </cell>
          <cell r="K408">
            <v>4</v>
          </cell>
          <cell r="L408">
            <v>7</v>
          </cell>
          <cell r="M408">
            <v>3</v>
          </cell>
          <cell r="N408">
            <v>3</v>
          </cell>
          <cell r="P408">
            <v>31</v>
          </cell>
        </row>
        <row r="409">
          <cell r="D409" t="str">
            <v>FUNSPK370</v>
          </cell>
          <cell r="E409" t="str">
            <v>Speck Presidio Pro Folio for iPad Pro 11" 2/M1/M2 /Air 10.9" 4/5 - Black</v>
          </cell>
          <cell r="F409" t="str">
            <v>Cases iPad</v>
          </cell>
          <cell r="G409" t="str">
            <v>iPad</v>
          </cell>
          <cell r="H409" t="str">
            <v>iPad Pro 11" 2/3</v>
          </cell>
          <cell r="I409">
            <v>49</v>
          </cell>
          <cell r="J409">
            <v>34</v>
          </cell>
          <cell r="K409">
            <v>24</v>
          </cell>
          <cell r="L409">
            <v>25</v>
          </cell>
          <cell r="M409">
            <v>38</v>
          </cell>
          <cell r="N409">
            <v>29</v>
          </cell>
          <cell r="O409">
            <v>35</v>
          </cell>
          <cell r="P409">
            <v>234</v>
          </cell>
        </row>
        <row r="410">
          <cell r="D410" t="str">
            <v>CARSPK107</v>
          </cell>
          <cell r="E410" t="str">
            <v>Speck Smartshell Case for Macbook Air 13" M2 2022 - Obsidian</v>
          </cell>
          <cell r="F410" t="str">
            <v>Cases Macbook</v>
          </cell>
          <cell r="G410" t="str">
            <v>Macbook</v>
          </cell>
          <cell r="H410" t="str">
            <v>MacBook Air 13" M4/M3/M2</v>
          </cell>
          <cell r="I410">
            <v>44</v>
          </cell>
          <cell r="J410">
            <v>41</v>
          </cell>
          <cell r="K410">
            <v>59</v>
          </cell>
          <cell r="L410">
            <v>35</v>
          </cell>
          <cell r="M410">
            <v>44</v>
          </cell>
          <cell r="N410">
            <v>24</v>
          </cell>
          <cell r="O410">
            <v>35</v>
          </cell>
          <cell r="P410">
            <v>282</v>
          </cell>
        </row>
        <row r="411">
          <cell r="D411" t="str">
            <v>CARSPK106</v>
          </cell>
          <cell r="E411" t="str">
            <v>Speck Smartshell Case for Macbook Air 13" M2 2022 - Cozy Pink</v>
          </cell>
          <cell r="F411" t="str">
            <v>Cases Macbook</v>
          </cell>
          <cell r="G411" t="str">
            <v>Macbook</v>
          </cell>
          <cell r="H411" t="str">
            <v>MacBook Air 13" M4/M3/M2</v>
          </cell>
          <cell r="I411">
            <v>48</v>
          </cell>
          <cell r="J411">
            <v>27</v>
          </cell>
          <cell r="K411">
            <v>41</v>
          </cell>
          <cell r="L411">
            <v>14</v>
          </cell>
          <cell r="M411">
            <v>30</v>
          </cell>
          <cell r="N411">
            <v>26</v>
          </cell>
          <cell r="O411">
            <v>15</v>
          </cell>
          <cell r="P411">
            <v>201</v>
          </cell>
        </row>
        <row r="412">
          <cell r="D412" t="str">
            <v>CARSPK105</v>
          </cell>
          <cell r="E412" t="str">
            <v>Speck Smartshell Case for Macbook Air 13" M2 2022 - Clear</v>
          </cell>
          <cell r="F412" t="str">
            <v>Cases Macbook</v>
          </cell>
          <cell r="G412" t="str">
            <v>Macbook</v>
          </cell>
          <cell r="H412" t="str">
            <v>MacBook Air 13" M4/M3/M2</v>
          </cell>
          <cell r="I412">
            <v>162</v>
          </cell>
          <cell r="J412">
            <v>84</v>
          </cell>
          <cell r="K412">
            <v>113</v>
          </cell>
          <cell r="L412">
            <v>92</v>
          </cell>
          <cell r="M412">
            <v>108</v>
          </cell>
          <cell r="N412">
            <v>73</v>
          </cell>
          <cell r="O412">
            <v>82</v>
          </cell>
          <cell r="P412">
            <v>714</v>
          </cell>
        </row>
        <row r="413">
          <cell r="D413" t="str">
            <v>FUNSPK345A</v>
          </cell>
          <cell r="E413" t="str">
            <v>Speck Balance Folio Case for iPad 10th Gen - Plumberry/Crushed Purple/Crepe Pink</v>
          </cell>
          <cell r="F413" t="str">
            <v>Cases iPad</v>
          </cell>
          <cell r="G413" t="str">
            <v>iPad</v>
          </cell>
          <cell r="H413" t="str">
            <v>iPad 10th /11th - 10.9"/11" (2022-2025)</v>
          </cell>
          <cell r="I413">
            <v>173</v>
          </cell>
          <cell r="J413">
            <v>72</v>
          </cell>
          <cell r="K413">
            <v>64</v>
          </cell>
          <cell r="L413">
            <v>70</v>
          </cell>
          <cell r="M413">
            <v>74</v>
          </cell>
          <cell r="N413">
            <v>41</v>
          </cell>
          <cell r="O413">
            <v>48</v>
          </cell>
          <cell r="P413">
            <v>542</v>
          </cell>
        </row>
        <row r="414">
          <cell r="D414" t="str">
            <v>FUNSPK344A</v>
          </cell>
          <cell r="E414" t="str">
            <v>Speck Balance Folio Case for iPad 10th Gen - Almond Milk /Mocha/Charcoal</v>
          </cell>
          <cell r="F414" t="str">
            <v>Cases iPad</v>
          </cell>
          <cell r="G414" t="str">
            <v>iPad</v>
          </cell>
          <cell r="H414" t="str">
            <v>iPad 10th /11th - 10.9"/11" (2022-2025)</v>
          </cell>
          <cell r="I414">
            <v>0</v>
          </cell>
          <cell r="M414">
            <v>1</v>
          </cell>
          <cell r="P414">
            <v>1</v>
          </cell>
        </row>
        <row r="415">
          <cell r="D415" t="str">
            <v>FUNSPK386</v>
          </cell>
          <cell r="E415" t="str">
            <v>Speck Balance Folio Case for iPad 10th Gen - Almond Milk /Mocha/Charcoal</v>
          </cell>
          <cell r="F415" t="str">
            <v>Cases iPad</v>
          </cell>
          <cell r="G415" t="str">
            <v>iPad</v>
          </cell>
          <cell r="H415" t="str">
            <v>iPad 10th /11th - 10.9"/11" (2022-2025)</v>
          </cell>
          <cell r="I415">
            <v>128</v>
          </cell>
          <cell r="J415">
            <v>49</v>
          </cell>
          <cell r="K415">
            <v>45</v>
          </cell>
          <cell r="L415">
            <v>39</v>
          </cell>
          <cell r="M415">
            <v>42</v>
          </cell>
          <cell r="N415">
            <v>41</v>
          </cell>
          <cell r="O415">
            <v>24</v>
          </cell>
          <cell r="P415">
            <v>368</v>
          </cell>
        </row>
        <row r="416">
          <cell r="D416" t="str">
            <v>ACCSPK012</v>
          </cell>
          <cell r="E416" t="str">
            <v>Speck Car Vent Mount for MagSafe Black iPhone 15 Car</v>
          </cell>
          <cell r="F416" t="str">
            <v>Accesories</v>
          </cell>
          <cell r="G416" t="str">
            <v>Click Lock</v>
          </cell>
          <cell r="H416" t="str">
            <v>Car Vent</v>
          </cell>
          <cell r="I416">
            <v>25</v>
          </cell>
          <cell r="J416">
            <v>19</v>
          </cell>
          <cell r="K416">
            <v>13</v>
          </cell>
          <cell r="L416">
            <v>20</v>
          </cell>
          <cell r="M416">
            <v>21</v>
          </cell>
          <cell r="N416">
            <v>11</v>
          </cell>
          <cell r="O416">
            <v>9</v>
          </cell>
          <cell r="P416">
            <v>118</v>
          </cell>
        </row>
        <row r="417">
          <cell r="D417" t="str">
            <v>ACCSPK013</v>
          </cell>
          <cell r="E417" t="str">
            <v>Speck Wallet for MagSafe® Black iPhone 15 Wallet</v>
          </cell>
          <cell r="F417" t="str">
            <v>Accesories</v>
          </cell>
          <cell r="G417" t="str">
            <v>Click Lock</v>
          </cell>
          <cell r="H417" t="str">
            <v>Wallet</v>
          </cell>
          <cell r="I417">
            <v>18</v>
          </cell>
          <cell r="J417">
            <v>27</v>
          </cell>
          <cell r="K417">
            <v>17</v>
          </cell>
          <cell r="L417">
            <v>13</v>
          </cell>
          <cell r="M417">
            <v>20</v>
          </cell>
          <cell r="N417">
            <v>16</v>
          </cell>
          <cell r="O417">
            <v>24</v>
          </cell>
          <cell r="P417">
            <v>135</v>
          </cell>
        </row>
        <row r="418">
          <cell r="D418" t="str">
            <v>FUNSPK354</v>
          </cell>
          <cell r="E418" t="str">
            <v>Speck Presidio®2 Grip Magsafe® Clicklock™ Black / Slate Grey iPhone 15</v>
          </cell>
          <cell r="F418" t="str">
            <v>Cases iPhone</v>
          </cell>
          <cell r="G418" t="str">
            <v>iPhone 15</v>
          </cell>
          <cell r="H418" t="str">
            <v>iPhone 16e / 15 / 14 / 13</v>
          </cell>
          <cell r="J418">
            <v>1</v>
          </cell>
          <cell r="O418">
            <v>1</v>
          </cell>
          <cell r="P418">
            <v>2</v>
          </cell>
        </row>
        <row r="419">
          <cell r="D419" t="str">
            <v>FUNSPK359</v>
          </cell>
          <cell r="E419" t="str">
            <v>Speck Presidio®2 Grip Magsafe® Clicklock™ Charcoal Grey/ Cool Bronze iPhone 15</v>
          </cell>
          <cell r="F419" t="str">
            <v>Cases iPhone</v>
          </cell>
          <cell r="G419" t="str">
            <v>iPhone 15</v>
          </cell>
          <cell r="H419" t="str">
            <v>iPhone 16e / 15 / 14 / 13</v>
          </cell>
          <cell r="N419">
            <v>1</v>
          </cell>
          <cell r="P419">
            <v>1</v>
          </cell>
        </row>
        <row r="420">
          <cell r="D420" t="str">
            <v>FUNSPK350</v>
          </cell>
          <cell r="E420" t="str">
            <v>Speck Presidio® Perfect-Clear Grip Magsafe® Clicklock™ Clear/Clear/Chrome iPhone 15</v>
          </cell>
          <cell r="F420" t="str">
            <v>Cases iPhone</v>
          </cell>
          <cell r="G420" t="str">
            <v>iPhone 15</v>
          </cell>
          <cell r="H420" t="str">
            <v>iPhone 16e / 15 / 14 / 13</v>
          </cell>
          <cell r="I420">
            <v>1</v>
          </cell>
          <cell r="J420">
            <v>1</v>
          </cell>
          <cell r="M420">
            <v>1</v>
          </cell>
          <cell r="N420">
            <v>1</v>
          </cell>
          <cell r="P420">
            <v>4</v>
          </cell>
        </row>
        <row r="421">
          <cell r="D421" t="str">
            <v>FUNSPK355</v>
          </cell>
          <cell r="E421" t="str">
            <v>Speck Presidio®2 Grip Magsafe® Clicklock™ Black / Slate Grey iPhone 15 Pro</v>
          </cell>
          <cell r="F421" t="str">
            <v>Cases iPhone</v>
          </cell>
          <cell r="G421" t="str">
            <v>iPhone 15</v>
          </cell>
          <cell r="H421" t="str">
            <v>iPhone 15 Pro</v>
          </cell>
          <cell r="I421">
            <v>1</v>
          </cell>
          <cell r="P421">
            <v>1</v>
          </cell>
        </row>
        <row r="422">
          <cell r="D422" t="str">
            <v>FUNSPK366</v>
          </cell>
          <cell r="E422" t="str">
            <v>Speck Presidio®2 Grip Magsafe® Clicklock™ New Planet/Clay Tan iPhone 15 Pro</v>
          </cell>
          <cell r="F422" t="str">
            <v>Cases iPhone</v>
          </cell>
          <cell r="G422" t="str">
            <v>iPhone 15</v>
          </cell>
          <cell r="H422" t="str">
            <v>iPhone 15 Pro</v>
          </cell>
          <cell r="I422">
            <v>2</v>
          </cell>
          <cell r="M422">
            <v>1</v>
          </cell>
          <cell r="P422">
            <v>3</v>
          </cell>
        </row>
        <row r="423">
          <cell r="D423" t="str">
            <v>FUNSPK364</v>
          </cell>
          <cell r="E423" t="str">
            <v>Speck Presidio®2 Grip Magsafe® Clicklock™ Future Blue / Horizon Purple iPhone 15 Pro</v>
          </cell>
          <cell r="F423" t="str">
            <v>Cases iPhone</v>
          </cell>
          <cell r="G423" t="str">
            <v>iPhone 15</v>
          </cell>
          <cell r="H423" t="str">
            <v>iPhone 15 Pro</v>
          </cell>
          <cell r="J423">
            <v>1</v>
          </cell>
          <cell r="M423">
            <v>2</v>
          </cell>
          <cell r="N423">
            <v>2</v>
          </cell>
          <cell r="P423">
            <v>5</v>
          </cell>
        </row>
        <row r="424">
          <cell r="D424" t="str">
            <v>FUNSPK357</v>
          </cell>
          <cell r="E424" t="str">
            <v>Speck Presidio®2 Grip Magsafe® Clicklock™ Bleached Bone/ Heirloom Gold iPhone 15 Pro</v>
          </cell>
          <cell r="F424" t="str">
            <v>Cases iPhone</v>
          </cell>
          <cell r="G424" t="str">
            <v>iPhone 15</v>
          </cell>
          <cell r="H424" t="str">
            <v>iPhone 15 Pro</v>
          </cell>
          <cell r="I424">
            <v>2</v>
          </cell>
          <cell r="K424">
            <v>1</v>
          </cell>
          <cell r="L424">
            <v>1</v>
          </cell>
          <cell r="P424">
            <v>4</v>
          </cell>
        </row>
        <row r="425">
          <cell r="D425" t="str">
            <v>FUNSPK352</v>
          </cell>
          <cell r="E425" t="str">
            <v>Speck Presidio® Perfect-Clear Grip Magsafe® Clicklock™ Clear/Clear/Chrome iPhone 15 Pro</v>
          </cell>
          <cell r="F425" t="str">
            <v>Cases iPhone</v>
          </cell>
          <cell r="G425" t="str">
            <v>iPhone 15</v>
          </cell>
          <cell r="H425" t="str">
            <v>iPhone 15 Pro</v>
          </cell>
          <cell r="J425">
            <v>1</v>
          </cell>
          <cell r="P425">
            <v>1</v>
          </cell>
        </row>
        <row r="426">
          <cell r="D426" t="str">
            <v>FUNSPK351</v>
          </cell>
          <cell r="E426" t="str">
            <v>Speck Presidio® Perfect-Clear Grip Magsafe® Clicklock™ Clear/Clear/Chrome iPhone 15 Plus</v>
          </cell>
          <cell r="F426" t="str">
            <v>Cases iPhone</v>
          </cell>
          <cell r="G426" t="str">
            <v>iPhone 15</v>
          </cell>
          <cell r="H426" t="str">
            <v>iPhone 15 Plus</v>
          </cell>
          <cell r="N426">
            <v>1</v>
          </cell>
          <cell r="P426">
            <v>1</v>
          </cell>
        </row>
        <row r="427">
          <cell r="D427" t="str">
            <v>FUNSPK356</v>
          </cell>
          <cell r="E427" t="str">
            <v>Speck Presidio®2 Grip Magsafe® Clicklock™ Black / Slate Grey iPhone 15 Pro Max</v>
          </cell>
          <cell r="F427" t="str">
            <v>Cases iPhone</v>
          </cell>
          <cell r="G427" t="str">
            <v>iPhone 15</v>
          </cell>
          <cell r="H427" t="str">
            <v>iPhone 15 Pro Max</v>
          </cell>
          <cell r="I427">
            <v>1</v>
          </cell>
          <cell r="P427">
            <v>1</v>
          </cell>
        </row>
        <row r="428">
          <cell r="D428" t="str">
            <v>FUNSPK363</v>
          </cell>
          <cell r="E428" t="str">
            <v>Speck Presidio®2 Grip Magsafe® Clicklock™ Costal Blue / Dust Grey iPhone 15 Pro Max</v>
          </cell>
          <cell r="F428" t="str">
            <v>Cases iPhone</v>
          </cell>
          <cell r="G428" t="str">
            <v>iPhone 15</v>
          </cell>
          <cell r="H428" t="str">
            <v>iPhone 15 Pro Max</v>
          </cell>
          <cell r="I428">
            <v>1</v>
          </cell>
          <cell r="P428">
            <v>1</v>
          </cell>
        </row>
        <row r="429">
          <cell r="D429" t="str">
            <v>FUNSPK367</v>
          </cell>
          <cell r="E429" t="str">
            <v>Speck Presidio®2 Grip Magsafe® Clicklock™ New Planet/Clay Tan iPhone 15 Pro Max</v>
          </cell>
          <cell r="F429" t="str">
            <v>Cases iPhone</v>
          </cell>
          <cell r="G429" t="str">
            <v>iPhone 15</v>
          </cell>
          <cell r="H429" t="str">
            <v>iPhone 15 Pro Max</v>
          </cell>
          <cell r="J429">
            <v>1</v>
          </cell>
          <cell r="P429">
            <v>1</v>
          </cell>
        </row>
        <row r="430">
          <cell r="D430" t="str">
            <v>FUNSPK358</v>
          </cell>
          <cell r="E430" t="str">
            <v>Speck Presidio®2 Grip Magsafe® Clicklock™ Bleached Bone/ Heirloom Gold iPhone 15 Pro Max</v>
          </cell>
          <cell r="F430" t="str">
            <v>Cases iPhone</v>
          </cell>
          <cell r="G430" t="str">
            <v>iPhone 15</v>
          </cell>
          <cell r="H430" t="str">
            <v>iPhone 15 Pro Max</v>
          </cell>
          <cell r="I430">
            <v>1</v>
          </cell>
          <cell r="P430">
            <v>1</v>
          </cell>
        </row>
        <row r="431">
          <cell r="D431" t="str">
            <v>FUNSPK353</v>
          </cell>
          <cell r="E431" t="str">
            <v>Speck Presidio® Perfect-Clear Grip Magsafe® Clicklock™ Clear/Clear/Chrome iPhone 15 Pro Max</v>
          </cell>
          <cell r="F431" t="str">
            <v>Cases iPhone</v>
          </cell>
          <cell r="G431" t="str">
            <v>iPhone 15</v>
          </cell>
          <cell r="H431" t="str">
            <v>iPhone 15 Pro Max</v>
          </cell>
          <cell r="I431">
            <v>2</v>
          </cell>
          <cell r="P431">
            <v>2</v>
          </cell>
        </row>
        <row r="432">
          <cell r="D432" t="str">
            <v>FUNSPK347</v>
          </cell>
          <cell r="E432" t="str">
            <v>Speck GemShell® iPhone 15 Plus</v>
          </cell>
          <cell r="F432" t="str">
            <v>Cases iPhone</v>
          </cell>
          <cell r="G432" t="str">
            <v>iPhone 15</v>
          </cell>
          <cell r="H432" t="str">
            <v>iPhone 15 Plus</v>
          </cell>
          <cell r="I432">
            <v>1</v>
          </cell>
          <cell r="P432">
            <v>1</v>
          </cell>
        </row>
        <row r="433">
          <cell r="D433" t="str">
            <v>FUNSPK348</v>
          </cell>
          <cell r="E433" t="str">
            <v>Speck Presidio® Lux Magsafe® Clear/Clear W/Gold Glitter iPhone 15 Pro</v>
          </cell>
          <cell r="F433" t="str">
            <v>Cases iPhone</v>
          </cell>
          <cell r="G433" t="str">
            <v>iPhone 15</v>
          </cell>
          <cell r="H433" t="str">
            <v>iPhone 15 Pro</v>
          </cell>
          <cell r="J433">
            <v>1</v>
          </cell>
          <cell r="P433">
            <v>1</v>
          </cell>
        </row>
        <row r="434">
          <cell r="D434" t="str">
            <v>FUNSPK371</v>
          </cell>
          <cell r="E434" t="str">
            <v>Speck Tagimals 4-Pack - Mulicolor</v>
          </cell>
          <cell r="F434" t="str">
            <v>Cases AirTag</v>
          </cell>
          <cell r="G434" t="str">
            <v>AirTag</v>
          </cell>
          <cell r="H434" t="str">
            <v>AirTag</v>
          </cell>
          <cell r="I434">
            <v>26</v>
          </cell>
          <cell r="J434">
            <v>22</v>
          </cell>
          <cell r="K434">
            <v>38</v>
          </cell>
          <cell r="L434">
            <v>34</v>
          </cell>
          <cell r="M434">
            <v>41</v>
          </cell>
          <cell r="N434">
            <v>36</v>
          </cell>
          <cell r="O434">
            <v>34</v>
          </cell>
          <cell r="P434">
            <v>231</v>
          </cell>
        </row>
        <row r="435">
          <cell r="D435" t="str">
            <v>BOCGEM000</v>
          </cell>
          <cell r="E435" t="str">
            <v>Speck Speaker Gemtones Infinity Speaker Mini -DARK GREY/CHROME/TAN</v>
          </cell>
          <cell r="F435" t="str">
            <v>Audio</v>
          </cell>
          <cell r="G435" t="str">
            <v>Speakers</v>
          </cell>
          <cell r="H435" t="str">
            <v>Infinity</v>
          </cell>
          <cell r="I435">
            <v>4</v>
          </cell>
          <cell r="J435">
            <v>4</v>
          </cell>
          <cell r="K435">
            <v>2</v>
          </cell>
          <cell r="L435">
            <v>1</v>
          </cell>
          <cell r="M435">
            <v>4</v>
          </cell>
          <cell r="N435">
            <v>1</v>
          </cell>
          <cell r="O435">
            <v>7</v>
          </cell>
          <cell r="P435">
            <v>23</v>
          </cell>
        </row>
        <row r="436">
          <cell r="D436" t="str">
            <v>BOCGEM001</v>
          </cell>
          <cell r="E436" t="str">
            <v>Speck Speaker Gemtones Infinity Speaker Mid-DARK GREY/CHROME/TAN</v>
          </cell>
          <cell r="F436" t="str">
            <v>Audio</v>
          </cell>
          <cell r="G436" t="str">
            <v>Speakers</v>
          </cell>
          <cell r="H436" t="str">
            <v>Infinity</v>
          </cell>
          <cell r="I436">
            <v>1</v>
          </cell>
          <cell r="L436">
            <v>1</v>
          </cell>
          <cell r="M436">
            <v>2</v>
          </cell>
          <cell r="N436">
            <v>2</v>
          </cell>
          <cell r="O436">
            <v>4</v>
          </cell>
          <cell r="P436">
            <v>10</v>
          </cell>
        </row>
        <row r="437">
          <cell r="D437" t="str">
            <v>BOCGEM002</v>
          </cell>
          <cell r="E437" t="str">
            <v>Speck Speaker Gemtones Infinity Speaker Max -DARK GREY/CHROME/TAN</v>
          </cell>
          <cell r="F437" t="str">
            <v>Audio</v>
          </cell>
          <cell r="G437" t="str">
            <v>Speakers</v>
          </cell>
          <cell r="H437" t="str">
            <v>Infinity</v>
          </cell>
          <cell r="I437">
            <v>1</v>
          </cell>
          <cell r="K437">
            <v>1</v>
          </cell>
          <cell r="M437">
            <v>1</v>
          </cell>
          <cell r="O437">
            <v>4</v>
          </cell>
          <cell r="P437">
            <v>7</v>
          </cell>
        </row>
        <row r="438">
          <cell r="D438" t="str">
            <v>FUNSPK372</v>
          </cell>
          <cell r="E438" t="str">
            <v>Speck iPhone 16 Gemshell Clear/Clear</v>
          </cell>
          <cell r="F438" t="str">
            <v>Cases iPhone</v>
          </cell>
          <cell r="G438" t="str">
            <v>iPhone 16</v>
          </cell>
          <cell r="H438" t="str">
            <v>iPhone 16</v>
          </cell>
          <cell r="I438">
            <v>8</v>
          </cell>
          <cell r="J438">
            <v>6</v>
          </cell>
          <cell r="K438">
            <v>6</v>
          </cell>
          <cell r="L438">
            <v>17</v>
          </cell>
          <cell r="M438">
            <v>2</v>
          </cell>
          <cell r="N438">
            <v>2</v>
          </cell>
          <cell r="O438">
            <v>1</v>
          </cell>
          <cell r="P438">
            <v>42</v>
          </cell>
        </row>
        <row r="439">
          <cell r="D439" t="str">
            <v>FUNSPK373</v>
          </cell>
          <cell r="E439" t="str">
            <v>Speck iPhone 16 Gemshell Clear/ Platinum Glitter</v>
          </cell>
          <cell r="F439" t="str">
            <v>Cases iPhone</v>
          </cell>
          <cell r="G439" t="str">
            <v>iPhone 16</v>
          </cell>
          <cell r="H439" t="str">
            <v>iPhone 16</v>
          </cell>
          <cell r="I439">
            <v>19</v>
          </cell>
          <cell r="J439">
            <v>13</v>
          </cell>
          <cell r="K439">
            <v>18</v>
          </cell>
          <cell r="L439">
            <v>13</v>
          </cell>
          <cell r="M439">
            <v>16</v>
          </cell>
          <cell r="N439">
            <v>20</v>
          </cell>
          <cell r="O439">
            <v>22</v>
          </cell>
          <cell r="P439">
            <v>121</v>
          </cell>
        </row>
        <row r="440">
          <cell r="D440" t="str">
            <v>FUNSPK381</v>
          </cell>
          <cell r="E440" t="str">
            <v>Speck iPhone 16 Pro Presidio2 Grip +Cl Black / Slate Grey /White</v>
          </cell>
          <cell r="F440" t="str">
            <v>Cases iPhone</v>
          </cell>
          <cell r="G440" t="str">
            <v>iPhone 16</v>
          </cell>
          <cell r="H440" t="str">
            <v>iPhone 16 Pro / iPhone 17</v>
          </cell>
          <cell r="I440">
            <v>7</v>
          </cell>
          <cell r="J440">
            <v>8</v>
          </cell>
          <cell r="K440">
            <v>9</v>
          </cell>
          <cell r="L440">
            <v>4</v>
          </cell>
          <cell r="M440">
            <v>6</v>
          </cell>
          <cell r="N440">
            <v>14</v>
          </cell>
          <cell r="O440">
            <v>7</v>
          </cell>
          <cell r="P440">
            <v>55</v>
          </cell>
        </row>
        <row r="441">
          <cell r="D441" t="str">
            <v>FUNSPK383</v>
          </cell>
          <cell r="E441" t="str">
            <v>Speck iPhone 16 Pro Presidio Perfect Clear +Cl Clear/Chrome Fini</v>
          </cell>
          <cell r="F441" t="str">
            <v>Cases iPhone</v>
          </cell>
          <cell r="G441" t="str">
            <v>iPhone 16</v>
          </cell>
          <cell r="H441" t="str">
            <v>iPhone 16 Pro / iPhone 17</v>
          </cell>
          <cell r="I441">
            <v>9</v>
          </cell>
          <cell r="J441">
            <v>3</v>
          </cell>
          <cell r="K441">
            <v>4</v>
          </cell>
          <cell r="L441">
            <v>2</v>
          </cell>
          <cell r="M441">
            <v>9</v>
          </cell>
          <cell r="N441">
            <v>7</v>
          </cell>
          <cell r="O441">
            <v>5</v>
          </cell>
          <cell r="P441">
            <v>39</v>
          </cell>
        </row>
        <row r="442">
          <cell r="D442" t="str">
            <v>FUNSPK377</v>
          </cell>
          <cell r="E442" t="str">
            <v>Speck iPhone 16 Pro Presidio Perfect Clear Clear Frosted Black</v>
          </cell>
          <cell r="F442" t="str">
            <v>Cases iPhone</v>
          </cell>
          <cell r="G442" t="str">
            <v>iPhone 16</v>
          </cell>
          <cell r="H442" t="str">
            <v>iPhone 16 Pro / iPhone 17</v>
          </cell>
          <cell r="I442">
            <v>8</v>
          </cell>
          <cell r="J442">
            <v>9</v>
          </cell>
          <cell r="K442">
            <v>9</v>
          </cell>
          <cell r="L442">
            <v>5</v>
          </cell>
          <cell r="M442">
            <v>7</v>
          </cell>
          <cell r="N442">
            <v>9</v>
          </cell>
          <cell r="O442">
            <v>15</v>
          </cell>
          <cell r="P442">
            <v>62</v>
          </cell>
        </row>
        <row r="443">
          <cell r="D443" t="str">
            <v>FUNSPK379</v>
          </cell>
          <cell r="E443" t="str">
            <v>Speck iPhone 16 Pro Presidio Lux +Cl Clear/Clear /Gold Glitter?</v>
          </cell>
          <cell r="F443" t="str">
            <v>Cases iPhone</v>
          </cell>
          <cell r="G443" t="str">
            <v>iPhone 16</v>
          </cell>
          <cell r="H443" t="str">
            <v>iPhone 16 Pro / iPhone 17</v>
          </cell>
          <cell r="I443">
            <v>8</v>
          </cell>
          <cell r="J443">
            <v>4</v>
          </cell>
          <cell r="K443">
            <v>6</v>
          </cell>
          <cell r="L443">
            <v>4</v>
          </cell>
          <cell r="M443">
            <v>9</v>
          </cell>
          <cell r="N443">
            <v>10</v>
          </cell>
          <cell r="O443">
            <v>8</v>
          </cell>
          <cell r="P443">
            <v>49</v>
          </cell>
        </row>
        <row r="444">
          <cell r="D444" t="str">
            <v>FUNSPK374</v>
          </cell>
          <cell r="E444" t="str">
            <v>Speck iPhone 16 Plus Gemshell Clear/Clear</v>
          </cell>
          <cell r="F444" t="str">
            <v>Cases iPhone</v>
          </cell>
          <cell r="G444" t="str">
            <v>iPhone 16</v>
          </cell>
          <cell r="H444" t="str">
            <v>iPhone 16 Plus</v>
          </cell>
          <cell r="I444">
            <v>2</v>
          </cell>
          <cell r="J444">
            <v>3</v>
          </cell>
          <cell r="N444">
            <v>6</v>
          </cell>
          <cell r="P444">
            <v>11</v>
          </cell>
        </row>
        <row r="445">
          <cell r="D445" t="str">
            <v>FUNSPK375</v>
          </cell>
          <cell r="E445" t="str">
            <v>Speck iPhone 16 Plus Gemshell Clear/ Platinum Glitter</v>
          </cell>
          <cell r="F445" t="str">
            <v>Cases iPhone</v>
          </cell>
          <cell r="G445" t="str">
            <v>iPhone 16</v>
          </cell>
          <cell r="H445" t="str">
            <v>iPhone 16 Plus</v>
          </cell>
          <cell r="I445">
            <v>1</v>
          </cell>
          <cell r="J445">
            <v>1</v>
          </cell>
          <cell r="N445">
            <v>2</v>
          </cell>
          <cell r="P445">
            <v>4</v>
          </cell>
        </row>
        <row r="446">
          <cell r="D446" t="str">
            <v>FUNSPK380</v>
          </cell>
          <cell r="E446" t="str">
            <v>Speck iPhone 16 Pro Max Presidio2 Grip +Cl Black / Slate Grey</v>
          </cell>
          <cell r="F446" t="str">
            <v>Cases iPhone</v>
          </cell>
          <cell r="G446" t="str">
            <v>iPhone 16</v>
          </cell>
          <cell r="H446" t="str">
            <v>iPhone 16 Pro Max</v>
          </cell>
          <cell r="I446">
            <v>5</v>
          </cell>
          <cell r="J446">
            <v>3</v>
          </cell>
          <cell r="P446">
            <v>8</v>
          </cell>
        </row>
        <row r="447">
          <cell r="D447" t="str">
            <v>FUNSPK382</v>
          </cell>
          <cell r="E447" t="str">
            <v>Speck iPhone 16 Pro Max Presidio Perfect Clear +Cl Clear/Clear/Chrome Finish/Serene Silver</v>
          </cell>
          <cell r="F447" t="str">
            <v>Cases iPhone</v>
          </cell>
          <cell r="G447" t="str">
            <v>iPhone 16</v>
          </cell>
          <cell r="H447" t="str">
            <v>iPhone 16 Pro Max</v>
          </cell>
          <cell r="I447">
            <v>9</v>
          </cell>
          <cell r="J447">
            <v>4</v>
          </cell>
          <cell r="L447">
            <v>1</v>
          </cell>
          <cell r="M447">
            <v>2</v>
          </cell>
          <cell r="P447">
            <v>16</v>
          </cell>
        </row>
        <row r="448">
          <cell r="D448" t="str">
            <v>FUNSPK376</v>
          </cell>
          <cell r="E448" t="str">
            <v>Speck iPhone 16 Pro Max Presidio Perfect Clear Clear Frosted Blk</v>
          </cell>
          <cell r="F448" t="str">
            <v>Cases iPhone</v>
          </cell>
          <cell r="G448" t="str">
            <v>iPhone 16</v>
          </cell>
          <cell r="H448" t="str">
            <v>iPhone 16 Pro Max</v>
          </cell>
          <cell r="I448">
            <v>19</v>
          </cell>
          <cell r="J448">
            <v>1</v>
          </cell>
          <cell r="K448">
            <v>1</v>
          </cell>
          <cell r="M448">
            <v>3</v>
          </cell>
          <cell r="N448">
            <v>1</v>
          </cell>
          <cell r="O448">
            <v>1</v>
          </cell>
          <cell r="P448">
            <v>26</v>
          </cell>
        </row>
        <row r="449">
          <cell r="D449" t="str">
            <v>FUNSPK378</v>
          </cell>
          <cell r="E449" t="str">
            <v>Speck iPhone 16 Pro Max Presidio Lux +Cl Clear/Gold Glitter</v>
          </cell>
          <cell r="F449" t="str">
            <v>Cases iPhone</v>
          </cell>
          <cell r="G449" t="str">
            <v>iPhone 16</v>
          </cell>
          <cell r="H449" t="str">
            <v>iPhone 16 Pro Max</v>
          </cell>
          <cell r="I449">
            <v>3</v>
          </cell>
          <cell r="J449">
            <v>2</v>
          </cell>
          <cell r="L449">
            <v>1</v>
          </cell>
          <cell r="P449">
            <v>6</v>
          </cell>
        </row>
        <row r="450">
          <cell r="D450" t="str">
            <v>FUNSPK385</v>
          </cell>
          <cell r="E450" t="str">
            <v>Speck iPhone 16 Pro Presidio2 Lux +Ms Amazing Purple/Clear</v>
          </cell>
          <cell r="F450" t="str">
            <v>Cases iPhone</v>
          </cell>
          <cell r="G450" t="str">
            <v>iPhone 16</v>
          </cell>
          <cell r="H450" t="str">
            <v>iPhone 16 Pro / iPhone 17</v>
          </cell>
          <cell r="I450">
            <v>3</v>
          </cell>
          <cell r="J450">
            <v>3</v>
          </cell>
          <cell r="K450">
            <v>6</v>
          </cell>
          <cell r="L450">
            <v>6</v>
          </cell>
          <cell r="M450">
            <v>3</v>
          </cell>
          <cell r="N450">
            <v>7</v>
          </cell>
          <cell r="O450">
            <v>5</v>
          </cell>
          <cell r="P450">
            <v>33</v>
          </cell>
        </row>
        <row r="451">
          <cell r="D451" t="str">
            <v>FUNSPK384</v>
          </cell>
          <cell r="E451" t="str">
            <v>Speck iPhone 16 Pro Max Presidio2 Lux +Ms Amazing Purple/Clear</v>
          </cell>
          <cell r="F451" t="str">
            <v>Cases iPhone</v>
          </cell>
          <cell r="G451" t="str">
            <v>iPhone 16</v>
          </cell>
          <cell r="H451" t="str">
            <v>iPhone 16 Pro Max</v>
          </cell>
          <cell r="I451">
            <v>8</v>
          </cell>
          <cell r="J451">
            <v>5</v>
          </cell>
          <cell r="P451">
            <v>13</v>
          </cell>
        </row>
        <row r="452">
          <cell r="D452" t="str">
            <v>FUNSPK387</v>
          </cell>
          <cell r="E452" t="str">
            <v>Speck Stylefolio iPad 11" (2022-2025) Deep Sea Pull Up/Parchment/Early Grey</v>
          </cell>
          <cell r="F452" t="str">
            <v>Cases iPad</v>
          </cell>
          <cell r="G452" t="str">
            <v>iPad</v>
          </cell>
          <cell r="H452" t="str">
            <v>iPad 10th /11th - 10.9"/11" (2022-2025)</v>
          </cell>
          <cell r="I452">
            <v>101</v>
          </cell>
          <cell r="J452">
            <v>34</v>
          </cell>
          <cell r="K452">
            <v>34</v>
          </cell>
          <cell r="L452">
            <v>39</v>
          </cell>
          <cell r="M452">
            <v>66</v>
          </cell>
          <cell r="N452">
            <v>38</v>
          </cell>
          <cell r="O452">
            <v>37</v>
          </cell>
          <cell r="P452">
            <v>349</v>
          </cell>
        </row>
        <row r="453">
          <cell r="D453" t="str">
            <v>FUNSPK394</v>
          </cell>
          <cell r="E453" t="str">
            <v>Speck iPhone 17 Presidio Lux +Ms Glitter/Gold Metallic</v>
          </cell>
          <cell r="F453" t="str">
            <v>Cases iPhone</v>
          </cell>
          <cell r="G453" t="str">
            <v>iPhone 17</v>
          </cell>
          <cell r="H453" t="str">
            <v>iPhone 17</v>
          </cell>
          <cell r="I453">
            <v>34</v>
          </cell>
          <cell r="J453">
            <v>16</v>
          </cell>
          <cell r="K453">
            <v>12</v>
          </cell>
          <cell r="L453">
            <v>8</v>
          </cell>
          <cell r="M453">
            <v>11</v>
          </cell>
          <cell r="N453">
            <v>7</v>
          </cell>
          <cell r="O453">
            <v>7</v>
          </cell>
          <cell r="P453">
            <v>95</v>
          </cell>
        </row>
        <row r="454">
          <cell r="D454" t="str">
            <v>FUNSPK398</v>
          </cell>
          <cell r="E454" t="str">
            <v>Speck Presidio Perfect-Clear  iPhone 17 Air Clear</v>
          </cell>
          <cell r="F454" t="str">
            <v>Cases iPhone</v>
          </cell>
          <cell r="G454" t="str">
            <v>iPhone 17</v>
          </cell>
          <cell r="H454" t="str">
            <v>iPhone 17 Air</v>
          </cell>
          <cell r="I454">
            <v>5</v>
          </cell>
          <cell r="J454">
            <v>2</v>
          </cell>
          <cell r="K454">
            <v>8</v>
          </cell>
          <cell r="L454">
            <v>5</v>
          </cell>
          <cell r="M454">
            <v>1</v>
          </cell>
          <cell r="N454">
            <v>6</v>
          </cell>
          <cell r="P454">
            <v>27</v>
          </cell>
        </row>
        <row r="455">
          <cell r="D455" t="str">
            <v>FUNSPK395</v>
          </cell>
          <cell r="E455" t="str">
            <v>Speck iPhone 17 Air Presidio Lux +Ms Glitter/Gold Metallic</v>
          </cell>
          <cell r="F455" t="str">
            <v>Cases iPhone</v>
          </cell>
          <cell r="G455" t="str">
            <v>iPhone 17</v>
          </cell>
          <cell r="H455" t="str">
            <v>iPhone 17 Air</v>
          </cell>
          <cell r="I455">
            <v>8</v>
          </cell>
          <cell r="J455">
            <v>6</v>
          </cell>
          <cell r="K455">
            <v>10</v>
          </cell>
          <cell r="L455">
            <v>3</v>
          </cell>
          <cell r="M455">
            <v>2</v>
          </cell>
          <cell r="N455">
            <v>8</v>
          </cell>
          <cell r="P455">
            <v>37</v>
          </cell>
        </row>
        <row r="456">
          <cell r="D456" t="str">
            <v>FUNSPK399</v>
          </cell>
          <cell r="E456" t="str">
            <v>Speck Presidio Perfect-Clear  iPhone 17 Pro Clear</v>
          </cell>
          <cell r="F456" t="str">
            <v>Cases iPhone</v>
          </cell>
          <cell r="G456" t="str">
            <v>iPhone 17</v>
          </cell>
          <cell r="H456" t="str">
            <v>iPhone 17 Pro</v>
          </cell>
          <cell r="I456">
            <v>56</v>
          </cell>
          <cell r="J456">
            <v>15</v>
          </cell>
          <cell r="K456">
            <v>17</v>
          </cell>
          <cell r="L456">
            <v>13</v>
          </cell>
          <cell r="M456">
            <v>14</v>
          </cell>
          <cell r="N456">
            <v>15</v>
          </cell>
          <cell r="O456">
            <v>8</v>
          </cell>
          <cell r="P456">
            <v>138</v>
          </cell>
        </row>
        <row r="457">
          <cell r="D457" t="str">
            <v>FUNSPK396</v>
          </cell>
          <cell r="E457" t="str">
            <v>Speck Presidio Lux iPhone 17 Pro Glitter/Gold</v>
          </cell>
          <cell r="F457" t="str">
            <v>Cases iPhone</v>
          </cell>
          <cell r="G457" t="str">
            <v>iPhone 17</v>
          </cell>
          <cell r="H457" t="str">
            <v>iPhone 17 Pro</v>
          </cell>
          <cell r="I457">
            <v>53</v>
          </cell>
          <cell r="J457">
            <v>49</v>
          </cell>
          <cell r="K457">
            <v>20</v>
          </cell>
          <cell r="L457">
            <v>29</v>
          </cell>
          <cell r="M457">
            <v>34</v>
          </cell>
          <cell r="N457">
            <v>34</v>
          </cell>
          <cell r="O457">
            <v>21</v>
          </cell>
          <cell r="P457">
            <v>240</v>
          </cell>
        </row>
        <row r="458">
          <cell r="D458" t="str">
            <v>FUNSPK400</v>
          </cell>
          <cell r="E458" t="str">
            <v>Speck Presidio Perfect-Clear  iPhone 17 Pro Max Clear</v>
          </cell>
          <cell r="F458" t="str">
            <v>Cases iPhone</v>
          </cell>
          <cell r="G458" t="str">
            <v>iPhone 17</v>
          </cell>
          <cell r="H458" t="str">
            <v>iPhone 17 Pro Max</v>
          </cell>
          <cell r="I458">
            <v>355</v>
          </cell>
          <cell r="J458">
            <v>57</v>
          </cell>
          <cell r="K458">
            <v>92</v>
          </cell>
          <cell r="L458">
            <v>95</v>
          </cell>
          <cell r="M458">
            <v>93</v>
          </cell>
          <cell r="N458">
            <v>85</v>
          </cell>
          <cell r="O458">
            <v>53</v>
          </cell>
          <cell r="P458">
            <v>830</v>
          </cell>
        </row>
        <row r="459">
          <cell r="D459" t="str">
            <v>FUNSPK401</v>
          </cell>
          <cell r="E459" t="str">
            <v>Speck Presidio2 Grip iPhone 17 Pro Max Black</v>
          </cell>
          <cell r="F459" t="str">
            <v>Cases iPhone</v>
          </cell>
          <cell r="G459" t="str">
            <v>iPhone 17</v>
          </cell>
          <cell r="H459" t="str">
            <v>iPhone 17 Pro Max</v>
          </cell>
          <cell r="I459">
            <v>108</v>
          </cell>
          <cell r="J459">
            <v>59</v>
          </cell>
          <cell r="K459">
            <v>32</v>
          </cell>
          <cell r="L459">
            <v>18</v>
          </cell>
          <cell r="M459">
            <v>29</v>
          </cell>
          <cell r="N459">
            <v>34</v>
          </cell>
          <cell r="O459">
            <v>30</v>
          </cell>
          <cell r="P459">
            <v>310</v>
          </cell>
        </row>
        <row r="460">
          <cell r="D460" t="str">
            <v>FUNSPK397</v>
          </cell>
          <cell r="E460" t="str">
            <v>Speck Presidio Lux iPhone 17 Pro Max Glitter/Gold</v>
          </cell>
          <cell r="F460" t="str">
            <v>Cases iPhone</v>
          </cell>
          <cell r="G460" t="str">
            <v>iPhone 17</v>
          </cell>
          <cell r="H460" t="str">
            <v>iPhone 17 Pro Max</v>
          </cell>
          <cell r="I460">
            <v>119</v>
          </cell>
          <cell r="J460">
            <v>185</v>
          </cell>
          <cell r="K460">
            <v>174</v>
          </cell>
          <cell r="L460">
            <v>139</v>
          </cell>
          <cell r="M460">
            <v>158</v>
          </cell>
          <cell r="N460">
            <v>108</v>
          </cell>
          <cell r="O460">
            <v>67</v>
          </cell>
          <cell r="P460">
            <v>950</v>
          </cell>
        </row>
        <row r="461">
          <cell r="D461" t="str">
            <v>FUNSPK388</v>
          </cell>
          <cell r="E461" t="str">
            <v>Speck Balance Folio iPad 11" (2022-2025) Piccard'S Blue/Frost Beige/Faded Teal</v>
          </cell>
          <cell r="F461" t="str">
            <v>Cases iPad</v>
          </cell>
          <cell r="G461" t="str">
            <v>iPad</v>
          </cell>
          <cell r="H461" t="str">
            <v>iPad 10th /11th - 10.9"/11" (2022-2025)</v>
          </cell>
          <cell r="I461">
            <v>39</v>
          </cell>
          <cell r="J461">
            <v>17</v>
          </cell>
          <cell r="K461">
            <v>6</v>
          </cell>
          <cell r="L461">
            <v>5</v>
          </cell>
          <cell r="M461">
            <v>4</v>
          </cell>
          <cell r="N461">
            <v>3</v>
          </cell>
          <cell r="P461">
            <v>74</v>
          </cell>
        </row>
        <row r="462">
          <cell r="D462" t="str">
            <v>FUNSPK389</v>
          </cell>
          <cell r="E462" t="str">
            <v>Speck Balance Folio iPad 11" (2022-2025) Ibis Pink/Deep Malachite/Jelly Mint</v>
          </cell>
          <cell r="F462" t="str">
            <v>Cases iPad</v>
          </cell>
          <cell r="G462" t="str">
            <v>iPad</v>
          </cell>
          <cell r="H462" t="str">
            <v>iPad 10th /11th - 10.9"/11" (2022-2025)</v>
          </cell>
          <cell r="I462">
            <v>28</v>
          </cell>
          <cell r="J462">
            <v>4</v>
          </cell>
          <cell r="K462">
            <v>62</v>
          </cell>
          <cell r="L462">
            <v>53</v>
          </cell>
          <cell r="M462">
            <v>56</v>
          </cell>
          <cell r="N462">
            <v>52</v>
          </cell>
          <cell r="O462">
            <v>44</v>
          </cell>
          <cell r="P462">
            <v>299</v>
          </cell>
        </row>
        <row r="463">
          <cell r="D463" t="str">
            <v>FUNSPK390</v>
          </cell>
          <cell r="E463" t="str">
            <v>Speck Balance Folio iPad 11" (2022-2025) Jelly Mint/Deep Malachite/Piccard'S Blue</v>
          </cell>
          <cell r="F463" t="str">
            <v>Cases iPad</v>
          </cell>
          <cell r="G463" t="str">
            <v>iPad</v>
          </cell>
          <cell r="H463" t="str">
            <v>iPad 10th /11th - 10.9"/11" (2022-2025)</v>
          </cell>
          <cell r="I463">
            <v>34</v>
          </cell>
          <cell r="J463">
            <v>8</v>
          </cell>
          <cell r="K463">
            <v>4</v>
          </cell>
          <cell r="L463">
            <v>5</v>
          </cell>
          <cell r="M463">
            <v>3</v>
          </cell>
          <cell r="N463">
            <v>2</v>
          </cell>
          <cell r="O463">
            <v>3</v>
          </cell>
          <cell r="P463">
            <v>59</v>
          </cell>
        </row>
        <row r="464">
          <cell r="D464" t="str">
            <v>FUNSPK391</v>
          </cell>
          <cell r="E464" t="str">
            <v>Speck Balance Folio iPad 11" (2022-2025) Sable/Blue Granite/Black</v>
          </cell>
          <cell r="F464" t="str">
            <v>Cases iPad</v>
          </cell>
          <cell r="G464" t="str">
            <v>iPad</v>
          </cell>
          <cell r="H464" t="str">
            <v>iPad 10th /11th - 10.9"/11" (2022-2025)</v>
          </cell>
          <cell r="I464">
            <v>96</v>
          </cell>
          <cell r="J464">
            <v>28</v>
          </cell>
          <cell r="K464">
            <v>47</v>
          </cell>
          <cell r="L464">
            <v>42</v>
          </cell>
          <cell r="M464">
            <v>32</v>
          </cell>
          <cell r="N464">
            <v>16</v>
          </cell>
          <cell r="O464">
            <v>12</v>
          </cell>
          <cell r="P464">
            <v>273</v>
          </cell>
        </row>
        <row r="465">
          <cell r="D465" t="str">
            <v>FUNSPK392</v>
          </cell>
          <cell r="E465" t="str">
            <v>Speck Balance Folio iPad 11" (2022-2025) Ceramic Grey/Autumn Sky/Black</v>
          </cell>
          <cell r="F465" t="str">
            <v>Cases iPad</v>
          </cell>
          <cell r="G465" t="str">
            <v>iPad</v>
          </cell>
          <cell r="H465" t="str">
            <v>iPad 10th /11th - 10.9"/11" (2022-2025)</v>
          </cell>
          <cell r="I465">
            <v>94</v>
          </cell>
          <cell r="J465">
            <v>64</v>
          </cell>
          <cell r="K465">
            <v>35</v>
          </cell>
          <cell r="L465">
            <v>27</v>
          </cell>
          <cell r="M465">
            <v>35</v>
          </cell>
          <cell r="N465">
            <v>24</v>
          </cell>
          <cell r="O465">
            <v>29</v>
          </cell>
          <cell r="P465">
            <v>308</v>
          </cell>
        </row>
        <row r="466">
          <cell r="D466" t="str">
            <v>FUNSPK393</v>
          </cell>
          <cell r="E466" t="str">
            <v>Speck Case-E-Run iPad 11" (2022-2025) Charge Blue/Brave Blue</v>
          </cell>
          <cell r="F466" t="str">
            <v>Cases iPad</v>
          </cell>
          <cell r="G466" t="str">
            <v>iPad</v>
          </cell>
          <cell r="H466" t="str">
            <v>iPad 10th /11th - 10.9"/11" (2022-2025)</v>
          </cell>
          <cell r="I466">
            <v>102</v>
          </cell>
          <cell r="J466">
            <v>36</v>
          </cell>
          <cell r="K466">
            <v>68</v>
          </cell>
          <cell r="L466">
            <v>62</v>
          </cell>
          <cell r="M466">
            <v>39</v>
          </cell>
          <cell r="N466">
            <v>56</v>
          </cell>
          <cell r="O466">
            <v>61</v>
          </cell>
          <cell r="P466">
            <v>424</v>
          </cell>
        </row>
        <row r="467">
          <cell r="D467" t="str">
            <v>CARTEC003</v>
          </cell>
          <cell r="E467" t="str">
            <v>Tech21 EvoHardshell for MacBook Air 13" (2022-2024) - Clear</v>
          </cell>
          <cell r="F467" t="str">
            <v>Cases Macbook</v>
          </cell>
          <cell r="G467" t="str">
            <v>Macbook</v>
          </cell>
          <cell r="H467" t="str">
            <v>MacBook Air 13" M4/M3/M2</v>
          </cell>
          <cell r="I467">
            <v>80</v>
          </cell>
          <cell r="J467">
            <v>61</v>
          </cell>
          <cell r="K467">
            <v>44</v>
          </cell>
          <cell r="L467">
            <v>43</v>
          </cell>
          <cell r="M467">
            <v>22</v>
          </cell>
          <cell r="N467">
            <v>9</v>
          </cell>
          <cell r="O467">
            <v>6</v>
          </cell>
          <cell r="P467">
            <v>265</v>
          </cell>
        </row>
        <row r="468">
          <cell r="D468" t="str">
            <v>CARTEC004</v>
          </cell>
          <cell r="E468" t="str">
            <v>Tech21 EvoHardshell for MacBook Air 13" (2022-2024) - Pewter Blue</v>
          </cell>
          <cell r="F468" t="str">
            <v>Cases Macbook</v>
          </cell>
          <cell r="G468" t="str">
            <v>Macbook</v>
          </cell>
          <cell r="H468" t="str">
            <v>MacBook Air 13" M4/M3/M2</v>
          </cell>
          <cell r="I468">
            <v>27</v>
          </cell>
          <cell r="J468">
            <v>18</v>
          </cell>
          <cell r="K468">
            <v>11</v>
          </cell>
          <cell r="L468">
            <v>7</v>
          </cell>
          <cell r="M468">
            <v>13</v>
          </cell>
          <cell r="N468">
            <v>5</v>
          </cell>
          <cell r="P468">
            <v>81</v>
          </cell>
        </row>
        <row r="469">
          <cell r="D469" t="str">
            <v>FUNTEC119</v>
          </cell>
          <cell r="E469" t="str">
            <v>Tech21 EvoCrystal w/MagSafe for iPhone 16 - Blue</v>
          </cell>
          <cell r="F469" t="str">
            <v>Cases iPhone</v>
          </cell>
          <cell r="G469" t="str">
            <v>iPhone 16</v>
          </cell>
          <cell r="H469" t="str">
            <v>iPhone 16</v>
          </cell>
          <cell r="I469">
            <v>12</v>
          </cell>
          <cell r="J469">
            <v>4</v>
          </cell>
          <cell r="K469">
            <v>7</v>
          </cell>
          <cell r="L469">
            <v>7</v>
          </cell>
          <cell r="M469">
            <v>19</v>
          </cell>
          <cell r="N469">
            <v>7</v>
          </cell>
          <cell r="O469">
            <v>28</v>
          </cell>
          <cell r="P469">
            <v>84</v>
          </cell>
        </row>
        <row r="470">
          <cell r="D470" t="str">
            <v>FUNTEC120</v>
          </cell>
          <cell r="E470" t="str">
            <v>Tech21 EvoCrystal w/MagSafe for iPhone 16 - Pink</v>
          </cell>
          <cell r="F470" t="str">
            <v>Cases iPhone</v>
          </cell>
          <cell r="G470" t="str">
            <v>iPhone 16</v>
          </cell>
          <cell r="H470" t="str">
            <v>iPhone 16</v>
          </cell>
          <cell r="I470">
            <v>4</v>
          </cell>
          <cell r="J470">
            <v>3</v>
          </cell>
          <cell r="K470">
            <v>3</v>
          </cell>
          <cell r="L470">
            <v>6</v>
          </cell>
          <cell r="M470">
            <v>8</v>
          </cell>
          <cell r="N470">
            <v>3</v>
          </cell>
          <cell r="O470">
            <v>1</v>
          </cell>
          <cell r="P470">
            <v>28</v>
          </cell>
        </row>
        <row r="471">
          <cell r="D471" t="str">
            <v>FUNTEC122</v>
          </cell>
          <cell r="E471" t="str">
            <v>Tech21 EvoPro w/MagSafe for iPhone 16 Pro - Clear iPhone 16 Pro</v>
          </cell>
          <cell r="F471" t="str">
            <v>Cases iPhone</v>
          </cell>
          <cell r="G471" t="str">
            <v>iPhone 16</v>
          </cell>
          <cell r="H471" t="str">
            <v>iPhone 16 Pro / iPhone 17</v>
          </cell>
          <cell r="I471">
            <v>3</v>
          </cell>
          <cell r="K471">
            <v>4</v>
          </cell>
          <cell r="L471">
            <v>2</v>
          </cell>
          <cell r="M471">
            <v>3</v>
          </cell>
          <cell r="N471">
            <v>2</v>
          </cell>
          <cell r="O471">
            <v>1</v>
          </cell>
          <cell r="P471">
            <v>15</v>
          </cell>
        </row>
        <row r="472">
          <cell r="D472" t="str">
            <v>FUNTEC124</v>
          </cell>
          <cell r="E472" t="str">
            <v>Tech21 EvoPro w/MagSafe for iPhone 16 Pro - Clear/Black</v>
          </cell>
          <cell r="F472" t="str">
            <v>Cases iPhone</v>
          </cell>
          <cell r="G472" t="str">
            <v>iPhone 16</v>
          </cell>
          <cell r="H472" t="str">
            <v>iPhone 16 Pro / iPhone 17</v>
          </cell>
          <cell r="I472">
            <v>5</v>
          </cell>
          <cell r="J472">
            <v>2</v>
          </cell>
          <cell r="K472">
            <v>1</v>
          </cell>
          <cell r="L472">
            <v>0</v>
          </cell>
          <cell r="M472">
            <v>4</v>
          </cell>
          <cell r="N472">
            <v>4</v>
          </cell>
          <cell r="O472">
            <v>6</v>
          </cell>
          <cell r="P472">
            <v>22</v>
          </cell>
        </row>
        <row r="473">
          <cell r="D473" t="str">
            <v>FUNTEC121</v>
          </cell>
          <cell r="E473" t="str">
            <v>Tech21 EvoPro w/MagSafe for iPhone 16 Pro Max - Clear</v>
          </cell>
          <cell r="F473" t="str">
            <v>Cases iPhone</v>
          </cell>
          <cell r="G473" t="str">
            <v>iPhone 16</v>
          </cell>
          <cell r="H473" t="str">
            <v>iPhone 16 Pro Max</v>
          </cell>
          <cell r="I473">
            <v>1</v>
          </cell>
          <cell r="J473">
            <v>1</v>
          </cell>
          <cell r="K473">
            <v>0</v>
          </cell>
          <cell r="L473">
            <v>0</v>
          </cell>
          <cell r="M473">
            <v>0</v>
          </cell>
          <cell r="P473">
            <v>2</v>
          </cell>
        </row>
        <row r="474">
          <cell r="D474" t="str">
            <v>FUNTEC123</v>
          </cell>
          <cell r="E474" t="str">
            <v>Tech21 EvoPro w/MagSafe for iPhone 16 Pro Max - Clear/Black</v>
          </cell>
          <cell r="F474" t="str">
            <v>Cases iPhone</v>
          </cell>
          <cell r="G474" t="str">
            <v>iPhone 16</v>
          </cell>
          <cell r="H474" t="str">
            <v>iPhone 16 Pro Max</v>
          </cell>
          <cell r="I474">
            <v>7</v>
          </cell>
          <cell r="J474">
            <v>2</v>
          </cell>
          <cell r="K474">
            <v>1</v>
          </cell>
          <cell r="L474">
            <v>1</v>
          </cell>
          <cell r="M474">
            <v>0</v>
          </cell>
          <cell r="P474">
            <v>11</v>
          </cell>
        </row>
        <row r="475">
          <cell r="D475" t="str">
            <v>FUNTEC129</v>
          </cell>
          <cell r="E475" t="str">
            <v>Tech21 EvoLite for AirPods 4 - Clear</v>
          </cell>
          <cell r="F475" t="str">
            <v>Cases Airpods</v>
          </cell>
          <cell r="G475" t="str">
            <v>Airpods</v>
          </cell>
          <cell r="H475" t="str">
            <v>Airpods 4</v>
          </cell>
          <cell r="I475">
            <v>45</v>
          </cell>
          <cell r="J475">
            <v>26</v>
          </cell>
          <cell r="K475">
            <v>13</v>
          </cell>
          <cell r="L475">
            <v>5</v>
          </cell>
          <cell r="M475">
            <v>19</v>
          </cell>
          <cell r="N475">
            <v>9</v>
          </cell>
          <cell r="O475">
            <v>5</v>
          </cell>
          <cell r="P475">
            <v>122</v>
          </cell>
        </row>
        <row r="476">
          <cell r="D476" t="str">
            <v>FUNTEC131</v>
          </cell>
          <cell r="E476" t="str">
            <v>Tech21 EvoCrystal iPhone 17 Black</v>
          </cell>
          <cell r="F476" t="str">
            <v>Cases iPhone</v>
          </cell>
          <cell r="G476" t="str">
            <v>iPhone 17</v>
          </cell>
          <cell r="H476" t="str">
            <v>iPhone 17</v>
          </cell>
          <cell r="I476">
            <v>47</v>
          </cell>
          <cell r="J476">
            <v>22</v>
          </cell>
          <cell r="K476">
            <v>21</v>
          </cell>
          <cell r="L476">
            <v>25</v>
          </cell>
          <cell r="M476">
            <v>32</v>
          </cell>
          <cell r="N476">
            <v>18</v>
          </cell>
          <cell r="O476">
            <v>20</v>
          </cell>
          <cell r="P476">
            <v>185</v>
          </cell>
        </row>
        <row r="477">
          <cell r="D477" t="str">
            <v>FUNTEC133</v>
          </cell>
          <cell r="E477" t="str">
            <v>Tech21 EvoCrystal iPhone 17 Pro Black</v>
          </cell>
          <cell r="F477" t="str">
            <v>Cases iPhone</v>
          </cell>
          <cell r="G477" t="str">
            <v>iPhone 17</v>
          </cell>
          <cell r="H477" t="str">
            <v>iPhone 17 Pro</v>
          </cell>
          <cell r="I477">
            <v>24</v>
          </cell>
          <cell r="J477">
            <v>11</v>
          </cell>
          <cell r="K477">
            <v>7</v>
          </cell>
          <cell r="L477">
            <v>6</v>
          </cell>
          <cell r="M477">
            <v>12</v>
          </cell>
          <cell r="N477">
            <v>9</v>
          </cell>
          <cell r="O477">
            <v>6</v>
          </cell>
          <cell r="P477">
            <v>75</v>
          </cell>
        </row>
        <row r="478">
          <cell r="D478" t="str">
            <v>FUNTEC134</v>
          </cell>
          <cell r="E478" t="str">
            <v>Tech21 EvoCrystal iPhone 17 Pro Max Black</v>
          </cell>
          <cell r="F478" t="str">
            <v>Cases iPhone</v>
          </cell>
          <cell r="G478" t="str">
            <v>iPhone 17</v>
          </cell>
          <cell r="H478" t="str">
            <v>iPhone 17 Pro Max</v>
          </cell>
          <cell r="I478">
            <v>98</v>
          </cell>
          <cell r="J478">
            <v>29</v>
          </cell>
          <cell r="K478">
            <v>32</v>
          </cell>
          <cell r="L478">
            <v>26</v>
          </cell>
          <cell r="M478">
            <v>36</v>
          </cell>
          <cell r="N478">
            <v>26</v>
          </cell>
          <cell r="O478">
            <v>29</v>
          </cell>
          <cell r="P478">
            <v>276</v>
          </cell>
        </row>
        <row r="479">
          <cell r="D479" t="str">
            <v>FUNTEC135</v>
          </cell>
          <cell r="E479" t="str">
            <v>Tech21 EvoCrystal iPhone 17 Iridescent</v>
          </cell>
          <cell r="F479" t="str">
            <v>Cases iPhone</v>
          </cell>
          <cell r="G479" t="str">
            <v>iPhone 17</v>
          </cell>
          <cell r="H479" t="str">
            <v>iPhone 17</v>
          </cell>
          <cell r="I479">
            <v>38</v>
          </cell>
          <cell r="J479">
            <v>32</v>
          </cell>
          <cell r="K479">
            <v>26</v>
          </cell>
          <cell r="L479">
            <v>14</v>
          </cell>
          <cell r="M479">
            <v>32</v>
          </cell>
          <cell r="N479">
            <v>19</v>
          </cell>
          <cell r="O479">
            <v>7</v>
          </cell>
          <cell r="P479">
            <v>168</v>
          </cell>
        </row>
        <row r="480">
          <cell r="D480" t="str">
            <v>FUNTEC132</v>
          </cell>
          <cell r="E480" t="str">
            <v>Tech21 EvoCrystal iPhone 17 Air Black</v>
          </cell>
          <cell r="F480" t="str">
            <v>Cases iPhone</v>
          </cell>
          <cell r="G480" t="str">
            <v>iPhone 17</v>
          </cell>
          <cell r="H480" t="str">
            <v>iPhone 17 Air</v>
          </cell>
          <cell r="I480">
            <v>3</v>
          </cell>
          <cell r="J480">
            <v>1</v>
          </cell>
          <cell r="K480">
            <v>6</v>
          </cell>
          <cell r="L480">
            <v>3</v>
          </cell>
          <cell r="M480">
            <v>2</v>
          </cell>
          <cell r="N480">
            <v>12</v>
          </cell>
          <cell r="P480">
            <v>27</v>
          </cell>
        </row>
        <row r="481">
          <cell r="D481" t="str">
            <v>FUNTEC136</v>
          </cell>
          <cell r="E481" t="str">
            <v>Tech21 EvoCrystal iPhone 17 Air Iridescent</v>
          </cell>
          <cell r="F481" t="str">
            <v>Cases iPhone</v>
          </cell>
          <cell r="G481" t="str">
            <v>iPhone 17</v>
          </cell>
          <cell r="H481" t="str">
            <v>iPhone 17 Air</v>
          </cell>
          <cell r="I481">
            <v>4</v>
          </cell>
          <cell r="J481">
            <v>3</v>
          </cell>
          <cell r="K481">
            <v>2</v>
          </cell>
          <cell r="L481">
            <v>3</v>
          </cell>
          <cell r="M481">
            <v>2</v>
          </cell>
          <cell r="N481">
            <v>4</v>
          </cell>
          <cell r="O481">
            <v>1</v>
          </cell>
          <cell r="P481">
            <v>19</v>
          </cell>
        </row>
        <row r="482">
          <cell r="D482" t="str">
            <v>FUNTEC137</v>
          </cell>
          <cell r="E482" t="str">
            <v>Tech21 EvoCrystal iPhone 17 Pro Iridescent</v>
          </cell>
          <cell r="F482" t="str">
            <v>Cases iPhone</v>
          </cell>
          <cell r="G482" t="str">
            <v>iPhone 17</v>
          </cell>
          <cell r="H482" t="str">
            <v>iPhone 17 Pro</v>
          </cell>
          <cell r="I482">
            <v>27</v>
          </cell>
          <cell r="J482">
            <v>21</v>
          </cell>
          <cell r="K482">
            <v>6</v>
          </cell>
          <cell r="L482">
            <v>5</v>
          </cell>
          <cell r="M482">
            <v>11</v>
          </cell>
          <cell r="N482">
            <v>9</v>
          </cell>
          <cell r="O482">
            <v>8</v>
          </cell>
          <cell r="P482">
            <v>87</v>
          </cell>
        </row>
        <row r="483">
          <cell r="D483" t="str">
            <v>FUNTEC138</v>
          </cell>
          <cell r="E483" t="str">
            <v>Tech21 EvoCrystal iPhone 17 Pro Max Iridescent</v>
          </cell>
          <cell r="F483" t="str">
            <v>Cases iPhone</v>
          </cell>
          <cell r="G483" t="str">
            <v>iPhone 17</v>
          </cell>
          <cell r="H483" t="str">
            <v>iPhone 17 Pro Max</v>
          </cell>
          <cell r="I483">
            <v>87</v>
          </cell>
          <cell r="J483">
            <v>34</v>
          </cell>
          <cell r="K483">
            <v>77</v>
          </cell>
          <cell r="L483">
            <v>44</v>
          </cell>
          <cell r="M483">
            <v>54</v>
          </cell>
          <cell r="N483">
            <v>38</v>
          </cell>
          <cell r="O483">
            <v>32</v>
          </cell>
          <cell r="P483">
            <v>366</v>
          </cell>
        </row>
        <row r="484">
          <cell r="D484" t="str">
            <v>FUNTEC139</v>
          </cell>
          <cell r="E484" t="str">
            <v>Tech21 FlexFolio - Apple iPad Air 10.9-11-inch (2020-2025) / iPad Pro 11-inch (2018-2021) Case - Clear</v>
          </cell>
          <cell r="F484" t="str">
            <v>Cases iPad</v>
          </cell>
          <cell r="G484" t="str">
            <v>iPad</v>
          </cell>
          <cell r="H484" t="str">
            <v>iPad Pro 11" 2/3/4/Air 4/5</v>
          </cell>
          <cell r="J484">
            <v>4</v>
          </cell>
          <cell r="K484">
            <v>45</v>
          </cell>
          <cell r="L484">
            <v>45</v>
          </cell>
          <cell r="M484">
            <v>42</v>
          </cell>
          <cell r="N484">
            <v>34</v>
          </cell>
          <cell r="O484">
            <v>33</v>
          </cell>
          <cell r="P484">
            <v>203</v>
          </cell>
        </row>
        <row r="485">
          <cell r="D485" t="str">
            <v>FUNTEC140</v>
          </cell>
          <cell r="E485" t="str">
            <v>Tech21 FlexFolio - Apple iPad Air 10.9-11-inch (2020-2025) / iPad Pro 11-inch (2018-2021) Case - Tint</v>
          </cell>
          <cell r="F485" t="str">
            <v>Cases iPad</v>
          </cell>
          <cell r="G485" t="str">
            <v>iPad</v>
          </cell>
          <cell r="H485" t="str">
            <v>iPad Pro 11" 2/3/4/Air 4/5</v>
          </cell>
          <cell r="J485">
            <v>8</v>
          </cell>
          <cell r="K485">
            <v>18</v>
          </cell>
          <cell r="L485">
            <v>19</v>
          </cell>
          <cell r="M485">
            <v>25</v>
          </cell>
          <cell r="N485">
            <v>16</v>
          </cell>
          <cell r="O485">
            <v>13</v>
          </cell>
          <cell r="P485">
            <v>99</v>
          </cell>
        </row>
        <row r="486">
          <cell r="D486" t="str">
            <v>CARTEC005</v>
          </cell>
          <cell r="E486" t="str">
            <v>Tech21 Apple MacBook Air 13 EvoShell - Clear</v>
          </cell>
          <cell r="F486" t="str">
            <v>Cases Macbook</v>
          </cell>
          <cell r="G486" t="str">
            <v>Macbook</v>
          </cell>
          <cell r="H486" t="str">
            <v>MacBook Air 13" M4/M3/M2</v>
          </cell>
          <cell r="K486">
            <v>56</v>
          </cell>
          <cell r="L486">
            <v>89</v>
          </cell>
          <cell r="M486">
            <v>86</v>
          </cell>
          <cell r="N486">
            <v>56</v>
          </cell>
          <cell r="O486">
            <v>69</v>
          </cell>
          <cell r="P486">
            <v>356</v>
          </cell>
        </row>
        <row r="487">
          <cell r="D487" t="str">
            <v>ACCVIV002</v>
          </cell>
          <cell r="E487" t="str">
            <v>Vivitar Mini Soporte De Pistola. Combinación, De Soporte Para Teléfono, Selfie Stick Y Tripié En Un Solo</v>
          </cell>
          <cell r="F487" t="str">
            <v>Hardware</v>
          </cell>
          <cell r="G487" t="str">
            <v>Tripod</v>
          </cell>
          <cell r="H487" t="str">
            <v>PISTOL GRIP</v>
          </cell>
          <cell r="I487">
            <v>1</v>
          </cell>
          <cell r="P487">
            <v>1</v>
          </cell>
        </row>
        <row r="488">
          <cell r="D488" t="str">
            <v>EXTUNQ025</v>
          </cell>
          <cell r="E488" t="str">
            <v>UNIQ STROVA MAG APPLE WATCH SELF-ADJUSTABLE STEEL LINK BAND 49/46/45/44MM - TITANIUM (SILVER)</v>
          </cell>
          <cell r="F488" t="str">
            <v>Straps</v>
          </cell>
          <cell r="G488" t="str">
            <v>Apple Watch</v>
          </cell>
          <cell r="H488" t="str">
            <v>49/45/44/42 mm</v>
          </cell>
          <cell r="M488">
            <v>0</v>
          </cell>
          <cell r="N488">
            <v>6</v>
          </cell>
          <cell r="O488">
            <v>48</v>
          </cell>
          <cell r="P488">
            <v>54</v>
          </cell>
        </row>
        <row r="489">
          <cell r="D489" t="str">
            <v>EXTUNQ026</v>
          </cell>
          <cell r="E489" t="str">
            <v>UNIQ OSTA APPLE WATCH STEEL STRAP WITH SELF-ADJUSTABLE LINKS 49/46/45/44MM - MIDNIGHT (BLACK)</v>
          </cell>
          <cell r="F489" t="str">
            <v>Straps</v>
          </cell>
          <cell r="G489" t="str">
            <v>Apple Watch</v>
          </cell>
          <cell r="H489" t="str">
            <v>49/45/44/42 mm</v>
          </cell>
          <cell r="M489">
            <v>0</v>
          </cell>
          <cell r="N489">
            <v>8</v>
          </cell>
          <cell r="O489">
            <v>43</v>
          </cell>
          <cell r="P489">
            <v>51</v>
          </cell>
        </row>
        <row r="490">
          <cell r="D490" t="str">
            <v>EXTUNQ027</v>
          </cell>
          <cell r="E490" t="str">
            <v>UNIQ REVIX REVERSIBLE MAGNETIC APPLE WATCH STRAP 49/46/45/44MM - BLUSH (PINK/BEIGE)</v>
          </cell>
          <cell r="F490" t="str">
            <v>Straps</v>
          </cell>
          <cell r="G490" t="str">
            <v>Apple Watch</v>
          </cell>
          <cell r="H490" t="str">
            <v>49/45/44/42 mm</v>
          </cell>
          <cell r="M490">
            <v>0</v>
          </cell>
          <cell r="N490">
            <v>13</v>
          </cell>
          <cell r="O490">
            <v>94</v>
          </cell>
          <cell r="P490">
            <v>107</v>
          </cell>
        </row>
        <row r="491">
          <cell r="D491" t="str">
            <v>FUNUNQ136</v>
          </cell>
          <cell r="E491" t="str">
            <v xml:space="preserve">UNIQ NEXO ACTIVE HYBRID SILICONE AIRPODS 4TH GEN (2024) CASE WITH SPORTS EAR HOOKS - BLACK (BLACK) </v>
          </cell>
          <cell r="F491" t="str">
            <v>Cases Airpods</v>
          </cell>
          <cell r="G491" t="str">
            <v>Airpods</v>
          </cell>
          <cell r="H491" t="str">
            <v>Airpods 4</v>
          </cell>
          <cell r="M491">
            <v>0</v>
          </cell>
          <cell r="N491">
            <v>12</v>
          </cell>
          <cell r="O491">
            <v>74</v>
          </cell>
          <cell r="P491">
            <v>86</v>
          </cell>
        </row>
        <row r="492">
          <cell r="D492" t="str">
            <v>FUNUNQ137</v>
          </cell>
          <cell r="E492" t="str">
            <v>UNIQ NEXO ACTIVE HYBRID SILICONE AIRPODS 4TH GEN (2024) CASE WITH SPORTS EAR HOOKS - PACIFIC BLUE (PACIFIC BLUE)</v>
          </cell>
          <cell r="F492" t="str">
            <v>Cases Airpods</v>
          </cell>
          <cell r="G492" t="str">
            <v>Airpods</v>
          </cell>
          <cell r="H492" t="str">
            <v>Airpods 4</v>
          </cell>
          <cell r="M492">
            <v>0</v>
          </cell>
          <cell r="N492">
            <v>5</v>
          </cell>
          <cell r="O492">
            <v>53</v>
          </cell>
          <cell r="P492">
            <v>58</v>
          </cell>
        </row>
        <row r="493">
          <cell r="D493" t="str">
            <v>FUNUNQ139</v>
          </cell>
          <cell r="E493" t="str">
            <v>UNIQ HYBRID IPHONE 17 PRO MAX MAGCLICK CHARGING KEVA - CARBON BLACK (CARBON BLACK)</v>
          </cell>
          <cell r="F493" t="str">
            <v>Cases iPhone</v>
          </cell>
          <cell r="G493" t="str">
            <v>iPhone 17</v>
          </cell>
          <cell r="H493" t="str">
            <v>iPhone 17 Pro Max</v>
          </cell>
          <cell r="M493">
            <v>0</v>
          </cell>
          <cell r="N493">
            <v>7</v>
          </cell>
          <cell r="O493">
            <v>67</v>
          </cell>
          <cell r="P493">
            <v>74</v>
          </cell>
        </row>
        <row r="494">
          <cell r="D494" t="str">
            <v>FUNUNQ140</v>
          </cell>
          <cell r="E494" t="str">
            <v xml:space="preserve">UNIQ HYBRID IPHONE 17 PRO MAGCLICK CHARGING COMBAT ACTIVE - FROST CLEAR / LUME-LIME (FROST CLEAR / LUME-LIME) </v>
          </cell>
          <cell r="F494" t="str">
            <v>Cases iPhone</v>
          </cell>
          <cell r="G494" t="str">
            <v>iPhone 17</v>
          </cell>
          <cell r="H494" t="str">
            <v>iPhone 17 Pro</v>
          </cell>
          <cell r="M494">
            <v>0</v>
          </cell>
          <cell r="N494">
            <v>4</v>
          </cell>
          <cell r="O494">
            <v>9</v>
          </cell>
          <cell r="P494">
            <v>13</v>
          </cell>
        </row>
        <row r="495">
          <cell r="D495" t="str">
            <v>FUNUNQ141</v>
          </cell>
          <cell r="E495" t="str">
            <v xml:space="preserve">UNIQ HYBRID IPHONE 17 PRO MAGCLICK CHARGING COMBAT ACTIVE - FROST SMOKE / ORANGE (FROST SMOKE / ORANGE) </v>
          </cell>
          <cell r="F495" t="str">
            <v>Cases iPhone</v>
          </cell>
          <cell r="G495" t="str">
            <v>iPhone 17</v>
          </cell>
          <cell r="H495" t="str">
            <v>iPhone 17 Pro</v>
          </cell>
          <cell r="M495">
            <v>0</v>
          </cell>
          <cell r="N495">
            <v>8</v>
          </cell>
          <cell r="O495">
            <v>15</v>
          </cell>
          <cell r="P495">
            <v>23</v>
          </cell>
        </row>
        <row r="496">
          <cell r="D496" t="str">
            <v>FUNUNQ142</v>
          </cell>
          <cell r="E496" t="str">
            <v>UNIQ HYBRID IPHONE 17 PRO MAX MAGCLICK CHARGING COMBAT ACTIVE - FROST SMOKE / ORANGE (FROST SMOKE / ORANGE)</v>
          </cell>
          <cell r="F496" t="str">
            <v>Cases iPhone</v>
          </cell>
          <cell r="G496" t="str">
            <v>iPhone 17</v>
          </cell>
          <cell r="H496" t="str">
            <v>iPhone 17 Pro Max</v>
          </cell>
          <cell r="M496">
            <v>0</v>
          </cell>
          <cell r="N496">
            <v>11</v>
          </cell>
          <cell r="O496">
            <v>30</v>
          </cell>
          <cell r="P496">
            <v>41</v>
          </cell>
        </row>
        <row r="497">
          <cell r="D497" t="str">
            <v>FUNUNQ143</v>
          </cell>
          <cell r="E497" t="str">
            <v>UNIQ HYBRID IPHONE 17 PRO MAX MAGCLICK CHARGING COMBAT ACTIVE - FROST CLEAR / TURQUOISE (FROST CLEAR / TURQUOISE)</v>
          </cell>
          <cell r="F497" t="str">
            <v>Cases iPhone</v>
          </cell>
          <cell r="G497" t="str">
            <v>iPhone 17</v>
          </cell>
          <cell r="H497" t="str">
            <v>iPhone 17 Pro Max</v>
          </cell>
          <cell r="M497">
            <v>0</v>
          </cell>
          <cell r="N497">
            <v>3</v>
          </cell>
          <cell r="O497">
            <v>10</v>
          </cell>
          <cell r="P497">
            <v>13</v>
          </cell>
        </row>
        <row r="498">
          <cell r="D498" t="str">
            <v>FUNUNQ138</v>
          </cell>
          <cell r="E498" t="str">
            <v>UNIQ HYBRID IPHONE 17 PRO MAGCLICK CHARGING KEVA - CARBON BLACK (CARBON BLACK)</v>
          </cell>
          <cell r="F498" t="str">
            <v>Cases iPhone</v>
          </cell>
          <cell r="G498" t="str">
            <v>iPhone 17</v>
          </cell>
          <cell r="H498" t="str">
            <v>iPhone 17 Pro</v>
          </cell>
          <cell r="M498">
            <v>0</v>
          </cell>
          <cell r="N498">
            <v>4</v>
          </cell>
          <cell r="O498">
            <v>10</v>
          </cell>
          <cell r="P498">
            <v>14</v>
          </cell>
        </row>
        <row r="499">
          <cell r="D499" t="str">
            <v>EXTUNQ029</v>
          </cell>
          <cell r="E499" t="str">
            <v>UNIQ DANTE PRO APPLE WATCH SELF-ADJUSTABLE MESH STEEL BAND 49/46/45/44MM - METALLIC ROSE (METALLIC ROSE)</v>
          </cell>
          <cell r="F499" t="str">
            <v>Straps</v>
          </cell>
          <cell r="G499" t="str">
            <v>Apple Watch</v>
          </cell>
          <cell r="H499" t="str">
            <v>49/45/44/42 mm</v>
          </cell>
          <cell r="M499">
            <v>0</v>
          </cell>
          <cell r="N499">
            <v>6</v>
          </cell>
          <cell r="O499">
            <v>67</v>
          </cell>
          <cell r="P499">
            <v>73</v>
          </cell>
        </row>
        <row r="500">
          <cell r="D500" t="str">
            <v>EXTUNQ028</v>
          </cell>
          <cell r="E500" t="str">
            <v>UNIQ DANTE PRO APPLE WATCH SELF-ADJUSTABLE MESH STEEL BAND 49/46/45/44MM - GRAPHITE BLACK (GRAPHITE BLACK)</v>
          </cell>
          <cell r="F500" t="str">
            <v>Straps</v>
          </cell>
          <cell r="G500" t="str">
            <v>Apple Watch</v>
          </cell>
          <cell r="H500" t="str">
            <v>49/45/44/42 mm</v>
          </cell>
          <cell r="M500">
            <v>0</v>
          </cell>
          <cell r="N500">
            <v>5</v>
          </cell>
          <cell r="O500">
            <v>35</v>
          </cell>
          <cell r="P500">
            <v>40</v>
          </cell>
        </row>
        <row r="501">
          <cell r="D501" t="str">
            <v>CT-SCALE</v>
          </cell>
          <cell r="E501" t="str">
            <v>Cubitt Scale Obsidian Black</v>
          </cell>
          <cell r="F501" t="str">
            <v>Wearable</v>
          </cell>
          <cell r="G501" t="str">
            <v>Scale</v>
          </cell>
          <cell r="H501" t="str">
            <v>CT-SCALE</v>
          </cell>
          <cell r="K501">
            <v>0</v>
          </cell>
          <cell r="L501">
            <v>1</v>
          </cell>
          <cell r="M501">
            <v>3</v>
          </cell>
          <cell r="N501">
            <v>1</v>
          </cell>
          <cell r="O501">
            <v>5</v>
          </cell>
          <cell r="P501">
            <v>10</v>
          </cell>
        </row>
        <row r="502">
          <cell r="D502" t="str">
            <v>CT-SCALE7</v>
          </cell>
          <cell r="E502" t="str">
            <v>Cubitt Scale Alpine White</v>
          </cell>
          <cell r="F502" t="str">
            <v>Wearable</v>
          </cell>
          <cell r="G502" t="str">
            <v>Scale</v>
          </cell>
          <cell r="H502" t="str">
            <v>CT-SCALE</v>
          </cell>
          <cell r="K502">
            <v>0</v>
          </cell>
          <cell r="P502">
            <v>0</v>
          </cell>
        </row>
        <row r="503">
          <cell r="D503" t="str">
            <v>CT-SOUND1</v>
          </cell>
          <cell r="E503" t="str">
            <v>Cubitt Waterproof Speakers Black</v>
          </cell>
          <cell r="F503" t="str">
            <v>Audio</v>
          </cell>
          <cell r="G503" t="str">
            <v>Speakers</v>
          </cell>
          <cell r="H503" t="str">
            <v>Cubitt</v>
          </cell>
          <cell r="J503">
            <v>0</v>
          </cell>
          <cell r="L503">
            <v>1</v>
          </cell>
          <cell r="N503">
            <v>3</v>
          </cell>
          <cell r="P503">
            <v>4</v>
          </cell>
        </row>
        <row r="504">
          <cell r="D504" t="str">
            <v>CT1S2-11</v>
          </cell>
          <cell r="E504" t="str">
            <v>Cubitt CT1 Black</v>
          </cell>
          <cell r="F504" t="str">
            <v>Wearable</v>
          </cell>
          <cell r="G504" t="str">
            <v>Smartwatch</v>
          </cell>
          <cell r="H504" t="str">
            <v>CT1S2</v>
          </cell>
          <cell r="K504">
            <v>0</v>
          </cell>
          <cell r="P504">
            <v>0</v>
          </cell>
        </row>
        <row r="505">
          <cell r="D505" t="str">
            <v>CT2P2-11</v>
          </cell>
          <cell r="E505" t="str">
            <v>Cubitt CT2P Obsidian Black</v>
          </cell>
          <cell r="F505" t="str">
            <v>Wearable</v>
          </cell>
          <cell r="G505" t="str">
            <v>Smartwatch</v>
          </cell>
          <cell r="H505" t="str">
            <v>CT2P2</v>
          </cell>
          <cell r="K505">
            <v>0</v>
          </cell>
          <cell r="P505">
            <v>0</v>
          </cell>
        </row>
        <row r="506">
          <cell r="D506" t="str">
            <v>CTJR-1</v>
          </cell>
          <cell r="E506" t="str">
            <v>Cubitt Jr Kids Black</v>
          </cell>
          <cell r="F506" t="str">
            <v>Wearable</v>
          </cell>
          <cell r="G506" t="str">
            <v>Smartwatch</v>
          </cell>
          <cell r="H506" t="str">
            <v>CTJR</v>
          </cell>
          <cell r="K506">
            <v>0</v>
          </cell>
          <cell r="N506">
            <v>2</v>
          </cell>
          <cell r="P506">
            <v>2</v>
          </cell>
        </row>
        <row r="507">
          <cell r="D507" t="str">
            <v>CTK-1</v>
          </cell>
          <cell r="E507" t="str">
            <v>Cubitt Scale Mini Obsidian Black</v>
          </cell>
          <cell r="F507" t="str">
            <v>Wearable</v>
          </cell>
          <cell r="G507" t="str">
            <v>Scale</v>
          </cell>
          <cell r="H507" t="str">
            <v>CTK</v>
          </cell>
          <cell r="K507">
            <v>0</v>
          </cell>
          <cell r="P507">
            <v>0</v>
          </cell>
        </row>
        <row r="508">
          <cell r="D508" t="str">
            <v>CTK-7</v>
          </cell>
          <cell r="E508" t="str">
            <v>Cubitt Scale Mini Alpine White</v>
          </cell>
          <cell r="F508" t="str">
            <v>Wearable</v>
          </cell>
          <cell r="G508" t="str">
            <v>Scale</v>
          </cell>
          <cell r="H508" t="str">
            <v>CTK</v>
          </cell>
          <cell r="K508">
            <v>0</v>
          </cell>
          <cell r="L508">
            <v>3</v>
          </cell>
          <cell r="M508">
            <v>1</v>
          </cell>
          <cell r="O508">
            <v>1</v>
          </cell>
          <cell r="P508">
            <v>5</v>
          </cell>
        </row>
        <row r="509">
          <cell r="D509">
            <v>14298</v>
          </cell>
          <cell r="E509" t="str">
            <v>HyperGear All-in-one World Travel Adapter Black</v>
          </cell>
          <cell r="F509" t="str">
            <v>Charger</v>
          </cell>
          <cell r="G509" t="str">
            <v>Wall charger</v>
          </cell>
          <cell r="H509" t="str">
            <v>Travel</v>
          </cell>
          <cell r="J509">
            <v>0</v>
          </cell>
          <cell r="P509">
            <v>0</v>
          </cell>
        </row>
        <row r="510">
          <cell r="D510">
            <v>15437</v>
          </cell>
          <cell r="E510" t="str">
            <v xml:space="preserve">HyperGear SnapShot Wireless Selfie Stick + Tripod Black
</v>
          </cell>
          <cell r="F510" t="str">
            <v>Hardware</v>
          </cell>
          <cell r="G510" t="str">
            <v>Tripod</v>
          </cell>
          <cell r="H510" t="str">
            <v>Selfie + Tripod</v>
          </cell>
          <cell r="K510">
            <v>0</v>
          </cell>
          <cell r="P510">
            <v>0</v>
          </cell>
        </row>
        <row r="511">
          <cell r="D511">
            <v>15554</v>
          </cell>
          <cell r="E511" t="str">
            <v>HyperGear Kombat Kitty Gaming Headset Pink</v>
          </cell>
          <cell r="F511" t="str">
            <v>Gaming</v>
          </cell>
          <cell r="G511" t="str">
            <v>Headset</v>
          </cell>
          <cell r="H511" t="str">
            <v>Kombat</v>
          </cell>
          <cell r="K511">
            <v>0</v>
          </cell>
          <cell r="P511">
            <v>0</v>
          </cell>
        </row>
        <row r="512">
          <cell r="D512">
            <v>15555</v>
          </cell>
          <cell r="E512" t="str">
            <v>HyperGear Kombat Kitty Gaming Headset Purple</v>
          </cell>
          <cell r="F512" t="str">
            <v>Gaming</v>
          </cell>
          <cell r="G512" t="str">
            <v>Headset</v>
          </cell>
          <cell r="H512" t="str">
            <v>Kombat</v>
          </cell>
          <cell r="K512">
            <v>0</v>
          </cell>
          <cell r="P512">
            <v>0</v>
          </cell>
        </row>
        <row r="513">
          <cell r="D513">
            <v>15556</v>
          </cell>
          <cell r="E513" t="str">
            <v>HyperGear Kombat Kitty Gaming Headset Green</v>
          </cell>
          <cell r="F513" t="str">
            <v>Gaming</v>
          </cell>
          <cell r="G513" t="str">
            <v>Headset</v>
          </cell>
          <cell r="H513" t="str">
            <v>Kombat</v>
          </cell>
          <cell r="K513">
            <v>0</v>
          </cell>
          <cell r="P513">
            <v>0</v>
          </cell>
        </row>
        <row r="514">
          <cell r="D514">
            <v>15592</v>
          </cell>
          <cell r="E514" t="str">
            <v xml:space="preserve">Hypergear Sound Advantage: Pro-Audio Condenser Microphone Black
</v>
          </cell>
          <cell r="F514" t="str">
            <v>Hardware</v>
          </cell>
          <cell r="G514" t="str">
            <v>Mic</v>
          </cell>
          <cell r="H514" t="str">
            <v>Mic</v>
          </cell>
          <cell r="K514">
            <v>0</v>
          </cell>
          <cell r="P514">
            <v>0</v>
          </cell>
        </row>
        <row r="515">
          <cell r="D515">
            <v>15593</v>
          </cell>
          <cell r="E515" t="str">
            <v>Naztech MaxDrive7 Universal USB-C Adapter Hub Space Grey</v>
          </cell>
          <cell r="F515" t="str">
            <v>Cables</v>
          </cell>
          <cell r="G515" t="str">
            <v>Hub</v>
          </cell>
          <cell r="H515" t="str">
            <v>ALL IN ONE</v>
          </cell>
          <cell r="K515">
            <v>0</v>
          </cell>
          <cell r="P515">
            <v>0</v>
          </cell>
        </row>
        <row r="516">
          <cell r="D516">
            <v>15597</v>
          </cell>
          <cell r="E516" t="str">
            <v>HyperGear HyperNova LED Strip Lights 10ft Multi-Color Multicolors</v>
          </cell>
          <cell r="F516" t="str">
            <v>Gaming</v>
          </cell>
          <cell r="G516" t="str">
            <v>Led Strip</v>
          </cell>
          <cell r="H516" t="str">
            <v>10 ft</v>
          </cell>
          <cell r="K516">
            <v>0</v>
          </cell>
          <cell r="P516">
            <v>0</v>
          </cell>
        </row>
        <row r="517">
          <cell r="D517" t="str">
            <v>15554</v>
          </cell>
          <cell r="E517" t="str">
            <v>HyperGear Kombat Kitty Gaming Headset Pink</v>
          </cell>
          <cell r="F517" t="str">
            <v>Gaming</v>
          </cell>
          <cell r="G517" t="str">
            <v>Headset</v>
          </cell>
          <cell r="H517" t="str">
            <v>Kombat</v>
          </cell>
          <cell r="L517">
            <v>3</v>
          </cell>
          <cell r="M517">
            <v>1</v>
          </cell>
          <cell r="N517">
            <v>2</v>
          </cell>
          <cell r="O517">
            <v>2</v>
          </cell>
          <cell r="P517">
            <v>8</v>
          </cell>
        </row>
        <row r="518">
          <cell r="D518" t="str">
            <v>13621</v>
          </cell>
          <cell r="E518" t="str">
            <v>Naztech Braided MFI Lightning Charge &amp; Sync Cable Black</v>
          </cell>
          <cell r="F518" t="str">
            <v>Cables</v>
          </cell>
          <cell r="G518" t="str">
            <v>Lightning</v>
          </cell>
          <cell r="H518" t="str">
            <v>4 ft</v>
          </cell>
          <cell r="M518">
            <v>1</v>
          </cell>
          <cell r="P518">
            <v>1</v>
          </cell>
        </row>
        <row r="519">
          <cell r="D519" t="str">
            <v>15555</v>
          </cell>
          <cell r="E519" t="str">
            <v>HyperGear Kombat Kitty Gaming Headset Purple</v>
          </cell>
          <cell r="F519" t="str">
            <v>Gaming</v>
          </cell>
          <cell r="G519" t="str">
            <v>Headset</v>
          </cell>
          <cell r="H519" t="str">
            <v>Kombat</v>
          </cell>
          <cell r="M519">
            <v>1</v>
          </cell>
          <cell r="N519">
            <v>1</v>
          </cell>
          <cell r="P519">
            <v>2</v>
          </cell>
        </row>
        <row r="520">
          <cell r="D520" t="str">
            <v>15556</v>
          </cell>
          <cell r="E520" t="str">
            <v>HyperGear Kombat Kitty Gaming Headset Green</v>
          </cell>
          <cell r="F520" t="str">
            <v>Gaming</v>
          </cell>
          <cell r="G520" t="str">
            <v>Headset</v>
          </cell>
          <cell r="H520" t="str">
            <v>Kombat</v>
          </cell>
          <cell r="O520">
            <v>1</v>
          </cell>
          <cell r="P520">
            <v>1</v>
          </cell>
        </row>
        <row r="521">
          <cell r="D521">
            <v>401101662</v>
          </cell>
          <cell r="E521" t="str">
            <v>Mophie POWERSTATION PLUS (6,000mAh) with Built-in Micro USB &amp; Lightning Cable + Extra USB-A Charging Port - Black</v>
          </cell>
          <cell r="F521" t="str">
            <v>Charger</v>
          </cell>
          <cell r="G521" t="str">
            <v>Power Bank</v>
          </cell>
          <cell r="H521" t="str">
            <v>6,000 mAh</v>
          </cell>
          <cell r="K521">
            <v>0</v>
          </cell>
          <cell r="P521">
            <v>0</v>
          </cell>
        </row>
        <row r="522">
          <cell r="D522">
            <v>401102246</v>
          </cell>
          <cell r="E522" t="str">
            <v>Mophie POWERSTATION (5000 mAh) with Lightning Connector - Black</v>
          </cell>
          <cell r="F522" t="str">
            <v>Charger</v>
          </cell>
          <cell r="G522" t="str">
            <v>Power Bank</v>
          </cell>
          <cell r="H522" t="str">
            <v>5,000 mAh</v>
          </cell>
          <cell r="K522">
            <v>0</v>
          </cell>
          <cell r="P522">
            <v>0</v>
          </cell>
        </row>
        <row r="523">
          <cell r="D523">
            <v>13621</v>
          </cell>
          <cell r="E523" t="str">
            <v>Naztech Braided MFI Lightning Charge &amp; Sync Cable Black</v>
          </cell>
          <cell r="F523" t="str">
            <v>Cables</v>
          </cell>
          <cell r="G523" t="str">
            <v>Lightning</v>
          </cell>
          <cell r="H523" t="str">
            <v>4 ft</v>
          </cell>
          <cell r="K523">
            <v>0</v>
          </cell>
          <cell r="P523">
            <v>0</v>
          </cell>
        </row>
        <row r="524">
          <cell r="D524">
            <v>13632</v>
          </cell>
          <cell r="E524" t="str">
            <v>Naztech MFI Lightning Charge/Sync USB Braided Cbl 4ft Rse Gld</v>
          </cell>
          <cell r="F524" t="str">
            <v>Cables</v>
          </cell>
          <cell r="G524" t="str">
            <v>Lightning</v>
          </cell>
          <cell r="H524" t="str">
            <v>4 ft</v>
          </cell>
          <cell r="K524">
            <v>0</v>
          </cell>
          <cell r="P524">
            <v>0</v>
          </cell>
        </row>
        <row r="525">
          <cell r="D525" t="str">
            <v>NM01136385</v>
          </cell>
          <cell r="E525" t="str">
            <v xml:space="preserve">Nomad Sport Band - 41/40mm/38mm | S/M | Azul </v>
          </cell>
          <cell r="F525" t="str">
            <v>Straps</v>
          </cell>
          <cell r="G525" t="str">
            <v>Apple Watch</v>
          </cell>
          <cell r="H525" t="str">
            <v>38mm/40mm/41mm</v>
          </cell>
          <cell r="K525">
            <v>0</v>
          </cell>
          <cell r="O525">
            <v>1</v>
          </cell>
          <cell r="P525">
            <v>1</v>
          </cell>
        </row>
        <row r="526">
          <cell r="D526" t="str">
            <v>NM01186885</v>
          </cell>
          <cell r="E526" t="str">
            <v>Nomad AC Adapter - 35W | Slim | Carbide</v>
          </cell>
          <cell r="F526" t="str">
            <v>Charger</v>
          </cell>
          <cell r="G526" t="str">
            <v>Wall charger</v>
          </cell>
          <cell r="H526" t="str">
            <v>35W</v>
          </cell>
          <cell r="K526">
            <v>0</v>
          </cell>
          <cell r="P526">
            <v>0</v>
          </cell>
        </row>
        <row r="527">
          <cell r="D527" t="str">
            <v>NM01379485</v>
          </cell>
          <cell r="E527" t="str">
            <v>Nomad Rugged Case - iPhone 16 Pro Max | Atlantic Blue</v>
          </cell>
          <cell r="F527" t="str">
            <v>Cases iPhone</v>
          </cell>
          <cell r="G527" t="str">
            <v>iPhone 16</v>
          </cell>
          <cell r="H527" t="str">
            <v>iPhone 16 Pro Max</v>
          </cell>
          <cell r="J527">
            <v>2</v>
          </cell>
          <cell r="K527">
            <v>1</v>
          </cell>
          <cell r="L527">
            <v>1</v>
          </cell>
          <cell r="M527">
            <v>2</v>
          </cell>
          <cell r="O527">
            <v>4</v>
          </cell>
          <cell r="P527">
            <v>10</v>
          </cell>
        </row>
        <row r="528">
          <cell r="D528" t="str">
            <v>NM01381785</v>
          </cell>
          <cell r="E528" t="str">
            <v>Nomad Rugged Case - iPhone 16 Pro Max | Desert</v>
          </cell>
          <cell r="F528" t="str">
            <v>Cases iPhone</v>
          </cell>
          <cell r="G528" t="str">
            <v>iPhone 16</v>
          </cell>
          <cell r="H528" t="str">
            <v>iPhone 16 Pro Max</v>
          </cell>
          <cell r="J528">
            <v>1</v>
          </cell>
          <cell r="K528">
            <v>0</v>
          </cell>
          <cell r="M528">
            <v>1</v>
          </cell>
          <cell r="P528">
            <v>2</v>
          </cell>
        </row>
        <row r="529">
          <cell r="D529" t="str">
            <v>NM01382485</v>
          </cell>
          <cell r="E529" t="str">
            <v>Nomad Rugged Case - iPhone 16 Pro | Atlantic Blue</v>
          </cell>
          <cell r="F529" t="str">
            <v>Cases iPhone</v>
          </cell>
          <cell r="G529" t="str">
            <v>iPhone 16</v>
          </cell>
          <cell r="H529" t="str">
            <v>iPhone 16 Pro / iPhone 17</v>
          </cell>
          <cell r="J529">
            <v>1</v>
          </cell>
          <cell r="L529">
            <v>1</v>
          </cell>
          <cell r="M529">
            <v>2</v>
          </cell>
          <cell r="N529">
            <v>2</v>
          </cell>
          <cell r="P529">
            <v>6</v>
          </cell>
        </row>
        <row r="530">
          <cell r="D530" t="str">
            <v>NM01384885</v>
          </cell>
          <cell r="E530" t="str">
            <v>Nomad Rugged Case - iPhone 16 Pro | Desert</v>
          </cell>
          <cell r="F530" t="str">
            <v>Cases iPhone</v>
          </cell>
          <cell r="G530" t="str">
            <v>iPhone 16</v>
          </cell>
          <cell r="H530" t="str">
            <v>iPhone 16 Pro / iPhone 17</v>
          </cell>
          <cell r="J530">
            <v>0</v>
          </cell>
          <cell r="M530">
            <v>1</v>
          </cell>
          <cell r="P530">
            <v>1</v>
          </cell>
        </row>
        <row r="531">
          <cell r="D531" t="str">
            <v>NM014278858</v>
          </cell>
          <cell r="E531" t="str">
            <v>Nomad Modern Leather Case - iPhone 17 Pro Max | Brown | Nomad Leather</v>
          </cell>
          <cell r="F531" t="str">
            <v>Cases iPhone</v>
          </cell>
          <cell r="G531" t="str">
            <v>iPhone 17</v>
          </cell>
          <cell r="H531" t="str">
            <v>iPhone 17 Pro Max</v>
          </cell>
          <cell r="J531">
            <v>0</v>
          </cell>
          <cell r="K531">
            <v>2</v>
          </cell>
          <cell r="L531">
            <v>2</v>
          </cell>
          <cell r="M531">
            <v>5</v>
          </cell>
          <cell r="N531">
            <v>3</v>
          </cell>
          <cell r="O531">
            <v>2</v>
          </cell>
          <cell r="P531">
            <v>14</v>
          </cell>
        </row>
        <row r="532">
          <cell r="D532" t="str">
            <v>NM014285858</v>
          </cell>
          <cell r="E532" t="str">
            <v>Nomad Modern Leather Case - iPhone 17 Pro Max | Black | Nomad Leather</v>
          </cell>
          <cell r="F532" t="str">
            <v>Cases iPhone</v>
          </cell>
          <cell r="G532" t="str">
            <v>iPhone 17</v>
          </cell>
          <cell r="H532" t="str">
            <v>iPhone 17 Pro Max</v>
          </cell>
          <cell r="K532">
            <v>2</v>
          </cell>
          <cell r="L532">
            <v>3</v>
          </cell>
          <cell r="M532">
            <v>7</v>
          </cell>
          <cell r="N532">
            <v>5</v>
          </cell>
          <cell r="O532">
            <v>3</v>
          </cell>
          <cell r="P532">
            <v>20</v>
          </cell>
        </row>
        <row r="533">
          <cell r="D533" t="str">
            <v>NM014322858</v>
          </cell>
          <cell r="E533" t="str">
            <v>Nomad Modern Leather Case - iPhone 17 Pro | Brown | Nomad Leather</v>
          </cell>
          <cell r="F533" t="str">
            <v>Cases iPhone</v>
          </cell>
          <cell r="G533" t="str">
            <v>iPhone 17</v>
          </cell>
          <cell r="H533" t="str">
            <v>iPhone 17 Pro</v>
          </cell>
          <cell r="J533">
            <v>0</v>
          </cell>
          <cell r="K533">
            <v>1</v>
          </cell>
          <cell r="L533">
            <v>1</v>
          </cell>
          <cell r="M533">
            <v>16</v>
          </cell>
          <cell r="N533">
            <v>2</v>
          </cell>
          <cell r="O533">
            <v>1</v>
          </cell>
          <cell r="P533">
            <v>21</v>
          </cell>
        </row>
        <row r="534">
          <cell r="D534" t="str">
            <v>NM014339858</v>
          </cell>
          <cell r="E534" t="str">
            <v>Nomad Modern Leather Case - iPhone 17 Pro | Black | Nomad Leather</v>
          </cell>
          <cell r="F534" t="str">
            <v>Cases iPhone</v>
          </cell>
          <cell r="G534" t="str">
            <v>iPhone 17</v>
          </cell>
          <cell r="H534" t="str">
            <v>iPhone 17 Pro</v>
          </cell>
          <cell r="J534">
            <v>0</v>
          </cell>
          <cell r="L534">
            <v>3</v>
          </cell>
          <cell r="M534">
            <v>2</v>
          </cell>
          <cell r="N534">
            <v>4</v>
          </cell>
          <cell r="O534">
            <v>4</v>
          </cell>
          <cell r="P534">
            <v>13</v>
          </cell>
        </row>
        <row r="535">
          <cell r="D535" t="str">
            <v>NM014810858</v>
          </cell>
          <cell r="E535" t="str">
            <v>Nomad Rocky Point Band - 45mm | Sol | Black Hardware</v>
          </cell>
          <cell r="F535" t="str">
            <v>Straps</v>
          </cell>
          <cell r="G535" t="str">
            <v>Apple Watch</v>
          </cell>
          <cell r="H535" t="str">
            <v>49/45/44/42 mm</v>
          </cell>
          <cell r="J535">
            <v>0</v>
          </cell>
          <cell r="K535">
            <v>0</v>
          </cell>
          <cell r="N535">
            <v>1</v>
          </cell>
          <cell r="O535">
            <v>1</v>
          </cell>
          <cell r="P535">
            <v>2</v>
          </cell>
        </row>
        <row r="536">
          <cell r="D536" t="str">
            <v>NM014919858</v>
          </cell>
          <cell r="E536" t="str">
            <v>Nomad Sport Band - 49/45/44mm/42mm | M/L | Naval</v>
          </cell>
          <cell r="F536" t="str">
            <v>Straps</v>
          </cell>
          <cell r="G536" t="str">
            <v>Apple Watch</v>
          </cell>
          <cell r="H536" t="str">
            <v>49/45/44/42 mm</v>
          </cell>
          <cell r="M536">
            <v>1</v>
          </cell>
          <cell r="N536">
            <v>1</v>
          </cell>
          <cell r="O536">
            <v>4</v>
          </cell>
          <cell r="P536">
            <v>6</v>
          </cell>
        </row>
        <row r="537">
          <cell r="D537" t="str">
            <v>NM01613985</v>
          </cell>
          <cell r="E537" t="str">
            <v>Nomad Modern Leather Case - iPhone 15 Pro | Black | Nomad Leather</v>
          </cell>
          <cell r="F537" t="str">
            <v>Cases iPhone</v>
          </cell>
          <cell r="G537" t="str">
            <v>iPhone 15</v>
          </cell>
          <cell r="H537" t="str">
            <v>iPhone 15 Pro</v>
          </cell>
          <cell r="J537">
            <v>3</v>
          </cell>
          <cell r="K537">
            <v>2</v>
          </cell>
          <cell r="L537">
            <v>5</v>
          </cell>
          <cell r="M537">
            <v>5</v>
          </cell>
          <cell r="N537">
            <v>8</v>
          </cell>
          <cell r="O537">
            <v>1</v>
          </cell>
          <cell r="P537">
            <v>24</v>
          </cell>
        </row>
        <row r="538">
          <cell r="D538" t="str">
            <v>NM01614685</v>
          </cell>
          <cell r="E538" t="str">
            <v>Nomad Modern Leather Case - iPhone 15 Pro | Brown | Nomad Leather</v>
          </cell>
          <cell r="F538" t="str">
            <v>Cases iPhone</v>
          </cell>
          <cell r="G538" t="str">
            <v>iPhone 15</v>
          </cell>
          <cell r="H538" t="str">
            <v>iPhone 15 Pro</v>
          </cell>
          <cell r="J538">
            <v>4</v>
          </cell>
          <cell r="K538">
            <v>3</v>
          </cell>
          <cell r="L538">
            <v>7</v>
          </cell>
          <cell r="M538">
            <v>5</v>
          </cell>
          <cell r="N538">
            <v>2</v>
          </cell>
          <cell r="O538">
            <v>7</v>
          </cell>
          <cell r="P538">
            <v>28</v>
          </cell>
        </row>
        <row r="539">
          <cell r="D539" t="str">
            <v>NM01618485</v>
          </cell>
          <cell r="E539" t="str">
            <v>Nomad Modern Leather Case - iPhone 15 Pro Max | Black | Nomad Leather</v>
          </cell>
          <cell r="F539" t="str">
            <v>Cases iPhone</v>
          </cell>
          <cell r="G539" t="str">
            <v>iPhone 15</v>
          </cell>
          <cell r="H539" t="str">
            <v>iPhone 15 Pro Max</v>
          </cell>
          <cell r="J539">
            <v>3</v>
          </cell>
          <cell r="K539">
            <v>2</v>
          </cell>
          <cell r="L539">
            <v>6</v>
          </cell>
          <cell r="M539">
            <v>4</v>
          </cell>
          <cell r="N539">
            <v>5</v>
          </cell>
          <cell r="O539">
            <v>3</v>
          </cell>
          <cell r="P539">
            <v>23</v>
          </cell>
        </row>
        <row r="540">
          <cell r="D540" t="str">
            <v>NM01619185</v>
          </cell>
          <cell r="E540" t="str">
            <v>Nomad Modern Leather Case - iPhone 15 Pro Max | Brown | Nomad Leather</v>
          </cell>
          <cell r="F540" t="str">
            <v>Cases iPhone</v>
          </cell>
          <cell r="G540" t="str">
            <v>iPhone 15</v>
          </cell>
          <cell r="H540" t="str">
            <v>iPhone 15 Pro Max</v>
          </cell>
          <cell r="J540">
            <v>2</v>
          </cell>
          <cell r="K540">
            <v>6</v>
          </cell>
          <cell r="L540">
            <v>8</v>
          </cell>
          <cell r="M540">
            <v>11</v>
          </cell>
          <cell r="N540">
            <v>3</v>
          </cell>
          <cell r="O540">
            <v>8</v>
          </cell>
          <cell r="P540">
            <v>38</v>
          </cell>
        </row>
        <row r="541">
          <cell r="D541" t="str">
            <v>NM01691785</v>
          </cell>
          <cell r="E541" t="str">
            <v>Nomad Modern Leather Case - iPhone 16 Pro Max  English Tan-C</v>
          </cell>
          <cell r="F541" t="str">
            <v>Cases iPhone</v>
          </cell>
          <cell r="G541" t="str">
            <v>iPhone 16</v>
          </cell>
          <cell r="H541" t="str">
            <v>iPhone 16 Pro Max</v>
          </cell>
          <cell r="K541">
            <v>0</v>
          </cell>
          <cell r="L541">
            <v>3</v>
          </cell>
          <cell r="M541">
            <v>1</v>
          </cell>
          <cell r="N541">
            <v>1</v>
          </cell>
          <cell r="O541">
            <v>2</v>
          </cell>
          <cell r="P541">
            <v>7</v>
          </cell>
        </row>
        <row r="542">
          <cell r="D542" t="str">
            <v>NM01692485</v>
          </cell>
          <cell r="E542" t="str">
            <v>Nomad Modern Leather Case - iPhone 16 Pro Max | Brown | Nomad Leather</v>
          </cell>
          <cell r="F542" t="str">
            <v>Cases iPhone</v>
          </cell>
          <cell r="G542" t="str">
            <v>iPhone 16</v>
          </cell>
          <cell r="H542" t="str">
            <v>iPhone 16 Pro Max</v>
          </cell>
          <cell r="J542">
            <v>2</v>
          </cell>
          <cell r="K542">
            <v>13</v>
          </cell>
          <cell r="L542">
            <v>9</v>
          </cell>
          <cell r="M542">
            <v>11</v>
          </cell>
          <cell r="N542">
            <v>8</v>
          </cell>
          <cell r="O542">
            <v>3</v>
          </cell>
          <cell r="P542">
            <v>46</v>
          </cell>
        </row>
        <row r="543">
          <cell r="D543" t="str">
            <v>NM01695585</v>
          </cell>
          <cell r="E543" t="str">
            <v xml:space="preserve">Nomad Modern Leather Case - iPhone 16 Pro  English Tan-C </v>
          </cell>
          <cell r="F543" t="str">
            <v>Cases iPhone</v>
          </cell>
          <cell r="G543" t="str">
            <v>iPhone 16</v>
          </cell>
          <cell r="H543" t="str">
            <v>iPhone 16 Pro / iPhone 17</v>
          </cell>
          <cell r="J543">
            <v>1</v>
          </cell>
          <cell r="K543">
            <v>0</v>
          </cell>
          <cell r="L543">
            <v>1</v>
          </cell>
          <cell r="M543">
            <v>4</v>
          </cell>
          <cell r="N543">
            <v>2</v>
          </cell>
          <cell r="O543">
            <v>4</v>
          </cell>
          <cell r="P543">
            <v>12</v>
          </cell>
        </row>
        <row r="544">
          <cell r="D544" t="str">
            <v>NM01696285</v>
          </cell>
          <cell r="E544" t="str">
            <v>Nomad Modern Leather Case - iPhone 16 Pro  Brown</v>
          </cell>
          <cell r="F544" t="str">
            <v>Cases iPhone</v>
          </cell>
          <cell r="G544" t="str">
            <v>iPhone 16</v>
          </cell>
          <cell r="H544" t="str">
            <v>iPhone 16 Pro / iPhone 17</v>
          </cell>
          <cell r="J544">
            <v>0</v>
          </cell>
          <cell r="K544">
            <v>4</v>
          </cell>
          <cell r="L544">
            <v>2</v>
          </cell>
          <cell r="P544">
            <v>6</v>
          </cell>
        </row>
        <row r="545">
          <cell r="D545" t="str">
            <v>NM01836285</v>
          </cell>
          <cell r="E545" t="str">
            <v>Nomad Modern Leather Case - Airpods Pro (2nd gen) | Brown | Nomad Leather</v>
          </cell>
          <cell r="F545" t="str">
            <v>Cases Airpods</v>
          </cell>
          <cell r="G545" t="str">
            <v>Airpods</v>
          </cell>
          <cell r="H545" t="str">
            <v>Pro 2</v>
          </cell>
          <cell r="J545">
            <v>1</v>
          </cell>
          <cell r="K545">
            <v>5</v>
          </cell>
          <cell r="L545">
            <v>4</v>
          </cell>
          <cell r="M545">
            <v>1</v>
          </cell>
          <cell r="N545">
            <v>3</v>
          </cell>
          <cell r="O545">
            <v>4</v>
          </cell>
          <cell r="P545">
            <v>18</v>
          </cell>
        </row>
        <row r="546">
          <cell r="D546" t="str">
            <v>NM01958185</v>
          </cell>
          <cell r="E546" t="str">
            <v>Nomad Sport Band - 45/44mm/42mm | M/L | Lunar Gray | FKM | V2</v>
          </cell>
          <cell r="F546" t="str">
            <v>Straps</v>
          </cell>
          <cell r="G546" t="str">
            <v>Apple Watch</v>
          </cell>
          <cell r="H546" t="str">
            <v>49/45/44/42 mm</v>
          </cell>
          <cell r="J546">
            <v>0</v>
          </cell>
          <cell r="K546">
            <v>3</v>
          </cell>
          <cell r="L546">
            <v>2</v>
          </cell>
          <cell r="P546">
            <v>5</v>
          </cell>
        </row>
        <row r="547">
          <cell r="D547" t="str">
            <v>NM01959885</v>
          </cell>
          <cell r="E547" t="str">
            <v xml:space="preserve">Nomad Sport Band - 41/40mm/38mm | S/M | Gris </v>
          </cell>
          <cell r="F547" t="str">
            <v>Straps</v>
          </cell>
          <cell r="G547" t="str">
            <v>Apple Watch</v>
          </cell>
          <cell r="H547" t="str">
            <v>38mm/40mm/41mm</v>
          </cell>
          <cell r="K547">
            <v>0</v>
          </cell>
          <cell r="O547">
            <v>2</v>
          </cell>
          <cell r="P547">
            <v>2</v>
          </cell>
        </row>
        <row r="548">
          <cell r="D548" t="str">
            <v>NM1Am10000</v>
          </cell>
          <cell r="E548" t="str">
            <v>Nomad Sport Strap - 45/44mm/42mm | M/L | Black | FKM | V2</v>
          </cell>
          <cell r="F548" t="str">
            <v>Straps</v>
          </cell>
          <cell r="G548" t="str">
            <v>Apple Watch</v>
          </cell>
          <cell r="H548" t="str">
            <v>49/45/44/42 mm</v>
          </cell>
          <cell r="J548">
            <v>0</v>
          </cell>
          <cell r="L548">
            <v>2</v>
          </cell>
          <cell r="M548">
            <v>3</v>
          </cell>
          <cell r="N548">
            <v>3</v>
          </cell>
          <cell r="O548">
            <v>3</v>
          </cell>
          <cell r="P548">
            <v>11</v>
          </cell>
        </row>
        <row r="549">
          <cell r="D549" t="str">
            <v>KW3001A</v>
          </cell>
          <cell r="E549" t="str">
            <v>Pitaka Air Case for Apple Watch Ultra (49mm )</v>
          </cell>
          <cell r="F549" t="str">
            <v>Cases Apple watch</v>
          </cell>
          <cell r="G549" t="str">
            <v>Apple Watch</v>
          </cell>
          <cell r="H549" t="str">
            <v>49 mm</v>
          </cell>
          <cell r="K549">
            <v>0</v>
          </cell>
          <cell r="P549">
            <v>0</v>
          </cell>
        </row>
        <row r="550">
          <cell r="D550" t="str">
            <v>CTPRO2-BLK</v>
          </cell>
          <cell r="E550" t="str">
            <v>Quikcell Cross Trainer Pro II Sports Stereo Bluetooth Earphones - Black</v>
          </cell>
          <cell r="F550" t="str">
            <v>Audio</v>
          </cell>
          <cell r="G550" t="str">
            <v>HEADPHONE WIRELESS</v>
          </cell>
          <cell r="H550" t="str">
            <v>In Ear</v>
          </cell>
          <cell r="J550">
            <v>0</v>
          </cell>
          <cell r="P550">
            <v>0</v>
          </cell>
        </row>
        <row r="551">
          <cell r="D551" t="str">
            <v>CTPRO2-WHT</v>
          </cell>
          <cell r="E551" t="str">
            <v>Quikcell Cross Trainer Pro II Wireless Sport Headphones - White</v>
          </cell>
          <cell r="F551" t="str">
            <v>Audio</v>
          </cell>
          <cell r="G551" t="str">
            <v>HEADPHONE WIRELESS</v>
          </cell>
          <cell r="H551" t="str">
            <v>In Ear</v>
          </cell>
          <cell r="J551">
            <v>0</v>
          </cell>
          <cell r="P551">
            <v>0</v>
          </cell>
        </row>
        <row r="552">
          <cell r="D552" t="str">
            <v>DRIVEDOCK</v>
          </cell>
          <cell r="E552" t="str">
            <v>Quikcell Mount+Suction+Vent 2 in 1 air vent Dashboad Car Mount</v>
          </cell>
          <cell r="F552" t="str">
            <v>Hardware</v>
          </cell>
          <cell r="G552" t="str">
            <v>Car Mount</v>
          </cell>
          <cell r="H552" t="str">
            <v>Car Mount</v>
          </cell>
          <cell r="K552">
            <v>0</v>
          </cell>
          <cell r="P552">
            <v>0</v>
          </cell>
        </row>
        <row r="553">
          <cell r="D553" t="str">
            <v>DRIVEDOCK-C</v>
          </cell>
          <cell r="E553" t="str">
            <v>Quikcell Mount+Suction+Vent 2 in 1 air vent Dashboad Car Mount Charge</v>
          </cell>
          <cell r="F553" t="str">
            <v>Hardware</v>
          </cell>
          <cell r="G553" t="str">
            <v>Car Mount</v>
          </cell>
          <cell r="H553" t="str">
            <v>Car Mount</v>
          </cell>
          <cell r="K553">
            <v>0</v>
          </cell>
          <cell r="P553">
            <v>0</v>
          </cell>
        </row>
        <row r="554">
          <cell r="D554" t="str">
            <v>GQC2183-M</v>
          </cell>
          <cell r="E554" t="str">
            <v>Quikcell Tempered Glass Screen Protector iPhone 15 Pro</v>
          </cell>
          <cell r="F554" t="str">
            <v>Micas</v>
          </cell>
          <cell r="G554" t="str">
            <v>iPhone 15</v>
          </cell>
          <cell r="H554" t="str">
            <v>iPhone 15 Pro</v>
          </cell>
          <cell r="K554">
            <v>0</v>
          </cell>
          <cell r="P554">
            <v>0</v>
          </cell>
        </row>
        <row r="555">
          <cell r="D555" t="str">
            <v>GQC2205-M</v>
          </cell>
          <cell r="E555" t="str">
            <v>Quikcell Tempered Glass Screen Protector for iPhone 16</v>
          </cell>
          <cell r="F555" t="str">
            <v>Micas</v>
          </cell>
          <cell r="G555" t="str">
            <v>iPhone 16</v>
          </cell>
          <cell r="H555" t="str">
            <v>iPhone 16</v>
          </cell>
          <cell r="K555">
            <v>0</v>
          </cell>
          <cell r="P555">
            <v>0</v>
          </cell>
        </row>
        <row r="556">
          <cell r="D556" t="str">
            <v>GQC2206-M</v>
          </cell>
          <cell r="E556" t="str">
            <v>Quikcell Tempered Glass Screen Protector for iPhone 16 Pro</v>
          </cell>
          <cell r="F556" t="str">
            <v>Micas</v>
          </cell>
          <cell r="G556" t="str">
            <v>iPhone 16</v>
          </cell>
          <cell r="H556" t="str">
            <v>iPhone 16 Pro / iPhone 17 / 17 Air</v>
          </cell>
          <cell r="K556">
            <v>0</v>
          </cell>
          <cell r="P556">
            <v>0</v>
          </cell>
        </row>
        <row r="557">
          <cell r="D557" t="str">
            <v>GQC2208-M</v>
          </cell>
          <cell r="E557" t="str">
            <v>Quikcell Tempered Glass Screen Protector for iPhone 16 Pro Max</v>
          </cell>
          <cell r="F557" t="str">
            <v>Micas</v>
          </cell>
          <cell r="G557" t="str">
            <v>iPhone 16</v>
          </cell>
          <cell r="H557" t="str">
            <v>iPhone 16 Pro Max</v>
          </cell>
          <cell r="K557">
            <v>0</v>
          </cell>
          <cell r="P557">
            <v>0</v>
          </cell>
        </row>
        <row r="558">
          <cell r="D558" t="str">
            <v>LPOUCH</v>
          </cell>
          <cell r="E558" t="str">
            <v>Quikcell SLIM Universal Large Phone Pouch - Carbon Black</v>
          </cell>
          <cell r="F558" t="str">
            <v>Cases Universal</v>
          </cell>
          <cell r="G558" t="str">
            <v>UNIVERSAL</v>
          </cell>
          <cell r="H558" t="str">
            <v>Phone</v>
          </cell>
          <cell r="J558">
            <v>1</v>
          </cell>
          <cell r="L558">
            <v>7</v>
          </cell>
          <cell r="M558">
            <v>2</v>
          </cell>
          <cell r="N558">
            <v>3</v>
          </cell>
          <cell r="O558">
            <v>2</v>
          </cell>
          <cell r="P558">
            <v>15</v>
          </cell>
        </row>
        <row r="559">
          <cell r="D559" t="str">
            <v>MCL5002</v>
          </cell>
          <cell r="E559" t="str">
            <v>Quikcell Lighting Cable 3ft-Pink</v>
          </cell>
          <cell r="F559" t="str">
            <v>Cables</v>
          </cell>
          <cell r="G559" t="str">
            <v>Lightning</v>
          </cell>
          <cell r="H559" t="str">
            <v>3 ft</v>
          </cell>
          <cell r="K559">
            <v>0</v>
          </cell>
          <cell r="P559">
            <v>0</v>
          </cell>
        </row>
        <row r="560">
          <cell r="D560" t="str">
            <v>MCL5005</v>
          </cell>
          <cell r="E560" t="str">
            <v>Quikcell Lighting Cable 6ft-Pink</v>
          </cell>
          <cell r="F560" t="str">
            <v>Cables</v>
          </cell>
          <cell r="G560" t="str">
            <v>Lightning</v>
          </cell>
          <cell r="H560" t="str">
            <v>6 ft</v>
          </cell>
          <cell r="K560">
            <v>0</v>
          </cell>
          <cell r="P560">
            <v>0</v>
          </cell>
        </row>
        <row r="561">
          <cell r="D561" t="str">
            <v>MCL5006</v>
          </cell>
          <cell r="E561" t="str">
            <v>Quikcell Lighting Cable 6ft-White</v>
          </cell>
          <cell r="F561" t="str">
            <v>Cables</v>
          </cell>
          <cell r="G561" t="str">
            <v>Lightning</v>
          </cell>
          <cell r="H561" t="str">
            <v>6 ft</v>
          </cell>
          <cell r="K561">
            <v>0</v>
          </cell>
          <cell r="P561">
            <v>0</v>
          </cell>
        </row>
        <row r="562">
          <cell r="D562" t="str">
            <v>MFOLIOTAB</v>
          </cell>
          <cell r="E562" t="str">
            <v>Quikcell FLEX TAB Universal 7-8" Tablet Folio Case  - Carbon Black</v>
          </cell>
          <cell r="F562" t="str">
            <v>Cases Universal</v>
          </cell>
          <cell r="G562" t="str">
            <v>UNIVERSAL</v>
          </cell>
          <cell r="H562" t="str">
            <v>Tablet</v>
          </cell>
          <cell r="K562">
            <v>0</v>
          </cell>
          <cell r="M562">
            <v>2</v>
          </cell>
          <cell r="O562">
            <v>1</v>
          </cell>
          <cell r="P562">
            <v>3</v>
          </cell>
        </row>
        <row r="563">
          <cell r="D563" t="str">
            <v>MONO-BLK</v>
          </cell>
          <cell r="E563" t="str">
            <v>Quikcell Mono Bluetooth</v>
          </cell>
          <cell r="F563" t="str">
            <v>Audio</v>
          </cell>
          <cell r="G563" t="str">
            <v>Headphones Wireless</v>
          </cell>
          <cell r="H563" t="str">
            <v>Bluetooth</v>
          </cell>
          <cell r="K563">
            <v>0</v>
          </cell>
          <cell r="P563">
            <v>0</v>
          </cell>
        </row>
        <row r="564">
          <cell r="D564" t="str">
            <v>PWERFLIP-BLK</v>
          </cell>
          <cell r="E564" t="str">
            <v>Quikcell POWERFLIP 15W wireless 2-in-1 charger</v>
          </cell>
          <cell r="F564" t="str">
            <v>Charger</v>
          </cell>
          <cell r="G564" t="str">
            <v>Wireless</v>
          </cell>
          <cell r="H564" t="str">
            <v>15 W</v>
          </cell>
          <cell r="J564">
            <v>0</v>
          </cell>
          <cell r="K564">
            <v>2</v>
          </cell>
          <cell r="L564">
            <v>1</v>
          </cell>
          <cell r="N564">
            <v>3</v>
          </cell>
          <cell r="P564">
            <v>6</v>
          </cell>
        </row>
        <row r="565">
          <cell r="D565" t="str">
            <v>QAIR-BUDS</v>
          </cell>
          <cell r="E565" t="str">
            <v>Quikcell QAIR BUDS True Wireless Earbuds with Charging Case - Black</v>
          </cell>
          <cell r="F565" t="str">
            <v>Audio</v>
          </cell>
          <cell r="G565" t="str">
            <v>Headphones Wireless</v>
          </cell>
          <cell r="H565" t="str">
            <v>QAir</v>
          </cell>
          <cell r="K565">
            <v>1</v>
          </cell>
          <cell r="P565">
            <v>1</v>
          </cell>
        </row>
        <row r="566">
          <cell r="D566" t="str">
            <v>QAIR-BUDS-WHT</v>
          </cell>
          <cell r="E566" t="str">
            <v>Quikcell QAIR BUDS True Wireless Earbuds with Charging Case - White</v>
          </cell>
          <cell r="F566" t="str">
            <v>Audio</v>
          </cell>
          <cell r="G566" t="str">
            <v>Headphones Wireless</v>
          </cell>
          <cell r="H566" t="str">
            <v>QAir</v>
          </cell>
          <cell r="K566">
            <v>0</v>
          </cell>
          <cell r="L566">
            <v>1</v>
          </cell>
          <cell r="M566">
            <v>3</v>
          </cell>
          <cell r="N566">
            <v>1</v>
          </cell>
          <cell r="P566">
            <v>5</v>
          </cell>
        </row>
        <row r="567">
          <cell r="D567" t="str">
            <v>QAIR-WAT</v>
          </cell>
          <cell r="E567" t="str">
            <v>Quikcell Bundle Watch and QAIR BUDS True Wireless Earbuds with Charging Case - Black</v>
          </cell>
          <cell r="F567" t="str">
            <v>Wearable</v>
          </cell>
          <cell r="G567" t="str">
            <v>Smartwatch</v>
          </cell>
          <cell r="H567" t="str">
            <v>Bundle</v>
          </cell>
          <cell r="K567">
            <v>2</v>
          </cell>
          <cell r="P567">
            <v>2</v>
          </cell>
        </row>
        <row r="568">
          <cell r="D568" t="str">
            <v>QC-PWRBANK6K</v>
          </cell>
          <cell r="E568" t="str">
            <v>Quikcell POWERFUEL 6K mAh Powerbank - Black</v>
          </cell>
          <cell r="F568" t="str">
            <v>Charger</v>
          </cell>
          <cell r="G568" t="str">
            <v>Power Bank</v>
          </cell>
          <cell r="H568" t="str">
            <v>6,000 mAh</v>
          </cell>
          <cell r="K568">
            <v>0</v>
          </cell>
          <cell r="P568">
            <v>0</v>
          </cell>
        </row>
        <row r="569">
          <cell r="D569" t="str">
            <v>QCVPA2001</v>
          </cell>
          <cell r="E569" t="str">
            <v>Quikcell DUAL PORT CAR CHARGER  2 USB A x 12W - 24W</v>
          </cell>
          <cell r="F569" t="str">
            <v>Charger</v>
          </cell>
          <cell r="G569" t="str">
            <v>Car Charger</v>
          </cell>
          <cell r="H569" t="str">
            <v>24W</v>
          </cell>
          <cell r="K569">
            <v>0</v>
          </cell>
          <cell r="P569">
            <v>0</v>
          </cell>
        </row>
        <row r="570">
          <cell r="D570" t="str">
            <v>QTRC2001</v>
          </cell>
          <cell r="E570" t="str">
            <v>Quikcell DUAL PORT WALL CHARGER  2 USB A x 12W - 24W</v>
          </cell>
          <cell r="F570" t="str">
            <v>Charger</v>
          </cell>
          <cell r="G570" t="str">
            <v>Wall charger</v>
          </cell>
          <cell r="H570" t="str">
            <v>24 W</v>
          </cell>
          <cell r="K570">
            <v>0</v>
          </cell>
          <cell r="M570">
            <v>1</v>
          </cell>
          <cell r="P570">
            <v>1</v>
          </cell>
        </row>
        <row r="571">
          <cell r="D571" t="str">
            <v>TIN2059-M</v>
          </cell>
          <cell r="E571" t="str">
            <v>Quikcell iPhone 13 ICON TINT Transparent Protective Case - Ice</v>
          </cell>
          <cell r="F571" t="str">
            <v>Cases iPhone</v>
          </cell>
          <cell r="G571" t="str">
            <v>iPhone 13</v>
          </cell>
          <cell r="H571" t="str">
            <v>iPhone 13</v>
          </cell>
          <cell r="K571">
            <v>0</v>
          </cell>
          <cell r="P571">
            <v>0</v>
          </cell>
        </row>
        <row r="572">
          <cell r="D572">
            <v>445276</v>
          </cell>
          <cell r="E572" t="str">
            <v xml:space="preserve">Raptic RT1087 WaterproofPhone Case for 6.9 size-Black </v>
          </cell>
          <cell r="F572" t="str">
            <v>Cases Universal</v>
          </cell>
          <cell r="G572" t="str">
            <v>UNIVERSAL</v>
          </cell>
          <cell r="H572" t="str">
            <v>Phone</v>
          </cell>
          <cell r="J572">
            <v>0</v>
          </cell>
          <cell r="L572">
            <v>20</v>
          </cell>
          <cell r="M572">
            <v>2</v>
          </cell>
          <cell r="N572">
            <v>0</v>
          </cell>
          <cell r="P572">
            <v>22</v>
          </cell>
        </row>
        <row r="573">
          <cell r="D573">
            <v>463485</v>
          </cell>
          <cell r="E573" t="str">
            <v xml:space="preserve">Raptic 360X for Apple watch 45mm  Clear </v>
          </cell>
          <cell r="F573" t="str">
            <v>Cases Apple watch</v>
          </cell>
          <cell r="G573" t="str">
            <v>Apple Watch</v>
          </cell>
          <cell r="H573" t="str">
            <v>42mm/44mm/45mm</v>
          </cell>
          <cell r="K573">
            <v>0</v>
          </cell>
          <cell r="P573">
            <v>0</v>
          </cell>
        </row>
        <row r="574">
          <cell r="D574">
            <v>445276</v>
          </cell>
          <cell r="E574" t="str">
            <v xml:space="preserve">Raptic RT1087 WaterproofPhone Case for 6.9 size-Black </v>
          </cell>
          <cell r="F574" t="str">
            <v>Cases Universal</v>
          </cell>
          <cell r="G574" t="str">
            <v>UNIVERSAL</v>
          </cell>
          <cell r="H574" t="str">
            <v>Phone</v>
          </cell>
          <cell r="M574">
            <v>1</v>
          </cell>
          <cell r="P574">
            <v>1</v>
          </cell>
        </row>
        <row r="575">
          <cell r="D575" t="str">
            <v>6950941445276</v>
          </cell>
          <cell r="E575" t="str">
            <v xml:space="preserve">Raptic RT1087 WaterproofPhone Case for 6.9 size-Black </v>
          </cell>
          <cell r="F575" t="str">
            <v>Cases Universal</v>
          </cell>
          <cell r="G575" t="str">
            <v>UNIVERSAL</v>
          </cell>
          <cell r="H575" t="str">
            <v>Phone</v>
          </cell>
          <cell r="M575">
            <v>18</v>
          </cell>
          <cell r="N575">
            <v>15</v>
          </cell>
          <cell r="O575">
            <v>6</v>
          </cell>
          <cell r="P575">
            <v>39</v>
          </cell>
        </row>
        <row r="576">
          <cell r="D576" t="str">
            <v>133535-7265</v>
          </cell>
          <cell r="E576" t="str">
            <v>Speck Balance Folio Case for iPad 10.2" 7/8/9 Gen - Plumberry Purple/Crushed Purpl</v>
          </cell>
          <cell r="F576" t="str">
            <v>Cases iPad</v>
          </cell>
          <cell r="G576" t="str">
            <v>iPad</v>
          </cell>
          <cell r="H576" t="str">
            <v>iPad 10.2"</v>
          </cell>
          <cell r="J576">
            <v>0</v>
          </cell>
          <cell r="N576">
            <v>1</v>
          </cell>
          <cell r="O576">
            <v>2</v>
          </cell>
          <cell r="P576">
            <v>3</v>
          </cell>
        </row>
        <row r="577">
          <cell r="D577" t="str">
            <v>133537-8640</v>
          </cell>
          <cell r="E577" t="str">
            <v>Speck Balance Folio Clear Case for iPad 10.2" 7/8/9 Gen - Rose Gold Woven Metallic</v>
          </cell>
          <cell r="F577" t="str">
            <v>Cases iPad</v>
          </cell>
          <cell r="G577" t="str">
            <v>iPad</v>
          </cell>
          <cell r="H577" t="str">
            <v>iPad 10.2"</v>
          </cell>
          <cell r="J577">
            <v>0</v>
          </cell>
          <cell r="P577">
            <v>0</v>
          </cell>
        </row>
        <row r="578">
          <cell r="D578" t="str">
            <v>133537-8922</v>
          </cell>
          <cell r="E578" t="str">
            <v>Speck Balance Folio Clear Case for iPad 10.2" 7/8/9 Gen - Clear/Gunmetal Grey Meta</v>
          </cell>
          <cell r="F578" t="str">
            <v>Cases iPad</v>
          </cell>
          <cell r="G578" t="str">
            <v>iPad</v>
          </cell>
          <cell r="H578" t="str">
            <v>iPad 10.2"</v>
          </cell>
          <cell r="J578">
            <v>0</v>
          </cell>
          <cell r="P578">
            <v>0</v>
          </cell>
        </row>
        <row r="579">
          <cell r="D579" t="str">
            <v>138658-9323</v>
          </cell>
          <cell r="E579" t="str">
            <v>Speck Case-E Run for iPad 10.2" 7/8/9 Gen - Charge Blue/Brave Blue</v>
          </cell>
          <cell r="F579" t="str">
            <v>Cases iPad</v>
          </cell>
          <cell r="G579" t="str">
            <v>iPad</v>
          </cell>
          <cell r="H579" t="str">
            <v>iPad 10.2"</v>
          </cell>
          <cell r="J579">
            <v>0</v>
          </cell>
          <cell r="M579">
            <v>1</v>
          </cell>
          <cell r="N579">
            <v>1</v>
          </cell>
          <cell r="O579">
            <v>2</v>
          </cell>
          <cell r="P579">
            <v>4</v>
          </cell>
        </row>
        <row r="580">
          <cell r="D580" t="str">
            <v>142888-1050</v>
          </cell>
          <cell r="E580" t="str">
            <v>Speck Sililoop Airtag - Black</v>
          </cell>
          <cell r="F580" t="str">
            <v>Cases AirTag</v>
          </cell>
          <cell r="G580" t="str">
            <v>AirTag</v>
          </cell>
          <cell r="H580" t="str">
            <v>AirTag</v>
          </cell>
          <cell r="K580">
            <v>0</v>
          </cell>
          <cell r="P580">
            <v>0</v>
          </cell>
        </row>
        <row r="581">
          <cell r="D581" t="str">
            <v>142888-7807</v>
          </cell>
          <cell r="E581" t="str">
            <v>Speck Sililoop Airtag - Coastal Blue</v>
          </cell>
          <cell r="F581" t="str">
            <v>Cases AirTag</v>
          </cell>
          <cell r="G581" t="str">
            <v>AirTag</v>
          </cell>
          <cell r="H581" t="str">
            <v>AirTag</v>
          </cell>
          <cell r="K581">
            <v>0</v>
          </cell>
          <cell r="P581">
            <v>0</v>
          </cell>
        </row>
        <row r="582">
          <cell r="D582" t="str">
            <v>142889-9696</v>
          </cell>
          <cell r="E582" t="str">
            <v>Speck Carabiner Airtag - Bright Silver/White</v>
          </cell>
          <cell r="F582" t="str">
            <v>Cases AirTag</v>
          </cell>
          <cell r="G582" t="str">
            <v>AirTag</v>
          </cell>
          <cell r="H582" t="str">
            <v>AirTag</v>
          </cell>
          <cell r="K582">
            <v>0</v>
          </cell>
          <cell r="N582">
            <v>1</v>
          </cell>
          <cell r="O582">
            <v>1</v>
          </cell>
          <cell r="P582">
            <v>2</v>
          </cell>
        </row>
        <row r="583">
          <cell r="D583" t="str">
            <v>142890-D143</v>
          </cell>
          <cell r="E583" t="str">
            <v>Speck LuggageTag Pro Airtag - Black/White</v>
          </cell>
          <cell r="F583" t="str">
            <v>Cases AirTag</v>
          </cell>
          <cell r="G583" t="str">
            <v>AirTag</v>
          </cell>
          <cell r="H583" t="str">
            <v>AirTag</v>
          </cell>
          <cell r="K583">
            <v>0</v>
          </cell>
          <cell r="P583">
            <v>0</v>
          </cell>
        </row>
        <row r="584">
          <cell r="D584" t="str">
            <v>150198-9969</v>
          </cell>
          <cell r="E584" t="str">
            <v>IPAD PRO 12.9” (2022) BALANCE FOLIO (W/MB) (ALMOND MILK/MOCHA/CHARCOAL)</v>
          </cell>
          <cell r="F584" t="str">
            <v>Cases iPad</v>
          </cell>
          <cell r="G584" t="str">
            <v>iPad</v>
          </cell>
          <cell r="H584" t="str">
            <v>iPad Pro 12.9</v>
          </cell>
          <cell r="K584">
            <v>0</v>
          </cell>
          <cell r="L584">
            <v>2</v>
          </cell>
          <cell r="M584">
            <v>3</v>
          </cell>
          <cell r="N584">
            <v>1</v>
          </cell>
          <cell r="P584">
            <v>6</v>
          </cell>
        </row>
        <row r="585">
          <cell r="D585" t="str">
            <v>150198-D143</v>
          </cell>
          <cell r="E585" t="str">
            <v>IPAD PRO 12.9” (2022) BALANCEFOLIO (W/MB) (BLACK/BLACK/WHITE)</v>
          </cell>
          <cell r="F585" t="str">
            <v>Cases iPad</v>
          </cell>
          <cell r="G585" t="str">
            <v>iPad</v>
          </cell>
          <cell r="H585" t="str">
            <v>iPad Pro 12.9</v>
          </cell>
          <cell r="K585">
            <v>0</v>
          </cell>
          <cell r="M585">
            <v>1</v>
          </cell>
          <cell r="N585">
            <v>1</v>
          </cell>
          <cell r="O585">
            <v>1</v>
          </cell>
          <cell r="P585">
            <v>3</v>
          </cell>
        </row>
        <row r="586">
          <cell r="D586" t="str">
            <v>150226-7265</v>
          </cell>
          <cell r="E586" t="str">
            <v>Speck Balance Folio Case for iPad 10th Gen - Plumberry/Crushed Purple/Crepe Pink</v>
          </cell>
          <cell r="F586" t="str">
            <v>Cases iPad</v>
          </cell>
          <cell r="G586" t="str">
            <v>iPad</v>
          </cell>
          <cell r="H586" t="str">
            <v>iPad 10th /11th - 10.9"/11" (2022-2025)</v>
          </cell>
          <cell r="J586">
            <v>0</v>
          </cell>
          <cell r="L586">
            <v>1</v>
          </cell>
          <cell r="P586">
            <v>1</v>
          </cell>
        </row>
        <row r="587">
          <cell r="D587" t="str">
            <v>150226-D143</v>
          </cell>
          <cell r="E587" t="str">
            <v>Speck Balance Folio Case for iPad 10th Gen - Black/Black/White</v>
          </cell>
          <cell r="F587" t="str">
            <v>Cases iPad</v>
          </cell>
          <cell r="G587" t="str">
            <v>iPad</v>
          </cell>
          <cell r="H587" t="str">
            <v>iPad 10th /11th - 10.9"/11" (2022-2025)</v>
          </cell>
          <cell r="J587">
            <v>0</v>
          </cell>
          <cell r="K587">
            <v>3</v>
          </cell>
          <cell r="L587">
            <v>1</v>
          </cell>
          <cell r="N587">
            <v>1</v>
          </cell>
          <cell r="P587">
            <v>5</v>
          </cell>
        </row>
        <row r="588">
          <cell r="D588" t="str">
            <v>150226-D143</v>
          </cell>
          <cell r="E588" t="str">
            <v>Speck Balance Folio Case for iPad 10th Gen - Black/Black/White</v>
          </cell>
          <cell r="F588" t="str">
            <v>Cases iPad</v>
          </cell>
          <cell r="G588" t="str">
            <v>iPad</v>
          </cell>
          <cell r="H588" t="str">
            <v>iPad Air 10/11 Gen 11" M3-M2</v>
          </cell>
          <cell r="K588">
            <v>0</v>
          </cell>
          <cell r="P588">
            <v>0</v>
          </cell>
        </row>
        <row r="589">
          <cell r="D589" t="str">
            <v>150439-3205</v>
          </cell>
          <cell r="E589" t="str">
            <v>Speck Presidio®2 Grip Magsafe® Clicklock™ Black / Slate Grey iPhone 15</v>
          </cell>
          <cell r="F589" t="str">
            <v>Cases iPhone</v>
          </cell>
          <cell r="G589" t="str">
            <v>iPhone 15</v>
          </cell>
          <cell r="H589" t="str">
            <v>iPhone 16e / 15 / 14 / 13</v>
          </cell>
          <cell r="J589">
            <v>1</v>
          </cell>
          <cell r="L589">
            <v>3</v>
          </cell>
          <cell r="M589">
            <v>1</v>
          </cell>
          <cell r="N589">
            <v>1</v>
          </cell>
          <cell r="P589">
            <v>6</v>
          </cell>
        </row>
        <row r="590">
          <cell r="D590" t="str">
            <v>150443-3199</v>
          </cell>
          <cell r="E590" t="str">
            <v>Speck Presidio® Perfect-Clear Grip Magsafe® Clicklock™ Clear/Clear/Chrome iPhone 15</v>
          </cell>
          <cell r="F590" t="str">
            <v>Cases iPhone</v>
          </cell>
          <cell r="G590" t="str">
            <v>iPhone 15</v>
          </cell>
          <cell r="H590" t="str">
            <v>iPhone 16e / 15 / 14 / 13</v>
          </cell>
          <cell r="J590">
            <v>0</v>
          </cell>
          <cell r="K590">
            <v>2</v>
          </cell>
          <cell r="L590">
            <v>1</v>
          </cell>
          <cell r="P590">
            <v>3</v>
          </cell>
        </row>
        <row r="591">
          <cell r="D591" t="str">
            <v>150447-3205</v>
          </cell>
          <cell r="E591" t="str">
            <v>Speck Presidio®2 Grip Magsafe® Clicklock™ Black / Slate Grey iPhone 15 Pro</v>
          </cell>
          <cell r="F591" t="str">
            <v>Cases iPhone</v>
          </cell>
          <cell r="G591" t="str">
            <v>iPhone 15</v>
          </cell>
          <cell r="H591" t="str">
            <v>iPhone 15 Pro</v>
          </cell>
          <cell r="J591">
            <v>0</v>
          </cell>
          <cell r="M591">
            <v>4</v>
          </cell>
          <cell r="N591">
            <v>4</v>
          </cell>
          <cell r="O591">
            <v>1</v>
          </cell>
          <cell r="P591">
            <v>9</v>
          </cell>
        </row>
        <row r="592">
          <cell r="D592" t="str">
            <v>150447-3206</v>
          </cell>
          <cell r="E592" t="str">
            <v>Speck Presidio®2 Grip Magsafe® Clicklock™ Costal Blue / Dust Grey iPhone 15 Pro</v>
          </cell>
          <cell r="F592" t="str">
            <v>Cases iPhone</v>
          </cell>
          <cell r="G592" t="str">
            <v>iPhone 15</v>
          </cell>
          <cell r="H592" t="str">
            <v>iPhone 15 Pro</v>
          </cell>
          <cell r="J592">
            <v>0</v>
          </cell>
          <cell r="P592">
            <v>0</v>
          </cell>
        </row>
        <row r="593">
          <cell r="D593" t="str">
            <v>150447-3208</v>
          </cell>
          <cell r="E593" t="str">
            <v>Speck Presidio®2 Grip Magsafe® Clicklock™ New Planet/Clay Tan iPhone 15 Pro</v>
          </cell>
          <cell r="F593" t="str">
            <v>Cases iPhone</v>
          </cell>
          <cell r="G593" t="str">
            <v>iPhone 15</v>
          </cell>
          <cell r="H593" t="str">
            <v>iPhone 15 Pro</v>
          </cell>
          <cell r="J593">
            <v>0</v>
          </cell>
          <cell r="P593">
            <v>0</v>
          </cell>
        </row>
        <row r="594">
          <cell r="D594" t="str">
            <v>150447-3211</v>
          </cell>
          <cell r="E594" t="str">
            <v>Speck Presidio®2 Grip Magsafe® Clicklock™ Future Blue / Horizon Purple iPhone 15 Pro</v>
          </cell>
          <cell r="F594" t="str">
            <v>Cases iPhone</v>
          </cell>
          <cell r="G594" t="str">
            <v>iPhone 15</v>
          </cell>
          <cell r="H594" t="str">
            <v>iPhone 15 Pro</v>
          </cell>
          <cell r="J594">
            <v>0</v>
          </cell>
          <cell r="P594">
            <v>0</v>
          </cell>
        </row>
        <row r="595">
          <cell r="D595" t="str">
            <v>150447-3212</v>
          </cell>
          <cell r="E595" t="str">
            <v>Speck Presidio®2 Grip Magsafe® Clicklock™ Charcoal Grey/ Cool Bronze iPhone 15 Pro</v>
          </cell>
          <cell r="F595" t="str">
            <v>Cases iPhone</v>
          </cell>
          <cell r="G595" t="str">
            <v>iPhone 15</v>
          </cell>
          <cell r="H595" t="str">
            <v>iPhone 15 Pro</v>
          </cell>
          <cell r="J595">
            <v>0</v>
          </cell>
          <cell r="K595">
            <v>1</v>
          </cell>
          <cell r="N595">
            <v>2</v>
          </cell>
          <cell r="O595">
            <v>1</v>
          </cell>
          <cell r="P595">
            <v>4</v>
          </cell>
        </row>
        <row r="596">
          <cell r="D596" t="str">
            <v>150451-3199</v>
          </cell>
          <cell r="E596" t="str">
            <v>Speck Presidio® Perfect-Clear Grip Magsafe® Clicklock™ Clear/Clear/Chrome iPhone 15 Pro</v>
          </cell>
          <cell r="F596" t="str">
            <v>Cases iPhone</v>
          </cell>
          <cell r="G596" t="str">
            <v>iPhone 15</v>
          </cell>
          <cell r="H596" t="str">
            <v>iPhone 15 Pro</v>
          </cell>
          <cell r="J596">
            <v>1</v>
          </cell>
          <cell r="M596">
            <v>1</v>
          </cell>
          <cell r="P596">
            <v>2</v>
          </cell>
        </row>
        <row r="597">
          <cell r="D597" t="str">
            <v>150455-3205</v>
          </cell>
          <cell r="E597" t="str">
            <v>Speck Presidio®2 Grip Magsafe® Clicklock™ Black / Slate Grey iPhone 15 Plus</v>
          </cell>
          <cell r="F597" t="str">
            <v>Cases iPhone</v>
          </cell>
          <cell r="G597" t="str">
            <v>iPhone 15</v>
          </cell>
          <cell r="H597" t="str">
            <v>iPhone 15 Plus</v>
          </cell>
          <cell r="J597">
            <v>0</v>
          </cell>
          <cell r="P597">
            <v>0</v>
          </cell>
        </row>
        <row r="598">
          <cell r="D598" t="str">
            <v>150455-3206</v>
          </cell>
          <cell r="E598" t="str">
            <v>Speck Presidio®2 Grip Magsafe® Clicklock™ Costal Blue / Dust Grey iPhone 15 Plus</v>
          </cell>
          <cell r="F598" t="str">
            <v>Cases iPhone</v>
          </cell>
          <cell r="G598" t="str">
            <v>iPhone 15</v>
          </cell>
          <cell r="H598" t="str">
            <v>iPhone 15 Plus</v>
          </cell>
          <cell r="J598">
            <v>0</v>
          </cell>
          <cell r="P598">
            <v>0</v>
          </cell>
        </row>
        <row r="599">
          <cell r="D599" t="str">
            <v>150455-3212</v>
          </cell>
          <cell r="E599" t="str">
            <v>Speck Presidio®2 Grip Magsafe® Clicklock™ Charcoal Grey/ Cool Bronze iPhone 15 Plus</v>
          </cell>
          <cell r="F599" t="str">
            <v>Cases iPhone</v>
          </cell>
          <cell r="G599" t="str">
            <v>iPhone 15</v>
          </cell>
          <cell r="H599" t="str">
            <v>iPhone 15 Plus</v>
          </cell>
          <cell r="J599">
            <v>0</v>
          </cell>
          <cell r="K599">
            <v>1</v>
          </cell>
          <cell r="O599">
            <v>1</v>
          </cell>
          <cell r="P599">
            <v>2</v>
          </cell>
        </row>
        <row r="600">
          <cell r="D600" t="str">
            <v>150459-3199</v>
          </cell>
          <cell r="E600" t="str">
            <v>Speck Presidio® Perfect-Clear Grip Magsafe® Clicklock™ Clear/Clear/Chrome iPhone 15 Plus</v>
          </cell>
          <cell r="F600" t="str">
            <v>Cases iPhone</v>
          </cell>
          <cell r="G600" t="str">
            <v>iPhone 15</v>
          </cell>
          <cell r="H600" t="str">
            <v>iPhone 15 Plus</v>
          </cell>
          <cell r="J600">
            <v>0</v>
          </cell>
          <cell r="N600">
            <v>1</v>
          </cell>
          <cell r="P600">
            <v>1</v>
          </cell>
        </row>
        <row r="601">
          <cell r="D601" t="str">
            <v>150463-3208</v>
          </cell>
          <cell r="E601" t="str">
            <v>Speck Presidio®2 Grip Magsafe® Clicklock™ New Planet/Clay Tan iPhone 15 Pro Max</v>
          </cell>
          <cell r="F601" t="str">
            <v>Cases iPhone</v>
          </cell>
          <cell r="G601" t="str">
            <v>iPhone 15</v>
          </cell>
          <cell r="H601" t="str">
            <v>iPhone 15 Pro Max</v>
          </cell>
          <cell r="K601">
            <v>0</v>
          </cell>
          <cell r="O601">
            <v>1</v>
          </cell>
          <cell r="P601">
            <v>1</v>
          </cell>
        </row>
        <row r="602">
          <cell r="D602" t="str">
            <v>150463-3211</v>
          </cell>
          <cell r="E602" t="str">
            <v>Speck Presidio®2 Grip Magsafe® Clicklock™ Future Blue / Horizon Purple iPhone 15 Pro Max</v>
          </cell>
          <cell r="F602" t="str">
            <v>Cases iPhone</v>
          </cell>
          <cell r="G602" t="str">
            <v>iPhone 15</v>
          </cell>
          <cell r="H602" t="str">
            <v>iPhone 15 Pro Max</v>
          </cell>
          <cell r="K602">
            <v>0</v>
          </cell>
          <cell r="O602">
            <v>1</v>
          </cell>
          <cell r="P602">
            <v>1</v>
          </cell>
        </row>
        <row r="603">
          <cell r="D603" t="str">
            <v>150463-3212</v>
          </cell>
          <cell r="E603" t="str">
            <v>Speck Presidio®2 Grip Magsafe® Clicklock™ Charcoal Grey/ Cool Bronze iPhone 15 Pro Max</v>
          </cell>
          <cell r="F603" t="str">
            <v>Cases iPhone</v>
          </cell>
          <cell r="G603" t="str">
            <v>iPhone 15</v>
          </cell>
          <cell r="H603" t="str">
            <v>iPhone 15 Pro Max</v>
          </cell>
          <cell r="J603">
            <v>1</v>
          </cell>
          <cell r="K603">
            <v>4</v>
          </cell>
          <cell r="L603">
            <v>2</v>
          </cell>
          <cell r="P603">
            <v>7</v>
          </cell>
        </row>
        <row r="604">
          <cell r="D604" t="str">
            <v>150467-3199</v>
          </cell>
          <cell r="E604" t="str">
            <v>Speck Presidio® Perfect-Clear Grip Magsafe® Clicklock™ Clear/Clear/Chrome iPhone 15 Pro Max</v>
          </cell>
          <cell r="F604" t="str">
            <v>Cases iPhone</v>
          </cell>
          <cell r="G604" t="str">
            <v>iPhone 15</v>
          </cell>
          <cell r="H604" t="str">
            <v>iPhone 15 Pro Max</v>
          </cell>
          <cell r="J604">
            <v>0</v>
          </cell>
          <cell r="K604">
            <v>2</v>
          </cell>
          <cell r="L604">
            <v>3</v>
          </cell>
          <cell r="M604">
            <v>7</v>
          </cell>
          <cell r="N604">
            <v>2</v>
          </cell>
          <cell r="O604">
            <v>1</v>
          </cell>
          <cell r="P604">
            <v>15</v>
          </cell>
        </row>
        <row r="605">
          <cell r="D605" t="str">
            <v>150491-5085</v>
          </cell>
          <cell r="E605" t="str">
            <v>Speck GemShell® iPhone 15</v>
          </cell>
          <cell r="F605" t="str">
            <v>Cases iPhone</v>
          </cell>
          <cell r="G605" t="str">
            <v>iPhone 15</v>
          </cell>
          <cell r="H605" t="str">
            <v>iPhone 16e / 15 / 14 / 13</v>
          </cell>
          <cell r="J605">
            <v>0</v>
          </cell>
          <cell r="P605">
            <v>0</v>
          </cell>
        </row>
        <row r="606">
          <cell r="D606" t="str">
            <v>150533-3225</v>
          </cell>
          <cell r="E606" t="str">
            <v>Speck Gemtones Play True Wireless Earbuds - Black</v>
          </cell>
          <cell r="F606" t="str">
            <v>Audio</v>
          </cell>
          <cell r="G606" t="str">
            <v>Headphones Wireless</v>
          </cell>
          <cell r="H606" t="str">
            <v>Gemtones</v>
          </cell>
          <cell r="J606">
            <v>0</v>
          </cell>
          <cell r="P606">
            <v>0</v>
          </cell>
        </row>
        <row r="607">
          <cell r="D607" t="str">
            <v>150533-3226</v>
          </cell>
          <cell r="E607" t="str">
            <v>Speck Gemtones Play True Wireless Earbuds - Pop Purple</v>
          </cell>
          <cell r="F607" t="str">
            <v>Audio</v>
          </cell>
          <cell r="G607" t="str">
            <v>Headphones Wireless</v>
          </cell>
          <cell r="H607" t="str">
            <v>Gemtones</v>
          </cell>
          <cell r="J607">
            <v>0</v>
          </cell>
          <cell r="P607">
            <v>0</v>
          </cell>
        </row>
        <row r="608">
          <cell r="D608" t="str">
            <v>150533-3229</v>
          </cell>
          <cell r="E608" t="str">
            <v>Speck Gemtones Play True Wireless Earbuds - Bob Blue</v>
          </cell>
          <cell r="F608" t="str">
            <v>Audio</v>
          </cell>
          <cell r="G608" t="str">
            <v>Headphones Wireless</v>
          </cell>
          <cell r="H608" t="str">
            <v>Gemtones</v>
          </cell>
          <cell r="J608">
            <v>0</v>
          </cell>
          <cell r="P608">
            <v>0</v>
          </cell>
        </row>
        <row r="609">
          <cell r="D609" t="str">
            <v>150561-3216</v>
          </cell>
          <cell r="E609" t="str">
            <v>Speck Presidio® Lux Magsafe® Clear/Clear W/Gold Glitter iPhone 15 Pro</v>
          </cell>
          <cell r="F609" t="str">
            <v>Cases iPhone</v>
          </cell>
          <cell r="G609" t="str">
            <v>iPhone 15</v>
          </cell>
          <cell r="H609" t="str">
            <v>iPhone 15 Pro</v>
          </cell>
          <cell r="J609">
            <v>0</v>
          </cell>
          <cell r="P609">
            <v>0</v>
          </cell>
        </row>
        <row r="610">
          <cell r="D610" t="str">
            <v>150596-1212</v>
          </cell>
          <cell r="E610" t="str">
            <v>Speck Tempered Glass iPhone15 Pro</v>
          </cell>
          <cell r="F610" t="str">
            <v>Micas</v>
          </cell>
          <cell r="G610" t="str">
            <v>iPhone 15</v>
          </cell>
          <cell r="H610" t="str">
            <v>iPhone 15 Pro</v>
          </cell>
          <cell r="K610">
            <v>0</v>
          </cell>
          <cell r="P610">
            <v>0</v>
          </cell>
        </row>
        <row r="611">
          <cell r="D611" t="str">
            <v>150598-1212</v>
          </cell>
          <cell r="E611" t="str">
            <v>Speck Tempered Glass iPhone15 Pro Max</v>
          </cell>
          <cell r="F611" t="str">
            <v>Micas</v>
          </cell>
          <cell r="G611" t="str">
            <v>iPhone 15</v>
          </cell>
          <cell r="H611" t="str">
            <v>iPhone 15 Pro Max</v>
          </cell>
          <cell r="K611">
            <v>0</v>
          </cell>
          <cell r="N611">
            <v>1</v>
          </cell>
          <cell r="P611">
            <v>1</v>
          </cell>
        </row>
        <row r="612">
          <cell r="D612" t="str">
            <v>150689-3206</v>
          </cell>
          <cell r="E612" t="str">
            <v>Speck iPhone 16 Presidio2 Grip +Cl Coastal Blue/Dustgrey/White</v>
          </cell>
          <cell r="F612" t="str">
            <v>Cases iPhone</v>
          </cell>
          <cell r="G612" t="str">
            <v>iPhone 16</v>
          </cell>
          <cell r="H612" t="str">
            <v>iPhone 16</v>
          </cell>
          <cell r="K612">
            <v>0</v>
          </cell>
          <cell r="N612">
            <v>1</v>
          </cell>
          <cell r="O612">
            <v>1</v>
          </cell>
          <cell r="P612">
            <v>2</v>
          </cell>
        </row>
        <row r="613">
          <cell r="D613" t="str">
            <v>150689-3249</v>
          </cell>
          <cell r="E613" t="str">
            <v>Speck iPhone 16 Presidio2 Grip +Cl True Pink/Shocking Pink/White</v>
          </cell>
          <cell r="F613" t="str">
            <v>Cases iPhone</v>
          </cell>
          <cell r="G613" t="str">
            <v>iPhone 16</v>
          </cell>
          <cell r="H613" t="str">
            <v>iPhone 16</v>
          </cell>
          <cell r="K613">
            <v>0</v>
          </cell>
          <cell r="P613">
            <v>0</v>
          </cell>
        </row>
        <row r="614">
          <cell r="D614" t="str">
            <v>150691-3199</v>
          </cell>
          <cell r="E614" t="str">
            <v>Speck iPhone 16 Presidio Perfect Clear +Cl Clear/Chrome Fini</v>
          </cell>
          <cell r="F614" t="str">
            <v>Bundle</v>
          </cell>
          <cell r="G614" t="str">
            <v>iPhone 16</v>
          </cell>
          <cell r="H614" t="str">
            <v>iPhone 16</v>
          </cell>
          <cell r="M614">
            <v>1</v>
          </cell>
          <cell r="P614">
            <v>1</v>
          </cell>
        </row>
        <row r="615">
          <cell r="D615" t="str">
            <v>150691-3199</v>
          </cell>
          <cell r="E615" t="str">
            <v>Speck iPhone 16 Presidio Perfect Clear +Cl Clear/Chrome Fini</v>
          </cell>
          <cell r="F615" t="str">
            <v>Cases iPhone</v>
          </cell>
          <cell r="G615" t="str">
            <v>iPhone 16</v>
          </cell>
          <cell r="H615" t="str">
            <v>iPhone 16</v>
          </cell>
          <cell r="K615">
            <v>0</v>
          </cell>
          <cell r="P615">
            <v>0</v>
          </cell>
        </row>
        <row r="616">
          <cell r="D616" t="str">
            <v>150695-3205</v>
          </cell>
          <cell r="E616" t="str">
            <v>Speck iPhone 16 CandyShell Grip + MS Black Slate</v>
          </cell>
          <cell r="F616" t="str">
            <v>Cases iPhone</v>
          </cell>
          <cell r="G616" t="str">
            <v>iPhone 16</v>
          </cell>
          <cell r="H616" t="str">
            <v>iPhone 16</v>
          </cell>
          <cell r="J616">
            <v>0</v>
          </cell>
          <cell r="K616">
            <v>1</v>
          </cell>
          <cell r="L616">
            <v>2</v>
          </cell>
          <cell r="M616">
            <v>3</v>
          </cell>
          <cell r="N616">
            <v>1</v>
          </cell>
          <cell r="P616">
            <v>7</v>
          </cell>
        </row>
        <row r="617">
          <cell r="D617" t="str">
            <v>150696-5085</v>
          </cell>
          <cell r="E617" t="str">
            <v>Speck iPhone 16 Gemshell Clear/Clear</v>
          </cell>
          <cell r="F617" t="str">
            <v>Cases iPhone</v>
          </cell>
          <cell r="G617" t="str">
            <v>iPhone 16</v>
          </cell>
          <cell r="H617" t="str">
            <v>iPhone 16</v>
          </cell>
          <cell r="K617">
            <v>0</v>
          </cell>
          <cell r="P617">
            <v>0</v>
          </cell>
        </row>
        <row r="618">
          <cell r="D618" t="str">
            <v>150697-5085</v>
          </cell>
          <cell r="E618" t="str">
            <v>Speck iPhone 16 Gemshell Grip +Ms Clear/Clear</v>
          </cell>
          <cell r="F618" t="str">
            <v>Cases iPhone</v>
          </cell>
          <cell r="G618" t="str">
            <v>iPhone 16</v>
          </cell>
          <cell r="H618" t="str">
            <v>iPhone 16</v>
          </cell>
          <cell r="J618">
            <v>1</v>
          </cell>
          <cell r="K618">
            <v>1</v>
          </cell>
          <cell r="L618">
            <v>3</v>
          </cell>
          <cell r="M618">
            <v>3</v>
          </cell>
          <cell r="N618">
            <v>5</v>
          </cell>
          <cell r="O618">
            <v>2</v>
          </cell>
          <cell r="P618">
            <v>15</v>
          </cell>
        </row>
        <row r="619">
          <cell r="D619" t="str">
            <v>150698-9508</v>
          </cell>
          <cell r="E619" t="str">
            <v>Speck iPhone 16 Gemshell Clear/ Platinum Glitter</v>
          </cell>
          <cell r="F619" t="str">
            <v>Cases iPhone</v>
          </cell>
          <cell r="G619" t="str">
            <v>iPhone 16</v>
          </cell>
          <cell r="H619" t="str">
            <v>iPhone 16</v>
          </cell>
          <cell r="J619">
            <v>0</v>
          </cell>
          <cell r="N619">
            <v>1</v>
          </cell>
          <cell r="O619">
            <v>2</v>
          </cell>
          <cell r="P619">
            <v>3</v>
          </cell>
        </row>
        <row r="620">
          <cell r="D620" t="str">
            <v>150701-3205</v>
          </cell>
          <cell r="E620" t="str">
            <v>Speck iPhone 16 Pro Presidio2 Grip +Cl Black / Slate Grey /White</v>
          </cell>
          <cell r="F620" t="str">
            <v>Cases iPhone</v>
          </cell>
          <cell r="G620" t="str">
            <v>iPhone 16</v>
          </cell>
          <cell r="H620" t="str">
            <v>iPhone 16 Pro / iPhone 17</v>
          </cell>
          <cell r="K620">
            <v>0</v>
          </cell>
          <cell r="P620">
            <v>0</v>
          </cell>
        </row>
        <row r="621">
          <cell r="D621" t="str">
            <v>150701-3206</v>
          </cell>
          <cell r="E621" t="str">
            <v>Speck iPhone 16 Pro Presidio2 Grip +Cl Coastal Blue/Dustgrey/White</v>
          </cell>
          <cell r="F621" t="str">
            <v>Cases iPhone</v>
          </cell>
          <cell r="G621" t="str">
            <v>iPhone 16</v>
          </cell>
          <cell r="H621" t="str">
            <v>iPhone 16 Pro</v>
          </cell>
          <cell r="K621">
            <v>0</v>
          </cell>
          <cell r="P621">
            <v>0</v>
          </cell>
        </row>
        <row r="622">
          <cell r="D622" t="str">
            <v>150701-3249</v>
          </cell>
          <cell r="E622" t="str">
            <v>Speck iPhone 16 Pro Presidio2 Grip +Cl True Pink/Shocking Pink/White</v>
          </cell>
          <cell r="F622" t="str">
            <v>Cases iPhone</v>
          </cell>
          <cell r="G622" t="str">
            <v>iPhone 16</v>
          </cell>
          <cell r="H622" t="str">
            <v>iPhone 16 Pro / iPhone 17</v>
          </cell>
          <cell r="J622">
            <v>0</v>
          </cell>
          <cell r="P622">
            <v>0</v>
          </cell>
        </row>
        <row r="623">
          <cell r="D623" t="str">
            <v>150703-3199</v>
          </cell>
          <cell r="E623" t="str">
            <v>Speck iPhone 16 Pro Presidio Perfect Clear +Cl Clear/Chrome Fini</v>
          </cell>
          <cell r="F623" t="str">
            <v>Cases iPhone</v>
          </cell>
          <cell r="G623" t="str">
            <v>iPhone 16</v>
          </cell>
          <cell r="H623" t="str">
            <v>iPhone 16 Pro / iPhone 17</v>
          </cell>
          <cell r="K623">
            <v>0</v>
          </cell>
          <cell r="L623">
            <v>1</v>
          </cell>
          <cell r="N623">
            <v>1</v>
          </cell>
          <cell r="P623">
            <v>2</v>
          </cell>
        </row>
        <row r="624">
          <cell r="D624" t="str">
            <v>150703-3258</v>
          </cell>
          <cell r="E624" t="str">
            <v>Speck iPhone 16 Pro Presidio Perfect Clear Clear Frosted Black</v>
          </cell>
          <cell r="F624" t="str">
            <v>Cases iPhone</v>
          </cell>
          <cell r="G624" t="str">
            <v>iPhone 16</v>
          </cell>
          <cell r="H624" t="str">
            <v>iPhone 16 Pro / iPhone 17</v>
          </cell>
          <cell r="K624">
            <v>0</v>
          </cell>
          <cell r="M624">
            <v>1</v>
          </cell>
          <cell r="N624">
            <v>1</v>
          </cell>
          <cell r="P624">
            <v>2</v>
          </cell>
        </row>
        <row r="625">
          <cell r="D625" t="str">
            <v>150706-9221</v>
          </cell>
          <cell r="E625" t="str">
            <v>Speck iPhone 16 Pro Presidio Lux +Cl Clear/Clear /Gold Glitter?</v>
          </cell>
          <cell r="F625" t="str">
            <v>Cases iPhone</v>
          </cell>
          <cell r="G625" t="str">
            <v>iPhone 16</v>
          </cell>
          <cell r="H625" t="str">
            <v>iPhone 16 Pro / iPhone 17</v>
          </cell>
          <cell r="J625">
            <v>0</v>
          </cell>
          <cell r="K625">
            <v>1</v>
          </cell>
          <cell r="P625">
            <v>1</v>
          </cell>
        </row>
        <row r="626">
          <cell r="D626" t="str">
            <v>150721-5085</v>
          </cell>
          <cell r="E626" t="str">
            <v>Speck iPhone 16 Plus Gemshell Grip +Ms Clear/Clear</v>
          </cell>
          <cell r="F626" t="str">
            <v>Cases iPhone</v>
          </cell>
          <cell r="G626" t="str">
            <v>iPhone 16</v>
          </cell>
          <cell r="H626" t="str">
            <v>iPhone 16 Plus</v>
          </cell>
          <cell r="K626">
            <v>0</v>
          </cell>
          <cell r="O626">
            <v>1</v>
          </cell>
          <cell r="P626">
            <v>1</v>
          </cell>
        </row>
        <row r="627">
          <cell r="D627" t="str">
            <v>150727-3199</v>
          </cell>
          <cell r="E627" t="str">
            <v>Speck iPhone 16 Pro Max Presidio Perfect Clear +Cl Clear/Clear/Chrome Finish/Serene Silver</v>
          </cell>
          <cell r="F627" t="str">
            <v>Cases iPhone</v>
          </cell>
          <cell r="G627" t="str">
            <v>iPhone 16</v>
          </cell>
          <cell r="H627" t="str">
            <v>iPhone 16 Pro Max</v>
          </cell>
          <cell r="J627">
            <v>0</v>
          </cell>
          <cell r="L627">
            <v>3</v>
          </cell>
          <cell r="M627">
            <v>1</v>
          </cell>
          <cell r="O627">
            <v>2</v>
          </cell>
          <cell r="P627">
            <v>6</v>
          </cell>
        </row>
        <row r="628">
          <cell r="D628" t="str">
            <v>150727-3258</v>
          </cell>
          <cell r="E628" t="str">
            <v>Speck iPhone 16 Pro Max Presidio Perfect Clear Clear Frosted Blk</v>
          </cell>
          <cell r="F628" t="str">
            <v>Cases iPhone</v>
          </cell>
          <cell r="G628" t="str">
            <v>iPhone 16</v>
          </cell>
          <cell r="H628" t="str">
            <v>iPhone 16 Pro Max</v>
          </cell>
          <cell r="J628">
            <v>0</v>
          </cell>
          <cell r="M628">
            <v>1</v>
          </cell>
          <cell r="O628">
            <v>1</v>
          </cell>
          <cell r="P628">
            <v>2</v>
          </cell>
        </row>
        <row r="629">
          <cell r="D629" t="str">
            <v>150765-3237</v>
          </cell>
          <cell r="E629" t="str">
            <v>Speck iPhone 16 Pro Presidio2 Lux +Ms Amazing Purple/Clear</v>
          </cell>
          <cell r="F629" t="str">
            <v>Cases iPhone</v>
          </cell>
          <cell r="G629" t="str">
            <v>iPhone 16</v>
          </cell>
          <cell r="H629" t="str">
            <v>iPhone 16 Pro / iPhone 17</v>
          </cell>
          <cell r="K629">
            <v>0</v>
          </cell>
          <cell r="P629">
            <v>0</v>
          </cell>
        </row>
        <row r="630">
          <cell r="D630" t="str">
            <v>150775-3237</v>
          </cell>
          <cell r="E630" t="str">
            <v>Speck iPhone 16 Pro Max Presidio2 Lux +Ms Amazing Purple/Clear</v>
          </cell>
          <cell r="F630" t="str">
            <v>Cases iPhone</v>
          </cell>
          <cell r="G630" t="str">
            <v>iPhone 16</v>
          </cell>
          <cell r="H630" t="str">
            <v>iPhone 16 Pro Max</v>
          </cell>
          <cell r="J630">
            <v>0</v>
          </cell>
          <cell r="K630">
            <v>2</v>
          </cell>
          <cell r="L630">
            <v>3</v>
          </cell>
          <cell r="M630">
            <v>7</v>
          </cell>
          <cell r="N630">
            <v>2</v>
          </cell>
          <cell r="O630">
            <v>1</v>
          </cell>
          <cell r="P630">
            <v>15</v>
          </cell>
        </row>
        <row r="631">
          <cell r="D631" t="str">
            <v>150986-D143</v>
          </cell>
          <cell r="E631" t="str">
            <v>Speck Presidio2 Grip iPhone 17 Pro Max Black</v>
          </cell>
          <cell r="F631" t="str">
            <v>Cases iPhone</v>
          </cell>
          <cell r="G631" t="str">
            <v>iPhone 17</v>
          </cell>
          <cell r="H631" t="str">
            <v>iPhone 17 Pro Max</v>
          </cell>
          <cell r="J631">
            <v>0</v>
          </cell>
          <cell r="K631">
            <v>3</v>
          </cell>
          <cell r="M631">
            <v>2</v>
          </cell>
          <cell r="N631">
            <v>0</v>
          </cell>
          <cell r="O631">
            <v>6</v>
          </cell>
          <cell r="P631">
            <v>11</v>
          </cell>
        </row>
        <row r="632">
          <cell r="D632" t="str">
            <v>150989-3266</v>
          </cell>
          <cell r="E632" t="str">
            <v>Speck Balance Folio iPad 11" (2022-2025) Sable/Blue Granite/Black</v>
          </cell>
          <cell r="F632" t="str">
            <v>Cases iPad</v>
          </cell>
          <cell r="G632" t="str">
            <v>iPad</v>
          </cell>
          <cell r="H632" t="str">
            <v>iPad 10th /11th - 10.9"/11" (2022-2025)</v>
          </cell>
          <cell r="J632">
            <v>0</v>
          </cell>
          <cell r="P632">
            <v>0</v>
          </cell>
        </row>
        <row r="633">
          <cell r="D633" t="str">
            <v>150989-3267</v>
          </cell>
          <cell r="E633" t="str">
            <v>Speck Balance Folio iPad 11" (2022-2025) Ceramic Grey/Autumn Sky/Black</v>
          </cell>
          <cell r="F633" t="str">
            <v>Cases iPad</v>
          </cell>
          <cell r="G633" t="str">
            <v>iPad</v>
          </cell>
          <cell r="H633" t="str">
            <v>iPad 10th /11th - 10.9"/11" (2022-2025)</v>
          </cell>
          <cell r="J633">
            <v>0</v>
          </cell>
          <cell r="O633">
            <v>1</v>
          </cell>
          <cell r="P633">
            <v>1</v>
          </cell>
        </row>
        <row r="634">
          <cell r="D634" t="str">
            <v>150424-1041</v>
          </cell>
          <cell r="E634" t="str">
            <v>Speck StandyGripTM for MagSafe® Black iPhone 15 Santdy</v>
          </cell>
          <cell r="F634" t="str">
            <v>Accesories</v>
          </cell>
          <cell r="G634" t="str">
            <v>Click Lock</v>
          </cell>
          <cell r="H634" t="str">
            <v>StandyGrip</v>
          </cell>
          <cell r="K634">
            <v>0</v>
          </cell>
          <cell r="P634">
            <v>0</v>
          </cell>
        </row>
        <row r="635">
          <cell r="D635" t="str">
            <v>150691-3258</v>
          </cell>
          <cell r="E635" t="str">
            <v>Speck iPhone 16 Presidio® Perfect-Clear + ClickLock Clear Frosted Black</v>
          </cell>
          <cell r="F635" t="str">
            <v>Cases iPhone</v>
          </cell>
          <cell r="G635" t="str">
            <v>iPhone 16</v>
          </cell>
          <cell r="H635" t="str">
            <v>iPhone 16e,iPhone 15, iPhone 14, iPhone 13</v>
          </cell>
          <cell r="K635">
            <v>0</v>
          </cell>
          <cell r="P635">
            <v>0</v>
          </cell>
        </row>
        <row r="636">
          <cell r="D636" t="str">
            <v>T21-10260</v>
          </cell>
          <cell r="E636" t="str">
            <v>Tech21 EvoLite for iPhone 15 - Clear</v>
          </cell>
          <cell r="F636" t="str">
            <v>Cases iPhone</v>
          </cell>
          <cell r="G636" t="str">
            <v>iPhone 15</v>
          </cell>
          <cell r="H636" t="str">
            <v>iPhone 16e / 15 / 14 / 13</v>
          </cell>
          <cell r="K636">
            <v>0</v>
          </cell>
          <cell r="P636">
            <v>0</v>
          </cell>
        </row>
        <row r="637">
          <cell r="D637" t="str">
            <v>T21-10441</v>
          </cell>
          <cell r="E637" t="str">
            <v>Tech21 EvoLite for iPhone 15 - Lavender</v>
          </cell>
          <cell r="F637" t="str">
            <v>Cases iPhone</v>
          </cell>
          <cell r="G637" t="str">
            <v>iPhone 15</v>
          </cell>
          <cell r="H637" t="str">
            <v>iPhone 16e / 15 / 14 / 13</v>
          </cell>
          <cell r="J637">
            <v>0</v>
          </cell>
          <cell r="P637">
            <v>0</v>
          </cell>
        </row>
        <row r="638">
          <cell r="D638" t="str">
            <v>T21-10857</v>
          </cell>
          <cell r="E638" t="str">
            <v>Tech21 EvoCrystal w/MagSafe for iPhone 16  - Black</v>
          </cell>
          <cell r="F638" t="str">
            <v>Cases iPhone</v>
          </cell>
          <cell r="G638" t="str">
            <v>iPhone 16</v>
          </cell>
          <cell r="H638" t="str">
            <v>iPhone 16</v>
          </cell>
          <cell r="K638">
            <v>0</v>
          </cell>
          <cell r="P638">
            <v>0</v>
          </cell>
        </row>
        <row r="639">
          <cell r="D639" t="str">
            <v>T21-10858</v>
          </cell>
          <cell r="E639" t="str">
            <v>Tech21 EvoCrystal w/MagSafe for iPhone 16 - Blue</v>
          </cell>
          <cell r="F639" t="str">
            <v>Cases iPhone</v>
          </cell>
          <cell r="G639" t="str">
            <v>iPhone 16</v>
          </cell>
          <cell r="H639" t="str">
            <v>iPhone 16</v>
          </cell>
          <cell r="J639">
            <v>0</v>
          </cell>
          <cell r="M639">
            <v>1</v>
          </cell>
          <cell r="N639">
            <v>3</v>
          </cell>
          <cell r="P639">
            <v>4</v>
          </cell>
        </row>
        <row r="640">
          <cell r="D640" t="str">
            <v>T21-10976</v>
          </cell>
          <cell r="E640" t="str">
            <v>Tech21 EvoCrystal w/MagSafe for iPhone 16 Pro - Blue</v>
          </cell>
          <cell r="F640" t="str">
            <v>Cases iPhone</v>
          </cell>
          <cell r="G640" t="str">
            <v>iPhone 16</v>
          </cell>
          <cell r="H640" t="str">
            <v>iPhone 16 Pro / iPhone 17</v>
          </cell>
          <cell r="J640">
            <v>0</v>
          </cell>
          <cell r="N640">
            <v>1</v>
          </cell>
          <cell r="P640">
            <v>1</v>
          </cell>
        </row>
        <row r="641">
          <cell r="D641" t="str">
            <v>T21-10989</v>
          </cell>
          <cell r="E641" t="str">
            <v>Tech21 EvoPro w/MagSafe for iPhone 16 Pro - Clear iPhone 16 Pro</v>
          </cell>
          <cell r="F641" t="str">
            <v>Cases iPhone</v>
          </cell>
          <cell r="G641" t="str">
            <v>iPhone 16</v>
          </cell>
          <cell r="H641" t="str">
            <v>iPhone 16 Pro / iPhone 17</v>
          </cell>
          <cell r="K641">
            <v>0</v>
          </cell>
          <cell r="P641">
            <v>0</v>
          </cell>
        </row>
        <row r="642">
          <cell r="D642" t="str">
            <v>T21-10992</v>
          </cell>
          <cell r="E642" t="str">
            <v>Tech21 EvoPro w/MagSafe for iPhone 16 Pro - Clear/Black</v>
          </cell>
          <cell r="F642" t="str">
            <v>Cases iPhone</v>
          </cell>
          <cell r="G642" t="str">
            <v>iPhone 16</v>
          </cell>
          <cell r="H642" t="str">
            <v>iPhone 16 Pro / iPhone 17</v>
          </cell>
          <cell r="K642">
            <v>0</v>
          </cell>
          <cell r="N642">
            <v>1</v>
          </cell>
          <cell r="P642">
            <v>1</v>
          </cell>
        </row>
        <row r="643">
          <cell r="D643" t="str">
            <v>T21-11035</v>
          </cell>
          <cell r="E643" t="str">
            <v>Tech21 EvoCrystal w/MagSafe for iPhone 16 Pro Max - Blue</v>
          </cell>
          <cell r="F643" t="str">
            <v>Cases iPhone</v>
          </cell>
          <cell r="G643" t="str">
            <v>iPhone 16</v>
          </cell>
          <cell r="H643" t="str">
            <v>iPhone 16 Pro Max</v>
          </cell>
          <cell r="K643">
            <v>0</v>
          </cell>
          <cell r="P643">
            <v>0</v>
          </cell>
        </row>
        <row r="644">
          <cell r="D644" t="str">
            <v>T21-11048</v>
          </cell>
          <cell r="E644" t="str">
            <v>Tech21 EvoPro w/MagSafe for iPhone 16 Pro Max - Clear</v>
          </cell>
          <cell r="F644" t="str">
            <v>Cases iPhone</v>
          </cell>
          <cell r="G644" t="str">
            <v>iPhone 16</v>
          </cell>
          <cell r="H644" t="str">
            <v>iPhone 16 Pro Max</v>
          </cell>
          <cell r="K644">
            <v>0</v>
          </cell>
          <cell r="O644">
            <v>1</v>
          </cell>
          <cell r="P644">
            <v>1</v>
          </cell>
        </row>
        <row r="645">
          <cell r="D645" t="str">
            <v>T21-11051</v>
          </cell>
          <cell r="E645" t="str">
            <v>Tech21 EvoPro w/MagSafe for iPhone 16 Pro Max - Clear/Black</v>
          </cell>
          <cell r="F645" t="str">
            <v>Cases iPhone</v>
          </cell>
          <cell r="G645" t="str">
            <v>iPhone 16</v>
          </cell>
          <cell r="H645" t="str">
            <v>iPhone 16 Pro Max</v>
          </cell>
          <cell r="J645">
            <v>0</v>
          </cell>
          <cell r="L645">
            <v>1</v>
          </cell>
          <cell r="P645">
            <v>1</v>
          </cell>
        </row>
        <row r="646">
          <cell r="D646" t="str">
            <v>T21-11314</v>
          </cell>
          <cell r="E646" t="str">
            <v>Tech21 EvoClear + MS iPhone 17 iPhone 17 Air Clear</v>
          </cell>
          <cell r="F646" t="str">
            <v>Cases iPhone</v>
          </cell>
          <cell r="G646" t="str">
            <v>iPhone 17</v>
          </cell>
          <cell r="H646" t="str">
            <v>iPhone 17 Air</v>
          </cell>
          <cell r="J646">
            <v>0</v>
          </cell>
          <cell r="P646">
            <v>0</v>
          </cell>
        </row>
        <row r="647">
          <cell r="D647" t="str">
            <v>T21-11349</v>
          </cell>
          <cell r="E647" t="str">
            <v>Tech21 EvoCrystal iPhone 17 Air Iridescent</v>
          </cell>
          <cell r="F647" t="str">
            <v>Cases iPhone</v>
          </cell>
          <cell r="G647" t="str">
            <v>iPhone 17</v>
          </cell>
          <cell r="H647" t="str">
            <v>iPhone 17 Air</v>
          </cell>
          <cell r="J647">
            <v>0</v>
          </cell>
          <cell r="P647">
            <v>0</v>
          </cell>
        </row>
        <row r="648">
          <cell r="D648" t="str">
            <v>VIV-VT4KIT1WM</v>
          </cell>
          <cell r="E648" t="str">
            <v>Vivitar Mini Soporte De Pistola. Combinación, De Soporte Para Teléfono, Selfie Stick Y Tripié En Un Solo</v>
          </cell>
          <cell r="F648" t="str">
            <v>Hardware</v>
          </cell>
          <cell r="G648" t="str">
            <v>Tripod</v>
          </cell>
          <cell r="H648" t="str">
            <v>PISTOL GRIP</v>
          </cell>
          <cell r="J648">
            <v>0</v>
          </cell>
          <cell r="P648">
            <v>0</v>
          </cell>
        </row>
        <row r="649">
          <cell r="D649">
            <v>229044</v>
          </cell>
          <cell r="E649" t="str">
            <v>Speck Presidio® Perfect-Clear Grip Magsafe® Clicklock™ Clear/Clear/Chrome iPhone 15</v>
          </cell>
          <cell r="F649" t="str">
            <v>Cases iPhone</v>
          </cell>
          <cell r="G649" t="str">
            <v>iPhone</v>
          </cell>
          <cell r="H649" t="str">
            <v>iPhone 16e / 15 / 14 / 13</v>
          </cell>
          <cell r="L649">
            <v>2</v>
          </cell>
          <cell r="M649">
            <v>13</v>
          </cell>
          <cell r="N649">
            <v>8</v>
          </cell>
          <cell r="O649">
            <v>7</v>
          </cell>
          <cell r="P649">
            <v>30</v>
          </cell>
        </row>
        <row r="650">
          <cell r="D650">
            <v>228969</v>
          </cell>
          <cell r="E650" t="str">
            <v>Speck iPhone 16 Gemshell Grip +Ms Clear/Clear</v>
          </cell>
          <cell r="F650" t="str">
            <v>Cases iPhone</v>
          </cell>
          <cell r="G650" t="str">
            <v>iPhone</v>
          </cell>
          <cell r="H650" t="str">
            <v>iPhone 16</v>
          </cell>
          <cell r="L650">
            <v>14</v>
          </cell>
          <cell r="M650">
            <v>44</v>
          </cell>
          <cell r="N650">
            <v>34</v>
          </cell>
          <cell r="O650">
            <v>31</v>
          </cell>
          <cell r="P650">
            <v>123</v>
          </cell>
        </row>
        <row r="651">
          <cell r="D651">
            <v>228994</v>
          </cell>
          <cell r="E651" t="str">
            <v>Speck Presidio2 Grip iPhone 17 Pro Max Black</v>
          </cell>
          <cell r="F651" t="str">
            <v>Cases iPhone</v>
          </cell>
          <cell r="G651" t="str">
            <v>iPhone</v>
          </cell>
          <cell r="H651" t="str">
            <v>iPhone 17 Pro Max</v>
          </cell>
          <cell r="L651">
            <v>2</v>
          </cell>
          <cell r="M651">
            <v>9</v>
          </cell>
          <cell r="N651">
            <v>7</v>
          </cell>
          <cell r="O651">
            <v>8</v>
          </cell>
          <cell r="P651">
            <v>26</v>
          </cell>
        </row>
        <row r="652">
          <cell r="D652">
            <v>228977</v>
          </cell>
          <cell r="E652" t="str">
            <v>Speck Presidio Perfect-Clear Grip + Cl Clear/Clear/Silver Iphone 17 Pro Max</v>
          </cell>
          <cell r="F652" t="str">
            <v>Cases iPhone</v>
          </cell>
          <cell r="G652" t="str">
            <v>iPhone</v>
          </cell>
          <cell r="H652" t="str">
            <v>iPhone 17 Pro Max</v>
          </cell>
          <cell r="L652">
            <v>4</v>
          </cell>
          <cell r="M652">
            <v>15</v>
          </cell>
          <cell r="N652">
            <v>20</v>
          </cell>
          <cell r="O652">
            <v>13</v>
          </cell>
          <cell r="P652">
            <v>52</v>
          </cell>
        </row>
        <row r="653">
          <cell r="D653">
            <v>840168521821</v>
          </cell>
          <cell r="E653" t="str">
            <v>Speck Presidio2 Pro Compatible with MagSafe iPhone 17e/16e/15/14/13 - Black/Black/White</v>
          </cell>
          <cell r="F653" t="str">
            <v>Cases iPhone</v>
          </cell>
          <cell r="G653" t="str">
            <v>iPhone 15</v>
          </cell>
          <cell r="H653" t="str">
            <v>iPhone 16e / 15 / 14 / 13</v>
          </cell>
        </row>
        <row r="654">
          <cell r="D654">
            <v>840168540280</v>
          </cell>
          <cell r="E654" t="str">
            <v>Speck Apple iPhone 16 PRESIDIO2 PRO+MS+CL BLACK / SLATE GREY / WHITE</v>
          </cell>
          <cell r="F654" t="str">
            <v>Cases iPhone</v>
          </cell>
          <cell r="G654" t="str">
            <v>iPhone 16</v>
          </cell>
          <cell r="H654" t="str">
            <v>iPhone 16</v>
          </cell>
        </row>
      </sheetData>
      <sheetData sheetId="13"/>
      <sheetData sheetId="14">
        <row r="6">
          <cell r="E6" t="str">
            <v>Valores</v>
          </cell>
          <cell r="F6" t="str">
            <v>Year</v>
          </cell>
          <cell r="G6" t="str">
            <v>Month</v>
          </cell>
        </row>
        <row r="7">
          <cell r="E7" t="str">
            <v>ST</v>
          </cell>
        </row>
        <row r="8">
          <cell r="E8">
            <v>2025</v>
          </cell>
          <cell r="F8">
            <v>2025</v>
          </cell>
          <cell r="G8">
            <v>2025</v>
          </cell>
          <cell r="H8">
            <v>2025</v>
          </cell>
          <cell r="I8">
            <v>2025</v>
          </cell>
          <cell r="J8">
            <v>2025</v>
          </cell>
          <cell r="K8">
            <v>2025</v>
          </cell>
          <cell r="L8">
            <v>2025</v>
          </cell>
          <cell r="M8">
            <v>2025</v>
          </cell>
          <cell r="N8">
            <v>2025</v>
          </cell>
          <cell r="O8">
            <v>2025</v>
          </cell>
          <cell r="P8">
            <v>2025</v>
          </cell>
        </row>
        <row r="9">
          <cell r="B9" t="str">
            <v>SKU</v>
          </cell>
          <cell r="C9" t="str">
            <v>ITEM number</v>
          </cell>
          <cell r="D9" t="str">
            <v>Description</v>
          </cell>
          <cell r="E9" t="str">
            <v>Jan</v>
          </cell>
          <cell r="F9" t="str">
            <v>Feb</v>
          </cell>
          <cell r="G9" t="str">
            <v>Mar</v>
          </cell>
          <cell r="H9" t="str">
            <v>Apr</v>
          </cell>
          <cell r="I9" t="str">
            <v>May</v>
          </cell>
          <cell r="J9" t="str">
            <v>Jun</v>
          </cell>
          <cell r="K9" t="str">
            <v>Jul</v>
          </cell>
          <cell r="L9" t="str">
            <v>Aug</v>
          </cell>
          <cell r="M9" t="str">
            <v>Sep</v>
          </cell>
          <cell r="N9" t="str">
            <v>Oct</v>
          </cell>
          <cell r="O9" t="str">
            <v>Nov</v>
          </cell>
          <cell r="P9" t="str">
            <v>Dec</v>
          </cell>
        </row>
        <row r="10">
          <cell r="B10" t="str">
            <v>B07VTJ3LQB</v>
          </cell>
          <cell r="C10" t="str">
            <v>NM01912B00</v>
          </cell>
          <cell r="D10" t="str">
            <v>Nomad Lightning Cable - 1.5M | USB C | Rugged</v>
          </cell>
          <cell r="E10">
            <v>14</v>
          </cell>
          <cell r="F10">
            <v>1</v>
          </cell>
          <cell r="G10">
            <v>0</v>
          </cell>
        </row>
        <row r="11">
          <cell r="B11" t="str">
            <v>B0812NV3KP</v>
          </cell>
          <cell r="C11" t="str">
            <v>133537-8640</v>
          </cell>
          <cell r="D11" t="str">
            <v>Speck Balance Folio Clear Case for iPad 10.2" 7/8/9 Gen - Rose Gold Woven Metallic</v>
          </cell>
          <cell r="H11">
            <v>0</v>
          </cell>
          <cell r="I11">
            <v>1</v>
          </cell>
        </row>
        <row r="12">
          <cell r="B12" t="str">
            <v>B08NTSS9YN</v>
          </cell>
          <cell r="C12" t="str">
            <v>NM1Am10000</v>
          </cell>
          <cell r="D12" t="str">
            <v>Nomad Sport Strap - 45/44mm/42mm | M/L | Black | FKM | V2</v>
          </cell>
          <cell r="E12">
            <v>1</v>
          </cell>
          <cell r="I12">
            <v>1</v>
          </cell>
          <cell r="L12">
            <v>3</v>
          </cell>
        </row>
        <row r="13">
          <cell r="B13" t="str">
            <v>B08PD2S24S</v>
          </cell>
          <cell r="C13" t="str">
            <v>NM1A310000</v>
          </cell>
          <cell r="D13" t="str">
            <v>Nomad Sport Strap - 41/40mm/38mm | S/M | Black | FKM | V2</v>
          </cell>
          <cell r="E13">
            <v>2</v>
          </cell>
          <cell r="F13">
            <v>0</v>
          </cell>
        </row>
        <row r="14">
          <cell r="B14" t="str">
            <v>B08X2WNRV3</v>
          </cell>
          <cell r="C14" t="str">
            <v>140548-9322</v>
          </cell>
          <cell r="D14" t="str">
            <v>Speck Balance Folio iPad Pro 11/Air 2020 Arcadia Navy/Moody Grey</v>
          </cell>
          <cell r="H14">
            <v>0</v>
          </cell>
          <cell r="I14">
            <v>3</v>
          </cell>
        </row>
        <row r="15">
          <cell r="B15" t="str">
            <v>B091Y74S3P</v>
          </cell>
          <cell r="C15" t="str">
            <v>NM01958185</v>
          </cell>
          <cell r="D15" t="str">
            <v>Nomad Sport Band - 45/44mm/42mm | M/L | Lunar Gray | FKM | V2</v>
          </cell>
          <cell r="E15">
            <v>4</v>
          </cell>
          <cell r="H15">
            <v>1</v>
          </cell>
          <cell r="I15">
            <v>20</v>
          </cell>
          <cell r="J15">
            <v>3</v>
          </cell>
          <cell r="K15">
            <v>5</v>
          </cell>
        </row>
        <row r="16">
          <cell r="B16" t="str">
            <v>B093WWW6VQ</v>
          </cell>
          <cell r="C16" t="str">
            <v>NM01011385</v>
          </cell>
          <cell r="D16" t="str">
            <v>Nomad Keychain - AirTag | Rustic Brown | Horween Leather</v>
          </cell>
          <cell r="E16">
            <v>12</v>
          </cell>
          <cell r="F16">
            <v>0</v>
          </cell>
        </row>
        <row r="17">
          <cell r="B17" t="str">
            <v>B09JLXM3K1</v>
          </cell>
          <cell r="C17" t="str">
            <v>NM01132585</v>
          </cell>
          <cell r="D17" t="str">
            <v>Nomad Sport Band - 45/44mm/42mm | M/L | Ash Green | FKM | V2</v>
          </cell>
          <cell r="E17">
            <v>23</v>
          </cell>
          <cell r="F17">
            <v>3</v>
          </cell>
          <cell r="H17">
            <v>7</v>
          </cell>
          <cell r="I17">
            <v>0</v>
          </cell>
          <cell r="J17">
            <v>19</v>
          </cell>
          <cell r="K17">
            <v>2</v>
          </cell>
          <cell r="L17">
            <v>2</v>
          </cell>
        </row>
        <row r="18">
          <cell r="B18" t="str">
            <v>B09KDN9PTC</v>
          </cell>
          <cell r="C18" t="str">
            <v>PWERFLIP-BLK</v>
          </cell>
          <cell r="D18" t="str">
            <v>Quikcell POWERFLIP 15W wireless 2-in-1 charger</v>
          </cell>
          <cell r="I18">
            <v>1</v>
          </cell>
          <cell r="J18">
            <v>2</v>
          </cell>
        </row>
        <row r="19">
          <cell r="B19" t="str">
            <v>B09MSF3N92</v>
          </cell>
          <cell r="C19" t="str">
            <v>463485</v>
          </cell>
          <cell r="D19" t="str">
            <v xml:space="preserve">Raptic 360X for Apple watch 45mm  Clear </v>
          </cell>
          <cell r="F19">
            <v>1</v>
          </cell>
          <cell r="I19">
            <v>1</v>
          </cell>
          <cell r="J19">
            <v>1</v>
          </cell>
        </row>
        <row r="20">
          <cell r="B20" t="str">
            <v>B09RM231HS</v>
          </cell>
          <cell r="C20" t="str">
            <v>144896-9352</v>
          </cell>
          <cell r="D20" t="str">
            <v>Speck Smartshell Case with Microban for Macbook Pro 14" M1/M2 - Swell Blue</v>
          </cell>
          <cell r="H20">
            <v>1</v>
          </cell>
          <cell r="I20">
            <v>1</v>
          </cell>
          <cell r="K20">
            <v>1</v>
          </cell>
          <cell r="L20">
            <v>1</v>
          </cell>
        </row>
        <row r="21">
          <cell r="B21" t="str">
            <v>B09RM4B6ZS</v>
          </cell>
          <cell r="C21" t="str">
            <v>144895-0581</v>
          </cell>
          <cell r="D21" t="str">
            <v>Speck Smartshell Case with Microban for Macbook Pro 16" M1 Pro/M1 Max - Onix Black</v>
          </cell>
          <cell r="L21">
            <v>1</v>
          </cell>
        </row>
        <row r="22">
          <cell r="B22" t="str">
            <v>B09TBQB4ZD</v>
          </cell>
          <cell r="C22" t="str">
            <v>MFOLIOTAB</v>
          </cell>
          <cell r="D22" t="str">
            <v>Quikcell FLEX TAB Universal 7-8" Tablet Folio Case  - Carbon Black</v>
          </cell>
          <cell r="I22">
            <v>1</v>
          </cell>
          <cell r="K22">
            <v>1</v>
          </cell>
          <cell r="L22">
            <v>2</v>
          </cell>
        </row>
        <row r="23">
          <cell r="B23" t="str">
            <v>B0BD8B2GLL</v>
          </cell>
          <cell r="C23" t="str">
            <v>NM01206385</v>
          </cell>
          <cell r="D23" t="str">
            <v>Nomad Sport Case - iPhone 14 Pro Max | Marine Blue</v>
          </cell>
          <cell r="J23">
            <v>1</v>
          </cell>
          <cell r="L23">
            <v>2</v>
          </cell>
        </row>
        <row r="24">
          <cell r="B24" t="str">
            <v>B0CFM2XR4F</v>
          </cell>
          <cell r="C24" t="str">
            <v>150584-3085</v>
          </cell>
          <cell r="D24" t="str">
            <v>Speck Smartshell for Mackbook Air 15" - Obsidian/Sweater Grey</v>
          </cell>
          <cell r="I24">
            <v>2</v>
          </cell>
        </row>
        <row r="25">
          <cell r="B25" t="str">
            <v>B0CFM5P8JV</v>
          </cell>
          <cell r="C25" t="str">
            <v>150584-3086</v>
          </cell>
          <cell r="D25" t="str">
            <v>Speck Smartshell for Mackbook Air 15" - Cozy Pink/Sweater Grey</v>
          </cell>
          <cell r="I25">
            <v>1</v>
          </cell>
        </row>
        <row r="26">
          <cell r="B26" t="str">
            <v>B0D2GLKZ27</v>
          </cell>
          <cell r="C26" t="str">
            <v>150527-D143</v>
          </cell>
          <cell r="D26" t="str">
            <v>Speck BALANCE FOLIO APPLE 13" IPAD PRO CASES - Black</v>
          </cell>
          <cell r="I26">
            <v>1</v>
          </cell>
        </row>
        <row r="27">
          <cell r="B27" t="str">
            <v>B0D2GSPL3B</v>
          </cell>
          <cell r="C27" t="str">
            <v>150526-D143</v>
          </cell>
          <cell r="D27" t="str">
            <v>Speck BALANCE FOLIO APPLE 13" IPAD AIR CASES - Black</v>
          </cell>
          <cell r="I27">
            <v>1</v>
          </cell>
          <cell r="J27">
            <v>1</v>
          </cell>
          <cell r="K27">
            <v>1</v>
          </cell>
          <cell r="L27">
            <v>2</v>
          </cell>
        </row>
        <row r="28">
          <cell r="B28" t="str">
            <v>B0D2GSRC1L</v>
          </cell>
          <cell r="C28" t="str">
            <v>150525-D143</v>
          </cell>
          <cell r="D28" t="str">
            <v>Speck BALANCE FOLIO APPLE 11" IPAD PRO CASES - Black</v>
          </cell>
          <cell r="I28">
            <v>1</v>
          </cell>
          <cell r="J28">
            <v>1</v>
          </cell>
        </row>
        <row r="29">
          <cell r="B29">
            <v>613136</v>
          </cell>
          <cell r="C29" t="str">
            <v>QAIR-WAT</v>
          </cell>
          <cell r="D29" t="str">
            <v>Quikcell Bundle Watch and QAIR BUDS True Wireless Earbuds with Charging Case - Black</v>
          </cell>
          <cell r="E29">
            <v>2</v>
          </cell>
        </row>
        <row r="30">
          <cell r="B30">
            <v>613137</v>
          </cell>
          <cell r="C30" t="str">
            <v>QAIR-BUDS</v>
          </cell>
          <cell r="D30" t="str">
            <v>Quikcell QAIR BUDS True Wireless Earbuds with Charging Case - Black</v>
          </cell>
          <cell r="E30">
            <v>7</v>
          </cell>
          <cell r="F30">
            <v>1</v>
          </cell>
          <cell r="G30">
            <v>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613138</v>
          </cell>
          <cell r="C31" t="str">
            <v>QAIR-BUDS-WHT</v>
          </cell>
          <cell r="D31" t="str">
            <v>Quikcell QAIR BUDS True Wireless Earbuds with Charging Case - White</v>
          </cell>
          <cell r="E31">
            <v>4</v>
          </cell>
          <cell r="F31">
            <v>4</v>
          </cell>
          <cell r="G31">
            <v>3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613139</v>
          </cell>
          <cell r="C32" t="str">
            <v>CTPRO2-BLK</v>
          </cell>
          <cell r="D32" t="str">
            <v>Quikcell Cross Trainer Pro II Sports Stereo Bluetooth Earphones - Black</v>
          </cell>
          <cell r="E32">
            <v>1</v>
          </cell>
          <cell r="F32">
            <v>2</v>
          </cell>
          <cell r="G32">
            <v>2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613140</v>
          </cell>
          <cell r="C33" t="str">
            <v>CTPRO2-WHT</v>
          </cell>
          <cell r="D33" t="str">
            <v>Quikcell Cross Trainer Pro II Wireless Sport Headphones - White</v>
          </cell>
          <cell r="E33">
            <v>5</v>
          </cell>
          <cell r="F33">
            <v>2</v>
          </cell>
          <cell r="G33">
            <v>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613141</v>
          </cell>
          <cell r="C34" t="str">
            <v>QTRC2001</v>
          </cell>
          <cell r="D34" t="str">
            <v>Quikcell DUAL PORT WALL CHARGER  2 USB A x 12W - 24W</v>
          </cell>
          <cell r="E34">
            <v>7</v>
          </cell>
        </row>
        <row r="35">
          <cell r="B35">
            <v>613142</v>
          </cell>
          <cell r="C35" t="str">
            <v>QTRC2002</v>
          </cell>
          <cell r="D35" t="str">
            <v>Quikcell DUAL PORT WALL CHARGER 1 USB A 12W + USB C PD 20W - 32W</v>
          </cell>
          <cell r="E35">
            <v>1</v>
          </cell>
        </row>
        <row r="36">
          <cell r="B36">
            <v>613143</v>
          </cell>
          <cell r="C36" t="str">
            <v>QC-PWRBANK6K</v>
          </cell>
          <cell r="D36" t="str">
            <v>Quikcell POWERFUEL 6K mAh Powerbank - Black</v>
          </cell>
          <cell r="E36">
            <v>4</v>
          </cell>
          <cell r="F36">
            <v>7</v>
          </cell>
          <cell r="G36">
            <v>7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613144</v>
          </cell>
          <cell r="C37" t="str">
            <v>QC-PWRBANK10K</v>
          </cell>
          <cell r="D37" t="str">
            <v>Quikcell POWERFUEL WIRELESS 10K mAh Powerbank - Black</v>
          </cell>
          <cell r="E37">
            <v>7</v>
          </cell>
          <cell r="F37">
            <v>2</v>
          </cell>
          <cell r="G37">
            <v>13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613145</v>
          </cell>
          <cell r="C38" t="str">
            <v>QLIGHTA6FT</v>
          </cell>
          <cell r="D38" t="str">
            <v>Quikcell CHARGE &amp; SYNC CABLE MFi Lightning to USB-A - 6ft - Black</v>
          </cell>
          <cell r="E38">
            <v>4</v>
          </cell>
          <cell r="F38">
            <v>2</v>
          </cell>
          <cell r="G38">
            <v>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613146</v>
          </cell>
          <cell r="C39" t="str">
            <v>QLIGHTC6FT</v>
          </cell>
          <cell r="D39" t="str">
            <v>Quikcell CHARGE &amp; SYNC CABLE MFi Lightning to USB-C - 6ft - Black</v>
          </cell>
          <cell r="E39">
            <v>11</v>
          </cell>
          <cell r="F39">
            <v>10</v>
          </cell>
          <cell r="G39">
            <v>14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613147</v>
          </cell>
          <cell r="C40" t="str">
            <v>QTYPECA6FT</v>
          </cell>
          <cell r="D40" t="str">
            <v>Quikcell CHARGE &amp; SYNC CABLE USB-A to USB-C - 6 ft - Black</v>
          </cell>
          <cell r="E40">
            <v>1</v>
          </cell>
        </row>
        <row r="41">
          <cell r="B41">
            <v>613148</v>
          </cell>
          <cell r="C41" t="str">
            <v>QTYPECC6FT</v>
          </cell>
          <cell r="D41" t="str">
            <v>Quikcell CHARGE &amp; SYNC CABLE USB-C to USB-C - 6 ft - Black</v>
          </cell>
          <cell r="E41">
            <v>6</v>
          </cell>
          <cell r="F41">
            <v>11</v>
          </cell>
          <cell r="G41">
            <v>7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613149</v>
          </cell>
          <cell r="C42" t="str">
            <v>CABLE3N1-BLK</v>
          </cell>
          <cell r="D42" t="str">
            <v>Quikcell 3 in 1 Type-C / Lightning / MicroUSB Cable 1 Meter - Black</v>
          </cell>
          <cell r="E42">
            <v>2</v>
          </cell>
          <cell r="F42">
            <v>1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613150</v>
          </cell>
          <cell r="C43" t="str">
            <v>CABLE3N1-WHT</v>
          </cell>
          <cell r="D43" t="str">
            <v>Quikcell 3 in 1 Type-C / Lightning / MicroUSB Cable 1 Meter - White</v>
          </cell>
          <cell r="F43">
            <v>1</v>
          </cell>
        </row>
        <row r="44">
          <cell r="B44">
            <v>618408</v>
          </cell>
          <cell r="C44" t="str">
            <v>QTYPECA3FT</v>
          </cell>
          <cell r="D44" t="str">
            <v>Quikcell USB-A to USB-C cable 3 ft. 3A current; PVC+Nylon</v>
          </cell>
          <cell r="E44">
            <v>1</v>
          </cell>
          <cell r="F44">
            <v>2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618411</v>
          </cell>
          <cell r="C45">
            <v>401101662</v>
          </cell>
          <cell r="D45" t="str">
            <v>Mophie POWERSTATION PLUS (6,000mAh) with Built-in Micro USB &amp; Lightning Cable + Extra USB-A Charging Port - Black</v>
          </cell>
          <cell r="E45">
            <v>1</v>
          </cell>
          <cell r="F45">
            <v>3</v>
          </cell>
          <cell r="G45">
            <v>3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620434</v>
          </cell>
          <cell r="C46" t="str">
            <v>MCL5002</v>
          </cell>
          <cell r="D46" t="str">
            <v>Quikcell Lighting Cable 3ft-Pink</v>
          </cell>
          <cell r="E46">
            <v>2</v>
          </cell>
          <cell r="F46">
            <v>1</v>
          </cell>
          <cell r="G46">
            <v>4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620436</v>
          </cell>
          <cell r="C47" t="str">
            <v>MCL5005</v>
          </cell>
          <cell r="D47" t="str">
            <v>Quikcell Lighting Cable 6ft-Pink</v>
          </cell>
          <cell r="E47">
            <v>3</v>
          </cell>
          <cell r="F47">
            <v>1</v>
          </cell>
          <cell r="G47">
            <v>5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620437</v>
          </cell>
          <cell r="C48" t="str">
            <v>MCL5006</v>
          </cell>
          <cell r="D48" t="str">
            <v>Quikcell Lighting Cable 6ft-White</v>
          </cell>
          <cell r="E48">
            <v>1</v>
          </cell>
          <cell r="F48">
            <v>1</v>
          </cell>
          <cell r="G48">
            <v>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620438</v>
          </cell>
          <cell r="C49" t="str">
            <v>MEA5002</v>
          </cell>
          <cell r="D49" t="str">
            <v>Quikcell 3.5mm Stereo Handsfree, Retail Packaging -Pink</v>
          </cell>
          <cell r="E49">
            <v>4</v>
          </cell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620439</v>
          </cell>
          <cell r="C50" t="str">
            <v>MEA5003</v>
          </cell>
          <cell r="D50" t="str">
            <v>Quikcell 3.5mm Stereo Handsfree, Retail Packaging -Blue</v>
          </cell>
          <cell r="E50">
            <v>7</v>
          </cell>
          <cell r="F50">
            <v>1</v>
          </cell>
        </row>
        <row r="51">
          <cell r="B51">
            <v>620440</v>
          </cell>
          <cell r="C51" t="str">
            <v>MEA5004</v>
          </cell>
          <cell r="D51" t="str">
            <v>Quikcell 3.5mm Stereo Handsfree, Retail Packaging -Purple</v>
          </cell>
          <cell r="E51">
            <v>1</v>
          </cell>
        </row>
        <row r="52">
          <cell r="B52">
            <v>620441</v>
          </cell>
          <cell r="C52" t="str">
            <v>MEA5001</v>
          </cell>
          <cell r="D52" t="str">
            <v>Quikcell 3.5mm Stereo Handsfree, Retail Packaging -Black</v>
          </cell>
          <cell r="E52">
            <v>5</v>
          </cell>
          <cell r="F52">
            <v>3</v>
          </cell>
        </row>
        <row r="53">
          <cell r="B53">
            <v>620442</v>
          </cell>
          <cell r="C53" t="str">
            <v>MTR5003</v>
          </cell>
          <cell r="D53" t="str">
            <v>Quikcell Dual USB MicroUSB Travel Charger 3.4A and USB Cable</v>
          </cell>
          <cell r="E53">
            <v>4</v>
          </cell>
          <cell r="F53">
            <v>5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620458</v>
          </cell>
          <cell r="C54">
            <v>15497</v>
          </cell>
          <cell r="D54" t="str">
            <v>Naztech Titanium USB-C to Lightning Braided Cable 6ft Black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620459</v>
          </cell>
          <cell r="C55">
            <v>15498</v>
          </cell>
          <cell r="D55" t="str">
            <v>Naztech Titanium USB-C to Lightning Braided Cable 6ft White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620460</v>
          </cell>
          <cell r="C56">
            <v>15495</v>
          </cell>
          <cell r="D56" t="str">
            <v>Naztech Titanium USB to MFi Lightning Braided Cable 6ft Black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623996</v>
          </cell>
          <cell r="C57">
            <v>14298</v>
          </cell>
          <cell r="D57" t="str">
            <v>HyperGear All-in-one World Travel Adapter Black</v>
          </cell>
          <cell r="E57">
            <v>23</v>
          </cell>
          <cell r="F57">
            <v>21</v>
          </cell>
          <cell r="G57">
            <v>23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646131</v>
          </cell>
          <cell r="C58">
            <v>445276</v>
          </cell>
          <cell r="D58" t="str">
            <v xml:space="preserve">Raptic RT1087 WaterproofPhone Case for 6.9 size-Black </v>
          </cell>
          <cell r="E58">
            <v>10</v>
          </cell>
          <cell r="F58">
            <v>16</v>
          </cell>
          <cell r="G58">
            <v>14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655506</v>
          </cell>
          <cell r="C59">
            <v>13621</v>
          </cell>
          <cell r="D59" t="str">
            <v>Naztech Braided MFI Lightning Charge &amp; Sync Cable Black</v>
          </cell>
          <cell r="E59">
            <v>3</v>
          </cell>
          <cell r="F59">
            <v>2</v>
          </cell>
          <cell r="G59">
            <v>2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655507</v>
          </cell>
          <cell r="C60">
            <v>13632</v>
          </cell>
          <cell r="D60" t="str">
            <v>Naztech MFI Lightning Charge/Sync USB Braided Cbl 4ft Rse Gld</v>
          </cell>
          <cell r="E60">
            <v>4</v>
          </cell>
          <cell r="F60">
            <v>3</v>
          </cell>
          <cell r="G60">
            <v>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150661-3225DEMO</v>
          </cell>
          <cell r="C61" t="str">
            <v>150661-3225</v>
          </cell>
          <cell r="D61" t="str">
            <v>Speck Speaker Gemtones Infinity Speaker Max -DARK GREY/CHROME/TAN</v>
          </cell>
          <cell r="J61">
            <v>0</v>
          </cell>
        </row>
        <row r="62">
          <cell r="B62" t="str">
            <v>N.00729150</v>
          </cell>
          <cell r="C62" t="str">
            <v>QLIGHTC6FT</v>
          </cell>
          <cell r="D62" t="str">
            <v>Quikcell CHARGE &amp; SYNC CABLE MFi Lightning to USB-C - 6ft - Black</v>
          </cell>
          <cell r="E62">
            <v>438</v>
          </cell>
          <cell r="F62">
            <v>333</v>
          </cell>
          <cell r="G62">
            <v>452</v>
          </cell>
          <cell r="H62">
            <v>566</v>
          </cell>
          <cell r="I62">
            <v>799</v>
          </cell>
          <cell r="J62">
            <v>533</v>
          </cell>
          <cell r="K62">
            <v>595</v>
          </cell>
          <cell r="L62">
            <v>539</v>
          </cell>
          <cell r="M62">
            <v>470</v>
          </cell>
          <cell r="N62">
            <v>487</v>
          </cell>
          <cell r="O62">
            <v>326</v>
          </cell>
          <cell r="P62">
            <v>297</v>
          </cell>
        </row>
        <row r="63">
          <cell r="B63" t="str">
            <v>N.00729180</v>
          </cell>
          <cell r="C63" t="str">
            <v>QCC6FT-BLK</v>
          </cell>
          <cell r="D63" t="str">
            <v>Quikcell USB-C to USB-C cable 6 ft</v>
          </cell>
          <cell r="E63">
            <v>822</v>
          </cell>
          <cell r="F63">
            <v>919</v>
          </cell>
          <cell r="G63">
            <v>1629</v>
          </cell>
          <cell r="H63">
            <v>1656</v>
          </cell>
          <cell r="I63">
            <v>2065</v>
          </cell>
          <cell r="J63">
            <v>1663</v>
          </cell>
          <cell r="K63">
            <v>1803</v>
          </cell>
          <cell r="L63">
            <v>1707</v>
          </cell>
          <cell r="M63">
            <v>1874</v>
          </cell>
          <cell r="N63">
            <v>1856</v>
          </cell>
          <cell r="O63">
            <v>1926</v>
          </cell>
          <cell r="P63">
            <v>2988</v>
          </cell>
        </row>
        <row r="64">
          <cell r="B64" t="str">
            <v>N.00729210</v>
          </cell>
          <cell r="C64" t="str">
            <v>QCC3FT-BLK</v>
          </cell>
          <cell r="D64" t="str">
            <v>Quikcell USB-C to USB-C cable 3FT-Black</v>
          </cell>
          <cell r="E64">
            <v>3325</v>
          </cell>
          <cell r="F64">
            <v>3199</v>
          </cell>
          <cell r="G64">
            <v>3219</v>
          </cell>
          <cell r="H64">
            <v>2331</v>
          </cell>
          <cell r="I64">
            <v>2382</v>
          </cell>
          <cell r="J64">
            <v>2841</v>
          </cell>
          <cell r="K64">
            <v>3246</v>
          </cell>
          <cell r="L64">
            <v>3225</v>
          </cell>
          <cell r="M64">
            <v>3329</v>
          </cell>
          <cell r="N64">
            <v>4179</v>
          </cell>
          <cell r="O64">
            <v>7517</v>
          </cell>
          <cell r="P64">
            <v>7939</v>
          </cell>
        </row>
        <row r="65">
          <cell r="B65" t="str">
            <v>N.00729240</v>
          </cell>
          <cell r="C65" t="str">
            <v>QTRC2002</v>
          </cell>
          <cell r="D65" t="str">
            <v>Quikcell DUAL PORT WALL CHARGER 1 USB A 12W + USB C PD 20W - 32W</v>
          </cell>
          <cell r="E65">
            <v>19</v>
          </cell>
          <cell r="F65">
            <v>5</v>
          </cell>
          <cell r="G65">
            <v>8</v>
          </cell>
          <cell r="H65">
            <v>13</v>
          </cell>
          <cell r="I65">
            <v>29</v>
          </cell>
          <cell r="J65">
            <v>7</v>
          </cell>
          <cell r="K65">
            <v>2</v>
          </cell>
          <cell r="L65">
            <v>6</v>
          </cell>
          <cell r="M65">
            <v>13</v>
          </cell>
          <cell r="N65">
            <v>16</v>
          </cell>
          <cell r="O65">
            <v>5</v>
          </cell>
          <cell r="P65">
            <v>9</v>
          </cell>
        </row>
        <row r="66">
          <cell r="B66" t="str">
            <v>N.00729270</v>
          </cell>
          <cell r="C66" t="str">
            <v>QTRC2009</v>
          </cell>
          <cell r="D66" t="str">
            <v>Quikcell PD 25W single port USB-C output</v>
          </cell>
          <cell r="E66">
            <v>2</v>
          </cell>
          <cell r="F66">
            <v>4</v>
          </cell>
          <cell r="G66">
            <v>1</v>
          </cell>
          <cell r="H66">
            <v>3</v>
          </cell>
          <cell r="I66">
            <v>1</v>
          </cell>
          <cell r="J66">
            <v>1</v>
          </cell>
          <cell r="L66">
            <v>1</v>
          </cell>
          <cell r="N66">
            <v>11</v>
          </cell>
        </row>
        <row r="67">
          <cell r="B67" t="str">
            <v>N.00729300</v>
          </cell>
          <cell r="C67" t="str">
            <v>TIN2006</v>
          </cell>
          <cell r="D67" t="str">
            <v>Quikcell Apple iPhone 12/12 Pro ICON TINT Transparent Case - Smoke</v>
          </cell>
          <cell r="E67">
            <v>15</v>
          </cell>
          <cell r="F67">
            <v>38</v>
          </cell>
          <cell r="G67">
            <v>1</v>
          </cell>
        </row>
        <row r="68">
          <cell r="B68" t="str">
            <v>N.00729330</v>
          </cell>
          <cell r="C68" t="str">
            <v>TIN2059-M</v>
          </cell>
          <cell r="D68" t="str">
            <v>Quikcell iPhone 13 ICON TINT Transparent Protective Case - Ice</v>
          </cell>
          <cell r="E68">
            <v>168</v>
          </cell>
          <cell r="F68">
            <v>165</v>
          </cell>
          <cell r="G68">
            <v>114</v>
          </cell>
          <cell r="H68">
            <v>137</v>
          </cell>
          <cell r="I68">
            <v>190</v>
          </cell>
          <cell r="J68">
            <v>99</v>
          </cell>
          <cell r="K68">
            <v>81</v>
          </cell>
          <cell r="L68">
            <v>85</v>
          </cell>
          <cell r="M68">
            <v>75</v>
          </cell>
          <cell r="N68">
            <v>74</v>
          </cell>
          <cell r="O68">
            <v>30</v>
          </cell>
          <cell r="P68">
            <v>32</v>
          </cell>
        </row>
        <row r="69">
          <cell r="B69" t="str">
            <v>N.00729360</v>
          </cell>
          <cell r="C69" t="str">
            <v>TIN2058-M</v>
          </cell>
          <cell r="D69" t="str">
            <v>Quikcell iPhone 13 ICON TINT Transparent Protective Case - Smoke</v>
          </cell>
          <cell r="E69">
            <v>38</v>
          </cell>
          <cell r="F69">
            <v>41</v>
          </cell>
          <cell r="G69">
            <v>33</v>
          </cell>
          <cell r="H69">
            <v>37</v>
          </cell>
          <cell r="I69">
            <v>60</v>
          </cell>
          <cell r="J69">
            <v>39</v>
          </cell>
          <cell r="K69">
            <v>36</v>
          </cell>
          <cell r="L69">
            <v>35</v>
          </cell>
          <cell r="M69">
            <v>24</v>
          </cell>
          <cell r="N69">
            <v>30</v>
          </cell>
          <cell r="O69">
            <v>14</v>
          </cell>
          <cell r="P69">
            <v>13</v>
          </cell>
        </row>
        <row r="70">
          <cell r="B70" t="str">
            <v>N.00729390</v>
          </cell>
          <cell r="C70" t="str">
            <v>150089-5085</v>
          </cell>
          <cell r="D70" t="str">
            <v>Speck Presidio Perfect Clear Case for iPhone 14 Pro Max - Clear</v>
          </cell>
          <cell r="E70">
            <v>0</v>
          </cell>
          <cell r="F70">
            <v>0</v>
          </cell>
          <cell r="G70">
            <v>0</v>
          </cell>
        </row>
        <row r="71">
          <cell r="B71" t="str">
            <v>N.00729420</v>
          </cell>
          <cell r="C71" t="str">
            <v>150147-5085</v>
          </cell>
          <cell r="D71" t="str">
            <v>Speck Presidio Perfect Clear Case for iPhone 14 Pro - Clear</v>
          </cell>
          <cell r="E71">
            <v>0</v>
          </cell>
          <cell r="F71">
            <v>0</v>
          </cell>
          <cell r="G71">
            <v>0</v>
          </cell>
        </row>
        <row r="72">
          <cell r="B72" t="str">
            <v>N.00729450</v>
          </cell>
          <cell r="C72" t="str">
            <v>150467-3199</v>
          </cell>
          <cell r="D72" t="str">
            <v>Speck Presidio® Perfect-Clear Grip Magsafe® Clicklock™ Clear/Clear/Chrome iPhone 15 Pro Max</v>
          </cell>
          <cell r="E72">
            <v>22</v>
          </cell>
          <cell r="F72">
            <v>43</v>
          </cell>
          <cell r="G72">
            <v>42</v>
          </cell>
          <cell r="H72">
            <v>24</v>
          </cell>
          <cell r="I72">
            <v>38</v>
          </cell>
          <cell r="J72">
            <v>25</v>
          </cell>
          <cell r="K72">
            <v>24</v>
          </cell>
          <cell r="L72">
            <v>29</v>
          </cell>
          <cell r="M72">
            <v>27</v>
          </cell>
          <cell r="N72">
            <v>21</v>
          </cell>
          <cell r="O72">
            <v>17</v>
          </cell>
          <cell r="P72">
            <v>15</v>
          </cell>
        </row>
        <row r="73">
          <cell r="B73" t="str">
            <v>N.00729480</v>
          </cell>
          <cell r="C73" t="str">
            <v>150463-3205</v>
          </cell>
          <cell r="D73" t="str">
            <v>Speck Presidio®2 Grip Magsafe® Clicklock™ Black / Slate Grey iPhone 15 Pro Max</v>
          </cell>
          <cell r="E73">
            <v>26</v>
          </cell>
          <cell r="F73">
            <v>50</v>
          </cell>
          <cell r="G73">
            <v>34</v>
          </cell>
          <cell r="H73">
            <v>28</v>
          </cell>
          <cell r="I73">
            <v>27</v>
          </cell>
          <cell r="J73">
            <v>29</v>
          </cell>
          <cell r="K73">
            <v>47</v>
          </cell>
          <cell r="L73">
            <v>18</v>
          </cell>
          <cell r="M73">
            <v>28</v>
          </cell>
          <cell r="N73">
            <v>21</v>
          </cell>
          <cell r="O73">
            <v>13</v>
          </cell>
          <cell r="P73">
            <v>21</v>
          </cell>
        </row>
        <row r="74">
          <cell r="B74" t="str">
            <v>N.00729510</v>
          </cell>
          <cell r="C74" t="str">
            <v>150451-3199</v>
          </cell>
          <cell r="D74" t="str">
            <v>Speck Presidio® Perfect-Clear Grip Magsafe® Clicklock™ Clear/Clear/Chrome iPhone 15 Pro</v>
          </cell>
          <cell r="E74">
            <v>15</v>
          </cell>
          <cell r="F74">
            <v>43</v>
          </cell>
          <cell r="G74">
            <v>29</v>
          </cell>
          <cell r="H74">
            <v>25</v>
          </cell>
          <cell r="I74">
            <v>23</v>
          </cell>
          <cell r="J74">
            <v>14</v>
          </cell>
          <cell r="K74">
            <v>15</v>
          </cell>
          <cell r="L74">
            <v>10</v>
          </cell>
          <cell r="M74">
            <v>20</v>
          </cell>
          <cell r="N74">
            <v>21</v>
          </cell>
          <cell r="O74">
            <v>18</v>
          </cell>
          <cell r="P74">
            <v>19</v>
          </cell>
        </row>
        <row r="75">
          <cell r="B75" t="str">
            <v>N.00729540</v>
          </cell>
          <cell r="C75" t="str">
            <v>150447-3205</v>
          </cell>
          <cell r="D75" t="str">
            <v>Speck Presidio®2 Grip Magsafe® Clicklock™ Black / Slate Grey iPhone 15 Pro</v>
          </cell>
          <cell r="E75">
            <v>11</v>
          </cell>
          <cell r="F75">
            <v>22</v>
          </cell>
          <cell r="G75">
            <v>22</v>
          </cell>
          <cell r="H75">
            <v>18</v>
          </cell>
          <cell r="I75">
            <v>13</v>
          </cell>
          <cell r="J75">
            <v>10</v>
          </cell>
          <cell r="K75">
            <v>15</v>
          </cell>
          <cell r="L75">
            <v>17</v>
          </cell>
          <cell r="M75">
            <v>9</v>
          </cell>
          <cell r="N75">
            <v>13</v>
          </cell>
          <cell r="O75">
            <v>10</v>
          </cell>
          <cell r="P75">
            <v>8</v>
          </cell>
        </row>
        <row r="76">
          <cell r="B76" t="str">
            <v>N.00729570</v>
          </cell>
          <cell r="C76" t="str">
            <v>150491-5085</v>
          </cell>
          <cell r="D76" t="str">
            <v>Speck GemShell® iPhone 15</v>
          </cell>
          <cell r="E76">
            <v>8</v>
          </cell>
          <cell r="F76">
            <v>6</v>
          </cell>
          <cell r="G76">
            <v>11</v>
          </cell>
          <cell r="H76">
            <v>8</v>
          </cell>
          <cell r="I76">
            <v>9</v>
          </cell>
          <cell r="J76">
            <v>4</v>
          </cell>
          <cell r="K76">
            <v>14</v>
          </cell>
          <cell r="L76">
            <v>7</v>
          </cell>
          <cell r="M76">
            <v>16</v>
          </cell>
          <cell r="N76">
            <v>5</v>
          </cell>
          <cell r="O76">
            <v>9</v>
          </cell>
          <cell r="P76">
            <v>4</v>
          </cell>
        </row>
        <row r="77">
          <cell r="B77" t="str">
            <v>N.00729600</v>
          </cell>
          <cell r="C77" t="str">
            <v>150443-3199</v>
          </cell>
          <cell r="D77" t="str">
            <v>Speck Presidio® Perfect-Clear Grip Magsafe® Clicklock™ Clear/Clear/Chrome iPhone 15</v>
          </cell>
          <cell r="E77">
            <v>19</v>
          </cell>
          <cell r="F77">
            <v>15</v>
          </cell>
          <cell r="G77">
            <v>17</v>
          </cell>
          <cell r="H77">
            <v>15</v>
          </cell>
          <cell r="I77">
            <v>15</v>
          </cell>
          <cell r="J77">
            <v>15</v>
          </cell>
          <cell r="K77">
            <v>15</v>
          </cell>
          <cell r="L77">
            <v>19</v>
          </cell>
          <cell r="M77">
            <v>10</v>
          </cell>
          <cell r="N77">
            <v>14</v>
          </cell>
          <cell r="O77">
            <v>8</v>
          </cell>
          <cell r="P77">
            <v>9</v>
          </cell>
        </row>
        <row r="78">
          <cell r="B78" t="str">
            <v>N.00729630</v>
          </cell>
          <cell r="C78" t="str">
            <v>150509-5085</v>
          </cell>
          <cell r="D78" t="str">
            <v>Speck GemShell® iPhone 15 Plus</v>
          </cell>
          <cell r="E78">
            <v>1</v>
          </cell>
          <cell r="F78">
            <v>2</v>
          </cell>
          <cell r="G78">
            <v>3</v>
          </cell>
          <cell r="I78">
            <v>5</v>
          </cell>
          <cell r="K78">
            <v>2</v>
          </cell>
          <cell r="M78">
            <v>1</v>
          </cell>
          <cell r="N78">
            <v>4</v>
          </cell>
          <cell r="O78">
            <v>1</v>
          </cell>
        </row>
        <row r="79">
          <cell r="B79" t="str">
            <v>N.00729660</v>
          </cell>
          <cell r="C79" t="str">
            <v>150423-1041</v>
          </cell>
          <cell r="D79" t="str">
            <v>Speck Wallet for MagSafe® Black iPhone 15 Wallet</v>
          </cell>
          <cell r="E79">
            <v>48</v>
          </cell>
          <cell r="F79">
            <v>47</v>
          </cell>
          <cell r="G79">
            <v>53</v>
          </cell>
          <cell r="H79">
            <v>54</v>
          </cell>
          <cell r="I79">
            <v>84</v>
          </cell>
          <cell r="J79">
            <v>56</v>
          </cell>
          <cell r="K79">
            <v>41</v>
          </cell>
          <cell r="L79">
            <v>39</v>
          </cell>
          <cell r="M79">
            <v>44</v>
          </cell>
          <cell r="N79">
            <v>44</v>
          </cell>
          <cell r="O79">
            <v>37</v>
          </cell>
          <cell r="P79">
            <v>24</v>
          </cell>
        </row>
        <row r="80">
          <cell r="B80" t="str">
            <v>N.00729690</v>
          </cell>
          <cell r="C80" t="str">
            <v>136495-5085</v>
          </cell>
          <cell r="D80" t="str">
            <v>Speck iPhone  11 New Clear Grip (Clear/Clear)</v>
          </cell>
          <cell r="E80">
            <v>15</v>
          </cell>
          <cell r="F80">
            <v>402</v>
          </cell>
          <cell r="G80">
            <v>1</v>
          </cell>
        </row>
        <row r="81">
          <cell r="B81" t="str">
            <v>N.00729720</v>
          </cell>
          <cell r="C81" t="str">
            <v>QC-LIQUIDG</v>
          </cell>
          <cell r="D81" t="str">
            <v>Quikcell Ultra LIQUID GLASS Screen Protector</v>
          </cell>
          <cell r="E81">
            <v>1677</v>
          </cell>
          <cell r="F81">
            <v>1518</v>
          </cell>
          <cell r="G81">
            <v>1702</v>
          </cell>
          <cell r="H81">
            <v>1678</v>
          </cell>
          <cell r="I81">
            <v>2557</v>
          </cell>
          <cell r="J81">
            <v>1879</v>
          </cell>
          <cell r="K81">
            <v>1636</v>
          </cell>
          <cell r="L81">
            <v>1520</v>
          </cell>
          <cell r="M81">
            <v>1804</v>
          </cell>
          <cell r="N81">
            <v>1741</v>
          </cell>
          <cell r="O81">
            <v>1822</v>
          </cell>
          <cell r="P81">
            <v>1834</v>
          </cell>
        </row>
        <row r="82">
          <cell r="B82" t="str">
            <v>N.00729750</v>
          </cell>
          <cell r="C82" t="str">
            <v>GQC2017</v>
          </cell>
          <cell r="D82" t="str">
            <v>Quikcell Apple iPhone XR/iPhone 11 TEMPERED GLASS Screen Protection - Clear</v>
          </cell>
          <cell r="E82">
            <v>15</v>
          </cell>
          <cell r="F82">
            <v>2213</v>
          </cell>
          <cell r="G82">
            <v>1</v>
          </cell>
          <cell r="H82">
            <v>1</v>
          </cell>
          <cell r="L82">
            <v>20</v>
          </cell>
          <cell r="M82">
            <v>1</v>
          </cell>
        </row>
        <row r="83">
          <cell r="B83" t="str">
            <v>N.00729780</v>
          </cell>
          <cell r="C83" t="str">
            <v>GQC2010</v>
          </cell>
          <cell r="D83" t="str">
            <v>Quikcell Apple iPhone 12/12 Pro TEMPERED GLASS Screen Protector</v>
          </cell>
          <cell r="E83">
            <v>0</v>
          </cell>
          <cell r="F83">
            <v>0</v>
          </cell>
          <cell r="G83">
            <v>0</v>
          </cell>
        </row>
        <row r="84">
          <cell r="B84" t="str">
            <v>N.00729810</v>
          </cell>
          <cell r="C84" t="str">
            <v>GQC2134</v>
          </cell>
          <cell r="D84" t="str">
            <v>Quikcell Apple iPhone 14 TEMPERED GLASS Screen Protector</v>
          </cell>
          <cell r="E84">
            <v>13</v>
          </cell>
          <cell r="F84">
            <v>16</v>
          </cell>
          <cell r="G84">
            <v>0</v>
          </cell>
        </row>
        <row r="85">
          <cell r="B85" t="str">
            <v>N.00729840</v>
          </cell>
          <cell r="C85" t="str">
            <v>GQC2137</v>
          </cell>
          <cell r="D85" t="str">
            <v>Quikcell Tempered Glass Screen Protector for iPhone 14 Pro Max</v>
          </cell>
          <cell r="E85">
            <v>15</v>
          </cell>
          <cell r="F85">
            <v>471</v>
          </cell>
          <cell r="G85">
            <v>6</v>
          </cell>
        </row>
        <row r="86">
          <cell r="B86" t="str">
            <v>N.00729870</v>
          </cell>
          <cell r="C86" t="str">
            <v>GQC2135</v>
          </cell>
          <cell r="D86" t="str">
            <v>Quikcell Tempered Glass Screen Protector for iPhone 14 Pro</v>
          </cell>
          <cell r="E86">
            <v>14</v>
          </cell>
          <cell r="F86">
            <v>88</v>
          </cell>
          <cell r="G86">
            <v>1</v>
          </cell>
        </row>
        <row r="87">
          <cell r="B87" t="str">
            <v>N.00729900</v>
          </cell>
          <cell r="C87" t="str">
            <v>GQC2182-M</v>
          </cell>
          <cell r="D87" t="str">
            <v>Quikcell Tempered Glass Screen Protector iPhone 15</v>
          </cell>
          <cell r="E87">
            <v>27</v>
          </cell>
          <cell r="F87">
            <v>32</v>
          </cell>
          <cell r="G87">
            <v>26</v>
          </cell>
          <cell r="H87">
            <v>33</v>
          </cell>
          <cell r="I87">
            <v>40</v>
          </cell>
          <cell r="J87">
            <v>30</v>
          </cell>
          <cell r="K87">
            <v>27</v>
          </cell>
          <cell r="L87">
            <v>31</v>
          </cell>
          <cell r="M87">
            <v>30</v>
          </cell>
          <cell r="N87">
            <v>27</v>
          </cell>
          <cell r="O87">
            <v>21</v>
          </cell>
          <cell r="P87">
            <v>30</v>
          </cell>
        </row>
        <row r="88">
          <cell r="B88" t="str">
            <v>N.00729930</v>
          </cell>
          <cell r="C88" t="str">
            <v>GQC2184-M</v>
          </cell>
          <cell r="D88" t="str">
            <v>Quikcell Tempered Glass Screen Protector iPhone 15 Plus</v>
          </cell>
          <cell r="E88">
            <v>0</v>
          </cell>
          <cell r="F88">
            <v>0</v>
          </cell>
          <cell r="G88">
            <v>0</v>
          </cell>
          <cell r="N88">
            <v>8</v>
          </cell>
        </row>
        <row r="89">
          <cell r="B89" t="str">
            <v>N.00729960</v>
          </cell>
          <cell r="C89" t="str">
            <v>150596-1212</v>
          </cell>
          <cell r="D89" t="str">
            <v>Speck Tempered Glass iPhone15 Pro</v>
          </cell>
          <cell r="E89">
            <v>19</v>
          </cell>
          <cell r="F89">
            <v>18</v>
          </cell>
          <cell r="G89">
            <v>17</v>
          </cell>
          <cell r="H89">
            <v>26</v>
          </cell>
          <cell r="I89">
            <v>31</v>
          </cell>
          <cell r="J89">
            <v>17</v>
          </cell>
          <cell r="K89">
            <v>12</v>
          </cell>
          <cell r="L89">
            <v>7</v>
          </cell>
          <cell r="M89">
            <v>22</v>
          </cell>
          <cell r="N89">
            <v>15</v>
          </cell>
          <cell r="O89">
            <v>17</v>
          </cell>
          <cell r="P89">
            <v>6</v>
          </cell>
        </row>
        <row r="90">
          <cell r="B90" t="str">
            <v>N.00729990</v>
          </cell>
          <cell r="C90" t="str">
            <v>150598-1212</v>
          </cell>
          <cell r="D90" t="str">
            <v>Speck Tempered Glass iPhone15 Pro Max</v>
          </cell>
          <cell r="E90">
            <v>27</v>
          </cell>
          <cell r="F90">
            <v>21</v>
          </cell>
          <cell r="G90">
            <v>20</v>
          </cell>
          <cell r="H90">
            <v>22</v>
          </cell>
          <cell r="I90">
            <v>24</v>
          </cell>
          <cell r="J90">
            <v>27</v>
          </cell>
          <cell r="K90">
            <v>20</v>
          </cell>
          <cell r="L90">
            <v>13</v>
          </cell>
          <cell r="M90">
            <v>11</v>
          </cell>
          <cell r="N90">
            <v>20</v>
          </cell>
          <cell r="O90">
            <v>11</v>
          </cell>
          <cell r="P90">
            <v>8</v>
          </cell>
        </row>
        <row r="91">
          <cell r="B91" t="str">
            <v>N.00730260</v>
          </cell>
          <cell r="C91" t="str">
            <v>QCPD35W</v>
          </cell>
          <cell r="D91" t="str">
            <v>Quikcell 35W PD A+C Dual Ports Wall Charger</v>
          </cell>
          <cell r="E91">
            <v>2075</v>
          </cell>
          <cell r="F91">
            <v>2198</v>
          </cell>
          <cell r="G91">
            <v>2694</v>
          </cell>
          <cell r="H91">
            <v>2989</v>
          </cell>
          <cell r="I91">
            <v>3894</v>
          </cell>
          <cell r="J91">
            <v>2669</v>
          </cell>
          <cell r="K91">
            <v>2475</v>
          </cell>
          <cell r="L91">
            <v>2153</v>
          </cell>
          <cell r="M91">
            <v>2935</v>
          </cell>
          <cell r="N91">
            <v>2773</v>
          </cell>
          <cell r="O91">
            <v>3077</v>
          </cell>
          <cell r="P91">
            <v>3957</v>
          </cell>
        </row>
        <row r="92">
          <cell r="B92" t="str">
            <v>N.00730290</v>
          </cell>
          <cell r="C92" t="str">
            <v>QCPD25W</v>
          </cell>
          <cell r="D92" t="str">
            <v>Quikcell PD 25W Single USB-C Port Wall Charger</v>
          </cell>
          <cell r="E92">
            <v>4648</v>
          </cell>
          <cell r="F92">
            <v>4062</v>
          </cell>
          <cell r="G92">
            <v>4338</v>
          </cell>
          <cell r="H92">
            <v>3845</v>
          </cell>
          <cell r="I92">
            <v>3597</v>
          </cell>
          <cell r="J92">
            <v>3670</v>
          </cell>
          <cell r="K92">
            <v>3708</v>
          </cell>
          <cell r="L92">
            <v>3788</v>
          </cell>
          <cell r="M92">
            <v>4248</v>
          </cell>
          <cell r="N92">
            <v>4227</v>
          </cell>
          <cell r="O92">
            <v>4898</v>
          </cell>
          <cell r="P92">
            <v>3069</v>
          </cell>
        </row>
        <row r="93">
          <cell r="B93" t="str">
            <v>N.00730320</v>
          </cell>
          <cell r="C93" t="str">
            <v>QCVPA2005</v>
          </cell>
          <cell r="D93" t="str">
            <v>Quikcell 37W DUAL PORT A+C CAR CHARGER - Black</v>
          </cell>
          <cell r="E93">
            <v>299</v>
          </cell>
          <cell r="F93">
            <v>275</v>
          </cell>
          <cell r="G93">
            <v>346</v>
          </cell>
          <cell r="H93">
            <v>349</v>
          </cell>
          <cell r="I93">
            <v>518</v>
          </cell>
          <cell r="J93">
            <v>331</v>
          </cell>
          <cell r="K93">
            <v>288</v>
          </cell>
          <cell r="L93">
            <v>299</v>
          </cell>
          <cell r="M93">
            <v>264</v>
          </cell>
          <cell r="N93">
            <v>280</v>
          </cell>
          <cell r="O93">
            <v>255</v>
          </cell>
          <cell r="P93">
            <v>319</v>
          </cell>
        </row>
        <row r="94">
          <cell r="B94" t="str">
            <v>N.00731490</v>
          </cell>
          <cell r="C94" t="str">
            <v>T21-11037</v>
          </cell>
          <cell r="D94" t="str">
            <v>Tech21 EvoCrystal w/MagSafe for iPhone 16 Pro Max - Pink</v>
          </cell>
          <cell r="N94">
            <v>2</v>
          </cell>
        </row>
        <row r="95">
          <cell r="B95" t="str">
            <v>N.00731520</v>
          </cell>
          <cell r="C95" t="str">
            <v>T21-11034</v>
          </cell>
          <cell r="D95" t="str">
            <v>Tech21 EvoCrystal w/MagSafe for iPhone 16 Pro Max - Black</v>
          </cell>
          <cell r="E95">
            <v>25</v>
          </cell>
          <cell r="F95">
            <v>16</v>
          </cell>
          <cell r="G95">
            <v>8</v>
          </cell>
          <cell r="H95">
            <v>8</v>
          </cell>
          <cell r="I95">
            <v>4</v>
          </cell>
          <cell r="J95">
            <v>3</v>
          </cell>
          <cell r="K95">
            <v>3</v>
          </cell>
          <cell r="L95">
            <v>16</v>
          </cell>
          <cell r="M95">
            <v>7</v>
          </cell>
          <cell r="N95">
            <v>5</v>
          </cell>
          <cell r="O95">
            <v>3</v>
          </cell>
          <cell r="P95">
            <v>2</v>
          </cell>
        </row>
        <row r="96">
          <cell r="B96" t="str">
            <v>N.00731550</v>
          </cell>
          <cell r="C96" t="str">
            <v>T21-10978</v>
          </cell>
          <cell r="D96" t="str">
            <v>Tech21 EvoCrystal w/MagSafe for iPhone 16 Pro  - Pink</v>
          </cell>
          <cell r="E96">
            <v>0</v>
          </cell>
          <cell r="F96">
            <v>0</v>
          </cell>
          <cell r="G96">
            <v>0</v>
          </cell>
          <cell r="N96">
            <v>3</v>
          </cell>
        </row>
        <row r="97">
          <cell r="B97" t="str">
            <v>N.00731580</v>
          </cell>
          <cell r="C97" t="str">
            <v>T21-10975</v>
          </cell>
          <cell r="D97" t="str">
            <v>Tech21 EvoCrystal w/MagSafe for iPhone 16 Pro  - Black</v>
          </cell>
          <cell r="E97">
            <v>11</v>
          </cell>
          <cell r="F97">
            <v>6</v>
          </cell>
          <cell r="G97">
            <v>12</v>
          </cell>
          <cell r="H97">
            <v>6</v>
          </cell>
          <cell r="I97">
            <v>5</v>
          </cell>
          <cell r="J97">
            <v>2</v>
          </cell>
          <cell r="K97">
            <v>16</v>
          </cell>
          <cell r="L97">
            <v>20</v>
          </cell>
          <cell r="M97">
            <v>10</v>
          </cell>
          <cell r="N97">
            <v>10</v>
          </cell>
          <cell r="O97">
            <v>7</v>
          </cell>
          <cell r="P97">
            <v>9</v>
          </cell>
        </row>
        <row r="98">
          <cell r="B98" t="str">
            <v>N.00731610</v>
          </cell>
          <cell r="C98" t="str">
            <v>T21-10857</v>
          </cell>
          <cell r="D98" t="str">
            <v>Tech21 EvoCrystal w/MagSafe for iPhone 16  - Black</v>
          </cell>
          <cell r="E98">
            <v>27</v>
          </cell>
          <cell r="F98">
            <v>18</v>
          </cell>
          <cell r="G98">
            <v>7</v>
          </cell>
          <cell r="H98">
            <v>17</v>
          </cell>
          <cell r="I98">
            <v>7</v>
          </cell>
          <cell r="J98">
            <v>6</v>
          </cell>
          <cell r="K98">
            <v>8</v>
          </cell>
          <cell r="L98">
            <v>28</v>
          </cell>
          <cell r="M98">
            <v>15</v>
          </cell>
          <cell r="N98">
            <v>8</v>
          </cell>
          <cell r="O98">
            <v>9</v>
          </cell>
          <cell r="P98">
            <v>8</v>
          </cell>
        </row>
        <row r="99">
          <cell r="B99" t="str">
            <v>N.00731640</v>
          </cell>
          <cell r="C99" t="str">
            <v>T21-10860</v>
          </cell>
          <cell r="D99" t="str">
            <v>Tech21 EvoCrystal w/MagSafe for iPhone 16 - Pink</v>
          </cell>
          <cell r="E99">
            <v>19</v>
          </cell>
          <cell r="F99">
            <v>8</v>
          </cell>
          <cell r="G99">
            <v>7</v>
          </cell>
          <cell r="H99">
            <v>3</v>
          </cell>
          <cell r="I99">
            <v>5</v>
          </cell>
          <cell r="J99">
            <v>4</v>
          </cell>
          <cell r="K99">
            <v>12</v>
          </cell>
          <cell r="L99">
            <v>28</v>
          </cell>
          <cell r="M99">
            <v>20</v>
          </cell>
          <cell r="N99">
            <v>18</v>
          </cell>
          <cell r="O99">
            <v>9</v>
          </cell>
          <cell r="P99">
            <v>8</v>
          </cell>
        </row>
        <row r="100">
          <cell r="B100" t="str">
            <v>N.00731670</v>
          </cell>
          <cell r="C100" t="str">
            <v>150730-9221</v>
          </cell>
          <cell r="D100" t="str">
            <v>Speck iPhone 16 Pro Max Presidio Lux +Cl Clear/Gold Glitter</v>
          </cell>
          <cell r="E100">
            <v>36</v>
          </cell>
          <cell r="F100">
            <v>45</v>
          </cell>
          <cell r="G100">
            <v>50</v>
          </cell>
          <cell r="H100">
            <v>40</v>
          </cell>
          <cell r="I100">
            <v>28</v>
          </cell>
          <cell r="J100">
            <v>12</v>
          </cell>
          <cell r="K100">
            <v>33</v>
          </cell>
          <cell r="L100">
            <v>50</v>
          </cell>
          <cell r="M100">
            <v>29</v>
          </cell>
          <cell r="N100">
            <v>21</v>
          </cell>
          <cell r="O100">
            <v>3</v>
          </cell>
          <cell r="P100">
            <v>4</v>
          </cell>
        </row>
        <row r="101">
          <cell r="B101" t="str">
            <v>N.00731700</v>
          </cell>
          <cell r="C101" t="str">
            <v>150727-3199</v>
          </cell>
          <cell r="D101" t="str">
            <v>Speck iPhone 16 Pro Max Presidio Perfect Clear +Cl Clear/Clear/Chrome Finish/Serene Silver</v>
          </cell>
          <cell r="E101">
            <v>61</v>
          </cell>
          <cell r="F101">
            <v>57</v>
          </cell>
          <cell r="G101">
            <v>53</v>
          </cell>
          <cell r="H101">
            <v>41</v>
          </cell>
          <cell r="I101">
            <v>94</v>
          </cell>
          <cell r="J101">
            <v>99</v>
          </cell>
          <cell r="K101">
            <v>495</v>
          </cell>
          <cell r="L101">
            <v>1297</v>
          </cell>
          <cell r="M101">
            <v>1487</v>
          </cell>
          <cell r="N101">
            <v>915</v>
          </cell>
          <cell r="O101">
            <v>550</v>
          </cell>
          <cell r="P101">
            <v>299</v>
          </cell>
        </row>
        <row r="102">
          <cell r="B102" t="str">
            <v>N.00731730</v>
          </cell>
          <cell r="C102" t="str">
            <v>150727-3258</v>
          </cell>
          <cell r="D102" t="str">
            <v>Speck iPhone 16 Pro Max Presidio Perfect Clear Clear Frosted Blk</v>
          </cell>
          <cell r="E102">
            <v>57</v>
          </cell>
          <cell r="F102">
            <v>58</v>
          </cell>
          <cell r="G102">
            <v>53</v>
          </cell>
          <cell r="H102">
            <v>36</v>
          </cell>
          <cell r="I102">
            <v>25</v>
          </cell>
          <cell r="J102">
            <v>3</v>
          </cell>
          <cell r="K102">
            <v>26</v>
          </cell>
          <cell r="L102">
            <v>33</v>
          </cell>
          <cell r="M102">
            <v>26</v>
          </cell>
          <cell r="N102">
            <v>30</v>
          </cell>
          <cell r="O102">
            <v>3</v>
          </cell>
          <cell r="P102">
            <v>1</v>
          </cell>
        </row>
        <row r="103">
          <cell r="B103" t="str">
            <v>N.00731760</v>
          </cell>
          <cell r="C103" t="str">
            <v>150706-9221</v>
          </cell>
          <cell r="D103" t="str">
            <v>Speck iPhone 16 Pro Presidio Lux +Cl Clear/Clear /Gold Glitter?</v>
          </cell>
          <cell r="E103">
            <v>22</v>
          </cell>
          <cell r="F103">
            <v>23</v>
          </cell>
          <cell r="G103">
            <v>17</v>
          </cell>
          <cell r="H103">
            <v>14</v>
          </cell>
          <cell r="I103">
            <v>10</v>
          </cell>
          <cell r="J103">
            <v>7</v>
          </cell>
          <cell r="K103">
            <v>19</v>
          </cell>
          <cell r="L103">
            <v>59</v>
          </cell>
          <cell r="M103">
            <v>51</v>
          </cell>
          <cell r="N103">
            <v>48</v>
          </cell>
          <cell r="O103">
            <v>21</v>
          </cell>
          <cell r="P103">
            <v>11</v>
          </cell>
        </row>
        <row r="104">
          <cell r="B104" t="str">
            <v>N.00731790</v>
          </cell>
          <cell r="C104" t="str">
            <v>150703-3199</v>
          </cell>
          <cell r="D104" t="str">
            <v>Speck iPhone 16 Pro Presidio Perfect Clear +Cl Clear/Chrome Fini</v>
          </cell>
          <cell r="E104">
            <v>23</v>
          </cell>
          <cell r="F104">
            <v>28</v>
          </cell>
          <cell r="G104">
            <v>38</v>
          </cell>
          <cell r="H104">
            <v>35</v>
          </cell>
          <cell r="I104">
            <v>35</v>
          </cell>
          <cell r="J104">
            <v>13</v>
          </cell>
          <cell r="K104">
            <v>81</v>
          </cell>
          <cell r="L104">
            <v>375</v>
          </cell>
          <cell r="M104">
            <v>423</v>
          </cell>
          <cell r="N104">
            <v>212</v>
          </cell>
          <cell r="O104">
            <v>134</v>
          </cell>
          <cell r="P104">
            <v>114</v>
          </cell>
        </row>
        <row r="105">
          <cell r="B105" t="str">
            <v>N.00731820</v>
          </cell>
          <cell r="C105" t="str">
            <v>150703-3258</v>
          </cell>
          <cell r="D105" t="str">
            <v>Speck iPhone 16 Pro Presidio Perfect Clear Clear Frosted Black</v>
          </cell>
          <cell r="E105">
            <v>15</v>
          </cell>
          <cell r="F105">
            <v>15</v>
          </cell>
          <cell r="G105">
            <v>7</v>
          </cell>
          <cell r="H105">
            <v>13</v>
          </cell>
          <cell r="I105">
            <v>8</v>
          </cell>
          <cell r="J105">
            <v>3</v>
          </cell>
          <cell r="K105">
            <v>12</v>
          </cell>
          <cell r="L105">
            <v>30</v>
          </cell>
          <cell r="M105">
            <v>30</v>
          </cell>
          <cell r="N105">
            <v>18</v>
          </cell>
          <cell r="O105">
            <v>5</v>
          </cell>
          <cell r="P105">
            <v>4</v>
          </cell>
        </row>
        <row r="106">
          <cell r="B106" t="str">
            <v>N.00731850</v>
          </cell>
          <cell r="C106" t="str">
            <v>150696-5085</v>
          </cell>
          <cell r="D106" t="str">
            <v>Speck iPhone 16 Gemshell Clear/Clear</v>
          </cell>
          <cell r="E106">
            <v>20</v>
          </cell>
          <cell r="F106">
            <v>18</v>
          </cell>
          <cell r="G106">
            <v>14</v>
          </cell>
          <cell r="H106">
            <v>10</v>
          </cell>
          <cell r="I106">
            <v>13</v>
          </cell>
          <cell r="J106">
            <v>7</v>
          </cell>
          <cell r="K106">
            <v>10</v>
          </cell>
          <cell r="L106">
            <v>11</v>
          </cell>
          <cell r="M106">
            <v>7</v>
          </cell>
          <cell r="N106">
            <v>16</v>
          </cell>
          <cell r="O106">
            <v>8</v>
          </cell>
          <cell r="P106">
            <v>2</v>
          </cell>
        </row>
        <row r="107">
          <cell r="B107" t="str">
            <v>N.00731880</v>
          </cell>
          <cell r="C107" t="str">
            <v>150698-9508</v>
          </cell>
          <cell r="D107" t="str">
            <v>Speck iPhone 16 Gemshell Clear/ Platinum Glitter</v>
          </cell>
          <cell r="E107">
            <v>12</v>
          </cell>
          <cell r="F107">
            <v>14</v>
          </cell>
          <cell r="G107">
            <v>8</v>
          </cell>
          <cell r="H107">
            <v>19</v>
          </cell>
          <cell r="I107">
            <v>10</v>
          </cell>
          <cell r="J107">
            <v>5</v>
          </cell>
          <cell r="K107">
            <v>8</v>
          </cell>
          <cell r="L107">
            <v>14</v>
          </cell>
          <cell r="M107">
            <v>6</v>
          </cell>
          <cell r="N107">
            <v>14</v>
          </cell>
          <cell r="O107">
            <v>13</v>
          </cell>
          <cell r="P107">
            <v>8</v>
          </cell>
        </row>
        <row r="108">
          <cell r="B108" t="str">
            <v>N.00731910</v>
          </cell>
          <cell r="C108" t="str">
            <v>NM01696285</v>
          </cell>
          <cell r="D108" t="str">
            <v>Nomad Modern Leather Case - iPhone 16 Pro  Brown</v>
          </cell>
          <cell r="E108">
            <v>7</v>
          </cell>
          <cell r="F108">
            <v>0</v>
          </cell>
          <cell r="G108">
            <v>3</v>
          </cell>
          <cell r="H108">
            <v>1</v>
          </cell>
          <cell r="J108">
            <v>1</v>
          </cell>
          <cell r="K108">
            <v>3</v>
          </cell>
          <cell r="L108">
            <v>3</v>
          </cell>
          <cell r="M108">
            <v>2</v>
          </cell>
          <cell r="N108">
            <v>2</v>
          </cell>
          <cell r="O108">
            <v>3</v>
          </cell>
          <cell r="P108">
            <v>2</v>
          </cell>
        </row>
        <row r="109">
          <cell r="B109" t="str">
            <v>N.00731940</v>
          </cell>
          <cell r="C109" t="str">
            <v>NM01697985</v>
          </cell>
          <cell r="D109" t="str">
            <v>Nomad Modern Leather Case - iPhone 16 Pro  Black</v>
          </cell>
          <cell r="E109">
            <v>5</v>
          </cell>
          <cell r="F109">
            <v>6</v>
          </cell>
          <cell r="G109">
            <v>5</v>
          </cell>
          <cell r="H109">
            <v>2</v>
          </cell>
          <cell r="I109">
            <v>3</v>
          </cell>
          <cell r="J109">
            <v>1</v>
          </cell>
          <cell r="K109">
            <v>3</v>
          </cell>
          <cell r="L109">
            <v>1</v>
          </cell>
          <cell r="M109">
            <v>1</v>
          </cell>
          <cell r="N109">
            <v>2</v>
          </cell>
          <cell r="O109">
            <v>3</v>
          </cell>
          <cell r="P109">
            <v>1</v>
          </cell>
        </row>
        <row r="110">
          <cell r="B110" t="str">
            <v>N.00731970</v>
          </cell>
          <cell r="C110" t="str">
            <v>NM01382485</v>
          </cell>
          <cell r="D110" t="str">
            <v>Nomad Rugged Case - iPhone 16 Pro | Atlantic Blue</v>
          </cell>
          <cell r="E110">
            <v>0</v>
          </cell>
          <cell r="F110">
            <v>2</v>
          </cell>
          <cell r="G110">
            <v>2</v>
          </cell>
          <cell r="I110">
            <v>2</v>
          </cell>
          <cell r="J110">
            <v>1</v>
          </cell>
          <cell r="K110">
            <v>1</v>
          </cell>
          <cell r="L110">
            <v>2</v>
          </cell>
          <cell r="N110">
            <v>1</v>
          </cell>
        </row>
        <row r="111">
          <cell r="B111" t="str">
            <v>N.00732000</v>
          </cell>
          <cell r="C111" t="str">
            <v>NM01384885</v>
          </cell>
          <cell r="D111" t="str">
            <v>Nomad Rugged Case - iPhone 16 Pro | Desert</v>
          </cell>
          <cell r="E111">
            <v>3</v>
          </cell>
          <cell r="F111">
            <v>7</v>
          </cell>
          <cell r="G111">
            <v>1</v>
          </cell>
          <cell r="H111">
            <v>1</v>
          </cell>
          <cell r="I111">
            <v>1</v>
          </cell>
          <cell r="M111">
            <v>2</v>
          </cell>
          <cell r="N111">
            <v>3</v>
          </cell>
        </row>
        <row r="112">
          <cell r="B112" t="str">
            <v>N.00732030</v>
          </cell>
          <cell r="C112" t="str">
            <v>NM01692485</v>
          </cell>
          <cell r="D112" t="str">
            <v>Nomad Modern Leather Case - iPhone 16 Pro Max | Brown | Nomad Leather</v>
          </cell>
          <cell r="E112">
            <v>7</v>
          </cell>
          <cell r="F112">
            <v>8</v>
          </cell>
          <cell r="G112">
            <v>3</v>
          </cell>
          <cell r="H112">
            <v>3</v>
          </cell>
          <cell r="I112">
            <v>1</v>
          </cell>
          <cell r="J112">
            <v>1</v>
          </cell>
          <cell r="L112">
            <v>3</v>
          </cell>
          <cell r="M112">
            <v>2</v>
          </cell>
          <cell r="P112">
            <v>1</v>
          </cell>
        </row>
        <row r="113">
          <cell r="B113" t="str">
            <v>N.00732060</v>
          </cell>
          <cell r="C113" t="str">
            <v>NM01693185</v>
          </cell>
          <cell r="D113" t="str">
            <v xml:space="preserve">Nomad Modern Leather Case - iPhone 16 Pro Max  Black </v>
          </cell>
          <cell r="E113">
            <v>6</v>
          </cell>
          <cell r="F113">
            <v>7</v>
          </cell>
          <cell r="G113">
            <v>11</v>
          </cell>
          <cell r="H113">
            <v>1</v>
          </cell>
          <cell r="I113">
            <v>2</v>
          </cell>
          <cell r="J113">
            <v>2</v>
          </cell>
          <cell r="K113">
            <v>1</v>
          </cell>
          <cell r="L113">
            <v>2</v>
          </cell>
          <cell r="M113">
            <v>1</v>
          </cell>
          <cell r="N113">
            <v>2</v>
          </cell>
          <cell r="O113">
            <v>1</v>
          </cell>
        </row>
        <row r="114">
          <cell r="B114" t="str">
            <v>N.00732090</v>
          </cell>
          <cell r="C114" t="str">
            <v>NM01379485</v>
          </cell>
          <cell r="D114" t="str">
            <v>Nomad Rugged Case - iPhone 16 Pro Max | Atlantic Blue</v>
          </cell>
          <cell r="E114">
            <v>5</v>
          </cell>
          <cell r="F114">
            <v>5</v>
          </cell>
          <cell r="G114">
            <v>6</v>
          </cell>
          <cell r="H114">
            <v>1</v>
          </cell>
          <cell r="I114">
            <v>3</v>
          </cell>
          <cell r="K114">
            <v>2</v>
          </cell>
          <cell r="L114">
            <v>3</v>
          </cell>
        </row>
        <row r="115">
          <cell r="B115" t="str">
            <v>N.00732120</v>
          </cell>
          <cell r="C115" t="str">
            <v>NM01381785</v>
          </cell>
          <cell r="D115" t="str">
            <v>Nomad Rugged Case - iPhone 16 Pro Max | Desert</v>
          </cell>
          <cell r="E115">
            <v>5</v>
          </cell>
          <cell r="F115">
            <v>7</v>
          </cell>
          <cell r="G115">
            <v>2</v>
          </cell>
          <cell r="H115">
            <v>3</v>
          </cell>
          <cell r="J115">
            <v>3</v>
          </cell>
          <cell r="K115">
            <v>2</v>
          </cell>
          <cell r="N115">
            <v>1</v>
          </cell>
          <cell r="O115">
            <v>2</v>
          </cell>
        </row>
        <row r="116">
          <cell r="B116" t="str">
            <v>N.00732150</v>
          </cell>
          <cell r="C116" t="str">
            <v>GQC2205-M</v>
          </cell>
          <cell r="D116" t="str">
            <v>Quikcell Tempered Glass Screen Protector for iPhone 16</v>
          </cell>
          <cell r="E116">
            <v>28</v>
          </cell>
          <cell r="F116">
            <v>20</v>
          </cell>
          <cell r="G116">
            <v>17</v>
          </cell>
          <cell r="H116">
            <v>10</v>
          </cell>
          <cell r="I116">
            <v>5</v>
          </cell>
          <cell r="J116">
            <v>5</v>
          </cell>
          <cell r="K116">
            <v>6</v>
          </cell>
          <cell r="L116">
            <v>7</v>
          </cell>
          <cell r="M116">
            <v>7</v>
          </cell>
          <cell r="N116">
            <v>7</v>
          </cell>
          <cell r="O116">
            <v>3</v>
          </cell>
          <cell r="P116">
            <v>6</v>
          </cell>
        </row>
        <row r="117">
          <cell r="B117" t="str">
            <v>N.00732180</v>
          </cell>
          <cell r="C117" t="str">
            <v>GQC2206-M</v>
          </cell>
          <cell r="D117" t="str">
            <v>Quikcell Tempered Glass Screen Protector for iPhone 16 Pro</v>
          </cell>
          <cell r="E117">
            <v>31</v>
          </cell>
          <cell r="F117">
            <v>19</v>
          </cell>
          <cell r="G117">
            <v>17</v>
          </cell>
          <cell r="H117">
            <v>13</v>
          </cell>
          <cell r="I117">
            <v>14</v>
          </cell>
          <cell r="J117">
            <v>5</v>
          </cell>
          <cell r="K117">
            <v>5</v>
          </cell>
          <cell r="L117">
            <v>7</v>
          </cell>
          <cell r="M117">
            <v>6</v>
          </cell>
          <cell r="N117">
            <v>3</v>
          </cell>
          <cell r="P117">
            <v>2</v>
          </cell>
        </row>
        <row r="118">
          <cell r="B118" t="str">
            <v>N.00732210</v>
          </cell>
          <cell r="C118" t="str">
            <v>GQC2208-M</v>
          </cell>
          <cell r="D118" t="str">
            <v>Quikcell Tempered Glass Screen Protector for iPhone 16 Pro Max</v>
          </cell>
          <cell r="E118">
            <v>64</v>
          </cell>
          <cell r="F118">
            <v>75</v>
          </cell>
          <cell r="G118">
            <v>70</v>
          </cell>
          <cell r="H118">
            <v>38</v>
          </cell>
          <cell r="I118">
            <v>30</v>
          </cell>
          <cell r="J118">
            <v>8</v>
          </cell>
          <cell r="K118">
            <v>8</v>
          </cell>
          <cell r="L118">
            <v>17</v>
          </cell>
          <cell r="M118">
            <v>19</v>
          </cell>
          <cell r="N118">
            <v>10</v>
          </cell>
          <cell r="O118">
            <v>5</v>
          </cell>
          <cell r="P118">
            <v>6</v>
          </cell>
        </row>
        <row r="119">
          <cell r="B119" t="str">
            <v>N.00732660</v>
          </cell>
          <cell r="C119" t="str">
            <v>QCPD25W-WT</v>
          </cell>
          <cell r="D119" t="str">
            <v>Quikcell PD 25W Single USB-C Port Wall Charger White</v>
          </cell>
          <cell r="O119">
            <v>2043</v>
          </cell>
          <cell r="P119">
            <v>7043</v>
          </cell>
        </row>
        <row r="120">
          <cell r="B120" t="str">
            <v>N.00732690</v>
          </cell>
          <cell r="C120" t="str">
            <v>QCPD35W-WT</v>
          </cell>
          <cell r="D120" t="str">
            <v>Quikcell 35W PD A+C Dual Ports Wall Charger White</v>
          </cell>
        </row>
        <row r="121">
          <cell r="B121" t="str">
            <v>N.00733500</v>
          </cell>
          <cell r="C121" t="str">
            <v>150691-3199</v>
          </cell>
          <cell r="D121" t="str">
            <v>Speck iPhone 16 Presidio Perfect Clear +Cl Clear/Chrome Fini</v>
          </cell>
          <cell r="I121">
            <v>262</v>
          </cell>
          <cell r="J121">
            <v>245</v>
          </cell>
          <cell r="K121">
            <v>187</v>
          </cell>
          <cell r="L121">
            <v>37</v>
          </cell>
          <cell r="M121">
            <v>8</v>
          </cell>
          <cell r="N121">
            <v>5</v>
          </cell>
          <cell r="O121">
            <v>3</v>
          </cell>
        </row>
        <row r="122">
          <cell r="B122" t="str">
            <v>N.00733530</v>
          </cell>
          <cell r="C122" t="str">
            <v>150703-3199</v>
          </cell>
          <cell r="D122" t="str">
            <v>Speck iPhone 16 Pro Presidio Perfect Clear +Cl Clear/Chrome Fini</v>
          </cell>
          <cell r="I122">
            <v>230</v>
          </cell>
          <cell r="J122">
            <v>202</v>
          </cell>
          <cell r="K122">
            <v>173</v>
          </cell>
          <cell r="L122">
            <v>39</v>
          </cell>
          <cell r="M122">
            <v>11</v>
          </cell>
          <cell r="N122">
            <v>4</v>
          </cell>
          <cell r="O122">
            <v>1</v>
          </cell>
          <cell r="P122">
            <v>2</v>
          </cell>
        </row>
        <row r="123">
          <cell r="B123" t="str">
            <v>N.00733560</v>
          </cell>
          <cell r="C123" t="str">
            <v>150727-3199</v>
          </cell>
          <cell r="D123" t="str">
            <v>Speck iPhone 16 Pro Max Presidio Perfect Clear +Cl Clear/Clear/Chrome Finish/Serene Silver</v>
          </cell>
          <cell r="I123">
            <v>878</v>
          </cell>
          <cell r="J123">
            <v>899</v>
          </cell>
          <cell r="K123">
            <v>700</v>
          </cell>
          <cell r="L123">
            <v>108</v>
          </cell>
          <cell r="M123">
            <v>37</v>
          </cell>
          <cell r="N123">
            <v>13</v>
          </cell>
          <cell r="O123">
            <v>9</v>
          </cell>
          <cell r="P123">
            <v>2</v>
          </cell>
        </row>
        <row r="124">
          <cell r="B124" t="str">
            <v>N.00733590</v>
          </cell>
          <cell r="C124" t="str">
            <v>150691-3199</v>
          </cell>
          <cell r="D124" t="str">
            <v>Speck iPhone 16 Presidio Perfect Clear +Cl Clear/Chrome Fini</v>
          </cell>
          <cell r="H124">
            <v>0</v>
          </cell>
          <cell r="I124">
            <v>31</v>
          </cell>
          <cell r="J124">
            <v>22</v>
          </cell>
          <cell r="K124">
            <v>126</v>
          </cell>
          <cell r="L124">
            <v>444</v>
          </cell>
          <cell r="M124">
            <v>505</v>
          </cell>
          <cell r="N124">
            <v>294</v>
          </cell>
          <cell r="O124">
            <v>288</v>
          </cell>
          <cell r="P124">
            <v>242</v>
          </cell>
        </row>
        <row r="125">
          <cell r="B125" t="str">
            <v>N.00733980</v>
          </cell>
          <cell r="C125" t="str">
            <v>150960-9221</v>
          </cell>
          <cell r="D125" t="str">
            <v>Speck iPhone 17 Presidio Lux +Ms Glitter/Gold Metallic</v>
          </cell>
          <cell r="M125">
            <v>0</v>
          </cell>
          <cell r="N125">
            <v>2</v>
          </cell>
          <cell r="O125">
            <v>0</v>
          </cell>
        </row>
        <row r="126">
          <cell r="B126" t="str">
            <v>N.00734040</v>
          </cell>
          <cell r="C126" t="str">
            <v>150978-9221</v>
          </cell>
          <cell r="D126" t="str">
            <v>Speck Presidio Lux iPhone 17 Pro Glitter/Gold</v>
          </cell>
          <cell r="M126">
            <v>0</v>
          </cell>
          <cell r="O126">
            <v>0</v>
          </cell>
        </row>
        <row r="127">
          <cell r="B127" t="str">
            <v>N.00734070</v>
          </cell>
          <cell r="C127" t="str">
            <v>150987-9221</v>
          </cell>
          <cell r="D127" t="str">
            <v>Speck Presidio Lux iPhone 17 Pro Max Glitter/Gold</v>
          </cell>
          <cell r="M127">
            <v>0</v>
          </cell>
          <cell r="N127">
            <v>8</v>
          </cell>
          <cell r="O127">
            <v>0</v>
          </cell>
        </row>
        <row r="128">
          <cell r="B128" t="str">
            <v>N.00734100</v>
          </cell>
          <cell r="C128" t="str">
            <v>150954-3240</v>
          </cell>
          <cell r="D128" t="str">
            <v>Speck Presidio Perfect-Clear + MS iPhone 17 Clear</v>
          </cell>
          <cell r="M128">
            <v>60</v>
          </cell>
          <cell r="N128">
            <v>24</v>
          </cell>
          <cell r="O128">
            <v>30</v>
          </cell>
          <cell r="P128">
            <v>28</v>
          </cell>
        </row>
        <row r="129">
          <cell r="B129" t="str">
            <v>N.00734130</v>
          </cell>
          <cell r="C129" t="str">
            <v>150963-3240</v>
          </cell>
          <cell r="D129" t="str">
            <v>Speck Presidio Perfect-Clear  iPhone 17 iPhone 17 Air Clear</v>
          </cell>
        </row>
        <row r="130">
          <cell r="B130" t="str">
            <v>N.00734160</v>
          </cell>
          <cell r="C130" t="str">
            <v>150972-3240</v>
          </cell>
          <cell r="D130" t="str">
            <v>Speck Presidio Perfect-Clear  iPhone 17 Pro Clear</v>
          </cell>
          <cell r="M130">
            <v>227</v>
          </cell>
          <cell r="N130">
            <v>134</v>
          </cell>
          <cell r="O130">
            <v>405</v>
          </cell>
          <cell r="P130">
            <v>518</v>
          </cell>
        </row>
        <row r="131">
          <cell r="B131" t="str">
            <v>N.00734190</v>
          </cell>
          <cell r="C131" t="str">
            <v>150981-3240</v>
          </cell>
          <cell r="D131" t="str">
            <v>Speck Presidio Perfect-Clear  iPhone 17 Pro Max Clear</v>
          </cell>
          <cell r="M131">
            <v>393</v>
          </cell>
          <cell r="N131">
            <v>412</v>
          </cell>
          <cell r="O131">
            <v>1137</v>
          </cell>
          <cell r="P131">
            <v>1786</v>
          </cell>
        </row>
        <row r="132">
          <cell r="B132" t="str">
            <v>N.00734190</v>
          </cell>
          <cell r="C132" t="str">
            <v>150984-D143</v>
          </cell>
          <cell r="D132" t="str">
            <v>Speck Presidio2 + MS iPhone 17 Pro Max Black/Slate Grey/White</v>
          </cell>
        </row>
        <row r="133">
          <cell r="B133" t="str">
            <v>N.00734190</v>
          </cell>
          <cell r="C133" t="str">
            <v>150986-D143</v>
          </cell>
          <cell r="D133" t="str">
            <v>Speck Presidio2 Grip iPhone 17 Pro Max Black</v>
          </cell>
        </row>
        <row r="134">
          <cell r="B134" t="str">
            <v>N.00734190</v>
          </cell>
          <cell r="C134" t="str">
            <v>150987-9221</v>
          </cell>
          <cell r="D134" t="str">
            <v>Speck Presidio Lux iPhone 17 Pro Max Glitter/Gold</v>
          </cell>
        </row>
        <row r="135">
          <cell r="B135" t="str">
            <v>N.00734190</v>
          </cell>
          <cell r="C135" t="str">
            <v>T21-11334</v>
          </cell>
          <cell r="D135" t="str">
            <v>Tech21 EvoClear +MS  iPhone 17 Pro Max Clear</v>
          </cell>
        </row>
        <row r="136">
          <cell r="B136" t="str">
            <v>N.00734190</v>
          </cell>
          <cell r="C136" t="str">
            <v>150983-3199</v>
          </cell>
          <cell r="D136" t="str">
            <v>Speck Presidio Perfect-Clear  iPhone 17 Pro Max Clear</v>
          </cell>
        </row>
        <row r="137">
          <cell r="B137" t="str">
            <v>N.00734220</v>
          </cell>
          <cell r="C137" t="str">
            <v>150958-D143</v>
          </cell>
          <cell r="D137" t="str">
            <v>Speck Presidio2 Grip + MS iPhone 17 Black</v>
          </cell>
          <cell r="O137">
            <v>0</v>
          </cell>
        </row>
        <row r="138">
          <cell r="B138" t="str">
            <v>N.00734250</v>
          </cell>
          <cell r="C138" t="str">
            <v>150967-D143</v>
          </cell>
          <cell r="D138" t="str">
            <v>Speck Presidio2 Grip + MS iPhone 17 iPhone 17 Air Black</v>
          </cell>
          <cell r="M138">
            <v>0</v>
          </cell>
        </row>
        <row r="139">
          <cell r="B139" t="str">
            <v>N.00734280</v>
          </cell>
          <cell r="C139" t="str">
            <v>150976-D143</v>
          </cell>
          <cell r="D139" t="str">
            <v>Speck Presidio2 Grip + MS iPhone 17 Pro Black</v>
          </cell>
          <cell r="M139">
            <v>0</v>
          </cell>
          <cell r="O139">
            <v>0</v>
          </cell>
        </row>
        <row r="140">
          <cell r="B140" t="str">
            <v>N.00734310</v>
          </cell>
          <cell r="C140" t="str">
            <v>150985-D143</v>
          </cell>
          <cell r="D140" t="str">
            <v>Speck Presidio2 Grip + MS iPhone 17 Pro Max Black</v>
          </cell>
          <cell r="M140">
            <v>0</v>
          </cell>
          <cell r="N140">
            <v>1</v>
          </cell>
          <cell r="O140">
            <v>5</v>
          </cell>
          <cell r="P140">
            <v>0</v>
          </cell>
        </row>
        <row r="141">
          <cell r="B141" t="str">
            <v>NM01186885</v>
          </cell>
          <cell r="C141" t="str">
            <v>NM01186885</v>
          </cell>
          <cell r="D141" t="str">
            <v>Nomad AC Adapter - 35W | Slim | Carbide</v>
          </cell>
        </row>
        <row r="142">
          <cell r="B142" t="str">
            <v>N.00735440</v>
          </cell>
          <cell r="C142" t="str">
            <v>QCC3FT-WHT</v>
          </cell>
          <cell r="D142" t="str">
            <v>Quikcell CHARGE &amp; SYNC CABLE USB-C to USB-C - 3FT - White </v>
          </cell>
        </row>
        <row r="143">
          <cell r="B143" t="str">
            <v>N.00735470</v>
          </cell>
          <cell r="C143" t="str">
            <v>QCC6FT-WHT</v>
          </cell>
          <cell r="D143" t="str">
            <v>Quikcell CHARGE &amp; SYNC CABLE USB-C to USB-C - 6FT - White </v>
          </cell>
        </row>
        <row r="144">
          <cell r="B144">
            <v>228969</v>
          </cell>
          <cell r="C144" t="str">
            <v>150697-5085</v>
          </cell>
          <cell r="D144" t="str">
            <v>Speck iPhone 16 Gemshell Grip +Ms Clear/Clear</v>
          </cell>
        </row>
        <row r="145">
          <cell r="B145">
            <v>228977</v>
          </cell>
          <cell r="C145" t="str">
            <v>150983-3199</v>
          </cell>
          <cell r="D145" t="str">
            <v>Speck Presidio Perfect-Clear Grip + Cl Clear/Clear/Silver Iphone 17 Pro Max</v>
          </cell>
        </row>
        <row r="146">
          <cell r="B146">
            <v>228994</v>
          </cell>
          <cell r="C146" t="str">
            <v>150986-D143</v>
          </cell>
          <cell r="D146" t="str">
            <v>Speck Presidio2 Grip iPhone 17 Pro Max Black</v>
          </cell>
        </row>
        <row r="147">
          <cell r="B147">
            <v>229044</v>
          </cell>
          <cell r="C147" t="str">
            <v>150443-3199</v>
          </cell>
          <cell r="D147" t="str">
            <v>Speck Presidio® Perfect-Clear Grip Magsafe® Clicklock™ Clear/Clear/Chrome iPhone 15</v>
          </cell>
        </row>
        <row r="148">
          <cell r="B148">
            <v>840168501038</v>
          </cell>
          <cell r="C148" t="str">
            <v>140546-1050</v>
          </cell>
          <cell r="D148" t="str">
            <v>Speck Balance Folio with Microban for iPad Pro 12.9" 4/M1 - Black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>
            <v>840168501045</v>
          </cell>
          <cell r="C149" t="str">
            <v>140546-5999</v>
          </cell>
          <cell r="D149" t="str">
            <v>Speck Balance Folio with Microban for iPad Pro 12.9" 4/M1 - Stormy Grey/Charcoal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B150">
            <v>840168501106</v>
          </cell>
          <cell r="C150" t="str">
            <v>140548-1050</v>
          </cell>
          <cell r="D150" t="str">
            <v>Speck Balance Folio Case with Microban for iPad Pro 11" M1/Air 10.9" - Black</v>
          </cell>
          <cell r="E150">
            <v>132</v>
          </cell>
          <cell r="F150">
            <v>51</v>
          </cell>
          <cell r="G150">
            <v>58</v>
          </cell>
          <cell r="H150">
            <v>51</v>
          </cell>
          <cell r="I150">
            <v>55</v>
          </cell>
          <cell r="J150">
            <v>53</v>
          </cell>
          <cell r="K150">
            <v>60</v>
          </cell>
          <cell r="L150">
            <v>105</v>
          </cell>
          <cell r="M150">
            <v>46</v>
          </cell>
          <cell r="N150">
            <v>26</v>
          </cell>
          <cell r="O150">
            <v>79</v>
          </cell>
          <cell r="P150">
            <v>88</v>
          </cell>
        </row>
        <row r="151">
          <cell r="B151">
            <v>840168501328</v>
          </cell>
          <cell r="C151" t="str">
            <v>140548-9322</v>
          </cell>
          <cell r="D151" t="str">
            <v>Speck Balance Folio iPad Pro 11/Air 2020 Arcadia Navy/Moody Grey</v>
          </cell>
          <cell r="E151">
            <v>91</v>
          </cell>
          <cell r="F151">
            <v>16</v>
          </cell>
          <cell r="G151">
            <v>28</v>
          </cell>
          <cell r="H151">
            <v>27</v>
          </cell>
          <cell r="I151">
            <v>43</v>
          </cell>
          <cell r="J151">
            <v>22</v>
          </cell>
          <cell r="K151">
            <v>24</v>
          </cell>
          <cell r="L151">
            <v>27</v>
          </cell>
          <cell r="M151">
            <v>17</v>
          </cell>
          <cell r="N151">
            <v>21</v>
          </cell>
          <cell r="O151">
            <v>27</v>
          </cell>
          <cell r="P151">
            <v>19</v>
          </cell>
        </row>
        <row r="152">
          <cell r="B152">
            <v>840168501335</v>
          </cell>
          <cell r="C152" t="str">
            <v>140548-7265</v>
          </cell>
          <cell r="D152" t="str">
            <v>Speck Balance Folio for iPad Air 10.9"/Pro 11" - Plumberry Purple/Crushed Purple/C</v>
          </cell>
          <cell r="E152">
            <v>118</v>
          </cell>
          <cell r="F152">
            <v>42</v>
          </cell>
          <cell r="G152">
            <v>49</v>
          </cell>
          <cell r="H152">
            <v>49</v>
          </cell>
          <cell r="I152">
            <v>83</v>
          </cell>
          <cell r="J152">
            <v>58</v>
          </cell>
          <cell r="K152">
            <v>83</v>
          </cell>
          <cell r="L152">
            <v>115</v>
          </cell>
          <cell r="M152">
            <v>37</v>
          </cell>
          <cell r="N152">
            <v>43</v>
          </cell>
          <cell r="O152">
            <v>62</v>
          </cell>
          <cell r="P152">
            <v>107</v>
          </cell>
        </row>
        <row r="153">
          <cell r="B153">
            <v>840168501373</v>
          </cell>
          <cell r="C153" t="str">
            <v>140550-1050</v>
          </cell>
          <cell r="D153" t="str">
            <v>Speck Presidio Pro Folio Case for iPad Pro 11" 2/M1/M2 /Air 10.9" 4/5 - Black</v>
          </cell>
          <cell r="E153">
            <v>1</v>
          </cell>
          <cell r="F153">
            <v>1</v>
          </cell>
          <cell r="G153">
            <v>1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2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B154">
            <v>840168501823</v>
          </cell>
          <cell r="C154" t="str">
            <v>140999-1050</v>
          </cell>
          <cell r="D154" t="str">
            <v>Speck Presidio Pro Folio for iPad Pro 11" 2/M1/M2 /Air 10.9" 4/5 - Black</v>
          </cell>
          <cell r="E154">
            <v>98</v>
          </cell>
          <cell r="F154">
            <v>17</v>
          </cell>
          <cell r="G154">
            <v>39</v>
          </cell>
          <cell r="H154">
            <v>46</v>
          </cell>
          <cell r="I154">
            <v>49</v>
          </cell>
          <cell r="J154">
            <v>39</v>
          </cell>
          <cell r="K154">
            <v>55</v>
          </cell>
          <cell r="L154">
            <v>83</v>
          </cell>
          <cell r="M154">
            <v>28</v>
          </cell>
          <cell r="N154">
            <v>33</v>
          </cell>
          <cell r="O154">
            <v>52</v>
          </cell>
          <cell r="P154">
            <v>52</v>
          </cell>
        </row>
        <row r="155">
          <cell r="B155">
            <v>840168502233</v>
          </cell>
          <cell r="C155" t="str">
            <v>141154-5085</v>
          </cell>
          <cell r="D155" t="str">
            <v>Speck Presidio Perfect Clear Case with Magsafe for iPhone 12/12 Pro - Clear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B156">
            <v>840168504909</v>
          </cell>
          <cell r="C156" t="str">
            <v>141713-D143</v>
          </cell>
          <cell r="D156" t="str">
            <v>PRESIDIO 2 PRO BLK/WHT IP 13 PRO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>
            <v>840168504916</v>
          </cell>
          <cell r="C157" t="str">
            <v>141713-9128</v>
          </cell>
          <cell r="D157" t="str">
            <v>PRESIDIO 2 PRO BLUE/BLACK IP 13 PRO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B158">
            <v>840168504978</v>
          </cell>
          <cell r="C158" t="str">
            <v>141715-9508</v>
          </cell>
          <cell r="D158" t="str">
            <v>Speck (Apple Exclusive) Presidio Perfect Clear Glitter Case for iPhone 13 Pro - Clear/Platinum Glitt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>
            <v>840168505036</v>
          </cell>
          <cell r="C159" t="str">
            <v>141719-5905</v>
          </cell>
          <cell r="D159" t="str">
            <v>Speck (Apple Exclusive) Presidio Perfect Clear Impact Geometry Case for iPhone 13 Pro - Clear/Black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>
            <v>840168505067</v>
          </cell>
          <cell r="C160" t="str">
            <v>141719-9608</v>
          </cell>
          <cell r="D160" t="str">
            <v>Speck Presidio Perfect Cl Geo Cl/Re iPhone 13Pro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B161">
            <v>840168505586</v>
          </cell>
          <cell r="C161" t="str">
            <v>141742-9608</v>
          </cell>
          <cell r="D161" t="str">
            <v>PRESIDIO PERFECT CL GEO CL/R 13PROM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B162">
            <v>840168507573</v>
          </cell>
          <cell r="C162" t="str">
            <v>142573-1050</v>
          </cell>
          <cell r="D162" t="str">
            <v>Speck Balance Folio with Microban for iPad mini 6 - Black</v>
          </cell>
          <cell r="E162">
            <v>53</v>
          </cell>
          <cell r="F162">
            <v>46</v>
          </cell>
          <cell r="G162">
            <v>79</v>
          </cell>
          <cell r="H162">
            <v>35</v>
          </cell>
          <cell r="I162">
            <v>13</v>
          </cell>
          <cell r="J162">
            <v>10</v>
          </cell>
          <cell r="K162">
            <v>135</v>
          </cell>
          <cell r="L162">
            <v>97</v>
          </cell>
          <cell r="M162">
            <v>80</v>
          </cell>
          <cell r="N162">
            <v>93</v>
          </cell>
          <cell r="O162">
            <v>116</v>
          </cell>
          <cell r="P162">
            <v>85</v>
          </cell>
        </row>
        <row r="163">
          <cell r="B163">
            <v>840168507719</v>
          </cell>
          <cell r="C163" t="str">
            <v>142573-9497</v>
          </cell>
          <cell r="D163" t="str">
            <v>Speck Balance Folio with Microban for iPad mini 6 -  Green</v>
          </cell>
          <cell r="E163">
            <v>1</v>
          </cell>
          <cell r="F163">
            <v>1</v>
          </cell>
          <cell r="G163">
            <v>0</v>
          </cell>
          <cell r="H163">
            <v>0</v>
          </cell>
          <cell r="I163">
            <v>2</v>
          </cell>
          <cell r="J163">
            <v>0</v>
          </cell>
          <cell r="K163">
            <v>0</v>
          </cell>
          <cell r="L163">
            <v>1</v>
          </cell>
          <cell r="M163">
            <v>2</v>
          </cell>
          <cell r="N163">
            <v>1</v>
          </cell>
          <cell r="O163">
            <v>1</v>
          </cell>
          <cell r="P163">
            <v>1</v>
          </cell>
        </row>
        <row r="164">
          <cell r="B164">
            <v>840168508501</v>
          </cell>
          <cell r="C164" t="str">
            <v>142888-1050</v>
          </cell>
          <cell r="D164" t="str">
            <v>Speck Sililoop Airtag - Black</v>
          </cell>
          <cell r="E164">
            <v>6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5</v>
          </cell>
          <cell r="K164">
            <v>7</v>
          </cell>
          <cell r="L164">
            <v>4</v>
          </cell>
          <cell r="M164">
            <v>2</v>
          </cell>
          <cell r="N164">
            <v>1</v>
          </cell>
          <cell r="O164">
            <v>1</v>
          </cell>
          <cell r="P164">
            <v>11</v>
          </cell>
        </row>
        <row r="165">
          <cell r="B165">
            <v>840168509515</v>
          </cell>
          <cell r="C165" t="str">
            <v>142888-7807</v>
          </cell>
          <cell r="D165" t="str">
            <v>Speck Sililoop Airtag - Coastal Blue</v>
          </cell>
          <cell r="E165">
            <v>4</v>
          </cell>
          <cell r="F165">
            <v>1</v>
          </cell>
          <cell r="G165">
            <v>0</v>
          </cell>
          <cell r="H165">
            <v>1</v>
          </cell>
          <cell r="I165">
            <v>6</v>
          </cell>
          <cell r="J165">
            <v>3</v>
          </cell>
          <cell r="K165">
            <v>4</v>
          </cell>
          <cell r="L165">
            <v>2</v>
          </cell>
          <cell r="M165">
            <v>0</v>
          </cell>
          <cell r="N165">
            <v>2</v>
          </cell>
          <cell r="O165">
            <v>4</v>
          </cell>
          <cell r="P165">
            <v>6</v>
          </cell>
        </row>
        <row r="166">
          <cell r="B166">
            <v>840168509591</v>
          </cell>
          <cell r="C166" t="str">
            <v>142889-9696</v>
          </cell>
          <cell r="D166" t="str">
            <v>Speck Carabiner Airtag - Bright Silver/White</v>
          </cell>
          <cell r="E166">
            <v>6</v>
          </cell>
          <cell r="F166">
            <v>2</v>
          </cell>
          <cell r="G166">
            <v>2</v>
          </cell>
          <cell r="H166">
            <v>1</v>
          </cell>
          <cell r="I166">
            <v>6</v>
          </cell>
          <cell r="J166">
            <v>5</v>
          </cell>
          <cell r="K166">
            <v>2</v>
          </cell>
          <cell r="L166">
            <v>6</v>
          </cell>
          <cell r="M166">
            <v>4</v>
          </cell>
          <cell r="N166">
            <v>4</v>
          </cell>
          <cell r="O166">
            <v>3</v>
          </cell>
          <cell r="P166">
            <v>2</v>
          </cell>
        </row>
        <row r="167">
          <cell r="B167">
            <v>840168509607</v>
          </cell>
          <cell r="C167" t="str">
            <v>142890-D143</v>
          </cell>
          <cell r="D167" t="str">
            <v>Speck LuggageTag Pro Airtag - Black/White</v>
          </cell>
          <cell r="E167">
            <v>4</v>
          </cell>
          <cell r="F167">
            <v>1</v>
          </cell>
          <cell r="G167">
            <v>2</v>
          </cell>
          <cell r="H167">
            <v>5</v>
          </cell>
          <cell r="I167">
            <v>1</v>
          </cell>
          <cell r="J167">
            <v>4</v>
          </cell>
          <cell r="K167">
            <v>6</v>
          </cell>
          <cell r="L167">
            <v>0</v>
          </cell>
          <cell r="M167">
            <v>2</v>
          </cell>
          <cell r="N167">
            <v>2</v>
          </cell>
          <cell r="O167">
            <v>0</v>
          </cell>
          <cell r="P167">
            <v>3</v>
          </cell>
        </row>
        <row r="168">
          <cell r="B168">
            <v>840168510238</v>
          </cell>
          <cell r="C168" t="str">
            <v>143093-1568</v>
          </cell>
          <cell r="D168" t="str">
            <v>Speck Sililoop Airtag 4 pack - Color Mixed Neon/Blue/Fuscia/Pink</v>
          </cell>
          <cell r="E168">
            <v>3</v>
          </cell>
          <cell r="F168">
            <v>4</v>
          </cell>
          <cell r="G168">
            <v>2</v>
          </cell>
          <cell r="H168">
            <v>3</v>
          </cell>
          <cell r="I168">
            <v>2</v>
          </cell>
          <cell r="J168">
            <v>1</v>
          </cell>
          <cell r="K168">
            <v>0</v>
          </cell>
          <cell r="L168">
            <v>4</v>
          </cell>
          <cell r="M168">
            <v>3</v>
          </cell>
          <cell r="N168">
            <v>3</v>
          </cell>
          <cell r="O168">
            <v>2</v>
          </cell>
          <cell r="P168">
            <v>4</v>
          </cell>
        </row>
        <row r="169">
          <cell r="B169">
            <v>840168511907</v>
          </cell>
          <cell r="C169" t="str">
            <v>142891-9748</v>
          </cell>
          <cell r="D169" t="str">
            <v>Speck Siliring Airtag - Unreal Red/White</v>
          </cell>
          <cell r="E169">
            <v>5</v>
          </cell>
          <cell r="F169">
            <v>0</v>
          </cell>
          <cell r="G169">
            <v>2</v>
          </cell>
          <cell r="H169">
            <v>1</v>
          </cell>
          <cell r="I169">
            <v>2</v>
          </cell>
          <cell r="J169">
            <v>0</v>
          </cell>
          <cell r="K169">
            <v>1</v>
          </cell>
          <cell r="L169">
            <v>1</v>
          </cell>
          <cell r="M169">
            <v>2</v>
          </cell>
          <cell r="N169">
            <v>1</v>
          </cell>
          <cell r="O169">
            <v>1</v>
          </cell>
          <cell r="P169">
            <v>3</v>
          </cell>
        </row>
        <row r="170">
          <cell r="B170">
            <v>840168515967</v>
          </cell>
          <cell r="C170" t="str">
            <v>144895-1212</v>
          </cell>
          <cell r="D170" t="str">
            <v>Speck Smartshell Case with Microban for MacBook Pro 16" M1/M2 - Clear</v>
          </cell>
          <cell r="E170">
            <v>1</v>
          </cell>
          <cell r="F170">
            <v>0</v>
          </cell>
          <cell r="G170">
            <v>2</v>
          </cell>
          <cell r="H170">
            <v>1</v>
          </cell>
          <cell r="I170">
            <v>2</v>
          </cell>
          <cell r="J170">
            <v>0</v>
          </cell>
          <cell r="K170">
            <v>0</v>
          </cell>
          <cell r="L170">
            <v>1</v>
          </cell>
          <cell r="M170">
            <v>0</v>
          </cell>
          <cell r="N170">
            <v>1</v>
          </cell>
          <cell r="O170">
            <v>1</v>
          </cell>
          <cell r="P170">
            <v>2</v>
          </cell>
        </row>
        <row r="171">
          <cell r="B171">
            <v>840168515974</v>
          </cell>
          <cell r="C171" t="str">
            <v>144895-0581</v>
          </cell>
          <cell r="D171" t="str">
            <v>Speck Smartshell Case with Microban for Macbook Pro 16" M1 Pro/M1 Max - Onix Black</v>
          </cell>
          <cell r="E171">
            <v>1</v>
          </cell>
          <cell r="F171">
            <v>0</v>
          </cell>
          <cell r="G171">
            <v>0</v>
          </cell>
          <cell r="H171">
            <v>2</v>
          </cell>
          <cell r="I171">
            <v>1</v>
          </cell>
          <cell r="J171">
            <v>2</v>
          </cell>
          <cell r="K171">
            <v>0</v>
          </cell>
          <cell r="L171">
            <v>0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</row>
        <row r="172">
          <cell r="B172">
            <v>840168515981</v>
          </cell>
          <cell r="C172" t="str">
            <v>144895-9352</v>
          </cell>
          <cell r="D172" t="str">
            <v>Speck Smartshell Case with Microban for MacBook Pro 16" M1/M2 - Swell Blue</v>
          </cell>
          <cell r="E172">
            <v>0</v>
          </cell>
          <cell r="F172">
            <v>0</v>
          </cell>
          <cell r="G172">
            <v>1</v>
          </cell>
          <cell r="H172">
            <v>2</v>
          </cell>
          <cell r="I172">
            <v>5</v>
          </cell>
          <cell r="J172">
            <v>1</v>
          </cell>
          <cell r="K172">
            <v>1</v>
          </cell>
          <cell r="L172">
            <v>0</v>
          </cell>
          <cell r="M172">
            <v>3</v>
          </cell>
          <cell r="N172">
            <v>0</v>
          </cell>
          <cell r="O172">
            <v>3</v>
          </cell>
          <cell r="P172">
            <v>0</v>
          </cell>
        </row>
        <row r="173">
          <cell r="B173">
            <v>840168515998</v>
          </cell>
          <cell r="C173" t="str">
            <v>144895-9354</v>
          </cell>
          <cell r="D173" t="str">
            <v>Speck Smartshell Case with Microban for Macbook Pro 16" M1 Pro/M1 Max - Crystal Pi</v>
          </cell>
          <cell r="E173">
            <v>2</v>
          </cell>
          <cell r="F173">
            <v>3</v>
          </cell>
          <cell r="G173">
            <v>1</v>
          </cell>
          <cell r="H173">
            <v>1</v>
          </cell>
          <cell r="I173">
            <v>2</v>
          </cell>
          <cell r="J173">
            <v>1</v>
          </cell>
          <cell r="K173">
            <v>2</v>
          </cell>
          <cell r="L173">
            <v>2</v>
          </cell>
          <cell r="M173">
            <v>2</v>
          </cell>
          <cell r="N173">
            <v>3</v>
          </cell>
          <cell r="O173">
            <v>1</v>
          </cell>
          <cell r="P173">
            <v>3</v>
          </cell>
        </row>
        <row r="174">
          <cell r="B174">
            <v>840168516001</v>
          </cell>
          <cell r="C174" t="str">
            <v>144896-1212</v>
          </cell>
          <cell r="D174" t="str">
            <v>Speck Smartshell Case with Microban for Macbook Pro 14" M1/M2 - Clear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2</v>
          </cell>
          <cell r="N174">
            <v>0</v>
          </cell>
          <cell r="O174">
            <v>0</v>
          </cell>
          <cell r="P174">
            <v>0</v>
          </cell>
        </row>
        <row r="175">
          <cell r="B175">
            <v>840168516711</v>
          </cell>
          <cell r="C175" t="str">
            <v>144896-0581</v>
          </cell>
          <cell r="D175" t="str">
            <v>Speck Smartshell Case with Microban for Macbook Pro 14" M1/M2 - Onix Black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0</v>
          </cell>
          <cell r="O175">
            <v>0</v>
          </cell>
          <cell r="P175">
            <v>1</v>
          </cell>
        </row>
        <row r="176">
          <cell r="B176">
            <v>840168516728</v>
          </cell>
          <cell r="C176" t="str">
            <v>144896-9352</v>
          </cell>
          <cell r="D176" t="str">
            <v>Speck Smartshell Case with Microban for Macbook Pro 14" M1/M2 - Swell Blue</v>
          </cell>
          <cell r="E176">
            <v>31</v>
          </cell>
          <cell r="F176">
            <v>15</v>
          </cell>
          <cell r="G176">
            <v>21</v>
          </cell>
          <cell r="H176">
            <v>25</v>
          </cell>
          <cell r="I176">
            <v>25</v>
          </cell>
          <cell r="J176">
            <v>36</v>
          </cell>
          <cell r="K176">
            <v>36</v>
          </cell>
          <cell r="L176">
            <v>56</v>
          </cell>
          <cell r="M176">
            <v>34</v>
          </cell>
          <cell r="N176">
            <v>18</v>
          </cell>
          <cell r="O176">
            <v>18</v>
          </cell>
          <cell r="P176">
            <v>37</v>
          </cell>
        </row>
        <row r="177">
          <cell r="B177">
            <v>840168516735</v>
          </cell>
          <cell r="C177" t="str">
            <v>144896-9354</v>
          </cell>
          <cell r="D177" t="str">
            <v>Speck Smartshell Case with Microban for Macbook Pro 14" M1/M2 - Crystal Pink</v>
          </cell>
          <cell r="E177">
            <v>5</v>
          </cell>
          <cell r="F177">
            <v>2</v>
          </cell>
          <cell r="G177">
            <v>4</v>
          </cell>
          <cell r="H177">
            <v>2</v>
          </cell>
          <cell r="I177">
            <v>3</v>
          </cell>
          <cell r="J177">
            <v>0</v>
          </cell>
          <cell r="K177">
            <v>1</v>
          </cell>
          <cell r="L177">
            <v>1</v>
          </cell>
          <cell r="M177">
            <v>3</v>
          </cell>
          <cell r="N177">
            <v>4</v>
          </cell>
          <cell r="O177">
            <v>2</v>
          </cell>
          <cell r="P177">
            <v>0</v>
          </cell>
        </row>
        <row r="178">
          <cell r="B178">
            <v>840168521760</v>
          </cell>
          <cell r="C178" t="str">
            <v>150056-D143</v>
          </cell>
          <cell r="D178" t="str">
            <v>Speck Presidio2 Pro Case for iPhone 13/14 - Black/White</v>
          </cell>
          <cell r="E178">
            <v>0</v>
          </cell>
          <cell r="F178">
            <v>0</v>
          </cell>
          <cell r="G178">
            <v>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2</v>
          </cell>
          <cell r="M178">
            <v>0</v>
          </cell>
          <cell r="N178">
            <v>2</v>
          </cell>
          <cell r="O178">
            <v>0</v>
          </cell>
          <cell r="P178">
            <v>0</v>
          </cell>
        </row>
        <row r="179">
          <cell r="B179">
            <v>840168521814</v>
          </cell>
          <cell r="C179" t="str">
            <v>150056-3068</v>
          </cell>
          <cell r="D179" t="str">
            <v>Speck Presidio2 Pro Case for iPhone 13/14 - Charcoal/Cool Bronze</v>
          </cell>
          <cell r="E179">
            <v>1</v>
          </cell>
          <cell r="F179">
            <v>0</v>
          </cell>
          <cell r="G179">
            <v>1</v>
          </cell>
          <cell r="H179">
            <v>0</v>
          </cell>
          <cell r="I179">
            <v>1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</row>
        <row r="180">
          <cell r="B180">
            <v>840168522002</v>
          </cell>
          <cell r="C180" t="str">
            <v>150060-5085</v>
          </cell>
          <cell r="D180" t="str">
            <v>Speck Presidio Perfect Clear Case for iPhone 13/14 - Clear</v>
          </cell>
          <cell r="E180">
            <v>2</v>
          </cell>
          <cell r="F180">
            <v>0</v>
          </cell>
          <cell r="G180">
            <v>1</v>
          </cell>
          <cell r="H180">
            <v>0</v>
          </cell>
          <cell r="I180">
            <v>3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B181">
            <v>840168522217</v>
          </cell>
          <cell r="C181" t="str">
            <v>150067-5905</v>
          </cell>
          <cell r="D181" t="str">
            <v>Speck Presidio Perfect Clear Impact Geometry Case with MagSafe for iPhone 13/14 -</v>
          </cell>
          <cell r="E181">
            <v>2</v>
          </cell>
          <cell r="F181">
            <v>1</v>
          </cell>
          <cell r="G181">
            <v>1</v>
          </cell>
          <cell r="H181">
            <v>0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B182">
            <v>840168522224</v>
          </cell>
          <cell r="C182" t="str">
            <v>150067-9794</v>
          </cell>
          <cell r="D182" t="str">
            <v>Speck Presidio Perfect Clear Impact Geometry Case with MagSafe for iPhone 13/14 -</v>
          </cell>
          <cell r="E182">
            <v>1</v>
          </cell>
          <cell r="F182">
            <v>0</v>
          </cell>
          <cell r="G182">
            <v>0</v>
          </cell>
          <cell r="H182">
            <v>1</v>
          </cell>
          <cell r="I182">
            <v>1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B183">
            <v>840168522231</v>
          </cell>
          <cell r="C183" t="str">
            <v>150067-9991</v>
          </cell>
          <cell r="D183" t="str">
            <v>Speck Presidio Perfect Clear Impact Geometry Case with MagSafe for iPhone 13/14 -</v>
          </cell>
          <cell r="E183">
            <v>6</v>
          </cell>
          <cell r="F183">
            <v>3</v>
          </cell>
          <cell r="G183">
            <v>2</v>
          </cell>
          <cell r="H183">
            <v>2</v>
          </cell>
          <cell r="I183">
            <v>1</v>
          </cell>
          <cell r="J183">
            <v>2</v>
          </cell>
          <cell r="K183">
            <v>0</v>
          </cell>
          <cell r="L183">
            <v>3</v>
          </cell>
          <cell r="M183">
            <v>1</v>
          </cell>
          <cell r="N183">
            <v>1</v>
          </cell>
          <cell r="O183">
            <v>0</v>
          </cell>
          <cell r="P183">
            <v>0</v>
          </cell>
        </row>
        <row r="184">
          <cell r="B184">
            <v>840168522309</v>
          </cell>
          <cell r="C184" t="str">
            <v>150069-9984</v>
          </cell>
          <cell r="D184" t="str">
            <v>Speck Presidio Perfect Mist Case with MagSafe for iPhone 13/14 - Obsidian/Obsidian</v>
          </cell>
          <cell r="E184">
            <v>1</v>
          </cell>
          <cell r="F184">
            <v>0</v>
          </cell>
          <cell r="G184">
            <v>2</v>
          </cell>
          <cell r="H184">
            <v>1</v>
          </cell>
          <cell r="I184">
            <v>1</v>
          </cell>
          <cell r="J184">
            <v>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</v>
          </cell>
          <cell r="P184">
            <v>0</v>
          </cell>
        </row>
        <row r="185">
          <cell r="B185">
            <v>840168522316</v>
          </cell>
          <cell r="C185" t="str">
            <v>150069-9985</v>
          </cell>
          <cell r="D185" t="str">
            <v>Speck Presidio Perfect Mist Case with MagSafe for iPhone 13/14 - Coastal Blue</v>
          </cell>
          <cell r="E185">
            <v>0</v>
          </cell>
          <cell r="F185">
            <v>0</v>
          </cell>
          <cell r="G185">
            <v>1</v>
          </cell>
          <cell r="H185">
            <v>0</v>
          </cell>
          <cell r="I185">
            <v>1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B186">
            <v>840168522774</v>
          </cell>
          <cell r="C186" t="str">
            <v>150085-D143</v>
          </cell>
          <cell r="D186" t="str">
            <v>Speck Presidio2 Pro Case for iPhone 14 Pro Max - Black/White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B187">
            <v>840168522828</v>
          </cell>
          <cell r="C187" t="str">
            <v>150085-3068</v>
          </cell>
          <cell r="D187" t="str">
            <v>Speck Presidio2 Pro Case for iPhone 14 Pro Max - Charcoal/Cool Bronze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B188">
            <v>840168523016</v>
          </cell>
          <cell r="C188" t="str">
            <v>150089-5085</v>
          </cell>
          <cell r="D188" t="str">
            <v>Speck Presidio Perfect Clear Case for iPhone 14 Pro Max - Clear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B189">
            <v>840168523221</v>
          </cell>
          <cell r="C189" t="str">
            <v>150096-5905</v>
          </cell>
          <cell r="D189" t="str">
            <v>Speck Presidio Perfect Clear Impact Geometry Case with MagSafe for iPhone 14 Pro M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B190">
            <v>840168523238</v>
          </cell>
          <cell r="C190" t="str">
            <v>150096-9794</v>
          </cell>
          <cell r="D190" t="str">
            <v>Speck Presidio Perfect Clear Impact Geometry Case with MagSafe for iPhone 14 Pro M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B191">
            <v>840168523245</v>
          </cell>
          <cell r="C191" t="str">
            <v>150096-9991</v>
          </cell>
          <cell r="D191" t="str">
            <v>Speck Presidio Perfect Clear Impact Geometry Case with MagSafe for iPhone 14 Pro M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B192">
            <v>840168523313</v>
          </cell>
          <cell r="C192" t="str">
            <v>150098-9984</v>
          </cell>
          <cell r="D192" t="str">
            <v>Speck Presidio Perfect Mist Case with MagSafe for iPhone 14 Pro Max - Obsidian/Obs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B193">
            <v>840168523320</v>
          </cell>
          <cell r="C193" t="str">
            <v>150098-9985</v>
          </cell>
          <cell r="D193" t="str">
            <v>Speck Presidio Perfect Mist Case with MagSafe for iPhone 14 Pro Max - Coastal Blue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>
            <v>840168523788</v>
          </cell>
          <cell r="C194" t="str">
            <v>150114-D143</v>
          </cell>
          <cell r="D194" t="str">
            <v>Speck Presidio2 Pro Case for iPhone 14 Plus - Black/White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2</v>
          </cell>
          <cell r="K194">
            <v>1</v>
          </cell>
          <cell r="L194">
            <v>0</v>
          </cell>
          <cell r="M194">
            <v>0</v>
          </cell>
          <cell r="N194">
            <v>0</v>
          </cell>
          <cell r="O194">
            <v>1</v>
          </cell>
          <cell r="P194">
            <v>0</v>
          </cell>
        </row>
        <row r="195">
          <cell r="B195">
            <v>840168523832</v>
          </cell>
          <cell r="C195" t="str">
            <v>150114-3068</v>
          </cell>
          <cell r="D195" t="str">
            <v>Speck (Apple Exclusive) Presidio 2 Pro Case for iPhone 14 Plus - Charcoal/Cool Bronze</v>
          </cell>
          <cell r="E195">
            <v>3</v>
          </cell>
          <cell r="F195">
            <v>1</v>
          </cell>
          <cell r="G195">
            <v>5</v>
          </cell>
          <cell r="H195">
            <v>4</v>
          </cell>
          <cell r="I195">
            <v>3</v>
          </cell>
          <cell r="J195">
            <v>3</v>
          </cell>
          <cell r="K195">
            <v>1</v>
          </cell>
          <cell r="L195">
            <v>3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</row>
        <row r="196">
          <cell r="B196">
            <v>840168524020</v>
          </cell>
          <cell r="C196" t="str">
            <v>150118-5085</v>
          </cell>
          <cell r="D196" t="str">
            <v>Speck (Apple Exclusive) Presidio Perfect Clear Case for iPhone 14 Plus - Clear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>
            <v>840168524235</v>
          </cell>
          <cell r="C197" t="str">
            <v>150125-5905</v>
          </cell>
          <cell r="D197" t="str">
            <v>Speck Presidio Perfect Clear Impact Geometry Case with MagSafe for iPhone 14 Plus</v>
          </cell>
          <cell r="E197">
            <v>1</v>
          </cell>
          <cell r="F197">
            <v>5</v>
          </cell>
          <cell r="G197">
            <v>0</v>
          </cell>
          <cell r="H197">
            <v>1</v>
          </cell>
          <cell r="I197">
            <v>3</v>
          </cell>
          <cell r="J197">
            <v>1</v>
          </cell>
          <cell r="K197">
            <v>0</v>
          </cell>
          <cell r="L197">
            <v>2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B198">
            <v>840168524242</v>
          </cell>
          <cell r="C198" t="str">
            <v>150125-9794</v>
          </cell>
          <cell r="D198" t="str">
            <v>Speck Presidio Perfect Clear Impact Geometry Case with MagSafe for iPhone 14 Plus</v>
          </cell>
          <cell r="E198">
            <v>5</v>
          </cell>
          <cell r="F198">
            <v>2</v>
          </cell>
          <cell r="G198">
            <v>3</v>
          </cell>
          <cell r="H198">
            <v>6</v>
          </cell>
          <cell r="I198">
            <v>2</v>
          </cell>
          <cell r="J198">
            <v>0</v>
          </cell>
          <cell r="K198">
            <v>1</v>
          </cell>
          <cell r="L198">
            <v>0</v>
          </cell>
          <cell r="M198">
            <v>2</v>
          </cell>
          <cell r="N198">
            <v>0</v>
          </cell>
          <cell r="O198">
            <v>0</v>
          </cell>
          <cell r="P198">
            <v>0</v>
          </cell>
        </row>
        <row r="199">
          <cell r="B199">
            <v>840168524259</v>
          </cell>
          <cell r="C199" t="str">
            <v>150125-9991</v>
          </cell>
          <cell r="D199" t="str">
            <v>Speck Presidio Perfect Clear Impact Geometry Case with MagSafe for iPhone 14 Plus</v>
          </cell>
          <cell r="E199">
            <v>5</v>
          </cell>
          <cell r="F199">
            <v>0</v>
          </cell>
          <cell r="G199">
            <v>1</v>
          </cell>
          <cell r="H199">
            <v>2</v>
          </cell>
          <cell r="I199">
            <v>1</v>
          </cell>
          <cell r="J199">
            <v>2</v>
          </cell>
          <cell r="K199">
            <v>2</v>
          </cell>
          <cell r="L199">
            <v>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B200">
            <v>840168524327</v>
          </cell>
          <cell r="C200" t="str">
            <v>150127-9984</v>
          </cell>
          <cell r="D200" t="str">
            <v>Speck Presidio Perfect Mist Case with MagSafe for iPhone 14 Plus - Obsidian/Obsidi</v>
          </cell>
          <cell r="E200">
            <v>0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1</v>
          </cell>
          <cell r="P200">
            <v>0</v>
          </cell>
        </row>
        <row r="201">
          <cell r="B201">
            <v>840168524334</v>
          </cell>
          <cell r="C201" t="str">
            <v>150127-9985</v>
          </cell>
          <cell r="D201" t="str">
            <v>Speck Presidio Perfect Mist Case with MagSafe for iPhone 14 Plus - Coastal Blue</v>
          </cell>
          <cell r="E201">
            <v>5</v>
          </cell>
          <cell r="F201">
            <v>1</v>
          </cell>
          <cell r="G201">
            <v>0</v>
          </cell>
          <cell r="H201">
            <v>0</v>
          </cell>
          <cell r="I201">
            <v>3</v>
          </cell>
          <cell r="J201">
            <v>0</v>
          </cell>
          <cell r="K201">
            <v>0</v>
          </cell>
          <cell r="L201">
            <v>0</v>
          </cell>
          <cell r="M201">
            <v>3</v>
          </cell>
          <cell r="N201">
            <v>0</v>
          </cell>
          <cell r="O201">
            <v>0</v>
          </cell>
          <cell r="P201">
            <v>0</v>
          </cell>
        </row>
        <row r="202">
          <cell r="B202">
            <v>840168524792</v>
          </cell>
          <cell r="C202" t="str">
            <v>150143-D143</v>
          </cell>
          <cell r="D202" t="str">
            <v>Speck Presidio2 Pro Case for iPhone 14 Pro - Black/White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B203">
            <v>840168524846</v>
          </cell>
          <cell r="C203" t="str">
            <v>150143-3068</v>
          </cell>
          <cell r="D203" t="str">
            <v>Speck Presidio2 Pro Case for iPhone 14 Pro - Charcoal/Cool Bronze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B204">
            <v>840168525034</v>
          </cell>
          <cell r="C204" t="str">
            <v>150147-5085</v>
          </cell>
          <cell r="D204" t="str">
            <v>Speck Presidio Perfect Clear Case for iPhone 14 Pro - Clear</v>
          </cell>
          <cell r="E204">
            <v>0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B205">
            <v>840168525249</v>
          </cell>
          <cell r="C205" t="str">
            <v>150154-5905</v>
          </cell>
          <cell r="D205" t="str">
            <v>Speck Presidio Perfect Clear Impact Geometry Case with MagSafe for iPhone 14 Pro -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B206">
            <v>840168525256</v>
          </cell>
          <cell r="C206" t="str">
            <v>150154-9794</v>
          </cell>
          <cell r="D206" t="str">
            <v>Speck Presidio Perfect Clear Impact Geometry Case with MagSafe for iPhone 14 Pro -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1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B207">
            <v>840168525263</v>
          </cell>
          <cell r="C207" t="str">
            <v>150154-9991</v>
          </cell>
          <cell r="D207" t="str">
            <v>Speck Presidio Perfect Clear Impact Geometry Case with MagSafe for iPhone 14 Pro -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>
            <v>840168525331</v>
          </cell>
          <cell r="C208" t="str">
            <v>150156-9984</v>
          </cell>
          <cell r="D208" t="str">
            <v>Speck Presidio Perfect Mist Case with MagSafe for iPhone 14 Pro - Obsidian/Obsidia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>
            <v>840168525348</v>
          </cell>
          <cell r="C209" t="str">
            <v>150156-9985</v>
          </cell>
          <cell r="D209" t="str">
            <v>Speck Presidio Perfect Mist Case with MagSafe for iPhone 14 Pro - Coastal Blue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B210">
            <v>840168526840</v>
          </cell>
          <cell r="C210" t="str">
            <v>150198-D143</v>
          </cell>
          <cell r="D210" t="str">
            <v>IPAD PRO 12.9” (2022) BALANCEFOLIO (W/MB) (BLACK/BLACK/WHITE)</v>
          </cell>
          <cell r="E210">
            <v>5</v>
          </cell>
          <cell r="F210">
            <v>3</v>
          </cell>
          <cell r="G210">
            <v>2</v>
          </cell>
          <cell r="H210">
            <v>1</v>
          </cell>
          <cell r="I210">
            <v>1</v>
          </cell>
          <cell r="J210">
            <v>1</v>
          </cell>
          <cell r="K210">
            <v>1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B211">
            <v>840168526871</v>
          </cell>
          <cell r="C211" t="str">
            <v>150198-9969</v>
          </cell>
          <cell r="D211" t="str">
            <v>IPAD PRO 12.9” (2022) BALANCE FOLIO (W/MB) (ALMOND MILK/MOCHA/CHARCOAL)</v>
          </cell>
          <cell r="E211">
            <v>6</v>
          </cell>
          <cell r="F211">
            <v>5</v>
          </cell>
          <cell r="G211">
            <v>4</v>
          </cell>
          <cell r="H211">
            <v>3</v>
          </cell>
          <cell r="I211">
            <v>2</v>
          </cell>
          <cell r="J211">
            <v>0</v>
          </cell>
          <cell r="K211">
            <v>0</v>
          </cell>
          <cell r="L211">
            <v>2</v>
          </cell>
          <cell r="M211">
            <v>1</v>
          </cell>
          <cell r="N211">
            <v>0</v>
          </cell>
          <cell r="O211">
            <v>0</v>
          </cell>
          <cell r="P211">
            <v>0</v>
          </cell>
        </row>
        <row r="212">
          <cell r="B212">
            <v>840168527427</v>
          </cell>
          <cell r="C212" t="str">
            <v>137603-5095</v>
          </cell>
          <cell r="D212" t="str">
            <v>Speck iPhone  12/12 Pro Gemshell (Clear/Black)</v>
          </cell>
          <cell r="E212">
            <v>44</v>
          </cell>
          <cell r="F212">
            <v>18</v>
          </cell>
          <cell r="G212">
            <v>17</v>
          </cell>
          <cell r="H212">
            <v>18</v>
          </cell>
          <cell r="I212">
            <v>27</v>
          </cell>
          <cell r="J212">
            <v>18</v>
          </cell>
          <cell r="K212">
            <v>19</v>
          </cell>
          <cell r="L212">
            <v>8</v>
          </cell>
          <cell r="M212">
            <v>1</v>
          </cell>
          <cell r="N212">
            <v>1</v>
          </cell>
          <cell r="O212">
            <v>1</v>
          </cell>
          <cell r="P212">
            <v>2</v>
          </cell>
        </row>
        <row r="213">
          <cell r="B213">
            <v>840168528110</v>
          </cell>
          <cell r="C213" t="str">
            <v>150224-3086</v>
          </cell>
          <cell r="D213" t="str">
            <v>Speck Smartshell Case for Macbook Pro 13" M2/M1 - Cozy Pink</v>
          </cell>
          <cell r="E213">
            <v>9</v>
          </cell>
          <cell r="F213">
            <v>2</v>
          </cell>
          <cell r="G213">
            <v>4</v>
          </cell>
          <cell r="H213">
            <v>1</v>
          </cell>
          <cell r="I213">
            <v>0</v>
          </cell>
          <cell r="J213">
            <v>2</v>
          </cell>
          <cell r="K213">
            <v>4</v>
          </cell>
          <cell r="L213">
            <v>7</v>
          </cell>
          <cell r="M213">
            <v>2</v>
          </cell>
          <cell r="N213">
            <v>1</v>
          </cell>
          <cell r="O213">
            <v>4</v>
          </cell>
          <cell r="P213">
            <v>0</v>
          </cell>
        </row>
        <row r="214">
          <cell r="B214">
            <v>840168528127</v>
          </cell>
          <cell r="C214" t="str">
            <v>150225-9992</v>
          </cell>
          <cell r="D214" t="str">
            <v>Speck Smartshell Case for Macbook Air 13" M2 2022 - Clear</v>
          </cell>
          <cell r="E214">
            <v>96</v>
          </cell>
          <cell r="F214">
            <v>50</v>
          </cell>
          <cell r="G214">
            <v>63</v>
          </cell>
          <cell r="H214">
            <v>77</v>
          </cell>
          <cell r="I214">
            <v>70</v>
          </cell>
          <cell r="J214">
            <v>47</v>
          </cell>
          <cell r="K214">
            <v>149</v>
          </cell>
          <cell r="L214">
            <v>67</v>
          </cell>
          <cell r="M214">
            <v>9</v>
          </cell>
          <cell r="N214">
            <v>57</v>
          </cell>
          <cell r="O214">
            <v>216</v>
          </cell>
          <cell r="P214">
            <v>133</v>
          </cell>
        </row>
        <row r="215">
          <cell r="B215">
            <v>840168528134</v>
          </cell>
          <cell r="C215" t="str">
            <v>150225-3085</v>
          </cell>
          <cell r="D215" t="str">
            <v>Speck Smartshell Case for Macbook Air 13" M2 2022 - Obsidian</v>
          </cell>
          <cell r="E215">
            <v>66</v>
          </cell>
          <cell r="F215">
            <v>25</v>
          </cell>
          <cell r="G215">
            <v>31</v>
          </cell>
          <cell r="H215">
            <v>36</v>
          </cell>
          <cell r="I215">
            <v>46</v>
          </cell>
          <cell r="J215">
            <v>39</v>
          </cell>
          <cell r="K215">
            <v>97</v>
          </cell>
          <cell r="L215">
            <v>142</v>
          </cell>
          <cell r="M215">
            <v>68</v>
          </cell>
          <cell r="N215">
            <v>65</v>
          </cell>
          <cell r="O215">
            <v>181</v>
          </cell>
          <cell r="P215">
            <v>131</v>
          </cell>
        </row>
        <row r="216">
          <cell r="B216">
            <v>840168528141</v>
          </cell>
          <cell r="C216" t="str">
            <v>150225-3086</v>
          </cell>
          <cell r="D216" t="str">
            <v>Speck Smartshell Case for Macbook Air 13" M2 2022 - Cozy Pink</v>
          </cell>
          <cell r="E216">
            <v>34</v>
          </cell>
          <cell r="F216">
            <v>24</v>
          </cell>
          <cell r="G216">
            <v>11</v>
          </cell>
          <cell r="H216">
            <v>12</v>
          </cell>
          <cell r="I216">
            <v>22</v>
          </cell>
          <cell r="J216">
            <v>15</v>
          </cell>
          <cell r="K216">
            <v>33</v>
          </cell>
          <cell r="L216">
            <v>59</v>
          </cell>
          <cell r="M216">
            <v>19</v>
          </cell>
          <cell r="N216">
            <v>19</v>
          </cell>
          <cell r="O216">
            <v>38</v>
          </cell>
          <cell r="P216">
            <v>39</v>
          </cell>
        </row>
        <row r="217">
          <cell r="B217">
            <v>840168528165</v>
          </cell>
          <cell r="C217" t="str">
            <v>150226-D143</v>
          </cell>
          <cell r="D217" t="str">
            <v>Speck Balance Folio Case for iPad 10th Gen - Black/Black/White</v>
          </cell>
          <cell r="E217">
            <v>180</v>
          </cell>
          <cell r="F217">
            <v>106</v>
          </cell>
          <cell r="G217">
            <v>151</v>
          </cell>
          <cell r="H217">
            <v>143</v>
          </cell>
          <cell r="I217">
            <v>66</v>
          </cell>
          <cell r="J217">
            <v>21</v>
          </cell>
          <cell r="K217">
            <v>85</v>
          </cell>
          <cell r="L217">
            <v>156</v>
          </cell>
          <cell r="M217">
            <v>90</v>
          </cell>
          <cell r="N217">
            <v>111</v>
          </cell>
          <cell r="O217">
            <v>114</v>
          </cell>
          <cell r="P217">
            <v>148</v>
          </cell>
        </row>
        <row r="218">
          <cell r="B218">
            <v>840168528172</v>
          </cell>
          <cell r="C218" t="str">
            <v>150226-9969</v>
          </cell>
          <cell r="D218" t="str">
            <v>Speck Balance Folio Case for iPad 10th Gen - Almond Milk /Mocha/Charcoal</v>
          </cell>
          <cell r="E218">
            <v>132</v>
          </cell>
          <cell r="F218">
            <v>47</v>
          </cell>
          <cell r="G218">
            <v>82</v>
          </cell>
          <cell r="H218">
            <v>35</v>
          </cell>
          <cell r="I218">
            <v>30</v>
          </cell>
          <cell r="J218">
            <v>49</v>
          </cell>
          <cell r="K218">
            <v>83</v>
          </cell>
          <cell r="L218">
            <v>122</v>
          </cell>
          <cell r="M218">
            <v>32</v>
          </cell>
          <cell r="N218">
            <v>32</v>
          </cell>
          <cell r="O218">
            <v>107</v>
          </cell>
          <cell r="P218">
            <v>159</v>
          </cell>
        </row>
        <row r="219">
          <cell r="B219">
            <v>840168528189</v>
          </cell>
          <cell r="C219" t="str">
            <v>150226-9322</v>
          </cell>
          <cell r="D219" t="str">
            <v>Speck Balance Folio Case for iPad 10th Gen - Arcadia Navy/Moody Grey</v>
          </cell>
          <cell r="E219">
            <v>104</v>
          </cell>
          <cell r="F219">
            <v>32</v>
          </cell>
          <cell r="G219">
            <v>14</v>
          </cell>
          <cell r="H219">
            <v>20</v>
          </cell>
          <cell r="I219">
            <v>94</v>
          </cell>
          <cell r="J219">
            <v>105</v>
          </cell>
          <cell r="K219">
            <v>65</v>
          </cell>
          <cell r="L219">
            <v>61</v>
          </cell>
          <cell r="M219">
            <v>19</v>
          </cell>
          <cell r="N219">
            <v>6</v>
          </cell>
          <cell r="O219">
            <v>9</v>
          </cell>
          <cell r="P219">
            <v>9</v>
          </cell>
        </row>
        <row r="220">
          <cell r="B220">
            <v>840168528202</v>
          </cell>
          <cell r="C220" t="str">
            <v>150226-7265</v>
          </cell>
          <cell r="D220" t="str">
            <v>Speck Balance Folio Case for iPad 10th Gen - Plumberry/Crushed Purple/Crepe Pink</v>
          </cell>
          <cell r="E220">
            <v>158</v>
          </cell>
          <cell r="F220">
            <v>44</v>
          </cell>
          <cell r="G220">
            <v>17</v>
          </cell>
          <cell r="H220">
            <v>67</v>
          </cell>
          <cell r="I220">
            <v>130</v>
          </cell>
          <cell r="J220">
            <v>57</v>
          </cell>
          <cell r="K220">
            <v>140</v>
          </cell>
          <cell r="L220">
            <v>212</v>
          </cell>
          <cell r="M220">
            <v>101</v>
          </cell>
          <cell r="N220">
            <v>61</v>
          </cell>
          <cell r="O220">
            <v>181</v>
          </cell>
          <cell r="P220">
            <v>267</v>
          </cell>
        </row>
        <row r="221">
          <cell r="B221">
            <v>840168532148</v>
          </cell>
          <cell r="C221" t="str">
            <v>150423-1041</v>
          </cell>
          <cell r="D221" t="str">
            <v>Speck Wallet for MagSafe® Black iPhone 15 Wallet</v>
          </cell>
          <cell r="E221">
            <v>34</v>
          </cell>
          <cell r="F221">
            <v>21</v>
          </cell>
          <cell r="G221">
            <v>31</v>
          </cell>
          <cell r="H221">
            <v>27</v>
          </cell>
          <cell r="I221">
            <v>40</v>
          </cell>
          <cell r="J221">
            <v>25</v>
          </cell>
          <cell r="K221">
            <v>42</v>
          </cell>
          <cell r="L221">
            <v>32</v>
          </cell>
          <cell r="M221">
            <v>22</v>
          </cell>
          <cell r="N221">
            <v>19</v>
          </cell>
          <cell r="O221">
            <v>34</v>
          </cell>
          <cell r="P221">
            <v>30</v>
          </cell>
        </row>
        <row r="222">
          <cell r="B222">
            <v>840168532735</v>
          </cell>
          <cell r="C222" t="str">
            <v>150439-3205</v>
          </cell>
          <cell r="D222" t="str">
            <v>Speck Presidio®2 Grip Magsafe® Clicklock™ Black / Slate Grey iPhone 15</v>
          </cell>
          <cell r="E222">
            <v>10</v>
          </cell>
          <cell r="F222">
            <v>49</v>
          </cell>
          <cell r="G222">
            <v>28</v>
          </cell>
          <cell r="H222">
            <v>14</v>
          </cell>
          <cell r="I222">
            <v>5</v>
          </cell>
          <cell r="J222">
            <v>3</v>
          </cell>
          <cell r="K222">
            <v>44</v>
          </cell>
          <cell r="L222">
            <v>25</v>
          </cell>
          <cell r="M222">
            <v>7</v>
          </cell>
          <cell r="N222">
            <v>3</v>
          </cell>
          <cell r="O222">
            <v>4</v>
          </cell>
          <cell r="P222">
            <v>7</v>
          </cell>
        </row>
        <row r="223">
          <cell r="B223">
            <v>840168532742</v>
          </cell>
          <cell r="C223" t="str">
            <v>150439-3206</v>
          </cell>
          <cell r="D223" t="str">
            <v>Speck Presidio®2 Grip Magsafe® Clicklock™ Costal Blue / Dust Grey iPhone 15</v>
          </cell>
          <cell r="E223">
            <v>122</v>
          </cell>
          <cell r="F223">
            <v>35</v>
          </cell>
          <cell r="G223">
            <v>21</v>
          </cell>
          <cell r="H223">
            <v>10</v>
          </cell>
          <cell r="I223">
            <v>19</v>
          </cell>
          <cell r="J223">
            <v>42</v>
          </cell>
          <cell r="K223">
            <v>55</v>
          </cell>
          <cell r="L223">
            <v>65</v>
          </cell>
          <cell r="M223">
            <v>32</v>
          </cell>
          <cell r="N223">
            <v>17</v>
          </cell>
          <cell r="O223">
            <v>13</v>
          </cell>
          <cell r="P223">
            <v>12</v>
          </cell>
        </row>
        <row r="224">
          <cell r="B224">
            <v>840168532803</v>
          </cell>
          <cell r="C224" t="str">
            <v>150439-3212</v>
          </cell>
          <cell r="D224" t="str">
            <v>Speck Presidio®2 Grip Magsafe® Clicklock™ Charcoal Grey/ Cool Bronze iPhone 15</v>
          </cell>
          <cell r="E224">
            <v>83</v>
          </cell>
          <cell r="F224">
            <v>19</v>
          </cell>
          <cell r="G224">
            <v>56</v>
          </cell>
          <cell r="H224">
            <v>47</v>
          </cell>
          <cell r="I224">
            <v>67</v>
          </cell>
          <cell r="J224">
            <v>56</v>
          </cell>
          <cell r="K224">
            <v>36</v>
          </cell>
          <cell r="L224">
            <v>31</v>
          </cell>
          <cell r="M224">
            <v>23</v>
          </cell>
          <cell r="N224">
            <v>13</v>
          </cell>
          <cell r="O224">
            <v>12</v>
          </cell>
          <cell r="P224">
            <v>16</v>
          </cell>
        </row>
        <row r="225">
          <cell r="B225">
            <v>840168532865</v>
          </cell>
          <cell r="C225" t="str">
            <v>150443-3199</v>
          </cell>
          <cell r="D225" t="str">
            <v>Speck Presidio® Perfect-Clear Grip Magsafe® Clicklock™ Clear/Clear/Chrome iPhone 15</v>
          </cell>
          <cell r="E225">
            <v>7</v>
          </cell>
          <cell r="F225">
            <v>48</v>
          </cell>
          <cell r="G225">
            <v>26</v>
          </cell>
          <cell r="H225">
            <v>12</v>
          </cell>
          <cell r="I225">
            <v>24</v>
          </cell>
          <cell r="J225">
            <v>27</v>
          </cell>
          <cell r="K225">
            <v>39</v>
          </cell>
          <cell r="L225">
            <v>33</v>
          </cell>
          <cell r="M225">
            <v>34</v>
          </cell>
          <cell r="N225">
            <v>17</v>
          </cell>
          <cell r="O225">
            <v>37</v>
          </cell>
          <cell r="P225">
            <v>39</v>
          </cell>
        </row>
        <row r="226">
          <cell r="B226">
            <v>840168532995</v>
          </cell>
          <cell r="C226" t="str">
            <v>150447-3205</v>
          </cell>
          <cell r="D226" t="str">
            <v>Speck Presidio®2 Grip Magsafe® Clicklock™ Black / Slate Grey iPhone 15 Pro</v>
          </cell>
          <cell r="E226">
            <v>16</v>
          </cell>
          <cell r="F226">
            <v>7</v>
          </cell>
          <cell r="G226">
            <v>5</v>
          </cell>
          <cell r="H226">
            <v>3</v>
          </cell>
          <cell r="I226">
            <v>3</v>
          </cell>
          <cell r="J226">
            <v>6</v>
          </cell>
          <cell r="K226">
            <v>2</v>
          </cell>
          <cell r="L226">
            <v>0</v>
          </cell>
          <cell r="M226">
            <v>0</v>
          </cell>
          <cell r="N226">
            <v>0</v>
          </cell>
          <cell r="O226">
            <v>1</v>
          </cell>
          <cell r="P226">
            <v>1</v>
          </cell>
        </row>
        <row r="227">
          <cell r="B227">
            <v>840168533008</v>
          </cell>
          <cell r="C227" t="str">
            <v>150447-3206</v>
          </cell>
          <cell r="D227" t="str">
            <v>Speck Presidio®2 Grip Magsafe® Clicklock™ Costal Blue / Dust Grey iPhone 15 Pro</v>
          </cell>
          <cell r="E227">
            <v>13</v>
          </cell>
          <cell r="F227">
            <v>4</v>
          </cell>
          <cell r="G227">
            <v>8</v>
          </cell>
          <cell r="H227">
            <v>8</v>
          </cell>
          <cell r="I227">
            <v>6</v>
          </cell>
          <cell r="J227">
            <v>1</v>
          </cell>
          <cell r="K227">
            <v>4</v>
          </cell>
          <cell r="L227">
            <v>2</v>
          </cell>
          <cell r="M227">
            <v>2</v>
          </cell>
          <cell r="N227">
            <v>1</v>
          </cell>
          <cell r="O227">
            <v>1</v>
          </cell>
          <cell r="P227">
            <v>1</v>
          </cell>
        </row>
        <row r="228">
          <cell r="B228">
            <v>840168533060</v>
          </cell>
          <cell r="C228" t="str">
            <v>150447-3212</v>
          </cell>
          <cell r="D228" t="str">
            <v>Speck Presidio®2 Grip Magsafe® Clicklock™ Charcoal Grey/ Cool Bronze iPhone 15 Pro</v>
          </cell>
          <cell r="E228">
            <v>17</v>
          </cell>
          <cell r="F228">
            <v>4</v>
          </cell>
          <cell r="G228">
            <v>4</v>
          </cell>
          <cell r="H228">
            <v>2</v>
          </cell>
          <cell r="I228">
            <v>9</v>
          </cell>
          <cell r="J228">
            <v>10</v>
          </cell>
          <cell r="K228">
            <v>6</v>
          </cell>
          <cell r="L228">
            <v>2</v>
          </cell>
          <cell r="M228">
            <v>1</v>
          </cell>
          <cell r="N228">
            <v>0</v>
          </cell>
          <cell r="O228">
            <v>4</v>
          </cell>
          <cell r="P228">
            <v>4</v>
          </cell>
        </row>
        <row r="229">
          <cell r="B229">
            <v>840168533121</v>
          </cell>
          <cell r="C229" t="str">
            <v>150451-3199</v>
          </cell>
          <cell r="D229" t="str">
            <v>Speck Presidio® Perfect-Clear Grip Magsafe® Clicklock™ Clear/Clear/Chrome iPhone 15 Pro</v>
          </cell>
          <cell r="E229">
            <v>8</v>
          </cell>
          <cell r="F229">
            <v>2</v>
          </cell>
          <cell r="G229">
            <v>8</v>
          </cell>
          <cell r="H229">
            <v>3</v>
          </cell>
          <cell r="I229">
            <v>1</v>
          </cell>
          <cell r="J229">
            <v>2</v>
          </cell>
          <cell r="K229">
            <v>4</v>
          </cell>
          <cell r="L229">
            <v>2</v>
          </cell>
          <cell r="M229">
            <v>1</v>
          </cell>
          <cell r="N229">
            <v>0</v>
          </cell>
          <cell r="O229">
            <v>2</v>
          </cell>
          <cell r="P229">
            <v>0</v>
          </cell>
        </row>
        <row r="230">
          <cell r="B230">
            <v>840168533251</v>
          </cell>
          <cell r="C230" t="str">
            <v>150455-3205</v>
          </cell>
          <cell r="D230" t="str">
            <v>Speck Presidio®2 Grip Magsafe® Clicklock™ Black / Slate Grey iPhone 15 Plus</v>
          </cell>
          <cell r="E230">
            <v>3</v>
          </cell>
          <cell r="F230">
            <v>1</v>
          </cell>
          <cell r="G230">
            <v>1</v>
          </cell>
          <cell r="H230">
            <v>2</v>
          </cell>
          <cell r="I230">
            <v>1</v>
          </cell>
          <cell r="J230">
            <v>1</v>
          </cell>
          <cell r="K230">
            <v>0</v>
          </cell>
          <cell r="L230">
            <v>2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B231">
            <v>840168533268</v>
          </cell>
          <cell r="C231" t="str">
            <v>150455-3206</v>
          </cell>
          <cell r="D231" t="str">
            <v>Speck Presidio®2 Grip Magsafe® Clicklock™ Costal Blue / Dust Grey iPhone 15 Plus</v>
          </cell>
          <cell r="E231">
            <v>3</v>
          </cell>
          <cell r="F231">
            <v>5</v>
          </cell>
          <cell r="G231">
            <v>5</v>
          </cell>
          <cell r="H231">
            <v>7</v>
          </cell>
          <cell r="I231">
            <v>7</v>
          </cell>
          <cell r="J231">
            <v>3</v>
          </cell>
          <cell r="K231">
            <v>6</v>
          </cell>
          <cell r="L231">
            <v>7</v>
          </cell>
          <cell r="M231">
            <v>2</v>
          </cell>
          <cell r="N231">
            <v>1</v>
          </cell>
          <cell r="O231">
            <v>0</v>
          </cell>
          <cell r="P231">
            <v>3</v>
          </cell>
        </row>
        <row r="232">
          <cell r="B232">
            <v>840168533329</v>
          </cell>
          <cell r="C232" t="str">
            <v>150455-3212</v>
          </cell>
          <cell r="D232" t="str">
            <v>Speck Presidio®2 Grip Magsafe® Clicklock™ Charcoal Grey/ Cool Bronze iPhone 15 Plus</v>
          </cell>
          <cell r="E232">
            <v>8</v>
          </cell>
          <cell r="F232">
            <v>6</v>
          </cell>
          <cell r="G232">
            <v>7</v>
          </cell>
          <cell r="H232">
            <v>9</v>
          </cell>
          <cell r="I232">
            <v>4</v>
          </cell>
          <cell r="J232">
            <v>3</v>
          </cell>
          <cell r="K232">
            <v>6</v>
          </cell>
          <cell r="L232">
            <v>1</v>
          </cell>
          <cell r="M232">
            <v>3</v>
          </cell>
          <cell r="N232">
            <v>0</v>
          </cell>
          <cell r="O232">
            <v>0</v>
          </cell>
          <cell r="P232">
            <v>3</v>
          </cell>
        </row>
        <row r="233">
          <cell r="B233">
            <v>840168533381</v>
          </cell>
          <cell r="C233" t="str">
            <v>150459-3199</v>
          </cell>
          <cell r="D233" t="str">
            <v>Speck Presidio® Perfect-Clear Grip Magsafe® Clicklock™ Clear/Clear/Chrome iPhone 15 Plus</v>
          </cell>
          <cell r="E233">
            <v>1</v>
          </cell>
          <cell r="F233">
            <v>1</v>
          </cell>
          <cell r="G233">
            <v>2</v>
          </cell>
          <cell r="H233">
            <v>2</v>
          </cell>
          <cell r="I233">
            <v>2</v>
          </cell>
          <cell r="J233">
            <v>1</v>
          </cell>
          <cell r="K233">
            <v>0</v>
          </cell>
          <cell r="L233">
            <v>1</v>
          </cell>
          <cell r="M233">
            <v>2</v>
          </cell>
          <cell r="N233">
            <v>0</v>
          </cell>
          <cell r="O233">
            <v>1</v>
          </cell>
          <cell r="P233">
            <v>0</v>
          </cell>
        </row>
        <row r="234">
          <cell r="B234">
            <v>840168533510</v>
          </cell>
          <cell r="C234" t="str">
            <v>150463-3205</v>
          </cell>
          <cell r="D234" t="str">
            <v>Speck Presidio®2 Grip Magsafe® Clicklock™ Black / Slate Grey iPhone 15 Pro Max</v>
          </cell>
          <cell r="E234">
            <v>10</v>
          </cell>
          <cell r="F234">
            <v>2</v>
          </cell>
          <cell r="G234">
            <v>1</v>
          </cell>
          <cell r="H234">
            <v>2</v>
          </cell>
          <cell r="I234">
            <v>3</v>
          </cell>
          <cell r="J234">
            <v>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B235">
            <v>840168533527</v>
          </cell>
          <cell r="C235" t="str">
            <v>150463-3206</v>
          </cell>
          <cell r="D235" t="str">
            <v>Speck Presidio®2 Grip Magsafe® Clicklock™ Costal Blue / Dust Grey iPhone 15 Pro Max</v>
          </cell>
          <cell r="E235">
            <v>13</v>
          </cell>
          <cell r="F235">
            <v>4</v>
          </cell>
          <cell r="G235">
            <v>2</v>
          </cell>
          <cell r="H235">
            <v>5</v>
          </cell>
          <cell r="I235">
            <v>5</v>
          </cell>
          <cell r="J235">
            <v>1</v>
          </cell>
          <cell r="K235">
            <v>0</v>
          </cell>
          <cell r="L235">
            <v>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B236">
            <v>840168533589</v>
          </cell>
          <cell r="C236" t="str">
            <v>150463-3212</v>
          </cell>
          <cell r="D236" t="str">
            <v>Speck Presidio®2 Grip Magsafe® Clicklock™ Charcoal Grey/ Cool Bronze iPhone 15 Pro Max</v>
          </cell>
          <cell r="E236">
            <v>14</v>
          </cell>
          <cell r="F236">
            <v>2</v>
          </cell>
          <cell r="G236">
            <v>4</v>
          </cell>
          <cell r="H236">
            <v>3</v>
          </cell>
          <cell r="I236">
            <v>3</v>
          </cell>
          <cell r="J236">
            <v>2</v>
          </cell>
          <cell r="K236">
            <v>2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B237">
            <v>840168533626</v>
          </cell>
          <cell r="C237" t="str">
            <v>150465-3199</v>
          </cell>
          <cell r="D237" t="str">
            <v>Speck Presidio® Perfect-Clear Magsafe® Clicklock™ Clear/Clear/ Chrome iPhone 15 Pro Max</v>
          </cell>
          <cell r="E237">
            <v>8</v>
          </cell>
          <cell r="F237">
            <v>7</v>
          </cell>
          <cell r="G237">
            <v>4</v>
          </cell>
          <cell r="H237">
            <v>4</v>
          </cell>
          <cell r="I237">
            <v>1</v>
          </cell>
          <cell r="J237">
            <v>1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B238">
            <v>840168536160</v>
          </cell>
          <cell r="C238" t="str">
            <v>150525-D143</v>
          </cell>
          <cell r="D238" t="str">
            <v>Speck BALANCE FOLIO APPLE 11" IPAD PRO CASES - Black</v>
          </cell>
          <cell r="E238">
            <v>98</v>
          </cell>
          <cell r="F238">
            <v>46</v>
          </cell>
          <cell r="G238">
            <v>40</v>
          </cell>
          <cell r="H238">
            <v>44</v>
          </cell>
          <cell r="I238">
            <v>66</v>
          </cell>
          <cell r="J238">
            <v>34</v>
          </cell>
          <cell r="K238">
            <v>51</v>
          </cell>
          <cell r="L238">
            <v>36</v>
          </cell>
          <cell r="M238">
            <v>18</v>
          </cell>
          <cell r="N238">
            <v>14</v>
          </cell>
          <cell r="O238">
            <v>27</v>
          </cell>
          <cell r="P238">
            <v>39</v>
          </cell>
        </row>
        <row r="239">
          <cell r="B239">
            <v>840168536245</v>
          </cell>
          <cell r="C239" t="str">
            <v>150526-D143</v>
          </cell>
          <cell r="D239" t="str">
            <v>Speck BALANCE FOLIO APPLE 13" IPAD AIR CASES - Black</v>
          </cell>
          <cell r="E239">
            <v>103</v>
          </cell>
          <cell r="F239">
            <v>35</v>
          </cell>
          <cell r="G239">
            <v>40</v>
          </cell>
          <cell r="H239">
            <v>39</v>
          </cell>
          <cell r="I239">
            <v>47</v>
          </cell>
          <cell r="J239">
            <v>30</v>
          </cell>
          <cell r="K239">
            <v>47</v>
          </cell>
          <cell r="L239">
            <v>68</v>
          </cell>
          <cell r="M239">
            <v>25</v>
          </cell>
          <cell r="N239">
            <v>35</v>
          </cell>
          <cell r="O239">
            <v>37</v>
          </cell>
          <cell r="P239">
            <v>31</v>
          </cell>
        </row>
        <row r="240">
          <cell r="B240">
            <v>840168536320</v>
          </cell>
          <cell r="C240" t="str">
            <v>150527-D143</v>
          </cell>
          <cell r="D240" t="str">
            <v>Speck BALANCE FOLIO APPLE 13" IPAD PRO CASES - Black</v>
          </cell>
          <cell r="E240">
            <v>86</v>
          </cell>
          <cell r="F240">
            <v>41</v>
          </cell>
          <cell r="G240">
            <v>35</v>
          </cell>
          <cell r="H240">
            <v>27</v>
          </cell>
          <cell r="I240">
            <v>36</v>
          </cell>
          <cell r="J240">
            <v>30</v>
          </cell>
          <cell r="K240">
            <v>30</v>
          </cell>
          <cell r="L240">
            <v>19</v>
          </cell>
          <cell r="M240">
            <v>26</v>
          </cell>
          <cell r="N240">
            <v>8</v>
          </cell>
          <cell r="O240">
            <v>17</v>
          </cell>
          <cell r="P240">
            <v>34</v>
          </cell>
        </row>
        <row r="241">
          <cell r="B241">
            <v>840168536610</v>
          </cell>
          <cell r="C241" t="str">
            <v>150533-3226</v>
          </cell>
          <cell r="D241" t="str">
            <v>Speck Gemtones Play True Wireless Earbuds - Pop Purple</v>
          </cell>
          <cell r="E241">
            <v>10</v>
          </cell>
          <cell r="F241">
            <v>2</v>
          </cell>
          <cell r="G241">
            <v>2</v>
          </cell>
          <cell r="H241">
            <v>2</v>
          </cell>
          <cell r="I241">
            <v>6</v>
          </cell>
          <cell r="J241">
            <v>1</v>
          </cell>
          <cell r="K241">
            <v>2</v>
          </cell>
          <cell r="L241">
            <v>3</v>
          </cell>
          <cell r="M241">
            <v>1</v>
          </cell>
          <cell r="N241">
            <v>2</v>
          </cell>
          <cell r="O241">
            <v>4</v>
          </cell>
          <cell r="P241">
            <v>2</v>
          </cell>
        </row>
        <row r="242">
          <cell r="B242">
            <v>840168536641</v>
          </cell>
          <cell r="C242" t="str">
            <v>150533-3229</v>
          </cell>
          <cell r="D242" t="str">
            <v>Speck Gemtones Play True Wireless Earbuds - Bob Blue</v>
          </cell>
          <cell r="E242">
            <v>10</v>
          </cell>
          <cell r="F242">
            <v>4</v>
          </cell>
          <cell r="G242">
            <v>4</v>
          </cell>
          <cell r="H242">
            <v>4</v>
          </cell>
          <cell r="I242">
            <v>7</v>
          </cell>
          <cell r="J242">
            <v>3</v>
          </cell>
          <cell r="K242">
            <v>3</v>
          </cell>
          <cell r="L242">
            <v>0</v>
          </cell>
          <cell r="M242">
            <v>2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840168536795</v>
          </cell>
          <cell r="C243" t="str">
            <v>150533-3225</v>
          </cell>
          <cell r="D243" t="str">
            <v>Speck Gemtones Play True Wireless Earbuds - Black</v>
          </cell>
          <cell r="E243">
            <v>10</v>
          </cell>
          <cell r="F243">
            <v>1</v>
          </cell>
          <cell r="G243">
            <v>3</v>
          </cell>
          <cell r="H243">
            <v>7</v>
          </cell>
          <cell r="I243">
            <v>7</v>
          </cell>
          <cell r="J243">
            <v>2</v>
          </cell>
          <cell r="K243">
            <v>0</v>
          </cell>
          <cell r="L243">
            <v>4</v>
          </cell>
          <cell r="M243">
            <v>2</v>
          </cell>
          <cell r="N243">
            <v>1</v>
          </cell>
          <cell r="O243">
            <v>2</v>
          </cell>
          <cell r="P243">
            <v>1</v>
          </cell>
        </row>
        <row r="244">
          <cell r="B244">
            <v>840168538638</v>
          </cell>
          <cell r="C244" t="str">
            <v>150584-9992</v>
          </cell>
          <cell r="D244" t="str">
            <v>Speck Smartshell for Mackbook Air 15" - Clear/Sweater Grey</v>
          </cell>
          <cell r="E244">
            <v>33</v>
          </cell>
          <cell r="F244">
            <v>21</v>
          </cell>
          <cell r="G244">
            <v>23</v>
          </cell>
          <cell r="H244">
            <v>19</v>
          </cell>
          <cell r="I244">
            <v>39</v>
          </cell>
          <cell r="J244">
            <v>32</v>
          </cell>
          <cell r="K244">
            <v>45</v>
          </cell>
          <cell r="L244">
            <v>43</v>
          </cell>
          <cell r="M244">
            <v>17</v>
          </cell>
          <cell r="N244">
            <v>21</v>
          </cell>
          <cell r="O244">
            <v>41</v>
          </cell>
          <cell r="P244">
            <v>34</v>
          </cell>
        </row>
        <row r="245">
          <cell r="B245">
            <v>840168538645</v>
          </cell>
          <cell r="C245" t="str">
            <v>150584-3085</v>
          </cell>
          <cell r="D245" t="str">
            <v>Speck Smartshell for Mackbook Air 15" - Obsidian/Sweater Grey</v>
          </cell>
          <cell r="E245">
            <v>12</v>
          </cell>
          <cell r="F245">
            <v>4</v>
          </cell>
          <cell r="G245">
            <v>6</v>
          </cell>
          <cell r="H245">
            <v>5</v>
          </cell>
          <cell r="I245">
            <v>25</v>
          </cell>
          <cell r="J245">
            <v>16</v>
          </cell>
          <cell r="K245">
            <v>29</v>
          </cell>
          <cell r="L245">
            <v>23</v>
          </cell>
          <cell r="M245">
            <v>9</v>
          </cell>
          <cell r="N245">
            <v>16</v>
          </cell>
          <cell r="O245">
            <v>29</v>
          </cell>
          <cell r="P245">
            <v>14</v>
          </cell>
        </row>
        <row r="246">
          <cell r="B246">
            <v>840168538652</v>
          </cell>
          <cell r="C246" t="str">
            <v>150584-3086</v>
          </cell>
          <cell r="D246" t="str">
            <v>Speck Smartshell for Mackbook Air 15" - Cozy Pink/Sweater Grey</v>
          </cell>
          <cell r="E246">
            <v>11</v>
          </cell>
          <cell r="F246">
            <v>3</v>
          </cell>
          <cell r="G246">
            <v>7</v>
          </cell>
          <cell r="H246">
            <v>2</v>
          </cell>
          <cell r="I246">
            <v>10</v>
          </cell>
          <cell r="J246">
            <v>5</v>
          </cell>
          <cell r="K246">
            <v>5</v>
          </cell>
          <cell r="L246">
            <v>1</v>
          </cell>
          <cell r="M246">
            <v>3</v>
          </cell>
          <cell r="N246">
            <v>3</v>
          </cell>
          <cell r="O246">
            <v>3</v>
          </cell>
          <cell r="P246">
            <v>2</v>
          </cell>
        </row>
        <row r="247">
          <cell r="B247">
            <v>840168538683</v>
          </cell>
          <cell r="C247" t="str">
            <v>150585-1568</v>
          </cell>
          <cell r="D247" t="str">
            <v>Speck Tagimals 4-Pack - Mulicolor</v>
          </cell>
          <cell r="E247">
            <v>61</v>
          </cell>
          <cell r="F247">
            <v>59</v>
          </cell>
          <cell r="G247">
            <v>57</v>
          </cell>
          <cell r="H247">
            <v>74</v>
          </cell>
          <cell r="I247">
            <v>89</v>
          </cell>
          <cell r="J247">
            <v>59</v>
          </cell>
          <cell r="K247">
            <v>116</v>
          </cell>
          <cell r="L247">
            <v>88</v>
          </cell>
          <cell r="M247">
            <v>51</v>
          </cell>
          <cell r="N247">
            <v>51</v>
          </cell>
          <cell r="O247">
            <v>50</v>
          </cell>
          <cell r="P247">
            <v>78</v>
          </cell>
        </row>
        <row r="248">
          <cell r="B248">
            <v>840168539796</v>
          </cell>
          <cell r="C248" t="str">
            <v>150659-3225</v>
          </cell>
          <cell r="D248" t="str">
            <v>Speck Speaker Gemtones Infinity Speaker Mini -DARK GREY/CHROME/TAN</v>
          </cell>
          <cell r="E248">
            <v>5</v>
          </cell>
          <cell r="F248">
            <v>3</v>
          </cell>
          <cell r="G248">
            <v>0</v>
          </cell>
          <cell r="H248">
            <v>1</v>
          </cell>
          <cell r="I248">
            <v>3</v>
          </cell>
          <cell r="J248">
            <v>1</v>
          </cell>
          <cell r="K248">
            <v>0</v>
          </cell>
          <cell r="L248">
            <v>1</v>
          </cell>
          <cell r="M248">
            <v>1</v>
          </cell>
          <cell r="N248">
            <v>4</v>
          </cell>
          <cell r="O248">
            <v>2</v>
          </cell>
          <cell r="P248">
            <v>1</v>
          </cell>
        </row>
        <row r="249">
          <cell r="B249">
            <v>840168539819</v>
          </cell>
          <cell r="C249" t="str">
            <v>150661-3225</v>
          </cell>
          <cell r="D249" t="str">
            <v>Speck Speaker Gemtones Infinity Speaker Max -DARK GREY/CHROME/TAN</v>
          </cell>
          <cell r="E249">
            <v>11</v>
          </cell>
          <cell r="F249">
            <v>6</v>
          </cell>
          <cell r="G249">
            <v>4</v>
          </cell>
          <cell r="H249">
            <v>4</v>
          </cell>
          <cell r="I249">
            <v>7</v>
          </cell>
          <cell r="J249">
            <v>6</v>
          </cell>
          <cell r="K249">
            <v>5</v>
          </cell>
          <cell r="L249">
            <v>1</v>
          </cell>
          <cell r="M249">
            <v>5</v>
          </cell>
          <cell r="N249">
            <v>4</v>
          </cell>
          <cell r="O249">
            <v>5</v>
          </cell>
          <cell r="P249">
            <v>13</v>
          </cell>
        </row>
        <row r="250">
          <cell r="B250">
            <v>840168540365</v>
          </cell>
          <cell r="C250" t="str">
            <v>150689-3206</v>
          </cell>
          <cell r="D250" t="str">
            <v>Speck iPhone 16 Presidio2 Grip +Cl Coastal Blue/Dustgrey/White</v>
          </cell>
          <cell r="E250">
            <v>21</v>
          </cell>
          <cell r="F250">
            <v>10</v>
          </cell>
          <cell r="G250">
            <v>14</v>
          </cell>
          <cell r="H250">
            <v>10</v>
          </cell>
          <cell r="I250">
            <v>18</v>
          </cell>
          <cell r="J250">
            <v>8</v>
          </cell>
          <cell r="K250">
            <v>16</v>
          </cell>
          <cell r="L250">
            <v>11</v>
          </cell>
          <cell r="M250">
            <v>12</v>
          </cell>
          <cell r="N250">
            <v>18</v>
          </cell>
          <cell r="O250">
            <v>18</v>
          </cell>
          <cell r="P250">
            <v>16</v>
          </cell>
        </row>
        <row r="251">
          <cell r="B251">
            <v>840168540396</v>
          </cell>
          <cell r="C251" t="str">
            <v>150689-3249</v>
          </cell>
          <cell r="D251" t="str">
            <v>Speck iPhone 16 Presidio2 Grip +Cl True Pink/Shocking Pink/White</v>
          </cell>
          <cell r="E251">
            <v>3</v>
          </cell>
          <cell r="F251">
            <v>1</v>
          </cell>
          <cell r="G251">
            <v>1</v>
          </cell>
          <cell r="H251">
            <v>6</v>
          </cell>
          <cell r="I251">
            <v>6</v>
          </cell>
          <cell r="J251">
            <v>5</v>
          </cell>
          <cell r="K251">
            <v>4</v>
          </cell>
          <cell r="L251">
            <v>9</v>
          </cell>
          <cell r="M251">
            <v>7</v>
          </cell>
          <cell r="N251">
            <v>7</v>
          </cell>
          <cell r="O251">
            <v>6</v>
          </cell>
          <cell r="P251">
            <v>8</v>
          </cell>
        </row>
        <row r="252">
          <cell r="B252">
            <v>840168540655</v>
          </cell>
          <cell r="C252" t="str">
            <v>150697-5085</v>
          </cell>
          <cell r="D252" t="str">
            <v>Speck iPhone 16 Gemshell Grip +Ms Clear/Clear</v>
          </cell>
          <cell r="E252">
            <v>18</v>
          </cell>
          <cell r="F252">
            <v>7</v>
          </cell>
          <cell r="G252">
            <v>18</v>
          </cell>
          <cell r="H252">
            <v>12</v>
          </cell>
          <cell r="I252">
            <v>18</v>
          </cell>
          <cell r="J252">
            <v>15</v>
          </cell>
          <cell r="K252">
            <v>17</v>
          </cell>
          <cell r="L252">
            <v>21</v>
          </cell>
          <cell r="M252">
            <v>16</v>
          </cell>
          <cell r="N252">
            <v>15</v>
          </cell>
          <cell r="O252">
            <v>20</v>
          </cell>
          <cell r="P252">
            <v>16</v>
          </cell>
        </row>
        <row r="253">
          <cell r="B253">
            <v>840168540761</v>
          </cell>
          <cell r="C253" t="str">
            <v>150701-3205</v>
          </cell>
          <cell r="D253" t="str">
            <v>Speck iPhone 16 Pro Presidio2 Grip +Cl Black / Slate Grey /White</v>
          </cell>
          <cell r="E253">
            <v>76</v>
          </cell>
          <cell r="F253">
            <v>29</v>
          </cell>
          <cell r="G253">
            <v>47</v>
          </cell>
          <cell r="H253">
            <v>34</v>
          </cell>
          <cell r="I253">
            <v>52</v>
          </cell>
          <cell r="J253">
            <v>40</v>
          </cell>
          <cell r="K253">
            <v>62</v>
          </cell>
          <cell r="L253">
            <v>32</v>
          </cell>
          <cell r="M253">
            <v>26</v>
          </cell>
          <cell r="N253">
            <v>15</v>
          </cell>
          <cell r="O253">
            <v>6</v>
          </cell>
          <cell r="P253">
            <v>8</v>
          </cell>
        </row>
        <row r="254">
          <cell r="B254">
            <v>840168540778</v>
          </cell>
          <cell r="C254" t="str">
            <v>150701-3206</v>
          </cell>
          <cell r="D254" t="str">
            <v>Speck iPhone 16 Pro Presidio2 Grip +Cl Coastal Blue/Dustgrey/White</v>
          </cell>
          <cell r="E254">
            <v>27</v>
          </cell>
          <cell r="F254">
            <v>9</v>
          </cell>
          <cell r="G254">
            <v>18</v>
          </cell>
          <cell r="H254">
            <v>13</v>
          </cell>
          <cell r="I254">
            <v>21</v>
          </cell>
          <cell r="J254">
            <v>16</v>
          </cell>
          <cell r="K254">
            <v>21</v>
          </cell>
          <cell r="L254">
            <v>18</v>
          </cell>
          <cell r="M254">
            <v>16</v>
          </cell>
          <cell r="N254">
            <v>16</v>
          </cell>
          <cell r="O254">
            <v>9</v>
          </cell>
          <cell r="P254">
            <v>12</v>
          </cell>
        </row>
        <row r="255">
          <cell r="B255">
            <v>840168540808</v>
          </cell>
          <cell r="C255" t="str">
            <v>150701-3249</v>
          </cell>
          <cell r="D255" t="str">
            <v>Speck iPhone 16 Pro Presidio2 Grip +Cl True Pink/Shocking Pink/White</v>
          </cell>
          <cell r="E255">
            <v>6</v>
          </cell>
          <cell r="F255">
            <v>4</v>
          </cell>
          <cell r="G255">
            <v>7</v>
          </cell>
          <cell r="H255">
            <v>3</v>
          </cell>
          <cell r="I255">
            <v>3</v>
          </cell>
          <cell r="J255">
            <v>10</v>
          </cell>
          <cell r="K255">
            <v>10</v>
          </cell>
          <cell r="L255">
            <v>7</v>
          </cell>
          <cell r="M255">
            <v>5</v>
          </cell>
          <cell r="N255">
            <v>7</v>
          </cell>
          <cell r="O255">
            <v>3</v>
          </cell>
          <cell r="P255">
            <v>7</v>
          </cell>
        </row>
        <row r="256">
          <cell r="B256">
            <v>840168540846</v>
          </cell>
          <cell r="C256" t="str">
            <v>150703-3199</v>
          </cell>
          <cell r="D256" t="str">
            <v>Speck iPhone 16 Pro Presidio Perfect Clear +Cl Clear/Chrome Fini</v>
          </cell>
          <cell r="E256">
            <v>75</v>
          </cell>
          <cell r="F256">
            <v>21</v>
          </cell>
          <cell r="G256">
            <v>46</v>
          </cell>
          <cell r="H256">
            <v>38</v>
          </cell>
          <cell r="I256">
            <v>54</v>
          </cell>
          <cell r="J256">
            <v>38</v>
          </cell>
          <cell r="K256">
            <v>42</v>
          </cell>
          <cell r="L256">
            <v>20</v>
          </cell>
          <cell r="M256">
            <v>25</v>
          </cell>
          <cell r="N256">
            <v>15</v>
          </cell>
          <cell r="O256">
            <v>16</v>
          </cell>
          <cell r="P256">
            <v>11</v>
          </cell>
        </row>
        <row r="257">
          <cell r="B257">
            <v>840168541171</v>
          </cell>
          <cell r="C257" t="str">
            <v>150713-3205</v>
          </cell>
          <cell r="D257" t="str">
            <v>Speck iPhone 16 Plus Presidio2 Grip +Cl Black / Slate Grey / White</v>
          </cell>
          <cell r="E257">
            <v>14</v>
          </cell>
          <cell r="F257">
            <v>8</v>
          </cell>
          <cell r="G257">
            <v>9</v>
          </cell>
          <cell r="H257">
            <v>14</v>
          </cell>
          <cell r="I257">
            <v>21</v>
          </cell>
          <cell r="J257">
            <v>17</v>
          </cell>
          <cell r="K257">
            <v>16</v>
          </cell>
          <cell r="L257">
            <v>3</v>
          </cell>
          <cell r="M257">
            <v>10</v>
          </cell>
          <cell r="N257">
            <v>14</v>
          </cell>
          <cell r="O257">
            <v>11</v>
          </cell>
          <cell r="P257">
            <v>8</v>
          </cell>
        </row>
        <row r="258">
          <cell r="B258">
            <v>840168541478</v>
          </cell>
          <cell r="C258" t="str">
            <v>150721-5085</v>
          </cell>
          <cell r="D258" t="str">
            <v>Speck iPhone 16 Plus Gemshell Grip +Ms Clear/Clear</v>
          </cell>
          <cell r="E258">
            <v>19</v>
          </cell>
          <cell r="F258">
            <v>8</v>
          </cell>
          <cell r="G258">
            <v>6</v>
          </cell>
          <cell r="H258">
            <v>11</v>
          </cell>
          <cell r="I258">
            <v>8</v>
          </cell>
          <cell r="J258">
            <v>5</v>
          </cell>
          <cell r="K258">
            <v>5</v>
          </cell>
          <cell r="L258">
            <v>8</v>
          </cell>
          <cell r="M258">
            <v>11</v>
          </cell>
          <cell r="N258">
            <v>11</v>
          </cell>
          <cell r="O258">
            <v>11</v>
          </cell>
          <cell r="P258">
            <v>10</v>
          </cell>
        </row>
        <row r="259">
          <cell r="B259">
            <v>840168541584</v>
          </cell>
          <cell r="C259" t="str">
            <v>150725-3205</v>
          </cell>
          <cell r="D259" t="str">
            <v>Speck iPhone 16 Pro Max Presidio2 Grip +Cl Black / Slate Grey</v>
          </cell>
          <cell r="E259">
            <v>140</v>
          </cell>
          <cell r="F259">
            <v>50</v>
          </cell>
          <cell r="G259">
            <v>65</v>
          </cell>
          <cell r="H259">
            <v>58</v>
          </cell>
          <cell r="I259">
            <v>87</v>
          </cell>
          <cell r="J259">
            <v>79</v>
          </cell>
          <cell r="K259">
            <v>110</v>
          </cell>
          <cell r="L259">
            <v>53</v>
          </cell>
          <cell r="M259">
            <v>38</v>
          </cell>
          <cell r="N259">
            <v>33</v>
          </cell>
          <cell r="O259">
            <v>9</v>
          </cell>
          <cell r="P259">
            <v>10</v>
          </cell>
        </row>
        <row r="260">
          <cell r="B260">
            <v>840168541591</v>
          </cell>
          <cell r="C260" t="str">
            <v>150725-3206</v>
          </cell>
          <cell r="D260" t="str">
            <v>Speck iPhone 16 Pro Max Presidio2 Grip +Cl Coastal Blue/Dustgrey/White</v>
          </cell>
          <cell r="E260">
            <v>37</v>
          </cell>
          <cell r="F260">
            <v>14</v>
          </cell>
          <cell r="G260">
            <v>20</v>
          </cell>
          <cell r="H260">
            <v>21</v>
          </cell>
          <cell r="I260">
            <v>28</v>
          </cell>
          <cell r="J260">
            <v>19</v>
          </cell>
          <cell r="K260">
            <v>21</v>
          </cell>
          <cell r="L260">
            <v>19</v>
          </cell>
          <cell r="M260">
            <v>18</v>
          </cell>
          <cell r="N260">
            <v>19</v>
          </cell>
          <cell r="O260">
            <v>17</v>
          </cell>
          <cell r="P260">
            <v>12</v>
          </cell>
        </row>
        <row r="261">
          <cell r="B261">
            <v>840168541621</v>
          </cell>
          <cell r="C261" t="str">
            <v>150725-3249</v>
          </cell>
          <cell r="D261" t="str">
            <v>Speck iPhone 16 Pro Max Presidio2 Grip +Cl True Pink/Shocking Pink/White</v>
          </cell>
          <cell r="E261">
            <v>30</v>
          </cell>
          <cell r="F261">
            <v>13</v>
          </cell>
          <cell r="G261">
            <v>15</v>
          </cell>
          <cell r="H261">
            <v>17</v>
          </cell>
          <cell r="I261">
            <v>26</v>
          </cell>
          <cell r="J261">
            <v>18</v>
          </cell>
          <cell r="K261">
            <v>19</v>
          </cell>
          <cell r="L261">
            <v>17</v>
          </cell>
          <cell r="M261">
            <v>16</v>
          </cell>
          <cell r="N261">
            <v>16</v>
          </cell>
          <cell r="O261">
            <v>9</v>
          </cell>
          <cell r="P261">
            <v>13</v>
          </cell>
        </row>
        <row r="262">
          <cell r="B262">
            <v>840168541659</v>
          </cell>
          <cell r="C262" t="str">
            <v>150727-3199</v>
          </cell>
          <cell r="D262" t="str">
            <v>Speck iPhone 16 Pro Max Presidio Perfect Clear +Cl Clear/Clear/Chrome Finish/Serene Silver</v>
          </cell>
          <cell r="J262">
            <v>0</v>
          </cell>
        </row>
        <row r="263">
          <cell r="B263">
            <v>840168544493</v>
          </cell>
          <cell r="C263" t="str">
            <v>150695-3205</v>
          </cell>
          <cell r="D263" t="str">
            <v>Speck iPhone 16 CandyShell Grip + MS Black Slate</v>
          </cell>
          <cell r="E263">
            <v>46</v>
          </cell>
          <cell r="F263">
            <v>16</v>
          </cell>
          <cell r="G263">
            <v>15</v>
          </cell>
          <cell r="H263">
            <v>20</v>
          </cell>
          <cell r="I263">
            <v>25</v>
          </cell>
          <cell r="J263">
            <v>26</v>
          </cell>
          <cell r="K263">
            <v>25</v>
          </cell>
          <cell r="L263">
            <v>38</v>
          </cell>
          <cell r="M263">
            <v>21</v>
          </cell>
          <cell r="N263">
            <v>9</v>
          </cell>
          <cell r="O263">
            <v>23</v>
          </cell>
          <cell r="P263">
            <v>23</v>
          </cell>
        </row>
        <row r="264">
          <cell r="B264">
            <v>840168544561</v>
          </cell>
          <cell r="C264" t="str">
            <v>150727-3199</v>
          </cell>
          <cell r="D264" t="str">
            <v>Speck iPhone 16 Pro Max Presidio Perfect Clear +Cl Clear/Clear/Chrome Finish/Serene Silver</v>
          </cell>
          <cell r="E264">
            <v>154</v>
          </cell>
          <cell r="F264">
            <v>69</v>
          </cell>
          <cell r="G264">
            <v>99</v>
          </cell>
          <cell r="H264">
            <v>106</v>
          </cell>
          <cell r="I264">
            <v>133</v>
          </cell>
          <cell r="J264">
            <v>108</v>
          </cell>
          <cell r="K264">
            <v>144</v>
          </cell>
          <cell r="L264">
            <v>91</v>
          </cell>
          <cell r="M264">
            <v>51</v>
          </cell>
          <cell r="N264">
            <v>27</v>
          </cell>
          <cell r="O264">
            <v>15</v>
          </cell>
          <cell r="P264">
            <v>8</v>
          </cell>
        </row>
        <row r="265">
          <cell r="B265">
            <v>840168546107</v>
          </cell>
          <cell r="C265" t="str">
            <v>150954-3240</v>
          </cell>
          <cell r="D265" t="str">
            <v>Speck Presidio Perfect-Clear + MS iPhone 17 Clear</v>
          </cell>
          <cell r="M265">
            <v>13</v>
          </cell>
          <cell r="N265">
            <v>38</v>
          </cell>
          <cell r="O265">
            <v>61</v>
          </cell>
          <cell r="P265">
            <v>61</v>
          </cell>
        </row>
        <row r="266">
          <cell r="B266">
            <v>840168546138</v>
          </cell>
          <cell r="C266" t="str">
            <v>150957-D143</v>
          </cell>
          <cell r="D266" t="str">
            <v>Speck Presidio2 + MS iPhone 17 Black/Slate Grey/White</v>
          </cell>
          <cell r="M266">
            <v>14</v>
          </cell>
          <cell r="N266">
            <v>20</v>
          </cell>
          <cell r="O266">
            <v>31</v>
          </cell>
          <cell r="P266">
            <v>29</v>
          </cell>
        </row>
        <row r="267">
          <cell r="B267">
            <v>840168546145</v>
          </cell>
          <cell r="C267" t="str">
            <v>150958-D143</v>
          </cell>
          <cell r="D267" t="str">
            <v>Speck Presidio2 Grip + MS iPhone 17 Black</v>
          </cell>
          <cell r="M267">
            <v>11</v>
          </cell>
          <cell r="N267">
            <v>16</v>
          </cell>
          <cell r="O267">
            <v>20</v>
          </cell>
          <cell r="P267">
            <v>22</v>
          </cell>
        </row>
        <row r="268">
          <cell r="B268">
            <v>840168546282</v>
          </cell>
          <cell r="C268" t="str">
            <v>150967-D143</v>
          </cell>
          <cell r="D268" t="str">
            <v>Speck Presidio2 Grip + MS iPhone 17 iPhone 17 Air Black</v>
          </cell>
          <cell r="M268">
            <v>13</v>
          </cell>
          <cell r="N268">
            <v>17</v>
          </cell>
          <cell r="O268">
            <v>13</v>
          </cell>
          <cell r="P268">
            <v>7</v>
          </cell>
        </row>
        <row r="269">
          <cell r="B269">
            <v>840168546381</v>
          </cell>
          <cell r="C269" t="str">
            <v>150972-3240</v>
          </cell>
          <cell r="D269" t="str">
            <v>Speck Presidio Perfect-Clear  iPhone 17 Pro Clear</v>
          </cell>
          <cell r="M269">
            <v>135</v>
          </cell>
          <cell r="N269">
            <v>119</v>
          </cell>
          <cell r="O269">
            <v>148</v>
          </cell>
          <cell r="P269">
            <v>142</v>
          </cell>
        </row>
        <row r="270">
          <cell r="B270">
            <v>840168546411</v>
          </cell>
          <cell r="C270" t="str">
            <v>150975-D143</v>
          </cell>
          <cell r="D270" t="str">
            <v>Speck Presidio2  + MS iPhone 17 Pro Black/Slate Grey/White</v>
          </cell>
          <cell r="M270">
            <v>35</v>
          </cell>
          <cell r="N270">
            <v>43</v>
          </cell>
          <cell r="O270">
            <v>35</v>
          </cell>
          <cell r="P270">
            <v>38</v>
          </cell>
        </row>
        <row r="271">
          <cell r="B271">
            <v>840168546428</v>
          </cell>
          <cell r="C271" t="str">
            <v>150976-D143</v>
          </cell>
          <cell r="D271" t="str">
            <v>Speck Presidio2 Grip + MS iPhone 17 Pro Black</v>
          </cell>
          <cell r="M271">
            <v>26</v>
          </cell>
          <cell r="N271">
            <v>31</v>
          </cell>
          <cell r="O271">
            <v>26</v>
          </cell>
          <cell r="P271">
            <v>23</v>
          </cell>
        </row>
        <row r="272">
          <cell r="B272">
            <v>840168546527</v>
          </cell>
          <cell r="C272" t="str">
            <v>150981-3240</v>
          </cell>
          <cell r="D272" t="str">
            <v>Speck Presidio Perfect-Clear  iPhone 17 Pro Max Clear</v>
          </cell>
          <cell r="M272">
            <v>174</v>
          </cell>
          <cell r="N272">
            <v>308</v>
          </cell>
          <cell r="O272">
            <v>484</v>
          </cell>
          <cell r="P272">
            <v>559</v>
          </cell>
        </row>
        <row r="273">
          <cell r="B273">
            <v>840168546558</v>
          </cell>
          <cell r="C273" t="str">
            <v>150984-D143</v>
          </cell>
          <cell r="D273" t="str">
            <v>Speck Presidio2 + MS iPhone 17 Pro Max Black/Slate Grey/White</v>
          </cell>
          <cell r="M273">
            <v>39</v>
          </cell>
          <cell r="N273">
            <v>91</v>
          </cell>
          <cell r="O273">
            <v>129</v>
          </cell>
          <cell r="P273">
            <v>116</v>
          </cell>
        </row>
        <row r="274">
          <cell r="B274">
            <v>840168546565</v>
          </cell>
          <cell r="C274" t="str">
            <v>150985-D143</v>
          </cell>
          <cell r="D274" t="str">
            <v>Speck Presidio2 Grip + MS iPhone 17 Pro Max Black</v>
          </cell>
          <cell r="M274">
            <v>42</v>
          </cell>
          <cell r="N274">
            <v>68</v>
          </cell>
          <cell r="O274">
            <v>81</v>
          </cell>
          <cell r="P274">
            <v>110</v>
          </cell>
        </row>
        <row r="275">
          <cell r="B275">
            <v>840168546589</v>
          </cell>
          <cell r="C275" t="str">
            <v>150986-D143</v>
          </cell>
          <cell r="D275" t="str">
            <v>Speck Presidio2 Grip iPhone 17 Pro Max Black</v>
          </cell>
        </row>
        <row r="276">
          <cell r="B276">
            <v>840168546671</v>
          </cell>
          <cell r="C276" t="str">
            <v>150989-3266</v>
          </cell>
          <cell r="D276" t="str">
            <v>Speck Balance Folio iPad 11" (2022-2025) Sable/Blue Granite/Black</v>
          </cell>
          <cell r="O276">
            <v>134</v>
          </cell>
          <cell r="P276">
            <v>232</v>
          </cell>
        </row>
        <row r="277">
          <cell r="B277">
            <v>840168546732</v>
          </cell>
          <cell r="C277" t="str">
            <v>150992-5085</v>
          </cell>
          <cell r="D277" t="str">
            <v>Speck Gemshell Grip + MS iPhone 17 Clear</v>
          </cell>
          <cell r="M277">
            <v>6</v>
          </cell>
          <cell r="N277">
            <v>12</v>
          </cell>
          <cell r="O277">
            <v>22</v>
          </cell>
          <cell r="P277">
            <v>27</v>
          </cell>
        </row>
        <row r="278">
          <cell r="B278">
            <v>840168546800</v>
          </cell>
          <cell r="C278" t="str">
            <v>150994-5085</v>
          </cell>
          <cell r="D278" t="str">
            <v>Speck Gemshell Grip + MS iPhone 17 iPhone 17 Air Clear</v>
          </cell>
          <cell r="M278">
            <v>15</v>
          </cell>
          <cell r="N278">
            <v>8</v>
          </cell>
          <cell r="O278">
            <v>7</v>
          </cell>
          <cell r="P278">
            <v>2</v>
          </cell>
        </row>
        <row r="279">
          <cell r="B279">
            <v>840168547135</v>
          </cell>
          <cell r="C279" t="str">
            <v>151008-3261</v>
          </cell>
          <cell r="D279" t="str">
            <v>Speck Presidio2 + MS iPhone 17 Deep Sea/Silver Metallic/Spell Blue</v>
          </cell>
          <cell r="M279">
            <v>10</v>
          </cell>
          <cell r="N279">
            <v>6</v>
          </cell>
          <cell r="O279">
            <v>16</v>
          </cell>
          <cell r="P279">
            <v>16</v>
          </cell>
        </row>
        <row r="280">
          <cell r="B280">
            <v>840168547302</v>
          </cell>
          <cell r="C280" t="str">
            <v>151020-3261</v>
          </cell>
          <cell r="D280" t="str">
            <v>Speck Presidio2  + MS iPhone 17 Pro Deep Sea/Silver Metallic/Spell Blue</v>
          </cell>
          <cell r="M280">
            <v>59</v>
          </cell>
          <cell r="N280">
            <v>40</v>
          </cell>
          <cell r="O280">
            <v>54</v>
          </cell>
          <cell r="P280">
            <v>42</v>
          </cell>
        </row>
        <row r="281">
          <cell r="B281">
            <v>840168547401</v>
          </cell>
          <cell r="C281" t="str">
            <v>151025-3261</v>
          </cell>
          <cell r="D281" t="str">
            <v>Speck Presidio2 + MS iPhone 17 Pro Max Deep Sea/Silver Metallic/Spell Blue</v>
          </cell>
          <cell r="M281">
            <v>47</v>
          </cell>
          <cell r="N281">
            <v>92</v>
          </cell>
          <cell r="O281">
            <v>156</v>
          </cell>
          <cell r="P281">
            <v>125</v>
          </cell>
        </row>
        <row r="282">
          <cell r="B282">
            <v>840459607036</v>
          </cell>
          <cell r="C282" t="str">
            <v>T21-11303</v>
          </cell>
          <cell r="D282" t="str">
            <v>Tech21 EvoClear + MS iPhone 17 Clear</v>
          </cell>
          <cell r="M282">
            <v>23</v>
          </cell>
          <cell r="N282">
            <v>33</v>
          </cell>
          <cell r="O282">
            <v>74</v>
          </cell>
          <cell r="P282">
            <v>69</v>
          </cell>
        </row>
        <row r="283">
          <cell r="B283">
            <v>840459607043</v>
          </cell>
          <cell r="C283" t="str">
            <v>T21-11304</v>
          </cell>
          <cell r="D283" t="str">
            <v>Tech21 EvoCrystal iPhone 17 Black</v>
          </cell>
          <cell r="M283">
            <v>9</v>
          </cell>
          <cell r="N283">
            <v>18</v>
          </cell>
          <cell r="O283">
            <v>37</v>
          </cell>
          <cell r="P283">
            <v>55</v>
          </cell>
        </row>
        <row r="284">
          <cell r="B284">
            <v>840459607159</v>
          </cell>
          <cell r="C284" t="str">
            <v>T21-11314</v>
          </cell>
          <cell r="D284" t="str">
            <v>Tech21 EvoClear + MS iPhone 17 iPhone 17 Air Clear</v>
          </cell>
          <cell r="M284">
            <v>29</v>
          </cell>
          <cell r="N284">
            <v>18</v>
          </cell>
          <cell r="O284">
            <v>12</v>
          </cell>
          <cell r="P284">
            <v>11</v>
          </cell>
        </row>
        <row r="285">
          <cell r="B285">
            <v>840459607258</v>
          </cell>
          <cell r="C285" t="str">
            <v>T21-11323</v>
          </cell>
          <cell r="D285" t="str">
            <v>Tech21 EvoClear + MS iPhone 17 Pro Clear</v>
          </cell>
          <cell r="M285">
            <v>145</v>
          </cell>
          <cell r="N285">
            <v>109</v>
          </cell>
          <cell r="O285">
            <v>132</v>
          </cell>
          <cell r="P285">
            <v>129</v>
          </cell>
        </row>
        <row r="286">
          <cell r="B286">
            <v>840459607265</v>
          </cell>
          <cell r="C286" t="str">
            <v>T21-11324</v>
          </cell>
          <cell r="D286" t="str">
            <v>Tech21 EvoCrystal iPhone 17 Pro Black</v>
          </cell>
          <cell r="M286">
            <v>100</v>
          </cell>
          <cell r="N286">
            <v>65</v>
          </cell>
          <cell r="O286">
            <v>50</v>
          </cell>
          <cell r="P286">
            <v>61</v>
          </cell>
        </row>
        <row r="287">
          <cell r="B287">
            <v>840459607371</v>
          </cell>
          <cell r="C287" t="str">
            <v>T21-11334</v>
          </cell>
          <cell r="D287" t="str">
            <v>Tech21 EvoClear +MS  iPhone 17 Pro Max Clear</v>
          </cell>
          <cell r="M287">
            <v>128</v>
          </cell>
          <cell r="N287">
            <v>215</v>
          </cell>
          <cell r="O287">
            <v>247</v>
          </cell>
          <cell r="P287">
            <v>318</v>
          </cell>
        </row>
        <row r="288">
          <cell r="B288">
            <v>840459607388</v>
          </cell>
          <cell r="C288" t="str">
            <v>T21-11335</v>
          </cell>
          <cell r="D288" t="str">
            <v>Tech21 EvoCrystal iPhone 17 Pro Max Black</v>
          </cell>
          <cell r="M288">
            <v>71</v>
          </cell>
          <cell r="N288">
            <v>171</v>
          </cell>
          <cell r="O288">
            <v>262</v>
          </cell>
          <cell r="P288">
            <v>295</v>
          </cell>
        </row>
        <row r="289">
          <cell r="B289">
            <v>840459607524</v>
          </cell>
          <cell r="C289" t="str">
            <v>T21-11348</v>
          </cell>
          <cell r="D289" t="str">
            <v>Tech21 EvoCrystal iPhone 17 iPhone 17 Air Black</v>
          </cell>
          <cell r="M289">
            <v>15</v>
          </cell>
          <cell r="N289">
            <v>9</v>
          </cell>
          <cell r="O289">
            <v>4</v>
          </cell>
          <cell r="P289">
            <v>2</v>
          </cell>
        </row>
        <row r="290">
          <cell r="B290">
            <v>840459607715</v>
          </cell>
          <cell r="C290" t="str">
            <v>T21-11360</v>
          </cell>
          <cell r="D290" t="str">
            <v>Tech21 EvoSparkle iPhone 17 Focus</v>
          </cell>
          <cell r="M290">
            <v>8</v>
          </cell>
          <cell r="N290">
            <v>14</v>
          </cell>
          <cell r="O290">
            <v>24</v>
          </cell>
          <cell r="P290">
            <v>42</v>
          </cell>
        </row>
        <row r="291">
          <cell r="B291">
            <v>840459607753</v>
          </cell>
          <cell r="C291" t="str">
            <v>T21-11364</v>
          </cell>
          <cell r="D291" t="str">
            <v>Tech21 EvoSparkle iPhone 17 Pro Focus</v>
          </cell>
          <cell r="M291">
            <v>32</v>
          </cell>
          <cell r="N291">
            <v>23</v>
          </cell>
          <cell r="O291">
            <v>24</v>
          </cell>
          <cell r="P291">
            <v>34</v>
          </cell>
        </row>
        <row r="292">
          <cell r="B292">
            <v>840459607777</v>
          </cell>
          <cell r="C292" t="str">
            <v>T21-11366</v>
          </cell>
          <cell r="D292" t="str">
            <v>Tech21 EvoSparkle iPhone 17 Pro Max Focus</v>
          </cell>
          <cell r="M292">
            <v>45</v>
          </cell>
          <cell r="N292">
            <v>100</v>
          </cell>
          <cell r="O292">
            <v>102</v>
          </cell>
          <cell r="P292">
            <v>163</v>
          </cell>
        </row>
        <row r="293">
          <cell r="B293">
            <v>840459607845</v>
          </cell>
          <cell r="C293" t="str">
            <v>T21-11371</v>
          </cell>
          <cell r="D293" t="str">
            <v>Tech21 EvoSparkle iPhone 17 Lunar</v>
          </cell>
          <cell r="M293">
            <v>4</v>
          </cell>
          <cell r="N293">
            <v>10</v>
          </cell>
          <cell r="O293">
            <v>13</v>
          </cell>
          <cell r="P293">
            <v>28</v>
          </cell>
        </row>
        <row r="294">
          <cell r="B294">
            <v>840459607869</v>
          </cell>
          <cell r="C294" t="str">
            <v>T21-11373</v>
          </cell>
          <cell r="D294" t="str">
            <v>Tech21 EvoSparkle iPhone 17 Pro Lunar</v>
          </cell>
          <cell r="M294">
            <v>12</v>
          </cell>
          <cell r="N294">
            <v>13</v>
          </cell>
          <cell r="O294">
            <v>9</v>
          </cell>
          <cell r="P294">
            <v>17</v>
          </cell>
        </row>
        <row r="295">
          <cell r="B295">
            <v>840459607890</v>
          </cell>
          <cell r="C295" t="str">
            <v>T21-11376</v>
          </cell>
          <cell r="D295" t="str">
            <v>Tech21 EvoSparkle iPhone 17 Pro Max Lunar</v>
          </cell>
          <cell r="M295">
            <v>31</v>
          </cell>
          <cell r="N295">
            <v>69</v>
          </cell>
          <cell r="O295">
            <v>75</v>
          </cell>
          <cell r="P295">
            <v>99</v>
          </cell>
        </row>
        <row r="296">
          <cell r="B296">
            <v>848709038135</v>
          </cell>
          <cell r="C296" t="str">
            <v>86400-5636</v>
          </cell>
          <cell r="D296" t="str">
            <v>Speck Smartshell - Clear For MacBook Pro 13 Rd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B297">
            <v>848709040909</v>
          </cell>
          <cell r="C297" t="str">
            <v>90206-0581</v>
          </cell>
          <cell r="D297" t="str">
            <v>Speck Smartshell Case - Black MacBook Pro  13 T&amp;B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>
            <v>848709040916</v>
          </cell>
          <cell r="C298" t="str">
            <v>90206-1212</v>
          </cell>
          <cell r="D298" t="str">
            <v>Speck Smartshell Case - Clear MacBook Pro  13 T&amp;B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>
            <v>848709047151</v>
          </cell>
          <cell r="C299" t="str">
            <v>103111-6244</v>
          </cell>
          <cell r="D299" t="str">
            <v>Speck Presidio Show - Clear/Rose Gold iPhone 8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B300">
            <v>848709060693</v>
          </cell>
          <cell r="C300" t="str">
            <v>117576-6603</v>
          </cell>
          <cell r="D300" t="str">
            <v>Speck Presidio Clear +Glitter Pnk/G iPhone SE2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B301">
            <v>848709060709</v>
          </cell>
          <cell r="C301" t="str">
            <v>117577-5905</v>
          </cell>
          <cell r="D301" t="str">
            <v>Speck Presidio Show - Clear/Black iPhone SE2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>
            <v>848709066329</v>
          </cell>
          <cell r="C302" t="str">
            <v>122013-1050</v>
          </cell>
          <cell r="D302" t="str">
            <v>Speck Presidio Pro - Black iPad Pro 11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B303">
            <v>848709070142</v>
          </cell>
          <cell r="C303" t="str">
            <v>124747-C222</v>
          </cell>
          <cell r="D303" t="str">
            <v>Speck Candyshell Lite Case for iPhone 6/6s/7/8/SE 2/SE 3 - Quartz Pink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B304">
            <v>848709070913</v>
          </cell>
          <cell r="C304" t="str">
            <v>124747-8198</v>
          </cell>
          <cell r="D304" t="str">
            <v>Speck Candyshell Lite - Blue iPhone SE2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B305">
            <v>848709071354</v>
          </cell>
          <cell r="C305" t="str">
            <v>126087-6010</v>
          </cell>
          <cell r="D305" t="str">
            <v>Speck Smartshell - Purple MacBook  Air 13 Rd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B306">
            <v>848709071378</v>
          </cell>
          <cell r="C306" t="str">
            <v>126087-B189</v>
          </cell>
          <cell r="D306" t="str">
            <v>Speck Smartshell - Blue MacBook  Air 13 Rd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B307">
            <v>848709071484</v>
          </cell>
          <cell r="C307" t="str">
            <v>126087-6011</v>
          </cell>
          <cell r="D307" t="str">
            <v>Speck Smartshell - Rose Pink MacBook  Air 13 Rd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B308">
            <v>848709073143</v>
          </cell>
          <cell r="C308" t="str">
            <v>127573-8336</v>
          </cell>
          <cell r="D308" t="str">
            <v>Speck Transfer Pro Pocket Universal Sleeve 13"/14" - City Grey/Rose Gold Pink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1</v>
          </cell>
          <cell r="N308">
            <v>0</v>
          </cell>
          <cell r="O308">
            <v>0</v>
          </cell>
          <cell r="P308">
            <v>0</v>
          </cell>
        </row>
        <row r="309">
          <cell r="B309">
            <v>848709074607</v>
          </cell>
          <cell r="C309" t="str">
            <v>128842-5085</v>
          </cell>
          <cell r="D309" t="str">
            <v>Speck iPhone 11 Gemshell (Clear/Clear)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B310">
            <v>848709075284</v>
          </cell>
          <cell r="C310" t="str">
            <v>129908-8535</v>
          </cell>
          <cell r="D310" t="str">
            <v>Speck Presidio Pro - Pink For iPhone 11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B311">
            <v>848709075420</v>
          </cell>
          <cell r="C311" t="str">
            <v>129914-7566</v>
          </cell>
          <cell r="D311" t="str">
            <v>Speck Presidio Sport - Teal For iPhone 11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B312">
            <v>848709080615</v>
          </cell>
          <cell r="C312" t="str">
            <v>133535-1050</v>
          </cell>
          <cell r="D312" t="str">
            <v>Speck Balance Folio Case for iPad 10.2" 7/8 Gen - Black/Black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1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</v>
          </cell>
          <cell r="P312">
            <v>0</v>
          </cell>
        </row>
        <row r="313">
          <cell r="B313">
            <v>848709080622</v>
          </cell>
          <cell r="C313" t="str">
            <v>133535-5999</v>
          </cell>
          <cell r="D313" t="str">
            <v>Speck Balance Folio Case for iPad 10.2" 7/8 Gen - Stormy Gray/Charcoal Gray</v>
          </cell>
          <cell r="E313">
            <v>6</v>
          </cell>
          <cell r="F313">
            <v>4</v>
          </cell>
          <cell r="G313">
            <v>4</v>
          </cell>
          <cell r="H313">
            <v>0</v>
          </cell>
          <cell r="I313">
            <v>1</v>
          </cell>
          <cell r="J313">
            <v>0</v>
          </cell>
          <cell r="K313">
            <v>2</v>
          </cell>
          <cell r="L313">
            <v>2</v>
          </cell>
          <cell r="M313">
            <v>2</v>
          </cell>
          <cell r="N313">
            <v>0</v>
          </cell>
          <cell r="O313">
            <v>1</v>
          </cell>
          <cell r="P313">
            <v>2</v>
          </cell>
        </row>
        <row r="314">
          <cell r="B314">
            <v>848709080639</v>
          </cell>
          <cell r="C314" t="str">
            <v>133535-7265</v>
          </cell>
          <cell r="D314" t="str">
            <v>Speck Balance Folio Case for iPad 10.2" 7/8/9 Gen - Plumberry Purple/Crushed Purpl</v>
          </cell>
          <cell r="E314">
            <v>45</v>
          </cell>
          <cell r="F314">
            <v>10</v>
          </cell>
          <cell r="G314">
            <v>8</v>
          </cell>
          <cell r="H314">
            <v>7</v>
          </cell>
          <cell r="I314">
            <v>16</v>
          </cell>
          <cell r="J314">
            <v>6</v>
          </cell>
          <cell r="K314">
            <v>13</v>
          </cell>
          <cell r="L314">
            <v>7</v>
          </cell>
          <cell r="M314">
            <v>8</v>
          </cell>
          <cell r="N314">
            <v>3</v>
          </cell>
          <cell r="O314">
            <v>2</v>
          </cell>
          <cell r="P314">
            <v>4</v>
          </cell>
        </row>
        <row r="315">
          <cell r="B315">
            <v>848709080660</v>
          </cell>
          <cell r="C315" t="str">
            <v>133537-7399</v>
          </cell>
          <cell r="D315" t="str">
            <v>Speck Balance Folio Clear Case for iPad 10.2" 7/8/9 Gen - Marine Blue/Clear</v>
          </cell>
          <cell r="E315">
            <v>1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1</v>
          </cell>
        </row>
        <row r="316">
          <cell r="B316">
            <v>848709080691</v>
          </cell>
          <cell r="C316" t="str">
            <v>133537-8640</v>
          </cell>
          <cell r="D316" t="str">
            <v>Speck Balance Folio Clear Case for iPad 10.2" 7/8/9 Gen - Rose Gold Woven Metallic</v>
          </cell>
          <cell r="E316">
            <v>39</v>
          </cell>
          <cell r="F316">
            <v>16</v>
          </cell>
          <cell r="G316">
            <v>14</v>
          </cell>
          <cell r="H316">
            <v>8</v>
          </cell>
          <cell r="I316">
            <v>15</v>
          </cell>
          <cell r="J316">
            <v>3</v>
          </cell>
          <cell r="K316">
            <v>11</v>
          </cell>
          <cell r="L316">
            <v>8</v>
          </cell>
          <cell r="M316">
            <v>4</v>
          </cell>
          <cell r="N316">
            <v>4</v>
          </cell>
          <cell r="O316">
            <v>2</v>
          </cell>
          <cell r="P316">
            <v>0</v>
          </cell>
        </row>
        <row r="317">
          <cell r="B317">
            <v>848709080707</v>
          </cell>
          <cell r="C317" t="str">
            <v>133537-8922</v>
          </cell>
          <cell r="D317" t="str">
            <v>Speck Balance Folio Clear Case for iPad 10.2" 7/8/9 Gen - Clear/Gunmetal Grey Meta</v>
          </cell>
          <cell r="E317">
            <v>35</v>
          </cell>
          <cell r="F317">
            <v>7</v>
          </cell>
          <cell r="G317">
            <v>9</v>
          </cell>
          <cell r="H317">
            <v>15</v>
          </cell>
          <cell r="I317">
            <v>15</v>
          </cell>
          <cell r="J317">
            <v>10</v>
          </cell>
          <cell r="K317">
            <v>11</v>
          </cell>
          <cell r="L317">
            <v>0</v>
          </cell>
          <cell r="M317">
            <v>6</v>
          </cell>
          <cell r="N317">
            <v>3</v>
          </cell>
          <cell r="O317">
            <v>3</v>
          </cell>
          <cell r="P317">
            <v>8</v>
          </cell>
        </row>
        <row r="318">
          <cell r="B318">
            <v>848709082862</v>
          </cell>
          <cell r="C318" t="str">
            <v>136209-9127</v>
          </cell>
          <cell r="D318" t="str">
            <v>Speck Presidio 2 Pro Case - Blue iPhone SE2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B319">
            <v>848709082893</v>
          </cell>
          <cell r="C319" t="str">
            <v>136209-9136</v>
          </cell>
          <cell r="D319" t="str">
            <v>Speck Presidio 2 Pro Case - Purple iPhone hone SE2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B320">
            <v>848709082916</v>
          </cell>
          <cell r="C320" t="str">
            <v>136209-D143</v>
          </cell>
          <cell r="D320" t="str">
            <v>Speck Presidio 2 Pro Case - Black iPhone hone SE2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B321">
            <v>848709082992</v>
          </cell>
          <cell r="C321" t="str">
            <v>136212-5085</v>
          </cell>
          <cell r="D321" t="str">
            <v>Speck Presidio Perfect Clear Clear iPhone SE2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1</v>
          </cell>
          <cell r="P321">
            <v>0</v>
          </cell>
        </row>
        <row r="322">
          <cell r="B322">
            <v>848709086112</v>
          </cell>
          <cell r="C322" t="str">
            <v>136489-9128</v>
          </cell>
          <cell r="D322" t="str">
            <v>Speck Presidio2 GriPhone  - Blue/Black iPhone 11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B323">
            <v>848709086174</v>
          </cell>
          <cell r="C323" t="str">
            <v>136490-5085</v>
          </cell>
          <cell r="D323" t="str">
            <v>Speck Presidio Perfect Clear Case for Iphone 11- Clear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B324">
            <v>848709086235</v>
          </cell>
          <cell r="C324" t="str">
            <v>136495-5085</v>
          </cell>
          <cell r="D324" t="str">
            <v>Speck iPhone  11 New Clear Grip (Clear/Clear)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B325">
            <v>848709087164</v>
          </cell>
          <cell r="C325" t="str">
            <v>127573-9166</v>
          </cell>
          <cell r="D325" t="str">
            <v>Speck Transfer Pro Pocket Universal Sleeve 13"/14" - Sweater Grey/Coastal Blue</v>
          </cell>
          <cell r="E325">
            <v>0</v>
          </cell>
          <cell r="F325">
            <v>0</v>
          </cell>
          <cell r="O325">
            <v>0</v>
          </cell>
          <cell r="P325">
            <v>7</v>
          </cell>
        </row>
        <row r="326">
          <cell r="B326">
            <v>848709087171</v>
          </cell>
          <cell r="C326" t="str">
            <v>127573-9166</v>
          </cell>
          <cell r="D326" t="str">
            <v>Speck Transfer Pro Pocket Universal Sleeve 13"/14" - Sweater Grey/Coastal Blue</v>
          </cell>
          <cell r="E326">
            <v>10</v>
          </cell>
          <cell r="F326">
            <v>3</v>
          </cell>
          <cell r="G326">
            <v>6</v>
          </cell>
          <cell r="H326">
            <v>5</v>
          </cell>
          <cell r="I326">
            <v>5</v>
          </cell>
          <cell r="J326">
            <v>7</v>
          </cell>
          <cell r="K326">
            <v>12</v>
          </cell>
          <cell r="L326">
            <v>19</v>
          </cell>
          <cell r="M326">
            <v>8</v>
          </cell>
          <cell r="N326">
            <v>5</v>
          </cell>
          <cell r="O326">
            <v>5</v>
          </cell>
          <cell r="P326">
            <v>3</v>
          </cell>
        </row>
        <row r="327">
          <cell r="B327">
            <v>848709087416</v>
          </cell>
          <cell r="C327" t="str">
            <v>136812-7356</v>
          </cell>
          <cell r="D327" t="str">
            <v>Speck (Apple Excsluive) Presidio Perfect Clear with Grips for iPhone 7/8/SE 2/SE 3 - Bella Pink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B328">
            <v>848709088444</v>
          </cell>
          <cell r="C328" t="str">
            <v>137600-1050</v>
          </cell>
          <cell r="D328" t="str">
            <v>Speck iPhone 12/12 Pro Candyshell Pro (Black/Black)</v>
          </cell>
          <cell r="E328">
            <v>60</v>
          </cell>
          <cell r="F328">
            <v>19</v>
          </cell>
          <cell r="G328">
            <v>17</v>
          </cell>
          <cell r="H328">
            <v>18</v>
          </cell>
          <cell r="I328">
            <v>27</v>
          </cell>
          <cell r="J328">
            <v>12</v>
          </cell>
          <cell r="K328">
            <v>3</v>
          </cell>
          <cell r="L328">
            <v>5</v>
          </cell>
          <cell r="M328">
            <v>1</v>
          </cell>
          <cell r="N328">
            <v>2</v>
          </cell>
          <cell r="O328">
            <v>0</v>
          </cell>
          <cell r="P328">
            <v>4</v>
          </cell>
        </row>
        <row r="329">
          <cell r="B329">
            <v>848709088680</v>
          </cell>
          <cell r="C329" t="str">
            <v>137606-5085</v>
          </cell>
          <cell r="D329" t="str">
            <v>Speck iPhone  12/12 Pro *Gemshell Grip (Clear/Clear)</v>
          </cell>
          <cell r="E329">
            <v>42</v>
          </cell>
          <cell r="F329">
            <v>18</v>
          </cell>
          <cell r="G329">
            <v>21</v>
          </cell>
          <cell r="H329">
            <v>10</v>
          </cell>
          <cell r="I329">
            <v>31</v>
          </cell>
          <cell r="J329">
            <v>9</v>
          </cell>
          <cell r="K329">
            <v>10</v>
          </cell>
          <cell r="L329">
            <v>9</v>
          </cell>
          <cell r="M329">
            <v>5</v>
          </cell>
          <cell r="N329">
            <v>0</v>
          </cell>
          <cell r="O329">
            <v>2</v>
          </cell>
          <cell r="P329">
            <v>1</v>
          </cell>
        </row>
        <row r="330">
          <cell r="B330">
            <v>848709089199</v>
          </cell>
          <cell r="C330" t="str">
            <v>137621-1050</v>
          </cell>
          <cell r="D330" t="str">
            <v>Speck iPhone  11/XR *New Candyshell (Black/Black)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B331">
            <v>848709089946</v>
          </cell>
          <cell r="C331" t="str">
            <v>137270-9246</v>
          </cell>
          <cell r="D331" t="str">
            <v>Speck Smartshell - Swell Blue Mb Pro 16</v>
          </cell>
          <cell r="E331">
            <v>1</v>
          </cell>
          <cell r="F331">
            <v>0</v>
          </cell>
          <cell r="G331">
            <v>2</v>
          </cell>
          <cell r="H331">
            <v>0</v>
          </cell>
          <cell r="I331">
            <v>3</v>
          </cell>
          <cell r="J331">
            <v>0</v>
          </cell>
          <cell r="K331">
            <v>1</v>
          </cell>
          <cell r="L331">
            <v>3</v>
          </cell>
          <cell r="M331">
            <v>2</v>
          </cell>
          <cell r="N331">
            <v>1</v>
          </cell>
          <cell r="O331">
            <v>2</v>
          </cell>
          <cell r="P331">
            <v>3</v>
          </cell>
        </row>
        <row r="332">
          <cell r="B332">
            <v>848709091161</v>
          </cell>
          <cell r="C332" t="str">
            <v>138486-9128</v>
          </cell>
          <cell r="D332" t="str">
            <v>Speck Presidio2 Pro Case for iPhone 12/12 Pro - Coastal Blue/Black/Stormblue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B333">
            <v>848709091185</v>
          </cell>
          <cell r="C333" t="str">
            <v>138486-9276</v>
          </cell>
          <cell r="D333" t="str">
            <v>Speck Presidio2 Pro Case for iPhone 12/12 Pro - Lush Burgundy/Azalea Burgundy/Pink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B334">
            <v>848709091239</v>
          </cell>
          <cell r="C334" t="str">
            <v>138486-D143</v>
          </cell>
          <cell r="D334" t="str">
            <v>Speck Presidio 2 Pro - Black iPhone 12 Pro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B335">
            <v>848709091345</v>
          </cell>
          <cell r="C335" t="str">
            <v>138489-5085</v>
          </cell>
          <cell r="D335" t="str">
            <v>Speck Presidio Perfect Clear Case for iPhone 12/12 Pro - Clear/Clear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B336">
            <v>848709091734</v>
          </cell>
          <cell r="C336" t="str">
            <v>138496-9268</v>
          </cell>
          <cell r="D336" t="str">
            <v>Speck Presidio Perfect Clear Om Rse 12Pro</v>
          </cell>
          <cell r="E336">
            <v>1</v>
          </cell>
          <cell r="F336">
            <v>0</v>
          </cell>
          <cell r="G336">
            <v>0</v>
          </cell>
          <cell r="H336">
            <v>2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B337">
            <v>848709095848</v>
          </cell>
          <cell r="C337" t="str">
            <v>138616-0581</v>
          </cell>
          <cell r="D337" t="str">
            <v>Speck Smartshell Onyx Black MacBook Air 13 Retina Display 2020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1</v>
          </cell>
        </row>
        <row r="338">
          <cell r="B338">
            <v>848709095855</v>
          </cell>
          <cell r="C338" t="str">
            <v>138616-1212</v>
          </cell>
          <cell r="D338" t="str">
            <v>Speck Smartshell Case for Macbook Air 13" Retina 2020 - Clear</v>
          </cell>
          <cell r="E338">
            <v>155</v>
          </cell>
          <cell r="F338">
            <v>23</v>
          </cell>
          <cell r="G338">
            <v>10</v>
          </cell>
          <cell r="H338">
            <v>10</v>
          </cell>
          <cell r="I338">
            <v>105</v>
          </cell>
          <cell r="J338">
            <v>133</v>
          </cell>
          <cell r="K338">
            <v>123</v>
          </cell>
          <cell r="L338">
            <v>44</v>
          </cell>
          <cell r="M338">
            <v>6</v>
          </cell>
          <cell r="N338">
            <v>3</v>
          </cell>
          <cell r="O338">
            <v>1</v>
          </cell>
          <cell r="P338">
            <v>3</v>
          </cell>
        </row>
        <row r="339">
          <cell r="B339">
            <v>848709096098</v>
          </cell>
          <cell r="C339" t="str">
            <v>138650-1050</v>
          </cell>
          <cell r="D339" t="str">
            <v>Speck Balance Folio for iPad Air 10.9"/Pro 11" - Black/Black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0</v>
          </cell>
          <cell r="L339">
            <v>0</v>
          </cell>
          <cell r="M339">
            <v>1</v>
          </cell>
          <cell r="N339">
            <v>0</v>
          </cell>
          <cell r="O339">
            <v>0</v>
          </cell>
          <cell r="P339">
            <v>0</v>
          </cell>
        </row>
        <row r="340">
          <cell r="B340">
            <v>848709096111</v>
          </cell>
          <cell r="C340" t="str">
            <v>138650-9322</v>
          </cell>
          <cell r="D340" t="str">
            <v>Speck Balance Folio for iPad Air 10.9"/Pro 11" - Arcadia Navy/Moody Grey</v>
          </cell>
          <cell r="E340">
            <v>2</v>
          </cell>
          <cell r="F340">
            <v>0</v>
          </cell>
          <cell r="G340">
            <v>1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</v>
          </cell>
          <cell r="O340">
            <v>0</v>
          </cell>
          <cell r="P340">
            <v>1</v>
          </cell>
        </row>
        <row r="341">
          <cell r="B341">
            <v>848709096296</v>
          </cell>
          <cell r="C341" t="str">
            <v>138654-1050</v>
          </cell>
          <cell r="D341" t="str">
            <v>Speck Balance Folio Case with Microban for iPad 10.2" 7/8/9 Gen - Black/Black</v>
          </cell>
          <cell r="E341">
            <v>48</v>
          </cell>
          <cell r="F341">
            <v>11</v>
          </cell>
          <cell r="G341">
            <v>16</v>
          </cell>
          <cell r="H341">
            <v>11</v>
          </cell>
          <cell r="I341">
            <v>12</v>
          </cell>
          <cell r="J341">
            <v>8</v>
          </cell>
          <cell r="K341">
            <v>12</v>
          </cell>
          <cell r="L341">
            <v>9</v>
          </cell>
          <cell r="M341">
            <v>10</v>
          </cell>
          <cell r="N341">
            <v>3</v>
          </cell>
          <cell r="O341">
            <v>4</v>
          </cell>
          <cell r="P341">
            <v>2</v>
          </cell>
        </row>
        <row r="342">
          <cell r="B342">
            <v>848709096487</v>
          </cell>
          <cell r="C342" t="str">
            <v>138658-9226</v>
          </cell>
          <cell r="D342" t="str">
            <v>Speck Case-E Run for iPad 10.2" 7/8 Gen - Vibe Violet/Flux Orange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B343">
            <v>848709096494</v>
          </cell>
          <cell r="C343" t="str">
            <v>138658-9323</v>
          </cell>
          <cell r="D343" t="str">
            <v>Speck Case-E Run for iPad 10.2" 7/8/9 Gen - Charge Blue/Brave Blue</v>
          </cell>
          <cell r="E343">
            <v>32</v>
          </cell>
          <cell r="F343">
            <v>13</v>
          </cell>
          <cell r="G343">
            <v>12</v>
          </cell>
          <cell r="H343">
            <v>4</v>
          </cell>
          <cell r="I343">
            <v>8</v>
          </cell>
          <cell r="J343">
            <v>3</v>
          </cell>
          <cell r="K343">
            <v>7</v>
          </cell>
          <cell r="L343">
            <v>5</v>
          </cell>
          <cell r="M343">
            <v>9</v>
          </cell>
          <cell r="N343">
            <v>4</v>
          </cell>
          <cell r="O343">
            <v>5</v>
          </cell>
          <cell r="P343">
            <v>3</v>
          </cell>
        </row>
        <row r="344">
          <cell r="B344">
            <v>848709096760</v>
          </cell>
          <cell r="C344" t="str">
            <v>138491-5905</v>
          </cell>
          <cell r="D344" t="str">
            <v>Speck Presidio Perfect Clear Geometry for iPhone 12/12 Pro - Clear/Black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B345">
            <v>848709097910</v>
          </cell>
          <cell r="C345" t="str">
            <v>138969-9352</v>
          </cell>
          <cell r="D345" t="str">
            <v>Speck Smartshell Case Swell Blue MacBook Pro 13</v>
          </cell>
          <cell r="E345">
            <v>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2</v>
          </cell>
        </row>
        <row r="346">
          <cell r="B346">
            <v>848709097934</v>
          </cell>
          <cell r="C346" t="str">
            <v>138969-9354</v>
          </cell>
          <cell r="D346" t="str">
            <v>Speck Smartshell Case Crystal Pink MacBook Pro  13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1</v>
          </cell>
        </row>
        <row r="347">
          <cell r="B347">
            <v>848709097941</v>
          </cell>
          <cell r="C347" t="str">
            <v>138970-9352</v>
          </cell>
          <cell r="D347" t="str">
            <v>Speck Smartshell Case for Macbook Air 13" Retina M1 2020 - Swell Blue</v>
          </cell>
          <cell r="E347">
            <v>0</v>
          </cell>
          <cell r="F347">
            <v>0</v>
          </cell>
          <cell r="G347">
            <v>0</v>
          </cell>
          <cell r="H347">
            <v>1</v>
          </cell>
          <cell r="I347">
            <v>1</v>
          </cell>
          <cell r="J347">
            <v>0</v>
          </cell>
          <cell r="K347">
            <v>1</v>
          </cell>
          <cell r="L347">
            <v>2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B348">
            <v>848709098153</v>
          </cell>
          <cell r="C348" t="str">
            <v>133537-8640</v>
          </cell>
          <cell r="D348" t="str">
            <v>Speck Balance Folio Clear Case for iPad 10.2" 7/8/9 Gen - Rose Gold Woven Metallic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B349">
            <v>855848007366</v>
          </cell>
          <cell r="C349" t="str">
            <v>NM00736685</v>
          </cell>
          <cell r="D349" t="str">
            <v>Nomad Sport Band - 45mm | Ultra Orange</v>
          </cell>
          <cell r="E349">
            <v>192</v>
          </cell>
          <cell r="F349">
            <v>109</v>
          </cell>
          <cell r="G349">
            <v>106</v>
          </cell>
          <cell r="H349">
            <v>138</v>
          </cell>
          <cell r="I349">
            <v>160</v>
          </cell>
          <cell r="J349">
            <v>129</v>
          </cell>
          <cell r="K349">
            <v>153</v>
          </cell>
          <cell r="L349">
            <v>95</v>
          </cell>
          <cell r="M349">
            <v>147</v>
          </cell>
          <cell r="N349">
            <v>163</v>
          </cell>
          <cell r="O349">
            <v>208</v>
          </cell>
          <cell r="P349">
            <v>233</v>
          </cell>
        </row>
        <row r="350">
          <cell r="B350">
            <v>856500011110</v>
          </cell>
          <cell r="C350" t="str">
            <v>NM01111085</v>
          </cell>
          <cell r="D350" t="str">
            <v>Nomad Sport Band - 49/45/44/42mm White FKM V2</v>
          </cell>
          <cell r="E350">
            <v>111</v>
          </cell>
          <cell r="F350">
            <v>41</v>
          </cell>
          <cell r="G350">
            <v>63</v>
          </cell>
          <cell r="H350">
            <v>74</v>
          </cell>
          <cell r="I350">
            <v>88</v>
          </cell>
          <cell r="J350">
            <v>67</v>
          </cell>
          <cell r="K350">
            <v>71</v>
          </cell>
          <cell r="L350">
            <v>61</v>
          </cell>
          <cell r="M350">
            <v>76</v>
          </cell>
          <cell r="N350">
            <v>68</v>
          </cell>
          <cell r="O350">
            <v>56</v>
          </cell>
          <cell r="P350">
            <v>37</v>
          </cell>
        </row>
        <row r="351">
          <cell r="B351">
            <v>856500011332</v>
          </cell>
          <cell r="C351" t="str">
            <v>NM01133285</v>
          </cell>
          <cell r="D351" t="str">
            <v>Nomad Sport Band - 45/44mm/42mm | M/L | Marine Blue | FKM | V2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B352">
            <v>856500013589</v>
          </cell>
          <cell r="C352" t="str">
            <v>NM013589858</v>
          </cell>
          <cell r="D352" t="str">
            <v>Nomad Rocky Point Band - 45mm | Atlantic</v>
          </cell>
          <cell r="E352">
            <v>103</v>
          </cell>
          <cell r="F352">
            <v>51</v>
          </cell>
          <cell r="G352">
            <v>48</v>
          </cell>
          <cell r="H352">
            <v>59</v>
          </cell>
          <cell r="I352">
            <v>76</v>
          </cell>
          <cell r="J352">
            <v>86</v>
          </cell>
          <cell r="K352">
            <v>53</v>
          </cell>
          <cell r="L352">
            <v>59</v>
          </cell>
          <cell r="M352">
            <v>53</v>
          </cell>
          <cell r="N352">
            <v>48</v>
          </cell>
          <cell r="O352">
            <v>45</v>
          </cell>
          <cell r="P352">
            <v>51</v>
          </cell>
        </row>
        <row r="353">
          <cell r="B353">
            <v>856500013596</v>
          </cell>
          <cell r="C353" t="str">
            <v>NM013596858</v>
          </cell>
          <cell r="D353" t="str">
            <v>Nomad Rocky Point Band - 45mm | Storm</v>
          </cell>
          <cell r="E353">
            <v>74</v>
          </cell>
          <cell r="F353">
            <v>16</v>
          </cell>
          <cell r="G353">
            <v>74</v>
          </cell>
          <cell r="H353">
            <v>93</v>
          </cell>
          <cell r="I353">
            <v>105</v>
          </cell>
          <cell r="J353">
            <v>87</v>
          </cell>
          <cell r="K353">
            <v>114</v>
          </cell>
          <cell r="L353">
            <v>78</v>
          </cell>
          <cell r="M353">
            <v>55</v>
          </cell>
          <cell r="N353">
            <v>103</v>
          </cell>
          <cell r="O353">
            <v>90</v>
          </cell>
          <cell r="P353">
            <v>72</v>
          </cell>
        </row>
        <row r="354">
          <cell r="B354">
            <v>856500013602</v>
          </cell>
          <cell r="C354" t="str">
            <v>NM013602858</v>
          </cell>
          <cell r="D354" t="str">
            <v>Nomad Rocky Point Band - 45mm | Sol</v>
          </cell>
          <cell r="E354">
            <v>49</v>
          </cell>
          <cell r="F354">
            <v>17</v>
          </cell>
          <cell r="G354">
            <v>63</v>
          </cell>
          <cell r="H354">
            <v>71</v>
          </cell>
          <cell r="I354">
            <v>44</v>
          </cell>
          <cell r="J354">
            <v>55</v>
          </cell>
          <cell r="K354">
            <v>63</v>
          </cell>
          <cell r="L354">
            <v>36</v>
          </cell>
          <cell r="M354">
            <v>40</v>
          </cell>
          <cell r="N354">
            <v>28</v>
          </cell>
          <cell r="O354">
            <v>59</v>
          </cell>
          <cell r="P354">
            <v>62</v>
          </cell>
        </row>
        <row r="355">
          <cell r="B355">
            <v>856500016924</v>
          </cell>
          <cell r="C355" t="str">
            <v>NM01692485</v>
          </cell>
          <cell r="D355" t="str">
            <v>Nomad Modern Leather Case - iPhone 16 Pro Max | Brown | Nomad Leather</v>
          </cell>
          <cell r="E355">
            <v>117</v>
          </cell>
          <cell r="F355">
            <v>58</v>
          </cell>
          <cell r="G355">
            <v>59</v>
          </cell>
          <cell r="H355">
            <v>74</v>
          </cell>
          <cell r="I355">
            <v>102</v>
          </cell>
          <cell r="J355">
            <v>81</v>
          </cell>
          <cell r="K355">
            <v>93</v>
          </cell>
          <cell r="L355">
            <v>68</v>
          </cell>
          <cell r="M355">
            <v>54</v>
          </cell>
          <cell r="N355">
            <v>30</v>
          </cell>
          <cell r="O355">
            <v>17</v>
          </cell>
          <cell r="P355">
            <v>10</v>
          </cell>
        </row>
        <row r="356">
          <cell r="B356">
            <v>856500016931</v>
          </cell>
          <cell r="C356" t="str">
            <v>NM01693185</v>
          </cell>
          <cell r="D356" t="str">
            <v xml:space="preserve">Nomad Modern Leather Case - iPhone 16 Pro Max  Black </v>
          </cell>
          <cell r="E356">
            <v>107</v>
          </cell>
          <cell r="F356">
            <v>33</v>
          </cell>
          <cell r="G356">
            <v>102</v>
          </cell>
          <cell r="H356">
            <v>59</v>
          </cell>
          <cell r="I356">
            <v>93</v>
          </cell>
          <cell r="J356">
            <v>69</v>
          </cell>
          <cell r="K356">
            <v>65</v>
          </cell>
          <cell r="L356">
            <v>42</v>
          </cell>
          <cell r="M356">
            <v>16</v>
          </cell>
          <cell r="N356">
            <v>6</v>
          </cell>
          <cell r="O356">
            <v>8</v>
          </cell>
          <cell r="P356">
            <v>5</v>
          </cell>
        </row>
        <row r="357">
          <cell r="B357">
            <v>856500016962</v>
          </cell>
          <cell r="C357" t="str">
            <v>NM01696285</v>
          </cell>
          <cell r="D357" t="str">
            <v>Nomad Modern Leather Case - iPhone 16 Pro  Brown</v>
          </cell>
          <cell r="E357">
            <v>49</v>
          </cell>
          <cell r="F357">
            <v>39</v>
          </cell>
          <cell r="G357">
            <v>40</v>
          </cell>
          <cell r="H357">
            <v>38</v>
          </cell>
          <cell r="I357">
            <v>66</v>
          </cell>
          <cell r="J357">
            <v>36</v>
          </cell>
          <cell r="K357">
            <v>36</v>
          </cell>
          <cell r="L357">
            <v>18</v>
          </cell>
          <cell r="M357">
            <v>14</v>
          </cell>
          <cell r="N357">
            <v>9</v>
          </cell>
          <cell r="O357">
            <v>7</v>
          </cell>
          <cell r="P357">
            <v>6</v>
          </cell>
        </row>
        <row r="358">
          <cell r="B358">
            <v>856500016979</v>
          </cell>
          <cell r="C358" t="str">
            <v>NM01697985</v>
          </cell>
          <cell r="D358" t="str">
            <v>Nomad Modern Leather Case - iPhone 16 Pro  Black</v>
          </cell>
          <cell r="E358">
            <v>106</v>
          </cell>
          <cell r="F358">
            <v>50</v>
          </cell>
          <cell r="G358">
            <v>71</v>
          </cell>
          <cell r="H358">
            <v>66</v>
          </cell>
          <cell r="I358">
            <v>84</v>
          </cell>
          <cell r="J358">
            <v>76</v>
          </cell>
          <cell r="K358">
            <v>69</v>
          </cell>
          <cell r="L358">
            <v>40</v>
          </cell>
          <cell r="M358">
            <v>44</v>
          </cell>
          <cell r="N358">
            <v>20</v>
          </cell>
          <cell r="O358">
            <v>10</v>
          </cell>
          <cell r="P358">
            <v>8</v>
          </cell>
        </row>
        <row r="359">
          <cell r="B359">
            <v>856500018065</v>
          </cell>
          <cell r="C359" t="str">
            <v>NM01806585</v>
          </cell>
          <cell r="D359" t="str">
            <v>Nomad Modern Leather Case - Airpods Pro (2nd gen) | Black | Nomad Leather</v>
          </cell>
          <cell r="E359">
            <v>133</v>
          </cell>
          <cell r="F359">
            <v>77</v>
          </cell>
          <cell r="G359">
            <v>167</v>
          </cell>
          <cell r="H359">
            <v>149</v>
          </cell>
          <cell r="I359">
            <v>189</v>
          </cell>
          <cell r="J359">
            <v>169</v>
          </cell>
          <cell r="K359">
            <v>201</v>
          </cell>
          <cell r="L359">
            <v>155</v>
          </cell>
          <cell r="M359">
            <v>53</v>
          </cell>
          <cell r="N359">
            <v>37</v>
          </cell>
          <cell r="O359">
            <v>40</v>
          </cell>
          <cell r="P359">
            <v>14</v>
          </cell>
        </row>
        <row r="360">
          <cell r="B360">
            <v>856500018362</v>
          </cell>
          <cell r="C360" t="str">
            <v>NM01836285</v>
          </cell>
          <cell r="D360" t="str">
            <v>Nomad Modern Leather Case - Airpods Pro (2nd gen) | Brown | Nomad Leather</v>
          </cell>
          <cell r="E360">
            <v>86</v>
          </cell>
          <cell r="F360">
            <v>79</v>
          </cell>
          <cell r="G360">
            <v>125</v>
          </cell>
          <cell r="H360">
            <v>98</v>
          </cell>
          <cell r="I360">
            <v>115</v>
          </cell>
          <cell r="J360">
            <v>104</v>
          </cell>
          <cell r="K360">
            <v>111</v>
          </cell>
          <cell r="L360">
            <v>114</v>
          </cell>
          <cell r="M360">
            <v>83</v>
          </cell>
          <cell r="N360">
            <v>53</v>
          </cell>
          <cell r="O360">
            <v>57</v>
          </cell>
          <cell r="P360">
            <v>39</v>
          </cell>
        </row>
        <row r="361">
          <cell r="B361">
            <v>856500018522</v>
          </cell>
          <cell r="C361" t="str">
            <v>NM1Am10000</v>
          </cell>
          <cell r="D361" t="str">
            <v>Nomad Sport Strap - 45/44mm/42mm | M/L | Black | FKM | V2</v>
          </cell>
          <cell r="E361">
            <v>180</v>
          </cell>
          <cell r="F361">
            <v>80</v>
          </cell>
          <cell r="G361">
            <v>91</v>
          </cell>
          <cell r="H361">
            <v>107</v>
          </cell>
          <cell r="I361">
            <v>161</v>
          </cell>
          <cell r="J361">
            <v>136</v>
          </cell>
          <cell r="K361">
            <v>137</v>
          </cell>
          <cell r="L361">
            <v>121</v>
          </cell>
          <cell r="M361">
            <v>73</v>
          </cell>
          <cell r="N361">
            <v>50</v>
          </cell>
          <cell r="O361">
            <v>109</v>
          </cell>
          <cell r="P361">
            <v>204</v>
          </cell>
        </row>
        <row r="362">
          <cell r="B362">
            <v>856504011284</v>
          </cell>
          <cell r="C362" t="str">
            <v>NM011284858</v>
          </cell>
          <cell r="D362" t="str">
            <v>Modern Leather Case - Airpods Pro 3 | Rustic Brown | Horween</v>
          </cell>
        </row>
        <row r="363">
          <cell r="B363">
            <v>856504011291</v>
          </cell>
          <cell r="C363" t="str">
            <v>NM011291858</v>
          </cell>
          <cell r="D363" t="str">
            <v>Modern Leather Case - Airpods Pro 3 | Black | Horween</v>
          </cell>
        </row>
        <row r="364">
          <cell r="B364">
            <v>856504014278</v>
          </cell>
          <cell r="C364" t="str">
            <v>NM014278858</v>
          </cell>
          <cell r="D364" t="str">
            <v>Nomad Modern Leather Case - iPhone 17 Pro Max | Brown | Nomad Leather</v>
          </cell>
          <cell r="M364">
            <v>89</v>
          </cell>
          <cell r="N364">
            <v>179</v>
          </cell>
          <cell r="O364">
            <v>168</v>
          </cell>
          <cell r="P364">
            <v>216</v>
          </cell>
        </row>
        <row r="365">
          <cell r="B365">
            <v>856504014285</v>
          </cell>
          <cell r="C365" t="str">
            <v>NM014285858</v>
          </cell>
          <cell r="D365" t="str">
            <v>Nomad Modern Leather Case - iPhone 17 Pro Max | Black | Nomad Leather</v>
          </cell>
          <cell r="M365">
            <v>89</v>
          </cell>
          <cell r="N365">
            <v>182</v>
          </cell>
          <cell r="O365">
            <v>209</v>
          </cell>
          <cell r="P365">
            <v>239</v>
          </cell>
        </row>
        <row r="366">
          <cell r="B366">
            <v>856504014322</v>
          </cell>
          <cell r="C366" t="str">
            <v>NM014322858</v>
          </cell>
          <cell r="D366" t="str">
            <v>Nomad Modern Leather Case - iPhone 17 Pro | Brown | Nomad Leather</v>
          </cell>
          <cell r="M366">
            <v>90</v>
          </cell>
          <cell r="N366">
            <v>81</v>
          </cell>
          <cell r="O366">
            <v>79</v>
          </cell>
          <cell r="P366">
            <v>86</v>
          </cell>
        </row>
        <row r="367">
          <cell r="B367">
            <v>856504014339</v>
          </cell>
          <cell r="C367" t="str">
            <v>NM014339858</v>
          </cell>
          <cell r="D367" t="str">
            <v>Nomad Modern Leather Case - iPhone 17 Pro | Black | Nomad Leather</v>
          </cell>
          <cell r="M367">
            <v>79</v>
          </cell>
          <cell r="N367">
            <v>102</v>
          </cell>
          <cell r="O367">
            <v>107</v>
          </cell>
          <cell r="P367">
            <v>107</v>
          </cell>
        </row>
        <row r="368">
          <cell r="B368">
            <v>856504014803</v>
          </cell>
          <cell r="C368" t="str">
            <v>NM014803858</v>
          </cell>
          <cell r="D368" t="str">
            <v>Nomad Rocky Point Band - 46mm/49mm | Storm | Black Hardware</v>
          </cell>
        </row>
        <row r="369">
          <cell r="B369">
            <v>856504014827</v>
          </cell>
          <cell r="C369" t="str">
            <v>NM014827858</v>
          </cell>
          <cell r="D369" t="str">
            <v>Nomad Rocky Point Band - 46mm/49mm | Atlantic | Black Hardware</v>
          </cell>
        </row>
        <row r="370">
          <cell r="B370">
            <v>856504014919</v>
          </cell>
          <cell r="C370" t="str">
            <v>NM014919858</v>
          </cell>
          <cell r="D370" t="str">
            <v>Nomad Sport Band - 49/45/44mm/42mm | M/L | Naval</v>
          </cell>
          <cell r="E370">
            <v>90</v>
          </cell>
          <cell r="F370">
            <v>44</v>
          </cell>
          <cell r="G370">
            <v>58</v>
          </cell>
          <cell r="H370">
            <v>54</v>
          </cell>
          <cell r="I370">
            <v>85</v>
          </cell>
          <cell r="J370">
            <v>68</v>
          </cell>
          <cell r="K370">
            <v>74</v>
          </cell>
          <cell r="L370">
            <v>67</v>
          </cell>
          <cell r="M370">
            <v>89</v>
          </cell>
          <cell r="N370">
            <v>45</v>
          </cell>
          <cell r="O370">
            <v>54</v>
          </cell>
          <cell r="P370">
            <v>106</v>
          </cell>
        </row>
        <row r="371">
          <cell r="B371">
            <v>875912028967</v>
          </cell>
          <cell r="C371" t="str">
            <v>72146-B155</v>
          </cell>
          <cell r="D371" t="str">
            <v>Speck Pixelskin Case - Green iPod touch 6G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>
            <v>2021942878104</v>
          </cell>
          <cell r="C372" t="str">
            <v>150659-3225</v>
          </cell>
          <cell r="D372" t="str">
            <v>Speck Speaker Gemtones Infinity Speaker Mini -DARK GREY/CHROME/TAN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>
            <v>2021942878173</v>
          </cell>
          <cell r="C373" t="str">
            <v>150661-3225</v>
          </cell>
          <cell r="D373" t="str">
            <v>Speck Speaker Gemtones Infinity Speaker Max -DARK GREY/CHROME/TAN</v>
          </cell>
          <cell r="M373">
            <v>1</v>
          </cell>
          <cell r="N373">
            <v>2</v>
          </cell>
          <cell r="O373">
            <v>0</v>
          </cell>
          <cell r="P373">
            <v>0</v>
          </cell>
        </row>
        <row r="374">
          <cell r="B374">
            <v>5056586721032</v>
          </cell>
          <cell r="C374" t="str">
            <v>T21-10258</v>
          </cell>
          <cell r="D374" t="str">
            <v>Tech21 EvoClear for iPhone 15 - Clear</v>
          </cell>
          <cell r="G374">
            <v>33</v>
          </cell>
          <cell r="H374">
            <v>13</v>
          </cell>
          <cell r="I374">
            <v>24</v>
          </cell>
          <cell r="J374">
            <v>19</v>
          </cell>
          <cell r="K374">
            <v>31</v>
          </cell>
          <cell r="L374">
            <v>18</v>
          </cell>
          <cell r="M374">
            <v>34</v>
          </cell>
          <cell r="N374">
            <v>42</v>
          </cell>
          <cell r="O374">
            <v>68</v>
          </cell>
          <cell r="P374">
            <v>51</v>
          </cell>
        </row>
        <row r="375">
          <cell r="B375">
            <v>5056586721094</v>
          </cell>
          <cell r="C375" t="str">
            <v>T21-10260</v>
          </cell>
          <cell r="D375" t="str">
            <v>Tech21 EvoLite for iPhone 15 - Clear</v>
          </cell>
          <cell r="H375">
            <v>0</v>
          </cell>
          <cell r="I375">
            <v>17</v>
          </cell>
          <cell r="J375">
            <v>26</v>
          </cell>
          <cell r="K375">
            <v>40</v>
          </cell>
          <cell r="L375">
            <v>48</v>
          </cell>
          <cell r="M375">
            <v>35</v>
          </cell>
          <cell r="N375">
            <v>62</v>
          </cell>
          <cell r="O375">
            <v>62</v>
          </cell>
          <cell r="P375">
            <v>47</v>
          </cell>
        </row>
        <row r="376">
          <cell r="B376">
            <v>5056586724217</v>
          </cell>
          <cell r="C376" t="str">
            <v>T21-10438</v>
          </cell>
          <cell r="D376" t="str">
            <v>Tech21 EvoLite for iPhone 15 - Soft Pink</v>
          </cell>
          <cell r="G376">
            <v>19</v>
          </cell>
          <cell r="H376">
            <v>25</v>
          </cell>
          <cell r="I376">
            <v>44</v>
          </cell>
          <cell r="J376">
            <v>34</v>
          </cell>
          <cell r="K376">
            <v>35</v>
          </cell>
          <cell r="L376">
            <v>42</v>
          </cell>
          <cell r="M376">
            <v>42</v>
          </cell>
          <cell r="N376">
            <v>53</v>
          </cell>
          <cell r="O376">
            <v>39</v>
          </cell>
          <cell r="P376">
            <v>53</v>
          </cell>
        </row>
        <row r="377">
          <cell r="B377">
            <v>5056586724309</v>
          </cell>
          <cell r="C377" t="str">
            <v>T21-10441</v>
          </cell>
          <cell r="D377" t="str">
            <v>Tech21 EvoLite for iPhone 15 - Lavender</v>
          </cell>
          <cell r="G377">
            <v>9</v>
          </cell>
          <cell r="H377">
            <v>15</v>
          </cell>
          <cell r="I377">
            <v>26</v>
          </cell>
          <cell r="J377">
            <v>20</v>
          </cell>
          <cell r="K377">
            <v>15</v>
          </cell>
          <cell r="L377">
            <v>27</v>
          </cell>
          <cell r="M377">
            <v>26</v>
          </cell>
          <cell r="N377">
            <v>26</v>
          </cell>
          <cell r="O377">
            <v>29</v>
          </cell>
          <cell r="P377">
            <v>25</v>
          </cell>
        </row>
        <row r="378">
          <cell r="B378">
            <v>5056586735251</v>
          </cell>
          <cell r="C378" t="str">
            <v>T21-10857</v>
          </cell>
          <cell r="D378" t="str">
            <v>Tech21 EvoCrystal w/MagSafe for iPhone 16  - Black</v>
          </cell>
          <cell r="E378">
            <v>24</v>
          </cell>
          <cell r="F378">
            <v>13</v>
          </cell>
          <cell r="G378">
            <v>13</v>
          </cell>
          <cell r="H378">
            <v>13</v>
          </cell>
          <cell r="I378">
            <v>25</v>
          </cell>
          <cell r="J378">
            <v>17</v>
          </cell>
          <cell r="K378">
            <v>29</v>
          </cell>
          <cell r="L378">
            <v>29</v>
          </cell>
          <cell r="M378">
            <v>22</v>
          </cell>
          <cell r="N378">
            <v>24</v>
          </cell>
          <cell r="O378">
            <v>35</v>
          </cell>
          <cell r="P378">
            <v>61</v>
          </cell>
        </row>
        <row r="379">
          <cell r="B379">
            <v>5056586735282</v>
          </cell>
          <cell r="C379" t="str">
            <v>T21-10858</v>
          </cell>
          <cell r="D379" t="str">
            <v>Tech21 EvoCrystal w/MagSafe for iPhone 16 - Blue</v>
          </cell>
          <cell r="E379">
            <v>25</v>
          </cell>
          <cell r="F379">
            <v>11</v>
          </cell>
          <cell r="G379">
            <v>13</v>
          </cell>
          <cell r="H379">
            <v>17</v>
          </cell>
          <cell r="I379">
            <v>15</v>
          </cell>
          <cell r="J379">
            <v>15</v>
          </cell>
          <cell r="K379">
            <v>19</v>
          </cell>
          <cell r="L379">
            <v>12</v>
          </cell>
          <cell r="M379">
            <v>12</v>
          </cell>
          <cell r="N379">
            <v>14</v>
          </cell>
          <cell r="O379">
            <v>19</v>
          </cell>
          <cell r="P379">
            <v>24</v>
          </cell>
        </row>
        <row r="380">
          <cell r="B380">
            <v>5056586735343</v>
          </cell>
          <cell r="C380" t="str">
            <v>T21-10860</v>
          </cell>
          <cell r="D380" t="str">
            <v>Tech21 EvoCrystal w/MagSafe for iPhone 16 - Pink</v>
          </cell>
          <cell r="E380">
            <v>30</v>
          </cell>
          <cell r="F380">
            <v>20</v>
          </cell>
          <cell r="G380">
            <v>25</v>
          </cell>
          <cell r="H380">
            <v>26</v>
          </cell>
          <cell r="I380">
            <v>38</v>
          </cell>
          <cell r="J380">
            <v>24</v>
          </cell>
          <cell r="K380">
            <v>35</v>
          </cell>
          <cell r="L380">
            <v>15</v>
          </cell>
          <cell r="M380">
            <v>24</v>
          </cell>
          <cell r="N380">
            <v>15</v>
          </cell>
          <cell r="O380">
            <v>21</v>
          </cell>
          <cell r="P380">
            <v>18</v>
          </cell>
        </row>
        <row r="381">
          <cell r="B381">
            <v>5056586736814</v>
          </cell>
          <cell r="C381" t="str">
            <v>T21-10909</v>
          </cell>
          <cell r="D381" t="str">
            <v>Tech21 EvoClear w/MagSafe for iPhone 16 Plus - Clear</v>
          </cell>
          <cell r="E381">
            <v>21</v>
          </cell>
          <cell r="F381">
            <v>10</v>
          </cell>
          <cell r="G381">
            <v>6</v>
          </cell>
          <cell r="H381">
            <v>8</v>
          </cell>
          <cell r="I381">
            <v>11</v>
          </cell>
          <cell r="J381">
            <v>5</v>
          </cell>
          <cell r="K381">
            <v>7</v>
          </cell>
          <cell r="L381">
            <v>7</v>
          </cell>
          <cell r="M381">
            <v>4</v>
          </cell>
          <cell r="N381">
            <v>7</v>
          </cell>
          <cell r="O381">
            <v>4</v>
          </cell>
          <cell r="P381">
            <v>14</v>
          </cell>
        </row>
        <row r="382">
          <cell r="B382">
            <v>5056586738795</v>
          </cell>
          <cell r="C382" t="str">
            <v>T21-10975</v>
          </cell>
          <cell r="D382" t="str">
            <v>Tech21 EvoCrystal w/MagSafe for iPhone 16 Pro  - Black</v>
          </cell>
          <cell r="E382">
            <v>68</v>
          </cell>
          <cell r="F382">
            <v>39</v>
          </cell>
          <cell r="G382">
            <v>48</v>
          </cell>
          <cell r="H382">
            <v>56</v>
          </cell>
          <cell r="I382">
            <v>51</v>
          </cell>
          <cell r="J382">
            <v>47</v>
          </cell>
          <cell r="K382">
            <v>41</v>
          </cell>
          <cell r="L382">
            <v>24</v>
          </cell>
          <cell r="M382">
            <v>19</v>
          </cell>
          <cell r="N382">
            <v>27</v>
          </cell>
          <cell r="O382">
            <v>22</v>
          </cell>
          <cell r="P382">
            <v>11</v>
          </cell>
        </row>
        <row r="383">
          <cell r="B383">
            <v>5056586738825</v>
          </cell>
          <cell r="C383" t="str">
            <v>T21-10976</v>
          </cell>
          <cell r="D383" t="str">
            <v>Tech21 EvoCrystal w/MagSafe for iPhone 16 Pro - Blue</v>
          </cell>
          <cell r="E383">
            <v>11</v>
          </cell>
          <cell r="F383">
            <v>4</v>
          </cell>
          <cell r="G383">
            <v>10</v>
          </cell>
          <cell r="H383">
            <v>13</v>
          </cell>
          <cell r="I383">
            <v>13</v>
          </cell>
          <cell r="J383">
            <v>3</v>
          </cell>
          <cell r="K383">
            <v>4</v>
          </cell>
          <cell r="L383">
            <v>4</v>
          </cell>
          <cell r="M383">
            <v>6</v>
          </cell>
          <cell r="N383">
            <v>4</v>
          </cell>
          <cell r="O383">
            <v>12</v>
          </cell>
          <cell r="P383">
            <v>6</v>
          </cell>
        </row>
        <row r="384">
          <cell r="B384">
            <v>5056586740569</v>
          </cell>
          <cell r="C384" t="str">
            <v>T21-11034</v>
          </cell>
          <cell r="D384" t="str">
            <v>Tech21 EvoCrystal w/MagSafe for iPhone 16 Pro Max - Black</v>
          </cell>
          <cell r="E384">
            <v>95</v>
          </cell>
          <cell r="F384">
            <v>22</v>
          </cell>
          <cell r="G384">
            <v>15</v>
          </cell>
          <cell r="H384">
            <v>9</v>
          </cell>
          <cell r="I384">
            <v>44</v>
          </cell>
          <cell r="J384">
            <v>62</v>
          </cell>
          <cell r="K384">
            <v>71</v>
          </cell>
          <cell r="L384">
            <v>23</v>
          </cell>
          <cell r="M384">
            <v>10</v>
          </cell>
          <cell r="N384">
            <v>17</v>
          </cell>
          <cell r="O384">
            <v>4</v>
          </cell>
          <cell r="P384">
            <v>2</v>
          </cell>
        </row>
        <row r="385">
          <cell r="B385">
            <v>5056586740590</v>
          </cell>
          <cell r="C385" t="str">
            <v>T21-11035</v>
          </cell>
          <cell r="D385" t="str">
            <v>Tech21 EvoCrystal w/MagSafe for iPhone 16 Pro Max - Blue</v>
          </cell>
          <cell r="E385">
            <v>45</v>
          </cell>
          <cell r="F385">
            <v>15</v>
          </cell>
          <cell r="G385">
            <v>15</v>
          </cell>
          <cell r="H385">
            <v>18</v>
          </cell>
          <cell r="I385">
            <v>34</v>
          </cell>
          <cell r="J385">
            <v>21</v>
          </cell>
          <cell r="K385">
            <v>22</v>
          </cell>
          <cell r="L385">
            <v>19</v>
          </cell>
          <cell r="M385">
            <v>17</v>
          </cell>
          <cell r="N385">
            <v>30</v>
          </cell>
          <cell r="O385">
            <v>15</v>
          </cell>
          <cell r="P385">
            <v>9</v>
          </cell>
        </row>
        <row r="386">
          <cell r="B386">
            <v>5056586746745</v>
          </cell>
          <cell r="C386" t="str">
            <v>T21-11240</v>
          </cell>
          <cell r="D386" t="str">
            <v>Tech21 EvoLite for AirPods 4 - Clear</v>
          </cell>
          <cell r="I386">
            <v>5</v>
          </cell>
          <cell r="J386">
            <v>20</v>
          </cell>
          <cell r="K386">
            <v>12</v>
          </cell>
          <cell r="L386">
            <v>16</v>
          </cell>
          <cell r="M386">
            <v>7</v>
          </cell>
          <cell r="N386">
            <v>8</v>
          </cell>
          <cell r="O386">
            <v>7</v>
          </cell>
          <cell r="P386">
            <v>14</v>
          </cell>
        </row>
        <row r="387">
          <cell r="B387">
            <v>840459607333</v>
          </cell>
          <cell r="C387" t="str">
            <v>T21-11331</v>
          </cell>
          <cell r="D387" t="str">
            <v>Tech21 EvoPro w/MagSafe Clear/Black iPhone 17 Pro</v>
          </cell>
        </row>
        <row r="388">
          <cell r="B388">
            <v>840459607456</v>
          </cell>
          <cell r="C388" t="str">
            <v>T21-11342</v>
          </cell>
          <cell r="D388" t="str">
            <v>Tech21 EvoPro w/MagSafe Clear/Black iPhone 17 Pro Max</v>
          </cell>
        </row>
        <row r="389">
          <cell r="B389">
            <v>840459608569</v>
          </cell>
          <cell r="C389" t="str">
            <v>T21-11443</v>
          </cell>
          <cell r="D389" t="str">
            <v>Tech21 Apple MacBook Air 13 EvoShell - Clear</v>
          </cell>
        </row>
        <row r="390">
          <cell r="B390">
            <v>840168546688</v>
          </cell>
          <cell r="C390" t="str">
            <v>150989-3267</v>
          </cell>
          <cell r="D390" t="str">
            <v>Speck Balance Folio iPad 11" (2022-2025) Ceramic Grey/Autumn Sky/Black</v>
          </cell>
        </row>
        <row r="391">
          <cell r="B391">
            <v>840459609283</v>
          </cell>
          <cell r="C391" t="str">
            <v>T21-11515</v>
          </cell>
          <cell r="D391" t="str">
            <v>Tech21 FlexFolio - Apple iPad Air 10.9-11-inch (2020-2025) / iPad Pro 11-inch (2018-2021) Case - Clear</v>
          </cell>
        </row>
        <row r="392">
          <cell r="B392">
            <v>840459609290</v>
          </cell>
          <cell r="C392" t="str">
            <v>T21-11516</v>
          </cell>
          <cell r="D392" t="str">
            <v>Tech21 FlexFolio - Apple iPad Air 10.9-11-inch (2020-2025) / iPad Pro 11-inch (2018-2021) Case - Tint</v>
          </cell>
        </row>
        <row r="393">
          <cell r="B393">
            <v>840168534944</v>
          </cell>
          <cell r="C393" t="str">
            <v>150491-5085</v>
          </cell>
          <cell r="D393" t="str">
            <v>Speck GemShell® iPhone 15</v>
          </cell>
        </row>
        <row r="394">
          <cell r="B394">
            <v>840168546701</v>
          </cell>
          <cell r="C394" t="str">
            <v>150991-3263</v>
          </cell>
          <cell r="D394" t="str">
            <v>Speck Balance Folio for iPad Air 11" (2026-MA-8th gen) - PICCARD'S BLUE/FROST BEIGE/FADED TEAL</v>
          </cell>
        </row>
        <row r="395">
          <cell r="B395">
            <v>840168548378</v>
          </cell>
          <cell r="C395" t="str">
            <v>151089-1212</v>
          </cell>
          <cell r="D395" t="str">
            <v>Speck SmartShell for Apple MacBook Neo - Clear</v>
          </cell>
        </row>
        <row r="396">
          <cell r="B396">
            <v>840168538263</v>
          </cell>
          <cell r="C396" t="str">
            <v>150553-3240</v>
          </cell>
          <cell r="D396" t="str">
            <v>Speck  iPhone 13/15/16e PRESIDIO CLEAR +MS (CLEAR/CLEAR/CHROME FINISH)</v>
          </cell>
        </row>
        <row r="397">
          <cell r="B397" t="str">
            <v>ACCHPG000</v>
          </cell>
          <cell r="C397">
            <v>15559</v>
          </cell>
          <cell r="D397" t="str">
            <v>7-in-1 Complete Tech Cleaning Kit</v>
          </cell>
          <cell r="E397">
            <v>22</v>
          </cell>
          <cell r="F397">
            <v>19</v>
          </cell>
          <cell r="G397">
            <v>15</v>
          </cell>
          <cell r="H397">
            <v>12</v>
          </cell>
          <cell r="I397">
            <v>11</v>
          </cell>
          <cell r="J397">
            <v>6</v>
          </cell>
          <cell r="K397">
            <v>5</v>
          </cell>
          <cell r="L397">
            <v>7</v>
          </cell>
          <cell r="M397">
            <v>4</v>
          </cell>
          <cell r="N397">
            <v>6</v>
          </cell>
          <cell r="O397">
            <v>2</v>
          </cell>
        </row>
        <row r="398">
          <cell r="B398" t="str">
            <v>ACCMOP052</v>
          </cell>
          <cell r="C398">
            <v>401101662</v>
          </cell>
          <cell r="D398" t="str">
            <v>Mophie POWERSTATION PLUS (6,000mAh) with Built-in Micro USB &amp; Lightning Cable + Extra USB-A Charging Port - Black</v>
          </cell>
          <cell r="F398">
            <v>1</v>
          </cell>
          <cell r="H398">
            <v>1</v>
          </cell>
          <cell r="I398">
            <v>1</v>
          </cell>
          <cell r="J398">
            <v>1</v>
          </cell>
          <cell r="L398">
            <v>2</v>
          </cell>
          <cell r="N398">
            <v>2</v>
          </cell>
        </row>
        <row r="399">
          <cell r="B399" t="str">
            <v>ACCNOM002</v>
          </cell>
          <cell r="C399" t="str">
            <v>NM01994985</v>
          </cell>
          <cell r="D399" t="str">
            <v>Nomad AC Adapter - 65W | PD</v>
          </cell>
          <cell r="H399">
            <v>1</v>
          </cell>
          <cell r="K399">
            <v>1</v>
          </cell>
        </row>
        <row r="400">
          <cell r="B400" t="str">
            <v>ACCNOM003</v>
          </cell>
          <cell r="C400" t="str">
            <v>NM01187585</v>
          </cell>
          <cell r="D400" t="str">
            <v>Nomad AC Adapter - 65W | Slim | Carbide</v>
          </cell>
          <cell r="E400">
            <v>17</v>
          </cell>
          <cell r="F400">
            <v>23</v>
          </cell>
          <cell r="G400">
            <v>14</v>
          </cell>
          <cell r="H400">
            <v>22</v>
          </cell>
          <cell r="I400">
            <v>22</v>
          </cell>
          <cell r="J400">
            <v>19</v>
          </cell>
          <cell r="K400">
            <v>22</v>
          </cell>
          <cell r="L400">
            <v>13</v>
          </cell>
          <cell r="M400">
            <v>12</v>
          </cell>
          <cell r="N400">
            <v>21</v>
          </cell>
          <cell r="O400">
            <v>13</v>
          </cell>
          <cell r="P400">
            <v>7</v>
          </cell>
        </row>
        <row r="401">
          <cell r="B401" t="str">
            <v>ACCNOM004</v>
          </cell>
          <cell r="C401" t="str">
            <v>NM01186885</v>
          </cell>
          <cell r="D401" t="str">
            <v>Nomad AC Adapter - 35W | Slim | Carbide</v>
          </cell>
          <cell r="E401">
            <v>8</v>
          </cell>
          <cell r="F401">
            <v>7</v>
          </cell>
          <cell r="G401">
            <v>11</v>
          </cell>
          <cell r="H401">
            <v>12</v>
          </cell>
          <cell r="I401">
            <v>14</v>
          </cell>
          <cell r="J401">
            <v>10</v>
          </cell>
          <cell r="K401">
            <v>18</v>
          </cell>
          <cell r="L401">
            <v>7</v>
          </cell>
          <cell r="M401">
            <v>6</v>
          </cell>
          <cell r="N401">
            <v>12</v>
          </cell>
          <cell r="O401">
            <v>7</v>
          </cell>
          <cell r="P401">
            <v>5</v>
          </cell>
        </row>
        <row r="402">
          <cell r="B402" t="str">
            <v>ACCPTK000</v>
          </cell>
          <cell r="C402" t="str">
            <v>KW3001A</v>
          </cell>
          <cell r="D402" t="str">
            <v>Pitaka Air Case for Apple Watch Ultra (49mm )</v>
          </cell>
          <cell r="E402">
            <v>18</v>
          </cell>
          <cell r="F402">
            <v>12</v>
          </cell>
          <cell r="G402">
            <v>4</v>
          </cell>
          <cell r="H402">
            <v>8</v>
          </cell>
          <cell r="I402">
            <v>1</v>
          </cell>
          <cell r="J402">
            <v>2</v>
          </cell>
          <cell r="K402">
            <v>3</v>
          </cell>
          <cell r="L402">
            <v>3</v>
          </cell>
          <cell r="M402">
            <v>4</v>
          </cell>
          <cell r="O402">
            <v>3</v>
          </cell>
          <cell r="P402">
            <v>6</v>
          </cell>
        </row>
        <row r="403">
          <cell r="B403" t="str">
            <v>ACCPTK001</v>
          </cell>
          <cell r="C403" t="str">
            <v>CS3001</v>
          </cell>
          <cell r="D403" t="str">
            <v>Pitaka MagEZ Card Sleeve 3.0</v>
          </cell>
          <cell r="E403">
            <v>5</v>
          </cell>
          <cell r="F403">
            <v>3</v>
          </cell>
          <cell r="G403">
            <v>6</v>
          </cell>
          <cell r="H403">
            <v>5</v>
          </cell>
          <cell r="I403">
            <v>2</v>
          </cell>
          <cell r="J403">
            <v>3</v>
          </cell>
          <cell r="K403">
            <v>3</v>
          </cell>
          <cell r="L403">
            <v>3</v>
          </cell>
          <cell r="M403">
            <v>8</v>
          </cell>
          <cell r="N403">
            <v>2</v>
          </cell>
          <cell r="O403">
            <v>2</v>
          </cell>
          <cell r="P403">
            <v>3</v>
          </cell>
        </row>
        <row r="404">
          <cell r="B404" t="str">
            <v>ACCPTK002</v>
          </cell>
          <cell r="C404" t="str">
            <v>SL2001</v>
          </cell>
          <cell r="D404" t="str">
            <v>Pitaka Slider (Charger will not be included)</v>
          </cell>
          <cell r="E404">
            <v>-1</v>
          </cell>
          <cell r="F404">
            <v>2</v>
          </cell>
          <cell r="G404">
            <v>6</v>
          </cell>
          <cell r="J404">
            <v>1</v>
          </cell>
          <cell r="P404">
            <v>1</v>
          </cell>
        </row>
        <row r="405">
          <cell r="B405" t="str">
            <v>ACCPTK003</v>
          </cell>
          <cell r="C405" t="str">
            <v>PD1001</v>
          </cell>
          <cell r="D405" t="str">
            <v>Pitaka Power Dongle</v>
          </cell>
          <cell r="E405">
            <v>1</v>
          </cell>
          <cell r="F405">
            <v>2</v>
          </cell>
          <cell r="G405">
            <v>1</v>
          </cell>
          <cell r="K405">
            <v>1</v>
          </cell>
          <cell r="M405">
            <v>1</v>
          </cell>
          <cell r="P405">
            <v>2</v>
          </cell>
        </row>
        <row r="406">
          <cell r="B406" t="str">
            <v>ACCQIC001</v>
          </cell>
          <cell r="C406" t="str">
            <v>GP-IP21M-M</v>
          </cell>
          <cell r="D406" t="str">
            <v>Quikcell Goof Proof Tempered Glass for iPhone 13/13 Pro</v>
          </cell>
          <cell r="K406">
            <v>0</v>
          </cell>
        </row>
        <row r="407">
          <cell r="B407" t="str">
            <v>ACCQIC003</v>
          </cell>
          <cell r="C407" t="str">
            <v>GQC2059</v>
          </cell>
          <cell r="D407" t="str">
            <v>Quikcell Apple iPad 10.2” TEMPERED GLASS Screen Protector</v>
          </cell>
          <cell r="E407">
            <v>43</v>
          </cell>
          <cell r="F407">
            <v>25</v>
          </cell>
          <cell r="G407">
            <v>19</v>
          </cell>
          <cell r="H407">
            <v>18</v>
          </cell>
          <cell r="I407">
            <v>23</v>
          </cell>
          <cell r="J407">
            <v>19</v>
          </cell>
          <cell r="K407">
            <v>23</v>
          </cell>
          <cell r="L407">
            <v>39</v>
          </cell>
          <cell r="M407">
            <v>13</v>
          </cell>
          <cell r="N407">
            <v>10</v>
          </cell>
          <cell r="O407">
            <v>7</v>
          </cell>
          <cell r="P407">
            <v>6</v>
          </cell>
        </row>
        <row r="408">
          <cell r="B408" t="str">
            <v>ACCQIC004</v>
          </cell>
          <cell r="C408" t="str">
            <v>GP-IPSE2-BLK</v>
          </cell>
          <cell r="D408" t="str">
            <v>Quikcell Apple iPhone SE 2020 GOOF PROOF Premium Tempered Glass Screen Protection - Black</v>
          </cell>
          <cell r="E408">
            <v>6</v>
          </cell>
          <cell r="F408">
            <v>6</v>
          </cell>
          <cell r="G408">
            <v>6</v>
          </cell>
          <cell r="H408">
            <v>5</v>
          </cell>
          <cell r="I408">
            <v>2</v>
          </cell>
          <cell r="K408">
            <v>1</v>
          </cell>
          <cell r="L408">
            <v>3</v>
          </cell>
          <cell r="M408">
            <v>3</v>
          </cell>
          <cell r="O408">
            <v>1</v>
          </cell>
          <cell r="P408">
            <v>2</v>
          </cell>
        </row>
        <row r="409">
          <cell r="B409" t="str">
            <v>ACCQIC005</v>
          </cell>
          <cell r="C409" t="str">
            <v>GQC2060</v>
          </cell>
          <cell r="D409" t="str">
            <v>Quikcell Apple iPad Air 10.9” TEMPERED GLASS Screen Protector</v>
          </cell>
          <cell r="M409">
            <v>3</v>
          </cell>
          <cell r="N409">
            <v>9</v>
          </cell>
          <cell r="O409">
            <v>1</v>
          </cell>
          <cell r="P409">
            <v>4</v>
          </cell>
        </row>
        <row r="410">
          <cell r="B410" t="str">
            <v>ACCQIC006</v>
          </cell>
          <cell r="C410" t="str">
            <v>GQC2134-M</v>
          </cell>
          <cell r="D410" t="str">
            <v>Quikcell Tempered Glass Screen Protector for iPhone 14</v>
          </cell>
          <cell r="E410">
            <v>14</v>
          </cell>
          <cell r="F410">
            <v>8</v>
          </cell>
          <cell r="G410">
            <v>4</v>
          </cell>
          <cell r="H410">
            <v>4</v>
          </cell>
          <cell r="I410">
            <v>2</v>
          </cell>
          <cell r="J410">
            <v>3</v>
          </cell>
          <cell r="K410">
            <v>2</v>
          </cell>
          <cell r="M410">
            <v>1</v>
          </cell>
        </row>
        <row r="411">
          <cell r="B411" t="str">
            <v>ACCQIC010</v>
          </cell>
          <cell r="C411" t="str">
            <v>GQC2182-M</v>
          </cell>
          <cell r="D411" t="str">
            <v>Quikcell Tempered Glass Screen Protector iPhone 15</v>
          </cell>
          <cell r="E411">
            <v>13</v>
          </cell>
          <cell r="F411">
            <v>3</v>
          </cell>
          <cell r="G411">
            <v>3</v>
          </cell>
          <cell r="H411">
            <v>1</v>
          </cell>
          <cell r="I411">
            <v>2</v>
          </cell>
          <cell r="J411">
            <v>4</v>
          </cell>
          <cell r="K411">
            <v>2</v>
          </cell>
          <cell r="L411">
            <v>1</v>
          </cell>
          <cell r="M411">
            <v>1</v>
          </cell>
          <cell r="N411">
            <v>2</v>
          </cell>
          <cell r="O411">
            <v>2</v>
          </cell>
        </row>
        <row r="412">
          <cell r="B412" t="str">
            <v>ACCQIC011</v>
          </cell>
          <cell r="C412" t="str">
            <v>GQC2183-M</v>
          </cell>
          <cell r="D412" t="str">
            <v>Quikcell Tempered Glass Screen Protector iPhone 15 Pro</v>
          </cell>
          <cell r="E412">
            <v>12</v>
          </cell>
          <cell r="F412">
            <v>11</v>
          </cell>
          <cell r="G412">
            <v>6</v>
          </cell>
          <cell r="H412">
            <v>2</v>
          </cell>
          <cell r="I412">
            <v>4</v>
          </cell>
          <cell r="J412">
            <v>2</v>
          </cell>
          <cell r="K412">
            <v>2</v>
          </cell>
          <cell r="L412">
            <v>5</v>
          </cell>
          <cell r="M412">
            <v>3</v>
          </cell>
          <cell r="N412">
            <v>6</v>
          </cell>
          <cell r="O412">
            <v>4</v>
          </cell>
          <cell r="P412">
            <v>2</v>
          </cell>
        </row>
        <row r="413">
          <cell r="B413" t="str">
            <v>ACCQIC012</v>
          </cell>
          <cell r="C413" t="str">
            <v>GQC2184-M</v>
          </cell>
          <cell r="D413" t="str">
            <v>Quikcell Tempered Glass Screen Protector iPhone 15 Plus</v>
          </cell>
          <cell r="E413">
            <v>2</v>
          </cell>
          <cell r="F413">
            <v>7</v>
          </cell>
          <cell r="G413">
            <v>5</v>
          </cell>
          <cell r="H413">
            <v>4</v>
          </cell>
          <cell r="I413">
            <v>4</v>
          </cell>
          <cell r="J413">
            <v>2</v>
          </cell>
          <cell r="K413">
            <v>1</v>
          </cell>
          <cell r="L413">
            <v>2</v>
          </cell>
          <cell r="M413">
            <v>2</v>
          </cell>
          <cell r="N413">
            <v>5</v>
          </cell>
          <cell r="P413">
            <v>1</v>
          </cell>
        </row>
        <row r="414">
          <cell r="B414" t="str">
            <v>ACCQIC013</v>
          </cell>
          <cell r="C414" t="str">
            <v>GQC2185-M</v>
          </cell>
          <cell r="D414" t="str">
            <v>Quikcell Tempered Glass Screen Protector iPhone 15 Pro Max</v>
          </cell>
          <cell r="E414">
            <v>4</v>
          </cell>
          <cell r="F414">
            <v>8</v>
          </cell>
          <cell r="G414">
            <v>6</v>
          </cell>
          <cell r="H414">
            <v>4</v>
          </cell>
          <cell r="I414">
            <v>6</v>
          </cell>
          <cell r="J414">
            <v>8</v>
          </cell>
          <cell r="K414">
            <v>8</v>
          </cell>
          <cell r="L414">
            <v>9</v>
          </cell>
          <cell r="M414">
            <v>2</v>
          </cell>
          <cell r="N414">
            <v>5</v>
          </cell>
        </row>
        <row r="415">
          <cell r="B415" t="str">
            <v>ACCQIC014</v>
          </cell>
          <cell r="C415" t="str">
            <v>QCVPA2002</v>
          </cell>
          <cell r="D415" t="str">
            <v>Quikcell DUAL PORT CAR CHARGER  1 USB A 12W + USB C PD 20W - 32W</v>
          </cell>
          <cell r="E415">
            <v>1</v>
          </cell>
          <cell r="I415">
            <v>1</v>
          </cell>
          <cell r="J415">
            <v>6</v>
          </cell>
          <cell r="K415">
            <v>2</v>
          </cell>
          <cell r="L415">
            <v>2</v>
          </cell>
          <cell r="N415">
            <v>1</v>
          </cell>
        </row>
        <row r="416">
          <cell r="B416" t="str">
            <v>ACCQIC015</v>
          </cell>
          <cell r="C416" t="str">
            <v>GQC2205-M</v>
          </cell>
          <cell r="D416" t="str">
            <v>Quikcell Tempered Glass Screen Protector for iPhone 16</v>
          </cell>
          <cell r="E416">
            <v>266</v>
          </cell>
          <cell r="F416">
            <v>224</v>
          </cell>
          <cell r="G416">
            <v>191</v>
          </cell>
          <cell r="H416">
            <v>211</v>
          </cell>
          <cell r="I416">
            <v>257</v>
          </cell>
          <cell r="J416">
            <v>249</v>
          </cell>
          <cell r="K416">
            <v>145</v>
          </cell>
          <cell r="L416">
            <v>150</v>
          </cell>
          <cell r="M416">
            <v>71</v>
          </cell>
          <cell r="N416">
            <v>102</v>
          </cell>
          <cell r="O416">
            <v>37</v>
          </cell>
          <cell r="P416">
            <v>24</v>
          </cell>
        </row>
        <row r="417">
          <cell r="B417" t="str">
            <v>ACCQIC016</v>
          </cell>
          <cell r="C417" t="str">
            <v>GQC2207-M</v>
          </cell>
          <cell r="D417" t="str">
            <v>Quikcell Tempered Glass Screen Protector for iPhone 16 Plus</v>
          </cell>
          <cell r="E417">
            <v>151</v>
          </cell>
          <cell r="F417">
            <v>135</v>
          </cell>
          <cell r="G417">
            <v>106</v>
          </cell>
          <cell r="H417">
            <v>51</v>
          </cell>
          <cell r="I417">
            <v>57</v>
          </cell>
          <cell r="J417">
            <v>23</v>
          </cell>
          <cell r="K417">
            <v>13</v>
          </cell>
          <cell r="L417">
            <v>13</v>
          </cell>
          <cell r="M417">
            <v>11</v>
          </cell>
          <cell r="N417">
            <v>1</v>
          </cell>
          <cell r="O417">
            <v>3</v>
          </cell>
          <cell r="P417">
            <v>1</v>
          </cell>
        </row>
        <row r="418">
          <cell r="B418" t="str">
            <v>ACCQIC017</v>
          </cell>
          <cell r="C418" t="str">
            <v>GQC2206-M</v>
          </cell>
          <cell r="D418" t="str">
            <v>Quikcell Tempered Glass Screen Protector for iPhone 16 Pro</v>
          </cell>
          <cell r="E418">
            <v>305</v>
          </cell>
          <cell r="F418">
            <v>246</v>
          </cell>
          <cell r="G418">
            <v>147</v>
          </cell>
          <cell r="H418">
            <v>320</v>
          </cell>
          <cell r="I418">
            <v>224</v>
          </cell>
          <cell r="J418">
            <v>195</v>
          </cell>
          <cell r="K418">
            <v>197</v>
          </cell>
          <cell r="L418">
            <v>157</v>
          </cell>
          <cell r="M418">
            <v>85</v>
          </cell>
          <cell r="N418">
            <v>53</v>
          </cell>
          <cell r="O418">
            <v>65</v>
          </cell>
          <cell r="P418">
            <v>63</v>
          </cell>
        </row>
        <row r="419">
          <cell r="B419" t="str">
            <v>ACCQIC018</v>
          </cell>
          <cell r="C419" t="str">
            <v>GQC2208-M</v>
          </cell>
          <cell r="D419" t="str">
            <v>Quikcell Tempered Glass Screen Protector for iPhone 16 Pro Max</v>
          </cell>
          <cell r="E419">
            <v>519</v>
          </cell>
          <cell r="F419">
            <v>420</v>
          </cell>
          <cell r="G419">
            <v>326</v>
          </cell>
          <cell r="H419">
            <v>363</v>
          </cell>
          <cell r="I419">
            <v>457</v>
          </cell>
          <cell r="J419">
            <v>203</v>
          </cell>
          <cell r="K419">
            <v>331</v>
          </cell>
          <cell r="L419">
            <v>273</v>
          </cell>
          <cell r="M419">
            <v>146</v>
          </cell>
          <cell r="N419">
            <v>129</v>
          </cell>
          <cell r="O419">
            <v>202</v>
          </cell>
          <cell r="P419">
            <v>137</v>
          </cell>
        </row>
        <row r="420">
          <cell r="B420" t="str">
            <v>ACCQIC019</v>
          </cell>
          <cell r="C420" t="str">
            <v>GQC2232</v>
          </cell>
          <cell r="D420" t="str">
            <v>Quikcell Tempered Glass Screen Protector for iPhone 17 / Pro</v>
          </cell>
          <cell r="M420">
            <v>126</v>
          </cell>
          <cell r="N420">
            <v>364</v>
          </cell>
          <cell r="O420">
            <v>711</v>
          </cell>
          <cell r="P420">
            <v>517</v>
          </cell>
        </row>
        <row r="421">
          <cell r="B421" t="str">
            <v>ACCQIC020</v>
          </cell>
          <cell r="C421" t="str">
            <v>GQC2233</v>
          </cell>
          <cell r="D421" t="str">
            <v>Quikcell Tempered Glass Screen Protector for iPhone 17 Air</v>
          </cell>
          <cell r="M421">
            <v>18</v>
          </cell>
          <cell r="N421">
            <v>16</v>
          </cell>
          <cell r="O421">
            <v>19</v>
          </cell>
          <cell r="P421">
            <v>19</v>
          </cell>
        </row>
        <row r="422">
          <cell r="B422" t="str">
            <v>ACCQIC021</v>
          </cell>
          <cell r="C422" t="str">
            <v>GQC2235</v>
          </cell>
          <cell r="D422" t="str">
            <v>Quikcell Tempered Glass Screen Protector for iPhone 17 Pro Max</v>
          </cell>
          <cell r="M422">
            <v>111</v>
          </cell>
          <cell r="N422">
            <v>619</v>
          </cell>
          <cell r="O422">
            <v>1115</v>
          </cell>
          <cell r="P422">
            <v>1240</v>
          </cell>
        </row>
        <row r="423">
          <cell r="B423" t="str">
            <v>ACCQIC022</v>
          </cell>
          <cell r="C423" t="str">
            <v>QCVPA2005</v>
          </cell>
          <cell r="D423" t="str">
            <v>Quikcell 37W DUAL PORT A+C CAR CHARGER - Black</v>
          </cell>
          <cell r="N423">
            <v>0</v>
          </cell>
          <cell r="O423">
            <v>43</v>
          </cell>
          <cell r="P423">
            <v>62</v>
          </cell>
        </row>
        <row r="424">
          <cell r="B424" t="str">
            <v>ACCSPK012</v>
          </cell>
          <cell r="C424" t="str">
            <v>150422-1041</v>
          </cell>
          <cell r="D424" t="str">
            <v>Speck Car Vent Mount for MagSafe Black iPhone 15 Car</v>
          </cell>
          <cell r="E424">
            <v>32</v>
          </cell>
          <cell r="F424">
            <v>28</v>
          </cell>
          <cell r="G424">
            <v>35</v>
          </cell>
          <cell r="H424">
            <v>24</v>
          </cell>
          <cell r="I424">
            <v>25</v>
          </cell>
          <cell r="J424">
            <v>33</v>
          </cell>
          <cell r="K424">
            <v>24</v>
          </cell>
          <cell r="L424">
            <v>32</v>
          </cell>
          <cell r="M424">
            <v>15</v>
          </cell>
          <cell r="N424">
            <v>20</v>
          </cell>
          <cell r="O424">
            <v>21</v>
          </cell>
          <cell r="P424">
            <v>31</v>
          </cell>
        </row>
        <row r="425">
          <cell r="B425" t="str">
            <v>ACCSPK013</v>
          </cell>
          <cell r="C425" t="str">
            <v>150423-1041</v>
          </cell>
          <cell r="D425" t="str">
            <v>Speck Wallet for MagSafe® Black iPhone 15 Wallet</v>
          </cell>
          <cell r="E425">
            <v>29</v>
          </cell>
          <cell r="F425">
            <v>21</v>
          </cell>
          <cell r="G425">
            <v>25</v>
          </cell>
          <cell r="H425">
            <v>22</v>
          </cell>
          <cell r="I425">
            <v>20</v>
          </cell>
          <cell r="J425">
            <v>28</v>
          </cell>
          <cell r="K425">
            <v>28</v>
          </cell>
          <cell r="L425">
            <v>53</v>
          </cell>
          <cell r="M425">
            <v>27</v>
          </cell>
          <cell r="N425">
            <v>19</v>
          </cell>
          <cell r="O425">
            <v>18</v>
          </cell>
          <cell r="P425">
            <v>33</v>
          </cell>
        </row>
        <row r="426">
          <cell r="B426" t="str">
            <v>ACCVIV001</v>
          </cell>
          <cell r="C426" t="str">
            <v>VIVTR13KIT-NOC</v>
          </cell>
          <cell r="D426" t="str">
            <v>Vivitar Tripié Plegable De Bolsillo Con Control Bt, Extensible Hasta 16". Color Negro</v>
          </cell>
          <cell r="E426">
            <v>1</v>
          </cell>
        </row>
        <row r="427">
          <cell r="B427" t="str">
            <v>ACCVIV002</v>
          </cell>
          <cell r="C427" t="str">
            <v>VIVVT4KIT1-NOC</v>
          </cell>
          <cell r="D427" t="str">
            <v>Vivitar Mini Soporte De Pistola. Combinación, De Soporte Para Teléfono, Selfie Stick Y Tripié En Un Solo</v>
          </cell>
        </row>
        <row r="428">
          <cell r="B428" t="str">
            <v>BOCCUB000</v>
          </cell>
          <cell r="C428" t="str">
            <v>CT-SOUND1</v>
          </cell>
          <cell r="D428" t="str">
            <v>Cubitt Waterproof Speakers Black</v>
          </cell>
          <cell r="E428">
            <v>1</v>
          </cell>
          <cell r="F428">
            <v>3</v>
          </cell>
          <cell r="G428">
            <v>1</v>
          </cell>
          <cell r="I428">
            <v>1</v>
          </cell>
        </row>
        <row r="429">
          <cell r="B429" t="str">
            <v>BOCGEM000</v>
          </cell>
          <cell r="C429" t="str">
            <v>150659-3225</v>
          </cell>
          <cell r="D429" t="str">
            <v>Speck Speaker Gemtones Infinity Speaker Mini -DARK GREY/CHROME/TAN</v>
          </cell>
          <cell r="E429">
            <v>1</v>
          </cell>
          <cell r="F429">
            <v>3</v>
          </cell>
          <cell r="G429">
            <v>3</v>
          </cell>
          <cell r="H429">
            <v>2</v>
          </cell>
          <cell r="I429">
            <v>2</v>
          </cell>
          <cell r="J429">
            <v>4</v>
          </cell>
          <cell r="K429">
            <v>3</v>
          </cell>
          <cell r="L429">
            <v>2</v>
          </cell>
          <cell r="M429">
            <v>3</v>
          </cell>
          <cell r="N429">
            <v>1</v>
          </cell>
          <cell r="O429">
            <v>4</v>
          </cell>
          <cell r="P429">
            <v>8</v>
          </cell>
        </row>
        <row r="430">
          <cell r="B430" t="str">
            <v>BOCGEM001</v>
          </cell>
          <cell r="C430" t="str">
            <v>150660-3225</v>
          </cell>
          <cell r="D430" t="str">
            <v>Speck Speaker Gemtones Infinity Speaker Mid-DARK GREY/CHROME/TAN</v>
          </cell>
          <cell r="E430">
            <v>1</v>
          </cell>
          <cell r="F430">
            <v>0</v>
          </cell>
          <cell r="G430">
            <v>0</v>
          </cell>
          <cell r="I430">
            <v>1</v>
          </cell>
          <cell r="J430">
            <v>2</v>
          </cell>
          <cell r="K430">
            <v>4</v>
          </cell>
          <cell r="L430">
            <v>1</v>
          </cell>
          <cell r="M430">
            <v>2</v>
          </cell>
          <cell r="N430">
            <v>2</v>
          </cell>
          <cell r="O430">
            <v>7</v>
          </cell>
          <cell r="P430">
            <v>1</v>
          </cell>
        </row>
        <row r="431">
          <cell r="B431" t="str">
            <v>BOCGEM002</v>
          </cell>
          <cell r="C431" t="str">
            <v>150661-3225</v>
          </cell>
          <cell r="D431" t="str">
            <v>Speck Speaker Gemtones Infinity Speaker Max -DARK GREY/CHROME/TAN</v>
          </cell>
          <cell r="E431">
            <v>1</v>
          </cell>
          <cell r="F431">
            <v>3</v>
          </cell>
          <cell r="G431">
            <v>0</v>
          </cell>
          <cell r="I431">
            <v>3</v>
          </cell>
          <cell r="J431">
            <v>2</v>
          </cell>
          <cell r="K431">
            <v>4</v>
          </cell>
          <cell r="O431">
            <v>3</v>
          </cell>
          <cell r="P431">
            <v>2</v>
          </cell>
        </row>
        <row r="432">
          <cell r="B432" t="str">
            <v>CABNOM007</v>
          </cell>
          <cell r="C432" t="str">
            <v>NM01912B00</v>
          </cell>
          <cell r="D432" t="str">
            <v>Nomad Lightning Cable - 1.5M | USB C | Rugged</v>
          </cell>
          <cell r="E432">
            <v>2</v>
          </cell>
          <cell r="F432">
            <v>1</v>
          </cell>
          <cell r="H432">
            <v>1</v>
          </cell>
          <cell r="J432">
            <v>4</v>
          </cell>
          <cell r="K432">
            <v>1</v>
          </cell>
        </row>
        <row r="433">
          <cell r="B433" t="str">
            <v>CARSPK105</v>
          </cell>
          <cell r="C433" t="str">
            <v>150225-9992</v>
          </cell>
          <cell r="D433" t="str">
            <v>Speck Smartshell Case for Macbook Air 13" M2 2022 - Clear</v>
          </cell>
          <cell r="F433">
            <v>0</v>
          </cell>
          <cell r="G433">
            <v>51</v>
          </cell>
          <cell r="H433">
            <v>75</v>
          </cell>
          <cell r="I433">
            <v>78</v>
          </cell>
          <cell r="J433">
            <v>53</v>
          </cell>
          <cell r="K433">
            <v>123</v>
          </cell>
          <cell r="L433">
            <v>113</v>
          </cell>
          <cell r="M433">
            <v>20</v>
          </cell>
          <cell r="N433">
            <v>48</v>
          </cell>
          <cell r="O433">
            <v>135</v>
          </cell>
          <cell r="P433">
            <v>180</v>
          </cell>
        </row>
        <row r="434">
          <cell r="B434" t="str">
            <v>CARSPK106</v>
          </cell>
          <cell r="C434" t="str">
            <v>150225-3086</v>
          </cell>
          <cell r="D434" t="str">
            <v>Speck Smartshell Case for Macbook Air 13" M2 2022 - Cozy Pink</v>
          </cell>
          <cell r="F434">
            <v>0</v>
          </cell>
          <cell r="G434">
            <v>15</v>
          </cell>
          <cell r="H434">
            <v>14</v>
          </cell>
          <cell r="I434">
            <v>26</v>
          </cell>
          <cell r="J434">
            <v>38</v>
          </cell>
          <cell r="K434">
            <v>28</v>
          </cell>
          <cell r="L434">
            <v>81</v>
          </cell>
          <cell r="M434">
            <v>30</v>
          </cell>
          <cell r="N434">
            <v>27</v>
          </cell>
          <cell r="O434">
            <v>34</v>
          </cell>
          <cell r="P434">
            <v>38</v>
          </cell>
        </row>
        <row r="435">
          <cell r="B435" t="str">
            <v>CARSPK107</v>
          </cell>
          <cell r="C435" t="str">
            <v>150225-3085</v>
          </cell>
          <cell r="D435" t="str">
            <v>Speck Smartshell Case for Macbook Air 13" M2 2022 - Obsidian</v>
          </cell>
          <cell r="M435">
            <v>0</v>
          </cell>
          <cell r="N435">
            <v>29</v>
          </cell>
          <cell r="O435">
            <v>50</v>
          </cell>
          <cell r="P435">
            <v>56</v>
          </cell>
        </row>
        <row r="436">
          <cell r="B436" t="str">
            <v>CARTEC003</v>
          </cell>
          <cell r="C436" t="str">
            <v>T21-10059</v>
          </cell>
          <cell r="D436" t="str">
            <v>Tech21 EvoHardshell for MacBook Air 13" (2022-2024) - Clear</v>
          </cell>
          <cell r="L436">
            <v>74</v>
          </cell>
          <cell r="M436">
            <v>53</v>
          </cell>
          <cell r="N436">
            <v>63</v>
          </cell>
          <cell r="O436">
            <v>52</v>
          </cell>
          <cell r="P436">
            <v>56</v>
          </cell>
        </row>
        <row r="437">
          <cell r="B437" t="str">
            <v>CARTEC004</v>
          </cell>
          <cell r="C437" t="str">
            <v>T21-10067</v>
          </cell>
          <cell r="D437" t="str">
            <v>Tech21 EvoHardshell for MacBook Air 13" (2022-2024) - Pewter Blue</v>
          </cell>
          <cell r="L437">
            <v>44</v>
          </cell>
          <cell r="M437">
            <v>36</v>
          </cell>
          <cell r="N437">
            <v>28</v>
          </cell>
          <cell r="O437">
            <v>22</v>
          </cell>
          <cell r="P437">
            <v>28</v>
          </cell>
        </row>
        <row r="438">
          <cell r="B438" t="str">
            <v>EXHGEM000</v>
          </cell>
          <cell r="C438" t="str">
            <v>150659-3225</v>
          </cell>
          <cell r="D438" t="str">
            <v>Speck Speaker Gemtones Infinity Speaker Mini -DARK GREY/CHROME/TAN</v>
          </cell>
          <cell r="E438">
            <v>0</v>
          </cell>
          <cell r="P438">
            <v>0</v>
          </cell>
        </row>
        <row r="439">
          <cell r="B439" t="str">
            <v>EXHGEM001</v>
          </cell>
          <cell r="C439" t="str">
            <v>150660-3225</v>
          </cell>
          <cell r="D439" t="str">
            <v>Speck Speaker Gemtones Infinity Speaker Mid-DARK GREY/CHROME/TAN</v>
          </cell>
          <cell r="J439">
            <v>0</v>
          </cell>
        </row>
        <row r="440">
          <cell r="B440" t="str">
            <v>EXHGEM002</v>
          </cell>
          <cell r="C440" t="str">
            <v>150661-3225</v>
          </cell>
          <cell r="D440" t="str">
            <v>Speck Speaker Gemtones Infinity Speaker Max -DARK GREY/CHROME/TAN</v>
          </cell>
          <cell r="J440">
            <v>0</v>
          </cell>
        </row>
        <row r="441">
          <cell r="B441" t="str">
            <v>EXTNOM005</v>
          </cell>
          <cell r="C441" t="str">
            <v>NM1Am10000</v>
          </cell>
          <cell r="D441" t="str">
            <v>Nomad Sport Strap - 45/44mm/42mm | M/L | Black | FKM | V2</v>
          </cell>
          <cell r="E441">
            <v>159</v>
          </cell>
          <cell r="F441">
            <v>126</v>
          </cell>
          <cell r="G441">
            <v>106</v>
          </cell>
          <cell r="H441">
            <v>105</v>
          </cell>
          <cell r="I441">
            <v>116</v>
          </cell>
          <cell r="J441">
            <v>137</v>
          </cell>
          <cell r="K441">
            <v>122</v>
          </cell>
          <cell r="L441">
            <v>110</v>
          </cell>
          <cell r="M441">
            <v>83</v>
          </cell>
          <cell r="N441">
            <v>55</v>
          </cell>
          <cell r="O441">
            <v>78</v>
          </cell>
          <cell r="P441">
            <v>109</v>
          </cell>
        </row>
        <row r="442">
          <cell r="B442" t="str">
            <v>EXTNOM006</v>
          </cell>
          <cell r="C442" t="str">
            <v>NM1A310000</v>
          </cell>
          <cell r="D442" t="str">
            <v>Nomad Sport Strap - 41/40mm/38mm | S/M | Black | FKM | V2</v>
          </cell>
          <cell r="E442">
            <v>14</v>
          </cell>
          <cell r="F442">
            <v>16</v>
          </cell>
          <cell r="G442">
            <v>3</v>
          </cell>
          <cell r="H442">
            <v>10</v>
          </cell>
          <cell r="I442">
            <v>16</v>
          </cell>
          <cell r="J442">
            <v>9</v>
          </cell>
          <cell r="K442">
            <v>11</v>
          </cell>
          <cell r="L442">
            <v>11</v>
          </cell>
          <cell r="M442">
            <v>6</v>
          </cell>
          <cell r="N442">
            <v>4</v>
          </cell>
          <cell r="O442">
            <v>1</v>
          </cell>
          <cell r="P442">
            <v>2</v>
          </cell>
        </row>
        <row r="443">
          <cell r="B443" t="str">
            <v>EXTNOM007</v>
          </cell>
          <cell r="C443" t="str">
            <v>NM01958185</v>
          </cell>
          <cell r="D443" t="str">
            <v>Nomad Sport Band - 45/44mm/42mm | M/L | Lunar Gray | FKM | V2</v>
          </cell>
          <cell r="E443">
            <v>50</v>
          </cell>
          <cell r="F443">
            <v>52</v>
          </cell>
          <cell r="G443">
            <v>59</v>
          </cell>
          <cell r="H443">
            <v>39</v>
          </cell>
          <cell r="I443">
            <v>41</v>
          </cell>
          <cell r="J443">
            <v>51</v>
          </cell>
          <cell r="K443">
            <v>43</v>
          </cell>
          <cell r="L443">
            <v>27</v>
          </cell>
          <cell r="M443">
            <v>34</v>
          </cell>
          <cell r="N443">
            <v>41</v>
          </cell>
          <cell r="O443">
            <v>29</v>
          </cell>
          <cell r="P443">
            <v>54</v>
          </cell>
        </row>
        <row r="444">
          <cell r="B444" t="str">
            <v>EXTNOM008</v>
          </cell>
          <cell r="C444" t="str">
            <v>NM01133285</v>
          </cell>
          <cell r="D444" t="str">
            <v>Nomad Sport Band - 45/44mm/42mm | M/L | Marine Blue | FKM | V2</v>
          </cell>
          <cell r="E444">
            <v>1</v>
          </cell>
          <cell r="F444">
            <v>1</v>
          </cell>
          <cell r="H444">
            <v>1</v>
          </cell>
          <cell r="M444">
            <v>1</v>
          </cell>
        </row>
        <row r="445">
          <cell r="B445" t="str">
            <v>EXTNOM009</v>
          </cell>
          <cell r="C445" t="str">
            <v>NM01132585</v>
          </cell>
          <cell r="D445" t="str">
            <v>Nomad Sport Band - 45/44mm/42mm | M/L | Ash Green | FKM | V2</v>
          </cell>
          <cell r="E445">
            <v>80</v>
          </cell>
          <cell r="F445">
            <v>57</v>
          </cell>
          <cell r="G445">
            <v>65</v>
          </cell>
          <cell r="H445">
            <v>72</v>
          </cell>
          <cell r="I445">
            <v>70</v>
          </cell>
          <cell r="J445">
            <v>75</v>
          </cell>
          <cell r="K445">
            <v>63</v>
          </cell>
          <cell r="L445">
            <v>61</v>
          </cell>
          <cell r="M445">
            <v>49</v>
          </cell>
          <cell r="N445">
            <v>60</v>
          </cell>
          <cell r="O445">
            <v>50</v>
          </cell>
          <cell r="P445">
            <v>73</v>
          </cell>
        </row>
        <row r="446">
          <cell r="B446" t="str">
            <v>EXTNOM011</v>
          </cell>
          <cell r="C446" t="str">
            <v>NM00736685</v>
          </cell>
          <cell r="D446" t="str">
            <v>Nomad Sport Band - 45mm | Ultra Orange</v>
          </cell>
          <cell r="E446">
            <v>108</v>
          </cell>
          <cell r="F446">
            <v>64</v>
          </cell>
          <cell r="G446">
            <v>75</v>
          </cell>
          <cell r="H446">
            <v>86</v>
          </cell>
          <cell r="I446">
            <v>87</v>
          </cell>
          <cell r="J446">
            <v>65</v>
          </cell>
          <cell r="K446">
            <v>63</v>
          </cell>
          <cell r="L446">
            <v>69</v>
          </cell>
          <cell r="M446">
            <v>83</v>
          </cell>
          <cell r="N446">
            <v>105</v>
          </cell>
          <cell r="O446">
            <v>113</v>
          </cell>
          <cell r="P446">
            <v>117</v>
          </cell>
        </row>
        <row r="447">
          <cell r="B447" t="str">
            <v>EXTNOM013</v>
          </cell>
          <cell r="C447" t="str">
            <v>NM01219385</v>
          </cell>
          <cell r="D447" t="str">
            <v xml:space="preserve">Nomad Sport Band - 45mm | Atlanic Blue </v>
          </cell>
          <cell r="I447">
            <v>1</v>
          </cell>
          <cell r="P447">
            <v>1</v>
          </cell>
        </row>
        <row r="448">
          <cell r="B448" t="str">
            <v>EXTNOM014</v>
          </cell>
          <cell r="C448" t="str">
            <v>NM01111085</v>
          </cell>
          <cell r="D448" t="str">
            <v>Nomad Sport Band - 49/45/44/42mm White FKM V2</v>
          </cell>
          <cell r="E448">
            <v>70</v>
          </cell>
          <cell r="F448">
            <v>46</v>
          </cell>
          <cell r="G448">
            <v>44</v>
          </cell>
          <cell r="H448">
            <v>59</v>
          </cell>
          <cell r="I448">
            <v>55</v>
          </cell>
          <cell r="J448">
            <v>39</v>
          </cell>
          <cell r="K448">
            <v>42</v>
          </cell>
          <cell r="L448">
            <v>39</v>
          </cell>
          <cell r="M448">
            <v>44</v>
          </cell>
          <cell r="N448">
            <v>36</v>
          </cell>
          <cell r="O448">
            <v>42</v>
          </cell>
          <cell r="P448">
            <v>31</v>
          </cell>
        </row>
        <row r="449">
          <cell r="B449" t="str">
            <v>EXTNOM015</v>
          </cell>
          <cell r="C449" t="str">
            <v>NM01110385</v>
          </cell>
          <cell r="D449" t="str">
            <v>Nomad Sport Band - 45mm | Night Watch Red</v>
          </cell>
          <cell r="F449">
            <v>2</v>
          </cell>
          <cell r="G449">
            <v>2</v>
          </cell>
          <cell r="I449">
            <v>1</v>
          </cell>
        </row>
        <row r="450">
          <cell r="B450" t="str">
            <v>EXTNOM016</v>
          </cell>
          <cell r="C450" t="str">
            <v>NM01580085</v>
          </cell>
          <cell r="D450" t="str">
            <v>Nomad Sport Band - 45mm Glow 2.0</v>
          </cell>
          <cell r="E450">
            <v>10</v>
          </cell>
          <cell r="F450">
            <v>7</v>
          </cell>
          <cell r="G450">
            <v>4</v>
          </cell>
          <cell r="H450">
            <v>6</v>
          </cell>
          <cell r="I450">
            <v>4</v>
          </cell>
          <cell r="J450">
            <v>4</v>
          </cell>
          <cell r="K450">
            <v>5</v>
          </cell>
          <cell r="L450">
            <v>1</v>
          </cell>
          <cell r="M450">
            <v>3</v>
          </cell>
          <cell r="N450">
            <v>2</v>
          </cell>
          <cell r="O450">
            <v>1</v>
          </cell>
          <cell r="P450">
            <v>5</v>
          </cell>
        </row>
        <row r="451">
          <cell r="B451" t="str">
            <v>EXTNOM017</v>
          </cell>
          <cell r="C451" t="str">
            <v>NM014858858</v>
          </cell>
          <cell r="D451" t="str">
            <v>Nomad Titanium Band - 46mm/49mm | Natural Hardware | V2</v>
          </cell>
          <cell r="E451">
            <v>3</v>
          </cell>
          <cell r="F451">
            <v>3</v>
          </cell>
          <cell r="G451">
            <v>4</v>
          </cell>
          <cell r="H451">
            <v>4</v>
          </cell>
          <cell r="I451">
            <v>8</v>
          </cell>
          <cell r="J451">
            <v>7</v>
          </cell>
          <cell r="K451">
            <v>5</v>
          </cell>
          <cell r="L451">
            <v>7</v>
          </cell>
          <cell r="M451">
            <v>4</v>
          </cell>
          <cell r="N451">
            <v>5</v>
          </cell>
          <cell r="O451">
            <v>7</v>
          </cell>
          <cell r="P451">
            <v>4</v>
          </cell>
        </row>
        <row r="452">
          <cell r="B452" t="str">
            <v>EXTNOM018</v>
          </cell>
          <cell r="C452" t="str">
            <v>NM013589858</v>
          </cell>
          <cell r="D452" t="str">
            <v>Nomad Rocky Point Band - 45mm | Atlantic</v>
          </cell>
          <cell r="E452">
            <v>25</v>
          </cell>
          <cell r="F452">
            <v>22</v>
          </cell>
          <cell r="G452">
            <v>15</v>
          </cell>
          <cell r="H452">
            <v>26</v>
          </cell>
          <cell r="I452">
            <v>16</v>
          </cell>
          <cell r="J452">
            <v>27</v>
          </cell>
          <cell r="K452">
            <v>21</v>
          </cell>
          <cell r="L452">
            <v>17</v>
          </cell>
          <cell r="M452">
            <v>22</v>
          </cell>
          <cell r="N452">
            <v>26</v>
          </cell>
          <cell r="O452">
            <v>17</v>
          </cell>
          <cell r="P452">
            <v>9</v>
          </cell>
        </row>
        <row r="453">
          <cell r="B453" t="str">
            <v>EXTNOM019</v>
          </cell>
          <cell r="C453" t="str">
            <v>NM013596858</v>
          </cell>
          <cell r="D453" t="str">
            <v>Nomad Rocky Point Band - 45mm | Storm</v>
          </cell>
          <cell r="E453">
            <v>14</v>
          </cell>
          <cell r="F453">
            <v>17</v>
          </cell>
          <cell r="G453">
            <v>38</v>
          </cell>
          <cell r="H453">
            <v>33</v>
          </cell>
          <cell r="I453">
            <v>28</v>
          </cell>
          <cell r="J453">
            <v>26</v>
          </cell>
          <cell r="K453">
            <v>26</v>
          </cell>
          <cell r="L453">
            <v>43</v>
          </cell>
          <cell r="M453">
            <v>13</v>
          </cell>
          <cell r="N453">
            <v>8</v>
          </cell>
          <cell r="O453">
            <v>5</v>
          </cell>
          <cell r="P453">
            <v>7</v>
          </cell>
        </row>
        <row r="454">
          <cell r="B454" t="str">
            <v>EXTNOM020</v>
          </cell>
          <cell r="C454" t="str">
            <v>NM013602858</v>
          </cell>
          <cell r="D454" t="str">
            <v>Nomad Rocky Point Band - 45mm | Sol</v>
          </cell>
          <cell r="E454">
            <v>7</v>
          </cell>
          <cell r="F454">
            <v>5</v>
          </cell>
          <cell r="G454">
            <v>4</v>
          </cell>
          <cell r="H454">
            <v>1</v>
          </cell>
          <cell r="I454">
            <v>1</v>
          </cell>
          <cell r="J454">
            <v>1</v>
          </cell>
          <cell r="K454">
            <v>2</v>
          </cell>
          <cell r="O454">
            <v>2</v>
          </cell>
        </row>
        <row r="455">
          <cell r="B455" t="str">
            <v>EXTNOM021</v>
          </cell>
          <cell r="C455" t="str">
            <v>NM014919858</v>
          </cell>
          <cell r="D455" t="str">
            <v>Nomad Sport Band - 49/45/44mm/42mm | M/L | Naval</v>
          </cell>
          <cell r="E455">
            <v>41</v>
          </cell>
          <cell r="F455">
            <v>33</v>
          </cell>
          <cell r="G455">
            <v>44</v>
          </cell>
          <cell r="H455">
            <v>50</v>
          </cell>
          <cell r="I455">
            <v>44</v>
          </cell>
          <cell r="J455">
            <v>36</v>
          </cell>
          <cell r="K455">
            <v>43</v>
          </cell>
          <cell r="L455">
            <v>25</v>
          </cell>
          <cell r="M455">
            <v>45</v>
          </cell>
          <cell r="N455">
            <v>23</v>
          </cell>
          <cell r="O455">
            <v>29</v>
          </cell>
          <cell r="P455">
            <v>67</v>
          </cell>
        </row>
        <row r="456">
          <cell r="B456" t="str">
            <v>EXTNOM022</v>
          </cell>
          <cell r="C456" t="str">
            <v>NM014810858</v>
          </cell>
          <cell r="D456" t="str">
            <v>Nomad Rocky Point Band - 45mm | Sol | Black Hardware</v>
          </cell>
          <cell r="E456">
            <v>21</v>
          </cell>
          <cell r="F456">
            <v>18</v>
          </cell>
          <cell r="G456">
            <v>12</v>
          </cell>
          <cell r="H456">
            <v>18</v>
          </cell>
          <cell r="I456">
            <v>22</v>
          </cell>
          <cell r="J456">
            <v>19</v>
          </cell>
          <cell r="K456">
            <v>18</v>
          </cell>
          <cell r="L456">
            <v>13</v>
          </cell>
          <cell r="M456">
            <v>16</v>
          </cell>
          <cell r="N456">
            <v>16</v>
          </cell>
          <cell r="O456">
            <v>17</v>
          </cell>
          <cell r="P456">
            <v>25</v>
          </cell>
        </row>
        <row r="457">
          <cell r="B457" t="str">
            <v>EXTNOM023</v>
          </cell>
          <cell r="C457" t="str">
            <v>NM014865858</v>
          </cell>
          <cell r="D457" t="str">
            <v>Nomad Rocky Point Band - 42mm/45mm/46mm/49mm Magma Black Hardware</v>
          </cell>
          <cell r="E457">
            <v>30</v>
          </cell>
          <cell r="F457">
            <v>13</v>
          </cell>
          <cell r="G457">
            <v>20</v>
          </cell>
          <cell r="H457">
            <v>18</v>
          </cell>
          <cell r="I457">
            <v>28</v>
          </cell>
          <cell r="J457">
            <v>34</v>
          </cell>
          <cell r="K457">
            <v>21</v>
          </cell>
          <cell r="L457">
            <v>24</v>
          </cell>
          <cell r="M457">
            <v>12</v>
          </cell>
          <cell r="N457">
            <v>31</v>
          </cell>
          <cell r="O457">
            <v>33</v>
          </cell>
          <cell r="P457">
            <v>46</v>
          </cell>
        </row>
        <row r="458">
          <cell r="B458" t="str">
            <v>EXTNOM024</v>
          </cell>
          <cell r="C458" t="str">
            <v>NM1A41BXT0</v>
          </cell>
          <cell r="D458" t="str">
            <v>Nomad Titanium Band - 42mm/45mm/46mm/49mm | Black Hardware</v>
          </cell>
          <cell r="E458">
            <v>5</v>
          </cell>
          <cell r="F458">
            <v>4</v>
          </cell>
          <cell r="G458">
            <v>4</v>
          </cell>
          <cell r="H458">
            <v>1</v>
          </cell>
          <cell r="I458">
            <v>1</v>
          </cell>
          <cell r="J458">
            <v>6</v>
          </cell>
          <cell r="K458">
            <v>6</v>
          </cell>
          <cell r="L458">
            <v>4</v>
          </cell>
          <cell r="M458">
            <v>7</v>
          </cell>
          <cell r="N458">
            <v>4</v>
          </cell>
          <cell r="O458">
            <v>2</v>
          </cell>
          <cell r="P458">
            <v>2</v>
          </cell>
        </row>
        <row r="459">
          <cell r="B459" t="str">
            <v>EXTNOM025</v>
          </cell>
          <cell r="C459" t="str">
            <v>NM011697858</v>
          </cell>
          <cell r="D459" t="str">
            <v>Nomad Rocky Point Band - 46mm/49mm | Carbon Black | Black Hardware</v>
          </cell>
          <cell r="M459">
            <v>14</v>
          </cell>
          <cell r="N459">
            <v>58</v>
          </cell>
          <cell r="O459">
            <v>60</v>
          </cell>
          <cell r="P459">
            <v>89</v>
          </cell>
        </row>
        <row r="460">
          <cell r="B460" t="str">
            <v>EXTNOM026</v>
          </cell>
          <cell r="C460" t="str">
            <v>NM014827858</v>
          </cell>
          <cell r="D460" t="str">
            <v>Nomad Rocky Point Band - 46mm/49mm | Atlantic | Black Hardware</v>
          </cell>
          <cell r="N460">
            <v>0</v>
          </cell>
          <cell r="O460">
            <v>9</v>
          </cell>
          <cell r="P460">
            <v>25</v>
          </cell>
        </row>
        <row r="461">
          <cell r="B461" t="str">
            <v>EXTNOM027</v>
          </cell>
          <cell r="C461" t="str">
            <v>NM014803858</v>
          </cell>
          <cell r="D461" t="str">
            <v>Nomad Rocky Point Band - 46mm/49mm | Storm | Black Hardware</v>
          </cell>
          <cell r="M461">
            <v>2</v>
          </cell>
          <cell r="N461">
            <v>19</v>
          </cell>
          <cell r="O461">
            <v>12</v>
          </cell>
          <cell r="P461">
            <v>21</v>
          </cell>
        </row>
        <row r="462">
          <cell r="B462" t="str">
            <v>EXTNOM028</v>
          </cell>
          <cell r="C462" t="str">
            <v>NM011116858</v>
          </cell>
          <cell r="D462" t="str">
            <v>Nomad Stratos Band - 49mm | Black Titanium | Ultra Orange FKM</v>
          </cell>
        </row>
        <row r="463">
          <cell r="B463" t="str">
            <v>EXTNOM029</v>
          </cell>
          <cell r="C463" t="str">
            <v>NM011123858</v>
          </cell>
          <cell r="D463" t="str">
            <v>Nomad Stratos Band - 49mm | Natural Titanium | Ultra Orange FKM</v>
          </cell>
          <cell r="P463">
            <v>10</v>
          </cell>
        </row>
        <row r="464">
          <cell r="B464" t="str">
            <v>EXTRAP000</v>
          </cell>
          <cell r="C464" t="str">
            <v>471404</v>
          </cell>
          <cell r="D464" t="str">
            <v xml:space="preserve">Raptic Citizen for Apple watch 42mm/44mm/45mm  Black </v>
          </cell>
          <cell r="E464">
            <v>61</v>
          </cell>
          <cell r="F464">
            <v>66</v>
          </cell>
          <cell r="G464">
            <v>42</v>
          </cell>
          <cell r="H464">
            <v>37</v>
          </cell>
          <cell r="I464">
            <v>49</v>
          </cell>
          <cell r="J464">
            <v>55</v>
          </cell>
          <cell r="K464">
            <v>44</v>
          </cell>
          <cell r="L464">
            <v>42</v>
          </cell>
          <cell r="M464">
            <v>37</v>
          </cell>
          <cell r="N464">
            <v>55</v>
          </cell>
          <cell r="O464">
            <v>31</v>
          </cell>
          <cell r="P464">
            <v>71</v>
          </cell>
        </row>
        <row r="465">
          <cell r="B465" t="str">
            <v>EXTXDO011</v>
          </cell>
          <cell r="C465" t="str">
            <v>3X5C0292A</v>
          </cell>
          <cell r="D465" t="str">
            <v>X-doria Mesh Band for Apple watch 38mm/40mm/41mm Milanese metal band Rose Gold</v>
          </cell>
          <cell r="E465">
            <v>56</v>
          </cell>
          <cell r="F465">
            <v>76</v>
          </cell>
          <cell r="G465">
            <v>34</v>
          </cell>
          <cell r="H465">
            <v>20</v>
          </cell>
          <cell r="I465">
            <v>71</v>
          </cell>
          <cell r="J465">
            <v>79</v>
          </cell>
          <cell r="K465">
            <v>57</v>
          </cell>
          <cell r="L465">
            <v>41</v>
          </cell>
          <cell r="M465">
            <v>23</v>
          </cell>
          <cell r="N465">
            <v>19</v>
          </cell>
          <cell r="O465">
            <v>12</v>
          </cell>
          <cell r="P465">
            <v>25</v>
          </cell>
        </row>
        <row r="466">
          <cell r="B466" t="str">
            <v>FUNMOM003</v>
          </cell>
          <cell r="C466" t="str">
            <v>310-197</v>
          </cell>
          <cell r="D466" t="str">
            <v>Moment Case for iPhone 14 - Compatible with MagSafe - Black</v>
          </cell>
          <cell r="G466">
            <v>1</v>
          </cell>
        </row>
        <row r="467">
          <cell r="B467" t="str">
            <v>FUNNOM003</v>
          </cell>
          <cell r="C467" t="str">
            <v>NM220R0O00</v>
          </cell>
          <cell r="D467" t="str">
            <v>Nomad Airpods Case - Pro | Rustic Brown | Leather</v>
          </cell>
          <cell r="M467">
            <v>1</v>
          </cell>
        </row>
        <row r="468">
          <cell r="B468" t="str">
            <v>FUNNOM004</v>
          </cell>
          <cell r="C468" t="str">
            <v>NM01011385</v>
          </cell>
          <cell r="D468" t="str">
            <v>Nomad Keychain - AirTag | Rustic Brown | Horween Leather</v>
          </cell>
          <cell r="E468">
            <v>12</v>
          </cell>
          <cell r="F468">
            <v>9</v>
          </cell>
          <cell r="G468">
            <v>9</v>
          </cell>
          <cell r="H468">
            <v>4</v>
          </cell>
          <cell r="I468">
            <v>2</v>
          </cell>
          <cell r="J468">
            <v>1</v>
          </cell>
          <cell r="K468">
            <v>1</v>
          </cell>
          <cell r="N468">
            <v>2</v>
          </cell>
          <cell r="P468">
            <v>1</v>
          </cell>
        </row>
        <row r="469">
          <cell r="B469" t="str">
            <v>FUNNOM009</v>
          </cell>
          <cell r="C469" t="str">
            <v>NM01205685</v>
          </cell>
          <cell r="D469" t="str">
            <v>Nomad Sport Case - iPhone 14 | Carbide</v>
          </cell>
          <cell r="K469">
            <v>0</v>
          </cell>
          <cell r="L469">
            <v>1</v>
          </cell>
        </row>
        <row r="470">
          <cell r="B470" t="str">
            <v>FUNNOM017</v>
          </cell>
          <cell r="C470" t="str">
            <v>NM01996385</v>
          </cell>
          <cell r="D470" t="str">
            <v>Nomad Airpods Case - Pro 2 | Black | Horween Leather</v>
          </cell>
          <cell r="E470">
            <v>4</v>
          </cell>
          <cell r="F470">
            <v>2</v>
          </cell>
          <cell r="H470">
            <v>1</v>
          </cell>
          <cell r="I470">
            <v>3</v>
          </cell>
          <cell r="J470">
            <v>6</v>
          </cell>
          <cell r="K470">
            <v>1</v>
          </cell>
          <cell r="L470">
            <v>2</v>
          </cell>
          <cell r="P470">
            <v>1</v>
          </cell>
        </row>
        <row r="471">
          <cell r="B471" t="str">
            <v>FUNNOM018</v>
          </cell>
          <cell r="C471" t="str">
            <v>NM01997085</v>
          </cell>
          <cell r="D471" t="str">
            <v>Nomad Airpods Case - Pro 2 | Rustic Brown | Horween Leather</v>
          </cell>
          <cell r="E471">
            <v>4</v>
          </cell>
          <cell r="F471">
            <v>6</v>
          </cell>
          <cell r="G471">
            <v>6</v>
          </cell>
          <cell r="H471">
            <v>1</v>
          </cell>
          <cell r="J471">
            <v>8</v>
          </cell>
          <cell r="L471">
            <v>1</v>
          </cell>
          <cell r="M471">
            <v>2</v>
          </cell>
          <cell r="N471">
            <v>1</v>
          </cell>
          <cell r="O471">
            <v>1</v>
          </cell>
          <cell r="P471">
            <v>2</v>
          </cell>
        </row>
        <row r="472">
          <cell r="B472" t="str">
            <v>FUNNOM021</v>
          </cell>
          <cell r="C472" t="str">
            <v>NM01314585</v>
          </cell>
          <cell r="D472" t="str">
            <v>Nomad Sport Case - AirPods 3rd Generation | Ash Green</v>
          </cell>
          <cell r="M472">
            <v>1</v>
          </cell>
        </row>
        <row r="473">
          <cell r="B473" t="str">
            <v>FUNNOM022</v>
          </cell>
          <cell r="C473" t="str">
            <v>NM01312185</v>
          </cell>
          <cell r="D473" t="str">
            <v>Nomad Sport Case - AirPods 3rd Generation | Marine Blue</v>
          </cell>
          <cell r="G473">
            <v>1</v>
          </cell>
          <cell r="H473">
            <v>1</v>
          </cell>
          <cell r="M473">
            <v>1</v>
          </cell>
          <cell r="N473">
            <v>1</v>
          </cell>
          <cell r="P473">
            <v>1</v>
          </cell>
        </row>
        <row r="474">
          <cell r="B474" t="str">
            <v>FUNNOM023</v>
          </cell>
          <cell r="C474" t="str">
            <v>NM01613985</v>
          </cell>
          <cell r="D474" t="str">
            <v>Nomad Modern Leather Case - iPhone 15 Pro | Black | Nomad Leather</v>
          </cell>
          <cell r="E474">
            <v>12</v>
          </cell>
          <cell r="F474">
            <v>4</v>
          </cell>
          <cell r="G474">
            <v>7</v>
          </cell>
          <cell r="H474">
            <v>5</v>
          </cell>
          <cell r="I474">
            <v>7</v>
          </cell>
          <cell r="J474">
            <v>10</v>
          </cell>
          <cell r="K474">
            <v>10</v>
          </cell>
          <cell r="L474">
            <v>8</v>
          </cell>
          <cell r="M474">
            <v>4</v>
          </cell>
          <cell r="N474">
            <v>3</v>
          </cell>
          <cell r="P474">
            <v>1</v>
          </cell>
        </row>
        <row r="475">
          <cell r="B475" t="str">
            <v>FUNNOM024</v>
          </cell>
          <cell r="C475" t="str">
            <v>NM01614685</v>
          </cell>
          <cell r="D475" t="str">
            <v>Nomad Modern Leather Case - iPhone 15 Pro | Brown | Nomad Leather</v>
          </cell>
          <cell r="E475">
            <v>5</v>
          </cell>
          <cell r="F475">
            <v>9</v>
          </cell>
          <cell r="G475">
            <v>7</v>
          </cell>
          <cell r="H475">
            <v>2</v>
          </cell>
          <cell r="I475">
            <v>7</v>
          </cell>
          <cell r="J475">
            <v>7</v>
          </cell>
          <cell r="K475">
            <v>2</v>
          </cell>
          <cell r="L475">
            <v>8</v>
          </cell>
          <cell r="M475">
            <v>9</v>
          </cell>
          <cell r="N475">
            <v>10</v>
          </cell>
          <cell r="O475">
            <v>1</v>
          </cell>
          <cell r="P475">
            <v>4</v>
          </cell>
        </row>
        <row r="476">
          <cell r="B476" t="str">
            <v>FUNNOM025</v>
          </cell>
          <cell r="C476" t="str">
            <v>NM01618485</v>
          </cell>
          <cell r="D476" t="str">
            <v>Nomad Modern Leather Case - iPhone 15 Pro Max | Black | Nomad Leather</v>
          </cell>
          <cell r="E476">
            <v>10</v>
          </cell>
          <cell r="F476">
            <v>8</v>
          </cell>
          <cell r="G476">
            <v>3</v>
          </cell>
          <cell r="H476">
            <v>3</v>
          </cell>
          <cell r="I476">
            <v>4</v>
          </cell>
          <cell r="J476">
            <v>4</v>
          </cell>
          <cell r="K476">
            <v>2</v>
          </cell>
          <cell r="M476">
            <v>2</v>
          </cell>
          <cell r="N476">
            <v>1</v>
          </cell>
          <cell r="P476">
            <v>2</v>
          </cell>
        </row>
        <row r="477">
          <cell r="B477" t="str">
            <v>FUNNOM026</v>
          </cell>
          <cell r="C477" t="str">
            <v>NM01619185</v>
          </cell>
          <cell r="D477" t="str">
            <v>Nomad Modern Leather Case - iPhone 15 Pro Max | Brown | Nomad Leather</v>
          </cell>
          <cell r="E477">
            <v>21</v>
          </cell>
          <cell r="F477">
            <v>19</v>
          </cell>
          <cell r="G477">
            <v>9</v>
          </cell>
          <cell r="H477">
            <v>11</v>
          </cell>
          <cell r="I477">
            <v>9</v>
          </cell>
          <cell r="J477">
            <v>14</v>
          </cell>
          <cell r="K477">
            <v>6</v>
          </cell>
          <cell r="L477">
            <v>11</v>
          </cell>
          <cell r="M477">
            <v>5</v>
          </cell>
          <cell r="N477">
            <v>21</v>
          </cell>
          <cell r="P477">
            <v>2</v>
          </cell>
        </row>
        <row r="478">
          <cell r="B478" t="str">
            <v>FUNNOM027</v>
          </cell>
          <cell r="C478" t="str">
            <v>NM01638285</v>
          </cell>
          <cell r="D478" t="str">
            <v>Nomad Rugged Case - iPhone 15 Pro | Atlantic Blue</v>
          </cell>
          <cell r="E478">
            <v>12</v>
          </cell>
          <cell r="F478">
            <v>3</v>
          </cell>
          <cell r="G478">
            <v>1</v>
          </cell>
          <cell r="H478">
            <v>4</v>
          </cell>
          <cell r="I478">
            <v>2</v>
          </cell>
          <cell r="J478">
            <v>10</v>
          </cell>
          <cell r="K478">
            <v>5</v>
          </cell>
          <cell r="L478">
            <v>8</v>
          </cell>
          <cell r="M478">
            <v>2</v>
          </cell>
          <cell r="N478">
            <v>4</v>
          </cell>
          <cell r="O478">
            <v>2</v>
          </cell>
          <cell r="P478">
            <v>2</v>
          </cell>
        </row>
        <row r="479">
          <cell r="B479" t="str">
            <v>FUNNOM028</v>
          </cell>
          <cell r="C479" t="str">
            <v>NM01670285</v>
          </cell>
          <cell r="D479" t="str">
            <v>Nomad Rugged Case - iPhone 15 Pro | Ultra Orange</v>
          </cell>
          <cell r="E479">
            <v>3</v>
          </cell>
          <cell r="F479">
            <v>5</v>
          </cell>
          <cell r="G479">
            <v>2</v>
          </cell>
          <cell r="H479">
            <v>3</v>
          </cell>
          <cell r="I479">
            <v>2</v>
          </cell>
          <cell r="J479">
            <v>2</v>
          </cell>
          <cell r="K479">
            <v>2</v>
          </cell>
          <cell r="L479">
            <v>1</v>
          </cell>
          <cell r="N479">
            <v>2</v>
          </cell>
        </row>
        <row r="480">
          <cell r="B480" t="str">
            <v>FUNNOM029</v>
          </cell>
          <cell r="C480" t="str">
            <v>NM01641285</v>
          </cell>
          <cell r="D480" t="str">
            <v>Nomad Rugged Case - iPhone 15 Pro Max | Atlantic Blue</v>
          </cell>
          <cell r="E480">
            <v>6</v>
          </cell>
          <cell r="F480">
            <v>3</v>
          </cell>
          <cell r="G480">
            <v>2</v>
          </cell>
          <cell r="I480">
            <v>4</v>
          </cell>
          <cell r="J480">
            <v>3</v>
          </cell>
          <cell r="K480">
            <v>3</v>
          </cell>
          <cell r="L480">
            <v>8</v>
          </cell>
          <cell r="M480">
            <v>3</v>
          </cell>
          <cell r="N480">
            <v>2</v>
          </cell>
          <cell r="O480">
            <v>3</v>
          </cell>
          <cell r="P480">
            <v>2</v>
          </cell>
        </row>
        <row r="481">
          <cell r="B481" t="str">
            <v>FUNNOM030</v>
          </cell>
          <cell r="C481" t="str">
            <v>NM01671985</v>
          </cell>
          <cell r="D481" t="str">
            <v>Nomad Rugged Case - iPhone 15 Pro Max | Ultra Orange</v>
          </cell>
          <cell r="E481">
            <v>5</v>
          </cell>
          <cell r="F481">
            <v>4</v>
          </cell>
          <cell r="G481">
            <v>2</v>
          </cell>
          <cell r="H481">
            <v>1</v>
          </cell>
          <cell r="I481">
            <v>1</v>
          </cell>
          <cell r="J481">
            <v>1</v>
          </cell>
          <cell r="K481">
            <v>1</v>
          </cell>
          <cell r="M481">
            <v>2</v>
          </cell>
          <cell r="N481">
            <v>6</v>
          </cell>
        </row>
        <row r="482">
          <cell r="B482" t="str">
            <v>FUNNOM031</v>
          </cell>
          <cell r="C482" t="str">
            <v>NM01806585</v>
          </cell>
          <cell r="D482" t="str">
            <v>Nomad Modern Leather Case - Airpods Pro (2nd gen) | Black | Nomad Leather</v>
          </cell>
          <cell r="E482">
            <v>115</v>
          </cell>
          <cell r="F482">
            <v>84</v>
          </cell>
          <cell r="G482">
            <v>78</v>
          </cell>
          <cell r="H482">
            <v>76</v>
          </cell>
          <cell r="I482">
            <v>78</v>
          </cell>
          <cell r="J482">
            <v>74</v>
          </cell>
          <cell r="K482">
            <v>87</v>
          </cell>
          <cell r="L482">
            <v>82</v>
          </cell>
          <cell r="M482">
            <v>43</v>
          </cell>
          <cell r="N482">
            <v>16</v>
          </cell>
          <cell r="O482">
            <v>42</v>
          </cell>
          <cell r="P482">
            <v>21</v>
          </cell>
        </row>
        <row r="483">
          <cell r="B483" t="str">
            <v>FUNNOM032</v>
          </cell>
          <cell r="C483" t="str">
            <v>NM01836285</v>
          </cell>
          <cell r="D483" t="str">
            <v>Nomad Modern Leather Case - Airpods Pro (2nd gen) | Brown | Nomad Leather</v>
          </cell>
          <cell r="E483">
            <v>89</v>
          </cell>
          <cell r="F483">
            <v>60</v>
          </cell>
          <cell r="G483">
            <v>48</v>
          </cell>
          <cell r="H483">
            <v>55</v>
          </cell>
          <cell r="I483">
            <v>57</v>
          </cell>
          <cell r="J483">
            <v>58</v>
          </cell>
          <cell r="K483">
            <v>49</v>
          </cell>
          <cell r="L483">
            <v>52</v>
          </cell>
          <cell r="M483">
            <v>29</v>
          </cell>
          <cell r="N483">
            <v>20</v>
          </cell>
          <cell r="O483">
            <v>33</v>
          </cell>
          <cell r="P483">
            <v>32</v>
          </cell>
        </row>
        <row r="484">
          <cell r="B484" t="str">
            <v>FUNNOM033</v>
          </cell>
          <cell r="C484" t="str">
            <v>NM01692485</v>
          </cell>
          <cell r="D484" t="str">
            <v>Nomad Modern Leather Case - iPhone 16 Pro Max | Brown | Nomad Leather</v>
          </cell>
          <cell r="E484">
            <v>25</v>
          </cell>
          <cell r="F484">
            <v>7</v>
          </cell>
          <cell r="G484">
            <v>7</v>
          </cell>
          <cell r="H484">
            <v>3</v>
          </cell>
          <cell r="I484">
            <v>10</v>
          </cell>
          <cell r="J484">
            <v>12</v>
          </cell>
          <cell r="K484">
            <v>8</v>
          </cell>
          <cell r="L484">
            <v>5</v>
          </cell>
          <cell r="M484">
            <v>1</v>
          </cell>
          <cell r="N484">
            <v>1</v>
          </cell>
          <cell r="O484">
            <v>4</v>
          </cell>
          <cell r="P484">
            <v>1</v>
          </cell>
        </row>
        <row r="485">
          <cell r="B485" t="str">
            <v>FUNNOM034</v>
          </cell>
          <cell r="C485" t="str">
            <v>NM01696285</v>
          </cell>
          <cell r="D485" t="str">
            <v>Nomad Modern Leather Case - iPhone 16 Pro  Brown</v>
          </cell>
          <cell r="E485">
            <v>43</v>
          </cell>
          <cell r="F485">
            <v>34</v>
          </cell>
          <cell r="G485">
            <v>43</v>
          </cell>
          <cell r="H485">
            <v>54</v>
          </cell>
          <cell r="I485">
            <v>47</v>
          </cell>
          <cell r="J485">
            <v>59</v>
          </cell>
          <cell r="K485">
            <v>39</v>
          </cell>
          <cell r="L485">
            <v>33</v>
          </cell>
          <cell r="M485">
            <v>10</v>
          </cell>
          <cell r="N485">
            <v>5</v>
          </cell>
          <cell r="O485">
            <v>11</v>
          </cell>
          <cell r="P485">
            <v>7</v>
          </cell>
        </row>
        <row r="486">
          <cell r="B486" t="str">
            <v>FUNNOM035</v>
          </cell>
          <cell r="C486" t="str">
            <v>NM01693185</v>
          </cell>
          <cell r="D486" t="str">
            <v xml:space="preserve">Nomad Modern Leather Case - iPhone 16 Pro Max  Black </v>
          </cell>
          <cell r="E486">
            <v>99</v>
          </cell>
          <cell r="F486">
            <v>61</v>
          </cell>
          <cell r="G486">
            <v>114</v>
          </cell>
          <cell r="H486">
            <v>99</v>
          </cell>
          <cell r="I486">
            <v>83</v>
          </cell>
          <cell r="J486">
            <v>101</v>
          </cell>
          <cell r="K486">
            <v>60</v>
          </cell>
          <cell r="L486">
            <v>24</v>
          </cell>
          <cell r="M486">
            <v>14</v>
          </cell>
          <cell r="N486">
            <v>3</v>
          </cell>
          <cell r="O486">
            <v>10</v>
          </cell>
          <cell r="P486">
            <v>1</v>
          </cell>
        </row>
        <row r="487">
          <cell r="B487" t="str">
            <v>FUNNOM036</v>
          </cell>
          <cell r="C487" t="str">
            <v>NM01697985</v>
          </cell>
          <cell r="D487" t="str">
            <v>Nomad Modern Leather Case - iPhone 16 Pro  Black</v>
          </cell>
          <cell r="E487">
            <v>87</v>
          </cell>
          <cell r="F487">
            <v>52</v>
          </cell>
          <cell r="G487">
            <v>74</v>
          </cell>
          <cell r="H487">
            <v>48</v>
          </cell>
          <cell r="I487">
            <v>76</v>
          </cell>
          <cell r="J487">
            <v>96</v>
          </cell>
          <cell r="K487">
            <v>62</v>
          </cell>
          <cell r="L487">
            <v>42</v>
          </cell>
          <cell r="M487">
            <v>11</v>
          </cell>
          <cell r="N487">
            <v>11</v>
          </cell>
          <cell r="O487">
            <v>6</v>
          </cell>
          <cell r="P487">
            <v>3</v>
          </cell>
        </row>
        <row r="488">
          <cell r="B488" t="str">
            <v>FUNNOM037</v>
          </cell>
          <cell r="C488" t="str">
            <v>NM01691785</v>
          </cell>
          <cell r="D488" t="str">
            <v>Nomad Modern Leather Case - iPhone 16 Pro Max  English Tan-C</v>
          </cell>
          <cell r="E488">
            <v>48</v>
          </cell>
          <cell r="F488">
            <v>59</v>
          </cell>
          <cell r="G488">
            <v>24</v>
          </cell>
          <cell r="H488">
            <v>28</v>
          </cell>
          <cell r="I488">
            <v>21</v>
          </cell>
          <cell r="J488">
            <v>14</v>
          </cell>
          <cell r="K488">
            <v>21</v>
          </cell>
          <cell r="L488">
            <v>16</v>
          </cell>
          <cell r="M488">
            <v>12</v>
          </cell>
          <cell r="N488">
            <v>3</v>
          </cell>
          <cell r="O488">
            <v>6</v>
          </cell>
          <cell r="P488">
            <v>5</v>
          </cell>
        </row>
        <row r="489">
          <cell r="B489" t="str">
            <v>FUNNOM038</v>
          </cell>
          <cell r="C489" t="str">
            <v>NM01695585</v>
          </cell>
          <cell r="D489" t="str">
            <v xml:space="preserve">Nomad Modern Leather Case - iPhone 16 Pro  English Tan-C </v>
          </cell>
          <cell r="E489">
            <v>30</v>
          </cell>
          <cell r="F489">
            <v>26</v>
          </cell>
          <cell r="G489">
            <v>13</v>
          </cell>
          <cell r="H489">
            <v>7</v>
          </cell>
          <cell r="I489">
            <v>13</v>
          </cell>
          <cell r="J489">
            <v>13</v>
          </cell>
          <cell r="K489">
            <v>22</v>
          </cell>
          <cell r="L489">
            <v>28</v>
          </cell>
          <cell r="M489">
            <v>10</v>
          </cell>
          <cell r="N489">
            <v>4</v>
          </cell>
          <cell r="O489">
            <v>5</v>
          </cell>
        </row>
        <row r="490">
          <cell r="B490" t="str">
            <v>FUNNOM039</v>
          </cell>
          <cell r="C490" t="str">
            <v>NM014339858</v>
          </cell>
          <cell r="D490" t="str">
            <v>Nomad Modern Leather Case - iPhone 17 Pro | Black | Nomad Leather</v>
          </cell>
          <cell r="M490">
            <v>109</v>
          </cell>
          <cell r="N490">
            <v>92</v>
          </cell>
          <cell r="O490">
            <v>76</v>
          </cell>
          <cell r="P490">
            <v>98</v>
          </cell>
        </row>
        <row r="491">
          <cell r="B491" t="str">
            <v>FUNNOM040</v>
          </cell>
          <cell r="C491" t="str">
            <v>NM014322858</v>
          </cell>
          <cell r="D491" t="str">
            <v>Nomad Modern Leather Case - iPhone 17 Pro | Brown | Nomad Leather</v>
          </cell>
          <cell r="M491">
            <v>96</v>
          </cell>
          <cell r="N491">
            <v>113</v>
          </cell>
          <cell r="O491">
            <v>74</v>
          </cell>
          <cell r="P491">
            <v>90</v>
          </cell>
        </row>
        <row r="492">
          <cell r="B492" t="str">
            <v>FUNNOM041</v>
          </cell>
          <cell r="C492" t="str">
            <v>NM014285858</v>
          </cell>
          <cell r="D492" t="str">
            <v>Nomad Modern Leather Case - iPhone 17 Pro Max | Black | Nomad Leather</v>
          </cell>
          <cell r="M492">
            <v>112</v>
          </cell>
          <cell r="N492">
            <v>230</v>
          </cell>
          <cell r="O492">
            <v>190</v>
          </cell>
          <cell r="P492">
            <v>216</v>
          </cell>
        </row>
        <row r="493">
          <cell r="B493" t="str">
            <v>FUNNOM042</v>
          </cell>
          <cell r="C493" t="str">
            <v>NM014278858</v>
          </cell>
          <cell r="D493" t="str">
            <v>Nomad Modern Leather Case - iPhone 17 Pro Max | Brown | Nomad Leather</v>
          </cell>
          <cell r="M493">
            <v>130</v>
          </cell>
          <cell r="N493">
            <v>205</v>
          </cell>
          <cell r="O493">
            <v>179</v>
          </cell>
          <cell r="P493">
            <v>74</v>
          </cell>
        </row>
        <row r="494">
          <cell r="B494" t="str">
            <v>FUNNOM043</v>
          </cell>
          <cell r="C494" t="str">
            <v>NM011291858</v>
          </cell>
          <cell r="D494" t="str">
            <v>Modern Leather Case - Airpods Pro 3 | Black | Horween</v>
          </cell>
        </row>
        <row r="495">
          <cell r="B495" t="str">
            <v>FUNNOM044</v>
          </cell>
          <cell r="C495" t="str">
            <v>NM011284858</v>
          </cell>
          <cell r="D495" t="str">
            <v>Modern Leather Case - Airpods Pro 3 | Rustic Brown | Horween</v>
          </cell>
        </row>
        <row r="496">
          <cell r="B496" t="str">
            <v>FUNPTK000</v>
          </cell>
          <cell r="C496" t="str">
            <v>KI1501PP</v>
          </cell>
          <cell r="D496" t="str">
            <v>Pitaka MagEZ Case Pro 4 (Black/Grey Twill) 1500D for iPhone15 Pro</v>
          </cell>
          <cell r="E496">
            <v>1</v>
          </cell>
          <cell r="H496">
            <v>1</v>
          </cell>
          <cell r="J496">
            <v>1</v>
          </cell>
          <cell r="K496">
            <v>1</v>
          </cell>
          <cell r="M496">
            <v>1</v>
          </cell>
        </row>
        <row r="497">
          <cell r="B497" t="str">
            <v>FUNPTK001</v>
          </cell>
          <cell r="C497" t="str">
            <v>KI1501PMP</v>
          </cell>
          <cell r="D497" t="str">
            <v>Pitaka MagEZ Case Pro 4 (Black/Grey Twill) 1500D for iPhone15 Pro Max</v>
          </cell>
          <cell r="E497">
            <v>0</v>
          </cell>
          <cell r="F497">
            <v>2</v>
          </cell>
          <cell r="H497">
            <v>1</v>
          </cell>
          <cell r="I497">
            <v>2</v>
          </cell>
        </row>
        <row r="498">
          <cell r="B498" t="str">
            <v>FUNPTK002</v>
          </cell>
          <cell r="C498" t="str">
            <v>KI1601PMPA</v>
          </cell>
          <cell r="D498" t="str">
            <v>Pitaka MagEZ Case Pro 4 iPhone 16 Pro Max Black/Grey Twill 600D</v>
          </cell>
          <cell r="E498">
            <v>76</v>
          </cell>
          <cell r="F498">
            <v>79</v>
          </cell>
          <cell r="G498">
            <v>52</v>
          </cell>
          <cell r="H498">
            <v>56</v>
          </cell>
          <cell r="I498">
            <v>69</v>
          </cell>
          <cell r="J498">
            <v>78</v>
          </cell>
          <cell r="K498">
            <v>56</v>
          </cell>
          <cell r="L498">
            <v>33</v>
          </cell>
          <cell r="M498">
            <v>12</v>
          </cell>
          <cell r="N498">
            <v>16</v>
          </cell>
          <cell r="O498">
            <v>8</v>
          </cell>
          <cell r="P498">
            <v>4</v>
          </cell>
        </row>
        <row r="499">
          <cell r="B499" t="str">
            <v>FUNPTK003</v>
          </cell>
          <cell r="C499" t="str">
            <v>KI1601PPA</v>
          </cell>
          <cell r="D499" t="str">
            <v>Pitaka MagEZ Case Pro 4 for iPhone 16 Pro Black/Grey Twill 600D</v>
          </cell>
          <cell r="E499">
            <v>34</v>
          </cell>
          <cell r="F499">
            <v>29</v>
          </cell>
          <cell r="G499">
            <v>19</v>
          </cell>
          <cell r="H499">
            <v>21</v>
          </cell>
          <cell r="I499">
            <v>15</v>
          </cell>
          <cell r="J499">
            <v>16</v>
          </cell>
          <cell r="K499">
            <v>6</v>
          </cell>
          <cell r="L499">
            <v>13</v>
          </cell>
          <cell r="M499">
            <v>11</v>
          </cell>
          <cell r="N499">
            <v>11</v>
          </cell>
          <cell r="O499">
            <v>2</v>
          </cell>
          <cell r="P499">
            <v>3</v>
          </cell>
        </row>
        <row r="500">
          <cell r="B500" t="str">
            <v>FUNPTK004</v>
          </cell>
          <cell r="C500" t="str">
            <v>KI1701MGP</v>
          </cell>
          <cell r="D500" t="str">
            <v>Pitaka Black/Grey Aramid ProGuard Case for iPhone 17 Pro Black/Grey</v>
          </cell>
          <cell r="O500">
            <v>29</v>
          </cell>
          <cell r="P500">
            <v>105</v>
          </cell>
        </row>
        <row r="501">
          <cell r="B501" t="str">
            <v>FUNPTK005</v>
          </cell>
          <cell r="C501" t="str">
            <v>KI1701MGPM</v>
          </cell>
          <cell r="D501" t="str">
            <v>Pitaka Black/Grey Aramid ProGuard Case for iPhone 17 Pro Max Black/Grey</v>
          </cell>
          <cell r="O501">
            <v>67</v>
          </cell>
          <cell r="P501">
            <v>227</v>
          </cell>
        </row>
        <row r="502">
          <cell r="B502" t="str">
            <v>FUNRAP000</v>
          </cell>
          <cell r="C502">
            <v>463522</v>
          </cell>
          <cell r="D502" t="str">
            <v xml:space="preserve">Raptic Edge for Apple watch 45mm  Blue </v>
          </cell>
          <cell r="E502">
            <v>1</v>
          </cell>
          <cell r="H502">
            <v>1</v>
          </cell>
          <cell r="L502">
            <v>2</v>
          </cell>
        </row>
        <row r="503">
          <cell r="B503" t="str">
            <v>FUNRAP001</v>
          </cell>
          <cell r="C503">
            <v>463492</v>
          </cell>
          <cell r="D503" t="str">
            <v xml:space="preserve">Raptic Edge for Apple watch 45mm  Midnight </v>
          </cell>
          <cell r="E503">
            <v>5</v>
          </cell>
          <cell r="F503">
            <v>10</v>
          </cell>
          <cell r="G503">
            <v>3</v>
          </cell>
          <cell r="H503">
            <v>6</v>
          </cell>
          <cell r="I503">
            <v>3</v>
          </cell>
          <cell r="J503">
            <v>3</v>
          </cell>
          <cell r="K503">
            <v>3</v>
          </cell>
          <cell r="L503">
            <v>4</v>
          </cell>
          <cell r="M503">
            <v>3</v>
          </cell>
          <cell r="N503">
            <v>1</v>
          </cell>
        </row>
        <row r="504">
          <cell r="B504" t="str">
            <v>FUNRAP002</v>
          </cell>
          <cell r="C504">
            <v>463485</v>
          </cell>
          <cell r="D504" t="str">
            <v xml:space="preserve">Raptic 360X for Apple watch 45mm  Clear </v>
          </cell>
        </row>
        <row r="505">
          <cell r="B505" t="str">
            <v>FUNRAP002</v>
          </cell>
          <cell r="C505" t="str">
            <v>463485</v>
          </cell>
          <cell r="D505" t="str">
            <v xml:space="preserve">Raptic 360X for Apple watch 45mm  Clear </v>
          </cell>
          <cell r="E505">
            <v>72</v>
          </cell>
          <cell r="F505">
            <v>63</v>
          </cell>
          <cell r="G505">
            <v>36</v>
          </cell>
          <cell r="H505">
            <v>36</v>
          </cell>
          <cell r="I505">
            <v>64</v>
          </cell>
          <cell r="J505">
            <v>59</v>
          </cell>
          <cell r="K505">
            <v>36</v>
          </cell>
          <cell r="L505">
            <v>48</v>
          </cell>
          <cell r="M505">
            <v>30</v>
          </cell>
          <cell r="N505">
            <v>41</v>
          </cell>
          <cell r="O505">
            <v>21</v>
          </cell>
          <cell r="P505">
            <v>48</v>
          </cell>
        </row>
        <row r="506">
          <cell r="B506" t="str">
            <v>FUNRAP003</v>
          </cell>
          <cell r="C506">
            <v>463706</v>
          </cell>
          <cell r="D506" t="str">
            <v xml:space="preserve">Raptic Edge for Apple watch 41mm  Blue </v>
          </cell>
          <cell r="F506">
            <v>1</v>
          </cell>
          <cell r="I506">
            <v>2</v>
          </cell>
          <cell r="J506">
            <v>1</v>
          </cell>
          <cell r="M506">
            <v>1</v>
          </cell>
        </row>
        <row r="507">
          <cell r="B507" t="str">
            <v>FUNRAP004</v>
          </cell>
          <cell r="C507">
            <v>463676</v>
          </cell>
          <cell r="D507" t="str">
            <v xml:space="preserve">Raptic Edge for Apple watch 41mm  Midnight </v>
          </cell>
          <cell r="E507">
            <v>1</v>
          </cell>
          <cell r="F507">
            <v>3</v>
          </cell>
          <cell r="G507">
            <v>1</v>
          </cell>
        </row>
        <row r="508">
          <cell r="B508" t="str">
            <v>FUNRAP005</v>
          </cell>
          <cell r="C508" t="str">
            <v>463546</v>
          </cell>
          <cell r="D508" t="str">
            <v xml:space="preserve">Raptic 360X for Apple watch 41mm  Clear </v>
          </cell>
          <cell r="E508">
            <v>79</v>
          </cell>
          <cell r="F508">
            <v>78</v>
          </cell>
          <cell r="G508">
            <v>67</v>
          </cell>
          <cell r="H508">
            <v>45</v>
          </cell>
          <cell r="I508">
            <v>63</v>
          </cell>
          <cell r="J508">
            <v>55</v>
          </cell>
          <cell r="K508">
            <v>48</v>
          </cell>
          <cell r="L508">
            <v>53</v>
          </cell>
          <cell r="M508">
            <v>26</v>
          </cell>
          <cell r="N508">
            <v>25</v>
          </cell>
          <cell r="O508">
            <v>32</v>
          </cell>
          <cell r="P508">
            <v>28</v>
          </cell>
        </row>
        <row r="509">
          <cell r="B509" t="str">
            <v>FUNSPK328A</v>
          </cell>
          <cell r="C509" t="str">
            <v>140548-1050</v>
          </cell>
          <cell r="D509" t="str">
            <v>Speck Balance Folio Case with Microban for iPad Pro 11" M1/Air 10.9" - Black</v>
          </cell>
          <cell r="E509">
            <v>10</v>
          </cell>
          <cell r="F509">
            <v>11</v>
          </cell>
          <cell r="G509">
            <v>4</v>
          </cell>
          <cell r="H509">
            <v>5</v>
          </cell>
          <cell r="I509">
            <v>3</v>
          </cell>
          <cell r="J509">
            <v>6</v>
          </cell>
          <cell r="K509">
            <v>7</v>
          </cell>
          <cell r="L509">
            <v>19</v>
          </cell>
          <cell r="M509">
            <v>15</v>
          </cell>
          <cell r="N509">
            <v>7</v>
          </cell>
          <cell r="O509">
            <v>7</v>
          </cell>
          <cell r="P509">
            <v>13</v>
          </cell>
        </row>
        <row r="510">
          <cell r="B510" t="str">
            <v>FUNSPK342A</v>
          </cell>
          <cell r="C510" t="str">
            <v>138654-1050</v>
          </cell>
          <cell r="D510" t="str">
            <v>Speck Balance Folio Case with Microban for iPad 10.2" 7/8/9 Gen - Black/Black</v>
          </cell>
          <cell r="E510">
            <v>5</v>
          </cell>
          <cell r="G510">
            <v>2</v>
          </cell>
          <cell r="H510">
            <v>1</v>
          </cell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</row>
        <row r="511">
          <cell r="B511" t="str">
            <v>FUNSPK343A</v>
          </cell>
          <cell r="C511" t="str">
            <v>133535-7265</v>
          </cell>
          <cell r="D511" t="str">
            <v>Speck Balance Folio Case for iPad 10.2" 7/8/9 Gen - Plumberry Purple/Crushed Purpl</v>
          </cell>
          <cell r="E511">
            <v>39</v>
          </cell>
          <cell r="F511">
            <v>14</v>
          </cell>
          <cell r="G511">
            <v>12</v>
          </cell>
          <cell r="H511">
            <v>14</v>
          </cell>
          <cell r="I511">
            <v>10</v>
          </cell>
          <cell r="J511">
            <v>5</v>
          </cell>
          <cell r="K511">
            <v>17</v>
          </cell>
          <cell r="L511">
            <v>14</v>
          </cell>
          <cell r="M511">
            <v>6</v>
          </cell>
          <cell r="N511">
            <v>10</v>
          </cell>
          <cell r="O511">
            <v>5</v>
          </cell>
          <cell r="P511">
            <v>11</v>
          </cell>
        </row>
        <row r="512">
          <cell r="B512" t="str">
            <v>FUNSPK344A</v>
          </cell>
          <cell r="C512" t="str">
            <v>150226-9969</v>
          </cell>
          <cell r="D512" t="str">
            <v>Speck Balance Folio Case for iPad 10th Gen - Almond Milk /Mocha/Charcoal</v>
          </cell>
          <cell r="E512">
            <v>16</v>
          </cell>
          <cell r="F512">
            <v>4</v>
          </cell>
          <cell r="G512">
            <v>5</v>
          </cell>
          <cell r="H512">
            <v>1</v>
          </cell>
          <cell r="I512">
            <v>3</v>
          </cell>
          <cell r="L512">
            <v>3</v>
          </cell>
          <cell r="M512">
            <v>2</v>
          </cell>
          <cell r="N512">
            <v>1</v>
          </cell>
          <cell r="O512">
            <v>2</v>
          </cell>
          <cell r="P512">
            <v>3</v>
          </cell>
        </row>
        <row r="513">
          <cell r="B513" t="str">
            <v>FUNSPK345A</v>
          </cell>
          <cell r="C513" t="str">
            <v>150226-7265</v>
          </cell>
          <cell r="D513" t="str">
            <v>Speck Balance Folio Case for iPad 10th Gen - Plumberry/Crushed Purple/Crepe Pink</v>
          </cell>
          <cell r="E513">
            <v>9</v>
          </cell>
          <cell r="F513">
            <v>1</v>
          </cell>
          <cell r="G513">
            <v>3</v>
          </cell>
          <cell r="I513">
            <v>1</v>
          </cell>
          <cell r="J513">
            <v>3</v>
          </cell>
          <cell r="K513">
            <v>62</v>
          </cell>
          <cell r="L513">
            <v>178</v>
          </cell>
          <cell r="M513">
            <v>58</v>
          </cell>
          <cell r="N513">
            <v>100</v>
          </cell>
          <cell r="O513">
            <v>126</v>
          </cell>
          <cell r="P513">
            <v>297</v>
          </cell>
        </row>
        <row r="514">
          <cell r="B514" t="str">
            <v>FUNSPK346</v>
          </cell>
          <cell r="C514" t="str">
            <v>150491-5085</v>
          </cell>
          <cell r="D514" t="str">
            <v>Speck GemShell® iPhone 15</v>
          </cell>
          <cell r="E514">
            <v>8</v>
          </cell>
          <cell r="F514">
            <v>2</v>
          </cell>
          <cell r="G514">
            <v>2</v>
          </cell>
          <cell r="I514">
            <v>1</v>
          </cell>
          <cell r="J514">
            <v>2</v>
          </cell>
          <cell r="K514">
            <v>1</v>
          </cell>
          <cell r="L514">
            <v>1</v>
          </cell>
          <cell r="O514">
            <v>1</v>
          </cell>
        </row>
        <row r="515">
          <cell r="B515" t="str">
            <v>FUNSPK347</v>
          </cell>
          <cell r="C515" t="str">
            <v>150509-5085</v>
          </cell>
          <cell r="D515" t="str">
            <v>Speck GemShell® iPhone 15 Plus</v>
          </cell>
          <cell r="F515">
            <v>2</v>
          </cell>
          <cell r="G515">
            <v>1</v>
          </cell>
          <cell r="H515">
            <v>1</v>
          </cell>
          <cell r="I515">
            <v>4</v>
          </cell>
          <cell r="J515">
            <v>2</v>
          </cell>
          <cell r="L515">
            <v>2</v>
          </cell>
          <cell r="M515">
            <v>1</v>
          </cell>
          <cell r="N515">
            <v>4</v>
          </cell>
          <cell r="O515">
            <v>1</v>
          </cell>
          <cell r="P515">
            <v>2</v>
          </cell>
        </row>
        <row r="516">
          <cell r="B516" t="str">
            <v>FUNSPK348</v>
          </cell>
          <cell r="C516" t="str">
            <v>150561-3216</v>
          </cell>
          <cell r="D516" t="str">
            <v>Speck Presidio® Lux Magsafe® Clear/Clear W/Gold Glitter iPhone 15 Pro</v>
          </cell>
          <cell r="E516">
            <v>5</v>
          </cell>
          <cell r="F516">
            <v>5</v>
          </cell>
          <cell r="G516">
            <v>9</v>
          </cell>
          <cell r="H516">
            <v>2</v>
          </cell>
          <cell r="I516">
            <v>3</v>
          </cell>
          <cell r="J516">
            <v>2</v>
          </cell>
          <cell r="K516">
            <v>8</v>
          </cell>
          <cell r="L516">
            <v>8</v>
          </cell>
          <cell r="M516">
            <v>2</v>
          </cell>
          <cell r="N516">
            <v>1</v>
          </cell>
          <cell r="P516">
            <v>2</v>
          </cell>
        </row>
        <row r="517">
          <cell r="B517" t="str">
            <v>FUNSPK349</v>
          </cell>
          <cell r="C517" t="str">
            <v>150573-3216</v>
          </cell>
          <cell r="D517" t="str">
            <v>Speck Presidio® Lux Magsafe® Clear/Clear W/Gold Glitter iPhone 15 Pro Max</v>
          </cell>
          <cell r="E517">
            <v>10</v>
          </cell>
          <cell r="F517">
            <v>8</v>
          </cell>
          <cell r="G517">
            <v>3</v>
          </cell>
          <cell r="H517">
            <v>-1</v>
          </cell>
          <cell r="I517">
            <v>5</v>
          </cell>
          <cell r="N517">
            <v>4</v>
          </cell>
          <cell r="O517">
            <v>1</v>
          </cell>
          <cell r="P517">
            <v>1</v>
          </cell>
        </row>
        <row r="518">
          <cell r="B518" t="str">
            <v>FUNSPK350</v>
          </cell>
          <cell r="C518" t="str">
            <v>150443-3199</v>
          </cell>
          <cell r="D518" t="str">
            <v>Speck Presidio® Perfect-Clear Grip Magsafe® Clicklock™ Clear/Clear/Chrome iPhone 15</v>
          </cell>
          <cell r="E518">
            <v>3</v>
          </cell>
          <cell r="F518">
            <v>6</v>
          </cell>
          <cell r="H518">
            <v>3</v>
          </cell>
          <cell r="J518">
            <v>3</v>
          </cell>
          <cell r="K518">
            <v>2</v>
          </cell>
          <cell r="L518">
            <v>12</v>
          </cell>
          <cell r="M518">
            <v>3</v>
          </cell>
          <cell r="N518">
            <v>6</v>
          </cell>
          <cell r="O518">
            <v>1</v>
          </cell>
          <cell r="P518">
            <v>1</v>
          </cell>
        </row>
        <row r="519">
          <cell r="B519" t="str">
            <v>FUNSPK351</v>
          </cell>
          <cell r="C519" t="str">
            <v>150459-3199</v>
          </cell>
          <cell r="D519" t="str">
            <v>Speck Presidio® Perfect-Clear Grip Magsafe® Clicklock™ Clear/Clear/Chrome iPhone 15 Plus</v>
          </cell>
          <cell r="E519">
            <v>4</v>
          </cell>
          <cell r="F519">
            <v>8</v>
          </cell>
          <cell r="G519">
            <v>7</v>
          </cell>
          <cell r="H519">
            <v>7</v>
          </cell>
          <cell r="I519">
            <v>2</v>
          </cell>
          <cell r="J519">
            <v>1</v>
          </cell>
          <cell r="K519">
            <v>5</v>
          </cell>
          <cell r="L519">
            <v>2</v>
          </cell>
          <cell r="N519">
            <v>2</v>
          </cell>
          <cell r="P519">
            <v>3</v>
          </cell>
        </row>
        <row r="520">
          <cell r="B520" t="str">
            <v>FUNSPK352</v>
          </cell>
          <cell r="C520" t="str">
            <v>150451-3199</v>
          </cell>
          <cell r="D520" t="str">
            <v>Speck Presidio® Perfect-Clear Grip Magsafe® Clicklock™ Clear/Clear/Chrome iPhone 15 Pro</v>
          </cell>
          <cell r="E520">
            <v>11</v>
          </cell>
          <cell r="F520">
            <v>8</v>
          </cell>
          <cell r="G520">
            <v>10</v>
          </cell>
          <cell r="H520">
            <v>4</v>
          </cell>
          <cell r="I520">
            <v>7</v>
          </cell>
          <cell r="J520">
            <v>5</v>
          </cell>
          <cell r="K520">
            <v>7</v>
          </cell>
          <cell r="L520">
            <v>7</v>
          </cell>
          <cell r="M520">
            <v>6</v>
          </cell>
          <cell r="N520">
            <v>2</v>
          </cell>
          <cell r="O520">
            <v>2</v>
          </cell>
          <cell r="P520">
            <v>1</v>
          </cell>
        </row>
        <row r="521">
          <cell r="B521" t="str">
            <v>FUNSPK353</v>
          </cell>
          <cell r="C521" t="str">
            <v>150467-3199</v>
          </cell>
          <cell r="D521" t="str">
            <v>Speck Presidio® Perfect-Clear Grip Magsafe® Clicklock™ Clear/Clear/Chrome iPhone 15 Pro Max</v>
          </cell>
          <cell r="E521">
            <v>9</v>
          </cell>
          <cell r="F521">
            <v>10</v>
          </cell>
          <cell r="G521">
            <v>7</v>
          </cell>
          <cell r="H521">
            <v>4</v>
          </cell>
          <cell r="I521">
            <v>4</v>
          </cell>
          <cell r="J521">
            <v>5</v>
          </cell>
          <cell r="K521">
            <v>2</v>
          </cell>
          <cell r="L521">
            <v>5</v>
          </cell>
          <cell r="N521">
            <v>4</v>
          </cell>
          <cell r="O521">
            <v>1</v>
          </cell>
          <cell r="P521">
            <v>1</v>
          </cell>
        </row>
        <row r="522">
          <cell r="B522" t="str">
            <v>FUNSPK354</v>
          </cell>
          <cell r="C522" t="str">
            <v>150439-3205</v>
          </cell>
          <cell r="D522" t="str">
            <v>Speck Presidio®2 Grip Magsafe® Clicklock™ Black / Slate Grey iPhone 15</v>
          </cell>
          <cell r="E522">
            <v>5</v>
          </cell>
          <cell r="F522">
            <v>1</v>
          </cell>
          <cell r="G522">
            <v>2</v>
          </cell>
          <cell r="I522">
            <v>2</v>
          </cell>
          <cell r="N522">
            <v>1</v>
          </cell>
          <cell r="O522">
            <v>3</v>
          </cell>
          <cell r="P522">
            <v>1</v>
          </cell>
        </row>
        <row r="523">
          <cell r="B523" t="str">
            <v>FUNSPK355</v>
          </cell>
          <cell r="C523" t="str">
            <v>150447-3205</v>
          </cell>
          <cell r="D523" t="str">
            <v>Speck Presidio®2 Grip Magsafe® Clicklock™ Black / Slate Grey iPhone 15 Pro</v>
          </cell>
          <cell r="E523">
            <v>6</v>
          </cell>
          <cell r="F523">
            <v>8</v>
          </cell>
          <cell r="G523">
            <v>3</v>
          </cell>
          <cell r="H523">
            <v>3</v>
          </cell>
          <cell r="I523">
            <v>3</v>
          </cell>
          <cell r="J523">
            <v>3</v>
          </cell>
          <cell r="L523">
            <v>6</v>
          </cell>
          <cell r="M523">
            <v>2</v>
          </cell>
          <cell r="N523">
            <v>1</v>
          </cell>
          <cell r="O523">
            <v>2</v>
          </cell>
          <cell r="P523">
            <v>3</v>
          </cell>
        </row>
        <row r="524">
          <cell r="B524" t="str">
            <v>FUNSPK356</v>
          </cell>
          <cell r="C524" t="str">
            <v>150463-3205</v>
          </cell>
          <cell r="D524" t="str">
            <v>Speck Presidio®2 Grip Magsafe® Clicklock™ Black / Slate Grey iPhone 15 Pro Max</v>
          </cell>
          <cell r="E524">
            <v>8</v>
          </cell>
          <cell r="F524">
            <v>11</v>
          </cell>
          <cell r="G524">
            <v>5</v>
          </cell>
          <cell r="H524">
            <v>3</v>
          </cell>
          <cell r="I524">
            <v>5</v>
          </cell>
          <cell r="J524">
            <v>6</v>
          </cell>
          <cell r="K524">
            <v>4</v>
          </cell>
          <cell r="L524">
            <v>7</v>
          </cell>
          <cell r="M524">
            <v>1</v>
          </cell>
          <cell r="N524">
            <v>2</v>
          </cell>
          <cell r="P524">
            <v>1</v>
          </cell>
        </row>
        <row r="525">
          <cell r="B525" t="str">
            <v>FUNSPK357</v>
          </cell>
          <cell r="C525" t="str">
            <v>150447-3214</v>
          </cell>
          <cell r="D525" t="str">
            <v>Speck Presidio®2 Grip Magsafe® Clicklock™ Bleached Bone/ Heirloom Gold iPhone 15 Pro</v>
          </cell>
          <cell r="E525">
            <v>5</v>
          </cell>
          <cell r="F525">
            <v>3</v>
          </cell>
          <cell r="G525">
            <v>1</v>
          </cell>
          <cell r="H525">
            <v>2</v>
          </cell>
          <cell r="I525">
            <v>6</v>
          </cell>
          <cell r="J525">
            <v>4</v>
          </cell>
          <cell r="K525">
            <v>2</v>
          </cell>
          <cell r="N525">
            <v>1</v>
          </cell>
          <cell r="O525">
            <v>1</v>
          </cell>
        </row>
        <row r="526">
          <cell r="B526" t="str">
            <v>FUNSPK358</v>
          </cell>
          <cell r="C526" t="str">
            <v>150463-3214</v>
          </cell>
          <cell r="D526" t="str">
            <v>Speck Presidio®2 Grip Magsafe® Clicklock™ Bleached Bone/ Heirloom Gold iPhone 15 Pro Max</v>
          </cell>
          <cell r="F526">
            <v>1</v>
          </cell>
          <cell r="N526">
            <v>2</v>
          </cell>
          <cell r="P526">
            <v>1</v>
          </cell>
        </row>
        <row r="527">
          <cell r="B527" t="str">
            <v>FUNSPK359</v>
          </cell>
          <cell r="C527" t="str">
            <v>150439-3212</v>
          </cell>
          <cell r="D527" t="str">
            <v>Speck Presidio®2 Grip Magsafe® Clicklock™ Charcoal Grey/ Cool Bronze iPhone 15</v>
          </cell>
          <cell r="E527">
            <v>10</v>
          </cell>
          <cell r="F527">
            <v>5</v>
          </cell>
          <cell r="G527">
            <v>1</v>
          </cell>
          <cell r="J527">
            <v>1</v>
          </cell>
          <cell r="K527">
            <v>1</v>
          </cell>
          <cell r="L527">
            <v>2</v>
          </cell>
          <cell r="M527">
            <v>1</v>
          </cell>
        </row>
        <row r="528">
          <cell r="B528" t="str">
            <v>FUNSPK360</v>
          </cell>
          <cell r="C528" t="str">
            <v>150447-3212</v>
          </cell>
          <cell r="D528" t="str">
            <v>Speck Presidio®2 Grip Magsafe® Clicklock™ Charcoal Grey/ Cool Bronze iPhone 15 Pro</v>
          </cell>
          <cell r="E528">
            <v>9</v>
          </cell>
          <cell r="F528">
            <v>7</v>
          </cell>
          <cell r="G528">
            <v>5</v>
          </cell>
          <cell r="H528">
            <v>3</v>
          </cell>
          <cell r="I528">
            <v>7</v>
          </cell>
          <cell r="J528">
            <v>6</v>
          </cell>
          <cell r="K528">
            <v>4</v>
          </cell>
          <cell r="L528">
            <v>6</v>
          </cell>
          <cell r="M528">
            <v>1</v>
          </cell>
          <cell r="N528">
            <v>1</v>
          </cell>
          <cell r="P528">
            <v>1</v>
          </cell>
        </row>
        <row r="529">
          <cell r="B529" t="str">
            <v>FUNSPK361</v>
          </cell>
          <cell r="C529" t="str">
            <v>150463-3212</v>
          </cell>
          <cell r="D529" t="str">
            <v>Speck Presidio®2 Grip Magsafe® Clicklock™ Charcoal Grey/ Cool Bronze iPhone 15 Pro Max</v>
          </cell>
          <cell r="E529">
            <v>13</v>
          </cell>
          <cell r="F529">
            <v>12</v>
          </cell>
          <cell r="G529">
            <v>11</v>
          </cell>
          <cell r="H529">
            <v>3</v>
          </cell>
          <cell r="I529">
            <v>8</v>
          </cell>
          <cell r="J529">
            <v>6</v>
          </cell>
          <cell r="K529">
            <v>10</v>
          </cell>
          <cell r="L529">
            <v>4</v>
          </cell>
          <cell r="M529">
            <v>3</v>
          </cell>
          <cell r="N529">
            <v>3</v>
          </cell>
        </row>
        <row r="530">
          <cell r="B530" t="str">
            <v>FUNSPK362</v>
          </cell>
          <cell r="C530" t="str">
            <v>150447-3206</v>
          </cell>
          <cell r="D530" t="str">
            <v>Speck Presidio®2 Grip Magsafe® Clicklock™ Costal Blue / Dust Grey iPhone 15 Pro</v>
          </cell>
          <cell r="E530">
            <v>8</v>
          </cell>
          <cell r="F530">
            <v>9</v>
          </cell>
          <cell r="G530">
            <v>6</v>
          </cell>
          <cell r="H530">
            <v>3</v>
          </cell>
          <cell r="I530">
            <v>1</v>
          </cell>
          <cell r="J530">
            <v>4</v>
          </cell>
          <cell r="K530">
            <v>3</v>
          </cell>
          <cell r="L530">
            <v>2</v>
          </cell>
          <cell r="M530">
            <v>1</v>
          </cell>
          <cell r="N530">
            <v>5</v>
          </cell>
          <cell r="O530">
            <v>1</v>
          </cell>
          <cell r="P530">
            <v>2</v>
          </cell>
        </row>
        <row r="531">
          <cell r="B531" t="str">
            <v>FUNSPK363</v>
          </cell>
          <cell r="C531" t="str">
            <v>150463-3206</v>
          </cell>
          <cell r="D531" t="str">
            <v>Speck Presidio®2 Grip Magsafe® Clicklock™ Costal Blue / Dust Grey iPhone 15 Pro Max</v>
          </cell>
          <cell r="E531">
            <v>8</v>
          </cell>
          <cell r="F531">
            <v>9</v>
          </cell>
          <cell r="G531">
            <v>10</v>
          </cell>
          <cell r="H531">
            <v>6</v>
          </cell>
          <cell r="I531">
            <v>6</v>
          </cell>
          <cell r="J531">
            <v>7</v>
          </cell>
          <cell r="K531">
            <v>7</v>
          </cell>
          <cell r="L531">
            <v>2</v>
          </cell>
          <cell r="M531">
            <v>3</v>
          </cell>
          <cell r="N531">
            <v>1</v>
          </cell>
          <cell r="O531">
            <v>1</v>
          </cell>
          <cell r="P531">
            <v>1</v>
          </cell>
        </row>
        <row r="532">
          <cell r="B532" t="str">
            <v>FUNSPK364</v>
          </cell>
          <cell r="C532" t="str">
            <v>150447-3211</v>
          </cell>
          <cell r="D532" t="str">
            <v>Speck Presidio®2 Grip Magsafe® Clicklock™ Future Blue / Horizon Purple iPhone 15 Pro</v>
          </cell>
          <cell r="E532">
            <v>4</v>
          </cell>
          <cell r="F532">
            <v>3</v>
          </cell>
          <cell r="G532">
            <v>5</v>
          </cell>
          <cell r="H532">
            <v>3</v>
          </cell>
          <cell r="I532">
            <v>4</v>
          </cell>
          <cell r="J532">
            <v>5</v>
          </cell>
          <cell r="K532">
            <v>3</v>
          </cell>
          <cell r="L532">
            <v>2</v>
          </cell>
          <cell r="M532">
            <v>1</v>
          </cell>
          <cell r="N532">
            <v>1</v>
          </cell>
          <cell r="O532">
            <v>1</v>
          </cell>
        </row>
        <row r="533">
          <cell r="B533" t="str">
            <v>FUNSPK365</v>
          </cell>
          <cell r="C533" t="str">
            <v>150463-3211</v>
          </cell>
          <cell r="D533" t="str">
            <v>Speck Presidio®2 Grip Magsafe® Clicklock™ Future Blue / Horizon Purple iPhone 15 Pro Max</v>
          </cell>
          <cell r="E533">
            <v>7</v>
          </cell>
          <cell r="F533">
            <v>8</v>
          </cell>
          <cell r="G533">
            <v>12</v>
          </cell>
          <cell r="H533">
            <v>4</v>
          </cell>
          <cell r="I533">
            <v>7</v>
          </cell>
          <cell r="J533">
            <v>7</v>
          </cell>
          <cell r="K533">
            <v>3</v>
          </cell>
          <cell r="L533">
            <v>6</v>
          </cell>
          <cell r="M533">
            <v>2</v>
          </cell>
          <cell r="N533">
            <v>3</v>
          </cell>
          <cell r="P533">
            <v>4</v>
          </cell>
        </row>
        <row r="534">
          <cell r="B534" t="str">
            <v>FUNSPK366</v>
          </cell>
          <cell r="C534" t="str">
            <v>150447-3208</v>
          </cell>
          <cell r="D534" t="str">
            <v>Speck Presidio®2 Grip Magsafe® Clicklock™ New Planet/Clay Tan iPhone 15 Pro</v>
          </cell>
          <cell r="E534">
            <v>10</v>
          </cell>
          <cell r="F534">
            <v>1</v>
          </cell>
          <cell r="G534">
            <v>5</v>
          </cell>
          <cell r="H534">
            <v>5</v>
          </cell>
          <cell r="I534">
            <v>4</v>
          </cell>
          <cell r="J534">
            <v>3</v>
          </cell>
          <cell r="K534">
            <v>2</v>
          </cell>
          <cell r="L534">
            <v>6</v>
          </cell>
          <cell r="M534">
            <v>3</v>
          </cell>
          <cell r="N534">
            <v>1</v>
          </cell>
          <cell r="O534">
            <v>1</v>
          </cell>
          <cell r="P534">
            <v>3</v>
          </cell>
        </row>
        <row r="535">
          <cell r="B535" t="str">
            <v>FUNSPK367</v>
          </cell>
          <cell r="C535" t="str">
            <v>150463-3208</v>
          </cell>
          <cell r="D535" t="str">
            <v>Speck Presidio®2 Grip Magsafe® Clicklock™ New Planet/Clay Tan iPhone 15 Pro Max</v>
          </cell>
          <cell r="E535">
            <v>7</v>
          </cell>
          <cell r="F535">
            <v>5</v>
          </cell>
          <cell r="G535">
            <v>12</v>
          </cell>
          <cell r="H535">
            <v>6</v>
          </cell>
          <cell r="I535">
            <v>6</v>
          </cell>
          <cell r="J535">
            <v>5</v>
          </cell>
          <cell r="K535">
            <v>1</v>
          </cell>
          <cell r="L535">
            <v>6</v>
          </cell>
          <cell r="M535">
            <v>2</v>
          </cell>
          <cell r="N535">
            <v>5</v>
          </cell>
          <cell r="O535">
            <v>2</v>
          </cell>
          <cell r="P535">
            <v>1</v>
          </cell>
        </row>
        <row r="536">
          <cell r="B536" t="str">
            <v>FUNSPK369</v>
          </cell>
          <cell r="C536" t="str">
            <v>133537-8640</v>
          </cell>
          <cell r="D536" t="str">
            <v>Speck Balance Folio Clear Case for iPad 10.2" 7/8/9 Gen - Rose Gold Woven Metallic</v>
          </cell>
          <cell r="E536">
            <v>34</v>
          </cell>
          <cell r="F536">
            <v>12</v>
          </cell>
          <cell r="G536">
            <v>16</v>
          </cell>
          <cell r="H536">
            <v>10</v>
          </cell>
          <cell r="I536">
            <v>9</v>
          </cell>
          <cell r="J536">
            <v>12</v>
          </cell>
          <cell r="K536">
            <v>11</v>
          </cell>
          <cell r="L536">
            <v>13</v>
          </cell>
          <cell r="M536">
            <v>6</v>
          </cell>
          <cell r="N536">
            <v>4</v>
          </cell>
          <cell r="O536">
            <v>5</v>
          </cell>
          <cell r="P536">
            <v>3</v>
          </cell>
        </row>
        <row r="537">
          <cell r="B537" t="str">
            <v>FUNSPK370</v>
          </cell>
          <cell r="C537" t="str">
            <v>140999-1050</v>
          </cell>
          <cell r="D537" t="str">
            <v>Speck Presidio Pro Folio for iPad Pro 11" 2/M1/M2 /Air 10.9" 4/5 - Black</v>
          </cell>
          <cell r="E537">
            <v>45</v>
          </cell>
          <cell r="F537">
            <v>30</v>
          </cell>
          <cell r="G537">
            <v>18</v>
          </cell>
          <cell r="H537">
            <v>64</v>
          </cell>
          <cell r="I537">
            <v>18</v>
          </cell>
          <cell r="J537">
            <v>22</v>
          </cell>
          <cell r="K537">
            <v>46</v>
          </cell>
          <cell r="L537">
            <v>66</v>
          </cell>
          <cell r="M537">
            <v>32</v>
          </cell>
          <cell r="N537">
            <v>46</v>
          </cell>
          <cell r="O537">
            <v>76</v>
          </cell>
          <cell r="P537">
            <v>68</v>
          </cell>
        </row>
        <row r="538">
          <cell r="B538" t="str">
            <v>FUNSPK371</v>
          </cell>
          <cell r="C538" t="str">
            <v>150585-1568</v>
          </cell>
          <cell r="D538" t="str">
            <v>Speck Tagimals 4-Pack - Mulicolor</v>
          </cell>
          <cell r="E538">
            <v>29</v>
          </cell>
          <cell r="F538">
            <v>36</v>
          </cell>
          <cell r="G538">
            <v>47</v>
          </cell>
          <cell r="H538">
            <v>60</v>
          </cell>
          <cell r="I538">
            <v>55</v>
          </cell>
          <cell r="J538">
            <v>58</v>
          </cell>
          <cell r="K538">
            <v>68</v>
          </cell>
          <cell r="L538">
            <v>54</v>
          </cell>
          <cell r="M538">
            <v>40</v>
          </cell>
          <cell r="N538">
            <v>34</v>
          </cell>
          <cell r="O538">
            <v>37</v>
          </cell>
          <cell r="P538">
            <v>48</v>
          </cell>
        </row>
        <row r="539">
          <cell r="B539" t="str">
            <v>FUNSPK372</v>
          </cell>
          <cell r="C539" t="str">
            <v>150696-5085</v>
          </cell>
          <cell r="D539" t="str">
            <v>Speck iPhone 16 Gemshell Clear/Clear</v>
          </cell>
          <cell r="E539">
            <v>27</v>
          </cell>
          <cell r="F539">
            <v>17</v>
          </cell>
          <cell r="G539">
            <v>25</v>
          </cell>
          <cell r="H539">
            <v>32</v>
          </cell>
          <cell r="I539">
            <v>27</v>
          </cell>
          <cell r="J539">
            <v>29</v>
          </cell>
          <cell r="K539">
            <v>45</v>
          </cell>
          <cell r="L539">
            <v>25</v>
          </cell>
          <cell r="M539">
            <v>36</v>
          </cell>
          <cell r="N539">
            <v>18</v>
          </cell>
          <cell r="O539">
            <v>15</v>
          </cell>
          <cell r="P539">
            <v>14</v>
          </cell>
        </row>
        <row r="540">
          <cell r="B540" t="str">
            <v>FUNSPK373</v>
          </cell>
          <cell r="C540" t="str">
            <v>150698-9508</v>
          </cell>
          <cell r="D540" t="str">
            <v>Speck iPhone 16 Gemshell Clear/ Platinum Glitter</v>
          </cell>
          <cell r="E540">
            <v>19</v>
          </cell>
          <cell r="F540">
            <v>9</v>
          </cell>
          <cell r="G540">
            <v>16</v>
          </cell>
          <cell r="H540">
            <v>11</v>
          </cell>
          <cell r="I540">
            <v>13</v>
          </cell>
          <cell r="J540">
            <v>27</v>
          </cell>
          <cell r="K540">
            <v>16</v>
          </cell>
          <cell r="L540">
            <v>18</v>
          </cell>
          <cell r="M540">
            <v>31</v>
          </cell>
          <cell r="N540">
            <v>33</v>
          </cell>
          <cell r="O540">
            <v>8</v>
          </cell>
          <cell r="P540">
            <v>31</v>
          </cell>
        </row>
        <row r="541">
          <cell r="B541" t="str">
            <v>FUNSPK374</v>
          </cell>
          <cell r="C541" t="str">
            <v>150720-5085</v>
          </cell>
          <cell r="D541" t="str">
            <v>Speck iPhone 16 Plus Gemshell Clear/Clear</v>
          </cell>
          <cell r="E541">
            <v>41</v>
          </cell>
          <cell r="F541">
            <v>40</v>
          </cell>
          <cell r="G541">
            <v>38</v>
          </cell>
          <cell r="H541">
            <v>36</v>
          </cell>
          <cell r="I541">
            <v>25</v>
          </cell>
          <cell r="J541">
            <v>27</v>
          </cell>
          <cell r="K541">
            <v>28</v>
          </cell>
          <cell r="L541">
            <v>14</v>
          </cell>
          <cell r="M541">
            <v>7</v>
          </cell>
          <cell r="N541">
            <v>3</v>
          </cell>
          <cell r="O541">
            <v>1</v>
          </cell>
          <cell r="P541">
            <v>3</v>
          </cell>
        </row>
        <row r="542">
          <cell r="B542" t="str">
            <v>FUNSPK375</v>
          </cell>
          <cell r="C542" t="str">
            <v>150722-9508</v>
          </cell>
          <cell r="D542" t="str">
            <v>Speck iPhone 16 Plus Gemshell Clear/ Platinum Glitter</v>
          </cell>
          <cell r="E542">
            <v>37</v>
          </cell>
          <cell r="F542">
            <v>28</v>
          </cell>
          <cell r="G542">
            <v>32</v>
          </cell>
          <cell r="H542">
            <v>28</v>
          </cell>
          <cell r="I542">
            <v>33</v>
          </cell>
          <cell r="J542">
            <v>28</v>
          </cell>
          <cell r="K542">
            <v>17</v>
          </cell>
          <cell r="L542">
            <v>41</v>
          </cell>
          <cell r="M542">
            <v>9</v>
          </cell>
          <cell r="N542">
            <v>2</v>
          </cell>
          <cell r="O542">
            <v>2</v>
          </cell>
          <cell r="P542">
            <v>6</v>
          </cell>
        </row>
        <row r="543">
          <cell r="B543" t="str">
            <v>FUNSPK376</v>
          </cell>
          <cell r="C543" t="str">
            <v>150727-3258</v>
          </cell>
          <cell r="D543" t="str">
            <v>Speck iPhone 16 Pro Max Presidio Perfect Clear Clear Frosted Blk</v>
          </cell>
          <cell r="E543">
            <v>71</v>
          </cell>
          <cell r="F543">
            <v>26</v>
          </cell>
          <cell r="G543">
            <v>34</v>
          </cell>
          <cell r="H543">
            <v>33</v>
          </cell>
          <cell r="I543">
            <v>35</v>
          </cell>
          <cell r="J543">
            <v>65</v>
          </cell>
          <cell r="K543">
            <v>79</v>
          </cell>
          <cell r="L543">
            <v>53</v>
          </cell>
          <cell r="M543">
            <v>65</v>
          </cell>
          <cell r="N543">
            <v>47</v>
          </cell>
          <cell r="O543">
            <v>16</v>
          </cell>
          <cell r="P543">
            <v>29</v>
          </cell>
        </row>
        <row r="544">
          <cell r="B544" t="str">
            <v>FUNSPK377</v>
          </cell>
          <cell r="C544" t="str">
            <v>150703-3258</v>
          </cell>
          <cell r="D544" t="str">
            <v>Speck iPhone 16 Pro Presidio Perfect Clear Clear Frosted Black</v>
          </cell>
          <cell r="E544">
            <v>30</v>
          </cell>
          <cell r="F544">
            <v>11</v>
          </cell>
          <cell r="G544">
            <v>22</v>
          </cell>
          <cell r="H544">
            <v>19</v>
          </cell>
          <cell r="I544">
            <v>17</v>
          </cell>
          <cell r="J544">
            <v>23</v>
          </cell>
          <cell r="K544">
            <v>45</v>
          </cell>
          <cell r="L544">
            <v>38</v>
          </cell>
          <cell r="M544">
            <v>17</v>
          </cell>
          <cell r="N544">
            <v>12</v>
          </cell>
          <cell r="O544">
            <v>7</v>
          </cell>
          <cell r="P544">
            <v>7</v>
          </cell>
        </row>
        <row r="545">
          <cell r="B545" t="str">
            <v>FUNSPK378</v>
          </cell>
          <cell r="C545" t="str">
            <v>150730-9221</v>
          </cell>
          <cell r="D545" t="str">
            <v>Speck iPhone 16 Pro Max Presidio Lux +Cl Clear/Gold Glitter</v>
          </cell>
          <cell r="E545">
            <v>59</v>
          </cell>
          <cell r="F545">
            <v>12</v>
          </cell>
          <cell r="G545">
            <v>64</v>
          </cell>
          <cell r="H545">
            <v>132</v>
          </cell>
          <cell r="I545">
            <v>107</v>
          </cell>
          <cell r="J545">
            <v>134</v>
          </cell>
          <cell r="K545">
            <v>122</v>
          </cell>
          <cell r="L545">
            <v>50</v>
          </cell>
          <cell r="M545">
            <v>24</v>
          </cell>
          <cell r="N545">
            <v>6</v>
          </cell>
          <cell r="O545">
            <v>10</v>
          </cell>
          <cell r="P545">
            <v>10</v>
          </cell>
        </row>
        <row r="546">
          <cell r="B546" t="str">
            <v>FUNSPK379</v>
          </cell>
          <cell r="C546" t="str">
            <v>150706-9221</v>
          </cell>
          <cell r="D546" t="str">
            <v>Speck iPhone 16 Pro Presidio Lux +Cl Clear/Clear /Gold Glitter?</v>
          </cell>
          <cell r="E546">
            <v>94</v>
          </cell>
          <cell r="F546">
            <v>45</v>
          </cell>
          <cell r="G546">
            <v>45</v>
          </cell>
          <cell r="H546">
            <v>48</v>
          </cell>
          <cell r="I546">
            <v>57</v>
          </cell>
          <cell r="J546">
            <v>62</v>
          </cell>
          <cell r="K546">
            <v>68</v>
          </cell>
          <cell r="L546">
            <v>38</v>
          </cell>
          <cell r="M546">
            <v>28</v>
          </cell>
          <cell r="N546">
            <v>12</v>
          </cell>
          <cell r="O546">
            <v>12</v>
          </cell>
          <cell r="P546">
            <v>8</v>
          </cell>
        </row>
        <row r="547">
          <cell r="B547" t="str">
            <v>FUNSPK380</v>
          </cell>
          <cell r="C547" t="str">
            <v>150725-3205</v>
          </cell>
          <cell r="D547" t="str">
            <v>Speck iPhone 16 Pro Max Presidio2 Grip +Cl Black / Slate Grey</v>
          </cell>
          <cell r="E547">
            <v>88</v>
          </cell>
          <cell r="F547">
            <v>37</v>
          </cell>
          <cell r="G547">
            <v>37</v>
          </cell>
          <cell r="H547">
            <v>48</v>
          </cell>
          <cell r="I547">
            <v>36</v>
          </cell>
          <cell r="J547">
            <v>66</v>
          </cell>
          <cell r="K547">
            <v>84</v>
          </cell>
          <cell r="L547">
            <v>66</v>
          </cell>
          <cell r="M547">
            <v>29</v>
          </cell>
          <cell r="N547">
            <v>18</v>
          </cell>
          <cell r="O547">
            <v>13</v>
          </cell>
          <cell r="P547">
            <v>13</v>
          </cell>
        </row>
        <row r="548">
          <cell r="B548" t="str">
            <v>FUNSPK381</v>
          </cell>
          <cell r="C548" t="str">
            <v>150701-3205</v>
          </cell>
          <cell r="D548" t="str">
            <v>Speck iPhone 16 Pro Presidio2 Grip +Cl Black / Slate Grey /White</v>
          </cell>
          <cell r="E548">
            <v>33</v>
          </cell>
          <cell r="F548">
            <v>24</v>
          </cell>
          <cell r="G548">
            <v>20</v>
          </cell>
          <cell r="H548">
            <v>21</v>
          </cell>
          <cell r="I548">
            <v>23</v>
          </cell>
          <cell r="J548">
            <v>36</v>
          </cell>
          <cell r="K548">
            <v>54</v>
          </cell>
          <cell r="L548">
            <v>31</v>
          </cell>
          <cell r="M548">
            <v>23</v>
          </cell>
          <cell r="N548">
            <v>8</v>
          </cell>
          <cell r="O548">
            <v>5</v>
          </cell>
          <cell r="P548">
            <v>7</v>
          </cell>
        </row>
        <row r="549">
          <cell r="B549" t="str">
            <v>FUNSPK382</v>
          </cell>
          <cell r="C549" t="str">
            <v>150727-3199</v>
          </cell>
          <cell r="D549" t="str">
            <v>Speck iPhone 16 Pro Max Presidio Perfect Clear +Cl Clear/Clear/Chrome Finish/Serene Silver</v>
          </cell>
          <cell r="E549">
            <v>87</v>
          </cell>
          <cell r="F549">
            <v>54</v>
          </cell>
          <cell r="G549">
            <v>50</v>
          </cell>
          <cell r="H549">
            <v>42</v>
          </cell>
          <cell r="I549">
            <v>49</v>
          </cell>
          <cell r="J549">
            <v>86</v>
          </cell>
          <cell r="K549">
            <v>107</v>
          </cell>
          <cell r="L549">
            <v>70</v>
          </cell>
          <cell r="M549">
            <v>43</v>
          </cell>
          <cell r="N549">
            <v>40</v>
          </cell>
          <cell r="O549">
            <v>20</v>
          </cell>
          <cell r="P549">
            <v>18</v>
          </cell>
        </row>
        <row r="550">
          <cell r="B550" t="str">
            <v>FUNSPK383</v>
          </cell>
          <cell r="C550" t="str">
            <v>150703-3199</v>
          </cell>
          <cell r="D550" t="str">
            <v>Speck iPhone 16 Pro Presidio Perfect Clear +Cl Clear/Chrome Fini</v>
          </cell>
          <cell r="E550">
            <v>41</v>
          </cell>
          <cell r="F550">
            <v>21</v>
          </cell>
          <cell r="G550">
            <v>25</v>
          </cell>
          <cell r="H550">
            <v>25</v>
          </cell>
          <cell r="I550">
            <v>29</v>
          </cell>
          <cell r="J550">
            <v>37</v>
          </cell>
          <cell r="K550">
            <v>41</v>
          </cell>
          <cell r="L550">
            <v>29</v>
          </cell>
          <cell r="M550">
            <v>19</v>
          </cell>
          <cell r="N550">
            <v>22</v>
          </cell>
          <cell r="O550">
            <v>5</v>
          </cell>
          <cell r="P550">
            <v>8</v>
          </cell>
        </row>
        <row r="551">
          <cell r="B551" t="str">
            <v>FUNSPK384</v>
          </cell>
          <cell r="C551" t="str">
            <v>150775-3237</v>
          </cell>
          <cell r="D551" t="str">
            <v>Speck iPhone 16 Pro Max Presidio2 Lux +Ms Amazing Purple/Clear</v>
          </cell>
          <cell r="E551">
            <v>47</v>
          </cell>
          <cell r="F551">
            <v>55</v>
          </cell>
          <cell r="G551">
            <v>46</v>
          </cell>
          <cell r="H551">
            <v>41</v>
          </cell>
          <cell r="I551">
            <v>41</v>
          </cell>
          <cell r="J551">
            <v>54</v>
          </cell>
          <cell r="K551">
            <v>60</v>
          </cell>
          <cell r="L551">
            <v>64</v>
          </cell>
          <cell r="M551">
            <v>44</v>
          </cell>
          <cell r="N551">
            <v>19</v>
          </cell>
          <cell r="O551">
            <v>10</v>
          </cell>
          <cell r="P551">
            <v>12</v>
          </cell>
        </row>
        <row r="552">
          <cell r="B552" t="str">
            <v>FUNSPK385</v>
          </cell>
          <cell r="C552" t="str">
            <v>150765-3237</v>
          </cell>
          <cell r="D552" t="str">
            <v>Speck iPhone 16 Pro Presidio2 Lux +Ms Amazing Purple/Clear</v>
          </cell>
          <cell r="E552">
            <v>22</v>
          </cell>
          <cell r="F552">
            <v>19</v>
          </cell>
          <cell r="G552">
            <v>25</v>
          </cell>
          <cell r="H552">
            <v>23</v>
          </cell>
          <cell r="I552">
            <v>29</v>
          </cell>
          <cell r="J552">
            <v>46</v>
          </cell>
          <cell r="K552">
            <v>40</v>
          </cell>
          <cell r="L552">
            <v>32</v>
          </cell>
          <cell r="M552">
            <v>13</v>
          </cell>
          <cell r="N552">
            <v>11</v>
          </cell>
          <cell r="O552">
            <v>5</v>
          </cell>
          <cell r="P552">
            <v>10</v>
          </cell>
        </row>
        <row r="553">
          <cell r="B553" t="str">
            <v>FUNSPK386</v>
          </cell>
          <cell r="C553" t="str">
            <v>150226-9969</v>
          </cell>
          <cell r="D553" t="str">
            <v>Speck Balance Folio Case for iPad 10th Gen - Almond Milk /Mocha/Charcoal</v>
          </cell>
          <cell r="J553">
            <v>0</v>
          </cell>
          <cell r="K553">
            <v>36</v>
          </cell>
          <cell r="L553">
            <v>112</v>
          </cell>
          <cell r="M553">
            <v>31</v>
          </cell>
          <cell r="N553">
            <v>26</v>
          </cell>
          <cell r="O553">
            <v>55</v>
          </cell>
          <cell r="P553">
            <v>149</v>
          </cell>
        </row>
        <row r="554">
          <cell r="B554" t="str">
            <v>FUNSPK387</v>
          </cell>
          <cell r="C554" t="str">
            <v>150950-3260</v>
          </cell>
          <cell r="D554" t="str">
            <v>Speck Stylefolio iPad 11" (2022-2025) Deep Sea Pull Up/Parchment/Early Grey</v>
          </cell>
          <cell r="K554">
            <v>0</v>
          </cell>
          <cell r="L554">
            <v>98</v>
          </cell>
          <cell r="M554">
            <v>59</v>
          </cell>
          <cell r="N554">
            <v>78</v>
          </cell>
          <cell r="O554">
            <v>38</v>
          </cell>
          <cell r="P554">
            <v>134</v>
          </cell>
        </row>
        <row r="555">
          <cell r="B555" t="str">
            <v>FUNSPK388</v>
          </cell>
          <cell r="C555" t="str">
            <v>150989-3263</v>
          </cell>
          <cell r="D555" t="str">
            <v>Speck Balance Folio iPad 11" (2022-2025) Piccard'S Blue/Frost Beige/Faded Teal</v>
          </cell>
          <cell r="K555">
            <v>0</v>
          </cell>
          <cell r="N555">
            <v>0</v>
          </cell>
          <cell r="O555">
            <v>0</v>
          </cell>
          <cell r="P555">
            <v>107</v>
          </cell>
        </row>
        <row r="556">
          <cell r="B556" t="str">
            <v>FUNSPK389</v>
          </cell>
          <cell r="C556" t="str">
            <v>150989-3264</v>
          </cell>
          <cell r="D556" t="str">
            <v>Speck Balance Folio iPad 11" (2022-2025) Ibis Pink/Deep Malachite/Jelly Mint</v>
          </cell>
          <cell r="K556">
            <v>0</v>
          </cell>
          <cell r="N556">
            <v>0</v>
          </cell>
          <cell r="O556">
            <v>4</v>
          </cell>
          <cell r="P556">
            <v>118</v>
          </cell>
        </row>
        <row r="557">
          <cell r="B557" t="str">
            <v>FUNSPK390</v>
          </cell>
          <cell r="C557" t="str">
            <v>150989-3265</v>
          </cell>
          <cell r="D557" t="str">
            <v>Speck Balance Folio iPad 11" (2022-2025) Jelly Mint/Deep Malachite/Piccard'S Blue</v>
          </cell>
          <cell r="K557">
            <v>0</v>
          </cell>
          <cell r="L557">
            <v>4</v>
          </cell>
          <cell r="M557">
            <v>25</v>
          </cell>
          <cell r="N557">
            <v>21</v>
          </cell>
          <cell r="O557">
            <v>12</v>
          </cell>
          <cell r="P557">
            <v>44</v>
          </cell>
        </row>
        <row r="558">
          <cell r="B558" t="str">
            <v>FUNSPK391</v>
          </cell>
          <cell r="C558" t="str">
            <v>150989-3266</v>
          </cell>
          <cell r="D558" t="str">
            <v>Speck Balance Folio iPad 11" (2022-2025) Sable/Blue Granite/Black</v>
          </cell>
          <cell r="K558">
            <v>0</v>
          </cell>
          <cell r="L558">
            <v>18</v>
          </cell>
          <cell r="M558">
            <v>112</v>
          </cell>
          <cell r="N558">
            <v>47</v>
          </cell>
          <cell r="O558">
            <v>58</v>
          </cell>
          <cell r="P558">
            <v>186</v>
          </cell>
        </row>
        <row r="559">
          <cell r="B559" t="str">
            <v>FUNSPK392</v>
          </cell>
          <cell r="C559" t="str">
            <v>150989-3267</v>
          </cell>
          <cell r="D559" t="str">
            <v>Speck Balance Folio iPad 11" (2022-2025) Ceramic Grey/Autumn Sky/Black</v>
          </cell>
          <cell r="K559">
            <v>0</v>
          </cell>
          <cell r="L559">
            <v>20</v>
          </cell>
          <cell r="M559">
            <v>103</v>
          </cell>
          <cell r="N559">
            <v>39</v>
          </cell>
          <cell r="O559">
            <v>54</v>
          </cell>
          <cell r="P559">
            <v>148</v>
          </cell>
        </row>
        <row r="560">
          <cell r="B560" t="str">
            <v>FUNSPK393</v>
          </cell>
          <cell r="C560" t="str">
            <v>150990-9323</v>
          </cell>
          <cell r="D560" t="str">
            <v>Speck Case-E-Run iPad 11" (2022-2025) Charge Blue/Brave Blue</v>
          </cell>
          <cell r="K560">
            <v>0</v>
          </cell>
          <cell r="L560">
            <v>69</v>
          </cell>
          <cell r="M560">
            <v>74</v>
          </cell>
          <cell r="N560">
            <v>60</v>
          </cell>
          <cell r="O560">
            <v>106</v>
          </cell>
          <cell r="P560">
            <v>257</v>
          </cell>
        </row>
        <row r="561">
          <cell r="B561" t="str">
            <v>FUNSPK394</v>
          </cell>
          <cell r="C561" t="str">
            <v>150960-9221</v>
          </cell>
          <cell r="D561" t="str">
            <v>Speck iPhone 17 Presidio Lux +Ms Glitter/Gold Metallic</v>
          </cell>
          <cell r="M561">
            <v>34</v>
          </cell>
          <cell r="N561">
            <v>57</v>
          </cell>
          <cell r="O561">
            <v>50</v>
          </cell>
          <cell r="P561">
            <v>50</v>
          </cell>
        </row>
        <row r="562">
          <cell r="B562" t="str">
            <v>FUNSPK395</v>
          </cell>
          <cell r="C562" t="str">
            <v>150969-9221</v>
          </cell>
          <cell r="D562" t="str">
            <v>Speck iPhone 17 Air Presidio Lux +Ms Glitter/Gold Metallic</v>
          </cell>
          <cell r="M562">
            <v>30</v>
          </cell>
          <cell r="N562">
            <v>38</v>
          </cell>
          <cell r="O562">
            <v>15</v>
          </cell>
          <cell r="P562">
            <v>24</v>
          </cell>
        </row>
        <row r="563">
          <cell r="B563" t="str">
            <v>FUNSPK396</v>
          </cell>
          <cell r="C563" t="str">
            <v>150978-9221</v>
          </cell>
          <cell r="D563" t="str">
            <v>Speck Presidio Lux iPhone 17 Pro Glitter/Gold</v>
          </cell>
          <cell r="M563">
            <v>85</v>
          </cell>
          <cell r="N563">
            <v>100</v>
          </cell>
          <cell r="O563">
            <v>107</v>
          </cell>
          <cell r="P563">
            <v>116</v>
          </cell>
        </row>
        <row r="564">
          <cell r="B564" t="str">
            <v>FUNSPK397</v>
          </cell>
          <cell r="C564" t="str">
            <v>150987-9221</v>
          </cell>
          <cell r="D564" t="str">
            <v>Speck Presidio Lux iPhone 17 Pro Max Glitter/Gold</v>
          </cell>
          <cell r="M564">
            <v>93</v>
          </cell>
          <cell r="N564">
            <v>292</v>
          </cell>
          <cell r="O564">
            <v>298</v>
          </cell>
          <cell r="P564">
            <v>358</v>
          </cell>
        </row>
        <row r="565">
          <cell r="B565" t="str">
            <v>FUNSPK398</v>
          </cell>
          <cell r="C565" t="str">
            <v>150963-3240</v>
          </cell>
          <cell r="D565" t="str">
            <v>Speck Presidio Perfect-Clear  iPhone 17 Air Clear</v>
          </cell>
          <cell r="M565">
            <v>14</v>
          </cell>
          <cell r="N565">
            <v>7</v>
          </cell>
          <cell r="O565">
            <v>5</v>
          </cell>
          <cell r="P565">
            <v>10</v>
          </cell>
        </row>
        <row r="566">
          <cell r="B566" t="str">
            <v>FUNSPK399</v>
          </cell>
          <cell r="C566" t="str">
            <v>150972-3240</v>
          </cell>
          <cell r="D566" t="str">
            <v>Speck Presidio Perfect-Clear  iPhone 17 Pro Clear</v>
          </cell>
          <cell r="M566">
            <v>76</v>
          </cell>
          <cell r="N566">
            <v>96</v>
          </cell>
          <cell r="O566">
            <v>87</v>
          </cell>
          <cell r="P566">
            <v>85</v>
          </cell>
        </row>
        <row r="567">
          <cell r="B567" t="str">
            <v>FUNSPK400</v>
          </cell>
          <cell r="C567" t="str">
            <v>150981-3240</v>
          </cell>
          <cell r="D567" t="str">
            <v>Speck Presidio Perfect-Clear  iPhone 17 Pro Max Clear</v>
          </cell>
          <cell r="M567">
            <v>137</v>
          </cell>
          <cell r="N567">
            <v>282</v>
          </cell>
          <cell r="O567">
            <v>116</v>
          </cell>
          <cell r="P567">
            <v>564</v>
          </cell>
        </row>
        <row r="568">
          <cell r="B568" t="str">
            <v>FUNSPK401</v>
          </cell>
          <cell r="C568" t="str">
            <v>150986-D143</v>
          </cell>
          <cell r="D568" t="str">
            <v>Speck Presidio2 Grip iPhone 17 Pro Max Black</v>
          </cell>
          <cell r="M568">
            <v>43</v>
          </cell>
          <cell r="N568">
            <v>102</v>
          </cell>
          <cell r="O568">
            <v>86</v>
          </cell>
          <cell r="P568">
            <v>109</v>
          </cell>
        </row>
        <row r="569">
          <cell r="B569" t="str">
            <v>FUNTEC118</v>
          </cell>
          <cell r="C569" t="str">
            <v>T21-9054</v>
          </cell>
          <cell r="D569" t="str">
            <v>Tech21 Evo Lite Negro Iphone 12 Pro/12</v>
          </cell>
          <cell r="E569">
            <v>2</v>
          </cell>
          <cell r="H569">
            <v>1</v>
          </cell>
          <cell r="J569">
            <v>1</v>
          </cell>
          <cell r="M569">
            <v>1</v>
          </cell>
        </row>
        <row r="570">
          <cell r="B570" t="str">
            <v>FUNTEC119</v>
          </cell>
          <cell r="C570" t="str">
            <v>T21-10858</v>
          </cell>
          <cell r="D570" t="str">
            <v>Tech21 EvoCrystal w/MagSafe for iPhone 16 - Blue</v>
          </cell>
          <cell r="E570">
            <v>23</v>
          </cell>
          <cell r="F570">
            <v>16</v>
          </cell>
          <cell r="G570">
            <v>24</v>
          </cell>
          <cell r="H570">
            <v>6</v>
          </cell>
          <cell r="I570">
            <v>20</v>
          </cell>
          <cell r="J570">
            <v>26</v>
          </cell>
          <cell r="K570">
            <v>16</v>
          </cell>
          <cell r="L570">
            <v>34</v>
          </cell>
          <cell r="M570">
            <v>24</v>
          </cell>
          <cell r="N570">
            <v>37</v>
          </cell>
          <cell r="O570">
            <v>11</v>
          </cell>
          <cell r="P570">
            <v>10</v>
          </cell>
        </row>
        <row r="571">
          <cell r="B571" t="str">
            <v>FUNTEC120</v>
          </cell>
          <cell r="C571" t="str">
            <v>T21-10860</v>
          </cell>
          <cell r="D571" t="str">
            <v>Tech21 EvoCrystal w/MagSafe for iPhone 16 - Pink</v>
          </cell>
          <cell r="E571">
            <v>39</v>
          </cell>
          <cell r="F571">
            <v>33</v>
          </cell>
          <cell r="G571">
            <v>34</v>
          </cell>
          <cell r="H571">
            <v>40</v>
          </cell>
          <cell r="I571">
            <v>33</v>
          </cell>
          <cell r="J571">
            <v>64</v>
          </cell>
          <cell r="K571">
            <v>43</v>
          </cell>
          <cell r="L571">
            <v>34</v>
          </cell>
          <cell r="M571">
            <v>32</v>
          </cell>
          <cell r="N571">
            <v>23</v>
          </cell>
          <cell r="O571">
            <v>9</v>
          </cell>
          <cell r="P571">
            <v>4</v>
          </cell>
        </row>
        <row r="572">
          <cell r="B572" t="str">
            <v>FUNTEC121</v>
          </cell>
          <cell r="C572" t="str">
            <v>T21-11048</v>
          </cell>
          <cell r="D572" t="str">
            <v>Tech21 EvoPro w/MagSafe for iPhone 16 Pro Max - Clear</v>
          </cell>
          <cell r="E572">
            <v>59</v>
          </cell>
          <cell r="F572">
            <v>36</v>
          </cell>
          <cell r="G572">
            <v>20</v>
          </cell>
          <cell r="H572">
            <v>22</v>
          </cell>
          <cell r="I572">
            <v>26</v>
          </cell>
          <cell r="J572">
            <v>10</v>
          </cell>
          <cell r="K572">
            <v>11</v>
          </cell>
          <cell r="L572">
            <v>23</v>
          </cell>
          <cell r="M572">
            <v>9</v>
          </cell>
          <cell r="N572">
            <v>11</v>
          </cell>
          <cell r="O572">
            <v>5</v>
          </cell>
          <cell r="P572">
            <v>4</v>
          </cell>
        </row>
        <row r="573">
          <cell r="B573" t="str">
            <v>FUNTEC122</v>
          </cell>
          <cell r="C573" t="str">
            <v>T21-10989</v>
          </cell>
          <cell r="D573" t="str">
            <v>Tech21 EvoPro w/MagSafe for iPhone 16 Pro - Clear iPhone 16 Pro</v>
          </cell>
          <cell r="E573">
            <v>27</v>
          </cell>
          <cell r="F573">
            <v>21</v>
          </cell>
          <cell r="G573">
            <v>8</v>
          </cell>
          <cell r="H573">
            <v>15</v>
          </cell>
          <cell r="I573">
            <v>10</v>
          </cell>
          <cell r="J573">
            <v>11</v>
          </cell>
          <cell r="K573">
            <v>16</v>
          </cell>
          <cell r="L573">
            <v>24</v>
          </cell>
          <cell r="M573">
            <v>5</v>
          </cell>
          <cell r="N573">
            <v>4</v>
          </cell>
          <cell r="O573">
            <v>3</v>
          </cell>
          <cell r="P573">
            <v>9</v>
          </cell>
        </row>
        <row r="574">
          <cell r="B574" t="str">
            <v>FUNTEC123</v>
          </cell>
          <cell r="C574" t="str">
            <v>T21-11051</v>
          </cell>
          <cell r="D574" t="str">
            <v>Tech21 EvoPro w/MagSafe for iPhone 16 Pro Max - Clear/Black</v>
          </cell>
          <cell r="E574">
            <v>45</v>
          </cell>
          <cell r="F574">
            <v>43</v>
          </cell>
          <cell r="G574">
            <v>40</v>
          </cell>
          <cell r="H574">
            <v>42</v>
          </cell>
          <cell r="I574">
            <v>35</v>
          </cell>
          <cell r="J574">
            <v>34</v>
          </cell>
          <cell r="K574">
            <v>32</v>
          </cell>
          <cell r="L574">
            <v>40</v>
          </cell>
          <cell r="M574">
            <v>22</v>
          </cell>
          <cell r="N574">
            <v>20</v>
          </cell>
          <cell r="O574">
            <v>17</v>
          </cell>
          <cell r="P574">
            <v>10</v>
          </cell>
        </row>
        <row r="575">
          <cell r="B575" t="str">
            <v>FUNTEC124</v>
          </cell>
          <cell r="C575" t="str">
            <v>T21-10992</v>
          </cell>
          <cell r="D575" t="str">
            <v>Tech21 EvoPro w/MagSafe for iPhone 16 Pro - Clear/Black</v>
          </cell>
          <cell r="E575">
            <v>27</v>
          </cell>
          <cell r="F575">
            <v>11</v>
          </cell>
          <cell r="G575">
            <v>7</v>
          </cell>
          <cell r="H575">
            <v>2</v>
          </cell>
          <cell r="I575">
            <v>6</v>
          </cell>
          <cell r="J575">
            <v>11</v>
          </cell>
          <cell r="K575">
            <v>11</v>
          </cell>
          <cell r="L575">
            <v>14</v>
          </cell>
          <cell r="M575">
            <v>5</v>
          </cell>
          <cell r="N575">
            <v>9</v>
          </cell>
          <cell r="O575">
            <v>8</v>
          </cell>
          <cell r="P575">
            <v>3</v>
          </cell>
        </row>
        <row r="576">
          <cell r="B576" t="str">
            <v>FUNTEC129</v>
          </cell>
          <cell r="C576" t="str">
            <v>T21-11240</v>
          </cell>
          <cell r="D576" t="str">
            <v>Tech21 EvoLite for AirPods 4 - Clear</v>
          </cell>
          <cell r="I576">
            <v>4</v>
          </cell>
          <cell r="J576">
            <v>28</v>
          </cell>
          <cell r="K576">
            <v>24</v>
          </cell>
          <cell r="L576">
            <v>33</v>
          </cell>
          <cell r="M576">
            <v>17</v>
          </cell>
          <cell r="N576">
            <v>25</v>
          </cell>
          <cell r="O576">
            <v>35</v>
          </cell>
          <cell r="P576">
            <v>71</v>
          </cell>
        </row>
        <row r="577">
          <cell r="B577" t="str">
            <v>FUNTEC130</v>
          </cell>
          <cell r="C577" t="str">
            <v>T21-10260</v>
          </cell>
          <cell r="D577" t="str">
            <v>Tech21 EvoLite for iPhone 15 - Clear</v>
          </cell>
          <cell r="K577">
            <v>0</v>
          </cell>
          <cell r="L577">
            <v>25</v>
          </cell>
        </row>
        <row r="578">
          <cell r="B578" t="str">
            <v>FUNTEC131</v>
          </cell>
          <cell r="C578" t="str">
            <v>T21-11304</v>
          </cell>
          <cell r="D578" t="str">
            <v>Tech21 EvoCrystal iPhone 17 Black</v>
          </cell>
          <cell r="M578">
            <v>24</v>
          </cell>
          <cell r="N578">
            <v>26</v>
          </cell>
          <cell r="O578">
            <v>42</v>
          </cell>
          <cell r="P578">
            <v>50</v>
          </cell>
        </row>
        <row r="579">
          <cell r="B579" t="str">
            <v>FUNTEC132</v>
          </cell>
          <cell r="C579" t="str">
            <v>T21-11348</v>
          </cell>
          <cell r="D579" t="str">
            <v>Tech21 EvoCrystal iPhone 17 Air Black</v>
          </cell>
          <cell r="M579">
            <v>12</v>
          </cell>
          <cell r="N579">
            <v>7</v>
          </cell>
          <cell r="O579">
            <v>8</v>
          </cell>
          <cell r="P579">
            <v>9</v>
          </cell>
        </row>
        <row r="580">
          <cell r="B580" t="str">
            <v>FUNTEC133</v>
          </cell>
          <cell r="C580" t="str">
            <v>T21-11324</v>
          </cell>
          <cell r="D580" t="str">
            <v>Tech21 EvoCrystal iPhone 17 Pro Black</v>
          </cell>
          <cell r="M580">
            <v>84</v>
          </cell>
          <cell r="N580">
            <v>60</v>
          </cell>
          <cell r="O580">
            <v>40</v>
          </cell>
          <cell r="P580">
            <v>28</v>
          </cell>
        </row>
        <row r="581">
          <cell r="B581" t="str">
            <v>FUNTEC134</v>
          </cell>
          <cell r="C581" t="str">
            <v>T21-11335</v>
          </cell>
          <cell r="D581" t="str">
            <v>Tech21 EvoCrystal iPhone 17 Pro Max Black</v>
          </cell>
          <cell r="M581">
            <v>76</v>
          </cell>
          <cell r="N581">
            <v>148</v>
          </cell>
          <cell r="O581">
            <v>73</v>
          </cell>
          <cell r="P581">
            <v>104</v>
          </cell>
        </row>
        <row r="582">
          <cell r="B582" t="str">
            <v>FUNTEC135</v>
          </cell>
          <cell r="C582" t="str">
            <v>T21-11344</v>
          </cell>
          <cell r="D582" t="str">
            <v>Tech21 EvoCrystal iPhone 17 Iridescent</v>
          </cell>
          <cell r="M582">
            <v>23</v>
          </cell>
          <cell r="N582">
            <v>30</v>
          </cell>
          <cell r="O582">
            <v>28</v>
          </cell>
          <cell r="P582">
            <v>41</v>
          </cell>
        </row>
        <row r="583">
          <cell r="B583" t="str">
            <v>FUNTEC136</v>
          </cell>
          <cell r="C583" t="str">
            <v>T21-11349</v>
          </cell>
          <cell r="D583" t="str">
            <v>Tech21 EvoCrystal iPhone 17 Air Iridescent</v>
          </cell>
          <cell r="M583">
            <v>18</v>
          </cell>
          <cell r="N583">
            <v>11</v>
          </cell>
          <cell r="O583">
            <v>4</v>
          </cell>
          <cell r="P583">
            <v>9</v>
          </cell>
        </row>
        <row r="584">
          <cell r="B584" t="str">
            <v>FUNTEC137</v>
          </cell>
          <cell r="C584" t="str">
            <v>T21-11353</v>
          </cell>
          <cell r="D584" t="str">
            <v>Tech21 EvoCrystal iPhone 17 Pro Iridescent</v>
          </cell>
          <cell r="M584">
            <v>73</v>
          </cell>
          <cell r="N584">
            <v>72</v>
          </cell>
          <cell r="O584">
            <v>35</v>
          </cell>
          <cell r="P584">
            <v>54</v>
          </cell>
        </row>
        <row r="585">
          <cell r="B585" t="str">
            <v>FUNTEC138</v>
          </cell>
          <cell r="C585" t="str">
            <v>T21-11357</v>
          </cell>
          <cell r="D585" t="str">
            <v>Tech21 EvoCrystal iPhone 17 Pro Max Iridescent</v>
          </cell>
          <cell r="M585">
            <v>79</v>
          </cell>
          <cell r="N585">
            <v>216</v>
          </cell>
          <cell r="O585">
            <v>133</v>
          </cell>
          <cell r="P585">
            <v>187</v>
          </cell>
        </row>
        <row r="586">
          <cell r="B586" t="str">
            <v>FUNTEC139</v>
          </cell>
          <cell r="C586" t="str">
            <v>T21-11515</v>
          </cell>
          <cell r="D586" t="str">
            <v>Tech21 FlexFolio - Apple iPad Air 10.9-11-inch (2020-2025) / iPad Pro 11-inch (2018-2021) Case - Clear</v>
          </cell>
        </row>
        <row r="587">
          <cell r="B587" t="str">
            <v>FUNTEC140</v>
          </cell>
          <cell r="C587" t="str">
            <v>T21-11516</v>
          </cell>
          <cell r="D587" t="str">
            <v>Tech21 FlexFolio - Apple iPad Air 10.9-11-inch (2020-2025) / iPad Pro 11-inch (2018-2021) Case - Tint</v>
          </cell>
        </row>
        <row r="588">
          <cell r="B588" t="str">
            <v>PROGEM000</v>
          </cell>
          <cell r="C588" t="str">
            <v>150660-3225</v>
          </cell>
          <cell r="D588" t="str">
            <v>Speck Speaker Gemtones Infinity Speaker Mid-DARK GREY/CHROME/TAN</v>
          </cell>
          <cell r="G588">
            <v>0</v>
          </cell>
        </row>
        <row r="589">
          <cell r="B589" t="str">
            <v>CARTEC005</v>
          </cell>
          <cell r="C589" t="str">
            <v>T21-11443</v>
          </cell>
          <cell r="D589" t="str">
            <v>Tech21 Apple MacBook Air 13 EvoShell - Clear</v>
          </cell>
        </row>
        <row r="590">
          <cell r="B590" t="str">
            <v>FUNSPK402</v>
          </cell>
          <cell r="C590" t="str">
            <v>127573-9166</v>
          </cell>
          <cell r="D590" t="str">
            <v>Speck Transfer Pro Pocket Universal Sleeve 13"/14" - Sweater Grey/Coastal Blue</v>
          </cell>
        </row>
        <row r="591">
          <cell r="B591" t="str">
            <v>ACCNOM005</v>
          </cell>
          <cell r="C591" t="str">
            <v>NM011741858</v>
          </cell>
          <cell r="D591" t="str">
            <v>Nomad Leather Mag Wallet with Find My Tracking - Black | Nomad Leather</v>
          </cell>
        </row>
        <row r="592">
          <cell r="B592" t="str">
            <v>EXTUNQ025</v>
          </cell>
          <cell r="C592" t="str">
            <v>UNIQ-49MM-STRVMSIL</v>
          </cell>
          <cell r="D592" t="str">
            <v>UNIQ STROVA MAG APPLE WATCH SELF-ADJUSTABLE STEEL LINK BAND 49/46/45/44MM - TITANIUM (SILVER)</v>
          </cell>
        </row>
        <row r="593">
          <cell r="B593" t="str">
            <v>EXTUNQ026</v>
          </cell>
          <cell r="C593" t="str">
            <v>UNIQ-49MM-OSTABLK</v>
          </cell>
          <cell r="D593" t="str">
            <v>UNIQ OSTA APPLE WATCH STEEL STRAP WITH SELF-ADJUSTABLE LINKS 49/46/45/44MM - MIDNIGHT (BLACK)</v>
          </cell>
        </row>
        <row r="594">
          <cell r="B594" t="str">
            <v>EXTUNQ027</v>
          </cell>
          <cell r="C594" t="str">
            <v>UNIQ-45MM-REVPNKBEG</v>
          </cell>
          <cell r="D594" t="str">
            <v>UNIQ REVIX REVERSIBLE MAGNETIC APPLE WATCH STRAP 49/46/45/44MM - BLUSH (PINK/BEIGE)</v>
          </cell>
        </row>
        <row r="595">
          <cell r="B595" t="str">
            <v>EXTUNQ029</v>
          </cell>
          <cell r="C595" t="str">
            <v>UNIQ-49MM-DANPMRSE</v>
          </cell>
          <cell r="D595" t="str">
            <v>UNIQ DANTE PRO APPLE WATCH SELF-ADJUSTABLE MESH STEEL BAND 49/46/45/44MM - METALLIC ROSE (METALLIC ROSE)</v>
          </cell>
        </row>
        <row r="596">
          <cell r="B596" t="str">
            <v>FUNUNQ136</v>
          </cell>
          <cell r="C596" t="str">
            <v>UNIQ-AIRPODS(2024)-NEXOBLK</v>
          </cell>
          <cell r="D596" t="str">
            <v xml:space="preserve">UNIQ NEXO ACTIVE HYBRID SILICONE AIRPODS 4TH GEN (2024) CASE WITH SPORTS EAR HOOKS - BLACK (BLACK) </v>
          </cell>
        </row>
        <row r="597">
          <cell r="B597" t="str">
            <v>FUNUNQ137</v>
          </cell>
          <cell r="C597" t="str">
            <v>UNIQ-AIRPODS(2024)-NEXOPBLU</v>
          </cell>
          <cell r="D597" t="str">
            <v>UNIQ NEXO ACTIVE HYBRID SILICONE AIRPODS 4TH GEN (2024) CASE WITH SPORTS EAR HOOKS - PACIFIC BLUE (PACIFIC BLUE)</v>
          </cell>
        </row>
        <row r="598">
          <cell r="B598" t="str">
            <v>FUNUNQ139</v>
          </cell>
          <cell r="C598" t="str">
            <v>UNIQ-IP6.9P(2025)-KEVAMCBLK</v>
          </cell>
          <cell r="D598" t="str">
            <v>UNIQ HYBRID IPHONE 17 PRO MAX MAGCLICK CHARGING KEVA - CARBON BLACK (CARBON BLACK)</v>
          </cell>
        </row>
        <row r="599">
          <cell r="B599" t="str">
            <v>FUNUNQ140</v>
          </cell>
          <cell r="C599" t="str">
            <v>UNIQ-IP6.3P(2025)-COMAMFCLRLL</v>
          </cell>
          <cell r="D599" t="str">
            <v xml:space="preserve">UNIQ HYBRID IPHONE 17 PRO MAGCLICK CHARGING COMBAT ACTIVE - FROST CLEAR / LUME-LIME (FROST CLEAR / LUME-LIME) </v>
          </cell>
        </row>
        <row r="600">
          <cell r="B600" t="str">
            <v>FUNUNQ141</v>
          </cell>
          <cell r="C600" t="str">
            <v>UNIQ-IP6.3P(2025)-COMAMFSMKO</v>
          </cell>
          <cell r="D600" t="str">
            <v xml:space="preserve">UNIQ HYBRID IPHONE 17 PRO MAGCLICK CHARGING COMBAT ACTIVE - FROST SMOKE / ORANGE (FROST SMOKE / ORANGE) </v>
          </cell>
        </row>
        <row r="601">
          <cell r="B601" t="str">
            <v>FUNUNQ142</v>
          </cell>
          <cell r="C601" t="str">
            <v>UNIQ-IP6.9P(2025)-COMAMFSMKO</v>
          </cell>
          <cell r="D601" t="str">
            <v>UNIQ HYBRID IPHONE 17 PRO MAX MAGCLICK CHARGING COMBAT ACTIVE - FROST SMOKE / ORANGE (FROST SMOKE / ORANGE)</v>
          </cell>
        </row>
        <row r="602">
          <cell r="B602" t="str">
            <v>FUNUNQ143</v>
          </cell>
          <cell r="C602" t="str">
            <v>UNIQ-IP6.9P(2025)-COMAMFCLRTQ</v>
          </cell>
          <cell r="D602" t="str">
            <v>UNIQ HYBRID IPHONE 17 PRO MAX MAGCLICK CHARGING COMBAT ACTIVE - FROST CLEAR / TURQUOISE (FROST CLEAR / TURQUOISE)</v>
          </cell>
        </row>
        <row r="603">
          <cell r="B603" t="str">
            <v>EXTUNQ028</v>
          </cell>
          <cell r="C603" t="str">
            <v>UNIQ-49MM-DANPGBLK</v>
          </cell>
          <cell r="D603" t="str">
            <v>UNIQ DANTE PRO APPLE WATCH SELF-ADJUSTABLE MESH STEEL BAND 49/46/45/44MM - GRAPHITE BLACK (GRAPHITE BLACK)</v>
          </cell>
        </row>
        <row r="604">
          <cell r="B604" t="str">
            <v>FUNUNQ138</v>
          </cell>
          <cell r="C604" t="str">
            <v>UNIQ-IP6.3P(2025)-KEVAMCBLK</v>
          </cell>
          <cell r="D604" t="str">
            <v>UNIQ HYBRID IPHONE 17 PRO MAGCLICK CHARGING KEVA - CARBON BLACK (CARBON BLACK)</v>
          </cell>
        </row>
        <row r="605">
          <cell r="B605">
            <v>15437</v>
          </cell>
          <cell r="C605">
            <v>15437</v>
          </cell>
          <cell r="D605" t="str">
            <v xml:space="preserve">HyperGear SnapShot Wireless Selfie Stick + Tripod Black
</v>
          </cell>
        </row>
        <row r="606">
          <cell r="B606">
            <v>463485</v>
          </cell>
          <cell r="C606">
            <v>463485</v>
          </cell>
          <cell r="D606" t="str">
            <v xml:space="preserve">Raptic 360X for Apple watch 45mm  Clear </v>
          </cell>
        </row>
        <row r="607">
          <cell r="B607" t="str">
            <v>133535-7265</v>
          </cell>
          <cell r="C607" t="str">
            <v>133535-7265</v>
          </cell>
          <cell r="D607" t="str">
            <v>Speck Balance Folio Case for iPad 10.2" 7/8/9 Gen - Plumberry Purple/Crushed Purpl</v>
          </cell>
        </row>
        <row r="608">
          <cell r="B608" t="str">
            <v>137606-5085</v>
          </cell>
          <cell r="C608" t="str">
            <v>137606-5085</v>
          </cell>
          <cell r="D608" t="str">
            <v>Speck iPhone  12/12 Pro *Gemshell Grip (Clear/Clear)</v>
          </cell>
          <cell r="I608">
            <v>1</v>
          </cell>
        </row>
        <row r="609">
          <cell r="B609" t="str">
            <v>142573-1050</v>
          </cell>
          <cell r="C609" t="str">
            <v>142573-1050</v>
          </cell>
          <cell r="D609" t="str">
            <v>Speck Balance Folio with Microban for iPad mini 6 - Black</v>
          </cell>
          <cell r="E609">
            <v>0</v>
          </cell>
        </row>
        <row r="610">
          <cell r="B610" t="str">
            <v>150198-9969</v>
          </cell>
          <cell r="C610" t="str">
            <v>150198-9969</v>
          </cell>
          <cell r="D610" t="str">
            <v>IPAD PRO 12.9” (2022) BALANCE FOLIO (W/MB) (ALMOND MILK/MOCHA/CHARCOAL)</v>
          </cell>
          <cell r="E610">
            <v>0</v>
          </cell>
        </row>
        <row r="611">
          <cell r="B611" t="str">
            <v>150198-D143</v>
          </cell>
          <cell r="C611" t="str">
            <v>150198-D143</v>
          </cell>
          <cell r="D611" t="str">
            <v>IPAD PRO 12.9” (2022) BALANCEFOLIO (W/MB) (BLACK/BLACK/WHITE)</v>
          </cell>
          <cell r="F611">
            <v>0</v>
          </cell>
        </row>
        <row r="612">
          <cell r="B612" t="str">
            <v>150226-9969</v>
          </cell>
          <cell r="C612" t="str">
            <v>150226-9969</v>
          </cell>
          <cell r="D612" t="str">
            <v>Speck Balance Folio Case for iPad 10th Gen - Almond Milk /Mocha/Charcoal</v>
          </cell>
          <cell r="F612">
            <v>0</v>
          </cell>
        </row>
        <row r="613">
          <cell r="B613" t="str">
            <v>150439-3205</v>
          </cell>
          <cell r="C613" t="str">
            <v>150439-3205</v>
          </cell>
          <cell r="D613" t="str">
            <v>Speck Presidio®2 Grip Magsafe® Clicklock™ Black / Slate Grey iPhone 15</v>
          </cell>
          <cell r="E613">
            <v>0</v>
          </cell>
          <cell r="O613">
            <v>0</v>
          </cell>
        </row>
        <row r="614">
          <cell r="B614" t="str">
            <v>150443-3199</v>
          </cell>
          <cell r="C614" t="str">
            <v>150443-3199</v>
          </cell>
          <cell r="D614" t="str">
            <v>Speck Presidio® Perfect-Clear Grip Magsafe® Clicklock™ Clear/Clear/Chrome iPhone 15</v>
          </cell>
          <cell r="O614">
            <v>0</v>
          </cell>
        </row>
        <row r="615">
          <cell r="B615" t="str">
            <v>150447-3205</v>
          </cell>
          <cell r="C615" t="str">
            <v>150447-3205</v>
          </cell>
          <cell r="D615" t="str">
            <v>Speck Presidio®2 Grip Magsafe® Clicklock™ Black / Slate Grey iPhone 15 Pro</v>
          </cell>
          <cell r="O615">
            <v>0</v>
          </cell>
        </row>
        <row r="616">
          <cell r="B616" t="str">
            <v>150447-3206</v>
          </cell>
          <cell r="C616" t="str">
            <v>150447-3206</v>
          </cell>
          <cell r="D616" t="str">
            <v>Speck Presidio®2 Grip Magsafe® Clicklock™ Costal Blue / Dust Grey iPhone 15 Pro</v>
          </cell>
          <cell r="O616">
            <v>0</v>
          </cell>
        </row>
        <row r="617">
          <cell r="B617" t="str">
            <v>150447-3208</v>
          </cell>
          <cell r="C617" t="str">
            <v>150447-3208</v>
          </cell>
          <cell r="D617" t="str">
            <v>Speck Presidio®2 Grip Magsafe® Clicklock™ New Planet/Clay Tan iPhone 15 Pro</v>
          </cell>
          <cell r="O617">
            <v>0</v>
          </cell>
        </row>
        <row r="618">
          <cell r="B618" t="str">
            <v>150447-3211</v>
          </cell>
          <cell r="C618" t="str">
            <v>150447-3211</v>
          </cell>
          <cell r="D618" t="str">
            <v>Speck Presidio®2 Grip Magsafe® Clicklock™ Future Blue / Horizon Purple iPhone 15 Pro</v>
          </cell>
          <cell r="O618">
            <v>0</v>
          </cell>
        </row>
        <row r="619">
          <cell r="B619" t="str">
            <v>150447-3212</v>
          </cell>
          <cell r="C619" t="str">
            <v>150447-3212</v>
          </cell>
          <cell r="D619" t="str">
            <v>Speck Presidio®2 Grip Magsafe® Clicklock™ Charcoal Grey/ Cool Bronze iPhone 15 Pro</v>
          </cell>
          <cell r="O619">
            <v>0</v>
          </cell>
        </row>
        <row r="620">
          <cell r="B620" t="str">
            <v>150451-3199</v>
          </cell>
          <cell r="C620" t="str">
            <v>150451-3199</v>
          </cell>
          <cell r="D620" t="str">
            <v>Speck Presidio® Perfect-Clear Grip Magsafe® Clicklock™ Clear/Clear/Chrome iPhone 15 Pro</v>
          </cell>
          <cell r="O620">
            <v>0</v>
          </cell>
        </row>
        <row r="621">
          <cell r="B621" t="str">
            <v>150455-3205</v>
          </cell>
          <cell r="C621" t="str">
            <v>150455-3205</v>
          </cell>
          <cell r="D621" t="str">
            <v>Speck Presidio®2 Grip Magsafe® Clicklock™ Black / Slate Grey iPhone 15 Plus</v>
          </cell>
          <cell r="O621">
            <v>0</v>
          </cell>
        </row>
        <row r="622">
          <cell r="B622" t="str">
            <v>150455-3206</v>
          </cell>
          <cell r="C622" t="str">
            <v>150455-3206</v>
          </cell>
          <cell r="D622" t="str">
            <v>Speck Presidio®2 Grip Magsafe® Clicklock™ Costal Blue / Dust Grey iPhone 15 Plus</v>
          </cell>
          <cell r="O622">
            <v>0</v>
          </cell>
        </row>
        <row r="623">
          <cell r="B623" t="str">
            <v>150455-3212</v>
          </cell>
          <cell r="C623" t="str">
            <v>150455-3212</v>
          </cell>
          <cell r="D623" t="str">
            <v>Speck Presidio®2 Grip Magsafe® Clicklock™ Charcoal Grey/ Cool Bronze iPhone 15 Plus</v>
          </cell>
          <cell r="O623">
            <v>0</v>
          </cell>
        </row>
        <row r="624">
          <cell r="B624" t="str">
            <v>150459-3199</v>
          </cell>
          <cell r="C624" t="str">
            <v>150459-3199</v>
          </cell>
          <cell r="D624" t="str">
            <v>Speck Presidio® Perfect-Clear Grip Magsafe® Clicklock™ Clear/Clear/Chrome iPhone 15 Plus</v>
          </cell>
          <cell r="O624">
            <v>0</v>
          </cell>
        </row>
        <row r="625">
          <cell r="B625" t="str">
            <v>150463-3206</v>
          </cell>
          <cell r="C625" t="str">
            <v>150463-3206</v>
          </cell>
          <cell r="D625" t="str">
            <v>Speck Presidio®2 Grip Magsafe® Clicklock™ Costal Blue / Dust Grey iPhone 15 Pro Max</v>
          </cell>
          <cell r="E625">
            <v>0</v>
          </cell>
        </row>
        <row r="626">
          <cell r="B626" t="str">
            <v>150463-3212</v>
          </cell>
          <cell r="C626" t="str">
            <v>150463-3212</v>
          </cell>
          <cell r="D626" t="str">
            <v>Speck Presidio®2 Grip Magsafe® Clicklock™ Charcoal Grey/ Cool Bronze iPhone 15 Pro Max</v>
          </cell>
          <cell r="O626">
            <v>0</v>
          </cell>
        </row>
        <row r="627">
          <cell r="B627" t="str">
            <v>150467-3199</v>
          </cell>
          <cell r="C627" t="str">
            <v>150467-3199</v>
          </cell>
          <cell r="D627" t="str">
            <v>Speck Presidio® Perfect-Clear Grip Magsafe® Clicklock™ Clear/Clear/Chrome iPhone 15 Pro Max</v>
          </cell>
          <cell r="O627">
            <v>0</v>
          </cell>
        </row>
        <row r="628">
          <cell r="B628" t="str">
            <v>150491-5085</v>
          </cell>
          <cell r="C628" t="str">
            <v>150491-5085</v>
          </cell>
          <cell r="D628" t="str">
            <v>Speck GemShell® iPhone 15</v>
          </cell>
          <cell r="O628">
            <v>0</v>
          </cell>
        </row>
        <row r="629">
          <cell r="B629" t="str">
            <v>150533-3225</v>
          </cell>
          <cell r="C629" t="str">
            <v>150533-3225</v>
          </cell>
          <cell r="D629" t="str">
            <v>Speck Gemtones Play True Wireless Earbuds - Black</v>
          </cell>
          <cell r="O629">
            <v>0</v>
          </cell>
        </row>
        <row r="630">
          <cell r="B630" t="str">
            <v>150533-3226</v>
          </cell>
          <cell r="C630" t="str">
            <v>150533-3226</v>
          </cell>
          <cell r="D630" t="str">
            <v>Speck Gemtones Play True Wireless Earbuds - Pop Purple</v>
          </cell>
          <cell r="O630">
            <v>0</v>
          </cell>
        </row>
        <row r="631">
          <cell r="B631" t="str">
            <v>150533-3229</v>
          </cell>
          <cell r="C631" t="str">
            <v>150533-3229</v>
          </cell>
          <cell r="D631" t="str">
            <v>Speck Gemtones Play True Wireless Earbuds - Bob Blue</v>
          </cell>
          <cell r="O631">
            <v>0</v>
          </cell>
        </row>
        <row r="632">
          <cell r="B632" t="str">
            <v>150561-3216</v>
          </cell>
          <cell r="C632" t="str">
            <v>150561-3216</v>
          </cell>
          <cell r="D632" t="str">
            <v>Speck Presidio® Lux Magsafe® Clear/Clear W/Gold Glitter iPhone 15 Pro</v>
          </cell>
          <cell r="O632">
            <v>0</v>
          </cell>
        </row>
        <row r="633">
          <cell r="B633" t="str">
            <v>150584-9992</v>
          </cell>
          <cell r="C633" t="str">
            <v>150584-9992</v>
          </cell>
          <cell r="D633" t="str">
            <v>Speck Smartshell for Mackbook Air 15" - Clear/Sweater Grey</v>
          </cell>
          <cell r="G633">
            <v>1</v>
          </cell>
        </row>
        <row r="634">
          <cell r="B634" t="str">
            <v>150596-1212</v>
          </cell>
          <cell r="C634" t="str">
            <v>150596-1212</v>
          </cell>
          <cell r="D634" t="str">
            <v>Speck Tempered Glass iPhone15 Pro</v>
          </cell>
        </row>
        <row r="635">
          <cell r="B635" t="str">
            <v>150598-1212</v>
          </cell>
          <cell r="C635" t="str">
            <v>150598-1212</v>
          </cell>
          <cell r="D635" t="str">
            <v>Speck Tempered Glass iPhone15 Pro Max</v>
          </cell>
          <cell r="E635">
            <v>0</v>
          </cell>
        </row>
        <row r="636">
          <cell r="B636" t="str">
            <v>150697-5085</v>
          </cell>
          <cell r="C636" t="str">
            <v>150697-5085</v>
          </cell>
          <cell r="D636" t="str">
            <v>Speck iPhone 16 Gemshell Grip +Ms Clear/Clear</v>
          </cell>
          <cell r="O636">
            <v>0</v>
          </cell>
        </row>
        <row r="637">
          <cell r="B637" t="str">
            <v>CT-SCALE7</v>
          </cell>
          <cell r="C637" t="str">
            <v>CT-SCALE7</v>
          </cell>
          <cell r="D637" t="str">
            <v>Cubitt Scale Alpine White</v>
          </cell>
        </row>
        <row r="638">
          <cell r="B638" t="str">
            <v>CT-SOUND1</v>
          </cell>
          <cell r="C638" t="str">
            <v>CT-SOUND1</v>
          </cell>
          <cell r="D638" t="str">
            <v>Cubitt Waterproof Speakers Black</v>
          </cell>
          <cell r="F638">
            <v>0</v>
          </cell>
          <cell r="J638">
            <v>1</v>
          </cell>
        </row>
        <row r="639">
          <cell r="B639" t="str">
            <v>CT1S2-11</v>
          </cell>
          <cell r="C639" t="str">
            <v>CT1S2-11</v>
          </cell>
          <cell r="D639" t="str">
            <v>Cubitt CT1 Black</v>
          </cell>
        </row>
        <row r="640">
          <cell r="B640" t="str">
            <v>CTPRO2-BLK</v>
          </cell>
          <cell r="C640" t="str">
            <v>CTPRO2-BLK</v>
          </cell>
          <cell r="D640" t="str">
            <v>Quikcell Cross Trainer Pro II Sports Stereo Bluetooth Earphones - Black</v>
          </cell>
          <cell r="O640">
            <v>0</v>
          </cell>
        </row>
        <row r="641">
          <cell r="B641" t="str">
            <v>CTPRO2-WHT</v>
          </cell>
          <cell r="C641" t="str">
            <v>CTPRO2-WHT</v>
          </cell>
          <cell r="D641" t="str">
            <v>Quikcell Cross Trainer Pro II Wireless Sport Headphones - White</v>
          </cell>
          <cell r="O641">
            <v>0</v>
          </cell>
        </row>
        <row r="642">
          <cell r="B642" t="str">
            <v>DRIVEDOCK</v>
          </cell>
          <cell r="C642" t="str">
            <v>DRIVEDOCK</v>
          </cell>
          <cell r="D642" t="str">
            <v>Quikcell Mount+Suction+Vent 2 in 1 air vent Dashboad Car Mount</v>
          </cell>
        </row>
        <row r="643">
          <cell r="B643" t="str">
            <v>GQC2183-M</v>
          </cell>
          <cell r="C643" t="str">
            <v>GQC2183-M</v>
          </cell>
          <cell r="D643" t="str">
            <v>Quikcell Tempered Glass Screen Protector iPhone 15 Pro</v>
          </cell>
        </row>
        <row r="644">
          <cell r="B644" t="str">
            <v>KW3001A</v>
          </cell>
          <cell r="C644" t="str">
            <v>KW3001A</v>
          </cell>
          <cell r="D644" t="str">
            <v>Pitaka Air Case for Apple Watch Ultra (49mm )</v>
          </cell>
          <cell r="E644">
            <v>0</v>
          </cell>
        </row>
        <row r="645">
          <cell r="B645" t="str">
            <v>LIQUIDGTAB</v>
          </cell>
          <cell r="C645" t="str">
            <v>LIQUIDGTAB</v>
          </cell>
          <cell r="D645" t="str">
            <v>Quikcell ULTRA TABLET Liquid Glass Screen Protector</v>
          </cell>
          <cell r="F645">
            <v>0</v>
          </cell>
        </row>
        <row r="646">
          <cell r="B646" t="str">
            <v>LPOUCH</v>
          </cell>
          <cell r="C646" t="str">
            <v>LPOUCH</v>
          </cell>
          <cell r="D646" t="str">
            <v>Quikcell SLIM Universal Large Phone Pouch - Carbon Black</v>
          </cell>
          <cell r="O646">
            <v>0</v>
          </cell>
        </row>
        <row r="647">
          <cell r="B647" t="str">
            <v>MFOLIOTAB</v>
          </cell>
          <cell r="C647" t="str">
            <v>MFOLIOTAB</v>
          </cell>
          <cell r="D647" t="str">
            <v>Quikcell FLEX TAB Universal 7-8" Tablet Folio Case  - Carbon Black</v>
          </cell>
        </row>
        <row r="648">
          <cell r="B648" t="str">
            <v>MONO-BLK</v>
          </cell>
          <cell r="C648" t="str">
            <v>MONO-BLK</v>
          </cell>
          <cell r="D648" t="str">
            <v>Quikcell Mono Bluetooth</v>
          </cell>
        </row>
        <row r="649">
          <cell r="B649" t="str">
            <v>NM00736685</v>
          </cell>
          <cell r="C649" t="str">
            <v>NM00736685</v>
          </cell>
          <cell r="D649" t="str">
            <v>Nomad Sport Band - 45mm | Ultra Orange</v>
          </cell>
          <cell r="G649">
            <v>2</v>
          </cell>
          <cell r="H649">
            <v>1</v>
          </cell>
          <cell r="I649">
            <v>1</v>
          </cell>
        </row>
        <row r="650">
          <cell r="B650" t="str">
            <v>NM01058885</v>
          </cell>
          <cell r="C650" t="str">
            <v>NM01058885</v>
          </cell>
          <cell r="D650" t="str">
            <v>Nomad Modern Leather Case - Rustic Brown | Horween Leather | MagSafe | iPhone 13 Pro</v>
          </cell>
          <cell r="G650">
            <v>1</v>
          </cell>
          <cell r="H650">
            <v>1</v>
          </cell>
        </row>
        <row r="651">
          <cell r="B651" t="str">
            <v>NM01111085</v>
          </cell>
          <cell r="C651" t="str">
            <v>NM01111085</v>
          </cell>
          <cell r="D651" t="str">
            <v>Nomad Sport Band - 49/45/44/42mm White FKM V2</v>
          </cell>
          <cell r="F651">
            <v>0</v>
          </cell>
          <cell r="G651">
            <v>2</v>
          </cell>
          <cell r="H651">
            <v>2</v>
          </cell>
          <cell r="I651">
            <v>1</v>
          </cell>
        </row>
        <row r="652">
          <cell r="B652" t="str">
            <v>NM01132585</v>
          </cell>
          <cell r="C652" t="str">
            <v>NM01132585</v>
          </cell>
          <cell r="D652" t="str">
            <v>Nomad Sport Band - 45/44mm/42mm | M/L | Ash Green | FKM | V2</v>
          </cell>
          <cell r="F652">
            <v>0</v>
          </cell>
        </row>
        <row r="653">
          <cell r="B653" t="str">
            <v>NM01136385</v>
          </cell>
          <cell r="C653" t="str">
            <v>NM01136385</v>
          </cell>
          <cell r="D653" t="str">
            <v xml:space="preserve">Nomad Sport Band - 41/40mm/38mm | S/M | Azul </v>
          </cell>
          <cell r="F653">
            <v>0</v>
          </cell>
          <cell r="G653">
            <v>2</v>
          </cell>
          <cell r="H653">
            <v>1</v>
          </cell>
        </row>
        <row r="654">
          <cell r="B654" t="str">
            <v>NM01152385</v>
          </cell>
          <cell r="C654" t="str">
            <v>NM01152385</v>
          </cell>
          <cell r="D654" t="str">
            <v>Nomad Rugged Case - Ultra Orange | iPhone 14 Pro</v>
          </cell>
          <cell r="F654">
            <v>0</v>
          </cell>
          <cell r="G654">
            <v>1</v>
          </cell>
          <cell r="H654">
            <v>1</v>
          </cell>
          <cell r="I654">
            <v>1</v>
          </cell>
        </row>
        <row r="655">
          <cell r="B655" t="str">
            <v>NM01186885</v>
          </cell>
          <cell r="C655" t="str">
            <v>NM01186885</v>
          </cell>
          <cell r="D655" t="str">
            <v>Nomad AC Adapter - 35W | Slim | Carbide</v>
          </cell>
        </row>
        <row r="656">
          <cell r="B656" t="str">
            <v>NM01207085</v>
          </cell>
          <cell r="C656" t="str">
            <v>NM01207085</v>
          </cell>
          <cell r="D656" t="str">
            <v>Nomad Sport Case - iPhone 14 Pro | Marine Blue</v>
          </cell>
          <cell r="F656">
            <v>0</v>
          </cell>
        </row>
        <row r="657">
          <cell r="B657" t="str">
            <v>NM01221685</v>
          </cell>
          <cell r="C657" t="str">
            <v>NM01221685</v>
          </cell>
          <cell r="D657" t="str">
            <v>Nomad Modern Leather Case - iPhone 14 Pro Max | Black | Horween Leather</v>
          </cell>
          <cell r="F657">
            <v>0</v>
          </cell>
          <cell r="J657">
            <v>1</v>
          </cell>
          <cell r="K657">
            <v>4</v>
          </cell>
        </row>
        <row r="658">
          <cell r="B658" t="str">
            <v>NM01222385</v>
          </cell>
          <cell r="C658" t="str">
            <v>NM01222385</v>
          </cell>
          <cell r="D658" t="str">
            <v>Nomad Modern Leather Case - iPhone 14 Pro | Black | Horween Leather</v>
          </cell>
          <cell r="F658">
            <v>0</v>
          </cell>
          <cell r="G658">
            <v>1</v>
          </cell>
          <cell r="K658">
            <v>2</v>
          </cell>
          <cell r="L658">
            <v>1</v>
          </cell>
          <cell r="M658">
            <v>1</v>
          </cell>
        </row>
        <row r="659">
          <cell r="B659" t="str">
            <v>NM01224785</v>
          </cell>
          <cell r="C659" t="str">
            <v>NM01224785</v>
          </cell>
          <cell r="D659" t="str">
            <v>Nomad Modern Leather Case - iPhone 14 Pro Max | Rustic Brown | Horween Leather</v>
          </cell>
          <cell r="F659">
            <v>0</v>
          </cell>
          <cell r="G659">
            <v>1</v>
          </cell>
          <cell r="I659">
            <v>1</v>
          </cell>
          <cell r="J659">
            <v>1</v>
          </cell>
          <cell r="K659">
            <v>1</v>
          </cell>
          <cell r="L659">
            <v>1</v>
          </cell>
        </row>
        <row r="660">
          <cell r="B660" t="str">
            <v>NM01225485</v>
          </cell>
          <cell r="C660" t="str">
            <v>NM01225485</v>
          </cell>
          <cell r="D660" t="str">
            <v>Nomad Modern Leather Case - iPhone 14 Pro | Rustic Brown | Horween Leather</v>
          </cell>
          <cell r="F660">
            <v>0</v>
          </cell>
          <cell r="H660">
            <v>1</v>
          </cell>
          <cell r="I660">
            <v>2</v>
          </cell>
          <cell r="J660">
            <v>2</v>
          </cell>
          <cell r="K660">
            <v>1</v>
          </cell>
        </row>
        <row r="661">
          <cell r="B661" t="str">
            <v>NM01379485</v>
          </cell>
          <cell r="C661" t="str">
            <v>NM01379485</v>
          </cell>
          <cell r="D661" t="str">
            <v>Nomad Rugged Case - iPhone 16 Pro Max | Atlantic Blue</v>
          </cell>
          <cell r="F661">
            <v>0</v>
          </cell>
          <cell r="G661">
            <v>2</v>
          </cell>
          <cell r="I661">
            <v>2</v>
          </cell>
          <cell r="O661">
            <v>0</v>
          </cell>
        </row>
        <row r="662">
          <cell r="B662" t="str">
            <v>NM01381785</v>
          </cell>
          <cell r="C662" t="str">
            <v>NM01381785</v>
          </cell>
          <cell r="D662" t="str">
            <v>Nomad Rugged Case - iPhone 16 Pro Max | Desert</v>
          </cell>
          <cell r="F662">
            <v>0</v>
          </cell>
          <cell r="H662">
            <v>2</v>
          </cell>
          <cell r="I662">
            <v>1</v>
          </cell>
          <cell r="O662">
            <v>0</v>
          </cell>
        </row>
        <row r="663">
          <cell r="B663" t="str">
            <v>NM01382485</v>
          </cell>
          <cell r="C663" t="str">
            <v>NM01382485</v>
          </cell>
          <cell r="D663" t="str">
            <v>Nomad Rugged Case - iPhone 16 Pro | Atlantic Blue</v>
          </cell>
          <cell r="H663">
            <v>1</v>
          </cell>
          <cell r="O663">
            <v>0</v>
          </cell>
        </row>
        <row r="664">
          <cell r="B664" t="str">
            <v>NM01384885</v>
          </cell>
          <cell r="C664" t="str">
            <v>NM01384885</v>
          </cell>
          <cell r="D664" t="str">
            <v>Nomad Rugged Case - iPhone 16 Pro | Desert</v>
          </cell>
          <cell r="G664">
            <v>2</v>
          </cell>
          <cell r="O664">
            <v>0</v>
          </cell>
        </row>
        <row r="665">
          <cell r="B665" t="str">
            <v>NM01580085</v>
          </cell>
          <cell r="C665" t="str">
            <v>NM01580085</v>
          </cell>
          <cell r="D665" t="str">
            <v>Nomad Sport Band - 45mm Glow 2.0</v>
          </cell>
          <cell r="F665">
            <v>0</v>
          </cell>
          <cell r="G665">
            <v>7</v>
          </cell>
          <cell r="H665">
            <v>3</v>
          </cell>
        </row>
        <row r="666">
          <cell r="B666" t="str">
            <v>NM01613985</v>
          </cell>
          <cell r="C666" t="str">
            <v>NM01613985</v>
          </cell>
          <cell r="D666" t="str">
            <v>Nomad Modern Leather Case - iPhone 15 Pro | Black | Nomad Leather</v>
          </cell>
          <cell r="H666">
            <v>3</v>
          </cell>
          <cell r="I666">
            <v>3</v>
          </cell>
          <cell r="J666">
            <v>1</v>
          </cell>
          <cell r="O666">
            <v>0</v>
          </cell>
        </row>
        <row r="667">
          <cell r="B667" t="str">
            <v>NM01614685</v>
          </cell>
          <cell r="C667" t="str">
            <v>NM01614685</v>
          </cell>
          <cell r="D667" t="str">
            <v>Nomad Modern Leather Case - iPhone 15 Pro | Brown | Nomad Leather</v>
          </cell>
          <cell r="H667">
            <v>1</v>
          </cell>
          <cell r="I667">
            <v>2</v>
          </cell>
          <cell r="J667">
            <v>1</v>
          </cell>
          <cell r="O667">
            <v>0</v>
          </cell>
        </row>
        <row r="668">
          <cell r="B668" t="str">
            <v>NM01618485</v>
          </cell>
          <cell r="C668" t="str">
            <v>NM01618485</v>
          </cell>
          <cell r="D668" t="str">
            <v>Nomad Modern Leather Case - iPhone 15 Pro Max | Black | Nomad Leather</v>
          </cell>
          <cell r="O668">
            <v>0</v>
          </cell>
        </row>
        <row r="669">
          <cell r="B669" t="str">
            <v>NM01619185</v>
          </cell>
          <cell r="C669" t="str">
            <v>NM01619185</v>
          </cell>
          <cell r="D669" t="str">
            <v>Nomad Modern Leather Case - iPhone 15 Pro Max | Brown | Nomad Leather</v>
          </cell>
          <cell r="O669">
            <v>0</v>
          </cell>
        </row>
        <row r="670">
          <cell r="B670" t="str">
            <v>NM01692485</v>
          </cell>
          <cell r="C670" t="str">
            <v>NM01692485</v>
          </cell>
          <cell r="D670" t="str">
            <v>Nomad Modern Leather Case - iPhone 16 Pro Max | Brown | Nomad Leather</v>
          </cell>
          <cell r="F670">
            <v>0</v>
          </cell>
          <cell r="G670">
            <v>3</v>
          </cell>
          <cell r="H670">
            <v>4</v>
          </cell>
          <cell r="I670">
            <v>2</v>
          </cell>
          <cell r="J670">
            <v>4</v>
          </cell>
          <cell r="K670">
            <v>1</v>
          </cell>
          <cell r="L670">
            <v>2</v>
          </cell>
          <cell r="M670">
            <v>1</v>
          </cell>
          <cell r="O670">
            <v>0</v>
          </cell>
        </row>
        <row r="671">
          <cell r="B671" t="str">
            <v>NM01693185</v>
          </cell>
          <cell r="C671" t="str">
            <v>NM01693185</v>
          </cell>
          <cell r="D671" t="str">
            <v xml:space="preserve">Nomad Modern Leather Case - iPhone 16 Pro Max  Black </v>
          </cell>
          <cell r="F671">
            <v>0</v>
          </cell>
          <cell r="G671">
            <v>3</v>
          </cell>
          <cell r="H671">
            <v>4</v>
          </cell>
          <cell r="I671">
            <v>3</v>
          </cell>
        </row>
        <row r="672">
          <cell r="B672" t="str">
            <v>NM01695585</v>
          </cell>
          <cell r="C672" t="str">
            <v>NM01695585</v>
          </cell>
          <cell r="D672" t="str">
            <v xml:space="preserve">Nomad Modern Leather Case - iPhone 16 Pro  English Tan-C </v>
          </cell>
          <cell r="H672">
            <v>1</v>
          </cell>
          <cell r="O672">
            <v>0</v>
          </cell>
        </row>
        <row r="673">
          <cell r="B673" t="str">
            <v>NM01696285</v>
          </cell>
          <cell r="C673" t="str">
            <v>NM01696285</v>
          </cell>
          <cell r="D673" t="str">
            <v>Nomad Modern Leather Case - iPhone 16 Pro  Brown</v>
          </cell>
          <cell r="F673">
            <v>0</v>
          </cell>
          <cell r="G673">
            <v>1</v>
          </cell>
          <cell r="H673">
            <v>3</v>
          </cell>
          <cell r="I673">
            <v>6</v>
          </cell>
        </row>
        <row r="674">
          <cell r="B674" t="str">
            <v>NM01697985</v>
          </cell>
          <cell r="C674" t="str">
            <v>NM01697985</v>
          </cell>
          <cell r="D674" t="str">
            <v>Nomad Modern Leather Case - iPhone 16 Pro  Black</v>
          </cell>
          <cell r="F674">
            <v>0</v>
          </cell>
          <cell r="G674">
            <v>2</v>
          </cell>
          <cell r="H674">
            <v>1</v>
          </cell>
        </row>
        <row r="675">
          <cell r="B675" t="str">
            <v>NM01806585</v>
          </cell>
          <cell r="C675" t="str">
            <v>NM01806585</v>
          </cell>
          <cell r="D675" t="str">
            <v>Nomad Modern Leather Case - Airpods Pro (2nd gen) | Black | Nomad Leather</v>
          </cell>
          <cell r="E675">
            <v>0</v>
          </cell>
          <cell r="F675">
            <v>0</v>
          </cell>
        </row>
        <row r="676">
          <cell r="B676" t="str">
            <v>NM01836285</v>
          </cell>
          <cell r="C676" t="str">
            <v>NM01836285</v>
          </cell>
          <cell r="D676" t="str">
            <v>Nomad Modern Leather Case - Airpods Pro (2nd gen) | Brown | Nomad Leather</v>
          </cell>
          <cell r="E676">
            <v>0</v>
          </cell>
          <cell r="O676">
            <v>0</v>
          </cell>
        </row>
        <row r="677">
          <cell r="B677" t="str">
            <v>NM01912B00</v>
          </cell>
          <cell r="C677" t="str">
            <v>NM01912B00</v>
          </cell>
          <cell r="D677" t="str">
            <v>Nomad Lightning Cable - 1.5M | USB C | Rugged</v>
          </cell>
          <cell r="F677">
            <v>0</v>
          </cell>
          <cell r="G677">
            <v>2</v>
          </cell>
          <cell r="L677">
            <v>1</v>
          </cell>
          <cell r="M677">
            <v>1</v>
          </cell>
        </row>
        <row r="678">
          <cell r="B678" t="str">
            <v>NM01958185</v>
          </cell>
          <cell r="C678" t="str">
            <v>NM01958185</v>
          </cell>
          <cell r="D678" t="str">
            <v>Nomad Sport Band - 45/44mm/42mm | M/L | Lunar Gray | FKM | V2</v>
          </cell>
          <cell r="F678">
            <v>0</v>
          </cell>
          <cell r="G678">
            <v>2</v>
          </cell>
          <cell r="H678">
            <v>3</v>
          </cell>
        </row>
        <row r="679">
          <cell r="B679" t="str">
            <v>NM01959885</v>
          </cell>
          <cell r="C679" t="str">
            <v>NM01959885</v>
          </cell>
          <cell r="D679" t="str">
            <v xml:space="preserve">Nomad Sport Band - 41/40mm/38mm | S/M | Gris </v>
          </cell>
        </row>
        <row r="680">
          <cell r="B680" t="str">
            <v>NM1Am10000</v>
          </cell>
          <cell r="C680" t="str">
            <v>NM1Am10000</v>
          </cell>
          <cell r="D680" t="str">
            <v>Nomad Sport Strap - 45/44mm/42mm | M/L | Black | FKM | V2</v>
          </cell>
          <cell r="G680">
            <v>5</v>
          </cell>
        </row>
        <row r="681">
          <cell r="B681" t="str">
            <v>PWERFLIP-BLK</v>
          </cell>
          <cell r="C681" t="str">
            <v>PWERFLIP-BLK</v>
          </cell>
          <cell r="D681" t="str">
            <v>Quikcell POWERFLIP 15W wireless 2-in-1 charger</v>
          </cell>
          <cell r="G681">
            <v>1</v>
          </cell>
          <cell r="O681">
            <v>0</v>
          </cell>
        </row>
        <row r="682">
          <cell r="B682" t="str">
            <v>QAIR-BUDS</v>
          </cell>
          <cell r="C682" t="str">
            <v>QAIR-BUDS</v>
          </cell>
          <cell r="D682" t="str">
            <v>Quikcell QAIR BUDS True Wireless Earbuds with Charging Case - Black</v>
          </cell>
          <cell r="I682">
            <v>1</v>
          </cell>
          <cell r="J682">
            <v>2</v>
          </cell>
          <cell r="K682">
            <v>1</v>
          </cell>
          <cell r="O682">
            <v>0</v>
          </cell>
        </row>
        <row r="683">
          <cell r="B683" t="str">
            <v>QAIR-BUDS-WHT</v>
          </cell>
          <cell r="C683" t="str">
            <v>QAIR-BUDS-WHT</v>
          </cell>
          <cell r="D683" t="str">
            <v>Quikcell QAIR BUDS True Wireless Earbuds with Charging Case - White</v>
          </cell>
          <cell r="J683">
            <v>1</v>
          </cell>
          <cell r="O683">
            <v>0</v>
          </cell>
        </row>
        <row r="684">
          <cell r="B684" t="str">
            <v>QAIR-WAT</v>
          </cell>
          <cell r="C684" t="str">
            <v>QAIR-WAT</v>
          </cell>
          <cell r="D684" t="str">
            <v>Quikcell Bundle Watch and QAIR BUDS True Wireless Earbuds with Charging Case - Black</v>
          </cell>
          <cell r="O684">
            <v>0</v>
          </cell>
        </row>
        <row r="685">
          <cell r="B685" t="str">
            <v>QCVPA2001</v>
          </cell>
          <cell r="C685" t="str">
            <v>QCVPA2001</v>
          </cell>
          <cell r="D685" t="str">
            <v>Quikcell DUAL PORT CAR CHARGER  2 USB A x 12W - 24W</v>
          </cell>
        </row>
        <row r="686">
          <cell r="B686" t="str">
            <v>QTRC2001</v>
          </cell>
          <cell r="C686" t="str">
            <v>QTRC2001</v>
          </cell>
          <cell r="D686" t="str">
            <v>Quikcell DUAL PORT WALL CHARGER  2 USB A x 12W - 24W</v>
          </cell>
        </row>
        <row r="687">
          <cell r="B687" t="str">
            <v>T21-10441</v>
          </cell>
          <cell r="C687" t="str">
            <v>T21-10441</v>
          </cell>
          <cell r="D687" t="str">
            <v>Tech21 EvoLite for iPhone 15 - Lavender</v>
          </cell>
          <cell r="O687">
            <v>0</v>
          </cell>
        </row>
        <row r="688">
          <cell r="B688" t="str">
            <v>T21-10857</v>
          </cell>
          <cell r="C688" t="str">
            <v>T21-10857</v>
          </cell>
          <cell r="D688" t="str">
            <v>Tech21 EvoCrystal w/MagSafe for iPhone 16  - Black</v>
          </cell>
        </row>
        <row r="689">
          <cell r="B689" t="str">
            <v>T21-10858</v>
          </cell>
          <cell r="C689" t="str">
            <v>T21-10858</v>
          </cell>
          <cell r="D689" t="str">
            <v>Tech21 EvoCrystal w/MagSafe for iPhone 16 - Blue</v>
          </cell>
          <cell r="I689">
            <v>1</v>
          </cell>
        </row>
        <row r="690">
          <cell r="B690" t="str">
            <v>T21-10860</v>
          </cell>
          <cell r="C690" t="str">
            <v>T21-10860</v>
          </cell>
          <cell r="D690" t="str">
            <v>Tech21 EvoCrystal w/MagSafe for iPhone 16 - Pink</v>
          </cell>
          <cell r="I690">
            <v>1</v>
          </cell>
        </row>
        <row r="691">
          <cell r="B691" t="str">
            <v>T21-10976</v>
          </cell>
          <cell r="C691" t="str">
            <v>T21-10976</v>
          </cell>
          <cell r="D691" t="str">
            <v>Tech21 EvoCrystal w/MagSafe for iPhone 16 Pro - Blue</v>
          </cell>
          <cell r="H691">
            <v>1</v>
          </cell>
        </row>
        <row r="692">
          <cell r="B692" t="str">
            <v>T21-10989</v>
          </cell>
          <cell r="C692" t="str">
            <v>T21-10989</v>
          </cell>
          <cell r="D692" t="str">
            <v>Tech21 EvoPro w/MagSafe for iPhone 16 Pro - Clear iPhone 16 Pro</v>
          </cell>
        </row>
        <row r="693">
          <cell r="B693" t="str">
            <v>T21-10992</v>
          </cell>
          <cell r="C693" t="str">
            <v>T21-10992</v>
          </cell>
          <cell r="D693" t="str">
            <v>Tech21 EvoPro w/MagSafe for iPhone 16 Pro - Clear/Black</v>
          </cell>
        </row>
        <row r="694">
          <cell r="B694" t="str">
            <v>T21-11034</v>
          </cell>
          <cell r="C694" t="str">
            <v>T21-11034</v>
          </cell>
          <cell r="D694" t="str">
            <v>Tech21 EvoCrystal w/MagSafe for iPhone 16 Pro Max - Black</v>
          </cell>
          <cell r="H694">
            <v>1</v>
          </cell>
          <cell r="I694">
            <v>1</v>
          </cell>
        </row>
        <row r="695">
          <cell r="B695" t="str">
            <v>T21-11035</v>
          </cell>
          <cell r="C695" t="str">
            <v>T21-11035</v>
          </cell>
          <cell r="D695" t="str">
            <v>Tech21 EvoCrystal w/MagSafe for iPhone 16 Pro Max - Blue</v>
          </cell>
        </row>
        <row r="696">
          <cell r="B696" t="str">
            <v>T21-11048</v>
          </cell>
          <cell r="C696" t="str">
            <v>T21-11048</v>
          </cell>
          <cell r="D696" t="str">
            <v>Tech21 EvoPro w/MagSafe for iPhone 16 Pro Max - Clear</v>
          </cell>
        </row>
        <row r="697">
          <cell r="B697" t="str">
            <v>T21-11051</v>
          </cell>
          <cell r="C697" t="str">
            <v>T21-11051</v>
          </cell>
          <cell r="D697" t="str">
            <v>Tech21 EvoPro w/MagSafe for iPhone 16 Pro Max - Clear/Black</v>
          </cell>
          <cell r="G697">
            <v>1</v>
          </cell>
          <cell r="J697">
            <v>1</v>
          </cell>
        </row>
        <row r="698">
          <cell r="B698" t="str">
            <v>(en blanco)</v>
          </cell>
          <cell r="C698" t="str">
            <v>#N/D</v>
          </cell>
          <cell r="D698" t="str">
            <v>#N/D</v>
          </cell>
          <cell r="E698">
            <v>1</v>
          </cell>
          <cell r="F698">
            <v>1</v>
          </cell>
        </row>
        <row r="699">
          <cell r="B699" t="str">
            <v>NM014278858</v>
          </cell>
          <cell r="C699" t="str">
            <v>NM014278858</v>
          </cell>
          <cell r="D699" t="str">
            <v>Nomad Modern Leather Case - iPhone 17 Pro Max | Brown | Nomad Leather</v>
          </cell>
        </row>
        <row r="700">
          <cell r="B700" t="str">
            <v>NM014339858</v>
          </cell>
          <cell r="C700" t="str">
            <v>NM014339858</v>
          </cell>
          <cell r="D700" t="str">
            <v>Nomad Modern Leather Case - iPhone 17 Pro | Black | Nomad Leather</v>
          </cell>
        </row>
        <row r="701">
          <cell r="B701" t="str">
            <v>NM014322858</v>
          </cell>
          <cell r="C701" t="str">
            <v>NM014322858</v>
          </cell>
          <cell r="D701" t="str">
            <v>Nomad Modern Leather Case - iPhone 17 Pro | Brown | Nomad Leather</v>
          </cell>
        </row>
        <row r="702">
          <cell r="B702" t="str">
            <v>150986-D143</v>
          </cell>
          <cell r="C702" t="str">
            <v>150986-D143</v>
          </cell>
          <cell r="D702" t="str">
            <v>Speck Presidio2 Grip iPhone 17 Pro Max Black</v>
          </cell>
        </row>
        <row r="703">
          <cell r="B703" t="str">
            <v>T21-11314</v>
          </cell>
          <cell r="C703" t="str">
            <v>T21-11314</v>
          </cell>
          <cell r="D703" t="str">
            <v>Tech21 EvoClear + MS iPhone 17 iPhone 17 Air Clear</v>
          </cell>
        </row>
        <row r="704">
          <cell r="B704" t="str">
            <v>T21-11349</v>
          </cell>
          <cell r="C704" t="str">
            <v>T21-11349</v>
          </cell>
          <cell r="D704" t="str">
            <v>Tech21 EvoCrystal iPhone 17 Air Iridescent</v>
          </cell>
        </row>
        <row r="705">
          <cell r="B705" t="str">
            <v>150727-3258</v>
          </cell>
          <cell r="C705" t="str">
            <v>150727-3258</v>
          </cell>
          <cell r="D705" t="str">
            <v>Speck iPhone 16 Pro Max Presidio Perfect Clear Clear Frosted Blk</v>
          </cell>
        </row>
        <row r="706">
          <cell r="B706" t="str">
            <v>150775-3237</v>
          </cell>
          <cell r="C706" t="str">
            <v>150775-3237</v>
          </cell>
          <cell r="D706" t="str">
            <v>Speck iPhone 16 Pro Max Presidio2 Lux +Ms Amazing Purple/Clear</v>
          </cell>
        </row>
        <row r="707">
          <cell r="B707" t="str">
            <v>150727-3199</v>
          </cell>
          <cell r="C707" t="str">
            <v>150727-3199</v>
          </cell>
          <cell r="D707" t="str">
            <v>Speck iPhone 16 Pro Max Presidio Perfect Clear +Cl Clear/Clear/Chrome Finish/Serene Silver</v>
          </cell>
        </row>
        <row r="708">
          <cell r="B708" t="str">
            <v>150706-9221</v>
          </cell>
          <cell r="C708" t="str">
            <v>150706-9221</v>
          </cell>
          <cell r="D708" t="str">
            <v>Speck iPhone 16 Pro Presidio Lux +Cl Clear/Clear /Gold Glitter?</v>
          </cell>
        </row>
        <row r="709">
          <cell r="B709" t="str">
            <v>150701-3249</v>
          </cell>
          <cell r="C709" t="str">
            <v>150701-3249</v>
          </cell>
          <cell r="D709" t="str">
            <v>Speck iPhone 16 Pro Presidio2 Grip +Cl True Pink/Shocking Pink/White</v>
          </cell>
        </row>
        <row r="710">
          <cell r="B710" t="str">
            <v>150695-3205</v>
          </cell>
          <cell r="C710" t="str">
            <v>150695-3205</v>
          </cell>
          <cell r="D710" t="str">
            <v>Speck iPhone 16 CandyShell Grip + MS Black Slate</v>
          </cell>
        </row>
        <row r="711">
          <cell r="B711" t="str">
            <v>150698-9508</v>
          </cell>
          <cell r="C711" t="str">
            <v>150698-9508</v>
          </cell>
          <cell r="D711" t="str">
            <v>Speck iPhone 16 Gemshell Clear/ Platinum Glitter</v>
          </cell>
        </row>
        <row r="712">
          <cell r="B712" t="str">
            <v>NM014810858</v>
          </cell>
          <cell r="C712" t="str">
            <v>NM014810858</v>
          </cell>
          <cell r="D712" t="str">
            <v>Nomad Rocky Point Band - 45mm | Sol | Black Hardware</v>
          </cell>
        </row>
        <row r="713">
          <cell r="B713" t="str">
            <v>133537-8640</v>
          </cell>
          <cell r="C713" t="str">
            <v>133537-8640</v>
          </cell>
          <cell r="D713" t="str">
            <v>Speck Balance Folio Clear Case for iPad 10.2" 7/8/9 Gen - Rose Gold Woven Metallic</v>
          </cell>
        </row>
        <row r="714">
          <cell r="B714" t="str">
            <v>133537-8922</v>
          </cell>
          <cell r="C714" t="str">
            <v>133537-8922</v>
          </cell>
          <cell r="D714" t="str">
            <v>Speck Balance Folio Clear Case for iPad 10.2" 7/8/9 Gen - Clear/Gunmetal Grey Meta</v>
          </cell>
        </row>
        <row r="715">
          <cell r="B715" t="str">
            <v>138658-9323</v>
          </cell>
          <cell r="C715" t="str">
            <v>138658-9323</v>
          </cell>
          <cell r="D715" t="str">
            <v>Speck Case-E Run for iPad 10.2" 7/8/9 Gen - Charge Blue/Brave Blue</v>
          </cell>
        </row>
        <row r="716">
          <cell r="B716" t="str">
            <v>150226-7265</v>
          </cell>
          <cell r="C716" t="str">
            <v>150226-7265</v>
          </cell>
          <cell r="D716" t="str">
            <v>Speck Balance Folio Case for iPad 10th Gen - Plumberry/Crushed Purple/Crepe Pink</v>
          </cell>
        </row>
        <row r="717">
          <cell r="B717" t="str">
            <v>150226-D143</v>
          </cell>
          <cell r="C717" t="str">
            <v>150226-D143</v>
          </cell>
          <cell r="D717" t="str">
            <v>Speck Balance Folio Case for iPad 10th Gen - Black/Black/White</v>
          </cell>
        </row>
        <row r="718">
          <cell r="B718" t="str">
            <v>150989-3267</v>
          </cell>
          <cell r="C718" t="str">
            <v>150989-3267</v>
          </cell>
          <cell r="D718" t="str">
            <v>Speck Balance Folio iPad 11" (2022-2025) Ceramic Grey/Autumn Sky/Black</v>
          </cell>
        </row>
        <row r="719">
          <cell r="B719" t="str">
            <v>150989-3266</v>
          </cell>
          <cell r="C719" t="str">
            <v>150989-3266</v>
          </cell>
          <cell r="D719" t="str">
            <v>Speck Balance Folio iPad 11" (2022-2025) Sable/Blue Granite/Black</v>
          </cell>
        </row>
        <row r="720">
          <cell r="B720" t="str">
            <v>VIV-VT4KIT1WM</v>
          </cell>
          <cell r="C720" t="str">
            <v>VIV-VT4KIT1WM</v>
          </cell>
          <cell r="D720" t="str">
            <v>Vivitar Mini Soporte De Pistola. Combinación, De Soporte Para Teléfono, Selfie Stick Y Tripié En Un Solo</v>
          </cell>
        </row>
        <row r="721">
          <cell r="B721">
            <v>14298</v>
          </cell>
          <cell r="C721">
            <v>14298</v>
          </cell>
          <cell r="D721" t="str">
            <v>HyperGear All-in-one World Travel Adapter Black</v>
          </cell>
        </row>
        <row r="722">
          <cell r="B722">
            <v>445276</v>
          </cell>
          <cell r="C722">
            <v>445276</v>
          </cell>
          <cell r="D722" t="str">
            <v xml:space="preserve">Raptic RT1087 WaterproofPhone Case for 6.9 size-Black </v>
          </cell>
        </row>
        <row r="723">
          <cell r="B723">
            <v>445276</v>
          </cell>
          <cell r="C723" t="str">
            <v>6950941445276</v>
          </cell>
          <cell r="D723" t="str">
            <v xml:space="preserve">Raptic RT1087 WaterproofPhone Case for 6.9 size-Black </v>
          </cell>
        </row>
        <row r="724">
          <cell r="B724" t="str">
            <v>NM014285858</v>
          </cell>
          <cell r="C724" t="str">
            <v>NM014285858</v>
          </cell>
          <cell r="D724" t="str">
            <v>Nomad Modern Leather Case - iPhone 17 Pro Max | Black | Nomad Leather</v>
          </cell>
        </row>
        <row r="725">
          <cell r="B725" t="str">
            <v>CT-SCALE</v>
          </cell>
          <cell r="C725" t="str">
            <v>CT-SCALE</v>
          </cell>
          <cell r="D725" t="str">
            <v>Cubitt Scale Obsidian Black</v>
          </cell>
        </row>
        <row r="726">
          <cell r="B726" t="str">
            <v>CTK-1</v>
          </cell>
          <cell r="C726" t="str">
            <v>CTK-1</v>
          </cell>
          <cell r="D726" t="str">
            <v>Cubitt Scale Mini Obsidian Black</v>
          </cell>
        </row>
        <row r="727">
          <cell r="B727" t="str">
            <v>CTK-7</v>
          </cell>
          <cell r="C727" t="str">
            <v>CTK-7</v>
          </cell>
          <cell r="D727" t="str">
            <v>Cubitt Scale Mini Alpine White</v>
          </cell>
        </row>
        <row r="728">
          <cell r="B728" t="str">
            <v>CT2P2-11</v>
          </cell>
          <cell r="C728" t="str">
            <v>CT2P2-11</v>
          </cell>
          <cell r="D728" t="str">
            <v>Cubitt CT2P Obsidian Black</v>
          </cell>
        </row>
        <row r="729">
          <cell r="B729" t="str">
            <v>CTJR-1</v>
          </cell>
          <cell r="C729" t="str">
            <v>CTJR-1</v>
          </cell>
          <cell r="D729" t="str">
            <v>Cubitt Jr Kids Black</v>
          </cell>
        </row>
        <row r="730">
          <cell r="B730">
            <v>15554</v>
          </cell>
          <cell r="C730">
            <v>15554</v>
          </cell>
          <cell r="D730" t="str">
            <v>HyperGear Kombat Kitty Gaming Headset Pink</v>
          </cell>
        </row>
        <row r="731">
          <cell r="B731">
            <v>15555</v>
          </cell>
          <cell r="C731">
            <v>15555</v>
          </cell>
          <cell r="D731" t="str">
            <v>HyperGear Kombat Kitty Gaming Headset Purple</v>
          </cell>
        </row>
        <row r="732">
          <cell r="B732">
            <v>15556</v>
          </cell>
          <cell r="C732">
            <v>15556</v>
          </cell>
          <cell r="D732" t="str">
            <v>HyperGear Kombat Kitty Gaming Headset Green</v>
          </cell>
        </row>
        <row r="733">
          <cell r="B733">
            <v>15592</v>
          </cell>
          <cell r="C733">
            <v>15592</v>
          </cell>
          <cell r="D733" t="str">
            <v xml:space="preserve">Hypergear Sound Advantage: Pro-Audio Condenser Microphone Black
</v>
          </cell>
        </row>
        <row r="734">
          <cell r="B734">
            <v>15597</v>
          </cell>
          <cell r="C734">
            <v>15597</v>
          </cell>
          <cell r="D734" t="str">
            <v>HyperGear HyperNova LED Strip Lights 10ft Multi-Color Multicolors</v>
          </cell>
        </row>
        <row r="735">
          <cell r="B735">
            <v>15593</v>
          </cell>
          <cell r="C735">
            <v>15593</v>
          </cell>
          <cell r="D735" t="str">
            <v>Naztech MaxDrive7 Universal USB-C Adapter Hub Space Grey</v>
          </cell>
        </row>
        <row r="736">
          <cell r="B736">
            <v>13621</v>
          </cell>
          <cell r="C736">
            <v>13621</v>
          </cell>
          <cell r="D736" t="str">
            <v>Naztech Braided MFI Lightning Charge &amp; Sync Cable Black</v>
          </cell>
        </row>
        <row r="737">
          <cell r="B737">
            <v>13632</v>
          </cell>
          <cell r="C737">
            <v>13632</v>
          </cell>
          <cell r="D737" t="str">
            <v>Naztech MFI Lightning Charge/Sync USB Braided Cbl 4ft Rse Gld</v>
          </cell>
        </row>
        <row r="738">
          <cell r="B738">
            <v>401102246</v>
          </cell>
          <cell r="C738">
            <v>401102246</v>
          </cell>
          <cell r="D738" t="str">
            <v>Mophie POWERSTATION (5000 mAh) with Lightning Connector - Black</v>
          </cell>
        </row>
        <row r="739">
          <cell r="B739">
            <v>401101662</v>
          </cell>
          <cell r="C739">
            <v>401101662</v>
          </cell>
          <cell r="D739" t="str">
            <v>Mophie POWERSTATION PLUS (6,000mAh) with Built-in Micro USB &amp; Lightning Cable + Extra USB-A Charging Port - Black</v>
          </cell>
        </row>
        <row r="740">
          <cell r="B740" t="str">
            <v>MCL5002</v>
          </cell>
          <cell r="C740" t="str">
            <v>MCL5002</v>
          </cell>
          <cell r="D740" t="str">
            <v>Quikcell Lighting Cable 3ft-Pink</v>
          </cell>
        </row>
        <row r="741">
          <cell r="B741" t="str">
            <v>MCL5006</v>
          </cell>
          <cell r="C741" t="str">
            <v>MCL5006</v>
          </cell>
          <cell r="D741" t="str">
            <v>Quikcell Lighting Cable 6ft-White</v>
          </cell>
        </row>
        <row r="742">
          <cell r="B742" t="str">
            <v>MCL5005</v>
          </cell>
          <cell r="C742" t="str">
            <v>MCL5005</v>
          </cell>
          <cell r="D742" t="str">
            <v>Quikcell Lighting Cable 6ft-Pink</v>
          </cell>
        </row>
        <row r="743">
          <cell r="B743" t="str">
            <v>QC-PWRBANK6K</v>
          </cell>
          <cell r="C743" t="str">
            <v>QC-PWRBANK6K</v>
          </cell>
          <cell r="D743" t="str">
            <v>Quikcell POWERFUEL 6K mAh Powerbank - Black</v>
          </cell>
        </row>
        <row r="744">
          <cell r="B744" t="str">
            <v>DRIVEDOCK-C</v>
          </cell>
          <cell r="C744" t="str">
            <v>DRIVEDOCK-C</v>
          </cell>
          <cell r="D744" t="str">
            <v>Quikcell Mount+Suction+Vent 2 in 1 air vent Dashboad Car Mount Charge</v>
          </cell>
        </row>
        <row r="745">
          <cell r="B745" t="str">
            <v>150424-1041</v>
          </cell>
          <cell r="C745" t="str">
            <v>150424-1041</v>
          </cell>
          <cell r="D745" t="str">
            <v>Speck StandyGripTM for MagSafe® Black iPhone 15 Santdy</v>
          </cell>
        </row>
        <row r="746">
          <cell r="B746" t="str">
            <v>142889-9696</v>
          </cell>
          <cell r="C746" t="str">
            <v>142889-9696</v>
          </cell>
          <cell r="D746" t="str">
            <v>Speck Carabiner Airtag - Bright Silver/White</v>
          </cell>
        </row>
        <row r="747">
          <cell r="B747" t="str">
            <v>142890-D143</v>
          </cell>
          <cell r="C747" t="str">
            <v>142890-D143</v>
          </cell>
          <cell r="D747" t="str">
            <v>Speck LuggageTag Pro Airtag - Black/White</v>
          </cell>
        </row>
        <row r="748">
          <cell r="B748" t="str">
            <v>142888-1050</v>
          </cell>
          <cell r="C748" t="str">
            <v>142888-1050</v>
          </cell>
          <cell r="D748" t="str">
            <v>Speck Sililoop Airtag - Black</v>
          </cell>
        </row>
        <row r="749">
          <cell r="B749" t="str">
            <v>142888-7807</v>
          </cell>
          <cell r="C749" t="str">
            <v>142888-7807</v>
          </cell>
          <cell r="D749" t="str">
            <v>Speck Sililoop Airtag - Coastal Blue</v>
          </cell>
        </row>
        <row r="750">
          <cell r="B750" t="str">
            <v>NM01691785</v>
          </cell>
          <cell r="C750" t="str">
            <v>NM01691785</v>
          </cell>
          <cell r="D750" t="str">
            <v>Nomad Modern Leather Case - iPhone 16 Pro Max  English Tan-C</v>
          </cell>
        </row>
        <row r="751">
          <cell r="B751" t="str">
            <v>150701-3206</v>
          </cell>
          <cell r="C751" t="str">
            <v>150701-3206</v>
          </cell>
          <cell r="D751" t="str">
            <v>Speck iPhone 16 Pro Presidio2 Grip +Cl Coastal Blue/Dustgrey/White</v>
          </cell>
        </row>
        <row r="752">
          <cell r="B752" t="str">
            <v>150703-3258</v>
          </cell>
          <cell r="C752" t="str">
            <v>150703-3258</v>
          </cell>
          <cell r="D752" t="str">
            <v>Speck iPhone 16 Pro Presidio Perfect Clear Clear Frosted Black</v>
          </cell>
        </row>
        <row r="753">
          <cell r="B753" t="str">
            <v>150701-3205</v>
          </cell>
          <cell r="C753" t="str">
            <v>150701-3205</v>
          </cell>
          <cell r="D753" t="str">
            <v>Speck iPhone 16 Pro Presidio2 Grip +Cl Black / Slate Grey /White</v>
          </cell>
        </row>
        <row r="754">
          <cell r="B754" t="str">
            <v>150703-3199</v>
          </cell>
          <cell r="C754" t="str">
            <v>150703-3199</v>
          </cell>
          <cell r="D754" t="str">
            <v>Speck iPhone 16 Pro Presidio Perfect Clear +Cl Clear/Chrome Fini</v>
          </cell>
        </row>
        <row r="755">
          <cell r="B755" t="str">
            <v>150765-3237</v>
          </cell>
          <cell r="C755" t="str">
            <v>150765-3237</v>
          </cell>
          <cell r="D755" t="str">
            <v>Speck iPhone 16 Pro Presidio2 Lux +Ms Amazing Purple/Clear</v>
          </cell>
        </row>
        <row r="756">
          <cell r="B756" t="str">
            <v>150691-3199</v>
          </cell>
          <cell r="C756" t="str">
            <v>150691-3199</v>
          </cell>
          <cell r="D756" t="str">
            <v>Speck iPhone 16 Presidio Perfect Clear +Cl Clear/Chrome Fini</v>
          </cell>
        </row>
        <row r="757">
          <cell r="B757" t="str">
            <v>150696-5085</v>
          </cell>
          <cell r="C757" t="str">
            <v>150696-5085</v>
          </cell>
          <cell r="D757" t="str">
            <v>Speck iPhone 16 Gemshell Clear/Clear</v>
          </cell>
        </row>
        <row r="758">
          <cell r="B758" t="str">
            <v>150689-3206</v>
          </cell>
          <cell r="C758" t="str">
            <v>150689-3206</v>
          </cell>
          <cell r="D758" t="str">
            <v>Speck iPhone 16 Presidio2 Grip +Cl Coastal Blue/Dustgrey/White</v>
          </cell>
        </row>
        <row r="759">
          <cell r="B759" t="str">
            <v>150689-3249</v>
          </cell>
          <cell r="C759" t="str">
            <v>150689-3249</v>
          </cell>
          <cell r="D759" t="str">
            <v>Speck iPhone 16 Presidio2 Grip +Cl True Pink/Shocking Pink/White</v>
          </cell>
        </row>
        <row r="760">
          <cell r="B760" t="str">
            <v>150691-3258</v>
          </cell>
          <cell r="C760" t="str">
            <v>150691-3258</v>
          </cell>
          <cell r="D760" t="str">
            <v>Speck iPhone 16 Presidio® Perfect-Clear + ClickLock Clear Frosted Black</v>
          </cell>
        </row>
        <row r="761">
          <cell r="B761" t="str">
            <v>150721-5085</v>
          </cell>
          <cell r="C761" t="str">
            <v>150721-5085</v>
          </cell>
          <cell r="D761" t="str">
            <v>Speck iPhone 16 Plus Gemshell Grip +Ms Clear/Clear</v>
          </cell>
        </row>
        <row r="762">
          <cell r="B762" t="str">
            <v>T21-10260</v>
          </cell>
          <cell r="C762" t="str">
            <v>T21-10260</v>
          </cell>
          <cell r="D762" t="str">
            <v>Tech21 EvoLite for iPhone 15 - Clear</v>
          </cell>
        </row>
        <row r="763">
          <cell r="B763" t="str">
            <v>150463-3211</v>
          </cell>
          <cell r="C763" t="str">
            <v>150463-3211</v>
          </cell>
          <cell r="D763" t="str">
            <v>Speck Presidio®2 Grip Magsafe® Clicklock™ Future Blue / Horizon Purple iPhone 15 Pro Max</v>
          </cell>
        </row>
        <row r="764">
          <cell r="B764" t="str">
            <v>150463-3208</v>
          </cell>
          <cell r="C764" t="str">
            <v>150463-3208</v>
          </cell>
          <cell r="D764" t="str">
            <v>Speck Presidio®2 Grip Magsafe® Clicklock™ New Planet/Clay Tan iPhone 15 Pro Max</v>
          </cell>
        </row>
        <row r="765">
          <cell r="B765" t="str">
            <v>TIN2059-M</v>
          </cell>
          <cell r="C765" t="str">
            <v>TIN2059-M</v>
          </cell>
          <cell r="D765" t="str">
            <v>Quikcell iPhone 13 ICON TINT Transparent Protective Case - Ice</v>
          </cell>
        </row>
        <row r="766">
          <cell r="B766" t="str">
            <v>GQC2208-M</v>
          </cell>
          <cell r="C766" t="str">
            <v>GQC2208-M</v>
          </cell>
          <cell r="D766" t="str">
            <v>Quikcell Tempered Glass Screen Protector for iPhone 16 Pro Max</v>
          </cell>
        </row>
        <row r="767">
          <cell r="B767" t="str">
            <v>GQC2206-M</v>
          </cell>
          <cell r="C767" t="str">
            <v>GQC2206-M</v>
          </cell>
          <cell r="D767" t="str">
            <v>Quikcell Tempered Glass Screen Protector for iPhone 16 Pro</v>
          </cell>
        </row>
        <row r="768">
          <cell r="B768" t="str">
            <v>GQC2205-M</v>
          </cell>
          <cell r="C768" t="str">
            <v>GQC2205-M</v>
          </cell>
          <cell r="D768" t="str">
            <v>Quikcell Tempered Glass Screen Protector for iPhone 16</v>
          </cell>
        </row>
        <row r="769">
          <cell r="B769" t="str">
            <v>15554</v>
          </cell>
          <cell r="C769" t="str">
            <v>15554</v>
          </cell>
          <cell r="D769" t="str">
            <v>HyperGear Kombat Kitty Gaming Headset Pink</v>
          </cell>
        </row>
        <row r="770">
          <cell r="B770" t="str">
            <v>NM014919858</v>
          </cell>
          <cell r="C770" t="str">
            <v>NM014919858</v>
          </cell>
          <cell r="D770" t="str">
            <v>Nomad Sport Band - 49/45/44mm/42mm | M/L | Naval</v>
          </cell>
        </row>
        <row r="771">
          <cell r="B771" t="str">
            <v>13621</v>
          </cell>
          <cell r="C771" t="str">
            <v>13621</v>
          </cell>
          <cell r="D771" t="str">
            <v>Naztech Braided MFI Lightning Charge &amp; Sync Cable Black</v>
          </cell>
        </row>
        <row r="772">
          <cell r="B772" t="str">
            <v>15555</v>
          </cell>
          <cell r="C772" t="str">
            <v>15555</v>
          </cell>
          <cell r="D772" t="str">
            <v>HyperGear Kombat Kitty Gaming Headset Purple</v>
          </cell>
        </row>
        <row r="773">
          <cell r="B773" t="str">
            <v>6950941445276</v>
          </cell>
          <cell r="C773" t="str">
            <v>6950941445276</v>
          </cell>
          <cell r="D773" t="str">
            <v xml:space="preserve">Raptic RT1087 WaterproofPhone Case for 6.9 size-Black </v>
          </cell>
        </row>
        <row r="774">
          <cell r="B774" t="str">
            <v>15556</v>
          </cell>
          <cell r="C774" t="str">
            <v>15556</v>
          </cell>
          <cell r="D774" t="str">
            <v>HyperGear Kombat Kitty Gaming Headset Green</v>
          </cell>
        </row>
        <row r="775">
          <cell r="B775">
            <v>840168521821</v>
          </cell>
          <cell r="C775" t="str">
            <v>150057-D143</v>
          </cell>
          <cell r="D775" t="str">
            <v>Speck Presidio2 Pro Compatible with MagSafe iPhone 17e/16e/15/14/13 - Black/Black/White</v>
          </cell>
        </row>
        <row r="776">
          <cell r="B776">
            <v>840168540280</v>
          </cell>
          <cell r="C776" t="str">
            <v>150688-3205</v>
          </cell>
          <cell r="D776" t="str">
            <v>Speck Apple iPhone 16 PRESIDIO2 PRO+MS+CL BLACK / SLATE GREY / WHITE</v>
          </cell>
        </row>
        <row r="777">
          <cell r="E777">
            <v>23998</v>
          </cell>
          <cell r="F777">
            <v>22410</v>
          </cell>
          <cell r="G777">
            <v>21353</v>
          </cell>
          <cell r="H777">
            <v>20260</v>
          </cell>
          <cell r="I777">
            <v>25370</v>
          </cell>
          <cell r="J777">
            <v>22028</v>
          </cell>
          <cell r="K777">
            <v>23452</v>
          </cell>
          <cell r="L777">
            <v>23422</v>
          </cell>
          <cell r="M777">
            <v>26594</v>
          </cell>
          <cell r="N777">
            <v>28008</v>
          </cell>
          <cell r="O777">
            <v>36518</v>
          </cell>
          <cell r="P777">
            <v>45311</v>
          </cell>
        </row>
      </sheetData>
      <sheetData sheetId="15">
        <row r="1">
          <cell r="I1">
            <v>309.83</v>
          </cell>
        </row>
        <row r="2">
          <cell r="J2" t="e">
            <v>#DIV/0!</v>
          </cell>
        </row>
        <row r="3">
          <cell r="B3" t="str">
            <v>SKU Retail</v>
          </cell>
          <cell r="C3" t="str">
            <v xml:space="preserve">ITEM </v>
          </cell>
          <cell r="D3" t="str">
            <v>UPC</v>
          </cell>
          <cell r="E3" t="str">
            <v>Descripción</v>
          </cell>
          <cell r="F3" t="str">
            <v>Categoría</v>
          </cell>
          <cell r="G3" t="str">
            <v>Sub Categoría</v>
          </cell>
          <cell r="H3" t="str">
            <v>Clase</v>
          </cell>
          <cell r="I3" t="str">
            <v>Costo Retail</v>
          </cell>
          <cell r="J3" t="str">
            <v>Margen</v>
          </cell>
          <cell r="K3" t="str">
            <v>PVP</v>
          </cell>
        </row>
        <row r="4">
          <cell r="B4">
            <v>856500018362</v>
          </cell>
          <cell r="C4" t="str">
            <v>NM01836285</v>
          </cell>
          <cell r="D4" t="str">
            <v>856500018362</v>
          </cell>
          <cell r="E4" t="str">
            <v>Nomad Modern Leather Case - Airpods Pro (2nd gen) | Brown | Nomad Leather</v>
          </cell>
          <cell r="F4" t="str">
            <v>Cases Airpods</v>
          </cell>
          <cell r="G4" t="str">
            <v>Airpods</v>
          </cell>
          <cell r="H4" t="str">
            <v>Pro 2</v>
          </cell>
          <cell r="I4">
            <v>258.19</v>
          </cell>
          <cell r="J4">
            <v>0.4999993322203673</v>
          </cell>
          <cell r="K4">
            <v>599</v>
          </cell>
        </row>
        <row r="5">
          <cell r="B5">
            <v>856500018065</v>
          </cell>
          <cell r="C5" t="str">
            <v>NM01806585</v>
          </cell>
          <cell r="D5" t="str">
            <v>856500018065</v>
          </cell>
          <cell r="E5" t="str">
            <v>Nomad Modern Leather Case - Airpods Pro (2nd gen) | Black | Nomad Leather</v>
          </cell>
          <cell r="F5" t="str">
            <v>Cases Airpods</v>
          </cell>
          <cell r="G5" t="str">
            <v>Airpods</v>
          </cell>
          <cell r="H5" t="str">
            <v>Pro 2</v>
          </cell>
          <cell r="I5">
            <v>258.19</v>
          </cell>
          <cell r="J5">
            <v>0.4999993322203673</v>
          </cell>
          <cell r="K5">
            <v>599</v>
          </cell>
        </row>
        <row r="6">
          <cell r="B6">
            <v>856500016962</v>
          </cell>
          <cell r="C6" t="str">
            <v>NM01696285</v>
          </cell>
          <cell r="D6" t="str">
            <v>856500016962</v>
          </cell>
          <cell r="E6" t="str">
            <v>Nomad Modern Leather Case - iPhone 16 Pro  Brown</v>
          </cell>
          <cell r="F6" t="str">
            <v>Cases iPhone</v>
          </cell>
          <cell r="G6" t="str">
            <v>iPhone 16</v>
          </cell>
          <cell r="H6" t="str">
            <v>iPhone 16 Pro / iPhone 17</v>
          </cell>
          <cell r="I6">
            <v>473.66</v>
          </cell>
          <cell r="J6">
            <v>0.45000440440440437</v>
          </cell>
          <cell r="K6">
            <v>999</v>
          </cell>
        </row>
        <row r="7">
          <cell r="B7">
            <v>856500016979</v>
          </cell>
          <cell r="C7" t="str">
            <v>NM01697985</v>
          </cell>
          <cell r="D7" t="str">
            <v>856500016979</v>
          </cell>
          <cell r="E7" t="str">
            <v>Nomad Modern Leather Case - iPhone 16 Pro  Black</v>
          </cell>
          <cell r="F7" t="str">
            <v>Cases iPhone</v>
          </cell>
          <cell r="G7" t="str">
            <v>iPhone 16</v>
          </cell>
          <cell r="H7" t="str">
            <v>iPhone 16 Pro / iPhone 17</v>
          </cell>
          <cell r="I7">
            <v>473.66</v>
          </cell>
          <cell r="J7">
            <v>0.45000440440440437</v>
          </cell>
          <cell r="K7">
            <v>999</v>
          </cell>
        </row>
        <row r="8">
          <cell r="B8">
            <v>856500016924</v>
          </cell>
          <cell r="C8" t="str">
            <v>NM01692485</v>
          </cell>
          <cell r="D8" t="str">
            <v>856500016924</v>
          </cell>
          <cell r="E8" t="str">
            <v>Nomad Modern Leather Case - iPhone 16 Pro Max | Brown | Nomad Leather</v>
          </cell>
          <cell r="F8" t="str">
            <v>Cases iPhone</v>
          </cell>
          <cell r="G8" t="str">
            <v>iPhone 16</v>
          </cell>
          <cell r="H8" t="str">
            <v>iPhone 16 Pro Max</v>
          </cell>
          <cell r="I8">
            <v>473.66</v>
          </cell>
          <cell r="J8">
            <v>0.45000440440440437</v>
          </cell>
          <cell r="K8">
            <v>999</v>
          </cell>
        </row>
        <row r="9">
          <cell r="B9">
            <v>856500016931</v>
          </cell>
          <cell r="C9" t="str">
            <v>NM01693185</v>
          </cell>
          <cell r="D9" t="str">
            <v>856500016931</v>
          </cell>
          <cell r="E9" t="str">
            <v xml:space="preserve">Nomad Modern Leather Case - iPhone 16 Pro Max  Black </v>
          </cell>
          <cell r="F9" t="str">
            <v>Cases iPhone</v>
          </cell>
          <cell r="G9" t="str">
            <v>iPhone 16</v>
          </cell>
          <cell r="H9" t="str">
            <v>iPhone 16 Pro Max</v>
          </cell>
          <cell r="I9">
            <v>473.66</v>
          </cell>
          <cell r="J9">
            <v>0.45000440440440437</v>
          </cell>
          <cell r="K9">
            <v>999</v>
          </cell>
        </row>
        <row r="10">
          <cell r="B10">
            <v>856504014339</v>
          </cell>
          <cell r="C10" t="str">
            <v>NM014339858</v>
          </cell>
          <cell r="D10" t="str">
            <v>856504014339</v>
          </cell>
          <cell r="E10" t="str">
            <v>Nomad Modern Leather Case - iPhone 17 Pro | Black | Nomad Leather</v>
          </cell>
          <cell r="F10" t="str">
            <v>Cases iPhone</v>
          </cell>
          <cell r="G10" t="str">
            <v>iPhone 17</v>
          </cell>
          <cell r="H10" t="str">
            <v>iPhone 17 Pro</v>
          </cell>
          <cell r="I10">
            <v>521.08000000000004</v>
          </cell>
          <cell r="J10">
            <v>0.44999745222929932</v>
          </cell>
          <cell r="K10">
            <v>1099</v>
          </cell>
        </row>
        <row r="11">
          <cell r="B11">
            <v>856504014322</v>
          </cell>
          <cell r="C11" t="str">
            <v>NM014322858</v>
          </cell>
          <cell r="D11" t="str">
            <v>856504014322</v>
          </cell>
          <cell r="E11" t="str">
            <v>Nomad Modern Leather Case - iPhone 17 Pro | Brown | Nomad Leather</v>
          </cell>
          <cell r="F11" t="str">
            <v>Cases iPhone</v>
          </cell>
          <cell r="G11" t="str">
            <v>iPhone 17</v>
          </cell>
          <cell r="H11" t="str">
            <v>iPhone 17 Pro</v>
          </cell>
          <cell r="I11">
            <v>521.08000000000004</v>
          </cell>
          <cell r="J11">
            <v>0.44999745222929932</v>
          </cell>
          <cell r="K11">
            <v>1099</v>
          </cell>
        </row>
        <row r="12">
          <cell r="B12">
            <v>856504014285</v>
          </cell>
          <cell r="C12" t="str">
            <v>NM014285858</v>
          </cell>
          <cell r="D12" t="str">
            <v>856504014285</v>
          </cell>
          <cell r="E12" t="str">
            <v>Nomad Modern Leather Case - iPhone 17 Pro Max | Black | Nomad Leather</v>
          </cell>
          <cell r="F12" t="str">
            <v>Cases iPhone</v>
          </cell>
          <cell r="G12" t="str">
            <v>iPhone 17</v>
          </cell>
          <cell r="H12" t="str">
            <v>iPhone 17 Pro Max</v>
          </cell>
          <cell r="I12">
            <v>521.08000000000004</v>
          </cell>
          <cell r="J12">
            <v>0.44999745222929932</v>
          </cell>
          <cell r="K12">
            <v>1099</v>
          </cell>
        </row>
        <row r="13">
          <cell r="B13">
            <v>856504014278</v>
          </cell>
          <cell r="C13" t="str">
            <v>NM014278858</v>
          </cell>
          <cell r="D13" t="str">
            <v>856504014278</v>
          </cell>
          <cell r="E13" t="str">
            <v>Nomad Modern Leather Case - iPhone 17 Pro Max | Brown | Nomad Leather</v>
          </cell>
          <cell r="F13" t="str">
            <v>Cases iPhone</v>
          </cell>
          <cell r="G13" t="str">
            <v>iPhone 17</v>
          </cell>
          <cell r="H13" t="str">
            <v>iPhone 17 Pro Max</v>
          </cell>
          <cell r="I13">
            <v>521.08000000000004</v>
          </cell>
          <cell r="J13">
            <v>0.44999745222929932</v>
          </cell>
          <cell r="K13">
            <v>1099</v>
          </cell>
        </row>
        <row r="14">
          <cell r="B14">
            <v>856500013589</v>
          </cell>
          <cell r="C14" t="str">
            <v>NM013589858</v>
          </cell>
          <cell r="D14" t="str">
            <v>856500013589</v>
          </cell>
          <cell r="E14" t="str">
            <v>Nomad Rocky Point Band - 45mm | Atlantic</v>
          </cell>
          <cell r="F14" t="str">
            <v>Straps</v>
          </cell>
          <cell r="G14" t="str">
            <v>Apple Watch</v>
          </cell>
          <cell r="H14" t="str">
            <v>49/45/44 mm</v>
          </cell>
          <cell r="I14">
            <v>775.43</v>
          </cell>
          <cell r="J14">
            <v>0.5</v>
          </cell>
          <cell r="K14">
            <v>1799</v>
          </cell>
        </row>
        <row r="15">
          <cell r="B15">
            <v>856500013596</v>
          </cell>
          <cell r="C15" t="str">
            <v>NM013596858</v>
          </cell>
          <cell r="D15" t="str">
            <v>856500013596</v>
          </cell>
          <cell r="E15" t="str">
            <v>Nomad Rocky Point Band - 45mm | Storm</v>
          </cell>
          <cell r="F15" t="str">
            <v>Straps</v>
          </cell>
          <cell r="G15" t="str">
            <v>Apple Watch</v>
          </cell>
          <cell r="H15" t="str">
            <v>49/45/44 mm</v>
          </cell>
          <cell r="I15">
            <v>775.43</v>
          </cell>
          <cell r="J15">
            <v>0.5</v>
          </cell>
          <cell r="K15">
            <v>1799</v>
          </cell>
        </row>
        <row r="16">
          <cell r="B16">
            <v>856500013602</v>
          </cell>
          <cell r="C16" t="str">
            <v>NM013602858</v>
          </cell>
          <cell r="D16" t="str">
            <v>856500013602</v>
          </cell>
          <cell r="E16" t="str">
            <v>Nomad Rocky Point Band - 45mm | Sol</v>
          </cell>
          <cell r="F16" t="str">
            <v>Straps</v>
          </cell>
          <cell r="G16" t="str">
            <v>Apple Watch</v>
          </cell>
          <cell r="H16" t="str">
            <v>49/45/44 mm</v>
          </cell>
          <cell r="I16">
            <v>775.43</v>
          </cell>
          <cell r="J16">
            <v>0.5</v>
          </cell>
          <cell r="K16">
            <v>1799</v>
          </cell>
        </row>
        <row r="17">
          <cell r="B17">
            <v>856500018522</v>
          </cell>
          <cell r="C17" t="str">
            <v>NM1Am10000</v>
          </cell>
          <cell r="D17" t="str">
            <v>856500018522</v>
          </cell>
          <cell r="E17" t="str">
            <v>Nomad Sport Strap - 45/44mm/42mm | M/L | Black | FKM | V2</v>
          </cell>
          <cell r="F17" t="str">
            <v>Straps</v>
          </cell>
          <cell r="G17" t="str">
            <v>Apple Watch</v>
          </cell>
          <cell r="H17" t="str">
            <v>49/45/44/42 mm</v>
          </cell>
          <cell r="I17">
            <v>473.71</v>
          </cell>
          <cell r="J17">
            <v>0.49999672429481357</v>
          </cell>
          <cell r="K17">
            <v>1099</v>
          </cell>
        </row>
        <row r="18">
          <cell r="B18">
            <v>855848007366</v>
          </cell>
          <cell r="C18" t="str">
            <v>NM00736685</v>
          </cell>
          <cell r="D18" t="str">
            <v>855848007366</v>
          </cell>
          <cell r="E18" t="str">
            <v>Nomad Sport Band - 45mm | Ultra Orange</v>
          </cell>
          <cell r="F18" t="str">
            <v>Straps</v>
          </cell>
          <cell r="G18" t="str">
            <v>Apple Watch</v>
          </cell>
          <cell r="H18" t="str">
            <v>49/45/44/42 mm</v>
          </cell>
          <cell r="I18">
            <v>473.71</v>
          </cell>
          <cell r="J18">
            <v>0.49999672429481357</v>
          </cell>
          <cell r="K18">
            <v>1099</v>
          </cell>
        </row>
        <row r="19">
          <cell r="B19">
            <v>856504014919</v>
          </cell>
          <cell r="C19" t="str">
            <v>NM014919858</v>
          </cell>
          <cell r="D19" t="str">
            <v>856504014919</v>
          </cell>
          <cell r="E19" t="str">
            <v>Nomad Sport Band - 49/45/44mm/42mm | M/L | Naval</v>
          </cell>
          <cell r="F19" t="str">
            <v>Straps</v>
          </cell>
          <cell r="G19" t="str">
            <v>Apple Watch</v>
          </cell>
          <cell r="H19" t="str">
            <v>49/45/44/42 mm</v>
          </cell>
          <cell r="I19">
            <v>473.71</v>
          </cell>
          <cell r="J19">
            <v>0.49999672429481357</v>
          </cell>
          <cell r="K19">
            <v>1099</v>
          </cell>
        </row>
        <row r="20">
          <cell r="B20">
            <v>856500011110</v>
          </cell>
          <cell r="C20" t="str">
            <v>NM01111085</v>
          </cell>
          <cell r="D20" t="str">
            <v>856500011110</v>
          </cell>
          <cell r="E20" t="str">
            <v>Nomad Sport Band - 49/45/44/42mm White FKM V2</v>
          </cell>
          <cell r="F20" t="str">
            <v>Straps</v>
          </cell>
          <cell r="G20" t="str">
            <v>Apple Watch</v>
          </cell>
          <cell r="H20" t="str">
            <v>49/45/44/42 mm</v>
          </cell>
          <cell r="I20">
            <v>473.71</v>
          </cell>
          <cell r="J20">
            <v>0.49999672429481357</v>
          </cell>
          <cell r="K20">
            <v>1099</v>
          </cell>
        </row>
        <row r="21">
          <cell r="B21">
            <v>856500011332</v>
          </cell>
          <cell r="C21" t="str">
            <v>NM01133285</v>
          </cell>
          <cell r="D21" t="str">
            <v>856500011332</v>
          </cell>
          <cell r="E21" t="str">
            <v>Nomad Sport Band - 45/44mm/42mm | M/L | Marine Blue | FKM | V2</v>
          </cell>
          <cell r="F21" t="str">
            <v>Straps</v>
          </cell>
          <cell r="G21" t="str">
            <v>Apple Watch</v>
          </cell>
          <cell r="H21" t="str">
            <v>49/45/44/42 mm</v>
          </cell>
          <cell r="I21">
            <v>473.71</v>
          </cell>
          <cell r="J21">
            <v>0.49999672429481357</v>
          </cell>
          <cell r="K21">
            <v>1099</v>
          </cell>
        </row>
        <row r="22">
          <cell r="B22">
            <v>840168532148</v>
          </cell>
          <cell r="C22" t="str">
            <v>150423-1041</v>
          </cell>
          <cell r="D22" t="str">
            <v>840168532148</v>
          </cell>
          <cell r="E22" t="str">
            <v>Speck Wallet for MagSafe® Black iPhone 15 Wallet</v>
          </cell>
          <cell r="F22" t="str">
            <v>Accesories</v>
          </cell>
          <cell r="G22" t="str">
            <v>Click Lock</v>
          </cell>
          <cell r="H22" t="str">
            <v>Wallet</v>
          </cell>
          <cell r="I22">
            <v>232.37</v>
          </cell>
          <cell r="J22">
            <v>0.55000133555926545</v>
          </cell>
          <cell r="K22">
            <v>599</v>
          </cell>
        </row>
        <row r="23">
          <cell r="B23">
            <v>840168536641</v>
          </cell>
          <cell r="C23" t="str">
            <v>150533-3229</v>
          </cell>
          <cell r="D23" t="str">
            <v>840168536641</v>
          </cell>
          <cell r="E23" t="str">
            <v>Speck Gemtones Play True Wireless Earbuds - Bob Blue</v>
          </cell>
          <cell r="F23" t="str">
            <v>Audio</v>
          </cell>
          <cell r="G23" t="str">
            <v>Headphones Wireless</v>
          </cell>
          <cell r="H23" t="str">
            <v>Gemtones</v>
          </cell>
          <cell r="I23">
            <v>516.72</v>
          </cell>
          <cell r="J23">
            <v>0.40000480480480471</v>
          </cell>
          <cell r="K23">
            <v>999</v>
          </cell>
        </row>
        <row r="24">
          <cell r="B24">
            <v>840168536610</v>
          </cell>
          <cell r="C24" t="str">
            <v>150533-3226</v>
          </cell>
          <cell r="D24" t="str">
            <v>840168536610</v>
          </cell>
          <cell r="E24" t="str">
            <v>Speck Gemtones Play True Wireless Earbuds - Pop Purple</v>
          </cell>
          <cell r="F24" t="str">
            <v>Audio</v>
          </cell>
          <cell r="G24" t="str">
            <v>Headphones Wireless</v>
          </cell>
          <cell r="H24" t="str">
            <v>Gemtones</v>
          </cell>
          <cell r="I24">
            <v>516.72</v>
          </cell>
          <cell r="J24">
            <v>0.40000480480480471</v>
          </cell>
          <cell r="K24">
            <v>999</v>
          </cell>
        </row>
        <row r="25">
          <cell r="B25">
            <v>840168536795</v>
          </cell>
          <cell r="C25" t="str">
            <v>150533-3225</v>
          </cell>
          <cell r="D25" t="str">
            <v>840168536795</v>
          </cell>
          <cell r="E25" t="str">
            <v>Speck Gemtones Play True Wireless Earbuds - Black</v>
          </cell>
          <cell r="F25" t="str">
            <v>Audio</v>
          </cell>
          <cell r="G25" t="str">
            <v>Headphones Wireless</v>
          </cell>
          <cell r="H25" t="str">
            <v>Gemtones</v>
          </cell>
          <cell r="I25">
            <v>516.72</v>
          </cell>
          <cell r="J25">
            <v>0.40000480480480471</v>
          </cell>
          <cell r="K25">
            <v>999</v>
          </cell>
        </row>
        <row r="26">
          <cell r="B26">
            <v>840168539819</v>
          </cell>
          <cell r="C26" t="str">
            <v>150661-3225</v>
          </cell>
          <cell r="D26" t="str">
            <v>840168539819</v>
          </cell>
          <cell r="E26" t="str">
            <v>Speck Speaker Gemtones Infinity Speaker Max -DARK GREY/CHROME/TAN</v>
          </cell>
          <cell r="F26" t="str">
            <v>Audio</v>
          </cell>
          <cell r="G26" t="str">
            <v>Speakers</v>
          </cell>
          <cell r="H26" t="str">
            <v>Infinity</v>
          </cell>
          <cell r="I26">
            <v>1680.47</v>
          </cell>
          <cell r="J26">
            <v>0.35000160053351115</v>
          </cell>
          <cell r="K26">
            <v>2999</v>
          </cell>
        </row>
        <row r="27">
          <cell r="B27">
            <v>2021942878173</v>
          </cell>
          <cell r="C27" t="str">
            <v>150661-3225</v>
          </cell>
          <cell r="D27" t="str">
            <v>2021942878173</v>
          </cell>
          <cell r="E27" t="str">
            <v>Speck Speaker Gemtones Infinity Speaker Max -DARK GREY/CHROME/TAN</v>
          </cell>
          <cell r="F27" t="str">
            <v>Audio</v>
          </cell>
          <cell r="G27" t="str">
            <v>Speakers</v>
          </cell>
          <cell r="H27" t="str">
            <v>Infinity</v>
          </cell>
          <cell r="I27">
            <v>0.01</v>
          </cell>
          <cell r="J27">
            <v>0</v>
          </cell>
        </row>
        <row r="28">
          <cell r="B28">
            <v>840168539796</v>
          </cell>
          <cell r="C28" t="str">
            <v>150659-3225</v>
          </cell>
          <cell r="D28" t="str">
            <v>840168539796</v>
          </cell>
          <cell r="E28" t="str">
            <v>Speck Speaker Gemtones Infinity Speaker Mini -DARK GREY/CHROME/TAN</v>
          </cell>
          <cell r="F28" t="str">
            <v>Audio</v>
          </cell>
          <cell r="G28" t="str">
            <v>Speakers</v>
          </cell>
          <cell r="H28" t="str">
            <v>Infinity</v>
          </cell>
          <cell r="I28">
            <v>1008.06</v>
          </cell>
          <cell r="J28">
            <v>0.35000022234574779</v>
          </cell>
          <cell r="K28">
            <v>1799</v>
          </cell>
        </row>
        <row r="29">
          <cell r="B29">
            <v>2021942878104</v>
          </cell>
          <cell r="C29" t="str">
            <v>150659-3225</v>
          </cell>
          <cell r="D29" t="str">
            <v>2021942878104</v>
          </cell>
          <cell r="E29" t="str">
            <v>Speck Speaker Gemtones Infinity Speaker Mini -DARK GREY/CHROME/TAN</v>
          </cell>
          <cell r="F29" t="str">
            <v>Audio</v>
          </cell>
          <cell r="G29" t="str">
            <v>Speakers</v>
          </cell>
          <cell r="H29" t="str">
            <v>Infinity</v>
          </cell>
          <cell r="I29">
            <v>0.01</v>
          </cell>
          <cell r="J29">
            <v>0</v>
          </cell>
        </row>
        <row r="30">
          <cell r="B30" t="str">
            <v>150661-3225DEMO</v>
          </cell>
          <cell r="C30" t="str">
            <v>150661-3225</v>
          </cell>
          <cell r="D30" t="str">
            <v>840168539819</v>
          </cell>
          <cell r="E30" t="str">
            <v>Speck Speaker Gemtones Infinity Speaker Max -DARK GREY/CHROME/TAN</v>
          </cell>
          <cell r="F30" t="str">
            <v>Audio</v>
          </cell>
          <cell r="G30" t="str">
            <v>Speakers</v>
          </cell>
          <cell r="H30" t="str">
            <v>Infinity</v>
          </cell>
          <cell r="I30">
            <v>0.01</v>
          </cell>
          <cell r="J30">
            <v>0.99999613204401472</v>
          </cell>
          <cell r="K30">
            <v>2999</v>
          </cell>
        </row>
        <row r="31">
          <cell r="B31" t="str">
            <v>150659-3225DEMO</v>
          </cell>
          <cell r="C31" t="str">
            <v>150659-3225</v>
          </cell>
          <cell r="D31" t="str">
            <v>840168539796</v>
          </cell>
          <cell r="E31" t="str">
            <v>Speck Speaker Gemtones Infinity Speaker Mini -DARK GREY/CHROME/TAN</v>
          </cell>
          <cell r="F31" t="str">
            <v>Audio</v>
          </cell>
          <cell r="G31" t="str">
            <v>Speakers</v>
          </cell>
          <cell r="H31" t="str">
            <v>Infinity</v>
          </cell>
          <cell r="I31">
            <v>0.01</v>
          </cell>
          <cell r="J31">
            <v>0.99999355197331852</v>
          </cell>
          <cell r="K31">
            <v>1799</v>
          </cell>
        </row>
        <row r="32">
          <cell r="B32">
            <v>840168538683</v>
          </cell>
          <cell r="C32" t="str">
            <v>150585-1568</v>
          </cell>
          <cell r="D32" t="str">
            <v>840168538683</v>
          </cell>
          <cell r="E32" t="str">
            <v>Speck Tagimals 4-Pack - Mulicolor</v>
          </cell>
          <cell r="F32" t="str">
            <v>Cases AirTag</v>
          </cell>
          <cell r="G32" t="str">
            <v>AirTag</v>
          </cell>
          <cell r="H32" t="str">
            <v>AirTag</v>
          </cell>
          <cell r="I32">
            <v>232.37</v>
          </cell>
          <cell r="J32">
            <v>0.55000133555926545</v>
          </cell>
          <cell r="K32">
            <v>599</v>
          </cell>
        </row>
        <row r="33">
          <cell r="B33">
            <v>840168508501</v>
          </cell>
          <cell r="C33" t="str">
            <v>142888-1050</v>
          </cell>
          <cell r="D33" t="str">
            <v>840168508501</v>
          </cell>
          <cell r="E33" t="str">
            <v>Speck Sililoop Airtag - Black</v>
          </cell>
          <cell r="F33" t="str">
            <v>Cases AirTag</v>
          </cell>
          <cell r="G33" t="str">
            <v>AirTag</v>
          </cell>
          <cell r="H33" t="str">
            <v>AirTag</v>
          </cell>
          <cell r="I33">
            <v>174.96</v>
          </cell>
          <cell r="J33">
            <v>0.44999024390243902</v>
          </cell>
          <cell r="K33">
            <v>369</v>
          </cell>
        </row>
        <row r="34">
          <cell r="B34">
            <v>840168509515</v>
          </cell>
          <cell r="C34" t="str">
            <v>142888-7807</v>
          </cell>
          <cell r="D34" t="str">
            <v>840168509515</v>
          </cell>
          <cell r="E34" t="str">
            <v>Speck Sililoop Airtag - Coastal Blue</v>
          </cell>
          <cell r="F34" t="str">
            <v>Cases AirTag</v>
          </cell>
          <cell r="G34" t="str">
            <v>AirTag</v>
          </cell>
          <cell r="H34" t="str">
            <v>AirTag</v>
          </cell>
          <cell r="I34">
            <v>143.15</v>
          </cell>
          <cell r="J34">
            <v>0.54998915989159891</v>
          </cell>
          <cell r="K34">
            <v>369</v>
          </cell>
        </row>
        <row r="35">
          <cell r="B35">
            <v>840168509591</v>
          </cell>
          <cell r="C35" t="str">
            <v>142889-9696</v>
          </cell>
          <cell r="D35" t="str">
            <v>840168509591</v>
          </cell>
          <cell r="E35" t="str">
            <v>Speck Carabiner Airtag - Bright Silver/White</v>
          </cell>
          <cell r="F35" t="str">
            <v>Cases AirTag</v>
          </cell>
          <cell r="G35" t="str">
            <v>AirTag</v>
          </cell>
          <cell r="H35" t="str">
            <v>AirTag</v>
          </cell>
          <cell r="I35">
            <v>348.75</v>
          </cell>
          <cell r="J35">
            <v>0.55000000000000004</v>
          </cell>
          <cell r="K35">
            <v>899</v>
          </cell>
        </row>
        <row r="36">
          <cell r="B36">
            <v>840168509607</v>
          </cell>
          <cell r="C36" t="str">
            <v>142890-D143</v>
          </cell>
          <cell r="D36" t="str">
            <v>840168509607</v>
          </cell>
          <cell r="E36" t="str">
            <v>Speck LuggageTag Pro Airtag - Black/White</v>
          </cell>
          <cell r="F36" t="str">
            <v>Cases AirTag</v>
          </cell>
          <cell r="G36" t="str">
            <v>AirTag</v>
          </cell>
          <cell r="H36" t="str">
            <v>AirTag</v>
          </cell>
          <cell r="I36">
            <v>271.16000000000003</v>
          </cell>
          <cell r="J36">
            <v>0.55000629470672391</v>
          </cell>
          <cell r="K36">
            <v>699</v>
          </cell>
        </row>
        <row r="37">
          <cell r="B37">
            <v>840168510238</v>
          </cell>
          <cell r="C37" t="str">
            <v>143093-1568</v>
          </cell>
          <cell r="D37" t="str">
            <v>840168510238</v>
          </cell>
          <cell r="E37" t="str">
            <v>Speck Sililoop Airtag 4 pack - Color Mixed Neon/Blue/Fuscia/Pink</v>
          </cell>
          <cell r="F37" t="str">
            <v>Cases AirTag</v>
          </cell>
          <cell r="G37" t="str">
            <v>AirTag</v>
          </cell>
          <cell r="H37" t="str">
            <v>AirTag</v>
          </cell>
          <cell r="I37">
            <v>348.75</v>
          </cell>
          <cell r="J37">
            <v>0.55000000000000004</v>
          </cell>
          <cell r="K37">
            <v>899</v>
          </cell>
        </row>
        <row r="38">
          <cell r="B38">
            <v>840168511907</v>
          </cell>
          <cell r="C38" t="str">
            <v>142891-9748</v>
          </cell>
          <cell r="D38" t="str">
            <v>840168511907</v>
          </cell>
          <cell r="E38" t="str">
            <v>Speck Siliring Airtag - Unreal Red/White</v>
          </cell>
          <cell r="F38" t="str">
            <v>Cases AirTag</v>
          </cell>
          <cell r="G38" t="str">
            <v>AirTag</v>
          </cell>
          <cell r="H38" t="str">
            <v>AirTag</v>
          </cell>
          <cell r="I38">
            <v>143.15</v>
          </cell>
          <cell r="J38">
            <v>0.54998915989159891</v>
          </cell>
          <cell r="K38">
            <v>369</v>
          </cell>
        </row>
        <row r="39">
          <cell r="B39">
            <v>848709080639</v>
          </cell>
          <cell r="C39" t="str">
            <v>133535-7265</v>
          </cell>
          <cell r="D39" t="str">
            <v>848709080639</v>
          </cell>
          <cell r="E39" t="str">
            <v>Speck Balance Folio Case for iPad 10.2" 7/8/9 Gen - Plumberry Purple/Crushed Purpl</v>
          </cell>
          <cell r="F39" t="str">
            <v>Cases iPad</v>
          </cell>
          <cell r="G39" t="str">
            <v>iPad</v>
          </cell>
          <cell r="H39" t="str">
            <v>iPad 10.2"</v>
          </cell>
          <cell r="I39">
            <v>430.6</v>
          </cell>
          <cell r="J39">
            <v>0.50000400400400402</v>
          </cell>
          <cell r="K39">
            <v>999</v>
          </cell>
        </row>
        <row r="40">
          <cell r="B40">
            <v>848709080707</v>
          </cell>
          <cell r="C40" t="str">
            <v>133537-8922</v>
          </cell>
          <cell r="D40" t="str">
            <v>848709080707</v>
          </cell>
          <cell r="E40" t="str">
            <v>Speck Balance Folio Clear Case for iPad 10.2" 7/8/9 Gen - Clear/Gunmetal Grey Meta</v>
          </cell>
          <cell r="F40" t="str">
            <v>Cases iPad</v>
          </cell>
          <cell r="G40" t="str">
            <v>iPad</v>
          </cell>
          <cell r="H40" t="str">
            <v>iPad 10.2"</v>
          </cell>
          <cell r="I40">
            <v>430.6</v>
          </cell>
          <cell r="J40">
            <v>0.50000400400400402</v>
          </cell>
          <cell r="K40">
            <v>999</v>
          </cell>
        </row>
        <row r="41">
          <cell r="B41">
            <v>848709080691</v>
          </cell>
          <cell r="C41" t="str">
            <v>133537-8640</v>
          </cell>
          <cell r="D41" t="str">
            <v>848709080691</v>
          </cell>
          <cell r="E41" t="str">
            <v>Speck Balance Folio Clear Case for iPad 10.2" 7/8/9 Gen - Rose Gold Woven Metallic</v>
          </cell>
          <cell r="F41" t="str">
            <v>Cases iPad</v>
          </cell>
          <cell r="G41" t="str">
            <v>iPad</v>
          </cell>
          <cell r="H41" t="str">
            <v>iPad 10.2"</v>
          </cell>
          <cell r="I41">
            <v>430.6</v>
          </cell>
          <cell r="J41">
            <v>0.50000400400400402</v>
          </cell>
          <cell r="K41">
            <v>999</v>
          </cell>
        </row>
        <row r="42">
          <cell r="B42">
            <v>848709098153</v>
          </cell>
          <cell r="C42" t="str">
            <v>133537-8640</v>
          </cell>
          <cell r="D42" t="str">
            <v>848709098153</v>
          </cell>
          <cell r="E42" t="str">
            <v>Speck Balance Folio Clear Case for iPad 10.2" 7/8/9 Gen - Rose Gold Woven Metallic</v>
          </cell>
          <cell r="F42" t="str">
            <v>Cases iPad</v>
          </cell>
          <cell r="G42" t="str">
            <v>iPad</v>
          </cell>
          <cell r="H42" t="str">
            <v>iPad 10.2"</v>
          </cell>
          <cell r="I42">
            <v>430.6</v>
          </cell>
          <cell r="J42">
            <v>0.50000400400400402</v>
          </cell>
          <cell r="K42">
            <v>999</v>
          </cell>
        </row>
        <row r="43">
          <cell r="B43">
            <v>848709096494</v>
          </cell>
          <cell r="C43" t="str">
            <v>138658-9323</v>
          </cell>
          <cell r="D43" t="str">
            <v>848709096494</v>
          </cell>
          <cell r="E43" t="str">
            <v>Speck Case-E Run for iPad 10.2" 7/8/9 Gen - Charge Blue/Brave Blue</v>
          </cell>
          <cell r="F43" t="str">
            <v>Cases iPad</v>
          </cell>
          <cell r="G43" t="str">
            <v>iPad</v>
          </cell>
          <cell r="H43" t="str">
            <v>iPad 10.2"</v>
          </cell>
          <cell r="I43">
            <v>430.6</v>
          </cell>
          <cell r="J43">
            <v>0.50000400400400402</v>
          </cell>
          <cell r="K43">
            <v>999</v>
          </cell>
        </row>
        <row r="44">
          <cell r="B44">
            <v>848709096296</v>
          </cell>
          <cell r="C44" t="str">
            <v>138654-1050</v>
          </cell>
          <cell r="D44" t="str">
            <v>848709096296</v>
          </cell>
          <cell r="E44" t="str">
            <v>Speck Balance Folio Case with Microban for iPad 10.2" 7/8/9 Gen - Black/Black</v>
          </cell>
          <cell r="F44" t="str">
            <v>Cases iPad</v>
          </cell>
          <cell r="G44" t="str">
            <v>iPad</v>
          </cell>
          <cell r="H44" t="str">
            <v>iPad 10.2"</v>
          </cell>
          <cell r="I44">
            <v>430.6</v>
          </cell>
          <cell r="J44">
            <v>0.50000400400400402</v>
          </cell>
          <cell r="K44">
            <v>999</v>
          </cell>
        </row>
        <row r="45">
          <cell r="B45">
            <v>848709080622</v>
          </cell>
          <cell r="C45" t="str">
            <v>133535-5999</v>
          </cell>
          <cell r="D45" t="str">
            <v>848709080622</v>
          </cell>
          <cell r="E45" t="str">
            <v>Speck Balance Folio Case for iPad 10.2" 7/8 Gen - Stormy Gray/Charcoal Gray</v>
          </cell>
          <cell r="F45" t="str">
            <v>Cases iPad</v>
          </cell>
          <cell r="G45" t="str">
            <v>iPad</v>
          </cell>
          <cell r="H45" t="str">
            <v>iPad 10.2"</v>
          </cell>
          <cell r="I45">
            <v>430.6</v>
          </cell>
          <cell r="J45">
            <v>0.50000400400400402</v>
          </cell>
          <cell r="K45">
            <v>999</v>
          </cell>
        </row>
        <row r="46">
          <cell r="B46">
            <v>848709096487</v>
          </cell>
          <cell r="C46" t="str">
            <v>138658-9226</v>
          </cell>
          <cell r="D46" t="str">
            <v>848709096487</v>
          </cell>
          <cell r="E46" t="str">
            <v>Speck Case-E Run for iPad 10.2" 7/8 Gen - Vibe Violet/Flux Orange</v>
          </cell>
          <cell r="F46" t="str">
            <v>Cases iPad</v>
          </cell>
          <cell r="G46" t="str">
            <v>iPad</v>
          </cell>
          <cell r="H46" t="str">
            <v>iPad 10.2"</v>
          </cell>
          <cell r="I46">
            <v>430.6</v>
          </cell>
          <cell r="J46">
            <v>0.50000400400400402</v>
          </cell>
          <cell r="K46">
            <v>999</v>
          </cell>
        </row>
        <row r="47">
          <cell r="B47">
            <v>848709080615</v>
          </cell>
          <cell r="C47" t="str">
            <v>133535-1050</v>
          </cell>
          <cell r="D47" t="str">
            <v>848709080615</v>
          </cell>
          <cell r="E47" t="str">
            <v>Speck Balance Folio Case for iPad 10.2" 7/8 Gen - Black/Black</v>
          </cell>
          <cell r="F47" t="str">
            <v>Cases iPad</v>
          </cell>
          <cell r="G47" t="str">
            <v>iPad</v>
          </cell>
          <cell r="H47" t="str">
            <v>iPad 10.2"</v>
          </cell>
          <cell r="I47">
            <v>430.6</v>
          </cell>
          <cell r="J47">
            <v>0.50000400400400402</v>
          </cell>
          <cell r="K47">
            <v>999</v>
          </cell>
        </row>
        <row r="48">
          <cell r="B48">
            <v>848709080660</v>
          </cell>
          <cell r="C48" t="str">
            <v>133537-7399</v>
          </cell>
          <cell r="D48" t="str">
            <v>848709080660</v>
          </cell>
          <cell r="E48" t="str">
            <v>Speck Balance Folio Clear Case for iPad 10.2" 7/8/9 Gen - Marine Blue/Clear</v>
          </cell>
          <cell r="F48" t="str">
            <v>Cases iPad</v>
          </cell>
          <cell r="G48" t="str">
            <v>iPad</v>
          </cell>
          <cell r="H48" t="str">
            <v>iPad 10.2"</v>
          </cell>
          <cell r="I48">
            <v>516.80999999999995</v>
          </cell>
          <cell r="J48">
            <v>0.50000033361134288</v>
          </cell>
          <cell r="K48">
            <v>1199</v>
          </cell>
        </row>
        <row r="49">
          <cell r="B49">
            <v>840168528165</v>
          </cell>
          <cell r="C49" t="str">
            <v>150226-D143</v>
          </cell>
          <cell r="D49" t="str">
            <v>840168528165</v>
          </cell>
          <cell r="E49" t="str">
            <v>Speck Balance Folio Case for iPad 10th Gen - Black/Black/White</v>
          </cell>
          <cell r="F49" t="str">
            <v>Cases iPad</v>
          </cell>
          <cell r="G49" t="str">
            <v>iPad</v>
          </cell>
          <cell r="H49" t="str">
            <v>iPad 10th /11th - 10.9"/11" (2022-2025)</v>
          </cell>
          <cell r="I49">
            <v>473.71</v>
          </cell>
          <cell r="J49">
            <v>0.44994634634634645</v>
          </cell>
          <cell r="K49">
            <v>999</v>
          </cell>
        </row>
        <row r="50">
          <cell r="B50">
            <v>840168528172</v>
          </cell>
          <cell r="C50" t="str">
            <v>150226-9969</v>
          </cell>
          <cell r="D50" t="str">
            <v>840168528172</v>
          </cell>
          <cell r="E50" t="str">
            <v>Speck Balance Folio Case for iPad 10th Gen - Almond Milk /Mocha/Charcoal</v>
          </cell>
          <cell r="F50" t="str">
            <v>Cases iPad</v>
          </cell>
          <cell r="G50" t="str">
            <v>iPad</v>
          </cell>
          <cell r="H50" t="str">
            <v>iPad 10th /11th - 10.9"/11" (2022-2025)</v>
          </cell>
          <cell r="I50">
            <v>430.6</v>
          </cell>
          <cell r="J50">
            <v>0.50000400400400402</v>
          </cell>
          <cell r="K50">
            <v>999</v>
          </cell>
        </row>
        <row r="51">
          <cell r="B51">
            <v>840168528202</v>
          </cell>
          <cell r="C51" t="str">
            <v>150226-7265</v>
          </cell>
          <cell r="D51" t="str">
            <v>840168528202</v>
          </cell>
          <cell r="E51" t="str">
            <v>Speck Balance Folio Case for iPad 10th Gen - Plumberry/Crushed Purple/Crepe Pink</v>
          </cell>
          <cell r="F51" t="str">
            <v>Cases iPad</v>
          </cell>
          <cell r="G51" t="str">
            <v>iPad</v>
          </cell>
          <cell r="H51" t="str">
            <v>iPad 10th /11th - 10.9"/11" (2022-2025)</v>
          </cell>
          <cell r="I51">
            <v>430.6</v>
          </cell>
          <cell r="J51">
            <v>0.50000400400400402</v>
          </cell>
          <cell r="K51">
            <v>999</v>
          </cell>
        </row>
        <row r="52">
          <cell r="B52">
            <v>840168528189</v>
          </cell>
          <cell r="C52" t="str">
            <v>150226-9322</v>
          </cell>
          <cell r="D52" t="str">
            <v>840168528189</v>
          </cell>
          <cell r="E52" t="str">
            <v>Speck Balance Folio Case for iPad 10th Gen - Arcadia Navy/Moody Grey</v>
          </cell>
          <cell r="F52" t="str">
            <v>Cases iPad</v>
          </cell>
          <cell r="G52" t="str">
            <v>iPad</v>
          </cell>
          <cell r="H52" t="str">
            <v>iPad 10th /11th - 10.9"/11" (2022-2025)</v>
          </cell>
          <cell r="I52">
            <v>430.6</v>
          </cell>
          <cell r="J52">
            <v>0.50000400400400402</v>
          </cell>
          <cell r="K52">
            <v>999</v>
          </cell>
        </row>
        <row r="53">
          <cell r="B53">
            <v>840168546671</v>
          </cell>
          <cell r="C53" t="str">
            <v>150989-3266</v>
          </cell>
          <cell r="D53" t="str">
            <v>840168546671</v>
          </cell>
          <cell r="E53" t="str">
            <v>Speck Balance Folio iPad 11" (2022-2025) Sable/Blue Granite/Black</v>
          </cell>
          <cell r="F53" t="str">
            <v>Cases iPad</v>
          </cell>
          <cell r="G53" t="str">
            <v>iPad</v>
          </cell>
          <cell r="H53" t="str">
            <v>iPad 10th /11th - 10.9"/11" (2022-2025)</v>
          </cell>
          <cell r="I53">
            <v>430.6</v>
          </cell>
          <cell r="J53">
            <v>0.50000400400400402</v>
          </cell>
          <cell r="K53">
            <v>999</v>
          </cell>
        </row>
        <row r="54">
          <cell r="B54">
            <v>840168536245</v>
          </cell>
          <cell r="C54" t="str">
            <v>150526-D143</v>
          </cell>
          <cell r="D54" t="str">
            <v>840168536245</v>
          </cell>
          <cell r="E54" t="str">
            <v>Speck BALANCE FOLIO APPLE 13" IPAD AIR CASES - Black</v>
          </cell>
          <cell r="F54" t="str">
            <v>Cases iPad</v>
          </cell>
          <cell r="G54" t="str">
            <v>iPad</v>
          </cell>
          <cell r="H54" t="str">
            <v>iPad Air 13" M2</v>
          </cell>
          <cell r="I54">
            <v>516.80999999999995</v>
          </cell>
          <cell r="J54">
            <v>0.39990030030030044</v>
          </cell>
          <cell r="K54">
            <v>999</v>
          </cell>
        </row>
        <row r="55">
          <cell r="B55">
            <v>848709072290</v>
          </cell>
          <cell r="C55" t="str">
            <v>126936-1050</v>
          </cell>
          <cell r="D55" t="str">
            <v>848709072290</v>
          </cell>
          <cell r="E55" t="str">
            <v>Speck Balance Folio - Black iPad Mini 5</v>
          </cell>
          <cell r="F55" t="str">
            <v>Cases iPad</v>
          </cell>
          <cell r="G55" t="str">
            <v>iPad</v>
          </cell>
          <cell r="H55" t="str">
            <v>iPad mini 5</v>
          </cell>
          <cell r="I55">
            <v>547.76</v>
          </cell>
          <cell r="J55">
            <v>0.3999984891406988</v>
          </cell>
          <cell r="K55">
            <v>1059</v>
          </cell>
        </row>
        <row r="56">
          <cell r="B56">
            <v>840168507573</v>
          </cell>
          <cell r="C56" t="str">
            <v>142573-1050</v>
          </cell>
          <cell r="D56" t="str">
            <v>840168507573</v>
          </cell>
          <cell r="E56" t="str">
            <v>Speck Balance Folio with Microban for iPad mini 6 - Black</v>
          </cell>
          <cell r="F56" t="str">
            <v>Cases iPad</v>
          </cell>
          <cell r="G56" t="str">
            <v>iPad</v>
          </cell>
          <cell r="H56" t="str">
            <v>iPad mini 6</v>
          </cell>
          <cell r="I56">
            <v>344.4</v>
          </cell>
          <cell r="J56">
            <v>0.60009609609609615</v>
          </cell>
          <cell r="K56">
            <v>999</v>
          </cell>
        </row>
        <row r="57">
          <cell r="B57">
            <v>840168507719</v>
          </cell>
          <cell r="C57" t="str">
            <v>142573-9497</v>
          </cell>
          <cell r="D57" t="str">
            <v>840168507719</v>
          </cell>
          <cell r="E57" t="str">
            <v>Speck Balance Folio with Microban for iPad mini 6 -  Green</v>
          </cell>
          <cell r="F57" t="str">
            <v>Cases iPad</v>
          </cell>
          <cell r="G57" t="str">
            <v>iPad</v>
          </cell>
          <cell r="H57" t="str">
            <v>iPad mini 6</v>
          </cell>
          <cell r="I57">
            <v>430.61</v>
          </cell>
          <cell r="J57">
            <v>0.49999239239239246</v>
          </cell>
          <cell r="K57">
            <v>999</v>
          </cell>
        </row>
        <row r="58">
          <cell r="B58">
            <v>840168501823</v>
          </cell>
          <cell r="C58" t="str">
            <v>140999-1050</v>
          </cell>
          <cell r="D58" t="str">
            <v>840168501823</v>
          </cell>
          <cell r="E58" t="str">
            <v>Speck Presidio Pro Folio for iPad Pro 11" 2/M1/M2 /Air 10.9" 4/5 - Black</v>
          </cell>
          <cell r="F58" t="str">
            <v>Cases iPad</v>
          </cell>
          <cell r="G58" t="str">
            <v>iPad</v>
          </cell>
          <cell r="H58" t="str">
            <v>iPad Pro 11" 2/3</v>
          </cell>
          <cell r="I58">
            <v>516.80999999999995</v>
          </cell>
          <cell r="J58">
            <v>0.6000669779853236</v>
          </cell>
          <cell r="K58">
            <v>1499</v>
          </cell>
        </row>
        <row r="59">
          <cell r="B59">
            <v>840168501335</v>
          </cell>
          <cell r="C59" t="str">
            <v>140548-7265</v>
          </cell>
          <cell r="D59" t="str">
            <v>840168501335</v>
          </cell>
          <cell r="E59" t="str">
            <v>Speck Balance Folio for iPad Air 10.9"/Pro 11" - Plumberry Purple/Crushed Purple/C</v>
          </cell>
          <cell r="F59" t="str">
            <v>Cases iPad</v>
          </cell>
          <cell r="G59" t="str">
            <v>iPad</v>
          </cell>
          <cell r="H59" t="str">
            <v>iPad Pro 11" 2/3/4/Air 4/5</v>
          </cell>
          <cell r="I59">
            <v>430.6</v>
          </cell>
          <cell r="J59">
            <v>0.50000400400400402</v>
          </cell>
          <cell r="K59">
            <v>999</v>
          </cell>
        </row>
        <row r="60">
          <cell r="B60">
            <v>840168501106</v>
          </cell>
          <cell r="C60" t="str">
            <v>140548-1050</v>
          </cell>
          <cell r="D60" t="str">
            <v>840168501106</v>
          </cell>
          <cell r="E60" t="str">
            <v>Speck Balance Folio Case with Microban for iPad Pro 11" M1/Air 10.9" - Black</v>
          </cell>
          <cell r="F60" t="str">
            <v>Cases iPad</v>
          </cell>
          <cell r="G60" t="str">
            <v>iPad</v>
          </cell>
          <cell r="H60" t="str">
            <v>iPad Pro 11" 2/3/4/Air 4/5</v>
          </cell>
          <cell r="I60">
            <v>430.6</v>
          </cell>
          <cell r="J60">
            <v>0.50000400400400402</v>
          </cell>
          <cell r="K60">
            <v>999</v>
          </cell>
        </row>
        <row r="61">
          <cell r="B61">
            <v>840168501328</v>
          </cell>
          <cell r="C61" t="str">
            <v>140548-9322</v>
          </cell>
          <cell r="D61" t="str">
            <v>840168501328</v>
          </cell>
          <cell r="E61" t="str">
            <v>Speck Balance Folio iPad Pro 11/Air 2020 Arcadia Navy/Moody Grey</v>
          </cell>
          <cell r="F61" t="str">
            <v>Cases iPad</v>
          </cell>
          <cell r="G61" t="str">
            <v>iPad</v>
          </cell>
          <cell r="H61" t="str">
            <v>iPad Pro 11" 2/3/4/Air 4/5</v>
          </cell>
          <cell r="I61">
            <v>430.6</v>
          </cell>
          <cell r="J61">
            <v>0.50000400400400402</v>
          </cell>
          <cell r="K61">
            <v>999</v>
          </cell>
        </row>
        <row r="62">
          <cell r="B62">
            <v>840168501373</v>
          </cell>
          <cell r="C62" t="str">
            <v>140550-1050</v>
          </cell>
          <cell r="D62" t="str">
            <v>840168501373</v>
          </cell>
          <cell r="E62" t="str">
            <v>Speck Presidio Pro Folio Case for iPad Pro 11" 2/M1/M2 /Air 10.9" 4/5 - Black</v>
          </cell>
          <cell r="F62" t="str">
            <v>Cases iPad</v>
          </cell>
          <cell r="G62" t="str">
            <v>iPad</v>
          </cell>
          <cell r="H62" t="str">
            <v>iPad Pro 11" 2/3/4/Air 4/5</v>
          </cell>
          <cell r="I62">
            <v>516.80999999999995</v>
          </cell>
          <cell r="J62">
            <v>0.55559703484062273</v>
          </cell>
          <cell r="K62">
            <v>1349</v>
          </cell>
        </row>
        <row r="63">
          <cell r="B63">
            <v>848709096098</v>
          </cell>
          <cell r="C63" t="str">
            <v>138650-1050</v>
          </cell>
          <cell r="D63" t="str">
            <v>848709096098</v>
          </cell>
          <cell r="E63" t="str">
            <v>Speck Balance Folio for iPad Air 10.9"/Pro 11" - Black/Black</v>
          </cell>
          <cell r="F63" t="str">
            <v>Cases iPad</v>
          </cell>
          <cell r="G63" t="str">
            <v>iPad</v>
          </cell>
          <cell r="H63" t="str">
            <v>iPad Pro 11" 2/3/4/Air 4/5</v>
          </cell>
          <cell r="I63">
            <v>430.6</v>
          </cell>
          <cell r="J63">
            <v>0.50000400400400402</v>
          </cell>
          <cell r="K63">
            <v>999</v>
          </cell>
        </row>
        <row r="64">
          <cell r="B64">
            <v>848709096111</v>
          </cell>
          <cell r="C64" t="str">
            <v>138650-9322</v>
          </cell>
          <cell r="D64" t="str">
            <v>848709096111</v>
          </cell>
          <cell r="E64" t="str">
            <v>Speck Balance Folio for iPad Air 10.9"/Pro 11" - Arcadia Navy/Moody Grey</v>
          </cell>
          <cell r="F64" t="str">
            <v>Cases iPad</v>
          </cell>
          <cell r="G64" t="str">
            <v>iPad</v>
          </cell>
          <cell r="H64" t="str">
            <v>iPad Pro 11" 2/3/4/Air 4/5</v>
          </cell>
          <cell r="I64">
            <v>430.6</v>
          </cell>
          <cell r="J64">
            <v>0.50000400400400402</v>
          </cell>
          <cell r="K64">
            <v>999</v>
          </cell>
        </row>
        <row r="65">
          <cell r="B65">
            <v>848709066268</v>
          </cell>
          <cell r="C65" t="str">
            <v>122011-7265</v>
          </cell>
          <cell r="D65" t="str">
            <v>848709066268</v>
          </cell>
          <cell r="E65" t="str">
            <v>Speck Balance Folio - Purple iPad Pro 11</v>
          </cell>
          <cell r="F65" t="str">
            <v>Cases iPad</v>
          </cell>
          <cell r="G65" t="str">
            <v>iPad</v>
          </cell>
          <cell r="H65" t="str">
            <v>iPad Pro 11" 2/3/4/Air 4/5</v>
          </cell>
          <cell r="I65">
            <v>433.97</v>
          </cell>
          <cell r="J65">
            <v>0.39999380214541125</v>
          </cell>
          <cell r="K65">
            <v>839</v>
          </cell>
        </row>
        <row r="66">
          <cell r="B66">
            <v>848709065810</v>
          </cell>
          <cell r="C66" t="str">
            <v>121943-7578</v>
          </cell>
          <cell r="D66" t="str">
            <v>848709065810</v>
          </cell>
          <cell r="E66" t="str">
            <v>Speck Balance Folio -Blk/Clr For iPad</v>
          </cell>
          <cell r="F66" t="str">
            <v>Cases iPad</v>
          </cell>
          <cell r="G66" t="str">
            <v>iPad</v>
          </cell>
          <cell r="H66" t="str">
            <v>iPad Pro 11" 2/3/4/Air 4/5</v>
          </cell>
          <cell r="I66">
            <v>465</v>
          </cell>
          <cell r="J66">
            <v>0.4</v>
          </cell>
          <cell r="K66">
            <v>899</v>
          </cell>
        </row>
        <row r="67">
          <cell r="B67">
            <v>848709066329</v>
          </cell>
          <cell r="C67" t="str">
            <v>122013-1050</v>
          </cell>
          <cell r="D67" t="str">
            <v>848709066329</v>
          </cell>
          <cell r="E67" t="str">
            <v>Speck Presidio Pro - Black iPad Pro 11</v>
          </cell>
          <cell r="F67" t="str">
            <v>Cases iPad</v>
          </cell>
          <cell r="G67" t="str">
            <v>iPad</v>
          </cell>
          <cell r="H67" t="str">
            <v>iPad Pro 11" 2/3/4/Air 4/5</v>
          </cell>
          <cell r="I67">
            <v>671.9</v>
          </cell>
          <cell r="J67">
            <v>0.39999692070823722</v>
          </cell>
          <cell r="K67">
            <v>1299</v>
          </cell>
        </row>
        <row r="68">
          <cell r="B68">
            <v>840168536160</v>
          </cell>
          <cell r="C68" t="str">
            <v>150525-D143</v>
          </cell>
          <cell r="D68" t="str">
            <v>840168536160</v>
          </cell>
          <cell r="E68" t="str">
            <v>Speck BALANCE FOLIO APPLE 11" IPAD PRO CASES - Black</v>
          </cell>
          <cell r="F68" t="str">
            <v>Cases iPad</v>
          </cell>
          <cell r="G68" t="str">
            <v>iPad</v>
          </cell>
          <cell r="H68" t="str">
            <v>iPad Pro 11" M3/M4</v>
          </cell>
          <cell r="I68">
            <v>430.6</v>
          </cell>
          <cell r="J68">
            <v>0.50000400400400402</v>
          </cell>
          <cell r="K68">
            <v>999</v>
          </cell>
        </row>
        <row r="69">
          <cell r="B69">
            <v>840168526871</v>
          </cell>
          <cell r="C69" t="str">
            <v>150198-9969</v>
          </cell>
          <cell r="D69" t="str">
            <v>840168526871</v>
          </cell>
          <cell r="E69" t="str">
            <v>IPAD PRO 12.9” (2022) BALANCE FOLIO (W/MB) (ALMOND MILK/MOCHA/CHARCOAL)</v>
          </cell>
          <cell r="F69" t="str">
            <v>Cases iPad</v>
          </cell>
          <cell r="G69" t="str">
            <v>iPad</v>
          </cell>
          <cell r="H69" t="str">
            <v>iPad Pro 12.9</v>
          </cell>
          <cell r="I69">
            <v>646.12</v>
          </cell>
          <cell r="J69">
            <v>0.50000053368912611</v>
          </cell>
          <cell r="K69">
            <v>1499</v>
          </cell>
        </row>
        <row r="70">
          <cell r="B70">
            <v>840168526840</v>
          </cell>
          <cell r="C70" t="str">
            <v>150198-D143</v>
          </cell>
          <cell r="D70" t="str">
            <v>840168526840</v>
          </cell>
          <cell r="E70" t="str">
            <v>IPAD PRO 12.9” (2022) BALANCEFOLIO (W/MB) (BLACK/BLACK/WHITE)</v>
          </cell>
          <cell r="F70" t="str">
            <v>Cases iPad</v>
          </cell>
          <cell r="G70" t="str">
            <v>iPad</v>
          </cell>
          <cell r="H70" t="str">
            <v>iPad Pro 12.9</v>
          </cell>
          <cell r="I70">
            <v>646.12</v>
          </cell>
          <cell r="J70">
            <v>0.50000053368912611</v>
          </cell>
          <cell r="K70">
            <v>1499</v>
          </cell>
        </row>
        <row r="71">
          <cell r="B71">
            <v>840168501038</v>
          </cell>
          <cell r="C71" t="str">
            <v>140546-1050</v>
          </cell>
          <cell r="D71" t="str">
            <v>840168501038</v>
          </cell>
          <cell r="E71" t="str">
            <v>Speck Balance Folio with Microban for iPad Pro 12.9" 4/M1 - Black</v>
          </cell>
          <cell r="F71" t="str">
            <v>Cases iPad</v>
          </cell>
          <cell r="G71" t="str">
            <v>iPad</v>
          </cell>
          <cell r="H71" t="str">
            <v>iPad Pro 12.9" 4/5 Cases</v>
          </cell>
          <cell r="I71">
            <v>852.93</v>
          </cell>
          <cell r="J71">
            <v>0.45002846025569776</v>
          </cell>
          <cell r="K71">
            <v>1799</v>
          </cell>
        </row>
        <row r="72">
          <cell r="B72">
            <v>840168501045</v>
          </cell>
          <cell r="C72" t="str">
            <v>140546-5999</v>
          </cell>
          <cell r="D72" t="str">
            <v>840168501045</v>
          </cell>
          <cell r="E72" t="str">
            <v>Speck Balance Folio with Microban for iPad Pro 12.9" 4/M1 - Stormy Grey/Charcoal</v>
          </cell>
          <cell r="F72" t="str">
            <v>Cases iPad</v>
          </cell>
          <cell r="G72" t="str">
            <v>iPad</v>
          </cell>
          <cell r="H72" t="str">
            <v>iPad Pro 12.9" 4/5 Cases</v>
          </cell>
          <cell r="I72">
            <v>852.93</v>
          </cell>
          <cell r="J72">
            <v>0.45002846025569776</v>
          </cell>
          <cell r="K72">
            <v>1799</v>
          </cell>
        </row>
        <row r="73">
          <cell r="B73">
            <v>840168501090</v>
          </cell>
          <cell r="C73" t="str">
            <v>140547-1050</v>
          </cell>
          <cell r="D73" t="str">
            <v>840168501090</v>
          </cell>
          <cell r="E73" t="str">
            <v>Speck Presidio Pro Folio Case with Microban for iPad Pro 12.9" 4/M1/M2 Gen - Black</v>
          </cell>
          <cell r="F73" t="str">
            <v>Cases iPad</v>
          </cell>
          <cell r="G73" t="str">
            <v>iPad</v>
          </cell>
          <cell r="H73" t="str">
            <v>iPad Pro 12.9" 4/5 Cases</v>
          </cell>
          <cell r="I73">
            <v>1163.28</v>
          </cell>
          <cell r="J73">
            <v>0.39999786571809703</v>
          </cell>
          <cell r="K73">
            <v>2249</v>
          </cell>
        </row>
        <row r="74">
          <cell r="B74">
            <v>840168536320</v>
          </cell>
          <cell r="C74" t="str">
            <v>150527-D143</v>
          </cell>
          <cell r="D74" t="str">
            <v>840168536320</v>
          </cell>
          <cell r="E74" t="str">
            <v>Speck BALANCE FOLIO APPLE 13" IPAD PRO CASES - Black</v>
          </cell>
          <cell r="F74" t="str">
            <v>Cases iPad</v>
          </cell>
          <cell r="G74" t="str">
            <v>iPad</v>
          </cell>
          <cell r="H74" t="str">
            <v>iPad Pro 13" M4</v>
          </cell>
          <cell r="I74">
            <v>516.80999999999995</v>
          </cell>
          <cell r="J74">
            <v>0.50000033361134288</v>
          </cell>
          <cell r="K74">
            <v>1199</v>
          </cell>
        </row>
        <row r="75">
          <cell r="B75">
            <v>848709089199</v>
          </cell>
          <cell r="C75" t="str">
            <v>137621-1050</v>
          </cell>
          <cell r="D75" t="str">
            <v>848709089199</v>
          </cell>
          <cell r="E75" t="str">
            <v>Speck iPhone  11/XR *New Candyshell (Black/Black)</v>
          </cell>
          <cell r="F75" t="str">
            <v>Cases iPhone</v>
          </cell>
          <cell r="G75" t="str">
            <v>iPhone 11</v>
          </cell>
          <cell r="H75" t="str">
            <v>iPhone 11</v>
          </cell>
          <cell r="I75">
            <v>232.37</v>
          </cell>
          <cell r="J75">
            <v>0.55000133555926545</v>
          </cell>
          <cell r="K75">
            <v>599</v>
          </cell>
        </row>
        <row r="76">
          <cell r="B76">
            <v>848709086235</v>
          </cell>
          <cell r="C76" t="str">
            <v>136495-5085</v>
          </cell>
          <cell r="D76" t="str">
            <v>848709086235</v>
          </cell>
          <cell r="E76" t="str">
            <v>Speck iPhone  11 New Clear Grip (Clear/Clear)</v>
          </cell>
          <cell r="F76" t="str">
            <v>Cases iPhone</v>
          </cell>
          <cell r="G76" t="str">
            <v>iPhone 11</v>
          </cell>
          <cell r="H76" t="str">
            <v>iPhone 11</v>
          </cell>
          <cell r="I76">
            <v>232.37</v>
          </cell>
          <cell r="J76">
            <v>0.55000133555926545</v>
          </cell>
          <cell r="K76">
            <v>599</v>
          </cell>
        </row>
        <row r="77">
          <cell r="B77">
            <v>848709074607</v>
          </cell>
          <cell r="C77" t="str">
            <v>128842-5085</v>
          </cell>
          <cell r="D77" t="str">
            <v>848709074607</v>
          </cell>
          <cell r="E77" t="str">
            <v>Speck iPhone 11 Gemshell (Clear/Clear)</v>
          </cell>
          <cell r="F77" t="str">
            <v>Cases iPhone</v>
          </cell>
          <cell r="G77" t="str">
            <v>iPhone 11</v>
          </cell>
          <cell r="H77" t="str">
            <v>iPhone 11</v>
          </cell>
          <cell r="I77">
            <v>232.37</v>
          </cell>
          <cell r="J77">
            <v>0.55000133555926545</v>
          </cell>
          <cell r="K77">
            <v>599</v>
          </cell>
        </row>
        <row r="78">
          <cell r="B78">
            <v>848709086174</v>
          </cell>
          <cell r="C78" t="str">
            <v>136490-5085</v>
          </cell>
          <cell r="D78" t="str">
            <v>848709086174</v>
          </cell>
          <cell r="E78" t="str">
            <v>Speck Presidio Perfect Clear Case for Iphone 11- Clear</v>
          </cell>
          <cell r="F78" t="str">
            <v>Cases iPhone</v>
          </cell>
          <cell r="G78" t="str">
            <v>iPhone 11</v>
          </cell>
          <cell r="H78" t="str">
            <v>iPhone 11</v>
          </cell>
          <cell r="I78">
            <v>516.72</v>
          </cell>
          <cell r="J78">
            <v>0.40000480480480471</v>
          </cell>
          <cell r="K78">
            <v>999</v>
          </cell>
        </row>
        <row r="79">
          <cell r="B79">
            <v>848709086112</v>
          </cell>
          <cell r="C79" t="str">
            <v>136489-9128</v>
          </cell>
          <cell r="D79" t="str">
            <v>848709086112</v>
          </cell>
          <cell r="E79" t="str">
            <v>Speck Presidio2 GriPhone  - Blue/Black iPhone 11</v>
          </cell>
          <cell r="F79" t="str">
            <v>Cases iPhone</v>
          </cell>
          <cell r="G79" t="str">
            <v>iPhone 11</v>
          </cell>
          <cell r="H79" t="str">
            <v>iPhone 11</v>
          </cell>
          <cell r="I79">
            <v>568.45000000000005</v>
          </cell>
          <cell r="J79">
            <v>0.39999818016378519</v>
          </cell>
          <cell r="K79">
            <v>1099</v>
          </cell>
        </row>
        <row r="80">
          <cell r="B80">
            <v>848709075284</v>
          </cell>
          <cell r="C80" t="str">
            <v>129908-8535</v>
          </cell>
          <cell r="D80" t="str">
            <v>848709075284</v>
          </cell>
          <cell r="E80" t="str">
            <v>Speck Presidio Pro - Pink For iPhone 11</v>
          </cell>
          <cell r="F80" t="str">
            <v>Cases iPhone</v>
          </cell>
          <cell r="G80" t="str">
            <v>iPhone 11</v>
          </cell>
          <cell r="H80" t="str">
            <v>iPhone 11</v>
          </cell>
          <cell r="I80">
            <v>413.28</v>
          </cell>
          <cell r="J80">
            <v>0.3999939924906134</v>
          </cell>
          <cell r="K80">
            <v>799</v>
          </cell>
        </row>
        <row r="81">
          <cell r="B81">
            <v>848709075277</v>
          </cell>
          <cell r="C81" t="str">
            <v>129908-8531</v>
          </cell>
          <cell r="D81" t="str">
            <v>848709075277</v>
          </cell>
          <cell r="E81" t="str">
            <v>Speck Presidio Pro - Blue/Blck iPhone 11</v>
          </cell>
          <cell r="F81" t="str">
            <v>Cases iPhone</v>
          </cell>
          <cell r="G81" t="str">
            <v>iPhone 11</v>
          </cell>
          <cell r="H81" t="str">
            <v>iPhone 11</v>
          </cell>
          <cell r="I81">
            <v>413.28</v>
          </cell>
          <cell r="J81">
            <v>0.3999939924906134</v>
          </cell>
          <cell r="K81">
            <v>799</v>
          </cell>
        </row>
        <row r="82">
          <cell r="B82">
            <v>848709075420</v>
          </cell>
          <cell r="C82" t="str">
            <v>129914-7566</v>
          </cell>
          <cell r="D82" t="str">
            <v>848709075420</v>
          </cell>
          <cell r="E82" t="str">
            <v>Speck Presidio Sport - Teal For iPhone 11</v>
          </cell>
          <cell r="F82" t="str">
            <v>Cases iPhone</v>
          </cell>
          <cell r="G82" t="str">
            <v>iPhone 11</v>
          </cell>
          <cell r="H82" t="str">
            <v>iPhone 11</v>
          </cell>
          <cell r="I82">
            <v>439.14</v>
          </cell>
          <cell r="J82">
            <v>0.39999717314487637</v>
          </cell>
          <cell r="K82">
            <v>849</v>
          </cell>
        </row>
        <row r="83">
          <cell r="B83">
            <v>840168527427</v>
          </cell>
          <cell r="C83" t="str">
            <v>137603-5095</v>
          </cell>
          <cell r="D83" t="str">
            <v>840168527427</v>
          </cell>
          <cell r="E83" t="str">
            <v>Speck iPhone  12/12 Pro Gemshell (Clear/Black)</v>
          </cell>
          <cell r="F83" t="str">
            <v>Cases iPhone</v>
          </cell>
          <cell r="G83" t="str">
            <v>iPhone 12</v>
          </cell>
          <cell r="H83" t="str">
            <v>iPhone 12 / 12 Pro</v>
          </cell>
          <cell r="I83">
            <v>115.99</v>
          </cell>
          <cell r="J83">
            <v>0.77537829716193651</v>
          </cell>
          <cell r="K83">
            <v>599</v>
          </cell>
        </row>
        <row r="84">
          <cell r="B84">
            <v>848709088444</v>
          </cell>
          <cell r="C84" t="str">
            <v>137600-1050</v>
          </cell>
          <cell r="D84" t="str">
            <v>848709088444</v>
          </cell>
          <cell r="E84" t="str">
            <v>Speck iPhone 12/12 Pro Candyshell Pro (Black/Black)</v>
          </cell>
          <cell r="F84" t="str">
            <v>Cases iPhone</v>
          </cell>
          <cell r="G84" t="str">
            <v>iPhone 12</v>
          </cell>
          <cell r="H84" t="str">
            <v>iPhone 12 / 12 Pro</v>
          </cell>
          <cell r="I84">
            <v>115.99</v>
          </cell>
          <cell r="J84">
            <v>0.77537829716193651</v>
          </cell>
          <cell r="K84">
            <v>599</v>
          </cell>
        </row>
        <row r="85">
          <cell r="B85">
            <v>848709088680</v>
          </cell>
          <cell r="C85" t="str">
            <v>137606-5085</v>
          </cell>
          <cell r="D85" t="str">
            <v>848709088680</v>
          </cell>
          <cell r="E85" t="str">
            <v>Speck iPhone  12/12 Pro *Gemshell Grip (Clear/Clear)</v>
          </cell>
          <cell r="F85" t="str">
            <v>Cases iPhone</v>
          </cell>
          <cell r="G85" t="str">
            <v>iPhone 12</v>
          </cell>
          <cell r="H85" t="str">
            <v>iPhone 12 / 12 Pro</v>
          </cell>
          <cell r="I85">
            <v>115.99</v>
          </cell>
          <cell r="J85">
            <v>0.77537829716193651</v>
          </cell>
          <cell r="K85">
            <v>599</v>
          </cell>
        </row>
        <row r="86">
          <cell r="B86">
            <v>848709091734</v>
          </cell>
          <cell r="C86" t="str">
            <v>138496-9268</v>
          </cell>
          <cell r="D86" t="str">
            <v>848709091734</v>
          </cell>
          <cell r="E86" t="str">
            <v>Speck Presidio Perfect Clear Om Rse 12Pro</v>
          </cell>
          <cell r="F86" t="str">
            <v>Cases iPhone</v>
          </cell>
          <cell r="G86" t="str">
            <v>iPhone 12</v>
          </cell>
          <cell r="H86" t="str">
            <v>iPhone 12 / 12 Pro</v>
          </cell>
          <cell r="I86">
            <v>568.45000000000005</v>
          </cell>
          <cell r="J86">
            <v>0.39999818016378519</v>
          </cell>
          <cell r="K86">
            <v>1099</v>
          </cell>
        </row>
        <row r="87">
          <cell r="B87">
            <v>848709091239</v>
          </cell>
          <cell r="C87" t="str">
            <v>138486-D143</v>
          </cell>
          <cell r="D87" t="str">
            <v>848709091239</v>
          </cell>
          <cell r="E87" t="str">
            <v>Speck Presidio 2 Pro - Black iPhone 12 Pro</v>
          </cell>
          <cell r="F87" t="str">
            <v>Cases iPhone</v>
          </cell>
          <cell r="G87" t="str">
            <v>iPhone 12</v>
          </cell>
          <cell r="H87" t="str">
            <v>iPhone 12 / 12 Pro</v>
          </cell>
          <cell r="I87">
            <v>568.45000000000005</v>
          </cell>
          <cell r="J87">
            <v>0.39999818016378519</v>
          </cell>
          <cell r="K87">
            <v>1099</v>
          </cell>
        </row>
        <row r="88">
          <cell r="B88">
            <v>840168502233</v>
          </cell>
          <cell r="C88" t="str">
            <v>141154-5085</v>
          </cell>
          <cell r="D88" t="str">
            <v>840168502233</v>
          </cell>
          <cell r="E88" t="str">
            <v>Speck Presidio Perfect Clear Case with Magsafe for iPhone 12/12 Pro - Clear</v>
          </cell>
          <cell r="F88" t="str">
            <v>Cases iPhone</v>
          </cell>
          <cell r="G88" t="str">
            <v>iPhone 12</v>
          </cell>
          <cell r="H88" t="str">
            <v xml:space="preserve">iPhone 12/12 Pro </v>
          </cell>
          <cell r="I88">
            <v>426.34</v>
          </cell>
          <cell r="J88">
            <v>0.5049505505505506</v>
          </cell>
          <cell r="K88">
            <v>999</v>
          </cell>
        </row>
        <row r="89">
          <cell r="B89">
            <v>848709091185</v>
          </cell>
          <cell r="C89" t="str">
            <v>138486-9276</v>
          </cell>
          <cell r="D89" t="str">
            <v>848709091185</v>
          </cell>
          <cell r="E89" t="str">
            <v>Speck Presidio2 Pro Case for iPhone 12/12 Pro - Lush Burgundy/Azalea Burgundy/Pink</v>
          </cell>
          <cell r="F89" t="str">
            <v>Cases iPhone</v>
          </cell>
          <cell r="G89" t="str">
            <v>iPhone 12</v>
          </cell>
          <cell r="H89" t="str">
            <v xml:space="preserve">iPhone 12/12 Pro </v>
          </cell>
          <cell r="I89">
            <v>568.45000000000005</v>
          </cell>
          <cell r="J89">
            <v>0.4500400333611343</v>
          </cell>
          <cell r="K89">
            <v>1199</v>
          </cell>
        </row>
        <row r="90">
          <cell r="B90">
            <v>848709091345</v>
          </cell>
          <cell r="C90" t="str">
            <v>138489-5085</v>
          </cell>
          <cell r="D90" t="str">
            <v>848709091345</v>
          </cell>
          <cell r="E90" t="str">
            <v>Speck Presidio Perfect Clear Case for iPhone 12/12 Pro - Clear/Clear</v>
          </cell>
          <cell r="F90" t="str">
            <v>Cases iPhone</v>
          </cell>
          <cell r="G90" t="str">
            <v>iPhone 12</v>
          </cell>
          <cell r="H90" t="str">
            <v xml:space="preserve">iPhone 12/12 Pro </v>
          </cell>
          <cell r="I90">
            <v>516.72</v>
          </cell>
          <cell r="J90">
            <v>0.45459945404913549</v>
          </cell>
          <cell r="K90">
            <v>1099</v>
          </cell>
        </row>
        <row r="91">
          <cell r="B91">
            <v>848709096760</v>
          </cell>
          <cell r="C91" t="str">
            <v>138491-5905</v>
          </cell>
          <cell r="D91" t="str">
            <v>848709096760</v>
          </cell>
          <cell r="E91" t="str">
            <v>Speck Presidio Perfect Clear Geometry for iPhone 12/12 Pro - Clear/Black</v>
          </cell>
          <cell r="F91" t="str">
            <v>Cases iPhone</v>
          </cell>
          <cell r="G91" t="str">
            <v>iPhone 12</v>
          </cell>
          <cell r="H91" t="str">
            <v xml:space="preserve">iPhone 12/12 Pro </v>
          </cell>
          <cell r="I91">
            <v>568.45000000000005</v>
          </cell>
          <cell r="J91">
            <v>0.4500400333611343</v>
          </cell>
          <cell r="K91">
            <v>1199</v>
          </cell>
        </row>
        <row r="92">
          <cell r="B92">
            <v>840168503964</v>
          </cell>
          <cell r="C92" t="str">
            <v>141658-5085</v>
          </cell>
          <cell r="D92" t="str">
            <v>840168503964</v>
          </cell>
          <cell r="E92" t="str">
            <v>Speck Presidio Perfect Clear Case for iPhone 12/13 mini - Clear/Clear</v>
          </cell>
          <cell r="F92" t="str">
            <v>Cases iPhone</v>
          </cell>
          <cell r="G92" t="str">
            <v>iPhone 12</v>
          </cell>
          <cell r="H92" t="str">
            <v>iPhone 12/13 mini</v>
          </cell>
          <cell r="I92">
            <v>348.75</v>
          </cell>
          <cell r="J92">
            <v>0.45257104194857922</v>
          </cell>
          <cell r="K92">
            <v>739</v>
          </cell>
        </row>
        <row r="93">
          <cell r="B93">
            <v>848709091161</v>
          </cell>
          <cell r="C93" t="str">
            <v>138486-9128</v>
          </cell>
          <cell r="D93" t="str">
            <v>848709091161</v>
          </cell>
          <cell r="E93" t="str">
            <v>Speck Presidio2 Pro Case for iPhone 12/12 Pro - Coastal Blue/Black/Stormblue</v>
          </cell>
          <cell r="F93" t="str">
            <v>Cases iPhone</v>
          </cell>
          <cell r="G93" t="str">
            <v>iPhone 12/12 Pro</v>
          </cell>
          <cell r="H93" t="str">
            <v>iPhone 12/12 Pro Cases</v>
          </cell>
          <cell r="I93">
            <v>568.45000000000005</v>
          </cell>
          <cell r="J93">
            <v>0.39999818016378519</v>
          </cell>
          <cell r="K93">
            <v>1099</v>
          </cell>
        </row>
        <row r="94">
          <cell r="B94">
            <v>840168504725</v>
          </cell>
          <cell r="C94" t="str">
            <v>141696-9608</v>
          </cell>
          <cell r="D94" t="str">
            <v>840168504725</v>
          </cell>
          <cell r="E94" t="str">
            <v>Speck Presidio Perfect Clear Impact Geometry Case for iPhone 13 - Clear/Unreal Red</v>
          </cell>
          <cell r="F94" t="str">
            <v>Cases iPhone</v>
          </cell>
          <cell r="G94" t="str">
            <v>iPhone 13</v>
          </cell>
          <cell r="H94" t="str">
            <v>iPhone 13 Cases</v>
          </cell>
          <cell r="I94">
            <v>387.54</v>
          </cell>
          <cell r="J94">
            <v>0.49994838709677414</v>
          </cell>
          <cell r="K94">
            <v>899</v>
          </cell>
        </row>
        <row r="95">
          <cell r="B95">
            <v>840168504909</v>
          </cell>
          <cell r="C95" t="str">
            <v>141713-D143</v>
          </cell>
          <cell r="D95" t="str">
            <v>840168504909</v>
          </cell>
          <cell r="E95" t="str">
            <v>PRESIDIO 2 PRO BLK/WHT IP 13 PRO</v>
          </cell>
          <cell r="F95" t="str">
            <v>Cases iPhone</v>
          </cell>
          <cell r="G95" t="str">
            <v>iPhone 13</v>
          </cell>
          <cell r="H95" t="str">
            <v>iPhone 13 Pro</v>
          </cell>
          <cell r="I95">
            <v>516.72</v>
          </cell>
          <cell r="J95">
            <v>0.40000480480480471</v>
          </cell>
          <cell r="K95">
            <v>999</v>
          </cell>
        </row>
        <row r="96">
          <cell r="B96">
            <v>840168504916</v>
          </cell>
          <cell r="C96" t="str">
            <v>141713-9128</v>
          </cell>
          <cell r="D96" t="str">
            <v>840168504916</v>
          </cell>
          <cell r="E96" t="str">
            <v>PRESIDIO 2 PRO BLUE/BLACK IP 13 PRO</v>
          </cell>
          <cell r="F96" t="str">
            <v>Cases iPhone</v>
          </cell>
          <cell r="G96" t="str">
            <v>iPhone 13</v>
          </cell>
          <cell r="H96" t="str">
            <v>iPhone 13 Pro</v>
          </cell>
          <cell r="I96">
            <v>516.72</v>
          </cell>
          <cell r="J96">
            <v>0.40000480480480471</v>
          </cell>
          <cell r="K96">
            <v>999</v>
          </cell>
        </row>
        <row r="97">
          <cell r="B97">
            <v>840168504978</v>
          </cell>
          <cell r="C97" t="str">
            <v>141715-9508</v>
          </cell>
          <cell r="D97" t="str">
            <v>840168504978</v>
          </cell>
          <cell r="E97" t="str">
            <v>Speck (Apple Exclusive) Presidio Perfect Clear Glitter Case for iPhone 13 Pro - Clear/Platinum Glitt</v>
          </cell>
          <cell r="F97" t="str">
            <v>Cases iPhone</v>
          </cell>
          <cell r="G97" t="str">
            <v>iPhone 13</v>
          </cell>
          <cell r="H97" t="str">
            <v>iPhone 13 Pro</v>
          </cell>
          <cell r="I97">
            <v>516.72</v>
          </cell>
          <cell r="J97">
            <v>0.40000480480480471</v>
          </cell>
          <cell r="K97">
            <v>999</v>
          </cell>
        </row>
        <row r="98">
          <cell r="B98">
            <v>840168505036</v>
          </cell>
          <cell r="C98" t="str">
            <v>141719-5905</v>
          </cell>
          <cell r="D98" t="str">
            <v>840168505036</v>
          </cell>
          <cell r="E98" t="str">
            <v>Speck (Apple Exclusive) Presidio Perfect Clear Impact Geometry Case for iPhone 13 Pro - Clear/Black</v>
          </cell>
          <cell r="F98" t="str">
            <v>Cases iPhone</v>
          </cell>
          <cell r="G98" t="str">
            <v>iPhone 13</v>
          </cell>
          <cell r="H98" t="str">
            <v>iPhone 13 Pro</v>
          </cell>
          <cell r="I98">
            <v>516.72</v>
          </cell>
          <cell r="J98">
            <v>0.40000480480480471</v>
          </cell>
          <cell r="K98">
            <v>999</v>
          </cell>
        </row>
        <row r="99">
          <cell r="B99">
            <v>840168505067</v>
          </cell>
          <cell r="C99" t="str">
            <v>141719-9608</v>
          </cell>
          <cell r="D99" t="str">
            <v>840168505067</v>
          </cell>
          <cell r="E99" t="str">
            <v>Speck Presidio Perfect Cl Geo Cl/Re iPhone 13Pro</v>
          </cell>
          <cell r="F99" t="str">
            <v>Cases iPhone</v>
          </cell>
          <cell r="G99" t="str">
            <v>iPhone 13</v>
          </cell>
          <cell r="H99" t="str">
            <v>iPhone 13 Pro</v>
          </cell>
          <cell r="I99">
            <v>516.72</v>
          </cell>
          <cell r="J99">
            <v>0.40000480480480471</v>
          </cell>
          <cell r="K99">
            <v>999</v>
          </cell>
        </row>
        <row r="100">
          <cell r="B100">
            <v>840168505586</v>
          </cell>
          <cell r="C100" t="str">
            <v>141742-9608</v>
          </cell>
          <cell r="D100" t="str">
            <v>840168505586</v>
          </cell>
          <cell r="E100" t="str">
            <v>PRESIDIO PERFECT CL GEO CL/R 13PROM</v>
          </cell>
          <cell r="F100" t="str">
            <v>Cases iPhone</v>
          </cell>
          <cell r="G100" t="str">
            <v>iPhone 13</v>
          </cell>
          <cell r="H100" t="str">
            <v>iPhone 13Pro Max</v>
          </cell>
          <cell r="I100">
            <v>516.72</v>
          </cell>
          <cell r="J100">
            <v>0.40000480480480471</v>
          </cell>
          <cell r="K100">
            <v>999</v>
          </cell>
        </row>
        <row r="101">
          <cell r="B101">
            <v>840168521760</v>
          </cell>
          <cell r="C101" t="str">
            <v>150056-D143</v>
          </cell>
          <cell r="D101" t="str">
            <v>840168521760</v>
          </cell>
          <cell r="E101" t="str">
            <v>Speck Presidio2 Pro Case for iPhone 13/14 - Black/White</v>
          </cell>
          <cell r="F101" t="str">
            <v>Cases iPhone</v>
          </cell>
          <cell r="G101" t="str">
            <v>iPhone 14</v>
          </cell>
          <cell r="H101" t="str">
            <v>iPhone 13/14</v>
          </cell>
          <cell r="I101">
            <v>348.75</v>
          </cell>
          <cell r="J101">
            <v>0.55000000000000004</v>
          </cell>
          <cell r="K101">
            <v>899</v>
          </cell>
        </row>
        <row r="102">
          <cell r="B102">
            <v>840168521814</v>
          </cell>
          <cell r="C102" t="str">
            <v>150056-3068</v>
          </cell>
          <cell r="D102" t="str">
            <v>840168521814</v>
          </cell>
          <cell r="E102" t="str">
            <v>Speck Presidio2 Pro Case for iPhone 13/14 - Charcoal/Cool Bronze</v>
          </cell>
          <cell r="F102" t="str">
            <v>Cases iPhone</v>
          </cell>
          <cell r="G102" t="str">
            <v>iPhone 14</v>
          </cell>
          <cell r="H102" t="str">
            <v>iPhone 13/14</v>
          </cell>
          <cell r="I102">
            <v>348.75</v>
          </cell>
          <cell r="J102">
            <v>0.55000000000000004</v>
          </cell>
          <cell r="K102">
            <v>899</v>
          </cell>
        </row>
        <row r="103">
          <cell r="B103">
            <v>840168522217</v>
          </cell>
          <cell r="C103" t="str">
            <v>150067-5905</v>
          </cell>
          <cell r="D103" t="str">
            <v>840168522217</v>
          </cell>
          <cell r="E103" t="str">
            <v>Speck Presidio Perfect Clear Impact Geometry Case with MagSafe for iPhone 13/14 -</v>
          </cell>
          <cell r="F103" t="str">
            <v>Cases iPhone</v>
          </cell>
          <cell r="G103" t="str">
            <v>iPhone 14</v>
          </cell>
          <cell r="H103" t="str">
            <v>iPhone 13/14</v>
          </cell>
          <cell r="I103">
            <v>426.34</v>
          </cell>
          <cell r="J103">
            <v>0.5049505505505506</v>
          </cell>
          <cell r="K103">
            <v>999</v>
          </cell>
        </row>
        <row r="104">
          <cell r="B104">
            <v>840168522224</v>
          </cell>
          <cell r="C104" t="str">
            <v>150067-9794</v>
          </cell>
          <cell r="D104" t="str">
            <v>840168522224</v>
          </cell>
          <cell r="E104" t="str">
            <v>Speck Presidio Perfect Clear Impact Geometry Case with MagSafe for iPhone 13/14 -</v>
          </cell>
          <cell r="F104" t="str">
            <v>Cases iPhone</v>
          </cell>
          <cell r="G104" t="str">
            <v>iPhone 14</v>
          </cell>
          <cell r="H104" t="str">
            <v>iPhone 13/14</v>
          </cell>
          <cell r="I104">
            <v>426.34</v>
          </cell>
          <cell r="J104">
            <v>0.5049505505505506</v>
          </cell>
          <cell r="K104">
            <v>999</v>
          </cell>
        </row>
        <row r="105">
          <cell r="B105">
            <v>840168522231</v>
          </cell>
          <cell r="C105" t="str">
            <v>150067-9991</v>
          </cell>
          <cell r="D105" t="str">
            <v>840168522231</v>
          </cell>
          <cell r="E105" t="str">
            <v>Speck Presidio Perfect Clear Impact Geometry Case with MagSafe for iPhone 13/14 -</v>
          </cell>
          <cell r="F105" t="str">
            <v>Cases iPhone</v>
          </cell>
          <cell r="G105" t="str">
            <v>iPhone 14</v>
          </cell>
          <cell r="H105" t="str">
            <v>iPhone 13/14</v>
          </cell>
          <cell r="I105">
            <v>426.34</v>
          </cell>
          <cell r="J105">
            <v>0.5049505505505506</v>
          </cell>
          <cell r="K105">
            <v>999</v>
          </cell>
        </row>
        <row r="106">
          <cell r="B106">
            <v>840168522309</v>
          </cell>
          <cell r="C106" t="str">
            <v>150069-9984</v>
          </cell>
          <cell r="D106" t="str">
            <v>840168522309</v>
          </cell>
          <cell r="E106" t="str">
            <v>Speck Presidio Perfect Mist Case with MagSafe for iPhone 13/14 - Obsidian/Obsidian</v>
          </cell>
          <cell r="F106" t="str">
            <v>Cases iPhone</v>
          </cell>
          <cell r="G106" t="str">
            <v>iPhone 14</v>
          </cell>
          <cell r="H106" t="str">
            <v>iPhone 13/14</v>
          </cell>
          <cell r="I106">
            <v>426.34</v>
          </cell>
          <cell r="J106">
            <v>0.5049505505505506</v>
          </cell>
          <cell r="K106">
            <v>999</v>
          </cell>
        </row>
        <row r="107">
          <cell r="B107">
            <v>840168522316</v>
          </cell>
          <cell r="C107" t="str">
            <v>150069-9985</v>
          </cell>
          <cell r="D107" t="str">
            <v>840168522316</v>
          </cell>
          <cell r="E107" t="str">
            <v>Speck Presidio Perfect Mist Case with MagSafe for iPhone 13/14 - Coastal Blue</v>
          </cell>
          <cell r="F107" t="str">
            <v>Cases iPhone</v>
          </cell>
          <cell r="G107" t="str">
            <v>iPhone 14</v>
          </cell>
          <cell r="H107" t="str">
            <v>iPhone 13/14</v>
          </cell>
          <cell r="I107">
            <v>426.34</v>
          </cell>
          <cell r="J107">
            <v>0.5049505505505506</v>
          </cell>
          <cell r="K107">
            <v>999</v>
          </cell>
        </row>
        <row r="108">
          <cell r="B108">
            <v>840168522002</v>
          </cell>
          <cell r="C108" t="str">
            <v>150060-5085</v>
          </cell>
          <cell r="D108" t="str">
            <v>840168522002</v>
          </cell>
          <cell r="E108" t="str">
            <v>Speck Presidio Perfect Clear Case for iPhone 13/14 - Clear</v>
          </cell>
          <cell r="F108" t="str">
            <v>Cases iPhone</v>
          </cell>
          <cell r="G108" t="str">
            <v>iPhone 14</v>
          </cell>
          <cell r="H108" t="str">
            <v>iPhone 14</v>
          </cell>
          <cell r="I108">
            <v>348.75</v>
          </cell>
          <cell r="J108">
            <v>0.55000000000000004</v>
          </cell>
          <cell r="K108">
            <v>899</v>
          </cell>
        </row>
        <row r="109">
          <cell r="B109">
            <v>840168524020</v>
          </cell>
          <cell r="C109" t="str">
            <v>150118-5085</v>
          </cell>
          <cell r="D109" t="str">
            <v>840168524020</v>
          </cell>
          <cell r="E109" t="str">
            <v>Speck (Apple Exclusive) Presidio Perfect Clear Case for iPhone 14 Plus - Clear</v>
          </cell>
          <cell r="F109" t="str">
            <v>Cases iPhone</v>
          </cell>
          <cell r="G109" t="str">
            <v>iPhone 14</v>
          </cell>
          <cell r="H109" t="str">
            <v>iPhone 14 Plus</v>
          </cell>
          <cell r="I109">
            <v>465</v>
          </cell>
          <cell r="J109">
            <v>0.4</v>
          </cell>
          <cell r="K109">
            <v>899</v>
          </cell>
        </row>
        <row r="110">
          <cell r="B110">
            <v>840168524235</v>
          </cell>
          <cell r="C110" t="str">
            <v>150125-5905</v>
          </cell>
          <cell r="D110" t="str">
            <v>840168524235</v>
          </cell>
          <cell r="E110" t="str">
            <v>Speck Presidio Perfect Clear Impact Geometry Case with MagSafe for iPhone 14 Plus</v>
          </cell>
          <cell r="F110" t="str">
            <v>Cases iPhone</v>
          </cell>
          <cell r="G110" t="str">
            <v>iPhone 14</v>
          </cell>
          <cell r="H110" t="str">
            <v>iPhone 14 Plus</v>
          </cell>
          <cell r="I110">
            <v>568.45000000000005</v>
          </cell>
          <cell r="J110">
            <v>0.39999818016378519</v>
          </cell>
          <cell r="K110">
            <v>1099</v>
          </cell>
        </row>
        <row r="111">
          <cell r="B111">
            <v>840168524242</v>
          </cell>
          <cell r="C111" t="str">
            <v>150125-9794</v>
          </cell>
          <cell r="D111" t="str">
            <v>840168524242</v>
          </cell>
          <cell r="E111" t="str">
            <v>Speck Presidio Perfect Clear Impact Geometry Case with MagSafe for iPhone 14 Plus</v>
          </cell>
          <cell r="F111" t="str">
            <v>Cases iPhone</v>
          </cell>
          <cell r="G111" t="str">
            <v>iPhone 14</v>
          </cell>
          <cell r="H111" t="str">
            <v>iPhone 14 Plus</v>
          </cell>
          <cell r="I111">
            <v>568.45000000000005</v>
          </cell>
          <cell r="J111">
            <v>0.39999818016378519</v>
          </cell>
          <cell r="K111">
            <v>1099</v>
          </cell>
        </row>
        <row r="112">
          <cell r="B112">
            <v>840168524259</v>
          </cell>
          <cell r="C112" t="str">
            <v>150125-9991</v>
          </cell>
          <cell r="D112" t="str">
            <v>840168524259</v>
          </cell>
          <cell r="E112" t="str">
            <v>Speck Presidio Perfect Clear Impact Geometry Case with MagSafe for iPhone 14 Plus</v>
          </cell>
          <cell r="F112" t="str">
            <v>Cases iPhone</v>
          </cell>
          <cell r="G112" t="str">
            <v>iPhone 14</v>
          </cell>
          <cell r="H112" t="str">
            <v>iPhone 14 Plus</v>
          </cell>
          <cell r="I112">
            <v>568.45000000000005</v>
          </cell>
          <cell r="J112">
            <v>0.39999818016378519</v>
          </cell>
          <cell r="K112">
            <v>1099</v>
          </cell>
        </row>
        <row r="113">
          <cell r="B113">
            <v>840168524334</v>
          </cell>
          <cell r="C113" t="str">
            <v>150127-9985</v>
          </cell>
          <cell r="D113" t="str">
            <v>840168524334</v>
          </cell>
          <cell r="E113" t="str">
            <v>Speck Presidio Perfect Mist Case with MagSafe for iPhone 14 Plus - Coastal Blue</v>
          </cell>
          <cell r="F113" t="str">
            <v>Cases iPhone</v>
          </cell>
          <cell r="G113" t="str">
            <v>iPhone 14</v>
          </cell>
          <cell r="H113" t="str">
            <v>iPhone 14 Plus</v>
          </cell>
          <cell r="I113">
            <v>568.45000000000005</v>
          </cell>
          <cell r="J113">
            <v>0.39999818016378519</v>
          </cell>
          <cell r="K113">
            <v>1099</v>
          </cell>
        </row>
        <row r="114">
          <cell r="B114">
            <v>840168524327</v>
          </cell>
          <cell r="C114" t="str">
            <v>150127-9984</v>
          </cell>
          <cell r="D114" t="str">
            <v>840168524327</v>
          </cell>
          <cell r="E114" t="str">
            <v>Speck Presidio Perfect Mist Case with MagSafe for iPhone 14 Plus - Obsidian/Obsidi</v>
          </cell>
          <cell r="F114" t="str">
            <v>Cases iPhone</v>
          </cell>
          <cell r="G114" t="str">
            <v>iPhone 14</v>
          </cell>
          <cell r="H114" t="str">
            <v>iPhone 14 Plus</v>
          </cell>
          <cell r="I114">
            <v>568.45000000000005</v>
          </cell>
          <cell r="J114">
            <v>0.39999818016378519</v>
          </cell>
          <cell r="K114">
            <v>1099</v>
          </cell>
        </row>
        <row r="115">
          <cell r="B115">
            <v>840168523832</v>
          </cell>
          <cell r="C115" t="str">
            <v>150114-3068</v>
          </cell>
          <cell r="D115" t="str">
            <v>840168523832</v>
          </cell>
          <cell r="E115" t="str">
            <v>Speck (Apple Exclusive) Presidio 2 Pro Case for iPhone 14 Plus - Charcoal/Cool Bronze</v>
          </cell>
          <cell r="F115" t="str">
            <v>Cases iPhone</v>
          </cell>
          <cell r="G115" t="str">
            <v>iPhone 14</v>
          </cell>
          <cell r="H115" t="str">
            <v>iPhone 14 Plus</v>
          </cell>
          <cell r="I115">
            <v>465</v>
          </cell>
          <cell r="J115">
            <v>0.4</v>
          </cell>
          <cell r="K115">
            <v>899</v>
          </cell>
        </row>
        <row r="116">
          <cell r="B116">
            <v>840168523788</v>
          </cell>
          <cell r="C116" t="str">
            <v>150114-D143</v>
          </cell>
          <cell r="D116" t="str">
            <v>840168523788</v>
          </cell>
          <cell r="E116" t="str">
            <v>Speck Presidio2 Pro Case for iPhone 14 Plus - Black/White</v>
          </cell>
          <cell r="F116" t="str">
            <v>Cases iPhone</v>
          </cell>
          <cell r="G116" t="str">
            <v>iPhone 14</v>
          </cell>
          <cell r="H116" t="str">
            <v>iPhone 14 Plus Cases</v>
          </cell>
          <cell r="I116">
            <v>465</v>
          </cell>
          <cell r="J116">
            <v>0.4</v>
          </cell>
          <cell r="K116">
            <v>899</v>
          </cell>
        </row>
        <row r="117">
          <cell r="B117">
            <v>840168524846</v>
          </cell>
          <cell r="C117" t="str">
            <v>150143-3068</v>
          </cell>
          <cell r="D117" t="str">
            <v>840168524846</v>
          </cell>
          <cell r="E117" t="str">
            <v>Speck Presidio2 Pro Case for iPhone 14 Pro - Charcoal/Cool Bronze</v>
          </cell>
          <cell r="F117" t="str">
            <v>Cases iPhone</v>
          </cell>
          <cell r="G117" t="str">
            <v>iPhone 14</v>
          </cell>
          <cell r="H117" t="str">
            <v>iPhone 14 Pro</v>
          </cell>
          <cell r="I117">
            <v>348.75</v>
          </cell>
          <cell r="J117">
            <v>0.55000000000000004</v>
          </cell>
          <cell r="K117">
            <v>899</v>
          </cell>
        </row>
        <row r="118">
          <cell r="B118">
            <v>840168525034</v>
          </cell>
          <cell r="C118" t="str">
            <v>150147-5085</v>
          </cell>
          <cell r="D118" t="str">
            <v>840168525034</v>
          </cell>
          <cell r="E118" t="str">
            <v>Speck Presidio Perfect Clear Case for iPhone 14 Pro - Clear</v>
          </cell>
          <cell r="F118" t="str">
            <v>Cases iPhone</v>
          </cell>
          <cell r="G118" t="str">
            <v>iPhone 14</v>
          </cell>
          <cell r="H118" t="str">
            <v>iPhone 14 Pro</v>
          </cell>
          <cell r="I118">
            <v>348.75</v>
          </cell>
          <cell r="J118">
            <v>0.55000000000000004</v>
          </cell>
          <cell r="K118">
            <v>899</v>
          </cell>
        </row>
        <row r="119">
          <cell r="B119">
            <v>840168524792</v>
          </cell>
          <cell r="C119" t="str">
            <v>150143-D143</v>
          </cell>
          <cell r="D119" t="str">
            <v>840168524792</v>
          </cell>
          <cell r="E119" t="str">
            <v>Speck Presidio2 Pro Case for iPhone 14 Pro - Black/White</v>
          </cell>
          <cell r="F119" t="str">
            <v>Cases iPhone</v>
          </cell>
          <cell r="G119" t="str">
            <v>iPhone 14</v>
          </cell>
          <cell r="H119" t="str">
            <v xml:space="preserve">iPhone 14 Pro </v>
          </cell>
          <cell r="I119">
            <v>348.75</v>
          </cell>
          <cell r="J119">
            <v>0.55000000000000004</v>
          </cell>
          <cell r="K119">
            <v>899</v>
          </cell>
        </row>
        <row r="120">
          <cell r="B120">
            <v>840168525249</v>
          </cell>
          <cell r="C120" t="str">
            <v>150154-5905</v>
          </cell>
          <cell r="D120" t="str">
            <v>840168525249</v>
          </cell>
          <cell r="E120" t="str">
            <v>Speck Presidio Perfect Clear Impact Geometry Case with MagSafe for iPhone 14 Pro -</v>
          </cell>
          <cell r="F120" t="str">
            <v>Cases iPhone</v>
          </cell>
          <cell r="G120" t="str">
            <v>iPhone 14</v>
          </cell>
          <cell r="H120" t="str">
            <v xml:space="preserve">iPhone 14 Pro </v>
          </cell>
          <cell r="I120">
            <v>426.34</v>
          </cell>
          <cell r="J120">
            <v>0.5049505505505506</v>
          </cell>
          <cell r="K120">
            <v>999</v>
          </cell>
        </row>
        <row r="121">
          <cell r="B121">
            <v>840168525256</v>
          </cell>
          <cell r="C121" t="str">
            <v>150154-9794</v>
          </cell>
          <cell r="D121" t="str">
            <v>840168525256</v>
          </cell>
          <cell r="E121" t="str">
            <v>Speck Presidio Perfect Clear Impact Geometry Case with MagSafe for iPhone 14 Pro -</v>
          </cell>
          <cell r="F121" t="str">
            <v>Cases iPhone</v>
          </cell>
          <cell r="G121" t="str">
            <v>iPhone 14</v>
          </cell>
          <cell r="H121" t="str">
            <v xml:space="preserve">iPhone 14 Pro </v>
          </cell>
          <cell r="I121">
            <v>426.34</v>
          </cell>
          <cell r="J121">
            <v>0.5049505505505506</v>
          </cell>
          <cell r="K121">
            <v>999</v>
          </cell>
        </row>
        <row r="122">
          <cell r="B122">
            <v>840168525263</v>
          </cell>
          <cell r="C122" t="str">
            <v>150154-9991</v>
          </cell>
          <cell r="D122" t="str">
            <v>840168525263</v>
          </cell>
          <cell r="E122" t="str">
            <v>Speck Presidio Perfect Clear Impact Geometry Case with MagSafe for iPhone 14 Pro -</v>
          </cell>
          <cell r="F122" t="str">
            <v>Cases iPhone</v>
          </cell>
          <cell r="G122" t="str">
            <v>iPhone 14</v>
          </cell>
          <cell r="H122" t="str">
            <v xml:space="preserve">iPhone 14 Pro </v>
          </cell>
          <cell r="I122">
            <v>426.34</v>
          </cell>
          <cell r="J122">
            <v>0.5049505505505506</v>
          </cell>
          <cell r="K122">
            <v>999</v>
          </cell>
        </row>
        <row r="123">
          <cell r="B123">
            <v>840168525331</v>
          </cell>
          <cell r="C123" t="str">
            <v>150156-9984</v>
          </cell>
          <cell r="D123" t="str">
            <v>840168525331</v>
          </cell>
          <cell r="E123" t="str">
            <v>Speck Presidio Perfect Mist Case with MagSafe for iPhone 14 Pro - Obsidian/Obsidia</v>
          </cell>
          <cell r="F123" t="str">
            <v>Cases iPhone</v>
          </cell>
          <cell r="G123" t="str">
            <v>iPhone 14</v>
          </cell>
          <cell r="H123" t="str">
            <v xml:space="preserve">iPhone 14 Pro </v>
          </cell>
          <cell r="I123">
            <v>426.34</v>
          </cell>
          <cell r="J123">
            <v>0.5049505505505506</v>
          </cell>
          <cell r="K123">
            <v>999</v>
          </cell>
        </row>
        <row r="124">
          <cell r="B124">
            <v>840168525348</v>
          </cell>
          <cell r="C124" t="str">
            <v>150156-9985</v>
          </cell>
          <cell r="D124" t="str">
            <v>840168525348</v>
          </cell>
          <cell r="E124" t="str">
            <v>Speck Presidio Perfect Mist Case with MagSafe for iPhone 14 Pro - Coastal Blue</v>
          </cell>
          <cell r="F124" t="str">
            <v>Cases iPhone</v>
          </cell>
          <cell r="G124" t="str">
            <v>iPhone 14</v>
          </cell>
          <cell r="H124" t="str">
            <v xml:space="preserve">iPhone 14 Pro </v>
          </cell>
          <cell r="I124">
            <v>426.34</v>
          </cell>
          <cell r="J124">
            <v>0.5049505505505506</v>
          </cell>
          <cell r="K124">
            <v>999</v>
          </cell>
        </row>
        <row r="125">
          <cell r="B125">
            <v>840168522774</v>
          </cell>
          <cell r="C125" t="str">
            <v>150085-D143</v>
          </cell>
          <cell r="D125" t="str">
            <v>840168522774</v>
          </cell>
          <cell r="E125" t="str">
            <v>Speck Presidio2 Pro Case for iPhone 14 Pro Max - Black/White</v>
          </cell>
          <cell r="F125" t="str">
            <v>Cases iPhone</v>
          </cell>
          <cell r="G125" t="str">
            <v>iPhone 14</v>
          </cell>
          <cell r="H125" t="str">
            <v>iPhone 14 Pro Max</v>
          </cell>
          <cell r="I125">
            <v>348.75</v>
          </cell>
          <cell r="J125">
            <v>0.55000000000000004</v>
          </cell>
          <cell r="K125">
            <v>899</v>
          </cell>
        </row>
        <row r="126">
          <cell r="B126">
            <v>840168522828</v>
          </cell>
          <cell r="C126" t="str">
            <v>150085-3068</v>
          </cell>
          <cell r="D126" t="str">
            <v>840168522828</v>
          </cell>
          <cell r="E126" t="str">
            <v>Speck Presidio2 Pro Case for iPhone 14 Pro Max - Charcoal/Cool Bronze</v>
          </cell>
          <cell r="F126" t="str">
            <v>Cases iPhone</v>
          </cell>
          <cell r="G126" t="str">
            <v>iPhone 14</v>
          </cell>
          <cell r="H126" t="str">
            <v>iPhone 14 Pro Max</v>
          </cell>
          <cell r="I126">
            <v>348.75</v>
          </cell>
          <cell r="J126">
            <v>0.55000000000000004</v>
          </cell>
          <cell r="K126">
            <v>899</v>
          </cell>
        </row>
        <row r="127">
          <cell r="B127">
            <v>840168523016</v>
          </cell>
          <cell r="C127" t="str">
            <v>150089-5085</v>
          </cell>
          <cell r="D127" t="str">
            <v>840168523016</v>
          </cell>
          <cell r="E127" t="str">
            <v>Speck Presidio Perfect Clear Case for iPhone 14 Pro Max - Clear</v>
          </cell>
          <cell r="F127" t="str">
            <v>Cases iPhone</v>
          </cell>
          <cell r="G127" t="str">
            <v>iPhone 14</v>
          </cell>
          <cell r="H127" t="str">
            <v>iPhone 14 Pro Max</v>
          </cell>
          <cell r="I127">
            <v>348.75</v>
          </cell>
          <cell r="J127">
            <v>0.55000000000000004</v>
          </cell>
          <cell r="K127">
            <v>899</v>
          </cell>
        </row>
        <row r="128">
          <cell r="B128">
            <v>840168523221</v>
          </cell>
          <cell r="C128" t="str">
            <v>150096-5905</v>
          </cell>
          <cell r="D128" t="str">
            <v>840168523221</v>
          </cell>
          <cell r="E128" t="str">
            <v>Speck Presidio Perfect Clear Impact Geometry Case with MagSafe for iPhone 14 Pro M</v>
          </cell>
          <cell r="F128" t="str">
            <v>Cases iPhone</v>
          </cell>
          <cell r="G128" t="str">
            <v>iPhone 14</v>
          </cell>
          <cell r="H128" t="str">
            <v>iPhone 14 Pro Max</v>
          </cell>
          <cell r="I128">
            <v>426.34</v>
          </cell>
          <cell r="J128">
            <v>0.5049505505505506</v>
          </cell>
          <cell r="K128">
            <v>999</v>
          </cell>
        </row>
        <row r="129">
          <cell r="B129">
            <v>840168523238</v>
          </cell>
          <cell r="C129" t="str">
            <v>150096-9794</v>
          </cell>
          <cell r="D129" t="str">
            <v>840168523238</v>
          </cell>
          <cell r="E129" t="str">
            <v>Speck Presidio Perfect Clear Impact Geometry Case with MagSafe for iPhone 14 Pro M</v>
          </cell>
          <cell r="F129" t="str">
            <v>Cases iPhone</v>
          </cell>
          <cell r="G129" t="str">
            <v>iPhone 14</v>
          </cell>
          <cell r="H129" t="str">
            <v>iPhone 14 Pro Max</v>
          </cell>
          <cell r="I129">
            <v>426.34</v>
          </cell>
          <cell r="J129">
            <v>0.5049505505505506</v>
          </cell>
          <cell r="K129">
            <v>999</v>
          </cell>
        </row>
        <row r="130">
          <cell r="B130">
            <v>840168523245</v>
          </cell>
          <cell r="C130" t="str">
            <v>150096-9991</v>
          </cell>
          <cell r="D130" t="str">
            <v>840168523245</v>
          </cell>
          <cell r="E130" t="str">
            <v>Speck Presidio Perfect Clear Impact Geometry Case with MagSafe for iPhone 14 Pro M</v>
          </cell>
          <cell r="F130" t="str">
            <v>Cases iPhone</v>
          </cell>
          <cell r="G130" t="str">
            <v>iPhone 14</v>
          </cell>
          <cell r="H130" t="str">
            <v>iPhone 14 Pro Max</v>
          </cell>
          <cell r="I130">
            <v>426.34</v>
          </cell>
          <cell r="J130">
            <v>0.5049505505505506</v>
          </cell>
          <cell r="K130">
            <v>999</v>
          </cell>
        </row>
        <row r="131">
          <cell r="B131">
            <v>840168523313</v>
          </cell>
          <cell r="C131" t="str">
            <v>150098-9984</v>
          </cell>
          <cell r="D131" t="str">
            <v>840168523313</v>
          </cell>
          <cell r="E131" t="str">
            <v>Speck Presidio Perfect Mist Case with MagSafe for iPhone 14 Pro Max - Obsidian/Obs</v>
          </cell>
          <cell r="F131" t="str">
            <v>Cases iPhone</v>
          </cell>
          <cell r="G131" t="str">
            <v>iPhone 14</v>
          </cell>
          <cell r="H131" t="str">
            <v>iPhone 14 Pro Max</v>
          </cell>
          <cell r="I131">
            <v>426.34</v>
          </cell>
          <cell r="J131">
            <v>0.5049505505505506</v>
          </cell>
          <cell r="K131">
            <v>999</v>
          </cell>
        </row>
        <row r="132">
          <cell r="B132">
            <v>840168523320</v>
          </cell>
          <cell r="C132" t="str">
            <v>150098-9985</v>
          </cell>
          <cell r="D132" t="str">
            <v>840168523320</v>
          </cell>
          <cell r="E132" t="str">
            <v>Speck Presidio Perfect Mist Case with MagSafe for iPhone 14 Pro Max - Coastal Blue</v>
          </cell>
          <cell r="F132" t="str">
            <v>Cases iPhone</v>
          </cell>
          <cell r="G132" t="str">
            <v>iPhone 14</v>
          </cell>
          <cell r="H132" t="str">
            <v>iPhone 14 Pro Max</v>
          </cell>
          <cell r="I132">
            <v>426.34</v>
          </cell>
          <cell r="J132">
            <v>0.5049505505505506</v>
          </cell>
          <cell r="K132">
            <v>999</v>
          </cell>
        </row>
        <row r="133">
          <cell r="B133">
            <v>840168533251</v>
          </cell>
          <cell r="C133" t="str">
            <v>150455-3205</v>
          </cell>
          <cell r="D133" t="str">
            <v>840168533251</v>
          </cell>
          <cell r="E133" t="str">
            <v>Speck Presidio®2 Grip Magsafe® Clicklock™ Black / Slate Grey iPhone 15 Plus</v>
          </cell>
          <cell r="F133" t="str">
            <v>Cases iPhone</v>
          </cell>
          <cell r="G133" t="str">
            <v>iPhone 15</v>
          </cell>
          <cell r="H133" t="str">
            <v>iPhone 15 Plus</v>
          </cell>
          <cell r="I133">
            <v>387.54</v>
          </cell>
          <cell r="J133">
            <v>0.55000360360360356</v>
          </cell>
          <cell r="K133">
            <v>999</v>
          </cell>
        </row>
        <row r="134">
          <cell r="B134">
            <v>840168533329</v>
          </cell>
          <cell r="C134" t="str">
            <v>150455-3212</v>
          </cell>
          <cell r="D134" t="str">
            <v>840168533329</v>
          </cell>
          <cell r="E134" t="str">
            <v>Speck Presidio®2 Grip Magsafe® Clicklock™ Charcoal Grey/ Cool Bronze iPhone 15 Plus</v>
          </cell>
          <cell r="F134" t="str">
            <v>Cases iPhone</v>
          </cell>
          <cell r="G134" t="str">
            <v>iPhone 15</v>
          </cell>
          <cell r="H134" t="str">
            <v>iPhone 15 Plus</v>
          </cell>
          <cell r="I134">
            <v>387.54</v>
          </cell>
          <cell r="J134">
            <v>0.55000360360360356</v>
          </cell>
          <cell r="K134">
            <v>999</v>
          </cell>
        </row>
        <row r="135">
          <cell r="B135">
            <v>840168533268</v>
          </cell>
          <cell r="C135" t="str">
            <v>150455-3206</v>
          </cell>
          <cell r="D135" t="str">
            <v>840168533268</v>
          </cell>
          <cell r="E135" t="str">
            <v>Speck Presidio®2 Grip Magsafe® Clicklock™ Costal Blue / Dust Grey iPhone 15 Plus</v>
          </cell>
          <cell r="F135" t="str">
            <v>Cases iPhone</v>
          </cell>
          <cell r="G135" t="str">
            <v>iPhone 15</v>
          </cell>
          <cell r="H135" t="str">
            <v>iPhone 15 Plus</v>
          </cell>
          <cell r="I135">
            <v>387.54</v>
          </cell>
          <cell r="J135">
            <v>0.55000360360360356</v>
          </cell>
          <cell r="K135">
            <v>999</v>
          </cell>
        </row>
        <row r="136">
          <cell r="B136">
            <v>840168533381</v>
          </cell>
          <cell r="C136" t="str">
            <v>150459-3199</v>
          </cell>
          <cell r="D136" t="str">
            <v>840168533381</v>
          </cell>
          <cell r="E136" t="str">
            <v>Speck Presidio® Perfect-Clear Grip Magsafe® Clicklock™ Clear/Clear/Chrome iPhone 15 Plus</v>
          </cell>
          <cell r="F136" t="str">
            <v>Cases iPhone</v>
          </cell>
          <cell r="G136" t="str">
            <v>iPhone 15</v>
          </cell>
          <cell r="H136" t="str">
            <v>iPhone 15 Plus</v>
          </cell>
          <cell r="I136">
            <v>387.54</v>
          </cell>
          <cell r="J136">
            <v>0.55000360360360356</v>
          </cell>
          <cell r="K136">
            <v>999</v>
          </cell>
        </row>
        <row r="137">
          <cell r="B137">
            <v>840168533121</v>
          </cell>
          <cell r="C137" t="str">
            <v>150451-3199</v>
          </cell>
          <cell r="D137" t="str">
            <v>840168533121</v>
          </cell>
          <cell r="E137" t="str">
            <v>Speck Presidio® Perfect-Clear Grip Magsafe® Clicklock™ Clear/Clear/Chrome iPhone 15 Pro</v>
          </cell>
          <cell r="F137" t="str">
            <v>Cases iPhone</v>
          </cell>
          <cell r="G137" t="str">
            <v>iPhone 15</v>
          </cell>
          <cell r="H137" t="str">
            <v>iPhone 15 Pro</v>
          </cell>
          <cell r="I137">
            <v>387.54</v>
          </cell>
          <cell r="J137">
            <v>0.55000360360360356</v>
          </cell>
          <cell r="K137">
            <v>999</v>
          </cell>
        </row>
        <row r="138">
          <cell r="B138">
            <v>840168532995</v>
          </cell>
          <cell r="C138" t="str">
            <v>150447-3205</v>
          </cell>
          <cell r="D138" t="str">
            <v>840168532995</v>
          </cell>
          <cell r="E138" t="str">
            <v>Speck Presidio®2 Grip Magsafe® Clicklock™ Black / Slate Grey iPhone 15 Pro</v>
          </cell>
          <cell r="F138" t="str">
            <v>Cases iPhone</v>
          </cell>
          <cell r="G138" t="str">
            <v>iPhone 15</v>
          </cell>
          <cell r="H138" t="str">
            <v>iPhone 15 Pro</v>
          </cell>
          <cell r="I138">
            <v>387.54</v>
          </cell>
          <cell r="J138">
            <v>0.55000360360360356</v>
          </cell>
          <cell r="K138">
            <v>999</v>
          </cell>
        </row>
        <row r="139">
          <cell r="B139">
            <v>840168533060</v>
          </cell>
          <cell r="C139" t="str">
            <v>150447-3212</v>
          </cell>
          <cell r="D139" t="str">
            <v>840168533060</v>
          </cell>
          <cell r="E139" t="str">
            <v>Speck Presidio®2 Grip Magsafe® Clicklock™ Charcoal Grey/ Cool Bronze iPhone 15 Pro</v>
          </cell>
          <cell r="F139" t="str">
            <v>Cases iPhone</v>
          </cell>
          <cell r="G139" t="str">
            <v>iPhone 15</v>
          </cell>
          <cell r="H139" t="str">
            <v>iPhone 15 Pro</v>
          </cell>
          <cell r="I139">
            <v>387.54</v>
          </cell>
          <cell r="J139">
            <v>0.55000360360360356</v>
          </cell>
          <cell r="K139">
            <v>999</v>
          </cell>
        </row>
        <row r="140">
          <cell r="B140">
            <v>840168533008</v>
          </cell>
          <cell r="C140" t="str">
            <v>150447-3206</v>
          </cell>
          <cell r="D140" t="str">
            <v>840168533008</v>
          </cell>
          <cell r="E140" t="str">
            <v>Speck Presidio®2 Grip Magsafe® Clicklock™ Costal Blue / Dust Grey iPhone 15 Pro</v>
          </cell>
          <cell r="F140" t="str">
            <v>Cases iPhone</v>
          </cell>
          <cell r="G140" t="str">
            <v>iPhone 15</v>
          </cell>
          <cell r="H140" t="str">
            <v>iPhone 15 Pro</v>
          </cell>
          <cell r="I140">
            <v>387.54</v>
          </cell>
          <cell r="J140">
            <v>0.55000360360360356</v>
          </cell>
          <cell r="K140">
            <v>999</v>
          </cell>
        </row>
        <row r="141">
          <cell r="B141">
            <v>840168533589</v>
          </cell>
          <cell r="C141" t="str">
            <v>150463-3212</v>
          </cell>
          <cell r="D141" t="str">
            <v>840168533589</v>
          </cell>
          <cell r="E141" t="str">
            <v>Speck Presidio®2 Grip Magsafe® Clicklock™ Charcoal Grey/ Cool Bronze iPhone 15 Pro Max</v>
          </cell>
          <cell r="F141" t="str">
            <v>Cases iPhone</v>
          </cell>
          <cell r="G141" t="str">
            <v>iPhone 15</v>
          </cell>
          <cell r="H141" t="str">
            <v>iPhone 15 Pro Max</v>
          </cell>
          <cell r="I141">
            <v>387.54</v>
          </cell>
          <cell r="J141">
            <v>0.55000360360360356</v>
          </cell>
          <cell r="K141">
            <v>999</v>
          </cell>
        </row>
        <row r="142">
          <cell r="B142">
            <v>840168533510</v>
          </cell>
          <cell r="C142" t="str">
            <v>150463-3205</v>
          </cell>
          <cell r="D142" t="str">
            <v>840168533510</v>
          </cell>
          <cell r="E142" t="str">
            <v>Speck Presidio®2 Grip Magsafe® Clicklock™ Black / Slate Grey iPhone 15 Pro Max</v>
          </cell>
          <cell r="F142" t="str">
            <v>Cases iPhone</v>
          </cell>
          <cell r="G142" t="str">
            <v>iPhone 15</v>
          </cell>
          <cell r="H142" t="str">
            <v>iPhone 15 Pro Max</v>
          </cell>
          <cell r="I142">
            <v>387.54</v>
          </cell>
          <cell r="J142">
            <v>0.55000360360360356</v>
          </cell>
          <cell r="K142">
            <v>999</v>
          </cell>
        </row>
        <row r="143">
          <cell r="B143">
            <v>840168533527</v>
          </cell>
          <cell r="C143" t="str">
            <v>150463-3206</v>
          </cell>
          <cell r="D143" t="str">
            <v>840168533527</v>
          </cell>
          <cell r="E143" t="str">
            <v>Speck Presidio®2 Grip Magsafe® Clicklock™ Costal Blue / Dust Grey iPhone 15 Pro Max</v>
          </cell>
          <cell r="F143" t="str">
            <v>Cases iPhone</v>
          </cell>
          <cell r="G143" t="str">
            <v>iPhone 15</v>
          </cell>
          <cell r="H143" t="str">
            <v>iPhone 15 Pro Max</v>
          </cell>
          <cell r="I143">
            <v>387.54</v>
          </cell>
          <cell r="J143">
            <v>0.55000360360360356</v>
          </cell>
          <cell r="K143">
            <v>999</v>
          </cell>
        </row>
        <row r="144">
          <cell r="B144">
            <v>840168533626</v>
          </cell>
          <cell r="C144" t="str">
            <v>150465-3199</v>
          </cell>
          <cell r="D144" t="str">
            <v>840168533626</v>
          </cell>
          <cell r="E144" t="str">
            <v>Speck Presidio® Perfect-Clear Magsafe® Clicklock™ Clear/Clear/ Chrome iPhone 15 Pro Max</v>
          </cell>
          <cell r="F144" t="str">
            <v>Cases iPhone</v>
          </cell>
          <cell r="G144" t="str">
            <v>iPhone 15</v>
          </cell>
          <cell r="H144" t="str">
            <v>iPhone 15 Pro Max</v>
          </cell>
          <cell r="I144">
            <v>387.54</v>
          </cell>
          <cell r="J144">
            <v>0.55000360360360356</v>
          </cell>
          <cell r="K144">
            <v>999</v>
          </cell>
        </row>
        <row r="145">
          <cell r="B145">
            <v>840168532865</v>
          </cell>
          <cell r="C145" t="str">
            <v>150443-3199</v>
          </cell>
          <cell r="D145" t="str">
            <v>840168532865</v>
          </cell>
          <cell r="E145" t="str">
            <v>Speck Presidio® Perfect-Clear Grip Magsafe® Clicklock™ Clear/Clear/Chrome iPhone 15</v>
          </cell>
          <cell r="F145" t="str">
            <v>Cases iPhone</v>
          </cell>
          <cell r="G145" t="str">
            <v>iPhone 15</v>
          </cell>
          <cell r="H145" t="str">
            <v>iPhone 16e / 15 / 14 / 13</v>
          </cell>
          <cell r="I145">
            <v>387.54</v>
          </cell>
          <cell r="J145">
            <v>0.55000360360360356</v>
          </cell>
          <cell r="K145">
            <v>999</v>
          </cell>
        </row>
        <row r="146">
          <cell r="B146">
            <v>840168532735</v>
          </cell>
          <cell r="C146" t="str">
            <v>150439-3205</v>
          </cell>
          <cell r="D146" t="str">
            <v>840168532735</v>
          </cell>
          <cell r="E146" t="str">
            <v>Speck Presidio®2 Grip Magsafe® Clicklock™ Black / Slate Grey iPhone 15</v>
          </cell>
          <cell r="F146" t="str">
            <v>Cases iPhone</v>
          </cell>
          <cell r="G146" t="str">
            <v>iPhone 15</v>
          </cell>
          <cell r="H146" t="str">
            <v>iPhone 16e / 15 / 14 / 13</v>
          </cell>
          <cell r="I146">
            <v>387.54</v>
          </cell>
          <cell r="J146">
            <v>0.55000360360360356</v>
          </cell>
          <cell r="K146">
            <v>999</v>
          </cell>
        </row>
        <row r="147">
          <cell r="B147">
            <v>840168532742</v>
          </cell>
          <cell r="C147" t="str">
            <v>150439-3206</v>
          </cell>
          <cell r="D147" t="str">
            <v>840168532742</v>
          </cell>
          <cell r="E147" t="str">
            <v>Speck Presidio®2 Grip Magsafe® Clicklock™ Costal Blue / Dust Grey iPhone 15</v>
          </cell>
          <cell r="F147" t="str">
            <v>Cases iPhone</v>
          </cell>
          <cell r="G147" t="str">
            <v>iPhone 15</v>
          </cell>
          <cell r="H147" t="str">
            <v>iPhone 16e / 15 / 14 / 13</v>
          </cell>
          <cell r="I147">
            <v>387.54</v>
          </cell>
          <cell r="J147">
            <v>0.55000360360360356</v>
          </cell>
          <cell r="K147">
            <v>999</v>
          </cell>
        </row>
        <row r="148">
          <cell r="B148">
            <v>840168532803</v>
          </cell>
          <cell r="C148" t="str">
            <v>150439-3212</v>
          </cell>
          <cell r="D148" t="str">
            <v>840168532803</v>
          </cell>
          <cell r="E148" t="str">
            <v>Speck Presidio®2 Grip Magsafe® Clicklock™ Charcoal Grey/ Cool Bronze iPhone 15</v>
          </cell>
          <cell r="F148" t="str">
            <v>Cases iPhone</v>
          </cell>
          <cell r="G148" t="str">
            <v>iPhone 15</v>
          </cell>
          <cell r="H148" t="str">
            <v>iPhone 16e / 15 / 14 / 13</v>
          </cell>
          <cell r="I148">
            <v>387.54</v>
          </cell>
          <cell r="J148">
            <v>0.55000360360360356</v>
          </cell>
          <cell r="K148">
            <v>999</v>
          </cell>
        </row>
        <row r="149">
          <cell r="B149">
            <v>840168532803</v>
          </cell>
          <cell r="C149" t="str">
            <v>150439-3212</v>
          </cell>
          <cell r="D149" t="str">
            <v>840168532803</v>
          </cell>
          <cell r="E149" t="str">
            <v>Speck Presidio®2 Grip Magsafe® Clicklock™ Charcoal Grey/ Cool Bronze iPhone 15</v>
          </cell>
          <cell r="F149" t="str">
            <v>Cases iPhone</v>
          </cell>
          <cell r="G149" t="str">
            <v>iPhone 15</v>
          </cell>
          <cell r="H149" t="str">
            <v>iPhone 16e / 15 / 14 / 13</v>
          </cell>
          <cell r="I149">
            <v>387.54</v>
          </cell>
          <cell r="J149">
            <v>0.55000360360360356</v>
          </cell>
          <cell r="K149">
            <v>999</v>
          </cell>
        </row>
        <row r="150">
          <cell r="B150">
            <v>840168540655</v>
          </cell>
          <cell r="C150" t="str">
            <v>150697-5085</v>
          </cell>
          <cell r="D150" t="str">
            <v>840168540655</v>
          </cell>
          <cell r="E150" t="str">
            <v>Speck iPhone 16 Gemshell Grip +Ms Clear/Clear</v>
          </cell>
          <cell r="F150" t="str">
            <v>Cases iPhone</v>
          </cell>
          <cell r="G150" t="str">
            <v>iPhone 16</v>
          </cell>
          <cell r="H150" t="str">
            <v>iPhone 16</v>
          </cell>
          <cell r="I150">
            <v>309.95999999999998</v>
          </cell>
          <cell r="J150">
            <v>0.54999549436796002</v>
          </cell>
          <cell r="K150">
            <v>799</v>
          </cell>
        </row>
        <row r="151">
          <cell r="B151">
            <v>840168544493</v>
          </cell>
          <cell r="C151" t="str">
            <v>150695-3205</v>
          </cell>
          <cell r="D151" t="str">
            <v>840168544493</v>
          </cell>
          <cell r="E151" t="str">
            <v>Speck iPhone 16 CandyShell Grip + MS Black Slate</v>
          </cell>
          <cell r="F151" t="str">
            <v>Cases iPhone</v>
          </cell>
          <cell r="G151" t="str">
            <v>iPhone 16</v>
          </cell>
          <cell r="H151" t="str">
            <v>iPhone 16</v>
          </cell>
          <cell r="I151">
            <v>348.75</v>
          </cell>
          <cell r="J151">
            <v>0.55000000000000004</v>
          </cell>
          <cell r="K151">
            <v>899</v>
          </cell>
        </row>
        <row r="152">
          <cell r="B152">
            <v>840168540396</v>
          </cell>
          <cell r="C152" t="str">
            <v>150689-3249</v>
          </cell>
          <cell r="D152" t="str">
            <v>840168540396</v>
          </cell>
          <cell r="E152" t="str">
            <v>Speck iPhone 16 Presidio2 Grip +Cl True Pink/Shocking Pink/White</v>
          </cell>
          <cell r="F152" t="str">
            <v>Cases iPhone</v>
          </cell>
          <cell r="G152" t="str">
            <v>iPhone 16</v>
          </cell>
          <cell r="H152" t="str">
            <v>iPhone 16</v>
          </cell>
          <cell r="I152">
            <v>387.54</v>
          </cell>
          <cell r="J152">
            <v>0.55000360360360356</v>
          </cell>
          <cell r="K152">
            <v>999</v>
          </cell>
        </row>
        <row r="153">
          <cell r="B153">
            <v>840168540365</v>
          </cell>
          <cell r="C153" t="str">
            <v>150689-3206</v>
          </cell>
          <cell r="D153" t="str">
            <v>840168540365</v>
          </cell>
          <cell r="E153" t="str">
            <v>Speck iPhone 16 Presidio2 Grip +Cl Coastal Blue/Dustgrey/White</v>
          </cell>
          <cell r="F153" t="str">
            <v>Cases iPhone</v>
          </cell>
          <cell r="G153" t="str">
            <v>iPhone 16</v>
          </cell>
          <cell r="H153" t="str">
            <v>iPhone 16</v>
          </cell>
          <cell r="I153">
            <v>387.54</v>
          </cell>
          <cell r="J153">
            <v>0.55000360360360356</v>
          </cell>
          <cell r="K153">
            <v>999</v>
          </cell>
        </row>
        <row r="154">
          <cell r="B154">
            <v>840168541478</v>
          </cell>
          <cell r="C154" t="str">
            <v>150721-5085</v>
          </cell>
          <cell r="D154" t="str">
            <v>840168541478</v>
          </cell>
          <cell r="E154" t="str">
            <v>Speck iPhone 16 Plus Gemshell Grip +Ms Clear/Clear</v>
          </cell>
          <cell r="F154" t="str">
            <v>Cases iPhone</v>
          </cell>
          <cell r="G154" t="str">
            <v>iPhone 16</v>
          </cell>
          <cell r="H154" t="str">
            <v>iPhone 16 Plus</v>
          </cell>
          <cell r="I154">
            <v>309.95999999999998</v>
          </cell>
          <cell r="J154">
            <v>0.54999549436796002</v>
          </cell>
          <cell r="K154">
            <v>799</v>
          </cell>
        </row>
        <row r="155">
          <cell r="B155">
            <v>840168541171</v>
          </cell>
          <cell r="C155" t="str">
            <v>150713-3205</v>
          </cell>
          <cell r="D155" t="str">
            <v>840168541171</v>
          </cell>
          <cell r="E155" t="str">
            <v>Speck iPhone 16 Plus Presidio2 Grip +Cl Black / Slate Grey / White</v>
          </cell>
          <cell r="F155" t="str">
            <v>Cases iPhone</v>
          </cell>
          <cell r="G155" t="str">
            <v>iPhone 16</v>
          </cell>
          <cell r="H155" t="str">
            <v>iPhone 16 Plus</v>
          </cell>
          <cell r="I155">
            <v>387.54</v>
          </cell>
          <cell r="J155">
            <v>0.55000360360360356</v>
          </cell>
          <cell r="K155">
            <v>999</v>
          </cell>
        </row>
        <row r="156">
          <cell r="B156">
            <v>840168540778</v>
          </cell>
          <cell r="C156" t="str">
            <v>150701-3206</v>
          </cell>
          <cell r="D156" t="str">
            <v>840168540778</v>
          </cell>
          <cell r="E156" t="str">
            <v>Speck iPhone 16 Pro Presidio2 Grip +Cl Coastal Blue/Dustgrey/White</v>
          </cell>
          <cell r="F156" t="str">
            <v>Cases iPhone</v>
          </cell>
          <cell r="G156" t="str">
            <v>iPhone 16</v>
          </cell>
          <cell r="H156" t="str">
            <v>iPhone 16 Pro</v>
          </cell>
          <cell r="I156">
            <v>387.54</v>
          </cell>
          <cell r="J156">
            <v>0.55000360360360356</v>
          </cell>
          <cell r="K156">
            <v>999</v>
          </cell>
        </row>
        <row r="157">
          <cell r="B157">
            <v>840168540846</v>
          </cell>
          <cell r="C157" t="str">
            <v>150703-3199</v>
          </cell>
          <cell r="D157" t="str">
            <v>840168540846</v>
          </cell>
          <cell r="E157" t="str">
            <v>Speck iPhone 16 Pro Presidio Perfect Clear +Cl Clear/Chrome Fini</v>
          </cell>
          <cell r="F157" t="str">
            <v>Cases iPhone</v>
          </cell>
          <cell r="G157" t="str">
            <v>iPhone 16</v>
          </cell>
          <cell r="H157" t="str">
            <v>iPhone 16 Pro / iPhone 17</v>
          </cell>
          <cell r="I157">
            <v>387.54</v>
          </cell>
          <cell r="J157">
            <v>0.55000360360360356</v>
          </cell>
          <cell r="K157">
            <v>999</v>
          </cell>
        </row>
        <row r="158">
          <cell r="B158">
            <v>840168540761</v>
          </cell>
          <cell r="C158" t="str">
            <v>150701-3205</v>
          </cell>
          <cell r="D158" t="str">
            <v>840168540761</v>
          </cell>
          <cell r="E158" t="str">
            <v>Speck iPhone 16 Pro Presidio2 Grip +Cl Black / Slate Grey /White</v>
          </cell>
          <cell r="F158" t="str">
            <v>Cases iPhone</v>
          </cell>
          <cell r="G158" t="str">
            <v>iPhone 16</v>
          </cell>
          <cell r="H158" t="str">
            <v>iPhone 16 Pro / iPhone 17</v>
          </cell>
          <cell r="I158">
            <v>387.54</v>
          </cell>
          <cell r="J158">
            <v>0.55000360360360356</v>
          </cell>
          <cell r="K158">
            <v>999</v>
          </cell>
        </row>
        <row r="159">
          <cell r="B159">
            <v>840168540808</v>
          </cell>
          <cell r="C159" t="str">
            <v>150701-3249</v>
          </cell>
          <cell r="D159" t="str">
            <v>840168540808</v>
          </cell>
          <cell r="E159" t="str">
            <v>Speck iPhone 16 Pro Presidio2 Grip +Cl True Pink/Shocking Pink/White</v>
          </cell>
          <cell r="F159" t="str">
            <v>Cases iPhone</v>
          </cell>
          <cell r="G159" t="str">
            <v>iPhone 16</v>
          </cell>
          <cell r="H159" t="str">
            <v>iPhone 16 Pro / iPhone 17</v>
          </cell>
          <cell r="I159">
            <v>387.54</v>
          </cell>
          <cell r="J159">
            <v>0.55000360360360356</v>
          </cell>
          <cell r="K159">
            <v>999</v>
          </cell>
        </row>
        <row r="160">
          <cell r="B160">
            <v>840168541659</v>
          </cell>
          <cell r="C160" t="str">
            <v>150727-3199</v>
          </cell>
          <cell r="D160" t="str">
            <v>840168544561</v>
          </cell>
          <cell r="E160" t="str">
            <v>Speck iPhone 16 Pro Max Presidio Perfect Clear +Cl Clear/Clear/Chrome Finish/Serene Silver</v>
          </cell>
          <cell r="F160" t="str">
            <v>Cases iPhone</v>
          </cell>
          <cell r="G160" t="str">
            <v>iPhone 16</v>
          </cell>
          <cell r="H160" t="str">
            <v>iPhone 16 Pro Max</v>
          </cell>
          <cell r="I160">
            <v>387.54</v>
          </cell>
          <cell r="J160">
            <v>0.55000360360360356</v>
          </cell>
          <cell r="K160">
            <v>999</v>
          </cell>
        </row>
        <row r="161">
          <cell r="B161">
            <v>840168544561</v>
          </cell>
          <cell r="C161" t="str">
            <v>150727-3199</v>
          </cell>
          <cell r="D161" t="str">
            <v>840168544561</v>
          </cell>
          <cell r="E161" t="str">
            <v>Speck iPhone 16 Pro Max Presidio Perfect Clear +Cl Clear/Clear/Chrome Finish/Serene Silver</v>
          </cell>
          <cell r="F161" t="str">
            <v>Cases iPhone</v>
          </cell>
          <cell r="G161" t="str">
            <v>iPhone 16</v>
          </cell>
          <cell r="H161" t="str">
            <v>iPhone 16 Pro Max</v>
          </cell>
          <cell r="I161">
            <v>387.54</v>
          </cell>
          <cell r="J161">
            <v>0.55000360360360356</v>
          </cell>
          <cell r="K161">
            <v>999</v>
          </cell>
        </row>
        <row r="162">
          <cell r="B162">
            <v>840168541621</v>
          </cell>
          <cell r="C162" t="str">
            <v>150725-3249</v>
          </cell>
          <cell r="D162" t="str">
            <v>840168541621</v>
          </cell>
          <cell r="E162" t="str">
            <v>Speck iPhone 16 Pro Max Presidio2 Grip +Cl True Pink/Shocking Pink/White</v>
          </cell>
          <cell r="F162" t="str">
            <v>Cases iPhone</v>
          </cell>
          <cell r="G162" t="str">
            <v>iPhone 16</v>
          </cell>
          <cell r="H162" t="str">
            <v>iPhone 16 Pro Max</v>
          </cell>
          <cell r="I162">
            <v>387.54</v>
          </cell>
          <cell r="J162">
            <v>0.55000360360360356</v>
          </cell>
          <cell r="K162">
            <v>999</v>
          </cell>
        </row>
        <row r="163">
          <cell r="B163">
            <v>840168541584</v>
          </cell>
          <cell r="C163" t="str">
            <v>150725-3205</v>
          </cell>
          <cell r="D163" t="str">
            <v>840168541584</v>
          </cell>
          <cell r="E163" t="str">
            <v>Speck iPhone 16 Pro Max Presidio2 Grip +Cl Black / Slate Grey</v>
          </cell>
          <cell r="F163" t="str">
            <v>Cases iPhone</v>
          </cell>
          <cell r="G163" t="str">
            <v>iPhone 16</v>
          </cell>
          <cell r="H163" t="str">
            <v>iPhone 16 Pro Max</v>
          </cell>
          <cell r="I163">
            <v>387.54</v>
          </cell>
          <cell r="J163">
            <v>0.55000360360360356</v>
          </cell>
          <cell r="K163">
            <v>999</v>
          </cell>
        </row>
        <row r="164">
          <cell r="B164">
            <v>840168541591</v>
          </cell>
          <cell r="C164" t="str">
            <v>150725-3206</v>
          </cell>
          <cell r="D164" t="str">
            <v>840168541591</v>
          </cell>
          <cell r="E164" t="str">
            <v>Speck iPhone 16 Pro Max Presidio2 Grip +Cl Coastal Blue/Dustgrey/White</v>
          </cell>
          <cell r="F164" t="str">
            <v>Cases iPhone</v>
          </cell>
          <cell r="G164" t="str">
            <v>iPhone 16</v>
          </cell>
          <cell r="H164" t="str">
            <v>iPhone 16 Pro Max</v>
          </cell>
          <cell r="I164">
            <v>387.54</v>
          </cell>
          <cell r="J164">
            <v>0.55000360360360356</v>
          </cell>
          <cell r="K164">
            <v>999</v>
          </cell>
        </row>
        <row r="165">
          <cell r="B165">
            <v>840168546800</v>
          </cell>
          <cell r="C165" t="str">
            <v>150994-5085</v>
          </cell>
          <cell r="D165" t="str">
            <v>840168546800</v>
          </cell>
          <cell r="E165" t="str">
            <v>Speck Gemshell Grip + MS iPhone 17 iPhone 17 Air Clear</v>
          </cell>
          <cell r="F165" t="str">
            <v>Cases iPhone</v>
          </cell>
          <cell r="G165" t="str">
            <v>iPhone 17</v>
          </cell>
          <cell r="H165" t="str">
            <v xml:space="preserve"> iPhone 17 Air</v>
          </cell>
          <cell r="I165">
            <v>309.95999999999998</v>
          </cell>
          <cell r="J165">
            <v>0.54999549436796002</v>
          </cell>
          <cell r="K165">
            <v>799</v>
          </cell>
        </row>
        <row r="166">
          <cell r="B166">
            <v>840168547135</v>
          </cell>
          <cell r="C166" t="str">
            <v>151008-3261</v>
          </cell>
          <cell r="D166" t="str">
            <v>840168547135</v>
          </cell>
          <cell r="E166" t="str">
            <v>Speck Presidio2 + MS iPhone 17 Deep Sea/Silver Metallic/Spell Blue</v>
          </cell>
          <cell r="F166" t="str">
            <v>Cases iPhone</v>
          </cell>
          <cell r="G166" t="str">
            <v>iPhone 17</v>
          </cell>
          <cell r="H166" t="str">
            <v>iPhone 17</v>
          </cell>
          <cell r="I166">
            <v>387.54</v>
          </cell>
          <cell r="J166">
            <v>0.55000360360360356</v>
          </cell>
          <cell r="K166">
            <v>999</v>
          </cell>
        </row>
        <row r="167">
          <cell r="B167">
            <v>840168546145</v>
          </cell>
          <cell r="C167" t="str">
            <v>150958-D143</v>
          </cell>
          <cell r="D167" t="str">
            <v>840168546145</v>
          </cell>
          <cell r="E167" t="str">
            <v>Speck Presidio2 Grip + MS iPhone 17 Black</v>
          </cell>
          <cell r="F167" t="str">
            <v>Cases iPhone</v>
          </cell>
          <cell r="G167" t="str">
            <v>iPhone 17</v>
          </cell>
          <cell r="H167" t="str">
            <v>iPhone 17</v>
          </cell>
          <cell r="I167">
            <v>387.54</v>
          </cell>
          <cell r="J167">
            <v>0.55000360360360356</v>
          </cell>
          <cell r="K167">
            <v>999</v>
          </cell>
        </row>
        <row r="168">
          <cell r="B168">
            <v>840168546138</v>
          </cell>
          <cell r="C168" t="str">
            <v>150957-D143</v>
          </cell>
          <cell r="D168" t="str">
            <v>840168546138</v>
          </cell>
          <cell r="E168" t="str">
            <v>Speck Presidio2 + MS iPhone 17 Black/Slate Grey/White</v>
          </cell>
          <cell r="F168" t="str">
            <v>Cases iPhone</v>
          </cell>
          <cell r="G168" t="str">
            <v>iPhone 17</v>
          </cell>
          <cell r="H168" t="str">
            <v>iPhone 17</v>
          </cell>
          <cell r="I168">
            <v>387.54</v>
          </cell>
          <cell r="J168">
            <v>0.55000360360360356</v>
          </cell>
          <cell r="K168">
            <v>999</v>
          </cell>
        </row>
        <row r="169">
          <cell r="B169">
            <v>840168546732</v>
          </cell>
          <cell r="C169" t="str">
            <v>150992-5085</v>
          </cell>
          <cell r="D169" t="str">
            <v>840168546732</v>
          </cell>
          <cell r="E169" t="str">
            <v>Speck Gemshell Grip + MS iPhone 17 Clear</v>
          </cell>
          <cell r="F169" t="str">
            <v>Cases iPhone</v>
          </cell>
          <cell r="G169" t="str">
            <v>iPhone 17</v>
          </cell>
          <cell r="H169" t="str">
            <v>iPhone 17</v>
          </cell>
          <cell r="I169">
            <v>309.95999999999998</v>
          </cell>
          <cell r="J169">
            <v>0.54999549436796002</v>
          </cell>
          <cell r="K169">
            <v>799</v>
          </cell>
        </row>
        <row r="170">
          <cell r="B170">
            <v>840168546107</v>
          </cell>
          <cell r="C170" t="str">
            <v>150954-3240</v>
          </cell>
          <cell r="D170" t="str">
            <v>840168546107</v>
          </cell>
          <cell r="E170" t="str">
            <v>Speck Presidio Perfect-Clear + MS iPhone 17 Clear</v>
          </cell>
          <cell r="F170" t="str">
            <v>Cases iPhone</v>
          </cell>
          <cell r="G170" t="str">
            <v>iPhone 17</v>
          </cell>
          <cell r="H170" t="str">
            <v>iPhone 17</v>
          </cell>
          <cell r="I170">
            <v>387.54</v>
          </cell>
          <cell r="J170">
            <v>0.55000360360360356</v>
          </cell>
          <cell r="K170">
            <v>999</v>
          </cell>
        </row>
        <row r="171">
          <cell r="B171">
            <v>840168546282</v>
          </cell>
          <cell r="C171" t="str">
            <v>150967-D143</v>
          </cell>
          <cell r="D171" t="str">
            <v>840168546282</v>
          </cell>
          <cell r="E171" t="str">
            <v>Speck Presidio2 Grip + MS iPhone 17 iPhone 17 Air Black</v>
          </cell>
          <cell r="F171" t="str">
            <v>Cases iPhone</v>
          </cell>
          <cell r="G171" t="str">
            <v>iPhone 17</v>
          </cell>
          <cell r="H171" t="str">
            <v>iPhone 17 Air</v>
          </cell>
          <cell r="I171">
            <v>387.54</v>
          </cell>
          <cell r="J171">
            <v>0.55000360360360356</v>
          </cell>
          <cell r="K171">
            <v>999</v>
          </cell>
        </row>
        <row r="172">
          <cell r="B172">
            <v>840168546381</v>
          </cell>
          <cell r="C172" t="str">
            <v>150972-3240</v>
          </cell>
          <cell r="D172" t="str">
            <v>840168546381</v>
          </cell>
          <cell r="E172" t="str">
            <v>Speck Presidio Perfect-Clear  iPhone 17 Pro Clear</v>
          </cell>
          <cell r="F172" t="str">
            <v>Cases iPhone</v>
          </cell>
          <cell r="G172" t="str">
            <v>iPhone 17</v>
          </cell>
          <cell r="H172" t="str">
            <v>iPhone 17 Pro</v>
          </cell>
          <cell r="I172">
            <v>387.54</v>
          </cell>
          <cell r="J172">
            <v>0.55000360360360356</v>
          </cell>
          <cell r="K172">
            <v>999</v>
          </cell>
        </row>
        <row r="173">
          <cell r="B173">
            <v>840168546428</v>
          </cell>
          <cell r="C173" t="str">
            <v>150976-D143</v>
          </cell>
          <cell r="D173" t="str">
            <v>840168546428</v>
          </cell>
          <cell r="E173" t="str">
            <v>Speck Presidio2 Grip + MS iPhone 17 Pro Black</v>
          </cell>
          <cell r="F173" t="str">
            <v>Cases iPhone</v>
          </cell>
          <cell r="G173" t="str">
            <v>iPhone 17</v>
          </cell>
          <cell r="H173" t="str">
            <v>iPhone 17 Pro</v>
          </cell>
          <cell r="I173">
            <v>387.54</v>
          </cell>
          <cell r="J173">
            <v>0.55000360360360356</v>
          </cell>
          <cell r="K173">
            <v>999</v>
          </cell>
        </row>
        <row r="174">
          <cell r="B174">
            <v>840168546411</v>
          </cell>
          <cell r="C174" t="str">
            <v>150975-D143</v>
          </cell>
          <cell r="D174" t="str">
            <v>840168546411</v>
          </cell>
          <cell r="E174" t="str">
            <v>Speck Presidio2  + MS iPhone 17 Pro Black/Slate Grey/White</v>
          </cell>
          <cell r="F174" t="str">
            <v>Cases iPhone</v>
          </cell>
          <cell r="G174" t="str">
            <v>iPhone 17</v>
          </cell>
          <cell r="H174" t="str">
            <v>iPhone 17 Pro</v>
          </cell>
          <cell r="I174">
            <v>387.54</v>
          </cell>
          <cell r="J174">
            <v>0.55000360360360356</v>
          </cell>
          <cell r="K174">
            <v>999</v>
          </cell>
        </row>
        <row r="175">
          <cell r="B175">
            <v>840168547302</v>
          </cell>
          <cell r="C175" t="str">
            <v>151020-3261</v>
          </cell>
          <cell r="D175" t="str">
            <v>840168547302</v>
          </cell>
          <cell r="E175" t="str">
            <v>Speck Presidio2  + MS iPhone 17 Pro Deep Sea/Silver Metallic/Spell Blue</v>
          </cell>
          <cell r="F175" t="str">
            <v>Cases iPhone</v>
          </cell>
          <cell r="G175" t="str">
            <v>iPhone 17</v>
          </cell>
          <cell r="H175" t="str">
            <v>iPhone 17 Pro</v>
          </cell>
          <cell r="I175">
            <v>387.54</v>
          </cell>
          <cell r="J175">
            <v>0.55000360360360356</v>
          </cell>
          <cell r="K175">
            <v>999</v>
          </cell>
        </row>
        <row r="176">
          <cell r="B176">
            <v>840168546527</v>
          </cell>
          <cell r="C176" t="str">
            <v>150981-3240</v>
          </cell>
          <cell r="D176" t="str">
            <v>840168546527</v>
          </cell>
          <cell r="E176" t="str">
            <v>Speck Presidio Perfect-Clear  iPhone 17 Pro Max Clear</v>
          </cell>
          <cell r="F176" t="str">
            <v>Cases iPhone</v>
          </cell>
          <cell r="G176" t="str">
            <v>iPhone 17</v>
          </cell>
          <cell r="H176" t="str">
            <v>iPhone 17 Pro Max</v>
          </cell>
          <cell r="I176">
            <v>387.54</v>
          </cell>
          <cell r="J176">
            <v>0.55000360360360356</v>
          </cell>
          <cell r="K176">
            <v>999</v>
          </cell>
        </row>
        <row r="177">
          <cell r="B177">
            <v>840168546565</v>
          </cell>
          <cell r="C177" t="str">
            <v>150985-D143</v>
          </cell>
          <cell r="D177" t="str">
            <v>840168546565</v>
          </cell>
          <cell r="E177" t="str">
            <v>Speck Presidio2 Grip + MS iPhone 17 Pro Max Black</v>
          </cell>
          <cell r="F177" t="str">
            <v>Cases iPhone</v>
          </cell>
          <cell r="G177" t="str">
            <v>iPhone 17</v>
          </cell>
          <cell r="H177" t="str">
            <v>iPhone 17 Pro Max</v>
          </cell>
          <cell r="I177">
            <v>387.54</v>
          </cell>
          <cell r="J177">
            <v>0.55000360360360356</v>
          </cell>
          <cell r="K177">
            <v>999</v>
          </cell>
        </row>
        <row r="178">
          <cell r="B178">
            <v>840168546558</v>
          </cell>
          <cell r="C178" t="str">
            <v>150984-D143</v>
          </cell>
          <cell r="D178" t="str">
            <v>840168546558</v>
          </cell>
          <cell r="E178" t="str">
            <v>Speck Presidio2 + MS iPhone 17 Pro Max Black/Slate Grey/White</v>
          </cell>
          <cell r="F178" t="str">
            <v>Cases iPhone</v>
          </cell>
          <cell r="G178" t="str">
            <v>iPhone 17</v>
          </cell>
          <cell r="H178" t="str">
            <v>iPhone 17 Pro Max</v>
          </cell>
          <cell r="I178">
            <v>387.54</v>
          </cell>
          <cell r="J178">
            <v>0.55000360360360356</v>
          </cell>
          <cell r="K178">
            <v>999</v>
          </cell>
        </row>
        <row r="179">
          <cell r="B179">
            <v>840168547401</v>
          </cell>
          <cell r="C179" t="str">
            <v>151025-3261</v>
          </cell>
          <cell r="D179" t="str">
            <v>840168547401</v>
          </cell>
          <cell r="E179" t="str">
            <v>Speck Presidio2 + MS iPhone 17 Pro Max Deep Sea/Silver Metallic/Spell Blue</v>
          </cell>
          <cell r="F179" t="str">
            <v>Cases iPhone</v>
          </cell>
          <cell r="G179" t="str">
            <v>iPhone 17</v>
          </cell>
          <cell r="H179" t="str">
            <v>iPhone 17 Pro Max</v>
          </cell>
          <cell r="I179">
            <v>387.54</v>
          </cell>
          <cell r="J179">
            <v>0.55000360360360356</v>
          </cell>
          <cell r="K179">
            <v>999</v>
          </cell>
        </row>
        <row r="180">
          <cell r="B180">
            <v>848709070142</v>
          </cell>
          <cell r="C180" t="str">
            <v>124747-C222</v>
          </cell>
          <cell r="D180" t="str">
            <v>848709070142</v>
          </cell>
          <cell r="E180" t="str">
            <v>Speck Candyshell Lite Case for iPhone 6/6s/7/8/SE 2/SE 3 - Quartz Pink</v>
          </cell>
          <cell r="F180" t="str">
            <v>Cases iPhone</v>
          </cell>
          <cell r="G180" t="str">
            <v>iPhone 6</v>
          </cell>
          <cell r="H180" t="str">
            <v>iPhone 6/6S/7/8/SE 2/SE 3 Cases</v>
          </cell>
          <cell r="I180">
            <v>232.24</v>
          </cell>
          <cell r="J180">
            <v>0.40000356347438759</v>
          </cell>
          <cell r="K180">
            <v>449</v>
          </cell>
        </row>
        <row r="181">
          <cell r="B181">
            <v>848709087416</v>
          </cell>
          <cell r="C181" t="str">
            <v>136812-7356</v>
          </cell>
          <cell r="D181" t="str">
            <v>848709087416</v>
          </cell>
          <cell r="E181" t="str">
            <v>Speck (Apple Excsluive) Presidio Perfect Clear with Grips for iPhone 7/8/SE 2/SE 3 - Bella Pink</v>
          </cell>
          <cell r="F181" t="str">
            <v>Cases iPhone</v>
          </cell>
          <cell r="G181" t="str">
            <v>iPhone 7</v>
          </cell>
          <cell r="H181" t="str">
            <v>iPhone 7/8/SE 2/SE 3 Cases</v>
          </cell>
          <cell r="I181">
            <v>387.54</v>
          </cell>
          <cell r="J181">
            <v>0.49994838709677414</v>
          </cell>
          <cell r="K181">
            <v>899</v>
          </cell>
        </row>
        <row r="182">
          <cell r="B182">
            <v>848709082992</v>
          </cell>
          <cell r="C182" t="str">
            <v>136212-5085</v>
          </cell>
          <cell r="D182" t="str">
            <v>848709082992</v>
          </cell>
          <cell r="E182" t="str">
            <v>Speck Presidio Perfect Clear Clear iPhone SE2</v>
          </cell>
          <cell r="F182" t="str">
            <v>Cases iPhone</v>
          </cell>
          <cell r="G182" t="str">
            <v>iPhone SE</v>
          </cell>
          <cell r="H182" t="str">
            <v>iPhone SE 2020 -2022</v>
          </cell>
          <cell r="I182">
            <v>516.72</v>
          </cell>
          <cell r="J182">
            <v>0.40000480480480471</v>
          </cell>
          <cell r="K182">
            <v>999</v>
          </cell>
        </row>
        <row r="183">
          <cell r="B183">
            <v>848709060709</v>
          </cell>
          <cell r="C183" t="str">
            <v>117577-5905</v>
          </cell>
          <cell r="D183" t="str">
            <v>848709060709</v>
          </cell>
          <cell r="E183" t="str">
            <v>Speck Presidio Show - Clear/Black iPhone SE2</v>
          </cell>
          <cell r="F183" t="str">
            <v>Cases iPhone</v>
          </cell>
          <cell r="G183" t="str">
            <v>iPhone SE</v>
          </cell>
          <cell r="H183" t="str">
            <v>iPhone SE 2020 -2022</v>
          </cell>
          <cell r="I183">
            <v>516.72</v>
          </cell>
          <cell r="J183">
            <v>0.40000480480480471</v>
          </cell>
          <cell r="K183">
            <v>999</v>
          </cell>
        </row>
        <row r="184">
          <cell r="B184">
            <v>848709070913</v>
          </cell>
          <cell r="C184" t="str">
            <v>124747-8198</v>
          </cell>
          <cell r="D184" t="str">
            <v>848709070913</v>
          </cell>
          <cell r="E184" t="str">
            <v>Speck Candyshell Lite - Blue iPhone SE2</v>
          </cell>
          <cell r="F184" t="str">
            <v>Cases iPhone</v>
          </cell>
          <cell r="G184" t="str">
            <v>iPhone SE</v>
          </cell>
          <cell r="H184" t="str">
            <v>iPhone SE 2020 -2022</v>
          </cell>
          <cell r="I184">
            <v>232.24</v>
          </cell>
          <cell r="J184">
            <v>0.40000356347438759</v>
          </cell>
          <cell r="K184">
            <v>449</v>
          </cell>
        </row>
        <row r="185">
          <cell r="B185">
            <v>848709082893</v>
          </cell>
          <cell r="C185" t="str">
            <v>136209-9136</v>
          </cell>
          <cell r="D185" t="str">
            <v>848709082893</v>
          </cell>
          <cell r="E185" t="str">
            <v>Speck Presidio 2 Pro Case - Purple iPhone hone SE2</v>
          </cell>
          <cell r="F185" t="str">
            <v>Cases iPhone</v>
          </cell>
          <cell r="G185" t="str">
            <v>iPhone SE</v>
          </cell>
          <cell r="H185" t="str">
            <v>iPhone SE 2020 -2022</v>
          </cell>
          <cell r="I185">
            <v>568.45000000000005</v>
          </cell>
          <cell r="J185">
            <v>0.39999818016378519</v>
          </cell>
          <cell r="K185">
            <v>1099</v>
          </cell>
        </row>
        <row r="186">
          <cell r="B186">
            <v>848709082916</v>
          </cell>
          <cell r="C186" t="str">
            <v>136209-D143</v>
          </cell>
          <cell r="D186" t="str">
            <v>848709082916</v>
          </cell>
          <cell r="E186" t="str">
            <v>Speck Presidio 2 Pro Case - Black iPhone hone SE2</v>
          </cell>
          <cell r="F186" t="str">
            <v>Cases iPhone</v>
          </cell>
          <cell r="G186" t="str">
            <v>iPhone SE</v>
          </cell>
          <cell r="H186" t="str">
            <v>iPhone SE 2020 -2022</v>
          </cell>
          <cell r="I186">
            <v>568.45000000000005</v>
          </cell>
          <cell r="J186">
            <v>0.39999818016378519</v>
          </cell>
          <cell r="K186">
            <v>1099</v>
          </cell>
        </row>
        <row r="187">
          <cell r="B187">
            <v>848709060693</v>
          </cell>
          <cell r="C187" t="str">
            <v>117576-6603</v>
          </cell>
          <cell r="D187" t="str">
            <v>848709060693</v>
          </cell>
          <cell r="E187" t="str">
            <v>Speck Presidio Clear +Glitter Pnk/G iPhone SE2</v>
          </cell>
          <cell r="F187" t="str">
            <v>Cases iPhone</v>
          </cell>
          <cell r="G187" t="str">
            <v>iPhone SE</v>
          </cell>
          <cell r="H187" t="str">
            <v>iPhone SE 2020 -2022</v>
          </cell>
          <cell r="I187">
            <v>387.41</v>
          </cell>
          <cell r="J187">
            <v>0.40000587449933245</v>
          </cell>
          <cell r="K187">
            <v>749</v>
          </cell>
        </row>
        <row r="188">
          <cell r="B188">
            <v>848709082862</v>
          </cell>
          <cell r="C188" t="str">
            <v>136209-9127</v>
          </cell>
          <cell r="D188" t="str">
            <v>848709082862</v>
          </cell>
          <cell r="E188" t="str">
            <v>Speck Presidio 2 Pro Case - Blue iPhone SE2</v>
          </cell>
          <cell r="F188" t="str">
            <v>Cases iPhone</v>
          </cell>
          <cell r="G188" t="str">
            <v>iPhone SE</v>
          </cell>
          <cell r="H188" t="str">
            <v>iPhone SE 2020 -2022</v>
          </cell>
          <cell r="I188">
            <v>568.45000000000005</v>
          </cell>
          <cell r="J188">
            <v>0.39999818016378519</v>
          </cell>
          <cell r="K188">
            <v>1099</v>
          </cell>
        </row>
        <row r="189">
          <cell r="B189">
            <v>848709082909</v>
          </cell>
          <cell r="C189" t="str">
            <v>136209-9145</v>
          </cell>
          <cell r="D189" t="str">
            <v>848709082909</v>
          </cell>
          <cell r="E189" t="str">
            <v>Speck Presidio 2 Pro Case - Green iPhone SE2</v>
          </cell>
          <cell r="F189" t="str">
            <v>Cases iPhone</v>
          </cell>
          <cell r="G189" t="str">
            <v>iPhone SE</v>
          </cell>
          <cell r="H189" t="str">
            <v>iPhone SE 2020 -2022</v>
          </cell>
          <cell r="I189">
            <v>568.45000000000005</v>
          </cell>
          <cell r="J189">
            <v>0.39999818016378519</v>
          </cell>
          <cell r="K189">
            <v>1099</v>
          </cell>
        </row>
        <row r="190">
          <cell r="B190">
            <v>848709047151</v>
          </cell>
          <cell r="C190" t="str">
            <v>103111-6244</v>
          </cell>
          <cell r="D190" t="str">
            <v>848709047151</v>
          </cell>
          <cell r="E190" t="str">
            <v>Speck Presidio Show - Clear/Rose Gold iPhone 8</v>
          </cell>
          <cell r="F190" t="str">
            <v>Cases iPhone</v>
          </cell>
          <cell r="G190" t="str">
            <v>iPhone SE</v>
          </cell>
          <cell r="H190" t="str">
            <v>iPhone SE 2020 -2022</v>
          </cell>
          <cell r="I190">
            <v>516.72</v>
          </cell>
          <cell r="J190">
            <v>0.40000480480480471</v>
          </cell>
          <cell r="K190">
            <v>999</v>
          </cell>
        </row>
        <row r="191">
          <cell r="B191">
            <v>848709001658</v>
          </cell>
          <cell r="C191" t="str">
            <v>71390-B681</v>
          </cell>
          <cell r="D191" t="str">
            <v>848709001658</v>
          </cell>
          <cell r="E191" t="str">
            <v>Speck Candyshell Fuchsia Pink iPad touch 6G</v>
          </cell>
          <cell r="F191" t="str">
            <v>Cases iPod</v>
          </cell>
          <cell r="G191" t="str">
            <v>iPod</v>
          </cell>
          <cell r="H191" t="str">
            <v>iPod Touch 6a</v>
          </cell>
          <cell r="I191">
            <v>154.66</v>
          </cell>
          <cell r="J191">
            <v>0.39998127090301006</v>
          </cell>
          <cell r="K191">
            <v>299</v>
          </cell>
        </row>
        <row r="192">
          <cell r="B192">
            <v>875912028806</v>
          </cell>
          <cell r="C192" t="str">
            <v>72143-B805</v>
          </cell>
          <cell r="D192" t="str">
            <v>875912028806</v>
          </cell>
          <cell r="E192" t="str">
            <v>Speck Candyshell GriPhone  Pink/Black iPod touch 6</v>
          </cell>
          <cell r="F192" t="str">
            <v>Cases iPod</v>
          </cell>
          <cell r="G192" t="str">
            <v>iPod</v>
          </cell>
          <cell r="H192" t="str">
            <v>iPod Touch 6a</v>
          </cell>
          <cell r="I192">
            <v>154.66</v>
          </cell>
          <cell r="J192">
            <v>0.39998127090301006</v>
          </cell>
          <cell r="K192">
            <v>299</v>
          </cell>
        </row>
        <row r="193">
          <cell r="B193">
            <v>875912028967</v>
          </cell>
          <cell r="C193" t="str">
            <v>72146-B155</v>
          </cell>
          <cell r="D193" t="str">
            <v>875912028967</v>
          </cell>
          <cell r="E193" t="str">
            <v>Speck Pixelskin Case - Green iPod touch 6G</v>
          </cell>
          <cell r="F193" t="str">
            <v>Cases iPod</v>
          </cell>
          <cell r="G193" t="str">
            <v>iPod</v>
          </cell>
          <cell r="H193" t="str">
            <v>iPod Touch 6a</v>
          </cell>
          <cell r="I193">
            <v>154.66</v>
          </cell>
          <cell r="J193">
            <v>0.39998127090301006</v>
          </cell>
          <cell r="K193">
            <v>299</v>
          </cell>
        </row>
        <row r="194">
          <cell r="B194">
            <v>848709095855</v>
          </cell>
          <cell r="C194" t="str">
            <v>138616-1212</v>
          </cell>
          <cell r="D194" t="str">
            <v>848709095855</v>
          </cell>
          <cell r="E194" t="str">
            <v>Speck Smartshell Case for Macbook Air 13" Retina 2020 - Clear</v>
          </cell>
          <cell r="F194" t="str">
            <v>Cases Macbook</v>
          </cell>
          <cell r="G194" t="str">
            <v>Macbook</v>
          </cell>
          <cell r="H194" t="str">
            <v>MacBook Air 13" M1 Cases</v>
          </cell>
          <cell r="I194">
            <v>430.6</v>
          </cell>
          <cell r="J194">
            <v>0.50000400400400402</v>
          </cell>
          <cell r="K194">
            <v>999</v>
          </cell>
        </row>
        <row r="195">
          <cell r="B195">
            <v>848709097941</v>
          </cell>
          <cell r="C195" t="str">
            <v>138970-9352</v>
          </cell>
          <cell r="D195" t="str">
            <v>848709097941</v>
          </cell>
          <cell r="E195" t="str">
            <v>Speck Smartshell Case for Macbook Air 13" Retina M1 2020 - Swell Blue</v>
          </cell>
          <cell r="F195" t="str">
            <v>Cases Macbook</v>
          </cell>
          <cell r="G195" t="str">
            <v>Macbook</v>
          </cell>
          <cell r="H195" t="str">
            <v>MacBook Air 13" M1 Cases</v>
          </cell>
          <cell r="I195">
            <v>697.76</v>
          </cell>
          <cell r="J195">
            <v>0.39999881393624914</v>
          </cell>
          <cell r="K195">
            <v>1349</v>
          </cell>
        </row>
        <row r="196">
          <cell r="B196">
            <v>848709095848</v>
          </cell>
          <cell r="C196" t="str">
            <v>138616-0581</v>
          </cell>
          <cell r="D196" t="str">
            <v>848709095848</v>
          </cell>
          <cell r="E196" t="str">
            <v>Speck Smartshell Onyx Black MacBook Air 13 Retina Display 2020</v>
          </cell>
          <cell r="F196" t="str">
            <v>Cases Macbook</v>
          </cell>
          <cell r="G196" t="str">
            <v>Macbook</v>
          </cell>
          <cell r="H196" t="str">
            <v>MacBook Air 13" M2 Cases</v>
          </cell>
          <cell r="I196">
            <v>697.76</v>
          </cell>
          <cell r="J196">
            <v>0.39999881393624914</v>
          </cell>
          <cell r="K196">
            <v>1349</v>
          </cell>
        </row>
        <row r="197">
          <cell r="B197">
            <v>848709071354</v>
          </cell>
          <cell r="C197" t="str">
            <v>126087-6010</v>
          </cell>
          <cell r="D197" t="str">
            <v>848709071354</v>
          </cell>
          <cell r="E197" t="str">
            <v>Speck Smartshell - Purple MacBook  Air 13 Rd</v>
          </cell>
          <cell r="F197" t="str">
            <v>Cases Macbook</v>
          </cell>
          <cell r="G197" t="str">
            <v>Macbook</v>
          </cell>
          <cell r="H197" t="str">
            <v>MacBook Air 13" M2 Cases</v>
          </cell>
          <cell r="I197">
            <v>568.45000000000005</v>
          </cell>
          <cell r="J197">
            <v>0.39999818016378519</v>
          </cell>
          <cell r="K197">
            <v>1099</v>
          </cell>
        </row>
        <row r="198">
          <cell r="B198">
            <v>848709071378</v>
          </cell>
          <cell r="C198" t="str">
            <v>126087-B189</v>
          </cell>
          <cell r="D198" t="str">
            <v>848709071378</v>
          </cell>
          <cell r="E198" t="str">
            <v>Speck Smartshell - Blue MacBook  Air 13 Rd</v>
          </cell>
          <cell r="F198" t="str">
            <v>Cases Macbook</v>
          </cell>
          <cell r="G198" t="str">
            <v>Macbook</v>
          </cell>
          <cell r="H198" t="str">
            <v>MacBook Air 13" M2 Cases</v>
          </cell>
          <cell r="I198">
            <v>568.45000000000005</v>
          </cell>
          <cell r="J198">
            <v>0.39999818016378519</v>
          </cell>
          <cell r="K198">
            <v>1099</v>
          </cell>
        </row>
        <row r="199">
          <cell r="B199">
            <v>848709071484</v>
          </cell>
          <cell r="C199" t="str">
            <v>126087-6011</v>
          </cell>
          <cell r="D199" t="str">
            <v>848709071484</v>
          </cell>
          <cell r="E199" t="str">
            <v>Speck Smartshell - Rose Pink MacBook  Air 13 Rd</v>
          </cell>
          <cell r="F199" t="str">
            <v>Cases Macbook</v>
          </cell>
          <cell r="G199" t="str">
            <v>Macbook</v>
          </cell>
          <cell r="H199" t="str">
            <v>MacBook Air 13" M2 Cases</v>
          </cell>
          <cell r="I199">
            <v>568.45000000000005</v>
          </cell>
          <cell r="J199">
            <v>0.39999818016378519</v>
          </cell>
          <cell r="K199">
            <v>1099</v>
          </cell>
        </row>
        <row r="200">
          <cell r="B200">
            <v>840168528141</v>
          </cell>
          <cell r="C200" t="str">
            <v>150225-3086</v>
          </cell>
          <cell r="D200" t="str">
            <v>840168528141</v>
          </cell>
          <cell r="E200" t="str">
            <v>Speck Smartshell Case for Macbook Air 13" M2 2022 - Cozy Pink</v>
          </cell>
          <cell r="F200" t="str">
            <v>Cases Macbook</v>
          </cell>
          <cell r="G200" t="str">
            <v>Macbook</v>
          </cell>
          <cell r="H200" t="str">
            <v>MacBook Air 13" M4/M3/M2</v>
          </cell>
          <cell r="I200">
            <v>538.36</v>
          </cell>
          <cell r="J200">
            <v>0.50000192153722978</v>
          </cell>
          <cell r="K200">
            <v>1249</v>
          </cell>
        </row>
        <row r="201">
          <cell r="B201">
            <v>840168528127</v>
          </cell>
          <cell r="C201" t="str">
            <v>150225-9992</v>
          </cell>
          <cell r="D201" t="str">
            <v>840168528127</v>
          </cell>
          <cell r="E201" t="str">
            <v>Speck Smartshell Case for Macbook Air 13" M2 2022 - Clear</v>
          </cell>
          <cell r="F201" t="str">
            <v>Cases Macbook</v>
          </cell>
          <cell r="G201" t="str">
            <v>Macbook</v>
          </cell>
          <cell r="H201" t="str">
            <v>MacBook Air 13" M4/M3/M2</v>
          </cell>
          <cell r="I201">
            <v>430.6</v>
          </cell>
          <cell r="J201">
            <v>0.6000832666132907</v>
          </cell>
          <cell r="K201">
            <v>1249</v>
          </cell>
        </row>
        <row r="202">
          <cell r="B202">
            <v>840168528134</v>
          </cell>
          <cell r="C202" t="str">
            <v>150225-3085</v>
          </cell>
          <cell r="D202" t="str">
            <v>840168528134</v>
          </cell>
          <cell r="E202" t="str">
            <v>Speck Smartshell Case for Macbook Air 13" M2 2022 - Obsidian</v>
          </cell>
          <cell r="F202" t="str">
            <v>Cases Macbook</v>
          </cell>
          <cell r="G202" t="str">
            <v>Macbook</v>
          </cell>
          <cell r="H202" t="str">
            <v>MacBook Air 13" M4/M3/M2</v>
          </cell>
          <cell r="I202">
            <v>430.6</v>
          </cell>
          <cell r="J202">
            <v>0.50000400400400402</v>
          </cell>
          <cell r="K202">
            <v>999</v>
          </cell>
        </row>
        <row r="203">
          <cell r="B203">
            <v>840168538645</v>
          </cell>
          <cell r="C203" t="str">
            <v>150584-3085</v>
          </cell>
          <cell r="D203" t="str">
            <v>840168538645</v>
          </cell>
          <cell r="E203" t="str">
            <v>Speck Smartshell for Mackbook Air 15" - Obsidian/Sweater Grey</v>
          </cell>
          <cell r="F203" t="str">
            <v>Cases Macbook</v>
          </cell>
          <cell r="G203" t="str">
            <v>Macbook</v>
          </cell>
          <cell r="H203" t="str">
            <v>MacBook Air 15" M2/M3</v>
          </cell>
          <cell r="I203">
            <v>538.36</v>
          </cell>
          <cell r="J203">
            <v>0.50000192153722978</v>
          </cell>
          <cell r="K203">
            <v>1249</v>
          </cell>
        </row>
        <row r="204">
          <cell r="B204">
            <v>840168538638</v>
          </cell>
          <cell r="C204" t="str">
            <v>150584-9992</v>
          </cell>
          <cell r="D204" t="str">
            <v>840168538638</v>
          </cell>
          <cell r="E204" t="str">
            <v>Speck Smartshell for Mackbook Air 15" - Clear/Sweater Grey</v>
          </cell>
          <cell r="F204" t="str">
            <v>Cases Macbook</v>
          </cell>
          <cell r="G204" t="str">
            <v>Macbook</v>
          </cell>
          <cell r="H204" t="str">
            <v>MacBook Air 15" M2/M3</v>
          </cell>
          <cell r="I204">
            <v>538.36</v>
          </cell>
          <cell r="J204">
            <v>0.50000192153722978</v>
          </cell>
          <cell r="K204">
            <v>1249</v>
          </cell>
        </row>
        <row r="205">
          <cell r="B205">
            <v>840168538638</v>
          </cell>
          <cell r="C205" t="str">
            <v>150584-9992</v>
          </cell>
          <cell r="D205" t="str">
            <v>840168538638</v>
          </cell>
          <cell r="E205" t="str">
            <v>Speck Smartshell for Mackbook Air 15" - Clear/Sweater Grey</v>
          </cell>
          <cell r="F205" t="str">
            <v>Cases Macbook</v>
          </cell>
          <cell r="G205" t="str">
            <v>Macbook</v>
          </cell>
          <cell r="H205" t="str">
            <v>MacBook Air 15" M2/M3</v>
          </cell>
          <cell r="I205">
            <v>538.36</v>
          </cell>
          <cell r="J205">
            <v>0.50000192153722978</v>
          </cell>
          <cell r="K205">
            <v>1249</v>
          </cell>
        </row>
        <row r="206">
          <cell r="B206">
            <v>840168538652</v>
          </cell>
          <cell r="C206" t="str">
            <v>150584-3086</v>
          </cell>
          <cell r="D206" t="str">
            <v>840168538652</v>
          </cell>
          <cell r="E206" t="str">
            <v>Speck Smartshell for Mackbook Air 15" - Cozy Pink/Sweater Grey</v>
          </cell>
          <cell r="F206" t="str">
            <v>Cases Macbook</v>
          </cell>
          <cell r="G206" t="str">
            <v>Macbook</v>
          </cell>
          <cell r="H206" t="str">
            <v>MacBook Air 15" M2/M3</v>
          </cell>
          <cell r="I206">
            <v>538.36</v>
          </cell>
          <cell r="J206">
            <v>0.50000192153722978</v>
          </cell>
          <cell r="K206">
            <v>1249</v>
          </cell>
        </row>
        <row r="207">
          <cell r="B207">
            <v>840168528110</v>
          </cell>
          <cell r="C207" t="str">
            <v>150224-3086</v>
          </cell>
          <cell r="D207" t="str">
            <v>840168528110</v>
          </cell>
          <cell r="E207" t="str">
            <v>Speck Smartshell Case for Macbook Pro 13" M2/M1 - Cozy Pink</v>
          </cell>
          <cell r="F207" t="str">
            <v>Cases Macbook</v>
          </cell>
          <cell r="G207" t="str">
            <v>Macbook</v>
          </cell>
          <cell r="H207" t="str">
            <v>MacBook Pro 13" M1/M2 Cases</v>
          </cell>
          <cell r="I207">
            <v>538.36</v>
          </cell>
          <cell r="J207">
            <v>0.50000192153722978</v>
          </cell>
          <cell r="K207">
            <v>1249</v>
          </cell>
        </row>
        <row r="208">
          <cell r="B208">
            <v>848709097910</v>
          </cell>
          <cell r="C208" t="str">
            <v>138969-9352</v>
          </cell>
          <cell r="D208" t="str">
            <v>848709097910</v>
          </cell>
          <cell r="E208" t="str">
            <v>Speck Smartshell Case Swell Blue MacBook Pro 13</v>
          </cell>
          <cell r="F208" t="str">
            <v>Cases Macbook</v>
          </cell>
          <cell r="G208" t="str">
            <v>Macbook</v>
          </cell>
          <cell r="H208" t="str">
            <v>MacBook Pro 13" M1/M2 Cases</v>
          </cell>
          <cell r="I208">
            <v>697.76</v>
          </cell>
          <cell r="J208">
            <v>0.39999881393624914</v>
          </cell>
          <cell r="K208">
            <v>1349</v>
          </cell>
        </row>
        <row r="209">
          <cell r="B209">
            <v>848709097934</v>
          </cell>
          <cell r="C209" t="str">
            <v>138969-9354</v>
          </cell>
          <cell r="D209" t="str">
            <v>848709097934</v>
          </cell>
          <cell r="E209" t="str">
            <v>Speck Smartshell Case Crystal Pink MacBook Pro  13</v>
          </cell>
          <cell r="F209" t="str">
            <v>Cases Macbook</v>
          </cell>
          <cell r="G209" t="str">
            <v>Macbook</v>
          </cell>
          <cell r="H209" t="str">
            <v>MacBook Pro 13" M1/M2 Cases</v>
          </cell>
          <cell r="I209">
            <v>697.76</v>
          </cell>
          <cell r="J209">
            <v>0.39999881393624914</v>
          </cell>
          <cell r="K209">
            <v>1349</v>
          </cell>
        </row>
        <row r="210">
          <cell r="B210">
            <v>848709040909</v>
          </cell>
          <cell r="C210" t="str">
            <v>90206-0581</v>
          </cell>
          <cell r="D210" t="str">
            <v>848709040909</v>
          </cell>
          <cell r="E210" t="str">
            <v>Speck Smartshell Case - Black MacBook Pro  13 T&amp;B</v>
          </cell>
          <cell r="F210" t="str">
            <v>Cases Macbook</v>
          </cell>
          <cell r="G210" t="str">
            <v>Macbook</v>
          </cell>
          <cell r="H210" t="str">
            <v>MacBook Pro 13" M1/M2 Cases</v>
          </cell>
          <cell r="I210">
            <v>542.59</v>
          </cell>
          <cell r="J210">
            <v>0.39999580552907532</v>
          </cell>
          <cell r="K210">
            <v>1049</v>
          </cell>
        </row>
        <row r="211">
          <cell r="B211">
            <v>848709040916</v>
          </cell>
          <cell r="C211" t="str">
            <v>90206-1212</v>
          </cell>
          <cell r="D211" t="str">
            <v>848709040916</v>
          </cell>
          <cell r="E211" t="str">
            <v>Speck Smartshell Case - Clear MacBook Pro  13 T&amp;B</v>
          </cell>
          <cell r="F211" t="str">
            <v>Cases Macbook</v>
          </cell>
          <cell r="G211" t="str">
            <v>Macbook</v>
          </cell>
          <cell r="H211" t="str">
            <v>MacBook Pro 13" M1/M2 Cases</v>
          </cell>
          <cell r="I211">
            <v>542.59</v>
          </cell>
          <cell r="J211">
            <v>0.39999580552907532</v>
          </cell>
          <cell r="K211">
            <v>1049</v>
          </cell>
        </row>
        <row r="212">
          <cell r="B212">
            <v>848709038135</v>
          </cell>
          <cell r="C212" t="str">
            <v>86400-5636</v>
          </cell>
          <cell r="D212" t="str">
            <v>848709038135</v>
          </cell>
          <cell r="E212" t="str">
            <v>Speck Smartshell - Clear For MacBook Pro 13 Rd</v>
          </cell>
          <cell r="F212" t="str">
            <v>Cases Macbook</v>
          </cell>
          <cell r="G212" t="str">
            <v>Macbook</v>
          </cell>
          <cell r="H212" t="str">
            <v>MacBook Pro 13" M1/M2 Cases</v>
          </cell>
          <cell r="I212">
            <v>651.21</v>
          </cell>
          <cell r="J212">
            <v>0.39999714058776803</v>
          </cell>
          <cell r="K212">
            <v>1259</v>
          </cell>
        </row>
        <row r="213">
          <cell r="B213">
            <v>840168505982</v>
          </cell>
          <cell r="C213" t="str">
            <v>141765-9356</v>
          </cell>
          <cell r="D213" t="str">
            <v>840168505982</v>
          </cell>
          <cell r="E213" t="str">
            <v>Speck Presidio Perfect Clr Geo Clr/Pnk 13</v>
          </cell>
          <cell r="F213" t="str">
            <v>Cases Macbook</v>
          </cell>
          <cell r="G213" t="str">
            <v>Macbook</v>
          </cell>
          <cell r="H213" t="str">
            <v>MacBook Pro 13" M1/M2 Cases</v>
          </cell>
          <cell r="I213">
            <v>620.16999999999996</v>
          </cell>
          <cell r="J213">
            <v>0.40000233527939955</v>
          </cell>
          <cell r="K213">
            <v>1199</v>
          </cell>
        </row>
        <row r="214">
          <cell r="B214">
            <v>848709040978</v>
          </cell>
          <cell r="C214" t="str">
            <v>90207-5636</v>
          </cell>
          <cell r="D214" t="str">
            <v>848709040978</v>
          </cell>
          <cell r="E214" t="str">
            <v>Speck Smartshell Clear Gld Glitter MacBook Pro 13</v>
          </cell>
          <cell r="F214" t="str">
            <v>Cases Macbook</v>
          </cell>
          <cell r="G214" t="str">
            <v>Macbook</v>
          </cell>
          <cell r="H214" t="str">
            <v>MacBook Pro 13" M1/M2 Cases</v>
          </cell>
          <cell r="I214">
            <v>651.21</v>
          </cell>
          <cell r="J214">
            <v>0.39999714058776803</v>
          </cell>
          <cell r="K214">
            <v>1259</v>
          </cell>
        </row>
        <row r="215">
          <cell r="B215">
            <v>840168516728</v>
          </cell>
          <cell r="C215" t="str">
            <v>144896-9352</v>
          </cell>
          <cell r="D215" t="str">
            <v>840168516728</v>
          </cell>
          <cell r="E215" t="str">
            <v>Speck Smartshell Case with Microban for Macbook Pro 14" M1/M2 - Swell Blue</v>
          </cell>
          <cell r="F215" t="str">
            <v>Cases Macbook</v>
          </cell>
          <cell r="G215" t="str">
            <v>Macbook</v>
          </cell>
          <cell r="H215" t="str">
            <v>MacBook Pro 14" M1/M2 Cases</v>
          </cell>
          <cell r="I215">
            <v>430.6</v>
          </cell>
          <cell r="J215">
            <v>0.50000400400400402</v>
          </cell>
          <cell r="K215">
            <v>999</v>
          </cell>
        </row>
        <row r="216">
          <cell r="B216">
            <v>840168516001</v>
          </cell>
          <cell r="C216" t="str">
            <v>144896-1212</v>
          </cell>
          <cell r="D216" t="str">
            <v>840168516001</v>
          </cell>
          <cell r="E216" t="str">
            <v>Speck Smartshell Case with Microban for Macbook Pro 14" M1/M2 - Clear</v>
          </cell>
          <cell r="F216" t="str">
            <v>Cases Macbook</v>
          </cell>
          <cell r="G216" t="str">
            <v>Macbook</v>
          </cell>
          <cell r="H216" t="str">
            <v>MacBook Pro 14" M1/M2 Cases</v>
          </cell>
          <cell r="I216">
            <v>646.03</v>
          </cell>
          <cell r="J216">
            <v>0.40000416333066457</v>
          </cell>
          <cell r="K216">
            <v>1249</v>
          </cell>
        </row>
        <row r="217">
          <cell r="B217">
            <v>840168516735</v>
          </cell>
          <cell r="C217" t="str">
            <v>144896-9354</v>
          </cell>
          <cell r="D217" t="str">
            <v>840168516735</v>
          </cell>
          <cell r="E217" t="str">
            <v>Speck Smartshell Case with Microban for Macbook Pro 14" M1/M2 - Crystal Pink</v>
          </cell>
          <cell r="F217" t="str">
            <v>Cases Macbook</v>
          </cell>
          <cell r="G217" t="str">
            <v>Macbook</v>
          </cell>
          <cell r="H217" t="str">
            <v>MacBook Pro 14" M1/M2 Cases</v>
          </cell>
          <cell r="I217">
            <v>646.03</v>
          </cell>
          <cell r="J217">
            <v>0.40000416333066457</v>
          </cell>
          <cell r="K217">
            <v>1249</v>
          </cell>
        </row>
        <row r="218">
          <cell r="B218">
            <v>840168516711</v>
          </cell>
          <cell r="C218" t="str">
            <v>144896-0581</v>
          </cell>
          <cell r="D218" t="str">
            <v>840168516711</v>
          </cell>
          <cell r="E218" t="str">
            <v>Speck Smartshell Case with Microban for Macbook Pro 14" M1/M2 - Onix Black</v>
          </cell>
          <cell r="F218" t="str">
            <v>Cases Macbook</v>
          </cell>
          <cell r="G218" t="str">
            <v>Macbook</v>
          </cell>
          <cell r="H218" t="str">
            <v>MacBook Pro 14" M1/M2 Cases</v>
          </cell>
          <cell r="I218">
            <v>646.03</v>
          </cell>
          <cell r="J218">
            <v>0.40000416333066457</v>
          </cell>
          <cell r="K218">
            <v>1249</v>
          </cell>
        </row>
        <row r="219">
          <cell r="B219">
            <v>840168515981</v>
          </cell>
          <cell r="C219" t="str">
            <v>144895-9352</v>
          </cell>
          <cell r="D219" t="str">
            <v>840168515981</v>
          </cell>
          <cell r="E219" t="str">
            <v>Speck Smartshell Case with Microban for MacBook Pro 16" M1/M2 - Swell Blue</v>
          </cell>
          <cell r="F219" t="str">
            <v>Cases Macbook</v>
          </cell>
          <cell r="G219" t="str">
            <v>Macbook</v>
          </cell>
          <cell r="H219" t="str">
            <v>MacBook Pro 16" M1/M2 Cases</v>
          </cell>
          <cell r="I219">
            <v>538.37</v>
          </cell>
          <cell r="J219">
            <v>0.49999263410728589</v>
          </cell>
          <cell r="K219">
            <v>1249</v>
          </cell>
        </row>
        <row r="220">
          <cell r="B220">
            <v>840168515967</v>
          </cell>
          <cell r="C220" t="str">
            <v>144895-1212</v>
          </cell>
          <cell r="D220" t="str">
            <v>840168515967</v>
          </cell>
          <cell r="E220" t="str">
            <v>Speck Smartshell Case with Microban for MacBook Pro 16" M1/M2 - Clear</v>
          </cell>
          <cell r="F220" t="str">
            <v>Cases Macbook</v>
          </cell>
          <cell r="G220" t="str">
            <v>Macbook</v>
          </cell>
          <cell r="H220" t="str">
            <v>MacBook Pro 16" M1/M2 Cases</v>
          </cell>
          <cell r="I220">
            <v>538.37</v>
          </cell>
          <cell r="J220">
            <v>0.49999263410728589</v>
          </cell>
          <cell r="K220">
            <v>1249</v>
          </cell>
        </row>
        <row r="221">
          <cell r="B221">
            <v>848709089946</v>
          </cell>
          <cell r="C221" t="str">
            <v>137270-9246</v>
          </cell>
          <cell r="D221" t="str">
            <v>848709089946</v>
          </cell>
          <cell r="E221" t="str">
            <v>Speck Smartshell - Swell Blue Mb Pro 16</v>
          </cell>
          <cell r="F221" t="str">
            <v>Cases Macbook</v>
          </cell>
          <cell r="G221" t="str">
            <v>Macbook</v>
          </cell>
          <cell r="H221" t="str">
            <v>MacBook Pro 16" M1/M2 Cases</v>
          </cell>
          <cell r="I221">
            <v>697.76</v>
          </cell>
          <cell r="J221">
            <v>0.39999881393624914</v>
          </cell>
          <cell r="K221">
            <v>1349</v>
          </cell>
        </row>
        <row r="222">
          <cell r="B222">
            <v>840168515974</v>
          </cell>
          <cell r="C222" t="str">
            <v>144895-0581</v>
          </cell>
          <cell r="D222" t="str">
            <v>840168515974</v>
          </cell>
          <cell r="E222" t="str">
            <v>Speck Smartshell Case with Microban for Macbook Pro 16" M1 Pro/M1 Max - Onix Black</v>
          </cell>
          <cell r="F222" t="str">
            <v>Cases Macbook</v>
          </cell>
          <cell r="G222" t="str">
            <v>Macbook</v>
          </cell>
          <cell r="H222" t="str">
            <v>MacBook Pro 16" Touch Bar Cases</v>
          </cell>
          <cell r="I222">
            <v>538.37</v>
          </cell>
          <cell r="J222">
            <v>0.49999263410728589</v>
          </cell>
          <cell r="K222">
            <v>1249</v>
          </cell>
        </row>
        <row r="223">
          <cell r="B223">
            <v>840168515998</v>
          </cell>
          <cell r="C223" t="str">
            <v>144895-9354</v>
          </cell>
          <cell r="D223" t="str">
            <v>840168515998</v>
          </cell>
          <cell r="E223" t="str">
            <v>Speck Smartshell Case with Microban for Macbook Pro 16" M1 Pro/M1 Max - Crystal Pi</v>
          </cell>
          <cell r="F223" t="str">
            <v>Cases Macbook</v>
          </cell>
          <cell r="G223" t="str">
            <v>Macbook</v>
          </cell>
          <cell r="H223" t="str">
            <v>MacBook Pro 16" Touch Bar Cases</v>
          </cell>
          <cell r="I223">
            <v>538.37</v>
          </cell>
          <cell r="J223">
            <v>0.451703950834065</v>
          </cell>
          <cell r="K223">
            <v>1139</v>
          </cell>
        </row>
        <row r="224">
          <cell r="B224">
            <v>848709087171</v>
          </cell>
          <cell r="C224" t="str">
            <v>127573-9166</v>
          </cell>
          <cell r="D224" t="str">
            <v>848709087171</v>
          </cell>
          <cell r="E224" t="str">
            <v>Speck Transfer Pro Pocket Universal Sleeve 13"/14" - Sweater Grey/Coastal Blue</v>
          </cell>
          <cell r="F224" t="str">
            <v>Cases Sleeves</v>
          </cell>
          <cell r="G224" t="str">
            <v>Sleeves</v>
          </cell>
          <cell r="H224" t="str">
            <v>13" Sleeves</v>
          </cell>
          <cell r="I224">
            <v>430.6</v>
          </cell>
          <cell r="J224">
            <v>0.50000400400400402</v>
          </cell>
          <cell r="K224">
            <v>999</v>
          </cell>
        </row>
        <row r="225">
          <cell r="B225">
            <v>848709073143</v>
          </cell>
          <cell r="C225" t="str">
            <v>127573-8336</v>
          </cell>
          <cell r="D225" t="str">
            <v>848709073143</v>
          </cell>
          <cell r="E225" t="str">
            <v>Speck Transfer Pro Pocket Universal Sleeve 13"/14" - City Grey/Rose Gold Pink</v>
          </cell>
          <cell r="F225" t="str">
            <v>Cases Sleeves</v>
          </cell>
          <cell r="G225" t="str">
            <v>Sleeves</v>
          </cell>
          <cell r="H225" t="str">
            <v>13" Sleeves</v>
          </cell>
          <cell r="I225">
            <v>430.6</v>
          </cell>
          <cell r="J225">
            <v>0.50000400400400402</v>
          </cell>
          <cell r="K225">
            <v>999</v>
          </cell>
        </row>
        <row r="226">
          <cell r="B226">
            <v>848709087164</v>
          </cell>
          <cell r="C226" t="str">
            <v>127573-9166</v>
          </cell>
          <cell r="D226" t="str">
            <v>848709087164</v>
          </cell>
          <cell r="E226" t="str">
            <v>Speck Transfer Pro Pocket Universal Sleeve 13"/14" - Sweater Grey/Coastal Blue</v>
          </cell>
          <cell r="F226" t="str">
            <v>Cases Sleeves</v>
          </cell>
          <cell r="G226" t="str">
            <v>Sleeves</v>
          </cell>
          <cell r="H226" t="str">
            <v>13" Sleeves</v>
          </cell>
          <cell r="I226">
            <v>430.6</v>
          </cell>
          <cell r="J226">
            <v>0.50000400400400402</v>
          </cell>
          <cell r="K226">
            <v>999</v>
          </cell>
        </row>
        <row r="227">
          <cell r="B227">
            <v>5056586746745</v>
          </cell>
          <cell r="C227" t="str">
            <v>T21-11240</v>
          </cell>
          <cell r="D227" t="str">
            <v>5056586746745</v>
          </cell>
          <cell r="E227" t="str">
            <v>Tech21 EvoLite for AirPods 4 - Clear</v>
          </cell>
          <cell r="F227" t="str">
            <v>Cases Airpods</v>
          </cell>
          <cell r="G227" t="str">
            <v>Airpods</v>
          </cell>
          <cell r="H227" t="str">
            <v>Airpods 4</v>
          </cell>
          <cell r="I227">
            <v>174.18</v>
          </cell>
          <cell r="J227">
            <v>0.74712290362953693</v>
          </cell>
          <cell r="K227">
            <v>799</v>
          </cell>
        </row>
        <row r="228">
          <cell r="B228">
            <v>5056586724309</v>
          </cell>
          <cell r="C228" t="str">
            <v>T21-10441</v>
          </cell>
          <cell r="D228" t="str">
            <v>5056586724309</v>
          </cell>
          <cell r="E228" t="str">
            <v>Tech21 EvoLite for iPhone 15 - Lavender</v>
          </cell>
          <cell r="F228" t="str">
            <v>Cases iPhone</v>
          </cell>
          <cell r="G228" t="str">
            <v>iPhone 15</v>
          </cell>
          <cell r="H228" t="str">
            <v>iPhone 16e / 15 / 14 / 13</v>
          </cell>
          <cell r="I228">
            <v>215.09</v>
          </cell>
          <cell r="J228">
            <v>0.4999911823647295</v>
          </cell>
          <cell r="K228">
            <v>499</v>
          </cell>
        </row>
        <row r="229">
          <cell r="B229">
            <v>5056586721094</v>
          </cell>
          <cell r="C229" t="str">
            <v>T21-10260</v>
          </cell>
          <cell r="D229" t="str">
            <v>5056586721094</v>
          </cell>
          <cell r="E229" t="str">
            <v>Tech21 EvoLite for iPhone 15 - Clear</v>
          </cell>
          <cell r="F229" t="str">
            <v>Cases iPhone</v>
          </cell>
          <cell r="G229" t="str">
            <v>iPhone 15</v>
          </cell>
          <cell r="H229" t="str">
            <v>iPhone 16e / 15 / 14 / 13</v>
          </cell>
          <cell r="I229">
            <v>215.09</v>
          </cell>
          <cell r="J229">
            <v>0.4999911823647295</v>
          </cell>
          <cell r="K229">
            <v>499</v>
          </cell>
        </row>
        <row r="230">
          <cell r="B230">
            <v>5056586721032</v>
          </cell>
          <cell r="C230" t="str">
            <v>T21-10258</v>
          </cell>
          <cell r="D230" t="str">
            <v>5056586721032</v>
          </cell>
          <cell r="E230" t="str">
            <v>Tech21 EvoClear for iPhone 15 - Clear</v>
          </cell>
          <cell r="F230" t="str">
            <v>Cases iPhone</v>
          </cell>
          <cell r="G230" t="str">
            <v>iPhone 15</v>
          </cell>
          <cell r="H230" t="str">
            <v>iPhone 16e / 15 / 14 / 13</v>
          </cell>
          <cell r="I230">
            <v>279.74</v>
          </cell>
          <cell r="J230">
            <v>0.5000024653312789</v>
          </cell>
          <cell r="K230">
            <v>649</v>
          </cell>
        </row>
        <row r="231">
          <cell r="B231">
            <v>5056586724217</v>
          </cell>
          <cell r="C231" t="str">
            <v>T21-10438</v>
          </cell>
          <cell r="D231" t="str">
            <v>5056586724217</v>
          </cell>
          <cell r="E231" t="str">
            <v>Tech21 EvoLite for iPhone 15 - Soft Pink</v>
          </cell>
          <cell r="F231" t="str">
            <v>Cases iPhone</v>
          </cell>
          <cell r="G231" t="str">
            <v>iPhone 15</v>
          </cell>
          <cell r="H231" t="str">
            <v>iPhone 16e / 15 / 14 / 13</v>
          </cell>
          <cell r="I231">
            <v>215.09</v>
          </cell>
          <cell r="J231">
            <v>0.4999911823647295</v>
          </cell>
          <cell r="K231">
            <v>499</v>
          </cell>
        </row>
        <row r="232">
          <cell r="B232">
            <v>5056586735251</v>
          </cell>
          <cell r="C232" t="str">
            <v>T21-10857</v>
          </cell>
          <cell r="D232" t="str">
            <v>5056586735251</v>
          </cell>
          <cell r="E232" t="str">
            <v>Tech21 EvoCrystal w/MagSafe for iPhone 16  - Black</v>
          </cell>
          <cell r="F232" t="str">
            <v>Cases iPhone</v>
          </cell>
          <cell r="G232" t="str">
            <v>iPhone 16</v>
          </cell>
          <cell r="H232" t="str">
            <v>iPhone 16</v>
          </cell>
          <cell r="I232">
            <v>430.6</v>
          </cell>
          <cell r="J232">
            <v>0.50000400400400402</v>
          </cell>
          <cell r="K232">
            <v>999</v>
          </cell>
        </row>
        <row r="233">
          <cell r="B233">
            <v>5056586735282</v>
          </cell>
          <cell r="C233" t="str">
            <v>T21-10858</v>
          </cell>
          <cell r="D233" t="str">
            <v>5056586735282</v>
          </cell>
          <cell r="E233" t="str">
            <v>Tech21 EvoCrystal w/MagSafe for iPhone 16 - Blue</v>
          </cell>
          <cell r="F233" t="str">
            <v>Cases iPhone</v>
          </cell>
          <cell r="G233" t="str">
            <v>iPhone 16</v>
          </cell>
          <cell r="H233" t="str">
            <v>iPhone 16</v>
          </cell>
          <cell r="I233">
            <v>430.6</v>
          </cell>
          <cell r="J233">
            <v>0.50000400400400402</v>
          </cell>
          <cell r="K233">
            <v>999</v>
          </cell>
        </row>
        <row r="234">
          <cell r="B234">
            <v>5056586735343</v>
          </cell>
          <cell r="C234" t="str">
            <v>T21-10860</v>
          </cell>
          <cell r="D234" t="str">
            <v>5056586735343</v>
          </cell>
          <cell r="E234" t="str">
            <v>Tech21 EvoCrystal w/MagSafe for iPhone 16 - Pink</v>
          </cell>
          <cell r="F234" t="str">
            <v>Cases iPhone</v>
          </cell>
          <cell r="G234" t="str">
            <v>iPhone 16</v>
          </cell>
          <cell r="H234" t="str">
            <v>iPhone 16</v>
          </cell>
          <cell r="I234">
            <v>430.6</v>
          </cell>
          <cell r="J234">
            <v>0.50000400400400402</v>
          </cell>
          <cell r="K234">
            <v>999</v>
          </cell>
        </row>
        <row r="235">
          <cell r="B235">
            <v>5056586736814</v>
          </cell>
          <cell r="C235" t="str">
            <v>T21-10909</v>
          </cell>
          <cell r="D235" t="str">
            <v>5056586736814</v>
          </cell>
          <cell r="E235" t="str">
            <v>Tech21 EvoClear w/MagSafe for iPhone 16 Plus - Clear</v>
          </cell>
          <cell r="F235" t="str">
            <v>Cases iPhone</v>
          </cell>
          <cell r="G235" t="str">
            <v>iPhone 16</v>
          </cell>
          <cell r="H235" t="str">
            <v>iPhone 16 Plus</v>
          </cell>
          <cell r="I235">
            <v>430.6</v>
          </cell>
          <cell r="J235">
            <v>0.50000400400400402</v>
          </cell>
          <cell r="K235">
            <v>999</v>
          </cell>
        </row>
        <row r="236">
          <cell r="B236">
            <v>5056586738825</v>
          </cell>
          <cell r="C236" t="str">
            <v>T21-10976</v>
          </cell>
          <cell r="D236" t="str">
            <v>5056586738825</v>
          </cell>
          <cell r="E236" t="str">
            <v>Tech21 EvoCrystal w/MagSafe for iPhone 16 Pro - Blue</v>
          </cell>
          <cell r="F236" t="str">
            <v>Cases iPhone</v>
          </cell>
          <cell r="G236" t="str">
            <v>iPhone 16</v>
          </cell>
          <cell r="H236" t="str">
            <v>iPhone 16 Pro / iPhone 17</v>
          </cell>
          <cell r="I236">
            <v>430.6</v>
          </cell>
          <cell r="J236">
            <v>0.50000400400400402</v>
          </cell>
          <cell r="K236">
            <v>999</v>
          </cell>
        </row>
        <row r="237">
          <cell r="B237">
            <v>5056586738795</v>
          </cell>
          <cell r="C237" t="str">
            <v>T21-10975</v>
          </cell>
          <cell r="D237" t="str">
            <v>5056586738795</v>
          </cell>
          <cell r="E237" t="str">
            <v>Tech21 EvoCrystal w/MagSafe for iPhone 16 Pro  - Black</v>
          </cell>
          <cell r="F237" t="str">
            <v>Cases iPhone</v>
          </cell>
          <cell r="G237" t="str">
            <v>iPhone 16</v>
          </cell>
          <cell r="H237" t="str">
            <v>iPhone 16 Pro / iPhone 17</v>
          </cell>
          <cell r="I237">
            <v>430.6</v>
          </cell>
          <cell r="J237">
            <v>0.50000400400400402</v>
          </cell>
          <cell r="K237">
            <v>999</v>
          </cell>
        </row>
        <row r="238">
          <cell r="B238">
            <v>5056586738894</v>
          </cell>
          <cell r="C238" t="str">
            <v>T21-10978</v>
          </cell>
          <cell r="D238" t="str">
            <v>0</v>
          </cell>
          <cell r="E238" t="str">
            <v>Tech21 EvoCrystal w/MagSafe for iPhone 16 Pro  - Pink</v>
          </cell>
          <cell r="F238" t="str">
            <v>Cases iPhone</v>
          </cell>
          <cell r="G238" t="str">
            <v>iPhone 16</v>
          </cell>
          <cell r="H238" t="str">
            <v>iPhone 16 Pro / iPhone 17</v>
          </cell>
          <cell r="I238">
            <v>430.6</v>
          </cell>
          <cell r="J238">
            <v>0.50000400400400402</v>
          </cell>
          <cell r="K238">
            <v>999</v>
          </cell>
        </row>
        <row r="239">
          <cell r="B239">
            <v>5056586740590</v>
          </cell>
          <cell r="C239" t="str">
            <v>T21-11035</v>
          </cell>
          <cell r="D239" t="str">
            <v>5056586740590</v>
          </cell>
          <cell r="E239" t="str">
            <v>Tech21 EvoCrystal w/MagSafe for iPhone 16 Pro Max - Blue</v>
          </cell>
          <cell r="F239" t="str">
            <v>Cases iPhone</v>
          </cell>
          <cell r="G239" t="str">
            <v>iPhone 16</v>
          </cell>
          <cell r="H239" t="str">
            <v>iPhone 16 Pro Max</v>
          </cell>
          <cell r="I239">
            <v>430.6</v>
          </cell>
          <cell r="J239">
            <v>0.50000400400400402</v>
          </cell>
          <cell r="K239">
            <v>999</v>
          </cell>
        </row>
        <row r="240">
          <cell r="B240">
            <v>5056586740569</v>
          </cell>
          <cell r="C240" t="str">
            <v>T21-11034</v>
          </cell>
          <cell r="D240" t="str">
            <v>5056586740569</v>
          </cell>
          <cell r="E240" t="str">
            <v>Tech21 EvoCrystal w/MagSafe for iPhone 16 Pro Max - Black</v>
          </cell>
          <cell r="F240" t="str">
            <v>Cases iPhone</v>
          </cell>
          <cell r="G240" t="str">
            <v>iPhone 16</v>
          </cell>
          <cell r="H240" t="str">
            <v>iPhone 16 Pro Max</v>
          </cell>
          <cell r="I240">
            <v>430.6</v>
          </cell>
          <cell r="J240">
            <v>0.50000400400400402</v>
          </cell>
          <cell r="K240">
            <v>999</v>
          </cell>
        </row>
        <row r="241">
          <cell r="B241">
            <v>5056586740668</v>
          </cell>
          <cell r="C241" t="str">
            <v>T21-11037</v>
          </cell>
          <cell r="D241" t="str">
            <v>0</v>
          </cell>
          <cell r="E241" t="str">
            <v>Tech21 EvoCrystal w/MagSafe for iPhone 16 Pro Max - Pink</v>
          </cell>
          <cell r="F241" t="str">
            <v>Cases iPhone</v>
          </cell>
          <cell r="G241" t="str">
            <v>iPhone 16</v>
          </cell>
          <cell r="H241" t="str">
            <v>iPhone 16 Pro Max</v>
          </cell>
          <cell r="I241">
            <v>430.6</v>
          </cell>
          <cell r="J241">
            <v>0.50000400400400402</v>
          </cell>
          <cell r="K241">
            <v>999</v>
          </cell>
        </row>
        <row r="242">
          <cell r="B242">
            <v>840459607043</v>
          </cell>
          <cell r="C242" t="str">
            <v>T21-11304</v>
          </cell>
          <cell r="D242" t="str">
            <v>840459607043</v>
          </cell>
          <cell r="E242" t="str">
            <v>Tech21 EvoCrystal iPhone 17 Black</v>
          </cell>
          <cell r="F242" t="str">
            <v>Cases iPhone</v>
          </cell>
          <cell r="G242" t="str">
            <v>iPhone 17</v>
          </cell>
          <cell r="H242" t="str">
            <v>iPhone 17</v>
          </cell>
          <cell r="I242">
            <v>387.5</v>
          </cell>
          <cell r="J242">
            <v>0.55005005005005003</v>
          </cell>
          <cell r="K242">
            <v>999</v>
          </cell>
        </row>
        <row r="243">
          <cell r="B243">
            <v>840459607845</v>
          </cell>
          <cell r="C243" t="str">
            <v>T21-11371</v>
          </cell>
          <cell r="D243" t="str">
            <v>840459607845</v>
          </cell>
          <cell r="E243" t="str">
            <v>Tech21 EvoSparkle iPhone 17 Lunar</v>
          </cell>
          <cell r="F243" t="str">
            <v>Cases iPhone</v>
          </cell>
          <cell r="G243" t="str">
            <v>iPhone 17</v>
          </cell>
          <cell r="H243" t="str">
            <v>iPhone 17</v>
          </cell>
          <cell r="I243">
            <v>387.5</v>
          </cell>
          <cell r="J243">
            <v>0.55005005005005003</v>
          </cell>
          <cell r="K243">
            <v>999</v>
          </cell>
        </row>
        <row r="244">
          <cell r="B244">
            <v>840459607715</v>
          </cell>
          <cell r="C244" t="str">
            <v>T21-11360</v>
          </cell>
          <cell r="D244" t="str">
            <v>840459607715</v>
          </cell>
          <cell r="E244" t="str">
            <v>Tech21 EvoSparkle iPhone 17 Focus</v>
          </cell>
          <cell r="F244" t="str">
            <v>Cases iPhone</v>
          </cell>
          <cell r="G244" t="str">
            <v>iPhone 17</v>
          </cell>
          <cell r="H244" t="str">
            <v>iPhone 17</v>
          </cell>
          <cell r="I244">
            <v>387.5</v>
          </cell>
          <cell r="J244">
            <v>0.55005005005005003</v>
          </cell>
          <cell r="K244">
            <v>999</v>
          </cell>
        </row>
        <row r="245">
          <cell r="B245">
            <v>840459607036</v>
          </cell>
          <cell r="C245" t="str">
            <v>T21-11303</v>
          </cell>
          <cell r="D245" t="str">
            <v>840459607036</v>
          </cell>
          <cell r="E245" t="str">
            <v>Tech21 EvoClear + MS iPhone 17 Clear</v>
          </cell>
          <cell r="F245" t="str">
            <v>Cases iPhone</v>
          </cell>
          <cell r="G245" t="str">
            <v>iPhone 17</v>
          </cell>
          <cell r="H245" t="str">
            <v>iPhone 17</v>
          </cell>
          <cell r="I245">
            <v>387.5</v>
          </cell>
          <cell r="J245">
            <v>0.55005005005005003</v>
          </cell>
          <cell r="K245">
            <v>999</v>
          </cell>
        </row>
        <row r="246">
          <cell r="B246">
            <v>840459607524</v>
          </cell>
          <cell r="C246" t="str">
            <v>T21-11348</v>
          </cell>
          <cell r="D246" t="str">
            <v>840459607524</v>
          </cell>
          <cell r="E246" t="str">
            <v>Tech21 EvoCrystal iPhone 17 iPhone 17 Air Black</v>
          </cell>
          <cell r="F246" t="str">
            <v>Cases iPhone</v>
          </cell>
          <cell r="G246" t="str">
            <v>iPhone 17</v>
          </cell>
          <cell r="H246" t="str">
            <v>iPhone 17 Air</v>
          </cell>
          <cell r="I246">
            <v>430.6</v>
          </cell>
          <cell r="J246">
            <v>0.50000400400400402</v>
          </cell>
          <cell r="K246">
            <v>999</v>
          </cell>
        </row>
        <row r="247">
          <cell r="B247">
            <v>840459607159</v>
          </cell>
          <cell r="C247" t="str">
            <v>T21-11314</v>
          </cell>
          <cell r="D247" t="str">
            <v>840459607159</v>
          </cell>
          <cell r="E247" t="str">
            <v>Tech21 EvoClear + MS iPhone 17 iPhone 17 Air Clear</v>
          </cell>
          <cell r="F247" t="str">
            <v>Cases iPhone</v>
          </cell>
          <cell r="G247" t="str">
            <v>iPhone 17</v>
          </cell>
          <cell r="H247" t="str">
            <v>iPhone 17 Air</v>
          </cell>
          <cell r="I247">
            <v>430.6</v>
          </cell>
          <cell r="J247">
            <v>0.50000400400400402</v>
          </cell>
          <cell r="K247">
            <v>999</v>
          </cell>
        </row>
        <row r="248">
          <cell r="B248">
            <v>840459607265</v>
          </cell>
          <cell r="C248" t="str">
            <v>T21-11324</v>
          </cell>
          <cell r="D248" t="str">
            <v>840459607265</v>
          </cell>
          <cell r="E248" t="str">
            <v>Tech21 EvoCrystal iPhone 17 Pro Black</v>
          </cell>
          <cell r="F248" t="str">
            <v>Cases iPhone</v>
          </cell>
          <cell r="G248" t="str">
            <v>iPhone 17</v>
          </cell>
          <cell r="H248" t="str">
            <v>iPhone 17 Pro</v>
          </cell>
          <cell r="I248">
            <v>387.5</v>
          </cell>
          <cell r="J248">
            <v>0.55005005005005003</v>
          </cell>
          <cell r="K248">
            <v>999</v>
          </cell>
        </row>
        <row r="249">
          <cell r="B249">
            <v>840459607869</v>
          </cell>
          <cell r="C249" t="str">
            <v>T21-11373</v>
          </cell>
          <cell r="D249" t="str">
            <v>840459607869</v>
          </cell>
          <cell r="E249" t="str">
            <v>Tech21 EvoSparkle iPhone 17 Pro Lunar</v>
          </cell>
          <cell r="F249" t="str">
            <v>Cases iPhone</v>
          </cell>
          <cell r="G249" t="str">
            <v>iPhone 17</v>
          </cell>
          <cell r="H249" t="str">
            <v>iPhone 17 Pro</v>
          </cell>
          <cell r="I249">
            <v>387.5</v>
          </cell>
          <cell r="J249">
            <v>0.55005005005005003</v>
          </cell>
          <cell r="K249">
            <v>999</v>
          </cell>
        </row>
        <row r="250">
          <cell r="B250">
            <v>840459607258</v>
          </cell>
          <cell r="C250" t="str">
            <v>T21-11323</v>
          </cell>
          <cell r="D250" t="str">
            <v>840459607258</v>
          </cell>
          <cell r="E250" t="str">
            <v>Tech21 EvoClear + MS iPhone 17 Pro Clear</v>
          </cell>
          <cell r="F250" t="str">
            <v>Cases iPhone</v>
          </cell>
          <cell r="G250" t="str">
            <v>iPhone 17</v>
          </cell>
          <cell r="H250" t="str">
            <v>iPhone 17 Pro</v>
          </cell>
          <cell r="I250">
            <v>387.5</v>
          </cell>
          <cell r="J250">
            <v>0.55005005005005003</v>
          </cell>
          <cell r="K250">
            <v>999</v>
          </cell>
        </row>
        <row r="251">
          <cell r="B251">
            <v>840459607753</v>
          </cell>
          <cell r="C251" t="str">
            <v>T21-11364</v>
          </cell>
          <cell r="D251" t="str">
            <v>840459607753</v>
          </cell>
          <cell r="E251" t="str">
            <v>Tech21 EvoSparkle iPhone 17 Pro Focus</v>
          </cell>
          <cell r="F251" t="str">
            <v>Cases iPhone</v>
          </cell>
          <cell r="G251" t="str">
            <v>iPhone 17</v>
          </cell>
          <cell r="H251" t="str">
            <v>iPhone 17 Pro</v>
          </cell>
          <cell r="I251">
            <v>387.5</v>
          </cell>
          <cell r="J251">
            <v>0.55005005005005003</v>
          </cell>
          <cell r="K251">
            <v>999</v>
          </cell>
        </row>
        <row r="252">
          <cell r="B252">
            <v>840459607777</v>
          </cell>
          <cell r="C252" t="str">
            <v>T21-11366</v>
          </cell>
          <cell r="D252" t="str">
            <v>840459607777</v>
          </cell>
          <cell r="E252" t="str">
            <v>Tech21 EvoSparkle iPhone 17 Pro Max Focus</v>
          </cell>
          <cell r="F252" t="str">
            <v>Cases iPhone</v>
          </cell>
          <cell r="G252" t="str">
            <v>iPhone 17</v>
          </cell>
          <cell r="H252" t="str">
            <v>iPhone 17 Pro Max</v>
          </cell>
          <cell r="I252">
            <v>387.5</v>
          </cell>
          <cell r="J252">
            <v>0.55005005005005003</v>
          </cell>
          <cell r="K252">
            <v>999</v>
          </cell>
        </row>
        <row r="253">
          <cell r="B253">
            <v>840459607371</v>
          </cell>
          <cell r="C253" t="str">
            <v>T21-11334</v>
          </cell>
          <cell r="D253" t="str">
            <v>840459607371</v>
          </cell>
          <cell r="E253" t="str">
            <v>Tech21 EvoClear +MS  iPhone 17 Pro Max Clear</v>
          </cell>
          <cell r="F253" t="str">
            <v>Cases iPhone</v>
          </cell>
          <cell r="G253" t="str">
            <v>iPhone 17</v>
          </cell>
          <cell r="H253" t="str">
            <v>iPhone 17 Pro Max</v>
          </cell>
          <cell r="I253">
            <v>387.5</v>
          </cell>
          <cell r="J253">
            <v>0.55005005005005003</v>
          </cell>
          <cell r="K253">
            <v>999</v>
          </cell>
        </row>
        <row r="254">
          <cell r="B254">
            <v>840459607388</v>
          </cell>
          <cell r="C254" t="str">
            <v>T21-11335</v>
          </cell>
          <cell r="D254" t="str">
            <v>840459607388</v>
          </cell>
          <cell r="E254" t="str">
            <v>Tech21 EvoCrystal iPhone 17 Pro Max Black</v>
          </cell>
          <cell r="F254" t="str">
            <v>Cases iPhone</v>
          </cell>
          <cell r="G254" t="str">
            <v>iPhone 17</v>
          </cell>
          <cell r="H254" t="str">
            <v>iPhone 17 Pro Max</v>
          </cell>
          <cell r="I254">
            <v>387.5</v>
          </cell>
          <cell r="J254">
            <v>0.55005005005005003</v>
          </cell>
          <cell r="K254">
            <v>999</v>
          </cell>
        </row>
        <row r="255">
          <cell r="B255">
            <v>840459607890</v>
          </cell>
          <cell r="C255" t="str">
            <v>T21-11376</v>
          </cell>
          <cell r="D255" t="str">
            <v>840459607890</v>
          </cell>
          <cell r="E255" t="str">
            <v>Tech21 EvoSparkle iPhone 17 Pro Max Lunar</v>
          </cell>
          <cell r="F255" t="str">
            <v>Cases iPhone</v>
          </cell>
          <cell r="G255" t="str">
            <v>iPhone 17</v>
          </cell>
          <cell r="H255" t="str">
            <v>iPhone 17 Pro Max</v>
          </cell>
          <cell r="I255">
            <v>387.5</v>
          </cell>
          <cell r="J255">
            <v>0.55005005005005003</v>
          </cell>
          <cell r="K255">
            <v>999</v>
          </cell>
        </row>
        <row r="256">
          <cell r="B256">
            <v>840459609283</v>
          </cell>
          <cell r="C256" t="str">
            <v>T21-11515</v>
          </cell>
          <cell r="D256" t="str">
            <v>840459609283</v>
          </cell>
          <cell r="E256" t="str">
            <v>Tech21 FlexFolio - Apple iPad Air 10.9-11-inch (2020-2025) / iPad Pro 11-inch (2018-2021) Case - Clear</v>
          </cell>
          <cell r="F256" t="str">
            <v>Cases iPad</v>
          </cell>
          <cell r="G256" t="str">
            <v>iPad</v>
          </cell>
          <cell r="H256" t="str">
            <v>iPad Pro 11" 2/3/4/Air 4/5</v>
          </cell>
          <cell r="I256">
            <v>603.02</v>
          </cell>
          <cell r="J256">
            <v>0.4999977126518943</v>
          </cell>
          <cell r="K256">
            <v>1399</v>
          </cell>
        </row>
        <row r="257">
          <cell r="B257">
            <v>840459609290</v>
          </cell>
          <cell r="C257" t="str">
            <v>T21-11516</v>
          </cell>
          <cell r="D257" t="str">
            <v>840459609290</v>
          </cell>
          <cell r="E257" t="str">
            <v>Tech21 FlexFolio - Apple iPad Air 10.9-11-inch (2020-2025) / iPad Pro 11-inch (2018-2021) Case - Tint</v>
          </cell>
          <cell r="F257" t="str">
            <v>Cases iPad</v>
          </cell>
          <cell r="G257" t="str">
            <v>iPad</v>
          </cell>
          <cell r="H257" t="str">
            <v>iPad Pro 11" 2/3/4/Air 4/5</v>
          </cell>
          <cell r="I257">
            <v>603.02</v>
          </cell>
          <cell r="J257">
            <v>0.4999977126518943</v>
          </cell>
          <cell r="K257">
            <v>1399</v>
          </cell>
        </row>
        <row r="258">
          <cell r="B258">
            <v>840459607456</v>
          </cell>
          <cell r="C258" t="str">
            <v>T21-11342</v>
          </cell>
          <cell r="D258" t="str">
            <v>840459607456</v>
          </cell>
          <cell r="E258" t="str">
            <v>Tech21 EvoPro w/MagSafe Clear/Black iPhone 17 Pro Max</v>
          </cell>
          <cell r="F258" t="str">
            <v>Cases iPhone</v>
          </cell>
          <cell r="G258" t="str">
            <v>iPhone 17</v>
          </cell>
          <cell r="H258" t="str">
            <v>iPhone 17 Pro Max</v>
          </cell>
          <cell r="I258">
            <v>516.80999999999995</v>
          </cell>
          <cell r="J258">
            <v>0.50000033361134288</v>
          </cell>
          <cell r="K258">
            <v>1199</v>
          </cell>
        </row>
        <row r="259">
          <cell r="B259">
            <v>840459607333</v>
          </cell>
          <cell r="C259" t="str">
            <v>T21-11331</v>
          </cell>
          <cell r="D259" t="str">
            <v>840459607333</v>
          </cell>
          <cell r="E259" t="str">
            <v>Tech21 EvoPro w/MagSafe Clear/Black iPhone 17 Pro</v>
          </cell>
          <cell r="F259" t="str">
            <v>Cases iPhone</v>
          </cell>
          <cell r="G259" t="str">
            <v>iPhone 17</v>
          </cell>
          <cell r="H259" t="str">
            <v>iPhone 17 Pro</v>
          </cell>
          <cell r="I259">
            <v>516.80999999999995</v>
          </cell>
          <cell r="J259">
            <v>0.50000033361134288</v>
          </cell>
          <cell r="K259">
            <v>1199</v>
          </cell>
        </row>
        <row r="260">
          <cell r="B260">
            <v>840168546589</v>
          </cell>
          <cell r="C260" t="str">
            <v>150986-D143</v>
          </cell>
          <cell r="D260">
            <v>840168546589</v>
          </cell>
          <cell r="E260" t="str">
            <v>Speck Presidio2 Grip iPhone 17 Pro Max Black</v>
          </cell>
          <cell r="F260" t="str">
            <v>Cases iPhone</v>
          </cell>
          <cell r="G260" t="str">
            <v>iPhone 17</v>
          </cell>
          <cell r="H260" t="str">
            <v>iPhone 17 Pro Max</v>
          </cell>
          <cell r="I260">
            <v>387.54</v>
          </cell>
          <cell r="J260">
            <v>0.55000360360360356</v>
          </cell>
          <cell r="K260">
            <v>999</v>
          </cell>
        </row>
        <row r="261">
          <cell r="B261">
            <v>856504014803</v>
          </cell>
          <cell r="C261" t="str">
            <v>NM014803858</v>
          </cell>
          <cell r="D261" t="str">
            <v>856504014803</v>
          </cell>
          <cell r="E261" t="str">
            <v>Nomad Rocky Point Band - 46mm/49mm | Storm | Black Hardware</v>
          </cell>
          <cell r="F261" t="str">
            <v>Straps</v>
          </cell>
          <cell r="G261" t="str">
            <v>APPLE WATCH</v>
          </cell>
          <cell r="H261" t="str">
            <v>49/45/44/42 mm</v>
          </cell>
          <cell r="I261">
            <v>775.43</v>
          </cell>
          <cell r="J261">
            <v>0.5</v>
          </cell>
          <cell r="K261">
            <v>1799</v>
          </cell>
        </row>
        <row r="262">
          <cell r="B262" t="str">
            <v>ELECUB004</v>
          </cell>
          <cell r="C262" t="str">
            <v>CTE-1</v>
          </cell>
          <cell r="D262" t="str">
            <v>715834798510</v>
          </cell>
          <cell r="E262" t="str">
            <v>CTE Headphones Obsidian Black</v>
          </cell>
          <cell r="F262" t="str">
            <v>Audio</v>
          </cell>
          <cell r="G262" t="str">
            <v>Headphones Wireless</v>
          </cell>
          <cell r="H262" t="str">
            <v>CTE</v>
          </cell>
          <cell r="I262">
            <v>503.75</v>
          </cell>
          <cell r="J262">
            <v>0.35000000000000009</v>
          </cell>
          <cell r="K262">
            <v>899</v>
          </cell>
        </row>
        <row r="263">
          <cell r="B263" t="str">
            <v>BOCCUB000</v>
          </cell>
          <cell r="C263" t="str">
            <v>CT-SOUND1</v>
          </cell>
          <cell r="D263" t="str">
            <v>608011863241</v>
          </cell>
          <cell r="E263" t="str">
            <v>Cubitt Waterproof Speakers Black</v>
          </cell>
          <cell r="F263" t="str">
            <v>Audio</v>
          </cell>
          <cell r="G263" t="str">
            <v>Speakers</v>
          </cell>
          <cell r="H263" t="str">
            <v>Cubitt</v>
          </cell>
          <cell r="I263">
            <v>559.78</v>
          </cell>
          <cell r="J263">
            <v>0.35000520520520528</v>
          </cell>
          <cell r="K263">
            <v>999</v>
          </cell>
        </row>
        <row r="264">
          <cell r="B264" t="str">
            <v>BOCCUB001</v>
          </cell>
          <cell r="C264" t="str">
            <v>CT-SOUND8</v>
          </cell>
          <cell r="D264" t="str">
            <v>608011863272</v>
          </cell>
          <cell r="E264" t="str">
            <v>Cubitt Waterproof Speakers White</v>
          </cell>
          <cell r="F264" t="str">
            <v>Audio</v>
          </cell>
          <cell r="G264" t="str">
            <v>Speakers</v>
          </cell>
          <cell r="H264" t="str">
            <v>Cubitt</v>
          </cell>
          <cell r="I264">
            <v>671.85</v>
          </cell>
          <cell r="J264">
            <v>0.35000333611342782</v>
          </cell>
          <cell r="K264">
            <v>1199</v>
          </cell>
        </row>
        <row r="265">
          <cell r="B265" t="str">
            <v>EXHCUB000</v>
          </cell>
          <cell r="C265" t="str">
            <v>CT-SOUND8</v>
          </cell>
          <cell r="D265" t="str">
            <v>608011863272</v>
          </cell>
          <cell r="E265" t="str">
            <v>Cubitt Waterproof Speakers White</v>
          </cell>
          <cell r="F265" t="str">
            <v>Audio</v>
          </cell>
          <cell r="G265" t="str">
            <v>Speakers</v>
          </cell>
          <cell r="H265" t="str">
            <v>Cubitt</v>
          </cell>
          <cell r="I265">
            <v>0.01</v>
          </cell>
          <cell r="J265">
            <v>0.27500000000000002</v>
          </cell>
          <cell r="K265">
            <v>1.6E-2</v>
          </cell>
        </row>
        <row r="266">
          <cell r="B266" t="str">
            <v>ACCCUB002</v>
          </cell>
          <cell r="C266" t="str">
            <v>CT-SCALE7</v>
          </cell>
          <cell r="D266" t="str">
            <v>715834798534</v>
          </cell>
          <cell r="E266" t="str">
            <v>Cubitt Scale Alpine White</v>
          </cell>
          <cell r="F266" t="str">
            <v>Wearable</v>
          </cell>
          <cell r="G266" t="str">
            <v>Scale</v>
          </cell>
          <cell r="H266" t="str">
            <v>CT-SCALE</v>
          </cell>
          <cell r="I266">
            <v>559.78</v>
          </cell>
          <cell r="J266">
            <v>0.35000520520520528</v>
          </cell>
          <cell r="K266">
            <v>999</v>
          </cell>
        </row>
        <row r="267">
          <cell r="B267" t="str">
            <v>IACCCUB000</v>
          </cell>
          <cell r="C267" t="str">
            <v>CT-SCALE7</v>
          </cell>
          <cell r="D267" t="str">
            <v>715834798534</v>
          </cell>
          <cell r="E267" t="str">
            <v>Cubitt Scale Alpine White</v>
          </cell>
          <cell r="F267" t="str">
            <v>Wearable</v>
          </cell>
          <cell r="G267" t="str">
            <v>Scale</v>
          </cell>
          <cell r="H267" t="str">
            <v>CT-SCALE</v>
          </cell>
          <cell r="I267">
            <v>559.78</v>
          </cell>
          <cell r="J267">
            <v>0.35000520520520528</v>
          </cell>
          <cell r="K267">
            <v>999</v>
          </cell>
        </row>
        <row r="268">
          <cell r="B268" t="str">
            <v>ACCCUB000</v>
          </cell>
          <cell r="C268" t="str">
            <v>CT-SCALE</v>
          </cell>
          <cell r="D268" t="str">
            <v>725330927543</v>
          </cell>
          <cell r="E268" t="str">
            <v>Cubitt Scale Obsidian Black</v>
          </cell>
          <cell r="F268" t="str">
            <v>Wearable</v>
          </cell>
          <cell r="G268" t="str">
            <v>Scale</v>
          </cell>
          <cell r="H268" t="str">
            <v>CT-SCALE</v>
          </cell>
          <cell r="I268">
            <v>559.78</v>
          </cell>
          <cell r="J268">
            <v>0.35000520520520528</v>
          </cell>
          <cell r="K268">
            <v>999</v>
          </cell>
        </row>
        <row r="269">
          <cell r="B269" t="str">
            <v>EXHCUB001</v>
          </cell>
          <cell r="C269" t="str">
            <v>CT-SCALE</v>
          </cell>
          <cell r="D269" t="str">
            <v>725330927543</v>
          </cell>
          <cell r="E269" t="str">
            <v>Cubitt Scale Obsidian Black</v>
          </cell>
          <cell r="F269" t="str">
            <v>Wearable</v>
          </cell>
          <cell r="G269" t="str">
            <v>Scale</v>
          </cell>
          <cell r="H269" t="str">
            <v>CT-SCALE</v>
          </cell>
          <cell r="I269">
            <v>0.01</v>
          </cell>
          <cell r="J269">
            <v>0.27500000000000002</v>
          </cell>
          <cell r="K269">
            <v>1.6E-2</v>
          </cell>
        </row>
        <row r="270">
          <cell r="B270" t="str">
            <v>ACCCUB001</v>
          </cell>
          <cell r="C270" t="str">
            <v>CTK-1</v>
          </cell>
          <cell r="D270" t="str">
            <v>719284923645</v>
          </cell>
          <cell r="E270" t="str">
            <v>Cubitt Scale Mini Obsidian Black</v>
          </cell>
          <cell r="F270" t="str">
            <v>Wearable</v>
          </cell>
          <cell r="G270" t="str">
            <v>Scale</v>
          </cell>
          <cell r="H270" t="str">
            <v>CTK</v>
          </cell>
          <cell r="I270">
            <v>447.72</v>
          </cell>
          <cell r="J270">
            <v>0.34999349186483109</v>
          </cell>
          <cell r="K270">
            <v>799</v>
          </cell>
        </row>
        <row r="271">
          <cell r="B271" t="str">
            <v>ACCCUB003</v>
          </cell>
          <cell r="C271" t="str">
            <v>CTK-7</v>
          </cell>
          <cell r="D271" t="str">
            <v>719284923652</v>
          </cell>
          <cell r="E271" t="str">
            <v>Cubitt Scale Mini Alpine White</v>
          </cell>
          <cell r="F271" t="str">
            <v>Wearable</v>
          </cell>
          <cell r="G271" t="str">
            <v>Scale</v>
          </cell>
          <cell r="H271" t="str">
            <v>CTK</v>
          </cell>
          <cell r="I271">
            <v>447.72</v>
          </cell>
          <cell r="J271">
            <v>0.34999349186483109</v>
          </cell>
          <cell r="K271">
            <v>799</v>
          </cell>
        </row>
        <row r="272">
          <cell r="B272" t="str">
            <v>IACCCUB001</v>
          </cell>
          <cell r="C272" t="str">
            <v>CTK-7</v>
          </cell>
          <cell r="D272" t="str">
            <v>719284923652</v>
          </cell>
          <cell r="E272" t="str">
            <v>Cubitt Scale Mini Alpine White</v>
          </cell>
          <cell r="F272" t="str">
            <v>Wearable</v>
          </cell>
          <cell r="G272" t="str">
            <v>Scale</v>
          </cell>
          <cell r="H272" t="str">
            <v>CTK</v>
          </cell>
          <cell r="I272">
            <v>447.72</v>
          </cell>
          <cell r="J272">
            <v>0.34999349186483109</v>
          </cell>
          <cell r="K272">
            <v>799</v>
          </cell>
        </row>
        <row r="273">
          <cell r="B273" t="str">
            <v>ELECUB000</v>
          </cell>
          <cell r="C273" t="str">
            <v>CT1S2-11</v>
          </cell>
          <cell r="D273" t="str">
            <v>719284923812</v>
          </cell>
          <cell r="E273" t="str">
            <v>Cubitt CT1 Black</v>
          </cell>
          <cell r="F273" t="str">
            <v>Wearable</v>
          </cell>
          <cell r="G273" t="str">
            <v>Smartwatch</v>
          </cell>
          <cell r="H273" t="str">
            <v>CT1S2</v>
          </cell>
          <cell r="I273">
            <v>839.96</v>
          </cell>
          <cell r="J273">
            <v>0.34999759839893263</v>
          </cell>
          <cell r="K273">
            <v>1499</v>
          </cell>
        </row>
        <row r="274">
          <cell r="B274" t="str">
            <v>ELECUB001</v>
          </cell>
          <cell r="C274" t="str">
            <v>CT2P2-11</v>
          </cell>
          <cell r="D274" t="str">
            <v>719284924284</v>
          </cell>
          <cell r="E274" t="str">
            <v>Cubitt CT2P Obsidian Black</v>
          </cell>
          <cell r="F274" t="str">
            <v>Wearable</v>
          </cell>
          <cell r="G274" t="str">
            <v>Smartwatch</v>
          </cell>
          <cell r="H274" t="str">
            <v>CT2P2</v>
          </cell>
          <cell r="I274">
            <v>1344.27</v>
          </cell>
          <cell r="J274">
            <v>0.3499986661108796</v>
          </cell>
          <cell r="K274">
            <v>2399</v>
          </cell>
        </row>
        <row r="275">
          <cell r="B275" t="str">
            <v>ELECUB002</v>
          </cell>
          <cell r="C275" t="str">
            <v>CT4-11</v>
          </cell>
          <cell r="D275" t="str">
            <v>719284923867</v>
          </cell>
          <cell r="E275" t="str">
            <v>Cubitt CT4 Black</v>
          </cell>
          <cell r="F275" t="str">
            <v>Wearable</v>
          </cell>
          <cell r="G275" t="str">
            <v>Smartwatch</v>
          </cell>
          <cell r="H275" t="str">
            <v>CT4</v>
          </cell>
          <cell r="I275">
            <v>1344.27</v>
          </cell>
          <cell r="J275">
            <v>0.3499986661108796</v>
          </cell>
          <cell r="K275">
            <v>2399</v>
          </cell>
        </row>
        <row r="276">
          <cell r="B276" t="str">
            <v>ELECUB003</v>
          </cell>
          <cell r="C276" t="str">
            <v>CT4G-11</v>
          </cell>
          <cell r="D276" t="str">
            <v>719284923928</v>
          </cell>
          <cell r="E276" t="str">
            <v>Cubitt CT4P Black</v>
          </cell>
          <cell r="F276" t="str">
            <v>Wearable</v>
          </cell>
          <cell r="G276" t="str">
            <v>Smartwatch</v>
          </cell>
          <cell r="H276" t="str">
            <v>CT4GPS</v>
          </cell>
          <cell r="I276">
            <v>1680.47</v>
          </cell>
          <cell r="J276">
            <v>0.35000160053351115</v>
          </cell>
          <cell r="K276">
            <v>2999</v>
          </cell>
        </row>
        <row r="277">
          <cell r="B277" t="str">
            <v>ACCHPG000</v>
          </cell>
          <cell r="C277">
            <v>15559</v>
          </cell>
          <cell r="D277" t="str">
            <v>633755155598</v>
          </cell>
          <cell r="E277" t="str">
            <v>7-in-1 Complete Tech Cleaning Kit</v>
          </cell>
          <cell r="F277" t="str">
            <v>Accesories</v>
          </cell>
          <cell r="G277" t="str">
            <v>Clean</v>
          </cell>
          <cell r="H277" t="str">
            <v>7-1</v>
          </cell>
          <cell r="I277">
            <v>258.11</v>
          </cell>
          <cell r="J277">
            <v>0.39998476953907813</v>
          </cell>
          <cell r="K277">
            <v>499</v>
          </cell>
        </row>
        <row r="278">
          <cell r="B278" t="str">
            <v>IACCNAZ000</v>
          </cell>
          <cell r="C278">
            <v>15351</v>
          </cell>
          <cell r="D278" t="str">
            <v>633755153518</v>
          </cell>
          <cell r="E278" t="str">
            <v xml:space="preserve">Naztech Xpods Pro TWS with Wireless Charging Case Black
</v>
          </cell>
          <cell r="F278" t="str">
            <v>Audio</v>
          </cell>
          <cell r="G278" t="str">
            <v>Headphones</v>
          </cell>
          <cell r="H278" t="str">
            <v>In Ear</v>
          </cell>
          <cell r="I278">
            <v>982.24</v>
          </cell>
          <cell r="J278">
            <v>0.40000084254870982</v>
          </cell>
          <cell r="K278">
            <v>1899</v>
          </cell>
        </row>
        <row r="279">
          <cell r="B279" t="str">
            <v>IACCNAZ001</v>
          </cell>
          <cell r="C279">
            <v>15352</v>
          </cell>
          <cell r="D279" t="str">
            <v>633755153525</v>
          </cell>
          <cell r="E279" t="str">
            <v>Naztech Xpods Pro TWS with Wireless Charging Case Red</v>
          </cell>
          <cell r="F279" t="str">
            <v>Audio</v>
          </cell>
          <cell r="G279" t="str">
            <v>Headphones</v>
          </cell>
          <cell r="H279" t="str">
            <v>In Ear</v>
          </cell>
          <cell r="I279">
            <v>982.24</v>
          </cell>
          <cell r="J279">
            <v>0.40000084254870982</v>
          </cell>
          <cell r="K279">
            <v>1899</v>
          </cell>
        </row>
        <row r="280">
          <cell r="B280" t="str">
            <v>IACCNAZ002</v>
          </cell>
          <cell r="C280">
            <v>15432</v>
          </cell>
          <cell r="D280" t="str">
            <v>633755154324</v>
          </cell>
          <cell r="E280" t="str">
            <v xml:space="preserve">Naztech Xpods Pro TWS with Wireless Charging Case Blue
</v>
          </cell>
          <cell r="F280" t="str">
            <v>Audio</v>
          </cell>
          <cell r="G280" t="str">
            <v>Headphones</v>
          </cell>
          <cell r="H280" t="str">
            <v>In Ear</v>
          </cell>
          <cell r="I280">
            <v>982.24</v>
          </cell>
          <cell r="J280">
            <v>0.40000084254870982</v>
          </cell>
          <cell r="K280">
            <v>1899</v>
          </cell>
        </row>
        <row r="281">
          <cell r="B281" t="str">
            <v>ICABNAZ000</v>
          </cell>
          <cell r="C281" t="str">
            <v>13621</v>
          </cell>
          <cell r="D281" t="str">
            <v>633755136214</v>
          </cell>
          <cell r="E281" t="str">
            <v>Naztech Braided MFI Lightning Charge &amp; Sync Cable Black</v>
          </cell>
          <cell r="F281" t="str">
            <v>Cables</v>
          </cell>
          <cell r="G281" t="str">
            <v>Lightning</v>
          </cell>
          <cell r="H281" t="str">
            <v>4 ft</v>
          </cell>
          <cell r="I281">
            <v>309.83</v>
          </cell>
          <cell r="J281">
            <v>0.399995325542571</v>
          </cell>
          <cell r="K281">
            <v>599</v>
          </cell>
        </row>
        <row r="282">
          <cell r="B282" t="str">
            <v>IACCHPG001</v>
          </cell>
          <cell r="C282">
            <v>15597</v>
          </cell>
          <cell r="D282" t="str">
            <v>633755155970</v>
          </cell>
          <cell r="E282" t="str">
            <v>HyperGear HyperNova LED Strip Lights 10ft Multi-Color Multicolors</v>
          </cell>
          <cell r="F282" t="str">
            <v>Gaming</v>
          </cell>
          <cell r="G282" t="str">
            <v>Led Strip</v>
          </cell>
          <cell r="H282" t="str">
            <v>10 ft</v>
          </cell>
          <cell r="I282">
            <v>309.83</v>
          </cell>
          <cell r="J282">
            <v>0.399995325542571</v>
          </cell>
          <cell r="K282">
            <v>599</v>
          </cell>
        </row>
        <row r="283">
          <cell r="B283" t="str">
            <v>IACCHPG000</v>
          </cell>
          <cell r="C283">
            <v>15437</v>
          </cell>
          <cell r="D283" t="str">
            <v>633755154379</v>
          </cell>
          <cell r="E283" t="str">
            <v xml:space="preserve">HyperGear SnapShot Wireless Selfie Stick + Tripod Black
</v>
          </cell>
          <cell r="F283" t="str">
            <v>Hardware</v>
          </cell>
          <cell r="G283" t="str">
            <v>Tripod</v>
          </cell>
          <cell r="H283" t="str">
            <v>Selfie + Tripod</v>
          </cell>
          <cell r="I283">
            <v>387.41</v>
          </cell>
          <cell r="J283">
            <v>0.40000587449933245</v>
          </cell>
          <cell r="K283">
            <v>749</v>
          </cell>
        </row>
        <row r="284">
          <cell r="B284" t="str">
            <v>FUNMOM003</v>
          </cell>
          <cell r="C284" t="str">
            <v>310-197</v>
          </cell>
          <cell r="D284" t="str">
            <v>846537077333</v>
          </cell>
          <cell r="E284" t="str">
            <v>Moment Case for iPhone 14 - Compatible with MagSafe - Black</v>
          </cell>
          <cell r="F284" t="str">
            <v>Cases iPhone</v>
          </cell>
          <cell r="G284" t="str">
            <v>iPhone 14</v>
          </cell>
          <cell r="H284" t="str">
            <v>iPhone 14</v>
          </cell>
          <cell r="I284">
            <v>602.84</v>
          </cell>
          <cell r="J284">
            <v>0.30000560560560563</v>
          </cell>
          <cell r="K284">
            <v>999</v>
          </cell>
        </row>
        <row r="285">
          <cell r="B285" t="str">
            <v>FUNMOM002</v>
          </cell>
          <cell r="C285" t="str">
            <v>310-191</v>
          </cell>
          <cell r="D285" t="str">
            <v>846537067464</v>
          </cell>
          <cell r="E285" t="str">
            <v>Moment Case for iPhone 14 Max - Compatible with MagSafe - Black</v>
          </cell>
          <cell r="F285" t="str">
            <v>Cases iPhone</v>
          </cell>
          <cell r="G285" t="str">
            <v>iPhone 14</v>
          </cell>
          <cell r="H285" t="str">
            <v>iPhone 14 Max</v>
          </cell>
          <cell r="I285">
            <v>602.84</v>
          </cell>
          <cell r="J285">
            <v>0.30000560560560563</v>
          </cell>
          <cell r="K285">
            <v>999</v>
          </cell>
        </row>
        <row r="286">
          <cell r="B286" t="str">
            <v>FUNMOM001</v>
          </cell>
          <cell r="C286" t="str">
            <v>310-185</v>
          </cell>
          <cell r="D286" t="str">
            <v>846537070501</v>
          </cell>
          <cell r="E286" t="str">
            <v>Moment Case for iPhone 14 Pro - Compatible with MagSafe - Black</v>
          </cell>
          <cell r="F286" t="str">
            <v>Cases iPhone</v>
          </cell>
          <cell r="G286" t="str">
            <v>iPhone 14</v>
          </cell>
          <cell r="H286" t="str">
            <v>iPhone 14 Pro</v>
          </cell>
          <cell r="I286">
            <v>602.84</v>
          </cell>
          <cell r="J286">
            <v>0.30000560560560563</v>
          </cell>
          <cell r="K286">
            <v>999</v>
          </cell>
        </row>
        <row r="287">
          <cell r="B287" t="str">
            <v>FUNMOM007</v>
          </cell>
          <cell r="C287" t="str">
            <v>310-187</v>
          </cell>
          <cell r="D287" t="str">
            <v>846537067440</v>
          </cell>
          <cell r="E287" t="str">
            <v>Moment Case for iPhone 14 Pro - Compatible with MagSafe - Indigo</v>
          </cell>
          <cell r="F287" t="str">
            <v>Cases iPhone</v>
          </cell>
          <cell r="G287" t="str">
            <v>iPhone 14</v>
          </cell>
          <cell r="H287" t="str">
            <v>iPhone 14 Pro</v>
          </cell>
          <cell r="I287">
            <v>602.84</v>
          </cell>
          <cell r="J287">
            <v>0.30000560560560563</v>
          </cell>
          <cell r="K287">
            <v>999</v>
          </cell>
        </row>
        <row r="288">
          <cell r="B288" t="str">
            <v>FUNMOM000</v>
          </cell>
          <cell r="C288" t="str">
            <v>310-179</v>
          </cell>
          <cell r="D288" t="str">
            <v>846537067174</v>
          </cell>
          <cell r="E288" t="str">
            <v>Moment Case for iPhone 14 Pro Max - Compatible with MagSafe - Black</v>
          </cell>
          <cell r="F288" t="str">
            <v>Cases iPhone</v>
          </cell>
          <cell r="G288" t="str">
            <v>iPhone 14</v>
          </cell>
          <cell r="H288" t="str">
            <v>iPhone 14 Pro Max</v>
          </cell>
          <cell r="I288">
            <v>602.84</v>
          </cell>
          <cell r="J288">
            <v>0.30000560560560563</v>
          </cell>
          <cell r="K288">
            <v>999</v>
          </cell>
        </row>
        <row r="289">
          <cell r="B289" t="str">
            <v>FUNMOM006</v>
          </cell>
          <cell r="C289" t="str">
            <v>310-181</v>
          </cell>
          <cell r="D289" t="str">
            <v>846537067211</v>
          </cell>
          <cell r="E289" t="str">
            <v>Moment Case for iPhone 14 Pro Max - Compatible with MagSafe - Indigo</v>
          </cell>
          <cell r="F289" t="str">
            <v>Cases iPhone</v>
          </cell>
          <cell r="G289" t="str">
            <v>iPhone 14</v>
          </cell>
          <cell r="H289" t="str">
            <v>iPhone 14 Pro Max</v>
          </cell>
          <cell r="I289">
            <v>602.84</v>
          </cell>
          <cell r="J289">
            <v>0.30000560560560563</v>
          </cell>
          <cell r="K289">
            <v>999</v>
          </cell>
        </row>
        <row r="290">
          <cell r="B290" t="str">
            <v>ACCMOP052</v>
          </cell>
          <cell r="C290">
            <v>401101662</v>
          </cell>
          <cell r="D290" t="str">
            <v>848467073980</v>
          </cell>
          <cell r="E290" t="str">
            <v>Mophie POWERSTATION PLUS (6,000mAh) with Built-in Micro USB &amp; Lightning Cable + Extra USB-A Charging Port - Black</v>
          </cell>
          <cell r="F290" t="str">
            <v>Charger</v>
          </cell>
          <cell r="G290" t="str">
            <v>Power Bank</v>
          </cell>
          <cell r="H290" t="str">
            <v>6,000 mAh</v>
          </cell>
          <cell r="I290">
            <v>206.38</v>
          </cell>
          <cell r="J290">
            <v>0.39999799498746869</v>
          </cell>
          <cell r="K290">
            <v>399</v>
          </cell>
        </row>
        <row r="291">
          <cell r="B291" t="str">
            <v xml:space="preserve">
REFQIC005</v>
          </cell>
          <cell r="C291" t="str">
            <v>NZTGlasspcKit</v>
          </cell>
          <cell r="D291" t="str">
            <v>20633755153468</v>
          </cell>
          <cell r="E291" t="str">
            <v>Mica Naztech iPhone 12 Pro Max</v>
          </cell>
          <cell r="F291" t="str">
            <v>Micas</v>
          </cell>
          <cell r="G291" t="str">
            <v>Centro Servicio</v>
          </cell>
          <cell r="H291" t="str">
            <v>iPhone 12 Pro Max</v>
          </cell>
          <cell r="I291">
            <v>100</v>
          </cell>
          <cell r="J291">
            <v>0</v>
          </cell>
          <cell r="K291">
            <v>116</v>
          </cell>
        </row>
        <row r="292">
          <cell r="B292" t="str">
            <v xml:space="preserve">
REFQIC005</v>
          </cell>
          <cell r="C292" t="str">
            <v>15346-M</v>
          </cell>
          <cell r="D292" t="str">
            <v>20633755153468</v>
          </cell>
          <cell r="E292" t="str">
            <v>Mica Naztech iPhone 12 Pro Max</v>
          </cell>
          <cell r="F292" t="str">
            <v>Micas</v>
          </cell>
          <cell r="G292" t="str">
            <v>Centro Servicio</v>
          </cell>
          <cell r="H292" t="str">
            <v>iPhone 12 Pro Max</v>
          </cell>
          <cell r="I292">
            <v>100</v>
          </cell>
          <cell r="J292">
            <v>0</v>
          </cell>
          <cell r="K292">
            <v>116</v>
          </cell>
        </row>
        <row r="293">
          <cell r="B293" t="str">
            <v>CABNOM007</v>
          </cell>
          <cell r="C293" t="str">
            <v>NM01912B00</v>
          </cell>
          <cell r="D293" t="str">
            <v>856504015497</v>
          </cell>
          <cell r="E293" t="str">
            <v>Nomad Lightning Cable - 1.5M | USB C | Rugged</v>
          </cell>
          <cell r="F293" t="str">
            <v>Cables</v>
          </cell>
          <cell r="G293" t="str">
            <v>Lightning - Type C</v>
          </cell>
          <cell r="H293" t="str">
            <v>6 ft</v>
          </cell>
          <cell r="I293">
            <v>301.12</v>
          </cell>
          <cell r="J293">
            <v>0.30000160320641289</v>
          </cell>
          <cell r="K293">
            <v>499</v>
          </cell>
        </row>
        <row r="294">
          <cell r="B294" t="str">
            <v>CABNOM008</v>
          </cell>
          <cell r="C294" t="str">
            <v>NM01022985</v>
          </cell>
          <cell r="D294" t="str">
            <v>856500010229</v>
          </cell>
          <cell r="E294" t="str">
            <v>Nomad Sport Cable - 2.0M | USB C | Lightning</v>
          </cell>
          <cell r="F294" t="str">
            <v>Cables</v>
          </cell>
          <cell r="G294" t="str">
            <v>Lightning - Type C</v>
          </cell>
          <cell r="H294" t="str">
            <v>6 ft</v>
          </cell>
          <cell r="I294">
            <v>391.64</v>
          </cell>
          <cell r="J294">
            <v>0.29999630200308169</v>
          </cell>
          <cell r="K294">
            <v>649</v>
          </cell>
        </row>
        <row r="295">
          <cell r="B295" t="str">
            <v>FUNNOM021</v>
          </cell>
          <cell r="C295" t="str">
            <v>NM01314585</v>
          </cell>
          <cell r="D295" t="str">
            <v>856500013145</v>
          </cell>
          <cell r="E295" t="str">
            <v>Nomad Sport Case - AirPods 3rd Generation | Ash Green</v>
          </cell>
          <cell r="F295" t="str">
            <v>Cases Airpods</v>
          </cell>
          <cell r="G295" t="str">
            <v>Airpods</v>
          </cell>
          <cell r="H295" t="str">
            <v>3rd G</v>
          </cell>
          <cell r="I295">
            <v>421.81</v>
          </cell>
          <cell r="J295">
            <v>0.30000057224606591</v>
          </cell>
          <cell r="K295">
            <v>699</v>
          </cell>
        </row>
        <row r="296">
          <cell r="B296" t="str">
            <v>FUNNOM022</v>
          </cell>
          <cell r="C296" t="str">
            <v>NM01312185</v>
          </cell>
          <cell r="D296" t="str">
            <v>856500013121</v>
          </cell>
          <cell r="E296" t="str">
            <v>Nomad Sport Case - AirPods 3rd Generation | Marine Blue</v>
          </cell>
          <cell r="F296" t="str">
            <v>Cases Airpods</v>
          </cell>
          <cell r="G296" t="str">
            <v>Airpods</v>
          </cell>
          <cell r="H296" t="str">
            <v>3rd G</v>
          </cell>
          <cell r="I296">
            <v>301.12</v>
          </cell>
          <cell r="J296">
            <v>0.30000160320641289</v>
          </cell>
          <cell r="K296">
            <v>499</v>
          </cell>
        </row>
        <row r="297">
          <cell r="B297" t="str">
            <v>IFUNNOM001</v>
          </cell>
          <cell r="C297" t="str">
            <v>NM01313885</v>
          </cell>
          <cell r="D297" t="str">
            <v>856500013138</v>
          </cell>
          <cell r="E297" t="str">
            <v>Nomad Sport Case - AirPods 3rd Generation | Lunar Gray</v>
          </cell>
          <cell r="F297" t="str">
            <v>Cases Airpods</v>
          </cell>
          <cell r="G297" t="str">
            <v>Airpods</v>
          </cell>
          <cell r="H297" t="str">
            <v>3rd G</v>
          </cell>
          <cell r="I297">
            <v>421.81</v>
          </cell>
          <cell r="J297">
            <v>0.30000057224606591</v>
          </cell>
          <cell r="K297">
            <v>699</v>
          </cell>
        </row>
        <row r="298">
          <cell r="B298" t="str">
            <v>FUNNOM043</v>
          </cell>
          <cell r="C298" t="str">
            <v>NM011291858</v>
          </cell>
          <cell r="D298" t="str">
            <v>856504011291</v>
          </cell>
          <cell r="E298" t="str">
            <v>Modern Leather Case - Airpods Pro 3 | Black | Horween</v>
          </cell>
          <cell r="F298" t="str">
            <v>Cases Airpods</v>
          </cell>
          <cell r="G298" t="str">
            <v>Airpods</v>
          </cell>
          <cell r="H298" t="str">
            <v>Airpods Pro 3</v>
          </cell>
          <cell r="I298">
            <v>482.16</v>
          </cell>
          <cell r="J298">
            <v>0.3</v>
          </cell>
          <cell r="K298">
            <v>799</v>
          </cell>
        </row>
        <row r="299">
          <cell r="B299" t="str">
            <v>FUNNOM044</v>
          </cell>
          <cell r="C299" t="str">
            <v>NM011284858</v>
          </cell>
          <cell r="D299" t="str">
            <v>856504011284</v>
          </cell>
          <cell r="E299" t="str">
            <v>Modern Leather Case - Airpods Pro 3 | Rustic Brown | Horween</v>
          </cell>
          <cell r="F299" t="str">
            <v>Cases Airpods</v>
          </cell>
          <cell r="G299" t="str">
            <v>Airpods</v>
          </cell>
          <cell r="H299" t="str">
            <v>Airpods Pro 3</v>
          </cell>
          <cell r="I299">
            <v>482.16</v>
          </cell>
          <cell r="J299">
            <v>0.3</v>
          </cell>
          <cell r="K299">
            <v>799</v>
          </cell>
        </row>
        <row r="300">
          <cell r="B300" t="str">
            <v>FUNNOM003</v>
          </cell>
          <cell r="C300" t="str">
            <v>NM220R0O00</v>
          </cell>
          <cell r="D300" t="str">
            <v>856500018539</v>
          </cell>
          <cell r="E300" t="str">
            <v>Nomad Airpods Case - Pro | Rustic Brown | Leather</v>
          </cell>
          <cell r="F300" t="str">
            <v>Cases Airpods</v>
          </cell>
          <cell r="G300" t="str">
            <v>Airpods</v>
          </cell>
          <cell r="H300" t="str">
            <v>Pro</v>
          </cell>
          <cell r="I300">
            <v>482.16</v>
          </cell>
          <cell r="J300">
            <v>0.29999299123904877</v>
          </cell>
          <cell r="K300">
            <v>799</v>
          </cell>
        </row>
        <row r="301">
          <cell r="B301" t="str">
            <v>FUNNOM032</v>
          </cell>
          <cell r="C301" t="str">
            <v>NM01836285</v>
          </cell>
          <cell r="D301" t="str">
            <v>856500018362</v>
          </cell>
          <cell r="E301" t="str">
            <v>Nomad Modern Leather Case - Airpods Pro (2nd gen) | Brown | Nomad Leather</v>
          </cell>
          <cell r="F301" t="str">
            <v>Cases Airpods</v>
          </cell>
          <cell r="G301" t="str">
            <v>Airpods</v>
          </cell>
          <cell r="H301" t="str">
            <v>Pro 2</v>
          </cell>
          <cell r="I301">
            <v>361.47</v>
          </cell>
          <cell r="J301">
            <v>0.29999131886477459</v>
          </cell>
          <cell r="K301">
            <v>599</v>
          </cell>
        </row>
        <row r="302">
          <cell r="B302" t="str">
            <v>FUNNOM031</v>
          </cell>
          <cell r="C302" t="str">
            <v>NM01806585</v>
          </cell>
          <cell r="D302" t="str">
            <v>856500018065</v>
          </cell>
          <cell r="E302" t="str">
            <v>Nomad Modern Leather Case - Airpods Pro (2nd gen) | Black | Nomad Leather</v>
          </cell>
          <cell r="F302" t="str">
            <v>Cases Airpods</v>
          </cell>
          <cell r="G302" t="str">
            <v>Airpods</v>
          </cell>
          <cell r="H302" t="str">
            <v>Pro 2</v>
          </cell>
          <cell r="I302">
            <v>361.47</v>
          </cell>
          <cell r="J302">
            <v>0.29999131886477459</v>
          </cell>
          <cell r="K302">
            <v>599</v>
          </cell>
        </row>
        <row r="303">
          <cell r="B303" t="str">
            <v>FUNNOM017</v>
          </cell>
          <cell r="C303" t="str">
            <v>NM01996385</v>
          </cell>
          <cell r="D303" t="str">
            <v>856500019963</v>
          </cell>
          <cell r="E303" t="str">
            <v>Nomad Airpods Case - Pro 2 | Black | Horween Leather</v>
          </cell>
          <cell r="F303" t="str">
            <v>Cases Airpods</v>
          </cell>
          <cell r="G303" t="str">
            <v>Airpods</v>
          </cell>
          <cell r="H303" t="str">
            <v>Pro 2</v>
          </cell>
          <cell r="I303">
            <v>482.16</v>
          </cell>
          <cell r="J303">
            <v>0.29999299123904877</v>
          </cell>
          <cell r="K303">
            <v>799</v>
          </cell>
        </row>
        <row r="304">
          <cell r="B304" t="str">
            <v>FUNNOM018</v>
          </cell>
          <cell r="C304" t="str">
            <v>NM01997085</v>
          </cell>
          <cell r="D304" t="str">
            <v>856500019970</v>
          </cell>
          <cell r="E304" t="str">
            <v>Nomad Airpods Case - Pro 2 | Rustic Brown | Horween Leather</v>
          </cell>
          <cell r="F304" t="str">
            <v>Cases Airpods</v>
          </cell>
          <cell r="G304" t="str">
            <v>Airpods</v>
          </cell>
          <cell r="H304" t="str">
            <v>Pro 2</v>
          </cell>
          <cell r="I304">
            <v>482.16</v>
          </cell>
          <cell r="J304">
            <v>0.29999299123904877</v>
          </cell>
          <cell r="K304">
            <v>799</v>
          </cell>
        </row>
        <row r="305">
          <cell r="B305" t="str">
            <v>FUNNOM004</v>
          </cell>
          <cell r="C305" t="str">
            <v>NM01011385</v>
          </cell>
          <cell r="D305" t="str">
            <v>856500010113</v>
          </cell>
          <cell r="E305" t="str">
            <v>Nomad Keychain - AirTag | Rustic Brown | Horween Leather</v>
          </cell>
          <cell r="F305" t="str">
            <v>Cases AirTag</v>
          </cell>
          <cell r="G305" t="str">
            <v>AirTag</v>
          </cell>
          <cell r="H305" t="str">
            <v>AirTag</v>
          </cell>
          <cell r="I305">
            <v>482.15</v>
          </cell>
          <cell r="J305">
            <v>0.30000750938673348</v>
          </cell>
          <cell r="K305">
            <v>799</v>
          </cell>
        </row>
        <row r="306">
          <cell r="B306" t="str">
            <v>FUNNOM000</v>
          </cell>
          <cell r="C306" t="str">
            <v>NM01056485</v>
          </cell>
          <cell r="D306" t="str">
            <v>856500010564</v>
          </cell>
          <cell r="E306" t="str">
            <v>Nomad Modern Leather Case - Rustic Brown | Horween Leather | MagSafe | iPhone 13</v>
          </cell>
          <cell r="F306" t="str">
            <v>Cases iPhone</v>
          </cell>
          <cell r="G306" t="str">
            <v>iPhone 13</v>
          </cell>
          <cell r="H306" t="str">
            <v>iPhone 13</v>
          </cell>
          <cell r="I306">
            <v>421.81</v>
          </cell>
          <cell r="J306">
            <v>0.30000057224606591</v>
          </cell>
          <cell r="K306">
            <v>699</v>
          </cell>
        </row>
        <row r="307">
          <cell r="B307" t="str">
            <v>FUNNOM001</v>
          </cell>
          <cell r="C307" t="str">
            <v>NM01058885</v>
          </cell>
          <cell r="D307" t="str">
            <v>856500010588</v>
          </cell>
          <cell r="E307" t="str">
            <v>Nomad Modern Leather Case - Rustic Brown | Horween Leather | MagSafe | iPhone 13 Pro</v>
          </cell>
          <cell r="F307" t="str">
            <v>Cases iPhone</v>
          </cell>
          <cell r="G307" t="str">
            <v>iPhone 13</v>
          </cell>
          <cell r="H307" t="str">
            <v>iPhone 13 Pro</v>
          </cell>
          <cell r="I307">
            <v>602.84</v>
          </cell>
          <cell r="J307">
            <v>0.30000560560560563</v>
          </cell>
          <cell r="K307">
            <v>999</v>
          </cell>
        </row>
        <row r="308">
          <cell r="B308" t="str">
            <v>FUNNOM002</v>
          </cell>
          <cell r="C308" t="str">
            <v>NM01063285</v>
          </cell>
          <cell r="D308" t="str">
            <v>856500010632</v>
          </cell>
          <cell r="E308" t="str">
            <v>Nomad Modern Leather Case - Black | Horween Leather | MagSafe | iPhone 13 Pro Max</v>
          </cell>
          <cell r="F308" t="str">
            <v>Cases iPhone</v>
          </cell>
          <cell r="G308" t="str">
            <v>iPhone 13</v>
          </cell>
          <cell r="H308" t="str">
            <v>iPhone 13 Pro Max</v>
          </cell>
          <cell r="I308">
            <v>602.84</v>
          </cell>
          <cell r="J308">
            <v>0.30000560560560563</v>
          </cell>
          <cell r="K308">
            <v>999</v>
          </cell>
        </row>
        <row r="309">
          <cell r="B309" t="str">
            <v>FUNNOM009</v>
          </cell>
          <cell r="C309" t="str">
            <v>NM01205685</v>
          </cell>
          <cell r="D309" t="str">
            <v>856500012056</v>
          </cell>
          <cell r="E309" t="str">
            <v>Nomad Sport Case - iPhone 14 | Carbide</v>
          </cell>
          <cell r="F309" t="str">
            <v>Cases iPhone</v>
          </cell>
          <cell r="G309" t="str">
            <v>iPhone 14</v>
          </cell>
          <cell r="H309" t="str">
            <v>iPhone 14</v>
          </cell>
          <cell r="I309">
            <v>542.5</v>
          </cell>
          <cell r="J309">
            <v>0.30000000000000004</v>
          </cell>
          <cell r="K309">
            <v>899</v>
          </cell>
        </row>
        <row r="310">
          <cell r="B310" t="str">
            <v>FUNNOM010</v>
          </cell>
          <cell r="C310" t="str">
            <v>NM01209485</v>
          </cell>
          <cell r="D310" t="str">
            <v>856500012094</v>
          </cell>
          <cell r="E310" t="str">
            <v>Nomad Sport Case - iPhone 14 Pro Max | Ash Green</v>
          </cell>
          <cell r="F310" t="str">
            <v>Cases iPhone</v>
          </cell>
          <cell r="G310" t="str">
            <v>iPhone 14</v>
          </cell>
          <cell r="H310" t="str">
            <v>iPhone 14 Max</v>
          </cell>
          <cell r="I310">
            <v>542.5</v>
          </cell>
          <cell r="J310">
            <v>0.30000000000000004</v>
          </cell>
          <cell r="K310">
            <v>899</v>
          </cell>
        </row>
        <row r="311">
          <cell r="B311" t="str">
            <v>FUNNOM011</v>
          </cell>
          <cell r="C311" t="str">
            <v>NM01206385</v>
          </cell>
          <cell r="D311" t="str">
            <v>856500012063</v>
          </cell>
          <cell r="E311" t="str">
            <v>Nomad Sport Case - iPhone 14 Pro Max | Marine Blue</v>
          </cell>
          <cell r="F311" t="str">
            <v>Cases iPhone</v>
          </cell>
          <cell r="G311" t="str">
            <v>iPhone 14</v>
          </cell>
          <cell r="H311" t="str">
            <v>iPhone 14 Max</v>
          </cell>
          <cell r="I311">
            <v>542.5</v>
          </cell>
          <cell r="J311">
            <v>0.30000000000000004</v>
          </cell>
          <cell r="K311">
            <v>899</v>
          </cell>
        </row>
        <row r="312">
          <cell r="B312" t="str">
            <v>FUNNOM012</v>
          </cell>
          <cell r="C312" t="str">
            <v>NM01289685</v>
          </cell>
          <cell r="D312" t="str">
            <v>856500012896</v>
          </cell>
          <cell r="E312" t="str">
            <v>Nomad Sport Case - iPhone 14 Max | Carbide</v>
          </cell>
          <cell r="F312" t="str">
            <v>Cases iPhone</v>
          </cell>
          <cell r="G312" t="str">
            <v>iPhone 14</v>
          </cell>
          <cell r="H312" t="str">
            <v>iPhone 14 Max</v>
          </cell>
          <cell r="I312">
            <v>542.5</v>
          </cell>
          <cell r="J312">
            <v>0.30000000000000004</v>
          </cell>
          <cell r="K312">
            <v>899</v>
          </cell>
        </row>
        <row r="313">
          <cell r="B313" t="str">
            <v>FUNNOM013</v>
          </cell>
          <cell r="C313" t="str">
            <v>NM01131885</v>
          </cell>
          <cell r="D313" t="str">
            <v>856500011318</v>
          </cell>
          <cell r="E313" t="str">
            <v>Nomad Sport Case - iPhone 14 Pro Max | Carbide</v>
          </cell>
          <cell r="F313" t="str">
            <v>Cases iPhone</v>
          </cell>
          <cell r="G313" t="str">
            <v>iPhone 14</v>
          </cell>
          <cell r="H313" t="str">
            <v>iPhone 14 Max</v>
          </cell>
          <cell r="I313">
            <v>542.5</v>
          </cell>
          <cell r="J313">
            <v>0.30000000000000004</v>
          </cell>
          <cell r="K313">
            <v>899</v>
          </cell>
        </row>
        <row r="314">
          <cell r="B314" t="str">
            <v>FUNNOM020</v>
          </cell>
          <cell r="C314" t="str">
            <v>NM01154785</v>
          </cell>
          <cell r="D314" t="str">
            <v>856500011547</v>
          </cell>
          <cell r="E314" t="str">
            <v>Nomad Rugged Case - Ultra Orange | iPhone 14 Pro Max</v>
          </cell>
          <cell r="F314" t="str">
            <v>Cases iPhone</v>
          </cell>
          <cell r="G314" t="str">
            <v>iPhone 14</v>
          </cell>
          <cell r="H314" t="str">
            <v>iPhone 14 Max</v>
          </cell>
          <cell r="I314">
            <v>602.84</v>
          </cell>
          <cell r="J314">
            <v>0.30000560560560563</v>
          </cell>
          <cell r="K314">
            <v>999</v>
          </cell>
        </row>
        <row r="315">
          <cell r="B315" t="str">
            <v>FUNNOM019</v>
          </cell>
          <cell r="C315" t="str">
            <v>NM01152385</v>
          </cell>
          <cell r="D315" t="str">
            <v>856500011523</v>
          </cell>
          <cell r="E315" t="str">
            <v>Nomad Rugged Case - Ultra Orange | iPhone 14 Pro</v>
          </cell>
          <cell r="F315" t="str">
            <v>Cases iPhone</v>
          </cell>
          <cell r="G315" t="str">
            <v>iPhone 14</v>
          </cell>
          <cell r="H315" t="str">
            <v>iPhone 14 Pro</v>
          </cell>
          <cell r="I315">
            <v>602.84</v>
          </cell>
          <cell r="J315">
            <v>0.30000560560560563</v>
          </cell>
          <cell r="K315">
            <v>999</v>
          </cell>
        </row>
        <row r="316">
          <cell r="B316" t="str">
            <v>FUNNOM005</v>
          </cell>
          <cell r="C316" t="str">
            <v>NM01222385</v>
          </cell>
          <cell r="D316" t="str">
            <v>856500012223</v>
          </cell>
          <cell r="E316" t="str">
            <v>Nomad Modern Leather Case - iPhone 14 Pro | Black | Horween Leather</v>
          </cell>
          <cell r="F316" t="str">
            <v>Cases iPhone</v>
          </cell>
          <cell r="G316" t="str">
            <v>iPhone 14</v>
          </cell>
          <cell r="H316" t="str">
            <v>iPhone 14 Pro</v>
          </cell>
          <cell r="I316">
            <v>904.57</v>
          </cell>
          <cell r="J316">
            <v>0.29999919946631093</v>
          </cell>
          <cell r="K316">
            <v>1499</v>
          </cell>
        </row>
        <row r="317">
          <cell r="B317" t="str">
            <v>FUNNOM006</v>
          </cell>
          <cell r="C317" t="str">
            <v>NM01225485</v>
          </cell>
          <cell r="D317" t="str">
            <v>856500012254</v>
          </cell>
          <cell r="E317" t="str">
            <v>Nomad Modern Leather Case - iPhone 14 Pro | Rustic Brown | Horween Leather</v>
          </cell>
          <cell r="F317" t="str">
            <v>Cases iPhone</v>
          </cell>
          <cell r="G317" t="str">
            <v>iPhone 14</v>
          </cell>
          <cell r="H317" t="str">
            <v>iPhone 14 Pro</v>
          </cell>
          <cell r="I317">
            <v>904.57</v>
          </cell>
          <cell r="J317">
            <v>0.29999919946631093</v>
          </cell>
          <cell r="K317">
            <v>1499</v>
          </cell>
        </row>
        <row r="318">
          <cell r="B318" t="str">
            <v>FUNNOM014</v>
          </cell>
          <cell r="C318" t="str">
            <v>NM01210085</v>
          </cell>
          <cell r="D318" t="str">
            <v>856500012100</v>
          </cell>
          <cell r="E318" t="str">
            <v>Nomad Sport Case - iPhone 14 Pro | Ash Green</v>
          </cell>
          <cell r="F318" t="str">
            <v>Cases iPhone</v>
          </cell>
          <cell r="G318" t="str">
            <v>iPhone 14</v>
          </cell>
          <cell r="H318" t="str">
            <v>iPhone 14 Pro</v>
          </cell>
          <cell r="I318">
            <v>542.5</v>
          </cell>
          <cell r="J318">
            <v>0.30000000000000004</v>
          </cell>
          <cell r="K318">
            <v>899</v>
          </cell>
        </row>
        <row r="319">
          <cell r="B319" t="str">
            <v>FUNNOM015</v>
          </cell>
          <cell r="C319" t="str">
            <v>NM01207085</v>
          </cell>
          <cell r="D319" t="str">
            <v>856500012070</v>
          </cell>
          <cell r="E319" t="str">
            <v>Nomad Sport Case - iPhone 14 Pro | Marine Blue</v>
          </cell>
          <cell r="F319" t="str">
            <v>Cases iPhone</v>
          </cell>
          <cell r="G319" t="str">
            <v>iPhone 14</v>
          </cell>
          <cell r="H319" t="str">
            <v>iPhone 14 Pro</v>
          </cell>
          <cell r="I319">
            <v>542.5</v>
          </cell>
          <cell r="J319">
            <v>0.30000000000000004</v>
          </cell>
          <cell r="K319">
            <v>899</v>
          </cell>
        </row>
        <row r="320">
          <cell r="B320" t="str">
            <v>FUNNOM016</v>
          </cell>
          <cell r="C320" t="str">
            <v>NM01204985</v>
          </cell>
          <cell r="D320" t="str">
            <v>856500012049</v>
          </cell>
          <cell r="E320" t="str">
            <v>Nomad Sport Case - iPhone 14 Pro | Carbide</v>
          </cell>
          <cell r="F320" t="str">
            <v>Cases iPhone</v>
          </cell>
          <cell r="G320" t="str">
            <v>iPhone 14</v>
          </cell>
          <cell r="H320" t="str">
            <v>iPhone 14 Pro</v>
          </cell>
          <cell r="I320">
            <v>542.5</v>
          </cell>
          <cell r="J320">
            <v>0.30000000000000004</v>
          </cell>
          <cell r="K320">
            <v>899</v>
          </cell>
        </row>
        <row r="321">
          <cell r="B321" t="str">
            <v>FUNNOM007</v>
          </cell>
          <cell r="C321" t="str">
            <v>NM01221685</v>
          </cell>
          <cell r="D321" t="str">
            <v>856500012216</v>
          </cell>
          <cell r="E321" t="str">
            <v>Nomad Modern Leather Case - iPhone 14 Pro Max | Black | Horween Leather</v>
          </cell>
          <cell r="F321" t="str">
            <v>Cases iPhone</v>
          </cell>
          <cell r="G321" t="str">
            <v>iPhone 14</v>
          </cell>
          <cell r="H321" t="str">
            <v>iPhone 14 Pro Max</v>
          </cell>
          <cell r="I321">
            <v>904.57</v>
          </cell>
          <cell r="J321">
            <v>0.29999919946631093</v>
          </cell>
          <cell r="K321">
            <v>1499</v>
          </cell>
        </row>
        <row r="322">
          <cell r="B322" t="str">
            <v>FUNNOM008</v>
          </cell>
          <cell r="C322" t="str">
            <v>NM01224785</v>
          </cell>
          <cell r="D322" t="str">
            <v>856500012247</v>
          </cell>
          <cell r="E322" t="str">
            <v>Nomad Modern Leather Case - iPhone 14 Pro Max | Rustic Brown | Horween Leather</v>
          </cell>
          <cell r="F322" t="str">
            <v>Cases iPhone</v>
          </cell>
          <cell r="G322" t="str">
            <v>iPhone 14</v>
          </cell>
          <cell r="H322" t="str">
            <v>iPhone 14 Pro Max</v>
          </cell>
          <cell r="I322">
            <v>904.57</v>
          </cell>
          <cell r="J322">
            <v>0.29999919946631093</v>
          </cell>
          <cell r="K322">
            <v>1499</v>
          </cell>
        </row>
        <row r="323">
          <cell r="B323" t="str">
            <v>FUNNOM024</v>
          </cell>
          <cell r="C323" t="str">
            <v>NM01614685</v>
          </cell>
          <cell r="D323" t="str">
            <v>856500016146</v>
          </cell>
          <cell r="E323" t="str">
            <v>Nomad Modern Leather Case - iPhone 15 Pro | Brown | Nomad Leather</v>
          </cell>
          <cell r="F323" t="str">
            <v>Cases iPhone</v>
          </cell>
          <cell r="G323" t="str">
            <v>iPhone 15</v>
          </cell>
          <cell r="H323" t="str">
            <v>iPhone 15 Pro</v>
          </cell>
          <cell r="I323">
            <v>602.84</v>
          </cell>
          <cell r="J323">
            <v>0.30000560560560563</v>
          </cell>
          <cell r="K323">
            <v>999</v>
          </cell>
        </row>
        <row r="324">
          <cell r="B324" t="str">
            <v>FUNNOM023</v>
          </cell>
          <cell r="C324" t="str">
            <v>NM01613985</v>
          </cell>
          <cell r="D324" t="str">
            <v>856500016139</v>
          </cell>
          <cell r="E324" t="str">
            <v>Nomad Modern Leather Case - iPhone 15 Pro | Black | Nomad Leather</v>
          </cell>
          <cell r="F324" t="str">
            <v>Cases iPhone</v>
          </cell>
          <cell r="G324" t="str">
            <v>iPhone 15</v>
          </cell>
          <cell r="H324" t="str">
            <v>iPhone 15 Pro</v>
          </cell>
          <cell r="I324">
            <v>602.84</v>
          </cell>
          <cell r="J324">
            <v>0.30000560560560563</v>
          </cell>
          <cell r="K324">
            <v>999</v>
          </cell>
        </row>
        <row r="325">
          <cell r="B325" t="str">
            <v>FUNNOM027</v>
          </cell>
          <cell r="C325" t="str">
            <v>NM01638285</v>
          </cell>
          <cell r="D325" t="str">
            <v>856500016382</v>
          </cell>
          <cell r="E325" t="str">
            <v>Nomad Rugged Case - iPhone 15 Pro | Atlantic Blue</v>
          </cell>
          <cell r="F325" t="str">
            <v>Cases iPhone</v>
          </cell>
          <cell r="G325" t="str">
            <v>iPhone 15</v>
          </cell>
          <cell r="H325" t="str">
            <v>iPhone 15 Pro</v>
          </cell>
          <cell r="I325">
            <v>602.84</v>
          </cell>
          <cell r="J325">
            <v>0.30000560560560563</v>
          </cell>
          <cell r="K325">
            <v>999</v>
          </cell>
        </row>
        <row r="326">
          <cell r="B326" t="str">
            <v>FUNNOM028</v>
          </cell>
          <cell r="C326" t="str">
            <v>NM01670285</v>
          </cell>
          <cell r="D326" t="str">
            <v>856500016702</v>
          </cell>
          <cell r="E326" t="str">
            <v>Nomad Rugged Case - iPhone 15 Pro | Ultra Orange</v>
          </cell>
          <cell r="F326" t="str">
            <v>Cases iPhone</v>
          </cell>
          <cell r="G326" t="str">
            <v>iPhone 15</v>
          </cell>
          <cell r="H326" t="str">
            <v>iPhone 15 Pro</v>
          </cell>
          <cell r="I326">
            <v>602.84</v>
          </cell>
          <cell r="J326">
            <v>0.30000560560560563</v>
          </cell>
          <cell r="K326">
            <v>999</v>
          </cell>
        </row>
        <row r="327">
          <cell r="B327" t="str">
            <v>FUNNOM026</v>
          </cell>
          <cell r="C327" t="str">
            <v>NM01619185</v>
          </cell>
          <cell r="D327" t="str">
            <v>856500016191</v>
          </cell>
          <cell r="E327" t="str">
            <v>Nomad Modern Leather Case - iPhone 15 Pro Max | Brown | Nomad Leather</v>
          </cell>
          <cell r="F327" t="str">
            <v>Cases iPhone</v>
          </cell>
          <cell r="G327" t="str">
            <v>iPhone 15</v>
          </cell>
          <cell r="H327" t="str">
            <v>iPhone 15 Pro Max</v>
          </cell>
          <cell r="I327">
            <v>602.84</v>
          </cell>
          <cell r="J327">
            <v>0.30000560560560563</v>
          </cell>
          <cell r="K327">
            <v>999</v>
          </cell>
        </row>
        <row r="328">
          <cell r="B328" t="str">
            <v>FUNNOM025</v>
          </cell>
          <cell r="C328" t="str">
            <v>NM01618485</v>
          </cell>
          <cell r="D328" t="str">
            <v>856500016184</v>
          </cell>
          <cell r="E328" t="str">
            <v>Nomad Modern Leather Case - iPhone 15 Pro Max | Black | Nomad Leather</v>
          </cell>
          <cell r="F328" t="str">
            <v>Cases iPhone</v>
          </cell>
          <cell r="G328" t="str">
            <v>iPhone 15</v>
          </cell>
          <cell r="H328" t="str">
            <v>iPhone 15 Pro Max</v>
          </cell>
          <cell r="I328">
            <v>602.84</v>
          </cell>
          <cell r="J328">
            <v>0.30000560560560563</v>
          </cell>
          <cell r="K328">
            <v>999</v>
          </cell>
        </row>
        <row r="329">
          <cell r="B329" t="str">
            <v>FUNNOM029</v>
          </cell>
          <cell r="C329" t="str">
            <v>NM01641285</v>
          </cell>
          <cell r="D329" t="str">
            <v>856500016412</v>
          </cell>
          <cell r="E329" t="str">
            <v>Nomad Rugged Case - iPhone 15 Pro Max | Atlantic Blue</v>
          </cell>
          <cell r="F329" t="str">
            <v>Cases iPhone</v>
          </cell>
          <cell r="G329" t="str">
            <v>iPhone 15</v>
          </cell>
          <cell r="H329" t="str">
            <v>iPhone Pro Max</v>
          </cell>
          <cell r="I329">
            <v>602.84</v>
          </cell>
          <cell r="J329">
            <v>0.30000560560560563</v>
          </cell>
          <cell r="K329">
            <v>999</v>
          </cell>
        </row>
        <row r="330">
          <cell r="B330" t="str">
            <v>FUNNOM030</v>
          </cell>
          <cell r="C330" t="str">
            <v>NM01671985</v>
          </cell>
          <cell r="D330" t="str">
            <v>856500016719</v>
          </cell>
          <cell r="E330" t="str">
            <v>Nomad Rugged Case - iPhone 15 Pro Max | Ultra Orange</v>
          </cell>
          <cell r="F330" t="str">
            <v>Cases iPhone</v>
          </cell>
          <cell r="G330" t="str">
            <v>iPhone 15</v>
          </cell>
          <cell r="H330" t="str">
            <v>iPhone Pro Max</v>
          </cell>
          <cell r="I330">
            <v>602.84</v>
          </cell>
          <cell r="J330">
            <v>0.30000560560560563</v>
          </cell>
          <cell r="K330">
            <v>999</v>
          </cell>
        </row>
        <row r="331">
          <cell r="B331" t="str">
            <v>FUNNOM034</v>
          </cell>
          <cell r="C331" t="str">
            <v>NM01696285</v>
          </cell>
          <cell r="D331" t="str">
            <v>856500016962</v>
          </cell>
          <cell r="E331" t="str">
            <v>Nomad Modern Leather Case - iPhone 16 Pro  Brown</v>
          </cell>
          <cell r="F331" t="str">
            <v>Cases iPhone</v>
          </cell>
          <cell r="G331" t="str">
            <v>iPhone 16</v>
          </cell>
          <cell r="H331" t="str">
            <v>iPhone 16 Pro / iPhone 17</v>
          </cell>
          <cell r="I331">
            <v>602.84</v>
          </cell>
          <cell r="J331">
            <v>0.30000560560560563</v>
          </cell>
          <cell r="K331">
            <v>999</v>
          </cell>
        </row>
        <row r="332">
          <cell r="B332" t="str">
            <v>FUNNOM036</v>
          </cell>
          <cell r="C332" t="str">
            <v>NM01697985</v>
          </cell>
          <cell r="D332" t="str">
            <v>856500016979</v>
          </cell>
          <cell r="E332" t="str">
            <v>Nomad Modern Leather Case - iPhone 16 Pro  Black</v>
          </cell>
          <cell r="F332" t="str">
            <v>Cases iPhone</v>
          </cell>
          <cell r="G332" t="str">
            <v>iPhone 16</v>
          </cell>
          <cell r="H332" t="str">
            <v>iPhone 16 Pro / iPhone 17</v>
          </cell>
          <cell r="I332">
            <v>602.84</v>
          </cell>
          <cell r="J332">
            <v>0.30000560560560563</v>
          </cell>
          <cell r="K332">
            <v>999</v>
          </cell>
        </row>
        <row r="333">
          <cell r="B333" t="str">
            <v>FUNNOM038</v>
          </cell>
          <cell r="C333" t="str">
            <v>NM01695585</v>
          </cell>
          <cell r="D333" t="str">
            <v>856500016955</v>
          </cell>
          <cell r="E333" t="str">
            <v xml:space="preserve">Nomad Modern Leather Case - iPhone 16 Pro  English Tan-C </v>
          </cell>
          <cell r="F333" t="str">
            <v>Cases iPhone</v>
          </cell>
          <cell r="G333" t="str">
            <v>iPhone 16</v>
          </cell>
          <cell r="H333" t="str">
            <v>iPhone 16 Pro / iPhone 17</v>
          </cell>
          <cell r="I333">
            <v>602.84</v>
          </cell>
          <cell r="J333">
            <v>0.30000560560560563</v>
          </cell>
          <cell r="K333">
            <v>999</v>
          </cell>
        </row>
        <row r="334">
          <cell r="B334" t="str">
            <v>FUNNOM035</v>
          </cell>
          <cell r="C334" t="str">
            <v>NM01693185</v>
          </cell>
          <cell r="D334" t="str">
            <v>856500016931</v>
          </cell>
          <cell r="E334" t="str">
            <v xml:space="preserve">Nomad Modern Leather Case - iPhone 16 Pro Max  Black </v>
          </cell>
          <cell r="F334" t="str">
            <v>Cases iPhone</v>
          </cell>
          <cell r="G334" t="str">
            <v>iPhone 16</v>
          </cell>
          <cell r="H334" t="str">
            <v>iPhone 16 Pro Max</v>
          </cell>
          <cell r="I334">
            <v>602.84</v>
          </cell>
          <cell r="J334">
            <v>0.30000560560560563</v>
          </cell>
          <cell r="K334">
            <v>999</v>
          </cell>
        </row>
        <row r="335">
          <cell r="B335" t="str">
            <v>FUNNOM037</v>
          </cell>
          <cell r="C335" t="str">
            <v>NM01691785</v>
          </cell>
          <cell r="D335" t="str">
            <v>856500016917</v>
          </cell>
          <cell r="E335" t="str">
            <v>Nomad Modern Leather Case - iPhone 16 Pro Max  English Tan-C</v>
          </cell>
          <cell r="F335" t="str">
            <v>Cases iPhone</v>
          </cell>
          <cell r="G335" t="str">
            <v>iPhone 16</v>
          </cell>
          <cell r="H335" t="str">
            <v>iPhone 16 Pro Max</v>
          </cell>
          <cell r="I335">
            <v>602.84</v>
          </cell>
          <cell r="J335">
            <v>0.30000560560560563</v>
          </cell>
          <cell r="K335">
            <v>999</v>
          </cell>
        </row>
        <row r="336">
          <cell r="B336" t="str">
            <v>FUNNOM033</v>
          </cell>
          <cell r="C336" t="str">
            <v>NM01692485</v>
          </cell>
          <cell r="D336" t="str">
            <v>856500016924</v>
          </cell>
          <cell r="E336" t="str">
            <v>Nomad Modern Leather Case - iPhone 16 Pro Max | Brown | Nomad Leather</v>
          </cell>
          <cell r="F336" t="str">
            <v>Cases iPhone</v>
          </cell>
          <cell r="G336" t="str">
            <v>iPhone 16</v>
          </cell>
          <cell r="H336" t="str">
            <v>iPhone 16 Pro Max</v>
          </cell>
          <cell r="I336">
            <v>602.84</v>
          </cell>
          <cell r="J336">
            <v>0.30000560560560563</v>
          </cell>
          <cell r="K336">
            <v>999</v>
          </cell>
        </row>
        <row r="337">
          <cell r="B337" t="str">
            <v>FUNNOM039</v>
          </cell>
          <cell r="C337" t="str">
            <v>NM014339858</v>
          </cell>
          <cell r="D337" t="str">
            <v>856504014339</v>
          </cell>
          <cell r="E337" t="str">
            <v>Nomad Modern Leather Case - iPhone 17 Pro | Black | Nomad Leather</v>
          </cell>
          <cell r="F337" t="str">
            <v>Cases iPhone</v>
          </cell>
          <cell r="G337" t="str">
            <v>iPhone 17</v>
          </cell>
          <cell r="H337" t="str">
            <v>iPhone 17 Pro</v>
          </cell>
          <cell r="I337">
            <v>602.84</v>
          </cell>
          <cell r="J337">
            <v>0.30000560560560563</v>
          </cell>
          <cell r="K337">
            <v>999</v>
          </cell>
        </row>
        <row r="338">
          <cell r="B338" t="str">
            <v>FUNNOM040</v>
          </cell>
          <cell r="C338" t="str">
            <v>NM014322858</v>
          </cell>
          <cell r="D338" t="str">
            <v>856504014322</v>
          </cell>
          <cell r="E338" t="str">
            <v>Nomad Modern Leather Case - iPhone 17 Pro | Brown | Nomad Leather</v>
          </cell>
          <cell r="F338" t="str">
            <v>Cases iPhone</v>
          </cell>
          <cell r="G338" t="str">
            <v>iPhone 17</v>
          </cell>
          <cell r="H338" t="str">
            <v>iPhone 17 Pro</v>
          </cell>
          <cell r="I338">
            <v>602.84</v>
          </cell>
          <cell r="J338">
            <v>0.30000560560560563</v>
          </cell>
          <cell r="K338">
            <v>999</v>
          </cell>
        </row>
        <row r="339">
          <cell r="B339" t="str">
            <v>FUNNOM041</v>
          </cell>
          <cell r="C339" t="str">
            <v>NM014285858</v>
          </cell>
          <cell r="D339" t="str">
            <v>856504014285</v>
          </cell>
          <cell r="E339" t="str">
            <v>Nomad Modern Leather Case - iPhone 17 Pro Max | Black | Nomad Leather</v>
          </cell>
          <cell r="F339" t="str">
            <v>Cases iPhone</v>
          </cell>
          <cell r="G339" t="str">
            <v>iPhone 17</v>
          </cell>
          <cell r="H339" t="str">
            <v>iPhone 17 Pro Max</v>
          </cell>
          <cell r="I339">
            <v>602.84</v>
          </cell>
          <cell r="J339">
            <v>0.30000560560560563</v>
          </cell>
          <cell r="K339">
            <v>999</v>
          </cell>
        </row>
        <row r="340">
          <cell r="B340" t="str">
            <v>FUNNOM042</v>
          </cell>
          <cell r="C340" t="str">
            <v>NM014278858</v>
          </cell>
          <cell r="D340" t="str">
            <v>856504014278</v>
          </cell>
          <cell r="E340" t="str">
            <v>Nomad Modern Leather Case - iPhone 17 Pro Max | Brown | Nomad Leather</v>
          </cell>
          <cell r="F340" t="str">
            <v>Cases iPhone</v>
          </cell>
          <cell r="G340" t="str">
            <v>iPhone 17</v>
          </cell>
          <cell r="H340" t="str">
            <v>iPhone 17 Pro Max</v>
          </cell>
          <cell r="I340">
            <v>602.84</v>
          </cell>
          <cell r="J340">
            <v>0.30000560560560563</v>
          </cell>
          <cell r="K340">
            <v>999</v>
          </cell>
        </row>
        <row r="341">
          <cell r="B341" t="str">
            <v>ACCNOM004</v>
          </cell>
          <cell r="C341" t="str">
            <v>NM01186885</v>
          </cell>
          <cell r="D341" t="str">
            <v>856500011868</v>
          </cell>
          <cell r="E341" t="str">
            <v>Nomad AC Adapter - 35W | Slim | Carbide</v>
          </cell>
          <cell r="F341" t="str">
            <v>Charger</v>
          </cell>
          <cell r="G341" t="str">
            <v>Wall charger</v>
          </cell>
          <cell r="H341" t="str">
            <v>35W</v>
          </cell>
          <cell r="I341">
            <v>421.81</v>
          </cell>
          <cell r="J341">
            <v>0.30000057224606591</v>
          </cell>
          <cell r="K341">
            <v>699</v>
          </cell>
        </row>
        <row r="342">
          <cell r="B342" t="str">
            <v>ACCNOM003</v>
          </cell>
          <cell r="C342" t="str">
            <v>NM01187585</v>
          </cell>
          <cell r="D342" t="str">
            <v>856500011875</v>
          </cell>
          <cell r="E342" t="str">
            <v>Nomad AC Adapter - 65W | Slim | Carbide</v>
          </cell>
          <cell r="F342" t="str">
            <v>Charger</v>
          </cell>
          <cell r="G342" t="str">
            <v>Wall charger</v>
          </cell>
          <cell r="H342" t="str">
            <v>65W</v>
          </cell>
          <cell r="I342">
            <v>783.88</v>
          </cell>
          <cell r="J342">
            <v>0.2999993841416474</v>
          </cell>
          <cell r="K342">
            <v>1299</v>
          </cell>
        </row>
        <row r="343">
          <cell r="B343" t="str">
            <v>ACCNOM002</v>
          </cell>
          <cell r="C343" t="str">
            <v>NM01994985</v>
          </cell>
          <cell r="D343" t="str">
            <v>856500019949</v>
          </cell>
          <cell r="E343" t="str">
            <v>Nomad AC Adapter - 65W | PD</v>
          </cell>
          <cell r="F343" t="str">
            <v>Charger</v>
          </cell>
          <cell r="G343" t="str">
            <v>Wall charger</v>
          </cell>
          <cell r="H343" t="str">
            <v>65W</v>
          </cell>
          <cell r="I343">
            <v>1025.26</v>
          </cell>
          <cell r="J343">
            <v>0.2999990582695703</v>
          </cell>
          <cell r="K343">
            <v>1699</v>
          </cell>
        </row>
        <row r="344">
          <cell r="B344" t="str">
            <v>EXTNOM006</v>
          </cell>
          <cell r="C344" t="str">
            <v>NM1A310000</v>
          </cell>
          <cell r="D344" t="str">
            <v>856500018706</v>
          </cell>
          <cell r="E344" t="str">
            <v>Nomad Sport Strap - 41/40mm/38mm | S/M | Black | FKM | V2</v>
          </cell>
          <cell r="F344" t="str">
            <v>Straps</v>
          </cell>
          <cell r="G344" t="str">
            <v>Apple Watch</v>
          </cell>
          <cell r="H344" t="str">
            <v>38mm/40mm/41mm</v>
          </cell>
          <cell r="I344">
            <v>615.82000000000005</v>
          </cell>
          <cell r="J344">
            <v>0.34999890809827106</v>
          </cell>
          <cell r="K344">
            <v>1099</v>
          </cell>
        </row>
        <row r="345">
          <cell r="B345" t="str">
            <v>EXTNOM018</v>
          </cell>
          <cell r="C345" t="str">
            <v>NM013589858</v>
          </cell>
          <cell r="D345" t="str">
            <v>856500013589</v>
          </cell>
          <cell r="E345" t="str">
            <v>Nomad Rocky Point Band - 45mm | Atlantic</v>
          </cell>
          <cell r="F345" t="str">
            <v>Straps</v>
          </cell>
          <cell r="G345" t="str">
            <v>Apple Watch</v>
          </cell>
          <cell r="H345" t="str">
            <v>49/45/44 mm</v>
          </cell>
          <cell r="I345">
            <v>1008.06</v>
          </cell>
          <cell r="J345">
            <v>0.35000022234574779</v>
          </cell>
          <cell r="K345">
            <v>1799</v>
          </cell>
        </row>
        <row r="346">
          <cell r="B346" t="str">
            <v>EXTNOM019</v>
          </cell>
          <cell r="C346" t="str">
            <v>NM013596858</v>
          </cell>
          <cell r="D346" t="str">
            <v>856500013596</v>
          </cell>
          <cell r="E346" t="str">
            <v>Nomad Rocky Point Band - 45mm | Storm</v>
          </cell>
          <cell r="F346" t="str">
            <v>Straps</v>
          </cell>
          <cell r="G346" t="str">
            <v>Apple Watch</v>
          </cell>
          <cell r="H346" t="str">
            <v>49/45/44 mm</v>
          </cell>
          <cell r="I346">
            <v>1008.06</v>
          </cell>
          <cell r="J346">
            <v>0.35000022234574779</v>
          </cell>
          <cell r="K346">
            <v>1799</v>
          </cell>
        </row>
        <row r="347">
          <cell r="B347" t="str">
            <v>EXTNOM020</v>
          </cell>
          <cell r="C347" t="str">
            <v>NM013602858</v>
          </cell>
          <cell r="D347" t="str">
            <v>856500013602</v>
          </cell>
          <cell r="E347" t="str">
            <v>Nomad Rocky Point Band - 45mm | Sol</v>
          </cell>
          <cell r="F347" t="str">
            <v>Straps</v>
          </cell>
          <cell r="G347" t="str">
            <v>Apple Watch</v>
          </cell>
          <cell r="H347" t="str">
            <v>49/45/44 mm</v>
          </cell>
          <cell r="I347">
            <v>1008.06</v>
          </cell>
          <cell r="J347">
            <v>0.35000022234574779</v>
          </cell>
          <cell r="K347">
            <v>1799</v>
          </cell>
        </row>
        <row r="348">
          <cell r="B348" t="str">
            <v>EXTNOM005</v>
          </cell>
          <cell r="C348" t="str">
            <v>NM1Am10000</v>
          </cell>
          <cell r="D348" t="str">
            <v>856500018522</v>
          </cell>
          <cell r="E348" t="str">
            <v>Nomad Sport Strap - 45/44mm/42mm | M/L | Black | FKM | V2</v>
          </cell>
          <cell r="F348" t="str">
            <v>Straps</v>
          </cell>
          <cell r="G348" t="str">
            <v>Apple Watch</v>
          </cell>
          <cell r="H348" t="str">
            <v>49/45/44/42 mm</v>
          </cell>
          <cell r="I348">
            <v>615.82000000000005</v>
          </cell>
          <cell r="J348">
            <v>0.34999890809827106</v>
          </cell>
          <cell r="K348">
            <v>1099</v>
          </cell>
        </row>
        <row r="349">
          <cell r="B349" t="str">
            <v>EXTNOM027</v>
          </cell>
          <cell r="C349" t="str">
            <v>NM014803858</v>
          </cell>
          <cell r="D349" t="str">
            <v>856504014803</v>
          </cell>
          <cell r="E349" t="str">
            <v>Nomad Rocky Point Band - 46mm/49mm | Storm | Black Hardware</v>
          </cell>
          <cell r="F349" t="str">
            <v>Straps</v>
          </cell>
          <cell r="G349" t="str">
            <v>APPLE WATCH</v>
          </cell>
          <cell r="H349" t="str">
            <v>49/45/44/42 mm</v>
          </cell>
          <cell r="I349">
            <v>1008.06</v>
          </cell>
          <cell r="J349">
            <v>0.35</v>
          </cell>
          <cell r="K349">
            <v>1799</v>
          </cell>
        </row>
        <row r="350">
          <cell r="B350" t="str">
            <v>EXTNOM026</v>
          </cell>
          <cell r="C350" t="str">
            <v>NM014827858</v>
          </cell>
          <cell r="D350" t="str">
            <v>856504014827</v>
          </cell>
          <cell r="E350" t="str">
            <v>Nomad Rocky Point Band - 46mm/49mm | Atlantic | Black Hardware</v>
          </cell>
          <cell r="F350" t="str">
            <v>Straps</v>
          </cell>
          <cell r="G350" t="str">
            <v>APPLE WATCH</v>
          </cell>
          <cell r="H350" t="str">
            <v>49/45/44/42 mm</v>
          </cell>
          <cell r="I350">
            <v>1008.06</v>
          </cell>
          <cell r="J350">
            <v>0.35</v>
          </cell>
          <cell r="K350">
            <v>1799</v>
          </cell>
        </row>
        <row r="351">
          <cell r="B351" t="str">
            <v>EXTNOM022</v>
          </cell>
          <cell r="C351" t="str">
            <v>NM014810858</v>
          </cell>
          <cell r="D351" t="str">
            <v>856504014810</v>
          </cell>
          <cell r="E351" t="str">
            <v>Nomad Rocky Point Band - 45mm | Sol | Black Hardware</v>
          </cell>
          <cell r="F351" t="str">
            <v>Straps</v>
          </cell>
          <cell r="G351" t="str">
            <v>Apple Watch</v>
          </cell>
          <cell r="H351" t="str">
            <v>49/45/44/42 mm</v>
          </cell>
          <cell r="I351">
            <v>1008.06</v>
          </cell>
          <cell r="J351">
            <v>0.35000022234574779</v>
          </cell>
          <cell r="K351">
            <v>1799</v>
          </cell>
        </row>
        <row r="352">
          <cell r="B352" t="str">
            <v>EXTNOM007</v>
          </cell>
          <cell r="C352" t="str">
            <v>NM01958185</v>
          </cell>
          <cell r="D352" t="str">
            <v>856500019581</v>
          </cell>
          <cell r="E352" t="str">
            <v>Nomad Sport Band - 45/44mm/42mm | M/L | Lunar Gray | FKM | V2</v>
          </cell>
          <cell r="F352" t="str">
            <v>Straps</v>
          </cell>
          <cell r="G352" t="str">
            <v>Apple Watch</v>
          </cell>
          <cell r="H352" t="str">
            <v>49/45/44/42 mm</v>
          </cell>
          <cell r="I352">
            <v>615.82000000000005</v>
          </cell>
          <cell r="J352">
            <v>0.34999890809827106</v>
          </cell>
          <cell r="K352">
            <v>1099</v>
          </cell>
        </row>
        <row r="353">
          <cell r="B353" t="str">
            <v>EXTNOM017</v>
          </cell>
          <cell r="C353" t="str">
            <v>NM014858858</v>
          </cell>
          <cell r="D353" t="str">
            <v>856504014858</v>
          </cell>
          <cell r="E353" t="str">
            <v>Nomad Titanium Band - 46mm/49mm | Natural Hardware | V2</v>
          </cell>
          <cell r="F353" t="str">
            <v>Straps</v>
          </cell>
          <cell r="G353" t="str">
            <v>Apple Watch</v>
          </cell>
          <cell r="H353" t="str">
            <v>49/45/44/42 mm</v>
          </cell>
          <cell r="I353">
            <v>3620.09</v>
          </cell>
          <cell r="J353">
            <v>0.2999992665444241</v>
          </cell>
          <cell r="K353">
            <v>5999</v>
          </cell>
        </row>
        <row r="354">
          <cell r="B354" t="str">
            <v>EXTNOM009</v>
          </cell>
          <cell r="C354" t="str">
            <v>NM01132585</v>
          </cell>
          <cell r="D354" t="str">
            <v>856500011325</v>
          </cell>
          <cell r="E354" t="str">
            <v>Nomad Sport Band - 45/44mm/42mm | M/L | Ash Green | FKM | V2</v>
          </cell>
          <cell r="F354" t="str">
            <v>Straps</v>
          </cell>
          <cell r="G354" t="str">
            <v>Apple Watch</v>
          </cell>
          <cell r="H354" t="str">
            <v>49/45/44/42 mm</v>
          </cell>
          <cell r="I354">
            <v>615.82000000000005</v>
          </cell>
          <cell r="J354">
            <v>0.34999890809827106</v>
          </cell>
          <cell r="K354">
            <v>1099</v>
          </cell>
        </row>
        <row r="355">
          <cell r="B355" t="str">
            <v>EXTNOM011</v>
          </cell>
          <cell r="C355" t="str">
            <v>NM00736685</v>
          </cell>
          <cell r="D355" t="str">
            <v>855848007366</v>
          </cell>
          <cell r="E355" t="str">
            <v>Nomad Sport Band - 45mm | Ultra Orange</v>
          </cell>
          <cell r="F355" t="str">
            <v>Straps</v>
          </cell>
          <cell r="G355" t="str">
            <v>Apple Watch</v>
          </cell>
          <cell r="H355" t="str">
            <v>49/45/44/42 mm</v>
          </cell>
          <cell r="I355">
            <v>615.82000000000005</v>
          </cell>
          <cell r="J355">
            <v>0.34999890809827106</v>
          </cell>
          <cell r="K355">
            <v>1099</v>
          </cell>
        </row>
        <row r="356">
          <cell r="B356" t="str">
            <v>EXTNOM021</v>
          </cell>
          <cell r="C356" t="str">
            <v>NM014919858</v>
          </cell>
          <cell r="D356" t="str">
            <v>856504014919</v>
          </cell>
          <cell r="E356" t="str">
            <v>Nomad Sport Band - 49/45/44mm/42mm | M/L | Naval</v>
          </cell>
          <cell r="F356" t="str">
            <v>Straps</v>
          </cell>
          <cell r="G356" t="str">
            <v>Apple Watch</v>
          </cell>
          <cell r="H356" t="str">
            <v>49/45/44/42 mm</v>
          </cell>
          <cell r="I356">
            <v>615.82000000000005</v>
          </cell>
          <cell r="J356">
            <v>0.34999890809827106</v>
          </cell>
          <cell r="K356">
            <v>1099</v>
          </cell>
        </row>
        <row r="357">
          <cell r="B357" t="str">
            <v>EXTNOM014</v>
          </cell>
          <cell r="C357" t="str">
            <v>NM01111085</v>
          </cell>
          <cell r="D357" t="str">
            <v>856500011110</v>
          </cell>
          <cell r="E357" t="str">
            <v>Nomad Sport Band - 49/45/44/42mm White FKM V2</v>
          </cell>
          <cell r="F357" t="str">
            <v>Straps</v>
          </cell>
          <cell r="G357" t="str">
            <v>Apple Watch</v>
          </cell>
          <cell r="H357" t="str">
            <v>49/45/44/42 mm</v>
          </cell>
          <cell r="I357">
            <v>615.82000000000005</v>
          </cell>
          <cell r="J357">
            <v>0.34999890809827106</v>
          </cell>
          <cell r="K357">
            <v>1099</v>
          </cell>
        </row>
        <row r="358">
          <cell r="B358" t="str">
            <v>EXTNOM023</v>
          </cell>
          <cell r="C358" t="str">
            <v>NM014865858</v>
          </cell>
          <cell r="D358" t="str">
            <v>856504014865</v>
          </cell>
          <cell r="E358" t="str">
            <v>Nomad Rocky Point Band - 42mm/45mm/46mm/49mm Magma Black Hardware</v>
          </cell>
          <cell r="F358" t="str">
            <v>Straps</v>
          </cell>
          <cell r="G358" t="str">
            <v>Apple Watch</v>
          </cell>
          <cell r="H358" t="str">
            <v>49/45/44/42 mm</v>
          </cell>
          <cell r="I358">
            <v>1008.06</v>
          </cell>
          <cell r="J358">
            <v>0.35000022234574779</v>
          </cell>
          <cell r="K358">
            <v>1799</v>
          </cell>
        </row>
        <row r="359">
          <cell r="B359" t="str">
            <v>EXTNOM024</v>
          </cell>
          <cell r="C359" t="str">
            <v>NM1A41BXT0</v>
          </cell>
          <cell r="D359" t="str">
            <v>856500018133</v>
          </cell>
          <cell r="E359" t="str">
            <v>Nomad Titanium Band - 42mm/45mm/46mm/49mm | Black Hardware</v>
          </cell>
          <cell r="F359" t="str">
            <v>Straps</v>
          </cell>
          <cell r="G359" t="str">
            <v>Apple Watch</v>
          </cell>
          <cell r="H359" t="str">
            <v>49/45/44/42 mm</v>
          </cell>
          <cell r="I359">
            <v>3620.09</v>
          </cell>
          <cell r="J359">
            <v>0.2999992665444241</v>
          </cell>
          <cell r="K359">
            <v>5999</v>
          </cell>
        </row>
        <row r="360">
          <cell r="B360" t="str">
            <v>EXTNOM025</v>
          </cell>
          <cell r="C360" t="str">
            <v>NM011697858</v>
          </cell>
          <cell r="D360" t="str">
            <v>856504011697</v>
          </cell>
          <cell r="E360" t="str">
            <v>Nomad Rocky Point Band - 46mm/49mm | Carbon Black | Black Hardware</v>
          </cell>
          <cell r="F360" t="str">
            <v>Straps</v>
          </cell>
          <cell r="G360" t="str">
            <v>APPLE WATCH</v>
          </cell>
          <cell r="H360" t="str">
            <v>49/45/44/42 mm</v>
          </cell>
          <cell r="I360">
            <v>1008.06</v>
          </cell>
          <cell r="J360">
            <v>0.35</v>
          </cell>
          <cell r="K360">
            <v>1799</v>
          </cell>
        </row>
        <row r="361">
          <cell r="B361" t="str">
            <v>EXTNOM028</v>
          </cell>
          <cell r="C361" t="str">
            <v>NM011116858</v>
          </cell>
          <cell r="D361" t="str">
            <v>856504011116</v>
          </cell>
          <cell r="E361" t="str">
            <v>Nomad Stratos Band - 49mm | Black Titanium | Ultra Orange FKM</v>
          </cell>
          <cell r="F361" t="str">
            <v>Straps</v>
          </cell>
          <cell r="G361" t="str">
            <v>Apple Watch</v>
          </cell>
          <cell r="H361" t="str">
            <v>49/45/44/42 mm</v>
          </cell>
          <cell r="I361">
            <v>2413.19</v>
          </cell>
          <cell r="J361">
            <v>0.29999989997499377</v>
          </cell>
          <cell r="K361">
            <v>3999</v>
          </cell>
        </row>
        <row r="362">
          <cell r="B362" t="str">
            <v>EXTNOM029</v>
          </cell>
          <cell r="C362" t="str">
            <v>NM011123858</v>
          </cell>
          <cell r="D362" t="str">
            <v>856504011123</v>
          </cell>
          <cell r="E362" t="str">
            <v>Nomad Stratos Band - 49mm | Natural Titanium | Ultra Orange FKM</v>
          </cell>
          <cell r="F362" t="str">
            <v>Straps</v>
          </cell>
          <cell r="G362" t="str">
            <v>Apple Watch</v>
          </cell>
          <cell r="H362" t="str">
            <v>49/45/44/42 mm</v>
          </cell>
          <cell r="I362">
            <v>2413.19</v>
          </cell>
          <cell r="J362">
            <v>0.29999989997499377</v>
          </cell>
          <cell r="K362">
            <v>3999</v>
          </cell>
        </row>
        <row r="363">
          <cell r="B363" t="str">
            <v>EXTNOM016</v>
          </cell>
          <cell r="C363" t="str">
            <v>NM01580085</v>
          </cell>
          <cell r="D363" t="str">
            <v>856504015800</v>
          </cell>
          <cell r="E363" t="str">
            <v>Nomad Sport Band - 45mm Glow 2.0</v>
          </cell>
          <cell r="F363" t="str">
            <v>Straps</v>
          </cell>
          <cell r="G363" t="str">
            <v>Apple Watch</v>
          </cell>
          <cell r="H363" t="str">
            <v>49/45/44/42 mm</v>
          </cell>
          <cell r="I363">
            <v>615.82000000000005</v>
          </cell>
          <cell r="J363">
            <v>0.34999890809827106</v>
          </cell>
          <cell r="K363">
            <v>1099</v>
          </cell>
        </row>
        <row r="364">
          <cell r="B364" t="str">
            <v>EXTNOM013</v>
          </cell>
          <cell r="C364" t="str">
            <v>NM01219385</v>
          </cell>
          <cell r="D364" t="str">
            <v>856500012193</v>
          </cell>
          <cell r="E364" t="str">
            <v xml:space="preserve">Nomad Sport Band - 45mm | Atlanic Blue </v>
          </cell>
          <cell r="F364" t="str">
            <v>Straps</v>
          </cell>
          <cell r="G364" t="str">
            <v>Apple Watch</v>
          </cell>
          <cell r="H364" t="str">
            <v>49/45/44/42 mm</v>
          </cell>
          <cell r="I364">
            <v>663.19</v>
          </cell>
          <cell r="J364">
            <v>0.29999963603275703</v>
          </cell>
          <cell r="K364">
            <v>1099</v>
          </cell>
        </row>
        <row r="365">
          <cell r="B365" t="str">
            <v>EXTNOM015</v>
          </cell>
          <cell r="C365" t="str">
            <v>NM01110385</v>
          </cell>
          <cell r="D365" t="str">
            <v>856500011103</v>
          </cell>
          <cell r="E365" t="str">
            <v>Nomad Sport Band - 45mm | Night Watch Red</v>
          </cell>
          <cell r="F365" t="str">
            <v>Straps</v>
          </cell>
          <cell r="G365" t="str">
            <v>Apple Watch</v>
          </cell>
          <cell r="H365" t="str">
            <v>49/45/44/42 mm</v>
          </cell>
          <cell r="I365">
            <v>615.82000000000005</v>
          </cell>
          <cell r="J365">
            <v>0.34999890809827106</v>
          </cell>
          <cell r="K365">
            <v>1099</v>
          </cell>
        </row>
        <row r="366">
          <cell r="B366" t="str">
            <v>EXTNOM008</v>
          </cell>
          <cell r="C366" t="str">
            <v>NM01133285</v>
          </cell>
          <cell r="D366" t="str">
            <v>856500011332</v>
          </cell>
          <cell r="E366" t="str">
            <v>Nomad Sport Band - 45/44mm/42mm | M/L | Marine Blue | FKM | V2</v>
          </cell>
          <cell r="F366" t="str">
            <v>Straps</v>
          </cell>
          <cell r="G366" t="str">
            <v>Apple Watch</v>
          </cell>
          <cell r="H366" t="str">
            <v>49/45/44/42 mm</v>
          </cell>
          <cell r="I366">
            <v>663.19</v>
          </cell>
          <cell r="J366">
            <v>0.29999963603275703</v>
          </cell>
          <cell r="K366">
            <v>1099</v>
          </cell>
        </row>
        <row r="367">
          <cell r="B367" t="str">
            <v>EXTNOM010</v>
          </cell>
          <cell r="C367" t="str">
            <v>NM01032885</v>
          </cell>
          <cell r="D367" t="str">
            <v>856500010328</v>
          </cell>
          <cell r="E367" t="str">
            <v>Nomad Sport Band - 45mm | High Volta</v>
          </cell>
          <cell r="F367" t="str">
            <v>Straps</v>
          </cell>
          <cell r="G367" t="str">
            <v>Apple Watch</v>
          </cell>
          <cell r="H367" t="str">
            <v>49/45/44/42 mm</v>
          </cell>
          <cell r="I367">
            <v>663.19</v>
          </cell>
          <cell r="J367">
            <v>0.29999963603275703</v>
          </cell>
          <cell r="K367">
            <v>1099</v>
          </cell>
        </row>
        <row r="368">
          <cell r="B368" t="str">
            <v>EXTNOM012</v>
          </cell>
          <cell r="C368" t="str">
            <v>NM01218685</v>
          </cell>
          <cell r="D368" t="str">
            <v>856500012186</v>
          </cell>
          <cell r="E368" t="str">
            <v>Nomad Sport Band - 45mm | Blaze</v>
          </cell>
          <cell r="F368" t="str">
            <v>Straps</v>
          </cell>
          <cell r="G368" t="str">
            <v>Apple Watch</v>
          </cell>
          <cell r="H368" t="str">
            <v>49/45/44/42 mm</v>
          </cell>
          <cell r="I368">
            <v>663.19</v>
          </cell>
          <cell r="J368">
            <v>0.29999963603275703</v>
          </cell>
          <cell r="K368">
            <v>1099</v>
          </cell>
        </row>
        <row r="369">
          <cell r="B369" t="str">
            <v>IEXTNOM000</v>
          </cell>
          <cell r="C369" t="str">
            <v>NM01008385</v>
          </cell>
          <cell r="D369" t="str">
            <v>856500010083</v>
          </cell>
          <cell r="E369" t="str">
            <v>Nomad Sport Band - 45mm | Electric Blue</v>
          </cell>
          <cell r="F369" t="str">
            <v>Straps</v>
          </cell>
          <cell r="G369" t="str">
            <v>Apple Watch</v>
          </cell>
          <cell r="H369" t="str">
            <v>49/45/44/42 mm</v>
          </cell>
          <cell r="I369">
            <v>663.19</v>
          </cell>
          <cell r="J369">
            <v>0.29999963603275703</v>
          </cell>
          <cell r="K369">
            <v>1099</v>
          </cell>
        </row>
        <row r="370">
          <cell r="B370" t="str">
            <v>REFQIC005</v>
          </cell>
          <cell r="C370" t="str">
            <v>BULK2709</v>
          </cell>
          <cell r="D370" t="str">
            <v>5711724327094</v>
          </cell>
          <cell r="E370" t="str">
            <v>PanzerGlass Apple iPhone 12 Pro Max TEMPERED GLASS Screen Protector</v>
          </cell>
          <cell r="F370" t="str">
            <v>Micas</v>
          </cell>
          <cell r="G370" t="str">
            <v>Centro Servicio</v>
          </cell>
          <cell r="H370" t="str">
            <v>iPhone 12 Pro Max</v>
          </cell>
          <cell r="I370">
            <v>100</v>
          </cell>
          <cell r="J370">
            <v>0</v>
          </cell>
          <cell r="K370">
            <v>116</v>
          </cell>
        </row>
        <row r="371">
          <cell r="B371" t="str">
            <v>ACCPTK001</v>
          </cell>
          <cell r="C371" t="str">
            <v>CS3001</v>
          </cell>
          <cell r="D371" t="str">
            <v>632111674117</v>
          </cell>
          <cell r="E371" t="str">
            <v>Pitaka MagEZ Card Sleeve 3.0</v>
          </cell>
          <cell r="F371" t="str">
            <v>Accesories</v>
          </cell>
          <cell r="G371" t="str">
            <v>Wallet</v>
          </cell>
          <cell r="H371" t="str">
            <v>Wallet</v>
          </cell>
          <cell r="I371">
            <v>482.16</v>
          </cell>
          <cell r="J371">
            <v>0.29999299123904877</v>
          </cell>
          <cell r="K371">
            <v>799</v>
          </cell>
        </row>
        <row r="372">
          <cell r="B372" t="str">
            <v>ACCPTK000</v>
          </cell>
          <cell r="C372" t="str">
            <v>KW3001A</v>
          </cell>
          <cell r="D372" t="str">
            <v>749355413454</v>
          </cell>
          <cell r="E372" t="str">
            <v>Pitaka Air Case for Apple Watch Ultra (49mm )</v>
          </cell>
          <cell r="F372" t="str">
            <v>Cases Apple watch</v>
          </cell>
          <cell r="G372" t="str">
            <v>Apple Watch</v>
          </cell>
          <cell r="H372" t="str">
            <v>49 mm</v>
          </cell>
          <cell r="I372">
            <v>602.84</v>
          </cell>
          <cell r="J372">
            <v>0.30000560560560563</v>
          </cell>
          <cell r="K372">
            <v>999</v>
          </cell>
        </row>
        <row r="373">
          <cell r="B373" t="str">
            <v>FUNPTK000</v>
          </cell>
          <cell r="C373" t="str">
            <v>KI1501PP</v>
          </cell>
          <cell r="D373" t="str">
            <v>749355414567</v>
          </cell>
          <cell r="E373" t="str">
            <v>Pitaka MagEZ Case Pro 4 (Black/Grey Twill) 1500D for iPhone15 Pro</v>
          </cell>
          <cell r="F373" t="str">
            <v>Cases iPhone</v>
          </cell>
          <cell r="G373" t="str">
            <v>iPhone 15</v>
          </cell>
          <cell r="H373" t="str">
            <v>iPhone15 Pro</v>
          </cell>
          <cell r="I373">
            <v>844.22</v>
          </cell>
          <cell r="J373">
            <v>0.30000343102215876</v>
          </cell>
          <cell r="K373">
            <v>1399</v>
          </cell>
        </row>
        <row r="374">
          <cell r="B374" t="str">
            <v>FUNPTK001</v>
          </cell>
          <cell r="C374" t="str">
            <v>KI1501PMP</v>
          </cell>
          <cell r="D374" t="str">
            <v>749355414574</v>
          </cell>
          <cell r="E374" t="str">
            <v>Pitaka MagEZ Case Pro 4 (Black/Grey Twill) 1500D for iPhone15 Pro Max</v>
          </cell>
          <cell r="F374" t="str">
            <v>Cases iPhone</v>
          </cell>
          <cell r="G374" t="str">
            <v>iPhone 15</v>
          </cell>
          <cell r="H374" t="str">
            <v>iPhone15 Pro Max</v>
          </cell>
          <cell r="I374">
            <v>844.22</v>
          </cell>
          <cell r="J374">
            <v>0.30000343102215876</v>
          </cell>
          <cell r="K374">
            <v>1399</v>
          </cell>
        </row>
        <row r="375">
          <cell r="B375" t="str">
            <v>FUNPTK003</v>
          </cell>
          <cell r="C375" t="str">
            <v>KI1601PPA</v>
          </cell>
          <cell r="D375" t="str">
            <v>749355416417</v>
          </cell>
          <cell r="E375" t="str">
            <v>Pitaka MagEZ Case Pro 4 for iPhone 16 Pro Black/Grey Twill 600D</v>
          </cell>
          <cell r="F375" t="str">
            <v>Cases iPhone</v>
          </cell>
          <cell r="G375" t="str">
            <v>iPhone 16</v>
          </cell>
          <cell r="H375" t="str">
            <v>iPhone 16 Pro</v>
          </cell>
          <cell r="I375">
            <v>844.22</v>
          </cell>
          <cell r="J375">
            <v>0.30000343102215876</v>
          </cell>
          <cell r="K375">
            <v>1399</v>
          </cell>
        </row>
        <row r="376">
          <cell r="B376" t="str">
            <v>FUNPTK002</v>
          </cell>
          <cell r="C376" t="str">
            <v>KI1601PMPA</v>
          </cell>
          <cell r="D376" t="str">
            <v>749355416424</v>
          </cell>
          <cell r="E376" t="str">
            <v>Pitaka MagEZ Case Pro 4 iPhone 16 Pro Max Black/Grey Twill 600D</v>
          </cell>
          <cell r="F376" t="str">
            <v>Cases iPhone</v>
          </cell>
          <cell r="G376" t="str">
            <v>iPhone 16</v>
          </cell>
          <cell r="H376" t="str">
            <v>iPhone 16 Pro Max</v>
          </cell>
          <cell r="I376">
            <v>844.22</v>
          </cell>
          <cell r="J376">
            <v>0.30000343102215876</v>
          </cell>
          <cell r="K376">
            <v>1399</v>
          </cell>
        </row>
        <row r="377">
          <cell r="B377" t="str">
            <v>FUNPTK004</v>
          </cell>
          <cell r="C377" t="str">
            <v>KI1701MGP</v>
          </cell>
          <cell r="D377" t="str">
            <v>749355418329</v>
          </cell>
          <cell r="E377" t="str">
            <v>Pitaka Black/Grey Aramid ProGuard Case for iPhone 17 Pro Black/Grey</v>
          </cell>
          <cell r="F377" t="str">
            <v>Cases iPhone</v>
          </cell>
          <cell r="G377" t="str">
            <v>iPhone 17</v>
          </cell>
          <cell r="H377" t="str">
            <v>iPhone 17 Pro</v>
          </cell>
          <cell r="I377">
            <v>602.84</v>
          </cell>
          <cell r="J377">
            <v>0.30000560560560563</v>
          </cell>
          <cell r="K377">
            <v>999</v>
          </cell>
        </row>
        <row r="378">
          <cell r="B378" t="str">
            <v>FUNPTK005</v>
          </cell>
          <cell r="C378" t="str">
            <v>KI1701MGPM</v>
          </cell>
          <cell r="D378" t="str">
            <v>741654367278</v>
          </cell>
          <cell r="E378" t="str">
            <v>Pitaka Black/Grey Aramid ProGuard Case for iPhone 17 Pro Max Black/Grey</v>
          </cell>
          <cell r="F378" t="str">
            <v>Cases iPhone</v>
          </cell>
          <cell r="G378" t="str">
            <v>iPhone 17</v>
          </cell>
          <cell r="H378" t="str">
            <v>iPhone 17 Pro Max</v>
          </cell>
          <cell r="I378">
            <v>602.84</v>
          </cell>
          <cell r="J378">
            <v>0.30000560560560563</v>
          </cell>
          <cell r="K378">
            <v>999</v>
          </cell>
        </row>
        <row r="379">
          <cell r="B379" t="str">
            <v>ACCPTK003</v>
          </cell>
          <cell r="C379" t="str">
            <v>PD1001</v>
          </cell>
          <cell r="D379" t="str">
            <v>632111673196</v>
          </cell>
          <cell r="E379" t="str">
            <v>Pitaka Power Dongle</v>
          </cell>
          <cell r="F379" t="str">
            <v>Charger</v>
          </cell>
          <cell r="G379" t="str">
            <v>Apple Watch</v>
          </cell>
          <cell r="H379" t="str">
            <v>Stand</v>
          </cell>
          <cell r="I379">
            <v>723.54</v>
          </cell>
          <cell r="J379">
            <v>0.29999466221851545</v>
          </cell>
          <cell r="K379">
            <v>1199</v>
          </cell>
        </row>
        <row r="380">
          <cell r="B380" t="str">
            <v>ACCPTK002</v>
          </cell>
          <cell r="C380" t="str">
            <v>SL2001</v>
          </cell>
          <cell r="D380" t="str">
            <v>632111674162</v>
          </cell>
          <cell r="E380" t="str">
            <v>Pitaka Slider (Charger will not be included)</v>
          </cell>
          <cell r="F380" t="str">
            <v>Power</v>
          </cell>
          <cell r="G380" t="str">
            <v>Power Station</v>
          </cell>
          <cell r="H380" t="str">
            <v>3-1</v>
          </cell>
          <cell r="I380">
            <v>1568.36</v>
          </cell>
          <cell r="J380">
            <v>0.30000092343208939</v>
          </cell>
          <cell r="K380">
            <v>2599</v>
          </cell>
        </row>
        <row r="381">
          <cell r="B381" t="str">
            <v>EXHPTK000</v>
          </cell>
          <cell r="C381" t="str">
            <v>SL2001</v>
          </cell>
          <cell r="D381" t="str">
            <v>632111673196</v>
          </cell>
          <cell r="E381" t="str">
            <v>Pitaka Slider (Charger will not be included)</v>
          </cell>
          <cell r="F381" t="str">
            <v>Power</v>
          </cell>
          <cell r="G381" t="str">
            <v>Power Station</v>
          </cell>
          <cell r="H381" t="str">
            <v>3-1</v>
          </cell>
          <cell r="I381">
            <v>0.01</v>
          </cell>
          <cell r="J381">
            <v>0.98839999999999995</v>
          </cell>
          <cell r="K381">
            <v>1</v>
          </cell>
        </row>
        <row r="382">
          <cell r="B382" t="str">
            <v>IACCQIC013</v>
          </cell>
          <cell r="C382" t="str">
            <v>CTPRO2-BLK</v>
          </cell>
          <cell r="D382" t="str">
            <v>846537063060</v>
          </cell>
          <cell r="E382" t="str">
            <v>Quikcell Cross Trainer Pro II Sports Stereo Bluetooth Earphones - Black</v>
          </cell>
          <cell r="F382" t="str">
            <v>Audio</v>
          </cell>
          <cell r="G382" t="str">
            <v>HEADPHONE WIRELESS</v>
          </cell>
          <cell r="H382" t="str">
            <v>In Ear</v>
          </cell>
          <cell r="I382">
            <v>236.59</v>
          </cell>
          <cell r="J382">
            <v>0.45001122244488978</v>
          </cell>
          <cell r="K382">
            <v>499</v>
          </cell>
        </row>
        <row r="383">
          <cell r="B383" t="str">
            <v>IACCQIC014</v>
          </cell>
          <cell r="C383" t="str">
            <v>CTPRO2-WHT</v>
          </cell>
          <cell r="D383" t="str">
            <v>846537063077</v>
          </cell>
          <cell r="E383" t="str">
            <v>Quikcell Cross Trainer Pro II Wireless Sport Headphones - White</v>
          </cell>
          <cell r="F383" t="str">
            <v>Audio</v>
          </cell>
          <cell r="G383" t="str">
            <v>HEADPHONE WIRELESS</v>
          </cell>
          <cell r="H383" t="str">
            <v>In Ear</v>
          </cell>
          <cell r="I383">
            <v>236.59</v>
          </cell>
          <cell r="J383">
            <v>0.45001122244488978</v>
          </cell>
          <cell r="K383">
            <v>499</v>
          </cell>
        </row>
        <row r="384">
          <cell r="B384" t="str">
            <v>IACCQIC000</v>
          </cell>
          <cell r="C384" t="str">
            <v>QAIR-BUDS</v>
          </cell>
          <cell r="D384" t="str">
            <v>846537068881</v>
          </cell>
          <cell r="E384" t="str">
            <v>Quikcell QAIR BUDS True Wireless Earbuds with Charging Case - Black</v>
          </cell>
          <cell r="F384" t="str">
            <v>Audio</v>
          </cell>
          <cell r="G384" t="str">
            <v>Headphones Wireless</v>
          </cell>
          <cell r="H384" t="str">
            <v>QAir</v>
          </cell>
          <cell r="I384">
            <v>331.42</v>
          </cell>
          <cell r="J384">
            <v>0.45000400572246069</v>
          </cell>
          <cell r="K384">
            <v>699</v>
          </cell>
        </row>
        <row r="385">
          <cell r="B385" t="str">
            <v>IACCQIC001</v>
          </cell>
          <cell r="C385" t="str">
            <v>QAIR-BUDS-WHT</v>
          </cell>
          <cell r="D385" t="str">
            <v>846537075582</v>
          </cell>
          <cell r="E385" t="str">
            <v>Quikcell QAIR BUDS True Wireless Earbuds with Charging Case - White</v>
          </cell>
          <cell r="F385" t="str">
            <v>Audio</v>
          </cell>
          <cell r="G385" t="str">
            <v>Headphones Wireless</v>
          </cell>
          <cell r="H385" t="str">
            <v>QAir</v>
          </cell>
          <cell r="I385">
            <v>331.42</v>
          </cell>
          <cell r="J385">
            <v>0.45000400572246069</v>
          </cell>
          <cell r="K385">
            <v>699</v>
          </cell>
        </row>
        <row r="386">
          <cell r="B386" t="str">
            <v>IACCQIC005</v>
          </cell>
          <cell r="C386" t="str">
            <v>QLIGHTA6FT</v>
          </cell>
          <cell r="D386" t="str">
            <v>846537077081</v>
          </cell>
          <cell r="E386" t="str">
            <v>Quikcell CHARGE &amp; SYNC CABLE MFi Lightning to USB-A - 6ft - Black</v>
          </cell>
          <cell r="F386" t="str">
            <v>Cables</v>
          </cell>
          <cell r="G386" t="str">
            <v>Lightning</v>
          </cell>
          <cell r="H386" t="str">
            <v>6 ft</v>
          </cell>
          <cell r="I386">
            <v>236.59</v>
          </cell>
          <cell r="J386">
            <v>0.45001122244488978</v>
          </cell>
          <cell r="K386">
            <v>499</v>
          </cell>
        </row>
        <row r="387">
          <cell r="B387" t="str">
            <v>IACCQIC006</v>
          </cell>
          <cell r="C387" t="str">
            <v>QLIGHTC6FT</v>
          </cell>
          <cell r="D387" t="str">
            <v>846537077104</v>
          </cell>
          <cell r="E387" t="str">
            <v>Quikcell CHARGE &amp; SYNC CABLE MFi Lightning to USB-C - 6ft - Black</v>
          </cell>
          <cell r="F387" t="str">
            <v>Cables</v>
          </cell>
          <cell r="G387" t="str">
            <v>Lightning - Type C</v>
          </cell>
          <cell r="H387" t="str">
            <v>6 ft</v>
          </cell>
          <cell r="I387">
            <v>212.89</v>
          </cell>
          <cell r="J387">
            <v>0.44999465478841882</v>
          </cell>
          <cell r="K387">
            <v>449</v>
          </cell>
        </row>
        <row r="388">
          <cell r="B388" t="str">
            <v>IACCQIC012</v>
          </cell>
          <cell r="C388" t="str">
            <v>QTYPECC6FT</v>
          </cell>
          <cell r="D388" t="str">
            <v>846537077067</v>
          </cell>
          <cell r="E388" t="str">
            <v>Quikcell CHARGE &amp; SYNC CABLE USB-C to USB-C - 6 ft - Black</v>
          </cell>
          <cell r="F388" t="str">
            <v>Cables</v>
          </cell>
          <cell r="G388" t="str">
            <v>Type C - Type C</v>
          </cell>
          <cell r="H388" t="str">
            <v>6 ft</v>
          </cell>
          <cell r="I388">
            <v>165.47</v>
          </cell>
          <cell r="J388">
            <v>0.45001375358166196</v>
          </cell>
          <cell r="K388">
            <v>349</v>
          </cell>
        </row>
        <row r="389">
          <cell r="B389" t="str">
            <v>FUNQIC005</v>
          </cell>
          <cell r="C389" t="str">
            <v>TIN2059-M</v>
          </cell>
          <cell r="D389" t="str">
            <v>846537083549</v>
          </cell>
          <cell r="E389" t="str">
            <v>Quikcell iPhone 13 ICON TINT Transparent Protective Case - Ice</v>
          </cell>
          <cell r="F389" t="str">
            <v>Cases iPhone</v>
          </cell>
          <cell r="G389" t="str">
            <v>iPhone 13</v>
          </cell>
          <cell r="H389" t="str">
            <v>iPhone 13</v>
          </cell>
          <cell r="I389">
            <v>284.01</v>
          </cell>
          <cell r="J389">
            <v>0.44999732888146915</v>
          </cell>
          <cell r="K389">
            <v>599</v>
          </cell>
        </row>
        <row r="390">
          <cell r="B390" t="str">
            <v>FUNQIC001</v>
          </cell>
          <cell r="C390" t="str">
            <v>TIN2058-M</v>
          </cell>
          <cell r="D390" t="str">
            <v>846537083532</v>
          </cell>
          <cell r="E390" t="str">
            <v>Quikcell iPhone 13 ICON TINT Transparent Protective Case - Smoke</v>
          </cell>
          <cell r="F390" t="str">
            <v>Cases iPhone</v>
          </cell>
          <cell r="G390" t="str">
            <v>iPhone 13</v>
          </cell>
          <cell r="H390" t="str">
            <v>iPhone 13</v>
          </cell>
          <cell r="I390">
            <v>284.01</v>
          </cell>
          <cell r="J390">
            <v>0.44999732888146915</v>
          </cell>
          <cell r="K390">
            <v>599</v>
          </cell>
        </row>
        <row r="391">
          <cell r="B391" t="str">
            <v>FUNQIC000</v>
          </cell>
          <cell r="C391" t="str">
            <v>TIN2056-M</v>
          </cell>
          <cell r="D391" t="str">
            <v>846537083419</v>
          </cell>
          <cell r="E391" t="str">
            <v>Quikcell iPhone 13 mini ICON TINT Transparent Protective Case - Smoke</v>
          </cell>
          <cell r="F391" t="str">
            <v>Cases iPhone</v>
          </cell>
          <cell r="G391" t="str">
            <v>iPhone 13</v>
          </cell>
          <cell r="H391" t="str">
            <v>iPhone 13 mini</v>
          </cell>
          <cell r="I391">
            <v>284.01</v>
          </cell>
          <cell r="J391">
            <v>0.44999732888146915</v>
          </cell>
          <cell r="K391">
            <v>599</v>
          </cell>
        </row>
        <row r="392">
          <cell r="B392" t="str">
            <v>FUNQIC004</v>
          </cell>
          <cell r="C392" t="str">
            <v>TIN2057-M</v>
          </cell>
          <cell r="D392" t="str">
            <v>846537083426</v>
          </cell>
          <cell r="E392" t="str">
            <v>Quikcell iPhone 13 mini ICON TINT Transparent Protective Case - Ice</v>
          </cell>
          <cell r="F392" t="str">
            <v>Cases iPhone</v>
          </cell>
          <cell r="G392" t="str">
            <v>iPhone 13</v>
          </cell>
          <cell r="H392" t="str">
            <v>iPhone 13 mini</v>
          </cell>
          <cell r="I392">
            <v>284.01</v>
          </cell>
          <cell r="J392">
            <v>0.44999732888146915</v>
          </cell>
          <cell r="K392">
            <v>599</v>
          </cell>
        </row>
        <row r="393">
          <cell r="B393" t="str">
            <v>FUNQIC003</v>
          </cell>
          <cell r="C393" t="str">
            <v>TIN2068-M</v>
          </cell>
          <cell r="D393" t="str">
            <v>846537084072</v>
          </cell>
          <cell r="E393" t="str">
            <v>Quikcell iPhone 13 Pro ICON TINT Transparent Protective Case - Smoke</v>
          </cell>
          <cell r="F393" t="str">
            <v>Cases iPhone</v>
          </cell>
          <cell r="G393" t="str">
            <v>iPhone 13</v>
          </cell>
          <cell r="H393" t="str">
            <v>iPhone 13 Pro</v>
          </cell>
          <cell r="I393">
            <v>284.01</v>
          </cell>
          <cell r="J393">
            <v>0.44999732888146915</v>
          </cell>
          <cell r="K393">
            <v>599</v>
          </cell>
        </row>
        <row r="394">
          <cell r="B394" t="str">
            <v>FUNQIC007</v>
          </cell>
          <cell r="C394" t="str">
            <v>TIN2069-M</v>
          </cell>
          <cell r="D394" t="str">
            <v>846537084089</v>
          </cell>
          <cell r="E394" t="str">
            <v>Quikcell iPhone 13 Pro ICON TINT Transparent Protective Case - Ice</v>
          </cell>
          <cell r="F394" t="str">
            <v>Cases iPhone</v>
          </cell>
          <cell r="G394" t="str">
            <v>iPhone 13</v>
          </cell>
          <cell r="H394" t="str">
            <v>iPhone 13 Pro</v>
          </cell>
          <cell r="I394">
            <v>284.01</v>
          </cell>
          <cell r="J394">
            <v>0.44999732888146915</v>
          </cell>
          <cell r="K394">
            <v>599</v>
          </cell>
        </row>
        <row r="395">
          <cell r="B395" t="str">
            <v>FUNQIC002</v>
          </cell>
          <cell r="C395" t="str">
            <v>TIN2060-M</v>
          </cell>
          <cell r="D395" t="str">
            <v>846537083662</v>
          </cell>
          <cell r="E395" t="str">
            <v>Quikcell iPhone 13 Pro Max ICON TINT Transparent Protective Case - Smoke</v>
          </cell>
          <cell r="F395" t="str">
            <v>Cases iPhone</v>
          </cell>
          <cell r="G395" t="str">
            <v>iPhone 13</v>
          </cell>
          <cell r="H395" t="str">
            <v>iPhone 13 Pro Max</v>
          </cell>
          <cell r="I395">
            <v>284.01</v>
          </cell>
          <cell r="J395">
            <v>0.44999732888146915</v>
          </cell>
          <cell r="K395">
            <v>599</v>
          </cell>
        </row>
        <row r="396">
          <cell r="B396" t="str">
            <v>FUNQIC006</v>
          </cell>
          <cell r="C396" t="str">
            <v>TIN2061-M</v>
          </cell>
          <cell r="D396" t="str">
            <v>846537083679</v>
          </cell>
          <cell r="E396" t="str">
            <v>Quikcell iPhone 13 Pro Max ICON TINT Transparent Protective Case - Ice</v>
          </cell>
          <cell r="F396" t="str">
            <v>Cases iPhone</v>
          </cell>
          <cell r="G396" t="str">
            <v>iPhone 13</v>
          </cell>
          <cell r="H396" t="str">
            <v>iPhone 13 Pro Max</v>
          </cell>
          <cell r="I396">
            <v>284.01</v>
          </cell>
          <cell r="J396">
            <v>0.44999732888146915</v>
          </cell>
          <cell r="K396">
            <v>599</v>
          </cell>
        </row>
        <row r="397">
          <cell r="B397" t="str">
            <v>IACCQIC008</v>
          </cell>
          <cell r="C397" t="str">
            <v>QCVPA2001</v>
          </cell>
          <cell r="D397" t="str">
            <v>846537076985</v>
          </cell>
          <cell r="E397" t="str">
            <v>Quikcell DUAL PORT CAR CHARGER  2 USB A x 12W - 24W</v>
          </cell>
          <cell r="F397" t="str">
            <v>Charger</v>
          </cell>
          <cell r="G397" t="str">
            <v>Car Charger</v>
          </cell>
          <cell r="H397" t="str">
            <v>24W</v>
          </cell>
          <cell r="I397">
            <v>165.47</v>
          </cell>
          <cell r="J397">
            <v>0.45001375358166196</v>
          </cell>
          <cell r="K397">
            <v>349</v>
          </cell>
        </row>
        <row r="398">
          <cell r="B398" t="str">
            <v>IACCQIC009</v>
          </cell>
          <cell r="C398" t="str">
            <v>QCVPA2002</v>
          </cell>
          <cell r="D398" t="str">
            <v>846537076992</v>
          </cell>
          <cell r="E398" t="str">
            <v>Quikcell DUAL PORT CAR CHARGER  1 USB A 12W + USB C PD 20W - 32W</v>
          </cell>
          <cell r="F398" t="str">
            <v>Charger</v>
          </cell>
          <cell r="G398" t="str">
            <v>Car Charger</v>
          </cell>
          <cell r="H398" t="str">
            <v>32 W</v>
          </cell>
          <cell r="I398">
            <v>212.89</v>
          </cell>
          <cell r="J398">
            <v>0.44999465478841882</v>
          </cell>
          <cell r="K398">
            <v>449</v>
          </cell>
        </row>
        <row r="399">
          <cell r="B399" t="str">
            <v>ACCQIC014</v>
          </cell>
          <cell r="C399" t="str">
            <v>QCVPA2002</v>
          </cell>
          <cell r="D399" t="str">
            <v>846537076992</v>
          </cell>
          <cell r="E399" t="str">
            <v>Quikcell DUAL PORT CAR CHARGER  1 USB A 12W + USB C PD 20W - 32W</v>
          </cell>
          <cell r="F399" t="str">
            <v>Charger</v>
          </cell>
          <cell r="G399" t="str">
            <v>Car Charger</v>
          </cell>
          <cell r="H399" t="str">
            <v>32 W</v>
          </cell>
          <cell r="I399">
            <v>212.89</v>
          </cell>
          <cell r="J399">
            <v>0.44999465478841882</v>
          </cell>
          <cell r="K399">
            <v>449</v>
          </cell>
        </row>
        <row r="400">
          <cell r="B400" t="str">
            <v>ACCQIC022</v>
          </cell>
          <cell r="C400" t="str">
            <v>QCVPA2005</v>
          </cell>
          <cell r="D400" t="str">
            <v>846537091964</v>
          </cell>
          <cell r="E400" t="str">
            <v>Quikcell 37W DUAL PORT A+C CAR CHARGER - Black</v>
          </cell>
          <cell r="F400" t="str">
            <v>Charger</v>
          </cell>
          <cell r="G400" t="str">
            <v>Car Charger</v>
          </cell>
          <cell r="H400" t="str">
            <v>37W</v>
          </cell>
          <cell r="I400">
            <v>212.89</v>
          </cell>
          <cell r="J400">
            <v>0.44999465478841882</v>
          </cell>
          <cell r="K400">
            <v>449</v>
          </cell>
        </row>
        <row r="401">
          <cell r="B401" t="str">
            <v>IACCQIC004</v>
          </cell>
          <cell r="C401" t="str">
            <v>QC-PWRBANK10K</v>
          </cell>
          <cell r="D401" t="str">
            <v>846537073618</v>
          </cell>
          <cell r="E401" t="str">
            <v>Quikcell POWERFUEL WIRELESS 10K mAh Powerbank - Black</v>
          </cell>
          <cell r="F401" t="str">
            <v>Charger</v>
          </cell>
          <cell r="G401" t="str">
            <v>Power Bank</v>
          </cell>
          <cell r="H401" t="str">
            <v>10,000 mAh</v>
          </cell>
          <cell r="I401">
            <v>568.49</v>
          </cell>
          <cell r="J401">
            <v>0.45000133444537116</v>
          </cell>
          <cell r="K401">
            <v>1199</v>
          </cell>
        </row>
        <row r="402">
          <cell r="B402" t="str">
            <v>IACCQIC011</v>
          </cell>
          <cell r="C402" t="str">
            <v>QC-PWRBANK6K</v>
          </cell>
          <cell r="D402" t="str">
            <v>846537073601</v>
          </cell>
          <cell r="E402" t="str">
            <v>Quikcell POWERFUEL 6K mAh Powerbank - Black</v>
          </cell>
          <cell r="F402" t="str">
            <v>Charger</v>
          </cell>
          <cell r="G402" t="str">
            <v>Power Bank</v>
          </cell>
          <cell r="H402" t="str">
            <v>6,000 mAh</v>
          </cell>
          <cell r="I402">
            <v>236.59</v>
          </cell>
          <cell r="J402">
            <v>0.45001122244488978</v>
          </cell>
          <cell r="K402">
            <v>499</v>
          </cell>
        </row>
        <row r="403">
          <cell r="B403" t="str">
            <v>IACCQIC002</v>
          </cell>
          <cell r="C403" t="str">
            <v>QTRC2001</v>
          </cell>
          <cell r="D403" t="str">
            <v>846537077005</v>
          </cell>
          <cell r="E403" t="str">
            <v>Quikcell DUAL PORT WALL CHARGER  2 USB A x 12W - 24W</v>
          </cell>
          <cell r="F403" t="str">
            <v>Charger</v>
          </cell>
          <cell r="G403" t="str">
            <v>Wall charger</v>
          </cell>
          <cell r="H403" t="str">
            <v>24 W</v>
          </cell>
          <cell r="I403">
            <v>236.59</v>
          </cell>
          <cell r="J403">
            <v>0.45001122244488978</v>
          </cell>
          <cell r="K403">
            <v>499</v>
          </cell>
        </row>
        <row r="404">
          <cell r="B404" t="str">
            <v>EXHQUI001</v>
          </cell>
          <cell r="C404" t="str">
            <v>QCPD25W</v>
          </cell>
          <cell r="D404" t="str">
            <v>846537091520</v>
          </cell>
          <cell r="E404" t="str">
            <v>Quikcell PD 25W Single USB-C Port Wall Charger</v>
          </cell>
          <cell r="F404" t="str">
            <v>Charger</v>
          </cell>
          <cell r="G404" t="str">
            <v>Wall charger</v>
          </cell>
          <cell r="H404" t="str">
            <v>25W</v>
          </cell>
          <cell r="I404">
            <v>0.01</v>
          </cell>
          <cell r="J404">
            <v>0.92749999999999999</v>
          </cell>
          <cell r="K404">
            <v>0.16</v>
          </cell>
        </row>
        <row r="405">
          <cell r="B405" t="str">
            <v>IACCQIC010</v>
          </cell>
          <cell r="C405" t="str">
            <v>QTRC2002</v>
          </cell>
          <cell r="D405" t="str">
            <v>846537077012</v>
          </cell>
          <cell r="E405" t="str">
            <v>Quikcell DUAL PORT WALL CHARGER 1 USB A 12W + USB C PD 20W - 32W</v>
          </cell>
          <cell r="F405" t="str">
            <v>Charger</v>
          </cell>
          <cell r="G405" t="str">
            <v>Wall charger</v>
          </cell>
          <cell r="H405" t="str">
            <v>32 W</v>
          </cell>
          <cell r="I405">
            <v>284.01</v>
          </cell>
          <cell r="J405">
            <v>0.44999732888146915</v>
          </cell>
          <cell r="K405">
            <v>599</v>
          </cell>
        </row>
        <row r="406">
          <cell r="B406" t="str">
            <v>EXHQUI000</v>
          </cell>
          <cell r="C406" t="str">
            <v>QTRC2002</v>
          </cell>
          <cell r="D406" t="str">
            <v>846537077012</v>
          </cell>
          <cell r="E406" t="str">
            <v>Quikcell DUAL PORT WALL CHARGER 1 USB A 12W + USB C PD 20W - 32W</v>
          </cell>
          <cell r="F406" t="str">
            <v>Charger</v>
          </cell>
          <cell r="G406" t="str">
            <v>Wall charger</v>
          </cell>
          <cell r="H406" t="str">
            <v>32 W</v>
          </cell>
          <cell r="I406">
            <v>0.01</v>
          </cell>
          <cell r="J406">
            <v>0.92749999999999999</v>
          </cell>
          <cell r="K406">
            <v>0.16</v>
          </cell>
        </row>
        <row r="407">
          <cell r="B407" t="str">
            <v>EXHQUI002</v>
          </cell>
          <cell r="C407" t="str">
            <v>QCPD35W</v>
          </cell>
          <cell r="D407" t="str">
            <v>846537091537</v>
          </cell>
          <cell r="E407" t="str">
            <v>Quikcell 35W PD A+C Dual Ports Wall Charger</v>
          </cell>
          <cell r="F407" t="str">
            <v>Charger</v>
          </cell>
          <cell r="G407" t="str">
            <v>Wall charger</v>
          </cell>
          <cell r="H407" t="str">
            <v>35W</v>
          </cell>
          <cell r="I407">
            <v>0.01</v>
          </cell>
          <cell r="J407">
            <v>0.92749999999999999</v>
          </cell>
          <cell r="K407">
            <v>0.16</v>
          </cell>
        </row>
        <row r="408">
          <cell r="B408" t="str">
            <v>IACCQIC003</v>
          </cell>
          <cell r="C408" t="str">
            <v>QC-TRIO</v>
          </cell>
          <cell r="D408" t="str">
            <v>846537072215</v>
          </cell>
          <cell r="E408" t="str">
            <v>Quikcell TRIO 3 in 1 Wireless Charging Pad - White</v>
          </cell>
          <cell r="F408" t="str">
            <v>Charger</v>
          </cell>
          <cell r="G408" t="str">
            <v>Wireless</v>
          </cell>
          <cell r="H408" t="str">
            <v>10 W</v>
          </cell>
          <cell r="I408">
            <v>805.56</v>
          </cell>
          <cell r="J408">
            <v>0.45000023543260748</v>
          </cell>
          <cell r="K408">
            <v>1699</v>
          </cell>
        </row>
        <row r="409">
          <cell r="B409" t="str">
            <v>IACCQIC015</v>
          </cell>
          <cell r="C409" t="str">
            <v>DRIVEDOCK-C</v>
          </cell>
          <cell r="D409" t="str">
            <v>846537082672</v>
          </cell>
          <cell r="E409" t="str">
            <v>Quikcell Mount+Suction+Vent 2 in 1 air vent Dashboad Car Mount Charge</v>
          </cell>
          <cell r="F409" t="str">
            <v>Hardware</v>
          </cell>
          <cell r="G409" t="str">
            <v>Car Mount</v>
          </cell>
          <cell r="H409" t="str">
            <v>Car Mount</v>
          </cell>
          <cell r="I409">
            <v>378.84</v>
          </cell>
          <cell r="J409">
            <v>0.4499944931163955</v>
          </cell>
          <cell r="K409">
            <v>799</v>
          </cell>
        </row>
        <row r="410">
          <cell r="B410" t="str">
            <v>REFQIC006</v>
          </cell>
          <cell r="C410" t="str">
            <v>GQC2066</v>
          </cell>
          <cell r="D410" t="str">
            <v>846537083457</v>
          </cell>
          <cell r="E410" t="str">
            <v>Quikcell Apple iPhone 13 Mini TEMPERED GLASS Screen Protector</v>
          </cell>
          <cell r="F410" t="str">
            <v>Micas</v>
          </cell>
          <cell r="G410" t="str">
            <v>Centro Servicio</v>
          </cell>
          <cell r="H410" t="str">
            <v>iPhone 13 Mini</v>
          </cell>
          <cell r="I410">
            <v>100</v>
          </cell>
          <cell r="J410">
            <v>0</v>
          </cell>
          <cell r="K410">
            <v>116</v>
          </cell>
        </row>
        <row r="411">
          <cell r="B411" t="str">
            <v>REFQIC008</v>
          </cell>
          <cell r="C411" t="str">
            <v>GQC2068</v>
          </cell>
          <cell r="D411" t="str">
            <v>846537083709</v>
          </cell>
          <cell r="E411" t="str">
            <v>Quikcell Apple iPhone 13 Pro Max TEMPERED GLASS Screen Protector</v>
          </cell>
          <cell r="F411" t="str">
            <v>Micas</v>
          </cell>
          <cell r="G411" t="str">
            <v>Centro Servicio</v>
          </cell>
          <cell r="H411" t="str">
            <v>iPhone 13 Pro Max</v>
          </cell>
          <cell r="I411">
            <v>100</v>
          </cell>
          <cell r="J411">
            <v>0</v>
          </cell>
          <cell r="K411">
            <v>116</v>
          </cell>
        </row>
        <row r="412">
          <cell r="B412" t="str">
            <v>REFQIC007</v>
          </cell>
          <cell r="C412" t="str">
            <v>GQC2067</v>
          </cell>
          <cell r="D412" t="str">
            <v>846537083570</v>
          </cell>
          <cell r="E412" t="str">
            <v>Quikcell Apple iPhone 13/13 Pro TEMPERED GLASS Screen Protector</v>
          </cell>
          <cell r="F412" t="str">
            <v>Micas</v>
          </cell>
          <cell r="G412" t="str">
            <v>Centro Servicio</v>
          </cell>
          <cell r="H412" t="str">
            <v>iPhone 13, iPhone 13 Pro</v>
          </cell>
          <cell r="I412">
            <v>100</v>
          </cell>
          <cell r="J412">
            <v>0</v>
          </cell>
          <cell r="K412">
            <v>116</v>
          </cell>
        </row>
        <row r="413">
          <cell r="B413" t="str">
            <v>ACCQIC003</v>
          </cell>
          <cell r="C413" t="str">
            <v>GQC2059</v>
          </cell>
          <cell r="D413" t="str">
            <v>846537082948</v>
          </cell>
          <cell r="E413" t="str">
            <v>Quikcell Apple iPad 10.2” TEMPERED GLASS Screen Protector</v>
          </cell>
          <cell r="F413" t="str">
            <v>Micas</v>
          </cell>
          <cell r="G413" t="str">
            <v>iPad</v>
          </cell>
          <cell r="H413" t="str">
            <v>iPad 10.2"</v>
          </cell>
          <cell r="I413">
            <v>310</v>
          </cell>
          <cell r="J413">
            <v>0.57644287396937577</v>
          </cell>
          <cell r="K413">
            <v>849</v>
          </cell>
        </row>
        <row r="414">
          <cell r="B414" t="str">
            <v>ACCQIC005</v>
          </cell>
          <cell r="C414" t="str">
            <v>GQC2060</v>
          </cell>
          <cell r="D414" t="str">
            <v>846537082955</v>
          </cell>
          <cell r="E414" t="str">
            <v>Quikcell Apple iPad Air 10.9” TEMPERED GLASS Screen Protector</v>
          </cell>
          <cell r="F414" t="str">
            <v>Micas</v>
          </cell>
          <cell r="G414" t="str">
            <v>iPad</v>
          </cell>
          <cell r="H414" t="str">
            <v>iPad Air 10/11 Gen 11" M3-M2</v>
          </cell>
          <cell r="I414">
            <v>310</v>
          </cell>
          <cell r="J414">
            <v>0.60000000000000009</v>
          </cell>
          <cell r="K414">
            <v>899</v>
          </cell>
        </row>
        <row r="415">
          <cell r="B415" t="str">
            <v>ACCQIC004</v>
          </cell>
          <cell r="C415" t="str">
            <v>GP-IPSE2-BLK</v>
          </cell>
          <cell r="D415" t="str">
            <v>846537073656</v>
          </cell>
          <cell r="E415" t="str">
            <v>Quikcell Apple iPhone SE 2020 GOOF PROOF Premium Tempered Glass Screen Protection - Black</v>
          </cell>
          <cell r="F415" t="str">
            <v>Micas</v>
          </cell>
          <cell r="G415" t="str">
            <v>iPhone</v>
          </cell>
          <cell r="H415" t="str">
            <v>iPhone SE 2020 -2022</v>
          </cell>
          <cell r="I415">
            <v>206.55</v>
          </cell>
          <cell r="J415">
            <v>0.6000033388981636</v>
          </cell>
          <cell r="K415">
            <v>599</v>
          </cell>
        </row>
        <row r="416">
          <cell r="B416" t="str">
            <v>REFQIC002</v>
          </cell>
          <cell r="C416" t="str">
            <v>GQC2018</v>
          </cell>
          <cell r="D416" t="str">
            <v>846537077814</v>
          </cell>
          <cell r="E416" t="str">
            <v>Quikcell Apple iPhone XS Max/11 Pro Max TEMPERED GLASS Screen Protection</v>
          </cell>
          <cell r="F416" t="str">
            <v>Micas</v>
          </cell>
          <cell r="G416" t="str">
            <v>iPhone 11</v>
          </cell>
          <cell r="H416" t="str">
            <v>iPhone 11 Pro Max, iPhone XS Max</v>
          </cell>
          <cell r="I416">
            <v>100</v>
          </cell>
          <cell r="J416">
            <v>0</v>
          </cell>
          <cell r="K416">
            <v>116</v>
          </cell>
        </row>
        <row r="417">
          <cell r="B417" t="str">
            <v>REFQIC001</v>
          </cell>
          <cell r="C417" t="str">
            <v>GP-IP11PRO</v>
          </cell>
          <cell r="D417" t="str">
            <v>846537070501</v>
          </cell>
          <cell r="E417" t="str">
            <v>Quikcell Apple iPhone 11 Pro/X/XS Original Tempered Glass Screen Protection - Clear</v>
          </cell>
          <cell r="F417" t="str">
            <v>Micas</v>
          </cell>
          <cell r="G417" t="str">
            <v>iPhone 11</v>
          </cell>
          <cell r="H417" t="str">
            <v>iPhone 11 Pro, iPhone X, iPhone XS</v>
          </cell>
          <cell r="I417">
            <v>100</v>
          </cell>
          <cell r="J417">
            <v>0</v>
          </cell>
          <cell r="K417">
            <v>116</v>
          </cell>
        </row>
        <row r="418">
          <cell r="B418" t="str">
            <v>REFQIC000</v>
          </cell>
          <cell r="C418" t="str">
            <v>GQC2017</v>
          </cell>
          <cell r="D418" t="str">
            <v>846537077807</v>
          </cell>
          <cell r="E418" t="str">
            <v>Quikcell Apple iPhone XR/iPhone 11 TEMPERED GLASS Screen Protection - Clear</v>
          </cell>
          <cell r="F418" t="str">
            <v>Micas</v>
          </cell>
          <cell r="G418" t="str">
            <v>iPhone 11</v>
          </cell>
          <cell r="H418" t="str">
            <v>iPhone 11, iPhone XR</v>
          </cell>
          <cell r="I418">
            <v>100</v>
          </cell>
          <cell r="J418">
            <v>0</v>
          </cell>
          <cell r="K418">
            <v>116</v>
          </cell>
        </row>
        <row r="419">
          <cell r="B419" t="str">
            <v>REFQIC003</v>
          </cell>
          <cell r="C419" t="str">
            <v>GQC2009</v>
          </cell>
          <cell r="D419" t="str">
            <v>846537077364</v>
          </cell>
          <cell r="E419" t="str">
            <v>Quikcell Apple iPhone 12 Mini TEMPERED GLASS Screen Protector</v>
          </cell>
          <cell r="F419" t="str">
            <v>Micas</v>
          </cell>
          <cell r="G419" t="str">
            <v>iPhone 12</v>
          </cell>
          <cell r="H419" t="str">
            <v>iPhone 12 mini</v>
          </cell>
          <cell r="I419">
            <v>100</v>
          </cell>
          <cell r="J419">
            <v>0</v>
          </cell>
          <cell r="K419">
            <v>116</v>
          </cell>
        </row>
        <row r="420">
          <cell r="B420" t="str">
            <v>REFQIC004</v>
          </cell>
          <cell r="C420" t="str">
            <v>GQC2010</v>
          </cell>
          <cell r="D420" t="str">
            <v>846537077531</v>
          </cell>
          <cell r="E420" t="str">
            <v>Quikcell Apple iPhone 12/12 Pro TEMPERED GLASS Screen Protector</v>
          </cell>
          <cell r="F420" t="str">
            <v>Micas</v>
          </cell>
          <cell r="G420" t="str">
            <v>iPhone 12</v>
          </cell>
          <cell r="H420" t="str">
            <v>iPhone 12/iPhone 12 Pro</v>
          </cell>
          <cell r="I420">
            <v>100</v>
          </cell>
          <cell r="J420">
            <v>0</v>
          </cell>
          <cell r="K420">
            <v>116</v>
          </cell>
        </row>
        <row r="421">
          <cell r="B421" t="str">
            <v>ACCQIC000</v>
          </cell>
          <cell r="C421" t="str">
            <v>GP-IP21S-M</v>
          </cell>
          <cell r="D421" t="str">
            <v>846537083464</v>
          </cell>
          <cell r="E421" t="str">
            <v>Quikcell Goof Proof Tempered Glass for iPhone 13 mini</v>
          </cell>
          <cell r="F421" t="str">
            <v>Micas</v>
          </cell>
          <cell r="G421" t="str">
            <v>iPhone 13</v>
          </cell>
          <cell r="H421" t="str">
            <v>iPhone 13 mini</v>
          </cell>
          <cell r="I421">
            <v>206.55</v>
          </cell>
          <cell r="J421">
            <v>0.6000033388981636</v>
          </cell>
          <cell r="K421">
            <v>599</v>
          </cell>
        </row>
        <row r="422">
          <cell r="B422" t="str">
            <v>ACCQIC002</v>
          </cell>
          <cell r="C422" t="str">
            <v>GP-IP21L-M</v>
          </cell>
          <cell r="D422" t="str">
            <v>846537083716</v>
          </cell>
          <cell r="E422" t="str">
            <v>Quikcell Goof Proof Tempered Glass for iPhone 13 Pro Max</v>
          </cell>
          <cell r="F422" t="str">
            <v>Micas</v>
          </cell>
          <cell r="G422" t="str">
            <v>iPhone 13</v>
          </cell>
          <cell r="H422" t="str">
            <v>iPhone 13 Pro Max</v>
          </cell>
          <cell r="I422">
            <v>206.55</v>
          </cell>
          <cell r="J422">
            <v>0.6000033388981636</v>
          </cell>
          <cell r="K422">
            <v>599</v>
          </cell>
        </row>
        <row r="423">
          <cell r="B423" t="str">
            <v>ACCQIC001</v>
          </cell>
          <cell r="C423" t="str">
            <v>GP-IP21M-M</v>
          </cell>
          <cell r="D423" t="str">
            <v>846537083587</v>
          </cell>
          <cell r="E423" t="str">
            <v>Quikcell Goof Proof Tempered Glass for iPhone 13/13 Pro</v>
          </cell>
          <cell r="F423" t="str">
            <v>Micas</v>
          </cell>
          <cell r="G423" t="str">
            <v>iPhone 13</v>
          </cell>
          <cell r="H423" t="str">
            <v>iPhone 13/13 Pro</v>
          </cell>
          <cell r="I423">
            <v>206.55</v>
          </cell>
          <cell r="J423">
            <v>0.6000033388981636</v>
          </cell>
          <cell r="K423">
            <v>599</v>
          </cell>
        </row>
        <row r="424">
          <cell r="B424" t="str">
            <v>ACCQIC006</v>
          </cell>
          <cell r="C424" t="str">
            <v>GQC2134-M</v>
          </cell>
          <cell r="D424" t="str">
            <v>846537087370</v>
          </cell>
          <cell r="E424" t="str">
            <v>Quikcell Tempered Glass Screen Protector for iPhone 14</v>
          </cell>
          <cell r="F424" t="str">
            <v>Micas</v>
          </cell>
          <cell r="G424" t="str">
            <v>iPhone 14</v>
          </cell>
          <cell r="H424" t="str">
            <v>iPhone 14</v>
          </cell>
          <cell r="I424">
            <v>189.31</v>
          </cell>
          <cell r="J424">
            <v>0.60000072859745002</v>
          </cell>
          <cell r="K424">
            <v>549</v>
          </cell>
        </row>
        <row r="425">
          <cell r="B425" t="str">
            <v>ACCQIC008</v>
          </cell>
          <cell r="C425" t="str">
            <v>GQC2136-M</v>
          </cell>
          <cell r="D425" t="str">
            <v>846537087608</v>
          </cell>
          <cell r="E425" t="str">
            <v>Quikcell Tempered Glass Screen Protector for iPhone 14 Plus</v>
          </cell>
          <cell r="F425" t="str">
            <v>Micas</v>
          </cell>
          <cell r="G425" t="str">
            <v>iPhone 14</v>
          </cell>
          <cell r="H425" t="str">
            <v>iPhone 14 Plus</v>
          </cell>
          <cell r="I425">
            <v>189.31</v>
          </cell>
          <cell r="J425">
            <v>0.60000072859745002</v>
          </cell>
          <cell r="K425">
            <v>549</v>
          </cell>
        </row>
        <row r="426">
          <cell r="B426" t="str">
            <v>ACCQIC007</v>
          </cell>
          <cell r="C426" t="str">
            <v>GQC2135-M</v>
          </cell>
          <cell r="D426" t="str">
            <v>846537087493</v>
          </cell>
          <cell r="E426" t="str">
            <v>Quikcell Apple iPhone 14 Pro TEMPERED GLASS Screen Protector</v>
          </cell>
          <cell r="F426" t="str">
            <v>Micas</v>
          </cell>
          <cell r="G426" t="str">
            <v>iPhone 14</v>
          </cell>
          <cell r="H426" t="str">
            <v>iPhone 14 Pro</v>
          </cell>
          <cell r="I426">
            <v>189.31</v>
          </cell>
          <cell r="J426">
            <v>0.60000072859745002</v>
          </cell>
          <cell r="K426">
            <v>549</v>
          </cell>
        </row>
        <row r="427">
          <cell r="B427" t="str">
            <v>ACCQIC009</v>
          </cell>
          <cell r="C427" t="str">
            <v>GQC2137-M</v>
          </cell>
          <cell r="D427" t="str">
            <v>846537087714</v>
          </cell>
          <cell r="E427" t="str">
            <v>Quikcell Apple iPhone 14 Pro Max TEMPERED GLASS Screen Protector</v>
          </cell>
          <cell r="F427" t="str">
            <v>Micas</v>
          </cell>
          <cell r="G427" t="str">
            <v>iPhone 14</v>
          </cell>
          <cell r="H427" t="str">
            <v>iPhone 14 Pro Max</v>
          </cell>
          <cell r="I427">
            <v>189.31</v>
          </cell>
          <cell r="J427">
            <v>0.60000072859745002</v>
          </cell>
          <cell r="K427">
            <v>549</v>
          </cell>
        </row>
        <row r="428">
          <cell r="B428" t="str">
            <v>ACCQIC012</v>
          </cell>
          <cell r="C428" t="str">
            <v>GQC2184-M</v>
          </cell>
          <cell r="D428" t="str">
            <v>846537090950</v>
          </cell>
          <cell r="E428" t="str">
            <v>Quikcell Tempered Glass Screen Protector iPhone 15 Plus</v>
          </cell>
          <cell r="F428" t="str">
            <v>Micas</v>
          </cell>
          <cell r="G428" t="str">
            <v>iPhone 15</v>
          </cell>
          <cell r="H428" t="str">
            <v>iPhone 15 Plus</v>
          </cell>
          <cell r="I428">
            <v>189.31</v>
          </cell>
          <cell r="J428">
            <v>0.60000072859745002</v>
          </cell>
          <cell r="K428">
            <v>549</v>
          </cell>
        </row>
        <row r="429">
          <cell r="B429" t="str">
            <v>ACCQIC011</v>
          </cell>
          <cell r="C429" t="str">
            <v>GQC2183-M</v>
          </cell>
          <cell r="D429" t="str">
            <v>846537090844</v>
          </cell>
          <cell r="E429" t="str">
            <v>Quikcell Tempered Glass Screen Protector iPhone 15 Pro</v>
          </cell>
          <cell r="F429" t="str">
            <v>Micas</v>
          </cell>
          <cell r="G429" t="str">
            <v>iPhone 15</v>
          </cell>
          <cell r="H429" t="str">
            <v>iPhone 15 Pro</v>
          </cell>
          <cell r="I429">
            <v>189.31</v>
          </cell>
          <cell r="J429">
            <v>0.60000072859745002</v>
          </cell>
          <cell r="K429">
            <v>549</v>
          </cell>
        </row>
        <row r="430">
          <cell r="B430" t="str">
            <v>XVAQIC000</v>
          </cell>
          <cell r="C430" t="str">
            <v>GQC2183-M</v>
          </cell>
          <cell r="D430" t="str">
            <v>846537090844</v>
          </cell>
          <cell r="E430" t="str">
            <v>Quikcell Tempered Glass Screen Protector iPhone 15 Pro</v>
          </cell>
          <cell r="F430" t="str">
            <v>Micas</v>
          </cell>
          <cell r="G430" t="str">
            <v>iPhone 15</v>
          </cell>
          <cell r="H430" t="str">
            <v>iPhone 15 Pro</v>
          </cell>
          <cell r="I430">
            <v>100</v>
          </cell>
          <cell r="J430">
            <v>0.78870673952641168</v>
          </cell>
          <cell r="K430">
            <v>549</v>
          </cell>
        </row>
        <row r="431">
          <cell r="B431" t="str">
            <v>ACCQIC013</v>
          </cell>
          <cell r="C431" t="str">
            <v>GQC2185-M</v>
          </cell>
          <cell r="D431" t="str">
            <v>846537091063</v>
          </cell>
          <cell r="E431" t="str">
            <v>Quikcell Tempered Glass Screen Protector iPhone 15 Pro Max</v>
          </cell>
          <cell r="F431" t="str">
            <v>Micas</v>
          </cell>
          <cell r="G431" t="str">
            <v>iPhone 15</v>
          </cell>
          <cell r="H431" t="str">
            <v>iPhone 15 Pro Max</v>
          </cell>
          <cell r="I431">
            <v>189.31</v>
          </cell>
          <cell r="J431">
            <v>0.60000072859745002</v>
          </cell>
          <cell r="K431">
            <v>549</v>
          </cell>
        </row>
        <row r="432">
          <cell r="B432" t="str">
            <v>ACCQIC010</v>
          </cell>
          <cell r="C432" t="str">
            <v>GQC2182-M</v>
          </cell>
          <cell r="D432" t="str">
            <v>846537090738</v>
          </cell>
          <cell r="E432" t="str">
            <v>Quikcell Tempered Glass Screen Protector iPhone 15</v>
          </cell>
          <cell r="F432" t="str">
            <v>Micas</v>
          </cell>
          <cell r="G432" t="str">
            <v>iPhone 15</v>
          </cell>
          <cell r="H432" t="str">
            <v>iPhone 16e / 15 / 14 / 13</v>
          </cell>
          <cell r="I432">
            <v>189.31</v>
          </cell>
          <cell r="J432">
            <v>0.60000072859745002</v>
          </cell>
          <cell r="K432">
            <v>549</v>
          </cell>
        </row>
        <row r="433">
          <cell r="B433" t="str">
            <v>ACCQIC015</v>
          </cell>
          <cell r="C433" t="str">
            <v>GQC2205-M</v>
          </cell>
          <cell r="D433" t="str">
            <v>846537093722</v>
          </cell>
          <cell r="E433" t="str">
            <v>Quikcell Tempered Glass Screen Protector for iPhone 16</v>
          </cell>
          <cell r="F433" t="str">
            <v>Micas</v>
          </cell>
          <cell r="G433" t="str">
            <v>iPhone 16</v>
          </cell>
          <cell r="H433" t="str">
            <v>iPhone 16</v>
          </cell>
          <cell r="I433">
            <v>150.56</v>
          </cell>
          <cell r="J433">
            <v>0.65000080160320639</v>
          </cell>
          <cell r="K433">
            <v>499</v>
          </cell>
        </row>
        <row r="434">
          <cell r="B434" t="str">
            <v>ACCQIC016</v>
          </cell>
          <cell r="C434" t="str">
            <v>GQC2207-M</v>
          </cell>
          <cell r="D434" t="str">
            <v>846537093975</v>
          </cell>
          <cell r="E434" t="str">
            <v>Quikcell Tempered Glass Screen Protector for iPhone 16 Plus</v>
          </cell>
          <cell r="F434" t="str">
            <v>Micas</v>
          </cell>
          <cell r="G434" t="str">
            <v>iPhone 16</v>
          </cell>
          <cell r="H434" t="str">
            <v>iPhone 16 Plus</v>
          </cell>
          <cell r="I434">
            <v>150.56</v>
          </cell>
          <cell r="J434">
            <v>0.65000080160320639</v>
          </cell>
          <cell r="K434">
            <v>499</v>
          </cell>
        </row>
        <row r="435">
          <cell r="B435" t="str">
            <v>ACCQIC017</v>
          </cell>
          <cell r="C435" t="str">
            <v>GQC2206-M</v>
          </cell>
          <cell r="D435" t="str">
            <v>846537093852</v>
          </cell>
          <cell r="E435" t="str">
            <v>Quikcell Tempered Glass Screen Protector for iPhone 16 Pro</v>
          </cell>
          <cell r="F435" t="str">
            <v>Micas</v>
          </cell>
          <cell r="G435" t="str">
            <v>iPhone 16</v>
          </cell>
          <cell r="H435" t="str">
            <v>iPhone 16 Pro / iPhone 17 / 17 Pro</v>
          </cell>
          <cell r="I435">
            <v>150.56</v>
          </cell>
          <cell r="J435">
            <v>0.65000080160320639</v>
          </cell>
          <cell r="K435">
            <v>499</v>
          </cell>
        </row>
        <row r="436">
          <cell r="B436" t="str">
            <v>ACCQIC018</v>
          </cell>
          <cell r="C436" t="str">
            <v>GQC2208-M</v>
          </cell>
          <cell r="D436" t="str">
            <v>846537094095</v>
          </cell>
          <cell r="E436" t="str">
            <v>Quikcell Tempered Glass Screen Protector for iPhone 16 Pro Max</v>
          </cell>
          <cell r="F436" t="str">
            <v>Micas</v>
          </cell>
          <cell r="G436" t="str">
            <v>iPhone 16</v>
          </cell>
          <cell r="H436" t="str">
            <v>iPhone 16 Pro Max</v>
          </cell>
          <cell r="I436">
            <v>150.56</v>
          </cell>
          <cell r="J436">
            <v>0.65000080160320639</v>
          </cell>
          <cell r="K436">
            <v>499</v>
          </cell>
        </row>
        <row r="437">
          <cell r="B437" t="str">
            <v>XVAQIC001</v>
          </cell>
          <cell r="C437" t="str">
            <v>GQC2208-M</v>
          </cell>
          <cell r="D437" t="str">
            <v>846537094095</v>
          </cell>
          <cell r="E437" t="str">
            <v>Quikcell Tempered Glass Screen Protector for iPhone 16 Pro Max</v>
          </cell>
          <cell r="F437" t="str">
            <v>Micas</v>
          </cell>
          <cell r="G437" t="str">
            <v>iPhone 16</v>
          </cell>
          <cell r="H437" t="str">
            <v>iPhone 16 Pro Max</v>
          </cell>
          <cell r="I437">
            <v>110</v>
          </cell>
          <cell r="J437">
            <v>0.76757741347905284</v>
          </cell>
          <cell r="K437">
            <v>549</v>
          </cell>
        </row>
        <row r="438">
          <cell r="B438" t="str">
            <v>ACCQIC019</v>
          </cell>
          <cell r="C438" t="str">
            <v>GQC2232</v>
          </cell>
          <cell r="D438" t="str">
            <v>846537097157</v>
          </cell>
          <cell r="E438" t="str">
            <v>Quikcell Tempered Glass Screen Protector for iPhone 17 / Pro</v>
          </cell>
          <cell r="F438" t="str">
            <v>Micas</v>
          </cell>
          <cell r="G438" t="str">
            <v>iPhone 17</v>
          </cell>
          <cell r="H438" t="str">
            <v>iPhone 17 / 17 Pro</v>
          </cell>
          <cell r="I438">
            <v>150.56</v>
          </cell>
          <cell r="J438">
            <v>0.65000080160320639</v>
          </cell>
          <cell r="K438">
            <v>499</v>
          </cell>
        </row>
        <row r="439">
          <cell r="B439" t="str">
            <v>ACCQIC020</v>
          </cell>
          <cell r="C439" t="str">
            <v>GQC2233</v>
          </cell>
          <cell r="D439" t="str">
            <v>846537097287</v>
          </cell>
          <cell r="E439" t="str">
            <v>Quikcell Tempered Glass Screen Protector for iPhone 17 Air</v>
          </cell>
          <cell r="F439" t="str">
            <v>Micas</v>
          </cell>
          <cell r="G439" t="str">
            <v>iPhone 17</v>
          </cell>
          <cell r="H439" t="str">
            <v>iPhone 17 Air</v>
          </cell>
          <cell r="I439">
            <v>150.56</v>
          </cell>
          <cell r="J439">
            <v>0.65000080160320639</v>
          </cell>
          <cell r="K439">
            <v>499</v>
          </cell>
        </row>
        <row r="440">
          <cell r="B440" t="str">
            <v>ACCQIC021</v>
          </cell>
          <cell r="C440" t="str">
            <v>GQC2235</v>
          </cell>
          <cell r="D440" t="str">
            <v>846537097553</v>
          </cell>
          <cell r="E440" t="str">
            <v>Quikcell Tempered Glass Screen Protector for iPhone 17 Pro Max</v>
          </cell>
          <cell r="F440" t="str">
            <v>Micas</v>
          </cell>
          <cell r="G440" t="str">
            <v>iPhone 17</v>
          </cell>
          <cell r="H440" t="str">
            <v>iPhone 17 Pro Max / 16 Pro Max</v>
          </cell>
          <cell r="I440">
            <v>150.56</v>
          </cell>
          <cell r="J440">
            <v>0.65000080160320639</v>
          </cell>
          <cell r="K440">
            <v>499</v>
          </cell>
        </row>
        <row r="441">
          <cell r="B441" t="str">
            <v>IACCQIC007</v>
          </cell>
          <cell r="C441" t="str">
            <v>QC-LIQUIDG</v>
          </cell>
          <cell r="D441" t="str">
            <v>846537071317</v>
          </cell>
          <cell r="E441" t="str">
            <v>Quikcell Ultra LIQUID GLASS Screen Protector</v>
          </cell>
          <cell r="F441" t="str">
            <v>Micas</v>
          </cell>
          <cell r="G441" t="str">
            <v>UNIVERSAL</v>
          </cell>
          <cell r="H441" t="str">
            <v>Universal</v>
          </cell>
          <cell r="I441">
            <v>236.59</v>
          </cell>
          <cell r="J441">
            <v>0.45001122244488978</v>
          </cell>
          <cell r="K441">
            <v>499</v>
          </cell>
        </row>
        <row r="442">
          <cell r="B442" t="str">
            <v>FUNRAP005</v>
          </cell>
          <cell r="C442" t="str">
            <v>463546</v>
          </cell>
          <cell r="D442" t="str">
            <v>6950941463546</v>
          </cell>
          <cell r="E442" t="str">
            <v xml:space="preserve">Raptic 360X for Apple watch 41mm  Clear </v>
          </cell>
          <cell r="F442" t="str">
            <v>Cases Apple watch</v>
          </cell>
          <cell r="G442" t="str">
            <v>Apple Watch</v>
          </cell>
          <cell r="H442" t="str">
            <v>38mm/40mm/41mm</v>
          </cell>
          <cell r="I442">
            <v>154.66</v>
          </cell>
          <cell r="J442">
            <v>0.39998127090301006</v>
          </cell>
          <cell r="K442">
            <v>299</v>
          </cell>
        </row>
        <row r="443">
          <cell r="B443" t="str">
            <v>FUNRAP003</v>
          </cell>
          <cell r="C443">
            <v>463706</v>
          </cell>
          <cell r="D443" t="str">
            <v>6950941463706</v>
          </cell>
          <cell r="E443" t="str">
            <v xml:space="preserve">Raptic Edge for Apple watch 41mm  Blue </v>
          </cell>
          <cell r="F443" t="str">
            <v>Cases Apple watch</v>
          </cell>
          <cell r="G443" t="str">
            <v>Apple Watch</v>
          </cell>
          <cell r="H443" t="str">
            <v>38mm/40mm/41mm</v>
          </cell>
          <cell r="I443">
            <v>361.55</v>
          </cell>
          <cell r="J443">
            <v>0.40000286123032913</v>
          </cell>
          <cell r="K443">
            <v>699</v>
          </cell>
        </row>
        <row r="444">
          <cell r="B444" t="str">
            <v>FUNRAP004</v>
          </cell>
          <cell r="C444">
            <v>463676</v>
          </cell>
          <cell r="D444" t="str">
            <v>6950941463676</v>
          </cell>
          <cell r="E444" t="str">
            <v xml:space="preserve">Raptic Edge for Apple watch 41mm  Midnight </v>
          </cell>
          <cell r="F444" t="str">
            <v>Cases Apple watch</v>
          </cell>
          <cell r="G444" t="str">
            <v>Apple Watch</v>
          </cell>
          <cell r="H444" t="str">
            <v>38mm/40mm/41mm</v>
          </cell>
          <cell r="I444">
            <v>361.55</v>
          </cell>
          <cell r="J444">
            <v>0.40000286123032913</v>
          </cell>
          <cell r="K444">
            <v>699</v>
          </cell>
        </row>
        <row r="445">
          <cell r="B445" t="str">
            <v>FUNRAP002</v>
          </cell>
          <cell r="C445">
            <v>463485</v>
          </cell>
          <cell r="D445" t="str">
            <v>6950941463485</v>
          </cell>
          <cell r="E445" t="str">
            <v xml:space="preserve">Raptic 360X for Apple watch 45mm  Clear </v>
          </cell>
          <cell r="F445" t="str">
            <v>Cases Apple watch</v>
          </cell>
          <cell r="G445" t="str">
            <v>Apple Watch</v>
          </cell>
          <cell r="H445" t="str">
            <v>42mm/44mm/45mm</v>
          </cell>
          <cell r="I445">
            <v>154.66</v>
          </cell>
          <cell r="J445">
            <v>0.39998127090301006</v>
          </cell>
          <cell r="K445">
            <v>299</v>
          </cell>
        </row>
        <row r="446">
          <cell r="B446" t="str">
            <v>FUNRAP000</v>
          </cell>
          <cell r="C446">
            <v>463522</v>
          </cell>
          <cell r="D446" t="str">
            <v>6950941463522</v>
          </cell>
          <cell r="E446" t="str">
            <v xml:space="preserve">Raptic Edge for Apple watch 45mm  Blue </v>
          </cell>
          <cell r="F446" t="str">
            <v>Cases Apple watch</v>
          </cell>
          <cell r="G446" t="str">
            <v>Apple Watch</v>
          </cell>
          <cell r="H446" t="str">
            <v>42mm/44mm/45mm</v>
          </cell>
          <cell r="I446">
            <v>361.55</v>
          </cell>
          <cell r="J446">
            <v>0.40000286123032913</v>
          </cell>
          <cell r="K446">
            <v>699</v>
          </cell>
        </row>
        <row r="447">
          <cell r="B447" t="str">
            <v>FUNRAP001</v>
          </cell>
          <cell r="C447">
            <v>463492</v>
          </cell>
          <cell r="D447" t="str">
            <v>6950941463492</v>
          </cell>
          <cell r="E447" t="str">
            <v xml:space="preserve">Raptic Edge for Apple watch 45mm  Midnight </v>
          </cell>
          <cell r="F447" t="str">
            <v>Cases Apple watch</v>
          </cell>
          <cell r="G447" t="str">
            <v>Apple Watch</v>
          </cell>
          <cell r="H447" t="str">
            <v>42mm/44mm/45mm</v>
          </cell>
          <cell r="I447">
            <v>361.55</v>
          </cell>
          <cell r="J447">
            <v>0.40000286123032913</v>
          </cell>
          <cell r="K447">
            <v>699</v>
          </cell>
        </row>
        <row r="448">
          <cell r="B448" t="str">
            <v>EXTXDO011</v>
          </cell>
          <cell r="C448" t="str">
            <v>3X5C0292A</v>
          </cell>
          <cell r="D448" t="str">
            <v>6950941480291</v>
          </cell>
          <cell r="E448" t="str">
            <v>X-doria Mesh Band for Apple watch 38mm/40mm/41mm Milanese metal band Rose Gold</v>
          </cell>
          <cell r="F448" t="str">
            <v>Straps</v>
          </cell>
          <cell r="G448" t="str">
            <v>Apple Watch</v>
          </cell>
          <cell r="H448" t="str">
            <v>38mm/40mm/41mm</v>
          </cell>
          <cell r="I448">
            <v>473.66</v>
          </cell>
          <cell r="J448">
            <v>0.45000440440440437</v>
          </cell>
          <cell r="K448">
            <v>999</v>
          </cell>
        </row>
        <row r="449">
          <cell r="B449" t="str">
            <v>EXTRAP000</v>
          </cell>
          <cell r="C449" t="str">
            <v>471404</v>
          </cell>
          <cell r="D449" t="str">
            <v>6950941471404</v>
          </cell>
          <cell r="E449" t="str">
            <v xml:space="preserve">Raptic Citizen for Apple watch 42mm/44mm/45mm  Black </v>
          </cell>
          <cell r="F449" t="str">
            <v>Straps</v>
          </cell>
          <cell r="G449" t="str">
            <v>Apple Watch</v>
          </cell>
          <cell r="H449" t="str">
            <v>49/45/44/42 mm</v>
          </cell>
          <cell r="I449">
            <v>473.66</v>
          </cell>
          <cell r="J449">
            <v>0.45000440440440437</v>
          </cell>
          <cell r="K449">
            <v>999</v>
          </cell>
        </row>
        <row r="450">
          <cell r="B450" t="str">
            <v>ACCSPK012</v>
          </cell>
          <cell r="C450" t="str">
            <v>150422-1041</v>
          </cell>
          <cell r="D450" t="str">
            <v>840168532131</v>
          </cell>
          <cell r="E450" t="str">
            <v>Speck Car Vent Mount for MagSafe Black iPhone 15 Car</v>
          </cell>
          <cell r="F450" t="str">
            <v>Accesories</v>
          </cell>
          <cell r="G450" t="str">
            <v>Click Lock</v>
          </cell>
          <cell r="H450" t="str">
            <v>Car Vent</v>
          </cell>
          <cell r="I450">
            <v>368.5</v>
          </cell>
          <cell r="J450">
            <v>0.46500625782227789</v>
          </cell>
          <cell r="K450">
            <v>799</v>
          </cell>
        </row>
        <row r="451">
          <cell r="B451" t="str">
            <v>ACCSPK013</v>
          </cell>
          <cell r="C451" t="str">
            <v>150423-1041</v>
          </cell>
          <cell r="D451" t="str">
            <v>840168532148</v>
          </cell>
          <cell r="E451" t="str">
            <v>Speck Wallet for MagSafe® Black iPhone 15 Wallet</v>
          </cell>
          <cell r="F451" t="str">
            <v>Accesories</v>
          </cell>
          <cell r="G451" t="str">
            <v>Click Lock</v>
          </cell>
          <cell r="H451" t="str">
            <v>Wallet</v>
          </cell>
          <cell r="I451">
            <v>230.14</v>
          </cell>
          <cell r="J451">
            <v>0.46500521042084175</v>
          </cell>
          <cell r="K451">
            <v>499</v>
          </cell>
        </row>
        <row r="452">
          <cell r="B452" t="str">
            <v>BOCGEM002</v>
          </cell>
          <cell r="C452" t="str">
            <v>150661-3225</v>
          </cell>
          <cell r="D452" t="str">
            <v>840168539819</v>
          </cell>
          <cell r="E452" t="str">
            <v>Speck Speaker Gemtones Infinity Speaker Max -DARK GREY/CHROME/TAN</v>
          </cell>
          <cell r="F452" t="str">
            <v>Audio</v>
          </cell>
          <cell r="G452" t="str">
            <v>Speakers</v>
          </cell>
          <cell r="H452" t="str">
            <v>Infinity</v>
          </cell>
          <cell r="I452">
            <v>1809.74</v>
          </cell>
          <cell r="J452">
            <v>0.30000053351117051</v>
          </cell>
          <cell r="K452">
            <v>2999</v>
          </cell>
        </row>
        <row r="453">
          <cell r="B453" t="str">
            <v>BOCGEM000</v>
          </cell>
          <cell r="C453" t="str">
            <v>150659-3225</v>
          </cell>
          <cell r="D453" t="str">
            <v>840168539796</v>
          </cell>
          <cell r="E453" t="str">
            <v>Speck Speaker Gemtones Infinity Speaker Mini -DARK GREY/CHROME/TAN</v>
          </cell>
          <cell r="F453" t="str">
            <v>Audio</v>
          </cell>
          <cell r="G453" t="str">
            <v>Speakers</v>
          </cell>
          <cell r="H453" t="str">
            <v>Infinity</v>
          </cell>
          <cell r="I453">
            <v>1085.5999999999999</v>
          </cell>
          <cell r="J453">
            <v>0.30000222345747651</v>
          </cell>
          <cell r="K453">
            <v>1799</v>
          </cell>
        </row>
        <row r="454">
          <cell r="B454" t="str">
            <v>BOCGEM001</v>
          </cell>
          <cell r="C454" t="str">
            <v>150660-3225</v>
          </cell>
          <cell r="D454" t="str">
            <v>840168539802</v>
          </cell>
          <cell r="E454" t="str">
            <v>Speck Speaker Gemtones Infinity Speaker Mid-DARK GREY/CHROME/TAN</v>
          </cell>
          <cell r="F454" t="str">
            <v>Audio</v>
          </cell>
          <cell r="G454" t="str">
            <v>Speakers</v>
          </cell>
          <cell r="H454" t="str">
            <v>Infinity</v>
          </cell>
          <cell r="I454">
            <v>1447.67</v>
          </cell>
          <cell r="J454">
            <v>0.30000116715298042</v>
          </cell>
          <cell r="K454">
            <v>2399</v>
          </cell>
        </row>
        <row r="455">
          <cell r="B455" t="str">
            <v>EXHGEM002</v>
          </cell>
          <cell r="C455" t="str">
            <v>150661-3225</v>
          </cell>
          <cell r="D455" t="str">
            <v>840168539819</v>
          </cell>
          <cell r="E455" t="str">
            <v>Speck Speaker Gemtones Infinity Speaker Max -DARK GREY/CHROME/TAN</v>
          </cell>
          <cell r="F455" t="str">
            <v>Audio</v>
          </cell>
          <cell r="G455" t="str">
            <v>Speakers</v>
          </cell>
          <cell r="H455" t="str">
            <v>Infinity</v>
          </cell>
          <cell r="I455">
            <v>0.01</v>
          </cell>
          <cell r="J455">
            <v>0.99999355197331852</v>
          </cell>
          <cell r="K455">
            <v>1799</v>
          </cell>
        </row>
        <row r="456">
          <cell r="B456" t="str">
            <v>EXHGEM000</v>
          </cell>
          <cell r="C456" t="str">
            <v>150659-3225</v>
          </cell>
          <cell r="D456" t="str">
            <v>840168539796</v>
          </cell>
          <cell r="E456" t="str">
            <v>Speck Speaker Gemtones Infinity Speaker Mini -DARK GREY/CHROME/TAN</v>
          </cell>
          <cell r="F456" t="str">
            <v>Audio</v>
          </cell>
          <cell r="G456" t="str">
            <v>Speakers</v>
          </cell>
          <cell r="H456" t="str">
            <v>Infinity</v>
          </cell>
          <cell r="I456">
            <v>0.01</v>
          </cell>
          <cell r="J456">
            <v>0.99999516465193827</v>
          </cell>
          <cell r="K456">
            <v>2399</v>
          </cell>
        </row>
        <row r="457">
          <cell r="B457" t="str">
            <v>EXHGEM001</v>
          </cell>
          <cell r="C457" t="str">
            <v>150660-3225</v>
          </cell>
          <cell r="D457" t="str">
            <v>840168539802</v>
          </cell>
          <cell r="E457" t="str">
            <v>Speck Speaker Gemtones Infinity Speaker Mid-DARK GREY/CHROME/TAN</v>
          </cell>
          <cell r="F457" t="str">
            <v>Audio</v>
          </cell>
          <cell r="G457" t="str">
            <v>Speakers</v>
          </cell>
          <cell r="H457" t="str">
            <v>Infinity</v>
          </cell>
          <cell r="I457">
            <v>0.01</v>
          </cell>
          <cell r="J457">
            <v>0.99999613204401472</v>
          </cell>
          <cell r="K457">
            <v>2999</v>
          </cell>
        </row>
        <row r="458">
          <cell r="B458" t="str">
            <v>PROGEM000</v>
          </cell>
          <cell r="C458" t="str">
            <v>150660-3225</v>
          </cell>
          <cell r="D458" t="str">
            <v>840168539802</v>
          </cell>
          <cell r="E458" t="str">
            <v>Speck Speaker Gemtones Infinity Speaker Mid-DARK GREY/CHROME/TAN</v>
          </cell>
          <cell r="F458" t="str">
            <v>Audio</v>
          </cell>
          <cell r="G458" t="str">
            <v>Speakers</v>
          </cell>
          <cell r="H458" t="str">
            <v>Infinity</v>
          </cell>
          <cell r="I458">
            <v>0.01</v>
          </cell>
          <cell r="J458">
            <v>0.99999613204401472</v>
          </cell>
          <cell r="K458">
            <v>2999</v>
          </cell>
        </row>
        <row r="459">
          <cell r="B459" t="str">
            <v>FUNSPK371</v>
          </cell>
          <cell r="C459" t="str">
            <v>150585-1568</v>
          </cell>
          <cell r="D459" t="str">
            <v>840168538683</v>
          </cell>
          <cell r="E459" t="str">
            <v>Speck Tagimals 4-Pack - Mulicolor</v>
          </cell>
          <cell r="F459" t="str">
            <v>Cases AirTag</v>
          </cell>
          <cell r="G459" t="str">
            <v>AirTag</v>
          </cell>
          <cell r="H459" t="str">
            <v>AirTag</v>
          </cell>
          <cell r="I459">
            <v>302.08</v>
          </cell>
          <cell r="J459">
            <v>0.41500367278798</v>
          </cell>
          <cell r="K459">
            <v>599</v>
          </cell>
        </row>
        <row r="460">
          <cell r="B460" t="str">
            <v>FUNSPK343A</v>
          </cell>
          <cell r="C460" t="str">
            <v>133535-7265</v>
          </cell>
          <cell r="D460" t="str">
            <v>848709080639</v>
          </cell>
          <cell r="E460" t="str">
            <v>Speck Balance Folio Case for iPad 10.2" 7/8/9 Gen - Plumberry Purple/Crushed Purpl</v>
          </cell>
          <cell r="F460" t="str">
            <v>Cases iPad</v>
          </cell>
          <cell r="G460" t="str">
            <v>iPad</v>
          </cell>
          <cell r="H460" t="str">
            <v>iPad 10.2"</v>
          </cell>
          <cell r="I460">
            <v>503.8</v>
          </cell>
          <cell r="J460">
            <v>0.41500700700700699</v>
          </cell>
          <cell r="K460">
            <v>999</v>
          </cell>
        </row>
        <row r="461">
          <cell r="B461" t="str">
            <v>FUNSPK368</v>
          </cell>
          <cell r="C461" t="str">
            <v>133537-8922</v>
          </cell>
          <cell r="D461" t="str">
            <v>848709080707</v>
          </cell>
          <cell r="E461" t="str">
            <v>Speck Balance Folio Clear Case for iPad 10.2" 7/8/9 Gen - Clear/Gunmetal Grey Meta</v>
          </cell>
          <cell r="F461" t="str">
            <v>Cases iPad</v>
          </cell>
          <cell r="G461" t="str">
            <v>iPad</v>
          </cell>
          <cell r="H461" t="str">
            <v>iPad 10.2"</v>
          </cell>
          <cell r="I461">
            <v>554.24</v>
          </cell>
          <cell r="J461">
            <v>0.41499690627843488</v>
          </cell>
          <cell r="K461">
            <v>1099</v>
          </cell>
        </row>
        <row r="462">
          <cell r="B462" t="str">
            <v>FUNSPK369</v>
          </cell>
          <cell r="C462" t="str">
            <v>133537-8640</v>
          </cell>
          <cell r="D462" t="str">
            <v>848709080691</v>
          </cell>
          <cell r="E462" t="str">
            <v>Speck Balance Folio Clear Case for iPad 10.2" 7/8/9 Gen - Rose Gold Woven Metallic</v>
          </cell>
          <cell r="F462" t="str">
            <v>Cases iPad</v>
          </cell>
          <cell r="G462" t="str">
            <v>iPad</v>
          </cell>
          <cell r="H462" t="str">
            <v>iPad 10.2"</v>
          </cell>
          <cell r="I462">
            <v>503.81</v>
          </cell>
          <cell r="J462">
            <v>0.41499539539539543</v>
          </cell>
          <cell r="K462">
            <v>999</v>
          </cell>
        </row>
        <row r="463">
          <cell r="B463" t="str">
            <v>FUNSPK342A</v>
          </cell>
          <cell r="C463" t="str">
            <v>138654-1050</v>
          </cell>
          <cell r="D463" t="str">
            <v>848709096296</v>
          </cell>
          <cell r="E463" t="str">
            <v>Speck Balance Folio Case with Microban for iPad 10.2" 7/8/9 Gen - Black/Black</v>
          </cell>
          <cell r="F463" t="str">
            <v>Cases iPad</v>
          </cell>
          <cell r="G463" t="str">
            <v>iPad</v>
          </cell>
          <cell r="H463" t="str">
            <v>iPad 10.2"</v>
          </cell>
          <cell r="I463">
            <v>503.8</v>
          </cell>
          <cell r="J463">
            <v>0.41500700700700699</v>
          </cell>
          <cell r="K463">
            <v>999</v>
          </cell>
        </row>
        <row r="464">
          <cell r="B464" t="str">
            <v>FUNSPK342</v>
          </cell>
          <cell r="C464" t="str">
            <v>138654-1050</v>
          </cell>
          <cell r="D464" t="str">
            <v>848709096296</v>
          </cell>
          <cell r="E464" t="str">
            <v>Speck Balance Folio Case with Microban for iPad 10.2" 7/8/9 Gen - Black/Black</v>
          </cell>
          <cell r="F464" t="str">
            <v>Cases iPad</v>
          </cell>
          <cell r="G464" t="str">
            <v>iPad</v>
          </cell>
          <cell r="H464" t="str">
            <v>iPad 10.2"</v>
          </cell>
          <cell r="I464">
            <v>593.41</v>
          </cell>
          <cell r="J464">
            <v>0.34999471199244581</v>
          </cell>
          <cell r="K464">
            <v>1059</v>
          </cell>
        </row>
        <row r="465">
          <cell r="B465" t="str">
            <v>FUNSPK343</v>
          </cell>
          <cell r="C465" t="str">
            <v>138654-7265</v>
          </cell>
          <cell r="D465" t="str">
            <v>848709098160</v>
          </cell>
          <cell r="E465" t="str">
            <v>Speck Balance Folio Case for iPad 10.2" 7/8 Gen - Plumberry Purple</v>
          </cell>
          <cell r="F465" t="str">
            <v>Cases iPad</v>
          </cell>
          <cell r="G465" t="str">
            <v>iPad</v>
          </cell>
          <cell r="H465" t="str">
            <v>iPad 10.2"</v>
          </cell>
          <cell r="I465">
            <v>593.41</v>
          </cell>
          <cell r="J465">
            <v>0.34999471199244581</v>
          </cell>
          <cell r="K465">
            <v>1059</v>
          </cell>
        </row>
        <row r="466">
          <cell r="B466" t="str">
            <v>FUNSPK392</v>
          </cell>
          <cell r="C466" t="str">
            <v>150989-3267</v>
          </cell>
          <cell r="D466" t="str">
            <v>840168546688</v>
          </cell>
          <cell r="E466" t="str">
            <v>Speck Balance Folio iPad 11" (2022-2025) Ceramic Grey/Autumn Sky/Black</v>
          </cell>
          <cell r="F466" t="str">
            <v>Cases iPad</v>
          </cell>
          <cell r="G466" t="str">
            <v>iPad</v>
          </cell>
          <cell r="H466" t="str">
            <v>iPad 10th /11th - 10.9"/11" (2022-2025)</v>
          </cell>
          <cell r="I466">
            <v>503.81</v>
          </cell>
          <cell r="J466">
            <v>0.41499539539539543</v>
          </cell>
          <cell r="K466">
            <v>999</v>
          </cell>
        </row>
        <row r="467">
          <cell r="B467" t="str">
            <v>FUNSPK386</v>
          </cell>
          <cell r="C467" t="str">
            <v>150226-9969</v>
          </cell>
          <cell r="D467" t="str">
            <v>840168528172</v>
          </cell>
          <cell r="E467" t="str">
            <v>Speck Balance Folio Case for iPad 10th Gen - Almond Milk /Mocha/Charcoal</v>
          </cell>
          <cell r="F467" t="str">
            <v>Cases iPad</v>
          </cell>
          <cell r="G467" t="str">
            <v>iPad</v>
          </cell>
          <cell r="H467" t="str">
            <v>iPad 10th /11th - 10.9"/11" (2022-2025)</v>
          </cell>
          <cell r="I467">
            <v>503.81</v>
          </cell>
          <cell r="J467">
            <v>0.41499539539539543</v>
          </cell>
          <cell r="K467">
            <v>999</v>
          </cell>
        </row>
        <row r="468">
          <cell r="B468" t="str">
            <v>FUNSPK345A</v>
          </cell>
          <cell r="C468" t="str">
            <v>150226-7265</v>
          </cell>
          <cell r="D468" t="str">
            <v>840168528202</v>
          </cell>
          <cell r="E468" t="str">
            <v>Speck Balance Folio Case for iPad 10th Gen - Plumberry/Crushed Purple/Crepe Pink</v>
          </cell>
          <cell r="F468" t="str">
            <v>Cases iPad</v>
          </cell>
          <cell r="G468" t="str">
            <v>iPad</v>
          </cell>
          <cell r="H468" t="str">
            <v>iPad 10th /11th - 10.9"/11" (2022-2025)</v>
          </cell>
          <cell r="I468">
            <v>503.81</v>
          </cell>
          <cell r="J468">
            <v>0.41499539539539543</v>
          </cell>
          <cell r="K468">
            <v>999</v>
          </cell>
        </row>
        <row r="469">
          <cell r="B469" t="str">
            <v>FUNSPK387</v>
          </cell>
          <cell r="C469" t="str">
            <v>150950-3260</v>
          </cell>
          <cell r="D469" t="str">
            <v>840168546053</v>
          </cell>
          <cell r="E469" t="str">
            <v>Speck Stylefolio iPad 11" (2022-2025) Deep Sea Pull Up/Parchment/Early Grey</v>
          </cell>
          <cell r="F469" t="str">
            <v>Cases iPad</v>
          </cell>
          <cell r="G469" t="str">
            <v>iPad</v>
          </cell>
          <cell r="H469" t="str">
            <v>iPad 10th /11th - 10.9"/11" (2022-2025)</v>
          </cell>
          <cell r="I469">
            <v>503.81</v>
          </cell>
          <cell r="J469">
            <v>0.41499999999999998</v>
          </cell>
          <cell r="K469">
            <v>999</v>
          </cell>
        </row>
        <row r="470">
          <cell r="B470" t="str">
            <v>FUNSPK388</v>
          </cell>
          <cell r="C470" t="str">
            <v>150989-3263</v>
          </cell>
          <cell r="D470" t="str">
            <v>840168546640</v>
          </cell>
          <cell r="E470" t="str">
            <v>Speck Balance Folio iPad 11" (2022-2025) Piccard'S Blue/Frost Beige/Faded Teal</v>
          </cell>
          <cell r="F470" t="str">
            <v>Cases iPad</v>
          </cell>
          <cell r="G470" t="str">
            <v>iPad</v>
          </cell>
          <cell r="H470" t="str">
            <v>iPad 10th /11th - 10.9"/11" (2022-2025)</v>
          </cell>
          <cell r="I470">
            <v>503.81</v>
          </cell>
          <cell r="J470">
            <v>0.41499999999999998</v>
          </cell>
          <cell r="K470">
            <v>999</v>
          </cell>
        </row>
        <row r="471">
          <cell r="B471" t="str">
            <v>FUNSPK389</v>
          </cell>
          <cell r="C471" t="str">
            <v>150989-3264</v>
          </cell>
          <cell r="D471" t="str">
            <v>840168546657</v>
          </cell>
          <cell r="E471" t="str">
            <v>Speck Balance Folio iPad 11" (2022-2025) Ibis Pink/Deep Malachite/Jelly Mint</v>
          </cell>
          <cell r="F471" t="str">
            <v>Cases iPad</v>
          </cell>
          <cell r="G471" t="str">
            <v>iPad</v>
          </cell>
          <cell r="H471" t="str">
            <v>iPad 10th /11th - 10.9"/11" (2022-2025)</v>
          </cell>
          <cell r="I471">
            <v>503.81</v>
          </cell>
          <cell r="J471">
            <v>0.41499539539539543</v>
          </cell>
          <cell r="K471">
            <v>999</v>
          </cell>
        </row>
        <row r="472">
          <cell r="B472" t="str">
            <v>FUNSPK390</v>
          </cell>
          <cell r="C472" t="str">
            <v>150989-3265</v>
          </cell>
          <cell r="D472" t="str">
            <v>840168546664</v>
          </cell>
          <cell r="E472" t="str">
            <v>Speck Balance Folio iPad 11" (2022-2025) Jelly Mint/Deep Malachite/Piccard'S Blue</v>
          </cell>
          <cell r="F472" t="str">
            <v>Cases iPad</v>
          </cell>
          <cell r="G472" t="str">
            <v>iPad</v>
          </cell>
          <cell r="H472" t="str">
            <v>iPad 10th /11th - 10.9"/11" (2022-2025)</v>
          </cell>
          <cell r="I472">
            <v>503.81</v>
          </cell>
          <cell r="J472">
            <v>0.41499999999999998</v>
          </cell>
          <cell r="K472">
            <v>999</v>
          </cell>
        </row>
        <row r="473">
          <cell r="B473" t="str">
            <v>FUNSPK391</v>
          </cell>
          <cell r="C473" t="str">
            <v>150989-3266</v>
          </cell>
          <cell r="D473" t="str">
            <v>840168546671</v>
          </cell>
          <cell r="E473" t="str">
            <v>Speck Balance Folio iPad 11" (2022-2025) Sable/Blue Granite/Black</v>
          </cell>
          <cell r="F473" t="str">
            <v>Cases iPad</v>
          </cell>
          <cell r="G473" t="str">
            <v>iPad</v>
          </cell>
          <cell r="H473" t="str">
            <v>iPad 10th /11th - 10.9"/11" (2022-2025)</v>
          </cell>
          <cell r="I473">
            <v>503.81</v>
          </cell>
          <cell r="J473">
            <v>0.41499539539539543</v>
          </cell>
          <cell r="K473">
            <v>999</v>
          </cell>
        </row>
        <row r="474">
          <cell r="B474" t="str">
            <v>FUNSPK393</v>
          </cell>
          <cell r="C474" t="str">
            <v>150990-9323</v>
          </cell>
          <cell r="D474" t="str">
            <v>840168546695</v>
          </cell>
          <cell r="E474" t="str">
            <v>Speck Case-E-Run iPad 11" (2022-2025) Charge Blue/Brave Blue</v>
          </cell>
          <cell r="F474" t="str">
            <v>Cases iPad</v>
          </cell>
          <cell r="G474" t="str">
            <v>iPad</v>
          </cell>
          <cell r="H474" t="str">
            <v>iPad 10th /11th - 10.9"/11" (2022-2025)</v>
          </cell>
          <cell r="I474">
            <v>453.38</v>
          </cell>
          <cell r="J474">
            <v>0.41499999999999998</v>
          </cell>
          <cell r="K474">
            <v>899</v>
          </cell>
        </row>
        <row r="475">
          <cell r="B475" t="str">
            <v>FUNSPK344A</v>
          </cell>
          <cell r="C475" t="str">
            <v>150226-9969</v>
          </cell>
          <cell r="D475" t="str">
            <v>840168528172</v>
          </cell>
          <cell r="E475" t="str">
            <v>Speck Balance Folio Case for iPad 10th Gen - Almond Milk /Mocha/Charcoal</v>
          </cell>
          <cell r="F475" t="str">
            <v>Cases iPad</v>
          </cell>
          <cell r="G475" t="str">
            <v>iPad</v>
          </cell>
          <cell r="H475" t="str">
            <v>iPad 10th /11th - 10.9"/11" (2022-2025)</v>
          </cell>
          <cell r="I475">
            <v>503.81</v>
          </cell>
          <cell r="J475">
            <v>0.41499539539539543</v>
          </cell>
          <cell r="K475">
            <v>999</v>
          </cell>
        </row>
        <row r="476">
          <cell r="B476" t="str">
            <v>FUNSPK344</v>
          </cell>
          <cell r="C476" t="str">
            <v>150226-9969</v>
          </cell>
          <cell r="D476" t="str">
            <v>840168528172</v>
          </cell>
          <cell r="E476" t="str">
            <v>Speck Balance Folio Case for iPad 10th Gen - Almond Milk /Mocha/Charcoal</v>
          </cell>
          <cell r="F476" t="str">
            <v>Cases iPad</v>
          </cell>
          <cell r="G476" t="str">
            <v>iPad</v>
          </cell>
          <cell r="H476" t="str">
            <v>iPad 10th /11th - 10.9"/11" (2022-2025)</v>
          </cell>
          <cell r="I476">
            <v>615.82000000000005</v>
          </cell>
          <cell r="J476">
            <v>0.34999890809827106</v>
          </cell>
          <cell r="K476">
            <v>1099</v>
          </cell>
        </row>
        <row r="477">
          <cell r="B477" t="str">
            <v>FUNSPK345</v>
          </cell>
          <cell r="C477" t="str">
            <v>150226-7265</v>
          </cell>
          <cell r="D477" t="str">
            <v>840168528202</v>
          </cell>
          <cell r="E477" t="str">
            <v>Speck Balance Folio Case for iPad 10th Gen - Plumberry/Crushed Purple/Crepe Pink</v>
          </cell>
          <cell r="F477" t="str">
            <v>Cases iPad</v>
          </cell>
          <cell r="G477" t="str">
            <v>iPad</v>
          </cell>
          <cell r="H477" t="str">
            <v>iPad 10th /11th - 10.9"/11" (2022-2025)</v>
          </cell>
          <cell r="I477">
            <v>615.82000000000005</v>
          </cell>
          <cell r="J477">
            <v>0.34999890809827106</v>
          </cell>
          <cell r="K477">
            <v>1099</v>
          </cell>
        </row>
        <row r="478">
          <cell r="B478" t="str">
            <v>FUNSPK370</v>
          </cell>
          <cell r="C478" t="str">
            <v>140999-1050</v>
          </cell>
          <cell r="D478" t="str">
            <v>840168501823</v>
          </cell>
          <cell r="E478" t="str">
            <v>Speck Presidio Pro Folio for iPad Pro 11" 2/M1/M2 /Air 10.9" 4/5 - Black</v>
          </cell>
          <cell r="F478" t="str">
            <v>Cases iPad</v>
          </cell>
          <cell r="G478" t="str">
            <v>iPad</v>
          </cell>
          <cell r="H478" t="str">
            <v>iPad Pro 11" 2/3</v>
          </cell>
          <cell r="I478">
            <v>604.66</v>
          </cell>
          <cell r="J478">
            <v>0.41500783986655554</v>
          </cell>
          <cell r="K478">
            <v>1199</v>
          </cell>
        </row>
        <row r="479">
          <cell r="B479" t="str">
            <v>FUNSPK328A</v>
          </cell>
          <cell r="C479" t="str">
            <v>140548-1050</v>
          </cell>
          <cell r="D479" t="str">
            <v>840168501106</v>
          </cell>
          <cell r="E479" t="str">
            <v>Speck Balance Folio Case with Microban for iPad Pro 11" M1/Air 10.9" - Black</v>
          </cell>
          <cell r="F479" t="str">
            <v>Cases iPad</v>
          </cell>
          <cell r="G479" t="str">
            <v>iPad</v>
          </cell>
          <cell r="H479" t="str">
            <v>iPad Pro 11" 2/3/4/Air 4/5</v>
          </cell>
          <cell r="I479">
            <v>503.8</v>
          </cell>
          <cell r="J479">
            <v>0.41500700700700699</v>
          </cell>
          <cell r="K479">
            <v>999</v>
          </cell>
        </row>
        <row r="480">
          <cell r="B480" t="str">
            <v>FUNSPK328</v>
          </cell>
          <cell r="C480" t="str">
            <v>140548-1050</v>
          </cell>
          <cell r="D480" t="str">
            <v>840168501106</v>
          </cell>
          <cell r="E480" t="str">
            <v>Speck Balance Folio Case with Microban for iPad Pro 11" M1/Air 10.9" - Black</v>
          </cell>
          <cell r="F480" t="str">
            <v>Cases iPad</v>
          </cell>
          <cell r="G480" t="str">
            <v>iPad</v>
          </cell>
          <cell r="H480" t="str">
            <v>iPad Pro 11" 2/3/4/Air 4/5</v>
          </cell>
          <cell r="I480">
            <v>753.71</v>
          </cell>
          <cell r="J480">
            <v>0.29999711769415538</v>
          </cell>
          <cell r="K480">
            <v>1249</v>
          </cell>
        </row>
        <row r="481">
          <cell r="B481" t="str">
            <v>FUNSPK266</v>
          </cell>
          <cell r="C481" t="str">
            <v>103134-5905</v>
          </cell>
          <cell r="E481" t="str">
            <v>Speck (Apple Exclusive) Presidio Show Case for iPhone X/XS - Clear/Black</v>
          </cell>
          <cell r="F481" t="str">
            <v>Cases iPhone</v>
          </cell>
          <cell r="G481" t="str">
            <v>iPhone</v>
          </cell>
          <cell r="H481" t="str">
            <v>IPHONE XS</v>
          </cell>
          <cell r="I481">
            <v>451.98</v>
          </cell>
          <cell r="J481">
            <v>0.30000427236315097</v>
          </cell>
          <cell r="K481">
            <v>749</v>
          </cell>
        </row>
        <row r="482">
          <cell r="B482" t="str">
            <v>FUNSPK295</v>
          </cell>
          <cell r="C482" t="str">
            <v>115895-5085</v>
          </cell>
          <cell r="E482" t="str">
            <v>Speck (Apple Exclusive) Gemshell Case for iPhone XS Max - Clear/Clear</v>
          </cell>
          <cell r="F482" t="str">
            <v>Cases iPhone</v>
          </cell>
          <cell r="G482" t="str">
            <v>iPhone</v>
          </cell>
          <cell r="H482" t="str">
            <v>iPhone XS Max</v>
          </cell>
          <cell r="I482">
            <v>361.47</v>
          </cell>
          <cell r="J482">
            <v>0.29999131886477459</v>
          </cell>
          <cell r="K482">
            <v>599</v>
          </cell>
        </row>
        <row r="483">
          <cell r="B483" t="str">
            <v>FUNSPK329</v>
          </cell>
          <cell r="C483" t="str">
            <v>141691-5085</v>
          </cell>
          <cell r="E483" t="str">
            <v>Speck (Apple Exclusive) Presidio Perfect Clear Case for iPhone 13 - Clear/Clear</v>
          </cell>
          <cell r="F483" t="str">
            <v>Cases iPhone</v>
          </cell>
          <cell r="G483" t="str">
            <v>iPhone 13</v>
          </cell>
          <cell r="H483" t="str">
            <v>iPhone 13</v>
          </cell>
          <cell r="I483">
            <v>542.52</v>
          </cell>
          <cell r="J483">
            <v>0.29997419354838717</v>
          </cell>
          <cell r="K483">
            <v>899</v>
          </cell>
        </row>
        <row r="484">
          <cell r="B484" t="str">
            <v>FUNSPK330</v>
          </cell>
          <cell r="C484" t="str">
            <v>141714-5085</v>
          </cell>
          <cell r="E484" t="str">
            <v>Speck (Apple Exclusive) Presidio Perfect Clear Case for iPhone 13 Pro - Clear/Clear</v>
          </cell>
          <cell r="F484" t="str">
            <v>Cases iPhone</v>
          </cell>
          <cell r="G484" t="str">
            <v>iPhone 13</v>
          </cell>
          <cell r="H484" t="str">
            <v>iPhone 13 Pro</v>
          </cell>
          <cell r="I484">
            <v>542.5</v>
          </cell>
          <cell r="J484">
            <v>0.30000000000000004</v>
          </cell>
          <cell r="K484">
            <v>899</v>
          </cell>
        </row>
        <row r="485">
          <cell r="B485" t="str">
            <v>FUNSPK332</v>
          </cell>
          <cell r="C485" t="str">
            <v>141719-5905</v>
          </cell>
          <cell r="E485" t="str">
            <v>Speck (Apple Exclusive) Presidio Perfect Clear Impact Geometry Case for iPhone 13 Pro - Clear/Black</v>
          </cell>
          <cell r="F485" t="str">
            <v>Cases iPhone</v>
          </cell>
          <cell r="G485" t="str">
            <v>iPhone 13</v>
          </cell>
          <cell r="H485" t="str">
            <v>iPhone 13 Pro</v>
          </cell>
          <cell r="I485">
            <v>602.84</v>
          </cell>
          <cell r="J485">
            <v>0.30000560560560563</v>
          </cell>
          <cell r="K485">
            <v>999</v>
          </cell>
        </row>
        <row r="486">
          <cell r="B486" t="str">
            <v>FUNSPK334</v>
          </cell>
          <cell r="C486" t="str">
            <v>141715-9508</v>
          </cell>
          <cell r="E486" t="str">
            <v>Speck (Apple Exclusive) Presidio Perfect Clear Glitter Case for iPhone 13 Pro - Clear/Platinum Glitt</v>
          </cell>
          <cell r="F486" t="str">
            <v>Cases iPhone</v>
          </cell>
          <cell r="G486" t="str">
            <v>iPhone 13</v>
          </cell>
          <cell r="H486" t="str">
            <v>iPhone 13 Pro</v>
          </cell>
          <cell r="I486">
            <v>602.84</v>
          </cell>
          <cell r="J486">
            <v>0.30000560560560563</v>
          </cell>
          <cell r="K486">
            <v>999</v>
          </cell>
        </row>
        <row r="487">
          <cell r="B487" t="str">
            <v>FUNSPK335</v>
          </cell>
          <cell r="C487" t="str">
            <v>150060-5085</v>
          </cell>
          <cell r="D487" t="str">
            <v>840168522002</v>
          </cell>
          <cell r="E487" t="str">
            <v>Speck Presidio Perfect Clear Case for iPhone 13/14 - Clear</v>
          </cell>
          <cell r="F487" t="str">
            <v>Cases iPhone</v>
          </cell>
          <cell r="G487" t="str">
            <v>iPhone 14</v>
          </cell>
          <cell r="H487" t="str">
            <v>iPhone 14</v>
          </cell>
          <cell r="I487">
            <v>542.5</v>
          </cell>
          <cell r="J487">
            <v>0.30000000000000004</v>
          </cell>
          <cell r="K487">
            <v>899</v>
          </cell>
        </row>
        <row r="488">
          <cell r="B488" t="str">
            <v>FUNSPK337</v>
          </cell>
          <cell r="C488" t="str">
            <v>150118-5085</v>
          </cell>
          <cell r="E488" t="str">
            <v>Speck (Apple Exclusive) Presidio Perfect Clear Case for iPhone 14 Plus - Clear</v>
          </cell>
          <cell r="F488" t="str">
            <v>Cases iPhone</v>
          </cell>
          <cell r="G488" t="str">
            <v>iPhone 14</v>
          </cell>
          <cell r="H488" t="str">
            <v>iPhone 14 Plus</v>
          </cell>
          <cell r="I488">
            <v>542.5</v>
          </cell>
          <cell r="J488">
            <v>0.30000000000000004</v>
          </cell>
          <cell r="K488">
            <v>899</v>
          </cell>
        </row>
        <row r="489">
          <cell r="B489" t="str">
            <v>FUNSPK340</v>
          </cell>
          <cell r="C489" t="str">
            <v>150114-3068</v>
          </cell>
          <cell r="E489" t="str">
            <v>Speck (Apple Exclusive) Presidio 2 Pro Case for iPhone 14 Plus - Charcoal/Cool Bronze</v>
          </cell>
          <cell r="F489" t="str">
            <v>Cases iPhone</v>
          </cell>
          <cell r="G489" t="str">
            <v>iPhone 14</v>
          </cell>
          <cell r="H489" t="str">
            <v>iPhone 14 Plus</v>
          </cell>
          <cell r="I489">
            <v>542.5</v>
          </cell>
          <cell r="J489">
            <v>0.30000000000000004</v>
          </cell>
          <cell r="K489">
            <v>899</v>
          </cell>
        </row>
        <row r="490">
          <cell r="B490" t="str">
            <v>FUNSPK336</v>
          </cell>
          <cell r="C490" t="str">
            <v>150147-5085</v>
          </cell>
          <cell r="E490" t="str">
            <v>Speck Presidio Perfect Clear Case for iPhone 14 Pro - Clear</v>
          </cell>
          <cell r="F490" t="str">
            <v>Cases iPhone</v>
          </cell>
          <cell r="G490" t="str">
            <v>iPhone 14</v>
          </cell>
          <cell r="H490" t="str">
            <v>iPhone 14 Pro</v>
          </cell>
          <cell r="I490">
            <v>542.5</v>
          </cell>
          <cell r="J490">
            <v>0.30000000000000004</v>
          </cell>
          <cell r="K490">
            <v>899</v>
          </cell>
        </row>
        <row r="491">
          <cell r="B491" t="str">
            <v>FUNSPK339</v>
          </cell>
          <cell r="C491" t="str">
            <v>150143-3068</v>
          </cell>
          <cell r="E491" t="str">
            <v>Speck Presidio2 Pro Case for iPhone 14 Pro - Charcoal/Cool Bronze</v>
          </cell>
          <cell r="F491" t="str">
            <v>Cases iPhone</v>
          </cell>
          <cell r="G491" t="str">
            <v>iPhone 14</v>
          </cell>
          <cell r="H491" t="str">
            <v>iPhone 14 Pro</v>
          </cell>
          <cell r="I491">
            <v>542.5</v>
          </cell>
          <cell r="J491">
            <v>0.30000000000000004</v>
          </cell>
          <cell r="K491">
            <v>899</v>
          </cell>
        </row>
        <row r="492">
          <cell r="B492" t="str">
            <v>FUNSPK338</v>
          </cell>
          <cell r="C492" t="str">
            <v>150089-5085</v>
          </cell>
          <cell r="D492" t="str">
            <v>840168523016</v>
          </cell>
          <cell r="E492" t="str">
            <v>Speck Presidio Perfect Clear Case for iPhone 14 Pro Max - Clear</v>
          </cell>
          <cell r="F492" t="str">
            <v>Cases iPhone</v>
          </cell>
          <cell r="G492" t="str">
            <v>iPhone 14</v>
          </cell>
          <cell r="H492" t="str">
            <v>iPhone 14 Pro Max</v>
          </cell>
          <cell r="I492">
            <v>542.5</v>
          </cell>
          <cell r="J492">
            <v>0.30000000000000004</v>
          </cell>
          <cell r="K492">
            <v>899</v>
          </cell>
        </row>
        <row r="493">
          <cell r="B493" t="str">
            <v>FUNSPK341</v>
          </cell>
          <cell r="C493" t="str">
            <v>150085-3068</v>
          </cell>
          <cell r="E493" t="str">
            <v>Speck Presidio2 Pro Case for iPhone 14 Pro Max - Charcoal/Cool Bronze</v>
          </cell>
          <cell r="F493" t="str">
            <v>Cases iPhone</v>
          </cell>
          <cell r="G493" t="str">
            <v>iPhone 14</v>
          </cell>
          <cell r="H493" t="str">
            <v>iPhone 14 Pro Max</v>
          </cell>
          <cell r="I493">
            <v>542.5</v>
          </cell>
          <cell r="J493">
            <v>0.30000000000000004</v>
          </cell>
          <cell r="K493">
            <v>899</v>
          </cell>
        </row>
        <row r="494">
          <cell r="B494" t="str">
            <v>FUNSPK351</v>
          </cell>
          <cell r="C494" t="str">
            <v>150459-3199</v>
          </cell>
          <cell r="D494" t="str">
            <v>840168533381</v>
          </cell>
          <cell r="E494" t="str">
            <v>Speck Presidio® Perfect-Clear Grip Magsafe® Clicklock™ Clear/Clear/Chrome iPhone 15 Plus</v>
          </cell>
          <cell r="F494" t="str">
            <v>Cases iPhone</v>
          </cell>
          <cell r="G494" t="str">
            <v>iPhone 15</v>
          </cell>
          <cell r="H494" t="str">
            <v>iPhone 15 Plus</v>
          </cell>
          <cell r="I494">
            <v>460.75</v>
          </cell>
          <cell r="J494">
            <v>0.46499499499499508</v>
          </cell>
          <cell r="K494">
            <v>999</v>
          </cell>
        </row>
        <row r="495">
          <cell r="B495" t="str">
            <v>FUNSPK347</v>
          </cell>
          <cell r="C495" t="str">
            <v>150509-5085</v>
          </cell>
          <cell r="D495" t="str">
            <v>840168535668</v>
          </cell>
          <cell r="E495" t="str">
            <v>Speck GemShell® iPhone 15 Plus</v>
          </cell>
          <cell r="F495" t="str">
            <v>Cases iPhone</v>
          </cell>
          <cell r="G495" t="str">
            <v>iPhone 15</v>
          </cell>
          <cell r="H495" t="str">
            <v>iPhone 15 Plus</v>
          </cell>
          <cell r="I495">
            <v>276.26</v>
          </cell>
          <cell r="J495">
            <v>0.46500567612687815</v>
          </cell>
          <cell r="K495">
            <v>599</v>
          </cell>
        </row>
        <row r="496">
          <cell r="B496" t="str">
            <v>FUNSPK352</v>
          </cell>
          <cell r="C496" t="str">
            <v>150451-3199</v>
          </cell>
          <cell r="D496" t="str">
            <v>840168533121</v>
          </cell>
          <cell r="E496" t="str">
            <v>Speck Presidio® Perfect-Clear Grip Magsafe® Clicklock™ Clear/Clear/Chrome iPhone 15 Pro</v>
          </cell>
          <cell r="F496" t="str">
            <v>Cases iPhone</v>
          </cell>
          <cell r="G496" t="str">
            <v>iPhone 15</v>
          </cell>
          <cell r="H496" t="str">
            <v>iPhone 15 Pro</v>
          </cell>
          <cell r="I496">
            <v>460.75</v>
          </cell>
          <cell r="J496">
            <v>0.46499499499499508</v>
          </cell>
          <cell r="K496">
            <v>999</v>
          </cell>
        </row>
        <row r="497">
          <cell r="B497" t="str">
            <v>FUNSPK355</v>
          </cell>
          <cell r="C497" t="str">
            <v>150447-3205</v>
          </cell>
          <cell r="D497" t="str">
            <v>840168532995</v>
          </cell>
          <cell r="E497" t="str">
            <v>Speck Presidio®2 Grip Magsafe® Clicklock™ Black / Slate Grey iPhone 15 Pro</v>
          </cell>
          <cell r="F497" t="str">
            <v>Cases iPhone</v>
          </cell>
          <cell r="G497" t="str">
            <v>iPhone 15</v>
          </cell>
          <cell r="H497" t="str">
            <v>iPhone 15 Pro</v>
          </cell>
          <cell r="I497">
            <v>460.75</v>
          </cell>
          <cell r="J497">
            <v>0.46499499499499508</v>
          </cell>
          <cell r="K497">
            <v>999</v>
          </cell>
        </row>
        <row r="498">
          <cell r="B498" t="str">
            <v>FUNSPK360</v>
          </cell>
          <cell r="C498" t="str">
            <v>150447-3212</v>
          </cell>
          <cell r="D498" t="str">
            <v>840168533060</v>
          </cell>
          <cell r="E498" t="str">
            <v>Speck Presidio®2 Grip Magsafe® Clicklock™ Charcoal Grey/ Cool Bronze iPhone 15 Pro</v>
          </cell>
          <cell r="F498" t="str">
            <v>Cases iPhone</v>
          </cell>
          <cell r="G498" t="str">
            <v>iPhone 15</v>
          </cell>
          <cell r="H498" t="str">
            <v>iPhone 15 Pro</v>
          </cell>
          <cell r="I498">
            <v>460.75</v>
          </cell>
          <cell r="J498">
            <v>0.46499499499499508</v>
          </cell>
          <cell r="K498">
            <v>999</v>
          </cell>
        </row>
        <row r="499">
          <cell r="B499" t="str">
            <v>FUNSPK362</v>
          </cell>
          <cell r="C499" t="str">
            <v>150447-3206</v>
          </cell>
          <cell r="D499" t="str">
            <v>840168533008</v>
          </cell>
          <cell r="E499" t="str">
            <v>Speck Presidio®2 Grip Magsafe® Clicklock™ Costal Blue / Dust Grey iPhone 15 Pro</v>
          </cell>
          <cell r="F499" t="str">
            <v>Cases iPhone</v>
          </cell>
          <cell r="G499" t="str">
            <v>iPhone 15</v>
          </cell>
          <cell r="H499" t="str">
            <v>iPhone 15 Pro</v>
          </cell>
          <cell r="I499">
            <v>460.75</v>
          </cell>
          <cell r="J499">
            <v>0.46499499499499508</v>
          </cell>
          <cell r="K499">
            <v>999</v>
          </cell>
        </row>
        <row r="500">
          <cell r="B500" t="str">
            <v>FUNSPK348</v>
          </cell>
          <cell r="C500" t="str">
            <v>150561-3216</v>
          </cell>
          <cell r="D500" t="str">
            <v>840168537518</v>
          </cell>
          <cell r="E500" t="str">
            <v>Speck Presidio® Lux Magsafe® Clear/Clear W/Gold Glitter iPhone 15 Pro</v>
          </cell>
          <cell r="F500" t="str">
            <v>Cases iPhone</v>
          </cell>
          <cell r="G500" t="str">
            <v>iPhone 15</v>
          </cell>
          <cell r="H500" t="str">
            <v>iPhone 15 Pro</v>
          </cell>
          <cell r="I500">
            <v>460.75</v>
          </cell>
          <cell r="J500">
            <v>0.46499499499499508</v>
          </cell>
          <cell r="K500">
            <v>999</v>
          </cell>
        </row>
        <row r="501">
          <cell r="B501" t="str">
            <v>FUNSPK364</v>
          </cell>
          <cell r="C501" t="str">
            <v>150447-3211</v>
          </cell>
          <cell r="D501" t="str">
            <v>840168533053</v>
          </cell>
          <cell r="E501" t="str">
            <v>Speck Presidio®2 Grip Magsafe® Clicklock™ Future Blue / Horizon Purple iPhone 15 Pro</v>
          </cell>
          <cell r="F501" t="str">
            <v>Cases iPhone</v>
          </cell>
          <cell r="G501" t="str">
            <v>iPhone 15</v>
          </cell>
          <cell r="H501" t="str">
            <v>iPhone 15 Pro</v>
          </cell>
          <cell r="I501">
            <v>460.75</v>
          </cell>
          <cell r="J501">
            <v>0.46499499499499508</v>
          </cell>
          <cell r="K501">
            <v>999</v>
          </cell>
        </row>
        <row r="502">
          <cell r="B502" t="str">
            <v>FUNSPK366</v>
          </cell>
          <cell r="C502" t="str">
            <v>150447-3208</v>
          </cell>
          <cell r="D502" t="str">
            <v>840168533022</v>
          </cell>
          <cell r="E502" t="str">
            <v>Speck Presidio®2 Grip Magsafe® Clicklock™ New Planet/Clay Tan iPhone 15 Pro</v>
          </cell>
          <cell r="F502" t="str">
            <v>Cases iPhone</v>
          </cell>
          <cell r="G502" t="str">
            <v>iPhone 15</v>
          </cell>
          <cell r="H502" t="str">
            <v>iPhone 15 Pro</v>
          </cell>
          <cell r="I502">
            <v>460.75</v>
          </cell>
          <cell r="J502">
            <v>0.46499499499499508</v>
          </cell>
          <cell r="K502">
            <v>999</v>
          </cell>
        </row>
        <row r="503">
          <cell r="B503" t="str">
            <v>FUNSPK357</v>
          </cell>
          <cell r="C503" t="str">
            <v>150447-3214</v>
          </cell>
          <cell r="D503" t="str">
            <v>840168533084</v>
          </cell>
          <cell r="E503" t="str">
            <v>Speck Presidio®2 Grip Magsafe® Clicklock™ Bleached Bone/ Heirloom Gold iPhone 15 Pro</v>
          </cell>
          <cell r="F503" t="str">
            <v>Cases iPhone</v>
          </cell>
          <cell r="G503" t="str">
            <v>iPhone 15</v>
          </cell>
          <cell r="H503" t="str">
            <v>iPhone 15 Pro</v>
          </cell>
          <cell r="I503">
            <v>460.75</v>
          </cell>
          <cell r="J503">
            <v>0.46499499499499508</v>
          </cell>
          <cell r="K503">
            <v>999</v>
          </cell>
        </row>
        <row r="504">
          <cell r="B504" t="str">
            <v>FUNSPK353</v>
          </cell>
          <cell r="C504" t="str">
            <v>150467-3199</v>
          </cell>
          <cell r="D504" t="str">
            <v>840168533640</v>
          </cell>
          <cell r="E504" t="str">
            <v>Speck Presidio® Perfect-Clear Grip Magsafe® Clicklock™ Clear/Clear/Chrome iPhone 15 Pro Max</v>
          </cell>
          <cell r="F504" t="str">
            <v>Cases iPhone</v>
          </cell>
          <cell r="G504" t="str">
            <v>iPhone 15</v>
          </cell>
          <cell r="H504" t="str">
            <v>iPhone 15 Pro Max</v>
          </cell>
          <cell r="I504">
            <v>460.75</v>
          </cell>
          <cell r="J504">
            <v>0.46499499499499508</v>
          </cell>
          <cell r="K504">
            <v>999</v>
          </cell>
        </row>
        <row r="505">
          <cell r="B505" t="str">
            <v>FUNSPK361</v>
          </cell>
          <cell r="C505" t="str">
            <v>150463-3212</v>
          </cell>
          <cell r="D505" t="str">
            <v>840168533589</v>
          </cell>
          <cell r="E505" t="str">
            <v>Speck Presidio®2 Grip Magsafe® Clicklock™ Charcoal Grey/ Cool Bronze iPhone 15 Pro Max</v>
          </cell>
          <cell r="F505" t="str">
            <v>Cases iPhone</v>
          </cell>
          <cell r="G505" t="str">
            <v>iPhone 15</v>
          </cell>
          <cell r="H505" t="str">
            <v>iPhone 15 Pro Max</v>
          </cell>
          <cell r="I505">
            <v>460.75</v>
          </cell>
          <cell r="J505">
            <v>0.46499499499499508</v>
          </cell>
          <cell r="K505">
            <v>999</v>
          </cell>
        </row>
        <row r="506">
          <cell r="B506" t="str">
            <v>FUNSPK367</v>
          </cell>
          <cell r="C506" t="str">
            <v>150463-3208</v>
          </cell>
          <cell r="D506" t="str">
            <v>840168533541</v>
          </cell>
          <cell r="E506" t="str">
            <v>Speck Presidio®2 Grip Magsafe® Clicklock™ New Planet/Clay Tan iPhone 15 Pro Max</v>
          </cell>
          <cell r="F506" t="str">
            <v>Cases iPhone</v>
          </cell>
          <cell r="G506" t="str">
            <v>iPhone 15</v>
          </cell>
          <cell r="H506" t="str">
            <v>iPhone 15 Pro Max</v>
          </cell>
          <cell r="I506">
            <v>460.75</v>
          </cell>
          <cell r="J506">
            <v>0.46499499499499508</v>
          </cell>
          <cell r="K506">
            <v>999</v>
          </cell>
        </row>
        <row r="507">
          <cell r="B507" t="str">
            <v>FUNSPK365</v>
          </cell>
          <cell r="C507" t="str">
            <v>150463-3211</v>
          </cell>
          <cell r="D507" t="str">
            <v>840168533572</v>
          </cell>
          <cell r="E507" t="str">
            <v>Speck Presidio®2 Grip Magsafe® Clicklock™ Future Blue / Horizon Purple iPhone 15 Pro Max</v>
          </cell>
          <cell r="F507" t="str">
            <v>Cases iPhone</v>
          </cell>
          <cell r="G507" t="str">
            <v>iPhone 15</v>
          </cell>
          <cell r="H507" t="str">
            <v>iPhone 15 Pro Max</v>
          </cell>
          <cell r="I507">
            <v>460.75</v>
          </cell>
          <cell r="J507">
            <v>0.46499499499499508</v>
          </cell>
          <cell r="K507">
            <v>999</v>
          </cell>
        </row>
        <row r="508">
          <cell r="B508" t="str">
            <v>FUNSPK349</v>
          </cell>
          <cell r="C508" t="str">
            <v>150573-3216</v>
          </cell>
          <cell r="D508" t="str">
            <v>840168538072</v>
          </cell>
          <cell r="E508" t="str">
            <v>Speck Presidio® Lux Magsafe® Clear/Clear W/Gold Glitter iPhone 15 Pro Max</v>
          </cell>
          <cell r="F508" t="str">
            <v>Cases iPhone</v>
          </cell>
          <cell r="G508" t="str">
            <v>iPhone 15</v>
          </cell>
          <cell r="H508" t="str">
            <v>iPhone 15 Pro Max</v>
          </cell>
          <cell r="I508">
            <v>460.75</v>
          </cell>
          <cell r="J508">
            <v>0.46499499499499508</v>
          </cell>
          <cell r="K508">
            <v>999</v>
          </cell>
        </row>
        <row r="509">
          <cell r="B509" t="str">
            <v>FUNSPK356</v>
          </cell>
          <cell r="C509" t="str">
            <v>150463-3205</v>
          </cell>
          <cell r="D509" t="str">
            <v>840168533510</v>
          </cell>
          <cell r="E509" t="str">
            <v>Speck Presidio®2 Grip Magsafe® Clicklock™ Black / Slate Grey iPhone 15 Pro Max</v>
          </cell>
          <cell r="F509" t="str">
            <v>Cases iPhone</v>
          </cell>
          <cell r="G509" t="str">
            <v>iPhone 15</v>
          </cell>
          <cell r="H509" t="str">
            <v>iPhone 15 Pro Max</v>
          </cell>
          <cell r="I509">
            <v>460.75</v>
          </cell>
          <cell r="J509">
            <v>0.46499499499499508</v>
          </cell>
          <cell r="K509">
            <v>999</v>
          </cell>
        </row>
        <row r="510">
          <cell r="B510" t="str">
            <v>FUNSPK358</v>
          </cell>
          <cell r="C510" t="str">
            <v>150463-3214</v>
          </cell>
          <cell r="D510" t="str">
            <v>840168533602</v>
          </cell>
          <cell r="E510" t="str">
            <v>Speck Presidio®2 Grip Magsafe® Clicklock™ Bleached Bone/ Heirloom Gold iPhone 15 Pro Max</v>
          </cell>
          <cell r="F510" t="str">
            <v>Cases iPhone</v>
          </cell>
          <cell r="G510" t="str">
            <v>iPhone 15</v>
          </cell>
          <cell r="H510" t="str">
            <v>iPhone 15 Pro Max</v>
          </cell>
          <cell r="I510">
            <v>460.75</v>
          </cell>
          <cell r="J510">
            <v>0.46499499499499508</v>
          </cell>
          <cell r="K510">
            <v>999</v>
          </cell>
        </row>
        <row r="511">
          <cell r="B511" t="str">
            <v>FUNSPK363</v>
          </cell>
          <cell r="C511" t="str">
            <v>150463-3206</v>
          </cell>
          <cell r="D511" t="str">
            <v>840168533527</v>
          </cell>
          <cell r="E511" t="str">
            <v>Speck Presidio®2 Grip Magsafe® Clicklock™ Costal Blue / Dust Grey iPhone 15 Pro Max</v>
          </cell>
          <cell r="F511" t="str">
            <v>Cases iPhone</v>
          </cell>
          <cell r="G511" t="str">
            <v>iPhone 15</v>
          </cell>
          <cell r="H511" t="str">
            <v>iPhone 15 Pro Max</v>
          </cell>
          <cell r="I511">
            <v>460.75</v>
          </cell>
          <cell r="J511">
            <v>0.46499499499499508</v>
          </cell>
          <cell r="K511">
            <v>999</v>
          </cell>
        </row>
        <row r="512">
          <cell r="B512" t="str">
            <v>FUNSPK346</v>
          </cell>
          <cell r="C512" t="str">
            <v>150491-5085</v>
          </cell>
          <cell r="D512" t="str">
            <v>840168534944</v>
          </cell>
          <cell r="E512" t="str">
            <v>Speck GemShell® iPhone 15</v>
          </cell>
          <cell r="F512" t="str">
            <v>Cases iPhone</v>
          </cell>
          <cell r="G512" t="str">
            <v>iPhone 15</v>
          </cell>
          <cell r="H512" t="str">
            <v>iPhone 16e / 15 / 14 / 13</v>
          </cell>
          <cell r="I512">
            <v>276.26</v>
          </cell>
          <cell r="J512">
            <v>0.46500567612687815</v>
          </cell>
          <cell r="K512">
            <v>599</v>
          </cell>
        </row>
        <row r="513">
          <cell r="B513" t="str">
            <v>FUNSPK350</v>
          </cell>
          <cell r="C513" t="str">
            <v>150443-3199</v>
          </cell>
          <cell r="D513" t="str">
            <v>840168532865</v>
          </cell>
          <cell r="E513" t="str">
            <v>Speck Presidio® Perfect-Clear Grip Magsafe® Clicklock™ Clear/Clear/Chrome iPhone 15</v>
          </cell>
          <cell r="F513" t="str">
            <v>Cases iPhone</v>
          </cell>
          <cell r="G513" t="str">
            <v>iPhone 15</v>
          </cell>
          <cell r="H513" t="str">
            <v>iPhone 16e / 15 / 14 / 13</v>
          </cell>
          <cell r="I513">
            <v>460.75</v>
          </cell>
          <cell r="J513">
            <v>0.46499499499499508</v>
          </cell>
          <cell r="K513">
            <v>999</v>
          </cell>
        </row>
        <row r="514">
          <cell r="B514" t="str">
            <v>FUNSPK354</v>
          </cell>
          <cell r="C514" t="str">
            <v>150439-3205</v>
          </cell>
          <cell r="D514" t="str">
            <v>840168532735</v>
          </cell>
          <cell r="E514" t="str">
            <v>Speck Presidio®2 Grip Magsafe® Clicklock™ Black / Slate Grey iPhone 15</v>
          </cell>
          <cell r="F514" t="str">
            <v>Cases iPhone</v>
          </cell>
          <cell r="G514" t="str">
            <v>iPhone 15</v>
          </cell>
          <cell r="H514" t="str">
            <v>iPhone 16e / 15 / 14 / 13</v>
          </cell>
          <cell r="I514">
            <v>460.75</v>
          </cell>
          <cell r="J514">
            <v>0.46499499499499508</v>
          </cell>
          <cell r="K514">
            <v>999</v>
          </cell>
        </row>
        <row r="515">
          <cell r="B515" t="str">
            <v>FUNSPK359</v>
          </cell>
          <cell r="C515" t="str">
            <v>150439-3212</v>
          </cell>
          <cell r="D515" t="str">
            <v>840168532803</v>
          </cell>
          <cell r="E515" t="str">
            <v>Speck Presidio®2 Grip Magsafe® Clicklock™ Charcoal Grey/ Cool Bronze iPhone 15</v>
          </cell>
          <cell r="F515" t="str">
            <v>Cases iPhone</v>
          </cell>
          <cell r="G515" t="str">
            <v>iPhone 15</v>
          </cell>
          <cell r="H515" t="str">
            <v>iPhone 16e / 15 / 14 / 13</v>
          </cell>
          <cell r="I515">
            <v>460.75</v>
          </cell>
          <cell r="J515">
            <v>0.46499499499499508</v>
          </cell>
          <cell r="K515">
            <v>999</v>
          </cell>
        </row>
        <row r="516">
          <cell r="B516" t="str">
            <v>FUNSPK373</v>
          </cell>
          <cell r="C516" t="str">
            <v>150698-9508</v>
          </cell>
          <cell r="D516" t="str">
            <v>840168540662</v>
          </cell>
          <cell r="E516" t="str">
            <v>Speck iPhone 16 Gemshell Clear/ Platinum Glitter</v>
          </cell>
          <cell r="F516" t="str">
            <v>Cases iPhone</v>
          </cell>
          <cell r="G516" t="str">
            <v>iPhone 16</v>
          </cell>
          <cell r="H516" t="str">
            <v>iPhone 16</v>
          </cell>
          <cell r="I516">
            <v>276.26</v>
          </cell>
          <cell r="J516">
            <v>0.46500567612687815</v>
          </cell>
          <cell r="K516">
            <v>599</v>
          </cell>
        </row>
        <row r="517">
          <cell r="B517" t="str">
            <v>FUNSPK372</v>
          </cell>
          <cell r="C517" t="str">
            <v>150696-5085</v>
          </cell>
          <cell r="D517" t="str">
            <v>840168540648</v>
          </cell>
          <cell r="E517" t="str">
            <v>Speck iPhone 16 Gemshell Clear/Clear</v>
          </cell>
          <cell r="F517" t="str">
            <v>Cases iPhone</v>
          </cell>
          <cell r="G517" t="str">
            <v>iPhone 16</v>
          </cell>
          <cell r="H517" t="str">
            <v>iPhone 16</v>
          </cell>
          <cell r="I517">
            <v>276.26</v>
          </cell>
          <cell r="J517">
            <v>0.46500567612687815</v>
          </cell>
          <cell r="K517">
            <v>599</v>
          </cell>
        </row>
        <row r="518">
          <cell r="B518" t="str">
            <v>FUNSPK375</v>
          </cell>
          <cell r="C518" t="str">
            <v>150722-9508</v>
          </cell>
          <cell r="D518" t="str">
            <v>840168541485</v>
          </cell>
          <cell r="E518" t="str">
            <v>Speck iPhone 16 Plus Gemshell Clear/ Platinum Glitter</v>
          </cell>
          <cell r="F518" t="str">
            <v>Cases iPhone</v>
          </cell>
          <cell r="G518" t="str">
            <v>iPhone 16</v>
          </cell>
          <cell r="H518" t="str">
            <v>iPhone 16 Plus</v>
          </cell>
          <cell r="I518">
            <v>276.26</v>
          </cell>
          <cell r="J518">
            <v>0.46500567612687815</v>
          </cell>
          <cell r="K518">
            <v>599</v>
          </cell>
        </row>
        <row r="519">
          <cell r="B519" t="str">
            <v>FUNSPK374</v>
          </cell>
          <cell r="C519" t="str">
            <v>150720-5085</v>
          </cell>
          <cell r="D519" t="str">
            <v>840168541461</v>
          </cell>
          <cell r="E519" t="str">
            <v>Speck iPhone 16 Plus Gemshell Clear/Clear</v>
          </cell>
          <cell r="F519" t="str">
            <v>Cases iPhone</v>
          </cell>
          <cell r="G519" t="str">
            <v>iPhone 16</v>
          </cell>
          <cell r="H519" t="str">
            <v>iPhone 16 Plus</v>
          </cell>
          <cell r="I519">
            <v>276.26</v>
          </cell>
          <cell r="J519">
            <v>0.46500567612687815</v>
          </cell>
          <cell r="K519">
            <v>599</v>
          </cell>
        </row>
        <row r="520">
          <cell r="B520" t="str">
            <v>FUNSPK379</v>
          </cell>
          <cell r="C520" t="str">
            <v>150706-9221</v>
          </cell>
          <cell r="D520" t="str">
            <v>840168540945</v>
          </cell>
          <cell r="E520" t="str">
            <v>Speck iPhone 16 Pro Presidio Lux +Cl Clear/Clear /Gold Glitter?</v>
          </cell>
          <cell r="F520" t="str">
            <v>Cases iPhone</v>
          </cell>
          <cell r="G520" t="str">
            <v>iPhone 16</v>
          </cell>
          <cell r="H520" t="str">
            <v>iPhone 16 Pro / iPhone 17</v>
          </cell>
          <cell r="I520">
            <v>460.75</v>
          </cell>
          <cell r="J520">
            <v>0.46499499499499508</v>
          </cell>
          <cell r="K520">
            <v>999</v>
          </cell>
        </row>
        <row r="521">
          <cell r="B521" t="str">
            <v>FUNSPK383</v>
          </cell>
          <cell r="C521" t="str">
            <v>150703-3199</v>
          </cell>
          <cell r="D521" t="str">
            <v>840168540846</v>
          </cell>
          <cell r="E521" t="str">
            <v>Speck iPhone 16 Pro Presidio Perfect Clear +Cl Clear/Chrome Fini</v>
          </cell>
          <cell r="F521" t="str">
            <v>Cases iPhone</v>
          </cell>
          <cell r="G521" t="str">
            <v>iPhone 16</v>
          </cell>
          <cell r="H521" t="str">
            <v>iPhone 16 Pro / iPhone 17</v>
          </cell>
          <cell r="I521">
            <v>460.75</v>
          </cell>
          <cell r="J521">
            <v>0.46499499499499508</v>
          </cell>
          <cell r="K521">
            <v>999</v>
          </cell>
        </row>
        <row r="522">
          <cell r="B522" t="str">
            <v>FUNSPK385</v>
          </cell>
          <cell r="C522" t="str">
            <v>150765-3237</v>
          </cell>
          <cell r="D522" t="str">
            <v>840168543175</v>
          </cell>
          <cell r="E522" t="str">
            <v>Speck iPhone 16 Pro Presidio2 Lux +Ms Amazing Purple/Clear</v>
          </cell>
          <cell r="F522" t="str">
            <v>Cases iPhone</v>
          </cell>
          <cell r="G522" t="str">
            <v>iPhone 16</v>
          </cell>
          <cell r="H522" t="str">
            <v>iPhone 16 Pro / iPhone 17</v>
          </cell>
          <cell r="I522">
            <v>460.75</v>
          </cell>
          <cell r="J522">
            <v>0.46499499499499508</v>
          </cell>
          <cell r="K522">
            <v>999</v>
          </cell>
        </row>
        <row r="523">
          <cell r="B523" t="str">
            <v>FUNSPK381</v>
          </cell>
          <cell r="C523" t="str">
            <v>150701-3205</v>
          </cell>
          <cell r="D523" t="str">
            <v>840168540761</v>
          </cell>
          <cell r="E523" t="str">
            <v>Speck iPhone 16 Pro Presidio2 Grip +Cl Black / Slate Grey /White</v>
          </cell>
          <cell r="F523" t="str">
            <v>Cases iPhone</v>
          </cell>
          <cell r="G523" t="str">
            <v>iPhone 16</v>
          </cell>
          <cell r="H523" t="str">
            <v>iPhone 16 Pro / iPhone 17</v>
          </cell>
          <cell r="I523">
            <v>460.75</v>
          </cell>
          <cell r="J523">
            <v>0.46499499499499508</v>
          </cell>
          <cell r="K523">
            <v>999</v>
          </cell>
        </row>
        <row r="524">
          <cell r="B524" t="str">
            <v>FUNSPK377</v>
          </cell>
          <cell r="C524" t="str">
            <v>150703-3258</v>
          </cell>
          <cell r="D524" t="str">
            <v>840168544509</v>
          </cell>
          <cell r="E524" t="str">
            <v>Speck iPhone 16 Pro Presidio Perfect Clear Clear Frosted Black</v>
          </cell>
          <cell r="F524" t="str">
            <v>Cases iPhone</v>
          </cell>
          <cell r="G524" t="str">
            <v>iPhone 16</v>
          </cell>
          <cell r="H524" t="str">
            <v>iPhone 16 Pro / iPhone 17</v>
          </cell>
          <cell r="I524">
            <v>460.75</v>
          </cell>
          <cell r="J524">
            <v>0.46499499499499508</v>
          </cell>
          <cell r="K524">
            <v>999</v>
          </cell>
        </row>
        <row r="525">
          <cell r="B525" t="str">
            <v>FUNSPK382</v>
          </cell>
          <cell r="C525" t="str">
            <v>150727-3199</v>
          </cell>
          <cell r="D525" t="str">
            <v>840168544561</v>
          </cell>
          <cell r="E525" t="str">
            <v>Speck iPhone 16 Pro Max Presidio Perfect Clear +Cl Clear/Clear/Chrome Finish/Serene Silver</v>
          </cell>
          <cell r="F525" t="str">
            <v>Cases iPhone</v>
          </cell>
          <cell r="G525" t="str">
            <v>iPhone 16</v>
          </cell>
          <cell r="H525" t="str">
            <v>iPhone 16 Pro Max</v>
          </cell>
          <cell r="I525">
            <v>460.75</v>
          </cell>
          <cell r="J525">
            <v>0.46499499499499508</v>
          </cell>
          <cell r="K525">
            <v>999</v>
          </cell>
        </row>
        <row r="526">
          <cell r="B526" t="str">
            <v>FUNSPK384</v>
          </cell>
          <cell r="C526" t="str">
            <v>150775-3237</v>
          </cell>
          <cell r="D526" t="str">
            <v>840168543656</v>
          </cell>
          <cell r="E526" t="str">
            <v>Speck iPhone 16 Pro Max Presidio2 Lux +Ms Amazing Purple/Clear</v>
          </cell>
          <cell r="F526" t="str">
            <v>Cases iPhone</v>
          </cell>
          <cell r="G526" t="str">
            <v>iPhone 16</v>
          </cell>
          <cell r="H526" t="str">
            <v>iPhone 16 Pro Max</v>
          </cell>
          <cell r="I526">
            <v>460.75</v>
          </cell>
          <cell r="J526">
            <v>0.46499499499499508</v>
          </cell>
          <cell r="K526">
            <v>999</v>
          </cell>
        </row>
        <row r="527">
          <cell r="B527" t="str">
            <v>FUNSPK378</v>
          </cell>
          <cell r="C527" t="str">
            <v>150730-9221</v>
          </cell>
          <cell r="D527" t="str">
            <v>840168543953</v>
          </cell>
          <cell r="E527" t="str">
            <v>Speck iPhone 16 Pro Max Presidio Lux +Cl Clear/Gold Glitter</v>
          </cell>
          <cell r="F527" t="str">
            <v>Cases iPhone</v>
          </cell>
          <cell r="G527" t="str">
            <v>iPhone 16</v>
          </cell>
          <cell r="H527" t="str">
            <v>iPhone 16 Pro Max</v>
          </cell>
          <cell r="I527">
            <v>460.75</v>
          </cell>
          <cell r="J527">
            <v>0.46499499499499508</v>
          </cell>
          <cell r="K527">
            <v>999</v>
          </cell>
        </row>
        <row r="528">
          <cell r="B528" t="str">
            <v>FUNSPK380</v>
          </cell>
          <cell r="C528" t="str">
            <v>150725-3205</v>
          </cell>
          <cell r="D528" t="str">
            <v>840168541584</v>
          </cell>
          <cell r="E528" t="str">
            <v>Speck iPhone 16 Pro Max Presidio2 Grip +Cl Black / Slate Grey</v>
          </cell>
          <cell r="F528" t="str">
            <v>Cases iPhone</v>
          </cell>
          <cell r="G528" t="str">
            <v>iPhone 16</v>
          </cell>
          <cell r="H528" t="str">
            <v>iPhone 16 Pro Max</v>
          </cell>
          <cell r="I528">
            <v>460.75</v>
          </cell>
          <cell r="J528">
            <v>0.46499499499499508</v>
          </cell>
          <cell r="K528">
            <v>999</v>
          </cell>
        </row>
        <row r="529">
          <cell r="B529" t="str">
            <v>FUNSPK376</v>
          </cell>
          <cell r="C529" t="str">
            <v>150727-3258</v>
          </cell>
          <cell r="D529" t="str">
            <v>840168544530</v>
          </cell>
          <cell r="E529" t="str">
            <v>Speck iPhone 16 Pro Max Presidio Perfect Clear Clear Frosted Blk</v>
          </cell>
          <cell r="F529" t="str">
            <v>Cases iPhone</v>
          </cell>
          <cell r="G529" t="str">
            <v>iPhone 16</v>
          </cell>
          <cell r="H529" t="str">
            <v>iPhone 16 Pro Max</v>
          </cell>
          <cell r="I529">
            <v>460.75</v>
          </cell>
          <cell r="J529">
            <v>0.46499499499499508</v>
          </cell>
          <cell r="K529">
            <v>999</v>
          </cell>
        </row>
        <row r="530">
          <cell r="B530" t="str">
            <v>FUNSPK394</v>
          </cell>
          <cell r="C530" t="str">
            <v>150960-9221</v>
          </cell>
          <cell r="D530" t="str">
            <v>840168546190</v>
          </cell>
          <cell r="E530" t="str">
            <v>Speck iPhone 17 Presidio Lux +Ms Glitter/Gold Metallic</v>
          </cell>
          <cell r="F530" t="str">
            <v>Cases iPhone</v>
          </cell>
          <cell r="G530" t="str">
            <v>iPhone 17</v>
          </cell>
          <cell r="H530" t="str">
            <v>iPhone 17</v>
          </cell>
          <cell r="I530">
            <v>460.75</v>
          </cell>
          <cell r="J530">
            <v>0.46499499499499508</v>
          </cell>
          <cell r="K530">
            <v>999</v>
          </cell>
        </row>
        <row r="531">
          <cell r="B531" t="str">
            <v>FUNSPK398</v>
          </cell>
          <cell r="C531" t="str">
            <v>150963-3240</v>
          </cell>
          <cell r="D531" t="str">
            <v>840168546244</v>
          </cell>
          <cell r="E531" t="str">
            <v>Speck Presidio Perfect-Clear  iPhone 17 Air Clear</v>
          </cell>
          <cell r="F531" t="str">
            <v>Cases iPhone</v>
          </cell>
          <cell r="G531" t="str">
            <v>iPhone 17</v>
          </cell>
          <cell r="H531" t="str">
            <v>iPhone 17 Air</v>
          </cell>
          <cell r="I531">
            <v>460.75</v>
          </cell>
          <cell r="J531">
            <v>0.46499499499499508</v>
          </cell>
          <cell r="K531">
            <v>999</v>
          </cell>
        </row>
        <row r="532">
          <cell r="B532" t="str">
            <v>FUNSPK395</v>
          </cell>
          <cell r="C532" t="str">
            <v>150969-9221</v>
          </cell>
          <cell r="D532" t="str">
            <v>840168546336</v>
          </cell>
          <cell r="E532" t="str">
            <v>Speck iPhone 17 Air Presidio Lux +Ms Glitter/Gold Metallic</v>
          </cell>
          <cell r="F532" t="str">
            <v>Cases iPhone</v>
          </cell>
          <cell r="G532" t="str">
            <v>iPhone 17</v>
          </cell>
          <cell r="H532" t="str">
            <v>iPhone 17 Air</v>
          </cell>
          <cell r="I532">
            <v>460.75</v>
          </cell>
          <cell r="J532">
            <v>0.46499499499499508</v>
          </cell>
          <cell r="K532">
            <v>999</v>
          </cell>
        </row>
        <row r="533">
          <cell r="B533" t="str">
            <v>FUNSPK399</v>
          </cell>
          <cell r="C533" t="str">
            <v>150972-3240</v>
          </cell>
          <cell r="D533" t="str">
            <v>840168546381</v>
          </cell>
          <cell r="E533" t="str">
            <v>Speck Presidio Perfect-Clear  iPhone 17 Pro Clear</v>
          </cell>
          <cell r="F533" t="str">
            <v>Cases iPhone</v>
          </cell>
          <cell r="G533" t="str">
            <v>iPhone 17</v>
          </cell>
          <cell r="H533" t="str">
            <v>iPhone 17 Pro</v>
          </cell>
          <cell r="I533">
            <v>460.75</v>
          </cell>
          <cell r="J533">
            <v>0.46499499499499508</v>
          </cell>
          <cell r="K533">
            <v>999</v>
          </cell>
        </row>
        <row r="534">
          <cell r="B534" t="str">
            <v>FUNSPK396</v>
          </cell>
          <cell r="C534" t="str">
            <v>150978-9221</v>
          </cell>
          <cell r="D534" t="str">
            <v>840168546473</v>
          </cell>
          <cell r="E534" t="str">
            <v>Speck Presidio Lux iPhone 17 Pro Glitter/Gold</v>
          </cell>
          <cell r="F534" t="str">
            <v>Cases iPhone</v>
          </cell>
          <cell r="G534" t="str">
            <v>iPhone 17</v>
          </cell>
          <cell r="H534" t="str">
            <v>iPhone 17 Pro</v>
          </cell>
          <cell r="I534">
            <v>460.75</v>
          </cell>
          <cell r="J534">
            <v>0.46499499499499508</v>
          </cell>
          <cell r="K534">
            <v>999</v>
          </cell>
        </row>
        <row r="535">
          <cell r="B535" t="str">
            <v>FUNSPK401</v>
          </cell>
          <cell r="C535" t="str">
            <v>150986-D143</v>
          </cell>
          <cell r="D535" t="str">
            <v>840168546589</v>
          </cell>
          <cell r="E535" t="str">
            <v>Speck Presidio2 Grip iPhone 17 Pro Max Black</v>
          </cell>
          <cell r="F535" t="str">
            <v>Cases iPhone</v>
          </cell>
          <cell r="G535" t="str">
            <v>iPhone 17</v>
          </cell>
          <cell r="H535" t="str">
            <v>iPhone 17 Pro Max</v>
          </cell>
          <cell r="I535">
            <v>460.75</v>
          </cell>
          <cell r="J535">
            <v>0.46499499499499508</v>
          </cell>
          <cell r="K535">
            <v>999</v>
          </cell>
        </row>
        <row r="536">
          <cell r="B536" t="str">
            <v>FUNSPK397</v>
          </cell>
          <cell r="C536" t="str">
            <v>150987-9221</v>
          </cell>
          <cell r="D536" t="str">
            <v>840168546619</v>
          </cell>
          <cell r="E536" t="str">
            <v>Speck Presidio Lux iPhone 17 Pro Max Glitter/Gold</v>
          </cell>
          <cell r="F536" t="str">
            <v>Cases iPhone</v>
          </cell>
          <cell r="G536" t="str">
            <v>iPhone 17</v>
          </cell>
          <cell r="H536" t="str">
            <v>iPhone 17 Pro Max</v>
          </cell>
          <cell r="I536">
            <v>460.75</v>
          </cell>
          <cell r="J536">
            <v>0.46499499499499508</v>
          </cell>
          <cell r="K536">
            <v>999</v>
          </cell>
        </row>
        <row r="537">
          <cell r="B537" t="str">
            <v>FUNSPK400</v>
          </cell>
          <cell r="C537" t="str">
            <v>150981-3240</v>
          </cell>
          <cell r="D537" t="str">
            <v>840168546527</v>
          </cell>
          <cell r="E537" t="str">
            <v>Speck Presidio Perfect-Clear  iPhone 17 Pro Max Clear</v>
          </cell>
          <cell r="F537" t="str">
            <v>Cases iPhone</v>
          </cell>
          <cell r="G537" t="str">
            <v>iPhone 17</v>
          </cell>
          <cell r="H537" t="str">
            <v>iPhone 17 Pro Max</v>
          </cell>
          <cell r="I537">
            <v>460.75</v>
          </cell>
          <cell r="J537">
            <v>0.46499499499499508</v>
          </cell>
          <cell r="K537">
            <v>999</v>
          </cell>
        </row>
        <row r="538">
          <cell r="B538" t="str">
            <v>CARSPK106</v>
          </cell>
          <cell r="C538" t="str">
            <v>150225-3086</v>
          </cell>
          <cell r="D538" t="str">
            <v>840168528141</v>
          </cell>
          <cell r="E538" t="str">
            <v>Speck Smartshell Case for Macbook Air 13" M2 2022 - Cozy Pink</v>
          </cell>
          <cell r="F538" t="str">
            <v>Cases Macbook</v>
          </cell>
          <cell r="G538" t="str">
            <v>Macbook</v>
          </cell>
          <cell r="H538" t="str">
            <v>MacBook Air 13" M4/M3/M2</v>
          </cell>
          <cell r="I538">
            <v>503.81</v>
          </cell>
          <cell r="J538">
            <v>0.41499539539539543</v>
          </cell>
          <cell r="K538">
            <v>999</v>
          </cell>
        </row>
        <row r="539">
          <cell r="B539" t="str">
            <v>CARSPK105</v>
          </cell>
          <cell r="C539" t="str">
            <v>150225-9992</v>
          </cell>
          <cell r="D539" t="str">
            <v>840168528127</v>
          </cell>
          <cell r="E539" t="str">
            <v>Speck Smartshell Case for Macbook Air 13" M2 2022 - Clear</v>
          </cell>
          <cell r="F539" t="str">
            <v>Cases Macbook</v>
          </cell>
          <cell r="G539" t="str">
            <v>Macbook</v>
          </cell>
          <cell r="H539" t="str">
            <v>MacBook Air 13" M4/M3/M2</v>
          </cell>
          <cell r="I539">
            <v>503.81</v>
          </cell>
          <cell r="J539">
            <v>0.41499539539539543</v>
          </cell>
          <cell r="K539">
            <v>999</v>
          </cell>
        </row>
        <row r="540">
          <cell r="B540" t="str">
            <v>CARSPK107</v>
          </cell>
          <cell r="C540" t="str">
            <v>150225-3085</v>
          </cell>
          <cell r="D540" t="str">
            <v>840168528134</v>
          </cell>
          <cell r="E540" t="str">
            <v>Speck Smartshell Case for Macbook Air 13" M2 2022 - Obsidian</v>
          </cell>
          <cell r="F540" t="str">
            <v>Cases Macbook</v>
          </cell>
          <cell r="G540" t="str">
            <v>Macbook</v>
          </cell>
          <cell r="H540" t="str">
            <v>MacBook Air 13" M4/M3/M2</v>
          </cell>
          <cell r="I540">
            <v>503.81</v>
          </cell>
          <cell r="J540">
            <v>0.41499539539539543</v>
          </cell>
          <cell r="K540">
            <v>999</v>
          </cell>
        </row>
        <row r="541">
          <cell r="B541" t="str">
            <v>FUNTEC129</v>
          </cell>
          <cell r="C541" t="str">
            <v>T21-11240</v>
          </cell>
          <cell r="D541" t="str">
            <v>5056586746745</v>
          </cell>
          <cell r="E541" t="str">
            <v>Tech21 EvoLite for AirPods 4 - Clear</v>
          </cell>
          <cell r="F541" t="str">
            <v>Cases Airpods</v>
          </cell>
          <cell r="G541" t="str">
            <v>Airpods</v>
          </cell>
          <cell r="H541" t="str">
            <v>Airpods 4</v>
          </cell>
          <cell r="I541">
            <v>226.43</v>
          </cell>
          <cell r="J541">
            <v>0.41501380846325175</v>
          </cell>
          <cell r="K541">
            <v>449</v>
          </cell>
        </row>
        <row r="542">
          <cell r="B542" t="str">
            <v>FUNTEC125</v>
          </cell>
          <cell r="C542" t="str">
            <v>T21-10201</v>
          </cell>
          <cell r="D542" t="str">
            <v>5056586731871</v>
          </cell>
          <cell r="E542" t="str">
            <v>Tech21 EvoMax for iPad 10th Gen - Black (w/Handstrap)</v>
          </cell>
          <cell r="F542" t="str">
            <v>Cases iPad</v>
          </cell>
          <cell r="G542" t="str">
            <v>iPad</v>
          </cell>
          <cell r="H542" t="str">
            <v>iPad 10th / 11 th</v>
          </cell>
          <cell r="I542">
            <v>1099.97</v>
          </cell>
          <cell r="J542">
            <v>0.36169824912456239</v>
          </cell>
          <cell r="K542">
            <v>1999</v>
          </cell>
        </row>
        <row r="543">
          <cell r="B543" t="str">
            <v>FUNTEC126</v>
          </cell>
          <cell r="C543" t="str">
            <v>T21-10210</v>
          </cell>
          <cell r="D543" t="str">
            <v>5056586718872</v>
          </cell>
          <cell r="E543" t="str">
            <v>Tech21 EvoFolio for iPad 10th Gen - Teal</v>
          </cell>
          <cell r="F543" t="str">
            <v>Cases iPad</v>
          </cell>
          <cell r="G543" t="str">
            <v>iPad</v>
          </cell>
          <cell r="H543" t="str">
            <v>iPad 10th / 11 th</v>
          </cell>
          <cell r="I543">
            <v>656.36</v>
          </cell>
          <cell r="J543">
            <v>0.3649894912427023</v>
          </cell>
          <cell r="K543">
            <v>1199</v>
          </cell>
        </row>
        <row r="544">
          <cell r="B544" t="str">
            <v>FUNTEC127</v>
          </cell>
          <cell r="C544" t="str">
            <v>T21-10208</v>
          </cell>
          <cell r="D544" t="str">
            <v>5056586718810</v>
          </cell>
          <cell r="E544" t="str">
            <v>Tech21 EvoFolio for iPad 10th Gen - Blue</v>
          </cell>
          <cell r="F544" t="str">
            <v>Cases iPad</v>
          </cell>
          <cell r="G544" t="str">
            <v>iPad</v>
          </cell>
          <cell r="H544" t="str">
            <v>iPad 10th / 11 th</v>
          </cell>
          <cell r="I544">
            <v>656.36</v>
          </cell>
          <cell r="J544">
            <v>0.3649894912427023</v>
          </cell>
          <cell r="K544">
            <v>1199</v>
          </cell>
        </row>
        <row r="545">
          <cell r="B545" t="str">
            <v>FUNTEC128</v>
          </cell>
          <cell r="C545" t="str">
            <v>T21-10424</v>
          </cell>
          <cell r="D545" t="str">
            <v>5056586719688</v>
          </cell>
          <cell r="E545" t="str">
            <v>Tech21 EvoFolio for iPad 10th/11th Gen - Tan</v>
          </cell>
          <cell r="F545" t="str">
            <v>Cases iPad</v>
          </cell>
          <cell r="G545" t="str">
            <v>iPad</v>
          </cell>
          <cell r="H545" t="str">
            <v>iPad 10th / 11 th</v>
          </cell>
          <cell r="I545">
            <v>656.36</v>
          </cell>
          <cell r="J545">
            <v>0.3649894912427023</v>
          </cell>
          <cell r="K545">
            <v>1199</v>
          </cell>
        </row>
        <row r="546">
          <cell r="B546" t="str">
            <v>FUNTEC108</v>
          </cell>
          <cell r="C546" t="str">
            <v>T21-7263</v>
          </cell>
          <cell r="D546" t="str">
            <v>5056234729854</v>
          </cell>
          <cell r="E546" t="str">
            <v>Tech21 Apple iPhone 11 Studio Colour Case - Black</v>
          </cell>
          <cell r="F546" t="str">
            <v>Cases iPhone</v>
          </cell>
          <cell r="G546" t="str">
            <v>iPhone 11</v>
          </cell>
          <cell r="H546" t="str">
            <v>iPhone 11</v>
          </cell>
          <cell r="I546">
            <v>206.38</v>
          </cell>
          <cell r="J546">
            <v>0.39999799498746869</v>
          </cell>
          <cell r="K546">
            <v>399</v>
          </cell>
        </row>
        <row r="547">
          <cell r="B547" t="str">
            <v>FUNTEC109</v>
          </cell>
          <cell r="C547" t="str">
            <v>T21-8632</v>
          </cell>
          <cell r="D547" t="str">
            <v>5056234763650</v>
          </cell>
          <cell r="E547" t="str">
            <v>Tech21 Evo Clear Case for iPhone 11 - Clear</v>
          </cell>
          <cell r="F547" t="str">
            <v>Cases iPhone</v>
          </cell>
          <cell r="G547" t="str">
            <v>iPhone 11</v>
          </cell>
          <cell r="H547" t="str">
            <v>iPhone 11</v>
          </cell>
          <cell r="I547">
            <v>171.98</v>
          </cell>
          <cell r="J547">
            <v>0.5</v>
          </cell>
          <cell r="K547">
            <v>399</v>
          </cell>
        </row>
        <row r="548">
          <cell r="B548" t="str">
            <v>FUNTEC118</v>
          </cell>
          <cell r="C548" t="str">
            <v>T21-9054</v>
          </cell>
          <cell r="D548" t="str">
            <v>5056234773741</v>
          </cell>
          <cell r="E548" t="str">
            <v>Tech21 Evo Lite Negro Iphone 12 Pro/12</v>
          </cell>
          <cell r="F548" t="str">
            <v>Cases iPhone</v>
          </cell>
          <cell r="G548" t="str">
            <v>iPhone 12</v>
          </cell>
          <cell r="H548" t="str">
            <v>iPhone 12/iPhone 12 Pro</v>
          </cell>
          <cell r="I548">
            <v>206.38</v>
          </cell>
          <cell r="J548">
            <v>0.39999799498746869</v>
          </cell>
          <cell r="K548">
            <v>399</v>
          </cell>
        </row>
        <row r="549">
          <cell r="B549" t="str">
            <v>FUNTEC130</v>
          </cell>
          <cell r="C549" t="str">
            <v>T21-10260</v>
          </cell>
          <cell r="D549" t="str">
            <v>5056586721094</v>
          </cell>
          <cell r="E549" t="str">
            <v>Tech21 EvoLite for iPhone 15 - Clear</v>
          </cell>
          <cell r="F549" t="str">
            <v>Cases iPhone</v>
          </cell>
          <cell r="G549" t="str">
            <v>iPhone 15</v>
          </cell>
          <cell r="H549" t="str">
            <v>iPhone 16e / 15 / 14 / 13</v>
          </cell>
          <cell r="I549">
            <v>251.63</v>
          </cell>
          <cell r="J549">
            <v>0.41504849699398805</v>
          </cell>
          <cell r="K549">
            <v>499</v>
          </cell>
        </row>
        <row r="550">
          <cell r="B550" t="str">
            <v>FUNTEC120</v>
          </cell>
          <cell r="C550" t="str">
            <v>T21-10860</v>
          </cell>
          <cell r="D550" t="str">
            <v>5056586735343</v>
          </cell>
          <cell r="E550" t="str">
            <v>Tech21 EvoCrystal w/MagSafe for iPhone 16 - Pink</v>
          </cell>
          <cell r="F550" t="str">
            <v>Cases iPhone</v>
          </cell>
          <cell r="G550" t="str">
            <v>iPhone 16</v>
          </cell>
          <cell r="H550" t="str">
            <v>iPhone 16</v>
          </cell>
          <cell r="I550">
            <v>503.81</v>
          </cell>
          <cell r="J550">
            <v>0.41499539539539543</v>
          </cell>
          <cell r="K550">
            <v>999</v>
          </cell>
        </row>
        <row r="551">
          <cell r="B551" t="str">
            <v>FUNTEC119</v>
          </cell>
          <cell r="C551" t="str">
            <v>T21-10858</v>
          </cell>
          <cell r="D551" t="str">
            <v>5056586735282</v>
          </cell>
          <cell r="E551" t="str">
            <v>Tech21 EvoCrystal w/MagSafe for iPhone 16 - Blue</v>
          </cell>
          <cell r="F551" t="str">
            <v>Cases iPhone</v>
          </cell>
          <cell r="G551" t="str">
            <v>iPhone 16</v>
          </cell>
          <cell r="H551" t="str">
            <v>iPhone 16</v>
          </cell>
          <cell r="I551">
            <v>503.81</v>
          </cell>
          <cell r="J551">
            <v>0.41499539539539543</v>
          </cell>
          <cell r="K551">
            <v>999</v>
          </cell>
        </row>
        <row r="552">
          <cell r="B552" t="str">
            <v>FUNTEC124</v>
          </cell>
          <cell r="C552" t="str">
            <v>T21-10992</v>
          </cell>
          <cell r="D552" t="str">
            <v>5056586739303</v>
          </cell>
          <cell r="E552" t="str">
            <v>Tech21 EvoPro w/MagSafe for iPhone 16 Pro - Clear/Black</v>
          </cell>
          <cell r="F552" t="str">
            <v>Cases iPhone</v>
          </cell>
          <cell r="G552" t="str">
            <v>iPhone 16</v>
          </cell>
          <cell r="H552" t="str">
            <v>iPhone 16 Pro / iPhone 17</v>
          </cell>
          <cell r="I552">
            <v>604.66999999999996</v>
          </cell>
          <cell r="J552">
            <v>0.41499816513761478</v>
          </cell>
          <cell r="K552">
            <v>1199</v>
          </cell>
        </row>
        <row r="553">
          <cell r="B553" t="str">
            <v>FUNTEC122</v>
          </cell>
          <cell r="C553" t="str">
            <v>T21-10989</v>
          </cell>
          <cell r="D553" t="str">
            <v>5056586739211</v>
          </cell>
          <cell r="E553" t="str">
            <v>Tech21 EvoPro w/MagSafe for iPhone 16 Pro - Clear iPhone 16 Pro</v>
          </cell>
          <cell r="F553" t="str">
            <v>Cases iPhone</v>
          </cell>
          <cell r="G553" t="str">
            <v>iPhone 16</v>
          </cell>
          <cell r="H553" t="str">
            <v>iPhone 16 Pro / iPhone 17</v>
          </cell>
          <cell r="I553">
            <v>604.66999999999996</v>
          </cell>
          <cell r="J553">
            <v>0.41499816513761478</v>
          </cell>
          <cell r="K553">
            <v>1199</v>
          </cell>
        </row>
        <row r="554">
          <cell r="B554" t="str">
            <v>FUNTEC123</v>
          </cell>
          <cell r="C554" t="str">
            <v>T21-11051</v>
          </cell>
          <cell r="D554" t="str">
            <v>5056586741078</v>
          </cell>
          <cell r="E554" t="str">
            <v>Tech21 EvoPro w/MagSafe for iPhone 16 Pro Max - Clear/Black</v>
          </cell>
          <cell r="F554" t="str">
            <v>Cases iPhone</v>
          </cell>
          <cell r="G554" t="str">
            <v>iPhone 16</v>
          </cell>
          <cell r="H554" t="str">
            <v>iPhone 16 Pro Max</v>
          </cell>
          <cell r="I554">
            <v>604.66999999999996</v>
          </cell>
          <cell r="J554">
            <v>0.41499816513761478</v>
          </cell>
          <cell r="K554">
            <v>1199</v>
          </cell>
        </row>
        <row r="555">
          <cell r="B555" t="str">
            <v>FUNTEC121</v>
          </cell>
          <cell r="C555" t="str">
            <v>T21-11048</v>
          </cell>
          <cell r="D555" t="str">
            <v>5056586740989</v>
          </cell>
          <cell r="E555" t="str">
            <v>Tech21 EvoPro w/MagSafe for iPhone 16 Pro Max - Clear</v>
          </cell>
          <cell r="F555" t="str">
            <v>Cases iPhone</v>
          </cell>
          <cell r="G555" t="str">
            <v>iPhone 16</v>
          </cell>
          <cell r="H555" t="str">
            <v>iPhone 16 Pro Max</v>
          </cell>
          <cell r="I555">
            <v>604.66999999999996</v>
          </cell>
          <cell r="J555">
            <v>0.41499816513761478</v>
          </cell>
          <cell r="K555">
            <v>1199</v>
          </cell>
        </row>
        <row r="556">
          <cell r="B556" t="str">
            <v>FUNTEC131</v>
          </cell>
          <cell r="C556" t="str">
            <v>T21-11304</v>
          </cell>
          <cell r="D556" t="str">
            <v>840459607043</v>
          </cell>
          <cell r="E556" t="str">
            <v>Tech21 EvoCrystal iPhone 17 Black</v>
          </cell>
          <cell r="F556" t="str">
            <v>Cases iPhone</v>
          </cell>
          <cell r="G556" t="str">
            <v>iPhone 17</v>
          </cell>
          <cell r="H556" t="str">
            <v>iPhone 17</v>
          </cell>
          <cell r="I556">
            <v>453.38</v>
          </cell>
          <cell r="J556">
            <v>0.41499354838709679</v>
          </cell>
          <cell r="K556">
            <v>899</v>
          </cell>
        </row>
        <row r="557">
          <cell r="B557" t="str">
            <v>FUNTEC135</v>
          </cell>
          <cell r="C557" t="str">
            <v>T21-11344</v>
          </cell>
          <cell r="D557" t="str">
            <v>840459607487</v>
          </cell>
          <cell r="E557" t="str">
            <v>Tech21 EvoCrystal iPhone 17 Iridescent</v>
          </cell>
          <cell r="F557" t="str">
            <v>Cases iPhone</v>
          </cell>
          <cell r="G557" t="str">
            <v>iPhone 17</v>
          </cell>
          <cell r="H557" t="str">
            <v>iPhone 17</v>
          </cell>
          <cell r="I557">
            <v>453.38</v>
          </cell>
          <cell r="J557">
            <v>0.41499354838709679</v>
          </cell>
          <cell r="K557">
            <v>899</v>
          </cell>
        </row>
        <row r="558">
          <cell r="B558" t="str">
            <v>FUNTEC132</v>
          </cell>
          <cell r="C558" t="str">
            <v>T21-11348</v>
          </cell>
          <cell r="D558" t="str">
            <v>840459607524</v>
          </cell>
          <cell r="E558" t="str">
            <v>Tech21 EvoCrystal iPhone 17 Air Black</v>
          </cell>
          <cell r="F558" t="str">
            <v>Cases iPhone</v>
          </cell>
          <cell r="G558" t="str">
            <v>iPhone 17</v>
          </cell>
          <cell r="H558" t="str">
            <v>iPhone 17 Air</v>
          </cell>
          <cell r="I558">
            <v>453.38</v>
          </cell>
          <cell r="J558">
            <v>0.41499354838709679</v>
          </cell>
          <cell r="K558">
            <v>899</v>
          </cell>
        </row>
        <row r="559">
          <cell r="B559" t="str">
            <v>FUNTEC136</v>
          </cell>
          <cell r="C559" t="str">
            <v>T21-11349</v>
          </cell>
          <cell r="D559" t="str">
            <v>840459607531</v>
          </cell>
          <cell r="E559" t="str">
            <v>Tech21 EvoCrystal iPhone 17 Air Iridescent</v>
          </cell>
          <cell r="F559" t="str">
            <v>Cases iPhone</v>
          </cell>
          <cell r="G559" t="str">
            <v>iPhone 17</v>
          </cell>
          <cell r="H559" t="str">
            <v>iPhone 17 Air</v>
          </cell>
          <cell r="I559">
            <v>453.38</v>
          </cell>
          <cell r="J559">
            <v>0.41499354838709679</v>
          </cell>
          <cell r="K559">
            <v>899</v>
          </cell>
        </row>
        <row r="560">
          <cell r="B560" t="str">
            <v>FUNTEC133</v>
          </cell>
          <cell r="C560" t="str">
            <v>T21-11324</v>
          </cell>
          <cell r="D560" t="str">
            <v>840459607265</v>
          </cell>
          <cell r="E560" t="str">
            <v>Tech21 EvoCrystal iPhone 17 Pro Black</v>
          </cell>
          <cell r="F560" t="str">
            <v>Cases iPhone</v>
          </cell>
          <cell r="G560" t="str">
            <v>iPhone 17</v>
          </cell>
          <cell r="H560" t="str">
            <v>iPhone 17 Pro</v>
          </cell>
          <cell r="I560">
            <v>453.38</v>
          </cell>
          <cell r="J560">
            <v>0.41499354838709679</v>
          </cell>
          <cell r="K560">
            <v>899</v>
          </cell>
        </row>
        <row r="561">
          <cell r="B561" t="str">
            <v>FUNTEC137</v>
          </cell>
          <cell r="C561" t="str">
            <v>T21-11353</v>
          </cell>
          <cell r="D561" t="str">
            <v>840459607579</v>
          </cell>
          <cell r="E561" t="str">
            <v>Tech21 EvoCrystal iPhone 17 Pro Iridescent</v>
          </cell>
          <cell r="F561" t="str">
            <v>Cases iPhone</v>
          </cell>
          <cell r="G561" t="str">
            <v>iPhone 17</v>
          </cell>
          <cell r="H561" t="str">
            <v>iPhone 17 Pro</v>
          </cell>
          <cell r="I561">
            <v>453.38</v>
          </cell>
          <cell r="J561">
            <v>0.41499354838709679</v>
          </cell>
          <cell r="K561">
            <v>899</v>
          </cell>
        </row>
        <row r="562">
          <cell r="B562" t="str">
            <v>FUNTEC134</v>
          </cell>
          <cell r="C562" t="str">
            <v>T21-11335</v>
          </cell>
          <cell r="D562" t="str">
            <v>840459607388</v>
          </cell>
          <cell r="E562" t="str">
            <v>Tech21 EvoCrystal iPhone 17 Pro Max Black</v>
          </cell>
          <cell r="F562" t="str">
            <v>Cases iPhone</v>
          </cell>
          <cell r="G562" t="str">
            <v>iPhone 17</v>
          </cell>
          <cell r="H562" t="str">
            <v>iPhone 17 Pro Max</v>
          </cell>
          <cell r="I562">
            <v>453.38</v>
          </cell>
          <cell r="J562">
            <v>0.41499354838709679</v>
          </cell>
          <cell r="K562">
            <v>899</v>
          </cell>
        </row>
        <row r="563">
          <cell r="B563" t="str">
            <v>FUNTEC138</v>
          </cell>
          <cell r="C563" t="str">
            <v>T21-11357</v>
          </cell>
          <cell r="D563" t="str">
            <v>840459607616</v>
          </cell>
          <cell r="E563" t="str">
            <v>Tech21 EvoCrystal iPhone 17 Pro Max Iridescent</v>
          </cell>
          <cell r="F563" t="str">
            <v>Cases iPhone</v>
          </cell>
          <cell r="G563" t="str">
            <v>iPhone 17</v>
          </cell>
          <cell r="H563" t="str">
            <v>iPhone 17 Pro Max</v>
          </cell>
          <cell r="I563">
            <v>453.38</v>
          </cell>
          <cell r="J563">
            <v>0.41499354838709679</v>
          </cell>
          <cell r="K563">
            <v>899</v>
          </cell>
        </row>
        <row r="564">
          <cell r="B564" t="str">
            <v>CARTEC003</v>
          </cell>
          <cell r="C564" t="str">
            <v>T21-10059</v>
          </cell>
          <cell r="D564" t="str">
            <v>5056586714584</v>
          </cell>
          <cell r="E564" t="str">
            <v>Tech21 EvoHardshell for MacBook Air 13" (2022-2024) - Clear</v>
          </cell>
          <cell r="F564" t="str">
            <v>Cases Macbook</v>
          </cell>
          <cell r="G564" t="str">
            <v>MacBook</v>
          </cell>
          <cell r="H564" t="str">
            <v>MacBook Air 13" M4/M3/M2</v>
          </cell>
          <cell r="I564">
            <v>656.35</v>
          </cell>
          <cell r="J564">
            <v>0.36499999999999999</v>
          </cell>
          <cell r="K564">
            <v>1199</v>
          </cell>
        </row>
        <row r="565">
          <cell r="B565" t="str">
            <v>CARTEC004</v>
          </cell>
          <cell r="C565" t="str">
            <v>T21-10067</v>
          </cell>
          <cell r="D565" t="str">
            <v>5056586714768</v>
          </cell>
          <cell r="E565" t="str">
            <v>Tech21 EvoHardshell for MacBook Air 13" (2022-2024) - Pewter Blue</v>
          </cell>
          <cell r="F565" t="str">
            <v>Cases Macbook</v>
          </cell>
          <cell r="G565" t="str">
            <v>MacBook</v>
          </cell>
          <cell r="H565" t="str">
            <v>MacBook Air 13" M4/M3/M2</v>
          </cell>
          <cell r="I565">
            <v>656.35</v>
          </cell>
          <cell r="J565">
            <v>0.36499999999999999</v>
          </cell>
          <cell r="K565">
            <v>1199</v>
          </cell>
        </row>
        <row r="566">
          <cell r="B566" t="str">
            <v>ACCVIV003</v>
          </cell>
          <cell r="C566" t="str">
            <v>VIVTR595VG-BLK</v>
          </cell>
          <cell r="D566" t="str">
            <v>681066017258</v>
          </cell>
          <cell r="E566" t="str">
            <v>Selfie, Tripie, Base De Teléfono Con Control Remoto.</v>
          </cell>
          <cell r="F566" t="str">
            <v>Hardware</v>
          </cell>
          <cell r="G566" t="str">
            <v>STAND</v>
          </cell>
          <cell r="H566" t="str">
            <v>STAND</v>
          </cell>
          <cell r="I566">
            <v>355.13</v>
          </cell>
          <cell r="J566">
            <v>0.44999893190921236</v>
          </cell>
          <cell r="K566">
            <v>749</v>
          </cell>
        </row>
        <row r="567">
          <cell r="B567" t="str">
            <v>ACCVIV001</v>
          </cell>
          <cell r="C567" t="str">
            <v>VIVTR13KIT-NOC</v>
          </cell>
          <cell r="D567" t="str">
            <v>681066016190</v>
          </cell>
          <cell r="E567" t="str">
            <v>Vivitar Tripié Plegable De Bolsillo Con Control Bt, Extensible Hasta 16". Color Negro</v>
          </cell>
          <cell r="F567" t="str">
            <v>Hardware</v>
          </cell>
          <cell r="G567" t="str">
            <v>Tripod</v>
          </cell>
          <cell r="H567" t="str">
            <v>16"</v>
          </cell>
          <cell r="I567">
            <v>189.18</v>
          </cell>
          <cell r="J567">
            <v>0.45000300751879696</v>
          </cell>
          <cell r="K567">
            <v>399</v>
          </cell>
        </row>
        <row r="568">
          <cell r="B568" t="str">
            <v>EXHVIV001</v>
          </cell>
          <cell r="C568" t="str">
            <v>VIVTR13KIT-NOC</v>
          </cell>
          <cell r="D568" t="str">
            <v>681066016190</v>
          </cell>
          <cell r="E568" t="str">
            <v>Vivitar Tripié Plegable De Bolsillo Con Control Bt, Extensible Hasta 16". Color Negro</v>
          </cell>
          <cell r="F568" t="str">
            <v>Hardware</v>
          </cell>
          <cell r="G568" t="str">
            <v>Tripod</v>
          </cell>
          <cell r="H568" t="str">
            <v>16"</v>
          </cell>
          <cell r="I568">
            <v>0.01</v>
          </cell>
          <cell r="J568">
            <v>0.27500000000000002</v>
          </cell>
          <cell r="K568">
            <v>1.6E-2</v>
          </cell>
        </row>
        <row r="569">
          <cell r="B569" t="str">
            <v>ACCVIV002</v>
          </cell>
          <cell r="C569" t="str">
            <v>VIVVT4KIT1-NOC</v>
          </cell>
          <cell r="D569" t="str">
            <v>681066891681</v>
          </cell>
          <cell r="E569" t="str">
            <v>Vivitar Mini Soporte De Pistola. Combinación, De Soporte Para Teléfono, Selfie Stick Y Tripié En Un Solo</v>
          </cell>
          <cell r="F569" t="str">
            <v>Hardware</v>
          </cell>
          <cell r="G569" t="str">
            <v>Tripod</v>
          </cell>
          <cell r="H569" t="str">
            <v>PISTOL GRIP</v>
          </cell>
          <cell r="I569">
            <v>122.8</v>
          </cell>
          <cell r="J569">
            <v>0.4500077220077221</v>
          </cell>
          <cell r="K569">
            <v>259</v>
          </cell>
        </row>
        <row r="570">
          <cell r="B570" t="str">
            <v>EXHVIV000</v>
          </cell>
          <cell r="C570" t="str">
            <v>VIVVT4KIT1-NOC</v>
          </cell>
          <cell r="D570" t="str">
            <v>681066891681</v>
          </cell>
          <cell r="E570" t="str">
            <v>Vivitar Mini Soporte De Pistola. Combinación, De Soporte Para Teléfono, Selfie Stick Y Tripié En Un Solo</v>
          </cell>
          <cell r="F570" t="str">
            <v>Hardware</v>
          </cell>
          <cell r="G570" t="str">
            <v>Tripod</v>
          </cell>
          <cell r="H570" t="str">
            <v>PISTOL GRIP</v>
          </cell>
          <cell r="I570">
            <v>0.01</v>
          </cell>
          <cell r="J570">
            <v>0.27500000000000002</v>
          </cell>
          <cell r="K570">
            <v>1.6E-2</v>
          </cell>
        </row>
        <row r="571">
          <cell r="B571" t="str">
            <v>FUNTEC139</v>
          </cell>
          <cell r="C571" t="str">
            <v>T21-11515</v>
          </cell>
          <cell r="D571" t="str">
            <v>840459609283</v>
          </cell>
          <cell r="E571" t="str">
            <v>Tech21 FlexFolio - Apple iPad Air 10.9-11-inch (2020-2025) / iPad Pro 11-inch (2018-2021) Case - Clear</v>
          </cell>
          <cell r="F571" t="str">
            <v>Cases iPad</v>
          </cell>
          <cell r="G571" t="str">
            <v>iPad</v>
          </cell>
          <cell r="H571" t="str">
            <v>iPad Pro 11" 2/3/4/Air 4/5</v>
          </cell>
          <cell r="I571">
            <v>711.09</v>
          </cell>
          <cell r="J571">
            <v>0.36500046189376445</v>
          </cell>
          <cell r="K571">
            <v>1299</v>
          </cell>
        </row>
        <row r="572">
          <cell r="B572" t="str">
            <v>FUNTEC140</v>
          </cell>
          <cell r="C572" t="str">
            <v>T21-11516</v>
          </cell>
          <cell r="D572" t="str">
            <v>840459609290</v>
          </cell>
          <cell r="E572" t="str">
            <v>Tech21 FlexFolio - Apple iPad Air 10.9-11-inch (2020-2025) / iPad Pro 11-inch (2018-2021) Case - Tint</v>
          </cell>
          <cell r="F572" t="str">
            <v>Cases iPad</v>
          </cell>
          <cell r="G572" t="str">
            <v>iPad</v>
          </cell>
          <cell r="H572" t="str">
            <v>iPad Pro 11" 2/3/4/Air 4/5</v>
          </cell>
          <cell r="I572">
            <v>711.09</v>
          </cell>
          <cell r="J572">
            <v>0.36500046189376445</v>
          </cell>
          <cell r="K572">
            <v>1299</v>
          </cell>
        </row>
        <row r="573">
          <cell r="B573" t="str">
            <v>CARTEC005</v>
          </cell>
          <cell r="C573" t="str">
            <v>T21-11443</v>
          </cell>
          <cell r="D573" t="str">
            <v>840459608569</v>
          </cell>
          <cell r="E573" t="str">
            <v>Tech21 Apple MacBook Air 13 EvoShell - Clear</v>
          </cell>
          <cell r="F573" t="str">
            <v>Cases Macbook</v>
          </cell>
          <cell r="G573" t="str">
            <v>MacBook</v>
          </cell>
          <cell r="H573" t="str">
            <v>MacBook Air 13" M4/M3/M2</v>
          </cell>
          <cell r="I573">
            <v>656.36</v>
          </cell>
          <cell r="J573">
            <v>0.36499999999999999</v>
          </cell>
          <cell r="K573">
            <v>1199</v>
          </cell>
        </row>
        <row r="574">
          <cell r="B574">
            <v>856504014827</v>
          </cell>
          <cell r="C574" t="str">
            <v>NM014827858</v>
          </cell>
          <cell r="D574" t="str">
            <v>856504014827</v>
          </cell>
          <cell r="E574" t="str">
            <v>Nomad Rocky Point Band - 46mm/49mm | Atlantic | Black Hardware</v>
          </cell>
          <cell r="F574" t="str">
            <v>Straps</v>
          </cell>
          <cell r="G574" t="str">
            <v>APPLE WATCH</v>
          </cell>
          <cell r="H574" t="str">
            <v>49/45/44/42 mm</v>
          </cell>
          <cell r="I574">
            <v>775.43</v>
          </cell>
          <cell r="J574">
            <v>0.5</v>
          </cell>
          <cell r="K574">
            <v>1799</v>
          </cell>
        </row>
        <row r="575">
          <cell r="B575" t="str">
            <v>B09WC6843J</v>
          </cell>
          <cell r="C575" t="str">
            <v>CT-SOUND8</v>
          </cell>
          <cell r="D575" t="str">
            <v>608011863272</v>
          </cell>
          <cell r="E575" t="str">
            <v>Cubitt Waterproof Speakers White</v>
          </cell>
          <cell r="F575" t="str">
            <v>Audio</v>
          </cell>
          <cell r="G575" t="str">
            <v>Speakers</v>
          </cell>
          <cell r="H575" t="str">
            <v>Cubitt</v>
          </cell>
          <cell r="I575">
            <v>857.90517241379314</v>
          </cell>
          <cell r="J575">
            <v>0.17</v>
          </cell>
          <cell r="K575">
            <v>1199</v>
          </cell>
        </row>
        <row r="576">
          <cell r="C576" t="str">
            <v>CT-SCALE7</v>
          </cell>
          <cell r="D576" t="str">
            <v>715834798534</v>
          </cell>
          <cell r="E576" t="str">
            <v>Cubitt Scale Alpine White</v>
          </cell>
          <cell r="F576" t="str">
            <v>Wearable</v>
          </cell>
          <cell r="G576" t="str">
            <v>Scale</v>
          </cell>
          <cell r="H576" t="str">
            <v>CT-SCALE</v>
          </cell>
          <cell r="I576">
            <v>714.80172413793105</v>
          </cell>
          <cell r="J576">
            <v>0.17</v>
          </cell>
          <cell r="K576">
            <v>999</v>
          </cell>
        </row>
        <row r="577">
          <cell r="C577" t="str">
            <v>CTK-7</v>
          </cell>
          <cell r="D577" t="str">
            <v>719284923652</v>
          </cell>
          <cell r="E577" t="str">
            <v>Cubitt Scale Mini Alpine White</v>
          </cell>
          <cell r="F577" t="str">
            <v>Wearable</v>
          </cell>
          <cell r="G577" t="str">
            <v>Scale</v>
          </cell>
          <cell r="H577" t="str">
            <v>CTK</v>
          </cell>
          <cell r="I577">
            <v>571.69827586206895</v>
          </cell>
          <cell r="J577">
            <v>0.17</v>
          </cell>
          <cell r="K577">
            <v>799</v>
          </cell>
        </row>
        <row r="578">
          <cell r="B578" t="str">
            <v>B09FKLQWYJ</v>
          </cell>
          <cell r="C578" t="str">
            <v>CT4G-11</v>
          </cell>
          <cell r="D578" t="str">
            <v>719284923928</v>
          </cell>
          <cell r="E578" t="str">
            <v>Cubitt CT4P Black</v>
          </cell>
          <cell r="F578" t="str">
            <v>Wearable</v>
          </cell>
          <cell r="G578" t="str">
            <v>Smartwatch</v>
          </cell>
          <cell r="H578" t="str">
            <v>CT4GPS</v>
          </cell>
          <cell r="I578">
            <v>2145.8362068965516</v>
          </cell>
          <cell r="J578">
            <v>0.17</v>
          </cell>
          <cell r="K578">
            <v>2999</v>
          </cell>
        </row>
        <row r="579">
          <cell r="B579" t="str">
            <v>B09SVW2KM2</v>
          </cell>
          <cell r="C579">
            <v>15593</v>
          </cell>
          <cell r="D579" t="str">
            <v>633755142987</v>
          </cell>
          <cell r="E579" t="str">
            <v>Naztech MaxDrive7 Universal USB-C Adapter Hub Space Grey</v>
          </cell>
          <cell r="F579" t="str">
            <v>Cables</v>
          </cell>
          <cell r="G579" t="str">
            <v>Hub</v>
          </cell>
          <cell r="H579" t="str">
            <v>ALL IN ONE</v>
          </cell>
          <cell r="I579">
            <v>569.74</v>
          </cell>
          <cell r="J579">
            <v>0.17284305381727172</v>
          </cell>
          <cell r="K579">
            <v>799</v>
          </cell>
        </row>
        <row r="580">
          <cell r="B580" t="str">
            <v>B07V5BBDRX</v>
          </cell>
          <cell r="C580">
            <v>14298</v>
          </cell>
          <cell r="D580" t="str">
            <v>633755142987</v>
          </cell>
          <cell r="E580" t="str">
            <v>HyperGear All-in-one World Travel Adapter Black</v>
          </cell>
          <cell r="F580" t="str">
            <v>Charger</v>
          </cell>
          <cell r="G580" t="str">
            <v>Wall Charger</v>
          </cell>
          <cell r="H580" t="str">
            <v>Travel</v>
          </cell>
          <cell r="I580">
            <v>428.59482758620697</v>
          </cell>
          <cell r="J580">
            <v>0.17</v>
          </cell>
          <cell r="K580">
            <v>599</v>
          </cell>
        </row>
        <row r="581">
          <cell r="B581" t="str">
            <v>B09VYGYC22</v>
          </cell>
          <cell r="C581">
            <v>15555</v>
          </cell>
          <cell r="D581" t="str">
            <v>633755155550</v>
          </cell>
          <cell r="E581" t="str">
            <v>HyperGear Kombat Kitty Gaming Headset Purple</v>
          </cell>
          <cell r="F581" t="str">
            <v>Gaming</v>
          </cell>
          <cell r="G581" t="str">
            <v>Headset</v>
          </cell>
          <cell r="H581" t="str">
            <v>Kombat</v>
          </cell>
          <cell r="I581">
            <v>357.53</v>
          </cell>
          <cell r="J581">
            <v>0.32999224555735063</v>
          </cell>
          <cell r="K581">
            <v>619</v>
          </cell>
        </row>
        <row r="582">
          <cell r="B582" t="str">
            <v>B09VYGYC22</v>
          </cell>
          <cell r="C582" t="str">
            <v>15555</v>
          </cell>
          <cell r="D582" t="str">
            <v>633755155550</v>
          </cell>
          <cell r="E582" t="str">
            <v>HyperGear Kombat Kitty Gaming Headset Purple</v>
          </cell>
          <cell r="F582" t="str">
            <v>Gaming</v>
          </cell>
          <cell r="G582" t="str">
            <v>Headset</v>
          </cell>
          <cell r="H582" t="str">
            <v>Kombat</v>
          </cell>
          <cell r="I582">
            <v>428.59482758620697</v>
          </cell>
          <cell r="J582">
            <v>0.17</v>
          </cell>
          <cell r="K582">
            <v>599</v>
          </cell>
        </row>
        <row r="583">
          <cell r="B583" t="str">
            <v>B09VYGX6X5</v>
          </cell>
          <cell r="C583">
            <v>15556</v>
          </cell>
          <cell r="D583" t="str">
            <v>633755155567</v>
          </cell>
          <cell r="E583" t="str">
            <v>HyperGear Kombat Kitty Gaming Headset Green</v>
          </cell>
          <cell r="F583" t="str">
            <v>Gaming</v>
          </cell>
          <cell r="G583" t="str">
            <v>Headset</v>
          </cell>
          <cell r="H583" t="str">
            <v>Kombat</v>
          </cell>
          <cell r="I583">
            <v>357.53</v>
          </cell>
          <cell r="J583">
            <v>0.32999224555735063</v>
          </cell>
          <cell r="K583">
            <v>619</v>
          </cell>
        </row>
        <row r="584">
          <cell r="B584" t="str">
            <v>B09VYH22BP</v>
          </cell>
          <cell r="C584">
            <v>15554</v>
          </cell>
          <cell r="D584" t="str">
            <v>633755155543</v>
          </cell>
          <cell r="E584" t="str">
            <v>HyperGear Kombat Kitty Gaming Headset Pink</v>
          </cell>
          <cell r="F584" t="str">
            <v>Gaming</v>
          </cell>
          <cell r="G584" t="str">
            <v>Headset</v>
          </cell>
          <cell r="H584" t="str">
            <v>Kombat</v>
          </cell>
          <cell r="I584">
            <v>357.53</v>
          </cell>
          <cell r="J584">
            <v>0.32999224555735063</v>
          </cell>
          <cell r="K584">
            <v>619</v>
          </cell>
        </row>
        <row r="585">
          <cell r="B585" t="str">
            <v>B09VYH22BP</v>
          </cell>
          <cell r="C585" t="str">
            <v>15554</v>
          </cell>
          <cell r="D585" t="str">
            <v>633755155543</v>
          </cell>
          <cell r="E585" t="str">
            <v>HyperGear Kombat Kitty Gaming Headset Pink</v>
          </cell>
          <cell r="F585" t="str">
            <v>Gaming</v>
          </cell>
          <cell r="G585" t="str">
            <v>Headset</v>
          </cell>
          <cell r="H585" t="str">
            <v>Kombat</v>
          </cell>
          <cell r="I585">
            <v>428.59482758620697</v>
          </cell>
          <cell r="J585">
            <v>0.17</v>
          </cell>
          <cell r="K585">
            <v>599</v>
          </cell>
        </row>
        <row r="586">
          <cell r="B586" t="str">
            <v>B09S2HNCJ3</v>
          </cell>
          <cell r="C586">
            <v>15597</v>
          </cell>
          <cell r="D586" t="str">
            <v>633755155970</v>
          </cell>
          <cell r="E586" t="str">
            <v>HyperGear HyperNova LED Strip Lights 10ft Multi-Color Multicolors</v>
          </cell>
          <cell r="F586" t="str">
            <v>Gaming</v>
          </cell>
          <cell r="G586" t="str">
            <v>Led Strip</v>
          </cell>
          <cell r="H586" t="str">
            <v>10 ft</v>
          </cell>
          <cell r="I586">
            <v>512.70000000000005</v>
          </cell>
          <cell r="J586">
            <v>0.17283449235048687</v>
          </cell>
          <cell r="K586">
            <v>719</v>
          </cell>
        </row>
        <row r="587">
          <cell r="B587" t="str">
            <v>B09PZKH8JM</v>
          </cell>
          <cell r="C587" t="str">
            <v>15592</v>
          </cell>
          <cell r="D587" t="str">
            <v>633755155925</v>
          </cell>
          <cell r="E587" t="str">
            <v>HyperGear Sound Advantage: Pro-Audio Condenser Microphone Black</v>
          </cell>
          <cell r="F587" t="str">
            <v>Hardware</v>
          </cell>
          <cell r="G587" t="str">
            <v>Mic</v>
          </cell>
          <cell r="H587" t="str">
            <v>Mic</v>
          </cell>
          <cell r="I587">
            <v>605.89</v>
          </cell>
          <cell r="J587">
            <v>0.32999771210676843</v>
          </cell>
          <cell r="K587">
            <v>1049</v>
          </cell>
        </row>
        <row r="588">
          <cell r="B588" t="str">
            <v>B09D1M9PCJ</v>
          </cell>
          <cell r="C588">
            <v>15437</v>
          </cell>
          <cell r="D588" t="str">
            <v>633755154379</v>
          </cell>
          <cell r="E588" t="str">
            <v xml:space="preserve">HyperGear SnapShot Wireless Selfie Stick + Tripod Black
</v>
          </cell>
          <cell r="F588" t="str">
            <v>Hardware</v>
          </cell>
          <cell r="G588" t="str">
            <v>Tripod</v>
          </cell>
          <cell r="H588" t="str">
            <v>Selfie + Tripod</v>
          </cell>
          <cell r="I588">
            <v>519.83000000000004</v>
          </cell>
          <cell r="J588">
            <v>0.17283566529492456</v>
          </cell>
          <cell r="K588">
            <v>729</v>
          </cell>
        </row>
        <row r="589">
          <cell r="B589" t="str">
            <v>B09D1M9PCJ</v>
          </cell>
          <cell r="C589">
            <v>15437</v>
          </cell>
          <cell r="D589" t="str">
            <v>633755154379</v>
          </cell>
          <cell r="E589" t="str">
            <v xml:space="preserve">HyperGear SnapShot Wireless Selfie Stick + Tripod Black
</v>
          </cell>
          <cell r="F589" t="str">
            <v>Hardware</v>
          </cell>
          <cell r="G589" t="str">
            <v>Tripod</v>
          </cell>
          <cell r="H589" t="str">
            <v>Selfie + Tripod</v>
          </cell>
          <cell r="I589">
            <v>521.61206896551721</v>
          </cell>
          <cell r="J589">
            <v>0.17</v>
          </cell>
          <cell r="K589">
            <v>729</v>
          </cell>
        </row>
        <row r="590">
          <cell r="C590" t="str">
            <v>310-191</v>
          </cell>
          <cell r="D590" t="str">
            <v>846537067464</v>
          </cell>
          <cell r="E590" t="str">
            <v>Moment Case for iPhone 14 Max - Compatible with MagSafe - Black</v>
          </cell>
          <cell r="F590" t="str">
            <v>Cases iPhone</v>
          </cell>
          <cell r="G590" t="str">
            <v>iPhone 14</v>
          </cell>
          <cell r="H590" t="str">
            <v>iPhone 14 Max</v>
          </cell>
          <cell r="I590">
            <v>714.80172413793105</v>
          </cell>
          <cell r="J590">
            <v>0.17</v>
          </cell>
          <cell r="K590">
            <v>999</v>
          </cell>
        </row>
        <row r="591">
          <cell r="C591" t="str">
            <v>310-187</v>
          </cell>
          <cell r="D591" t="str">
            <v>846537067440</v>
          </cell>
          <cell r="E591" t="str">
            <v>Moment Case for iPhone 14 Pro - Compatible with MagSafe - Indigo</v>
          </cell>
          <cell r="F591" t="str">
            <v>Cases iPhone</v>
          </cell>
          <cell r="G591" t="str">
            <v>iPhone 14</v>
          </cell>
          <cell r="H591" t="str">
            <v>iPhone 14 Pro</v>
          </cell>
          <cell r="I591">
            <v>714.80172413793105</v>
          </cell>
          <cell r="J591">
            <v>0.17</v>
          </cell>
          <cell r="K591">
            <v>999</v>
          </cell>
        </row>
        <row r="592">
          <cell r="C592" t="str">
            <v>310-181</v>
          </cell>
          <cell r="D592" t="str">
            <v>846537067211</v>
          </cell>
          <cell r="E592" t="str">
            <v>Moment Case for iPhone 14 Pro Max - Compatible with MagSafe - Indigo</v>
          </cell>
          <cell r="F592" t="str">
            <v>Cases iPhone</v>
          </cell>
          <cell r="G592" t="str">
            <v>iPhone 14</v>
          </cell>
          <cell r="H592" t="str">
            <v>iPhone 14 Pro Max</v>
          </cell>
          <cell r="I592">
            <v>714.80172413793105</v>
          </cell>
          <cell r="J592">
            <v>0.17</v>
          </cell>
          <cell r="K592">
            <v>999</v>
          </cell>
        </row>
        <row r="593">
          <cell r="B593" t="str">
            <v>B07N2B38DS </v>
          </cell>
          <cell r="C593">
            <v>401102246</v>
          </cell>
          <cell r="D593" t="str">
            <v>848467079111</v>
          </cell>
          <cell r="E593" t="str">
            <v>Mophie POWERSTATION (5000 mAh) with Lightning Connector - Black</v>
          </cell>
          <cell r="F593" t="str">
            <v>Charger</v>
          </cell>
          <cell r="G593" t="str">
            <v>Power Bank</v>
          </cell>
          <cell r="H593" t="str">
            <v>5,000 mAh</v>
          </cell>
          <cell r="I593">
            <v>427.12</v>
          </cell>
          <cell r="J593">
            <v>0.17285609348914865</v>
          </cell>
          <cell r="K593">
            <v>599</v>
          </cell>
        </row>
        <row r="594">
          <cell r="B594" t="str">
            <v>B07N2B38DS</v>
          </cell>
          <cell r="C594">
            <v>401102246</v>
          </cell>
          <cell r="D594" t="str">
            <v>848467079111</v>
          </cell>
          <cell r="E594" t="str">
            <v>Mophie POWERSTATION (5000 mAh) with Lightning Connector - Black</v>
          </cell>
          <cell r="F594" t="str">
            <v>Charger</v>
          </cell>
          <cell r="G594" t="str">
            <v>Power Bank</v>
          </cell>
          <cell r="H594" t="str">
            <v>5,000 mAh</v>
          </cell>
          <cell r="I594">
            <v>345.97</v>
          </cell>
          <cell r="J594">
            <v>0.33000801335559271</v>
          </cell>
          <cell r="K594">
            <v>599</v>
          </cell>
        </row>
        <row r="595">
          <cell r="B595" t="str">
            <v>B07NDWDYF2 </v>
          </cell>
          <cell r="C595">
            <v>401101662</v>
          </cell>
          <cell r="D595" t="str">
            <v>848467073980</v>
          </cell>
          <cell r="E595" t="str">
            <v>Mophie POWERSTATION PLUS (6,000mAh) with Built-in Micro USB &amp; Lightning Cable + Extra USB-A Charging Port - Black</v>
          </cell>
          <cell r="F595" t="str">
            <v>Charger</v>
          </cell>
          <cell r="G595" t="str">
            <v>Power Bank</v>
          </cell>
          <cell r="H595" t="str">
            <v>6,000 mAh</v>
          </cell>
          <cell r="I595">
            <v>569.74</v>
          </cell>
          <cell r="J595">
            <v>0.17284305381727172</v>
          </cell>
          <cell r="K595">
            <v>799</v>
          </cell>
        </row>
        <row r="596">
          <cell r="B596" t="str">
            <v>B07NDWDYF2</v>
          </cell>
          <cell r="C596">
            <v>401101662</v>
          </cell>
          <cell r="D596" t="str">
            <v>848467073980</v>
          </cell>
          <cell r="E596" t="str">
            <v>Mophie POWERSTATION PLUS (6,000mAh) with Built-in Micro USB &amp; Lightning Cable + Extra USB-A Charging Port - Black</v>
          </cell>
          <cell r="F596" t="str">
            <v>Charger</v>
          </cell>
          <cell r="G596" t="str">
            <v>Power Bank</v>
          </cell>
          <cell r="H596" t="str">
            <v>6,000 mAh</v>
          </cell>
          <cell r="I596">
            <v>569.74</v>
          </cell>
          <cell r="J596">
            <v>0.17284305381727172</v>
          </cell>
          <cell r="K596">
            <v>799</v>
          </cell>
        </row>
        <row r="597">
          <cell r="B597" t="str">
            <v>B08Q2NYDVQ</v>
          </cell>
          <cell r="C597">
            <v>15350</v>
          </cell>
          <cell r="D597" t="str">
            <v>633755153501</v>
          </cell>
          <cell r="E597" t="str">
            <v>Naztech Xpods Pro TWS with Wireless Charging Case White</v>
          </cell>
          <cell r="F597" t="str">
            <v>Audio</v>
          </cell>
          <cell r="G597" t="str">
            <v>Headphones</v>
          </cell>
          <cell r="H597" t="str">
            <v>In Ear</v>
          </cell>
          <cell r="I597">
            <v>1247.1600000000001</v>
          </cell>
          <cell r="J597">
            <v>0.17283842195540311</v>
          </cell>
          <cell r="K597">
            <v>1749</v>
          </cell>
        </row>
        <row r="598">
          <cell r="B598" t="str">
            <v>B01KN41BNC</v>
          </cell>
          <cell r="C598">
            <v>13621</v>
          </cell>
          <cell r="D598" t="str">
            <v>633755136214</v>
          </cell>
          <cell r="E598" t="str">
            <v>Naztech Braided MFI Lightning Charge &amp; Sync Cable Black</v>
          </cell>
          <cell r="F598" t="str">
            <v>Cables</v>
          </cell>
          <cell r="G598" t="str">
            <v>Lightning</v>
          </cell>
          <cell r="H598" t="str">
            <v>4 ft</v>
          </cell>
          <cell r="I598">
            <v>427.12</v>
          </cell>
          <cell r="J598">
            <v>0.17285609348914865</v>
          </cell>
          <cell r="K598">
            <v>599</v>
          </cell>
        </row>
        <row r="599">
          <cell r="B599" t="str">
            <v>B01KN41BP0</v>
          </cell>
          <cell r="C599">
            <v>13632</v>
          </cell>
          <cell r="D599" t="str">
            <v>633755136320</v>
          </cell>
          <cell r="E599" t="str">
            <v>Naztech MFI Lightning Charge/Sync USB Braided Cbl 4ft Rse Gld</v>
          </cell>
          <cell r="F599" t="str">
            <v>Cables</v>
          </cell>
          <cell r="G599" t="str">
            <v>Lightning</v>
          </cell>
          <cell r="H599" t="str">
            <v>4 ft</v>
          </cell>
          <cell r="I599">
            <v>427.12</v>
          </cell>
          <cell r="J599">
            <v>0.17285609348914865</v>
          </cell>
          <cell r="K599">
            <v>599</v>
          </cell>
        </row>
        <row r="600">
          <cell r="B600" t="str">
            <v>B09TD2TLGZ</v>
          </cell>
          <cell r="C600">
            <v>15495</v>
          </cell>
          <cell r="D600" t="str">
            <v>633755154959</v>
          </cell>
          <cell r="E600" t="str">
            <v>Naztech Titanium USB to MFi Lightning Braided Cable 6ft Black</v>
          </cell>
          <cell r="F600" t="str">
            <v>Cables</v>
          </cell>
          <cell r="G600" t="str">
            <v>Lightning</v>
          </cell>
          <cell r="H600" t="str">
            <v>6 ft</v>
          </cell>
          <cell r="I600">
            <v>534.09</v>
          </cell>
          <cell r="J600">
            <v>0.17283791722296393</v>
          </cell>
          <cell r="K600">
            <v>749</v>
          </cell>
        </row>
        <row r="601">
          <cell r="B601" t="str">
            <v>B09TDD8MXD</v>
          </cell>
          <cell r="C601">
            <v>15496</v>
          </cell>
          <cell r="D601" t="str">
            <v>633755154966</v>
          </cell>
          <cell r="E601" t="str">
            <v>Naztech Titanium USB to MFi Lightning Braided Cable 6ft White</v>
          </cell>
          <cell r="F601" t="str">
            <v>Cables</v>
          </cell>
          <cell r="G601" t="str">
            <v>Lightning</v>
          </cell>
          <cell r="H601" t="str">
            <v>6 ft</v>
          </cell>
          <cell r="I601">
            <v>534.09</v>
          </cell>
          <cell r="J601">
            <v>0.17283791722296393</v>
          </cell>
          <cell r="K601">
            <v>749</v>
          </cell>
        </row>
        <row r="602">
          <cell r="B602" t="str">
            <v>B09TD28PQQ</v>
          </cell>
          <cell r="C602">
            <v>15498</v>
          </cell>
          <cell r="D602" t="str">
            <v>633755154980</v>
          </cell>
          <cell r="E602" t="str">
            <v>Naztech Titanium USB-C to Lightning Braided Cable 6ft White</v>
          </cell>
          <cell r="F602" t="str">
            <v>Cables</v>
          </cell>
          <cell r="G602" t="str">
            <v>Type C - Type C</v>
          </cell>
          <cell r="H602" t="str">
            <v>6 ft</v>
          </cell>
          <cell r="I602">
            <v>569.74</v>
          </cell>
          <cell r="J602">
            <v>0.17284305381727172</v>
          </cell>
          <cell r="K602">
            <v>799</v>
          </cell>
        </row>
        <row r="603">
          <cell r="B603" t="str">
            <v>B09TDTHBKK</v>
          </cell>
          <cell r="C603">
            <v>15497</v>
          </cell>
          <cell r="D603" t="str">
            <v>633755154973</v>
          </cell>
          <cell r="E603" t="str">
            <v>Naztech Titanium USB-C to Lightning Braided Cable 6ft Black</v>
          </cell>
          <cell r="F603" t="str">
            <v>Cables</v>
          </cell>
          <cell r="G603" t="str">
            <v>Type C - Type C</v>
          </cell>
          <cell r="H603" t="str">
            <v>6 ft</v>
          </cell>
          <cell r="I603">
            <v>569.74</v>
          </cell>
          <cell r="J603">
            <v>0.17284305381727172</v>
          </cell>
          <cell r="K603">
            <v>799</v>
          </cell>
        </row>
        <row r="604">
          <cell r="B604" t="str">
            <v>B07VTJ3LQB</v>
          </cell>
          <cell r="C604" t="str">
            <v>NM01912B00</v>
          </cell>
          <cell r="D604" t="str">
            <v>856504015497</v>
          </cell>
          <cell r="E604" t="str">
            <v>Nomad Lightning Cable - 1.5M | USB C | Rugged</v>
          </cell>
          <cell r="F604" t="str">
            <v>Cables</v>
          </cell>
          <cell r="G604" t="str">
            <v>Lightning - Type C</v>
          </cell>
          <cell r="H604" t="str">
            <v>6 ft</v>
          </cell>
          <cell r="I604">
            <v>461.49</v>
          </cell>
          <cell r="J604">
            <v>0.33000200250312894</v>
          </cell>
          <cell r="K604">
            <v>799</v>
          </cell>
        </row>
        <row r="605">
          <cell r="B605" t="str">
            <v>B09N3Y699W</v>
          </cell>
          <cell r="C605" t="str">
            <v>NM01022985</v>
          </cell>
          <cell r="D605" t="str">
            <v>856500010229</v>
          </cell>
          <cell r="E605" t="str">
            <v>Nomad Sport Cable - 2.0M | USB C | Lightning</v>
          </cell>
          <cell r="F605" t="str">
            <v>Cables</v>
          </cell>
          <cell r="G605" t="str">
            <v>Lightning - Type C</v>
          </cell>
          <cell r="H605" t="str">
            <v>6 ft</v>
          </cell>
          <cell r="I605">
            <v>462.78</v>
          </cell>
          <cell r="J605">
            <v>0.1728431432973806</v>
          </cell>
          <cell r="K605">
            <v>649</v>
          </cell>
        </row>
        <row r="606">
          <cell r="B606" t="str">
            <v>B0BJDQDH2Q</v>
          </cell>
          <cell r="C606" t="str">
            <v>NM01806585</v>
          </cell>
          <cell r="D606" t="str">
            <v>856500018065</v>
          </cell>
          <cell r="E606" t="str">
            <v>Nomad Modern Leather Case - Airpods Pro (2nd gen) | Black | Nomad Leather</v>
          </cell>
          <cell r="F606" t="str">
            <v>Cases Airpods</v>
          </cell>
          <cell r="G606" t="str">
            <v>Airpods</v>
          </cell>
          <cell r="H606" t="str">
            <v>Pro 2</v>
          </cell>
          <cell r="I606">
            <v>500.14655172413791</v>
          </cell>
          <cell r="J606">
            <v>0.17</v>
          </cell>
          <cell r="K606">
            <v>699</v>
          </cell>
        </row>
        <row r="607">
          <cell r="B607" t="str">
            <v>B093WWW6VQ</v>
          </cell>
          <cell r="C607" t="str">
            <v>NM01011385</v>
          </cell>
          <cell r="D607" t="str">
            <v>856500010113</v>
          </cell>
          <cell r="E607" t="str">
            <v>Nomad Keychain - AirTag | Rustic Brown | Horween Leather</v>
          </cell>
          <cell r="F607" t="str">
            <v>Cases AirTag</v>
          </cell>
          <cell r="G607" t="str">
            <v>AirTag</v>
          </cell>
          <cell r="H607" t="str">
            <v>AirTag</v>
          </cell>
          <cell r="I607">
            <v>577.01</v>
          </cell>
          <cell r="J607">
            <v>0.3299983983983984</v>
          </cell>
          <cell r="K607">
            <v>999</v>
          </cell>
        </row>
        <row r="608">
          <cell r="B608" t="str">
            <v>B09H4KTMMH</v>
          </cell>
          <cell r="C608" t="str">
            <v>NM01056485</v>
          </cell>
          <cell r="D608" t="str">
            <v>856500010564</v>
          </cell>
          <cell r="E608" t="str">
            <v>Nomad Modern Leather Case - Rustic Brown | Horween Leather | MagSafe | iPhone 13</v>
          </cell>
          <cell r="F608" t="str">
            <v>Cases iPhone</v>
          </cell>
          <cell r="G608" t="str">
            <v>iPhone 13</v>
          </cell>
          <cell r="H608" t="str">
            <v>iPhone 13</v>
          </cell>
          <cell r="I608">
            <v>577.01</v>
          </cell>
          <cell r="J608">
            <v>0.46410600480384312</v>
          </cell>
          <cell r="K608">
            <v>1249</v>
          </cell>
        </row>
        <row r="609">
          <cell r="B609" t="str">
            <v>B09H5GN5XQ</v>
          </cell>
          <cell r="C609" t="str">
            <v>NM01058885</v>
          </cell>
          <cell r="D609" t="str">
            <v>856500010588</v>
          </cell>
          <cell r="E609" t="str">
            <v>Nomad Modern Leather Case - Rustic Brown | Horween Leather | MagSafe | iPhone 13 Pro</v>
          </cell>
          <cell r="F609" t="str">
            <v>Cases iPhone</v>
          </cell>
          <cell r="G609" t="str">
            <v>iPhone 13</v>
          </cell>
          <cell r="H609" t="str">
            <v>iPhone 13 Pro</v>
          </cell>
          <cell r="I609">
            <v>577.01</v>
          </cell>
          <cell r="J609">
            <v>0.46410600480384312</v>
          </cell>
          <cell r="K609">
            <v>1249</v>
          </cell>
        </row>
        <row r="610">
          <cell r="B610" t="str">
            <v>B09H4VB16L</v>
          </cell>
          <cell r="C610" t="str">
            <v>NM01063285</v>
          </cell>
          <cell r="D610" t="str">
            <v>856500010632</v>
          </cell>
          <cell r="E610" t="str">
            <v>Nomad Modern Leather Case - Black | Horween Leather | MagSafe | iPhone 13 Pro Max</v>
          </cell>
          <cell r="F610" t="str">
            <v>Cases iPhone</v>
          </cell>
          <cell r="G610" t="str">
            <v>iPhone 13</v>
          </cell>
          <cell r="H610" t="str">
            <v>iPhone 13 Pro Max</v>
          </cell>
          <cell r="I610">
            <v>577.01</v>
          </cell>
          <cell r="J610">
            <v>0.46410600480384312</v>
          </cell>
          <cell r="K610">
            <v>1249</v>
          </cell>
        </row>
        <row r="611">
          <cell r="B611" t="str">
            <v>B09H4VB16LB09H4VB16L</v>
          </cell>
          <cell r="C611" t="str">
            <v>NM01063285</v>
          </cell>
          <cell r="D611" t="str">
            <v>856500010632</v>
          </cell>
          <cell r="E611" t="str">
            <v>Nomad Modern Leather Case - Black | Horween Leather | MagSafe | iPhone 13 Pro Max</v>
          </cell>
          <cell r="F611" t="str">
            <v>Cases iPhone</v>
          </cell>
          <cell r="G611" t="str">
            <v>iPhone 13</v>
          </cell>
          <cell r="H611" t="str">
            <v>iPhone 13 Pro Max</v>
          </cell>
          <cell r="I611">
            <v>577.01</v>
          </cell>
          <cell r="J611">
            <v>0.3299983983983984</v>
          </cell>
          <cell r="K611">
            <v>999</v>
          </cell>
        </row>
        <row r="612">
          <cell r="B612" t="str">
            <v>B0BD86QCBG</v>
          </cell>
          <cell r="C612" t="str">
            <v>NM01205685</v>
          </cell>
          <cell r="D612" t="str">
            <v>856500012056</v>
          </cell>
          <cell r="E612" t="str">
            <v>Nomad Sport Case - iPhone 14 | Carbide</v>
          </cell>
          <cell r="F612" t="str">
            <v>Cases iPhone</v>
          </cell>
          <cell r="G612" t="str">
            <v>iPhone 14</v>
          </cell>
          <cell r="H612" t="str">
            <v>iPhone 14</v>
          </cell>
          <cell r="I612">
            <v>641.04999999999995</v>
          </cell>
          <cell r="J612">
            <v>0.17283870967741943</v>
          </cell>
          <cell r="K612">
            <v>899</v>
          </cell>
        </row>
        <row r="613">
          <cell r="B613" t="str">
            <v>B0BD89XRJK</v>
          </cell>
          <cell r="C613" t="str">
            <v>NM01131885</v>
          </cell>
          <cell r="D613" t="str">
            <v>856500011318</v>
          </cell>
          <cell r="E613" t="str">
            <v>Nomad Sport Case - iPhone 14 Pro Max | Carbide</v>
          </cell>
          <cell r="F613" t="str">
            <v>Cases iPhone</v>
          </cell>
          <cell r="G613" t="str">
            <v>iPhone 14</v>
          </cell>
          <cell r="H613" t="str">
            <v>iPhone 14 Max</v>
          </cell>
          <cell r="I613">
            <v>641.04999999999995</v>
          </cell>
          <cell r="J613">
            <v>0.17283870967741943</v>
          </cell>
          <cell r="K613">
            <v>899</v>
          </cell>
        </row>
        <row r="614">
          <cell r="B614" t="str">
            <v>B0BD8B2GLL</v>
          </cell>
          <cell r="C614" t="str">
            <v>NM01206385</v>
          </cell>
          <cell r="D614" t="str">
            <v>856500012063</v>
          </cell>
          <cell r="E614" t="str">
            <v>Nomad Sport Case - iPhone 14 Pro Max | Marine Blue</v>
          </cell>
          <cell r="F614" t="str">
            <v>Cases iPhone</v>
          </cell>
          <cell r="G614" t="str">
            <v>iPhone 14</v>
          </cell>
          <cell r="H614" t="str">
            <v>iPhone 14 Max</v>
          </cell>
          <cell r="I614">
            <v>641.04999999999995</v>
          </cell>
          <cell r="J614">
            <v>0.17283870967741943</v>
          </cell>
          <cell r="K614">
            <v>899</v>
          </cell>
        </row>
        <row r="615">
          <cell r="B615" t="str">
            <v>B0BD8B2GLL</v>
          </cell>
          <cell r="C615" t="str">
            <v>NM01206385</v>
          </cell>
          <cell r="D615" t="str">
            <v>856500012063</v>
          </cell>
          <cell r="E615" t="str">
            <v>Nomad Sport Case - iPhone 14 Pro Max | Marine Blue</v>
          </cell>
          <cell r="F615" t="str">
            <v>Cases iPhone</v>
          </cell>
          <cell r="G615" t="str">
            <v>iPhone 14</v>
          </cell>
          <cell r="H615" t="str">
            <v>iPhone 14 Max</v>
          </cell>
          <cell r="I615">
            <v>643.25</v>
          </cell>
          <cell r="J615">
            <v>0.17</v>
          </cell>
          <cell r="K615">
            <v>899</v>
          </cell>
        </row>
        <row r="616">
          <cell r="B616" t="str">
            <v>B0BD8949RZ</v>
          </cell>
          <cell r="C616" t="str">
            <v>NM01289685</v>
          </cell>
          <cell r="D616" t="str">
            <v>856500012896</v>
          </cell>
          <cell r="E616" t="str">
            <v>Nomad Sport Case - iPhone 14 Max | Carbide</v>
          </cell>
          <cell r="F616" t="str">
            <v>Cases iPhone</v>
          </cell>
          <cell r="G616" t="str">
            <v>iPhone 14</v>
          </cell>
          <cell r="H616" t="str">
            <v>iPhone 14 Max</v>
          </cell>
          <cell r="I616">
            <v>641.04999999999995</v>
          </cell>
          <cell r="J616">
            <v>0.17283870967741943</v>
          </cell>
          <cell r="K616">
            <v>899</v>
          </cell>
        </row>
        <row r="617">
          <cell r="B617" t="str">
            <v>B0BD8KJ8WF</v>
          </cell>
          <cell r="C617" t="str">
            <v>NM01289685</v>
          </cell>
          <cell r="D617" t="str">
            <v>0856500012254</v>
          </cell>
          <cell r="E617" t="str">
            <v>Nomad Sport Case - iPhone 14 Max | Carbide</v>
          </cell>
          <cell r="F617" t="str">
            <v>Cases iPhone</v>
          </cell>
          <cell r="G617" t="str">
            <v>iPhone 14</v>
          </cell>
          <cell r="H617" t="str">
            <v>iPhone 14 Max</v>
          </cell>
          <cell r="I617">
            <v>641.04999999999995</v>
          </cell>
          <cell r="J617">
            <v>0.17283870967741943</v>
          </cell>
          <cell r="K617">
            <v>899</v>
          </cell>
        </row>
        <row r="618">
          <cell r="C618" t="str">
            <v>NM01204985</v>
          </cell>
          <cell r="D618" t="str">
            <v>856500012049</v>
          </cell>
          <cell r="E618" t="str">
            <v>Nomad Sport Case - iPhone 14 Pro | Carbide</v>
          </cell>
          <cell r="F618" t="str">
            <v>Cases iPhone</v>
          </cell>
          <cell r="G618" t="str">
            <v>iPhone 14</v>
          </cell>
          <cell r="H618" t="str">
            <v>iPhone 14 Pro</v>
          </cell>
          <cell r="I618">
            <v>519.25</v>
          </cell>
          <cell r="J618">
            <v>0.33000000000000007</v>
          </cell>
          <cell r="K618">
            <v>899</v>
          </cell>
        </row>
        <row r="619">
          <cell r="B619" t="str">
            <v>B0BD6MK6N</v>
          </cell>
          <cell r="C619" t="str">
            <v>NM01221685</v>
          </cell>
          <cell r="D619" t="str">
            <v>856500012216</v>
          </cell>
          <cell r="E619" t="str">
            <v>Nomad Modern Leather Case - iPhone 14 Pro Max | Black | Horween Leather</v>
          </cell>
          <cell r="F619" t="str">
            <v>Cases iPhone</v>
          </cell>
          <cell r="G619" t="str">
            <v>iPhone 14</v>
          </cell>
          <cell r="H619" t="str">
            <v>iPhone 14 Pro Max</v>
          </cell>
          <cell r="I619">
            <v>1068.8900000000001</v>
          </cell>
          <cell r="J619">
            <v>0.17284029352901942</v>
          </cell>
          <cell r="K619">
            <v>1499</v>
          </cell>
        </row>
        <row r="620">
          <cell r="B620" t="str">
            <v>B0BD6MK6NT</v>
          </cell>
          <cell r="C620" t="str">
            <v>NM01221685</v>
          </cell>
          <cell r="D620" t="str">
            <v>856500012216</v>
          </cell>
          <cell r="E620" t="str">
            <v>Nomad Modern Leather Case - iPhone 14 Pro Max | Black | Horween Leather</v>
          </cell>
          <cell r="F620" t="str">
            <v>Cases iPhone</v>
          </cell>
          <cell r="G620" t="str">
            <v>iPhone 14</v>
          </cell>
          <cell r="H620" t="str">
            <v>iPhone 14 Pro Max</v>
          </cell>
          <cell r="I620">
            <v>1068.8900000000001</v>
          </cell>
          <cell r="J620">
            <v>0.17284029352901942</v>
          </cell>
          <cell r="K620">
            <v>1499</v>
          </cell>
        </row>
        <row r="621">
          <cell r="B621" t="str">
            <v>B0BDS2YJY9</v>
          </cell>
          <cell r="C621" t="str">
            <v>NM01224785</v>
          </cell>
          <cell r="D621" t="str">
            <v>856500012247</v>
          </cell>
          <cell r="E621" t="str">
            <v>Nomad Modern Leather Case - iPhone 14 Pro Max | Rustic Brown | Horween Leather</v>
          </cell>
          <cell r="F621" t="str">
            <v>Cases iPhone</v>
          </cell>
          <cell r="G621" t="str">
            <v>iPhone 14</v>
          </cell>
          <cell r="H621" t="str">
            <v>iPhone 14 Pro Max</v>
          </cell>
          <cell r="I621">
            <v>1068.8900000000001</v>
          </cell>
          <cell r="J621">
            <v>0.17284029352901942</v>
          </cell>
          <cell r="K621">
            <v>1499</v>
          </cell>
        </row>
        <row r="622">
          <cell r="B622" t="str">
            <v>B0CBN2HG54</v>
          </cell>
          <cell r="C622" t="str">
            <v>NM01619185</v>
          </cell>
          <cell r="D622" t="str">
            <v>856500016191</v>
          </cell>
          <cell r="E622" t="str">
            <v>Nomad Modern Leather Case - iPhone 15 Pro Max | Brown | Nomad Leather</v>
          </cell>
          <cell r="F622" t="str">
            <v>Cases iPhone</v>
          </cell>
          <cell r="G622" t="str">
            <v>iPhone 15</v>
          </cell>
          <cell r="H622" t="str">
            <v>iPhone 15 Pro Max</v>
          </cell>
          <cell r="I622">
            <v>714.80172413793105</v>
          </cell>
          <cell r="J622">
            <v>0.17</v>
          </cell>
          <cell r="K622">
            <v>999</v>
          </cell>
        </row>
        <row r="623">
          <cell r="B623" t="str">
            <v>B0D4ZL7SWW</v>
          </cell>
          <cell r="C623" t="str">
            <v>NM01695585</v>
          </cell>
          <cell r="D623" t="str">
            <v>856500016955</v>
          </cell>
          <cell r="E623" t="str">
            <v xml:space="preserve">Nomad Modern Leather Case - iPhone 16 Pro  English Tan-C </v>
          </cell>
          <cell r="F623" t="str">
            <v>Cases iPhone</v>
          </cell>
          <cell r="G623" t="str">
            <v>iPhone 16</v>
          </cell>
          <cell r="H623" t="str">
            <v>iPhone 16 Pro / iPhone 17</v>
          </cell>
          <cell r="I623">
            <v>714.80172413793105</v>
          </cell>
          <cell r="J623">
            <v>0.17</v>
          </cell>
          <cell r="K623">
            <v>999</v>
          </cell>
        </row>
        <row r="624">
          <cell r="B624" t="str">
            <v xml:space="preserve"> B0D4ZLSGHF</v>
          </cell>
          <cell r="C624" t="str">
            <v>NM01382485</v>
          </cell>
          <cell r="D624" t="str">
            <v>856500013824</v>
          </cell>
          <cell r="E624" t="str">
            <v>Nomad Rugged Case - iPhone 16 Pro | Atlantic Blue</v>
          </cell>
          <cell r="F624" t="str">
            <v>Cases iPhone</v>
          </cell>
          <cell r="G624" t="str">
            <v>iPhone 16</v>
          </cell>
          <cell r="H624" t="str">
            <v>iPhone 16 Pro / iPhone 17</v>
          </cell>
          <cell r="I624">
            <v>714.80172413793105</v>
          </cell>
          <cell r="J624">
            <v>0.17</v>
          </cell>
          <cell r="K624">
            <v>999</v>
          </cell>
        </row>
        <row r="625">
          <cell r="B625" t="str">
            <v>B0D4ZKMXXF</v>
          </cell>
          <cell r="C625" t="str">
            <v>NM01696285</v>
          </cell>
          <cell r="D625" t="str">
            <v>856500016962</v>
          </cell>
          <cell r="E625" t="str">
            <v>Nomad Modern Leather Case - iPhone 16 Pro  Brown</v>
          </cell>
          <cell r="F625" t="str">
            <v>Cases iPhone</v>
          </cell>
          <cell r="G625" t="str">
            <v>iPhone 16</v>
          </cell>
          <cell r="H625" t="str">
            <v>iPhone 16 Pro / iPhone 17</v>
          </cell>
          <cell r="I625">
            <v>714.80172413793105</v>
          </cell>
          <cell r="J625">
            <v>0.17</v>
          </cell>
          <cell r="K625">
            <v>999</v>
          </cell>
        </row>
        <row r="626">
          <cell r="B626" t="str">
            <v>B0D4ZK24N9</v>
          </cell>
          <cell r="C626" t="str">
            <v>NM01384885</v>
          </cell>
          <cell r="D626" t="str">
            <v>856500013848</v>
          </cell>
          <cell r="E626" t="str">
            <v>Nomad Rugged Case - iPhone 16 Pro | Desert</v>
          </cell>
          <cell r="F626" t="str">
            <v>Cases iPhone</v>
          </cell>
          <cell r="G626" t="str">
            <v>iPhone 16</v>
          </cell>
          <cell r="H626" t="str">
            <v>iPhone 16 Pro / iPhone 17</v>
          </cell>
          <cell r="I626">
            <v>714.80172413793105</v>
          </cell>
          <cell r="J626">
            <v>0.17</v>
          </cell>
          <cell r="K626">
            <v>999</v>
          </cell>
        </row>
        <row r="627">
          <cell r="B627" t="str">
            <v>B0D4ZHST8H</v>
          </cell>
          <cell r="C627" t="str">
            <v>NM01697985</v>
          </cell>
          <cell r="D627" t="str">
            <v>856500016979</v>
          </cell>
          <cell r="E627" t="str">
            <v>Nomad Modern Leather Case - iPhone 16 Pro  Black</v>
          </cell>
          <cell r="F627" t="str">
            <v>Cases iPhone</v>
          </cell>
          <cell r="G627" t="str">
            <v>iPhone 16</v>
          </cell>
          <cell r="H627" t="str">
            <v>iPhone 16 Pro / iPhone 17</v>
          </cell>
          <cell r="I627">
            <v>714.80172413793105</v>
          </cell>
          <cell r="J627">
            <v>0.17</v>
          </cell>
          <cell r="K627">
            <v>999</v>
          </cell>
        </row>
        <row r="628">
          <cell r="B628" t="str">
            <v>B0D4ZK2KKR</v>
          </cell>
          <cell r="C628" t="str">
            <v>NM01691785</v>
          </cell>
          <cell r="D628" t="str">
            <v>856500016917</v>
          </cell>
          <cell r="E628" t="str">
            <v>Nomad Modern Leather Case - iPhone 16 Pro Max  English Tan-C</v>
          </cell>
          <cell r="F628" t="str">
            <v>Cases iPhone</v>
          </cell>
          <cell r="G628" t="str">
            <v>iPhone 16</v>
          </cell>
          <cell r="H628" t="str">
            <v>iPhone 16 Pro Max</v>
          </cell>
          <cell r="I628">
            <v>714.80172413793105</v>
          </cell>
          <cell r="J628">
            <v>0.17</v>
          </cell>
          <cell r="K628">
            <v>999</v>
          </cell>
        </row>
        <row r="629">
          <cell r="C629" t="str">
            <v>NM01381785</v>
          </cell>
          <cell r="D629" t="str">
            <v>856500013817</v>
          </cell>
          <cell r="E629" t="str">
            <v>Nomad Rugged Case - iPhone 16 Pro Max | Desert</v>
          </cell>
          <cell r="F629" t="str">
            <v>Cases iPhone</v>
          </cell>
          <cell r="G629" t="str">
            <v>iPhone 16</v>
          </cell>
          <cell r="H629" t="str">
            <v>iPhone 16 Pro Max</v>
          </cell>
          <cell r="I629">
            <v>714.80172413793105</v>
          </cell>
          <cell r="J629">
            <v>0.17</v>
          </cell>
          <cell r="K629">
            <v>999</v>
          </cell>
        </row>
        <row r="630">
          <cell r="B630" t="str">
            <v>B0D4ZH67YS</v>
          </cell>
          <cell r="C630" t="str">
            <v>NM01379485</v>
          </cell>
          <cell r="D630" t="str">
            <v>856500013794</v>
          </cell>
          <cell r="E630" t="str">
            <v>Nomad Rugged Case - iPhone 16 Pro Max | Atlantic Blue</v>
          </cell>
          <cell r="F630" t="str">
            <v>Cases iPhone</v>
          </cell>
          <cell r="G630" t="str">
            <v>iPhone 16</v>
          </cell>
          <cell r="H630" t="str">
            <v>iPhone 16 Pro Max</v>
          </cell>
          <cell r="I630">
            <v>714.80172413793105</v>
          </cell>
          <cell r="J630">
            <v>0.17</v>
          </cell>
          <cell r="K630">
            <v>999</v>
          </cell>
        </row>
        <row r="631">
          <cell r="B631" t="str">
            <v>B0D4ZDGZL9</v>
          </cell>
          <cell r="C631" t="str">
            <v>NM01693185</v>
          </cell>
          <cell r="D631" t="str">
            <v>856500016931</v>
          </cell>
          <cell r="E631" t="str">
            <v xml:space="preserve">Nomad Modern Leather Case - iPhone 16 Pro Max  Black </v>
          </cell>
          <cell r="F631" t="str">
            <v>Cases iPhone</v>
          </cell>
          <cell r="G631" t="str">
            <v>iPhone 16</v>
          </cell>
          <cell r="H631" t="str">
            <v>iPhone 16 Pro Max</v>
          </cell>
          <cell r="I631">
            <v>714.80172413793105</v>
          </cell>
          <cell r="J631">
            <v>0.17</v>
          </cell>
          <cell r="K631">
            <v>999</v>
          </cell>
        </row>
        <row r="632">
          <cell r="B632" t="str">
            <v>B0CYP8PPCF</v>
          </cell>
          <cell r="C632" t="str">
            <v>NM01186885</v>
          </cell>
          <cell r="D632" t="str">
            <v>856500011868</v>
          </cell>
          <cell r="E632" t="str">
            <v>Nomad AC Adapter - 35W | Slim | Carbide</v>
          </cell>
          <cell r="F632" t="str">
            <v>Charger</v>
          </cell>
          <cell r="G632" t="str">
            <v>Wall charger</v>
          </cell>
          <cell r="H632" t="str">
            <v>35W</v>
          </cell>
          <cell r="I632">
            <v>500.14655172413791</v>
          </cell>
          <cell r="J632">
            <v>0.17</v>
          </cell>
          <cell r="K632">
            <v>699</v>
          </cell>
        </row>
        <row r="633">
          <cell r="B633" t="str">
            <v>B0CYP6KPPB</v>
          </cell>
          <cell r="C633" t="str">
            <v>NM01187585</v>
          </cell>
          <cell r="D633" t="str">
            <v>856500011875</v>
          </cell>
          <cell r="E633" t="str">
            <v>Nomad AC Adapter - 65W | Slim | Carbide</v>
          </cell>
          <cell r="F633" t="str">
            <v>Charger</v>
          </cell>
          <cell r="G633" t="str">
            <v>Wall charger</v>
          </cell>
          <cell r="H633" t="str">
            <v>65W</v>
          </cell>
          <cell r="I633">
            <v>929.4568965517243</v>
          </cell>
          <cell r="J633">
            <v>0.17</v>
          </cell>
          <cell r="K633">
            <v>1299</v>
          </cell>
        </row>
        <row r="634">
          <cell r="B634" t="str">
            <v>B092JJCP73</v>
          </cell>
          <cell r="C634" t="str">
            <v>NM01994985</v>
          </cell>
          <cell r="D634" t="str">
            <v>856500019949</v>
          </cell>
          <cell r="E634" t="str">
            <v>Nomad AC Adapter - 65W | PD</v>
          </cell>
          <cell r="F634" t="str">
            <v>Charger</v>
          </cell>
          <cell r="G634" t="str">
            <v>Wall charger</v>
          </cell>
          <cell r="H634" t="str">
            <v>65W</v>
          </cell>
          <cell r="I634">
            <v>1211.5</v>
          </cell>
          <cell r="J634">
            <v>0.1728428487345498</v>
          </cell>
          <cell r="K634">
            <v>1699</v>
          </cell>
        </row>
        <row r="635">
          <cell r="B635" t="str">
            <v>B08PD2S24S</v>
          </cell>
          <cell r="C635" t="str">
            <v>NM1A310000</v>
          </cell>
          <cell r="D635" t="str">
            <v>856500018706</v>
          </cell>
          <cell r="E635" t="str">
            <v>Nomad Sport Strap - 41/40mm/38mm | S/M | Black | FKM | V2</v>
          </cell>
          <cell r="F635" t="str">
            <v>Straps</v>
          </cell>
          <cell r="G635" t="str">
            <v>Apple Watch</v>
          </cell>
          <cell r="H635" t="str">
            <v>38mm/40mm/41mm</v>
          </cell>
          <cell r="I635">
            <v>634.77</v>
          </cell>
          <cell r="J635">
            <v>0.32999708826205654</v>
          </cell>
          <cell r="K635">
            <v>1099</v>
          </cell>
        </row>
        <row r="636">
          <cell r="B636" t="str">
            <v>B0DHC8MWKZ</v>
          </cell>
          <cell r="C636" t="str">
            <v>NM013589858</v>
          </cell>
          <cell r="D636" t="str">
            <v>856500013589</v>
          </cell>
          <cell r="E636" t="str">
            <v>Nomad Rocky Point Band - 45mm | Atlantic</v>
          </cell>
          <cell r="F636" t="str">
            <v>Straps</v>
          </cell>
          <cell r="G636" t="str">
            <v>Apple Watch</v>
          </cell>
          <cell r="H636" t="str">
            <v>49/45/44 mm</v>
          </cell>
          <cell r="I636">
            <v>1287.2155172413793</v>
          </cell>
          <cell r="J636">
            <v>0.17</v>
          </cell>
          <cell r="K636">
            <v>1799</v>
          </cell>
        </row>
        <row r="637">
          <cell r="C637" t="str">
            <v>NM013596858</v>
          </cell>
          <cell r="D637" t="str">
            <v>856500013596</v>
          </cell>
          <cell r="E637" t="str">
            <v>Nomad Rocky Point Band - 45mm | Storm</v>
          </cell>
          <cell r="F637" t="str">
            <v>Straps</v>
          </cell>
          <cell r="G637" t="str">
            <v>Apple Watch</v>
          </cell>
          <cell r="H637" t="str">
            <v>49/45/44 mm</v>
          </cell>
          <cell r="I637">
            <v>1287.2155172413793</v>
          </cell>
          <cell r="J637">
            <v>0.17</v>
          </cell>
          <cell r="K637">
            <v>1799</v>
          </cell>
        </row>
        <row r="638">
          <cell r="C638" t="str">
            <v>NM013602858</v>
          </cell>
          <cell r="D638" t="str">
            <v>856500013602</v>
          </cell>
          <cell r="E638" t="str">
            <v>Nomad Rocky Point Band - 45mm | Sol</v>
          </cell>
          <cell r="F638" t="str">
            <v>Straps</v>
          </cell>
          <cell r="G638" t="str">
            <v>Apple Watch</v>
          </cell>
          <cell r="H638" t="str">
            <v>49/45/44 mm</v>
          </cell>
          <cell r="I638">
            <v>1287.2155172413793</v>
          </cell>
          <cell r="J638">
            <v>0.17</v>
          </cell>
          <cell r="K638">
            <v>1799</v>
          </cell>
        </row>
        <row r="639">
          <cell r="B639" t="str">
            <v>B08NTSS9YN</v>
          </cell>
          <cell r="C639" t="str">
            <v>NM1AM10000</v>
          </cell>
          <cell r="D639" t="str">
            <v>856500018522</v>
          </cell>
          <cell r="E639" t="str">
            <v>Nomad Sport Strap - 45/44mm/42mm | M/L | Black | FKM | V2</v>
          </cell>
          <cell r="F639" t="str">
            <v>Straps</v>
          </cell>
          <cell r="G639" t="str">
            <v>Apple Watch</v>
          </cell>
          <cell r="H639" t="str">
            <v>49/45/44/42 mm</v>
          </cell>
          <cell r="I639">
            <v>634.77</v>
          </cell>
          <cell r="J639">
            <v>0.32999708826205654</v>
          </cell>
          <cell r="K639">
            <v>1099</v>
          </cell>
        </row>
        <row r="640">
          <cell r="B640" t="str">
            <v>B0DHCD6Q7F</v>
          </cell>
          <cell r="C640" t="str">
            <v>NM014810858</v>
          </cell>
          <cell r="D640" t="str">
            <v>856504014810</v>
          </cell>
          <cell r="E640" t="str">
            <v>Nomad Rocky Point Band - 45mm | Sol | Black Hardware</v>
          </cell>
          <cell r="F640" t="str">
            <v>Straps</v>
          </cell>
          <cell r="G640" t="str">
            <v>Apple Watch</v>
          </cell>
          <cell r="H640" t="str">
            <v>49/45/44/42 mm</v>
          </cell>
          <cell r="I640">
            <v>1287.2155172413793</v>
          </cell>
          <cell r="J640">
            <v>0.17</v>
          </cell>
          <cell r="K640">
            <v>1799</v>
          </cell>
        </row>
        <row r="641">
          <cell r="B641" t="str">
            <v>B091Y74S3P</v>
          </cell>
          <cell r="C641" t="str">
            <v>NM01958185</v>
          </cell>
          <cell r="D641" t="str">
            <v>856500019581</v>
          </cell>
          <cell r="E641" t="str">
            <v>Nomad Sport Band - 45/44mm/42mm | M/L | Lunar Gray | FKM | V2</v>
          </cell>
          <cell r="F641" t="str">
            <v>Straps</v>
          </cell>
          <cell r="G641" t="str">
            <v>Apple Watch</v>
          </cell>
          <cell r="H641" t="str">
            <v>49/45/44/42 mm</v>
          </cell>
          <cell r="I641">
            <v>634.77</v>
          </cell>
          <cell r="J641">
            <v>0.32999708826205654</v>
          </cell>
          <cell r="K641">
            <v>1099</v>
          </cell>
        </row>
        <row r="642">
          <cell r="C642" t="str">
            <v>NM00736685</v>
          </cell>
          <cell r="D642" t="str">
            <v>855848007366</v>
          </cell>
          <cell r="E642" t="str">
            <v>Nomad Sport Band - 45mm | Ultra Orange</v>
          </cell>
          <cell r="F642" t="str">
            <v>Straps</v>
          </cell>
          <cell r="G642" t="str">
            <v>Apple Watch</v>
          </cell>
          <cell r="H642" t="str">
            <v>49/45/44/42 mm</v>
          </cell>
          <cell r="I642">
            <v>857.90517241379314</v>
          </cell>
          <cell r="J642">
            <v>0.17</v>
          </cell>
          <cell r="K642">
            <v>1199</v>
          </cell>
        </row>
        <row r="643">
          <cell r="C643" t="str">
            <v>NM014919858</v>
          </cell>
          <cell r="D643" t="str">
            <v>856504014919</v>
          </cell>
          <cell r="E643" t="str">
            <v>Nomad Sport Band - 49/45/44mm/42mm | M/L | Naval</v>
          </cell>
          <cell r="F643" t="str">
            <v>Straps</v>
          </cell>
          <cell r="G643" t="str">
            <v>Apple Watch</v>
          </cell>
          <cell r="H643" t="str">
            <v>49/45/44/42 mm</v>
          </cell>
          <cell r="I643">
            <v>786.35344827586209</v>
          </cell>
          <cell r="J643">
            <v>0.17</v>
          </cell>
          <cell r="K643">
            <v>1099</v>
          </cell>
        </row>
        <row r="644">
          <cell r="B644" t="str">
            <v>B09JLXM3K1</v>
          </cell>
          <cell r="C644" t="str">
            <v>NM01132585</v>
          </cell>
          <cell r="D644" t="str">
            <v>856500011325</v>
          </cell>
          <cell r="E644" t="str">
            <v>Nomad Sport Band - 45/44mm/42mm | M/L | Ash Green | FKM | V2</v>
          </cell>
          <cell r="F644" t="str">
            <v>Straps</v>
          </cell>
          <cell r="G644" t="str">
            <v>Apple Watch</v>
          </cell>
          <cell r="H644" t="str">
            <v>49/45/44/42 mm</v>
          </cell>
          <cell r="I644">
            <v>786.35</v>
          </cell>
          <cell r="J644">
            <v>0.17000363967242949</v>
          </cell>
          <cell r="K644">
            <v>1099</v>
          </cell>
        </row>
        <row r="645">
          <cell r="C645" t="str">
            <v>NM1A41BXT0</v>
          </cell>
          <cell r="D645" t="str">
            <v>856500018133</v>
          </cell>
          <cell r="E645" t="str">
            <v>Nomad Titanium Band - 42mm/45mm/46mm/49mm | Black Hardware</v>
          </cell>
          <cell r="F645" t="str">
            <v>Straps</v>
          </cell>
          <cell r="G645" t="str">
            <v>Apple Watch</v>
          </cell>
          <cell r="H645" t="str">
            <v>49/45/44/42 mm</v>
          </cell>
          <cell r="I645">
            <v>4292.3879310344828</v>
          </cell>
          <cell r="J645">
            <v>0.17</v>
          </cell>
          <cell r="K645">
            <v>5999</v>
          </cell>
        </row>
        <row r="646">
          <cell r="C646" t="str">
            <v>NM014865858</v>
          </cell>
          <cell r="D646" t="str">
            <v>856504014865</v>
          </cell>
          <cell r="E646" t="str">
            <v>Nomad Rocky Point Band - 42mm/45mm/46mm/49mm Magma Black Hardware</v>
          </cell>
          <cell r="F646" t="str">
            <v>Straps</v>
          </cell>
          <cell r="G646" t="str">
            <v>Apple Watch</v>
          </cell>
          <cell r="H646" t="str">
            <v>49/45/44/42 mm</v>
          </cell>
          <cell r="I646">
            <v>1287.2155172413793</v>
          </cell>
          <cell r="J646">
            <v>0.17</v>
          </cell>
          <cell r="K646">
            <v>1799</v>
          </cell>
        </row>
        <row r="647">
          <cell r="B647" t="str">
            <v>B09JLXZ6RV</v>
          </cell>
          <cell r="C647" t="str">
            <v>NM01133285</v>
          </cell>
          <cell r="D647" t="str">
            <v>856500011332</v>
          </cell>
          <cell r="E647" t="str">
            <v>Nomad Sport Band - 45/44mm/42mm | M/L | Marine Blue | FKM | V2</v>
          </cell>
          <cell r="F647" t="str">
            <v>Straps</v>
          </cell>
          <cell r="G647" t="str">
            <v>Apple Watch</v>
          </cell>
          <cell r="H647" t="str">
            <v>49/45/44/42 mm</v>
          </cell>
          <cell r="I647">
            <v>634.77</v>
          </cell>
          <cell r="J647">
            <v>0.32999708826205654</v>
          </cell>
          <cell r="K647">
            <v>1099</v>
          </cell>
        </row>
        <row r="648">
          <cell r="C648" t="str">
            <v>KW3001A</v>
          </cell>
          <cell r="D648" t="str">
            <v>749355413454</v>
          </cell>
          <cell r="E648" t="str">
            <v>Pitaka Air Case for Apple Watch Ultra (49mm )</v>
          </cell>
          <cell r="F648" t="str">
            <v>Cases Apple watch</v>
          </cell>
          <cell r="G648" t="str">
            <v>Apple Watch</v>
          </cell>
          <cell r="H648" t="str">
            <v>49 mm</v>
          </cell>
          <cell r="I648">
            <v>714.80172413793105</v>
          </cell>
          <cell r="J648">
            <v>0.17</v>
          </cell>
          <cell r="K648">
            <v>999</v>
          </cell>
        </row>
        <row r="649">
          <cell r="B649" t="str">
            <v>B07XVMMVH9</v>
          </cell>
          <cell r="C649" t="str">
            <v>CTPRO2-BLK</v>
          </cell>
          <cell r="D649" t="str">
            <v>846537063060</v>
          </cell>
          <cell r="E649" t="str">
            <v>Quikcell Cross Trainer Pro II Sports Stereo Bluetooth Earphones - Black</v>
          </cell>
          <cell r="F649" t="str">
            <v>Audio</v>
          </cell>
          <cell r="G649" t="str">
            <v>HEADPHONE WIRELESS</v>
          </cell>
          <cell r="H649" t="str">
            <v>In Ear</v>
          </cell>
          <cell r="I649">
            <v>355.83</v>
          </cell>
          <cell r="J649">
            <v>0.17282004008016039</v>
          </cell>
          <cell r="K649">
            <v>499</v>
          </cell>
        </row>
        <row r="650">
          <cell r="B650" t="str">
            <v>B09KDCZBC3</v>
          </cell>
          <cell r="C650" t="str">
            <v>CTPRO2-WHT</v>
          </cell>
          <cell r="D650" t="str">
            <v>846537063077</v>
          </cell>
          <cell r="E650" t="str">
            <v>Quikcell Cross Trainer Pro II Wireless Sport Headphones - White</v>
          </cell>
          <cell r="F650" t="str">
            <v>Audio</v>
          </cell>
          <cell r="G650" t="str">
            <v>HEADPHONE WIRELESS</v>
          </cell>
          <cell r="H650" t="str">
            <v>In Ear</v>
          </cell>
          <cell r="I650">
            <v>172.7</v>
          </cell>
          <cell r="J650">
            <v>0.59853306613226454</v>
          </cell>
          <cell r="K650">
            <v>499</v>
          </cell>
        </row>
        <row r="651">
          <cell r="B651" t="str">
            <v>B084CVQ9GC</v>
          </cell>
          <cell r="C651" t="str">
            <v>MEA5002</v>
          </cell>
          <cell r="D651" t="str">
            <v>846537037443</v>
          </cell>
          <cell r="E651" t="str">
            <v>Quikcell 3.5mm Stereo Handsfree, Retail Packaging -Pink</v>
          </cell>
          <cell r="F651" t="str">
            <v>Audio</v>
          </cell>
          <cell r="G651" t="str">
            <v>HEADPHONES</v>
          </cell>
          <cell r="H651" t="str">
            <v>3.5MM</v>
          </cell>
          <cell r="I651">
            <v>68.849999999999994</v>
          </cell>
          <cell r="J651">
            <v>0.32885714285714296</v>
          </cell>
          <cell r="K651">
            <v>119</v>
          </cell>
        </row>
        <row r="652">
          <cell r="B652" t="str">
            <v>B084D6XZJ2</v>
          </cell>
          <cell r="C652" t="str">
            <v>MEA5003</v>
          </cell>
          <cell r="D652" t="str">
            <v>846537037450</v>
          </cell>
          <cell r="E652" t="str">
            <v>Quikcell 3.5mm Stereo Handsfree, Retail Packaging -Blue</v>
          </cell>
          <cell r="F652" t="str">
            <v>Audio</v>
          </cell>
          <cell r="G652" t="str">
            <v>HEADPHONES</v>
          </cell>
          <cell r="H652" t="str">
            <v>3.5MM</v>
          </cell>
          <cell r="I652">
            <v>85</v>
          </cell>
          <cell r="J652">
            <v>0.17142857142857149</v>
          </cell>
          <cell r="K652">
            <v>119</v>
          </cell>
        </row>
        <row r="653">
          <cell r="B653" t="str">
            <v>B084D7HBQG</v>
          </cell>
          <cell r="C653" t="str">
            <v>MEA5001</v>
          </cell>
          <cell r="D653" t="str">
            <v>846537037436</v>
          </cell>
          <cell r="E653" t="str">
            <v>Quikcell 3.5mm Stereo Handsfree, Retail Packaging -Black</v>
          </cell>
          <cell r="F653" t="str">
            <v>Audio</v>
          </cell>
          <cell r="G653" t="str">
            <v>HEADPHONES</v>
          </cell>
          <cell r="H653" t="str">
            <v>3.5MM</v>
          </cell>
          <cell r="I653">
            <v>56.33</v>
          </cell>
          <cell r="J653">
            <v>0.17287594936708861</v>
          </cell>
          <cell r="K653">
            <v>79</v>
          </cell>
        </row>
        <row r="654">
          <cell r="B654" t="str">
            <v>B088YGX2T1</v>
          </cell>
          <cell r="C654" t="str">
            <v>QAIR-BUDS</v>
          </cell>
          <cell r="D654" t="str">
            <v>846537068881</v>
          </cell>
          <cell r="E654" t="str">
            <v>Quikcell QAIR BUDS True Wireless Earbuds with Charging Case - Black</v>
          </cell>
          <cell r="F654" t="str">
            <v>Audio</v>
          </cell>
          <cell r="G654" t="str">
            <v>Headphones Wireless</v>
          </cell>
          <cell r="H654" t="str">
            <v>QAir</v>
          </cell>
          <cell r="I654">
            <v>712.36</v>
          </cell>
          <cell r="J654">
            <v>0.17283523523523525</v>
          </cell>
          <cell r="K654">
            <v>999</v>
          </cell>
        </row>
        <row r="655">
          <cell r="B655" t="str">
            <v>B08D8D8FQT</v>
          </cell>
          <cell r="C655" t="str">
            <v>QAIR-BUDS-WHT</v>
          </cell>
          <cell r="D655" t="str">
            <v>846537075582</v>
          </cell>
          <cell r="E655" t="str">
            <v>Quikcell QAIR BUDS True Wireless Earbuds with Charging Case - White</v>
          </cell>
          <cell r="F655" t="str">
            <v>Audio</v>
          </cell>
          <cell r="G655" t="str">
            <v>Headphones Wireless</v>
          </cell>
          <cell r="H655" t="str">
            <v>QAir</v>
          </cell>
          <cell r="I655">
            <v>712.36</v>
          </cell>
          <cell r="J655">
            <v>0.17283523523523525</v>
          </cell>
          <cell r="K655">
            <v>999</v>
          </cell>
        </row>
        <row r="656">
          <cell r="B656" t="str">
            <v>B084CX1Q6P</v>
          </cell>
          <cell r="C656" t="str">
            <v>CABLE3N1-BLK</v>
          </cell>
          <cell r="D656" t="str">
            <v>846537049262</v>
          </cell>
          <cell r="E656" t="str">
            <v>Quikcell 3 in 1 Type-C / Lightning / MicroUSB Cable 1 Meter - Black</v>
          </cell>
          <cell r="F656" t="str">
            <v>Cables</v>
          </cell>
          <cell r="G656" t="str">
            <v>3-1</v>
          </cell>
          <cell r="H656" t="str">
            <v>3 ft</v>
          </cell>
          <cell r="I656">
            <v>355.83</v>
          </cell>
          <cell r="J656">
            <v>0.17282004008016039</v>
          </cell>
          <cell r="K656">
            <v>499</v>
          </cell>
        </row>
        <row r="657">
          <cell r="B657" t="str">
            <v>B084KTST51</v>
          </cell>
          <cell r="C657" t="str">
            <v>MCL5002</v>
          </cell>
          <cell r="D657" t="str">
            <v>846537036064</v>
          </cell>
          <cell r="E657" t="str">
            <v>Quikcell Lighting Cable 3ft-Pink</v>
          </cell>
          <cell r="F657" t="str">
            <v>Cables</v>
          </cell>
          <cell r="G657" t="str">
            <v>Lightning</v>
          </cell>
          <cell r="H657" t="str">
            <v>3 ft</v>
          </cell>
          <cell r="I657">
            <v>187.68</v>
          </cell>
          <cell r="J657">
            <v>0.17220988593155895</v>
          </cell>
          <cell r="K657">
            <v>263</v>
          </cell>
        </row>
        <row r="658">
          <cell r="B658" t="str">
            <v>B084CW3551</v>
          </cell>
          <cell r="C658" t="str">
            <v>MCL5005</v>
          </cell>
          <cell r="D658" t="str">
            <v>846537036095</v>
          </cell>
          <cell r="E658" t="str">
            <v>Quikcell Lighting Cable 6ft-Pink</v>
          </cell>
          <cell r="F658" t="str">
            <v>Cables</v>
          </cell>
          <cell r="G658" t="str">
            <v>Lightning</v>
          </cell>
          <cell r="H658" t="str">
            <v>6 ft</v>
          </cell>
          <cell r="I658">
            <v>216.2</v>
          </cell>
          <cell r="J658">
            <v>0.17230363036303642</v>
          </cell>
          <cell r="K658">
            <v>303</v>
          </cell>
        </row>
        <row r="659">
          <cell r="B659" t="str">
            <v>B084CXV1ZM</v>
          </cell>
          <cell r="C659" t="str">
            <v>MCL5006</v>
          </cell>
          <cell r="D659" t="str">
            <v>846537036101</v>
          </cell>
          <cell r="E659" t="str">
            <v>Quikcell Lighting Cable 6ft-White</v>
          </cell>
          <cell r="F659" t="str">
            <v>Cables</v>
          </cell>
          <cell r="G659" t="str">
            <v>Lightning</v>
          </cell>
          <cell r="H659" t="str">
            <v>6 ft</v>
          </cell>
          <cell r="I659">
            <v>216.2</v>
          </cell>
          <cell r="J659">
            <v>0.17230363036303642</v>
          </cell>
          <cell r="K659">
            <v>303</v>
          </cell>
        </row>
        <row r="660">
          <cell r="B660" t="str">
            <v>B08RN72YR6</v>
          </cell>
          <cell r="C660" t="str">
            <v>QLIGHTA6FT</v>
          </cell>
          <cell r="D660" t="str">
            <v>846537077081</v>
          </cell>
          <cell r="E660" t="str">
            <v>Quikcell CHARGE &amp; SYNC CABLE MFi Lightning to USB-A - 6ft - Black</v>
          </cell>
          <cell r="F660" t="str">
            <v>Cables</v>
          </cell>
          <cell r="G660" t="str">
            <v>Lightning</v>
          </cell>
          <cell r="H660" t="str">
            <v>6 ft</v>
          </cell>
          <cell r="I660">
            <v>355.83</v>
          </cell>
          <cell r="J660">
            <v>0.17282004008016039</v>
          </cell>
          <cell r="K660">
            <v>499</v>
          </cell>
        </row>
        <row r="661">
          <cell r="B661" t="str">
            <v>B09KDGDV17</v>
          </cell>
          <cell r="C661" t="str">
            <v>QLIGHTC6FT</v>
          </cell>
          <cell r="D661" t="str">
            <v>846537077104</v>
          </cell>
          <cell r="E661" t="str">
            <v>Quikcell CHARGE &amp; SYNC CABLE MFi Lightning to USB-C - 6ft - Black</v>
          </cell>
          <cell r="F661" t="str">
            <v>Cables</v>
          </cell>
          <cell r="G661" t="str">
            <v>Lightning - Type C</v>
          </cell>
          <cell r="H661" t="str">
            <v>6 ft</v>
          </cell>
          <cell r="I661">
            <v>320.17</v>
          </cell>
          <cell r="J661">
            <v>0.17283474387527842</v>
          </cell>
          <cell r="K661">
            <v>449</v>
          </cell>
        </row>
        <row r="662">
          <cell r="B662" t="str">
            <v>B084BY8F9R</v>
          </cell>
          <cell r="C662" t="str">
            <v>MCU5006</v>
          </cell>
          <cell r="D662" t="str">
            <v>846537036026</v>
          </cell>
          <cell r="E662" t="str">
            <v>Quikcell USB to Micro USB Data Cable 6ft-Pink</v>
          </cell>
          <cell r="F662" t="str">
            <v>Cables</v>
          </cell>
          <cell r="G662" t="str">
            <v>Micro USB</v>
          </cell>
          <cell r="H662" t="str">
            <v>3ft</v>
          </cell>
          <cell r="I662">
            <v>85</v>
          </cell>
          <cell r="J662">
            <v>0.17142857142857149</v>
          </cell>
          <cell r="K662">
            <v>119</v>
          </cell>
        </row>
        <row r="663">
          <cell r="B663" t="str">
            <v>B084C24PQF</v>
          </cell>
          <cell r="C663" t="str">
            <v>MCU5007</v>
          </cell>
          <cell r="D663" t="str">
            <v>846537036033</v>
          </cell>
          <cell r="E663" t="str">
            <v>Quikcell USB to Micro USB Data Cable 6ft-Red</v>
          </cell>
          <cell r="F663" t="str">
            <v>Cables</v>
          </cell>
          <cell r="G663" t="str">
            <v>Micro USB</v>
          </cell>
          <cell r="H663" t="str">
            <v>3ft</v>
          </cell>
          <cell r="I663">
            <v>85</v>
          </cell>
          <cell r="J663">
            <v>0.17142857142857149</v>
          </cell>
          <cell r="K663">
            <v>119</v>
          </cell>
        </row>
        <row r="664">
          <cell r="B664" t="str">
            <v>B084C4QSS2</v>
          </cell>
          <cell r="C664" t="str">
            <v>MCU5003</v>
          </cell>
          <cell r="D664" t="str">
            <v>846537035999</v>
          </cell>
          <cell r="E664" t="str">
            <v>Quikcell USB to Micro USB Data Cable 3ft-Red</v>
          </cell>
          <cell r="F664" t="str">
            <v>Cables</v>
          </cell>
          <cell r="G664" t="str">
            <v>Micro USB</v>
          </cell>
          <cell r="H664" t="str">
            <v>3ft</v>
          </cell>
          <cell r="I664">
            <v>56.48</v>
          </cell>
          <cell r="J664">
            <v>0.17067341772151912</v>
          </cell>
          <cell r="K664">
            <v>79</v>
          </cell>
        </row>
        <row r="665">
          <cell r="B665" t="str">
            <v>B084CS98D2</v>
          </cell>
          <cell r="C665" t="str">
            <v>MCU5004</v>
          </cell>
          <cell r="D665" t="str">
            <v>846537036002</v>
          </cell>
          <cell r="E665" t="str">
            <v>Quikcell USB to Micro USB Data Cable 3ft-Blue</v>
          </cell>
          <cell r="F665" t="str">
            <v>Cables</v>
          </cell>
          <cell r="G665" t="str">
            <v>Micro USB</v>
          </cell>
          <cell r="H665" t="str">
            <v>3ft</v>
          </cell>
          <cell r="I665">
            <v>56.48</v>
          </cell>
          <cell r="J665">
            <v>0.17067341772151912</v>
          </cell>
          <cell r="K665">
            <v>79</v>
          </cell>
        </row>
        <row r="666">
          <cell r="B666" t="str">
            <v>B084CSMCXX</v>
          </cell>
          <cell r="C666" t="str">
            <v>MCU5002</v>
          </cell>
          <cell r="D666" t="str">
            <v>846537035982</v>
          </cell>
          <cell r="E666" t="str">
            <v>Quikcell USB to Micro USB Data Cable 3ft-Pink</v>
          </cell>
          <cell r="F666" t="str">
            <v>Cables</v>
          </cell>
          <cell r="G666" t="str">
            <v>Micro USB</v>
          </cell>
          <cell r="H666" t="str">
            <v>3ft</v>
          </cell>
          <cell r="I666">
            <v>56.48</v>
          </cell>
          <cell r="J666">
            <v>0.17067341772151912</v>
          </cell>
          <cell r="K666">
            <v>79</v>
          </cell>
        </row>
        <row r="667">
          <cell r="B667" t="str">
            <v>B084CXRT9Q</v>
          </cell>
          <cell r="C667" t="str">
            <v>MCU5008</v>
          </cell>
          <cell r="D667" t="str">
            <v>846537036040</v>
          </cell>
          <cell r="E667" t="str">
            <v>Quikcell USB to Micro USB Data Cable 6ft-Blue</v>
          </cell>
          <cell r="F667" t="str">
            <v>Cables</v>
          </cell>
          <cell r="G667" t="str">
            <v>Micro USB</v>
          </cell>
          <cell r="H667" t="str">
            <v>3ft</v>
          </cell>
          <cell r="I667">
            <v>85</v>
          </cell>
          <cell r="J667">
            <v>0.17142857142857149</v>
          </cell>
          <cell r="K667">
            <v>119</v>
          </cell>
        </row>
        <row r="668">
          <cell r="B668" t="str">
            <v>B00QU9JY84</v>
          </cell>
          <cell r="C668" t="str">
            <v>MCU5005</v>
          </cell>
          <cell r="D668" t="str">
            <v>846537030703</v>
          </cell>
          <cell r="E668" t="str">
            <v>Quikcell USB to Micro USB Data Cable 6ft-Black</v>
          </cell>
          <cell r="F668" t="str">
            <v>Cables</v>
          </cell>
          <cell r="G668" t="str">
            <v>Micro USB</v>
          </cell>
          <cell r="H668" t="str">
            <v>6 ft</v>
          </cell>
          <cell r="I668">
            <v>56.48</v>
          </cell>
          <cell r="J668">
            <v>0.17067341772151912</v>
          </cell>
          <cell r="K668">
            <v>79</v>
          </cell>
        </row>
        <row r="669">
          <cell r="B669" t="str">
            <v>B0BQX1Q3F5</v>
          </cell>
          <cell r="C669" t="str">
            <v>QTYPECA3FT</v>
          </cell>
          <cell r="D669" t="str">
            <v>846537082030</v>
          </cell>
          <cell r="E669" t="str">
            <v>Quikcell USB-A to USB-C cable 3 ft. 3A current; PVC+Nylon</v>
          </cell>
          <cell r="F669" t="str">
            <v>Cables</v>
          </cell>
          <cell r="G669" t="str">
            <v>Type C</v>
          </cell>
          <cell r="H669" t="str">
            <v>3ft</v>
          </cell>
          <cell r="I669">
            <v>143.82</v>
          </cell>
          <cell r="J669">
            <v>0.32999518072289169</v>
          </cell>
          <cell r="K669">
            <v>249</v>
          </cell>
        </row>
        <row r="670">
          <cell r="B670" t="str">
            <v>B09KDGFBNG</v>
          </cell>
          <cell r="C670" t="str">
            <v>QTYPECA6FT</v>
          </cell>
          <cell r="D670" t="str">
            <v>846537077043</v>
          </cell>
          <cell r="E670" t="str">
            <v>Quikcell CHARGE &amp; SYNC CABLE USB-A to USB-C - 6 ft - Black</v>
          </cell>
          <cell r="F670" t="str">
            <v>Cables</v>
          </cell>
          <cell r="G670" t="str">
            <v>Type C</v>
          </cell>
          <cell r="H670" t="str">
            <v>6 ft</v>
          </cell>
          <cell r="I670">
            <v>213.21</v>
          </cell>
          <cell r="J670">
            <v>0.17283076923076923</v>
          </cell>
          <cell r="K670">
            <v>299</v>
          </cell>
        </row>
        <row r="671">
          <cell r="B671" t="str">
            <v>B0BQX32P35</v>
          </cell>
          <cell r="C671" t="str">
            <v>QTYPECC3FT</v>
          </cell>
          <cell r="D671" t="str">
            <v>846537077067</v>
          </cell>
          <cell r="E671" t="str">
            <v>Quikcell USB-C to USB-C cable 3 ft. 3A current; PVC+Nylon</v>
          </cell>
          <cell r="F671" t="str">
            <v>Cables</v>
          </cell>
          <cell r="G671" t="str">
            <v>Type C - Type C</v>
          </cell>
          <cell r="H671" t="str">
            <v>3 ft</v>
          </cell>
          <cell r="I671">
            <v>177.55</v>
          </cell>
          <cell r="J671">
            <v>0.17285943775100399</v>
          </cell>
          <cell r="K671">
            <v>249</v>
          </cell>
        </row>
        <row r="672">
          <cell r="B672" t="str">
            <v>B092NP67VH</v>
          </cell>
          <cell r="C672" t="str">
            <v>QTYPECC6FT</v>
          </cell>
          <cell r="D672" t="str">
            <v>846537077067</v>
          </cell>
          <cell r="E672" t="str">
            <v>Quikcell CHARGE &amp; SYNC CABLE USB-C to USB-C - 6 ft - Black</v>
          </cell>
          <cell r="F672" t="str">
            <v>Cables</v>
          </cell>
          <cell r="G672" t="str">
            <v>Type C - Type C</v>
          </cell>
          <cell r="H672" t="str">
            <v>6 ft</v>
          </cell>
          <cell r="I672">
            <v>248.86</v>
          </cell>
          <cell r="J672">
            <v>0.172843553008596</v>
          </cell>
          <cell r="K672">
            <v>349</v>
          </cell>
        </row>
        <row r="673">
          <cell r="B673" t="str">
            <v>B0BD5RQQ8B</v>
          </cell>
          <cell r="C673" t="str">
            <v>QGR05-BLK</v>
          </cell>
          <cell r="D673" t="str">
            <v>846537067426</v>
          </cell>
          <cell r="E673" t="str">
            <v>Quikcell Apple iPhone 11 Pro Max GUARDZ Rugged Protective Case - Black</v>
          </cell>
          <cell r="F673" t="str">
            <v>Cases iPhone</v>
          </cell>
          <cell r="G673" t="str">
            <v>iPhone 11</v>
          </cell>
          <cell r="H673" t="str">
            <v>iPhone 11 Pro</v>
          </cell>
          <cell r="I673">
            <v>213.21</v>
          </cell>
          <cell r="J673">
            <v>0.17283076923076923</v>
          </cell>
          <cell r="K673">
            <v>299</v>
          </cell>
        </row>
        <row r="674">
          <cell r="B674" t="str">
            <v>B0BRDDZ4DJ</v>
          </cell>
          <cell r="C674" t="str">
            <v>QTH01-BLK</v>
          </cell>
          <cell r="D674" t="str">
            <v>846537067259</v>
          </cell>
          <cell r="E674" t="str">
            <v>Quikcell Apple iPhone 11 Pro Luxe Premium Designer Case - Black</v>
          </cell>
          <cell r="F674" t="str">
            <v>Cases iPhone</v>
          </cell>
          <cell r="G674" t="str">
            <v>iPhone 11</v>
          </cell>
          <cell r="H674" t="str">
            <v>iPhone 11 Pro</v>
          </cell>
          <cell r="I674">
            <v>172.7</v>
          </cell>
          <cell r="J674">
            <v>0.32999331103678942</v>
          </cell>
          <cell r="K674">
            <v>299</v>
          </cell>
        </row>
        <row r="675">
          <cell r="B675" t="str">
            <v xml:space="preserve">B0BRDDZ4DJ </v>
          </cell>
          <cell r="C675" t="str">
            <v>QTH01-BLK</v>
          </cell>
          <cell r="D675" t="str">
            <v>846537067259</v>
          </cell>
          <cell r="E675" t="str">
            <v>Quikcell Apple iPhone 11 Pro Luxe Premium Designer Case - Black</v>
          </cell>
          <cell r="F675" t="str">
            <v>Cases iPhone</v>
          </cell>
          <cell r="G675" t="str">
            <v>iPhone 11</v>
          </cell>
          <cell r="H675" t="str">
            <v>iPhone 11 Pro</v>
          </cell>
          <cell r="I675">
            <v>213.21</v>
          </cell>
          <cell r="J675">
            <v>0.17283076923076923</v>
          </cell>
          <cell r="K675">
            <v>299</v>
          </cell>
        </row>
        <row r="676">
          <cell r="B676" t="str">
            <v>B0BRDHP3DX</v>
          </cell>
          <cell r="C676" t="str">
            <v>QKB53-BLK</v>
          </cell>
          <cell r="D676" t="str">
            <v>846537067198</v>
          </cell>
          <cell r="E676" t="str">
            <v>Quikcell Apple iPhone 11 Pro KICKBACK Dual Layer Kickstand Case - Black/Gray</v>
          </cell>
          <cell r="F676" t="str">
            <v>Cases iPhone</v>
          </cell>
          <cell r="G676" t="str">
            <v>iPhone 11</v>
          </cell>
          <cell r="H676" t="str">
            <v>iPhone 11 Pro</v>
          </cell>
          <cell r="I676">
            <v>213.21</v>
          </cell>
          <cell r="J676">
            <v>0.17283076923076923</v>
          </cell>
          <cell r="K676">
            <v>299</v>
          </cell>
        </row>
        <row r="677">
          <cell r="B677" t="str">
            <v>B0BX4NHVV4</v>
          </cell>
          <cell r="C677" t="str">
            <v>QKB55-BLU</v>
          </cell>
          <cell r="D677" t="str">
            <v>846537067211</v>
          </cell>
          <cell r="E677" t="str">
            <v>Quikcell Apple iPhone 11 Pro KICKBACK Dual Layer Kickstand Case - Blue/Black</v>
          </cell>
          <cell r="F677" t="str">
            <v>Cases iPhone</v>
          </cell>
          <cell r="G677" t="str">
            <v>iPhone 11</v>
          </cell>
          <cell r="H677" t="str">
            <v>iPhone 11 Pro</v>
          </cell>
          <cell r="I677">
            <v>172.7</v>
          </cell>
          <cell r="J677">
            <v>0.32999331103678942</v>
          </cell>
          <cell r="K677">
            <v>299</v>
          </cell>
        </row>
        <row r="678">
          <cell r="B678" t="str">
            <v>B0BRDGB2PK</v>
          </cell>
          <cell r="C678" t="str">
            <v>QKB59-BLK</v>
          </cell>
          <cell r="D678" t="str">
            <v>846537067440</v>
          </cell>
          <cell r="E678" t="str">
            <v>Quikcell Apple iPhone 11 Pro Max KICKBACK Dual Layer Kickstand Case - Black/Gray</v>
          </cell>
          <cell r="F678" t="str">
            <v>Cases iPhone</v>
          </cell>
          <cell r="G678" t="str">
            <v>iPhone 11</v>
          </cell>
          <cell r="H678" t="str">
            <v>iPhone 11 Pro Max</v>
          </cell>
          <cell r="I678">
            <v>172.7</v>
          </cell>
          <cell r="J678">
            <v>0.32999331103678942</v>
          </cell>
          <cell r="K678">
            <v>299</v>
          </cell>
        </row>
        <row r="679">
          <cell r="B679" t="str">
            <v>B0BW29DNF2</v>
          </cell>
          <cell r="C679" t="str">
            <v>QTH05-BLK</v>
          </cell>
          <cell r="D679" t="str">
            <v>846537067518</v>
          </cell>
          <cell r="E679" t="str">
            <v>Quikcell Apple iPhone 11 Pro Max Luxe Premium Designer Case - Black</v>
          </cell>
          <cell r="F679" t="str">
            <v>Cases iPhone</v>
          </cell>
          <cell r="G679" t="str">
            <v>iPhone 11</v>
          </cell>
          <cell r="H679" t="str">
            <v>iPhone 11 Pro Max</v>
          </cell>
          <cell r="I679">
            <v>213.21</v>
          </cell>
          <cell r="J679">
            <v>0.17283076923076923</v>
          </cell>
          <cell r="K679">
            <v>299</v>
          </cell>
        </row>
        <row r="680">
          <cell r="B680" t="str">
            <v>B08QM4MGB7</v>
          </cell>
          <cell r="C680" t="str">
            <v>ADV2032</v>
          </cell>
          <cell r="D680" t="str">
            <v>846537077593</v>
          </cell>
          <cell r="E680" t="str">
            <v>Quikcell Apple iPhone 12 Pro Max ADVOCATE Dual-Layer Kickstand Case - Ebony Black</v>
          </cell>
          <cell r="F680" t="str">
            <v>Cases iPhone</v>
          </cell>
          <cell r="G680" t="str">
            <v>iPhone 12</v>
          </cell>
          <cell r="H680" t="str">
            <v>iPhone 12 Pro Max</v>
          </cell>
          <cell r="I680">
            <v>213.21</v>
          </cell>
          <cell r="J680">
            <v>0.17283076923076923</v>
          </cell>
          <cell r="K680">
            <v>299</v>
          </cell>
        </row>
        <row r="681">
          <cell r="B681" t="str">
            <v>B08QM6PRJM</v>
          </cell>
          <cell r="C681" t="str">
            <v>CON2012</v>
          </cell>
          <cell r="D681" t="str">
            <v>846537077685</v>
          </cell>
          <cell r="E681" t="str">
            <v>Quikcell Apple iPhone 12 Pro Max CONSUL Folio Case with Slots - Black Vault</v>
          </cell>
          <cell r="F681" t="str">
            <v>Cases iPhone</v>
          </cell>
          <cell r="G681" t="str">
            <v>iPhone 12</v>
          </cell>
          <cell r="H681" t="str">
            <v>iPhone 12 Pro Max</v>
          </cell>
          <cell r="I681">
            <v>213.21</v>
          </cell>
          <cell r="J681">
            <v>0.17283076923076923</v>
          </cell>
          <cell r="K681">
            <v>299</v>
          </cell>
        </row>
        <row r="682">
          <cell r="B682" t="str">
            <v>B08QMW89MR</v>
          </cell>
          <cell r="C682" t="str">
            <v>TIN2007</v>
          </cell>
          <cell r="D682" t="str">
            <v>846537077654</v>
          </cell>
          <cell r="E682" t="str">
            <v>Quikcell Apple iPhone 12 Pro Max ICON TINT Transparent  Case - Ice</v>
          </cell>
          <cell r="F682" t="str">
            <v>Cases iPhone</v>
          </cell>
          <cell r="G682" t="str">
            <v>iPhone 12</v>
          </cell>
          <cell r="H682" t="str">
            <v>iPhone 12 Pro Max</v>
          </cell>
          <cell r="I682">
            <v>213.21</v>
          </cell>
          <cell r="J682">
            <v>0.17283076923076923</v>
          </cell>
          <cell r="K682">
            <v>299</v>
          </cell>
        </row>
        <row r="683">
          <cell r="B683" t="str">
            <v>B0BRDHP3DX</v>
          </cell>
          <cell r="C683" t="str">
            <v>CON2012</v>
          </cell>
          <cell r="D683" t="str">
            <v>846537077685</v>
          </cell>
          <cell r="E683" t="str">
            <v>Quikcell Apple iPhone 12 Pro Max CONSUL Folio Case with Slots - Black Vault</v>
          </cell>
          <cell r="F683" t="str">
            <v>Cases iPhone</v>
          </cell>
          <cell r="G683" t="str">
            <v>iPhone 12</v>
          </cell>
          <cell r="H683" t="str">
            <v>iPhone 12 Pro Max</v>
          </cell>
          <cell r="I683">
            <v>213.21</v>
          </cell>
          <cell r="J683">
            <v>0.17283076923076923</v>
          </cell>
          <cell r="K683">
            <v>299</v>
          </cell>
        </row>
        <row r="684">
          <cell r="B684" t="str">
            <v>B0BRDHR7G3</v>
          </cell>
          <cell r="C684" t="str">
            <v>ADV2032</v>
          </cell>
          <cell r="D684" t="str">
            <v>846537078712</v>
          </cell>
          <cell r="E684" t="str">
            <v>Quikcell Apple iPhone 12 Pro Max ADVOCATE Dual-Layer Kickstand Case - Ebony Black</v>
          </cell>
          <cell r="F684" t="str">
            <v>Cases iPhone</v>
          </cell>
          <cell r="G684" t="str">
            <v>iPhone 12</v>
          </cell>
          <cell r="H684" t="str">
            <v>iPhone 12 Pro Max</v>
          </cell>
          <cell r="I684">
            <v>172.7</v>
          </cell>
          <cell r="J684">
            <v>0.32999331103678942</v>
          </cell>
          <cell r="K684">
            <v>299</v>
          </cell>
        </row>
        <row r="685">
          <cell r="B685" t="str">
            <v>B0BW1PC4V9</v>
          </cell>
          <cell r="C685" t="str">
            <v>TIN2009</v>
          </cell>
          <cell r="D685" t="str">
            <v>846537077678</v>
          </cell>
          <cell r="E685" t="str">
            <v>Quikcell Apple iPhone 12 Pro Max ICON TINT Transparent Case - Smoke</v>
          </cell>
          <cell r="F685" t="str">
            <v>Cases iPhone</v>
          </cell>
          <cell r="G685" t="str">
            <v>iPhone 12</v>
          </cell>
          <cell r="H685" t="str">
            <v>iPhone 12 Pro Max</v>
          </cell>
          <cell r="I685">
            <v>427.13</v>
          </cell>
          <cell r="J685">
            <v>0.17283672787979976</v>
          </cell>
          <cell r="K685">
            <v>599</v>
          </cell>
        </row>
        <row r="686">
          <cell r="B686" t="str">
            <v>B08QH92GJ5</v>
          </cell>
          <cell r="C686" t="str">
            <v>ADV2028</v>
          </cell>
          <cell r="D686" t="str">
            <v>846537077418</v>
          </cell>
          <cell r="E686" t="str">
            <v>Quikcell Apple iPhone 12/12 Pro ADVOCATE Dual-Layer Kickstand Case - Ebony Black</v>
          </cell>
          <cell r="F686" t="str">
            <v>Cases iPhone</v>
          </cell>
          <cell r="G686" t="str">
            <v>iPhone 12</v>
          </cell>
          <cell r="H686" t="str">
            <v>iPhone 12/iPhone 12 Pro</v>
          </cell>
          <cell r="I686">
            <v>213.21</v>
          </cell>
          <cell r="J686">
            <v>0.17283076923076923</v>
          </cell>
          <cell r="K686">
            <v>299</v>
          </cell>
        </row>
        <row r="687">
          <cell r="B687" t="str">
            <v>B0BPC6WWMQ</v>
          </cell>
          <cell r="C687" t="str">
            <v>TIN2006</v>
          </cell>
          <cell r="D687" t="str">
            <v>846537077494</v>
          </cell>
          <cell r="E687" t="str">
            <v>Quikcell Apple iPhone 12/12 Pro ICON TINT Transparent Case - Smoke</v>
          </cell>
          <cell r="F687" t="str">
            <v>Cases iPhone</v>
          </cell>
          <cell r="G687" t="str">
            <v>iPhone 12</v>
          </cell>
          <cell r="H687" t="str">
            <v>iPhone 12/iPhone 12 Pro</v>
          </cell>
          <cell r="I687">
            <v>427.13</v>
          </cell>
          <cell r="J687">
            <v>0.17283672787979976</v>
          </cell>
          <cell r="K687">
            <v>599</v>
          </cell>
        </row>
        <row r="688">
          <cell r="B688" t="str">
            <v>B0BRDGZLRW</v>
          </cell>
          <cell r="C688" t="str">
            <v>OPE2017</v>
          </cell>
          <cell r="D688" t="str">
            <v>846537067426</v>
          </cell>
          <cell r="E688" t="str">
            <v>Quikcell Apple iPhone 12/12 Pro OPERATOR Rugged Protective Case -  Pebble Black</v>
          </cell>
          <cell r="F688" t="str">
            <v>Cases iPhone</v>
          </cell>
          <cell r="G688" t="str">
            <v>iPhone 12</v>
          </cell>
          <cell r="H688" t="str">
            <v>iPhone 12/iPhone 12 Pro</v>
          </cell>
          <cell r="I688">
            <v>172.7</v>
          </cell>
          <cell r="J688">
            <v>0.32999331103678942</v>
          </cell>
          <cell r="K688">
            <v>299</v>
          </cell>
        </row>
        <row r="689">
          <cell r="B689" t="str">
            <v>B09KJ36T83</v>
          </cell>
          <cell r="C689" t="str">
            <v>TIN2059-M</v>
          </cell>
          <cell r="D689" t="str">
            <v>846537083549</v>
          </cell>
          <cell r="E689" t="str">
            <v>Quikcell iPhone 13 ICON TINT Transparent Protective Case - Ice</v>
          </cell>
          <cell r="F689" t="str">
            <v>Cases iPhone</v>
          </cell>
          <cell r="G689" t="str">
            <v>iPhone 13</v>
          </cell>
          <cell r="H689" t="str">
            <v>iPhone 13</v>
          </cell>
          <cell r="I689">
            <v>427.12</v>
          </cell>
          <cell r="J689">
            <v>0.17285609348914865</v>
          </cell>
          <cell r="K689">
            <v>599</v>
          </cell>
        </row>
        <row r="690">
          <cell r="B690" t="str">
            <v>B09KJ45JLM</v>
          </cell>
          <cell r="C690" t="str">
            <v>TIN2058-M</v>
          </cell>
          <cell r="D690" t="str">
            <v>846537083532</v>
          </cell>
          <cell r="E690" t="str">
            <v>Quikcell iPhone 13 ICON TINT Transparent Protective Case - Smoke</v>
          </cell>
          <cell r="F690" t="str">
            <v>Cases iPhone</v>
          </cell>
          <cell r="G690" t="str">
            <v>iPhone 13</v>
          </cell>
          <cell r="H690" t="str">
            <v>iPhone 13</v>
          </cell>
          <cell r="I690">
            <v>427.12</v>
          </cell>
          <cell r="J690">
            <v>0.17285609348914865</v>
          </cell>
          <cell r="K690">
            <v>599</v>
          </cell>
        </row>
        <row r="691">
          <cell r="B691" t="str">
            <v>B00V0YA1DQ</v>
          </cell>
          <cell r="C691" t="str">
            <v>TIN2056-M</v>
          </cell>
          <cell r="D691" t="str">
            <v>846537083419</v>
          </cell>
          <cell r="E691" t="str">
            <v>Quikcell iPhone 13 mini ICON TINT Transparent Protective Case - Smoke</v>
          </cell>
          <cell r="F691" t="str">
            <v>Cases iPhone</v>
          </cell>
          <cell r="G691" t="str">
            <v>iPhone 13</v>
          </cell>
          <cell r="H691" t="str">
            <v>iPhone 13 mini</v>
          </cell>
          <cell r="I691">
            <v>427.12</v>
          </cell>
          <cell r="J691">
            <v>0.17285609348914865</v>
          </cell>
          <cell r="K691">
            <v>599</v>
          </cell>
        </row>
        <row r="692">
          <cell r="B692" t="str">
            <v>B09KJBDRZ8</v>
          </cell>
          <cell r="C692" t="str">
            <v>TIN2057-M</v>
          </cell>
          <cell r="D692" t="str">
            <v>846537083426</v>
          </cell>
          <cell r="E692" t="str">
            <v>Quikcell iPhone 13 mini ICON TINT Transparent Protective Case - Ice</v>
          </cell>
          <cell r="F692" t="str">
            <v>Cases iPhone</v>
          </cell>
          <cell r="G692" t="str">
            <v>iPhone 13</v>
          </cell>
          <cell r="H692" t="str">
            <v>iPhone 13 mini</v>
          </cell>
          <cell r="I692">
            <v>427.12</v>
          </cell>
          <cell r="J692">
            <v>0.17285609348914865</v>
          </cell>
          <cell r="K692">
            <v>599</v>
          </cell>
        </row>
        <row r="693">
          <cell r="B693" t="str">
            <v>B09KJ1313D</v>
          </cell>
          <cell r="C693" t="str">
            <v>TIN2068-M</v>
          </cell>
          <cell r="D693" t="str">
            <v>846537084072</v>
          </cell>
          <cell r="E693" t="str">
            <v>Quikcell iPhone 13 Pro ICON TINT Transparent Protective Case - Smoke</v>
          </cell>
          <cell r="F693" t="str">
            <v>Cases iPhone</v>
          </cell>
          <cell r="G693" t="str">
            <v>iPhone 13</v>
          </cell>
          <cell r="H693" t="str">
            <v>iPhone 13 Pro</v>
          </cell>
          <cell r="I693">
            <v>427.12</v>
          </cell>
          <cell r="J693">
            <v>0.17285609348914865</v>
          </cell>
          <cell r="K693">
            <v>599</v>
          </cell>
        </row>
        <row r="694">
          <cell r="B694" t="str">
            <v>B09KJ7F986</v>
          </cell>
          <cell r="C694" t="str">
            <v>TIN2069-M</v>
          </cell>
          <cell r="D694" t="str">
            <v>846537084089</v>
          </cell>
          <cell r="E694" t="str">
            <v>Quikcell iPhone 13 Pro ICON TINT Transparent Protective Case - Ice</v>
          </cell>
          <cell r="F694" t="str">
            <v>Cases iPhone</v>
          </cell>
          <cell r="G694" t="str">
            <v>iPhone 13</v>
          </cell>
          <cell r="H694" t="str">
            <v>iPhone 13 Pro</v>
          </cell>
          <cell r="I694">
            <v>427.12</v>
          </cell>
          <cell r="J694">
            <v>0.17285609348914865</v>
          </cell>
          <cell r="K694">
            <v>599</v>
          </cell>
        </row>
        <row r="695">
          <cell r="B695" t="str">
            <v>B09KJJVZPD</v>
          </cell>
          <cell r="C695" t="str">
            <v>TIN2061-M</v>
          </cell>
          <cell r="D695" t="str">
            <v>846537083679</v>
          </cell>
          <cell r="E695" t="str">
            <v>Quikcell iPhone 13 Pro Max ICON TINT Transparent Protective Case - Ice</v>
          </cell>
          <cell r="F695" t="str">
            <v>Cases iPhone</v>
          </cell>
          <cell r="G695" t="str">
            <v>iPhone 13</v>
          </cell>
          <cell r="H695" t="str">
            <v>iPhone 13 Pro Max</v>
          </cell>
          <cell r="I695">
            <v>427.12</v>
          </cell>
          <cell r="J695">
            <v>0.17285609348914865</v>
          </cell>
          <cell r="K695">
            <v>599</v>
          </cell>
        </row>
        <row r="696">
          <cell r="B696" t="str">
            <v>B09KJLD7Q6</v>
          </cell>
          <cell r="C696" t="str">
            <v>TIN2060-M</v>
          </cell>
          <cell r="D696" t="str">
            <v>846537083662</v>
          </cell>
          <cell r="E696" t="str">
            <v>Quikcell iPhone 13 Pro Max ICON TINT Transparent Protective Case - Smoke</v>
          </cell>
          <cell r="F696" t="str">
            <v>Cases iPhone</v>
          </cell>
          <cell r="G696" t="str">
            <v>iPhone 13</v>
          </cell>
          <cell r="H696" t="str">
            <v>iPhone 13 Pro Max</v>
          </cell>
          <cell r="I696">
            <v>427.12</v>
          </cell>
          <cell r="J696">
            <v>0.17285609348914865</v>
          </cell>
          <cell r="K696">
            <v>599</v>
          </cell>
        </row>
        <row r="697">
          <cell r="B697" t="str">
            <v>B0BRDGTZ3D</v>
          </cell>
          <cell r="C697" t="str">
            <v>TIN2136-M</v>
          </cell>
          <cell r="D697" t="str">
            <v>846537087356</v>
          </cell>
          <cell r="E697" t="str">
            <v>Quikcell iPhone 14 ICON TINT Transparent Protective Case - Ice</v>
          </cell>
          <cell r="F697" t="str">
            <v>Cases iPhone</v>
          </cell>
          <cell r="G697" t="str">
            <v>iPhone 14</v>
          </cell>
          <cell r="H697" t="str">
            <v>iPhone 14</v>
          </cell>
          <cell r="I697">
            <v>427.13</v>
          </cell>
          <cell r="J697">
            <v>0.17283672787979976</v>
          </cell>
          <cell r="K697">
            <v>599</v>
          </cell>
        </row>
        <row r="698">
          <cell r="B698" t="str">
            <v>B0BW21H93Q</v>
          </cell>
          <cell r="C698" t="str">
            <v>TIN2144-M</v>
          </cell>
          <cell r="D698" t="str">
            <v>846537087691</v>
          </cell>
          <cell r="E698" t="str">
            <v>Quikcell iPhone 14 Pro Max ICON TINT Transparent Protective Case – Ice</v>
          </cell>
          <cell r="F698" t="str">
            <v>Cases iPhone</v>
          </cell>
          <cell r="G698" t="str">
            <v>iPhone 14</v>
          </cell>
          <cell r="H698" t="str">
            <v>iPhone 14 Pro</v>
          </cell>
          <cell r="I698">
            <v>427.13</v>
          </cell>
          <cell r="J698">
            <v>0.17283672787979976</v>
          </cell>
          <cell r="K698">
            <v>599</v>
          </cell>
        </row>
        <row r="699">
          <cell r="B699" t="str">
            <v>B0BW276CRV</v>
          </cell>
          <cell r="C699" t="str">
            <v>TIN2139-M</v>
          </cell>
          <cell r="D699" t="str">
            <v>846537087479</v>
          </cell>
          <cell r="E699" t="str">
            <v>Quikcell iPhone 14 Pro ICON TINT Transparent Protective Case - Ice</v>
          </cell>
          <cell r="F699" t="str">
            <v>Cases iPhone</v>
          </cell>
          <cell r="G699" t="str">
            <v>iPhone 14</v>
          </cell>
          <cell r="H699" t="str">
            <v>iPhone 14 Pro</v>
          </cell>
          <cell r="I699">
            <v>427.13</v>
          </cell>
          <cell r="J699">
            <v>0.17283672787979976</v>
          </cell>
          <cell r="K699">
            <v>599</v>
          </cell>
        </row>
        <row r="700">
          <cell r="B700" t="str">
            <v xml:space="preserve">B0BRDHR7G3 </v>
          </cell>
          <cell r="C700" t="str">
            <v>TIN2014</v>
          </cell>
          <cell r="D700" t="str">
            <v>846537078712</v>
          </cell>
          <cell r="E700" t="str">
            <v>Quikcell Apple iPhone XR ICON TINT Transparent Protective Case - Ice</v>
          </cell>
          <cell r="F700" t="str">
            <v>Cases iPhone</v>
          </cell>
          <cell r="G700" t="str">
            <v>iPhone XR</v>
          </cell>
          <cell r="H700" t="str">
            <v>iPhone XR</v>
          </cell>
          <cell r="I700">
            <v>213.21</v>
          </cell>
          <cell r="J700">
            <v>0.17283076923076923</v>
          </cell>
          <cell r="K700">
            <v>299</v>
          </cell>
        </row>
        <row r="701">
          <cell r="B701" t="str">
            <v>B09TBMR3CD</v>
          </cell>
          <cell r="C701" t="str">
            <v>LPOUCH</v>
          </cell>
          <cell r="D701" t="str">
            <v>846537083013</v>
          </cell>
          <cell r="E701" t="str">
            <v>Quikcell SLIM Universal Large Phone Pouch - Carbon Black</v>
          </cell>
          <cell r="F701" t="str">
            <v>Cases Universal</v>
          </cell>
          <cell r="G701" t="str">
            <v>Universal</v>
          </cell>
          <cell r="H701" t="str">
            <v>Phone</v>
          </cell>
          <cell r="I701">
            <v>427.12</v>
          </cell>
          <cell r="J701">
            <v>0.17285609348914865</v>
          </cell>
          <cell r="K701">
            <v>599</v>
          </cell>
        </row>
        <row r="702">
          <cell r="B702" t="str">
            <v>B09TBQB4ZD</v>
          </cell>
          <cell r="C702" t="str">
            <v>MFOLIOTAB</v>
          </cell>
          <cell r="D702" t="str">
            <v>846537082986</v>
          </cell>
          <cell r="E702" t="str">
            <v>Quikcell FLEX TAB Universal 7-8" Tablet Folio Case  - Carbon Black</v>
          </cell>
          <cell r="F702" t="str">
            <v>Cases Universal</v>
          </cell>
          <cell r="G702" t="str">
            <v>Universal</v>
          </cell>
          <cell r="H702" t="str">
            <v>Tablet</v>
          </cell>
          <cell r="I702">
            <v>427.12</v>
          </cell>
          <cell r="J702">
            <v>0.17285609348914865</v>
          </cell>
          <cell r="K702">
            <v>599</v>
          </cell>
        </row>
        <row r="703">
          <cell r="B703" t="str">
            <v>B003EJWPIE</v>
          </cell>
          <cell r="C703" t="str">
            <v>QFL36-BLK</v>
          </cell>
          <cell r="D703" t="str">
            <v>846537073595</v>
          </cell>
          <cell r="E703" t="str">
            <v>QuikCell Universal Folios- Black</v>
          </cell>
          <cell r="F703" t="str">
            <v>Cases Universal</v>
          </cell>
          <cell r="G703" t="str">
            <v>Universal</v>
          </cell>
          <cell r="H703" t="str">
            <v>Universal</v>
          </cell>
          <cell r="I703">
            <v>259.33999999999997</v>
          </cell>
          <cell r="J703">
            <v>0.33</v>
          </cell>
          <cell r="K703">
            <v>449</v>
          </cell>
        </row>
        <row r="704">
          <cell r="B704" t="str">
            <v>B019DN1RU6</v>
          </cell>
          <cell r="C704" t="str">
            <v>C-DCAR804-BLK</v>
          </cell>
          <cell r="D704" t="str">
            <v>846537038532</v>
          </cell>
          <cell r="E704" t="str">
            <v>QuikCell Color Burst 2.1A Dual USB car charger - Black Ink</v>
          </cell>
          <cell r="F704" t="str">
            <v>Charger</v>
          </cell>
          <cell r="G704" t="str">
            <v>Car Charger</v>
          </cell>
          <cell r="H704" t="str">
            <v>2.1A</v>
          </cell>
          <cell r="I704">
            <v>34.94</v>
          </cell>
          <cell r="J704">
            <v>0.17284897959183687</v>
          </cell>
          <cell r="K704">
            <v>49</v>
          </cell>
        </row>
        <row r="705">
          <cell r="B705" t="str">
            <v>B019DN1W5G</v>
          </cell>
          <cell r="C705" t="str">
            <v>C-DCAR804-BLU</v>
          </cell>
          <cell r="D705" t="str">
            <v>846537038549</v>
          </cell>
          <cell r="E705" t="str">
            <v>QuikCell Color Burst 2.1A Dual USB car charger - Blue Blaze</v>
          </cell>
          <cell r="F705" t="str">
            <v>Charger</v>
          </cell>
          <cell r="G705" t="str">
            <v>Car Charger</v>
          </cell>
          <cell r="H705" t="str">
            <v>2.1A</v>
          </cell>
          <cell r="I705">
            <v>34.94</v>
          </cell>
          <cell r="J705">
            <v>0.17284897959183687</v>
          </cell>
          <cell r="K705">
            <v>49</v>
          </cell>
        </row>
        <row r="706">
          <cell r="B706" t="str">
            <v>B019EC8HYK</v>
          </cell>
          <cell r="C706" t="str">
            <v>C-DCAR804-PUR</v>
          </cell>
          <cell r="D706" t="str">
            <v>846537038563</v>
          </cell>
          <cell r="E706" t="str">
            <v>QuikCell Color Burst 2.1A Dual USB car charger - Purple Passion</v>
          </cell>
          <cell r="F706" t="str">
            <v>Charger</v>
          </cell>
          <cell r="G706" t="str">
            <v>Car Charger</v>
          </cell>
          <cell r="H706" t="str">
            <v>2.1A</v>
          </cell>
          <cell r="I706">
            <v>34.94</v>
          </cell>
          <cell r="J706">
            <v>0.17284897959183687</v>
          </cell>
          <cell r="K706">
            <v>49</v>
          </cell>
        </row>
        <row r="707">
          <cell r="B707" t="str">
            <v>B019EC8LBE</v>
          </cell>
          <cell r="C707" t="str">
            <v>C-DCAR804-RED</v>
          </cell>
          <cell r="D707" t="str">
            <v>846537038570</v>
          </cell>
          <cell r="E707" t="str">
            <v>QuikCell Color Burst 2.1A Dual USB car charger - Liquid Red</v>
          </cell>
          <cell r="F707" t="str">
            <v>Charger</v>
          </cell>
          <cell r="G707" t="str">
            <v>Car Charger</v>
          </cell>
          <cell r="H707" t="str">
            <v>2.1A</v>
          </cell>
          <cell r="I707">
            <v>34.94</v>
          </cell>
          <cell r="J707">
            <v>0.17284897959183687</v>
          </cell>
          <cell r="K707">
            <v>49</v>
          </cell>
        </row>
        <row r="708">
          <cell r="B708" t="str">
            <v>B019EC8NDA</v>
          </cell>
          <cell r="C708" t="str">
            <v>C-DCAR804-PNK</v>
          </cell>
          <cell r="D708" t="str">
            <v>846537038556</v>
          </cell>
          <cell r="E708" t="str">
            <v>QuikCell Color Burst 2.1A Dual USB car charger - Pink Pop</v>
          </cell>
          <cell r="F708" t="str">
            <v>Charger</v>
          </cell>
          <cell r="G708" t="str">
            <v>Car Charger</v>
          </cell>
          <cell r="H708" t="str">
            <v>2.1A</v>
          </cell>
          <cell r="I708">
            <v>34.94</v>
          </cell>
          <cell r="J708">
            <v>0.17284897959183687</v>
          </cell>
          <cell r="K708">
            <v>49</v>
          </cell>
        </row>
        <row r="709">
          <cell r="B709" t="str">
            <v>B084CXV67Z</v>
          </cell>
          <cell r="C709" t="str">
            <v>MVP5002</v>
          </cell>
          <cell r="D709" t="str">
            <v>846537035951</v>
          </cell>
          <cell r="E709" t="str">
            <v>Quikcell Dual Output (Micro USB Cable attached +USB) Vehicle Power Adapter-2.1A</v>
          </cell>
          <cell r="F709" t="str">
            <v>Charger</v>
          </cell>
          <cell r="G709" t="str">
            <v>Car Charger</v>
          </cell>
          <cell r="H709" t="str">
            <v>2.1A</v>
          </cell>
          <cell r="I709">
            <v>56.33</v>
          </cell>
          <cell r="J709">
            <v>0.17287594936708861</v>
          </cell>
          <cell r="K709">
            <v>79</v>
          </cell>
        </row>
        <row r="710">
          <cell r="B710" t="str">
            <v>B084D1GS69</v>
          </cell>
          <cell r="C710" t="str">
            <v>MVP5003</v>
          </cell>
          <cell r="D710" t="str">
            <v>846537035968</v>
          </cell>
          <cell r="E710" t="str">
            <v>Quikcell Dual USB MicroUSB Vehicle Power Adapter -2.1A and USB Cable</v>
          </cell>
          <cell r="F710" t="str">
            <v>Charger</v>
          </cell>
          <cell r="G710" t="str">
            <v>Car Charger</v>
          </cell>
          <cell r="H710" t="str">
            <v>2.1A</v>
          </cell>
          <cell r="I710">
            <v>56.33</v>
          </cell>
          <cell r="J710">
            <v>0.17287594936708861</v>
          </cell>
          <cell r="K710">
            <v>79</v>
          </cell>
        </row>
        <row r="711">
          <cell r="B711" t="str">
            <v>B08RMDBGL1</v>
          </cell>
          <cell r="C711" t="str">
            <v>QCVPA2001</v>
          </cell>
          <cell r="D711" t="str">
            <v>846537076985</v>
          </cell>
          <cell r="E711" t="str">
            <v>Quikcell DUAL PORT CAR CHARGER  2 USB A x 12W - 24W</v>
          </cell>
          <cell r="F711" t="str">
            <v>Charger</v>
          </cell>
          <cell r="G711" t="str">
            <v>Car Charger</v>
          </cell>
          <cell r="H711" t="str">
            <v>24W</v>
          </cell>
          <cell r="I711">
            <v>248.86</v>
          </cell>
          <cell r="J711">
            <v>0.172843553008596</v>
          </cell>
          <cell r="K711">
            <v>349</v>
          </cell>
        </row>
        <row r="712">
          <cell r="B712" t="str">
            <v>B092RJG533</v>
          </cell>
          <cell r="C712" t="str">
            <v>QCVPA2002</v>
          </cell>
          <cell r="D712" t="str">
            <v>846537076992</v>
          </cell>
          <cell r="E712" t="str">
            <v>Quikcell DUAL PORT CAR CHARGER  1 USB A 12W + USB C PD 20W - 32W</v>
          </cell>
          <cell r="F712" t="str">
            <v>Charger</v>
          </cell>
          <cell r="G712" t="str">
            <v>Car Charger</v>
          </cell>
          <cell r="H712" t="str">
            <v>32 W</v>
          </cell>
          <cell r="I712">
            <v>320.17</v>
          </cell>
          <cell r="J712">
            <v>0.17283474387527842</v>
          </cell>
          <cell r="K712">
            <v>449</v>
          </cell>
        </row>
        <row r="713">
          <cell r="B713" t="str">
            <v>B08RLSVFLD</v>
          </cell>
          <cell r="C713" t="str">
            <v>QC-PWRBANK10K</v>
          </cell>
          <cell r="D713" t="str">
            <v>846537073618</v>
          </cell>
          <cell r="E713" t="str">
            <v>Quikcell POWERFUEL WIRELESS 10K mAh Powerbank - Black</v>
          </cell>
          <cell r="F713" t="str">
            <v>Charger</v>
          </cell>
          <cell r="G713" t="str">
            <v>Power Bank</v>
          </cell>
          <cell r="H713" t="str">
            <v>10,000 mAh</v>
          </cell>
          <cell r="I713">
            <v>854.98</v>
          </cell>
          <cell r="J713">
            <v>0.17283002502085076</v>
          </cell>
          <cell r="K713">
            <v>1199</v>
          </cell>
        </row>
        <row r="714">
          <cell r="B714" t="str">
            <v>B08RLTB8B5</v>
          </cell>
          <cell r="C714" t="str">
            <v>QC-PWRBANK6K</v>
          </cell>
          <cell r="D714" t="str">
            <v>846537073601</v>
          </cell>
          <cell r="E714" t="str">
            <v>Quikcell POWERFUEL 6K mAh Powerbank - Black</v>
          </cell>
          <cell r="F714" t="str">
            <v>Charger</v>
          </cell>
          <cell r="G714" t="str">
            <v>Power Bank</v>
          </cell>
          <cell r="H714" t="str">
            <v>6,000 mAh</v>
          </cell>
          <cell r="I714">
            <v>355.83</v>
          </cell>
          <cell r="J714">
            <v>0.17282004008016039</v>
          </cell>
          <cell r="K714">
            <v>499</v>
          </cell>
        </row>
        <row r="715">
          <cell r="B715" t="str">
            <v>B00QU9956K</v>
          </cell>
          <cell r="C715" t="str">
            <v>C-WALL852-BLK</v>
          </cell>
          <cell r="D715" t="str">
            <v>846537030925</v>
          </cell>
          <cell r="E715" t="str">
            <v>QuikCell Color Burst 1A USB Wall Charger - Black Ink</v>
          </cell>
          <cell r="F715" t="str">
            <v>Charger</v>
          </cell>
          <cell r="G715" t="str">
            <v>Wall charger</v>
          </cell>
          <cell r="H715" t="str">
            <v>1A</v>
          </cell>
          <cell r="I715">
            <v>34.94</v>
          </cell>
          <cell r="J715">
            <v>0.17284897959183687</v>
          </cell>
          <cell r="K715">
            <v>49</v>
          </cell>
        </row>
        <row r="716">
          <cell r="B716" t="str">
            <v>B00QU99LX2</v>
          </cell>
          <cell r="C716" t="str">
            <v>C-WALL852-BLU</v>
          </cell>
          <cell r="D716" t="str">
            <v>846537030932</v>
          </cell>
          <cell r="E716" t="str">
            <v>QuikCell Color Burst 1A USB Wall Charger - Blue Blaze</v>
          </cell>
          <cell r="F716" t="str">
            <v>Charger</v>
          </cell>
          <cell r="G716" t="str">
            <v>Wall charger</v>
          </cell>
          <cell r="H716" t="str">
            <v>1A</v>
          </cell>
          <cell r="I716">
            <v>34.94</v>
          </cell>
          <cell r="J716">
            <v>0.17284897959183687</v>
          </cell>
          <cell r="K716">
            <v>49</v>
          </cell>
        </row>
        <row r="717">
          <cell r="B717" t="str">
            <v>B00QU9K43I</v>
          </cell>
          <cell r="C717" t="str">
            <v>C-WALL852-YEL</v>
          </cell>
          <cell r="D717" t="str">
            <v>846537030918</v>
          </cell>
          <cell r="E717" t="str">
            <v>QuikCell Color Burst 1A USB Wall Charger - Yellow Zest</v>
          </cell>
          <cell r="F717" t="str">
            <v>Charger</v>
          </cell>
          <cell r="G717" t="str">
            <v>Wall charger</v>
          </cell>
          <cell r="H717" t="str">
            <v>1A</v>
          </cell>
          <cell r="I717">
            <v>34.94</v>
          </cell>
          <cell r="J717">
            <v>0.17284897959183687</v>
          </cell>
          <cell r="K717">
            <v>49</v>
          </cell>
        </row>
        <row r="718">
          <cell r="B718" t="str">
            <v>B08RNM8RVP</v>
          </cell>
          <cell r="C718" t="str">
            <v>QTRC2001</v>
          </cell>
          <cell r="D718" t="str">
            <v>846537077005</v>
          </cell>
          <cell r="E718" t="str">
            <v>Quikcell DUAL PORT WALL CHARGER  2 USB A x 12W - 24W</v>
          </cell>
          <cell r="F718" t="str">
            <v>Charger</v>
          </cell>
          <cell r="G718" t="str">
            <v>Wall charger</v>
          </cell>
          <cell r="H718" t="str">
            <v>24 W</v>
          </cell>
          <cell r="I718">
            <v>355.83</v>
          </cell>
          <cell r="J718">
            <v>0.17282004008016039</v>
          </cell>
          <cell r="K718">
            <v>499</v>
          </cell>
        </row>
        <row r="719">
          <cell r="B719" t="str">
            <v>B0BQX3KGS3</v>
          </cell>
          <cell r="C719" t="str">
            <v>QTRC2009</v>
          </cell>
          <cell r="D719" t="str">
            <v>846537085529</v>
          </cell>
          <cell r="E719" t="str">
            <v>Quikcell PD 25W single port USB-C output</v>
          </cell>
          <cell r="F719" t="str">
            <v>Charger</v>
          </cell>
          <cell r="G719" t="str">
            <v>Wall charger</v>
          </cell>
          <cell r="H719" t="str">
            <v>25W</v>
          </cell>
          <cell r="I719">
            <v>284.51</v>
          </cell>
          <cell r="J719">
            <v>0.17285313283208026</v>
          </cell>
          <cell r="K719">
            <v>399</v>
          </cell>
        </row>
        <row r="720">
          <cell r="B720" t="str">
            <v>B084CVXJPV</v>
          </cell>
          <cell r="C720" t="str">
            <v>MTR5003</v>
          </cell>
          <cell r="D720" t="str">
            <v>846537035937</v>
          </cell>
          <cell r="E720" t="str">
            <v>Quikcell Dual USB MicroUSB Travel Charger 3.4A and USB Cable</v>
          </cell>
          <cell r="F720" t="str">
            <v>Charger</v>
          </cell>
          <cell r="G720" t="str">
            <v>Wall charger</v>
          </cell>
          <cell r="H720" t="str">
            <v>3.4A</v>
          </cell>
          <cell r="I720">
            <v>70.59</v>
          </cell>
          <cell r="J720">
            <v>0.17288484848484853</v>
          </cell>
          <cell r="K720">
            <v>99</v>
          </cell>
        </row>
        <row r="721">
          <cell r="B721" t="str">
            <v>B09KDGYYCC</v>
          </cell>
          <cell r="C721" t="str">
            <v>QTRC2002</v>
          </cell>
          <cell r="D721" t="str">
            <v>846537077012</v>
          </cell>
          <cell r="E721" t="str">
            <v>Quikcell DUAL PORT WALL CHARGER 1 USB A 12W + USB C PD 20W - 32W</v>
          </cell>
          <cell r="F721" t="str">
            <v>Charger</v>
          </cell>
          <cell r="G721" t="str">
            <v>Wall charger</v>
          </cell>
          <cell r="H721" t="str">
            <v>32 W</v>
          </cell>
          <cell r="I721">
            <v>427.12</v>
          </cell>
          <cell r="J721">
            <v>0.17285609348914865</v>
          </cell>
          <cell r="K721">
            <v>599</v>
          </cell>
        </row>
        <row r="722">
          <cell r="B722" t="str">
            <v>B07BZV6Z98</v>
          </cell>
          <cell r="C722" t="str">
            <v>QC-PWRBASE2-BLK</v>
          </cell>
          <cell r="D722" t="str">
            <v>846537053184</v>
          </cell>
          <cell r="E722" t="str">
            <v>Quikcell POWERBASE 2 Wireless Charging Pad - 10W</v>
          </cell>
          <cell r="F722" t="str">
            <v>Charger</v>
          </cell>
          <cell r="G722" t="str">
            <v>Wireless</v>
          </cell>
          <cell r="H722" t="str">
            <v>10 W</v>
          </cell>
          <cell r="I722">
            <v>230.46</v>
          </cell>
          <cell r="J722">
            <v>0.66541476846057579</v>
          </cell>
          <cell r="K722">
            <v>799</v>
          </cell>
        </row>
        <row r="723">
          <cell r="B723" t="str">
            <v>B08BLWGL7C</v>
          </cell>
          <cell r="C723" t="str">
            <v>QC-TRIO</v>
          </cell>
          <cell r="D723" t="str">
            <v>846537072215</v>
          </cell>
          <cell r="E723" t="str">
            <v>Quikcell TRIO 3 in 1 Wireless Charging Pad - White</v>
          </cell>
          <cell r="F723" t="str">
            <v>Charger</v>
          </cell>
          <cell r="G723" t="str">
            <v>Wireless</v>
          </cell>
          <cell r="H723" t="str">
            <v>10 W</v>
          </cell>
          <cell r="I723">
            <v>712.36</v>
          </cell>
          <cell r="J723">
            <v>0.51363296056503827</v>
          </cell>
          <cell r="K723">
            <v>1699</v>
          </cell>
        </row>
        <row r="724">
          <cell r="B724" t="str">
            <v>B09KDN9PTC</v>
          </cell>
          <cell r="C724" t="str">
            <v>PWERFLIP-BLK</v>
          </cell>
          <cell r="D724" t="str">
            <v>846537080722</v>
          </cell>
          <cell r="E724" t="str">
            <v>Quikcell POWERFLIP 15W wireless 2-in-1 charger</v>
          </cell>
          <cell r="F724" t="str">
            <v>Charger</v>
          </cell>
          <cell r="G724" t="str">
            <v>Wireless</v>
          </cell>
          <cell r="H724" t="str">
            <v>15 W</v>
          </cell>
          <cell r="I724">
            <v>854.98</v>
          </cell>
          <cell r="J724">
            <v>0.17283002502085076</v>
          </cell>
          <cell r="K724">
            <v>1199</v>
          </cell>
        </row>
        <row r="725">
          <cell r="B725" t="str">
            <v>B0BQX451KX</v>
          </cell>
          <cell r="C725" t="str">
            <v>DRIVEDOCK-C</v>
          </cell>
          <cell r="D725" t="str">
            <v>846537082672</v>
          </cell>
          <cell r="E725" t="str">
            <v>Quikcell Mount+Suction+Vent 2 in 1 air vent Dashboad Car Mount Charge</v>
          </cell>
          <cell r="F725" t="str">
            <v>Hardware</v>
          </cell>
          <cell r="G725" t="str">
            <v>Car Mount</v>
          </cell>
          <cell r="H725" t="str">
            <v>Car Mount</v>
          </cell>
          <cell r="I725">
            <v>569.74</v>
          </cell>
          <cell r="J725">
            <v>0.17284305381727172</v>
          </cell>
          <cell r="K725">
            <v>799</v>
          </cell>
        </row>
        <row r="726">
          <cell r="B726" t="str">
            <v>B09GJJN7H5</v>
          </cell>
          <cell r="C726" t="str">
            <v>DRIVEDOCK</v>
          </cell>
          <cell r="D726" t="str">
            <v>846537082122</v>
          </cell>
          <cell r="E726" t="str">
            <v>Quikcell Mount+Suction+Vent 2 in 1 air vent Dashboad Car Mount</v>
          </cell>
          <cell r="F726" t="str">
            <v>Hardware</v>
          </cell>
          <cell r="G726" t="str">
            <v>Car Mount</v>
          </cell>
          <cell r="H726" t="str">
            <v>Car Mount</v>
          </cell>
          <cell r="I726">
            <v>141.9</v>
          </cell>
          <cell r="J726">
            <v>0.17284422110552766</v>
          </cell>
          <cell r="K726">
            <v>199</v>
          </cell>
        </row>
        <row r="727">
          <cell r="B727" t="str">
            <v>B07B7DH91T</v>
          </cell>
          <cell r="C727" t="str">
            <v>GP-IPX-M</v>
          </cell>
          <cell r="D727" t="str">
            <v>0846537051050</v>
          </cell>
          <cell r="E727" t="str">
            <v>Quikcell - Protector de visualización para iPhone X, transparente</v>
          </cell>
          <cell r="F727" t="str">
            <v>Micas</v>
          </cell>
          <cell r="G727" t="str">
            <v>Centro Servicio</v>
          </cell>
          <cell r="H727" t="str">
            <v>Centro Servicio</v>
          </cell>
          <cell r="I727">
            <v>172.7</v>
          </cell>
          <cell r="J727">
            <v>0.32999331103678942</v>
          </cell>
          <cell r="K727">
            <v>299</v>
          </cell>
        </row>
        <row r="728">
          <cell r="B728" t="str">
            <v>B081B9L1BN</v>
          </cell>
          <cell r="C728" t="str">
            <v>GP-IP9-M</v>
          </cell>
          <cell r="D728" t="str">
            <v>846537056550</v>
          </cell>
          <cell r="E728" t="str">
            <v>QuikCell Screen Protector Glass iPhone 11</v>
          </cell>
          <cell r="F728" t="str">
            <v>Micas</v>
          </cell>
          <cell r="G728" t="str">
            <v>Centro Servicio</v>
          </cell>
          <cell r="H728" t="str">
            <v>iPhone 11</v>
          </cell>
          <cell r="I728">
            <v>172.7</v>
          </cell>
          <cell r="J728">
            <v>0.32999331103678942</v>
          </cell>
          <cell r="K728">
            <v>299</v>
          </cell>
        </row>
        <row r="729">
          <cell r="B729" t="str">
            <v>B08QTLSMSC</v>
          </cell>
          <cell r="C729" t="str">
            <v>GP-IP202054-M</v>
          </cell>
          <cell r="D729" t="str">
            <v>846537077371</v>
          </cell>
          <cell r="E729" t="str">
            <v>QuikCell Apple iPhone 12 Mini GOOF PROFF Premium Tempered Glass Screen Protection</v>
          </cell>
          <cell r="F729" t="str">
            <v>Micas</v>
          </cell>
          <cell r="G729" t="str">
            <v>Centro Servicio</v>
          </cell>
          <cell r="H729" t="str">
            <v>iPhone 12 mini</v>
          </cell>
          <cell r="I729">
            <v>172.7</v>
          </cell>
          <cell r="J729">
            <v>0.32999331103678942</v>
          </cell>
          <cell r="K729">
            <v>299</v>
          </cell>
        </row>
        <row r="730">
          <cell r="B730" t="str">
            <v>B08QM8MTVV</v>
          </cell>
          <cell r="C730" t="str">
            <v>GP-IP202067-M</v>
          </cell>
          <cell r="D730" t="str">
            <v>846537077722</v>
          </cell>
          <cell r="E730" t="str">
            <v>QuikCell Apple iPhone 12 Pro MAX GOOF PROFF Premium Tempered Glass Screen Protection</v>
          </cell>
          <cell r="F730" t="str">
            <v>Micas</v>
          </cell>
          <cell r="G730" t="str">
            <v>Centro Servicio</v>
          </cell>
          <cell r="H730" t="str">
            <v>iPhone 12 Pro Max</v>
          </cell>
          <cell r="I730">
            <v>172.7</v>
          </cell>
          <cell r="J730">
            <v>0.32999331103678942</v>
          </cell>
          <cell r="K730">
            <v>299</v>
          </cell>
        </row>
        <row r="731">
          <cell r="B731" t="str">
            <v>B0BQX317NF</v>
          </cell>
          <cell r="C731" t="str">
            <v>GQC2059</v>
          </cell>
          <cell r="D731" t="str">
            <v>846537082948</v>
          </cell>
          <cell r="E731" t="str">
            <v>Quikcell Apple iPad 10.2” TEMPERED GLASS Screen Protector</v>
          </cell>
          <cell r="F731" t="str">
            <v>Micas</v>
          </cell>
          <cell r="G731" t="str">
            <v>iPad</v>
          </cell>
          <cell r="H731" t="str">
            <v>iPad 10.2"</v>
          </cell>
          <cell r="I731">
            <v>641.04999999999995</v>
          </cell>
          <cell r="J731">
            <v>0.17283870967741943</v>
          </cell>
          <cell r="K731">
            <v>899</v>
          </cell>
        </row>
        <row r="732">
          <cell r="B732" t="str">
            <v>B0BQX3MWZM</v>
          </cell>
          <cell r="C732" t="str">
            <v>GP-IPSE2-BLK</v>
          </cell>
          <cell r="D732" t="str">
            <v>846537073656</v>
          </cell>
          <cell r="E732" t="str">
            <v>Quikcell Apple iPhone SE 2020 GOOF PROOF Premium Tempered Glass Screen Protection - Black</v>
          </cell>
          <cell r="F732" t="str">
            <v>Micas</v>
          </cell>
          <cell r="G732" t="str">
            <v>iPhone</v>
          </cell>
          <cell r="H732" t="str">
            <v>iPhone SE 2020 -2022</v>
          </cell>
          <cell r="I732">
            <v>427.12</v>
          </cell>
          <cell r="J732">
            <v>0.17285609348914865</v>
          </cell>
          <cell r="K732">
            <v>599</v>
          </cell>
        </row>
        <row r="733">
          <cell r="B733" t="str">
            <v>B0BQX49K72</v>
          </cell>
          <cell r="C733" t="str">
            <v>GQC2024</v>
          </cell>
          <cell r="D733" t="str">
            <v>846537078668</v>
          </cell>
          <cell r="E733" t="str">
            <v>Quikcell Apple iPhone SE 2020 TEMPERED GLASS Screen Protection - Clear</v>
          </cell>
          <cell r="F733" t="str">
            <v>Micas</v>
          </cell>
          <cell r="G733" t="str">
            <v>iPhone</v>
          </cell>
          <cell r="H733" t="str">
            <v>iPhone SE 2020 -2022</v>
          </cell>
          <cell r="I733">
            <v>355.83</v>
          </cell>
          <cell r="J733">
            <v>0.17282004008016039</v>
          </cell>
          <cell r="K733">
            <v>499</v>
          </cell>
        </row>
        <row r="734">
          <cell r="B734" t="str">
            <v>B0BX4QNYXZ</v>
          </cell>
          <cell r="C734" t="str">
            <v>GQC2018</v>
          </cell>
          <cell r="D734" t="str">
            <v>846537077814</v>
          </cell>
          <cell r="E734" t="str">
            <v>Quikcell Apple iPhone XS Max/11 Pro Max TEMPERED GLASS Screen Protection</v>
          </cell>
          <cell r="F734" t="str">
            <v>Micas</v>
          </cell>
          <cell r="G734" t="str">
            <v>iPhone 11</v>
          </cell>
          <cell r="H734" t="str">
            <v>iPhone 11 Pro Max, iPhone XS Max</v>
          </cell>
          <cell r="I734">
            <v>172.7</v>
          </cell>
          <cell r="J734">
            <v>0.32999331103678942</v>
          </cell>
          <cell r="K734">
            <v>299</v>
          </cell>
        </row>
        <row r="735">
          <cell r="B735" t="str">
            <v>B0BX4PHGGP</v>
          </cell>
          <cell r="C735" t="str">
            <v>GQC2017</v>
          </cell>
          <cell r="D735" t="str">
            <v>846537077807</v>
          </cell>
          <cell r="E735" t="str">
            <v>Quikcell Apple iPhone XR/iPhone 11 TEMPERED GLASS Screen Protection - Clear</v>
          </cell>
          <cell r="F735" t="str">
            <v>Micas</v>
          </cell>
          <cell r="G735" t="str">
            <v>iPhone 11</v>
          </cell>
          <cell r="H735" t="str">
            <v>iPhone 11, iPhone XR</v>
          </cell>
          <cell r="I735">
            <v>172.7</v>
          </cell>
          <cell r="J735">
            <v>0.32999331103678942</v>
          </cell>
          <cell r="K735">
            <v>299</v>
          </cell>
        </row>
        <row r="736">
          <cell r="B736" t="str">
            <v>B0BX4PG1B3</v>
          </cell>
          <cell r="C736" t="str">
            <v>GQC2009</v>
          </cell>
          <cell r="D736" t="str">
            <v>846537077364</v>
          </cell>
          <cell r="E736" t="str">
            <v>Quikcell Apple iPhone 12 Mini TEMPERED GLASS Screen Protector</v>
          </cell>
          <cell r="F736" t="str">
            <v>Micas</v>
          </cell>
          <cell r="G736" t="str">
            <v>iPhone 12</v>
          </cell>
          <cell r="H736" t="str">
            <v>iPhone 12 mini</v>
          </cell>
          <cell r="I736">
            <v>172.7</v>
          </cell>
          <cell r="J736">
            <v>0.32999331103678942</v>
          </cell>
          <cell r="K736">
            <v>299</v>
          </cell>
        </row>
        <row r="737">
          <cell r="B737" t="str">
            <v>B0BX4PN9RB</v>
          </cell>
          <cell r="C737" t="str">
            <v>GQC2010</v>
          </cell>
          <cell r="D737" t="str">
            <v>846537077531</v>
          </cell>
          <cell r="E737" t="str">
            <v>Quikcell Apple iPhone 12/12 Pro TEMPERED GLASS Screen Protector</v>
          </cell>
          <cell r="F737" t="str">
            <v>Micas</v>
          </cell>
          <cell r="G737" t="str">
            <v>iPhone 12</v>
          </cell>
          <cell r="H737" t="str">
            <v>iPhone 12/iPhone 12 Pro</v>
          </cell>
          <cell r="I737">
            <v>172.7</v>
          </cell>
          <cell r="J737">
            <v>0.32999331103678942</v>
          </cell>
          <cell r="K737">
            <v>299</v>
          </cell>
        </row>
        <row r="738">
          <cell r="B738" t="str">
            <v>B00DD19CIE</v>
          </cell>
          <cell r="C738" t="str">
            <v>GP-IP21S-M</v>
          </cell>
          <cell r="D738" t="str">
            <v>846537083464</v>
          </cell>
          <cell r="E738" t="str">
            <v>Quikcell Goof Proof Tempered Glass for iPhone 13 mini</v>
          </cell>
          <cell r="F738" t="str">
            <v>Micas</v>
          </cell>
          <cell r="G738" t="str">
            <v>iPhone 13</v>
          </cell>
          <cell r="H738" t="str">
            <v>iPhone 13 mini</v>
          </cell>
          <cell r="I738">
            <v>427.12</v>
          </cell>
          <cell r="J738">
            <v>0.17285609348914865</v>
          </cell>
          <cell r="K738">
            <v>599</v>
          </cell>
        </row>
        <row r="739">
          <cell r="B739" t="str">
            <v>B09KDJ9S1N</v>
          </cell>
          <cell r="C739" t="str">
            <v>GP-IP21L-M</v>
          </cell>
          <cell r="D739" t="str">
            <v>846537083716</v>
          </cell>
          <cell r="E739" t="str">
            <v>Quikcell Goof Proof Tempered Glass for iPhone 13 Pro Max</v>
          </cell>
          <cell r="F739" t="str">
            <v>Micas</v>
          </cell>
          <cell r="G739" t="str">
            <v>iPhone 13</v>
          </cell>
          <cell r="H739" t="str">
            <v>iPhone 13 Pro Max</v>
          </cell>
          <cell r="I739">
            <v>427.12</v>
          </cell>
          <cell r="J739">
            <v>0.17285609348914865</v>
          </cell>
          <cell r="K739">
            <v>599</v>
          </cell>
        </row>
        <row r="740">
          <cell r="B740" t="str">
            <v> B09KD8W54M</v>
          </cell>
          <cell r="C740" t="str">
            <v>GP-IP21M-M</v>
          </cell>
          <cell r="D740" t="str">
            <v>846537083587</v>
          </cell>
          <cell r="E740" t="str">
            <v>Quikcell Goof Proof Tempered Glass for iPhone 13/13 Pro</v>
          </cell>
          <cell r="F740" t="str">
            <v>Micas</v>
          </cell>
          <cell r="G740" t="str">
            <v>iPhone 13</v>
          </cell>
          <cell r="H740" t="str">
            <v>iPhone 13/13 Pro</v>
          </cell>
          <cell r="I740">
            <v>427.12</v>
          </cell>
          <cell r="J740">
            <v>0.17285609348914865</v>
          </cell>
          <cell r="K740">
            <v>599</v>
          </cell>
        </row>
        <row r="741">
          <cell r="B741" t="str">
            <v>B09KD8W54M</v>
          </cell>
          <cell r="C741" t="str">
            <v>GP-IP21M-M</v>
          </cell>
          <cell r="D741" t="str">
            <v>846537083587</v>
          </cell>
          <cell r="E741" t="str">
            <v>Quikcell Goof Proof Tempered Glass for iPhone 13/13 Pro</v>
          </cell>
          <cell r="F741" t="str">
            <v>Micas</v>
          </cell>
          <cell r="G741" t="str">
            <v>iPhone 13</v>
          </cell>
          <cell r="H741" t="str">
            <v>iPhone 13/13 Pro</v>
          </cell>
          <cell r="I741">
            <v>172.7</v>
          </cell>
          <cell r="J741">
            <v>0.66555592654424045</v>
          </cell>
          <cell r="K741">
            <v>599</v>
          </cell>
        </row>
        <row r="742">
          <cell r="B742" t="str">
            <v>B0BPN2JGLD</v>
          </cell>
          <cell r="C742" t="str">
            <v>GQC2134-M</v>
          </cell>
          <cell r="D742" t="str">
            <v>846537087370</v>
          </cell>
          <cell r="E742" t="str">
            <v>Quikcell Tempered Glass Screen Protector for iPhone 14</v>
          </cell>
          <cell r="F742" t="str">
            <v>Micas</v>
          </cell>
          <cell r="G742" t="str">
            <v>iPhone 14</v>
          </cell>
          <cell r="H742" t="str">
            <v>iPhone 14</v>
          </cell>
          <cell r="I742">
            <v>427.12</v>
          </cell>
          <cell r="J742">
            <v>0.17285609348914865</v>
          </cell>
          <cell r="K742">
            <v>599</v>
          </cell>
        </row>
        <row r="743">
          <cell r="B743" t="str">
            <v>B0BQX3Q2K8</v>
          </cell>
          <cell r="C743" t="str">
            <v>GQC2136-M</v>
          </cell>
          <cell r="D743" t="str">
            <v>846537087608</v>
          </cell>
          <cell r="E743" t="str">
            <v>Quikcell Tempered Glass Screen Protector for iPhone 14 Plus</v>
          </cell>
          <cell r="F743" t="str">
            <v>Micas</v>
          </cell>
          <cell r="G743" t="str">
            <v>iPhone 14</v>
          </cell>
          <cell r="H743" t="str">
            <v>iPhone 14 Plus</v>
          </cell>
          <cell r="I743">
            <v>427.12</v>
          </cell>
          <cell r="J743">
            <v>0.17285609348914865</v>
          </cell>
          <cell r="K743">
            <v>599</v>
          </cell>
        </row>
        <row r="744">
          <cell r="B744" t="str">
            <v>B0BQX4SMPR</v>
          </cell>
          <cell r="C744" t="str">
            <v>GQC2135-M</v>
          </cell>
          <cell r="D744" t="str">
            <v>846537087493</v>
          </cell>
          <cell r="E744" t="str">
            <v>Quikcell Apple iPhone 14 Pro TEMPERED GLASS Screen Protector</v>
          </cell>
          <cell r="F744" t="str">
            <v>Micas</v>
          </cell>
          <cell r="G744" t="str">
            <v>iPhone 14</v>
          </cell>
          <cell r="H744" t="str">
            <v>iPhone 14 Pro</v>
          </cell>
          <cell r="I744">
            <v>427.12</v>
          </cell>
          <cell r="J744">
            <v>0.17285609348914865</v>
          </cell>
          <cell r="K744">
            <v>599</v>
          </cell>
        </row>
        <row r="745">
          <cell r="B745" t="str">
            <v>B0BQX3L46</v>
          </cell>
          <cell r="C745" t="str">
            <v>GQC2137-M</v>
          </cell>
          <cell r="D745" t="str">
            <v>846537087714</v>
          </cell>
          <cell r="E745" t="str">
            <v>Quikcell Apple iPhone 14 Pro Max TEMPERED GLASS Screen Protector</v>
          </cell>
          <cell r="F745" t="str">
            <v>Micas</v>
          </cell>
          <cell r="G745" t="str">
            <v>iPhone 14</v>
          </cell>
          <cell r="H745" t="str">
            <v>iPhone 14 Pro Max</v>
          </cell>
          <cell r="I745">
            <v>345.97</v>
          </cell>
          <cell r="J745">
            <v>0.33000801335559271</v>
          </cell>
          <cell r="K745">
            <v>599</v>
          </cell>
        </row>
        <row r="746">
          <cell r="B746" t="str">
            <v>B0BQX3L46X</v>
          </cell>
          <cell r="C746" t="str">
            <v>GQC2137-M</v>
          </cell>
          <cell r="D746" t="str">
            <v>846537087714</v>
          </cell>
          <cell r="E746" t="str">
            <v>Quikcell Apple iPhone 14 Pro Max TEMPERED GLASS Screen Protector</v>
          </cell>
          <cell r="F746" t="str">
            <v>Micas</v>
          </cell>
          <cell r="G746" t="str">
            <v>iPhone 14</v>
          </cell>
          <cell r="H746" t="str">
            <v>iPhone 14 Pro Max</v>
          </cell>
          <cell r="I746">
            <v>427.12</v>
          </cell>
          <cell r="J746">
            <v>0.17285609348914865</v>
          </cell>
          <cell r="K746">
            <v>599</v>
          </cell>
        </row>
        <row r="747">
          <cell r="C747" t="str">
            <v>GQC2184-M</v>
          </cell>
          <cell r="D747" t="str">
            <v>846537090950</v>
          </cell>
          <cell r="E747" t="str">
            <v>Quikcell Tempered Glass Screen Protector iPhone 15 Plus</v>
          </cell>
          <cell r="F747" t="str">
            <v>Micas</v>
          </cell>
          <cell r="G747" t="str">
            <v>iPhone 15</v>
          </cell>
          <cell r="H747" t="str">
            <v>iPhone 15 Plus</v>
          </cell>
          <cell r="I747">
            <v>392.81896551724134</v>
          </cell>
          <cell r="J747">
            <v>0.17</v>
          </cell>
          <cell r="K747">
            <v>549</v>
          </cell>
        </row>
        <row r="748">
          <cell r="C748" t="str">
            <v>GQC2183-M</v>
          </cell>
          <cell r="D748" t="str">
            <v>846537090844</v>
          </cell>
          <cell r="E748" t="str">
            <v>Quikcell Tempered Glass Screen Protector iPhone 15 Pro</v>
          </cell>
          <cell r="F748" t="str">
            <v>Micas</v>
          </cell>
          <cell r="G748" t="str">
            <v>iPhone 15</v>
          </cell>
          <cell r="H748" t="str">
            <v>iPhone 15 Pro</v>
          </cell>
          <cell r="I748">
            <v>392.81896551724134</v>
          </cell>
          <cell r="J748">
            <v>0.17</v>
          </cell>
          <cell r="K748">
            <v>549</v>
          </cell>
        </row>
        <row r="749">
          <cell r="C749" t="str">
            <v>GQC2182-M</v>
          </cell>
          <cell r="D749" t="str">
            <v>846537090738</v>
          </cell>
          <cell r="E749" t="str">
            <v>Quikcell Tempered Glass Screen Protector iPhone 15</v>
          </cell>
          <cell r="F749" t="str">
            <v>Micas</v>
          </cell>
          <cell r="G749" t="str">
            <v>iPhone 15</v>
          </cell>
          <cell r="H749" t="str">
            <v>iPhone 16e / 15 / 14 / 13</v>
          </cell>
          <cell r="I749">
            <v>392.81896551724134</v>
          </cell>
          <cell r="J749">
            <v>0.17</v>
          </cell>
          <cell r="K749">
            <v>549</v>
          </cell>
        </row>
        <row r="750">
          <cell r="C750" t="str">
            <v>GQC2205-M</v>
          </cell>
          <cell r="D750" t="str">
            <v>846537093722</v>
          </cell>
          <cell r="E750" t="str">
            <v>Quikcell Tempered Glass Screen Protector for iPhone 16</v>
          </cell>
          <cell r="F750" t="str">
            <v>Micas</v>
          </cell>
          <cell r="G750" t="str">
            <v>iPhone 16</v>
          </cell>
          <cell r="H750" t="str">
            <v>iPhone 16</v>
          </cell>
          <cell r="I750">
            <v>392.81896551724134</v>
          </cell>
          <cell r="J750">
            <v>0.17</v>
          </cell>
          <cell r="K750">
            <v>549</v>
          </cell>
        </row>
        <row r="751">
          <cell r="C751" t="str">
            <v>GQC2207-M</v>
          </cell>
          <cell r="D751" t="str">
            <v>846537093975</v>
          </cell>
          <cell r="E751" t="str">
            <v>Quikcell Tempered Glass Screen Protector for iPhone 16 Plus</v>
          </cell>
          <cell r="F751" t="str">
            <v>Micas</v>
          </cell>
          <cell r="G751" t="str">
            <v>iPhone 16</v>
          </cell>
          <cell r="H751" t="str">
            <v>iPhone 16 Plus</v>
          </cell>
          <cell r="I751">
            <v>392.81896551724134</v>
          </cell>
          <cell r="J751">
            <v>0.17</v>
          </cell>
          <cell r="K751">
            <v>549</v>
          </cell>
        </row>
        <row r="752">
          <cell r="C752" t="str">
            <v>GQC2206-M</v>
          </cell>
          <cell r="D752" t="str">
            <v>846537093852</v>
          </cell>
          <cell r="E752" t="str">
            <v>Quikcell Tempered Glass Screen Protector for iPhone 16 Pro</v>
          </cell>
          <cell r="F752" t="str">
            <v>Micas</v>
          </cell>
          <cell r="G752" t="str">
            <v>iPhone 16</v>
          </cell>
          <cell r="H752" t="str">
            <v>iPhone 16 Pro / iPhone 17 / 17 Pro</v>
          </cell>
          <cell r="I752">
            <v>392.81896551724134</v>
          </cell>
          <cell r="J752">
            <v>0.17</v>
          </cell>
          <cell r="K752">
            <v>549</v>
          </cell>
        </row>
        <row r="753">
          <cell r="C753" t="str">
            <v>GQC2208-M</v>
          </cell>
          <cell r="D753" t="str">
            <v>846537094095</v>
          </cell>
          <cell r="E753" t="str">
            <v>Quikcell Tempered Glass Screen Protector for iPhone 16 Pro Max</v>
          </cell>
          <cell r="F753" t="str">
            <v>Micas</v>
          </cell>
          <cell r="G753" t="str">
            <v>iPhone 16</v>
          </cell>
          <cell r="H753" t="str">
            <v>iPhone 16 Pro Max</v>
          </cell>
          <cell r="I753">
            <v>392.81896551724134</v>
          </cell>
          <cell r="J753">
            <v>0.17</v>
          </cell>
          <cell r="K753">
            <v>549</v>
          </cell>
        </row>
        <row r="754">
          <cell r="B754" t="str">
            <v>B0BQX4BKC3</v>
          </cell>
          <cell r="C754" t="str">
            <v>LIQUIDGTAB</v>
          </cell>
          <cell r="D754" t="str">
            <v>846537083037</v>
          </cell>
          <cell r="E754" t="str">
            <v>Quikcell ULTRA TABLET Liquid Glass Screen Protector</v>
          </cell>
          <cell r="F754" t="str">
            <v>Micas</v>
          </cell>
          <cell r="G754" t="str">
            <v>UNIVERSAL</v>
          </cell>
          <cell r="H754" t="str">
            <v>Tablet</v>
          </cell>
          <cell r="I754">
            <v>498.44</v>
          </cell>
          <cell r="J754">
            <v>0.17283204577968536</v>
          </cell>
          <cell r="K754">
            <v>699</v>
          </cell>
        </row>
        <row r="755">
          <cell r="B755" t="str">
            <v>B09KDQ84MV</v>
          </cell>
          <cell r="C755" t="str">
            <v>QC-LIQUIDG</v>
          </cell>
          <cell r="D755" t="str">
            <v>846537071317</v>
          </cell>
          <cell r="E755" t="str">
            <v>Quikcell Ultra LIQUID GLASS Screen Protector</v>
          </cell>
          <cell r="F755" t="str">
            <v>Micas</v>
          </cell>
          <cell r="G755" t="str">
            <v>UNIVERSAL</v>
          </cell>
          <cell r="H755" t="str">
            <v>Universal</v>
          </cell>
          <cell r="I755">
            <v>355.83</v>
          </cell>
          <cell r="J755">
            <v>0.17282004008016039</v>
          </cell>
          <cell r="K755">
            <v>499</v>
          </cell>
        </row>
        <row r="756">
          <cell r="B756" t="str">
            <v>B09TD6M46Y</v>
          </cell>
          <cell r="C756" t="str">
            <v>QAIR -WAT</v>
          </cell>
          <cell r="D756" t="str">
            <v>846537075643</v>
          </cell>
          <cell r="E756" t="str">
            <v>Quikcell Bundle Watch and QAIR BUDS True Wireless Earbuds with Charging Case - Black</v>
          </cell>
          <cell r="F756" t="str">
            <v>Wearable</v>
          </cell>
          <cell r="G756" t="str">
            <v>Smartwatch</v>
          </cell>
          <cell r="H756" t="str">
            <v>Bundle</v>
          </cell>
          <cell r="I756">
            <v>1781.96</v>
          </cell>
          <cell r="J756">
            <v>0.17283969587835146</v>
          </cell>
          <cell r="K756">
            <v>2499</v>
          </cell>
        </row>
        <row r="757">
          <cell r="B757" t="str">
            <v>B09MSF7NVT</v>
          </cell>
          <cell r="C757" t="str">
            <v>463546</v>
          </cell>
          <cell r="D757" t="str">
            <v>6950941463546</v>
          </cell>
          <cell r="E757" t="str">
            <v xml:space="preserve">Raptic 360X for Apple watch 41mm  Clear </v>
          </cell>
          <cell r="F757" t="str">
            <v>Cases Apple watch</v>
          </cell>
          <cell r="G757" t="str">
            <v>Apple Watch</v>
          </cell>
          <cell r="H757" t="str">
            <v>38mm/40mm/41mm</v>
          </cell>
          <cell r="I757">
            <v>248.86</v>
          </cell>
          <cell r="J757">
            <v>0.172843553008596</v>
          </cell>
          <cell r="K757">
            <v>349</v>
          </cell>
        </row>
        <row r="758">
          <cell r="B758" t="str">
            <v>B09MSFTJ6D</v>
          </cell>
          <cell r="C758">
            <v>463706</v>
          </cell>
          <cell r="D758" t="str">
            <v>6950941463706</v>
          </cell>
          <cell r="E758" t="str">
            <v xml:space="preserve">Raptic Edge for Apple watch 41mm  Blue </v>
          </cell>
          <cell r="F758" t="str">
            <v>Cases Apple watch</v>
          </cell>
          <cell r="G758" t="str">
            <v>Apple Watch</v>
          </cell>
          <cell r="H758" t="str">
            <v>38mm/40mm/41mm</v>
          </cell>
          <cell r="I758">
            <v>534.09</v>
          </cell>
          <cell r="J758">
            <v>0.17283791722296393</v>
          </cell>
          <cell r="K758">
            <v>749</v>
          </cell>
        </row>
        <row r="759">
          <cell r="B759" t="str">
            <v>B09MSGP9V5</v>
          </cell>
          <cell r="C759">
            <v>463676</v>
          </cell>
          <cell r="D759" t="str">
            <v>6950941463676</v>
          </cell>
          <cell r="E759" t="str">
            <v xml:space="preserve">Raptic Edge for Apple watch 41mm  Midnight </v>
          </cell>
          <cell r="F759" t="str">
            <v>Cases Apple watch</v>
          </cell>
          <cell r="G759" t="str">
            <v>Apple Watch</v>
          </cell>
          <cell r="H759" t="str">
            <v>38mm/40mm/41mm</v>
          </cell>
          <cell r="I759">
            <v>534.09</v>
          </cell>
          <cell r="J759">
            <v>0.17283791722296393</v>
          </cell>
          <cell r="K759">
            <v>749</v>
          </cell>
        </row>
        <row r="760">
          <cell r="B760" t="str">
            <v>B09MSF3N92</v>
          </cell>
          <cell r="C760" t="str">
            <v>463485</v>
          </cell>
          <cell r="D760" t="str">
            <v>6950941463485</v>
          </cell>
          <cell r="E760" t="str">
            <v xml:space="preserve">Raptic 360X for Apple watch 45mm  Clear </v>
          </cell>
          <cell r="F760" t="str">
            <v>Cases Apple watch</v>
          </cell>
          <cell r="G760" t="str">
            <v>Apple Watch</v>
          </cell>
          <cell r="H760" t="str">
            <v>42mm/44mm/45mm</v>
          </cell>
          <cell r="I760">
            <v>248.86</v>
          </cell>
          <cell r="J760">
            <v>0.172843553008596</v>
          </cell>
          <cell r="K760">
            <v>349</v>
          </cell>
        </row>
        <row r="761">
          <cell r="B761" t="str">
            <v>B09MSF3N92</v>
          </cell>
          <cell r="C761" t="str">
            <v>463485</v>
          </cell>
          <cell r="D761" t="str">
            <v>6950941463485</v>
          </cell>
          <cell r="E761" t="str">
            <v xml:space="preserve">Raptic 360X for Apple watch 45mm  Clear </v>
          </cell>
          <cell r="F761" t="str">
            <v>Cases Apple watch</v>
          </cell>
          <cell r="G761" t="str">
            <v>Apple Watch</v>
          </cell>
          <cell r="H761" t="str">
            <v>42mm/44mm/45mm</v>
          </cell>
          <cell r="I761">
            <v>249.71551724137933</v>
          </cell>
          <cell r="J761">
            <v>0.17</v>
          </cell>
          <cell r="K761">
            <v>349</v>
          </cell>
        </row>
        <row r="762">
          <cell r="B762" t="str">
            <v>B09MSFYCN4</v>
          </cell>
          <cell r="C762">
            <v>463522</v>
          </cell>
          <cell r="D762" t="str">
            <v>6950941463522</v>
          </cell>
          <cell r="E762" t="str">
            <v xml:space="preserve">Raptic Edge for Apple watch 45mm  Blue </v>
          </cell>
          <cell r="F762" t="str">
            <v>Cases Apple watch</v>
          </cell>
          <cell r="G762" t="str">
            <v>Apple Watch</v>
          </cell>
          <cell r="H762" t="str">
            <v>42mm/44mm/45mm</v>
          </cell>
          <cell r="I762">
            <v>534.09</v>
          </cell>
          <cell r="J762">
            <v>0.17283791722296393</v>
          </cell>
          <cell r="K762">
            <v>749</v>
          </cell>
        </row>
        <row r="763">
          <cell r="B763" t="str">
            <v>B09MSDNNBV</v>
          </cell>
          <cell r="C763">
            <v>463492</v>
          </cell>
          <cell r="D763" t="str">
            <v>6950941463492</v>
          </cell>
          <cell r="E763" t="str">
            <v xml:space="preserve">Raptic Edge for Apple watch 45mm  Midnight </v>
          </cell>
          <cell r="F763" t="str">
            <v>Cases Apple watch</v>
          </cell>
          <cell r="G763" t="str">
            <v>Apple Watch</v>
          </cell>
          <cell r="H763" t="str">
            <v>42mm/44mm/45mm</v>
          </cell>
          <cell r="I763">
            <v>432.61</v>
          </cell>
          <cell r="J763">
            <v>0.33000320427236318</v>
          </cell>
          <cell r="K763">
            <v>749</v>
          </cell>
        </row>
        <row r="764">
          <cell r="B764" t="str">
            <v>B0CFWNM2RF</v>
          </cell>
          <cell r="C764" t="str">
            <v>150422-1041</v>
          </cell>
          <cell r="D764" t="str">
            <v>840168532131</v>
          </cell>
          <cell r="E764" t="str">
            <v>Speck Car Vent Mount for MagSafe Black iPhone 15 Car</v>
          </cell>
          <cell r="F764" t="str">
            <v>Accesories</v>
          </cell>
          <cell r="G764" t="str">
            <v>Click Lock</v>
          </cell>
          <cell r="H764" t="str">
            <v>Car Vent</v>
          </cell>
          <cell r="I764">
            <v>571.69827586206895</v>
          </cell>
          <cell r="J764">
            <v>0.17</v>
          </cell>
          <cell r="K764">
            <v>799</v>
          </cell>
        </row>
        <row r="765">
          <cell r="B765" t="str">
            <v>B0CFWSRGDJ</v>
          </cell>
          <cell r="C765" t="str">
            <v>150424-1041</v>
          </cell>
          <cell r="D765" t="str">
            <v>840168532230</v>
          </cell>
          <cell r="E765" t="str">
            <v>Speck StandyGripTM for MagSafe® Black iPhone 15 Santdy</v>
          </cell>
          <cell r="F765" t="str">
            <v>Accesories</v>
          </cell>
          <cell r="G765" t="str">
            <v>Click Lock</v>
          </cell>
          <cell r="H765" t="str">
            <v>StandyGrip</v>
          </cell>
          <cell r="I765">
            <v>428.59482758620697</v>
          </cell>
          <cell r="J765">
            <v>0.17</v>
          </cell>
          <cell r="K765">
            <v>599</v>
          </cell>
        </row>
        <row r="766">
          <cell r="B766" t="str">
            <v>B0CH1TQ25T</v>
          </cell>
          <cell r="C766" t="str">
            <v>150533-3229</v>
          </cell>
          <cell r="D766" t="str">
            <v>840168536641</v>
          </cell>
          <cell r="E766" t="str">
            <v>Speck Gemtones Play True Wireless Earbuds - Bob Blue</v>
          </cell>
          <cell r="F766" t="str">
            <v>Audio</v>
          </cell>
          <cell r="G766" t="str">
            <v>Headphones Wireless</v>
          </cell>
          <cell r="H766" t="str">
            <v>Gemtones</v>
          </cell>
          <cell r="I766">
            <v>714.80172413793105</v>
          </cell>
          <cell r="J766">
            <v>0.17</v>
          </cell>
          <cell r="K766">
            <v>999</v>
          </cell>
        </row>
        <row r="767">
          <cell r="B767" t="str">
            <v>B0CH1TZTZ6</v>
          </cell>
          <cell r="C767" t="str">
            <v>150533-3226</v>
          </cell>
          <cell r="D767" t="str">
            <v>840168536610</v>
          </cell>
          <cell r="E767" t="str">
            <v>Speck Gemtones Play True Wireless Earbuds - Pop Purple</v>
          </cell>
          <cell r="F767" t="str">
            <v>Audio</v>
          </cell>
          <cell r="G767" t="str">
            <v>Headphones Wireless</v>
          </cell>
          <cell r="H767" t="str">
            <v>Gemtones</v>
          </cell>
          <cell r="I767">
            <v>714.80172413793105</v>
          </cell>
          <cell r="J767">
            <v>0.17</v>
          </cell>
          <cell r="K767">
            <v>999</v>
          </cell>
        </row>
        <row r="768">
          <cell r="B768" t="str">
            <v>B0CH1SJHH8</v>
          </cell>
          <cell r="C768" t="str">
            <v>150533-3225</v>
          </cell>
          <cell r="D768" t="str">
            <v>840168536795</v>
          </cell>
          <cell r="E768" t="str">
            <v>Speck Gemtones Play True Wireless Earbuds - Black</v>
          </cell>
          <cell r="F768" t="str">
            <v>Audio</v>
          </cell>
          <cell r="G768" t="str">
            <v>Headphones Wireless</v>
          </cell>
          <cell r="H768" t="str">
            <v>Gemtones</v>
          </cell>
          <cell r="I768">
            <v>714.80172413793105</v>
          </cell>
          <cell r="J768">
            <v>0.17</v>
          </cell>
          <cell r="K768">
            <v>999</v>
          </cell>
        </row>
        <row r="769">
          <cell r="C769" t="str">
            <v>150661-3225</v>
          </cell>
          <cell r="D769" t="str">
            <v>840168539819</v>
          </cell>
          <cell r="E769" t="str">
            <v>Speck Speaker Gemtones Infinity Speaker Max -DARK GREY/CHROME/TAN</v>
          </cell>
          <cell r="F769" t="str">
            <v>Audio</v>
          </cell>
          <cell r="G769" t="str">
            <v>Speakers</v>
          </cell>
          <cell r="H769" t="str">
            <v>Infinity</v>
          </cell>
          <cell r="I769">
            <v>2145.8362068965516</v>
          </cell>
          <cell r="J769">
            <v>0.17</v>
          </cell>
          <cell r="K769">
            <v>2999</v>
          </cell>
        </row>
        <row r="770">
          <cell r="C770" t="str">
            <v>150659-3225</v>
          </cell>
          <cell r="D770" t="str">
            <v>840168539796</v>
          </cell>
          <cell r="E770" t="str">
            <v>Speck Speaker Gemtones Infinity Speaker Mini -DARK GREY/CHROME/TAN</v>
          </cell>
          <cell r="F770" t="str">
            <v>Audio</v>
          </cell>
          <cell r="G770" t="str">
            <v>Speakers</v>
          </cell>
          <cell r="H770" t="str">
            <v>Infinity</v>
          </cell>
          <cell r="I770">
            <v>1287.2155172413793</v>
          </cell>
          <cell r="J770">
            <v>0.17</v>
          </cell>
          <cell r="K770">
            <v>1799</v>
          </cell>
        </row>
        <row r="771">
          <cell r="C771" t="str">
            <v>150660-3225</v>
          </cell>
          <cell r="D771" t="str">
            <v>840168539802</v>
          </cell>
          <cell r="E771" t="str">
            <v>Speck Speaker Gemtones Infinity Speaker Mid-DARK GREY/CHROME/TAN</v>
          </cell>
          <cell r="F771" t="str">
            <v>Audio</v>
          </cell>
          <cell r="G771" t="str">
            <v>Speakers</v>
          </cell>
          <cell r="H771" t="str">
            <v>Infinity</v>
          </cell>
          <cell r="I771">
            <v>1716.5258620689656</v>
          </cell>
          <cell r="J771">
            <v>0.17</v>
          </cell>
          <cell r="K771">
            <v>2399</v>
          </cell>
        </row>
        <row r="772">
          <cell r="B772" t="str">
            <v>B0CGVXQKTD</v>
          </cell>
          <cell r="C772" t="str">
            <v>150585-1568</v>
          </cell>
          <cell r="D772" t="str">
            <v>840168538683</v>
          </cell>
          <cell r="E772" t="str">
            <v>Speck Tagimals 4-Pack - Mulicolor</v>
          </cell>
          <cell r="F772" t="str">
            <v>Cases AirTag</v>
          </cell>
          <cell r="G772" t="str">
            <v>AirTag</v>
          </cell>
          <cell r="H772" t="str">
            <v>AirTag</v>
          </cell>
          <cell r="I772">
            <v>428.59482758620697</v>
          </cell>
          <cell r="J772">
            <v>0.17</v>
          </cell>
          <cell r="K772">
            <v>599</v>
          </cell>
        </row>
        <row r="773">
          <cell r="C773" t="str">
            <v>142888-1050</v>
          </cell>
          <cell r="D773" t="str">
            <v>840168508501</v>
          </cell>
          <cell r="E773" t="str">
            <v>Speck Sililoop Airtag - Black</v>
          </cell>
          <cell r="F773" t="str">
            <v>Cases AirTag</v>
          </cell>
          <cell r="G773" t="str">
            <v>AirTag</v>
          </cell>
          <cell r="H773" t="str">
            <v>AirTag</v>
          </cell>
          <cell r="I773">
            <v>264.02586206896552</v>
          </cell>
          <cell r="J773">
            <v>0.17</v>
          </cell>
          <cell r="K773">
            <v>369</v>
          </cell>
        </row>
        <row r="774">
          <cell r="B774" t="str">
            <v>B09DMX679X</v>
          </cell>
          <cell r="C774" t="str">
            <v>142888-7807</v>
          </cell>
          <cell r="D774" t="str">
            <v>840168509515</v>
          </cell>
          <cell r="E774" t="str">
            <v>Speck Sililoop Airtag - Coastal Blue</v>
          </cell>
          <cell r="F774" t="str">
            <v>Cases AirTag</v>
          </cell>
          <cell r="G774" t="str">
            <v>AirTag</v>
          </cell>
          <cell r="H774" t="str">
            <v>AirTag</v>
          </cell>
          <cell r="I774">
            <v>264.02586206896552</v>
          </cell>
          <cell r="J774">
            <v>0.17</v>
          </cell>
          <cell r="K774">
            <v>369</v>
          </cell>
        </row>
        <row r="775">
          <cell r="B775" t="str">
            <v>B0812NV3KP</v>
          </cell>
          <cell r="C775" t="str">
            <v>133537-8640</v>
          </cell>
          <cell r="D775" t="str">
            <v>848709080691</v>
          </cell>
          <cell r="E775" t="str">
            <v>Speck Balance Folio Clear Case for iPad 10.2" 7/8/9 Gen - Rose Gold Woven Metallic</v>
          </cell>
          <cell r="F775" t="str">
            <v>Cases iPad</v>
          </cell>
          <cell r="G775" t="str">
            <v>iPad</v>
          </cell>
          <cell r="H775" t="str">
            <v>iPad 10.2"</v>
          </cell>
          <cell r="I775">
            <v>714.80172413793105</v>
          </cell>
          <cell r="J775">
            <v>0.17000000000000004</v>
          </cell>
          <cell r="K775">
            <v>999</v>
          </cell>
        </row>
        <row r="776">
          <cell r="B776" t="str">
            <v>B0BGT37VWZ</v>
          </cell>
          <cell r="C776" t="str">
            <v>150226-D143</v>
          </cell>
          <cell r="D776" t="str">
            <v>840168528165</v>
          </cell>
          <cell r="E776" t="str">
            <v>Speck Balance Folio Case for iPad 10th Gen - Black/Black/White</v>
          </cell>
          <cell r="F776" t="str">
            <v>Cases iPad</v>
          </cell>
          <cell r="G776" t="str">
            <v>iPad</v>
          </cell>
          <cell r="H776" t="str">
            <v>iPad 10th /11th - 10.9"/11" (2022-2025)</v>
          </cell>
          <cell r="I776">
            <v>714.80172413793105</v>
          </cell>
          <cell r="J776">
            <v>0.17000000000000004</v>
          </cell>
          <cell r="K776">
            <v>999</v>
          </cell>
        </row>
        <row r="777">
          <cell r="B777" t="str">
            <v>B0D2GSPL3B</v>
          </cell>
          <cell r="C777" t="str">
            <v>150526-D143</v>
          </cell>
          <cell r="D777" t="str">
            <v>840168536245</v>
          </cell>
          <cell r="E777" t="str">
            <v>Speck BALANCE FOLIO APPLE 13" IPAD AIR CASES - Black</v>
          </cell>
          <cell r="F777" t="str">
            <v>Cases iPad</v>
          </cell>
          <cell r="G777" t="str">
            <v>iPad</v>
          </cell>
          <cell r="H777" t="str">
            <v>iPad Air 13" M2</v>
          </cell>
          <cell r="I777">
            <v>1072.5603448275863</v>
          </cell>
          <cell r="J777">
            <v>0.16999999999999993</v>
          </cell>
          <cell r="K777">
            <v>1499</v>
          </cell>
        </row>
        <row r="778">
          <cell r="C778" t="str">
            <v>140999-1050</v>
          </cell>
          <cell r="D778" t="str">
            <v>840168501823</v>
          </cell>
          <cell r="E778" t="str">
            <v>Speck Presidio Pro Folio for iPad Pro 11" 2/M1/M2 /Air 10.9" 4/5 - Black</v>
          </cell>
          <cell r="F778" t="str">
            <v>Cases iPad</v>
          </cell>
          <cell r="G778" t="str">
            <v>iPad</v>
          </cell>
          <cell r="H778" t="str">
            <v>iPad Pro 11" 2/3</v>
          </cell>
          <cell r="I778">
            <v>1072.5603448275863</v>
          </cell>
          <cell r="J778">
            <v>0.17</v>
          </cell>
          <cell r="K778">
            <v>1499</v>
          </cell>
        </row>
        <row r="779">
          <cell r="B779" t="str">
            <v>B08VHM9H2M</v>
          </cell>
          <cell r="C779" t="str">
            <v>140548-7265</v>
          </cell>
          <cell r="D779" t="str">
            <v>840168501335</v>
          </cell>
          <cell r="E779" t="str">
            <v>Speck Balance Folio for iPad Air 10.9"/Pro 11" - Plumberry Purple/Crushed Purple/C</v>
          </cell>
          <cell r="F779" t="str">
            <v>Cases iPad</v>
          </cell>
          <cell r="G779" t="str">
            <v>iPad</v>
          </cell>
          <cell r="H779" t="str">
            <v>iPad Pro 11" 2/3/4/Air 4/5</v>
          </cell>
          <cell r="I779">
            <v>1072.5603448275863</v>
          </cell>
          <cell r="J779">
            <v>0.16999999999999993</v>
          </cell>
          <cell r="K779">
            <v>1499</v>
          </cell>
        </row>
        <row r="780">
          <cell r="B780" t="str">
            <v>B08X2X6D5Z</v>
          </cell>
          <cell r="C780" t="str">
            <v>140548-1050</v>
          </cell>
          <cell r="D780" t="str">
            <v>840168501106</v>
          </cell>
          <cell r="E780" t="str">
            <v>Speck Balance Folio Case with Microban for iPad Pro 11" M1/Air 10.9" - Black</v>
          </cell>
          <cell r="F780" t="str">
            <v>Cases iPad</v>
          </cell>
          <cell r="G780" t="str">
            <v>iPad</v>
          </cell>
          <cell r="H780" t="str">
            <v>iPad Pro 11" 2/3/4/Air 4/5</v>
          </cell>
          <cell r="I780">
            <v>857.90517241379314</v>
          </cell>
          <cell r="J780">
            <v>0.17000000000000004</v>
          </cell>
          <cell r="K780">
            <v>1199</v>
          </cell>
        </row>
        <row r="781">
          <cell r="B781" t="str">
            <v>B08X2WNRV3</v>
          </cell>
          <cell r="C781" t="str">
            <v>140548-9322</v>
          </cell>
          <cell r="D781" t="str">
            <v>840168501328</v>
          </cell>
          <cell r="E781" t="str">
            <v>Speck Balance Folio iPad Pro 11/Air 2020 Arcadia Navy/Moody Grey</v>
          </cell>
          <cell r="F781" t="str">
            <v>Cases iPad</v>
          </cell>
          <cell r="G781" t="str">
            <v>iPad</v>
          </cell>
          <cell r="H781" t="str">
            <v>iPad Pro 11" 2/3/4/Air 4/5</v>
          </cell>
          <cell r="I781">
            <v>857.90517241379314</v>
          </cell>
          <cell r="J781">
            <v>0.17000000000000004</v>
          </cell>
          <cell r="K781">
            <v>1199</v>
          </cell>
        </row>
        <row r="782">
          <cell r="B782" t="str">
            <v>B0D2GSRC1L</v>
          </cell>
          <cell r="C782" t="str">
            <v>150525-D143</v>
          </cell>
          <cell r="D782" t="str">
            <v>840168536160</v>
          </cell>
          <cell r="E782" t="str">
            <v>Speck BALANCE FOLIO APPLE 11" IPAD PRO CASES - Black</v>
          </cell>
          <cell r="F782" t="str">
            <v>Cases iPad</v>
          </cell>
          <cell r="G782" t="str">
            <v>iPad</v>
          </cell>
          <cell r="H782" t="str">
            <v>iPad Pro 11" M3/M4</v>
          </cell>
          <cell r="I782">
            <v>1072.5603448275863</v>
          </cell>
          <cell r="J782">
            <v>0.16999999999999993</v>
          </cell>
          <cell r="K782">
            <v>1499</v>
          </cell>
        </row>
        <row r="783">
          <cell r="B783" t="str">
            <v>B0BGT3YFFZ</v>
          </cell>
          <cell r="C783" t="str">
            <v>150198-9969</v>
          </cell>
          <cell r="D783" t="str">
            <v>840168526871</v>
          </cell>
          <cell r="E783" t="str">
            <v>IPAD PRO 12.9” (2022) BALANCE FOLIO (W/MB) (ALMOND MILK/MOCHA/CHARCOAL)</v>
          </cell>
          <cell r="F783" t="str">
            <v>Cases iPad</v>
          </cell>
          <cell r="G783" t="str">
            <v>iPad</v>
          </cell>
          <cell r="H783" t="str">
            <v>iPad Pro 12.9</v>
          </cell>
          <cell r="I783">
            <v>1072.5603448275863</v>
          </cell>
          <cell r="J783">
            <v>0.16999999999999993</v>
          </cell>
          <cell r="K783">
            <v>1499</v>
          </cell>
        </row>
        <row r="784">
          <cell r="B784" t="str">
            <v>B0BGT347XD</v>
          </cell>
          <cell r="C784" t="str">
            <v>150198-D143</v>
          </cell>
          <cell r="D784" t="str">
            <v>840168526840</v>
          </cell>
          <cell r="E784" t="str">
            <v>IPAD PRO 12.9” (2022) BALANCEFOLIO (W/MB) (BLACK/BLACK/WHITE)</v>
          </cell>
          <cell r="F784" t="str">
            <v>Cases iPad</v>
          </cell>
          <cell r="G784" t="str">
            <v>iPad</v>
          </cell>
          <cell r="H784" t="str">
            <v>iPad Pro 12.9</v>
          </cell>
          <cell r="I784">
            <v>1072.5603448275863</v>
          </cell>
          <cell r="J784">
            <v>0.17</v>
          </cell>
          <cell r="K784">
            <v>1499</v>
          </cell>
        </row>
        <row r="785">
          <cell r="B785" t="str">
            <v>B0D2GLKZ27</v>
          </cell>
          <cell r="C785" t="str">
            <v>150527-D143</v>
          </cell>
          <cell r="D785" t="str">
            <v>840168536320</v>
          </cell>
          <cell r="E785" t="str">
            <v>Speck BALANCE FOLIO APPLE 13" IPAD PRO CASES - Black</v>
          </cell>
          <cell r="F785" t="str">
            <v>Cases iPad</v>
          </cell>
          <cell r="G785" t="str">
            <v>iPad</v>
          </cell>
          <cell r="H785" t="str">
            <v>iPad Pro 13" M4</v>
          </cell>
          <cell r="I785">
            <v>1072.5603448275863</v>
          </cell>
          <cell r="J785">
            <v>0.16999999999999993</v>
          </cell>
          <cell r="K785">
            <v>1499</v>
          </cell>
        </row>
        <row r="786">
          <cell r="B786" t="str">
            <v>B0BXYSNMYK</v>
          </cell>
          <cell r="C786" t="str">
            <v>150143-3068</v>
          </cell>
          <cell r="D786" t="str">
            <v>840168524846</v>
          </cell>
          <cell r="E786" t="str">
            <v>Speck Presidio2 Pro Case for iPhone 14 Pro - Charcoal/Cool Bronze</v>
          </cell>
          <cell r="F786" t="str">
            <v>Cases iPhone</v>
          </cell>
          <cell r="G786" t="str">
            <v>iPhone 14</v>
          </cell>
          <cell r="H786" t="str">
            <v>iPhone 14 Pro</v>
          </cell>
          <cell r="I786">
            <v>643.25</v>
          </cell>
          <cell r="J786">
            <v>0.17</v>
          </cell>
          <cell r="K786">
            <v>899</v>
          </cell>
        </row>
        <row r="787">
          <cell r="B787" t="str">
            <v>B0BDR2NRHW</v>
          </cell>
          <cell r="C787" t="str">
            <v>150089-5085</v>
          </cell>
          <cell r="D787" t="str">
            <v>840168523016</v>
          </cell>
          <cell r="E787" t="str">
            <v>Speck Presidio Perfect Clear Case for iPhone 14 Pro Max - Clear</v>
          </cell>
          <cell r="F787" t="str">
            <v>Cases iPhone</v>
          </cell>
          <cell r="G787" t="str">
            <v>iPhone 14</v>
          </cell>
          <cell r="H787" t="str">
            <v>iPhone 14 Pro Max</v>
          </cell>
          <cell r="I787">
            <v>643.25</v>
          </cell>
          <cell r="J787">
            <v>0.17</v>
          </cell>
          <cell r="K787">
            <v>899</v>
          </cell>
        </row>
        <row r="788">
          <cell r="B788" t="str">
            <v>B0CFW32DTW</v>
          </cell>
          <cell r="C788" t="str">
            <v>150447-3206</v>
          </cell>
          <cell r="D788" t="str">
            <v>840168533008</v>
          </cell>
          <cell r="E788" t="str">
            <v>Speck Presidio®2 Grip Magsafe® Clicklock™ Costal Blue / Dust Grey iPhone 15 Pro</v>
          </cell>
          <cell r="F788" t="str">
            <v>Cases iPhone</v>
          </cell>
          <cell r="G788" t="str">
            <v>iPhone 15</v>
          </cell>
          <cell r="H788" t="str">
            <v>iPhone 15 Pro</v>
          </cell>
          <cell r="I788">
            <v>714.80172413793105</v>
          </cell>
          <cell r="J788">
            <v>0.17</v>
          </cell>
          <cell r="K788">
            <v>999</v>
          </cell>
        </row>
        <row r="789">
          <cell r="B789" t="str">
            <v>B0CFVWFNFD</v>
          </cell>
          <cell r="C789" t="str">
            <v>150463-3212</v>
          </cell>
          <cell r="D789" t="str">
            <v>840168533589</v>
          </cell>
          <cell r="E789" t="str">
            <v>Speck Presidio®2 Grip Magsafe® Clicklock™ Charcoal Grey/ Cool Bronze iPhone 15 Pro Max</v>
          </cell>
          <cell r="F789" t="str">
            <v>Cases iPhone</v>
          </cell>
          <cell r="G789" t="str">
            <v>iPhone 15</v>
          </cell>
          <cell r="H789" t="str">
            <v>iPhone 15 Pro Max</v>
          </cell>
          <cell r="I789">
            <v>714.80172413793105</v>
          </cell>
          <cell r="J789">
            <v>0.17</v>
          </cell>
          <cell r="K789">
            <v>999</v>
          </cell>
        </row>
        <row r="790">
          <cell r="B790" t="str">
            <v>B0CFVYRYXX</v>
          </cell>
          <cell r="C790" t="str">
            <v>150491-5085</v>
          </cell>
          <cell r="D790" t="str">
            <v>840168534944</v>
          </cell>
          <cell r="E790" t="str">
            <v>Speck GemShell® iPhone 15</v>
          </cell>
          <cell r="F790" t="str">
            <v>Cases iPhone</v>
          </cell>
          <cell r="G790" t="str">
            <v>iPhone 15</v>
          </cell>
          <cell r="H790" t="str">
            <v>iPhone 16e / 15 / 14 / 13</v>
          </cell>
          <cell r="I790">
            <v>428.59482758620697</v>
          </cell>
          <cell r="J790">
            <v>0.17</v>
          </cell>
          <cell r="K790">
            <v>599</v>
          </cell>
        </row>
        <row r="791">
          <cell r="C791" t="str">
            <v>150689-3214</v>
          </cell>
          <cell r="D791" t="str">
            <v>840168540389</v>
          </cell>
          <cell r="E791" t="str">
            <v>Speck AP-1031 PRESIDIO2 GRIP + CL BLEACHED BONE/HE</v>
          </cell>
          <cell r="F791" t="str">
            <v>Cases iPhone</v>
          </cell>
          <cell r="G791" t="str">
            <v>iPhone 16</v>
          </cell>
          <cell r="H791">
            <v>0</v>
          </cell>
          <cell r="I791">
            <v>714.80172413793105</v>
          </cell>
          <cell r="J791">
            <v>0.17</v>
          </cell>
          <cell r="K791">
            <v>999</v>
          </cell>
        </row>
        <row r="792">
          <cell r="B792" t="str">
            <v>B0D9C4WXZ8</v>
          </cell>
          <cell r="C792" t="str">
            <v>150697-5085</v>
          </cell>
          <cell r="D792" t="str">
            <v>840168540655</v>
          </cell>
          <cell r="E792" t="str">
            <v>Speck iPhone 16 Gemshell Grip +Ms Clear/Clear</v>
          </cell>
          <cell r="F792" t="str">
            <v>Cases iPhone</v>
          </cell>
          <cell r="G792" t="str">
            <v>iPhone 16</v>
          </cell>
          <cell r="H792" t="str">
            <v>iPhone 16</v>
          </cell>
          <cell r="I792">
            <v>428.59482758620697</v>
          </cell>
          <cell r="J792">
            <v>0.17</v>
          </cell>
          <cell r="K792">
            <v>599</v>
          </cell>
        </row>
        <row r="793">
          <cell r="C793" t="str">
            <v>150695-3205</v>
          </cell>
          <cell r="D793" t="str">
            <v>840168544493</v>
          </cell>
          <cell r="E793" t="str">
            <v>Speck iPhone 16 CandyShell Grip + MS Black Slate</v>
          </cell>
          <cell r="F793" t="str">
            <v>Cases iPhone</v>
          </cell>
          <cell r="G793" t="str">
            <v>iPhone 16</v>
          </cell>
          <cell r="H793" t="str">
            <v>iPhone 16</v>
          </cell>
          <cell r="I793">
            <v>643.25</v>
          </cell>
          <cell r="J793">
            <v>0.17</v>
          </cell>
          <cell r="K793">
            <v>899</v>
          </cell>
        </row>
        <row r="794">
          <cell r="B794" t="str">
            <v>B0D9C4HC5H</v>
          </cell>
          <cell r="C794" t="str">
            <v>150698-9508</v>
          </cell>
          <cell r="D794" t="str">
            <v>840168540662</v>
          </cell>
          <cell r="E794" t="str">
            <v>Speck iPhone 16 Gemshell Clear/ Platinum Glitter</v>
          </cell>
          <cell r="F794" t="str">
            <v>Cases iPhone</v>
          </cell>
          <cell r="G794" t="str">
            <v>iPhone 16</v>
          </cell>
          <cell r="H794" t="str">
            <v>iPhone 16</v>
          </cell>
          <cell r="I794">
            <v>428.59482758620697</v>
          </cell>
          <cell r="J794">
            <v>0.17</v>
          </cell>
          <cell r="K794">
            <v>599</v>
          </cell>
        </row>
        <row r="795">
          <cell r="B795" t="str">
            <v>B0D9C46V52</v>
          </cell>
          <cell r="C795" t="str">
            <v>150696-5085</v>
          </cell>
          <cell r="D795" t="str">
            <v>840168540648</v>
          </cell>
          <cell r="E795" t="str">
            <v>Speck iPhone 16 Gemshell Clear/Clear</v>
          </cell>
          <cell r="F795" t="str">
            <v>Cases iPhone</v>
          </cell>
          <cell r="G795" t="str">
            <v>iPhone 16</v>
          </cell>
          <cell r="H795" t="str">
            <v>iPhone 16</v>
          </cell>
          <cell r="I795">
            <v>428.59482758620697</v>
          </cell>
          <cell r="J795">
            <v>0.17</v>
          </cell>
          <cell r="K795">
            <v>599</v>
          </cell>
        </row>
        <row r="796">
          <cell r="C796" t="str">
            <v>150689-3249</v>
          </cell>
          <cell r="D796" t="str">
            <v>840168540396</v>
          </cell>
          <cell r="E796" t="str">
            <v>Speck iPhone 16 Presidio2 Grip +Cl True Pink/Shocking Pink/White</v>
          </cell>
          <cell r="F796" t="str">
            <v>Cases iPhone</v>
          </cell>
          <cell r="G796" t="str">
            <v>iPhone 16</v>
          </cell>
          <cell r="H796" t="str">
            <v>iPhone 16</v>
          </cell>
          <cell r="I796">
            <v>714.80172413793105</v>
          </cell>
          <cell r="J796">
            <v>0.17</v>
          </cell>
          <cell r="K796">
            <v>999</v>
          </cell>
        </row>
        <row r="797">
          <cell r="C797" t="str">
            <v>150689-3206</v>
          </cell>
          <cell r="D797" t="str">
            <v>840168540365</v>
          </cell>
          <cell r="E797" t="str">
            <v>Speck iPhone 16 Presidio2 Grip +Cl Coastal Blue/Dustgrey/White</v>
          </cell>
          <cell r="F797" t="str">
            <v>Cases iPhone</v>
          </cell>
          <cell r="G797" t="str">
            <v>iPhone 16</v>
          </cell>
          <cell r="H797" t="str">
            <v>iPhone 16</v>
          </cell>
          <cell r="I797">
            <v>714.80172413793105</v>
          </cell>
          <cell r="J797">
            <v>0.17</v>
          </cell>
          <cell r="K797">
            <v>999</v>
          </cell>
        </row>
        <row r="798">
          <cell r="B798" t="str">
            <v>B0D9C4JYWK</v>
          </cell>
          <cell r="C798" t="str">
            <v>150721-5085</v>
          </cell>
          <cell r="D798" t="str">
            <v>840168541478</v>
          </cell>
          <cell r="E798" t="str">
            <v>Speck iPhone 16 Plus Gemshell Grip +Ms Clear/Clear</v>
          </cell>
          <cell r="F798" t="str">
            <v>Cases iPhone</v>
          </cell>
          <cell r="G798" t="str">
            <v>iPhone 16</v>
          </cell>
          <cell r="H798" t="str">
            <v>iPhone 16 Plus</v>
          </cell>
          <cell r="I798">
            <v>428.59482758620697</v>
          </cell>
          <cell r="J798">
            <v>0.17</v>
          </cell>
          <cell r="K798">
            <v>599</v>
          </cell>
        </row>
        <row r="799">
          <cell r="B799" t="str">
            <v>B0D9C3G4KV</v>
          </cell>
          <cell r="C799" t="str">
            <v>150722-9508</v>
          </cell>
          <cell r="D799" t="str">
            <v>840168541485</v>
          </cell>
          <cell r="E799" t="str">
            <v>Speck iPhone 16 Plus Gemshell Clear/ Platinum Glitter</v>
          </cell>
          <cell r="F799" t="str">
            <v>Cases iPhone</v>
          </cell>
          <cell r="G799" t="str">
            <v>iPhone 16</v>
          </cell>
          <cell r="H799" t="str">
            <v>iPhone 16 Plus</v>
          </cell>
          <cell r="I799">
            <v>428.59482758620697</v>
          </cell>
          <cell r="J799">
            <v>0.17</v>
          </cell>
          <cell r="K799">
            <v>599</v>
          </cell>
        </row>
        <row r="800">
          <cell r="B800" t="str">
            <v>B0DCPFJW6Q</v>
          </cell>
          <cell r="C800" t="str">
            <v>150701-3206</v>
          </cell>
          <cell r="D800" t="str">
            <v>840168540778</v>
          </cell>
          <cell r="E800" t="str">
            <v>Speck iPhone 16 Pro Presidio2 Grip +Cl Coastal Blue/Dustgrey/White</v>
          </cell>
          <cell r="F800" t="str">
            <v>Cases iPhone</v>
          </cell>
          <cell r="G800" t="str">
            <v>iPhone 16</v>
          </cell>
          <cell r="H800" t="str">
            <v>iPhone 16 Pro</v>
          </cell>
          <cell r="I800">
            <v>714.80172413793105</v>
          </cell>
          <cell r="J800">
            <v>0.17</v>
          </cell>
          <cell r="K800">
            <v>999</v>
          </cell>
        </row>
        <row r="801">
          <cell r="C801" t="str">
            <v>150706-9221</v>
          </cell>
          <cell r="D801" t="str">
            <v>840168540945</v>
          </cell>
          <cell r="E801" t="str">
            <v>Speck iPhone 16 Pro Presidio Lux +Cl Clear/Clear /Gold Glitter?</v>
          </cell>
          <cell r="F801" t="str">
            <v>Cases iPhone</v>
          </cell>
          <cell r="G801" t="str">
            <v>iPhone 16</v>
          </cell>
          <cell r="H801" t="str">
            <v>iPhone 16 Pro / iPhone 17</v>
          </cell>
          <cell r="I801">
            <v>714.80172413793105</v>
          </cell>
          <cell r="J801">
            <v>0.17</v>
          </cell>
          <cell r="K801">
            <v>999</v>
          </cell>
        </row>
        <row r="802">
          <cell r="C802" t="str">
            <v>150703-3258</v>
          </cell>
          <cell r="D802" t="str">
            <v>840168544509</v>
          </cell>
          <cell r="E802" t="str">
            <v>Speck iPhone 16 Pro Presidio Perfect Clear Clear Frosted Black</v>
          </cell>
          <cell r="F802" t="str">
            <v>Cases iPhone</v>
          </cell>
          <cell r="G802" t="str">
            <v>iPhone 16</v>
          </cell>
          <cell r="H802" t="str">
            <v>iPhone 16 Pro / iPhone 17</v>
          </cell>
          <cell r="I802">
            <v>714.80172413793105</v>
          </cell>
          <cell r="J802">
            <v>0.17</v>
          </cell>
          <cell r="K802">
            <v>999</v>
          </cell>
        </row>
        <row r="803">
          <cell r="B803" t="str">
            <v>B0DCM7T6JL</v>
          </cell>
          <cell r="C803" t="str">
            <v>150703-3199</v>
          </cell>
          <cell r="D803" t="str">
            <v>840168540846</v>
          </cell>
          <cell r="E803" t="str">
            <v>Speck iPhone 16 Pro Presidio Perfect Clear +Cl Clear/Chrome Fini</v>
          </cell>
          <cell r="F803" t="str">
            <v>Cases iPhone</v>
          </cell>
          <cell r="G803" t="str">
            <v>iPhone 16</v>
          </cell>
          <cell r="H803" t="str">
            <v>iPhone 16 Pro / iPhone 17</v>
          </cell>
          <cell r="I803">
            <v>714.80172413793105</v>
          </cell>
          <cell r="J803">
            <v>0.17</v>
          </cell>
          <cell r="K803">
            <v>999</v>
          </cell>
        </row>
        <row r="804">
          <cell r="C804" t="str">
            <v>150765-3237</v>
          </cell>
          <cell r="D804" t="str">
            <v>840168543175</v>
          </cell>
          <cell r="E804" t="str">
            <v>Speck iPhone 16 Pro Presidio2 Lux +Ms Amazing Purple/Clear</v>
          </cell>
          <cell r="F804" t="str">
            <v>Cases iPhone</v>
          </cell>
          <cell r="G804" t="str">
            <v>iPhone 16</v>
          </cell>
          <cell r="H804" t="str">
            <v>iPhone 16 Pro / iPhone 17</v>
          </cell>
          <cell r="I804">
            <v>714.80172413793105</v>
          </cell>
          <cell r="J804">
            <v>0.17</v>
          </cell>
          <cell r="K804">
            <v>999</v>
          </cell>
        </row>
        <row r="805">
          <cell r="B805" t="str">
            <v>B0DCQ19H21</v>
          </cell>
          <cell r="C805" t="str">
            <v>150701-3205</v>
          </cell>
          <cell r="D805" t="str">
            <v>840168540761</v>
          </cell>
          <cell r="E805" t="str">
            <v>Speck iPhone 16 Pro Presidio2 Grip +Cl Black / Slate Grey /White</v>
          </cell>
          <cell r="F805" t="str">
            <v>Cases iPhone</v>
          </cell>
          <cell r="G805" t="str">
            <v>iPhone 16</v>
          </cell>
          <cell r="H805" t="str">
            <v>iPhone 16 Pro / iPhone 17</v>
          </cell>
          <cell r="I805">
            <v>714.80172413793105</v>
          </cell>
          <cell r="J805">
            <v>0.17</v>
          </cell>
          <cell r="K805">
            <v>999</v>
          </cell>
        </row>
        <row r="806">
          <cell r="C806" t="str">
            <v>150701-3249</v>
          </cell>
          <cell r="D806" t="str">
            <v>840168540808</v>
          </cell>
          <cell r="E806" t="str">
            <v>Speck iPhone 16 Pro Presidio2 Grip +Cl True Pink/Shocking Pink/White</v>
          </cell>
          <cell r="F806" t="str">
            <v>Cases iPhone</v>
          </cell>
          <cell r="G806" t="str">
            <v>iPhone 16</v>
          </cell>
          <cell r="H806" t="str">
            <v>iPhone 16 Pro / iPhone 17</v>
          </cell>
          <cell r="I806">
            <v>714.80172413793105</v>
          </cell>
          <cell r="J806">
            <v>0.17</v>
          </cell>
          <cell r="K806">
            <v>999</v>
          </cell>
        </row>
        <row r="807">
          <cell r="C807" t="str">
            <v>150727-3199</v>
          </cell>
          <cell r="D807" t="str">
            <v>840168544561</v>
          </cell>
          <cell r="E807" t="str">
            <v>Speck iPhone 16 Pro Max Presidio Perfect Clear +Cl Clear/Clear/Chrome Finish/Serene Silver</v>
          </cell>
          <cell r="F807" t="str">
            <v>Cases iPhone</v>
          </cell>
          <cell r="G807" t="str">
            <v>iPhone 16</v>
          </cell>
          <cell r="H807" t="str">
            <v>iPhone 16 Pro Max</v>
          </cell>
          <cell r="I807">
            <v>714.80172413793105</v>
          </cell>
          <cell r="J807">
            <v>0.17</v>
          </cell>
          <cell r="K807">
            <v>999</v>
          </cell>
        </row>
        <row r="808">
          <cell r="C808" t="str">
            <v>150775-3237</v>
          </cell>
          <cell r="D808" t="str">
            <v>840168543656</v>
          </cell>
          <cell r="E808" t="str">
            <v>Speck iPhone 16 Pro Max Presidio2 Lux +Ms Amazing Purple/Clear</v>
          </cell>
          <cell r="F808" t="str">
            <v>Cases iPhone</v>
          </cell>
          <cell r="G808" t="str">
            <v>iPhone 16</v>
          </cell>
          <cell r="H808" t="str">
            <v>iPhone 16 Pro Max</v>
          </cell>
          <cell r="I808">
            <v>7154.4568965517237</v>
          </cell>
          <cell r="J808">
            <v>0.17</v>
          </cell>
          <cell r="K808">
            <v>9999</v>
          </cell>
        </row>
        <row r="809">
          <cell r="C809" t="str">
            <v>150727-3258</v>
          </cell>
          <cell r="D809" t="str">
            <v>840168544530</v>
          </cell>
          <cell r="E809" t="str">
            <v>Speck iPhone 16 Pro Max Presidio Perfect Clear Clear Frosted Blk</v>
          </cell>
          <cell r="F809" t="str">
            <v>Cases iPhone</v>
          </cell>
          <cell r="G809" t="str">
            <v>iPhone 16</v>
          </cell>
          <cell r="H809" t="str">
            <v>iPhone 16 Pro Max</v>
          </cell>
          <cell r="I809">
            <v>714.80172413793105</v>
          </cell>
          <cell r="J809">
            <v>0.17</v>
          </cell>
          <cell r="K809">
            <v>999</v>
          </cell>
        </row>
        <row r="810">
          <cell r="B810" t="str">
            <v>B0DCPYT7PH</v>
          </cell>
          <cell r="C810" t="str">
            <v>150725-3205</v>
          </cell>
          <cell r="D810" t="str">
            <v>840168541584</v>
          </cell>
          <cell r="E810" t="str">
            <v>Speck iPhone 16 Pro Max Presidio2 Grip +Cl Black / Slate Grey</v>
          </cell>
          <cell r="F810" t="str">
            <v>Cases iPhone</v>
          </cell>
          <cell r="G810" t="str">
            <v>iPhone 16</v>
          </cell>
          <cell r="H810" t="str">
            <v>iPhone 16 Pro Max</v>
          </cell>
          <cell r="I810">
            <v>714.80172413793105</v>
          </cell>
          <cell r="J810">
            <v>0.17</v>
          </cell>
          <cell r="K810">
            <v>999</v>
          </cell>
        </row>
        <row r="811">
          <cell r="C811" t="str">
            <v>150730-9221</v>
          </cell>
          <cell r="D811" t="str">
            <v>840168541729</v>
          </cell>
          <cell r="E811" t="str">
            <v>Speck iPhone 16 Pro Max Presidio Lux +Cl Clear/Gold Glitter</v>
          </cell>
          <cell r="F811" t="str">
            <v>Cases iPhone</v>
          </cell>
          <cell r="G811" t="str">
            <v>iPhone 16</v>
          </cell>
          <cell r="H811" t="str">
            <v>iPhone 16 Pro Max</v>
          </cell>
          <cell r="I811">
            <v>714.80172413793105</v>
          </cell>
          <cell r="J811">
            <v>0.17</v>
          </cell>
          <cell r="K811">
            <v>999</v>
          </cell>
        </row>
        <row r="812">
          <cell r="C812" t="str">
            <v>150691-3258</v>
          </cell>
          <cell r="D812" t="str">
            <v>840168544486</v>
          </cell>
          <cell r="E812" t="str">
            <v>Speck iPhone 16 Presidio® Perfect-Clear + ClickLock Clear Frosted Black</v>
          </cell>
          <cell r="F812" t="str">
            <v>Cases iPhone</v>
          </cell>
          <cell r="G812" t="str">
            <v>iPhone 16</v>
          </cell>
          <cell r="H812" t="str">
            <v>iPhone 16e,iPhone 15, iPhone 14, iPhone 13</v>
          </cell>
          <cell r="I812">
            <v>714.80172413793105</v>
          </cell>
          <cell r="J812">
            <v>0.17</v>
          </cell>
          <cell r="K812">
            <v>999</v>
          </cell>
        </row>
        <row r="813">
          <cell r="B813" t="str">
            <v>B0BHKMKLGQ</v>
          </cell>
          <cell r="C813" t="str">
            <v>150225-3086</v>
          </cell>
          <cell r="D813" t="str">
            <v>840168528141</v>
          </cell>
          <cell r="E813" t="str">
            <v>Speck Smartshell Case for Macbook Air 13" M2 2022 - Cozy Pink</v>
          </cell>
          <cell r="F813" t="str">
            <v>Cases Macbook</v>
          </cell>
          <cell r="G813" t="str">
            <v>Macbook</v>
          </cell>
          <cell r="H813" t="str">
            <v>MacBook Air 13" M4/M3/M2</v>
          </cell>
          <cell r="I813">
            <v>714.80172413793105</v>
          </cell>
          <cell r="J813">
            <v>0.17</v>
          </cell>
          <cell r="K813">
            <v>999</v>
          </cell>
        </row>
        <row r="814">
          <cell r="B814" t="str">
            <v>B0BHKVTXX3</v>
          </cell>
          <cell r="C814" t="str">
            <v>150225-3085</v>
          </cell>
          <cell r="D814" t="str">
            <v>840168528134</v>
          </cell>
          <cell r="E814" t="str">
            <v>Speck Smartshell Case for Macbook Air 13" M2 2022 - Obsidian</v>
          </cell>
          <cell r="F814" t="str">
            <v>Cases Macbook</v>
          </cell>
          <cell r="G814" t="str">
            <v>Macbook</v>
          </cell>
          <cell r="H814" t="str">
            <v>MacBook Air 13" M4/M3/M2</v>
          </cell>
          <cell r="I814">
            <v>714.80172413793105</v>
          </cell>
          <cell r="J814">
            <v>0.17</v>
          </cell>
          <cell r="K814">
            <v>999</v>
          </cell>
        </row>
        <row r="815">
          <cell r="B815" t="str">
            <v>B0CFM5P8JV</v>
          </cell>
          <cell r="C815" t="str">
            <v>150584-3086</v>
          </cell>
          <cell r="D815" t="str">
            <v>840168538652</v>
          </cell>
          <cell r="E815" t="str">
            <v>Speck Smartshell for Mackbook Air 15" - Cozy Pink/Sweater Grey</v>
          </cell>
          <cell r="F815" t="str">
            <v>Cases Macbook</v>
          </cell>
          <cell r="G815" t="str">
            <v>Macbook</v>
          </cell>
          <cell r="H815" t="str">
            <v>MacBook Air 15" M2/M3</v>
          </cell>
          <cell r="I815">
            <v>893.68103448275872</v>
          </cell>
          <cell r="J815">
            <v>0.17</v>
          </cell>
          <cell r="K815">
            <v>1249</v>
          </cell>
        </row>
        <row r="816">
          <cell r="B816" t="str">
            <v>B0CFM2XR4F</v>
          </cell>
          <cell r="C816" t="str">
            <v>150584-3085</v>
          </cell>
          <cell r="D816" t="str">
            <v>840168538645</v>
          </cell>
          <cell r="E816" t="str">
            <v>Speck Smartshell for Mackbook Air 15" - Obsidian/Sweater Grey</v>
          </cell>
          <cell r="F816" t="str">
            <v>Cases Macbook</v>
          </cell>
          <cell r="G816" t="str">
            <v>Macbook</v>
          </cell>
          <cell r="H816" t="str">
            <v>MacBook Air 15" M2/M3</v>
          </cell>
          <cell r="I816">
            <v>893.68103448275872</v>
          </cell>
          <cell r="J816">
            <v>0.17</v>
          </cell>
          <cell r="K816">
            <v>1249</v>
          </cell>
        </row>
        <row r="817">
          <cell r="B817" t="str">
            <v>B0CFM4W921</v>
          </cell>
          <cell r="C817" t="str">
            <v>150584-9992</v>
          </cell>
          <cell r="D817" t="str">
            <v>840168538638</v>
          </cell>
          <cell r="E817" t="str">
            <v>Speck Smartshell for Mackbook Air 15" - Clear/Sweater Grey</v>
          </cell>
          <cell r="F817" t="str">
            <v>Cases Macbook</v>
          </cell>
          <cell r="G817" t="str">
            <v>Macbook</v>
          </cell>
          <cell r="H817" t="str">
            <v>MacBook Air 15" M2/M3</v>
          </cell>
          <cell r="I817">
            <v>893.68103448275872</v>
          </cell>
          <cell r="J817">
            <v>0.17</v>
          </cell>
          <cell r="K817">
            <v>1249</v>
          </cell>
        </row>
        <row r="818">
          <cell r="B818" t="str">
            <v>B0BHK9ZQ4Z</v>
          </cell>
          <cell r="C818" t="str">
            <v>150224-3086</v>
          </cell>
          <cell r="D818" t="str">
            <v>840168528110</v>
          </cell>
          <cell r="E818" t="str">
            <v>Speck Smartshell Case for Macbook Pro 13" M2/M1 - Cozy Pink</v>
          </cell>
          <cell r="F818" t="str">
            <v>Cases Macbook</v>
          </cell>
          <cell r="G818" t="str">
            <v>Macbook</v>
          </cell>
          <cell r="H818" t="str">
            <v>MacBook Pro 13" M1/M2 Cases</v>
          </cell>
          <cell r="I818">
            <v>893.68103448275872</v>
          </cell>
          <cell r="J818">
            <v>0.17</v>
          </cell>
          <cell r="K818">
            <v>1249</v>
          </cell>
        </row>
        <row r="819">
          <cell r="B819" t="str">
            <v>B09RM231HS</v>
          </cell>
          <cell r="C819" t="str">
            <v>144896-9352</v>
          </cell>
          <cell r="D819" t="str">
            <v>840168516728</v>
          </cell>
          <cell r="E819" t="str">
            <v>Speck Smartshell Case with Microban for Macbook Pro 14" M1/M2 - Swell Blue</v>
          </cell>
          <cell r="F819" t="str">
            <v>Cases Macbook</v>
          </cell>
          <cell r="G819" t="str">
            <v>Macbook</v>
          </cell>
          <cell r="H819" t="str">
            <v>MacBook Pro 14" M1/M2 Cases</v>
          </cell>
          <cell r="I819">
            <v>714.80172413793105</v>
          </cell>
          <cell r="J819">
            <v>0.17</v>
          </cell>
          <cell r="K819">
            <v>999</v>
          </cell>
        </row>
        <row r="820">
          <cell r="B820" t="str">
            <v>B09RLSTQ4Y</v>
          </cell>
          <cell r="C820" t="str">
            <v>144895-9352</v>
          </cell>
          <cell r="D820" t="str">
            <v>840168515981</v>
          </cell>
          <cell r="E820" t="str">
            <v>Speck Smartshell Case with Microban for MacBook Pro 16" M1/M2 - Swell Blue</v>
          </cell>
          <cell r="F820" t="str">
            <v>Cases Macbook</v>
          </cell>
          <cell r="G820" t="str">
            <v>Macbook</v>
          </cell>
          <cell r="H820" t="str">
            <v>MacBook Pro 16" M1/M2 Cases</v>
          </cell>
          <cell r="I820">
            <v>893.68103448275872</v>
          </cell>
          <cell r="J820">
            <v>0.17</v>
          </cell>
          <cell r="K820">
            <v>1249</v>
          </cell>
        </row>
        <row r="821">
          <cell r="B821" t="str">
            <v>B09RM4B6ZS</v>
          </cell>
          <cell r="C821" t="str">
            <v>144895-0581</v>
          </cell>
          <cell r="D821" t="str">
            <v>840168515974</v>
          </cell>
          <cell r="E821" t="str">
            <v>Speck Smartshell Case with Microban for Macbook Pro 16" M1 Pro/M1 Max - Onix Black</v>
          </cell>
          <cell r="F821" t="str">
            <v>Cases Macbook</v>
          </cell>
          <cell r="G821" t="str">
            <v>Macbook</v>
          </cell>
          <cell r="H821" t="str">
            <v>MacBook Pro 16" Touch Bar Cases</v>
          </cell>
          <cell r="I821">
            <v>893.68103448275872</v>
          </cell>
          <cell r="J821">
            <v>0.17</v>
          </cell>
          <cell r="K821">
            <v>1249</v>
          </cell>
        </row>
        <row r="822">
          <cell r="B822" t="str">
            <v>B09RLY77SQ</v>
          </cell>
          <cell r="C822" t="str">
            <v>144895-9354</v>
          </cell>
          <cell r="D822" t="str">
            <v>840168515998</v>
          </cell>
          <cell r="E822" t="str">
            <v>Speck Smartshell Case with Microban for Macbook Pro 16" M1 Pro/M1 Max - Crystal Pi</v>
          </cell>
          <cell r="F822" t="str">
            <v>Cases Macbook</v>
          </cell>
          <cell r="G822" t="str">
            <v>Macbook</v>
          </cell>
          <cell r="H822" t="str">
            <v>MacBook Pro 16" Touch Bar Cases</v>
          </cell>
          <cell r="I822">
            <v>893.68103448275872</v>
          </cell>
          <cell r="J822">
            <v>0.17</v>
          </cell>
          <cell r="K822">
            <v>1249</v>
          </cell>
        </row>
        <row r="823">
          <cell r="B823" t="str">
            <v>B09P1YB3G9</v>
          </cell>
          <cell r="C823" t="str">
            <v>144229-5085</v>
          </cell>
          <cell r="D823" t="str">
            <v>840168514120</v>
          </cell>
          <cell r="E823" t="str">
            <v>Speck Samsung Galaxy S22 ULTRA  PRESIDIO CLEAR-CLEAR/CLEAR</v>
          </cell>
          <cell r="F823" t="str">
            <v>Cases Samsung</v>
          </cell>
          <cell r="G823" t="str">
            <v>Samsung</v>
          </cell>
          <cell r="H823" t="str">
            <v>S22</v>
          </cell>
          <cell r="I823">
            <v>641.04999999999995</v>
          </cell>
          <cell r="J823">
            <v>0.17283870967741943</v>
          </cell>
          <cell r="K823">
            <v>899</v>
          </cell>
        </row>
        <row r="824">
          <cell r="B824" t="str">
            <v>B09P1WY69Q</v>
          </cell>
          <cell r="C824" t="str">
            <v>144239-5085</v>
          </cell>
          <cell r="D824" t="str">
            <v>840168514267</v>
          </cell>
          <cell r="E824" t="str">
            <v>Speck Samsung Galaxy S22 PRESIDIO CLEAR-CLEAR/CLEAR</v>
          </cell>
          <cell r="F824" t="str">
            <v>Cases Samsung</v>
          </cell>
          <cell r="G824" t="str">
            <v>Samsung</v>
          </cell>
          <cell r="H824" t="str">
            <v>S22 ULTRA</v>
          </cell>
          <cell r="I824">
            <v>641.04999999999995</v>
          </cell>
          <cell r="J824">
            <v>0.17283870967741943</v>
          </cell>
          <cell r="K824">
            <v>899</v>
          </cell>
        </row>
        <row r="825">
          <cell r="B825" t="str">
            <v>B09P1XKCT2</v>
          </cell>
          <cell r="C825" t="str">
            <v>144234-5085</v>
          </cell>
          <cell r="D825" t="str">
            <v>840168514199</v>
          </cell>
          <cell r="E825" t="str">
            <v>Speck Samsung Galaxy S22 +  PRESIDIO CLEAR-CLEAR/CLEAR</v>
          </cell>
          <cell r="F825" t="str">
            <v>Cases Samsung</v>
          </cell>
          <cell r="G825" t="str">
            <v>Samsung</v>
          </cell>
          <cell r="H825" t="str">
            <v>S22+</v>
          </cell>
          <cell r="I825">
            <v>641.04999999999995</v>
          </cell>
          <cell r="J825">
            <v>0.17283870967741943</v>
          </cell>
          <cell r="K825">
            <v>899</v>
          </cell>
        </row>
        <row r="826">
          <cell r="B826" t="str">
            <v>B0DD47X5DJ</v>
          </cell>
          <cell r="C826" t="str">
            <v>T21-10857</v>
          </cell>
          <cell r="D826" t="str">
            <v>5056586735251</v>
          </cell>
          <cell r="E826" t="str">
            <v>Tech21 EvoCrystal w/MagSafe for iPhone 16  - Black</v>
          </cell>
          <cell r="F826" t="str">
            <v>Cases iPhone</v>
          </cell>
          <cell r="G826" t="str">
            <v>iPhone 16</v>
          </cell>
          <cell r="H826" t="str">
            <v>iPhone 16</v>
          </cell>
          <cell r="I826">
            <v>714.80172413793105</v>
          </cell>
          <cell r="J826">
            <v>0.17</v>
          </cell>
          <cell r="K826">
            <v>999</v>
          </cell>
        </row>
        <row r="827">
          <cell r="B827" t="str">
            <v>B0DD458S7L</v>
          </cell>
          <cell r="C827" t="str">
            <v>T21-10858</v>
          </cell>
          <cell r="D827" t="str">
            <v>5056586735282</v>
          </cell>
          <cell r="E827" t="str">
            <v>Tech21 EvoCrystal w/MagSafe for iPhone 16 - Blue</v>
          </cell>
          <cell r="F827" t="str">
            <v>Cases iPhone</v>
          </cell>
          <cell r="G827" t="str">
            <v>iPhone 16</v>
          </cell>
          <cell r="H827" t="str">
            <v>iPhone 16</v>
          </cell>
          <cell r="I827">
            <v>714.80172413793105</v>
          </cell>
          <cell r="J827">
            <v>0.17</v>
          </cell>
          <cell r="K827">
            <v>999</v>
          </cell>
        </row>
        <row r="828">
          <cell r="B828" t="str">
            <v>B0DGX8QHBF</v>
          </cell>
          <cell r="C828" t="str">
            <v>T21-10860</v>
          </cell>
          <cell r="D828" t="str">
            <v>5056586735343</v>
          </cell>
          <cell r="E828" t="str">
            <v>Tech21 EvoCrystal w/MagSafe for iPhone 16 - Pink</v>
          </cell>
          <cell r="F828" t="str">
            <v>Cases iPhone</v>
          </cell>
          <cell r="G828" t="str">
            <v>iPhone 16</v>
          </cell>
          <cell r="H828" t="str">
            <v>iPhone 16</v>
          </cell>
          <cell r="I828">
            <v>714.80172413793105</v>
          </cell>
          <cell r="J828">
            <v>0.17</v>
          </cell>
          <cell r="K828">
            <v>999</v>
          </cell>
        </row>
        <row r="829">
          <cell r="B829" t="str">
            <v>B0DD43PZ3H</v>
          </cell>
          <cell r="C829" t="str">
            <v>T21-10976</v>
          </cell>
          <cell r="D829" t="str">
            <v>5056586738825</v>
          </cell>
          <cell r="E829" t="str">
            <v>Tech21 EvoCrystal w/MagSafe for iPhone 16 Pro - Blue</v>
          </cell>
          <cell r="F829" t="str">
            <v>Cases iPhone</v>
          </cell>
          <cell r="G829" t="str">
            <v>iPhone 16</v>
          </cell>
          <cell r="H829" t="str">
            <v>iPhone 16 Pro / iPhone 17</v>
          </cell>
          <cell r="I829">
            <v>714.80172413793105</v>
          </cell>
          <cell r="J829">
            <v>0.17</v>
          </cell>
          <cell r="K829">
            <v>999</v>
          </cell>
        </row>
        <row r="830">
          <cell r="B830" t="str">
            <v>B0DD46ZP8V</v>
          </cell>
          <cell r="C830" t="str">
            <v>T21-10992</v>
          </cell>
          <cell r="D830" t="str">
            <v>5056586739303</v>
          </cell>
          <cell r="E830" t="str">
            <v>Tech21 EvoPro w/MagSafe for iPhone 16 Pro - Clear/Black</v>
          </cell>
          <cell r="F830" t="str">
            <v>Cases iPhone</v>
          </cell>
          <cell r="G830" t="str">
            <v>iPhone 16</v>
          </cell>
          <cell r="H830" t="str">
            <v>iPhone 16 Pro / iPhone 17</v>
          </cell>
          <cell r="I830">
            <v>857.90517241379314</v>
          </cell>
          <cell r="J830">
            <v>0.17</v>
          </cell>
          <cell r="K830">
            <v>1199</v>
          </cell>
        </row>
        <row r="831">
          <cell r="B831" t="str">
            <v>B0DD45QVW3</v>
          </cell>
          <cell r="C831" t="str">
            <v>T21-10989</v>
          </cell>
          <cell r="D831" t="str">
            <v>5056586739211</v>
          </cell>
          <cell r="E831" t="str">
            <v>Tech21 EvoPro w/MagSafe for iPhone 16 Pro - Clear iPhone 16 Pro</v>
          </cell>
          <cell r="F831" t="str">
            <v>Cases iPhone</v>
          </cell>
          <cell r="G831" t="str">
            <v>iPhone 16</v>
          </cell>
          <cell r="H831" t="str">
            <v>iPhone 16 Pro / iPhone 17</v>
          </cell>
          <cell r="I831">
            <v>857.90517241379314</v>
          </cell>
          <cell r="J831">
            <v>0.17</v>
          </cell>
          <cell r="K831">
            <v>1199</v>
          </cell>
        </row>
        <row r="832">
          <cell r="B832" t="str">
            <v>B0DD46CCS4</v>
          </cell>
          <cell r="C832" t="str">
            <v>T21-10975</v>
          </cell>
          <cell r="D832" t="str">
            <v>5056586738795</v>
          </cell>
          <cell r="E832" t="str">
            <v>Tech21 EvoCrystal w/MagSafe for iPhone 16 Pro  - Black</v>
          </cell>
          <cell r="F832" t="str">
            <v>Cases iPhone</v>
          </cell>
          <cell r="G832" t="str">
            <v>iPhone 16</v>
          </cell>
          <cell r="H832" t="str">
            <v>iPhone 16 Pro / iPhone 17</v>
          </cell>
          <cell r="I832">
            <v>714.80172413793105</v>
          </cell>
          <cell r="J832">
            <v>0.17</v>
          </cell>
          <cell r="K832">
            <v>999</v>
          </cell>
        </row>
        <row r="833">
          <cell r="B833" t="str">
            <v>B0DD47FCZW</v>
          </cell>
          <cell r="C833" t="str">
            <v>T21-11048</v>
          </cell>
          <cell r="D833" t="str">
            <v>5056586740989</v>
          </cell>
          <cell r="E833" t="str">
            <v>Tech21 EvoPro w/MagSafe for iPhone 16 Pro Max - Clear</v>
          </cell>
          <cell r="F833" t="str">
            <v>Cases iPhone</v>
          </cell>
          <cell r="G833" t="str">
            <v>iPhone 16</v>
          </cell>
          <cell r="H833" t="str">
            <v>iPhone 16 Pro Max</v>
          </cell>
          <cell r="I833">
            <v>857.90517241379314</v>
          </cell>
          <cell r="J833">
            <v>0.17</v>
          </cell>
          <cell r="K833">
            <v>1199</v>
          </cell>
        </row>
        <row r="834">
          <cell r="B834" t="str">
            <v>B0DD46DQGC</v>
          </cell>
          <cell r="C834" t="str">
            <v>T21-11035</v>
          </cell>
          <cell r="D834" t="str">
            <v>5056586740590</v>
          </cell>
          <cell r="E834" t="str">
            <v>Tech21 EvoCrystal w/MagSafe for iPhone 16 Pro Max - Blue</v>
          </cell>
          <cell r="F834" t="str">
            <v>Cases iPhone</v>
          </cell>
          <cell r="G834" t="str">
            <v>iPhone 16</v>
          </cell>
          <cell r="H834" t="str">
            <v>iPhone 16 Pro Max</v>
          </cell>
          <cell r="I834">
            <v>714.80172413793105</v>
          </cell>
          <cell r="J834">
            <v>0.17</v>
          </cell>
          <cell r="K834">
            <v>999</v>
          </cell>
        </row>
        <row r="835">
          <cell r="B835" t="str">
            <v>B0DD45XKDJ</v>
          </cell>
          <cell r="C835" t="str">
            <v>T21-11051</v>
          </cell>
          <cell r="D835" t="str">
            <v>5056586741078</v>
          </cell>
          <cell r="E835" t="str">
            <v>Tech21 EvoPro w/MagSafe for iPhone 16 Pro Max - Clear/Black</v>
          </cell>
          <cell r="F835" t="str">
            <v>Cases iPhone</v>
          </cell>
          <cell r="G835" t="str">
            <v>iPhone 16</v>
          </cell>
          <cell r="H835" t="str">
            <v>iPhone 16 Pro Max</v>
          </cell>
          <cell r="I835">
            <v>857.90517241379314</v>
          </cell>
          <cell r="J835">
            <v>0.17</v>
          </cell>
          <cell r="K835">
            <v>1199</v>
          </cell>
        </row>
        <row r="836">
          <cell r="B836" t="str">
            <v>CT-SOUND1</v>
          </cell>
          <cell r="C836" t="str">
            <v>CT-SOUND1</v>
          </cell>
          <cell r="D836" t="str">
            <v>608011863241</v>
          </cell>
          <cell r="E836" t="str">
            <v>Cubitt Waterproof Speakers Black</v>
          </cell>
          <cell r="F836" t="str">
            <v>Audio</v>
          </cell>
          <cell r="G836" t="str">
            <v>Speakers</v>
          </cell>
          <cell r="H836" t="str">
            <v>Cubitt</v>
          </cell>
          <cell r="I836">
            <v>754.54310344827593</v>
          </cell>
          <cell r="J836">
            <v>0.27</v>
          </cell>
          <cell r="K836">
            <v>1199</v>
          </cell>
        </row>
        <row r="837">
          <cell r="B837">
            <v>15437</v>
          </cell>
          <cell r="C837">
            <v>15437</v>
          </cell>
          <cell r="D837" t="str">
            <v>633755154379</v>
          </cell>
          <cell r="E837" t="str">
            <v xml:space="preserve">HyperGear SnapShot Wireless Selfie Stick + Tripod Black
</v>
          </cell>
          <cell r="F837" t="str">
            <v>Hardware</v>
          </cell>
          <cell r="G837" t="str">
            <v>Tripod</v>
          </cell>
          <cell r="H837" t="str">
            <v>Selfie + Tripod</v>
          </cell>
          <cell r="I837">
            <v>378.13793103448279</v>
          </cell>
          <cell r="J837">
            <v>0.3724749642346209</v>
          </cell>
          <cell r="K837">
            <v>699</v>
          </cell>
        </row>
        <row r="838">
          <cell r="B838" t="str">
            <v>NM01912B00</v>
          </cell>
          <cell r="C838" t="str">
            <v>NM01912B00</v>
          </cell>
          <cell r="D838" t="str">
            <v>856504015497</v>
          </cell>
          <cell r="E838" t="str">
            <v>Nomad Lightning Cable - 1.5M | USB C | Rugged</v>
          </cell>
          <cell r="F838" t="str">
            <v>Cables</v>
          </cell>
          <cell r="G838" t="str">
            <v>Lightning - Type C</v>
          </cell>
          <cell r="H838" t="str">
            <v>6 ft</v>
          </cell>
          <cell r="I838">
            <v>502.81896551724139</v>
          </cell>
          <cell r="J838">
            <v>0.27</v>
          </cell>
          <cell r="K838">
            <v>799</v>
          </cell>
        </row>
        <row r="839">
          <cell r="B839" t="str">
            <v>NM01836285</v>
          </cell>
          <cell r="C839" t="str">
            <v>NM01836285</v>
          </cell>
          <cell r="D839" t="str">
            <v>856500018362</v>
          </cell>
          <cell r="E839" t="str">
            <v>Nomad Modern Leather Case - Airpods Pro (2nd gen) | Brown | Nomad Leather</v>
          </cell>
          <cell r="F839" t="str">
            <v>Cases Airpods</v>
          </cell>
          <cell r="G839" t="str">
            <v>Airpods</v>
          </cell>
          <cell r="H839" t="str">
            <v>Pro 2</v>
          </cell>
          <cell r="I839">
            <v>439.88793103448279</v>
          </cell>
          <cell r="J839">
            <v>0.27</v>
          </cell>
          <cell r="K839">
            <v>699</v>
          </cell>
        </row>
        <row r="840">
          <cell r="B840" t="str">
            <v>NM01806585</v>
          </cell>
          <cell r="C840" t="str">
            <v>NM01806585</v>
          </cell>
          <cell r="D840" t="str">
            <v>856500018065</v>
          </cell>
          <cell r="E840" t="str">
            <v>Nomad Modern Leather Case - Airpods Pro (2nd gen) | Black | Nomad Leather</v>
          </cell>
          <cell r="F840" t="str">
            <v>Cases Airpods</v>
          </cell>
          <cell r="G840" t="str">
            <v>Airpods</v>
          </cell>
          <cell r="H840" t="str">
            <v>Pro 2</v>
          </cell>
          <cell r="I840">
            <v>378.13793103448279</v>
          </cell>
          <cell r="J840">
            <v>0.3724749642346209</v>
          </cell>
          <cell r="K840">
            <v>699</v>
          </cell>
        </row>
        <row r="841">
          <cell r="B841" t="str">
            <v>NM01011385</v>
          </cell>
          <cell r="C841" t="str">
            <v>NM01011385</v>
          </cell>
          <cell r="D841" t="str">
            <v>856500010113</v>
          </cell>
          <cell r="E841" t="str">
            <v>Nomad Keychain - AirTag | Rustic Brown | Horween Leather</v>
          </cell>
          <cell r="F841" t="str">
            <v>Cases AirTag</v>
          </cell>
          <cell r="G841" t="str">
            <v>AirTag</v>
          </cell>
          <cell r="H841" t="str">
            <v>AirTag</v>
          </cell>
          <cell r="I841">
            <v>628.68103448275861</v>
          </cell>
          <cell r="J841">
            <v>0.27</v>
          </cell>
          <cell r="K841">
            <v>999</v>
          </cell>
        </row>
        <row r="842">
          <cell r="B842" t="str">
            <v>NM01058885</v>
          </cell>
          <cell r="C842" t="str">
            <v>NM01058885</v>
          </cell>
          <cell r="D842" t="str">
            <v>856500010588</v>
          </cell>
          <cell r="E842" t="str">
            <v>Nomad Modern Leather Case - Rustic Brown | Horween Leather | MagSafe | iPhone 13 Pro</v>
          </cell>
          <cell r="F842" t="str">
            <v>Cases iPhone</v>
          </cell>
          <cell r="G842" t="str">
            <v>iPhone 13</v>
          </cell>
          <cell r="H842" t="str">
            <v>iPhone 13 Pro</v>
          </cell>
          <cell r="I842">
            <v>413.18965517241384</v>
          </cell>
          <cell r="J842">
            <v>0.31430615164520748</v>
          </cell>
          <cell r="K842">
            <v>699</v>
          </cell>
        </row>
        <row r="843">
          <cell r="B843" t="str">
            <v>NM01209485</v>
          </cell>
          <cell r="C843" t="str">
            <v>NM01209485</v>
          </cell>
          <cell r="D843" t="str">
            <v>856500012094</v>
          </cell>
          <cell r="E843" t="str">
            <v>Nomad Sport Case - iPhone 14 Pro Max | Ash Green</v>
          </cell>
          <cell r="F843" t="str">
            <v>Cases iPhone</v>
          </cell>
          <cell r="G843" t="str">
            <v>iPhone 14</v>
          </cell>
          <cell r="H843" t="str">
            <v>iPhone 14 Max</v>
          </cell>
          <cell r="I843">
            <v>278.62068965517244</v>
          </cell>
          <cell r="J843">
            <v>0.46043405676126881</v>
          </cell>
          <cell r="K843">
            <v>599</v>
          </cell>
        </row>
        <row r="844">
          <cell r="B844" t="str">
            <v>NM01152385</v>
          </cell>
          <cell r="C844" t="str">
            <v>NM01152385</v>
          </cell>
          <cell r="D844" t="str">
            <v>856500011523</v>
          </cell>
          <cell r="E844" t="str">
            <v>Nomad Rugged Case - Ultra Orange | iPhone 14 Pro</v>
          </cell>
          <cell r="F844" t="str">
            <v>Cases iPhone</v>
          </cell>
          <cell r="G844" t="str">
            <v>iPhone 14</v>
          </cell>
          <cell r="H844" t="str">
            <v>iPhone 14 Pro</v>
          </cell>
          <cell r="I844">
            <v>628.68103448275861</v>
          </cell>
          <cell r="J844">
            <v>0.27</v>
          </cell>
          <cell r="K844">
            <v>999</v>
          </cell>
        </row>
        <row r="845">
          <cell r="B845" t="str">
            <v>NM01225485</v>
          </cell>
          <cell r="C845" t="str">
            <v>NM01225485</v>
          </cell>
          <cell r="D845" t="str">
            <v>856500012254</v>
          </cell>
          <cell r="E845" t="str">
            <v>Nomad Modern Leather Case - iPhone 14 Pro | Rustic Brown | Horween Leather</v>
          </cell>
          <cell r="F845" t="str">
            <v>Cases iPhone</v>
          </cell>
          <cell r="G845" t="str">
            <v>iPhone 14</v>
          </cell>
          <cell r="H845" t="str">
            <v>iPhone 14 Pro</v>
          </cell>
          <cell r="I845">
            <v>413.18965517241384</v>
          </cell>
          <cell r="J845">
            <v>0.31430615164520748</v>
          </cell>
          <cell r="K845">
            <v>699</v>
          </cell>
        </row>
        <row r="846">
          <cell r="B846" t="str">
            <v>NM01222385</v>
          </cell>
          <cell r="C846" t="str">
            <v>NM01222385</v>
          </cell>
          <cell r="D846" t="str">
            <v>856500012223</v>
          </cell>
          <cell r="E846" t="str">
            <v>Nomad Modern Leather Case - iPhone 14 Pro | Black | Horween Leather</v>
          </cell>
          <cell r="F846" t="str">
            <v>Cases iPhone</v>
          </cell>
          <cell r="G846" t="str">
            <v>iPhone 14</v>
          </cell>
          <cell r="H846" t="str">
            <v>iPhone 14 Pro</v>
          </cell>
          <cell r="I846">
            <v>943.33620689655174</v>
          </cell>
          <cell r="J846">
            <v>0.27</v>
          </cell>
          <cell r="K846">
            <v>1499</v>
          </cell>
        </row>
        <row r="847">
          <cell r="B847" t="str">
            <v>NM01210085</v>
          </cell>
          <cell r="C847" t="str">
            <v>NM01210085</v>
          </cell>
          <cell r="D847" t="str">
            <v>856500012100</v>
          </cell>
          <cell r="E847" t="str">
            <v>Nomad Sport Case - iPhone 14 Pro | Ash Green</v>
          </cell>
          <cell r="F847" t="str">
            <v>Cases iPhone</v>
          </cell>
          <cell r="G847" t="str">
            <v>iPhone 14</v>
          </cell>
          <cell r="H847" t="str">
            <v>iPhone 14 Pro</v>
          </cell>
          <cell r="I847">
            <v>486.81034482758628</v>
          </cell>
          <cell r="J847">
            <v>0.37185761957730812</v>
          </cell>
          <cell r="K847">
            <v>899</v>
          </cell>
        </row>
        <row r="848">
          <cell r="B848" t="str">
            <v>NM01207085</v>
          </cell>
          <cell r="C848" t="str">
            <v>NM01207085</v>
          </cell>
          <cell r="D848" t="str">
            <v>856500012070</v>
          </cell>
          <cell r="E848" t="str">
            <v>Nomad Sport Case - iPhone 14 Pro | Marine Blue</v>
          </cell>
          <cell r="F848" t="str">
            <v>Cases iPhone</v>
          </cell>
          <cell r="G848" t="str">
            <v>iPhone 14</v>
          </cell>
          <cell r="H848" t="str">
            <v>iPhone 14 Pro</v>
          </cell>
          <cell r="I848">
            <v>333.44827586206901</v>
          </cell>
          <cell r="J848">
            <v>0.3542570951585976</v>
          </cell>
          <cell r="K848">
            <v>599</v>
          </cell>
        </row>
        <row r="849">
          <cell r="B849" t="str">
            <v>NM01221685</v>
          </cell>
          <cell r="C849" t="str">
            <v>NM01221685</v>
          </cell>
          <cell r="D849" t="str">
            <v>856500012216</v>
          </cell>
          <cell r="E849" t="str">
            <v>Nomad Modern Leather Case - iPhone 14 Pro Max | Black | Horween Leather</v>
          </cell>
          <cell r="F849" t="str">
            <v>Cases iPhone</v>
          </cell>
          <cell r="G849" t="str">
            <v>iPhone 14</v>
          </cell>
          <cell r="H849" t="str">
            <v>iPhone 14 Pro Max</v>
          </cell>
          <cell r="I849">
            <v>409.56896551724145</v>
          </cell>
          <cell r="J849">
            <v>0.32031473533619448</v>
          </cell>
          <cell r="K849">
            <v>699</v>
          </cell>
        </row>
        <row r="850">
          <cell r="B850" t="str">
            <v>NM01224785</v>
          </cell>
          <cell r="C850" t="str">
            <v>NM01224785</v>
          </cell>
          <cell r="D850" t="str">
            <v>856500012247</v>
          </cell>
          <cell r="E850" t="str">
            <v>Nomad Modern Leather Case - iPhone 14 Pro Max | Rustic Brown | Horween Leather</v>
          </cell>
          <cell r="F850" t="str">
            <v>Cases iPhone</v>
          </cell>
          <cell r="G850" t="str">
            <v>iPhone 14</v>
          </cell>
          <cell r="H850" t="str">
            <v>iPhone 14 Pro Max</v>
          </cell>
          <cell r="I850">
            <v>943.33620689655174</v>
          </cell>
          <cell r="J850">
            <v>0.27</v>
          </cell>
          <cell r="K850">
            <v>1499</v>
          </cell>
        </row>
        <row r="851">
          <cell r="B851" t="str">
            <v>NM01614685</v>
          </cell>
          <cell r="C851" t="str">
            <v>NM01614685</v>
          </cell>
          <cell r="D851" t="str">
            <v>856500016146</v>
          </cell>
          <cell r="E851" t="str">
            <v>Nomad Modern Leather Case - iPhone 15 Pro | Brown | Nomad Leather</v>
          </cell>
          <cell r="F851" t="str">
            <v>Cases iPhone</v>
          </cell>
          <cell r="G851" t="str">
            <v>iPhone 15</v>
          </cell>
          <cell r="H851" t="str">
            <v>iPhone 15 Pro</v>
          </cell>
          <cell r="I851">
            <v>628.68103448275861</v>
          </cell>
          <cell r="J851">
            <v>0.27</v>
          </cell>
          <cell r="K851">
            <v>999</v>
          </cell>
        </row>
        <row r="852">
          <cell r="B852" t="str">
            <v>NM01613985</v>
          </cell>
          <cell r="C852" t="str">
            <v>NM01613985</v>
          </cell>
          <cell r="D852" t="str">
            <v>856500016139</v>
          </cell>
          <cell r="E852" t="str">
            <v>Nomad Modern Leather Case - iPhone 15 Pro | Black | Nomad Leather</v>
          </cell>
          <cell r="F852" t="str">
            <v>Cases iPhone</v>
          </cell>
          <cell r="G852" t="str">
            <v>iPhone 15</v>
          </cell>
          <cell r="H852" t="str">
            <v>iPhone 15 Pro</v>
          </cell>
          <cell r="I852">
            <v>628.68103448275861</v>
          </cell>
          <cell r="J852">
            <v>0.27</v>
          </cell>
          <cell r="K852">
            <v>999</v>
          </cell>
        </row>
        <row r="853">
          <cell r="B853" t="str">
            <v>NM01670285</v>
          </cell>
          <cell r="C853" t="str">
            <v>NM01670285</v>
          </cell>
          <cell r="D853" t="str">
            <v>856500016702</v>
          </cell>
          <cell r="E853" t="str">
            <v>Nomad Rugged Case - iPhone 15 Pro | Ultra Orange</v>
          </cell>
          <cell r="F853" t="str">
            <v>Cases iPhone</v>
          </cell>
          <cell r="G853" t="str">
            <v>iPhone 15</v>
          </cell>
          <cell r="H853" t="str">
            <v>iPhone 15 Pro</v>
          </cell>
          <cell r="I853">
            <v>628.62</v>
          </cell>
          <cell r="J853">
            <v>0.270070870870871</v>
          </cell>
          <cell r="K853">
            <v>999</v>
          </cell>
        </row>
        <row r="854">
          <cell r="B854" t="str">
            <v>NM01619185</v>
          </cell>
          <cell r="C854" t="str">
            <v>NM01619185</v>
          </cell>
          <cell r="D854" t="str">
            <v>856500016191</v>
          </cell>
          <cell r="E854" t="str">
            <v>Nomad Modern Leather Case - iPhone 15 Pro Max | Brown | Nomad Leather</v>
          </cell>
          <cell r="F854" t="str">
            <v>Cases iPhone</v>
          </cell>
          <cell r="G854" t="str">
            <v>iPhone 15</v>
          </cell>
          <cell r="H854" t="str">
            <v>iPhone 15 Pro Max</v>
          </cell>
          <cell r="I854">
            <v>624.74</v>
          </cell>
          <cell r="J854">
            <v>0.27457617617617613</v>
          </cell>
          <cell r="K854">
            <v>999</v>
          </cell>
        </row>
        <row r="855">
          <cell r="B855" t="str">
            <v>NM01618485</v>
          </cell>
          <cell r="C855" t="str">
            <v>NM01618485</v>
          </cell>
          <cell r="D855" t="str">
            <v>856500016184</v>
          </cell>
          <cell r="E855" t="str">
            <v>Nomad Modern Leather Case - iPhone 15 Pro Max | Black | Nomad Leather</v>
          </cell>
          <cell r="F855" t="str">
            <v>Cases iPhone</v>
          </cell>
          <cell r="G855" t="str">
            <v>iPhone 15</v>
          </cell>
          <cell r="H855" t="str">
            <v>iPhone 15 Pro Max</v>
          </cell>
          <cell r="I855">
            <v>615.16999999999996</v>
          </cell>
          <cell r="J855">
            <v>0.2856884884884886</v>
          </cell>
          <cell r="K855">
            <v>999</v>
          </cell>
        </row>
        <row r="856">
          <cell r="B856" t="str">
            <v>NM01695585</v>
          </cell>
          <cell r="C856" t="str">
            <v>NM01695585</v>
          </cell>
          <cell r="D856" t="str">
            <v>856500016955</v>
          </cell>
          <cell r="E856" t="str">
            <v xml:space="preserve">Nomad Modern Leather Case - iPhone 16 Pro  English Tan-C </v>
          </cell>
          <cell r="F856" t="str">
            <v>Cases iPhone</v>
          </cell>
          <cell r="G856" t="str">
            <v>iPhone 16</v>
          </cell>
          <cell r="H856" t="str">
            <v>iPhone 16 Pro / iPhone 17</v>
          </cell>
          <cell r="I856">
            <v>559.7844827586207</v>
          </cell>
          <cell r="J856">
            <v>0.35000000000000009</v>
          </cell>
          <cell r="K856">
            <v>999</v>
          </cell>
        </row>
        <row r="857">
          <cell r="B857" t="str">
            <v>NM01382485</v>
          </cell>
          <cell r="C857" t="str">
            <v>NM01382485</v>
          </cell>
          <cell r="D857" t="str">
            <v>856500013824</v>
          </cell>
          <cell r="E857" t="str">
            <v>Nomad Rugged Case - iPhone 16 Pro | Atlantic Blue</v>
          </cell>
          <cell r="F857" t="str">
            <v>Cases iPhone</v>
          </cell>
          <cell r="G857" t="str">
            <v>iPhone 16</v>
          </cell>
          <cell r="H857" t="str">
            <v>iPhone 16 Pro / iPhone 17</v>
          </cell>
          <cell r="I857">
            <v>559.7844827586207</v>
          </cell>
          <cell r="J857">
            <v>0.35000000000000009</v>
          </cell>
          <cell r="K857">
            <v>999</v>
          </cell>
        </row>
        <row r="858">
          <cell r="B858" t="str">
            <v>NM01384885</v>
          </cell>
          <cell r="C858" t="str">
            <v>NM01384885</v>
          </cell>
          <cell r="D858" t="str">
            <v>856500013848</v>
          </cell>
          <cell r="E858" t="str">
            <v>Nomad Rugged Case - iPhone 16 Pro | Desert</v>
          </cell>
          <cell r="F858" t="str">
            <v>Cases iPhone</v>
          </cell>
          <cell r="G858" t="str">
            <v>iPhone 16</v>
          </cell>
          <cell r="H858" t="str">
            <v>iPhone 16 Pro / iPhone 17</v>
          </cell>
          <cell r="I858">
            <v>559.7844827586207</v>
          </cell>
          <cell r="J858">
            <v>0.35000000000000009</v>
          </cell>
          <cell r="K858">
            <v>999</v>
          </cell>
        </row>
        <row r="859">
          <cell r="B859" t="str">
            <v>NM01696285</v>
          </cell>
          <cell r="C859" t="str">
            <v>NM01696285</v>
          </cell>
          <cell r="D859" t="str">
            <v>856500016962</v>
          </cell>
          <cell r="E859" t="str">
            <v>Nomad Modern Leather Case - iPhone 16 Pro  Brown</v>
          </cell>
          <cell r="F859" t="str">
            <v>Cases iPhone</v>
          </cell>
          <cell r="G859" t="str">
            <v>iPhone 16</v>
          </cell>
          <cell r="H859" t="str">
            <v>iPhone 16 Pro / iPhone 17</v>
          </cell>
          <cell r="I859">
            <v>559.7844827586207</v>
          </cell>
          <cell r="J859">
            <v>0.35000000000000009</v>
          </cell>
          <cell r="K859">
            <v>999</v>
          </cell>
        </row>
        <row r="860">
          <cell r="B860" t="str">
            <v>NM01697985</v>
          </cell>
          <cell r="C860" t="str">
            <v>NM01697985</v>
          </cell>
          <cell r="D860" t="str">
            <v>856500016979</v>
          </cell>
          <cell r="E860" t="str">
            <v>Nomad Modern Leather Case - iPhone 16 Pro  Black</v>
          </cell>
          <cell r="F860" t="str">
            <v>Cases iPhone</v>
          </cell>
          <cell r="G860" t="str">
            <v>iPhone 16</v>
          </cell>
          <cell r="H860" t="str">
            <v>iPhone 16 Pro / iPhone 17</v>
          </cell>
          <cell r="I860">
            <v>559.7844827586207</v>
          </cell>
          <cell r="J860">
            <v>0.35000000000000009</v>
          </cell>
          <cell r="K860">
            <v>999</v>
          </cell>
        </row>
        <row r="861">
          <cell r="B861" t="str">
            <v>NM01692485</v>
          </cell>
          <cell r="C861" t="str">
            <v>NM01692485</v>
          </cell>
          <cell r="D861" t="str">
            <v>856500016924</v>
          </cell>
          <cell r="E861" t="str">
            <v>Nomad Modern Leather Case - iPhone 16 Pro Max | Brown | Nomad Leather</v>
          </cell>
          <cell r="F861" t="str">
            <v>Cases iPhone</v>
          </cell>
          <cell r="G861" t="str">
            <v>iPhone 16</v>
          </cell>
          <cell r="H861" t="str">
            <v>iPhone 16 Pro Max</v>
          </cell>
          <cell r="I861">
            <v>567.69000000000005</v>
          </cell>
          <cell r="J861">
            <v>0.34082042042042038</v>
          </cell>
          <cell r="K861">
            <v>999</v>
          </cell>
        </row>
        <row r="862">
          <cell r="B862" t="str">
            <v>NM01381785</v>
          </cell>
          <cell r="C862" t="str">
            <v>NM01381785</v>
          </cell>
          <cell r="D862" t="str">
            <v>856500013817</v>
          </cell>
          <cell r="E862" t="str">
            <v>Nomad Rugged Case - iPhone 16 Pro Max | Desert</v>
          </cell>
          <cell r="F862" t="str">
            <v>Cases iPhone</v>
          </cell>
          <cell r="G862" t="str">
            <v>iPhone 16</v>
          </cell>
          <cell r="H862" t="str">
            <v>iPhone 16 Pro Max</v>
          </cell>
          <cell r="I862">
            <v>559.7844827586207</v>
          </cell>
          <cell r="J862">
            <v>0.35000000000000009</v>
          </cell>
          <cell r="K862">
            <v>999</v>
          </cell>
        </row>
        <row r="863">
          <cell r="B863" t="str">
            <v>NM01379485</v>
          </cell>
          <cell r="C863" t="str">
            <v>NM01379485</v>
          </cell>
          <cell r="D863" t="str">
            <v>856500013794</v>
          </cell>
          <cell r="E863" t="str">
            <v>Nomad Rugged Case - iPhone 16 Pro Max | Atlantic Blue</v>
          </cell>
          <cell r="F863" t="str">
            <v>Cases iPhone</v>
          </cell>
          <cell r="G863" t="str">
            <v>iPhone 16</v>
          </cell>
          <cell r="H863" t="str">
            <v>iPhone 16 Pro Max</v>
          </cell>
          <cell r="I863">
            <v>559.7844827586207</v>
          </cell>
          <cell r="J863">
            <v>0.35000000000000009</v>
          </cell>
          <cell r="K863">
            <v>999</v>
          </cell>
        </row>
        <row r="864">
          <cell r="B864" t="str">
            <v>NM01693185</v>
          </cell>
          <cell r="C864" t="str">
            <v>NM01693185</v>
          </cell>
          <cell r="D864" t="str">
            <v>856500016931</v>
          </cell>
          <cell r="E864" t="str">
            <v xml:space="preserve">Nomad Modern Leather Case - iPhone 16 Pro Max  Black </v>
          </cell>
          <cell r="F864" t="str">
            <v>Cases iPhone</v>
          </cell>
          <cell r="G864" t="str">
            <v>iPhone 16</v>
          </cell>
          <cell r="H864" t="str">
            <v>iPhone 16 Pro Max</v>
          </cell>
          <cell r="I864">
            <v>559.7844827586207</v>
          </cell>
          <cell r="J864">
            <v>0.35000000000000009</v>
          </cell>
          <cell r="K864">
            <v>999</v>
          </cell>
        </row>
        <row r="865">
          <cell r="B865" t="str">
            <v>NM01136385</v>
          </cell>
          <cell r="C865" t="str">
            <v>NM01136385</v>
          </cell>
          <cell r="D865" t="str">
            <v>856500011363</v>
          </cell>
          <cell r="E865" t="str">
            <v xml:space="preserve">Nomad Sport Band - 41/40mm/38mm | S/M | Azul </v>
          </cell>
          <cell r="F865" t="str">
            <v>Straps</v>
          </cell>
          <cell r="G865" t="str">
            <v>Apple Watch</v>
          </cell>
          <cell r="H865" t="str">
            <v>38mm/40mm/41mm</v>
          </cell>
          <cell r="I865">
            <v>691.61206896551732</v>
          </cell>
          <cell r="J865">
            <v>0.27</v>
          </cell>
          <cell r="K865">
            <v>1099</v>
          </cell>
        </row>
        <row r="866">
          <cell r="B866" t="str">
            <v>NM01959885</v>
          </cell>
          <cell r="C866" t="str">
            <v>NM01959885</v>
          </cell>
          <cell r="D866" t="str">
            <v>856500019598</v>
          </cell>
          <cell r="E866" t="str">
            <v xml:space="preserve">Nomad Sport Band - 41/40mm/38mm | S/M | Gris </v>
          </cell>
          <cell r="F866" t="str">
            <v>Straps</v>
          </cell>
          <cell r="G866" t="str">
            <v>Apple Watch</v>
          </cell>
          <cell r="H866" t="str">
            <v>38mm/40mm/41mm</v>
          </cell>
          <cell r="I866">
            <v>691.61206896551732</v>
          </cell>
          <cell r="J866">
            <v>0.27</v>
          </cell>
          <cell r="K866">
            <v>1099</v>
          </cell>
        </row>
        <row r="867">
          <cell r="B867" t="str">
            <v>NM1Am10000</v>
          </cell>
          <cell r="C867" t="str">
            <v>NM1Am10000</v>
          </cell>
          <cell r="D867" t="str">
            <v>856500018522</v>
          </cell>
          <cell r="E867" t="str">
            <v>Nomad Sport Strap - 45/44mm/42mm | M/L | Black | FKM | V2</v>
          </cell>
          <cell r="F867" t="str">
            <v>Straps</v>
          </cell>
          <cell r="G867" t="str">
            <v>Apple Watch</v>
          </cell>
          <cell r="H867" t="str">
            <v>49/45/44/42 mm</v>
          </cell>
          <cell r="I867">
            <v>624.74137931034488</v>
          </cell>
          <cell r="J867">
            <v>0.27457457457457457</v>
          </cell>
          <cell r="K867">
            <v>999</v>
          </cell>
        </row>
        <row r="868">
          <cell r="B868" t="str">
            <v>NM01958185</v>
          </cell>
          <cell r="C868" t="str">
            <v>NM01958185</v>
          </cell>
          <cell r="D868" t="str">
            <v>856500019581</v>
          </cell>
          <cell r="E868" t="str">
            <v>Nomad Sport Band - 45/44mm/42mm | M/L | Lunar Gray | FKM | V2</v>
          </cell>
          <cell r="F868" t="str">
            <v>Straps</v>
          </cell>
          <cell r="G868" t="str">
            <v>Apple Watch</v>
          </cell>
          <cell r="H868" t="str">
            <v>49/45/44/42 mm</v>
          </cell>
          <cell r="I868">
            <v>624.74137931034488</v>
          </cell>
          <cell r="J868">
            <v>0.27457457457457457</v>
          </cell>
          <cell r="K868">
            <v>999</v>
          </cell>
        </row>
        <row r="869">
          <cell r="B869" t="str">
            <v>NM01580085</v>
          </cell>
          <cell r="C869" t="str">
            <v>NM01580085</v>
          </cell>
          <cell r="D869" t="str">
            <v>856504015800</v>
          </cell>
          <cell r="E869" t="str">
            <v>Nomad Sport Band - 45mm Glow 2.0</v>
          </cell>
          <cell r="F869" t="str">
            <v>Straps</v>
          </cell>
          <cell r="G869" t="str">
            <v>Apple Watch</v>
          </cell>
          <cell r="H869" t="str">
            <v>49/45/44/42 mm</v>
          </cell>
          <cell r="I869">
            <v>624.74137931034488</v>
          </cell>
          <cell r="J869">
            <v>0.27457457457457457</v>
          </cell>
          <cell r="K869">
            <v>999</v>
          </cell>
        </row>
        <row r="870">
          <cell r="B870" t="str">
            <v>NM00736685</v>
          </cell>
          <cell r="C870" t="str">
            <v>NM00736685</v>
          </cell>
          <cell r="D870" t="str">
            <v>855848007366</v>
          </cell>
          <cell r="E870" t="str">
            <v>Nomad Sport Band - 45mm | Ultra Orange</v>
          </cell>
          <cell r="F870" t="str">
            <v>Straps</v>
          </cell>
          <cell r="G870" t="str">
            <v>Apple Watch</v>
          </cell>
          <cell r="H870" t="str">
            <v>49/45/44/42 mm</v>
          </cell>
          <cell r="I870">
            <v>713.6</v>
          </cell>
          <cell r="J870">
            <v>0.17139539539539539</v>
          </cell>
          <cell r="K870">
            <v>999</v>
          </cell>
        </row>
        <row r="871">
          <cell r="B871" t="str">
            <v>NM01132585</v>
          </cell>
          <cell r="C871" t="str">
            <v>NM01132585</v>
          </cell>
          <cell r="D871" t="str">
            <v>856500011325</v>
          </cell>
          <cell r="E871" t="str">
            <v>Nomad Sport Band - 45/44mm/42mm | M/L | Ash Green | FKM | V2</v>
          </cell>
          <cell r="F871" t="str">
            <v>Straps</v>
          </cell>
          <cell r="G871" t="str">
            <v>Apple Watch</v>
          </cell>
          <cell r="H871" t="str">
            <v>49/45/44/42 mm</v>
          </cell>
          <cell r="I871">
            <v>691.61206896551732</v>
          </cell>
          <cell r="J871">
            <v>0.27</v>
          </cell>
          <cell r="K871">
            <v>1099</v>
          </cell>
        </row>
        <row r="872">
          <cell r="B872" t="str">
            <v>NM01111085</v>
          </cell>
          <cell r="C872" t="str">
            <v>NM01111085</v>
          </cell>
          <cell r="D872" t="str">
            <v>856500011110</v>
          </cell>
          <cell r="E872" t="str">
            <v>Nomad Sport Band - 49/45/44/42mm White FKM V2</v>
          </cell>
          <cell r="F872" t="str">
            <v>Straps</v>
          </cell>
          <cell r="G872" t="str">
            <v>Apple Watch</v>
          </cell>
          <cell r="H872" t="str">
            <v>49/45/44/42 mm</v>
          </cell>
          <cell r="I872">
            <v>691.61206896551732</v>
          </cell>
          <cell r="J872">
            <v>0.27</v>
          </cell>
          <cell r="K872">
            <v>1099</v>
          </cell>
        </row>
        <row r="873">
          <cell r="B873" t="str">
            <v>KW3001A</v>
          </cell>
          <cell r="C873" t="str">
            <v>KW3001A</v>
          </cell>
          <cell r="D873" t="str">
            <v>749355413454</v>
          </cell>
          <cell r="E873" t="str">
            <v>Pitaka Air Case for Apple Watch Ultra (49mm )</v>
          </cell>
          <cell r="F873" t="str">
            <v>Cases Apple watch</v>
          </cell>
          <cell r="G873" t="str">
            <v>Apple Watch</v>
          </cell>
          <cell r="H873" t="str">
            <v>49 mm</v>
          </cell>
          <cell r="I873">
            <v>567.41379310344837</v>
          </cell>
          <cell r="J873">
            <v>0.34114114114114114</v>
          </cell>
          <cell r="K873">
            <v>999</v>
          </cell>
        </row>
        <row r="874">
          <cell r="B874" t="str">
            <v>KI1501PP</v>
          </cell>
          <cell r="C874" t="str">
            <v>KI1501PP</v>
          </cell>
          <cell r="D874" t="str">
            <v>749355414567</v>
          </cell>
          <cell r="E874" t="str">
            <v>Pitaka MagEZ Case Pro 4 (Black/Grey Twill) 1500D for iPhone15 Pro</v>
          </cell>
          <cell r="F874" t="str">
            <v>Cases iPhone</v>
          </cell>
          <cell r="G874" t="str">
            <v>iPhone 15</v>
          </cell>
          <cell r="H874" t="str">
            <v>iPhone15 Pro</v>
          </cell>
          <cell r="I874">
            <v>845.00000000000011</v>
          </cell>
          <cell r="J874">
            <v>0.29935668334524657</v>
          </cell>
          <cell r="K874">
            <v>1399</v>
          </cell>
        </row>
        <row r="875">
          <cell r="B875" t="str">
            <v>CTPRO2-BLK</v>
          </cell>
          <cell r="C875" t="str">
            <v>CTPRO2-BLK</v>
          </cell>
          <cell r="D875" t="str">
            <v>846537063060</v>
          </cell>
          <cell r="E875" t="str">
            <v>Quikcell Cross Trainer Pro II Sports Stereo Bluetooth Earphones - Black</v>
          </cell>
          <cell r="F875" t="str">
            <v>Audio</v>
          </cell>
          <cell r="G875" t="str">
            <v>HEADPHONE WIRELESS</v>
          </cell>
          <cell r="H875" t="str">
            <v>In Ear</v>
          </cell>
          <cell r="I875">
            <v>314.02586206896552</v>
          </cell>
          <cell r="J875">
            <v>0.27</v>
          </cell>
          <cell r="K875">
            <v>499</v>
          </cell>
        </row>
        <row r="876">
          <cell r="B876" t="str">
            <v>CTPRO2-WHT</v>
          </cell>
          <cell r="C876" t="str">
            <v>CTPRO2-WHT</v>
          </cell>
          <cell r="D876" t="str">
            <v>846537063077</v>
          </cell>
          <cell r="E876" t="str">
            <v>Quikcell Cross Trainer Pro II Wireless Sport Headphones - White</v>
          </cell>
          <cell r="F876" t="str">
            <v>Audio</v>
          </cell>
          <cell r="G876" t="str">
            <v>HEADPHONE WIRELESS</v>
          </cell>
          <cell r="H876" t="str">
            <v>In Ear</v>
          </cell>
          <cell r="I876">
            <v>314.02586206896552</v>
          </cell>
          <cell r="J876">
            <v>0.27</v>
          </cell>
          <cell r="K876">
            <v>499</v>
          </cell>
        </row>
        <row r="877">
          <cell r="B877" t="str">
            <v>MONO-BLK</v>
          </cell>
          <cell r="C877" t="str">
            <v>MONO-BLK</v>
          </cell>
          <cell r="D877" t="str">
            <v>846537084232</v>
          </cell>
          <cell r="E877" t="str">
            <v>Quikcell Mono Bluetooth</v>
          </cell>
          <cell r="F877" t="str">
            <v>Audio</v>
          </cell>
          <cell r="G877" t="str">
            <v>Headphones Wireless</v>
          </cell>
          <cell r="H877" t="str">
            <v>Bluetooth</v>
          </cell>
          <cell r="I877">
            <v>345.49137931034483</v>
          </cell>
          <cell r="J877">
            <v>0.27</v>
          </cell>
          <cell r="K877">
            <v>549</v>
          </cell>
        </row>
        <row r="878">
          <cell r="B878" t="str">
            <v>QAIR-BUDS</v>
          </cell>
          <cell r="C878" t="str">
            <v>QAIR-BUDS</v>
          </cell>
          <cell r="D878" t="str">
            <v>846537068881</v>
          </cell>
          <cell r="E878" t="str">
            <v>Quikcell QAIR BUDS True Wireless Earbuds with Charging Case - Black</v>
          </cell>
          <cell r="F878" t="str">
            <v>Audio</v>
          </cell>
          <cell r="G878" t="str">
            <v>Headphones Wireless</v>
          </cell>
          <cell r="H878" t="str">
            <v>QAir</v>
          </cell>
          <cell r="I878">
            <v>628.68103448275861</v>
          </cell>
          <cell r="J878">
            <v>0.27</v>
          </cell>
          <cell r="K878">
            <v>999</v>
          </cell>
        </row>
        <row r="879">
          <cell r="B879" t="str">
            <v>QAIR-BUDS</v>
          </cell>
          <cell r="C879" t="str">
            <v>QAIR-BUDS</v>
          </cell>
          <cell r="D879" t="str">
            <v>846537068881</v>
          </cell>
          <cell r="E879" t="str">
            <v>Quikcell QAIR BUDS True Wireless Earbuds with Charging Case - Black</v>
          </cell>
          <cell r="F879" t="str">
            <v>Audio</v>
          </cell>
          <cell r="G879" t="str">
            <v>Headphones Wireless</v>
          </cell>
          <cell r="H879" t="str">
            <v>QAir</v>
          </cell>
          <cell r="I879">
            <v>391.68</v>
          </cell>
          <cell r="J879">
            <v>0.35000171673819747</v>
          </cell>
          <cell r="K879">
            <v>699</v>
          </cell>
        </row>
        <row r="880">
          <cell r="B880" t="str">
            <v>QAIR-BUDS-WHT</v>
          </cell>
          <cell r="C880" t="str">
            <v>QAIR-BUDS-WHT</v>
          </cell>
          <cell r="D880" t="str">
            <v>846537075582</v>
          </cell>
          <cell r="E880" t="str">
            <v>Quikcell QAIR BUDS True Wireless Earbuds with Charging Case - White</v>
          </cell>
          <cell r="F880" t="str">
            <v>Audio</v>
          </cell>
          <cell r="G880" t="str">
            <v>Headphones Wireless</v>
          </cell>
          <cell r="H880" t="str">
            <v>QAir</v>
          </cell>
          <cell r="I880">
            <v>391.68</v>
          </cell>
          <cell r="J880">
            <v>0.35000171673819747</v>
          </cell>
          <cell r="K880">
            <v>699</v>
          </cell>
        </row>
        <row r="881">
          <cell r="B881" t="str">
            <v>QLIGHTC6FT</v>
          </cell>
          <cell r="C881" t="str">
            <v>QLIGHTC6FT</v>
          </cell>
          <cell r="D881" t="str">
            <v>846537077104</v>
          </cell>
          <cell r="E881" t="str">
            <v>Quikcell CHARGE &amp; SYNC CABLE MFi Lightning to USB-C - 6ft - Black</v>
          </cell>
          <cell r="F881" t="str">
            <v>Cables</v>
          </cell>
          <cell r="G881" t="str">
            <v>Lightning - Type C</v>
          </cell>
          <cell r="H881" t="str">
            <v>6 ft</v>
          </cell>
          <cell r="I881">
            <v>282.56034482758622</v>
          </cell>
          <cell r="J881">
            <v>0.27</v>
          </cell>
          <cell r="K881">
            <v>449</v>
          </cell>
        </row>
        <row r="882">
          <cell r="B882" t="str">
            <v>QTYPECC3FT</v>
          </cell>
          <cell r="C882" t="str">
            <v>QTYPECC3FT</v>
          </cell>
          <cell r="D882" t="str">
            <v>846537082047</v>
          </cell>
          <cell r="E882" t="str">
            <v>Quikcell USB-C to USB-C cable 3 ft. 3A current; PVC+Nylon</v>
          </cell>
          <cell r="F882" t="str">
            <v>Cables</v>
          </cell>
          <cell r="G882" t="str">
            <v>Type C - Type C</v>
          </cell>
          <cell r="H882" t="str">
            <v>3 ft</v>
          </cell>
          <cell r="I882">
            <v>188.16379310344828</v>
          </cell>
          <cell r="J882">
            <v>0.27</v>
          </cell>
          <cell r="K882">
            <v>299</v>
          </cell>
        </row>
        <row r="883">
          <cell r="B883" t="str">
            <v>QTYPECC6FT</v>
          </cell>
          <cell r="C883" t="str">
            <v>QTYPECC6FT</v>
          </cell>
          <cell r="D883" t="str">
            <v>846537077067</v>
          </cell>
          <cell r="E883" t="str">
            <v>Quikcell CHARGE &amp; SYNC CABLE USB-C to USB-C - 6 ft - Black</v>
          </cell>
          <cell r="F883" t="str">
            <v>Cables</v>
          </cell>
          <cell r="G883" t="str">
            <v>Type C - Type C</v>
          </cell>
          <cell r="H883" t="str">
            <v>6 ft</v>
          </cell>
          <cell r="I883">
            <v>219.62931034482759</v>
          </cell>
          <cell r="J883">
            <v>0.27</v>
          </cell>
          <cell r="K883">
            <v>349</v>
          </cell>
        </row>
        <row r="884">
          <cell r="B884" t="str">
            <v>LPOUCH</v>
          </cell>
          <cell r="C884" t="str">
            <v>LPOUCH</v>
          </cell>
          <cell r="D884" t="str">
            <v>846537083013</v>
          </cell>
          <cell r="E884" t="str">
            <v>Quikcell SLIM Universal Large Phone Pouch - Carbon Black</v>
          </cell>
          <cell r="F884" t="str">
            <v>Cases Universal</v>
          </cell>
          <cell r="G884" t="str">
            <v>Universal</v>
          </cell>
          <cell r="H884" t="str">
            <v>Phone</v>
          </cell>
          <cell r="I884">
            <v>376.95689655172418</v>
          </cell>
          <cell r="J884">
            <v>0.27</v>
          </cell>
          <cell r="K884">
            <v>599</v>
          </cell>
        </row>
        <row r="885">
          <cell r="B885" t="str">
            <v>MFOLIOTAB</v>
          </cell>
          <cell r="C885" t="str">
            <v>MFOLIOTAB</v>
          </cell>
          <cell r="D885" t="str">
            <v>846537082986</v>
          </cell>
          <cell r="E885" t="str">
            <v>Quikcell FLEX TAB Universal 7-8" Tablet Folio Case  - Carbon Black</v>
          </cell>
          <cell r="F885" t="str">
            <v>Cases Universal</v>
          </cell>
          <cell r="G885" t="str">
            <v>Universal</v>
          </cell>
          <cell r="H885" t="str">
            <v>Tablet</v>
          </cell>
          <cell r="I885">
            <v>376.95689655172418</v>
          </cell>
          <cell r="J885">
            <v>0.27</v>
          </cell>
          <cell r="K885">
            <v>599</v>
          </cell>
        </row>
        <row r="886">
          <cell r="B886" t="str">
            <v>QCVPA2001</v>
          </cell>
          <cell r="C886" t="str">
            <v>QCVPA2001</v>
          </cell>
          <cell r="D886" t="str">
            <v>846537076985</v>
          </cell>
          <cell r="E886" t="str">
            <v>Quikcell DUAL PORT CAR CHARGER  2 USB A x 12W - 24W</v>
          </cell>
          <cell r="F886" t="str">
            <v>Charger</v>
          </cell>
          <cell r="G886" t="str">
            <v>Car Charger</v>
          </cell>
          <cell r="H886" t="str">
            <v>24W</v>
          </cell>
          <cell r="I886">
            <v>219.62931034482759</v>
          </cell>
          <cell r="J886">
            <v>0.27</v>
          </cell>
          <cell r="K886">
            <v>349</v>
          </cell>
        </row>
        <row r="887">
          <cell r="B887" t="str">
            <v>QTRC2001</v>
          </cell>
          <cell r="C887" t="str">
            <v>QTRC2001</v>
          </cell>
          <cell r="D887" t="str">
            <v>846537077005</v>
          </cell>
          <cell r="E887" t="str">
            <v>Quikcell DUAL PORT WALL CHARGER  2 USB A x 12W - 24W</v>
          </cell>
          <cell r="F887" t="str">
            <v>Charger</v>
          </cell>
          <cell r="G887" t="str">
            <v>Wall charger</v>
          </cell>
          <cell r="H887" t="str">
            <v>24 W</v>
          </cell>
          <cell r="I887">
            <v>314.02586206896552</v>
          </cell>
          <cell r="J887">
            <v>0.27</v>
          </cell>
          <cell r="K887">
            <v>499</v>
          </cell>
        </row>
        <row r="888">
          <cell r="B888" t="str">
            <v>QCPD35W</v>
          </cell>
          <cell r="C888" t="str">
            <v>QCPD35W</v>
          </cell>
          <cell r="D888" t="str">
            <v>846537091537</v>
          </cell>
          <cell r="E888" t="str">
            <v>Quikcell 35W PD A+C Dual Ports Wall Charger</v>
          </cell>
          <cell r="F888" t="str">
            <v>Charger</v>
          </cell>
          <cell r="G888" t="str">
            <v>Wall charger</v>
          </cell>
          <cell r="H888" t="str">
            <v>35W</v>
          </cell>
          <cell r="I888">
            <v>309.08620689655174</v>
          </cell>
          <cell r="J888">
            <v>0.3469216757741348</v>
          </cell>
          <cell r="K888">
            <v>549</v>
          </cell>
        </row>
        <row r="889">
          <cell r="B889" t="str">
            <v>PWERFLIP-BLK</v>
          </cell>
          <cell r="C889" t="str">
            <v>PWERFLIP-BLK</v>
          </cell>
          <cell r="D889" t="str">
            <v>846537080722</v>
          </cell>
          <cell r="E889" t="str">
            <v>Quikcell POWERFLIP 15W wireless 2-in-1 charger</v>
          </cell>
          <cell r="F889" t="str">
            <v>Charger</v>
          </cell>
          <cell r="G889" t="str">
            <v>Wireless</v>
          </cell>
          <cell r="H889" t="str">
            <v>15 W</v>
          </cell>
          <cell r="I889">
            <v>754.54310344827593</v>
          </cell>
          <cell r="J889">
            <v>0.27</v>
          </cell>
          <cell r="K889">
            <v>1199</v>
          </cell>
        </row>
        <row r="890">
          <cell r="B890" t="str">
            <v>DRIVEDOCK</v>
          </cell>
          <cell r="C890" t="str">
            <v>DRIVEDOCK</v>
          </cell>
          <cell r="D890" t="str">
            <v>846537082122</v>
          </cell>
          <cell r="E890" t="str">
            <v>Quikcell Mount+Suction+Vent 2 in 1 air vent Dashboad Car Mount</v>
          </cell>
          <cell r="F890" t="str">
            <v>Hardware</v>
          </cell>
          <cell r="G890" t="str">
            <v>Car Mount</v>
          </cell>
          <cell r="H890" t="str">
            <v>Car Mount</v>
          </cell>
          <cell r="I890">
            <v>251.09482758620692</v>
          </cell>
          <cell r="J890">
            <v>0.27</v>
          </cell>
          <cell r="K890">
            <v>399</v>
          </cell>
        </row>
        <row r="891">
          <cell r="B891" t="str">
            <v>GQC2059</v>
          </cell>
          <cell r="C891" t="str">
            <v>GQC2059</v>
          </cell>
          <cell r="D891" t="str">
            <v>846537082948</v>
          </cell>
          <cell r="E891" t="str">
            <v>Quikcell Apple iPad 10.2” TEMPERED GLASS Screen Protector</v>
          </cell>
          <cell r="F891" t="str">
            <v>Micas</v>
          </cell>
          <cell r="G891" t="str">
            <v>iPad</v>
          </cell>
          <cell r="H891" t="str">
            <v>iPad 10.2"</v>
          </cell>
          <cell r="I891">
            <v>565.75</v>
          </cell>
          <cell r="J891">
            <v>0.27</v>
          </cell>
          <cell r="K891">
            <v>899</v>
          </cell>
        </row>
        <row r="892">
          <cell r="B892" t="str">
            <v>GP-IP21S-M</v>
          </cell>
          <cell r="C892" t="str">
            <v>GP-IP21S-M</v>
          </cell>
          <cell r="D892" t="str">
            <v>846537083464</v>
          </cell>
          <cell r="E892" t="str">
            <v>Quikcell Goof Proof Tempered Glass for iPhone 13 mini</v>
          </cell>
          <cell r="F892" t="str">
            <v>Micas</v>
          </cell>
          <cell r="G892" t="str">
            <v>iPhone 13</v>
          </cell>
          <cell r="H892" t="str">
            <v>iPhone 13 mini</v>
          </cell>
          <cell r="I892">
            <v>376.95689655172418</v>
          </cell>
          <cell r="J892">
            <v>0.27</v>
          </cell>
          <cell r="K892">
            <v>599</v>
          </cell>
        </row>
        <row r="893">
          <cell r="B893" t="str">
            <v>GP-IP21L-M</v>
          </cell>
          <cell r="C893" t="str">
            <v>GP-IP21L-M</v>
          </cell>
          <cell r="D893" t="str">
            <v>846537083716</v>
          </cell>
          <cell r="E893" t="str">
            <v>Quikcell Goof Proof Tempered Glass for iPhone 13 Pro Max</v>
          </cell>
          <cell r="F893" t="str">
            <v>Micas</v>
          </cell>
          <cell r="G893" t="str">
            <v>iPhone 13</v>
          </cell>
          <cell r="H893" t="str">
            <v>iPhone 13 Pro Max</v>
          </cell>
          <cell r="I893">
            <v>376.95689655172418</v>
          </cell>
          <cell r="J893">
            <v>0.27</v>
          </cell>
          <cell r="K893">
            <v>599</v>
          </cell>
        </row>
        <row r="894">
          <cell r="B894" t="str">
            <v>GQC2137-M</v>
          </cell>
          <cell r="C894" t="str">
            <v>GQC2137-M</v>
          </cell>
          <cell r="D894" t="str">
            <v>846537087714</v>
          </cell>
          <cell r="E894" t="str">
            <v>Quikcell Apple iPhone 14 Pro Max TEMPERED GLASS Screen Protector</v>
          </cell>
          <cell r="F894" t="str">
            <v>Micas</v>
          </cell>
          <cell r="G894" t="str">
            <v>iPhone 14</v>
          </cell>
          <cell r="H894" t="str">
            <v>iPhone 14 Pro Max</v>
          </cell>
          <cell r="I894">
            <v>345.49137931034483</v>
          </cell>
          <cell r="J894">
            <v>0.27</v>
          </cell>
          <cell r="K894">
            <v>549</v>
          </cell>
        </row>
        <row r="895">
          <cell r="B895" t="str">
            <v>GQC2184-M</v>
          </cell>
          <cell r="C895" t="str">
            <v>GQC2184-M</v>
          </cell>
          <cell r="D895" t="str">
            <v>846537090950</v>
          </cell>
          <cell r="E895" t="str">
            <v>Quikcell Tempered Glass Screen Protector iPhone 15 Plus</v>
          </cell>
          <cell r="F895" t="str">
            <v>Micas</v>
          </cell>
          <cell r="G895" t="str">
            <v>iPhone 15</v>
          </cell>
          <cell r="H895" t="str">
            <v>iPhone 15 Plus</v>
          </cell>
          <cell r="I895">
            <v>345.49137931034483</v>
          </cell>
          <cell r="J895">
            <v>0.27</v>
          </cell>
          <cell r="K895">
            <v>549</v>
          </cell>
        </row>
        <row r="896">
          <cell r="B896" t="str">
            <v>GQC2183-M</v>
          </cell>
          <cell r="C896" t="str">
            <v>GQC2183-M</v>
          </cell>
          <cell r="D896" t="str">
            <v>846537090844</v>
          </cell>
          <cell r="E896" t="str">
            <v>Quikcell Tempered Glass Screen Protector iPhone 15 Pro</v>
          </cell>
          <cell r="F896" t="str">
            <v>Micas</v>
          </cell>
          <cell r="G896" t="str">
            <v>iPhone 15</v>
          </cell>
          <cell r="H896" t="str">
            <v>iPhone 15 Pro</v>
          </cell>
          <cell r="I896">
            <v>345.49137931034483</v>
          </cell>
          <cell r="J896">
            <v>0.27</v>
          </cell>
          <cell r="K896">
            <v>549</v>
          </cell>
        </row>
        <row r="897">
          <cell r="B897" t="str">
            <v>LIQUIDGTAB</v>
          </cell>
          <cell r="C897" t="str">
            <v>LIQUIDGTAB</v>
          </cell>
          <cell r="D897" t="str">
            <v>846537083037</v>
          </cell>
          <cell r="E897" t="str">
            <v>Quikcell ULTRA TABLET Liquid Glass Screen Protector</v>
          </cell>
          <cell r="F897" t="str">
            <v>Micas</v>
          </cell>
          <cell r="G897" t="str">
            <v>UNIVERSAL</v>
          </cell>
          <cell r="H897" t="str">
            <v>Tablet</v>
          </cell>
          <cell r="I897">
            <v>439.88793103448279</v>
          </cell>
          <cell r="J897">
            <v>0.27</v>
          </cell>
          <cell r="K897">
            <v>699</v>
          </cell>
        </row>
        <row r="898">
          <cell r="B898" t="str">
            <v>QC-LIQUIDG</v>
          </cell>
          <cell r="C898" t="str">
            <v>QC-LIQUIDG</v>
          </cell>
          <cell r="D898" t="str">
            <v>846537071317</v>
          </cell>
          <cell r="E898" t="str">
            <v>Quikcell Ultra LIQUID GLASS Screen Protector</v>
          </cell>
          <cell r="F898" t="str">
            <v>Micas</v>
          </cell>
          <cell r="G898" t="str">
            <v>UNIVERSAL</v>
          </cell>
          <cell r="H898" t="str">
            <v>Universal</v>
          </cell>
          <cell r="I898">
            <v>376.95689655172418</v>
          </cell>
          <cell r="J898">
            <v>0.27</v>
          </cell>
          <cell r="K898">
            <v>599</v>
          </cell>
        </row>
        <row r="899">
          <cell r="B899" t="str">
            <v>QAIR-WAT</v>
          </cell>
          <cell r="C899" t="str">
            <v>QAIR-WAT</v>
          </cell>
          <cell r="D899" t="str">
            <v>846537075643</v>
          </cell>
          <cell r="E899" t="str">
            <v>Quikcell Bundle Watch and QAIR BUDS True Wireless Earbuds with Charging Case - Black</v>
          </cell>
          <cell r="F899" t="str">
            <v>Wearable</v>
          </cell>
          <cell r="G899" t="str">
            <v>Smartwatch</v>
          </cell>
          <cell r="H899" t="str">
            <v>Bundle</v>
          </cell>
          <cell r="I899">
            <v>1540.387931034483</v>
          </cell>
          <cell r="J899">
            <v>0.35</v>
          </cell>
          <cell r="K899">
            <v>2749</v>
          </cell>
        </row>
        <row r="900">
          <cell r="B900">
            <v>463485</v>
          </cell>
          <cell r="C900" t="str">
            <v>463485</v>
          </cell>
          <cell r="D900" t="str">
            <v>6950941463485</v>
          </cell>
          <cell r="E900" t="str">
            <v xml:space="preserve">Raptic 360X for Apple watch 45mm  Clear </v>
          </cell>
          <cell r="F900" t="str">
            <v>Cases Apple watch</v>
          </cell>
          <cell r="G900" t="str">
            <v>Apple Watch</v>
          </cell>
          <cell r="H900" t="str">
            <v>42mm/44mm/45mm</v>
          </cell>
          <cell r="I900">
            <v>157.15517241379311</v>
          </cell>
          <cell r="J900">
            <v>0.3903010033444817</v>
          </cell>
          <cell r="K900">
            <v>299</v>
          </cell>
        </row>
        <row r="901">
          <cell r="B901" t="str">
            <v>150422-1041</v>
          </cell>
          <cell r="C901" t="str">
            <v>150422-1041</v>
          </cell>
          <cell r="D901" t="str">
            <v>840168532131</v>
          </cell>
          <cell r="E901" t="str">
            <v>Speck Car Vent Mount for MagSafe Black iPhone 15 Car</v>
          </cell>
          <cell r="F901" t="str">
            <v>Accesories</v>
          </cell>
          <cell r="G901" t="str">
            <v>Click Lock</v>
          </cell>
          <cell r="H901" t="str">
            <v>Car Vent</v>
          </cell>
          <cell r="I901">
            <v>502.81896551724139</v>
          </cell>
          <cell r="J901">
            <v>0.27</v>
          </cell>
          <cell r="K901">
            <v>799</v>
          </cell>
        </row>
        <row r="902">
          <cell r="B902" t="str">
            <v>150423-1041</v>
          </cell>
          <cell r="C902" t="str">
            <v>150423-1041</v>
          </cell>
          <cell r="D902" t="str">
            <v>840168532148</v>
          </cell>
          <cell r="E902" t="str">
            <v>Speck Wallet for MagSafe® Black iPhone 15 Wallet</v>
          </cell>
          <cell r="F902" t="str">
            <v>Accesories</v>
          </cell>
          <cell r="G902" t="str">
            <v>Click Lock</v>
          </cell>
          <cell r="H902" t="str">
            <v>Wallet</v>
          </cell>
          <cell r="I902">
            <v>376.95689655172418</v>
          </cell>
          <cell r="J902">
            <v>0.27</v>
          </cell>
          <cell r="K902">
            <v>599</v>
          </cell>
        </row>
        <row r="903">
          <cell r="B903" t="str">
            <v>150533-3229</v>
          </cell>
          <cell r="C903" t="str">
            <v>150533-3229</v>
          </cell>
          <cell r="D903" t="str">
            <v>840168536641</v>
          </cell>
          <cell r="E903" t="str">
            <v>Speck Gemtones Play True Wireless Earbuds - Bob Blue</v>
          </cell>
          <cell r="F903" t="str">
            <v>Audio</v>
          </cell>
          <cell r="G903" t="str">
            <v>Headphones Wireless</v>
          </cell>
          <cell r="H903" t="str">
            <v>Gemtones</v>
          </cell>
          <cell r="I903">
            <v>559.7844827586207</v>
          </cell>
          <cell r="J903">
            <v>0.35</v>
          </cell>
          <cell r="K903">
            <v>999</v>
          </cell>
        </row>
        <row r="904">
          <cell r="B904" t="str">
            <v>150533-3226</v>
          </cell>
          <cell r="C904" t="str">
            <v>150533-3226</v>
          </cell>
          <cell r="D904" t="str">
            <v>840168536610</v>
          </cell>
          <cell r="E904" t="str">
            <v>Speck Gemtones Play True Wireless Earbuds - Pop Purple</v>
          </cell>
          <cell r="F904" t="str">
            <v>Audio</v>
          </cell>
          <cell r="G904" t="str">
            <v>Headphones Wireless</v>
          </cell>
          <cell r="H904" t="str">
            <v>Gemtones</v>
          </cell>
          <cell r="I904">
            <v>559.7844827586207</v>
          </cell>
          <cell r="J904">
            <v>0.35</v>
          </cell>
          <cell r="K904">
            <v>999</v>
          </cell>
        </row>
        <row r="905">
          <cell r="B905" t="str">
            <v>150533-3225</v>
          </cell>
          <cell r="C905" t="str">
            <v>150533-3225</v>
          </cell>
          <cell r="D905" t="str">
            <v>840168536795</v>
          </cell>
          <cell r="E905" t="str">
            <v>Speck Gemtones Play True Wireless Earbuds - Black</v>
          </cell>
          <cell r="F905" t="str">
            <v>Audio</v>
          </cell>
          <cell r="G905" t="str">
            <v>Headphones Wireless</v>
          </cell>
          <cell r="H905" t="str">
            <v>Gemtones</v>
          </cell>
          <cell r="I905">
            <v>559.7844827586207</v>
          </cell>
          <cell r="J905">
            <v>0.35</v>
          </cell>
          <cell r="K905">
            <v>999</v>
          </cell>
        </row>
        <row r="906">
          <cell r="B906" t="str">
            <v>133535-7265</v>
          </cell>
          <cell r="C906" t="str">
            <v>133535-7265</v>
          </cell>
          <cell r="D906" t="str">
            <v>848709080639</v>
          </cell>
          <cell r="E906" t="str">
            <v>Speck Balance Folio Case for iPad 10.2" 7/8/9 Gen - Plumberry Purple/Crushed Purpl</v>
          </cell>
          <cell r="F906" t="str">
            <v>Cases iPad</v>
          </cell>
          <cell r="G906" t="str">
            <v>iPad</v>
          </cell>
          <cell r="H906" t="str">
            <v>iPad 10.2"</v>
          </cell>
          <cell r="I906">
            <v>673.39655172413802</v>
          </cell>
          <cell r="J906">
            <v>0.218078078078078</v>
          </cell>
          <cell r="K906">
            <v>999</v>
          </cell>
        </row>
        <row r="907">
          <cell r="B907" t="str">
            <v>138654-1050</v>
          </cell>
          <cell r="C907" t="str">
            <v>138654-1050</v>
          </cell>
          <cell r="D907" t="str">
            <v>848709096296</v>
          </cell>
          <cell r="E907" t="str">
            <v>Speck Balance Folio Case with Microban for iPad 10.2" 7/8/9 Gen - Black/Black</v>
          </cell>
          <cell r="F907" t="str">
            <v>Cases iPad</v>
          </cell>
          <cell r="G907" t="str">
            <v>iPad</v>
          </cell>
          <cell r="H907" t="str">
            <v>iPad 10.2"</v>
          </cell>
          <cell r="I907">
            <v>610.4655172413793</v>
          </cell>
          <cell r="J907">
            <v>0.33131255901794143</v>
          </cell>
          <cell r="K907">
            <v>1059</v>
          </cell>
        </row>
        <row r="908">
          <cell r="B908" t="str">
            <v>150226-9969</v>
          </cell>
          <cell r="C908" t="str">
            <v>150226-9969</v>
          </cell>
          <cell r="D908" t="str">
            <v>840168528172</v>
          </cell>
          <cell r="E908" t="str">
            <v>Speck Balance Folio Case for iPad 10th Gen - Almond Milk /Mocha/Charcoal</v>
          </cell>
          <cell r="F908" t="str">
            <v>Cases iPad</v>
          </cell>
          <cell r="G908" t="str">
            <v>iPad</v>
          </cell>
          <cell r="H908" t="str">
            <v>iPad 10th /11th - 10.9"/11" (2022-2025)</v>
          </cell>
          <cell r="I908">
            <v>654.08620689655174</v>
          </cell>
          <cell r="J908">
            <v>0.24050050050050054</v>
          </cell>
          <cell r="K908">
            <v>999</v>
          </cell>
        </row>
        <row r="909">
          <cell r="B909" t="str">
            <v>142573-1050</v>
          </cell>
          <cell r="C909" t="str">
            <v>142573-1050</v>
          </cell>
          <cell r="D909" t="str">
            <v>840168507573</v>
          </cell>
          <cell r="E909" t="str">
            <v>Speck Balance Folio with Microban for iPad mini 6 - Black</v>
          </cell>
          <cell r="F909" t="str">
            <v>Cases iPad</v>
          </cell>
          <cell r="G909" t="str">
            <v>iPad</v>
          </cell>
          <cell r="H909" t="str">
            <v>iPad mini 6</v>
          </cell>
          <cell r="I909">
            <v>315.63793103448279</v>
          </cell>
          <cell r="J909">
            <v>0.63349349349349349</v>
          </cell>
          <cell r="K909">
            <v>999</v>
          </cell>
        </row>
        <row r="910">
          <cell r="B910" t="str">
            <v>150198-9969</v>
          </cell>
          <cell r="C910" t="str">
            <v>150198-9969</v>
          </cell>
          <cell r="D910" t="str">
            <v>840168526871</v>
          </cell>
          <cell r="E910" t="str">
            <v>IPAD PRO 12.9” (2022) BALANCE FOLIO (W/MB) (ALMOND MILK/MOCHA/CHARCOAL)</v>
          </cell>
          <cell r="F910" t="str">
            <v>Cases iPad</v>
          </cell>
          <cell r="G910" t="str">
            <v>iPad</v>
          </cell>
          <cell r="H910" t="str">
            <v>iPad Pro 12.9</v>
          </cell>
          <cell r="I910">
            <v>979.00000000000011</v>
          </cell>
          <cell r="J910">
            <v>0.24240160106737818</v>
          </cell>
          <cell r="K910">
            <v>1499</v>
          </cell>
        </row>
        <row r="911">
          <cell r="B911" t="str">
            <v>150198-D143</v>
          </cell>
          <cell r="C911" t="str">
            <v>150198-D143</v>
          </cell>
          <cell r="D911" t="str">
            <v>840168526840</v>
          </cell>
          <cell r="E911" t="str">
            <v>IPAD PRO 12.9” (2022) BALANCEFOLIO (W/MB) (BLACK/BLACK/WHITE)</v>
          </cell>
          <cell r="F911" t="str">
            <v>Cases iPad</v>
          </cell>
          <cell r="G911" t="str">
            <v>iPad</v>
          </cell>
          <cell r="H911" t="str">
            <v>iPad Pro 12.9</v>
          </cell>
          <cell r="I911">
            <v>1029.344827586207</v>
          </cell>
          <cell r="J911">
            <v>0.20344229486324217</v>
          </cell>
          <cell r="K911">
            <v>1499</v>
          </cell>
        </row>
        <row r="912">
          <cell r="B912" t="str">
            <v>137621-1050</v>
          </cell>
          <cell r="C912" t="str">
            <v>137621-1050</v>
          </cell>
          <cell r="D912" t="str">
            <v>848709089199</v>
          </cell>
          <cell r="E912" t="str">
            <v>Speck iPhone  11/XR *New Candyshell (Black/Black)</v>
          </cell>
          <cell r="F912" t="str">
            <v>Cases iPhone</v>
          </cell>
          <cell r="G912" t="str">
            <v>iPhone 11</v>
          </cell>
          <cell r="H912" t="str">
            <v>iPhone 11</v>
          </cell>
          <cell r="I912">
            <v>376.95689655172418</v>
          </cell>
          <cell r="J912">
            <v>0.27</v>
          </cell>
          <cell r="K912">
            <v>599</v>
          </cell>
        </row>
        <row r="913">
          <cell r="B913" t="str">
            <v>136495-5085</v>
          </cell>
          <cell r="C913" t="str">
            <v>136495-5085</v>
          </cell>
          <cell r="D913" t="str">
            <v>848709086235</v>
          </cell>
          <cell r="E913" t="str">
            <v>Speck iPhone  11 New Clear Grip (Clear/Clear)</v>
          </cell>
          <cell r="F913" t="str">
            <v>Cases iPhone</v>
          </cell>
          <cell r="G913" t="str">
            <v>iPhone 11</v>
          </cell>
          <cell r="H913" t="str">
            <v>iPhone 11</v>
          </cell>
          <cell r="I913">
            <v>129.39655172413794</v>
          </cell>
          <cell r="J913">
            <v>0.49799331103678934</v>
          </cell>
          <cell r="K913">
            <v>299</v>
          </cell>
        </row>
        <row r="914">
          <cell r="B914" t="str">
            <v>137606-5085</v>
          </cell>
          <cell r="C914" t="str">
            <v>137606-5085</v>
          </cell>
          <cell r="D914" t="str">
            <v>848709088680</v>
          </cell>
          <cell r="E914" t="str">
            <v>Speck iPhone  12/12 Pro *Gemshell Grip (Clear/Clear)</v>
          </cell>
          <cell r="F914" t="str">
            <v>Cases iPhone</v>
          </cell>
          <cell r="G914" t="str">
            <v>iPhone 12</v>
          </cell>
          <cell r="H914" t="str">
            <v>iPhone 12 / 12 Pro</v>
          </cell>
          <cell r="I914">
            <v>135.6</v>
          </cell>
          <cell r="J914">
            <v>0.47392642140468233</v>
          </cell>
          <cell r="K914">
            <v>299</v>
          </cell>
        </row>
        <row r="915">
          <cell r="B915" t="str">
            <v>137600-1050</v>
          </cell>
          <cell r="C915" t="str">
            <v>137600-1050</v>
          </cell>
          <cell r="D915" t="str">
            <v>848709088444</v>
          </cell>
          <cell r="E915" t="str">
            <v>Speck iPhone 12/12 Pro Candyshell Pro (Black/Black)</v>
          </cell>
          <cell r="F915" t="str">
            <v>Cases iPhone</v>
          </cell>
          <cell r="G915" t="str">
            <v>iPhone 12</v>
          </cell>
          <cell r="H915" t="str">
            <v>iPhone 12 / 12 Pro</v>
          </cell>
          <cell r="I915">
            <v>135.6</v>
          </cell>
          <cell r="J915">
            <v>0.47392642140468233</v>
          </cell>
          <cell r="K915">
            <v>299</v>
          </cell>
        </row>
        <row r="916">
          <cell r="B916" t="str">
            <v>137603-5095</v>
          </cell>
          <cell r="C916" t="str">
            <v>137603-5095</v>
          </cell>
          <cell r="D916" t="str">
            <v>840168527427</v>
          </cell>
          <cell r="E916" t="str">
            <v>Speck iPhone  12/12 Pro Gemshell (Clear/Black)</v>
          </cell>
          <cell r="F916" t="str">
            <v>Cases iPhone</v>
          </cell>
          <cell r="G916" t="str">
            <v>iPhone 12</v>
          </cell>
          <cell r="H916" t="str">
            <v>iPhone 12 / 12 Pro</v>
          </cell>
          <cell r="I916">
            <v>376.95689655172418</v>
          </cell>
          <cell r="J916">
            <v>0.27</v>
          </cell>
          <cell r="K916">
            <v>599</v>
          </cell>
        </row>
        <row r="917">
          <cell r="B917" t="str">
            <v>141696-9608</v>
          </cell>
          <cell r="C917" t="str">
            <v>141696-9608</v>
          </cell>
          <cell r="D917" t="str">
            <v>840168504725</v>
          </cell>
          <cell r="E917" t="str">
            <v>Speck Presidio Perfect Clear Impact Geometry Case for iPhone 13 - Clear/Unreal Red</v>
          </cell>
          <cell r="F917" t="str">
            <v>Cases iPhone</v>
          </cell>
          <cell r="G917" t="str">
            <v>iPhone 13</v>
          </cell>
          <cell r="H917" t="str">
            <v>iPhone 13 Cases</v>
          </cell>
          <cell r="I917">
            <v>43.706896551724142</v>
          </cell>
          <cell r="J917">
            <v>0.83043478260869563</v>
          </cell>
          <cell r="K917">
            <v>299</v>
          </cell>
        </row>
        <row r="918">
          <cell r="B918" t="str">
            <v>150455-3205</v>
          </cell>
          <cell r="C918" t="str">
            <v>150455-3205</v>
          </cell>
          <cell r="D918" t="str">
            <v>840168533251</v>
          </cell>
          <cell r="E918" t="str">
            <v>Speck Presidio®2 Grip Magsafe® Clicklock™ Black / Slate Grey iPhone 15 Plus</v>
          </cell>
          <cell r="F918" t="str">
            <v>Cases iPhone</v>
          </cell>
          <cell r="G918" t="str">
            <v>iPhone 15</v>
          </cell>
          <cell r="H918" t="str">
            <v>iPhone 15 Plus</v>
          </cell>
          <cell r="I918">
            <v>559.7844827586207</v>
          </cell>
          <cell r="J918">
            <v>0.35</v>
          </cell>
          <cell r="K918">
            <v>999</v>
          </cell>
        </row>
        <row r="919">
          <cell r="B919" t="str">
            <v>150455-3212</v>
          </cell>
          <cell r="C919" t="str">
            <v>150455-3212</v>
          </cell>
          <cell r="D919" t="str">
            <v>840168533329</v>
          </cell>
          <cell r="E919" t="str">
            <v>Speck Presidio®2 Grip Magsafe® Clicklock™ Charcoal Grey/ Cool Bronze iPhone 15 Plus</v>
          </cell>
          <cell r="F919" t="str">
            <v>Cases iPhone</v>
          </cell>
          <cell r="G919" t="str">
            <v>iPhone 15</v>
          </cell>
          <cell r="H919" t="str">
            <v>iPhone 15 Plus</v>
          </cell>
          <cell r="I919">
            <v>559.7844827586207</v>
          </cell>
          <cell r="J919">
            <v>0.35</v>
          </cell>
          <cell r="K919">
            <v>999</v>
          </cell>
        </row>
        <row r="920">
          <cell r="B920" t="str">
            <v>150455-3206</v>
          </cell>
          <cell r="C920" t="str">
            <v>150455-3206</v>
          </cell>
          <cell r="D920" t="str">
            <v>840168533268</v>
          </cell>
          <cell r="E920" t="str">
            <v>Speck Presidio®2 Grip Magsafe® Clicklock™ Costal Blue / Dust Grey iPhone 15 Plus</v>
          </cell>
          <cell r="F920" t="str">
            <v>Cases iPhone</v>
          </cell>
          <cell r="G920" t="str">
            <v>iPhone 15</v>
          </cell>
          <cell r="H920" t="str">
            <v>iPhone 15 Plus</v>
          </cell>
          <cell r="I920">
            <v>559.7844827586207</v>
          </cell>
          <cell r="J920">
            <v>0.35</v>
          </cell>
          <cell r="K920">
            <v>999</v>
          </cell>
        </row>
        <row r="921">
          <cell r="B921" t="str">
            <v>150459-3199</v>
          </cell>
          <cell r="C921" t="str">
            <v>150459-3199</v>
          </cell>
          <cell r="D921" t="str">
            <v>840168533381</v>
          </cell>
          <cell r="E921" t="str">
            <v>Speck Presidio® Perfect-Clear Grip Magsafe® Clicklock™ Clear/Clear/Chrome iPhone 15 Plus</v>
          </cell>
          <cell r="F921" t="str">
            <v>Cases iPhone</v>
          </cell>
          <cell r="G921" t="str">
            <v>iPhone 15</v>
          </cell>
          <cell r="H921" t="str">
            <v>iPhone 15 Plus</v>
          </cell>
          <cell r="I921">
            <v>559.7844827586207</v>
          </cell>
          <cell r="J921">
            <v>0.35</v>
          </cell>
          <cell r="K921">
            <v>999</v>
          </cell>
        </row>
        <row r="922">
          <cell r="B922" t="str">
            <v>150451-3199</v>
          </cell>
          <cell r="C922" t="str">
            <v>150451-3199</v>
          </cell>
          <cell r="D922" t="str">
            <v>840168533121</v>
          </cell>
          <cell r="E922" t="str">
            <v>Speck Presidio® Perfect-Clear Grip Magsafe® Clicklock™ Clear/Clear/Chrome iPhone 15 Pro</v>
          </cell>
          <cell r="F922" t="str">
            <v>Cases iPhone</v>
          </cell>
          <cell r="G922" t="str">
            <v>iPhone 15</v>
          </cell>
          <cell r="H922" t="str">
            <v>iPhone 15 Pro</v>
          </cell>
          <cell r="I922">
            <v>559.7844827586207</v>
          </cell>
          <cell r="J922">
            <v>0.35</v>
          </cell>
          <cell r="K922">
            <v>999</v>
          </cell>
        </row>
        <row r="923">
          <cell r="B923" t="str">
            <v>150447-3205</v>
          </cell>
          <cell r="C923" t="str">
            <v>150447-3205</v>
          </cell>
          <cell r="D923" t="str">
            <v>840168532995</v>
          </cell>
          <cell r="E923" t="str">
            <v>Speck Presidio®2 Grip Magsafe® Clicklock™ Black / Slate Grey iPhone 15 Pro</v>
          </cell>
          <cell r="F923" t="str">
            <v>Cases iPhone</v>
          </cell>
          <cell r="G923" t="str">
            <v>iPhone 15</v>
          </cell>
          <cell r="H923" t="str">
            <v>iPhone 15 Pro</v>
          </cell>
          <cell r="I923">
            <v>559.7844827586207</v>
          </cell>
          <cell r="J923">
            <v>0.35</v>
          </cell>
          <cell r="K923">
            <v>999</v>
          </cell>
        </row>
        <row r="924">
          <cell r="B924" t="str">
            <v>150447-3212</v>
          </cell>
          <cell r="C924" t="str">
            <v>150447-3212</v>
          </cell>
          <cell r="D924" t="str">
            <v>840168533060</v>
          </cell>
          <cell r="E924" t="str">
            <v>Speck Presidio®2 Grip Magsafe® Clicklock™ Charcoal Grey/ Cool Bronze iPhone 15 Pro</v>
          </cell>
          <cell r="F924" t="str">
            <v>Cases iPhone</v>
          </cell>
          <cell r="G924" t="str">
            <v>iPhone 15</v>
          </cell>
          <cell r="H924" t="str">
            <v>iPhone 15 Pro</v>
          </cell>
          <cell r="I924">
            <v>559.7844827586207</v>
          </cell>
          <cell r="J924">
            <v>0.35</v>
          </cell>
          <cell r="K924">
            <v>999</v>
          </cell>
        </row>
        <row r="925">
          <cell r="B925" t="str">
            <v>150447-3206</v>
          </cell>
          <cell r="C925" t="str">
            <v>150447-3206</v>
          </cell>
          <cell r="D925" t="str">
            <v>840168533008</v>
          </cell>
          <cell r="E925" t="str">
            <v>Speck Presidio®2 Grip Magsafe® Clicklock™ Costal Blue / Dust Grey iPhone 15 Pro</v>
          </cell>
          <cell r="F925" t="str">
            <v>Cases iPhone</v>
          </cell>
          <cell r="G925" t="str">
            <v>iPhone 15</v>
          </cell>
          <cell r="H925" t="str">
            <v>iPhone 15 Pro</v>
          </cell>
          <cell r="I925">
            <v>559.7844827586207</v>
          </cell>
          <cell r="J925">
            <v>0.35</v>
          </cell>
          <cell r="K925">
            <v>999</v>
          </cell>
        </row>
        <row r="926">
          <cell r="B926" t="str">
            <v>150561-3216</v>
          </cell>
          <cell r="C926" t="str">
            <v>150561-3216</v>
          </cell>
          <cell r="D926" t="str">
            <v>840168537518</v>
          </cell>
          <cell r="E926" t="str">
            <v>Speck Presidio® Lux Magsafe® Clear/Clear W/Gold Glitter iPhone 15 Pro</v>
          </cell>
          <cell r="F926" t="str">
            <v>Cases iPhone</v>
          </cell>
          <cell r="G926" t="str">
            <v>iPhone 15</v>
          </cell>
          <cell r="H926" t="str">
            <v>iPhone 15 Pro</v>
          </cell>
          <cell r="I926">
            <v>559.7844827586207</v>
          </cell>
          <cell r="J926">
            <v>0.35</v>
          </cell>
          <cell r="K926">
            <v>999</v>
          </cell>
        </row>
        <row r="927">
          <cell r="B927" t="str">
            <v>150447-3211</v>
          </cell>
          <cell r="C927" t="str">
            <v>150447-3211</v>
          </cell>
          <cell r="D927" t="str">
            <v>840168533053</v>
          </cell>
          <cell r="E927" t="str">
            <v>Speck Presidio®2 Grip Magsafe® Clicklock™ Future Blue / Horizon Purple iPhone 15 Pro</v>
          </cell>
          <cell r="F927" t="str">
            <v>Cases iPhone</v>
          </cell>
          <cell r="G927" t="str">
            <v>iPhone 15</v>
          </cell>
          <cell r="H927" t="str">
            <v>iPhone 15 Pro</v>
          </cell>
          <cell r="I927">
            <v>559.7844827586207</v>
          </cell>
          <cell r="J927">
            <v>0.35</v>
          </cell>
          <cell r="K927">
            <v>999</v>
          </cell>
        </row>
        <row r="928">
          <cell r="B928" t="str">
            <v>150447-3208</v>
          </cell>
          <cell r="C928" t="str">
            <v>150447-3208</v>
          </cell>
          <cell r="D928" t="str">
            <v>840168533022</v>
          </cell>
          <cell r="E928" t="str">
            <v>Speck Presidio®2 Grip Magsafe® Clicklock™ New Planet/Clay Tan iPhone 15 Pro</v>
          </cell>
          <cell r="F928" t="str">
            <v>Cases iPhone</v>
          </cell>
          <cell r="G928" t="str">
            <v>iPhone 15</v>
          </cell>
          <cell r="H928" t="str">
            <v>iPhone 15 Pro</v>
          </cell>
          <cell r="I928">
            <v>559.7844827586207</v>
          </cell>
          <cell r="J928">
            <v>0.35</v>
          </cell>
          <cell r="K928">
            <v>999</v>
          </cell>
        </row>
        <row r="929">
          <cell r="B929" t="str">
            <v>150467-3199</v>
          </cell>
          <cell r="C929" t="str">
            <v>150467-3199</v>
          </cell>
          <cell r="D929" t="str">
            <v>840168533640</v>
          </cell>
          <cell r="E929" t="str">
            <v>Speck Presidio® Perfect-Clear Grip Magsafe® Clicklock™ Clear/Clear/Chrome iPhone 15 Pro Max</v>
          </cell>
          <cell r="F929" t="str">
            <v>Cases iPhone</v>
          </cell>
          <cell r="G929" t="str">
            <v>iPhone 15</v>
          </cell>
          <cell r="H929" t="str">
            <v>iPhone 15 Pro Max</v>
          </cell>
          <cell r="I929">
            <v>611.0344827586207</v>
          </cell>
          <cell r="J929">
            <v>0.29049049049049058</v>
          </cell>
          <cell r="K929">
            <v>999</v>
          </cell>
        </row>
        <row r="930">
          <cell r="B930" t="str">
            <v>150463-3212</v>
          </cell>
          <cell r="C930" t="str">
            <v>150463-3212</v>
          </cell>
          <cell r="D930" t="str">
            <v>840168533589</v>
          </cell>
          <cell r="E930" t="str">
            <v>Speck Presidio®2 Grip Magsafe® Clicklock™ Charcoal Grey/ Cool Bronze iPhone 15 Pro Max</v>
          </cell>
          <cell r="F930" t="str">
            <v>Cases iPhone</v>
          </cell>
          <cell r="G930" t="str">
            <v>iPhone 15</v>
          </cell>
          <cell r="H930" t="str">
            <v>iPhone 15 Pro Max</v>
          </cell>
          <cell r="I930">
            <v>552.87</v>
          </cell>
          <cell r="J930">
            <v>0.3580288288288288</v>
          </cell>
          <cell r="K930">
            <v>999</v>
          </cell>
        </row>
        <row r="931">
          <cell r="B931" t="str">
            <v>150465-3199</v>
          </cell>
          <cell r="C931" t="str">
            <v>150465-3199</v>
          </cell>
          <cell r="D931" t="str">
            <v>840168533626</v>
          </cell>
          <cell r="E931" t="str">
            <v>Speck Presidio® Perfect-Clear Magsafe® Clicklock™ Clear/Clear/ Chrome iPhone 15 Pro Max</v>
          </cell>
          <cell r="F931" t="str">
            <v>Cases iPhone</v>
          </cell>
          <cell r="G931" t="str">
            <v>iPhone 15</v>
          </cell>
          <cell r="H931" t="str">
            <v>iPhone 15 Pro Max</v>
          </cell>
          <cell r="I931">
            <v>556.20689655172418</v>
          </cell>
          <cell r="J931">
            <v>0.35415415415415408</v>
          </cell>
          <cell r="K931">
            <v>999</v>
          </cell>
        </row>
        <row r="932">
          <cell r="B932" t="str">
            <v>150463-3206</v>
          </cell>
          <cell r="C932" t="str">
            <v>150463-3206</v>
          </cell>
          <cell r="D932" t="str">
            <v>840168533527</v>
          </cell>
          <cell r="E932" t="str">
            <v>Speck Presidio®2 Grip Magsafe® Clicklock™ Costal Blue / Dust Grey iPhone 15 Pro Max</v>
          </cell>
          <cell r="F932" t="str">
            <v>Cases iPhone</v>
          </cell>
          <cell r="G932" t="str">
            <v>iPhone 15</v>
          </cell>
          <cell r="H932" t="str">
            <v>iPhone 15 Pro Max</v>
          </cell>
          <cell r="I932">
            <v>552.87</v>
          </cell>
          <cell r="J932">
            <v>0.3580288288288288</v>
          </cell>
          <cell r="K932">
            <v>999</v>
          </cell>
        </row>
        <row r="933">
          <cell r="B933" t="str">
            <v>150491-5085</v>
          </cell>
          <cell r="C933" t="str">
            <v>150491-5085</v>
          </cell>
          <cell r="D933" t="str">
            <v>840168534944</v>
          </cell>
          <cell r="E933" t="str">
            <v>Speck GemShell® iPhone 15</v>
          </cell>
          <cell r="F933" t="str">
            <v>Cases iPhone</v>
          </cell>
          <cell r="G933" t="str">
            <v>iPhone 15</v>
          </cell>
          <cell r="H933" t="str">
            <v>iPhone 16e / 15 / 14 / 13</v>
          </cell>
          <cell r="I933">
            <v>335.64655172413802</v>
          </cell>
          <cell r="J933">
            <v>0.35</v>
          </cell>
          <cell r="K933">
            <v>599</v>
          </cell>
        </row>
        <row r="934">
          <cell r="B934" t="str">
            <v>150443-3199</v>
          </cell>
          <cell r="C934" t="str">
            <v>150443-3199</v>
          </cell>
          <cell r="D934" t="str">
            <v>840168532865</v>
          </cell>
          <cell r="E934" t="str">
            <v>Speck Presidio® Perfect-Clear Grip Magsafe® Clicklock™ Clear/Clear/Chrome iPhone 15</v>
          </cell>
          <cell r="F934" t="str">
            <v>Cases iPhone</v>
          </cell>
          <cell r="G934" t="str">
            <v>iPhone 15</v>
          </cell>
          <cell r="H934" t="str">
            <v>iPhone 16e / 15 / 14 / 13</v>
          </cell>
          <cell r="I934">
            <v>559.7844827586207</v>
          </cell>
          <cell r="J934">
            <v>0.35</v>
          </cell>
          <cell r="K934">
            <v>999</v>
          </cell>
        </row>
        <row r="935">
          <cell r="B935" t="str">
            <v>150439-3205</v>
          </cell>
          <cell r="C935" t="str">
            <v>150439-3205</v>
          </cell>
          <cell r="D935" t="str">
            <v>840168532735</v>
          </cell>
          <cell r="E935" t="str">
            <v>Speck Presidio®2 Grip Magsafe® Clicklock™ Black / Slate Grey iPhone 15</v>
          </cell>
          <cell r="F935" t="str">
            <v>Cases iPhone</v>
          </cell>
          <cell r="G935" t="str">
            <v>iPhone 15</v>
          </cell>
          <cell r="H935" t="str">
            <v>iPhone 16e / 15 / 14 / 13</v>
          </cell>
          <cell r="I935">
            <v>556.20689655172418</v>
          </cell>
          <cell r="J935">
            <v>0.35415415415415408</v>
          </cell>
          <cell r="K935">
            <v>999</v>
          </cell>
        </row>
        <row r="936">
          <cell r="B936" t="str">
            <v>150697-5085</v>
          </cell>
          <cell r="C936" t="str">
            <v>150697-5085</v>
          </cell>
          <cell r="D936" t="str">
            <v>840168540655</v>
          </cell>
          <cell r="E936" t="str">
            <v>Speck iPhone 16 Gemshell Grip +Ms Clear/Clear</v>
          </cell>
          <cell r="F936" t="str">
            <v>Cases iPhone</v>
          </cell>
          <cell r="G936" t="str">
            <v>iPhone 16</v>
          </cell>
          <cell r="H936" t="str">
            <v>iPhone 16</v>
          </cell>
          <cell r="I936">
            <v>447.71551724137936</v>
          </cell>
          <cell r="J936">
            <v>0.35</v>
          </cell>
          <cell r="K936">
            <v>799</v>
          </cell>
        </row>
        <row r="937">
          <cell r="B937" t="str">
            <v>150225-9992</v>
          </cell>
          <cell r="C937" t="str">
            <v>150225-9992</v>
          </cell>
          <cell r="D937" t="str">
            <v>840168528127</v>
          </cell>
          <cell r="E937" t="str">
            <v>Speck Smartshell Case for Macbook Air 13" M2 2022 - Clear</v>
          </cell>
          <cell r="F937" t="str">
            <v>Cases Macbook</v>
          </cell>
          <cell r="G937" t="str">
            <v>Macbook</v>
          </cell>
          <cell r="H937" t="str">
            <v>MacBook Air 13" M4/M3/M2</v>
          </cell>
          <cell r="I937">
            <v>630.34482758620697</v>
          </cell>
          <cell r="J937">
            <v>0.26806806806806804</v>
          </cell>
          <cell r="K937">
            <v>999</v>
          </cell>
        </row>
        <row r="938">
          <cell r="B938" t="str">
            <v>150225-3085</v>
          </cell>
          <cell r="C938" t="str">
            <v>150225-3085</v>
          </cell>
          <cell r="D938" t="str">
            <v>840168528134</v>
          </cell>
          <cell r="E938" t="str">
            <v>Speck Smartshell Case for Macbook Air 13" M2 2022 - Obsidian</v>
          </cell>
          <cell r="F938" t="str">
            <v>Cases Macbook</v>
          </cell>
          <cell r="G938" t="str">
            <v>Macbook</v>
          </cell>
          <cell r="H938" t="str">
            <v>MacBook Air 13" M4/M3/M2</v>
          </cell>
          <cell r="I938">
            <v>567.41379310344837</v>
          </cell>
          <cell r="J938">
            <v>0.34114114114114114</v>
          </cell>
          <cell r="K938">
            <v>999</v>
          </cell>
        </row>
        <row r="939">
          <cell r="B939" t="str">
            <v>150584-9992</v>
          </cell>
          <cell r="C939" t="str">
            <v>150584-9992</v>
          </cell>
          <cell r="D939" t="str">
            <v>840168538638</v>
          </cell>
          <cell r="E939" t="str">
            <v>Speck Smartshell for Mackbook Air 15" - Clear/Sweater Grey</v>
          </cell>
          <cell r="F939" t="str">
            <v>Cases Macbook</v>
          </cell>
          <cell r="G939" t="str">
            <v>Macbook</v>
          </cell>
          <cell r="H939" t="str">
            <v>MacBook Air 15" M2/M3</v>
          </cell>
          <cell r="I939">
            <v>791.24</v>
          </cell>
          <cell r="J939">
            <v>0.26514139311449159</v>
          </cell>
          <cell r="K939">
            <v>1249</v>
          </cell>
        </row>
        <row r="940">
          <cell r="B940" t="str">
            <v>144896-9352</v>
          </cell>
          <cell r="C940" t="str">
            <v>144896-9352</v>
          </cell>
          <cell r="D940" t="str">
            <v>840168516728</v>
          </cell>
          <cell r="E940" t="str">
            <v>Speck Smartshell Case with Microban for Macbook Pro 14" M1/M2 - Swell Blue</v>
          </cell>
          <cell r="F940" t="str">
            <v>Cases Macbook</v>
          </cell>
          <cell r="G940" t="str">
            <v>Macbook</v>
          </cell>
          <cell r="H940" t="str">
            <v>MacBook Pro 14" M1/M2 Cases</v>
          </cell>
          <cell r="I940">
            <v>567.41</v>
          </cell>
          <cell r="J940">
            <v>0.34114554554554566</v>
          </cell>
          <cell r="K940">
            <v>999</v>
          </cell>
        </row>
        <row r="941">
          <cell r="B941" t="str">
            <v>150596-1212</v>
          </cell>
          <cell r="C941" t="str">
            <v>150596-1212</v>
          </cell>
          <cell r="D941" t="str">
            <v>840168538331</v>
          </cell>
          <cell r="E941" t="str">
            <v>Speck Tempered Glass iPhone15 Pro</v>
          </cell>
          <cell r="F941" t="str">
            <v>Micas</v>
          </cell>
          <cell r="G941" t="str">
            <v>iPhone 15</v>
          </cell>
          <cell r="H941" t="str">
            <v>iPhone 15 Pro</v>
          </cell>
          <cell r="I941">
            <v>439.88793103448279</v>
          </cell>
          <cell r="J941">
            <v>0.27</v>
          </cell>
          <cell r="K941">
            <v>699</v>
          </cell>
        </row>
        <row r="942">
          <cell r="B942" t="str">
            <v>150598-1212</v>
          </cell>
          <cell r="C942" t="str">
            <v>150598-1212</v>
          </cell>
          <cell r="D942" t="str">
            <v>840168538355</v>
          </cell>
          <cell r="E942" t="str">
            <v>Speck Tempered Glass iPhone15 Pro Max</v>
          </cell>
          <cell r="F942" t="str">
            <v>Micas</v>
          </cell>
          <cell r="G942" t="str">
            <v>iPhone 15</v>
          </cell>
          <cell r="H942" t="str">
            <v>iPhone 15 Pro Max</v>
          </cell>
          <cell r="I942">
            <v>439.88793103448279</v>
          </cell>
          <cell r="J942">
            <v>0.27</v>
          </cell>
          <cell r="K942">
            <v>699</v>
          </cell>
        </row>
        <row r="943">
          <cell r="B943" t="str">
            <v>150598-1212</v>
          </cell>
          <cell r="C943" t="str">
            <v>150598-1212</v>
          </cell>
          <cell r="D943" t="str">
            <v>840168538355</v>
          </cell>
          <cell r="E943" t="str">
            <v>Speck Tempered Glass iPhone15 Pro Max</v>
          </cell>
          <cell r="F943" t="str">
            <v>Micas</v>
          </cell>
          <cell r="G943" t="str">
            <v>iPhone 15</v>
          </cell>
          <cell r="H943" t="str">
            <v>iPhone 15 Pro Max</v>
          </cell>
          <cell r="I943">
            <v>0.01</v>
          </cell>
          <cell r="J943">
            <v>0.99998340486409154</v>
          </cell>
          <cell r="K943">
            <v>699</v>
          </cell>
        </row>
        <row r="944">
          <cell r="B944" t="str">
            <v>T21-10441</v>
          </cell>
          <cell r="C944" t="str">
            <v>T21-10441</v>
          </cell>
          <cell r="D944" t="str">
            <v>5056586724309</v>
          </cell>
          <cell r="E944" t="str">
            <v>Tech21 EvoLite for iPhone 15 - Lavender</v>
          </cell>
          <cell r="F944" t="str">
            <v>Cases iPhone</v>
          </cell>
          <cell r="G944" t="str">
            <v>iPhone 15</v>
          </cell>
          <cell r="H944" t="str">
            <v>iPhone 16e / 15 / 14 / 13</v>
          </cell>
          <cell r="I944">
            <v>279.61206896551727</v>
          </cell>
          <cell r="J944">
            <v>0.35</v>
          </cell>
          <cell r="K944">
            <v>499</v>
          </cell>
        </row>
        <row r="945">
          <cell r="B945" t="str">
            <v>T21-10857</v>
          </cell>
          <cell r="C945" t="str">
            <v>T21-10857</v>
          </cell>
          <cell r="D945" t="str">
            <v>5056586735251</v>
          </cell>
          <cell r="E945" t="str">
            <v>Tech21 EvoCrystal w/MagSafe for iPhone 16  - Black</v>
          </cell>
          <cell r="F945" t="str">
            <v>Cases iPhone</v>
          </cell>
          <cell r="G945" t="str">
            <v>iPhone 16</v>
          </cell>
          <cell r="H945" t="str">
            <v>iPhone 16</v>
          </cell>
          <cell r="I945">
            <v>559.7844827586207</v>
          </cell>
          <cell r="J945">
            <v>0.35000000000000009</v>
          </cell>
          <cell r="K945">
            <v>999</v>
          </cell>
        </row>
        <row r="946">
          <cell r="B946" t="str">
            <v>T21-10858</v>
          </cell>
          <cell r="C946" t="str">
            <v>T21-10858</v>
          </cell>
          <cell r="D946" t="str">
            <v>5056586735282</v>
          </cell>
          <cell r="E946" t="str">
            <v>Tech21 EvoCrystal w/MagSafe for iPhone 16 - Blue</v>
          </cell>
          <cell r="F946" t="str">
            <v>Cases iPhone</v>
          </cell>
          <cell r="G946" t="str">
            <v>iPhone 16</v>
          </cell>
          <cell r="H946" t="str">
            <v>iPhone 16</v>
          </cell>
          <cell r="I946">
            <v>559.7844827586207</v>
          </cell>
          <cell r="J946">
            <v>0.35000000000000009</v>
          </cell>
          <cell r="K946">
            <v>999</v>
          </cell>
        </row>
        <row r="947">
          <cell r="B947" t="str">
            <v>T21-10860</v>
          </cell>
          <cell r="C947" t="str">
            <v>T21-10860</v>
          </cell>
          <cell r="D947" t="str">
            <v>5056586735343</v>
          </cell>
          <cell r="E947" t="str">
            <v>Tech21 EvoCrystal w/MagSafe for iPhone 16 - Pink</v>
          </cell>
          <cell r="F947" t="str">
            <v>Cases iPhone</v>
          </cell>
          <cell r="G947" t="str">
            <v>iPhone 16</v>
          </cell>
          <cell r="H947" t="str">
            <v>iPhone 16</v>
          </cell>
          <cell r="I947">
            <v>559.7844827586207</v>
          </cell>
          <cell r="J947">
            <v>0.35000000000000009</v>
          </cell>
          <cell r="K947">
            <v>999</v>
          </cell>
        </row>
        <row r="948">
          <cell r="B948" t="str">
            <v>T21-10909</v>
          </cell>
          <cell r="C948" t="str">
            <v>T21-10909</v>
          </cell>
          <cell r="D948" t="str">
            <v>5056586736814</v>
          </cell>
          <cell r="E948" t="str">
            <v>Tech21 EvoClear w/MagSafe for iPhone 16 Plus - Clear</v>
          </cell>
          <cell r="F948" t="str">
            <v>Cases iPhone</v>
          </cell>
          <cell r="G948" t="str">
            <v>iPhone 16</v>
          </cell>
          <cell r="H948" t="str">
            <v>iPhone 16 Plus</v>
          </cell>
          <cell r="I948">
            <v>559.7844827586207</v>
          </cell>
          <cell r="J948">
            <v>0.35000000000000009</v>
          </cell>
          <cell r="K948">
            <v>999</v>
          </cell>
        </row>
        <row r="949">
          <cell r="B949" t="str">
            <v>T21-10976</v>
          </cell>
          <cell r="C949" t="str">
            <v>T21-10976</v>
          </cell>
          <cell r="D949" t="str">
            <v>5056586738825</v>
          </cell>
          <cell r="E949" t="str">
            <v>Tech21 EvoCrystal w/MagSafe for iPhone 16 Pro - Blue</v>
          </cell>
          <cell r="F949" t="str">
            <v>Cases iPhone</v>
          </cell>
          <cell r="G949" t="str">
            <v>iPhone 16</v>
          </cell>
          <cell r="H949" t="str">
            <v>iPhone 16 Pro / iPhone 17</v>
          </cell>
          <cell r="I949">
            <v>559.7844827586207</v>
          </cell>
          <cell r="J949">
            <v>0.35000000000000009</v>
          </cell>
          <cell r="K949">
            <v>999</v>
          </cell>
        </row>
        <row r="950">
          <cell r="B950" t="str">
            <v>T21-10992</v>
          </cell>
          <cell r="C950" t="str">
            <v>T21-10992</v>
          </cell>
          <cell r="D950" t="str">
            <v>5056586739303</v>
          </cell>
          <cell r="E950" t="str">
            <v>Tech21 EvoPro w/MagSafe for iPhone 16 Pro - Clear/Black</v>
          </cell>
          <cell r="F950" t="str">
            <v>Cases iPhone</v>
          </cell>
          <cell r="G950" t="str">
            <v>iPhone 16</v>
          </cell>
          <cell r="H950" t="str">
            <v>iPhone 16 Pro / iPhone 17</v>
          </cell>
          <cell r="I950">
            <v>671.85344827586221</v>
          </cell>
          <cell r="J950">
            <v>0.34999999999999987</v>
          </cell>
          <cell r="K950">
            <v>1199</v>
          </cell>
        </row>
        <row r="951">
          <cell r="B951" t="str">
            <v>T21-10989</v>
          </cell>
          <cell r="C951" t="str">
            <v>T21-10989</v>
          </cell>
          <cell r="D951" t="str">
            <v>5056586739211</v>
          </cell>
          <cell r="E951" t="str">
            <v>Tech21 EvoPro w/MagSafe for iPhone 16 Pro - Clear iPhone 16 Pro</v>
          </cell>
          <cell r="F951" t="str">
            <v>Cases iPhone</v>
          </cell>
          <cell r="G951" t="str">
            <v>iPhone 16</v>
          </cell>
          <cell r="H951" t="str">
            <v>iPhone 16 Pro / iPhone 17</v>
          </cell>
          <cell r="I951">
            <v>671.85344827586221</v>
          </cell>
          <cell r="J951">
            <v>0.34999999999999987</v>
          </cell>
          <cell r="K951">
            <v>1199</v>
          </cell>
        </row>
        <row r="952">
          <cell r="B952" t="str">
            <v>T21-10975</v>
          </cell>
          <cell r="C952" t="str">
            <v>T21-10975</v>
          </cell>
          <cell r="D952" t="str">
            <v>5056586738795</v>
          </cell>
          <cell r="E952" t="str">
            <v>Tech21 EvoCrystal w/MagSafe for iPhone 16 Pro  - Black</v>
          </cell>
          <cell r="F952" t="str">
            <v>Cases iPhone</v>
          </cell>
          <cell r="G952" t="str">
            <v>iPhone 16</v>
          </cell>
          <cell r="H952" t="str">
            <v>iPhone 16 Pro / iPhone 17</v>
          </cell>
          <cell r="I952">
            <v>559.7844827586207</v>
          </cell>
          <cell r="J952">
            <v>0.35000000000000009</v>
          </cell>
          <cell r="K952">
            <v>999</v>
          </cell>
        </row>
        <row r="953">
          <cell r="B953" t="str">
            <v>T21-11048</v>
          </cell>
          <cell r="C953" t="str">
            <v>T21-11048</v>
          </cell>
          <cell r="D953" t="str">
            <v>5056586740989</v>
          </cell>
          <cell r="E953" t="str">
            <v>Tech21 EvoPro w/MagSafe for iPhone 16 Pro Max - Clear</v>
          </cell>
          <cell r="F953" t="str">
            <v>Cases iPhone</v>
          </cell>
          <cell r="G953" t="str">
            <v>iPhone 16</v>
          </cell>
          <cell r="H953" t="str">
            <v>iPhone 16 Pro Max</v>
          </cell>
          <cell r="I953">
            <v>671.85344827586221</v>
          </cell>
          <cell r="J953">
            <v>0.34999999999999987</v>
          </cell>
          <cell r="K953">
            <v>1199</v>
          </cell>
        </row>
        <row r="954">
          <cell r="B954" t="str">
            <v>T21-11035</v>
          </cell>
          <cell r="C954" t="str">
            <v>T21-11035</v>
          </cell>
          <cell r="D954" t="str">
            <v>5056586740590</v>
          </cell>
          <cell r="E954" t="str">
            <v>Tech21 EvoCrystal w/MagSafe for iPhone 16 Pro Max - Blue</v>
          </cell>
          <cell r="F954" t="str">
            <v>Cases iPhone</v>
          </cell>
          <cell r="G954" t="str">
            <v>iPhone 16</v>
          </cell>
          <cell r="H954" t="str">
            <v>iPhone 16 Pro Max</v>
          </cell>
          <cell r="I954">
            <v>559.7844827586207</v>
          </cell>
          <cell r="J954">
            <v>0.35000000000000009</v>
          </cell>
          <cell r="K954">
            <v>999</v>
          </cell>
        </row>
        <row r="955">
          <cell r="B955" t="str">
            <v>T21-11051</v>
          </cell>
          <cell r="C955" t="str">
            <v>T21-11051</v>
          </cell>
          <cell r="D955" t="str">
            <v>5056586741078</v>
          </cell>
          <cell r="E955" t="str">
            <v>Tech21 EvoPro w/MagSafe for iPhone 16 Pro Max - Clear/Black</v>
          </cell>
          <cell r="F955" t="str">
            <v>Cases iPhone</v>
          </cell>
          <cell r="G955" t="str">
            <v>iPhone 16</v>
          </cell>
          <cell r="H955" t="str">
            <v>iPhone 16 Pro Max</v>
          </cell>
          <cell r="I955">
            <v>671.85344827586221</v>
          </cell>
          <cell r="J955">
            <v>0.34999999999999987</v>
          </cell>
          <cell r="K955">
            <v>1199</v>
          </cell>
        </row>
        <row r="956">
          <cell r="B956" t="str">
            <v>T21-11034</v>
          </cell>
          <cell r="C956" t="str">
            <v>T21-11034</v>
          </cell>
          <cell r="D956" t="str">
            <v>5056586740569</v>
          </cell>
          <cell r="E956" t="str">
            <v>Tech21 EvoCrystal w/MagSafe for iPhone 16 Pro Max - Black</v>
          </cell>
          <cell r="F956" t="str">
            <v>Cases iPhone</v>
          </cell>
          <cell r="G956" t="str">
            <v>iPhone 16</v>
          </cell>
          <cell r="H956" t="str">
            <v>iPhone 16 Pro Max</v>
          </cell>
          <cell r="I956">
            <v>559.7844827586207</v>
          </cell>
          <cell r="J956">
            <v>0.35000000000000009</v>
          </cell>
          <cell r="K956">
            <v>999</v>
          </cell>
        </row>
        <row r="957">
          <cell r="B957">
            <v>620449</v>
          </cell>
          <cell r="C957" t="str">
            <v>CTE-1</v>
          </cell>
          <cell r="D957" t="str">
            <v>715834798510</v>
          </cell>
          <cell r="E957" t="str">
            <v>CTE Headphones Obsidian Black</v>
          </cell>
          <cell r="F957" t="str">
            <v>Audio</v>
          </cell>
          <cell r="G957" t="str">
            <v>Headphones Wireless</v>
          </cell>
          <cell r="H957" t="str">
            <v>CTE</v>
          </cell>
          <cell r="I957">
            <v>503.75</v>
          </cell>
          <cell r="J957">
            <v>0.35000000000000009</v>
          </cell>
          <cell r="K957">
            <v>899</v>
          </cell>
        </row>
        <row r="958">
          <cell r="B958">
            <v>620450</v>
          </cell>
          <cell r="C958" t="str">
            <v>CTE-7</v>
          </cell>
          <cell r="D958" t="str">
            <v>715834798527</v>
          </cell>
          <cell r="E958" t="str">
            <v>CTE Headphones Alpine White</v>
          </cell>
          <cell r="F958" t="str">
            <v>Audio</v>
          </cell>
          <cell r="G958" t="str">
            <v>Headphones Wireless</v>
          </cell>
          <cell r="H958" t="str">
            <v>CTE</v>
          </cell>
          <cell r="I958">
            <v>559.78</v>
          </cell>
          <cell r="J958">
            <v>0.27770322580645168</v>
          </cell>
          <cell r="K958">
            <v>899</v>
          </cell>
        </row>
        <row r="959">
          <cell r="B959">
            <v>624659</v>
          </cell>
          <cell r="C959" t="str">
            <v>CT-SOUND1</v>
          </cell>
          <cell r="D959" t="str">
            <v>608011863241</v>
          </cell>
          <cell r="E959" t="str">
            <v>Cubitt Waterproof Speakers Black</v>
          </cell>
          <cell r="F959" t="str">
            <v>Audio</v>
          </cell>
          <cell r="G959" t="str">
            <v>Speakers</v>
          </cell>
          <cell r="H959" t="str">
            <v>Cubitt</v>
          </cell>
          <cell r="I959">
            <v>671.85</v>
          </cell>
          <cell r="J959">
            <v>0.35000333611342782</v>
          </cell>
          <cell r="K959">
            <v>1199</v>
          </cell>
        </row>
        <row r="960">
          <cell r="B960">
            <v>624660</v>
          </cell>
          <cell r="C960" t="str">
            <v>CT-SOUND8</v>
          </cell>
          <cell r="D960" t="str">
            <v>608011863272</v>
          </cell>
          <cell r="E960" t="str">
            <v>Cubitt Waterproof Speakers White</v>
          </cell>
          <cell r="F960" t="str">
            <v>Audio</v>
          </cell>
          <cell r="G960" t="str">
            <v>Speakers</v>
          </cell>
          <cell r="H960" t="str">
            <v>Cubitt</v>
          </cell>
          <cell r="I960">
            <v>671.85</v>
          </cell>
          <cell r="J960">
            <v>0.35000333611342782</v>
          </cell>
          <cell r="K960">
            <v>1199</v>
          </cell>
        </row>
        <row r="961">
          <cell r="B961">
            <v>620445</v>
          </cell>
          <cell r="C961" t="str">
            <v>CT2P2-11</v>
          </cell>
          <cell r="D961" t="str">
            <v>719284924284</v>
          </cell>
          <cell r="E961" t="str">
            <v>Cubitt CT2P Obsidian Black</v>
          </cell>
          <cell r="F961" t="str">
            <v>Wearable</v>
          </cell>
          <cell r="G961" t="str">
            <v>Smartwatch</v>
          </cell>
          <cell r="H961" t="str">
            <v>CT2P2</v>
          </cell>
          <cell r="I961">
            <v>1344.27</v>
          </cell>
          <cell r="J961">
            <v>0.3499986661108796</v>
          </cell>
          <cell r="K961">
            <v>2399</v>
          </cell>
        </row>
        <row r="962">
          <cell r="B962">
            <v>620446</v>
          </cell>
          <cell r="C962" t="str">
            <v>CT2P2-55</v>
          </cell>
          <cell r="D962" t="str">
            <v>719284924314</v>
          </cell>
          <cell r="E962" t="str">
            <v>Cubitt CT2P Rose Gold</v>
          </cell>
          <cell r="F962" t="str">
            <v>Wearable</v>
          </cell>
          <cell r="G962" t="str">
            <v>Smartwatch</v>
          </cell>
          <cell r="H962" t="str">
            <v>CT2P2</v>
          </cell>
          <cell r="I962">
            <v>1344.27</v>
          </cell>
          <cell r="J962">
            <v>0.3499986661108796</v>
          </cell>
          <cell r="K962">
            <v>2399</v>
          </cell>
        </row>
        <row r="963">
          <cell r="B963">
            <v>620443</v>
          </cell>
          <cell r="C963" t="str">
            <v>CT2S2-11</v>
          </cell>
          <cell r="D963" t="str">
            <v>719284924239</v>
          </cell>
          <cell r="E963" t="str">
            <v>Cubitt CT2 Black</v>
          </cell>
          <cell r="F963" t="str">
            <v>Wearable</v>
          </cell>
          <cell r="G963" t="str">
            <v>Smartwatch</v>
          </cell>
          <cell r="H963" t="str">
            <v>CT2S2</v>
          </cell>
          <cell r="I963">
            <v>952.03</v>
          </cell>
          <cell r="J963">
            <v>0.34999717480871106</v>
          </cell>
          <cell r="K963">
            <v>1699</v>
          </cell>
        </row>
        <row r="964">
          <cell r="B964">
            <v>620444</v>
          </cell>
          <cell r="C964" t="str">
            <v>CT2S2-55</v>
          </cell>
          <cell r="D964" t="str">
            <v>719284924277</v>
          </cell>
          <cell r="E964" t="str">
            <v>Cubitt CT2 Rose Gold</v>
          </cell>
          <cell r="F964" t="str">
            <v>Wearable</v>
          </cell>
          <cell r="G964" t="str">
            <v>Smartwatch</v>
          </cell>
          <cell r="H964" t="str">
            <v>CT2S2</v>
          </cell>
          <cell r="I964">
            <v>952.03</v>
          </cell>
          <cell r="J964">
            <v>0.34999717480871106</v>
          </cell>
          <cell r="K964">
            <v>1699</v>
          </cell>
        </row>
        <row r="965">
          <cell r="B965">
            <v>620447</v>
          </cell>
          <cell r="C965" t="str">
            <v>CT4-11</v>
          </cell>
          <cell r="D965" t="str">
            <v>719284923867</v>
          </cell>
          <cell r="E965" t="str">
            <v>Cubitt CT4 Black</v>
          </cell>
          <cell r="F965" t="str">
            <v>Wearable</v>
          </cell>
          <cell r="G965" t="str">
            <v>Smartwatch</v>
          </cell>
          <cell r="H965" t="str">
            <v>CT4</v>
          </cell>
          <cell r="I965">
            <v>1344.27</v>
          </cell>
          <cell r="J965">
            <v>0.3499986661108796</v>
          </cell>
          <cell r="K965">
            <v>2399</v>
          </cell>
        </row>
        <row r="966">
          <cell r="B966" t="str">
            <v>620448</v>
          </cell>
          <cell r="C966" t="str">
            <v>CT4-55</v>
          </cell>
          <cell r="D966" t="str">
            <v>719284923881</v>
          </cell>
          <cell r="E966" t="str">
            <v>Cubitt CT4 Pink</v>
          </cell>
          <cell r="F966" t="str">
            <v>Wearable</v>
          </cell>
          <cell r="G966" t="str">
            <v>Smartwatch</v>
          </cell>
          <cell r="H966" t="str">
            <v>CT4</v>
          </cell>
          <cell r="I966">
            <v>1344.27</v>
          </cell>
          <cell r="J966">
            <v>0.3499986661108796</v>
          </cell>
          <cell r="K966">
            <v>2399</v>
          </cell>
        </row>
        <row r="967">
          <cell r="B967">
            <v>620451</v>
          </cell>
          <cell r="C967" t="str">
            <v>CTJR-3</v>
          </cell>
          <cell r="D967" t="str">
            <v>719284924116</v>
          </cell>
          <cell r="E967" t="str">
            <v>Cubitt Jr Kids Green</v>
          </cell>
          <cell r="F967" t="str">
            <v>Wearable</v>
          </cell>
          <cell r="G967" t="str">
            <v>Smartwatch</v>
          </cell>
          <cell r="H967" t="str">
            <v>CTJR</v>
          </cell>
          <cell r="I967">
            <v>895.99</v>
          </cell>
          <cell r="J967">
            <v>0.35000100062539097</v>
          </cell>
          <cell r="K967">
            <v>1599</v>
          </cell>
        </row>
        <row r="968">
          <cell r="B968">
            <v>620452</v>
          </cell>
          <cell r="C968" t="str">
            <v>CTJR-2</v>
          </cell>
          <cell r="D968" t="str">
            <v>719284924154</v>
          </cell>
          <cell r="E968" t="str">
            <v>Cubitt Jr Kids Blue</v>
          </cell>
          <cell r="F968" t="str">
            <v>Wearable</v>
          </cell>
          <cell r="G968" t="str">
            <v>Smartwatch</v>
          </cell>
          <cell r="H968" t="str">
            <v>CTJR</v>
          </cell>
          <cell r="I968">
            <v>895.99</v>
          </cell>
          <cell r="J968">
            <v>0.35000100062539097</v>
          </cell>
          <cell r="K968">
            <v>1599</v>
          </cell>
        </row>
        <row r="969">
          <cell r="B969">
            <v>620438</v>
          </cell>
          <cell r="C969" t="str">
            <v>MEA5002</v>
          </cell>
          <cell r="D969" t="str">
            <v>846537037450</v>
          </cell>
          <cell r="E969" t="str">
            <v>Quikcell 3.5mm Stereo Handsfree, Retail Packaging -Pink</v>
          </cell>
          <cell r="F969" t="str">
            <v>Audio</v>
          </cell>
          <cell r="G969" t="str">
            <v>HEADPHONES</v>
          </cell>
          <cell r="H969" t="str">
            <v>3.5MM</v>
          </cell>
          <cell r="I969">
            <v>51.72</v>
          </cell>
          <cell r="J969">
            <v>0.40004800000000007</v>
          </cell>
          <cell r="K969">
            <v>100</v>
          </cell>
        </row>
        <row r="970">
          <cell r="B970">
            <v>620439</v>
          </cell>
          <cell r="C970" t="str">
            <v>MEA5003</v>
          </cell>
          <cell r="D970" t="str">
            <v>846537037443</v>
          </cell>
          <cell r="E970" t="str">
            <v>Quikcell 3.5mm Stereo Handsfree, Retail Packaging -Blue</v>
          </cell>
          <cell r="F970" t="str">
            <v>Audio</v>
          </cell>
          <cell r="G970" t="str">
            <v>HEADPHONES</v>
          </cell>
          <cell r="H970" t="str">
            <v>3.5MM</v>
          </cell>
          <cell r="I970">
            <v>51.72</v>
          </cell>
          <cell r="J970">
            <v>0.40004800000000007</v>
          </cell>
          <cell r="K970">
            <v>100</v>
          </cell>
        </row>
        <row r="971">
          <cell r="B971">
            <v>620440</v>
          </cell>
          <cell r="C971" t="str">
            <v>MEA5004</v>
          </cell>
          <cell r="D971" t="str">
            <v>846537037467</v>
          </cell>
          <cell r="E971" t="str">
            <v>Quikcell 3.5mm Stereo Handsfree, Retail Packaging -Purple</v>
          </cell>
          <cell r="F971" t="str">
            <v>Audio</v>
          </cell>
          <cell r="G971" t="str">
            <v>HEADPHONES</v>
          </cell>
          <cell r="H971" t="str">
            <v>3.5MM</v>
          </cell>
          <cell r="I971">
            <v>51.72</v>
          </cell>
          <cell r="J971">
            <v>0.40004800000000007</v>
          </cell>
          <cell r="K971">
            <v>100</v>
          </cell>
        </row>
        <row r="972">
          <cell r="B972">
            <v>620441</v>
          </cell>
          <cell r="C972" t="str">
            <v>MEA5001</v>
          </cell>
          <cell r="D972" t="str">
            <v>846537037436</v>
          </cell>
          <cell r="E972" t="str">
            <v>Quikcell 3.5mm Stereo Handsfree, Retail Packaging -Black</v>
          </cell>
          <cell r="F972" t="str">
            <v>Audio</v>
          </cell>
          <cell r="G972" t="str">
            <v>HEADPHONES</v>
          </cell>
          <cell r="H972" t="str">
            <v>3.5MM</v>
          </cell>
          <cell r="I972">
            <v>51.72</v>
          </cell>
          <cell r="J972">
            <v>0.40004800000000007</v>
          </cell>
          <cell r="K972">
            <v>100</v>
          </cell>
        </row>
        <row r="973">
          <cell r="B973">
            <v>620434</v>
          </cell>
          <cell r="C973" t="str">
            <v>MCL5002</v>
          </cell>
          <cell r="D973" t="str">
            <v>846537036064</v>
          </cell>
          <cell r="E973" t="str">
            <v>Quikcell Lighting Cable 3ft-Pink</v>
          </cell>
          <cell r="F973" t="str">
            <v>Cables</v>
          </cell>
          <cell r="G973" t="str">
            <v>Lightning</v>
          </cell>
          <cell r="H973" t="str">
            <v>3 ft</v>
          </cell>
          <cell r="I973">
            <v>118.45</v>
          </cell>
          <cell r="J973">
            <v>0.39999126637554594</v>
          </cell>
          <cell r="K973">
            <v>229</v>
          </cell>
        </row>
        <row r="974">
          <cell r="B974">
            <v>620435</v>
          </cell>
          <cell r="C974" t="str">
            <v>MCL5003</v>
          </cell>
          <cell r="D974" t="str">
            <v>846537036071</v>
          </cell>
          <cell r="E974" t="str">
            <v>Quikcell Lighting Cable 3ft-White</v>
          </cell>
          <cell r="F974" t="str">
            <v>Cables</v>
          </cell>
          <cell r="G974" t="str">
            <v>Lightning</v>
          </cell>
          <cell r="H974" t="str">
            <v>3 ft</v>
          </cell>
          <cell r="I974">
            <v>118.45</v>
          </cell>
          <cell r="J974">
            <v>0.39999126637554594</v>
          </cell>
          <cell r="K974">
            <v>229</v>
          </cell>
        </row>
        <row r="975">
          <cell r="B975">
            <v>620436</v>
          </cell>
          <cell r="C975" t="str">
            <v>MCL5005</v>
          </cell>
          <cell r="D975" t="str">
            <v>846537036095</v>
          </cell>
          <cell r="E975" t="str">
            <v>Quikcell Lighting Cable 6ft-Pink</v>
          </cell>
          <cell r="F975" t="str">
            <v>Cables</v>
          </cell>
          <cell r="G975" t="str">
            <v>Lightning</v>
          </cell>
          <cell r="H975" t="str">
            <v>6 ft</v>
          </cell>
          <cell r="I975">
            <v>128.79</v>
          </cell>
          <cell r="J975">
            <v>0.40001445783132539</v>
          </cell>
          <cell r="K975">
            <v>249</v>
          </cell>
        </row>
        <row r="976">
          <cell r="B976">
            <v>620437</v>
          </cell>
          <cell r="C976" t="str">
            <v>MCL5006</v>
          </cell>
          <cell r="D976" t="str">
            <v>846537036101</v>
          </cell>
          <cell r="E976" t="str">
            <v>Quikcell Lighting Cable 6ft-White</v>
          </cell>
          <cell r="F976" t="str">
            <v>Cables</v>
          </cell>
          <cell r="G976" t="str">
            <v>Lightning</v>
          </cell>
          <cell r="H976" t="str">
            <v>6 ft</v>
          </cell>
          <cell r="I976">
            <v>128.79</v>
          </cell>
          <cell r="J976">
            <v>0.40001445783132539</v>
          </cell>
          <cell r="K976">
            <v>249</v>
          </cell>
        </row>
        <row r="977">
          <cell r="B977">
            <v>620442</v>
          </cell>
          <cell r="C977" t="str">
            <v>MTR5003</v>
          </cell>
          <cell r="D977" t="str">
            <v>846537035937</v>
          </cell>
          <cell r="E977" t="str">
            <v>Quikcell Dual USB MicroUSB Travel Charger 3.4A and USB Cable</v>
          </cell>
          <cell r="F977" t="str">
            <v>Charger</v>
          </cell>
          <cell r="G977" t="str">
            <v>Wall charger</v>
          </cell>
          <cell r="H977" t="str">
            <v>3.4A</v>
          </cell>
          <cell r="I977">
            <v>92.59</v>
          </cell>
          <cell r="J977">
            <v>0.39997541899441347</v>
          </cell>
          <cell r="K977">
            <v>179</v>
          </cell>
        </row>
        <row r="978">
          <cell r="B978">
            <v>620460</v>
          </cell>
          <cell r="C978">
            <v>15495</v>
          </cell>
          <cell r="D978" t="str">
            <v>633755154959</v>
          </cell>
          <cell r="E978" t="str">
            <v>Naztech Titanium USB to MFi Lightning Braided Cable 6ft Black</v>
          </cell>
          <cell r="F978" t="str">
            <v>Cables</v>
          </cell>
          <cell r="G978" t="str">
            <v>Lightning</v>
          </cell>
          <cell r="H978" t="str">
            <v>6 ft</v>
          </cell>
          <cell r="I978">
            <v>439.14</v>
          </cell>
          <cell r="J978">
            <v>0.39999717314487637</v>
          </cell>
          <cell r="K978">
            <v>849</v>
          </cell>
        </row>
        <row r="979">
          <cell r="B979">
            <v>620461</v>
          </cell>
          <cell r="C979">
            <v>15496</v>
          </cell>
          <cell r="D979" t="str">
            <v>633755154966</v>
          </cell>
          <cell r="E979" t="str">
            <v>Naztech Titanium USB to MFi Lightning Braided Cable 6ft White</v>
          </cell>
          <cell r="F979" t="str">
            <v>Cables</v>
          </cell>
          <cell r="G979" t="str">
            <v>Lightning</v>
          </cell>
          <cell r="H979" t="str">
            <v>6 ft</v>
          </cell>
          <cell r="I979">
            <v>439.14</v>
          </cell>
          <cell r="J979">
            <v>0.39999717314487637</v>
          </cell>
          <cell r="K979">
            <v>849</v>
          </cell>
        </row>
        <row r="980">
          <cell r="B980">
            <v>620458</v>
          </cell>
          <cell r="C980">
            <v>15497</v>
          </cell>
          <cell r="D980" t="str">
            <v>633755154973</v>
          </cell>
          <cell r="E980" t="str">
            <v>Naztech Titanium USB-C to Lightning Braided Cable 6ft Black</v>
          </cell>
          <cell r="F980" t="str">
            <v>Cables</v>
          </cell>
          <cell r="G980" t="str">
            <v>Type C - Type C</v>
          </cell>
          <cell r="H980" t="str">
            <v>6 ft</v>
          </cell>
          <cell r="I980">
            <v>454.66</v>
          </cell>
          <cell r="J980">
            <v>0.39999362912400449</v>
          </cell>
          <cell r="K980">
            <v>879</v>
          </cell>
        </row>
        <row r="981">
          <cell r="B981">
            <v>620459</v>
          </cell>
          <cell r="C981">
            <v>15498</v>
          </cell>
          <cell r="D981" t="str">
            <v>633755154980</v>
          </cell>
          <cell r="E981" t="str">
            <v>Naztech Titanium USB-C to Lightning Braided Cable 6ft White</v>
          </cell>
          <cell r="F981" t="str">
            <v>Cables</v>
          </cell>
          <cell r="G981" t="str">
            <v>Type C - Type C</v>
          </cell>
          <cell r="H981" t="str">
            <v>6 ft</v>
          </cell>
          <cell r="I981">
            <v>454.66</v>
          </cell>
          <cell r="J981">
            <v>0.39999362912400449</v>
          </cell>
          <cell r="K981">
            <v>879</v>
          </cell>
        </row>
        <row r="982">
          <cell r="B982">
            <v>623996</v>
          </cell>
          <cell r="C982">
            <v>14298</v>
          </cell>
          <cell r="D982" t="str">
            <v>633755142987</v>
          </cell>
          <cell r="E982" t="str">
            <v>HyperGear All-in-one World Travel Adapter Black</v>
          </cell>
          <cell r="F982" t="str">
            <v>Charger</v>
          </cell>
          <cell r="G982" t="str">
            <v>Wall Charger</v>
          </cell>
          <cell r="H982" t="str">
            <v>Travel</v>
          </cell>
          <cell r="I982">
            <v>309.83</v>
          </cell>
          <cell r="J982">
            <v>0.399995325542571</v>
          </cell>
          <cell r="K982">
            <v>599</v>
          </cell>
        </row>
        <row r="983">
          <cell r="B983">
            <v>618411</v>
          </cell>
          <cell r="C983">
            <v>401101662</v>
          </cell>
          <cell r="D983" t="str">
            <v>848467073980</v>
          </cell>
          <cell r="E983" t="str">
            <v>Mophie POWERSTATION PLUS (6,000mAh) with Built-in Micro USB &amp; Lightning Cable + Extra USB-A Charging Port - Black</v>
          </cell>
          <cell r="F983" t="str">
            <v>Charger</v>
          </cell>
          <cell r="G983" t="str">
            <v>Power Bank</v>
          </cell>
          <cell r="H983" t="str">
            <v>6,000 mAh</v>
          </cell>
          <cell r="I983">
            <v>454.66</v>
          </cell>
          <cell r="J983">
            <v>0.4</v>
          </cell>
          <cell r="K983">
            <v>879</v>
          </cell>
        </row>
        <row r="984">
          <cell r="B984">
            <v>655506</v>
          </cell>
          <cell r="C984">
            <v>13621</v>
          </cell>
          <cell r="D984" t="str">
            <v>633755136214</v>
          </cell>
          <cell r="E984" t="str">
            <v>Naztech Braided MFI Lightning Charge &amp; Sync Cable Black</v>
          </cell>
          <cell r="F984" t="str">
            <v>Cables</v>
          </cell>
          <cell r="G984" t="str">
            <v>Lightning</v>
          </cell>
          <cell r="H984" t="str">
            <v>4 ft</v>
          </cell>
          <cell r="I984">
            <v>206.38</v>
          </cell>
          <cell r="J984">
            <v>0.39999799498746869</v>
          </cell>
          <cell r="K984">
            <v>399</v>
          </cell>
        </row>
        <row r="985">
          <cell r="B985">
            <v>655507</v>
          </cell>
          <cell r="C985">
            <v>13632</v>
          </cell>
          <cell r="D985" t="str">
            <v>633755136320</v>
          </cell>
          <cell r="E985" t="str">
            <v>Naztech MFI Lightning Charge/Sync USB Braided Cbl 4ft Rse Gld</v>
          </cell>
          <cell r="F985" t="str">
            <v>Cables</v>
          </cell>
          <cell r="G985" t="str">
            <v>Lightning</v>
          </cell>
          <cell r="H985" t="str">
            <v>4 ft</v>
          </cell>
          <cell r="I985">
            <v>206.38</v>
          </cell>
          <cell r="J985">
            <v>0.39999799498746869</v>
          </cell>
          <cell r="K985">
            <v>399</v>
          </cell>
        </row>
        <row r="986">
          <cell r="B986">
            <v>613139</v>
          </cell>
          <cell r="C986" t="str">
            <v>CTPRO2-BLK</v>
          </cell>
          <cell r="D986" t="str">
            <v>846537063060</v>
          </cell>
          <cell r="E986" t="str">
            <v>Quikcell Cross Trainer Pro II Sports Stereo Bluetooth Earphones - Black</v>
          </cell>
          <cell r="F986" t="str">
            <v>Audio</v>
          </cell>
          <cell r="G986" t="str">
            <v>HEADPHONE WIRELESS</v>
          </cell>
          <cell r="H986" t="str">
            <v>In Ear</v>
          </cell>
          <cell r="I986">
            <v>283.97000000000003</v>
          </cell>
          <cell r="J986">
            <v>0.4</v>
          </cell>
          <cell r="K986">
            <v>549</v>
          </cell>
        </row>
        <row r="987">
          <cell r="B987">
            <v>613140</v>
          </cell>
          <cell r="C987" t="str">
            <v>CTPRO2-WHT</v>
          </cell>
          <cell r="D987" t="str">
            <v>846537063077</v>
          </cell>
          <cell r="E987" t="str">
            <v>Quikcell Cross Trainer Pro II Wireless Sport Headphones - White</v>
          </cell>
          <cell r="F987" t="str">
            <v>Audio</v>
          </cell>
          <cell r="G987" t="str">
            <v>HEADPHONE WIRELESS</v>
          </cell>
          <cell r="H987" t="str">
            <v>In Ear</v>
          </cell>
          <cell r="I987">
            <v>283.97000000000003</v>
          </cell>
          <cell r="J987">
            <v>0.4</v>
          </cell>
          <cell r="K987">
            <v>549</v>
          </cell>
        </row>
        <row r="988">
          <cell r="B988">
            <v>613137</v>
          </cell>
          <cell r="C988" t="str">
            <v>QAIR-BUDS</v>
          </cell>
          <cell r="D988" t="str">
            <v>846537068881</v>
          </cell>
          <cell r="E988" t="str">
            <v>Quikcell QAIR BUDS True Wireless Earbuds with Charging Case - Black</v>
          </cell>
          <cell r="F988" t="str">
            <v>Audio</v>
          </cell>
          <cell r="G988" t="str">
            <v>Headphones Wireless</v>
          </cell>
          <cell r="H988" t="str">
            <v>QAir</v>
          </cell>
          <cell r="I988">
            <v>568.45000000000005</v>
          </cell>
          <cell r="J988">
            <v>0.4</v>
          </cell>
          <cell r="K988">
            <v>1099</v>
          </cell>
        </row>
        <row r="989">
          <cell r="B989">
            <v>613138</v>
          </cell>
          <cell r="C989" t="str">
            <v>QAIR-BUDS-WHT</v>
          </cell>
          <cell r="D989" t="str">
            <v>846537075582</v>
          </cell>
          <cell r="E989" t="str">
            <v>Quikcell QAIR BUDS True Wireless Earbuds with Charging Case - White</v>
          </cell>
          <cell r="F989" t="str">
            <v>Audio</v>
          </cell>
          <cell r="G989" t="str">
            <v>Headphones Wireless</v>
          </cell>
          <cell r="H989" t="str">
            <v>QAir</v>
          </cell>
          <cell r="I989">
            <v>568.45000000000005</v>
          </cell>
          <cell r="J989">
            <v>0.4</v>
          </cell>
          <cell r="K989">
            <v>1099</v>
          </cell>
        </row>
        <row r="990">
          <cell r="B990">
            <v>613149</v>
          </cell>
          <cell r="C990" t="str">
            <v>CABLE3N1-BLK</v>
          </cell>
          <cell r="D990" t="str">
            <v>846537049262</v>
          </cell>
          <cell r="E990" t="str">
            <v>Quikcell 3 in 1 Type-C / Lightning / MicroUSB Cable 1 Meter - Black</v>
          </cell>
          <cell r="F990" t="str">
            <v>Cables</v>
          </cell>
          <cell r="G990" t="str">
            <v>3-1</v>
          </cell>
          <cell r="H990" t="str">
            <v>3 ft</v>
          </cell>
          <cell r="I990">
            <v>258.10000000000002</v>
          </cell>
          <cell r="J990">
            <v>0.4</v>
          </cell>
          <cell r="K990">
            <v>499</v>
          </cell>
        </row>
        <row r="991">
          <cell r="B991">
            <v>613150</v>
          </cell>
          <cell r="C991" t="str">
            <v>CABLE3N1-WHT</v>
          </cell>
          <cell r="D991" t="str">
            <v>846537049279</v>
          </cell>
          <cell r="E991" t="str">
            <v>Quikcell 3 in 1 Type-C / Lightning / MicroUSB Cable 1 Meter - White</v>
          </cell>
          <cell r="F991" t="str">
            <v>Cables</v>
          </cell>
          <cell r="G991" t="str">
            <v>3-1</v>
          </cell>
          <cell r="H991" t="str">
            <v>3 ft</v>
          </cell>
          <cell r="I991">
            <v>258.10000000000002</v>
          </cell>
          <cell r="J991">
            <v>0.4</v>
          </cell>
          <cell r="K991">
            <v>499</v>
          </cell>
        </row>
        <row r="992">
          <cell r="B992">
            <v>613145</v>
          </cell>
          <cell r="C992" t="str">
            <v>QLIGHTA6FT</v>
          </cell>
          <cell r="D992" t="str">
            <v>846537077081</v>
          </cell>
          <cell r="E992" t="str">
            <v>Quikcell CHARGE &amp; SYNC CABLE MFi Lightning to USB-A - 6ft - Black</v>
          </cell>
          <cell r="F992" t="str">
            <v>Cables</v>
          </cell>
          <cell r="G992" t="str">
            <v>Lightning</v>
          </cell>
          <cell r="H992" t="str">
            <v>6 ft</v>
          </cell>
          <cell r="I992">
            <v>283.97000000000003</v>
          </cell>
          <cell r="J992">
            <v>0.4</v>
          </cell>
          <cell r="K992">
            <v>549</v>
          </cell>
        </row>
        <row r="993">
          <cell r="B993">
            <v>613146</v>
          </cell>
          <cell r="C993" t="str">
            <v>QLIGHTC6FT</v>
          </cell>
          <cell r="D993" t="str">
            <v>846537077104</v>
          </cell>
          <cell r="E993" t="str">
            <v>Quikcell CHARGE &amp; SYNC CABLE MFi Lightning to USB-C - 6ft - Black</v>
          </cell>
          <cell r="F993" t="str">
            <v>Cables</v>
          </cell>
          <cell r="G993" t="str">
            <v>Lightning - Type C</v>
          </cell>
          <cell r="H993" t="str">
            <v>6 ft</v>
          </cell>
          <cell r="I993">
            <v>258.10000000000002</v>
          </cell>
          <cell r="J993">
            <v>0.4</v>
          </cell>
          <cell r="K993">
            <v>499</v>
          </cell>
        </row>
        <row r="994">
          <cell r="B994">
            <v>618408</v>
          </cell>
          <cell r="C994" t="str">
            <v>QTYPECA3FT</v>
          </cell>
          <cell r="D994" t="str">
            <v>846537082030</v>
          </cell>
          <cell r="E994" t="str">
            <v>Quikcell USB-A to USB-C cable 3 ft. 3A current; PVC+Nylon</v>
          </cell>
          <cell r="F994" t="str">
            <v>Cables</v>
          </cell>
          <cell r="G994" t="str">
            <v>Type C</v>
          </cell>
          <cell r="H994" t="str">
            <v>3ft</v>
          </cell>
          <cell r="I994">
            <v>170.17</v>
          </cell>
          <cell r="J994">
            <v>0.4</v>
          </cell>
          <cell r="K994">
            <v>329</v>
          </cell>
        </row>
        <row r="995">
          <cell r="B995">
            <v>613147</v>
          </cell>
          <cell r="C995" t="str">
            <v>QTYPECA6FT</v>
          </cell>
          <cell r="D995" t="str">
            <v>846537077043</v>
          </cell>
          <cell r="E995" t="str">
            <v>Quikcell CHARGE &amp; SYNC CABLE USB-A to USB-C - 6 ft - Black</v>
          </cell>
          <cell r="F995" t="str">
            <v>Cables</v>
          </cell>
          <cell r="G995" t="str">
            <v>Type C</v>
          </cell>
          <cell r="H995" t="str">
            <v>6 ft</v>
          </cell>
          <cell r="I995">
            <v>170.17</v>
          </cell>
          <cell r="J995">
            <v>0.4</v>
          </cell>
          <cell r="K995">
            <v>329</v>
          </cell>
        </row>
        <row r="996">
          <cell r="B996">
            <v>613148</v>
          </cell>
          <cell r="C996" t="str">
            <v>QTYPECC6FT</v>
          </cell>
          <cell r="D996" t="str">
            <v>846537077067</v>
          </cell>
          <cell r="E996" t="str">
            <v>Quikcell CHARGE &amp; SYNC CABLE USB-C to USB-C - 6 ft - Black</v>
          </cell>
          <cell r="F996" t="str">
            <v>Cables</v>
          </cell>
          <cell r="G996" t="str">
            <v>Type C - Type C</v>
          </cell>
          <cell r="H996" t="str">
            <v>6 ft</v>
          </cell>
          <cell r="I996">
            <v>201.21</v>
          </cell>
          <cell r="J996">
            <v>0.4</v>
          </cell>
          <cell r="K996">
            <v>389</v>
          </cell>
        </row>
        <row r="997">
          <cell r="B997">
            <v>618410</v>
          </cell>
          <cell r="C997" t="str">
            <v>LPOUCH</v>
          </cell>
          <cell r="D997" t="str">
            <v>846537083013</v>
          </cell>
          <cell r="E997" t="str">
            <v>Quikcell SLIM Universal Large Phone Pouch - Carbon Black</v>
          </cell>
          <cell r="F997" t="str">
            <v>Cases Universal</v>
          </cell>
          <cell r="G997" t="str">
            <v>Universal</v>
          </cell>
          <cell r="H997" t="str">
            <v>Phone</v>
          </cell>
          <cell r="I997">
            <v>340.86</v>
          </cell>
          <cell r="J997">
            <v>0.4</v>
          </cell>
          <cell r="K997">
            <v>659</v>
          </cell>
        </row>
        <row r="998">
          <cell r="B998">
            <v>613144</v>
          </cell>
          <cell r="C998" t="str">
            <v>QC-PWRBANK10K</v>
          </cell>
          <cell r="D998" t="str">
            <v>846537073618</v>
          </cell>
          <cell r="E998" t="str">
            <v>Quikcell POWERFUEL WIRELESS 10K mAh Powerbank - Black</v>
          </cell>
          <cell r="F998" t="str">
            <v>Charger</v>
          </cell>
          <cell r="G998" t="str">
            <v>Power Bank</v>
          </cell>
          <cell r="H998" t="str">
            <v>10,000 mAh</v>
          </cell>
          <cell r="I998">
            <v>682.24</v>
          </cell>
          <cell r="J998">
            <v>0.4</v>
          </cell>
          <cell r="K998">
            <v>1319</v>
          </cell>
        </row>
        <row r="999">
          <cell r="B999">
            <v>613143</v>
          </cell>
          <cell r="C999" t="str">
            <v>QC-PWRBANK6K</v>
          </cell>
          <cell r="D999" t="str">
            <v>846537073601</v>
          </cell>
          <cell r="E999" t="str">
            <v>Quikcell POWERFUEL 6K mAh Powerbank - Black</v>
          </cell>
          <cell r="F999" t="str">
            <v>Charger</v>
          </cell>
          <cell r="G999" t="str">
            <v>Power Bank</v>
          </cell>
          <cell r="H999" t="str">
            <v>6,000 mAh</v>
          </cell>
          <cell r="I999">
            <v>283.97000000000003</v>
          </cell>
          <cell r="J999">
            <v>0.4</v>
          </cell>
          <cell r="K999">
            <v>549</v>
          </cell>
        </row>
        <row r="1000">
          <cell r="B1000">
            <v>613141</v>
          </cell>
          <cell r="C1000" t="str">
            <v>QTRC2001</v>
          </cell>
          <cell r="D1000" t="str">
            <v>846537077005</v>
          </cell>
          <cell r="E1000" t="str">
            <v>Quikcell DUAL PORT WALL CHARGER  2 USB A x 12W - 24W</v>
          </cell>
          <cell r="F1000" t="str">
            <v>Charger</v>
          </cell>
          <cell r="G1000" t="str">
            <v>Wall charger</v>
          </cell>
          <cell r="H1000" t="str">
            <v>24 W</v>
          </cell>
          <cell r="I1000">
            <v>283.97000000000003</v>
          </cell>
          <cell r="J1000">
            <v>0.4</v>
          </cell>
          <cell r="K1000">
            <v>549</v>
          </cell>
        </row>
        <row r="1001">
          <cell r="B1001">
            <v>613142</v>
          </cell>
          <cell r="C1001" t="str">
            <v>QTRC2002</v>
          </cell>
          <cell r="D1001" t="str">
            <v>846537077012</v>
          </cell>
          <cell r="E1001" t="str">
            <v>Quikcell DUAL PORT WALL CHARGER 1 USB A 12W + USB C PD 20W - 32W</v>
          </cell>
          <cell r="F1001" t="str">
            <v>Charger</v>
          </cell>
          <cell r="G1001" t="str">
            <v>Wall charger</v>
          </cell>
          <cell r="H1001" t="str">
            <v>32 W</v>
          </cell>
          <cell r="I1001">
            <v>340.86</v>
          </cell>
          <cell r="J1001">
            <v>0.4</v>
          </cell>
          <cell r="K1001">
            <v>659</v>
          </cell>
        </row>
        <row r="1002">
          <cell r="B1002">
            <v>618409</v>
          </cell>
          <cell r="C1002" t="str">
            <v>QC-LIQUIDG</v>
          </cell>
          <cell r="D1002" t="str">
            <v>846537071317</v>
          </cell>
          <cell r="E1002" t="str">
            <v>Quikcell Ultra LIQUID GLASS Screen Protector</v>
          </cell>
          <cell r="F1002" t="str">
            <v>Micas</v>
          </cell>
          <cell r="G1002" t="str">
            <v>UNIVERSAL</v>
          </cell>
          <cell r="H1002" t="str">
            <v>Universal</v>
          </cell>
          <cell r="I1002">
            <v>283.97000000000003</v>
          </cell>
          <cell r="J1002">
            <v>0.4</v>
          </cell>
          <cell r="K1002">
            <v>549</v>
          </cell>
        </row>
        <row r="1003">
          <cell r="B1003">
            <v>613136</v>
          </cell>
          <cell r="C1003" t="str">
            <v>QAIR-WAT</v>
          </cell>
          <cell r="D1003" t="str">
            <v>846537075643</v>
          </cell>
          <cell r="E1003" t="str">
            <v>Quikcell Bundle Watch and QAIR BUDS True Wireless Earbuds with Charging Case - Black</v>
          </cell>
          <cell r="F1003" t="str">
            <v>Wearable</v>
          </cell>
          <cell r="G1003" t="str">
            <v>Smartwatch</v>
          </cell>
          <cell r="H1003" t="str">
            <v>Bundle</v>
          </cell>
          <cell r="I1003">
            <v>1421.9</v>
          </cell>
          <cell r="J1003">
            <v>0.39999854492542741</v>
          </cell>
          <cell r="K1003">
            <v>2749</v>
          </cell>
        </row>
        <row r="1004">
          <cell r="B1004" t="str">
            <v>613136-B2B</v>
          </cell>
          <cell r="C1004" t="str">
            <v>QAIR-WAT</v>
          </cell>
          <cell r="D1004" t="str">
            <v>846537075643</v>
          </cell>
          <cell r="E1004" t="str">
            <v>Quikcell Bundle Watch and QAIR BUDS True Wireless Earbuds with Charging Case - Black</v>
          </cell>
          <cell r="F1004" t="str">
            <v>Wearable</v>
          </cell>
          <cell r="G1004" t="str">
            <v>Smartwatch</v>
          </cell>
          <cell r="H1004" t="str">
            <v>Bundle</v>
          </cell>
          <cell r="I1004">
            <v>1137.46</v>
          </cell>
          <cell r="J1004">
            <v>0.52002415423790471</v>
          </cell>
          <cell r="K1004">
            <v>2749</v>
          </cell>
        </row>
        <row r="1005">
          <cell r="B1005">
            <v>620456</v>
          </cell>
          <cell r="C1005">
            <v>484176</v>
          </cell>
          <cell r="D1005" t="str">
            <v>6950941484176</v>
          </cell>
          <cell r="E1005" t="str">
            <v>Raptic Trek for AirPods 1/2 Black</v>
          </cell>
          <cell r="F1005" t="str">
            <v>Cases Airpods</v>
          </cell>
          <cell r="G1005" t="str">
            <v>Airpods</v>
          </cell>
          <cell r="H1005" t="str">
            <v>Airpods 1/2</v>
          </cell>
          <cell r="I1005">
            <v>439.14</v>
          </cell>
          <cell r="J1005">
            <v>0.39999717314487637</v>
          </cell>
          <cell r="K1005">
            <v>849</v>
          </cell>
        </row>
        <row r="1006">
          <cell r="B1006">
            <v>620457</v>
          </cell>
          <cell r="C1006">
            <v>484213</v>
          </cell>
          <cell r="D1006" t="str">
            <v>6950941484213</v>
          </cell>
          <cell r="E1006" t="str">
            <v>Raptic Trek for AirPods 1/2 Red</v>
          </cell>
          <cell r="F1006" t="str">
            <v>Cases Airpods</v>
          </cell>
          <cell r="G1006" t="str">
            <v>Airpods</v>
          </cell>
          <cell r="H1006" t="str">
            <v>Airpods 1/2</v>
          </cell>
          <cell r="I1006">
            <v>439.14</v>
          </cell>
          <cell r="J1006">
            <v>0.39999717314487637</v>
          </cell>
          <cell r="K1006">
            <v>849</v>
          </cell>
        </row>
        <row r="1007">
          <cell r="B1007">
            <v>620454</v>
          </cell>
          <cell r="C1007">
            <v>488044</v>
          </cell>
          <cell r="D1007" t="str">
            <v>6950941488044</v>
          </cell>
          <cell r="E1007" t="str">
            <v xml:space="preserve">Raptic Trek for Airpods Pro Black </v>
          </cell>
          <cell r="F1007" t="str">
            <v>Cases Airpods</v>
          </cell>
          <cell r="G1007" t="str">
            <v>Airpods</v>
          </cell>
          <cell r="H1007" t="str">
            <v>Airpods Pro</v>
          </cell>
          <cell r="I1007">
            <v>439.14</v>
          </cell>
          <cell r="J1007">
            <v>0.39999717314487637</v>
          </cell>
          <cell r="K1007">
            <v>849</v>
          </cell>
        </row>
        <row r="1008">
          <cell r="B1008">
            <v>620455</v>
          </cell>
          <cell r="C1008">
            <v>488068</v>
          </cell>
          <cell r="D1008" t="str">
            <v>6950941488068</v>
          </cell>
          <cell r="E1008" t="str">
            <v>Raptic Trek for Airpods Pro Red</v>
          </cell>
          <cell r="F1008" t="str">
            <v>Cases Airpods</v>
          </cell>
          <cell r="G1008" t="str">
            <v>Airpods</v>
          </cell>
          <cell r="H1008" t="str">
            <v>Airpods Pro</v>
          </cell>
          <cell r="I1008">
            <v>439.14</v>
          </cell>
          <cell r="J1008">
            <v>0.39999717314487637</v>
          </cell>
          <cell r="K1008">
            <v>849</v>
          </cell>
        </row>
        <row r="1009">
          <cell r="B1009">
            <v>620453</v>
          </cell>
          <cell r="C1009">
            <v>477505</v>
          </cell>
          <cell r="D1009" t="str">
            <v>6950941477505</v>
          </cell>
          <cell r="E1009" t="str">
            <v xml:space="preserve">Raptic Link for Airtag ( Premim aluminum frame with Soft TPU protection)  Black </v>
          </cell>
          <cell r="F1009" t="str">
            <v>Cases AirTag</v>
          </cell>
          <cell r="G1009" t="str">
            <v>AirTag</v>
          </cell>
          <cell r="H1009" t="str">
            <v>AirTag</v>
          </cell>
          <cell r="I1009">
            <v>283.97000000000003</v>
          </cell>
          <cell r="J1009">
            <v>0.39999052823315107</v>
          </cell>
          <cell r="K1009">
            <v>549</v>
          </cell>
        </row>
        <row r="1010">
          <cell r="B1010">
            <v>646131</v>
          </cell>
          <cell r="C1010">
            <v>445276</v>
          </cell>
          <cell r="D1010" t="str">
            <v>6950941445276</v>
          </cell>
          <cell r="E1010" t="str">
            <v xml:space="preserve">Raptic RT1087 WaterproofPhone Case for 6.9 size-Black </v>
          </cell>
          <cell r="F1010" t="str">
            <v>Cases Universal</v>
          </cell>
          <cell r="G1010" t="str">
            <v>Universal</v>
          </cell>
          <cell r="H1010" t="str">
            <v>Phone</v>
          </cell>
          <cell r="I1010">
            <v>140</v>
          </cell>
          <cell r="J1010">
            <v>0.50638297872340432</v>
          </cell>
          <cell r="K1010">
            <v>329</v>
          </cell>
        </row>
        <row r="1011">
          <cell r="B1011">
            <v>618407</v>
          </cell>
          <cell r="C1011" t="str">
            <v>VIVVT4KIT1-NOC</v>
          </cell>
          <cell r="D1011" t="str">
            <v>681066891681</v>
          </cell>
          <cell r="E1011" t="str">
            <v>Vivitar Mini Soporte De Pistola. Combinación, De Soporte Para Teléfono, Selfie Stick Y Tripié En Un Solo</v>
          </cell>
          <cell r="F1011" t="str">
            <v>Hardware</v>
          </cell>
          <cell r="G1011" t="str">
            <v>Tripod</v>
          </cell>
          <cell r="H1011" t="str">
            <v>PISTOL GRIP</v>
          </cell>
          <cell r="I1011">
            <v>149.47999999999999</v>
          </cell>
          <cell r="J1011">
            <v>0.4</v>
          </cell>
          <cell r="K1011">
            <v>289</v>
          </cell>
        </row>
        <row r="1012">
          <cell r="C1012" t="str">
            <v>VIVVT4KIT1-NOC</v>
          </cell>
          <cell r="D1012" t="str">
            <v>681066891681</v>
          </cell>
          <cell r="E1012" t="str">
            <v>Vivitar Mini Soporte De Pistola. Combinación, De Soporte Para Teléfono, Selfie Stick Y Tripié En Un Solo</v>
          </cell>
          <cell r="F1012" t="str">
            <v>Hardware</v>
          </cell>
          <cell r="G1012" t="str">
            <v>Tripod</v>
          </cell>
          <cell r="H1012" t="str">
            <v>PISTOL GRIP</v>
          </cell>
          <cell r="I1012">
            <v>133.97</v>
          </cell>
          <cell r="J1012">
            <v>0.4</v>
          </cell>
          <cell r="K1012">
            <v>259</v>
          </cell>
        </row>
        <row r="1013">
          <cell r="B1013" t="str">
            <v>NM01614685ATT</v>
          </cell>
          <cell r="C1013" t="str">
            <v>NM01614685</v>
          </cell>
          <cell r="D1013" t="str">
            <v>856500016146</v>
          </cell>
          <cell r="E1013" t="str">
            <v>Nomad Modern Leather Case - iPhone 15 Pro | Brown | Nomad Leather</v>
          </cell>
          <cell r="F1013" t="str">
            <v>Cases iPhone</v>
          </cell>
          <cell r="G1013" t="str">
            <v>iPhone 15</v>
          </cell>
          <cell r="H1013" t="str">
            <v>iPhone 15 Pro</v>
          </cell>
          <cell r="I1013">
            <v>473.66</v>
          </cell>
          <cell r="J1013">
            <v>0.45000440440440437</v>
          </cell>
          <cell r="K1013">
            <v>999</v>
          </cell>
        </row>
        <row r="1014">
          <cell r="B1014" t="str">
            <v>NM01613985ATT</v>
          </cell>
          <cell r="C1014" t="str">
            <v>NM01613985</v>
          </cell>
          <cell r="D1014" t="str">
            <v>856500016139</v>
          </cell>
          <cell r="E1014" t="str">
            <v>Nomad Modern Leather Case - iPhone 15 Pro | Black | Nomad Leather</v>
          </cell>
          <cell r="F1014" t="str">
            <v>Cases iPhone</v>
          </cell>
          <cell r="G1014" t="str">
            <v>iPhone 15</v>
          </cell>
          <cell r="H1014" t="str">
            <v>iPhone 15 Pro</v>
          </cell>
          <cell r="I1014">
            <v>473.66</v>
          </cell>
          <cell r="J1014">
            <v>0.45000440440440437</v>
          </cell>
          <cell r="K1014">
            <v>999</v>
          </cell>
        </row>
        <row r="1015">
          <cell r="B1015" t="str">
            <v>NM01619185ATT</v>
          </cell>
          <cell r="C1015" t="str">
            <v>NM01619185</v>
          </cell>
          <cell r="D1015" t="str">
            <v>856500016191</v>
          </cell>
          <cell r="E1015" t="str">
            <v>Nomad Modern Leather Case - iPhone 15 Pro Max | Brown | Nomad Leather</v>
          </cell>
          <cell r="F1015" t="str">
            <v>Cases iPhone</v>
          </cell>
          <cell r="G1015" t="str">
            <v>iPhone 15</v>
          </cell>
          <cell r="H1015" t="str">
            <v>iPhone 15 Pro Max</v>
          </cell>
          <cell r="I1015">
            <v>473.66</v>
          </cell>
          <cell r="J1015">
            <v>0.45000440440440437</v>
          </cell>
          <cell r="K1015">
            <v>999</v>
          </cell>
        </row>
        <row r="1016">
          <cell r="B1016" t="str">
            <v>NM01618485ATT</v>
          </cell>
          <cell r="C1016" t="str">
            <v>NM01618485</v>
          </cell>
          <cell r="D1016" t="str">
            <v>856500016184</v>
          </cell>
          <cell r="E1016" t="str">
            <v>Nomad Modern Leather Case - iPhone 15 Pro Max | Black | Nomad Leather</v>
          </cell>
          <cell r="F1016" t="str">
            <v>Cases iPhone</v>
          </cell>
          <cell r="G1016" t="str">
            <v>iPhone 15</v>
          </cell>
          <cell r="H1016" t="str">
            <v>iPhone 15 Pro Max</v>
          </cell>
          <cell r="I1016">
            <v>473.66</v>
          </cell>
          <cell r="J1016">
            <v>0.45000440440440437</v>
          </cell>
          <cell r="K1016">
            <v>999</v>
          </cell>
        </row>
        <row r="1017">
          <cell r="B1017" t="str">
            <v>N.00731970</v>
          </cell>
          <cell r="C1017" t="str">
            <v>NM01382485</v>
          </cell>
          <cell r="D1017" t="str">
            <v>856500013824</v>
          </cell>
          <cell r="E1017" t="str">
            <v>Nomad Rugged Case - iPhone 16 Pro | Atlantic Blue</v>
          </cell>
          <cell r="F1017" t="str">
            <v>Cases iPhone</v>
          </cell>
          <cell r="G1017" t="str">
            <v>iPhone 16</v>
          </cell>
          <cell r="H1017" t="str">
            <v>iPhone 16 Pro / iPhone 17</v>
          </cell>
          <cell r="I1017">
            <v>516.72</v>
          </cell>
          <cell r="J1017">
            <v>0.40000480480480471</v>
          </cell>
          <cell r="K1017">
            <v>999</v>
          </cell>
        </row>
        <row r="1018">
          <cell r="B1018" t="str">
            <v>N.00732000</v>
          </cell>
          <cell r="C1018" t="str">
            <v>NM01384885</v>
          </cell>
          <cell r="D1018" t="str">
            <v>856500013848</v>
          </cell>
          <cell r="E1018" t="str">
            <v>Nomad Rugged Case - iPhone 16 Pro | Desert</v>
          </cell>
          <cell r="F1018" t="str">
            <v>Cases iPhone</v>
          </cell>
          <cell r="G1018" t="str">
            <v>iPhone 16</v>
          </cell>
          <cell r="H1018" t="str">
            <v>iPhone 16 Pro / iPhone 17</v>
          </cell>
          <cell r="I1018">
            <v>516.72</v>
          </cell>
          <cell r="J1018">
            <v>0.40000480480480471</v>
          </cell>
          <cell r="K1018">
            <v>999</v>
          </cell>
        </row>
        <row r="1019">
          <cell r="B1019" t="str">
            <v>N.00731910</v>
          </cell>
          <cell r="C1019" t="str">
            <v>NM01696285</v>
          </cell>
          <cell r="D1019" t="str">
            <v>856500016962</v>
          </cell>
          <cell r="E1019" t="str">
            <v>Nomad Modern Leather Case - iPhone 16 Pro  Brown</v>
          </cell>
          <cell r="F1019" t="str">
            <v>Cases iPhone</v>
          </cell>
          <cell r="G1019" t="str">
            <v>iPhone 16</v>
          </cell>
          <cell r="H1019" t="str">
            <v>iPhone 16 Pro / iPhone 17</v>
          </cell>
          <cell r="I1019">
            <v>516.72</v>
          </cell>
          <cell r="J1019">
            <v>0.40000480480480471</v>
          </cell>
          <cell r="K1019">
            <v>999</v>
          </cell>
        </row>
        <row r="1020">
          <cell r="B1020" t="str">
            <v>N.00731940</v>
          </cell>
          <cell r="C1020" t="str">
            <v>NM01697985</v>
          </cell>
          <cell r="D1020" t="str">
            <v>856500016979</v>
          </cell>
          <cell r="E1020" t="str">
            <v>Nomad Modern Leather Case - iPhone 16 Pro  Black</v>
          </cell>
          <cell r="F1020" t="str">
            <v>Cases iPhone</v>
          </cell>
          <cell r="G1020" t="str">
            <v>iPhone 16</v>
          </cell>
          <cell r="H1020" t="str">
            <v>iPhone 16 Pro / iPhone 17</v>
          </cell>
          <cell r="I1020">
            <v>516.72</v>
          </cell>
          <cell r="J1020">
            <v>0.40000480480480471</v>
          </cell>
          <cell r="K1020">
            <v>999</v>
          </cell>
        </row>
        <row r="1021">
          <cell r="B1021" t="str">
            <v>N.00732030</v>
          </cell>
          <cell r="C1021" t="str">
            <v>NM01692485</v>
          </cell>
          <cell r="D1021" t="str">
            <v>856500016924</v>
          </cell>
          <cell r="E1021" t="str">
            <v>Nomad Modern Leather Case - iPhone 16 Pro Max | Brown | Nomad Leather</v>
          </cell>
          <cell r="F1021" t="str">
            <v>Cases iPhone</v>
          </cell>
          <cell r="G1021" t="str">
            <v>iPhone 16</v>
          </cell>
          <cell r="H1021" t="str">
            <v>iPhone 16 Pro Max</v>
          </cell>
          <cell r="I1021">
            <v>516.72</v>
          </cell>
          <cell r="J1021">
            <v>0.40000480480480471</v>
          </cell>
          <cell r="K1021">
            <v>999</v>
          </cell>
        </row>
        <row r="1022">
          <cell r="B1022" t="str">
            <v>N.00732120</v>
          </cell>
          <cell r="C1022" t="str">
            <v>NM01381785</v>
          </cell>
          <cell r="D1022" t="str">
            <v>856500013817</v>
          </cell>
          <cell r="E1022" t="str">
            <v>Nomad Rugged Case - iPhone 16 Pro Max | Desert</v>
          </cell>
          <cell r="F1022" t="str">
            <v>Cases iPhone</v>
          </cell>
          <cell r="G1022" t="str">
            <v>iPhone 16</v>
          </cell>
          <cell r="H1022" t="str">
            <v>iPhone 16 Pro Max</v>
          </cell>
          <cell r="I1022">
            <v>516.72</v>
          </cell>
          <cell r="J1022">
            <v>0.40000480480480471</v>
          </cell>
          <cell r="K1022">
            <v>999</v>
          </cell>
        </row>
        <row r="1023">
          <cell r="B1023" t="str">
            <v>N.00732090</v>
          </cell>
          <cell r="C1023" t="str">
            <v>NM01379485</v>
          </cell>
          <cell r="D1023" t="str">
            <v>856500013794</v>
          </cell>
          <cell r="E1023" t="str">
            <v>Nomad Rugged Case - iPhone 16 Pro Max | Atlantic Blue</v>
          </cell>
          <cell r="F1023" t="str">
            <v>Cases iPhone</v>
          </cell>
          <cell r="G1023" t="str">
            <v>iPhone 16</v>
          </cell>
          <cell r="H1023" t="str">
            <v>iPhone 16 Pro Max</v>
          </cell>
          <cell r="I1023">
            <v>516.72</v>
          </cell>
          <cell r="J1023">
            <v>0.40000480480480471</v>
          </cell>
          <cell r="K1023">
            <v>999</v>
          </cell>
        </row>
        <row r="1024">
          <cell r="B1024" t="str">
            <v>N.00732060</v>
          </cell>
          <cell r="C1024" t="str">
            <v>NM01693185</v>
          </cell>
          <cell r="D1024" t="str">
            <v>856500016931</v>
          </cell>
          <cell r="E1024" t="str">
            <v xml:space="preserve">Nomad Modern Leather Case - iPhone 16 Pro Max  Black </v>
          </cell>
          <cell r="F1024" t="str">
            <v>Cases iPhone</v>
          </cell>
          <cell r="G1024" t="str">
            <v>iPhone 16</v>
          </cell>
          <cell r="H1024" t="str">
            <v>iPhone 16 Pro Max</v>
          </cell>
          <cell r="I1024">
            <v>516.72</v>
          </cell>
          <cell r="J1024">
            <v>0.40000480480480471</v>
          </cell>
          <cell r="K1024">
            <v>999</v>
          </cell>
        </row>
        <row r="1025">
          <cell r="B1025" t="str">
            <v>N.00729150</v>
          </cell>
          <cell r="C1025" t="str">
            <v>QLIGHTC6FT</v>
          </cell>
          <cell r="D1025" t="str">
            <v>846537077104</v>
          </cell>
          <cell r="E1025" t="str">
            <v>Quikcell CHARGE &amp; SYNC CABLE MFi Lightning to USB-C - 6ft - Black</v>
          </cell>
          <cell r="F1025" t="str">
            <v>Cables</v>
          </cell>
          <cell r="G1025" t="str">
            <v>Lightning - Type C</v>
          </cell>
          <cell r="H1025" t="str">
            <v>6 ft</v>
          </cell>
          <cell r="I1025">
            <v>232.24</v>
          </cell>
          <cell r="J1025">
            <v>0.40000356347438759</v>
          </cell>
          <cell r="K1025">
            <v>449</v>
          </cell>
        </row>
        <row r="1026">
          <cell r="B1026" t="str">
            <v>N.00729210</v>
          </cell>
          <cell r="C1026" t="str">
            <v>QCC3FT-BLK</v>
          </cell>
          <cell r="D1026" t="str">
            <v>846537097690</v>
          </cell>
          <cell r="E1026" t="str">
            <v>Quikcell USB-C to USB-C cable 3FT-Black</v>
          </cell>
          <cell r="F1026" t="str">
            <v>Cables</v>
          </cell>
          <cell r="G1026" t="str">
            <v>Type C - Type C</v>
          </cell>
          <cell r="H1026" t="str">
            <v>3 ft</v>
          </cell>
          <cell r="I1026">
            <v>154.66</v>
          </cell>
          <cell r="J1026">
            <v>0.39998127090301006</v>
          </cell>
          <cell r="K1026">
            <v>299</v>
          </cell>
        </row>
        <row r="1027">
          <cell r="B1027" t="str">
            <v>N.00729210</v>
          </cell>
          <cell r="C1027" t="str">
            <v>QTYPECC3FT</v>
          </cell>
          <cell r="D1027" t="str">
            <v>846537082047</v>
          </cell>
          <cell r="E1027" t="str">
            <v>Quikcell USB-C to USB-C cable 3 ft. 3A current; PVC+Nylon</v>
          </cell>
          <cell r="F1027" t="str">
            <v>Cables</v>
          </cell>
          <cell r="G1027" t="str">
            <v>Type C - Type C</v>
          </cell>
          <cell r="H1027" t="str">
            <v>3 ft</v>
          </cell>
          <cell r="I1027">
            <v>154.66</v>
          </cell>
          <cell r="J1027">
            <v>0.39998127090301006</v>
          </cell>
          <cell r="K1027">
            <v>299</v>
          </cell>
        </row>
        <row r="1028">
          <cell r="B1028" t="str">
            <v>N.00729180</v>
          </cell>
          <cell r="C1028" t="str">
            <v>QCC6FT-BLK</v>
          </cell>
          <cell r="D1028" t="str">
            <v>846537097614</v>
          </cell>
          <cell r="E1028" t="str">
            <v>Quikcell USB-C to USB-C cable 6 ft</v>
          </cell>
          <cell r="F1028" t="str">
            <v>Cables</v>
          </cell>
          <cell r="G1028" t="str">
            <v>Type C - Type C</v>
          </cell>
          <cell r="H1028" t="str">
            <v>6 ft</v>
          </cell>
          <cell r="I1028">
            <v>180.52</v>
          </cell>
          <cell r="J1028">
            <v>0.39999083094555876</v>
          </cell>
          <cell r="K1028">
            <v>349</v>
          </cell>
        </row>
        <row r="1029">
          <cell r="B1029" t="str">
            <v>N.00729180</v>
          </cell>
          <cell r="C1029" t="str">
            <v>QTYPECC6FT</v>
          </cell>
          <cell r="D1029" t="str">
            <v>846537077067</v>
          </cell>
          <cell r="E1029" t="str">
            <v>Quikcell CHARGE &amp; SYNC CABLE USB-C to USB-C - 6 ft - Black</v>
          </cell>
          <cell r="F1029" t="str">
            <v>Cables</v>
          </cell>
          <cell r="G1029" t="str">
            <v>Type C - Type C</v>
          </cell>
          <cell r="H1029" t="str">
            <v>6 ft</v>
          </cell>
          <cell r="I1029">
            <v>180.52</v>
          </cell>
          <cell r="J1029">
            <v>0.39999083094555876</v>
          </cell>
          <cell r="K1029">
            <v>349</v>
          </cell>
        </row>
        <row r="1030">
          <cell r="B1030" t="str">
            <v>N.00729300</v>
          </cell>
          <cell r="C1030" t="str">
            <v>TIN2006</v>
          </cell>
          <cell r="D1030" t="str">
            <v>846537077494</v>
          </cell>
          <cell r="E1030" t="str">
            <v>Quikcell Apple iPhone 12/12 Pro ICON TINT Transparent Case - Smoke</v>
          </cell>
          <cell r="F1030" t="str">
            <v>Cases iPhone</v>
          </cell>
          <cell r="G1030" t="str">
            <v>iPhone 12</v>
          </cell>
          <cell r="H1030" t="str">
            <v>iPhone 12/iPhone 12 Pro</v>
          </cell>
          <cell r="I1030">
            <v>206.38</v>
          </cell>
          <cell r="J1030">
            <v>0.39999799498746869</v>
          </cell>
          <cell r="K1030">
            <v>399</v>
          </cell>
        </row>
        <row r="1031">
          <cell r="B1031" t="str">
            <v>N.00729330</v>
          </cell>
          <cell r="C1031" t="str">
            <v>TIN2059-M</v>
          </cell>
          <cell r="D1031" t="str">
            <v>846537083549</v>
          </cell>
          <cell r="E1031" t="str">
            <v>Quikcell iPhone 13 ICON TINT Transparent Protective Case - Ice</v>
          </cell>
          <cell r="F1031" t="str">
            <v>Cases iPhone</v>
          </cell>
          <cell r="G1031" t="str">
            <v>iPhone 13</v>
          </cell>
          <cell r="H1031" t="str">
            <v>iPhone 13</v>
          </cell>
          <cell r="I1031">
            <v>206.38</v>
          </cell>
          <cell r="J1031">
            <v>0.39999799498746869</v>
          </cell>
          <cell r="K1031">
            <v>399</v>
          </cell>
        </row>
        <row r="1032">
          <cell r="B1032" t="str">
            <v>N.00729360</v>
          </cell>
          <cell r="C1032" t="str">
            <v>TIN2058-M</v>
          </cell>
          <cell r="D1032" t="str">
            <v>846537083532</v>
          </cell>
          <cell r="E1032" t="str">
            <v>Quikcell iPhone 13 ICON TINT Transparent Protective Case - Smoke</v>
          </cell>
          <cell r="F1032" t="str">
            <v>Cases iPhone</v>
          </cell>
          <cell r="G1032" t="str">
            <v>iPhone 13</v>
          </cell>
          <cell r="H1032" t="str">
            <v>iPhone 13</v>
          </cell>
          <cell r="I1032">
            <v>206.38</v>
          </cell>
          <cell r="J1032">
            <v>0.39999799498746869</v>
          </cell>
          <cell r="K1032">
            <v>399</v>
          </cell>
        </row>
        <row r="1033">
          <cell r="B1033" t="str">
            <v>N.00730320</v>
          </cell>
          <cell r="C1033" t="str">
            <v>QCVPA2005</v>
          </cell>
          <cell r="D1033" t="str">
            <v>846537091964</v>
          </cell>
          <cell r="E1033" t="str">
            <v>Quikcell 37W DUAL PORT A+C CAR CHARGER - Black</v>
          </cell>
          <cell r="F1033" t="str">
            <v>Charger</v>
          </cell>
          <cell r="G1033" t="str">
            <v>Car Charger</v>
          </cell>
          <cell r="H1033" t="str">
            <v>37W</v>
          </cell>
          <cell r="I1033">
            <v>232.24</v>
          </cell>
          <cell r="J1033">
            <v>0.40000356347438759</v>
          </cell>
          <cell r="K1033">
            <v>449</v>
          </cell>
        </row>
        <row r="1034">
          <cell r="B1034" t="str">
            <v>N.00729270</v>
          </cell>
          <cell r="C1034" t="str">
            <v>QTRC2009</v>
          </cell>
          <cell r="D1034" t="str">
            <v>846537085529</v>
          </cell>
          <cell r="E1034" t="str">
            <v>Quikcell PD 25W single port USB-C output</v>
          </cell>
          <cell r="F1034" t="str">
            <v>Charger</v>
          </cell>
          <cell r="G1034" t="str">
            <v>Wall charger</v>
          </cell>
          <cell r="H1034" t="str">
            <v>25W</v>
          </cell>
          <cell r="I1034">
            <v>232.24</v>
          </cell>
          <cell r="J1034">
            <v>0.40000356347438759</v>
          </cell>
          <cell r="K1034">
            <v>449</v>
          </cell>
        </row>
        <row r="1035">
          <cell r="B1035" t="str">
            <v>N.00730290</v>
          </cell>
          <cell r="C1035" t="str">
            <v>QCPD25W</v>
          </cell>
          <cell r="D1035" t="str">
            <v>846537091520</v>
          </cell>
          <cell r="E1035" t="str">
            <v>Quikcell PD 25W Single USB-C Port Wall Charger</v>
          </cell>
          <cell r="F1035" t="str">
            <v>Charger</v>
          </cell>
          <cell r="G1035" t="str">
            <v>Wall charger</v>
          </cell>
          <cell r="H1035" t="str">
            <v>25W</v>
          </cell>
          <cell r="I1035">
            <v>232.24</v>
          </cell>
          <cell r="J1035">
            <v>0.40000356347438759</v>
          </cell>
          <cell r="K1035">
            <v>449</v>
          </cell>
        </row>
        <row r="1036">
          <cell r="B1036" t="str">
            <v>N.00732660</v>
          </cell>
          <cell r="C1036" t="str">
            <v>QCPD25W-WT</v>
          </cell>
          <cell r="D1036" t="str">
            <v>846537095085</v>
          </cell>
          <cell r="E1036" t="str">
            <v>Quikcell PD 25W Single USB-C Port Wall Charger White</v>
          </cell>
          <cell r="F1036" t="str">
            <v>Charger</v>
          </cell>
          <cell r="G1036" t="str">
            <v>Wall charger</v>
          </cell>
          <cell r="H1036" t="str">
            <v>25W</v>
          </cell>
          <cell r="I1036">
            <v>232.24</v>
          </cell>
          <cell r="J1036">
            <v>0.40000356347438759</v>
          </cell>
          <cell r="K1036">
            <v>449</v>
          </cell>
        </row>
        <row r="1037">
          <cell r="B1037" t="str">
            <v>N.00729240</v>
          </cell>
          <cell r="C1037" t="str">
            <v>QTRC2002</v>
          </cell>
          <cell r="D1037" t="str">
            <v>846537077012</v>
          </cell>
          <cell r="E1037" t="str">
            <v>Quikcell DUAL PORT WALL CHARGER 1 USB A 12W + USB C PD 20W - 32W</v>
          </cell>
          <cell r="F1037" t="str">
            <v>Charger</v>
          </cell>
          <cell r="G1037" t="str">
            <v>Wall charger</v>
          </cell>
          <cell r="H1037" t="str">
            <v>32 W</v>
          </cell>
          <cell r="I1037">
            <v>309.83</v>
          </cell>
          <cell r="J1037">
            <v>0.399995325542571</v>
          </cell>
          <cell r="K1037">
            <v>599</v>
          </cell>
        </row>
        <row r="1038">
          <cell r="B1038" t="str">
            <v>N.00732690</v>
          </cell>
          <cell r="C1038" t="str">
            <v>QCPD35W-WT</v>
          </cell>
          <cell r="D1038" t="str">
            <v>846537095092</v>
          </cell>
          <cell r="E1038" t="str">
            <v>Quikcell 35W PD A+C Dual Ports Wall Charger White</v>
          </cell>
          <cell r="F1038" t="str">
            <v>Charger</v>
          </cell>
          <cell r="G1038" t="str">
            <v>Wall charger</v>
          </cell>
          <cell r="H1038" t="str">
            <v>35W</v>
          </cell>
          <cell r="I1038">
            <v>283.97000000000003</v>
          </cell>
          <cell r="J1038">
            <v>0.39999052823315107</v>
          </cell>
          <cell r="K1038">
            <v>549</v>
          </cell>
        </row>
        <row r="1039">
          <cell r="B1039" t="str">
            <v>N.00730260</v>
          </cell>
          <cell r="C1039" t="str">
            <v>QCPD35W</v>
          </cell>
          <cell r="D1039" t="str">
            <v>846537091537</v>
          </cell>
          <cell r="E1039" t="str">
            <v>Quikcell 35W PD A+C Dual Ports Wall Charger</v>
          </cell>
          <cell r="F1039" t="str">
            <v>Charger</v>
          </cell>
          <cell r="G1039" t="str">
            <v>Wall charger</v>
          </cell>
          <cell r="H1039" t="str">
            <v>35W</v>
          </cell>
          <cell r="I1039">
            <v>283.97000000000003</v>
          </cell>
          <cell r="J1039">
            <v>0.39999052823315107</v>
          </cell>
          <cell r="K1039">
            <v>549</v>
          </cell>
        </row>
        <row r="1040">
          <cell r="B1040" t="str">
            <v>N.QP15W2IN1CN</v>
          </cell>
          <cell r="C1040" t="str">
            <v>PWERFLIP-BLK</v>
          </cell>
          <cell r="D1040" t="str">
            <v>846537080722</v>
          </cell>
          <cell r="E1040" t="str">
            <v>Quikcell POWERFLIP 15W wireless 2-in-1 charger</v>
          </cell>
          <cell r="F1040" t="str">
            <v>Charger</v>
          </cell>
          <cell r="G1040" t="str">
            <v>Wireless</v>
          </cell>
          <cell r="H1040" t="str">
            <v>15 W</v>
          </cell>
          <cell r="I1040">
            <v>309.83</v>
          </cell>
          <cell r="J1040">
            <v>0.399995325542571</v>
          </cell>
          <cell r="K1040">
            <v>599</v>
          </cell>
        </row>
        <row r="1041">
          <cell r="B1041" t="str">
            <v>N.QD3IN1UCMBN</v>
          </cell>
          <cell r="C1041" t="str">
            <v>DRIVEDOCK</v>
          </cell>
          <cell r="D1041" t="str">
            <v>846537082122</v>
          </cell>
          <cell r="E1041" t="str">
            <v>Quikcell Mount+Suction+Vent 2 in 1 air vent Dashboad Car Mount</v>
          </cell>
          <cell r="F1041" t="str">
            <v>Hardware</v>
          </cell>
          <cell r="G1041" t="str">
            <v>Car Mount</v>
          </cell>
          <cell r="H1041" t="str">
            <v>Car Mount</v>
          </cell>
          <cell r="I1041">
            <v>154.66</v>
          </cell>
          <cell r="J1041">
            <v>0.39998127090301006</v>
          </cell>
          <cell r="K1041">
            <v>299</v>
          </cell>
        </row>
        <row r="1042">
          <cell r="B1042" t="str">
            <v>N.QDCW3IN1CN</v>
          </cell>
          <cell r="C1042" t="str">
            <v>DRIVEDOCK</v>
          </cell>
          <cell r="D1042" t="str">
            <v>846537082122</v>
          </cell>
          <cell r="E1042" t="str">
            <v>Quikcell Mount+Suction+Vent 2 in 1 air vent Dashboad Car Mount</v>
          </cell>
          <cell r="F1042" t="str">
            <v>Hardware</v>
          </cell>
          <cell r="G1042" t="str">
            <v>Car Mount</v>
          </cell>
          <cell r="H1042" t="str">
            <v>Car Mount</v>
          </cell>
          <cell r="I1042">
            <v>258.10000000000002</v>
          </cell>
          <cell r="J1042">
            <v>0.40000801603206415</v>
          </cell>
          <cell r="K1042">
            <v>499</v>
          </cell>
        </row>
        <row r="1043">
          <cell r="B1043" t="str">
            <v>N.00729750</v>
          </cell>
          <cell r="C1043" t="str">
            <v>GQC2017</v>
          </cell>
          <cell r="D1043" t="str">
            <v>846537077807</v>
          </cell>
          <cell r="E1043" t="str">
            <v>Quikcell Apple iPhone XR/iPhone 11 TEMPERED GLASS Screen Protection - Clear</v>
          </cell>
          <cell r="F1043" t="str">
            <v>Micas</v>
          </cell>
          <cell r="G1043" t="str">
            <v>iPhone 11</v>
          </cell>
          <cell r="H1043" t="str">
            <v>iPhone 11, iPhone XR</v>
          </cell>
          <cell r="I1043">
            <v>206.38</v>
          </cell>
          <cell r="J1043">
            <v>0.39999799498746869</v>
          </cell>
          <cell r="K1043">
            <v>399</v>
          </cell>
        </row>
        <row r="1044">
          <cell r="B1044" t="str">
            <v>N.00729780</v>
          </cell>
          <cell r="C1044" t="str">
            <v>GQC2010</v>
          </cell>
          <cell r="D1044" t="str">
            <v>846537077531</v>
          </cell>
          <cell r="E1044" t="str">
            <v>Quikcell Apple iPhone 12/12 Pro TEMPERED GLASS Screen Protector</v>
          </cell>
          <cell r="F1044" t="str">
            <v>Micas</v>
          </cell>
          <cell r="G1044" t="str">
            <v>iPhone 12</v>
          </cell>
          <cell r="H1044" t="str">
            <v>iPhone 12/iPhone 12 Pro</v>
          </cell>
          <cell r="I1044">
            <v>206.38</v>
          </cell>
          <cell r="J1044">
            <v>0.39999799498746869</v>
          </cell>
          <cell r="K1044">
            <v>399</v>
          </cell>
        </row>
        <row r="1045">
          <cell r="B1045" t="str">
            <v>N.00729810</v>
          </cell>
          <cell r="C1045" t="str">
            <v>GQC2134</v>
          </cell>
          <cell r="D1045" t="str">
            <v>846537077104</v>
          </cell>
          <cell r="E1045" t="str">
            <v>Quikcell Apple iPhone 14 TEMPERED GLASS Screen Protector</v>
          </cell>
          <cell r="F1045" t="str">
            <v>Micas</v>
          </cell>
          <cell r="G1045" t="str">
            <v>iPhone 14</v>
          </cell>
          <cell r="H1045" t="str">
            <v>iPhone 13/ Iphone 14</v>
          </cell>
          <cell r="I1045">
            <v>206.38</v>
          </cell>
          <cell r="J1045">
            <v>0.39999799498746869</v>
          </cell>
          <cell r="K1045">
            <v>399</v>
          </cell>
        </row>
        <row r="1046">
          <cell r="B1046" t="str">
            <v>N.00729870</v>
          </cell>
          <cell r="C1046" t="str">
            <v>GQC2135</v>
          </cell>
          <cell r="D1046" t="str">
            <v>846537087493</v>
          </cell>
          <cell r="E1046" t="str">
            <v>Quikcell Tempered Glass Screen Protector for iPhone 14 Pro</v>
          </cell>
          <cell r="F1046" t="str">
            <v>Micas</v>
          </cell>
          <cell r="G1046" t="str">
            <v>iPhone 14</v>
          </cell>
          <cell r="H1046" t="str">
            <v>iPhone 14 Pro</v>
          </cell>
          <cell r="I1046">
            <v>258.10000000000002</v>
          </cell>
          <cell r="J1046">
            <v>0.40000801603206415</v>
          </cell>
          <cell r="K1046">
            <v>499</v>
          </cell>
        </row>
        <row r="1047">
          <cell r="B1047" t="str">
            <v>N.00729840</v>
          </cell>
          <cell r="C1047" t="str">
            <v>GQC2137</v>
          </cell>
          <cell r="D1047" t="str">
            <v>846537087714</v>
          </cell>
          <cell r="E1047" t="str">
            <v>Quikcell Tempered Glass Screen Protector for iPhone 14 Pro Max</v>
          </cell>
          <cell r="F1047" t="str">
            <v>Micas</v>
          </cell>
          <cell r="G1047" t="str">
            <v>iPhone 14</v>
          </cell>
          <cell r="H1047" t="str">
            <v>iPhone 14 Pro Max</v>
          </cell>
          <cell r="I1047">
            <v>258.10000000000002</v>
          </cell>
          <cell r="J1047">
            <v>0.40000801603206415</v>
          </cell>
          <cell r="K1047">
            <v>499</v>
          </cell>
        </row>
        <row r="1048">
          <cell r="B1048" t="str">
            <v>N.00729930</v>
          </cell>
          <cell r="C1048" t="str">
            <v>GQC2184-M</v>
          </cell>
          <cell r="D1048" t="str">
            <v>846537090950</v>
          </cell>
          <cell r="E1048" t="str">
            <v>Quikcell Tempered Glass Screen Protector iPhone 15 Plus</v>
          </cell>
          <cell r="F1048" t="str">
            <v>Micas</v>
          </cell>
          <cell r="G1048" t="str">
            <v>iPhone 15</v>
          </cell>
          <cell r="H1048" t="str">
            <v>iPhone 15 Plus</v>
          </cell>
          <cell r="I1048">
            <v>283.97000000000003</v>
          </cell>
          <cell r="J1048">
            <v>0.39999052823315107</v>
          </cell>
          <cell r="K1048">
            <v>549</v>
          </cell>
        </row>
        <row r="1049">
          <cell r="B1049" t="str">
            <v>N.00729900</v>
          </cell>
          <cell r="C1049" t="str">
            <v>GQC2182-M</v>
          </cell>
          <cell r="D1049" t="str">
            <v>846537090738</v>
          </cell>
          <cell r="E1049" t="str">
            <v>Quikcell Tempered Glass Screen Protector iPhone 15</v>
          </cell>
          <cell r="F1049" t="str">
            <v>Micas</v>
          </cell>
          <cell r="G1049" t="str">
            <v>iPhone 15</v>
          </cell>
          <cell r="H1049" t="str">
            <v>iPhone 16e / 15 / 14 / 13</v>
          </cell>
          <cell r="I1049">
            <v>283.97000000000003</v>
          </cell>
          <cell r="J1049">
            <v>0.39999052823315107</v>
          </cell>
          <cell r="K1049">
            <v>549</v>
          </cell>
        </row>
        <row r="1050">
          <cell r="B1050" t="str">
            <v>N.00732150</v>
          </cell>
          <cell r="C1050" t="str">
            <v>GQC2205-M</v>
          </cell>
          <cell r="D1050" t="str">
            <v>846537093722</v>
          </cell>
          <cell r="E1050" t="str">
            <v>Quikcell Tempered Glass Screen Protector for iPhone 16</v>
          </cell>
          <cell r="F1050" t="str">
            <v>Micas</v>
          </cell>
          <cell r="G1050" t="str">
            <v>iPhone 16</v>
          </cell>
          <cell r="H1050" t="str">
            <v>iPhone 16</v>
          </cell>
          <cell r="I1050">
            <v>283.97000000000003</v>
          </cell>
          <cell r="J1050">
            <v>0.39999052823315107</v>
          </cell>
          <cell r="K1050">
            <v>549</v>
          </cell>
        </row>
        <row r="1051">
          <cell r="B1051" t="str">
            <v>N.00732180</v>
          </cell>
          <cell r="C1051" t="str">
            <v>GQC2206-M</v>
          </cell>
          <cell r="D1051" t="str">
            <v>846537093852</v>
          </cell>
          <cell r="E1051" t="str">
            <v>Quikcell Tempered Glass Screen Protector for iPhone 16 Pro</v>
          </cell>
          <cell r="F1051" t="str">
            <v>Micas</v>
          </cell>
          <cell r="G1051" t="str">
            <v>iPhone 16</v>
          </cell>
          <cell r="H1051" t="str">
            <v>iPhone 16 Pro / iPhone 17 / 17 Pro</v>
          </cell>
          <cell r="I1051">
            <v>283.97000000000003</v>
          </cell>
          <cell r="J1051">
            <v>0.39999052823315107</v>
          </cell>
          <cell r="K1051">
            <v>549</v>
          </cell>
        </row>
        <row r="1052">
          <cell r="B1052" t="str">
            <v>N.00732210</v>
          </cell>
          <cell r="C1052" t="str">
            <v>GQC2208-M</v>
          </cell>
          <cell r="D1052" t="str">
            <v>846537094095</v>
          </cell>
          <cell r="E1052" t="str">
            <v>Quikcell Tempered Glass Screen Protector for iPhone 16 Pro Max</v>
          </cell>
          <cell r="F1052" t="str">
            <v>Micas</v>
          </cell>
          <cell r="G1052" t="str">
            <v>iPhone 16</v>
          </cell>
          <cell r="H1052" t="str">
            <v>iPhone 16 Pro Max</v>
          </cell>
          <cell r="I1052">
            <v>283.97000000000003</v>
          </cell>
          <cell r="J1052">
            <v>0.39999052823315107</v>
          </cell>
          <cell r="K1052">
            <v>549</v>
          </cell>
        </row>
        <row r="1053">
          <cell r="B1053" t="str">
            <v>N.00729720</v>
          </cell>
          <cell r="C1053" t="str">
            <v>QC-LIQUIDG</v>
          </cell>
          <cell r="D1053" t="str">
            <v>846537071317</v>
          </cell>
          <cell r="E1053" t="str">
            <v>Quikcell Ultra LIQUID GLASS Screen Protector</v>
          </cell>
          <cell r="F1053" t="str">
            <v>Micas</v>
          </cell>
          <cell r="G1053" t="str">
            <v>UNIVERSAL</v>
          </cell>
          <cell r="H1053" t="str">
            <v>Universal</v>
          </cell>
          <cell r="I1053">
            <v>309.83</v>
          </cell>
          <cell r="J1053">
            <v>0.399995325542571</v>
          </cell>
          <cell r="K1053">
            <v>599</v>
          </cell>
        </row>
        <row r="1054">
          <cell r="B1054" t="str">
            <v>N.00729660</v>
          </cell>
          <cell r="C1054" t="str">
            <v>150423-1041</v>
          </cell>
          <cell r="D1054" t="str">
            <v>840168532148</v>
          </cell>
          <cell r="E1054" t="str">
            <v>Speck Wallet for MagSafe® Black iPhone 15 Wallet</v>
          </cell>
          <cell r="F1054" t="str">
            <v>Accesories</v>
          </cell>
          <cell r="G1054" t="str">
            <v>Click Lock</v>
          </cell>
          <cell r="H1054" t="str">
            <v>Wallet</v>
          </cell>
          <cell r="I1054">
            <v>309.83</v>
          </cell>
          <cell r="J1054">
            <v>0.399995325542571</v>
          </cell>
          <cell r="K1054">
            <v>599</v>
          </cell>
        </row>
        <row r="1055">
          <cell r="B1055" t="str">
            <v>N.00733500</v>
          </cell>
          <cell r="C1055" t="str">
            <v>150691-3199</v>
          </cell>
          <cell r="D1055" t="str">
            <v>840168540433</v>
          </cell>
          <cell r="E1055" t="str">
            <v>Speck iPhone 16 Presidio Perfect Clear +Cl Clear/Chrome Fini</v>
          </cell>
          <cell r="F1055" t="str">
            <v>Bundle</v>
          </cell>
          <cell r="G1055" t="str">
            <v>iPhone 16</v>
          </cell>
          <cell r="H1055" t="str">
            <v>iPhone 16</v>
          </cell>
          <cell r="I1055">
            <v>542.5</v>
          </cell>
          <cell r="J1055">
            <v>0.30000000000000004</v>
          </cell>
          <cell r="K1055">
            <v>899</v>
          </cell>
        </row>
        <row r="1056">
          <cell r="B1056" t="str">
            <v>N.00733530</v>
          </cell>
          <cell r="C1056" t="str">
            <v>150703-3199</v>
          </cell>
          <cell r="D1056" t="str">
            <v>840168540846</v>
          </cell>
          <cell r="E1056" t="str">
            <v>Speck iPhone 16 Pro Presidio Perfect Clear +Cl Clear/Chrome Fini</v>
          </cell>
          <cell r="F1056" t="str">
            <v>Bundle</v>
          </cell>
          <cell r="G1056" t="str">
            <v>iPhone 16</v>
          </cell>
          <cell r="H1056" t="str">
            <v>iPhone 16 Pro / iPhone 17</v>
          </cell>
          <cell r="I1056">
            <v>542.5</v>
          </cell>
          <cell r="J1056">
            <v>0.30000000000000004</v>
          </cell>
          <cell r="K1056">
            <v>899</v>
          </cell>
        </row>
        <row r="1057">
          <cell r="B1057" t="str">
            <v>N.00733560</v>
          </cell>
          <cell r="C1057" t="str">
            <v>150727-3199</v>
          </cell>
          <cell r="D1057" t="str">
            <v>840168544561</v>
          </cell>
          <cell r="E1057" t="str">
            <v>Speck iPhone 16 Pro Max Presidio Perfect Clear +Cl Clear/Clear/Chrome Finish/Serene Silver</v>
          </cell>
          <cell r="F1057" t="str">
            <v>Bundle</v>
          </cell>
          <cell r="G1057" t="str">
            <v>iPhone 16</v>
          </cell>
          <cell r="H1057" t="str">
            <v>iPhone 16 Pro Max</v>
          </cell>
          <cell r="I1057">
            <v>542.5</v>
          </cell>
          <cell r="J1057">
            <v>0.30000000000000004</v>
          </cell>
          <cell r="K1057">
            <v>899</v>
          </cell>
        </row>
        <row r="1058">
          <cell r="B1058" t="str">
            <v>N.00729690</v>
          </cell>
          <cell r="C1058" t="str">
            <v>136495-5085</v>
          </cell>
          <cell r="D1058" t="str">
            <v>848709086235</v>
          </cell>
          <cell r="E1058" t="str">
            <v>Speck iPhone  11 New Clear Grip (Clear/Clear)</v>
          </cell>
          <cell r="F1058" t="str">
            <v>Cases iPhone</v>
          </cell>
          <cell r="G1058" t="str">
            <v>iPhone 11</v>
          </cell>
          <cell r="H1058" t="str">
            <v>iPhone 11</v>
          </cell>
          <cell r="I1058">
            <v>309.83</v>
          </cell>
          <cell r="J1058">
            <v>0.399995325542571</v>
          </cell>
          <cell r="K1058">
            <v>599</v>
          </cell>
        </row>
        <row r="1059">
          <cell r="B1059" t="str">
            <v>N.00729690</v>
          </cell>
          <cell r="C1059" t="str">
            <v>128842-5085</v>
          </cell>
          <cell r="D1059" t="str">
            <v>848709074607</v>
          </cell>
          <cell r="E1059" t="str">
            <v>Speck iPhone 11 Gemshell (Clear/Clear)</v>
          </cell>
          <cell r="F1059" t="str">
            <v>Cases iPhone</v>
          </cell>
          <cell r="G1059" t="str">
            <v>iPhone 11</v>
          </cell>
          <cell r="H1059" t="str">
            <v>iPhone 11</v>
          </cell>
          <cell r="I1059">
            <v>309.83</v>
          </cell>
          <cell r="J1059">
            <v>0.399995325542571</v>
          </cell>
          <cell r="K1059">
            <v>599</v>
          </cell>
        </row>
        <row r="1060">
          <cell r="B1060" t="str">
            <v>N.00729420</v>
          </cell>
          <cell r="C1060" t="str">
            <v>150147-5085</v>
          </cell>
          <cell r="D1060" t="str">
            <v>840168525034</v>
          </cell>
          <cell r="E1060" t="str">
            <v>Speck Presidio Perfect Clear Case for iPhone 14 Pro - Clear</v>
          </cell>
          <cell r="F1060" t="str">
            <v>Cases iPhone</v>
          </cell>
          <cell r="G1060" t="str">
            <v>iPhone 14</v>
          </cell>
          <cell r="H1060" t="str">
            <v>iPhone 14 Pro</v>
          </cell>
          <cell r="I1060">
            <v>516.72</v>
          </cell>
          <cell r="J1060">
            <v>0.40000480480480471</v>
          </cell>
          <cell r="K1060">
            <v>999</v>
          </cell>
        </row>
        <row r="1061">
          <cell r="B1061" t="str">
            <v>N.00729390</v>
          </cell>
          <cell r="C1061" t="str">
            <v>150089-5085</v>
          </cell>
          <cell r="D1061" t="str">
            <v>840168523016</v>
          </cell>
          <cell r="E1061" t="str">
            <v>Speck Presidio Perfect Clear Case for iPhone 14 Pro Max - Clear</v>
          </cell>
          <cell r="F1061" t="str">
            <v>Cases iPhone</v>
          </cell>
          <cell r="G1061" t="str">
            <v>iPhone 14</v>
          </cell>
          <cell r="H1061" t="str">
            <v>iPhone 14 Pro Max</v>
          </cell>
          <cell r="I1061">
            <v>516.72</v>
          </cell>
          <cell r="J1061">
            <v>0.40000480480480471</v>
          </cell>
          <cell r="K1061">
            <v>999</v>
          </cell>
        </row>
        <row r="1062">
          <cell r="B1062" t="str">
            <v>N.00729630</v>
          </cell>
          <cell r="C1062" t="str">
            <v>150509-5085</v>
          </cell>
          <cell r="D1062" t="str">
            <v>840168535668</v>
          </cell>
          <cell r="E1062" t="str">
            <v>Speck GemShell® iPhone 15 Plus</v>
          </cell>
          <cell r="F1062" t="str">
            <v>Cases iPhone</v>
          </cell>
          <cell r="G1062" t="str">
            <v>iPhone 15</v>
          </cell>
          <cell r="H1062" t="str">
            <v>iPhone 15 Plus</v>
          </cell>
          <cell r="I1062">
            <v>309.83</v>
          </cell>
          <cell r="J1062">
            <v>0.399995325542571</v>
          </cell>
          <cell r="K1062">
            <v>599</v>
          </cell>
        </row>
        <row r="1063">
          <cell r="B1063" t="str">
            <v>N.00729510</v>
          </cell>
          <cell r="C1063" t="str">
            <v>150451-3199</v>
          </cell>
          <cell r="D1063" t="str">
            <v>840168533121</v>
          </cell>
          <cell r="E1063" t="str">
            <v>Speck Presidio® Perfect-Clear Grip Magsafe® Clicklock™ Clear/Clear/Chrome iPhone 15 Pro</v>
          </cell>
          <cell r="F1063" t="str">
            <v>Cases iPhone</v>
          </cell>
          <cell r="G1063" t="str">
            <v>iPhone 15</v>
          </cell>
          <cell r="H1063" t="str">
            <v>iPhone 15 Pro</v>
          </cell>
          <cell r="I1063">
            <v>516.72</v>
          </cell>
          <cell r="J1063">
            <v>0.40000480480480471</v>
          </cell>
          <cell r="K1063">
            <v>999</v>
          </cell>
        </row>
        <row r="1064">
          <cell r="B1064" t="str">
            <v>N.00729540</v>
          </cell>
          <cell r="C1064" t="str">
            <v>150447-3205</v>
          </cell>
          <cell r="D1064" t="str">
            <v>840168532995</v>
          </cell>
          <cell r="E1064" t="str">
            <v>Speck Presidio®2 Grip Magsafe® Clicklock™ Black / Slate Grey iPhone 15 Pro</v>
          </cell>
          <cell r="F1064" t="str">
            <v>Cases iPhone</v>
          </cell>
          <cell r="G1064" t="str">
            <v>iPhone 15</v>
          </cell>
          <cell r="H1064" t="str">
            <v>iPhone 15 Pro</v>
          </cell>
          <cell r="I1064">
            <v>516.72</v>
          </cell>
          <cell r="J1064">
            <v>0.40000480480480471</v>
          </cell>
          <cell r="K1064">
            <v>999</v>
          </cell>
        </row>
        <row r="1065">
          <cell r="B1065" t="str">
            <v>N.00729450</v>
          </cell>
          <cell r="C1065" t="str">
            <v>150467-3199</v>
          </cell>
          <cell r="D1065" t="str">
            <v>840168533640</v>
          </cell>
          <cell r="E1065" t="str">
            <v>Speck Presidio® Perfect-Clear Grip Magsafe® Clicklock™ Clear/Clear/Chrome iPhone 15 Pro Max</v>
          </cell>
          <cell r="F1065" t="str">
            <v>Cases iPhone</v>
          </cell>
          <cell r="G1065" t="str">
            <v>iPhone 15</v>
          </cell>
          <cell r="H1065" t="str">
            <v>iPhone 15 Pro Max</v>
          </cell>
          <cell r="I1065">
            <v>516.72</v>
          </cell>
          <cell r="J1065">
            <v>0.40000480480480471</v>
          </cell>
          <cell r="K1065">
            <v>999</v>
          </cell>
        </row>
        <row r="1066">
          <cell r="B1066" t="str">
            <v>N.00729480</v>
          </cell>
          <cell r="C1066" t="str">
            <v>150463-3205</v>
          </cell>
          <cell r="D1066" t="str">
            <v>840168533510</v>
          </cell>
          <cell r="E1066" t="str">
            <v>Speck Presidio®2 Grip Magsafe® Clicklock™ Black / Slate Grey iPhone 15 Pro Max</v>
          </cell>
          <cell r="F1066" t="str">
            <v>Cases iPhone</v>
          </cell>
          <cell r="G1066" t="str">
            <v>iPhone 15</v>
          </cell>
          <cell r="H1066" t="str">
            <v>iPhone 15 Pro Max</v>
          </cell>
          <cell r="I1066">
            <v>516.72</v>
          </cell>
          <cell r="J1066">
            <v>0.40000480480480471</v>
          </cell>
          <cell r="K1066">
            <v>999</v>
          </cell>
        </row>
        <row r="1067">
          <cell r="B1067" t="str">
            <v>N.00729570</v>
          </cell>
          <cell r="C1067" t="str">
            <v>150491-5085</v>
          </cell>
          <cell r="D1067" t="str">
            <v>840168534944</v>
          </cell>
          <cell r="E1067" t="str">
            <v>Speck GemShell® iPhone 15</v>
          </cell>
          <cell r="F1067" t="str">
            <v>Cases iPhone</v>
          </cell>
          <cell r="G1067" t="str">
            <v>iPhone 15</v>
          </cell>
          <cell r="H1067" t="str">
            <v>iPhone 16e / 15 / 14 / 13</v>
          </cell>
          <cell r="I1067">
            <v>309.83</v>
          </cell>
          <cell r="J1067">
            <v>0.399995325542571</v>
          </cell>
          <cell r="K1067">
            <v>599</v>
          </cell>
        </row>
        <row r="1068">
          <cell r="B1068" t="str">
            <v>N.00729600</v>
          </cell>
          <cell r="C1068" t="str">
            <v>150443-3199</v>
          </cell>
          <cell r="D1068" t="str">
            <v>840168532865</v>
          </cell>
          <cell r="E1068" t="str">
            <v>Speck Presidio® Perfect-Clear Grip Magsafe® Clicklock™ Clear/Clear/Chrome iPhone 15</v>
          </cell>
          <cell r="F1068" t="str">
            <v>Cases iPhone</v>
          </cell>
          <cell r="G1068" t="str">
            <v>iPhone 15</v>
          </cell>
          <cell r="H1068" t="str">
            <v>iPhone 16e / 15 / 14 / 13</v>
          </cell>
          <cell r="I1068">
            <v>516.72</v>
          </cell>
          <cell r="J1068">
            <v>0.40000480480480471</v>
          </cell>
          <cell r="K1068">
            <v>999</v>
          </cell>
        </row>
        <row r="1069">
          <cell r="B1069" t="str">
            <v>N.00731880</v>
          </cell>
          <cell r="C1069" t="str">
            <v>150698-9508</v>
          </cell>
          <cell r="D1069" t="str">
            <v>840168540662</v>
          </cell>
          <cell r="E1069" t="str">
            <v>Speck iPhone 16 Gemshell Clear/ Platinum Glitter</v>
          </cell>
          <cell r="F1069" t="str">
            <v>Cases iPhone</v>
          </cell>
          <cell r="G1069" t="str">
            <v>iPhone 16</v>
          </cell>
          <cell r="H1069" t="str">
            <v>iPhone 16</v>
          </cell>
          <cell r="I1069">
            <v>309.83</v>
          </cell>
          <cell r="J1069">
            <v>0.399995325542571</v>
          </cell>
          <cell r="K1069">
            <v>599</v>
          </cell>
        </row>
        <row r="1070">
          <cell r="B1070" t="str">
            <v>N.00731850</v>
          </cell>
          <cell r="C1070" t="str">
            <v>150696-5085</v>
          </cell>
          <cell r="D1070" t="str">
            <v>840168540648</v>
          </cell>
          <cell r="E1070" t="str">
            <v>Speck iPhone 16 Gemshell Clear/Clear</v>
          </cell>
          <cell r="F1070" t="str">
            <v>Cases iPhone</v>
          </cell>
          <cell r="G1070" t="str">
            <v>iPhone 16</v>
          </cell>
          <cell r="H1070" t="str">
            <v>iPhone 16</v>
          </cell>
          <cell r="I1070">
            <v>309.83</v>
          </cell>
          <cell r="J1070">
            <v>0.399995325542571</v>
          </cell>
          <cell r="K1070">
            <v>599</v>
          </cell>
        </row>
        <row r="1071">
          <cell r="B1071" t="str">
            <v>N.00733590</v>
          </cell>
          <cell r="C1071" t="str">
            <v>150691-3199</v>
          </cell>
          <cell r="D1071" t="str">
            <v>840168540433</v>
          </cell>
          <cell r="E1071" t="str">
            <v>Speck iPhone 16 Presidio Perfect Clear +Cl Clear/Chrome Fini</v>
          </cell>
          <cell r="F1071" t="str">
            <v>Cases iPhone</v>
          </cell>
          <cell r="G1071" t="str">
            <v>iPhone 16</v>
          </cell>
          <cell r="H1071" t="str">
            <v>iPhone 16</v>
          </cell>
          <cell r="I1071">
            <v>516.72</v>
          </cell>
          <cell r="J1071">
            <v>0.40000480480480471</v>
          </cell>
          <cell r="K1071">
            <v>999</v>
          </cell>
        </row>
        <row r="1072">
          <cell r="B1072" t="str">
            <v>N.00731760</v>
          </cell>
          <cell r="C1072" t="str">
            <v>150706-9221</v>
          </cell>
          <cell r="D1072" t="str">
            <v>840168540945</v>
          </cell>
          <cell r="E1072" t="str">
            <v>Speck iPhone 16 Pro Presidio Lux +Cl Clear/Clear /Gold Glitter?</v>
          </cell>
          <cell r="F1072" t="str">
            <v>Cases iPhone</v>
          </cell>
          <cell r="G1072" t="str">
            <v>iPhone 16</v>
          </cell>
          <cell r="H1072" t="str">
            <v>iPhone 16 Pro / iPhone 17</v>
          </cell>
          <cell r="I1072">
            <v>516.72</v>
          </cell>
          <cell r="J1072">
            <v>0.40000480480480471</v>
          </cell>
          <cell r="K1072">
            <v>999</v>
          </cell>
        </row>
        <row r="1073">
          <cell r="B1073" t="str">
            <v>N.00731820</v>
          </cell>
          <cell r="C1073" t="str">
            <v>150703-3258</v>
          </cell>
          <cell r="D1073" t="str">
            <v>840168544509</v>
          </cell>
          <cell r="E1073" t="str">
            <v>Speck iPhone 16 Pro Presidio Perfect Clear Clear Frosted Black</v>
          </cell>
          <cell r="F1073" t="str">
            <v>Cases iPhone</v>
          </cell>
          <cell r="G1073" t="str">
            <v>iPhone 16</v>
          </cell>
          <cell r="H1073" t="str">
            <v>iPhone 16 Pro / iPhone 17</v>
          </cell>
          <cell r="I1073">
            <v>516.72</v>
          </cell>
          <cell r="J1073">
            <v>0.40000480480480471</v>
          </cell>
          <cell r="K1073">
            <v>999</v>
          </cell>
        </row>
        <row r="1074">
          <cell r="B1074" t="str">
            <v>N.00731790</v>
          </cell>
          <cell r="C1074" t="str">
            <v>150703-3199</v>
          </cell>
          <cell r="D1074" t="str">
            <v>840168540846</v>
          </cell>
          <cell r="E1074" t="str">
            <v>Speck iPhone 16 Pro Presidio Perfect Clear +Cl Clear/Chrome Fini</v>
          </cell>
          <cell r="F1074" t="str">
            <v>Cases iPhone</v>
          </cell>
          <cell r="G1074" t="str">
            <v>iPhone 16</v>
          </cell>
          <cell r="H1074" t="str">
            <v>iPhone 16 Pro / iPhone 17</v>
          </cell>
          <cell r="I1074">
            <v>516.72</v>
          </cell>
          <cell r="J1074">
            <v>0.40000480480480471</v>
          </cell>
          <cell r="K1074">
            <v>999</v>
          </cell>
        </row>
        <row r="1075">
          <cell r="B1075" t="str">
            <v>N.00731700</v>
          </cell>
          <cell r="C1075" t="str">
            <v>150727-3199</v>
          </cell>
          <cell r="D1075" t="str">
            <v>840168544561</v>
          </cell>
          <cell r="E1075" t="str">
            <v>Speck iPhone 16 Pro Max Presidio Perfect Clear +Cl Clear/Clear/Chrome Finish/Serene Silver</v>
          </cell>
          <cell r="F1075" t="str">
            <v>Cases iPhone</v>
          </cell>
          <cell r="G1075" t="str">
            <v>iPhone 16</v>
          </cell>
          <cell r="H1075" t="str">
            <v>iPhone 16 Pro Max</v>
          </cell>
          <cell r="I1075">
            <v>516.72</v>
          </cell>
          <cell r="J1075">
            <v>0.40000480480480471</v>
          </cell>
          <cell r="K1075">
            <v>999</v>
          </cell>
        </row>
        <row r="1076">
          <cell r="B1076" t="str">
            <v>N.00731730</v>
          </cell>
          <cell r="C1076" t="str">
            <v>150727-3258</v>
          </cell>
          <cell r="D1076" t="str">
            <v>840168544530</v>
          </cell>
          <cell r="E1076" t="str">
            <v>Speck iPhone 16 Pro Max Presidio Perfect Clear Clear Frosted Blk</v>
          </cell>
          <cell r="F1076" t="str">
            <v>Cases iPhone</v>
          </cell>
          <cell r="G1076" t="str">
            <v>iPhone 16</v>
          </cell>
          <cell r="H1076" t="str">
            <v>iPhone 16 Pro Max</v>
          </cell>
          <cell r="I1076">
            <v>516.72</v>
          </cell>
          <cell r="J1076">
            <v>0.40000480480480471</v>
          </cell>
          <cell r="K1076">
            <v>999</v>
          </cell>
        </row>
        <row r="1077">
          <cell r="B1077" t="str">
            <v>N.00731670</v>
          </cell>
          <cell r="C1077" t="str">
            <v>150730-9221</v>
          </cell>
          <cell r="D1077" t="str">
            <v>840168543953</v>
          </cell>
          <cell r="E1077" t="str">
            <v>Speck iPhone 16 Pro Max Presidio Lux +Cl Clear/Gold Glitter</v>
          </cell>
          <cell r="F1077" t="str">
            <v>Cases iPhone</v>
          </cell>
          <cell r="G1077" t="str">
            <v>iPhone 16</v>
          </cell>
          <cell r="H1077" t="str">
            <v>iPhone 16 Pro Max</v>
          </cell>
          <cell r="I1077">
            <v>516.72</v>
          </cell>
          <cell r="J1077">
            <v>0.40000480480480471</v>
          </cell>
          <cell r="K1077">
            <v>999</v>
          </cell>
        </row>
        <row r="1078">
          <cell r="B1078" t="str">
            <v>N.00734220</v>
          </cell>
          <cell r="C1078" t="str">
            <v>150958-D143</v>
          </cell>
          <cell r="D1078" t="str">
            <v>840168546145</v>
          </cell>
          <cell r="E1078" t="str">
            <v>Speck Presidio2 Grip + MS iPhone 17 Black</v>
          </cell>
          <cell r="F1078" t="str">
            <v>Cases iPhone</v>
          </cell>
          <cell r="G1078" t="str">
            <v>iPhone 17</v>
          </cell>
          <cell r="H1078" t="str">
            <v>iPhone 17</v>
          </cell>
          <cell r="I1078">
            <v>516.72</v>
          </cell>
          <cell r="J1078">
            <v>0.4</v>
          </cell>
          <cell r="K1078">
            <v>999</v>
          </cell>
        </row>
        <row r="1079">
          <cell r="B1079" t="str">
            <v>N.00733980</v>
          </cell>
          <cell r="C1079" t="str">
            <v>150960-9221</v>
          </cell>
          <cell r="D1079" t="str">
            <v>840168546190</v>
          </cell>
          <cell r="E1079" t="str">
            <v>Speck iPhone 17 Presidio Lux +Ms Glitter/Gold Metallic</v>
          </cell>
          <cell r="F1079" t="str">
            <v>Cases iPhone</v>
          </cell>
          <cell r="G1079" t="str">
            <v>iPhone 17</v>
          </cell>
          <cell r="H1079" t="str">
            <v>iPhone 17</v>
          </cell>
          <cell r="I1079">
            <v>516.72</v>
          </cell>
          <cell r="J1079">
            <v>0.4</v>
          </cell>
          <cell r="K1079">
            <v>999</v>
          </cell>
        </row>
        <row r="1080">
          <cell r="B1080" t="str">
            <v>N.00734100</v>
          </cell>
          <cell r="C1080" t="str">
            <v>150954-3240</v>
          </cell>
          <cell r="D1080" t="str">
            <v>840168546107</v>
          </cell>
          <cell r="E1080" t="str">
            <v>Speck Presidio Perfect-Clear + MS iPhone 17 Clear</v>
          </cell>
          <cell r="F1080" t="str">
            <v>Cases iPhone</v>
          </cell>
          <cell r="G1080" t="str">
            <v>iPhone 17</v>
          </cell>
          <cell r="H1080" t="str">
            <v>iPhone 17</v>
          </cell>
          <cell r="I1080">
            <v>516.72</v>
          </cell>
          <cell r="J1080">
            <v>0.4</v>
          </cell>
          <cell r="K1080">
            <v>999</v>
          </cell>
        </row>
        <row r="1081">
          <cell r="B1081" t="str">
            <v>N.00734250</v>
          </cell>
          <cell r="C1081" t="str">
            <v>150967-D143</v>
          </cell>
          <cell r="D1081" t="str">
            <v>840168546282</v>
          </cell>
          <cell r="E1081" t="str">
            <v>Speck Presidio2 Grip + MS iPhone 17 iPhone 17 Air Black</v>
          </cell>
          <cell r="F1081" t="str">
            <v>Cases iPhone</v>
          </cell>
          <cell r="G1081" t="str">
            <v>iPhone 17</v>
          </cell>
          <cell r="H1081" t="str">
            <v>iPhone 17 Air</v>
          </cell>
          <cell r="I1081">
            <v>516.72</v>
          </cell>
          <cell r="J1081">
            <v>0.4</v>
          </cell>
          <cell r="K1081">
            <v>999</v>
          </cell>
        </row>
        <row r="1082">
          <cell r="B1082" t="str">
            <v>N.00734130</v>
          </cell>
          <cell r="C1082" t="str">
            <v>150963-3240</v>
          </cell>
          <cell r="D1082" t="str">
            <v>840168546244</v>
          </cell>
          <cell r="E1082" t="str">
            <v>Speck Presidio Perfect-Clear  iPhone 17 iPhone 17 Air Clear</v>
          </cell>
          <cell r="F1082" t="str">
            <v>Cases iPhone</v>
          </cell>
          <cell r="G1082" t="str">
            <v>iPhone 17</v>
          </cell>
          <cell r="H1082" t="str">
            <v>iPhone 17 Air</v>
          </cell>
          <cell r="I1082">
            <v>516.72</v>
          </cell>
          <cell r="J1082">
            <v>0.4</v>
          </cell>
          <cell r="K1082">
            <v>999</v>
          </cell>
        </row>
        <row r="1083">
          <cell r="B1083" t="str">
            <v>N.00734010</v>
          </cell>
          <cell r="C1083" t="str">
            <v>150969-9221</v>
          </cell>
          <cell r="D1083" t="str">
            <v>840168546336</v>
          </cell>
          <cell r="E1083" t="str">
            <v>Speck iPhone 17 Air Presidio Lux +Ms Glitter/Gold Metallic</v>
          </cell>
          <cell r="F1083" t="str">
            <v>Cases iPhone</v>
          </cell>
          <cell r="G1083" t="str">
            <v>iPhone 17</v>
          </cell>
          <cell r="H1083" t="str">
            <v>iPhone 17 Air</v>
          </cell>
          <cell r="I1083">
            <v>516.72</v>
          </cell>
          <cell r="J1083">
            <v>0.4</v>
          </cell>
          <cell r="K1083">
            <v>999</v>
          </cell>
        </row>
        <row r="1084">
          <cell r="B1084" t="str">
            <v>N.00734040</v>
          </cell>
          <cell r="C1084" t="str">
            <v>150978-9221</v>
          </cell>
          <cell r="D1084" t="str">
            <v>840168546473</v>
          </cell>
          <cell r="E1084" t="str">
            <v>Speck Presidio Lux iPhone 17 Pro Glitter/Gold</v>
          </cell>
          <cell r="F1084" t="str">
            <v>Cases iPhone</v>
          </cell>
          <cell r="G1084" t="str">
            <v>iPhone 17</v>
          </cell>
          <cell r="H1084" t="str">
            <v>iPhone 17 Pro</v>
          </cell>
          <cell r="I1084">
            <v>516.72</v>
          </cell>
          <cell r="J1084">
            <v>0.4</v>
          </cell>
          <cell r="K1084">
            <v>999</v>
          </cell>
        </row>
        <row r="1085">
          <cell r="B1085" t="str">
            <v>N.00734280</v>
          </cell>
          <cell r="C1085" t="str">
            <v>150976-D143</v>
          </cell>
          <cell r="D1085" t="str">
            <v>840168546428</v>
          </cell>
          <cell r="E1085" t="str">
            <v>Speck Presidio2 Grip + MS iPhone 17 Pro Black</v>
          </cell>
          <cell r="F1085" t="str">
            <v>Cases iPhone</v>
          </cell>
          <cell r="G1085" t="str">
            <v>iPhone 17</v>
          </cell>
          <cell r="H1085" t="str">
            <v>iPhone 17 Pro</v>
          </cell>
          <cell r="I1085">
            <v>516.72</v>
          </cell>
          <cell r="J1085">
            <v>0.4</v>
          </cell>
          <cell r="K1085">
            <v>999</v>
          </cell>
        </row>
        <row r="1086">
          <cell r="B1086" t="str">
            <v>N.00734160</v>
          </cell>
          <cell r="C1086" t="str">
            <v>150972-3240</v>
          </cell>
          <cell r="D1086" t="str">
            <v>840168546381</v>
          </cell>
          <cell r="E1086" t="str">
            <v>Speck Presidio Perfect-Clear  iPhone 17 Pro Clear</v>
          </cell>
          <cell r="F1086" t="str">
            <v>Cases iPhone</v>
          </cell>
          <cell r="G1086" t="str">
            <v>iPhone 17</v>
          </cell>
          <cell r="H1086" t="str">
            <v>iPhone 17 Pro</v>
          </cell>
          <cell r="I1086">
            <v>516.72</v>
          </cell>
          <cell r="J1086">
            <v>0.4</v>
          </cell>
          <cell r="K1086">
            <v>999</v>
          </cell>
        </row>
        <row r="1087">
          <cell r="B1087" t="str">
            <v>N.00734070</v>
          </cell>
          <cell r="C1087" t="str">
            <v>150987-9221</v>
          </cell>
          <cell r="D1087" t="str">
            <v>840168546619</v>
          </cell>
          <cell r="E1087" t="str">
            <v>Speck Presidio Lux iPhone 17 Pro Max Glitter/Gold</v>
          </cell>
          <cell r="F1087" t="str">
            <v>Cases iPhone</v>
          </cell>
          <cell r="G1087" t="str">
            <v>iPhone 17</v>
          </cell>
          <cell r="H1087" t="str">
            <v>iPhone 17 Pro Max</v>
          </cell>
          <cell r="I1087">
            <v>516.72</v>
          </cell>
          <cell r="J1087">
            <v>0.4</v>
          </cell>
          <cell r="K1087">
            <v>999</v>
          </cell>
        </row>
        <row r="1088">
          <cell r="B1088" t="str">
            <v>N.00734310</v>
          </cell>
          <cell r="C1088" t="str">
            <v>150985-D143</v>
          </cell>
          <cell r="D1088" t="str">
            <v>840168546565</v>
          </cell>
          <cell r="E1088" t="str">
            <v>Speck Presidio2 Grip + MS iPhone 17 Pro Max Black</v>
          </cell>
          <cell r="F1088" t="str">
            <v>Cases iPhone</v>
          </cell>
          <cell r="G1088" t="str">
            <v>iPhone 17</v>
          </cell>
          <cell r="H1088" t="str">
            <v>iPhone 17 Pro Max</v>
          </cell>
          <cell r="I1088">
            <v>516.72</v>
          </cell>
          <cell r="J1088">
            <v>0.4</v>
          </cell>
          <cell r="K1088">
            <v>999</v>
          </cell>
        </row>
        <row r="1089">
          <cell r="B1089" t="str">
            <v>N.00734190</v>
          </cell>
          <cell r="C1089" t="str">
            <v>150981-3240</v>
          </cell>
          <cell r="D1089" t="str">
            <v>840168546527</v>
          </cell>
          <cell r="E1089" t="str">
            <v>Speck Presidio Perfect-Clear  iPhone 17 Pro Max Clear</v>
          </cell>
          <cell r="F1089" t="str">
            <v>Cases iPhone</v>
          </cell>
          <cell r="G1089" t="str">
            <v>iPhone 17</v>
          </cell>
          <cell r="H1089" t="str">
            <v>iPhone 17 Pro Max</v>
          </cell>
          <cell r="I1089">
            <v>516.72</v>
          </cell>
          <cell r="J1089">
            <v>0.4</v>
          </cell>
          <cell r="K1089">
            <v>999</v>
          </cell>
        </row>
        <row r="1090">
          <cell r="B1090" t="str">
            <v>N.00729960</v>
          </cell>
          <cell r="C1090" t="str">
            <v>150596-1212</v>
          </cell>
          <cell r="D1090" t="str">
            <v>840168538331</v>
          </cell>
          <cell r="E1090" t="str">
            <v>Speck Tempered Glass iPhone15 Pro</v>
          </cell>
          <cell r="F1090" t="str">
            <v>Micas</v>
          </cell>
          <cell r="G1090" t="str">
            <v>iPhone 15</v>
          </cell>
          <cell r="H1090" t="str">
            <v>iPhone 15 Pro</v>
          </cell>
          <cell r="I1090">
            <v>361.55</v>
          </cell>
          <cell r="J1090">
            <v>0.40000286123032913</v>
          </cell>
          <cell r="K1090">
            <v>699</v>
          </cell>
        </row>
        <row r="1091">
          <cell r="B1091" t="str">
            <v>N.00729990</v>
          </cell>
          <cell r="C1091" t="str">
            <v>150598-1212</v>
          </cell>
          <cell r="D1091" t="str">
            <v>840168538355</v>
          </cell>
          <cell r="E1091" t="str">
            <v>Speck Tempered Glass iPhone15 Pro Max</v>
          </cell>
          <cell r="F1091" t="str">
            <v>Micas</v>
          </cell>
          <cell r="G1091" t="str">
            <v>iPhone 15</v>
          </cell>
          <cell r="H1091" t="str">
            <v>iPhone 15 Pro Max</v>
          </cell>
          <cell r="I1091">
            <v>361.55</v>
          </cell>
          <cell r="J1091">
            <v>0.40000286123032913</v>
          </cell>
          <cell r="K1091">
            <v>699</v>
          </cell>
        </row>
        <row r="1092">
          <cell r="B1092" t="str">
            <v>N.00731610</v>
          </cell>
          <cell r="C1092" t="str">
            <v>T21-10857</v>
          </cell>
          <cell r="D1092" t="str">
            <v>5056586735251</v>
          </cell>
          <cell r="E1092" t="str">
            <v>Tech21 EvoCrystal w/MagSafe for iPhone 16  - Black</v>
          </cell>
          <cell r="F1092" t="str">
            <v>Cases iPhone</v>
          </cell>
          <cell r="G1092" t="str">
            <v>iPhone 16</v>
          </cell>
          <cell r="H1092" t="str">
            <v>iPhone 16</v>
          </cell>
          <cell r="I1092">
            <v>516.72</v>
          </cell>
          <cell r="J1092">
            <v>0.40000480480480471</v>
          </cell>
          <cell r="K1092">
            <v>999</v>
          </cell>
        </row>
        <row r="1093">
          <cell r="B1093" t="str">
            <v>N.00731640</v>
          </cell>
          <cell r="C1093" t="str">
            <v>T21-10860</v>
          </cell>
          <cell r="D1093" t="str">
            <v>5056586735343</v>
          </cell>
          <cell r="E1093" t="str">
            <v>Tech21 EvoCrystal w/MagSafe for iPhone 16 - Pink</v>
          </cell>
          <cell r="F1093" t="str">
            <v>Cases iPhone</v>
          </cell>
          <cell r="G1093" t="str">
            <v>iPhone 16</v>
          </cell>
          <cell r="H1093" t="str">
            <v>iPhone 16</v>
          </cell>
          <cell r="I1093">
            <v>516.72</v>
          </cell>
          <cell r="J1093">
            <v>0.40000480480480471</v>
          </cell>
          <cell r="K1093">
            <v>999</v>
          </cell>
        </row>
        <row r="1094">
          <cell r="B1094" t="str">
            <v>N.00731580</v>
          </cell>
          <cell r="C1094" t="str">
            <v>T21-10975</v>
          </cell>
          <cell r="D1094" t="str">
            <v>5056586738795</v>
          </cell>
          <cell r="E1094" t="str">
            <v>Tech21 EvoCrystal w/MagSafe for iPhone 16 Pro  - Black</v>
          </cell>
          <cell r="F1094" t="str">
            <v>Cases iPhone</v>
          </cell>
          <cell r="G1094" t="str">
            <v>iPhone 16</v>
          </cell>
          <cell r="H1094" t="str">
            <v>iPhone 16 Pro / iPhone 17</v>
          </cell>
          <cell r="I1094">
            <v>516.72</v>
          </cell>
          <cell r="J1094">
            <v>0.40000480480480471</v>
          </cell>
          <cell r="K1094">
            <v>999</v>
          </cell>
        </row>
        <row r="1095">
          <cell r="B1095" t="str">
            <v>N.00731550</v>
          </cell>
          <cell r="C1095" t="str">
            <v>T21-10978</v>
          </cell>
          <cell r="D1095" t="str">
            <v>5056586738887</v>
          </cell>
          <cell r="E1095" t="str">
            <v>Tech21 EvoCrystal w/MagSafe for iPhone 16 Pro  - Pink</v>
          </cell>
          <cell r="F1095" t="str">
            <v>Cases iPhone</v>
          </cell>
          <cell r="G1095" t="str">
            <v>iPhone 16</v>
          </cell>
          <cell r="H1095" t="str">
            <v>iPhone 16 Pro / iPhone 17</v>
          </cell>
          <cell r="I1095">
            <v>516.72</v>
          </cell>
          <cell r="J1095">
            <v>0.40000480480480471</v>
          </cell>
          <cell r="K1095">
            <v>999</v>
          </cell>
        </row>
        <row r="1096">
          <cell r="B1096" t="str">
            <v>N.00731520</v>
          </cell>
          <cell r="C1096" t="str">
            <v>T21-11034</v>
          </cell>
          <cell r="D1096" t="str">
            <v>5056586740569</v>
          </cell>
          <cell r="E1096" t="str">
            <v>Tech21 EvoCrystal w/MagSafe for iPhone 16 Pro Max - Black</v>
          </cell>
          <cell r="F1096" t="str">
            <v>Cases iPhone</v>
          </cell>
          <cell r="G1096" t="str">
            <v>iPhone 16</v>
          </cell>
          <cell r="H1096" t="str">
            <v>iPhone 16 Pro Max</v>
          </cell>
          <cell r="I1096">
            <v>516.72</v>
          </cell>
          <cell r="J1096">
            <v>0.40000480480480471</v>
          </cell>
          <cell r="K1096">
            <v>999</v>
          </cell>
        </row>
        <row r="1097">
          <cell r="B1097" t="str">
            <v>N.00731490</v>
          </cell>
          <cell r="C1097" t="str">
            <v>T21-11037</v>
          </cell>
          <cell r="D1097" t="str">
            <v>5056586740651</v>
          </cell>
          <cell r="E1097" t="str">
            <v>Tech21 EvoCrystal w/MagSafe for iPhone 16 Pro Max - Pink</v>
          </cell>
          <cell r="F1097" t="str">
            <v>Cases iPhone</v>
          </cell>
          <cell r="G1097" t="str">
            <v>iPhone 16</v>
          </cell>
          <cell r="H1097" t="str">
            <v>iPhone 16 Pro Max</v>
          </cell>
          <cell r="I1097">
            <v>516.72</v>
          </cell>
          <cell r="J1097">
            <v>0.40000480480480471</v>
          </cell>
          <cell r="K1097">
            <v>999</v>
          </cell>
        </row>
        <row r="1098">
          <cell r="B1098" t="str">
            <v>CT-SCALE7</v>
          </cell>
          <cell r="C1098" t="str">
            <v>CT-SCALE7</v>
          </cell>
          <cell r="D1098" t="str">
            <v>715834798534</v>
          </cell>
          <cell r="E1098" t="str">
            <v>Cubitt Scale Alpine White</v>
          </cell>
          <cell r="F1098" t="str">
            <v>Wearable</v>
          </cell>
          <cell r="G1098" t="str">
            <v>Scale</v>
          </cell>
          <cell r="H1098" t="str">
            <v>CT-SCALE</v>
          </cell>
          <cell r="I1098">
            <v>559.7844827586207</v>
          </cell>
          <cell r="J1098">
            <v>0.35</v>
          </cell>
          <cell r="K1098">
            <v>999</v>
          </cell>
        </row>
        <row r="1099">
          <cell r="B1099" t="str">
            <v>CT-SCALE</v>
          </cell>
          <cell r="C1099" t="str">
            <v>CT-SCALE</v>
          </cell>
          <cell r="D1099" t="str">
            <v>725330927543</v>
          </cell>
          <cell r="E1099" t="str">
            <v>Cubitt Scale Obsidian Black</v>
          </cell>
          <cell r="F1099" t="str">
            <v>Wearable</v>
          </cell>
          <cell r="G1099" t="str">
            <v>Scale</v>
          </cell>
          <cell r="H1099" t="str">
            <v>CT-SCALE</v>
          </cell>
          <cell r="I1099">
            <v>559.7844827586207</v>
          </cell>
          <cell r="J1099">
            <v>0.35</v>
          </cell>
          <cell r="K1099">
            <v>999</v>
          </cell>
        </row>
        <row r="1100">
          <cell r="B1100" t="str">
            <v>CTK-1</v>
          </cell>
          <cell r="C1100" t="str">
            <v>CTK-1</v>
          </cell>
          <cell r="D1100" t="str">
            <v>719284923645</v>
          </cell>
          <cell r="E1100" t="str">
            <v>Cubitt Scale Mini Obsidian Black</v>
          </cell>
          <cell r="F1100" t="str">
            <v>Wearable</v>
          </cell>
          <cell r="G1100" t="str">
            <v>Scale</v>
          </cell>
          <cell r="H1100" t="str">
            <v>CTK</v>
          </cell>
          <cell r="I1100">
            <v>447.71551724137936</v>
          </cell>
          <cell r="J1100">
            <v>0.35</v>
          </cell>
          <cell r="K1100">
            <v>799</v>
          </cell>
        </row>
        <row r="1101">
          <cell r="B1101" t="str">
            <v>CTK-7</v>
          </cell>
          <cell r="C1101" t="str">
            <v>CTK-7</v>
          </cell>
          <cell r="D1101" t="str">
            <v>719284923652</v>
          </cell>
          <cell r="E1101" t="str">
            <v>Cubitt Scale Mini Alpine White</v>
          </cell>
          <cell r="F1101" t="str">
            <v>Wearable</v>
          </cell>
          <cell r="G1101" t="str">
            <v>Scale</v>
          </cell>
          <cell r="H1101" t="str">
            <v>CTK</v>
          </cell>
          <cell r="I1101">
            <v>447.71551724137936</v>
          </cell>
          <cell r="J1101">
            <v>0.35</v>
          </cell>
          <cell r="K1101">
            <v>799</v>
          </cell>
        </row>
        <row r="1102">
          <cell r="B1102" t="str">
            <v>CT1S2-11</v>
          </cell>
          <cell r="C1102" t="str">
            <v>CT1S2-11</v>
          </cell>
          <cell r="D1102" t="str">
            <v>719284923812</v>
          </cell>
          <cell r="E1102" t="str">
            <v>Cubitt CT1 Black</v>
          </cell>
          <cell r="F1102" t="str">
            <v>Wearable</v>
          </cell>
          <cell r="G1102" t="str">
            <v>Smartwatch</v>
          </cell>
          <cell r="H1102" t="str">
            <v>CT1S2</v>
          </cell>
          <cell r="I1102">
            <v>839.95689655172418</v>
          </cell>
          <cell r="J1102">
            <v>0.35</v>
          </cell>
          <cell r="K1102">
            <v>1499</v>
          </cell>
        </row>
        <row r="1103">
          <cell r="B1103" t="str">
            <v>CT2P2-11</v>
          </cell>
          <cell r="C1103" t="str">
            <v>CT2P2-11</v>
          </cell>
          <cell r="D1103" t="str">
            <v>719284924284</v>
          </cell>
          <cell r="E1103" t="str">
            <v>Cubitt CT2P Obsidian Black</v>
          </cell>
          <cell r="F1103" t="str">
            <v>Wearable</v>
          </cell>
          <cell r="G1103" t="str">
            <v>Smartwatch</v>
          </cell>
          <cell r="H1103" t="str">
            <v>CT2P2</v>
          </cell>
          <cell r="I1103">
            <v>1344.2672413793105</v>
          </cell>
          <cell r="J1103">
            <v>0.35</v>
          </cell>
          <cell r="K1103">
            <v>2399</v>
          </cell>
        </row>
        <row r="1104">
          <cell r="B1104" t="str">
            <v>CT2S2-11</v>
          </cell>
          <cell r="C1104" t="str">
            <v>CT2S2-11</v>
          </cell>
          <cell r="D1104" t="str">
            <v>719284924239</v>
          </cell>
          <cell r="E1104" t="str">
            <v>Cubitt CT2 Black</v>
          </cell>
          <cell r="F1104" t="str">
            <v>Wearable</v>
          </cell>
          <cell r="G1104" t="str">
            <v>Smartwatch</v>
          </cell>
          <cell r="H1104" t="str">
            <v>CT2S2</v>
          </cell>
          <cell r="I1104">
            <v>952.02586206896569</v>
          </cell>
          <cell r="J1104">
            <v>0.35</v>
          </cell>
          <cell r="K1104">
            <v>1699</v>
          </cell>
        </row>
        <row r="1105">
          <cell r="B1105" t="str">
            <v>CT2S3-11</v>
          </cell>
          <cell r="C1105" t="str">
            <v>CT2S3-11</v>
          </cell>
          <cell r="D1105" t="str">
            <v>850044396122</v>
          </cell>
          <cell r="E1105" t="str">
            <v>Reloj Inteligente Cubitt CT2 S Serie 3</v>
          </cell>
          <cell r="F1105" t="str">
            <v>Wearable</v>
          </cell>
          <cell r="G1105" t="str">
            <v>Smartwatch</v>
          </cell>
          <cell r="H1105" t="str">
            <v>CT2S3</v>
          </cell>
          <cell r="I1105">
            <v>952.03</v>
          </cell>
          <cell r="J1105">
            <v>0.34999717480871106</v>
          </cell>
          <cell r="K1105">
            <v>1699</v>
          </cell>
        </row>
        <row r="1106">
          <cell r="B1106" t="str">
            <v>CT4-11</v>
          </cell>
          <cell r="C1106" t="str">
            <v>CT4-11</v>
          </cell>
          <cell r="D1106" t="str">
            <v>719284923867</v>
          </cell>
          <cell r="E1106" t="str">
            <v>Cubitt CT4 Black</v>
          </cell>
          <cell r="F1106" t="str">
            <v>Wearable</v>
          </cell>
          <cell r="G1106" t="str">
            <v>Smartwatch</v>
          </cell>
          <cell r="H1106" t="str">
            <v>CT4</v>
          </cell>
          <cell r="I1106">
            <v>1344.2672413793105</v>
          </cell>
          <cell r="J1106">
            <v>0.35</v>
          </cell>
          <cell r="K1106">
            <v>2399</v>
          </cell>
        </row>
        <row r="1107">
          <cell r="B1107" t="str">
            <v>CT4G-11</v>
          </cell>
          <cell r="C1107" t="str">
            <v>CT4G-11</v>
          </cell>
          <cell r="D1107" t="str">
            <v>719284923928</v>
          </cell>
          <cell r="E1107" t="str">
            <v>Cubitt CT4P Black</v>
          </cell>
          <cell r="F1107" t="str">
            <v>Wearable</v>
          </cell>
          <cell r="G1107" t="str">
            <v>Smartwatch</v>
          </cell>
          <cell r="H1107" t="str">
            <v>CT4GPS</v>
          </cell>
          <cell r="I1107">
            <v>1680.4741379310346</v>
          </cell>
          <cell r="J1107">
            <v>0.35</v>
          </cell>
          <cell r="K1107">
            <v>2999</v>
          </cell>
        </row>
        <row r="1108">
          <cell r="B1108" t="str">
            <v>CTJR-1</v>
          </cell>
          <cell r="C1108" t="str">
            <v>CTJR-1</v>
          </cell>
          <cell r="D1108" t="str">
            <v>719284924109</v>
          </cell>
          <cell r="E1108" t="str">
            <v>Cubitt Jr Kids Black</v>
          </cell>
          <cell r="F1108" t="str">
            <v>Wearable</v>
          </cell>
          <cell r="G1108" t="str">
            <v>Smartwatch</v>
          </cell>
          <cell r="H1108" t="str">
            <v>CTJR</v>
          </cell>
          <cell r="I1108">
            <v>895.99137931034488</v>
          </cell>
          <cell r="J1108">
            <v>0.35</v>
          </cell>
          <cell r="K1108">
            <v>1599</v>
          </cell>
        </row>
        <row r="1109">
          <cell r="B1109" t="str">
            <v>P0633755153501</v>
          </cell>
          <cell r="C1109">
            <v>15350</v>
          </cell>
          <cell r="D1109" t="str">
            <v>633755153501</v>
          </cell>
          <cell r="E1109" t="str">
            <v>Naztech Xpods Pro TWS with Wireless Charging Case White</v>
          </cell>
          <cell r="F1109" t="str">
            <v>Audio</v>
          </cell>
          <cell r="G1109" t="str">
            <v>Headphones</v>
          </cell>
          <cell r="H1109" t="str">
            <v>In Ear</v>
          </cell>
          <cell r="I1109">
            <v>615</v>
          </cell>
          <cell r="J1109">
            <v>0.59210977701543743</v>
          </cell>
          <cell r="K1109">
            <v>1749</v>
          </cell>
        </row>
        <row r="1110">
          <cell r="B1110" t="str">
            <v>P0633755153518</v>
          </cell>
          <cell r="C1110">
            <v>15351</v>
          </cell>
          <cell r="D1110" t="str">
            <v>633755153518</v>
          </cell>
          <cell r="E1110" t="str">
            <v xml:space="preserve">Naztech Xpods Pro TWS with Wireless Charging Case Black
</v>
          </cell>
          <cell r="F1110" t="str">
            <v>Audio</v>
          </cell>
          <cell r="G1110" t="str">
            <v>Headphones</v>
          </cell>
          <cell r="H1110" t="str">
            <v>In Ear</v>
          </cell>
          <cell r="I1110">
            <v>615</v>
          </cell>
          <cell r="J1110">
            <v>0.59210977701543743</v>
          </cell>
          <cell r="K1110">
            <v>1749</v>
          </cell>
        </row>
        <row r="1111">
          <cell r="B1111" t="str">
            <v>P0633755153525</v>
          </cell>
          <cell r="C1111">
            <v>15352</v>
          </cell>
          <cell r="D1111" t="str">
            <v>633755153525</v>
          </cell>
          <cell r="E1111" t="str">
            <v>Naztech Xpods Pro TWS with Wireless Charging Case Red</v>
          </cell>
          <cell r="F1111" t="str">
            <v>Audio</v>
          </cell>
          <cell r="G1111" t="str">
            <v>Headphones</v>
          </cell>
          <cell r="H1111" t="str">
            <v>In Ear</v>
          </cell>
          <cell r="I1111">
            <v>615</v>
          </cell>
          <cell r="J1111">
            <v>0.59210977701543743</v>
          </cell>
          <cell r="K1111">
            <v>1749</v>
          </cell>
        </row>
        <row r="1112">
          <cell r="B1112" t="str">
            <v>P0633755154324</v>
          </cell>
          <cell r="C1112">
            <v>15432</v>
          </cell>
          <cell r="D1112" t="str">
            <v>633755154324</v>
          </cell>
          <cell r="E1112" t="str">
            <v xml:space="preserve">Naztech Xpods Pro TWS with Wireless Charging Case Blue
</v>
          </cell>
          <cell r="F1112" t="str">
            <v>Audio</v>
          </cell>
          <cell r="G1112" t="str">
            <v>Headphones</v>
          </cell>
          <cell r="H1112" t="str">
            <v>In Ear</v>
          </cell>
          <cell r="I1112">
            <v>615</v>
          </cell>
          <cell r="J1112">
            <v>0.59210977701543743</v>
          </cell>
          <cell r="K1112">
            <v>1749</v>
          </cell>
        </row>
        <row r="1113">
          <cell r="B1113" t="str">
            <v>P0633755155550</v>
          </cell>
          <cell r="C1113">
            <v>15555</v>
          </cell>
          <cell r="D1113" t="str">
            <v>633755155550</v>
          </cell>
          <cell r="E1113" t="str">
            <v>HyperGear Kombat Kitty Gaming Headset Purple</v>
          </cell>
          <cell r="F1113" t="str">
            <v>Gaming</v>
          </cell>
          <cell r="G1113" t="str">
            <v>Headset</v>
          </cell>
          <cell r="H1113" t="str">
            <v>Kombat</v>
          </cell>
          <cell r="I1113">
            <v>213.44827586206898</v>
          </cell>
          <cell r="J1113">
            <v>0.60000000000000009</v>
          </cell>
          <cell r="K1113">
            <v>619</v>
          </cell>
        </row>
        <row r="1114">
          <cell r="B1114" t="str">
            <v>P0633755155567</v>
          </cell>
          <cell r="C1114">
            <v>15556</v>
          </cell>
          <cell r="D1114" t="str">
            <v>633755155567</v>
          </cell>
          <cell r="E1114" t="str">
            <v>HyperGear Kombat Kitty Gaming Headset Green</v>
          </cell>
          <cell r="F1114" t="str">
            <v>Gaming</v>
          </cell>
          <cell r="G1114" t="str">
            <v>Headset</v>
          </cell>
          <cell r="H1114" t="str">
            <v>Kombat</v>
          </cell>
          <cell r="I1114">
            <v>213.44827586206898</v>
          </cell>
          <cell r="J1114">
            <v>0.60000000000000009</v>
          </cell>
          <cell r="K1114">
            <v>619</v>
          </cell>
        </row>
        <row r="1115">
          <cell r="B1115" t="str">
            <v>P0633755155543</v>
          </cell>
          <cell r="C1115">
            <v>15554</v>
          </cell>
          <cell r="D1115" t="str">
            <v>633755155543</v>
          </cell>
          <cell r="E1115" t="str">
            <v>HyperGear Kombat Kitty Gaming Headset Pink</v>
          </cell>
          <cell r="F1115" t="str">
            <v>Gaming</v>
          </cell>
          <cell r="G1115" t="str">
            <v>Headset</v>
          </cell>
          <cell r="H1115" t="str">
            <v>Kombat</v>
          </cell>
          <cell r="I1115">
            <v>213.44827586206898</v>
          </cell>
          <cell r="J1115">
            <v>0.60000000000000009</v>
          </cell>
          <cell r="K1115">
            <v>619</v>
          </cell>
        </row>
        <row r="1116">
          <cell r="B1116" t="str">
            <v>P0633755155970</v>
          </cell>
          <cell r="C1116">
            <v>15597</v>
          </cell>
          <cell r="D1116" t="str">
            <v>633755155970</v>
          </cell>
          <cell r="E1116" t="str">
            <v>HyperGear HyperNova LED Strip Lights 10ft Multi-Color Multicolors</v>
          </cell>
          <cell r="F1116" t="str">
            <v>Gaming</v>
          </cell>
          <cell r="G1116" t="str">
            <v>Led Strip</v>
          </cell>
          <cell r="H1116" t="str">
            <v>10 ft</v>
          </cell>
          <cell r="I1116">
            <v>247.93103448275866</v>
          </cell>
          <cell r="J1116">
            <v>0.6</v>
          </cell>
          <cell r="K1116">
            <v>719</v>
          </cell>
        </row>
        <row r="1117">
          <cell r="B1117" t="str">
            <v>P0633755155925</v>
          </cell>
          <cell r="C1117">
            <v>15592</v>
          </cell>
          <cell r="D1117" t="str">
            <v>633755155925</v>
          </cell>
          <cell r="E1117" t="str">
            <v xml:space="preserve">Hypergear Sound Advantage: Pro-Audio Condenser Microphone Black
</v>
          </cell>
          <cell r="F1117" t="str">
            <v>Hardware</v>
          </cell>
          <cell r="G1117" t="str">
            <v>Mic</v>
          </cell>
          <cell r="H1117" t="str">
            <v>Mic</v>
          </cell>
          <cell r="I1117">
            <v>361.72413793103453</v>
          </cell>
          <cell r="J1117">
            <v>0.6</v>
          </cell>
          <cell r="K1117">
            <v>1049</v>
          </cell>
        </row>
        <row r="1118">
          <cell r="B1118" t="str">
            <v>P0633755154379</v>
          </cell>
          <cell r="C1118">
            <v>15437</v>
          </cell>
          <cell r="D1118" t="str">
            <v>633755154379</v>
          </cell>
          <cell r="E1118" t="str">
            <v xml:space="preserve">HyperGear SnapShot Wireless Selfie Stick + Tripod Black
</v>
          </cell>
          <cell r="F1118" t="str">
            <v>Hardware</v>
          </cell>
          <cell r="G1118" t="str">
            <v>Tripod</v>
          </cell>
          <cell r="H1118" t="str">
            <v>Selfie + Tripod</v>
          </cell>
          <cell r="I1118">
            <v>251.37931034482759</v>
          </cell>
          <cell r="J1118">
            <v>0.60000000000000009</v>
          </cell>
          <cell r="K1118">
            <v>729</v>
          </cell>
        </row>
        <row r="1119">
          <cell r="B1119" t="str">
            <v>P0848467079111</v>
          </cell>
          <cell r="C1119">
            <v>401102246</v>
          </cell>
          <cell r="D1119" t="str">
            <v>848467079111</v>
          </cell>
          <cell r="E1119" t="str">
            <v>Mophie POWERSTATION (5000 mAh) with Lightning Connector - Black</v>
          </cell>
          <cell r="F1119" t="str">
            <v>Charger</v>
          </cell>
          <cell r="G1119" t="str">
            <v>Power Bank</v>
          </cell>
          <cell r="H1119" t="str">
            <v>5,000 mAh</v>
          </cell>
          <cell r="I1119">
            <v>194</v>
          </cell>
          <cell r="J1119">
            <v>0.62430717863105178</v>
          </cell>
          <cell r="K1119">
            <v>599</v>
          </cell>
        </row>
        <row r="1120">
          <cell r="B1120" t="str">
            <v>P0848467073980</v>
          </cell>
          <cell r="C1120">
            <v>401101662</v>
          </cell>
          <cell r="D1120" t="str">
            <v>848467073980</v>
          </cell>
          <cell r="E1120" t="str">
            <v>Mophie POWERSTATION PLUS (6,000mAh) with Built-in Micro USB &amp; Lightning Cable + Extra USB-A Charging Port - Black</v>
          </cell>
          <cell r="F1120" t="str">
            <v>Charger</v>
          </cell>
          <cell r="G1120" t="str">
            <v>Power Bank</v>
          </cell>
          <cell r="H1120" t="str">
            <v>6,000 mAh</v>
          </cell>
          <cell r="I1120">
            <v>246</v>
          </cell>
          <cell r="J1120">
            <v>0.64285356695869844</v>
          </cell>
          <cell r="K1120">
            <v>799</v>
          </cell>
        </row>
        <row r="1121">
          <cell r="B1121" t="str">
            <v>P0846537063060</v>
          </cell>
          <cell r="C1121" t="str">
            <v>CTPRO2-BLK</v>
          </cell>
          <cell r="D1121" t="str">
            <v>846537063060</v>
          </cell>
          <cell r="E1121" t="str">
            <v>Quikcell Cross Trainer Pro II Sports Stereo Bluetooth Earphones - Black</v>
          </cell>
          <cell r="F1121" t="str">
            <v>Audio</v>
          </cell>
          <cell r="G1121" t="str">
            <v>HEADPHONE WIRELESS</v>
          </cell>
          <cell r="H1121" t="str">
            <v>In Ear</v>
          </cell>
          <cell r="I1121">
            <v>164</v>
          </cell>
          <cell r="J1121">
            <v>0.61875751503006016</v>
          </cell>
          <cell r="K1121">
            <v>499</v>
          </cell>
        </row>
        <row r="1122">
          <cell r="B1122" t="str">
            <v>P0846537063077</v>
          </cell>
          <cell r="C1122" t="str">
            <v>CTPRO2-WHT</v>
          </cell>
          <cell r="D1122" t="str">
            <v>846537063077</v>
          </cell>
          <cell r="E1122" t="str">
            <v>Quikcell Cross Trainer Pro II Wireless Sport Headphones - White</v>
          </cell>
          <cell r="F1122" t="str">
            <v>Audio</v>
          </cell>
          <cell r="G1122" t="str">
            <v>HEADPHONE WIRELESS</v>
          </cell>
          <cell r="H1122" t="str">
            <v>In Ear</v>
          </cell>
          <cell r="I1122">
            <v>164</v>
          </cell>
          <cell r="J1122">
            <v>0.61875751503006016</v>
          </cell>
          <cell r="K1122">
            <v>499</v>
          </cell>
        </row>
        <row r="1123">
          <cell r="B1123" t="str">
            <v>P0846537037436</v>
          </cell>
          <cell r="C1123" t="str">
            <v>MEA5001</v>
          </cell>
          <cell r="D1123" t="str">
            <v>846537037436</v>
          </cell>
          <cell r="E1123" t="str">
            <v>Quikcell 3.5mm Stereo Handsfree, Retail Packaging -Black</v>
          </cell>
          <cell r="F1123" t="str">
            <v>Audio</v>
          </cell>
          <cell r="G1123" t="str">
            <v>HEADPHONES</v>
          </cell>
          <cell r="H1123" t="str">
            <v>3.5MM</v>
          </cell>
          <cell r="I1123">
            <v>39</v>
          </cell>
          <cell r="J1123">
            <v>0.6963758389261745</v>
          </cell>
          <cell r="K1123">
            <v>149</v>
          </cell>
        </row>
        <row r="1124">
          <cell r="B1124" t="str">
            <v>P0846537037443</v>
          </cell>
          <cell r="C1124" t="str">
            <v>MEA5002</v>
          </cell>
          <cell r="D1124" t="str">
            <v>846537037443</v>
          </cell>
          <cell r="E1124" t="str">
            <v>Quikcell 3.5mm Stereo Handsfree, Retail Packaging -Pink</v>
          </cell>
          <cell r="F1124" t="str">
            <v>Audio</v>
          </cell>
          <cell r="G1124" t="str">
            <v>HEADPHONES</v>
          </cell>
          <cell r="H1124" t="str">
            <v>3.5MM</v>
          </cell>
          <cell r="I1124">
            <v>39</v>
          </cell>
          <cell r="J1124">
            <v>0.6963758389261745</v>
          </cell>
          <cell r="K1124">
            <v>149</v>
          </cell>
        </row>
        <row r="1125">
          <cell r="B1125" t="str">
            <v>P0846537037450</v>
          </cell>
          <cell r="C1125" t="str">
            <v>MEA5003</v>
          </cell>
          <cell r="D1125" t="str">
            <v>846537037450</v>
          </cell>
          <cell r="E1125" t="str">
            <v>Quikcell 3.5mm Stereo Handsfree, Retail Packaging -Blue</v>
          </cell>
          <cell r="F1125" t="str">
            <v>Audio</v>
          </cell>
          <cell r="G1125" t="str">
            <v>HEADPHONES</v>
          </cell>
          <cell r="H1125" t="str">
            <v>3.5MM</v>
          </cell>
          <cell r="I1125">
            <v>39</v>
          </cell>
          <cell r="J1125">
            <v>0.6963758389261745</v>
          </cell>
          <cell r="K1125">
            <v>149</v>
          </cell>
        </row>
        <row r="1126">
          <cell r="B1126" t="str">
            <v>P0846537037467</v>
          </cell>
          <cell r="C1126" t="str">
            <v>MEA5004</v>
          </cell>
          <cell r="D1126" t="str">
            <v>846537037467</v>
          </cell>
          <cell r="E1126" t="str">
            <v>Quikcell 3.5mm Stereo Handsfree, Retail Packaging -Purple</v>
          </cell>
          <cell r="F1126" t="str">
            <v>Audio</v>
          </cell>
          <cell r="G1126" t="str">
            <v>HEADPHONES</v>
          </cell>
          <cell r="H1126" t="str">
            <v>3.5MM</v>
          </cell>
          <cell r="I1126">
            <v>39</v>
          </cell>
          <cell r="J1126">
            <v>0.6963758389261745</v>
          </cell>
          <cell r="K1126">
            <v>149</v>
          </cell>
        </row>
        <row r="1127">
          <cell r="B1127" t="str">
            <v>P0846537039089</v>
          </cell>
          <cell r="C1127" t="str">
            <v>MEDLEY-GRY-M</v>
          </cell>
          <cell r="D1127" t="str">
            <v>846537039089</v>
          </cell>
          <cell r="E1127" t="str">
            <v>QUIKCELL MEDLEY WIRED HEADSET GRIS</v>
          </cell>
          <cell r="F1127" t="str">
            <v>Audio</v>
          </cell>
          <cell r="G1127" t="str">
            <v>HEADPHONES</v>
          </cell>
          <cell r="H1127" t="str">
            <v>3.5MM</v>
          </cell>
          <cell r="I1127">
            <v>85.775862068965523</v>
          </cell>
          <cell r="J1127">
            <v>0.35</v>
          </cell>
          <cell r="K1127">
            <v>199</v>
          </cell>
        </row>
        <row r="1128">
          <cell r="B1128" t="str">
            <v>P0846537068881</v>
          </cell>
          <cell r="C1128" t="str">
            <v>QAIR-BUDS</v>
          </cell>
          <cell r="D1128" t="str">
            <v>846537068881</v>
          </cell>
          <cell r="E1128" t="str">
            <v>Quikcell QAIR BUDS True Wireless Earbuds with Charging Case - Black</v>
          </cell>
          <cell r="F1128" t="str">
            <v>Audio</v>
          </cell>
          <cell r="G1128" t="str">
            <v>Headphones Wireless</v>
          </cell>
          <cell r="H1128" t="str">
            <v>QAir</v>
          </cell>
          <cell r="I1128">
            <v>340</v>
          </cell>
          <cell r="J1128">
            <v>0.60520520520520527</v>
          </cell>
          <cell r="K1128">
            <v>999</v>
          </cell>
        </row>
        <row r="1129">
          <cell r="B1129" t="str">
            <v>P0846537075582</v>
          </cell>
          <cell r="C1129" t="str">
            <v>QAIR-BUDS-WHT</v>
          </cell>
          <cell r="D1129" t="str">
            <v>846537075582</v>
          </cell>
          <cell r="E1129" t="str">
            <v>Quikcell QAIR BUDS True Wireless Earbuds with Charging Case - White</v>
          </cell>
          <cell r="F1129" t="str">
            <v>Audio</v>
          </cell>
          <cell r="G1129" t="str">
            <v>Headphones Wireless</v>
          </cell>
          <cell r="H1129" t="str">
            <v>QAir</v>
          </cell>
          <cell r="I1129">
            <v>340</v>
          </cell>
          <cell r="J1129">
            <v>0.60520520520520527</v>
          </cell>
          <cell r="K1129">
            <v>999</v>
          </cell>
        </row>
        <row r="1130">
          <cell r="B1130" t="str">
            <v>P0846537035975</v>
          </cell>
          <cell r="C1130" t="str">
            <v>MCU5001-M</v>
          </cell>
          <cell r="D1130" t="str">
            <v>846537035975</v>
          </cell>
          <cell r="E1130" t="str">
            <v>MOVISTAR USB to Micro USB Data Cable 3ft-Black</v>
          </cell>
          <cell r="F1130" t="str">
            <v>Cables</v>
          </cell>
          <cell r="G1130" t="str">
            <v>3 ft</v>
          </cell>
          <cell r="H1130" t="str">
            <v>MICRO USB</v>
          </cell>
          <cell r="I1130">
            <v>64.224137931034491</v>
          </cell>
          <cell r="J1130">
            <v>0.35</v>
          </cell>
          <cell r="K1130">
            <v>149</v>
          </cell>
        </row>
        <row r="1131">
          <cell r="B1131" t="str">
            <v>P0846537036071</v>
          </cell>
          <cell r="C1131" t="str">
            <v>MCL5003</v>
          </cell>
          <cell r="D1131" t="str">
            <v>846537036071</v>
          </cell>
          <cell r="E1131" t="str">
            <v>Quikcell Lighting Cable 3ft-White</v>
          </cell>
          <cell r="F1131" t="str">
            <v>Cables</v>
          </cell>
          <cell r="G1131" t="str">
            <v>Lightning</v>
          </cell>
          <cell r="H1131" t="str">
            <v>3 ft</v>
          </cell>
          <cell r="I1131">
            <v>114</v>
          </cell>
          <cell r="J1131">
            <v>0.55772575250836121</v>
          </cell>
          <cell r="K1131">
            <v>299</v>
          </cell>
        </row>
        <row r="1132">
          <cell r="B1132" t="str">
            <v>P0846537036064</v>
          </cell>
          <cell r="C1132" t="str">
            <v>MCL5002</v>
          </cell>
          <cell r="D1132" t="str">
            <v>846537036064</v>
          </cell>
          <cell r="E1132" t="str">
            <v>Quikcell Lighting Cable 3ft-Pink</v>
          </cell>
          <cell r="F1132" t="str">
            <v>Cables</v>
          </cell>
          <cell r="G1132" t="str">
            <v>Lightning</v>
          </cell>
          <cell r="H1132" t="str">
            <v>3 ft</v>
          </cell>
          <cell r="I1132">
            <v>78</v>
          </cell>
          <cell r="J1132">
            <v>0.60489082969432317</v>
          </cell>
          <cell r="K1132">
            <v>229</v>
          </cell>
        </row>
        <row r="1133">
          <cell r="B1133" t="str">
            <v>P0846537031014</v>
          </cell>
          <cell r="C1133" t="str">
            <v>MCL5004</v>
          </cell>
          <cell r="D1133" t="str">
            <v>846537031014</v>
          </cell>
          <cell r="E1133" t="str">
            <v>QUICKCELL CABLE USB TO LIGHTNING 1M BLA</v>
          </cell>
          <cell r="F1133" t="str">
            <v>Cables</v>
          </cell>
          <cell r="G1133" t="str">
            <v>Lightning</v>
          </cell>
          <cell r="H1133" t="str">
            <v>3ft</v>
          </cell>
          <cell r="I1133">
            <v>75.9649</v>
          </cell>
          <cell r="J1133">
            <v>0.73216023100303951</v>
          </cell>
          <cell r="K1133">
            <v>329</v>
          </cell>
        </row>
        <row r="1134">
          <cell r="B1134" t="str">
            <v>P0846537036101</v>
          </cell>
          <cell r="C1134" t="str">
            <v>MCL5006</v>
          </cell>
          <cell r="D1134" t="str">
            <v>846537036101</v>
          </cell>
          <cell r="E1134" t="str">
            <v>Quikcell Lighting Cable 6ft-White</v>
          </cell>
          <cell r="F1134" t="str">
            <v>Cables</v>
          </cell>
          <cell r="G1134" t="str">
            <v>Lightning</v>
          </cell>
          <cell r="H1134" t="str">
            <v>6 ft</v>
          </cell>
          <cell r="I1134">
            <v>99</v>
          </cell>
          <cell r="J1134">
            <v>0.53879518072289168</v>
          </cell>
          <cell r="K1134">
            <v>249</v>
          </cell>
        </row>
        <row r="1135">
          <cell r="B1135" t="str">
            <v>P0846537077104</v>
          </cell>
          <cell r="C1135" t="str">
            <v>QLIGHTC6FT</v>
          </cell>
          <cell r="D1135" t="str">
            <v>846537077104</v>
          </cell>
          <cell r="E1135" t="str">
            <v>Quikcell CHARGE &amp; SYNC CABLE MFi Lightning to USB-C - 6ft - Black</v>
          </cell>
          <cell r="F1135" t="str">
            <v>Cables</v>
          </cell>
          <cell r="G1135" t="str">
            <v>Lightning - Type C</v>
          </cell>
          <cell r="H1135" t="str">
            <v>6 ft</v>
          </cell>
          <cell r="I1135">
            <v>179</v>
          </cell>
          <cell r="J1135">
            <v>0.53755011135857467</v>
          </cell>
          <cell r="K1135">
            <v>449</v>
          </cell>
        </row>
        <row r="1136">
          <cell r="B1136" t="str">
            <v>P0846537030703</v>
          </cell>
          <cell r="C1136" t="str">
            <v>MCU5005</v>
          </cell>
          <cell r="D1136" t="str">
            <v>846537030703</v>
          </cell>
          <cell r="E1136" t="str">
            <v>Quikcell USB to Micro USB Data Cable 6ft-Black</v>
          </cell>
          <cell r="F1136" t="str">
            <v>Cables</v>
          </cell>
          <cell r="G1136" t="str">
            <v>Micro USB</v>
          </cell>
          <cell r="H1136" t="str">
            <v>6 ft</v>
          </cell>
          <cell r="I1136">
            <v>182</v>
          </cell>
          <cell r="J1136">
            <v>0.57691382765531074</v>
          </cell>
          <cell r="K1136">
            <v>499</v>
          </cell>
        </row>
        <row r="1137">
          <cell r="B1137" t="str">
            <v>P0846537036019</v>
          </cell>
          <cell r="C1137" t="str">
            <v>MCU5005</v>
          </cell>
          <cell r="D1137" t="str">
            <v>846537036019</v>
          </cell>
          <cell r="E1137" t="str">
            <v>Quikcell USB to Micro USB Data Cable 6ft-Black</v>
          </cell>
          <cell r="F1137" t="str">
            <v>Cables</v>
          </cell>
          <cell r="G1137" t="str">
            <v>Micro USB</v>
          </cell>
          <cell r="H1137" t="str">
            <v>6 ft</v>
          </cell>
          <cell r="I1137">
            <v>38.18</v>
          </cell>
          <cell r="J1137">
            <v>0.35</v>
          </cell>
          <cell r="K1137">
            <v>99</v>
          </cell>
        </row>
        <row r="1138">
          <cell r="B1138" t="str">
            <v>P0846537082030</v>
          </cell>
          <cell r="C1138" t="str">
            <v>QTYPECA3FT</v>
          </cell>
          <cell r="D1138" t="str">
            <v>846537082030</v>
          </cell>
          <cell r="E1138" t="str">
            <v>Quikcell USB-A to USB-C cable 3 ft. 3A current; PVC+Nylon</v>
          </cell>
          <cell r="F1138" t="str">
            <v>Cables</v>
          </cell>
          <cell r="G1138" t="str">
            <v>Type C</v>
          </cell>
          <cell r="H1138" t="str">
            <v>3ft</v>
          </cell>
          <cell r="I1138">
            <v>70</v>
          </cell>
          <cell r="J1138">
            <v>0.67389558232931734</v>
          </cell>
          <cell r="K1138">
            <v>249</v>
          </cell>
        </row>
        <row r="1139">
          <cell r="B1139" t="str">
            <v>P0846537040870</v>
          </cell>
          <cell r="C1139" t="str">
            <v>C-TYPEC-BLK</v>
          </cell>
          <cell r="D1139" t="str">
            <v>846537040870</v>
          </cell>
          <cell r="E1139" t="str">
            <v>QUICKCELL CABLE USB TO USB-C 1M BLACK</v>
          </cell>
          <cell r="F1139" t="str">
            <v>Cables</v>
          </cell>
          <cell r="G1139" t="str">
            <v>Type C</v>
          </cell>
          <cell r="H1139" t="str">
            <v>3ft</v>
          </cell>
          <cell r="I1139">
            <v>65</v>
          </cell>
          <cell r="J1139">
            <v>0.69718875502008038</v>
          </cell>
          <cell r="K1139">
            <v>249</v>
          </cell>
        </row>
        <row r="1140">
          <cell r="B1140" t="str">
            <v>P0846537077043</v>
          </cell>
          <cell r="C1140" t="str">
            <v>QTYPECA6FT</v>
          </cell>
          <cell r="D1140" t="str">
            <v>846537077043</v>
          </cell>
          <cell r="E1140" t="str">
            <v>Quikcell CHARGE &amp; SYNC CABLE USB-A to USB-C - 6 ft - Black</v>
          </cell>
          <cell r="F1140" t="str">
            <v>Cables</v>
          </cell>
          <cell r="G1140" t="str">
            <v>Type C</v>
          </cell>
          <cell r="H1140" t="str">
            <v>6 ft</v>
          </cell>
          <cell r="I1140">
            <v>85</v>
          </cell>
          <cell r="J1140">
            <v>0.67023411371237462</v>
          </cell>
          <cell r="K1140">
            <v>299</v>
          </cell>
        </row>
        <row r="1141">
          <cell r="B1141" t="str">
            <v>P0846537082047</v>
          </cell>
          <cell r="C1141" t="str">
            <v>QTYPECC3FT</v>
          </cell>
          <cell r="D1141" t="str">
            <v>846537082047</v>
          </cell>
          <cell r="E1141" t="str">
            <v>Quikcell USB-C to USB-C cable 3 ft. 3A current; PVC+Nylon</v>
          </cell>
          <cell r="F1141" t="str">
            <v>Cables</v>
          </cell>
          <cell r="G1141" t="str">
            <v>Type C - Type C</v>
          </cell>
          <cell r="H1141" t="str">
            <v>3 ft</v>
          </cell>
          <cell r="I1141">
            <v>85</v>
          </cell>
          <cell r="J1141">
            <v>0.71747851002865337</v>
          </cell>
          <cell r="K1141">
            <v>349</v>
          </cell>
        </row>
        <row r="1142">
          <cell r="B1142" t="str">
            <v>P0846537077067</v>
          </cell>
          <cell r="C1142" t="str">
            <v>QTYPECC6FT</v>
          </cell>
          <cell r="D1142" t="str">
            <v>846537077067</v>
          </cell>
          <cell r="E1142" t="str">
            <v>Quikcell CHARGE &amp; SYNC CABLE USB-C to USB-C - 6 ft - Black</v>
          </cell>
          <cell r="F1142" t="str">
            <v>Cables</v>
          </cell>
          <cell r="G1142" t="str">
            <v>Type C - Type C</v>
          </cell>
          <cell r="H1142" t="str">
            <v>6 ft</v>
          </cell>
          <cell r="I1142">
            <v>99</v>
          </cell>
          <cell r="J1142">
            <v>0.67094555873925499</v>
          </cell>
          <cell r="K1142">
            <v>349</v>
          </cell>
        </row>
        <row r="1143">
          <cell r="B1143" t="str">
            <v>P05056234729731</v>
          </cell>
          <cell r="C1143" t="str">
            <v>T21-7263-M</v>
          </cell>
          <cell r="D1143" t="str">
            <v>5056234729731</v>
          </cell>
          <cell r="E1143" t="str">
            <v>TECH 21 CASE IPHONE 11 BLACK</v>
          </cell>
          <cell r="F1143" t="str">
            <v>Cases iPhone</v>
          </cell>
          <cell r="G1143" t="str">
            <v>iPhone 11</v>
          </cell>
          <cell r="H1143" t="str">
            <v>iPhone 11</v>
          </cell>
          <cell r="I1143">
            <v>105</v>
          </cell>
          <cell r="J1143">
            <v>0.6947368421052631</v>
          </cell>
          <cell r="K1143">
            <v>399</v>
          </cell>
        </row>
        <row r="1144">
          <cell r="B1144" t="str">
            <v>P05056234730331</v>
          </cell>
          <cell r="C1144" t="str">
            <v>T21-7290-M</v>
          </cell>
          <cell r="D1144" t="str">
            <v>5056234730331</v>
          </cell>
          <cell r="E1144" t="str">
            <v>TECH 21 CASE IPHONE 11  PRO MAX BLACK</v>
          </cell>
          <cell r="F1144" t="str">
            <v>Cases iPhone</v>
          </cell>
          <cell r="G1144" t="str">
            <v>iPhone 11</v>
          </cell>
          <cell r="H1144" t="str">
            <v>iPhone 11</v>
          </cell>
          <cell r="I1144">
            <v>105</v>
          </cell>
          <cell r="J1144">
            <v>0.6947368421052631</v>
          </cell>
          <cell r="K1144">
            <v>399</v>
          </cell>
        </row>
        <row r="1145">
          <cell r="B1145" t="str">
            <v>P0846537077302</v>
          </cell>
          <cell r="C1145" t="str">
            <v>TIN2001</v>
          </cell>
          <cell r="D1145" t="str">
            <v>846537077302</v>
          </cell>
          <cell r="E1145" t="str">
            <v>QUIKCELL FUNDA PARA IPHONE 12 MINI TRANSPARENTE</v>
          </cell>
          <cell r="F1145" t="str">
            <v>Cases iPhone</v>
          </cell>
          <cell r="G1145" t="str">
            <v>iPhone 12</v>
          </cell>
          <cell r="H1145" t="str">
            <v>IPHONE 12 MINI</v>
          </cell>
          <cell r="I1145">
            <v>130</v>
          </cell>
          <cell r="J1145">
            <v>0.74824707846410687</v>
          </cell>
          <cell r="K1145">
            <v>599</v>
          </cell>
        </row>
        <row r="1146">
          <cell r="B1146" t="str">
            <v>P0846537077326</v>
          </cell>
          <cell r="C1146" t="str">
            <v>TIN2003</v>
          </cell>
          <cell r="D1146" t="str">
            <v>846537077326</v>
          </cell>
          <cell r="E1146" t="str">
            <v>QUIKCELL FUNDA PARA IPHONE 12 MINI HUMO</v>
          </cell>
          <cell r="F1146" t="str">
            <v>Cases iPhone</v>
          </cell>
          <cell r="G1146" t="str">
            <v>iPhone 12</v>
          </cell>
          <cell r="H1146" t="str">
            <v>IPHONE 12 MINI</v>
          </cell>
          <cell r="I1146">
            <v>105</v>
          </cell>
          <cell r="J1146">
            <v>0.6510028653295129</v>
          </cell>
          <cell r="K1146">
            <v>349</v>
          </cell>
        </row>
        <row r="1147">
          <cell r="B1147" t="str">
            <v>P0846537077654</v>
          </cell>
          <cell r="C1147" t="str">
            <v>TIN2007</v>
          </cell>
          <cell r="D1147" t="str">
            <v>846537077654</v>
          </cell>
          <cell r="E1147" t="str">
            <v>Quikcell Apple iPhone 12 Pro Max ICON TINT Transparent  Case - Ice</v>
          </cell>
          <cell r="F1147" t="str">
            <v>Cases iPhone</v>
          </cell>
          <cell r="G1147" t="str">
            <v>iPhone 12</v>
          </cell>
          <cell r="H1147" t="str">
            <v>iPhone 12 Pro Max</v>
          </cell>
          <cell r="I1147">
            <v>92.79</v>
          </cell>
          <cell r="J1147">
            <v>0.82030651085141904</v>
          </cell>
          <cell r="K1147">
            <v>599</v>
          </cell>
        </row>
        <row r="1148">
          <cell r="B1148" t="str">
            <v>P0846537077678</v>
          </cell>
          <cell r="C1148" t="str">
            <v>TIN2009</v>
          </cell>
          <cell r="D1148" t="str">
            <v>846537077678</v>
          </cell>
          <cell r="E1148" t="str">
            <v>Quikcell Apple iPhone 12 Pro Max ICON TINT Transparent Case - Smoke</v>
          </cell>
          <cell r="F1148" t="str">
            <v>Cases iPhone</v>
          </cell>
          <cell r="G1148" t="str">
            <v>iPhone 12</v>
          </cell>
          <cell r="H1148" t="str">
            <v>iPhone 12 Pro Max</v>
          </cell>
          <cell r="I1148">
            <v>46.25</v>
          </cell>
          <cell r="J1148">
            <v>0.91043405676126876</v>
          </cell>
          <cell r="K1148">
            <v>599</v>
          </cell>
        </row>
        <row r="1149">
          <cell r="B1149" t="str">
            <v>P0846537077722</v>
          </cell>
          <cell r="C1149" t="str">
            <v>GP-IP202067</v>
          </cell>
          <cell r="D1149" t="str">
            <v>846537077722</v>
          </cell>
          <cell r="E1149" t="str">
            <v>QUIKCELL CRISTAL TEMPLADO IPHONE 12 PRO MAX</v>
          </cell>
          <cell r="F1149" t="str">
            <v>Cases iPhone</v>
          </cell>
          <cell r="G1149" t="str">
            <v>iPhone 12</v>
          </cell>
          <cell r="H1149" t="str">
            <v>iPhone 12 Pro Max</v>
          </cell>
          <cell r="I1149">
            <v>350</v>
          </cell>
          <cell r="J1149">
            <v>0.32220367278798001</v>
          </cell>
          <cell r="K1149">
            <v>599</v>
          </cell>
        </row>
        <row r="1150">
          <cell r="B1150" t="str">
            <v>P0846537077470</v>
          </cell>
          <cell r="C1150" t="str">
            <v>TIN2004</v>
          </cell>
          <cell r="D1150" t="str">
            <v>846537077470</v>
          </cell>
          <cell r="E1150" t="str">
            <v>QUIKCELL FUNDA PARA IPHONE 12 Y 12 PRO TRANSPARENTE</v>
          </cell>
          <cell r="F1150" t="str">
            <v>Cases iPhone</v>
          </cell>
          <cell r="G1150" t="str">
            <v>iPhone 12</v>
          </cell>
          <cell r="H1150" t="str">
            <v>iPhone 12/iPhone 12 Pro</v>
          </cell>
          <cell r="I1150">
            <v>210</v>
          </cell>
          <cell r="J1150">
            <v>0.59332220367278798</v>
          </cell>
          <cell r="K1150">
            <v>599</v>
          </cell>
        </row>
        <row r="1151">
          <cell r="B1151" t="str">
            <v>P0846537077494</v>
          </cell>
          <cell r="C1151" t="str">
            <v>TIN2006</v>
          </cell>
          <cell r="D1151" t="str">
            <v>846537077494</v>
          </cell>
          <cell r="E1151" t="str">
            <v>Quikcell Apple iPhone 12/12 Pro ICON TINT Transparent Case - Smoke</v>
          </cell>
          <cell r="F1151" t="str">
            <v>Cases iPhone</v>
          </cell>
          <cell r="G1151" t="str">
            <v>iPhone 12</v>
          </cell>
          <cell r="H1151" t="str">
            <v>iPhone 12/iPhone 12 Pro</v>
          </cell>
          <cell r="I1151">
            <v>369.21780000000001</v>
          </cell>
          <cell r="J1151">
            <v>0.28498723205342236</v>
          </cell>
          <cell r="K1151">
            <v>599</v>
          </cell>
        </row>
        <row r="1152">
          <cell r="B1152" t="str">
            <v>P0846537083549</v>
          </cell>
          <cell r="C1152" t="str">
            <v>TIN2059-M</v>
          </cell>
          <cell r="D1152" t="str">
            <v>846537083549</v>
          </cell>
          <cell r="E1152" t="str">
            <v>Quikcell iPhone 13 ICON TINT Transparent Protective Case - Ice</v>
          </cell>
          <cell r="F1152" t="str">
            <v>Cases iPhone</v>
          </cell>
          <cell r="G1152" t="str">
            <v>iPhone 13</v>
          </cell>
          <cell r="H1152" t="str">
            <v>iPhone 13</v>
          </cell>
          <cell r="I1152">
            <v>105</v>
          </cell>
          <cell r="J1152">
            <v>0.79666110183639405</v>
          </cell>
          <cell r="K1152">
            <v>599</v>
          </cell>
        </row>
        <row r="1153">
          <cell r="B1153" t="str">
            <v>P0846537083532</v>
          </cell>
          <cell r="C1153" t="str">
            <v>TIN2058-M</v>
          </cell>
          <cell r="D1153" t="str">
            <v>846537083532</v>
          </cell>
          <cell r="E1153" t="str">
            <v>Quikcell iPhone 13 ICON TINT Transparent Protective Case - Smoke</v>
          </cell>
          <cell r="F1153" t="str">
            <v>Cases iPhone</v>
          </cell>
          <cell r="G1153" t="str">
            <v>iPhone 13</v>
          </cell>
          <cell r="H1153" t="str">
            <v>iPhone 13</v>
          </cell>
          <cell r="I1153">
            <v>105</v>
          </cell>
          <cell r="J1153">
            <v>0.79666110183639405</v>
          </cell>
          <cell r="K1153">
            <v>599</v>
          </cell>
        </row>
        <row r="1154">
          <cell r="B1154" t="str">
            <v>P0846537083426</v>
          </cell>
          <cell r="C1154" t="str">
            <v>TIN2057-M</v>
          </cell>
          <cell r="D1154" t="str">
            <v>846537083426</v>
          </cell>
          <cell r="E1154" t="str">
            <v>Quikcell iPhone 13 mini ICON TINT Transparent Protective Case - Ice</v>
          </cell>
          <cell r="F1154" t="str">
            <v>Cases iPhone</v>
          </cell>
          <cell r="G1154" t="str">
            <v>iPhone 13</v>
          </cell>
          <cell r="H1154" t="str">
            <v>iPhone 13 mini</v>
          </cell>
          <cell r="I1154">
            <v>105</v>
          </cell>
          <cell r="J1154">
            <v>0.79666110183639405</v>
          </cell>
          <cell r="K1154">
            <v>599</v>
          </cell>
        </row>
        <row r="1155">
          <cell r="B1155" t="str">
            <v>P0846537084072</v>
          </cell>
          <cell r="C1155" t="str">
            <v>TIN2068-M</v>
          </cell>
          <cell r="D1155" t="str">
            <v>846537084072</v>
          </cell>
          <cell r="E1155" t="str">
            <v>Quikcell iPhone 13 Pro ICON TINT Transparent Protective Case - Smoke</v>
          </cell>
          <cell r="F1155" t="str">
            <v>Cases iPhone</v>
          </cell>
          <cell r="G1155" t="str">
            <v>iPhone 13</v>
          </cell>
          <cell r="H1155" t="str">
            <v>iPhone 13 Pro</v>
          </cell>
          <cell r="I1155">
            <v>105</v>
          </cell>
          <cell r="J1155">
            <v>0.79666110183639405</v>
          </cell>
          <cell r="K1155">
            <v>599</v>
          </cell>
        </row>
        <row r="1156">
          <cell r="B1156" t="str">
            <v>P0846537084089</v>
          </cell>
          <cell r="C1156" t="str">
            <v>TIN2069-M</v>
          </cell>
          <cell r="D1156" t="str">
            <v>846537084089</v>
          </cell>
          <cell r="E1156" t="str">
            <v>Quikcell iPhone 13 Pro ICON TINT Transparent Protective Case - Ice</v>
          </cell>
          <cell r="F1156" t="str">
            <v>Cases iPhone</v>
          </cell>
          <cell r="G1156" t="str">
            <v>iPhone 13</v>
          </cell>
          <cell r="H1156" t="str">
            <v>iPhone 13 Pro</v>
          </cell>
          <cell r="I1156">
            <v>105</v>
          </cell>
          <cell r="J1156">
            <v>0.79666110183639405</v>
          </cell>
          <cell r="K1156">
            <v>599</v>
          </cell>
        </row>
        <row r="1157">
          <cell r="B1157" t="str">
            <v>P0846537083662</v>
          </cell>
          <cell r="C1157" t="str">
            <v>TIN2060-M</v>
          </cell>
          <cell r="D1157" t="str">
            <v>846537083662</v>
          </cell>
          <cell r="E1157" t="str">
            <v>Quikcell iPhone 13 Pro Max ICON TINT Transparent Protective Case - Smoke</v>
          </cell>
          <cell r="F1157" t="str">
            <v>Cases iPhone</v>
          </cell>
          <cell r="G1157" t="str">
            <v>iPhone 13</v>
          </cell>
          <cell r="H1157" t="str">
            <v>iPhone 13 Pro Max</v>
          </cell>
          <cell r="I1157">
            <v>105</v>
          </cell>
          <cell r="J1157">
            <v>0.79666110183639405</v>
          </cell>
          <cell r="K1157">
            <v>599</v>
          </cell>
        </row>
        <row r="1158">
          <cell r="B1158" t="str">
            <v>P0846537083679</v>
          </cell>
          <cell r="C1158" t="str">
            <v>TIN2061-M</v>
          </cell>
          <cell r="D1158" t="str">
            <v>846537083679</v>
          </cell>
          <cell r="E1158" t="str">
            <v>Quikcell iPhone 13 Pro Max ICON TINT Transparent Protective Case - Ice</v>
          </cell>
          <cell r="F1158" t="str">
            <v>Cases iPhone</v>
          </cell>
          <cell r="G1158" t="str">
            <v>iPhone 13</v>
          </cell>
          <cell r="H1158" t="str">
            <v>iPhone 13 Pro Max</v>
          </cell>
          <cell r="I1158">
            <v>105</v>
          </cell>
          <cell r="J1158">
            <v>0.79666110183639405</v>
          </cell>
          <cell r="K1158">
            <v>599</v>
          </cell>
        </row>
        <row r="1159">
          <cell r="B1159" t="str">
            <v>P0846537087356</v>
          </cell>
          <cell r="C1159" t="str">
            <v>TIN2136-M</v>
          </cell>
          <cell r="D1159" t="str">
            <v>846537087356</v>
          </cell>
          <cell r="E1159" t="str">
            <v>Quikcell iPhone 14 ICON TINT Transparent Protective Case - Ice</v>
          </cell>
          <cell r="F1159" t="str">
            <v>Cases iPhone</v>
          </cell>
          <cell r="G1159" t="str">
            <v>iPhone 14</v>
          </cell>
          <cell r="H1159" t="str">
            <v>iPhone 14</v>
          </cell>
          <cell r="I1159">
            <v>105</v>
          </cell>
          <cell r="J1159">
            <v>0.79666110183639405</v>
          </cell>
          <cell r="K1159">
            <v>599</v>
          </cell>
        </row>
        <row r="1160">
          <cell r="B1160" t="str">
            <v>P0846537087585</v>
          </cell>
          <cell r="C1160" t="str">
            <v>TIN2141-M</v>
          </cell>
          <cell r="D1160" t="str">
            <v>846537087585</v>
          </cell>
          <cell r="E1160" t="str">
            <v>Quikcell iPhone 14 Plus ICON TINT Transparent Protective Case - Ice</v>
          </cell>
          <cell r="F1160" t="str">
            <v>Cases iPhone</v>
          </cell>
          <cell r="G1160" t="str">
            <v>iPhone 14</v>
          </cell>
          <cell r="H1160" t="str">
            <v>iPhone 14 Plus</v>
          </cell>
          <cell r="I1160">
            <v>105</v>
          </cell>
          <cell r="J1160">
            <v>0.79666110183639405</v>
          </cell>
          <cell r="K1160">
            <v>599</v>
          </cell>
        </row>
        <row r="1161">
          <cell r="B1161" t="str">
            <v>P0846537087479</v>
          </cell>
          <cell r="C1161" t="str">
            <v>TIN2139-M</v>
          </cell>
          <cell r="D1161" t="str">
            <v>846537087479</v>
          </cell>
          <cell r="E1161" t="str">
            <v>Quikcell iPhone 14 Pro ICON TINT Transparent Protective Case - Ice</v>
          </cell>
          <cell r="F1161" t="str">
            <v>Cases iPhone</v>
          </cell>
          <cell r="G1161" t="str">
            <v>iPhone 14</v>
          </cell>
          <cell r="H1161" t="str">
            <v>iPhone 14 Pro</v>
          </cell>
          <cell r="I1161">
            <v>105</v>
          </cell>
          <cell r="J1161">
            <v>0.79666110183639405</v>
          </cell>
          <cell r="K1161">
            <v>599</v>
          </cell>
        </row>
        <row r="1162">
          <cell r="B1162" t="str">
            <v>P0846537087691</v>
          </cell>
          <cell r="C1162" t="str">
            <v>TIN2144-M</v>
          </cell>
          <cell r="D1162" t="str">
            <v>846537087691</v>
          </cell>
          <cell r="E1162" t="str">
            <v>Quikcell iPhone 14 Pro Max ICON TINT Transparent Protective Case – Ice</v>
          </cell>
          <cell r="F1162" t="str">
            <v>Cases iPhone</v>
          </cell>
          <cell r="G1162" t="str">
            <v>iPhone 14</v>
          </cell>
          <cell r="H1162" t="str">
            <v>iPhone 14 Pro</v>
          </cell>
          <cell r="I1162">
            <v>105</v>
          </cell>
          <cell r="J1162">
            <v>0.79666110183639405</v>
          </cell>
          <cell r="K1162">
            <v>599</v>
          </cell>
        </row>
        <row r="1163">
          <cell r="B1163" t="str">
            <v>P0846537056550</v>
          </cell>
          <cell r="C1163" t="str">
            <v>00716250-M</v>
          </cell>
          <cell r="D1163" t="str">
            <v>846537056550</v>
          </cell>
          <cell r="E1163" t="str">
            <v>QUICKCELL CASE DE GEL IPHONE XR TRANSPARENTE</v>
          </cell>
          <cell r="F1163" t="str">
            <v>Cases iPhone</v>
          </cell>
          <cell r="G1163" t="str">
            <v>iPhone XR</v>
          </cell>
          <cell r="H1163" t="str">
            <v>iPhone XR</v>
          </cell>
          <cell r="I1163">
            <v>105</v>
          </cell>
          <cell r="J1163">
            <v>0.6947368421052631</v>
          </cell>
          <cell r="K1163">
            <v>399</v>
          </cell>
        </row>
        <row r="1164">
          <cell r="B1164" t="str">
            <v>P0846537083013</v>
          </cell>
          <cell r="C1164" t="str">
            <v>LPOUCH</v>
          </cell>
          <cell r="D1164" t="str">
            <v>846537083013</v>
          </cell>
          <cell r="E1164" t="str">
            <v>Quikcell SLIM Universal Large Phone Pouch - Carbon Black</v>
          </cell>
          <cell r="F1164" t="str">
            <v>Cases Universal</v>
          </cell>
          <cell r="G1164" t="str">
            <v>Universal</v>
          </cell>
          <cell r="H1164" t="str">
            <v>Phone</v>
          </cell>
          <cell r="I1164">
            <v>170</v>
          </cell>
          <cell r="J1164">
            <v>0.60480961923847698</v>
          </cell>
          <cell r="K1164">
            <v>499</v>
          </cell>
        </row>
        <row r="1165">
          <cell r="B1165" t="str">
            <v>P0846537082986</v>
          </cell>
          <cell r="C1165" t="str">
            <v>MFOLIOTAB</v>
          </cell>
          <cell r="D1165" t="str">
            <v>846537082986</v>
          </cell>
          <cell r="E1165" t="str">
            <v>Quikcell FLEX TAB Universal 7-8" Tablet Folio Case  - Carbon Black</v>
          </cell>
          <cell r="F1165" t="str">
            <v>Cases Universal</v>
          </cell>
          <cell r="G1165" t="str">
            <v>Universal</v>
          </cell>
          <cell r="H1165" t="str">
            <v>Tablet</v>
          </cell>
          <cell r="I1165">
            <v>190</v>
          </cell>
          <cell r="J1165">
            <v>0.63205342237061779</v>
          </cell>
          <cell r="K1165">
            <v>599</v>
          </cell>
        </row>
        <row r="1166">
          <cell r="B1166" t="str">
            <v>P0846537073595</v>
          </cell>
          <cell r="C1166" t="str">
            <v>QFL36-BLK</v>
          </cell>
          <cell r="D1166" t="str">
            <v>846537073595</v>
          </cell>
          <cell r="E1166" t="str">
            <v>QuikCell Universal Folios- Black</v>
          </cell>
          <cell r="F1166" t="str">
            <v>Cases Universal</v>
          </cell>
          <cell r="G1166" t="str">
            <v>Universal</v>
          </cell>
          <cell r="H1166" t="str">
            <v>Universal</v>
          </cell>
          <cell r="I1166">
            <v>150</v>
          </cell>
          <cell r="J1166">
            <v>0.61247216035634744</v>
          </cell>
          <cell r="K1166">
            <v>449</v>
          </cell>
        </row>
        <row r="1167">
          <cell r="B1167" t="str">
            <v>P0846537038532</v>
          </cell>
          <cell r="C1167" t="str">
            <v>C-DCAR804-BLK-M</v>
          </cell>
          <cell r="D1167" t="str">
            <v>846537038532</v>
          </cell>
          <cell r="E1167" t="str">
            <v>QuikCell Color Burst 2.1A Dual USB car charger - Black Ink</v>
          </cell>
          <cell r="F1167" t="str">
            <v>Charger</v>
          </cell>
          <cell r="G1167" t="str">
            <v>Car Charger</v>
          </cell>
          <cell r="H1167" t="str">
            <v>2.1A</v>
          </cell>
          <cell r="I1167">
            <v>75</v>
          </cell>
          <cell r="J1167">
            <v>0.35</v>
          </cell>
          <cell r="K1167">
            <v>174</v>
          </cell>
        </row>
        <row r="1168">
          <cell r="B1168" t="str">
            <v>P0846537076985</v>
          </cell>
          <cell r="C1168" t="str">
            <v>QCVPA2001</v>
          </cell>
          <cell r="D1168" t="str">
            <v>846537076985</v>
          </cell>
          <cell r="E1168" t="str">
            <v>Quikcell DUAL PORT CAR CHARGER  2 USB A x 12W - 24W</v>
          </cell>
          <cell r="F1168" t="str">
            <v>Charger</v>
          </cell>
          <cell r="G1168" t="str">
            <v>Car Charger</v>
          </cell>
          <cell r="H1168" t="str">
            <v>24W</v>
          </cell>
          <cell r="I1168">
            <v>90</v>
          </cell>
          <cell r="J1168">
            <v>0.70085959885386817</v>
          </cell>
          <cell r="K1168">
            <v>349</v>
          </cell>
        </row>
        <row r="1169">
          <cell r="B1169" t="str">
            <v>P0846537076992</v>
          </cell>
          <cell r="C1169" t="str">
            <v>QCVPA2002</v>
          </cell>
          <cell r="D1169" t="str">
            <v>846537076992</v>
          </cell>
          <cell r="E1169" t="str">
            <v>Quikcell DUAL PORT CAR CHARGER  1 USB A 12W + USB C PD 20W - 32W</v>
          </cell>
          <cell r="F1169" t="str">
            <v>Charger</v>
          </cell>
          <cell r="G1169" t="str">
            <v>Car Charger</v>
          </cell>
          <cell r="H1169" t="str">
            <v>32 W</v>
          </cell>
          <cell r="I1169">
            <v>129</v>
          </cell>
          <cell r="J1169">
            <v>0.66672605790645889</v>
          </cell>
          <cell r="K1169">
            <v>449</v>
          </cell>
        </row>
        <row r="1170">
          <cell r="B1170" t="str">
            <v>P0846537073618</v>
          </cell>
          <cell r="C1170" t="str">
            <v>QC-PWRBANK10K</v>
          </cell>
          <cell r="D1170" t="str">
            <v>846537073618</v>
          </cell>
          <cell r="E1170" t="str">
            <v>Quikcell POWERFUEL WIRELESS 10K mAh Powerbank - Black</v>
          </cell>
          <cell r="F1170" t="str">
            <v>Charger</v>
          </cell>
          <cell r="G1170" t="str">
            <v>Power Bank</v>
          </cell>
          <cell r="H1170" t="str">
            <v>10,000 mAh</v>
          </cell>
          <cell r="I1170">
            <v>350</v>
          </cell>
          <cell r="J1170">
            <v>0.66138448707256048</v>
          </cell>
          <cell r="K1170">
            <v>1199</v>
          </cell>
        </row>
        <row r="1171">
          <cell r="B1171" t="str">
            <v>P0846537034312</v>
          </cell>
          <cell r="C1171" t="str">
            <v>C-JK2600-RED-M</v>
          </cell>
          <cell r="D1171" t="str">
            <v>846537034312</v>
          </cell>
          <cell r="E1171" t="str">
            <v>QUIKCELL POWER BANK 2600 MAH RED</v>
          </cell>
          <cell r="F1171" t="str">
            <v>Charger</v>
          </cell>
          <cell r="G1171" t="str">
            <v>Power Bank</v>
          </cell>
          <cell r="H1171" t="str">
            <v>2,600 mAh</v>
          </cell>
          <cell r="I1171">
            <v>64.224137931034491</v>
          </cell>
          <cell r="J1171">
            <v>0.35</v>
          </cell>
          <cell r="K1171">
            <v>149</v>
          </cell>
        </row>
        <row r="1172">
          <cell r="B1172" t="str">
            <v>P0846537034336</v>
          </cell>
          <cell r="C1172" t="str">
            <v>C-JK2600-PNK-M</v>
          </cell>
          <cell r="D1172" t="str">
            <v>846537034336</v>
          </cell>
          <cell r="E1172" t="str">
            <v>QUIKCELL POWER BANK 2600 MAH PINK</v>
          </cell>
          <cell r="F1172" t="str">
            <v>Charger</v>
          </cell>
          <cell r="G1172" t="str">
            <v>Power Bank</v>
          </cell>
          <cell r="H1172" t="str">
            <v>2,600 mAh</v>
          </cell>
          <cell r="I1172">
            <v>64.224137931034491</v>
          </cell>
          <cell r="J1172">
            <v>0.35</v>
          </cell>
          <cell r="K1172">
            <v>149</v>
          </cell>
        </row>
        <row r="1173">
          <cell r="B1173" t="str">
            <v>P0846537073601</v>
          </cell>
          <cell r="C1173" t="str">
            <v>QC-PWRBANK6K</v>
          </cell>
          <cell r="D1173" t="str">
            <v>846537073601</v>
          </cell>
          <cell r="E1173" t="str">
            <v>Quikcell POWERFUEL 6K mAh Powerbank - Black</v>
          </cell>
          <cell r="F1173" t="str">
            <v>Charger</v>
          </cell>
          <cell r="G1173" t="str">
            <v>Power Bank</v>
          </cell>
          <cell r="H1173" t="str">
            <v>6,000 mAh</v>
          </cell>
          <cell r="I1173">
            <v>190</v>
          </cell>
          <cell r="J1173">
            <v>0.55831663326653314</v>
          </cell>
          <cell r="K1173">
            <v>499</v>
          </cell>
        </row>
        <row r="1174">
          <cell r="B1174" t="str">
            <v>P0846537030901</v>
          </cell>
          <cell r="C1174" t="str">
            <v>C-WALL852-RED-M</v>
          </cell>
          <cell r="D1174" t="str">
            <v>846537030901</v>
          </cell>
          <cell r="E1174" t="str">
            <v>QuikCell Color Burst 1A USB Wall Charger - Liquid Red</v>
          </cell>
          <cell r="F1174" t="str">
            <v>Charger</v>
          </cell>
          <cell r="G1174" t="str">
            <v>Wall charger</v>
          </cell>
          <cell r="H1174" t="str">
            <v>1A</v>
          </cell>
          <cell r="I1174">
            <v>55.603448275862071</v>
          </cell>
          <cell r="J1174">
            <v>0.35</v>
          </cell>
          <cell r="K1174">
            <v>129</v>
          </cell>
        </row>
        <row r="1175">
          <cell r="B1175" t="str">
            <v>P0846537077005</v>
          </cell>
          <cell r="C1175" t="str">
            <v>QTRC2001</v>
          </cell>
          <cell r="D1175" t="str">
            <v>846537077005</v>
          </cell>
          <cell r="E1175" t="str">
            <v>Quikcell DUAL PORT WALL CHARGER  2 USB A x 12W - 24W</v>
          </cell>
          <cell r="F1175" t="str">
            <v>Charger</v>
          </cell>
          <cell r="G1175" t="str">
            <v>Wall charger</v>
          </cell>
          <cell r="H1175" t="str">
            <v>24 W</v>
          </cell>
          <cell r="I1175">
            <v>165</v>
          </cell>
          <cell r="J1175">
            <v>0.61643286573146305</v>
          </cell>
          <cell r="K1175">
            <v>499</v>
          </cell>
        </row>
        <row r="1176">
          <cell r="B1176" t="str">
            <v>P0846537085529</v>
          </cell>
          <cell r="C1176" t="str">
            <v>QTRC2009</v>
          </cell>
          <cell r="D1176" t="str">
            <v>846537085529</v>
          </cell>
          <cell r="E1176" t="str">
            <v>Quikcell PD 25W single port USB-C output</v>
          </cell>
          <cell r="F1176" t="str">
            <v>Charger</v>
          </cell>
          <cell r="G1176" t="str">
            <v>Wall charger</v>
          </cell>
          <cell r="H1176" t="str">
            <v>25W</v>
          </cell>
          <cell r="I1176">
            <v>144</v>
          </cell>
          <cell r="J1176">
            <v>0.58135338345864662</v>
          </cell>
          <cell r="K1176">
            <v>399</v>
          </cell>
        </row>
        <row r="1177">
          <cell r="B1177" t="str">
            <v>P0846537035920</v>
          </cell>
          <cell r="C1177" t="str">
            <v>MTR5002</v>
          </cell>
          <cell r="D1177" t="str">
            <v>846537035920</v>
          </cell>
          <cell r="E1177" t="str">
            <v xml:space="preserve">QUIKCELL TRAVEL CHARGER AND USB CABLE </v>
          </cell>
          <cell r="F1177" t="str">
            <v>Charger</v>
          </cell>
          <cell r="G1177" t="str">
            <v>Wall charger</v>
          </cell>
          <cell r="H1177" t="str">
            <v>3.1 A</v>
          </cell>
          <cell r="I1177">
            <v>65</v>
          </cell>
          <cell r="J1177">
            <v>0.62110552763819094</v>
          </cell>
          <cell r="K1177">
            <v>199</v>
          </cell>
        </row>
        <row r="1178">
          <cell r="B1178" t="str">
            <v>P0846537035937</v>
          </cell>
          <cell r="C1178" t="str">
            <v>MTR5003</v>
          </cell>
          <cell r="D1178" t="str">
            <v>846537035937</v>
          </cell>
          <cell r="E1178" t="str">
            <v>Quikcell Dual USB MicroUSB Travel Charger 3.4A and USB Cable</v>
          </cell>
          <cell r="F1178" t="str">
            <v>Charger</v>
          </cell>
          <cell r="G1178" t="str">
            <v>Wall charger</v>
          </cell>
          <cell r="H1178" t="str">
            <v>3.4A</v>
          </cell>
          <cell r="I1178">
            <v>65</v>
          </cell>
          <cell r="J1178">
            <v>0.62110552763819094</v>
          </cell>
          <cell r="K1178">
            <v>199</v>
          </cell>
        </row>
        <row r="1179">
          <cell r="B1179" t="str">
            <v>P0846537077012</v>
          </cell>
          <cell r="C1179" t="str">
            <v>QTRC2002</v>
          </cell>
          <cell r="D1179" t="str">
            <v>846537077012</v>
          </cell>
          <cell r="E1179" t="str">
            <v>Quikcell DUAL PORT WALL CHARGER 1 USB A 12W + USB C PD 20W - 32W</v>
          </cell>
          <cell r="F1179" t="str">
            <v>Charger</v>
          </cell>
          <cell r="G1179" t="str">
            <v>Wall charger</v>
          </cell>
          <cell r="H1179" t="str">
            <v>32 W</v>
          </cell>
          <cell r="I1179">
            <v>210</v>
          </cell>
          <cell r="J1179">
            <v>0.59332220367278798</v>
          </cell>
          <cell r="K1179">
            <v>599</v>
          </cell>
        </row>
        <row r="1180">
          <cell r="B1180" t="str">
            <v>P0846537030888</v>
          </cell>
          <cell r="C1180" t="str">
            <v>C-DWALL931-BLU-M</v>
          </cell>
          <cell r="D1180" t="str">
            <v>846537030888</v>
          </cell>
          <cell r="E1180" t="str">
            <v>QUIKCELL DUAL WALL CHARGER BLUE</v>
          </cell>
          <cell r="F1180" t="str">
            <v>Charger</v>
          </cell>
          <cell r="G1180" t="str">
            <v>Wall charger</v>
          </cell>
          <cell r="H1180" t="str">
            <v>Dual</v>
          </cell>
          <cell r="I1180">
            <v>51.293103448275865</v>
          </cell>
          <cell r="J1180">
            <v>0.35</v>
          </cell>
          <cell r="K1180">
            <v>119</v>
          </cell>
        </row>
        <row r="1181">
          <cell r="B1181" t="str">
            <v>P0846537030895</v>
          </cell>
          <cell r="C1181" t="str">
            <v>C-DWALL931-PNK-M</v>
          </cell>
          <cell r="D1181" t="str">
            <v>846537030895</v>
          </cell>
          <cell r="E1181" t="str">
            <v>QUIKCELL DUAL WALL CHARGER PINK</v>
          </cell>
          <cell r="F1181" t="str">
            <v>Charger</v>
          </cell>
          <cell r="G1181" t="str">
            <v>Wall charger</v>
          </cell>
          <cell r="H1181" t="str">
            <v>Dual</v>
          </cell>
          <cell r="I1181">
            <v>51.293103448275865</v>
          </cell>
          <cell r="J1181">
            <v>0.35</v>
          </cell>
          <cell r="K1181">
            <v>119</v>
          </cell>
        </row>
        <row r="1182">
          <cell r="B1182" t="str">
            <v>P0846537030949</v>
          </cell>
          <cell r="C1182" t="str">
            <v>C-WALL852-PNK-M</v>
          </cell>
          <cell r="D1182" t="str">
            <v>846537030949</v>
          </cell>
          <cell r="E1182" t="str">
            <v>QUIKCELL WALL CHARGER LIQUID PINK</v>
          </cell>
          <cell r="F1182" t="str">
            <v>Charger</v>
          </cell>
          <cell r="G1182" t="str">
            <v>Wall charger</v>
          </cell>
          <cell r="H1182" t="str">
            <v>Dual</v>
          </cell>
          <cell r="I1182">
            <v>107.32758620689656</v>
          </cell>
          <cell r="J1182">
            <v>0.35</v>
          </cell>
          <cell r="K1182">
            <v>249</v>
          </cell>
        </row>
        <row r="1183">
          <cell r="B1183" t="str">
            <v>P0846537053184</v>
          </cell>
          <cell r="C1183" t="str">
            <v>QC-PWRBASE2-BLK</v>
          </cell>
          <cell r="D1183" t="str">
            <v>846537053184</v>
          </cell>
          <cell r="E1183" t="str">
            <v>Quikcell POWERBASE 2 Wireless Charging Pad - 10W</v>
          </cell>
          <cell r="F1183" t="str">
            <v>Charger</v>
          </cell>
          <cell r="G1183" t="str">
            <v>Wireless</v>
          </cell>
          <cell r="H1183" t="str">
            <v>10 W</v>
          </cell>
          <cell r="I1183">
            <v>440.67</v>
          </cell>
          <cell r="J1183">
            <v>0.36022878598247809</v>
          </cell>
          <cell r="K1183">
            <v>799</v>
          </cell>
        </row>
        <row r="1184">
          <cell r="B1184" t="str">
            <v>P0846537072215</v>
          </cell>
          <cell r="C1184" t="str">
            <v>QC-TRIO</v>
          </cell>
          <cell r="D1184" t="str">
            <v>846537072215</v>
          </cell>
          <cell r="E1184" t="str">
            <v>Quikcell TRIO 3 in 1 Wireless Charging Pad - White</v>
          </cell>
          <cell r="F1184" t="str">
            <v>Charger</v>
          </cell>
          <cell r="G1184" t="str">
            <v>Wireless</v>
          </cell>
          <cell r="H1184" t="str">
            <v>10 W</v>
          </cell>
          <cell r="I1184">
            <v>750</v>
          </cell>
          <cell r="J1184">
            <v>0.27439532944120104</v>
          </cell>
          <cell r="K1184">
            <v>1199</v>
          </cell>
        </row>
        <row r="1185">
          <cell r="B1185" t="str">
            <v>P0846537080722</v>
          </cell>
          <cell r="C1185" t="str">
            <v>PWERFLIP-BLK</v>
          </cell>
          <cell r="D1185" t="str">
            <v>846537080722</v>
          </cell>
          <cell r="E1185" t="str">
            <v>Quikcell POWERFLIP 15W wireless 2-in-1 charger</v>
          </cell>
          <cell r="F1185" t="str">
            <v>Charger</v>
          </cell>
          <cell r="G1185" t="str">
            <v>Wireless</v>
          </cell>
          <cell r="H1185" t="str">
            <v>15 W</v>
          </cell>
          <cell r="I1185">
            <v>440.7</v>
          </cell>
          <cell r="J1185">
            <v>0.57363469557964974</v>
          </cell>
          <cell r="K1185">
            <v>1199</v>
          </cell>
        </row>
        <row r="1186">
          <cell r="B1186" t="str">
            <v>P0846537082672</v>
          </cell>
          <cell r="C1186" t="str">
            <v>DRIVEDOCK-C</v>
          </cell>
          <cell r="D1186" t="str">
            <v>846537082672</v>
          </cell>
          <cell r="E1186" t="str">
            <v>Quikcell Mount+Suction+Vent 2 in 1 air vent Dashboad Car Mount Charge</v>
          </cell>
          <cell r="F1186" t="str">
            <v>Hardware</v>
          </cell>
          <cell r="G1186" t="str">
            <v>Car Mount</v>
          </cell>
          <cell r="H1186" t="str">
            <v>Car Mount</v>
          </cell>
          <cell r="I1186">
            <v>250</v>
          </cell>
          <cell r="J1186">
            <v>0.63704630788485606</v>
          </cell>
          <cell r="K1186">
            <v>799</v>
          </cell>
        </row>
        <row r="1187">
          <cell r="B1187" t="str">
            <v>P0846537082122</v>
          </cell>
          <cell r="C1187" t="str">
            <v>DRIVEDOCK</v>
          </cell>
          <cell r="D1187" t="str">
            <v>846537082122</v>
          </cell>
          <cell r="E1187" t="str">
            <v>Quikcell Mount+Suction+Vent 2 in 1 air vent Dashboad Car Mount</v>
          </cell>
          <cell r="F1187" t="str">
            <v>Hardware</v>
          </cell>
          <cell r="G1187" t="str">
            <v>Car Mount</v>
          </cell>
          <cell r="H1187" t="str">
            <v>Car Mount</v>
          </cell>
          <cell r="I1187">
            <v>100</v>
          </cell>
          <cell r="J1187">
            <v>0.7092731829573935</v>
          </cell>
          <cell r="K1187">
            <v>399</v>
          </cell>
        </row>
        <row r="1188">
          <cell r="B1188" t="str">
            <v>P0846537073656</v>
          </cell>
          <cell r="C1188" t="str">
            <v>GP-IPSE2-BLK</v>
          </cell>
          <cell r="D1188" t="str">
            <v>846537073656</v>
          </cell>
          <cell r="E1188" t="str">
            <v>Quikcell Apple iPhone SE 2020 GOOF PROOF Premium Tempered Glass Screen Protection - Black</v>
          </cell>
          <cell r="F1188" t="str">
            <v>Micas</v>
          </cell>
          <cell r="G1188" t="str">
            <v>iPhone</v>
          </cell>
          <cell r="H1188" t="str">
            <v>iPhone SE 2020 -2022</v>
          </cell>
          <cell r="I1188">
            <v>206.55</v>
          </cell>
          <cell r="J1188">
            <v>0.6000033388981636</v>
          </cell>
          <cell r="K1188">
            <v>599</v>
          </cell>
        </row>
        <row r="1189">
          <cell r="B1189" t="str">
            <v>P0846537051050</v>
          </cell>
          <cell r="C1189" t="str">
            <v>00716230-M</v>
          </cell>
          <cell r="D1189" t="str">
            <v>846537051050</v>
          </cell>
          <cell r="E1189" t="str">
            <v>QUICKCELL SCREEN PROTECTOR GLASS IPHONE XS</v>
          </cell>
          <cell r="F1189" t="str">
            <v>Micas</v>
          </cell>
          <cell r="G1189" t="str">
            <v>iPhone</v>
          </cell>
          <cell r="H1189" t="str">
            <v>IPHONE XS</v>
          </cell>
          <cell r="I1189">
            <v>105</v>
          </cell>
          <cell r="J1189">
            <v>0.6947368421052631</v>
          </cell>
          <cell r="K1189">
            <v>399</v>
          </cell>
        </row>
        <row r="1190">
          <cell r="B1190" t="str">
            <v>P0846537077371</v>
          </cell>
          <cell r="C1190" t="str">
            <v>GP-IP202054</v>
          </cell>
          <cell r="D1190" t="str">
            <v>846537077371</v>
          </cell>
          <cell r="E1190" t="str">
            <v>QUIKCELL CRISTAL TEMPLADO IPHONE 12 MINI</v>
          </cell>
          <cell r="F1190" t="str">
            <v>Micas</v>
          </cell>
          <cell r="G1190" t="str">
            <v>iPhone 12</v>
          </cell>
          <cell r="H1190" t="str">
            <v>IPHONE 12 MINI</v>
          </cell>
          <cell r="I1190">
            <v>130</v>
          </cell>
          <cell r="J1190">
            <v>0.74824707846410687</v>
          </cell>
          <cell r="K1190">
            <v>599</v>
          </cell>
        </row>
        <row r="1191">
          <cell r="B1191" t="str">
            <v>P0846537077548</v>
          </cell>
          <cell r="C1191" t="str">
            <v>GP-IP202061</v>
          </cell>
          <cell r="D1191" t="str">
            <v>846537077548</v>
          </cell>
          <cell r="E1191" t="str">
            <v>QUIKCELL CRISTAL TEMPLADO IPHONE 12 Y 12 PRO</v>
          </cell>
          <cell r="F1191" t="str">
            <v>Micas</v>
          </cell>
          <cell r="G1191" t="str">
            <v>iPhone 12</v>
          </cell>
          <cell r="H1191" t="str">
            <v>iPhone 12/iPhone 12 Pro</v>
          </cell>
          <cell r="I1191">
            <v>90</v>
          </cell>
          <cell r="J1191">
            <v>0.82570951585976626</v>
          </cell>
          <cell r="K1191">
            <v>599</v>
          </cell>
        </row>
        <row r="1192">
          <cell r="B1192" t="str">
            <v>P0846537083464</v>
          </cell>
          <cell r="C1192" t="str">
            <v>GP-IP21S-M</v>
          </cell>
          <cell r="D1192" t="str">
            <v>846537083464</v>
          </cell>
          <cell r="E1192" t="str">
            <v>Quikcell Goof Proof Tempered Glass for iPhone 13 mini</v>
          </cell>
          <cell r="F1192" t="str">
            <v>Micas</v>
          </cell>
          <cell r="G1192" t="str">
            <v>iPhone 13</v>
          </cell>
          <cell r="H1192" t="str">
            <v>iPhone 13 mini</v>
          </cell>
          <cell r="I1192">
            <v>130</v>
          </cell>
          <cell r="J1192">
            <v>0.74824707846410687</v>
          </cell>
          <cell r="K1192">
            <v>599</v>
          </cell>
        </row>
        <row r="1193">
          <cell r="B1193" t="str">
            <v>P0846537083716</v>
          </cell>
          <cell r="C1193" t="str">
            <v>GP-IP21L-M</v>
          </cell>
          <cell r="D1193" t="str">
            <v>846537083716</v>
          </cell>
          <cell r="E1193" t="str">
            <v>Quikcell Goof Proof Tempered Glass for iPhone 13 Pro Max</v>
          </cell>
          <cell r="F1193" t="str">
            <v>Micas</v>
          </cell>
          <cell r="G1193" t="str">
            <v>iPhone 13</v>
          </cell>
          <cell r="H1193" t="str">
            <v>iPhone 13 Pro Max</v>
          </cell>
          <cell r="I1193">
            <v>130</v>
          </cell>
          <cell r="J1193">
            <v>0.74824707846410687</v>
          </cell>
          <cell r="K1193">
            <v>599</v>
          </cell>
        </row>
        <row r="1194">
          <cell r="B1194" t="str">
            <v>P0846537083587</v>
          </cell>
          <cell r="C1194" t="str">
            <v>GP-IP21M-M</v>
          </cell>
          <cell r="D1194" t="str">
            <v>846537083587</v>
          </cell>
          <cell r="E1194" t="str">
            <v>Quikcell Goof Proof Tempered Glass for iPhone 13/13 Pro</v>
          </cell>
          <cell r="F1194" t="str">
            <v>Micas</v>
          </cell>
          <cell r="G1194" t="str">
            <v>iPhone 13</v>
          </cell>
          <cell r="H1194" t="str">
            <v>iPhone 13/13 Pro</v>
          </cell>
          <cell r="I1194">
            <v>130</v>
          </cell>
          <cell r="J1194">
            <v>0.74824707846410687</v>
          </cell>
          <cell r="K1194">
            <v>599</v>
          </cell>
        </row>
        <row r="1195">
          <cell r="B1195" t="str">
            <v>P0846537087370</v>
          </cell>
          <cell r="C1195" t="str">
            <v>GQC2134-M</v>
          </cell>
          <cell r="D1195" t="str">
            <v>846537087370</v>
          </cell>
          <cell r="E1195" t="str">
            <v>Quikcell Tempered Glass Screen Protector for iPhone 14</v>
          </cell>
          <cell r="F1195" t="str">
            <v>Micas</v>
          </cell>
          <cell r="G1195" t="str">
            <v>iPhone 14</v>
          </cell>
          <cell r="H1195" t="str">
            <v>iPhone 14</v>
          </cell>
          <cell r="I1195">
            <v>115</v>
          </cell>
          <cell r="J1195">
            <v>0.75701275045537342</v>
          </cell>
          <cell r="K1195">
            <v>549</v>
          </cell>
        </row>
        <row r="1196">
          <cell r="B1196" t="str">
            <v>P0846537087608</v>
          </cell>
          <cell r="C1196" t="str">
            <v>GQC2136-M</v>
          </cell>
          <cell r="D1196" t="str">
            <v>846537087608</v>
          </cell>
          <cell r="E1196" t="str">
            <v>Quikcell Tempered Glass Screen Protector for iPhone 14 Plus</v>
          </cell>
          <cell r="F1196" t="str">
            <v>Micas</v>
          </cell>
          <cell r="G1196" t="str">
            <v>iPhone 14</v>
          </cell>
          <cell r="H1196" t="str">
            <v>iPhone 14 Plus</v>
          </cell>
          <cell r="I1196">
            <v>115</v>
          </cell>
          <cell r="J1196">
            <v>0.75701275045537342</v>
          </cell>
          <cell r="K1196">
            <v>549</v>
          </cell>
        </row>
        <row r="1197">
          <cell r="B1197" t="str">
            <v>P0846537087493</v>
          </cell>
          <cell r="C1197" t="str">
            <v>GQC2135-M</v>
          </cell>
          <cell r="D1197" t="str">
            <v>846537087493</v>
          </cell>
          <cell r="E1197" t="str">
            <v>Quikcell Apple iPhone 14 Pro TEMPERED GLASS Screen Protector</v>
          </cell>
          <cell r="F1197" t="str">
            <v>Micas</v>
          </cell>
          <cell r="G1197" t="str">
            <v>iPhone 14</v>
          </cell>
          <cell r="H1197" t="str">
            <v>iPhone 14 Pro</v>
          </cell>
          <cell r="I1197">
            <v>115</v>
          </cell>
          <cell r="J1197">
            <v>0.7772954924874792</v>
          </cell>
          <cell r="K1197">
            <v>599</v>
          </cell>
        </row>
        <row r="1198">
          <cell r="B1198" t="str">
            <v>P0846537083037</v>
          </cell>
          <cell r="C1198" t="str">
            <v>LIQUIDGTAB</v>
          </cell>
          <cell r="D1198" t="str">
            <v>846537083037</v>
          </cell>
          <cell r="E1198" t="str">
            <v>Quikcell ULTRA TABLET Liquid Glass Screen Protector</v>
          </cell>
          <cell r="F1198" t="str">
            <v>Micas</v>
          </cell>
          <cell r="G1198" t="str">
            <v>UNIVERSAL</v>
          </cell>
          <cell r="H1198" t="str">
            <v>Tablet</v>
          </cell>
          <cell r="I1198">
            <v>240</v>
          </cell>
          <cell r="J1198">
            <v>0.60171673819742488</v>
          </cell>
          <cell r="K1198">
            <v>699</v>
          </cell>
        </row>
        <row r="1199">
          <cell r="B1199" t="str">
            <v>P0846537071317</v>
          </cell>
          <cell r="C1199" t="str">
            <v>QC-LIQUIDG</v>
          </cell>
          <cell r="D1199" t="str">
            <v>846537071317</v>
          </cell>
          <cell r="E1199" t="str">
            <v>Quikcell Ultra LIQUID GLASS Screen Protector</v>
          </cell>
          <cell r="F1199" t="str">
            <v>Micas</v>
          </cell>
          <cell r="G1199" t="str">
            <v>UNIVERSAL</v>
          </cell>
          <cell r="H1199" t="str">
            <v>Universal</v>
          </cell>
          <cell r="I1199">
            <v>120</v>
          </cell>
          <cell r="J1199">
            <v>0.72104208416833671</v>
          </cell>
          <cell r="K1199">
            <v>499</v>
          </cell>
        </row>
        <row r="1200">
          <cell r="B1200" t="str">
            <v>P0846537075643</v>
          </cell>
          <cell r="C1200" t="str">
            <v>QAIR-WAT</v>
          </cell>
          <cell r="D1200" t="str">
            <v>846537075643</v>
          </cell>
          <cell r="E1200" t="str">
            <v>Quikcell Bundle Watch and QAIR BUDS True Wireless Earbuds with Charging Case - Black</v>
          </cell>
          <cell r="F1200" t="str">
            <v>Wearable</v>
          </cell>
          <cell r="G1200" t="str">
            <v>Smartwatch</v>
          </cell>
          <cell r="H1200" t="str">
            <v>Bundle</v>
          </cell>
          <cell r="I1200">
            <v>1019</v>
          </cell>
          <cell r="J1200">
            <v>0.5269947979191677</v>
          </cell>
          <cell r="K1200">
            <v>2499</v>
          </cell>
        </row>
        <row r="1201">
          <cell r="B1201" t="str">
            <v>P840168533381</v>
          </cell>
          <cell r="C1201" t="str">
            <v>150459-3199</v>
          </cell>
          <cell r="D1201" t="str">
            <v>840168533381</v>
          </cell>
          <cell r="E1201" t="str">
            <v>Speck Presidio® Perfect-Clear Grip Magsafe® Clicklock™ Clear/Clear/Chrome iPhone 15 Plus</v>
          </cell>
          <cell r="F1201" t="str">
            <v>Cases iPhone</v>
          </cell>
          <cell r="G1201" t="str">
            <v>iPhone 15</v>
          </cell>
          <cell r="H1201" t="str">
            <v>iPhone 15 Plus</v>
          </cell>
          <cell r="I1201">
            <v>430</v>
          </cell>
          <cell r="J1201">
            <v>0.50070070070070072</v>
          </cell>
          <cell r="K1201">
            <v>999</v>
          </cell>
        </row>
        <row r="1202">
          <cell r="B1202" t="str">
            <v>P840168533121</v>
          </cell>
          <cell r="C1202" t="str">
            <v>150451-3199</v>
          </cell>
          <cell r="D1202" t="str">
            <v>840168533121</v>
          </cell>
          <cell r="E1202" t="str">
            <v>Speck Presidio® Perfect-Clear Grip Magsafe® Clicklock™ Clear/Clear/Chrome iPhone 15 Pro</v>
          </cell>
          <cell r="F1202" t="str">
            <v>Cases iPhone</v>
          </cell>
          <cell r="G1202" t="str">
            <v>iPhone 15</v>
          </cell>
          <cell r="H1202" t="str">
            <v>iPhone 15 Pro</v>
          </cell>
          <cell r="I1202">
            <v>430</v>
          </cell>
          <cell r="J1202">
            <v>0.50070070070070072</v>
          </cell>
          <cell r="K1202">
            <v>999</v>
          </cell>
        </row>
        <row r="1203">
          <cell r="B1203" t="str">
            <v>P840168533626</v>
          </cell>
          <cell r="C1203" t="str">
            <v>150465-3199</v>
          </cell>
          <cell r="D1203" t="str">
            <v>840168533626</v>
          </cell>
          <cell r="E1203" t="str">
            <v>Speck Presidio® Perfect-Clear Magsafe® Clicklock™ Clear/Clear/ Chrome iPhone 15 Pro Max</v>
          </cell>
          <cell r="F1203" t="str">
            <v>Cases iPhone</v>
          </cell>
          <cell r="G1203" t="str">
            <v>iPhone 15</v>
          </cell>
          <cell r="H1203" t="str">
            <v>iPhone 15 Pro Max</v>
          </cell>
          <cell r="I1203">
            <v>430</v>
          </cell>
          <cell r="J1203">
            <v>0.50070070070070072</v>
          </cell>
          <cell r="K1203">
            <v>999</v>
          </cell>
        </row>
        <row r="1204">
          <cell r="B1204" t="str">
            <v>P840168532865</v>
          </cell>
          <cell r="C1204" t="str">
            <v>150443-3199</v>
          </cell>
          <cell r="D1204" t="str">
            <v>840168532865</v>
          </cell>
          <cell r="E1204" t="str">
            <v>Speck Presidio® Perfect-Clear Grip Magsafe® Clicklock™ Clear/Clear/Chrome iPhone 15</v>
          </cell>
          <cell r="F1204" t="str">
            <v>Cases iPhone</v>
          </cell>
          <cell r="G1204" t="str">
            <v>iPhone 15</v>
          </cell>
          <cell r="H1204" t="str">
            <v>iPhone 16e / 15 / 14 / 13</v>
          </cell>
          <cell r="I1204">
            <v>430</v>
          </cell>
          <cell r="J1204">
            <v>0.50070070070070072</v>
          </cell>
          <cell r="K1204">
            <v>999</v>
          </cell>
        </row>
        <row r="1205">
          <cell r="B1205" t="str">
            <v>P0840168528479</v>
          </cell>
          <cell r="C1205" t="str">
            <v>150337-5085</v>
          </cell>
          <cell r="D1205" t="str">
            <v>0</v>
          </cell>
          <cell r="E1205" t="str">
            <v xml:space="preserve">Speck Galaxy s23 Presidio Perfect Clear </v>
          </cell>
          <cell r="F1205" t="str">
            <v>Cases Samsung</v>
          </cell>
          <cell r="G1205" t="str">
            <v>Samsung</v>
          </cell>
          <cell r="H1205" t="str">
            <v>Galaxy S23</v>
          </cell>
          <cell r="I1205">
            <v>344</v>
          </cell>
          <cell r="J1205">
            <v>0.60056056056056062</v>
          </cell>
          <cell r="K1205">
            <v>999</v>
          </cell>
        </row>
        <row r="1206">
          <cell r="B1206" t="str">
            <v>P0840168528578</v>
          </cell>
          <cell r="C1206" t="str">
            <v>150345-5085</v>
          </cell>
          <cell r="D1206" t="str">
            <v>0</v>
          </cell>
          <cell r="E1206" t="str">
            <v xml:space="preserve">Speck Galaxy s23 ULTRA Presidio Perfect Clear </v>
          </cell>
          <cell r="F1206" t="str">
            <v>Cases Samsung</v>
          </cell>
          <cell r="G1206" t="str">
            <v>Samsung</v>
          </cell>
          <cell r="H1206" t="str">
            <v>Galaxy S23 Ultra</v>
          </cell>
          <cell r="I1206">
            <v>344</v>
          </cell>
          <cell r="J1206">
            <v>0.60056056056056062</v>
          </cell>
          <cell r="K1206">
            <v>999</v>
          </cell>
        </row>
        <row r="1207">
          <cell r="B1207" t="str">
            <v>P0840168528523</v>
          </cell>
          <cell r="C1207" t="str">
            <v>150341-5085</v>
          </cell>
          <cell r="D1207" t="str">
            <v>0</v>
          </cell>
          <cell r="E1207" t="str">
            <v xml:space="preserve">Speck Galaxy s23+ Presidio Perfect Clear </v>
          </cell>
          <cell r="F1207" t="str">
            <v>Cases Samsung</v>
          </cell>
          <cell r="G1207" t="str">
            <v>Samsung</v>
          </cell>
          <cell r="H1207" t="str">
            <v>Galaxy S23+</v>
          </cell>
          <cell r="I1207">
            <v>344</v>
          </cell>
          <cell r="J1207">
            <v>0.60056056056056062</v>
          </cell>
          <cell r="K1207">
            <v>999</v>
          </cell>
        </row>
        <row r="1208">
          <cell r="B1208" t="str">
            <v>P0840168514267</v>
          </cell>
          <cell r="C1208" t="str">
            <v>144229-5085</v>
          </cell>
          <cell r="D1208" t="str">
            <v>840168514267</v>
          </cell>
          <cell r="E1208" t="str">
            <v>Speck Samsung Galaxy S22 ULTRA  PRESIDIO CLEAR-CLEAR/CLEAR</v>
          </cell>
          <cell r="F1208" t="str">
            <v>Cases Samsung</v>
          </cell>
          <cell r="G1208" t="str">
            <v>Samsung</v>
          </cell>
          <cell r="H1208" t="str">
            <v>S22</v>
          </cell>
          <cell r="I1208">
            <v>310</v>
          </cell>
          <cell r="J1208">
            <v>0.60000000000000009</v>
          </cell>
          <cell r="K1208">
            <v>899</v>
          </cell>
        </row>
        <row r="1209">
          <cell r="B1209" t="str">
            <v>P0840168514120</v>
          </cell>
          <cell r="C1209" t="str">
            <v>144239-5085</v>
          </cell>
          <cell r="D1209" t="str">
            <v>840168514120</v>
          </cell>
          <cell r="E1209" t="str">
            <v>Speck Samsung Galaxy S22 PRESIDIO CLEAR-CLEAR/CLEAR</v>
          </cell>
          <cell r="F1209" t="str">
            <v>Cases Samsung</v>
          </cell>
          <cell r="G1209" t="str">
            <v>Samsung</v>
          </cell>
          <cell r="H1209" t="str">
            <v>S22 ULTRA</v>
          </cell>
          <cell r="I1209">
            <v>310</v>
          </cell>
          <cell r="J1209">
            <v>0.60000000000000009</v>
          </cell>
          <cell r="K1209">
            <v>899</v>
          </cell>
        </row>
        <row r="1210">
          <cell r="B1210" t="str">
            <v>P0840168514199</v>
          </cell>
          <cell r="C1210" t="str">
            <v>144234-5085</v>
          </cell>
          <cell r="D1210" t="str">
            <v>840168514199</v>
          </cell>
          <cell r="E1210" t="str">
            <v>Speck Samsung Galaxy S22 +  PRESIDIO CLEAR-CLEAR/CLEAR</v>
          </cell>
          <cell r="F1210" t="str">
            <v>Cases Samsung</v>
          </cell>
          <cell r="G1210" t="str">
            <v>Samsung</v>
          </cell>
          <cell r="H1210" t="str">
            <v>S22+</v>
          </cell>
          <cell r="I1210">
            <v>310</v>
          </cell>
          <cell r="J1210">
            <v>0.60000000000000009</v>
          </cell>
          <cell r="K1210">
            <v>899</v>
          </cell>
        </row>
        <row r="1211">
          <cell r="B1211" t="str">
            <v>P05056234729465</v>
          </cell>
          <cell r="C1211" t="str">
            <v>T21-7250</v>
          </cell>
          <cell r="D1211" t="str">
            <v>5056234729465</v>
          </cell>
          <cell r="E1211" t="str">
            <v>TECH21 CASE IPHONE 11 CLEAR</v>
          </cell>
          <cell r="F1211" t="str">
            <v>Cases iPhone</v>
          </cell>
          <cell r="G1211" t="str">
            <v>iPhone 11</v>
          </cell>
          <cell r="H1211" t="str">
            <v>iPhone 11</v>
          </cell>
          <cell r="I1211">
            <v>64.224137931034491</v>
          </cell>
          <cell r="J1211">
            <v>0.35</v>
          </cell>
          <cell r="K1211">
            <v>149</v>
          </cell>
        </row>
        <row r="1212">
          <cell r="B1212" t="str">
            <v>P05056234729823</v>
          </cell>
          <cell r="C1212" t="str">
            <v>T21-7266</v>
          </cell>
          <cell r="D1212" t="str">
            <v>5056234729823</v>
          </cell>
          <cell r="E1212" t="str">
            <v>TECH21 CASE IPHONE 11 CORAL</v>
          </cell>
          <cell r="F1212" t="str">
            <v>Cases iPhone</v>
          </cell>
          <cell r="G1212" t="str">
            <v>iPhone 11</v>
          </cell>
          <cell r="H1212" t="str">
            <v>iPhone 11</v>
          </cell>
          <cell r="I1212">
            <v>64.224137931034491</v>
          </cell>
          <cell r="J1212">
            <v>0.35</v>
          </cell>
          <cell r="K1212">
            <v>149</v>
          </cell>
        </row>
        <row r="1213">
          <cell r="B1213" t="str">
            <v>P05056234729854</v>
          </cell>
          <cell r="C1213" t="str">
            <v>T21-7267</v>
          </cell>
          <cell r="D1213" t="str">
            <v>5056234729854</v>
          </cell>
          <cell r="E1213" t="str">
            <v>TECH21 CASE IPHONE 11 GRIS</v>
          </cell>
          <cell r="F1213" t="str">
            <v>Cases iPhone</v>
          </cell>
          <cell r="G1213" t="str">
            <v>iPhone 11</v>
          </cell>
          <cell r="H1213" t="str">
            <v>iPhone 11</v>
          </cell>
          <cell r="I1213">
            <v>64.224137931034491</v>
          </cell>
          <cell r="J1213">
            <v>0.35</v>
          </cell>
          <cell r="K1213">
            <v>149</v>
          </cell>
        </row>
        <row r="1214">
          <cell r="B1214" t="str">
            <v>P05056234757277</v>
          </cell>
          <cell r="C1214" t="str">
            <v>T21-8357-M</v>
          </cell>
          <cell r="D1214" t="str">
            <v>5056234757277</v>
          </cell>
          <cell r="E1214" t="str">
            <v>TECH21 CASE EVOCLEAR IPHONE 12 MINI</v>
          </cell>
          <cell r="F1214" t="str">
            <v>Cases iPhone</v>
          </cell>
          <cell r="G1214" t="str">
            <v>iPhone 12</v>
          </cell>
          <cell r="H1214" t="str">
            <v>IPHONE 12 MINI</v>
          </cell>
          <cell r="I1214">
            <v>301.29310344827587</v>
          </cell>
          <cell r="J1214">
            <v>0.35</v>
          </cell>
          <cell r="K1214">
            <v>699</v>
          </cell>
        </row>
        <row r="1215">
          <cell r="B1215" t="str">
            <v>P05056234758670</v>
          </cell>
          <cell r="C1215" t="str">
            <v>T21-8401-M</v>
          </cell>
          <cell r="D1215" t="str">
            <v>5056234758670</v>
          </cell>
          <cell r="E1215" t="str">
            <v>TECH21 CASE EVOCLEAR IPHONE 12 PRO MAX</v>
          </cell>
          <cell r="F1215" t="str">
            <v>Cases iPhone</v>
          </cell>
          <cell r="G1215" t="str">
            <v>iPhone 12</v>
          </cell>
          <cell r="H1215" t="str">
            <v>iPhone 12 Pro Max</v>
          </cell>
          <cell r="I1215">
            <v>301.29310344827587</v>
          </cell>
          <cell r="J1215">
            <v>0.35</v>
          </cell>
          <cell r="K1215">
            <v>699</v>
          </cell>
        </row>
        <row r="1216">
          <cell r="B1216" t="str">
            <v>P05056234755846</v>
          </cell>
          <cell r="C1216" t="str">
            <v>T21-8379-M</v>
          </cell>
          <cell r="D1216" t="str">
            <v>5056234755846</v>
          </cell>
          <cell r="E1216" t="str">
            <v>TECH21 CASE EVOCLEAR IPHONE 12 / 12PRO</v>
          </cell>
          <cell r="F1216" t="str">
            <v>Cases iPhone</v>
          </cell>
          <cell r="G1216" t="str">
            <v>iPhone 12</v>
          </cell>
          <cell r="H1216" t="str">
            <v>iPhone 12/iPhone 12 Pro</v>
          </cell>
          <cell r="I1216">
            <v>344.39655172413796</v>
          </cell>
          <cell r="J1216">
            <v>0.35</v>
          </cell>
          <cell r="K1216">
            <v>799</v>
          </cell>
        </row>
        <row r="1217">
          <cell r="B1217" t="str">
            <v>P05056234741627</v>
          </cell>
          <cell r="C1217" t="str">
            <v>T21-8172</v>
          </cell>
          <cell r="D1217" t="str">
            <v>5056234741627</v>
          </cell>
          <cell r="E1217" t="str">
            <v>TECH 21 CASE SAMSUNG A51 CLEAR</v>
          </cell>
          <cell r="F1217" t="str">
            <v>Cases Samsung</v>
          </cell>
          <cell r="G1217" t="str">
            <v>SAMSUNG</v>
          </cell>
          <cell r="H1217" t="str">
            <v>A51</v>
          </cell>
          <cell r="I1217">
            <v>150.43103448275863</v>
          </cell>
          <cell r="J1217">
            <v>0.35</v>
          </cell>
          <cell r="K1217">
            <v>349</v>
          </cell>
        </row>
        <row r="1218">
          <cell r="B1218" t="str">
            <v>P0681066016190</v>
          </cell>
          <cell r="C1218" t="str">
            <v>VIVTR13KIT-NOC</v>
          </cell>
          <cell r="D1218" t="str">
            <v>681066016190</v>
          </cell>
          <cell r="E1218" t="str">
            <v>Vivitar Tripié Plegable De Bolsillo Con Control Bt, Extensible Hasta 16". Color Negro</v>
          </cell>
          <cell r="F1218" t="str">
            <v>Hardware</v>
          </cell>
          <cell r="G1218" t="str">
            <v>Tripod</v>
          </cell>
          <cell r="H1218" t="str">
            <v>16"</v>
          </cell>
          <cell r="I1218">
            <v>139</v>
          </cell>
          <cell r="J1218">
            <v>0.59588972431077702</v>
          </cell>
          <cell r="K1218">
            <v>399</v>
          </cell>
        </row>
        <row r="1219">
          <cell r="B1219" t="str">
            <v>P0681066891681</v>
          </cell>
          <cell r="C1219" t="str">
            <v>VIVVT4KIT1-NOC</v>
          </cell>
          <cell r="D1219" t="str">
            <v>681066891681</v>
          </cell>
          <cell r="E1219" t="str">
            <v>Vivitar Mini Soporte De Pistola. Combinación, De Soporte Para Teléfono, Selfie Stick Y Tripié En Un Solo</v>
          </cell>
          <cell r="F1219" t="str">
            <v>Hardware</v>
          </cell>
          <cell r="G1219" t="str">
            <v>Tripod</v>
          </cell>
          <cell r="H1219" t="str">
            <v>PISTOL GRIP</v>
          </cell>
          <cell r="I1219">
            <v>90</v>
          </cell>
          <cell r="J1219">
            <v>0.59691119691119687</v>
          </cell>
          <cell r="K1219">
            <v>259</v>
          </cell>
        </row>
        <row r="1220">
          <cell r="B1220">
            <v>6795248</v>
          </cell>
          <cell r="C1220" t="str">
            <v>CTK-1</v>
          </cell>
          <cell r="D1220" t="str">
            <v>719284923645</v>
          </cell>
          <cell r="E1220" t="str">
            <v>Cubitt Scale Mini Obsidian Black</v>
          </cell>
          <cell r="F1220" t="str">
            <v>Wearable</v>
          </cell>
          <cell r="G1220" t="str">
            <v>Scale</v>
          </cell>
          <cell r="H1220" t="str">
            <v>CTK</v>
          </cell>
          <cell r="I1220">
            <v>447.72</v>
          </cell>
          <cell r="J1220">
            <v>0.34999349186483109</v>
          </cell>
          <cell r="K1220">
            <v>799</v>
          </cell>
        </row>
        <row r="1221">
          <cell r="B1221">
            <v>6795224</v>
          </cell>
          <cell r="C1221" t="str">
            <v>CT1S2-11</v>
          </cell>
          <cell r="D1221" t="str">
            <v>719284923812</v>
          </cell>
          <cell r="E1221" t="str">
            <v>Cubitt CT1 Black</v>
          </cell>
          <cell r="F1221" t="str">
            <v>Wearable</v>
          </cell>
          <cell r="G1221" t="str">
            <v>Smartwatch</v>
          </cell>
          <cell r="H1221" t="str">
            <v>CT1S2</v>
          </cell>
          <cell r="I1221">
            <v>839.96</v>
          </cell>
          <cell r="J1221">
            <v>0.34999759839893263</v>
          </cell>
          <cell r="K1221">
            <v>1499</v>
          </cell>
        </row>
        <row r="1222">
          <cell r="B1222">
            <v>6795228</v>
          </cell>
          <cell r="C1222" t="str">
            <v>CT2S2-11</v>
          </cell>
          <cell r="D1222" t="str">
            <v>719284924239</v>
          </cell>
          <cell r="E1222" t="str">
            <v>Cubitt CT2 Black</v>
          </cell>
          <cell r="F1222" t="str">
            <v>Wearable</v>
          </cell>
          <cell r="G1222" t="str">
            <v>Smartwatch</v>
          </cell>
          <cell r="H1222" t="str">
            <v>CT2S2</v>
          </cell>
          <cell r="I1222">
            <v>952.03</v>
          </cell>
          <cell r="J1222">
            <v>0.34999717480871106</v>
          </cell>
          <cell r="K1222">
            <v>1699</v>
          </cell>
        </row>
        <row r="1223">
          <cell r="B1223">
            <v>6795234</v>
          </cell>
          <cell r="C1223" t="str">
            <v>CT4-11</v>
          </cell>
          <cell r="D1223" t="str">
            <v>719284923867</v>
          </cell>
          <cell r="E1223" t="str">
            <v>Cubitt CT4 Black</v>
          </cell>
          <cell r="F1223" t="str">
            <v>Wearable</v>
          </cell>
          <cell r="G1223" t="str">
            <v>Smartwatch</v>
          </cell>
          <cell r="H1223" t="str">
            <v>CT4</v>
          </cell>
          <cell r="I1223">
            <v>1344.27</v>
          </cell>
          <cell r="J1223">
            <v>0.3499986661108796</v>
          </cell>
          <cell r="K1223">
            <v>2399</v>
          </cell>
        </row>
        <row r="1224">
          <cell r="B1224">
            <v>6091228</v>
          </cell>
          <cell r="C1224" t="str">
            <v>CTPRO2-BLK</v>
          </cell>
          <cell r="D1224" t="str">
            <v>846537063060</v>
          </cell>
          <cell r="E1224" t="str">
            <v>Quikcell Cross Trainer Pro II Sports Stereo Bluetooth Earphones - Black</v>
          </cell>
          <cell r="F1224" t="str">
            <v>Audio</v>
          </cell>
          <cell r="G1224" t="str">
            <v>HEADPHONE WIRELESS</v>
          </cell>
          <cell r="H1224" t="str">
            <v>In Ear</v>
          </cell>
          <cell r="I1224">
            <v>258.10000000000002</v>
          </cell>
          <cell r="J1224">
            <v>0.4</v>
          </cell>
          <cell r="K1224">
            <v>499</v>
          </cell>
        </row>
        <row r="1225">
          <cell r="B1225">
            <v>6091222</v>
          </cell>
          <cell r="C1225" t="str">
            <v>QAIR-BUDS</v>
          </cell>
          <cell r="D1225" t="str">
            <v>846537068881</v>
          </cell>
          <cell r="E1225" t="str">
            <v>Quikcell QAIR BUDS True Wireless Earbuds with Charging Case - Black</v>
          </cell>
          <cell r="F1225" t="str">
            <v>Audio</v>
          </cell>
          <cell r="G1225" t="str">
            <v>Headphones Wireless</v>
          </cell>
          <cell r="H1225" t="str">
            <v>QAir</v>
          </cell>
          <cell r="I1225">
            <v>516.72</v>
          </cell>
          <cell r="J1225">
            <v>0.4</v>
          </cell>
          <cell r="K1225">
            <v>999</v>
          </cell>
        </row>
        <row r="1226">
          <cell r="B1226">
            <v>6092243</v>
          </cell>
          <cell r="C1226" t="str">
            <v>QLIGHTC6FT</v>
          </cell>
          <cell r="D1226" t="str">
            <v>846537077104</v>
          </cell>
          <cell r="E1226" t="str">
            <v>Quikcell CHARGE &amp; SYNC CABLE MFi Lightning to USB-C - 6ft - Black</v>
          </cell>
          <cell r="F1226" t="str">
            <v>Cables</v>
          </cell>
          <cell r="G1226" t="str">
            <v>Lightning - Type C</v>
          </cell>
          <cell r="H1226" t="str">
            <v>6 ft</v>
          </cell>
          <cell r="I1226">
            <v>258.10000000000002</v>
          </cell>
          <cell r="J1226">
            <v>0.4</v>
          </cell>
          <cell r="K1226">
            <v>499</v>
          </cell>
        </row>
        <row r="1227">
          <cell r="B1227">
            <v>6092339</v>
          </cell>
          <cell r="C1227" t="str">
            <v>QTYPECA6FT</v>
          </cell>
          <cell r="D1227" t="str">
            <v>846537077043</v>
          </cell>
          <cell r="E1227" t="str">
            <v>Quikcell CHARGE &amp; SYNC CABLE USB-A to USB-C - 6 ft - Black</v>
          </cell>
          <cell r="F1227" t="str">
            <v>Cables</v>
          </cell>
          <cell r="G1227" t="str">
            <v>Type C</v>
          </cell>
          <cell r="H1227" t="str">
            <v>6 ft</v>
          </cell>
          <cell r="I1227">
            <v>154.66</v>
          </cell>
          <cell r="J1227">
            <v>0.4</v>
          </cell>
          <cell r="K1227">
            <v>299</v>
          </cell>
        </row>
        <row r="1228">
          <cell r="B1228">
            <v>6092374</v>
          </cell>
          <cell r="C1228" t="str">
            <v>QTYPECC6FT</v>
          </cell>
          <cell r="D1228" t="str">
            <v>846537077067</v>
          </cell>
          <cell r="E1228" t="str">
            <v>Quikcell CHARGE &amp; SYNC CABLE USB-C to USB-C - 6 ft - Black</v>
          </cell>
          <cell r="F1228" t="str">
            <v>Cables</v>
          </cell>
          <cell r="G1228" t="str">
            <v>Type C - Type C</v>
          </cell>
          <cell r="H1228" t="str">
            <v>6 ft</v>
          </cell>
          <cell r="I1228">
            <v>180.52</v>
          </cell>
          <cell r="J1228">
            <v>0.4</v>
          </cell>
          <cell r="K1228">
            <v>349</v>
          </cell>
        </row>
        <row r="1229">
          <cell r="B1229">
            <v>6092113</v>
          </cell>
          <cell r="C1229" t="str">
            <v>QC-PWRBANK10K</v>
          </cell>
          <cell r="D1229" t="str">
            <v>846537073618</v>
          </cell>
          <cell r="E1229" t="str">
            <v>Quikcell POWERFUEL WIRELESS 10K mAh Powerbank - Black</v>
          </cell>
          <cell r="F1229" t="str">
            <v>Charger</v>
          </cell>
          <cell r="G1229" t="str">
            <v>Power Bank</v>
          </cell>
          <cell r="H1229" t="str">
            <v>10,000 mAh</v>
          </cell>
          <cell r="I1229">
            <v>620.16999999999996</v>
          </cell>
          <cell r="J1229">
            <v>0.4</v>
          </cell>
          <cell r="K1229">
            <v>1199</v>
          </cell>
        </row>
        <row r="1230">
          <cell r="B1230">
            <v>6092215</v>
          </cell>
          <cell r="C1230" t="str">
            <v>QC-PWRBANK6K</v>
          </cell>
          <cell r="D1230" t="str">
            <v>846537073601</v>
          </cell>
          <cell r="E1230" t="str">
            <v>Quikcell POWERFUEL 6K mAh Powerbank - Black</v>
          </cell>
          <cell r="F1230" t="str">
            <v>Charger</v>
          </cell>
          <cell r="G1230" t="str">
            <v>Power Bank</v>
          </cell>
          <cell r="H1230" t="str">
            <v>6,000 mAh</v>
          </cell>
          <cell r="I1230">
            <v>258.10000000000002</v>
          </cell>
          <cell r="J1230">
            <v>0.4</v>
          </cell>
          <cell r="K1230">
            <v>499</v>
          </cell>
        </row>
        <row r="1231">
          <cell r="B1231">
            <v>6091244</v>
          </cell>
          <cell r="C1231" t="str">
            <v>QTRC2001</v>
          </cell>
          <cell r="D1231" t="str">
            <v>846537077005</v>
          </cell>
          <cell r="E1231" t="str">
            <v>Quikcell DUAL PORT WALL CHARGER  2 USB A x 12W - 24W</v>
          </cell>
          <cell r="F1231" t="str">
            <v>Charger</v>
          </cell>
          <cell r="G1231" t="str">
            <v>Wall charger</v>
          </cell>
          <cell r="H1231" t="str">
            <v>24 W</v>
          </cell>
          <cell r="I1231">
            <v>258.10000000000002</v>
          </cell>
          <cell r="J1231">
            <v>0.4</v>
          </cell>
          <cell r="K1231">
            <v>499</v>
          </cell>
        </row>
        <row r="1232">
          <cell r="B1232">
            <v>6092008</v>
          </cell>
          <cell r="C1232" t="str">
            <v>QTRC2002</v>
          </cell>
          <cell r="D1232" t="str">
            <v>846537077012</v>
          </cell>
          <cell r="E1232" t="str">
            <v>Quikcell DUAL PORT WALL CHARGER 1 USB A 12W + USB C PD 20W - 32W</v>
          </cell>
          <cell r="F1232" t="str">
            <v>Charger</v>
          </cell>
          <cell r="G1232" t="str">
            <v>Wall charger</v>
          </cell>
          <cell r="H1232" t="str">
            <v>32 W</v>
          </cell>
          <cell r="I1232">
            <v>309.83</v>
          </cell>
          <cell r="J1232">
            <v>0.4</v>
          </cell>
          <cell r="K1232">
            <v>599</v>
          </cell>
        </row>
        <row r="1233">
          <cell r="B1233">
            <v>6092011</v>
          </cell>
          <cell r="C1233" t="str">
            <v>QC-PWRBASE2-BLK</v>
          </cell>
          <cell r="D1233" t="str">
            <v>846537053184</v>
          </cell>
          <cell r="E1233" t="str">
            <v>Quikcell POWERBASE 2 Wireless Charging Pad - 10W</v>
          </cell>
          <cell r="F1233" t="str">
            <v>Charger</v>
          </cell>
          <cell r="G1233" t="str">
            <v>Wireless</v>
          </cell>
          <cell r="H1233" t="str">
            <v>10 W</v>
          </cell>
          <cell r="I1233">
            <v>413.28</v>
          </cell>
          <cell r="J1233">
            <v>0.4</v>
          </cell>
          <cell r="K1233">
            <v>799</v>
          </cell>
        </row>
        <row r="1234">
          <cell r="B1234">
            <v>6092076</v>
          </cell>
          <cell r="C1234" t="str">
            <v>PWERFLIP-BLK</v>
          </cell>
          <cell r="D1234" t="str">
            <v>846537080722</v>
          </cell>
          <cell r="E1234" t="str">
            <v>Quikcell POWERFLIP 15W wireless 2-in-1 charger</v>
          </cell>
          <cell r="F1234" t="str">
            <v>Charger</v>
          </cell>
          <cell r="G1234" t="str">
            <v>Wireless</v>
          </cell>
          <cell r="H1234" t="str">
            <v>15 W</v>
          </cell>
          <cell r="I1234">
            <v>620.16999999999996</v>
          </cell>
          <cell r="J1234">
            <v>0.4</v>
          </cell>
          <cell r="K1234">
            <v>1199</v>
          </cell>
        </row>
        <row r="1235">
          <cell r="B1235">
            <v>6234861</v>
          </cell>
          <cell r="C1235" t="str">
            <v>QAIR-WAT</v>
          </cell>
          <cell r="D1235" t="str">
            <v>846537075643</v>
          </cell>
          <cell r="E1235" t="str">
            <v>Quikcell Bundle Watch and QAIR BUDS True Wireless Earbuds with Charging Case - Black</v>
          </cell>
          <cell r="F1235" t="str">
            <v>Wearable</v>
          </cell>
          <cell r="G1235" t="str">
            <v>Smartwatch</v>
          </cell>
          <cell r="H1235" t="str">
            <v>Bundle</v>
          </cell>
          <cell r="I1235">
            <v>1292.5899999999999</v>
          </cell>
          <cell r="J1235">
            <v>0.4</v>
          </cell>
          <cell r="K1235">
            <v>2499</v>
          </cell>
        </row>
        <row r="1236">
          <cell r="B1236">
            <v>42931068</v>
          </cell>
          <cell r="C1236">
            <v>15559</v>
          </cell>
          <cell r="D1236" t="str">
            <v>633755155598</v>
          </cell>
          <cell r="E1236" t="str">
            <v>7-in-1 Complete Tech Cleaning Kit</v>
          </cell>
          <cell r="F1236" t="str">
            <v>Accesories</v>
          </cell>
          <cell r="G1236" t="str">
            <v>Clean</v>
          </cell>
          <cell r="H1236" t="str">
            <v>7-1</v>
          </cell>
          <cell r="I1236">
            <v>428.59</v>
          </cell>
          <cell r="J1236">
            <v>0.17000934891485819</v>
          </cell>
          <cell r="K1236">
            <v>599</v>
          </cell>
        </row>
        <row r="1237">
          <cell r="B1237">
            <v>42871339</v>
          </cell>
          <cell r="C1237">
            <v>15555</v>
          </cell>
          <cell r="D1237" t="str">
            <v>633755155550</v>
          </cell>
          <cell r="E1237" t="str">
            <v>HyperGear Kombat Kitty Gaming Headset Purple</v>
          </cell>
          <cell r="F1237" t="str">
            <v>Gaming</v>
          </cell>
          <cell r="G1237" t="str">
            <v>Headset</v>
          </cell>
          <cell r="H1237" t="str">
            <v>Kombat</v>
          </cell>
          <cell r="I1237">
            <v>442.91</v>
          </cell>
          <cell r="J1237">
            <v>0.16999095315024237</v>
          </cell>
          <cell r="K1237">
            <v>619</v>
          </cell>
        </row>
        <row r="1238">
          <cell r="B1238">
            <v>42871340</v>
          </cell>
          <cell r="C1238">
            <v>15556</v>
          </cell>
          <cell r="D1238" t="str">
            <v>633755155567</v>
          </cell>
          <cell r="E1238" t="str">
            <v>HyperGear Kombat Kitty Gaming Headset Green</v>
          </cell>
          <cell r="F1238" t="str">
            <v>Gaming</v>
          </cell>
          <cell r="G1238" t="str">
            <v>Headset</v>
          </cell>
          <cell r="H1238" t="str">
            <v>Kombat</v>
          </cell>
          <cell r="I1238">
            <v>442.91</v>
          </cell>
          <cell r="J1238">
            <v>0.16999095315024237</v>
          </cell>
          <cell r="K1238">
            <v>619</v>
          </cell>
        </row>
        <row r="1239">
          <cell r="B1239">
            <v>42871341</v>
          </cell>
          <cell r="C1239">
            <v>15554</v>
          </cell>
          <cell r="D1239" t="str">
            <v>633755155543</v>
          </cell>
          <cell r="E1239" t="str">
            <v>HyperGear Kombat Kitty Gaming Headset Pink</v>
          </cell>
          <cell r="F1239" t="str">
            <v>Gaming</v>
          </cell>
          <cell r="G1239" t="str">
            <v>Headset</v>
          </cell>
          <cell r="H1239" t="str">
            <v>Kombat</v>
          </cell>
          <cell r="I1239">
            <v>442.91</v>
          </cell>
          <cell r="J1239">
            <v>0.16999095315024237</v>
          </cell>
          <cell r="K1239">
            <v>619</v>
          </cell>
        </row>
        <row r="1240">
          <cell r="B1240">
            <v>42931067</v>
          </cell>
          <cell r="C1240">
            <v>15597</v>
          </cell>
          <cell r="D1240" t="str">
            <v>633755155970</v>
          </cell>
          <cell r="E1240" t="str">
            <v>HyperGear HyperNova LED Strip Lights 10ft Multi-Color Multicolors</v>
          </cell>
          <cell r="F1240" t="str">
            <v>Gaming</v>
          </cell>
          <cell r="G1240" t="str">
            <v>Led Strip</v>
          </cell>
          <cell r="H1240" t="str">
            <v>10 ft</v>
          </cell>
          <cell r="I1240">
            <v>514.46</v>
          </cell>
          <cell r="J1240">
            <v>0.16999499304589705</v>
          </cell>
          <cell r="K1240">
            <v>719</v>
          </cell>
        </row>
        <row r="1241">
          <cell r="B1241">
            <v>5211077</v>
          </cell>
          <cell r="C1241">
            <v>15592</v>
          </cell>
          <cell r="D1241" t="str">
            <v>633755155925</v>
          </cell>
          <cell r="E1241" t="str">
            <v xml:space="preserve">Hypergear Sound Advantage: Pro-Audio Condenser Microphone Black
</v>
          </cell>
          <cell r="F1241" t="str">
            <v>Hardware</v>
          </cell>
          <cell r="G1241" t="str">
            <v>Mic</v>
          </cell>
          <cell r="H1241" t="str">
            <v>Mic</v>
          </cell>
          <cell r="I1241">
            <v>750.58</v>
          </cell>
          <cell r="J1241">
            <v>0.16999733079122981</v>
          </cell>
          <cell r="K1241">
            <v>1049</v>
          </cell>
        </row>
        <row r="1242">
          <cell r="B1242">
            <v>42971031</v>
          </cell>
          <cell r="C1242">
            <v>15437</v>
          </cell>
          <cell r="D1242" t="str">
            <v>633755154379</v>
          </cell>
          <cell r="E1242" t="str">
            <v xml:space="preserve">HyperGear SnapShot Wireless Selfie Stick + Tripod Black
</v>
          </cell>
          <cell r="F1242" t="str">
            <v>Hardware</v>
          </cell>
          <cell r="G1242" t="str">
            <v>Tripod</v>
          </cell>
          <cell r="H1242" t="str">
            <v>Selfie + Tripod</v>
          </cell>
          <cell r="I1242">
            <v>521.61206896551721</v>
          </cell>
          <cell r="J1242">
            <v>0.17000000000000004</v>
          </cell>
          <cell r="K1242">
            <v>729</v>
          </cell>
        </row>
        <row r="1243">
          <cell r="B1243">
            <v>42751224</v>
          </cell>
          <cell r="C1243">
            <v>401102246</v>
          </cell>
          <cell r="D1243" t="str">
            <v>848467079111</v>
          </cell>
          <cell r="E1243" t="str">
            <v>Mophie POWERSTATION (5000 mAh) with Lightning Connector - Black</v>
          </cell>
          <cell r="F1243" t="str">
            <v>Charger</v>
          </cell>
          <cell r="G1243" t="str">
            <v>Power Bank</v>
          </cell>
          <cell r="H1243" t="str">
            <v>5,000 mAh</v>
          </cell>
          <cell r="I1243">
            <v>443.05</v>
          </cell>
          <cell r="J1243">
            <v>0.14200667779632725</v>
          </cell>
          <cell r="K1243">
            <v>599</v>
          </cell>
        </row>
        <row r="1244">
          <cell r="B1244">
            <v>42751223</v>
          </cell>
          <cell r="C1244">
            <v>401101662</v>
          </cell>
          <cell r="D1244" t="str">
            <v>848467073980</v>
          </cell>
          <cell r="E1244" t="str">
            <v>Mophie POWERSTATION PLUS (6,000mAh) with Built-in Micro USB &amp; Lightning Cable + Extra USB-A Charging Port - Black</v>
          </cell>
          <cell r="F1244" t="str">
            <v>Charger</v>
          </cell>
          <cell r="G1244" t="str">
            <v>Power Bank</v>
          </cell>
          <cell r="H1244" t="str">
            <v>6,000 mAh</v>
          </cell>
          <cell r="I1244">
            <v>590.98</v>
          </cell>
          <cell r="J1244">
            <v>0.14200650813516902</v>
          </cell>
          <cell r="K1244">
            <v>799</v>
          </cell>
        </row>
        <row r="1245">
          <cell r="B1245">
            <v>42701008</v>
          </cell>
          <cell r="C1245">
            <v>15593</v>
          </cell>
          <cell r="D1245" t="str">
            <v>633755155932</v>
          </cell>
          <cell r="E1245" t="str">
            <v>Naztech MaxDrive7 Universal USB-C Adapter Hub Space Grey</v>
          </cell>
          <cell r="F1245" t="str">
            <v>Cables</v>
          </cell>
          <cell r="G1245" t="str">
            <v>Hub</v>
          </cell>
          <cell r="H1245" t="str">
            <v>ALL IN ONE</v>
          </cell>
          <cell r="I1245">
            <v>1358.77</v>
          </cell>
          <cell r="J1245">
            <v>0.16999831490258033</v>
          </cell>
          <cell r="K1245">
            <v>1899</v>
          </cell>
        </row>
        <row r="1246">
          <cell r="B1246">
            <v>43101251</v>
          </cell>
          <cell r="C1246">
            <v>15496</v>
          </cell>
          <cell r="D1246" t="str">
            <v>633755154966</v>
          </cell>
          <cell r="E1246" t="str">
            <v>Naztech Titanium USB to MFi Lightning Braided Cable 6ft White</v>
          </cell>
          <cell r="F1246" t="str">
            <v>Cables</v>
          </cell>
          <cell r="G1246" t="str">
            <v>Lightning</v>
          </cell>
          <cell r="H1246" t="str">
            <v>6 ft</v>
          </cell>
          <cell r="I1246">
            <v>535.92241379310349</v>
          </cell>
          <cell r="J1246">
            <v>0.17000000000000004</v>
          </cell>
          <cell r="K1246">
            <v>749</v>
          </cell>
        </row>
        <row r="1247">
          <cell r="B1247">
            <v>43101184</v>
          </cell>
          <cell r="C1247" t="str">
            <v>QTYPECA3FT</v>
          </cell>
          <cell r="D1247" t="str">
            <v>846537082030</v>
          </cell>
          <cell r="E1247" t="str">
            <v>Quikcell USB-A to USB-C cable 3 ft. 3A current; PVC+Nylon</v>
          </cell>
          <cell r="F1247" t="str">
            <v>Cables</v>
          </cell>
          <cell r="G1247" t="str">
            <v>Type C</v>
          </cell>
          <cell r="H1247" t="str">
            <v>3ft</v>
          </cell>
          <cell r="I1247">
            <v>184.6</v>
          </cell>
          <cell r="J1247">
            <v>0.14001606425702828</v>
          </cell>
          <cell r="K1247">
            <v>249</v>
          </cell>
        </row>
        <row r="1248">
          <cell r="B1248">
            <v>43101248</v>
          </cell>
          <cell r="C1248">
            <v>15498</v>
          </cell>
          <cell r="D1248" t="str">
            <v>633755154980</v>
          </cell>
          <cell r="E1248" t="str">
            <v>Naztech Titanium USB-C to Lightning Braided Cable 6ft White</v>
          </cell>
          <cell r="F1248" t="str">
            <v>Cables</v>
          </cell>
          <cell r="G1248" t="str">
            <v>Type C - Type C</v>
          </cell>
          <cell r="H1248" t="str">
            <v>6 ft</v>
          </cell>
          <cell r="I1248">
            <v>571.69827586206895</v>
          </cell>
          <cell r="J1248">
            <v>0.17000000000000004</v>
          </cell>
          <cell r="K1248">
            <v>799</v>
          </cell>
        </row>
        <row r="1249">
          <cell r="B1249">
            <v>43101250</v>
          </cell>
          <cell r="C1249">
            <v>15497</v>
          </cell>
          <cell r="D1249" t="str">
            <v>633755154973</v>
          </cell>
          <cell r="E1249" t="str">
            <v>Naztech Titanium USB-C to Lightning Braided Cable 6ft Black</v>
          </cell>
          <cell r="F1249" t="str">
            <v>Cables</v>
          </cell>
          <cell r="G1249" t="str">
            <v>Type C - Type C</v>
          </cell>
          <cell r="H1249" t="str">
            <v>6 ft</v>
          </cell>
          <cell r="I1249">
            <v>571.69827586206895</v>
          </cell>
          <cell r="J1249">
            <v>0.17000000000000004</v>
          </cell>
          <cell r="K1249">
            <v>799</v>
          </cell>
        </row>
        <row r="1250">
          <cell r="B1250">
            <v>42871004</v>
          </cell>
          <cell r="C1250" t="str">
            <v>CTPRO2-BLK</v>
          </cell>
          <cell r="D1250" t="str">
            <v>846537063060</v>
          </cell>
          <cell r="E1250" t="str">
            <v>Quikcell Cross Trainer Pro II Sports Stereo Bluetooth Earphones - Black</v>
          </cell>
          <cell r="F1250" t="str">
            <v>Audio</v>
          </cell>
          <cell r="G1250" t="str">
            <v>HEADPHONE WIRELESS</v>
          </cell>
          <cell r="H1250" t="str">
            <v>In Ear</v>
          </cell>
          <cell r="I1250">
            <v>359.19</v>
          </cell>
          <cell r="J1250">
            <v>0.16500921843687377</v>
          </cell>
          <cell r="K1250">
            <v>499</v>
          </cell>
        </row>
        <row r="1251">
          <cell r="B1251">
            <v>7731045</v>
          </cell>
          <cell r="C1251" t="str">
            <v>CTPRO2-WHT</v>
          </cell>
          <cell r="D1251" t="str">
            <v>846537063077</v>
          </cell>
          <cell r="E1251" t="str">
            <v>Quikcell Cross Trainer Pro II Wireless Sport Headphones - White</v>
          </cell>
          <cell r="F1251" t="str">
            <v>Audio</v>
          </cell>
          <cell r="G1251" t="str">
            <v>HEADPHONE WIRELESS</v>
          </cell>
          <cell r="H1251" t="str">
            <v>In Ear</v>
          </cell>
          <cell r="I1251">
            <v>357.04</v>
          </cell>
          <cell r="J1251">
            <v>0.17000721442885769</v>
          </cell>
          <cell r="K1251">
            <v>499</v>
          </cell>
        </row>
        <row r="1252">
          <cell r="B1252">
            <v>42871002</v>
          </cell>
          <cell r="C1252" t="str">
            <v>QAIR-BUDS</v>
          </cell>
          <cell r="D1252" t="str">
            <v>846537068881</v>
          </cell>
          <cell r="E1252" t="str">
            <v>Quikcell QAIR BUDS True Wireless Earbuds with Charging Case - Black</v>
          </cell>
          <cell r="F1252" t="str">
            <v>Audio</v>
          </cell>
          <cell r="G1252" t="str">
            <v>Headphones Wireless</v>
          </cell>
          <cell r="H1252" t="str">
            <v>QAir</v>
          </cell>
          <cell r="I1252">
            <v>714.8</v>
          </cell>
          <cell r="J1252">
            <v>0.17000200200200211</v>
          </cell>
          <cell r="K1252">
            <v>999</v>
          </cell>
        </row>
        <row r="1253">
          <cell r="B1253">
            <v>7731050</v>
          </cell>
          <cell r="C1253" t="str">
            <v>QAIR-BUDS-WHT</v>
          </cell>
          <cell r="D1253" t="str">
            <v>846537075582</v>
          </cell>
          <cell r="E1253" t="str">
            <v>Quikcell QAIR BUDS True Wireless Earbuds with Charging Case - White</v>
          </cell>
          <cell r="F1253" t="str">
            <v>Audio</v>
          </cell>
          <cell r="G1253" t="str">
            <v>Headphones Wireless</v>
          </cell>
          <cell r="H1253" t="str">
            <v>QAir</v>
          </cell>
          <cell r="I1253">
            <v>738.92</v>
          </cell>
          <cell r="J1253">
            <v>0.14199479479479493</v>
          </cell>
          <cell r="K1253">
            <v>999</v>
          </cell>
        </row>
        <row r="1254">
          <cell r="B1254">
            <v>43101018</v>
          </cell>
          <cell r="C1254" t="str">
            <v>QLIGHTA6FT</v>
          </cell>
          <cell r="D1254" t="str">
            <v>846537077081</v>
          </cell>
          <cell r="E1254" t="str">
            <v>Quikcell CHARGE &amp; SYNC CABLE MFi Lightning to USB-A - 6ft - Black</v>
          </cell>
          <cell r="F1254" t="str">
            <v>Cables</v>
          </cell>
          <cell r="G1254" t="str">
            <v>Lightning</v>
          </cell>
          <cell r="H1254" t="str">
            <v>6 ft</v>
          </cell>
          <cell r="I1254">
            <v>369.09</v>
          </cell>
          <cell r="J1254">
            <v>0.14199519038076158</v>
          </cell>
          <cell r="K1254">
            <v>499</v>
          </cell>
        </row>
        <row r="1255">
          <cell r="B1255">
            <v>7781165</v>
          </cell>
          <cell r="C1255" t="str">
            <v>QLIGHTC6FT</v>
          </cell>
          <cell r="D1255" t="str">
            <v>846537077104</v>
          </cell>
          <cell r="E1255" t="str">
            <v>Quikcell CHARGE &amp; SYNC CABLE MFi Lightning to USB-C - 6ft - Black</v>
          </cell>
          <cell r="F1255" t="str">
            <v>Cables</v>
          </cell>
          <cell r="G1255" t="str">
            <v>Lightning - Type C</v>
          </cell>
          <cell r="H1255" t="str">
            <v>6 ft</v>
          </cell>
          <cell r="I1255">
            <v>332.11</v>
          </cell>
          <cell r="J1255">
            <v>0.14198752783964375</v>
          </cell>
          <cell r="K1255">
            <v>449</v>
          </cell>
        </row>
        <row r="1256">
          <cell r="B1256">
            <v>7781163</v>
          </cell>
          <cell r="C1256" t="str">
            <v>QTYPECA6FT</v>
          </cell>
          <cell r="D1256" t="str">
            <v>846537077043</v>
          </cell>
          <cell r="E1256" t="str">
            <v>Quikcell CHARGE &amp; SYNC CABLE USB-A to USB-C - 6 ft - Black</v>
          </cell>
          <cell r="F1256" t="str">
            <v>Cables</v>
          </cell>
          <cell r="G1256" t="str">
            <v>Type C</v>
          </cell>
          <cell r="H1256" t="str">
            <v>6 ft</v>
          </cell>
          <cell r="I1256">
            <v>221.16</v>
          </cell>
          <cell r="J1256">
            <v>0.14198795986622081</v>
          </cell>
          <cell r="K1256">
            <v>299</v>
          </cell>
        </row>
        <row r="1257">
          <cell r="B1257">
            <v>43101183</v>
          </cell>
          <cell r="C1257" t="str">
            <v>QTYPECC3FT</v>
          </cell>
          <cell r="D1257" t="str">
            <v>846537082047</v>
          </cell>
          <cell r="E1257" t="str">
            <v>Quikcell USB-C to USB-C cable 3 ft. 3A current; PVC+Nylon</v>
          </cell>
          <cell r="F1257" t="str">
            <v>Cables</v>
          </cell>
          <cell r="G1257" t="str">
            <v>Type C - Type C</v>
          </cell>
          <cell r="H1257" t="str">
            <v>3 ft</v>
          </cell>
          <cell r="I1257">
            <v>258.74</v>
          </cell>
          <cell r="J1257">
            <v>0.14000458452722064</v>
          </cell>
          <cell r="K1257">
            <v>349</v>
          </cell>
        </row>
        <row r="1258">
          <cell r="B1258">
            <v>7781164</v>
          </cell>
          <cell r="C1258" t="str">
            <v>QTYPECC6FT</v>
          </cell>
          <cell r="D1258" t="str">
            <v>846537077067</v>
          </cell>
          <cell r="E1258" t="str">
            <v>Quikcell CHARGE &amp; SYNC CABLE USB-C to USB-C - 6 ft - Black</v>
          </cell>
          <cell r="F1258" t="str">
            <v>Cables</v>
          </cell>
          <cell r="G1258" t="str">
            <v>Type C - Type C</v>
          </cell>
          <cell r="H1258" t="str">
            <v>6 ft</v>
          </cell>
          <cell r="I1258">
            <v>258.14</v>
          </cell>
          <cell r="J1258">
            <v>0.141998853868195</v>
          </cell>
          <cell r="K1258">
            <v>349</v>
          </cell>
        </row>
        <row r="1259">
          <cell r="B1259">
            <v>43901337</v>
          </cell>
          <cell r="C1259" t="str">
            <v>TIN2059-M</v>
          </cell>
          <cell r="D1259" t="str">
            <v>846537083549</v>
          </cell>
          <cell r="E1259" t="str">
            <v>Quikcell iPhone 13 ICON TINT Transparent Protective Case - Ice</v>
          </cell>
          <cell r="F1259" t="str">
            <v>Cases iPhone</v>
          </cell>
          <cell r="G1259" t="str">
            <v>iPhone 13</v>
          </cell>
          <cell r="H1259" t="str">
            <v>iPhone 13</v>
          </cell>
          <cell r="I1259">
            <v>443.05</v>
          </cell>
          <cell r="J1259">
            <v>0.14200667779632725</v>
          </cell>
          <cell r="K1259">
            <v>599</v>
          </cell>
        </row>
        <row r="1260">
          <cell r="B1260">
            <v>43901335</v>
          </cell>
          <cell r="C1260" t="str">
            <v>TIN2058-M</v>
          </cell>
          <cell r="D1260" t="str">
            <v>846537083532</v>
          </cell>
          <cell r="E1260" t="str">
            <v>Quikcell iPhone 13 ICON TINT Transparent Protective Case - Smoke</v>
          </cell>
          <cell r="F1260" t="str">
            <v>Cases iPhone</v>
          </cell>
          <cell r="G1260" t="str">
            <v>iPhone 13</v>
          </cell>
          <cell r="H1260" t="str">
            <v>iPhone 13</v>
          </cell>
          <cell r="I1260">
            <v>443.05</v>
          </cell>
          <cell r="J1260">
            <v>0.14200667779632725</v>
          </cell>
          <cell r="K1260">
            <v>599</v>
          </cell>
        </row>
        <row r="1261">
          <cell r="B1261">
            <v>43901333</v>
          </cell>
          <cell r="C1261" t="str">
            <v>TIN2057-M</v>
          </cell>
          <cell r="D1261" t="str">
            <v>846537083426</v>
          </cell>
          <cell r="E1261" t="str">
            <v>Quikcell iPhone 13 mini ICON TINT Transparent Protective Case - Ice</v>
          </cell>
          <cell r="F1261" t="str">
            <v>Cases iPhone</v>
          </cell>
          <cell r="G1261" t="str">
            <v>iPhone 13</v>
          </cell>
          <cell r="H1261" t="str">
            <v>iPhone 13 mini</v>
          </cell>
          <cell r="I1261">
            <v>443.05</v>
          </cell>
          <cell r="J1261">
            <v>0.14200667779632725</v>
          </cell>
          <cell r="K1261">
            <v>599</v>
          </cell>
        </row>
        <row r="1262">
          <cell r="B1262">
            <v>43901332</v>
          </cell>
          <cell r="C1262" t="str">
            <v>TIN2068-M</v>
          </cell>
          <cell r="D1262" t="str">
            <v>846537084072</v>
          </cell>
          <cell r="E1262" t="str">
            <v>Quikcell iPhone 13 Pro ICON TINT Transparent Protective Case - Smoke</v>
          </cell>
          <cell r="F1262" t="str">
            <v>Cases iPhone</v>
          </cell>
          <cell r="G1262" t="str">
            <v>iPhone 13</v>
          </cell>
          <cell r="H1262" t="str">
            <v>iPhone 13 Pro</v>
          </cell>
          <cell r="I1262">
            <v>443.05</v>
          </cell>
          <cell r="J1262">
            <v>0.14200667779632725</v>
          </cell>
          <cell r="K1262">
            <v>599</v>
          </cell>
        </row>
        <row r="1263">
          <cell r="B1263">
            <v>43901339</v>
          </cell>
          <cell r="C1263" t="str">
            <v>TIN2069-M</v>
          </cell>
          <cell r="D1263" t="str">
            <v>846537084089</v>
          </cell>
          <cell r="E1263" t="str">
            <v>Quikcell iPhone 13 Pro ICON TINT Transparent Protective Case - Ice</v>
          </cell>
          <cell r="F1263" t="str">
            <v>Cases iPhone</v>
          </cell>
          <cell r="G1263" t="str">
            <v>iPhone 13</v>
          </cell>
          <cell r="H1263" t="str">
            <v>iPhone 13 Pro</v>
          </cell>
          <cell r="I1263">
            <v>443.05</v>
          </cell>
          <cell r="J1263">
            <v>0.14200667779632725</v>
          </cell>
          <cell r="K1263">
            <v>599</v>
          </cell>
        </row>
        <row r="1264">
          <cell r="B1264">
            <v>43901334</v>
          </cell>
          <cell r="C1264" t="str">
            <v>TIN2061-M</v>
          </cell>
          <cell r="D1264" t="str">
            <v>846537083679</v>
          </cell>
          <cell r="E1264" t="str">
            <v>Quikcell iPhone 13 Pro Max ICON TINT Transparent Protective Case - Ice</v>
          </cell>
          <cell r="F1264" t="str">
            <v>Cases iPhone</v>
          </cell>
          <cell r="G1264" t="str">
            <v>iPhone 13</v>
          </cell>
          <cell r="H1264" t="str">
            <v>iPhone 13 Pro Max</v>
          </cell>
          <cell r="I1264">
            <v>443.05</v>
          </cell>
          <cell r="J1264">
            <v>0.14200667779632725</v>
          </cell>
          <cell r="K1264">
            <v>599</v>
          </cell>
        </row>
        <row r="1265">
          <cell r="B1265">
            <v>43901336</v>
          </cell>
          <cell r="C1265" t="str">
            <v>TIN2060-M</v>
          </cell>
          <cell r="D1265" t="str">
            <v>846537083662</v>
          </cell>
          <cell r="E1265" t="str">
            <v>Quikcell iPhone 13 Pro Max ICON TINT Transparent Protective Case - Smoke</v>
          </cell>
          <cell r="F1265" t="str">
            <v>Cases iPhone</v>
          </cell>
          <cell r="G1265" t="str">
            <v>iPhone 13</v>
          </cell>
          <cell r="H1265" t="str">
            <v>iPhone 13 Pro Max</v>
          </cell>
          <cell r="I1265">
            <v>443.05</v>
          </cell>
          <cell r="J1265">
            <v>0.14200667779632725</v>
          </cell>
          <cell r="K1265">
            <v>599</v>
          </cell>
        </row>
        <row r="1266">
          <cell r="B1266">
            <v>43901917</v>
          </cell>
          <cell r="C1266" t="str">
            <v>LPOUCH</v>
          </cell>
          <cell r="D1266" t="str">
            <v>846537083013</v>
          </cell>
          <cell r="E1266" t="str">
            <v>Quikcell SLIM Universal Large Phone Pouch - Carbon Black</v>
          </cell>
          <cell r="F1266" t="str">
            <v>Cases Universal</v>
          </cell>
          <cell r="G1266" t="str">
            <v>Universal</v>
          </cell>
          <cell r="H1266" t="str">
            <v>Phone</v>
          </cell>
          <cell r="I1266">
            <v>443.05</v>
          </cell>
          <cell r="J1266">
            <v>0.14200667779632725</v>
          </cell>
          <cell r="K1266">
            <v>599</v>
          </cell>
        </row>
        <row r="1267">
          <cell r="B1267">
            <v>43908157</v>
          </cell>
          <cell r="C1267" t="str">
            <v>LPOUCH</v>
          </cell>
          <cell r="D1267" t="str">
            <v>846537083013</v>
          </cell>
          <cell r="E1267" t="str">
            <v>Quikcell SLIM Universal Large Phone Pouch - Carbon Black</v>
          </cell>
          <cell r="F1267" t="str">
            <v>Cases Universal</v>
          </cell>
          <cell r="G1267" t="str">
            <v>Universal</v>
          </cell>
          <cell r="H1267" t="str">
            <v>Phone</v>
          </cell>
          <cell r="I1267">
            <v>428.59</v>
          </cell>
          <cell r="J1267">
            <v>0.17000934891485819</v>
          </cell>
          <cell r="K1267">
            <v>599</v>
          </cell>
        </row>
        <row r="1268">
          <cell r="B1268">
            <v>40821001</v>
          </cell>
          <cell r="C1268" t="str">
            <v>MFOLIOTAB</v>
          </cell>
          <cell r="D1268" t="str">
            <v>846537082986</v>
          </cell>
          <cell r="E1268" t="str">
            <v>Quikcell FLEX TAB Universal 7-8" Tablet Folio Case  - Carbon Black</v>
          </cell>
          <cell r="F1268" t="str">
            <v>Cases Universal</v>
          </cell>
          <cell r="G1268" t="str">
            <v>Universal</v>
          </cell>
          <cell r="H1268" t="str">
            <v>Tablet</v>
          </cell>
          <cell r="I1268">
            <v>443.05</v>
          </cell>
          <cell r="J1268">
            <v>0.14200667779632725</v>
          </cell>
          <cell r="K1268">
            <v>599</v>
          </cell>
        </row>
        <row r="1269">
          <cell r="B1269">
            <v>43908292</v>
          </cell>
          <cell r="C1269" t="str">
            <v>MFOLIOTAB</v>
          </cell>
          <cell r="D1269" t="str">
            <v>846537082986</v>
          </cell>
          <cell r="E1269" t="str">
            <v>Quikcell FLEX TAB Universal 7-8" Tablet Folio Case  - Carbon Black</v>
          </cell>
          <cell r="F1269" t="str">
            <v>Cases Universal</v>
          </cell>
          <cell r="G1269" t="str">
            <v>Universal</v>
          </cell>
          <cell r="H1269" t="str">
            <v>Tablet</v>
          </cell>
          <cell r="I1269">
            <v>428.59</v>
          </cell>
          <cell r="J1269">
            <v>0.17000934891485819</v>
          </cell>
          <cell r="K1269">
            <v>599</v>
          </cell>
        </row>
        <row r="1270">
          <cell r="B1270">
            <v>7763888</v>
          </cell>
          <cell r="C1270" t="str">
            <v>QFL36-BLK</v>
          </cell>
          <cell r="D1270" t="str">
            <v>846537073595</v>
          </cell>
          <cell r="E1270" t="str">
            <v>QuikCell Universal Folios- Black</v>
          </cell>
          <cell r="F1270" t="str">
            <v>Cases Universal</v>
          </cell>
          <cell r="G1270" t="str">
            <v>Universal</v>
          </cell>
          <cell r="H1270" t="str">
            <v>Universal</v>
          </cell>
          <cell r="I1270">
            <v>323.2</v>
          </cell>
          <cell r="J1270">
            <v>0.16500668151447662</v>
          </cell>
          <cell r="K1270">
            <v>449</v>
          </cell>
        </row>
        <row r="1271">
          <cell r="B1271">
            <v>7801015</v>
          </cell>
          <cell r="C1271" t="str">
            <v>QCVPA2001</v>
          </cell>
          <cell r="D1271" t="str">
            <v>846537076985</v>
          </cell>
          <cell r="E1271" t="str">
            <v>Quikcell DUAL PORT CAR CHARGER  2 USB A x 12W - 24W</v>
          </cell>
          <cell r="F1271" t="str">
            <v>Charger</v>
          </cell>
          <cell r="G1271" t="str">
            <v>Car Charger</v>
          </cell>
          <cell r="H1271" t="str">
            <v>24W</v>
          </cell>
          <cell r="I1271">
            <v>258.14</v>
          </cell>
          <cell r="J1271">
            <v>0.141998853868195</v>
          </cell>
          <cell r="K1271">
            <v>349</v>
          </cell>
        </row>
        <row r="1272">
          <cell r="B1272">
            <v>7801016</v>
          </cell>
          <cell r="C1272" t="str">
            <v>QCVPA2002</v>
          </cell>
          <cell r="D1272" t="str">
            <v>846537076992</v>
          </cell>
          <cell r="E1272" t="str">
            <v>Quikcell DUAL PORT CAR CHARGER  1 USB A 12W + USB C PD 20W - 32W</v>
          </cell>
          <cell r="F1272" t="str">
            <v>Charger</v>
          </cell>
          <cell r="G1272" t="str">
            <v>Car Charger</v>
          </cell>
          <cell r="H1272" t="str">
            <v>32 W</v>
          </cell>
          <cell r="I1272">
            <v>332.11</v>
          </cell>
          <cell r="J1272">
            <v>0.14198752783964375</v>
          </cell>
          <cell r="K1272">
            <v>449</v>
          </cell>
        </row>
        <row r="1273">
          <cell r="B1273">
            <v>7741086</v>
          </cell>
          <cell r="C1273" t="str">
            <v>QC-PWRBANK10K</v>
          </cell>
          <cell r="D1273" t="str">
            <v>846537073618</v>
          </cell>
          <cell r="E1273" t="str">
            <v>Quikcell POWERFUEL WIRELESS 10K mAh Powerbank - Black</v>
          </cell>
          <cell r="F1273" t="str">
            <v>Charger</v>
          </cell>
          <cell r="G1273" t="str">
            <v>Power Bank</v>
          </cell>
          <cell r="H1273" t="str">
            <v>10,000 mAh</v>
          </cell>
          <cell r="I1273">
            <v>886.85</v>
          </cell>
          <cell r="J1273">
            <v>0.14199666388657228</v>
          </cell>
          <cell r="K1273">
            <v>1199</v>
          </cell>
        </row>
        <row r="1274">
          <cell r="B1274">
            <v>7741087</v>
          </cell>
          <cell r="C1274" t="str">
            <v>QC-PWRBANK6K</v>
          </cell>
          <cell r="D1274" t="str">
            <v>846537073601</v>
          </cell>
          <cell r="E1274" t="str">
            <v>Quikcell POWERFUEL 6K mAh Powerbank - Black</v>
          </cell>
          <cell r="F1274" t="str">
            <v>Charger</v>
          </cell>
          <cell r="G1274" t="str">
            <v>Power Bank</v>
          </cell>
          <cell r="H1274" t="str">
            <v>6,000 mAh</v>
          </cell>
          <cell r="I1274">
            <v>369.09</v>
          </cell>
          <cell r="J1274">
            <v>0.14199519038076158</v>
          </cell>
          <cell r="K1274">
            <v>499</v>
          </cell>
        </row>
        <row r="1275">
          <cell r="B1275">
            <v>7771115</v>
          </cell>
          <cell r="C1275" t="str">
            <v>QTRC2001</v>
          </cell>
          <cell r="D1275" t="str">
            <v>846537077005</v>
          </cell>
          <cell r="E1275" t="str">
            <v>Quikcell DUAL PORT WALL CHARGER  2 USB A x 12W - 24W</v>
          </cell>
          <cell r="F1275" t="str">
            <v>Charger</v>
          </cell>
          <cell r="G1275" t="str">
            <v>Wall charger</v>
          </cell>
          <cell r="H1275" t="str">
            <v>24 W</v>
          </cell>
          <cell r="I1275">
            <v>369.09</v>
          </cell>
          <cell r="J1275">
            <v>0.14199519038076158</v>
          </cell>
          <cell r="K1275">
            <v>499</v>
          </cell>
        </row>
        <row r="1276">
          <cell r="B1276">
            <v>42791150</v>
          </cell>
          <cell r="C1276" t="str">
            <v>QTRC2009</v>
          </cell>
          <cell r="D1276" t="str">
            <v>846537085529</v>
          </cell>
          <cell r="E1276" t="str">
            <v>Quikcell PD 25W single port USB-C output</v>
          </cell>
          <cell r="F1276" t="str">
            <v>Charger</v>
          </cell>
          <cell r="G1276" t="str">
            <v>Wall charger</v>
          </cell>
          <cell r="H1276" t="str">
            <v>25W</v>
          </cell>
          <cell r="I1276">
            <v>321.27</v>
          </cell>
          <cell r="J1276">
            <v>0.16999287305122501</v>
          </cell>
          <cell r="K1276">
            <v>449</v>
          </cell>
        </row>
        <row r="1277">
          <cell r="B1277">
            <v>7771113</v>
          </cell>
          <cell r="C1277" t="str">
            <v>QTRC2002</v>
          </cell>
          <cell r="D1277" t="str">
            <v>846537077012</v>
          </cell>
          <cell r="E1277" t="str">
            <v>Quikcell DUAL PORT WALL CHARGER 1 USB A 12W + USB C PD 20W - 32W</v>
          </cell>
          <cell r="F1277" t="str">
            <v>Charger</v>
          </cell>
          <cell r="G1277" t="str">
            <v>Wall charger</v>
          </cell>
          <cell r="H1277" t="str">
            <v>32 W</v>
          </cell>
          <cell r="I1277">
            <v>443.05</v>
          </cell>
          <cell r="J1277">
            <v>0.14200667779632725</v>
          </cell>
          <cell r="K1277">
            <v>599</v>
          </cell>
        </row>
        <row r="1278">
          <cell r="B1278">
            <v>7771114</v>
          </cell>
          <cell r="C1278" t="str">
            <v>QC-PWRBASE2-BLK</v>
          </cell>
          <cell r="D1278" t="str">
            <v>846537053184</v>
          </cell>
          <cell r="E1278" t="str">
            <v>Quikcell POWERBASE 2 Wireless Charging Pad - 10W</v>
          </cell>
          <cell r="F1278" t="str">
            <v>Charger</v>
          </cell>
          <cell r="G1278" t="str">
            <v>Wireless</v>
          </cell>
          <cell r="H1278" t="str">
            <v>10 W</v>
          </cell>
          <cell r="I1278">
            <v>590.98</v>
          </cell>
          <cell r="J1278">
            <v>0.14200650813516902</v>
          </cell>
          <cell r="K1278">
            <v>799</v>
          </cell>
        </row>
        <row r="1279">
          <cell r="B1279">
            <v>42971003</v>
          </cell>
          <cell r="C1279" t="str">
            <v>QC-TRIO</v>
          </cell>
          <cell r="D1279" t="str">
            <v>846537072215</v>
          </cell>
          <cell r="E1279" t="str">
            <v>Quikcell TRIO 3 in 1 Wireless Charging Pad - White</v>
          </cell>
          <cell r="F1279" t="str">
            <v>Charger</v>
          </cell>
          <cell r="G1279" t="str">
            <v>Wireless</v>
          </cell>
          <cell r="H1279" t="str">
            <v>10 W</v>
          </cell>
          <cell r="I1279">
            <v>1256.67</v>
          </cell>
          <cell r="J1279">
            <v>0.14200282519128893</v>
          </cell>
          <cell r="K1279">
            <v>1699</v>
          </cell>
        </row>
        <row r="1280">
          <cell r="B1280">
            <v>42831009</v>
          </cell>
          <cell r="C1280" t="str">
            <v>PWERFLIP-BLK</v>
          </cell>
          <cell r="D1280" t="str">
            <v>846537080722</v>
          </cell>
          <cell r="E1280" t="str">
            <v>Quikcell POWERFLIP 15W wireless 2-in-1 charger</v>
          </cell>
          <cell r="F1280" t="str">
            <v>Charger</v>
          </cell>
          <cell r="G1280" t="str">
            <v>Wireless</v>
          </cell>
          <cell r="H1280" t="str">
            <v>15 W</v>
          </cell>
          <cell r="I1280">
            <v>886.85</v>
          </cell>
          <cell r="J1280">
            <v>0.14199666388657228</v>
          </cell>
          <cell r="K1280">
            <v>1199</v>
          </cell>
        </row>
        <row r="1281">
          <cell r="B1281">
            <v>42991003</v>
          </cell>
          <cell r="C1281" t="str">
            <v>DRIVEDOCK-C</v>
          </cell>
          <cell r="D1281" t="str">
            <v>846537082672</v>
          </cell>
          <cell r="E1281" t="str">
            <v>Quikcell Mount+Suction+Vent 2 in 1 air vent Dashboad Car Mount Charge</v>
          </cell>
          <cell r="F1281" t="str">
            <v>Hardware</v>
          </cell>
          <cell r="G1281" t="str">
            <v>Car Mount</v>
          </cell>
          <cell r="H1281" t="str">
            <v>Car Mount</v>
          </cell>
          <cell r="I1281">
            <v>590.98</v>
          </cell>
          <cell r="J1281">
            <v>0.14200650813516902</v>
          </cell>
          <cell r="K1281">
            <v>799</v>
          </cell>
        </row>
        <row r="1282">
          <cell r="B1282">
            <v>42991002</v>
          </cell>
          <cell r="C1282" t="str">
            <v>DRIVEDOCK</v>
          </cell>
          <cell r="D1282" t="str">
            <v>846537082122</v>
          </cell>
          <cell r="E1282" t="str">
            <v>Quikcell Mount+Suction+Vent 2 in 1 air vent Dashboad Car Mount</v>
          </cell>
          <cell r="F1282" t="str">
            <v>Hardware</v>
          </cell>
          <cell r="G1282" t="str">
            <v>Car Mount</v>
          </cell>
          <cell r="H1282" t="str">
            <v>Car Mount</v>
          </cell>
          <cell r="I1282">
            <v>295.12</v>
          </cell>
          <cell r="J1282">
            <v>0.14200701754385958</v>
          </cell>
          <cell r="K1282">
            <v>399</v>
          </cell>
        </row>
        <row r="1283">
          <cell r="B1283">
            <v>42771005</v>
          </cell>
          <cell r="C1283" t="str">
            <v>GP-IP21S-M</v>
          </cell>
          <cell r="D1283" t="str">
            <v>846537083464</v>
          </cell>
          <cell r="E1283" t="str">
            <v>Quikcell Goof Proof Tempered Glass for iPhone 13 mini</v>
          </cell>
          <cell r="F1283" t="str">
            <v>Micas</v>
          </cell>
          <cell r="G1283" t="str">
            <v>iPhone 13</v>
          </cell>
          <cell r="H1283" t="str">
            <v>iPhone 13 mini</v>
          </cell>
          <cell r="I1283">
            <v>443.05</v>
          </cell>
          <cell r="J1283">
            <v>0.14200667779632725</v>
          </cell>
          <cell r="K1283">
            <v>599</v>
          </cell>
        </row>
        <row r="1284">
          <cell r="B1284">
            <v>42771004</v>
          </cell>
          <cell r="C1284" t="str">
            <v>GP-IP21L-M</v>
          </cell>
          <cell r="D1284" t="str">
            <v>846537083716</v>
          </cell>
          <cell r="E1284" t="str">
            <v>Quikcell Goof Proof Tempered Glass for iPhone 13 Pro Max</v>
          </cell>
          <cell r="F1284" t="str">
            <v>Micas</v>
          </cell>
          <cell r="G1284" t="str">
            <v>iPhone 13</v>
          </cell>
          <cell r="H1284" t="str">
            <v>iPhone 13 Pro Max</v>
          </cell>
          <cell r="I1284">
            <v>443.05</v>
          </cell>
          <cell r="J1284">
            <v>0.14200667779632725</v>
          </cell>
          <cell r="K1284">
            <v>599</v>
          </cell>
        </row>
        <row r="1285">
          <cell r="B1285">
            <v>42771003</v>
          </cell>
          <cell r="C1285" t="str">
            <v>GP-IP21M-M</v>
          </cell>
          <cell r="D1285" t="str">
            <v>846537083587</v>
          </cell>
          <cell r="E1285" t="str">
            <v>Quikcell Goof Proof Tempered Glass for iPhone 13/13 Pro</v>
          </cell>
          <cell r="F1285" t="str">
            <v>Micas</v>
          </cell>
          <cell r="G1285" t="str">
            <v>iPhone 13</v>
          </cell>
          <cell r="H1285" t="str">
            <v>iPhone 13/13 Pro</v>
          </cell>
          <cell r="I1285">
            <v>443.05</v>
          </cell>
          <cell r="J1285">
            <v>0.14200667779632725</v>
          </cell>
          <cell r="K1285">
            <v>599</v>
          </cell>
        </row>
        <row r="1286">
          <cell r="B1286">
            <v>40851001</v>
          </cell>
          <cell r="C1286" t="str">
            <v>LIQUIDGTAB</v>
          </cell>
          <cell r="D1286" t="str">
            <v>846537083037</v>
          </cell>
          <cell r="E1286" t="str">
            <v>Quikcell ULTRA TABLET Liquid Glass Screen Protector</v>
          </cell>
          <cell r="F1286" t="str">
            <v>Micas</v>
          </cell>
          <cell r="G1286" t="str">
            <v>UNIVERSAL</v>
          </cell>
          <cell r="H1286" t="str">
            <v>Tablet</v>
          </cell>
          <cell r="I1286">
            <v>517.02</v>
          </cell>
          <cell r="J1286">
            <v>0.14199828326180275</v>
          </cell>
          <cell r="K1286">
            <v>699</v>
          </cell>
        </row>
        <row r="1287">
          <cell r="B1287">
            <v>42771008</v>
          </cell>
          <cell r="C1287" t="str">
            <v>QC-LIQUIDG</v>
          </cell>
          <cell r="D1287" t="str">
            <v>846537071317</v>
          </cell>
          <cell r="E1287" t="str">
            <v>Quikcell Ultra LIQUID GLASS Screen Protector</v>
          </cell>
          <cell r="F1287" t="str">
            <v>Micas</v>
          </cell>
          <cell r="G1287" t="str">
            <v>UNIVERSAL</v>
          </cell>
          <cell r="H1287" t="str">
            <v>Universal</v>
          </cell>
          <cell r="I1287">
            <v>369.09</v>
          </cell>
          <cell r="J1287">
            <v>0.14199519038076158</v>
          </cell>
          <cell r="K1287">
            <v>499</v>
          </cell>
        </row>
        <row r="1288">
          <cell r="B1288">
            <v>32010407</v>
          </cell>
          <cell r="C1288" t="str">
            <v>CTPRO2-BLK</v>
          </cell>
          <cell r="D1288" t="str">
            <v>846537071317</v>
          </cell>
          <cell r="E1288" t="str">
            <v>Quikcell Cross Trainer Pro II Sports Stereo Bluetooth Earphones - Black</v>
          </cell>
          <cell r="F1288" t="str">
            <v>Audio</v>
          </cell>
          <cell r="G1288" t="str">
            <v>HEADPHONE WIRELESS</v>
          </cell>
          <cell r="H1288" t="str">
            <v>In Ear</v>
          </cell>
          <cell r="I1288">
            <v>369.09</v>
          </cell>
          <cell r="J1288">
            <v>0.14199519038076158</v>
          </cell>
          <cell r="K1288">
            <v>499</v>
          </cell>
        </row>
        <row r="1289">
          <cell r="B1289">
            <v>32010406</v>
          </cell>
          <cell r="C1289" t="str">
            <v>QAIR-BUDS</v>
          </cell>
          <cell r="D1289" t="str">
            <v>846537063060</v>
          </cell>
          <cell r="E1289" t="str">
            <v>Quikcell QAIR BUDS True Wireless Earbuds with Charging Case - Black</v>
          </cell>
          <cell r="F1289" t="str">
            <v>Audio</v>
          </cell>
          <cell r="G1289" t="str">
            <v>Headphones Wireless</v>
          </cell>
          <cell r="H1289" t="str">
            <v>QAir</v>
          </cell>
          <cell r="I1289">
            <v>245.2</v>
          </cell>
          <cell r="J1289">
            <v>0.42999599198396798</v>
          </cell>
          <cell r="K1289">
            <v>499</v>
          </cell>
        </row>
        <row r="1290">
          <cell r="B1290">
            <v>852810</v>
          </cell>
          <cell r="C1290" t="str">
            <v>QTYPECA6FT</v>
          </cell>
          <cell r="D1290" t="str">
            <v>846537068881</v>
          </cell>
          <cell r="E1290" t="str">
            <v>Quikcell CHARGE &amp; SYNC CABLE USB-A to USB-C - 6 ft - Black</v>
          </cell>
          <cell r="F1290" t="str">
            <v>Cables</v>
          </cell>
          <cell r="G1290" t="str">
            <v>Type C</v>
          </cell>
          <cell r="H1290" t="str">
            <v>6 ft</v>
          </cell>
          <cell r="I1290">
            <v>490.89</v>
          </cell>
          <cell r="J1290">
            <v>0.4299975975975977</v>
          </cell>
          <cell r="K1290">
            <v>999</v>
          </cell>
        </row>
        <row r="1291">
          <cell r="B1291">
            <v>852811</v>
          </cell>
          <cell r="C1291" t="str">
            <v>QTRC2001</v>
          </cell>
          <cell r="D1291" t="str">
            <v>846537077043</v>
          </cell>
          <cell r="E1291" t="str">
            <v>Quikcell DUAL PORT WALL CHARGER  2 USB A x 12W - 24W</v>
          </cell>
          <cell r="F1291" t="str">
            <v>Charger</v>
          </cell>
          <cell r="G1291" t="str">
            <v>Wall charger</v>
          </cell>
          <cell r="H1291" t="str">
            <v>24 W</v>
          </cell>
          <cell r="I1291">
            <v>146.91999999999999</v>
          </cell>
          <cell r="J1291">
            <v>0.43000936454849503</v>
          </cell>
          <cell r="K1291">
            <v>299</v>
          </cell>
        </row>
        <row r="1292">
          <cell r="B1292">
            <v>852812</v>
          </cell>
          <cell r="C1292" t="str">
            <v>QTRC2002</v>
          </cell>
          <cell r="D1292" t="str">
            <v>846537077005</v>
          </cell>
          <cell r="E1292" t="str">
            <v>Quikcell DUAL PORT WALL CHARGER 1 USB A 12W + USB C PD 20W - 32W</v>
          </cell>
          <cell r="F1292" t="str">
            <v>Charger</v>
          </cell>
          <cell r="G1292" t="str">
            <v>Wall charger</v>
          </cell>
          <cell r="H1292" t="str">
            <v>32 W</v>
          </cell>
          <cell r="I1292">
            <v>245.2</v>
          </cell>
          <cell r="J1292">
            <v>0.42999599198396798</v>
          </cell>
          <cell r="K1292">
            <v>499</v>
          </cell>
        </row>
        <row r="1293">
          <cell r="B1293">
            <v>852809</v>
          </cell>
          <cell r="C1293" t="str">
            <v>QC-LIQUIDG</v>
          </cell>
          <cell r="D1293" t="str">
            <v>846537077012</v>
          </cell>
          <cell r="E1293" t="str">
            <v>Quikcell Ultra LIQUID GLASS Screen Protector</v>
          </cell>
          <cell r="F1293" t="str">
            <v>Micas</v>
          </cell>
          <cell r="G1293" t="str">
            <v>UNIVERSAL</v>
          </cell>
          <cell r="H1293" t="str">
            <v>Universal</v>
          </cell>
          <cell r="I1293">
            <v>294.33999999999997</v>
          </cell>
          <cell r="J1293">
            <v>0.42999265442404022</v>
          </cell>
          <cell r="K1293">
            <v>599</v>
          </cell>
        </row>
        <row r="1294">
          <cell r="B1294">
            <v>141604451</v>
          </cell>
          <cell r="C1294" t="str">
            <v>CT-SCALE</v>
          </cell>
          <cell r="D1294" t="str">
            <v>725330927543</v>
          </cell>
          <cell r="E1294" t="str">
            <v>Cubitt Scale Obsidian Black</v>
          </cell>
          <cell r="F1294" t="str">
            <v>Wearable</v>
          </cell>
          <cell r="G1294" t="str">
            <v>Scale</v>
          </cell>
          <cell r="H1294" t="str">
            <v>CT-SCALE</v>
          </cell>
          <cell r="I1294">
            <v>387</v>
          </cell>
          <cell r="J1294">
            <v>0.55063063063063067</v>
          </cell>
          <cell r="K1294">
            <v>999</v>
          </cell>
        </row>
        <row r="1295">
          <cell r="B1295">
            <v>141604452</v>
          </cell>
          <cell r="C1295" t="str">
            <v>CTK-1</v>
          </cell>
          <cell r="D1295" t="str">
            <v>719284923645</v>
          </cell>
          <cell r="E1295" t="str">
            <v>Cubitt Scale Mini Obsidian Black</v>
          </cell>
          <cell r="F1295" t="str">
            <v>Wearable</v>
          </cell>
          <cell r="G1295" t="str">
            <v>Scale</v>
          </cell>
          <cell r="H1295" t="str">
            <v>CTK</v>
          </cell>
          <cell r="I1295">
            <v>310</v>
          </cell>
          <cell r="J1295">
            <v>0.54993742177722149</v>
          </cell>
          <cell r="K1295">
            <v>799</v>
          </cell>
        </row>
        <row r="1296">
          <cell r="B1296">
            <v>1125174023</v>
          </cell>
          <cell r="C1296" t="str">
            <v>CT-SCALE7</v>
          </cell>
          <cell r="D1296" t="str">
            <v>715834798534</v>
          </cell>
          <cell r="E1296" t="str">
            <v>Cubitt Scale Alpine White</v>
          </cell>
          <cell r="F1296" t="str">
            <v>Wearable</v>
          </cell>
          <cell r="G1296" t="str">
            <v>Scale</v>
          </cell>
          <cell r="H1296" t="str">
            <v>CT-SCALE</v>
          </cell>
          <cell r="I1296">
            <v>628.67999999999995</v>
          </cell>
          <cell r="J1296">
            <v>0.2700012012012013</v>
          </cell>
          <cell r="K1296">
            <v>999</v>
          </cell>
        </row>
        <row r="1297">
          <cell r="B1297">
            <v>1125173418</v>
          </cell>
          <cell r="C1297" t="str">
            <v>CT-SCALE</v>
          </cell>
          <cell r="D1297" t="str">
            <v>725330927543</v>
          </cell>
          <cell r="E1297" t="str">
            <v>Cubitt Scale Obsidian Black</v>
          </cell>
          <cell r="F1297" t="str">
            <v>Wearable</v>
          </cell>
          <cell r="G1297" t="str">
            <v>Scale</v>
          </cell>
          <cell r="H1297" t="str">
            <v>CT-SCALE</v>
          </cell>
          <cell r="I1297">
            <v>628.67999999999995</v>
          </cell>
          <cell r="J1297">
            <v>0.2700012012012013</v>
          </cell>
          <cell r="K1297">
            <v>999</v>
          </cell>
        </row>
        <row r="1298">
          <cell r="B1298">
            <v>1125271134</v>
          </cell>
          <cell r="C1298" t="str">
            <v>CTK-7</v>
          </cell>
          <cell r="D1298" t="str">
            <v>719284923652</v>
          </cell>
          <cell r="E1298" t="str">
            <v>Cubitt Scale Mini Alpine White</v>
          </cell>
          <cell r="F1298" t="str">
            <v>Wearable</v>
          </cell>
          <cell r="G1298" t="str">
            <v>Scale</v>
          </cell>
          <cell r="H1298" t="str">
            <v>CTK</v>
          </cell>
          <cell r="I1298">
            <v>502.82</v>
          </cell>
          <cell r="J1298">
            <v>0.26999849812265342</v>
          </cell>
          <cell r="K1298">
            <v>799</v>
          </cell>
        </row>
        <row r="1299">
          <cell r="B1299">
            <v>1124935284</v>
          </cell>
          <cell r="C1299" t="str">
            <v>CT1S2-11</v>
          </cell>
          <cell r="D1299" t="str">
            <v>719284923812</v>
          </cell>
          <cell r="E1299" t="str">
            <v>Cubitt CT1 Black</v>
          </cell>
          <cell r="F1299" t="str">
            <v>Wearable</v>
          </cell>
          <cell r="G1299" t="str">
            <v>Smartwatch</v>
          </cell>
          <cell r="H1299" t="str">
            <v>CT1S2</v>
          </cell>
          <cell r="I1299">
            <v>943.34</v>
          </cell>
          <cell r="J1299">
            <v>0.26999706470980656</v>
          </cell>
          <cell r="K1299">
            <v>1499</v>
          </cell>
        </row>
        <row r="1300">
          <cell r="B1300">
            <v>1124888359</v>
          </cell>
          <cell r="C1300" t="str">
            <v>CT2P2-11</v>
          </cell>
          <cell r="D1300" t="str">
            <v>719284924284</v>
          </cell>
          <cell r="E1300" t="str">
            <v>Cubitt CT2P Obsidian Black</v>
          </cell>
          <cell r="F1300" t="str">
            <v>Wearable</v>
          </cell>
          <cell r="G1300" t="str">
            <v>Smartwatch</v>
          </cell>
          <cell r="H1300" t="str">
            <v>CT2P2</v>
          </cell>
          <cell r="I1300">
            <v>1509.72</v>
          </cell>
          <cell r="J1300">
            <v>0.26999783243017927</v>
          </cell>
          <cell r="K1300">
            <v>2399</v>
          </cell>
        </row>
        <row r="1301">
          <cell r="B1301">
            <v>1124888375</v>
          </cell>
          <cell r="C1301" t="str">
            <v>CT4G-11</v>
          </cell>
          <cell r="D1301" t="str">
            <v>719284923928</v>
          </cell>
          <cell r="E1301" t="str">
            <v>Cubitt CT4P Black</v>
          </cell>
          <cell r="F1301" t="str">
            <v>Wearable</v>
          </cell>
          <cell r="G1301" t="str">
            <v>Smartwatch</v>
          </cell>
          <cell r="H1301" t="str">
            <v>CT4GPS</v>
          </cell>
          <cell r="I1301">
            <v>1887.3</v>
          </cell>
          <cell r="J1301">
            <v>0.27000066688896318</v>
          </cell>
          <cell r="K1301">
            <v>2999</v>
          </cell>
        </row>
        <row r="1302">
          <cell r="B1302">
            <v>1124888383</v>
          </cell>
          <cell r="C1302" t="str">
            <v>CTJR-1</v>
          </cell>
          <cell r="D1302" t="str">
            <v>719284924109</v>
          </cell>
          <cell r="E1302" t="str">
            <v>Cubitt Jr Kids Black</v>
          </cell>
          <cell r="F1302" t="str">
            <v>Wearable</v>
          </cell>
          <cell r="G1302" t="str">
            <v>Smartwatch</v>
          </cell>
          <cell r="H1302" t="str">
            <v>CTJR</v>
          </cell>
          <cell r="I1302">
            <v>1006.27</v>
          </cell>
          <cell r="J1302">
            <v>0.26999799874921837</v>
          </cell>
          <cell r="K1302">
            <v>1599</v>
          </cell>
        </row>
        <row r="1303">
          <cell r="B1303">
            <v>1122641453</v>
          </cell>
          <cell r="C1303">
            <v>15559</v>
          </cell>
          <cell r="D1303" t="str">
            <v>633755155598</v>
          </cell>
          <cell r="E1303" t="str">
            <v>7-in-1 Complete Tech Cleaning Kit</v>
          </cell>
          <cell r="F1303" t="str">
            <v>Accesories</v>
          </cell>
          <cell r="G1303" t="str">
            <v>Clean</v>
          </cell>
          <cell r="H1303" t="str">
            <v>7-1</v>
          </cell>
          <cell r="I1303">
            <v>376.96</v>
          </cell>
          <cell r="J1303">
            <v>0.26999398998330559</v>
          </cell>
          <cell r="K1303">
            <v>599</v>
          </cell>
        </row>
        <row r="1304">
          <cell r="B1304">
            <v>1124895380</v>
          </cell>
          <cell r="C1304">
            <v>15352</v>
          </cell>
          <cell r="D1304" t="str">
            <v>633755153525</v>
          </cell>
          <cell r="E1304" t="str">
            <v>Naztech Xpods Pro TWS with Wireless Charging Case Red</v>
          </cell>
          <cell r="F1304" t="str">
            <v>Audio</v>
          </cell>
          <cell r="G1304" t="str">
            <v>Headphones</v>
          </cell>
          <cell r="H1304" t="str">
            <v>In Ear</v>
          </cell>
          <cell r="I1304">
            <v>1100.6600000000001</v>
          </cell>
          <cell r="J1304">
            <v>0.2700025157232705</v>
          </cell>
          <cell r="K1304">
            <v>1749</v>
          </cell>
        </row>
        <row r="1305">
          <cell r="B1305">
            <v>1124895398</v>
          </cell>
          <cell r="C1305">
            <v>15432</v>
          </cell>
          <cell r="D1305" t="str">
            <v>633755154324</v>
          </cell>
          <cell r="E1305" t="str">
            <v xml:space="preserve">Naztech Xpods Pro TWS with Wireless Charging Case Blue
</v>
          </cell>
          <cell r="F1305" t="str">
            <v>Audio</v>
          </cell>
          <cell r="G1305" t="str">
            <v>Headphones</v>
          </cell>
          <cell r="H1305" t="str">
            <v>In Ear</v>
          </cell>
          <cell r="I1305">
            <v>1100.6600000000001</v>
          </cell>
          <cell r="J1305">
            <v>0.2700025157232705</v>
          </cell>
          <cell r="K1305">
            <v>1749</v>
          </cell>
        </row>
        <row r="1306">
          <cell r="B1306">
            <v>1124895401</v>
          </cell>
          <cell r="C1306">
            <v>15350</v>
          </cell>
          <cell r="D1306" t="str">
            <v>633755153501</v>
          </cell>
          <cell r="E1306" t="str">
            <v>Naztech Xpods Pro TWS with Wireless Charging Case White</v>
          </cell>
          <cell r="F1306" t="str">
            <v>Audio</v>
          </cell>
          <cell r="G1306" t="str">
            <v>Headphones</v>
          </cell>
          <cell r="H1306" t="str">
            <v>In Ear</v>
          </cell>
          <cell r="I1306">
            <v>1100.6600000000001</v>
          </cell>
          <cell r="J1306">
            <v>0.2700025157232705</v>
          </cell>
          <cell r="K1306">
            <v>1749</v>
          </cell>
        </row>
        <row r="1307">
          <cell r="B1307">
            <v>1125057604</v>
          </cell>
          <cell r="C1307">
            <v>15351</v>
          </cell>
          <cell r="D1307" t="str">
            <v>633755153518</v>
          </cell>
          <cell r="E1307" t="str">
            <v xml:space="preserve">Naztech Xpods Pro TWS with Wireless Charging Case Black
</v>
          </cell>
          <cell r="F1307" t="str">
            <v>Audio</v>
          </cell>
          <cell r="G1307" t="str">
            <v>Headphones</v>
          </cell>
          <cell r="H1307" t="str">
            <v>In Ear</v>
          </cell>
          <cell r="I1307">
            <v>1100.6600000000001</v>
          </cell>
          <cell r="J1307">
            <v>0.2700025157232705</v>
          </cell>
          <cell r="K1307">
            <v>1749</v>
          </cell>
        </row>
        <row r="1308">
          <cell r="B1308">
            <v>1122601541</v>
          </cell>
          <cell r="C1308">
            <v>15593</v>
          </cell>
          <cell r="D1308" t="str">
            <v>633755155932</v>
          </cell>
          <cell r="E1308" t="str">
            <v>Naztech MaxDrive7 Universal USB-C Adapter Hub Space Grey</v>
          </cell>
          <cell r="F1308" t="str">
            <v>Cables</v>
          </cell>
          <cell r="G1308" t="str">
            <v>Hub</v>
          </cell>
          <cell r="H1308" t="str">
            <v>ALL IN ONE</v>
          </cell>
          <cell r="I1308">
            <v>1195.06</v>
          </cell>
          <cell r="J1308">
            <v>0.2700002106371775</v>
          </cell>
          <cell r="K1308">
            <v>1899</v>
          </cell>
        </row>
        <row r="1309">
          <cell r="B1309">
            <v>43101247</v>
          </cell>
          <cell r="C1309">
            <v>13632</v>
          </cell>
          <cell r="D1309" t="str">
            <v>633755136320</v>
          </cell>
          <cell r="E1309" t="str">
            <v>Naztech MFI Lightning Charge/Sync USB Braided Cbl 4ft Rse Gld</v>
          </cell>
          <cell r="F1309" t="str">
            <v>Cables</v>
          </cell>
          <cell r="G1309" t="str">
            <v>Lightning</v>
          </cell>
          <cell r="H1309" t="str">
            <v>4 ft</v>
          </cell>
          <cell r="J1309">
            <v>1</v>
          </cell>
          <cell r="K1309">
            <v>649</v>
          </cell>
        </row>
        <row r="1310">
          <cell r="B1310">
            <v>1122610175</v>
          </cell>
          <cell r="C1310">
            <v>15498</v>
          </cell>
          <cell r="D1310" t="str">
            <v>633755154980</v>
          </cell>
          <cell r="E1310" t="str">
            <v>Naztech Titanium USB-C to Lightning Braided Cable 6ft White</v>
          </cell>
          <cell r="F1310" t="str">
            <v>Cables</v>
          </cell>
          <cell r="G1310" t="str">
            <v>Type C - Type C</v>
          </cell>
          <cell r="H1310" t="str">
            <v>6 ft</v>
          </cell>
          <cell r="I1310">
            <v>502.82</v>
          </cell>
          <cell r="J1310">
            <v>0.26999849812265342</v>
          </cell>
          <cell r="K1310">
            <v>799</v>
          </cell>
        </row>
        <row r="1311">
          <cell r="B1311">
            <v>1122610183</v>
          </cell>
          <cell r="C1311">
            <v>15497</v>
          </cell>
          <cell r="D1311" t="str">
            <v>633755154973</v>
          </cell>
          <cell r="E1311" t="str">
            <v>Naztech Titanium USB-C to Lightning Braided Cable 6ft Black</v>
          </cell>
          <cell r="F1311" t="str">
            <v>Cables</v>
          </cell>
          <cell r="G1311" t="str">
            <v>Type C - Type C</v>
          </cell>
          <cell r="H1311" t="str">
            <v>6 ft</v>
          </cell>
          <cell r="I1311">
            <v>502.82</v>
          </cell>
          <cell r="J1311">
            <v>0.26999849812265342</v>
          </cell>
          <cell r="K1311">
            <v>799</v>
          </cell>
        </row>
        <row r="1312">
          <cell r="B1312">
            <v>1122641071</v>
          </cell>
          <cell r="C1312">
            <v>15555</v>
          </cell>
          <cell r="D1312" t="str">
            <v>633755155550</v>
          </cell>
          <cell r="E1312" t="str">
            <v>HyperGear Kombat Kitty Gaming Headset Purple</v>
          </cell>
          <cell r="F1312" t="str">
            <v>Gaming</v>
          </cell>
          <cell r="G1312" t="str">
            <v>Headset</v>
          </cell>
          <cell r="H1312" t="str">
            <v>Kombat</v>
          </cell>
          <cell r="I1312">
            <v>389.54</v>
          </cell>
          <cell r="J1312">
            <v>0.27000581583198713</v>
          </cell>
          <cell r="K1312">
            <v>619</v>
          </cell>
        </row>
        <row r="1313">
          <cell r="B1313">
            <v>1122641089</v>
          </cell>
          <cell r="C1313">
            <v>15556</v>
          </cell>
          <cell r="D1313" t="str">
            <v>633755155567</v>
          </cell>
          <cell r="E1313" t="str">
            <v>HyperGear Kombat Kitty Gaming Headset Green</v>
          </cell>
          <cell r="F1313" t="str">
            <v>Gaming</v>
          </cell>
          <cell r="G1313" t="str">
            <v>Headset</v>
          </cell>
          <cell r="H1313" t="str">
            <v>Kombat</v>
          </cell>
          <cell r="I1313">
            <v>389.54</v>
          </cell>
          <cell r="J1313">
            <v>0.27000581583198713</v>
          </cell>
          <cell r="K1313">
            <v>619</v>
          </cell>
        </row>
        <row r="1314">
          <cell r="B1314">
            <v>1122641097</v>
          </cell>
          <cell r="C1314">
            <v>15554</v>
          </cell>
          <cell r="D1314" t="str">
            <v>633755155543</v>
          </cell>
          <cell r="E1314" t="str">
            <v>HyperGear Kombat Kitty Gaming Headset Pink</v>
          </cell>
          <cell r="F1314" t="str">
            <v>Gaming</v>
          </cell>
          <cell r="G1314" t="str">
            <v>Headset</v>
          </cell>
          <cell r="H1314" t="str">
            <v>Kombat</v>
          </cell>
          <cell r="I1314">
            <v>389.54</v>
          </cell>
          <cell r="J1314">
            <v>0.27000581583198713</v>
          </cell>
          <cell r="K1314">
            <v>619</v>
          </cell>
        </row>
        <row r="1315">
          <cell r="B1315">
            <v>1122597551</v>
          </cell>
          <cell r="C1315">
            <v>15597</v>
          </cell>
          <cell r="D1315" t="str">
            <v>633755155970</v>
          </cell>
          <cell r="E1315" t="str">
            <v>HyperGear HyperNova LED Strip Lights 10ft Multi-Color Multicolors</v>
          </cell>
          <cell r="F1315" t="str">
            <v>Gaming</v>
          </cell>
          <cell r="G1315" t="str">
            <v>Led Strip</v>
          </cell>
          <cell r="H1315" t="str">
            <v>10 ft</v>
          </cell>
          <cell r="I1315">
            <v>452.47</v>
          </cell>
          <cell r="J1315">
            <v>0.2700066759388039</v>
          </cell>
          <cell r="K1315">
            <v>719</v>
          </cell>
        </row>
        <row r="1316">
          <cell r="B1316">
            <v>1122914549</v>
          </cell>
          <cell r="C1316">
            <v>15592</v>
          </cell>
          <cell r="D1316" t="str">
            <v>633755155925</v>
          </cell>
          <cell r="E1316" t="str">
            <v xml:space="preserve">Hypergear Sound Advantage: Pro-Audio Condenser Microphone Black
</v>
          </cell>
          <cell r="F1316" t="str">
            <v>Hardware</v>
          </cell>
          <cell r="G1316" t="str">
            <v>Mic</v>
          </cell>
          <cell r="H1316" t="str">
            <v>Mic</v>
          </cell>
          <cell r="I1316">
            <v>663.01</v>
          </cell>
          <cell r="J1316">
            <v>0.26683355576739753</v>
          </cell>
          <cell r="K1316">
            <v>1049</v>
          </cell>
        </row>
        <row r="1317">
          <cell r="B1317">
            <v>1122597900</v>
          </cell>
          <cell r="C1317">
            <v>15437</v>
          </cell>
          <cell r="D1317" t="str">
            <v>633755154379</v>
          </cell>
          <cell r="E1317" t="str">
            <v xml:space="preserve">HyperGear SnapShot Wireless Selfie Stick + Tripod Black
</v>
          </cell>
          <cell r="F1317" t="str">
            <v>Hardware</v>
          </cell>
          <cell r="G1317" t="str">
            <v>Tripod</v>
          </cell>
          <cell r="H1317" t="str">
            <v>Selfie + Tripod</v>
          </cell>
          <cell r="I1317">
            <v>458.77</v>
          </cell>
          <cell r="J1317">
            <v>0.26999561042524012</v>
          </cell>
          <cell r="K1317">
            <v>729</v>
          </cell>
        </row>
        <row r="1318">
          <cell r="C1318" t="str">
            <v>310-197</v>
          </cell>
          <cell r="D1318" t="str">
            <v>846537077333</v>
          </cell>
          <cell r="E1318" t="str">
            <v>Moment Case for iPhone 14 - Compatible with MagSafe - Black</v>
          </cell>
          <cell r="F1318" t="str">
            <v>Cases iPhone</v>
          </cell>
          <cell r="G1318" t="str">
            <v>iPhone 14</v>
          </cell>
          <cell r="H1318" t="str">
            <v>iPhone 14</v>
          </cell>
          <cell r="I1318">
            <v>628.67999999999995</v>
          </cell>
          <cell r="J1318">
            <v>0.2700012012012013</v>
          </cell>
          <cell r="K1318">
            <v>999</v>
          </cell>
        </row>
        <row r="1319">
          <cell r="C1319" t="str">
            <v>310-191</v>
          </cell>
          <cell r="D1319" t="str">
            <v>846537067464</v>
          </cell>
          <cell r="E1319" t="str">
            <v>Moment Case for iPhone 14 Max - Compatible with MagSafe - Black</v>
          </cell>
          <cell r="F1319" t="str">
            <v>Cases iPhone</v>
          </cell>
          <cell r="G1319" t="str">
            <v>iPhone 14</v>
          </cell>
          <cell r="H1319" t="str">
            <v>iPhone 14 Max</v>
          </cell>
          <cell r="I1319">
            <v>628.67999999999995</v>
          </cell>
          <cell r="J1319">
            <v>0.2700012012012013</v>
          </cell>
          <cell r="K1319">
            <v>999</v>
          </cell>
        </row>
        <row r="1320">
          <cell r="C1320" t="str">
            <v>310-185</v>
          </cell>
          <cell r="D1320" t="str">
            <v>846537070501</v>
          </cell>
          <cell r="E1320" t="str">
            <v>Moment Case for iPhone 14 Pro - Compatible with MagSafe - Black</v>
          </cell>
          <cell r="F1320" t="str">
            <v>Cases iPhone</v>
          </cell>
          <cell r="G1320" t="str">
            <v>iPhone 14</v>
          </cell>
          <cell r="H1320" t="str">
            <v>iPhone 14 Pro</v>
          </cell>
          <cell r="I1320">
            <v>628.67999999999995</v>
          </cell>
          <cell r="J1320">
            <v>0.2700012012012013</v>
          </cell>
          <cell r="K1320">
            <v>999</v>
          </cell>
        </row>
        <row r="1321">
          <cell r="C1321" t="str">
            <v>310-187</v>
          </cell>
          <cell r="D1321" t="str">
            <v>846537067440</v>
          </cell>
          <cell r="E1321" t="str">
            <v>Moment Case for iPhone 14 Pro - Compatible with MagSafe - Indigo</v>
          </cell>
          <cell r="F1321" t="str">
            <v>Cases iPhone</v>
          </cell>
          <cell r="G1321" t="str">
            <v>iPhone 14</v>
          </cell>
          <cell r="H1321" t="str">
            <v>iPhone 14 Pro</v>
          </cell>
          <cell r="I1321">
            <v>628.67999999999995</v>
          </cell>
          <cell r="J1321">
            <v>0.2700012012012013</v>
          </cell>
          <cell r="K1321">
            <v>999</v>
          </cell>
        </row>
        <row r="1322">
          <cell r="C1322" t="str">
            <v>310-179</v>
          </cell>
          <cell r="D1322" t="str">
            <v>846537067174</v>
          </cell>
          <cell r="E1322" t="str">
            <v>Moment Case for iPhone 14 Pro Max - Compatible with MagSafe - Black</v>
          </cell>
          <cell r="F1322" t="str">
            <v>Cases iPhone</v>
          </cell>
          <cell r="G1322" t="str">
            <v>iPhone 14</v>
          </cell>
          <cell r="H1322" t="str">
            <v>iPhone 14 Pro Max</v>
          </cell>
          <cell r="I1322">
            <v>628.67999999999995</v>
          </cell>
          <cell r="J1322">
            <v>0.2700012012012013</v>
          </cell>
          <cell r="K1322">
            <v>999</v>
          </cell>
        </row>
        <row r="1323">
          <cell r="C1323" t="str">
            <v>310-181</v>
          </cell>
          <cell r="D1323" t="str">
            <v>846537067211</v>
          </cell>
          <cell r="E1323" t="str">
            <v>Moment Case for iPhone 14 Pro Max - Compatible with MagSafe - Indigo</v>
          </cell>
          <cell r="F1323" t="str">
            <v>Cases iPhone</v>
          </cell>
          <cell r="G1323" t="str">
            <v>iPhone 14</v>
          </cell>
          <cell r="H1323" t="str">
            <v>iPhone 14 Pro Max</v>
          </cell>
          <cell r="I1323">
            <v>628.67999999999995</v>
          </cell>
          <cell r="J1323">
            <v>0.2700012012012013</v>
          </cell>
          <cell r="K1323">
            <v>999</v>
          </cell>
        </row>
        <row r="1324">
          <cell r="B1324">
            <v>1122637219</v>
          </cell>
          <cell r="C1324">
            <v>401102246</v>
          </cell>
          <cell r="D1324" t="str">
            <v>848467079111</v>
          </cell>
          <cell r="E1324" t="str">
            <v>Mophie POWERSTATION (5000 mAh) with Lightning Connector - Black</v>
          </cell>
          <cell r="F1324" t="str">
            <v>Charger</v>
          </cell>
          <cell r="G1324" t="str">
            <v>Power Bank</v>
          </cell>
          <cell r="H1324" t="str">
            <v>5,000 mAh</v>
          </cell>
          <cell r="I1324">
            <v>376.96</v>
          </cell>
          <cell r="J1324">
            <v>0.26999398998330559</v>
          </cell>
          <cell r="K1324">
            <v>599</v>
          </cell>
        </row>
        <row r="1325">
          <cell r="B1325">
            <v>1121796518</v>
          </cell>
          <cell r="C1325">
            <v>401101662</v>
          </cell>
          <cell r="D1325" t="str">
            <v>848467073980</v>
          </cell>
          <cell r="E1325" t="str">
            <v>Mophie POWERSTATION PLUS (6,000mAh) with Built-in Micro USB &amp; Lightning Cable + Extra USB-A Charging Port - Black</v>
          </cell>
          <cell r="F1325" t="str">
            <v>Charger</v>
          </cell>
          <cell r="G1325" t="str">
            <v>Power Bank</v>
          </cell>
          <cell r="H1325" t="str">
            <v>6,000 mAh</v>
          </cell>
          <cell r="I1325">
            <v>502.82</v>
          </cell>
          <cell r="J1325">
            <v>0.26999849812265342</v>
          </cell>
          <cell r="K1325">
            <v>799</v>
          </cell>
        </row>
        <row r="1326">
          <cell r="B1326">
            <v>43101249</v>
          </cell>
          <cell r="C1326">
            <v>15495</v>
          </cell>
          <cell r="D1326" t="str">
            <v>633755154959</v>
          </cell>
          <cell r="E1326" t="str">
            <v>Naztech Titanium USB to MFi Lightning Braided Cable 6ft Black</v>
          </cell>
          <cell r="F1326" t="str">
            <v>Cables</v>
          </cell>
          <cell r="G1326" t="str">
            <v>Lightning</v>
          </cell>
          <cell r="H1326" t="str">
            <v>6 ft</v>
          </cell>
          <cell r="I1326">
            <v>535.92241379310349</v>
          </cell>
          <cell r="J1326">
            <v>0.17000000000000004</v>
          </cell>
          <cell r="K1326">
            <v>749</v>
          </cell>
        </row>
        <row r="1327">
          <cell r="B1327">
            <v>1121746626</v>
          </cell>
          <cell r="C1327" t="str">
            <v>NM01022985</v>
          </cell>
          <cell r="D1327" t="str">
            <v>856500010229</v>
          </cell>
          <cell r="E1327" t="str">
            <v>Nomad Sport Cable - 2.0M | USB C | Lightning</v>
          </cell>
          <cell r="F1327" t="str">
            <v>Cables</v>
          </cell>
          <cell r="G1327" t="str">
            <v>Lightning - Type C</v>
          </cell>
          <cell r="H1327" t="str">
            <v>6 ft</v>
          </cell>
          <cell r="I1327">
            <v>408.42</v>
          </cell>
          <cell r="J1327">
            <v>0.27000431432973804</v>
          </cell>
          <cell r="K1327">
            <v>649</v>
          </cell>
        </row>
        <row r="1328">
          <cell r="B1328">
            <v>1125791219</v>
          </cell>
          <cell r="C1328" t="str">
            <v>NM01912B00</v>
          </cell>
          <cell r="D1328" t="str">
            <v>856504015497</v>
          </cell>
          <cell r="E1328" t="str">
            <v>Nomad Lightning Cable - 1.5M | USB C | Rugged</v>
          </cell>
          <cell r="F1328" t="str">
            <v>Cables</v>
          </cell>
          <cell r="G1328" t="str">
            <v>Lightning - Type C</v>
          </cell>
          <cell r="H1328" t="str">
            <v>6 ft</v>
          </cell>
          <cell r="I1328">
            <v>502.82</v>
          </cell>
          <cell r="J1328">
            <v>0.26999849812265342</v>
          </cell>
          <cell r="K1328">
            <v>799</v>
          </cell>
        </row>
        <row r="1329">
          <cell r="B1329">
            <v>1122640309</v>
          </cell>
          <cell r="C1329" t="str">
            <v>NM01011385</v>
          </cell>
          <cell r="D1329" t="str">
            <v>856500010113</v>
          </cell>
          <cell r="E1329" t="str">
            <v>Nomad Keychain - AirTag | Rustic Brown | Horween Leather</v>
          </cell>
          <cell r="F1329" t="str">
            <v>Cases AirTag</v>
          </cell>
          <cell r="G1329" t="str">
            <v>AirTag</v>
          </cell>
          <cell r="H1329" t="str">
            <v>AirTag</v>
          </cell>
          <cell r="I1329">
            <v>628.67999999999995</v>
          </cell>
          <cell r="J1329">
            <v>0.2700012012012013</v>
          </cell>
          <cell r="K1329">
            <v>999</v>
          </cell>
        </row>
        <row r="1330">
          <cell r="B1330">
            <v>1122233533</v>
          </cell>
          <cell r="C1330" t="str">
            <v>NM01056485</v>
          </cell>
          <cell r="D1330" t="str">
            <v>856500010564</v>
          </cell>
          <cell r="E1330" t="str">
            <v>Nomad Modern Leather Case - Rustic Brown | Horween Leather | MagSafe | iPhone 13</v>
          </cell>
          <cell r="F1330" t="str">
            <v>Cases iPhone</v>
          </cell>
          <cell r="G1330" t="str">
            <v>iPhone 13</v>
          </cell>
          <cell r="H1330" t="str">
            <v>iPhone 13</v>
          </cell>
          <cell r="I1330">
            <v>786.01</v>
          </cell>
          <cell r="J1330">
            <v>0.26999871897518024</v>
          </cell>
          <cell r="K1330">
            <v>1249</v>
          </cell>
        </row>
        <row r="1331">
          <cell r="B1331">
            <v>1122233541</v>
          </cell>
          <cell r="C1331" t="str">
            <v>NM01058885</v>
          </cell>
          <cell r="D1331" t="str">
            <v>856500010588</v>
          </cell>
          <cell r="E1331" t="str">
            <v>Nomad Modern Leather Case - Rustic Brown | Horween Leather | MagSafe | iPhone 13 Pro</v>
          </cell>
          <cell r="F1331" t="str">
            <v>Cases iPhone</v>
          </cell>
          <cell r="G1331" t="str">
            <v>iPhone 13</v>
          </cell>
          <cell r="H1331" t="str">
            <v>iPhone 13 Pro</v>
          </cell>
          <cell r="I1331">
            <v>786.01</v>
          </cell>
          <cell r="J1331">
            <v>0.26999871897518024</v>
          </cell>
          <cell r="K1331">
            <v>1249</v>
          </cell>
        </row>
        <row r="1332">
          <cell r="B1332">
            <v>1121745760</v>
          </cell>
          <cell r="C1332" t="str">
            <v>NM01063285</v>
          </cell>
          <cell r="D1332" t="str">
            <v>856500010632</v>
          </cell>
          <cell r="E1332" t="str">
            <v>Nomad Modern Leather Case - Black | Horween Leather | MagSafe | iPhone 13 Pro Max</v>
          </cell>
          <cell r="F1332" t="str">
            <v>Cases iPhone</v>
          </cell>
          <cell r="G1332" t="str">
            <v>iPhone 13</v>
          </cell>
          <cell r="H1332" t="str">
            <v>iPhone 13 Pro Max</v>
          </cell>
          <cell r="I1332">
            <v>786.01</v>
          </cell>
          <cell r="J1332">
            <v>0.26999871897518024</v>
          </cell>
          <cell r="K1332">
            <v>1249</v>
          </cell>
        </row>
        <row r="1333">
          <cell r="C1333" t="str">
            <v>NM01205685</v>
          </cell>
          <cell r="D1333" t="str">
            <v>856500012056</v>
          </cell>
          <cell r="E1333" t="str">
            <v>Nomad Sport Case - iPhone 14 | Carbide</v>
          </cell>
          <cell r="F1333" t="str">
            <v>Cases iPhone</v>
          </cell>
          <cell r="G1333" t="str">
            <v>iPhone 14</v>
          </cell>
          <cell r="H1333" t="str">
            <v>iPhone 14</v>
          </cell>
          <cell r="I1333">
            <v>565.75</v>
          </cell>
          <cell r="J1333">
            <v>0.27</v>
          </cell>
          <cell r="K1333">
            <v>899</v>
          </cell>
        </row>
        <row r="1334">
          <cell r="C1334" t="str">
            <v>NM01289685</v>
          </cell>
          <cell r="D1334" t="str">
            <v>856500012896</v>
          </cell>
          <cell r="E1334" t="str">
            <v>Nomad Sport Case - iPhone 14 Max | Carbide</v>
          </cell>
          <cell r="F1334" t="str">
            <v>Cases iPhone</v>
          </cell>
          <cell r="G1334" t="str">
            <v>iPhone 14</v>
          </cell>
          <cell r="H1334" t="str">
            <v>iPhone 14 Max</v>
          </cell>
          <cell r="I1334">
            <v>565.75</v>
          </cell>
          <cell r="J1334">
            <v>0.27</v>
          </cell>
          <cell r="K1334">
            <v>899</v>
          </cell>
        </row>
        <row r="1335">
          <cell r="C1335" t="str">
            <v>NM01209485</v>
          </cell>
          <cell r="D1335" t="str">
            <v>856500012094</v>
          </cell>
          <cell r="E1335" t="str">
            <v>Nomad Sport Case - iPhone 14 Pro Max | Ash Green</v>
          </cell>
          <cell r="F1335" t="str">
            <v>Cases iPhone</v>
          </cell>
          <cell r="G1335" t="str">
            <v>iPhone 14</v>
          </cell>
          <cell r="H1335" t="str">
            <v>iPhone 14 Max</v>
          </cell>
          <cell r="I1335">
            <v>565.75</v>
          </cell>
          <cell r="J1335">
            <v>0.27</v>
          </cell>
          <cell r="K1335">
            <v>899</v>
          </cell>
        </row>
        <row r="1336">
          <cell r="C1336" t="str">
            <v>NM01206385</v>
          </cell>
          <cell r="D1336" t="str">
            <v>856500012063</v>
          </cell>
          <cell r="E1336" t="str">
            <v>Nomad Sport Case - iPhone 14 Pro Max | Marine Blue</v>
          </cell>
          <cell r="F1336" t="str">
            <v>Cases iPhone</v>
          </cell>
          <cell r="G1336" t="str">
            <v>iPhone 14</v>
          </cell>
          <cell r="H1336" t="str">
            <v>iPhone 14 Max</v>
          </cell>
          <cell r="I1336">
            <v>565.75</v>
          </cell>
          <cell r="J1336">
            <v>0.27</v>
          </cell>
          <cell r="K1336">
            <v>899</v>
          </cell>
        </row>
        <row r="1337">
          <cell r="C1337" t="str">
            <v>NM01131885</v>
          </cell>
          <cell r="D1337" t="str">
            <v>856500011318</v>
          </cell>
          <cell r="E1337" t="str">
            <v>Nomad Sport Case - iPhone 14 Pro Max | Carbide</v>
          </cell>
          <cell r="F1337" t="str">
            <v>Cases iPhone</v>
          </cell>
          <cell r="G1337" t="str">
            <v>iPhone 14</v>
          </cell>
          <cell r="H1337" t="str">
            <v>iPhone 14 Max</v>
          </cell>
          <cell r="I1337">
            <v>565.75</v>
          </cell>
          <cell r="J1337">
            <v>0.27</v>
          </cell>
          <cell r="K1337">
            <v>899</v>
          </cell>
        </row>
        <row r="1338">
          <cell r="C1338" t="str">
            <v>NM01222385</v>
          </cell>
          <cell r="D1338" t="str">
            <v>856500012223</v>
          </cell>
          <cell r="E1338" t="str">
            <v>Nomad Modern Leather Case - iPhone 14 Pro | Black | Horween Leather</v>
          </cell>
          <cell r="F1338" t="str">
            <v>Cases iPhone</v>
          </cell>
          <cell r="G1338" t="str">
            <v>iPhone 14</v>
          </cell>
          <cell r="H1338" t="str">
            <v>iPhone 14 Pro</v>
          </cell>
          <cell r="I1338">
            <v>943.34</v>
          </cell>
          <cell r="J1338">
            <v>0.26999706470980656</v>
          </cell>
          <cell r="K1338">
            <v>1499</v>
          </cell>
        </row>
        <row r="1339">
          <cell r="C1339" t="str">
            <v>NM01225485</v>
          </cell>
          <cell r="D1339" t="str">
            <v>856500012254</v>
          </cell>
          <cell r="E1339" t="str">
            <v>Nomad Modern Leather Case - iPhone 14 Pro | Rustic Brown | Horween Leather</v>
          </cell>
          <cell r="F1339" t="str">
            <v>Cases iPhone</v>
          </cell>
          <cell r="G1339" t="str">
            <v>iPhone 14</v>
          </cell>
          <cell r="H1339" t="str">
            <v>iPhone 14 Pro</v>
          </cell>
          <cell r="I1339">
            <v>943.34</v>
          </cell>
          <cell r="J1339">
            <v>0.26999706470980656</v>
          </cell>
          <cell r="K1339">
            <v>1499</v>
          </cell>
        </row>
        <row r="1340">
          <cell r="C1340" t="str">
            <v>NM01210085</v>
          </cell>
          <cell r="D1340" t="str">
            <v>856500012100</v>
          </cell>
          <cell r="E1340" t="str">
            <v>Nomad Sport Case - iPhone 14 Pro | Ash Green</v>
          </cell>
          <cell r="F1340" t="str">
            <v>Cases iPhone</v>
          </cell>
          <cell r="G1340" t="str">
            <v>iPhone 14</v>
          </cell>
          <cell r="H1340" t="str">
            <v>iPhone 14 Pro</v>
          </cell>
          <cell r="I1340">
            <v>565.75</v>
          </cell>
          <cell r="J1340">
            <v>0.27</v>
          </cell>
          <cell r="K1340">
            <v>899</v>
          </cell>
        </row>
        <row r="1341">
          <cell r="C1341" t="str">
            <v>NM01207085</v>
          </cell>
          <cell r="D1341" t="str">
            <v>856500012070</v>
          </cell>
          <cell r="E1341" t="str">
            <v>Nomad Sport Case - iPhone 14 Pro | Marine Blue</v>
          </cell>
          <cell r="F1341" t="str">
            <v>Cases iPhone</v>
          </cell>
          <cell r="G1341" t="str">
            <v>iPhone 14</v>
          </cell>
          <cell r="H1341" t="str">
            <v>iPhone 14 Pro</v>
          </cell>
          <cell r="I1341">
            <v>565.75</v>
          </cell>
          <cell r="J1341">
            <v>0.27</v>
          </cell>
          <cell r="K1341">
            <v>899</v>
          </cell>
        </row>
        <row r="1342">
          <cell r="C1342" t="str">
            <v>NM01221685</v>
          </cell>
          <cell r="D1342" t="str">
            <v>856500012216</v>
          </cell>
          <cell r="E1342" t="str">
            <v>Nomad Modern Leather Case - iPhone 14 Pro Max | Black | Horween Leather</v>
          </cell>
          <cell r="F1342" t="str">
            <v>Cases iPhone</v>
          </cell>
          <cell r="G1342" t="str">
            <v>iPhone 14</v>
          </cell>
          <cell r="H1342" t="str">
            <v>iPhone 14 Pro Max</v>
          </cell>
          <cell r="I1342">
            <v>943.34</v>
          </cell>
          <cell r="J1342">
            <v>0.26999706470980656</v>
          </cell>
          <cell r="K1342">
            <v>1499</v>
          </cell>
        </row>
        <row r="1343">
          <cell r="C1343" t="str">
            <v>NM01224785</v>
          </cell>
          <cell r="D1343" t="str">
            <v>856500012247</v>
          </cell>
          <cell r="E1343" t="str">
            <v>Nomad Modern Leather Case - iPhone 14 Pro Max | Rustic Brown | Horween Leather</v>
          </cell>
          <cell r="F1343" t="str">
            <v>Cases iPhone</v>
          </cell>
          <cell r="G1343" t="str">
            <v>iPhone 14</v>
          </cell>
          <cell r="H1343" t="str">
            <v>iPhone 14 Pro Max</v>
          </cell>
          <cell r="I1343">
            <v>943.34</v>
          </cell>
          <cell r="J1343">
            <v>0.26999706470980656</v>
          </cell>
          <cell r="K1343">
            <v>1499</v>
          </cell>
        </row>
        <row r="1344">
          <cell r="B1344">
            <v>1122641381</v>
          </cell>
          <cell r="C1344" t="str">
            <v>NM1A310000</v>
          </cell>
          <cell r="D1344" t="str">
            <v>856500018706</v>
          </cell>
          <cell r="E1344" t="str">
            <v>Nomad Sport Strap - 41/40mm/38mm | S/M | Black | FKM | V2</v>
          </cell>
          <cell r="F1344" t="str">
            <v>Straps</v>
          </cell>
          <cell r="G1344" t="str">
            <v>Apple Watch</v>
          </cell>
          <cell r="H1344" t="str">
            <v>38mm/40mm/41mm</v>
          </cell>
          <cell r="I1344">
            <v>691.61</v>
          </cell>
          <cell r="J1344">
            <v>0.27000218380345764</v>
          </cell>
          <cell r="K1344">
            <v>1099</v>
          </cell>
        </row>
        <row r="1345">
          <cell r="B1345">
            <v>1122641372</v>
          </cell>
          <cell r="C1345" t="str">
            <v>NM1Am10000</v>
          </cell>
          <cell r="D1345" t="str">
            <v>856500018522</v>
          </cell>
          <cell r="E1345" t="str">
            <v>Nomad Sport Strap - 45/44mm/42mm | M/L | Black | FKM | V2</v>
          </cell>
          <cell r="F1345" t="str">
            <v>Straps</v>
          </cell>
          <cell r="G1345" t="str">
            <v>Apple Watch</v>
          </cell>
          <cell r="H1345" t="str">
            <v>49/45/44/42 mm</v>
          </cell>
          <cell r="I1345">
            <v>691.61</v>
          </cell>
          <cell r="J1345">
            <v>0.27000218380345764</v>
          </cell>
          <cell r="K1345">
            <v>1099</v>
          </cell>
        </row>
        <row r="1346">
          <cell r="B1346">
            <v>1086284266</v>
          </cell>
          <cell r="C1346" t="str">
            <v>CTPRO2-BLK</v>
          </cell>
          <cell r="D1346" t="str">
            <v>846537063060</v>
          </cell>
          <cell r="E1346" t="str">
            <v>Quikcell Cross Trainer Pro II Sports Stereo Bluetooth Earphones - Black</v>
          </cell>
          <cell r="F1346" t="str">
            <v>Audio</v>
          </cell>
          <cell r="G1346" t="str">
            <v>HEADPHONE WIRELESS</v>
          </cell>
          <cell r="H1346" t="str">
            <v>In Ear</v>
          </cell>
          <cell r="I1346">
            <v>314.02999999999997</v>
          </cell>
          <cell r="J1346">
            <v>0.26999038076152315</v>
          </cell>
          <cell r="K1346">
            <v>499</v>
          </cell>
        </row>
        <row r="1347">
          <cell r="B1347">
            <v>1100995600</v>
          </cell>
          <cell r="C1347" t="str">
            <v>CTPRO2-WHT</v>
          </cell>
          <cell r="D1347" t="str">
            <v>846537063077</v>
          </cell>
          <cell r="E1347" t="str">
            <v>Quikcell Cross Trainer Pro II Wireless Sport Headphones - White</v>
          </cell>
          <cell r="F1347" t="str">
            <v>Audio</v>
          </cell>
          <cell r="G1347" t="str">
            <v>HEADPHONE WIRELESS</v>
          </cell>
          <cell r="H1347" t="str">
            <v>In Ear</v>
          </cell>
          <cell r="I1347">
            <v>314.02999999999997</v>
          </cell>
          <cell r="J1347">
            <v>0.26999038076152315</v>
          </cell>
          <cell r="K1347">
            <v>499</v>
          </cell>
        </row>
        <row r="1348">
          <cell r="B1348">
            <v>1094577230</v>
          </cell>
          <cell r="C1348" t="str">
            <v>QAIR-BUDS</v>
          </cell>
          <cell r="D1348" t="str">
            <v>846537068881</v>
          </cell>
          <cell r="E1348" t="str">
            <v>Quikcell QAIR BUDS True Wireless Earbuds with Charging Case - Black</v>
          </cell>
          <cell r="F1348" t="str">
            <v>Audio</v>
          </cell>
          <cell r="G1348" t="str">
            <v>Headphones Wireless</v>
          </cell>
          <cell r="H1348" t="str">
            <v>QAir</v>
          </cell>
          <cell r="I1348">
            <v>628.6</v>
          </cell>
          <cell r="J1348">
            <v>0.27009409409409413</v>
          </cell>
          <cell r="K1348">
            <v>999</v>
          </cell>
        </row>
        <row r="1349">
          <cell r="B1349">
            <v>1100144383</v>
          </cell>
          <cell r="C1349" t="str">
            <v>QAIR-BUDS-WHT</v>
          </cell>
          <cell r="D1349" t="str">
            <v>846537075582</v>
          </cell>
          <cell r="E1349" t="str">
            <v>Quikcell QAIR BUDS True Wireless Earbuds with Charging Case - White</v>
          </cell>
          <cell r="F1349" t="str">
            <v>Audio</v>
          </cell>
          <cell r="G1349" t="str">
            <v>Headphones Wireless</v>
          </cell>
          <cell r="H1349" t="str">
            <v>QAir</v>
          </cell>
          <cell r="I1349">
            <v>628.6</v>
          </cell>
          <cell r="J1349">
            <v>0.27009409409409413</v>
          </cell>
          <cell r="K1349">
            <v>999</v>
          </cell>
        </row>
        <row r="1350">
          <cell r="B1350">
            <v>1121789317</v>
          </cell>
          <cell r="C1350" t="str">
            <v>QLIGHTA6FT</v>
          </cell>
          <cell r="D1350" t="str">
            <v>846537077081</v>
          </cell>
          <cell r="E1350" t="str">
            <v>Quikcell CHARGE &amp; SYNC CABLE MFi Lightning to USB-A - 6ft - Black</v>
          </cell>
          <cell r="F1350" t="str">
            <v>Cables</v>
          </cell>
          <cell r="G1350" t="str">
            <v>Lightning</v>
          </cell>
          <cell r="H1350" t="str">
            <v>6 ft</v>
          </cell>
          <cell r="I1350">
            <v>314.02999999999997</v>
          </cell>
          <cell r="J1350">
            <v>0.26999038076152315</v>
          </cell>
          <cell r="K1350">
            <v>499</v>
          </cell>
        </row>
        <row r="1351">
          <cell r="B1351">
            <v>1102251942</v>
          </cell>
          <cell r="C1351" t="str">
            <v>QLIGHTC6FT</v>
          </cell>
          <cell r="D1351" t="str">
            <v>846537077104</v>
          </cell>
          <cell r="E1351" t="str">
            <v>Quikcell CHARGE &amp; SYNC CABLE MFi Lightning to USB-C - 6ft - Black</v>
          </cell>
          <cell r="F1351" t="str">
            <v>Cables</v>
          </cell>
          <cell r="G1351" t="str">
            <v>Lightning - Type C</v>
          </cell>
          <cell r="H1351" t="str">
            <v>6 ft</v>
          </cell>
          <cell r="I1351">
            <v>282.56</v>
          </cell>
          <cell r="J1351">
            <v>0.27000089086859691</v>
          </cell>
          <cell r="K1351">
            <v>449</v>
          </cell>
        </row>
        <row r="1352">
          <cell r="B1352">
            <v>1121797689</v>
          </cell>
          <cell r="C1352" t="str">
            <v>QTYPECA3FT</v>
          </cell>
          <cell r="D1352" t="str">
            <v>846537082030</v>
          </cell>
          <cell r="E1352" t="str">
            <v>Quikcell USB-A to USB-C cable 3 ft. 3A current; PVC+Nylon</v>
          </cell>
          <cell r="F1352" t="str">
            <v>Cables</v>
          </cell>
          <cell r="G1352" t="str">
            <v>Type C</v>
          </cell>
          <cell r="H1352" t="str">
            <v>3ft</v>
          </cell>
          <cell r="I1352">
            <v>156.69999999999999</v>
          </cell>
          <cell r="J1352">
            <v>0.26999196787148605</v>
          </cell>
          <cell r="K1352">
            <v>249</v>
          </cell>
        </row>
        <row r="1353">
          <cell r="B1353">
            <v>1100996690</v>
          </cell>
          <cell r="C1353" t="str">
            <v>QTYPECA6FT</v>
          </cell>
          <cell r="D1353" t="str">
            <v>846537077043</v>
          </cell>
          <cell r="E1353" t="str">
            <v>Quikcell CHARGE &amp; SYNC CABLE USB-A to USB-C - 6 ft - Black</v>
          </cell>
          <cell r="F1353" t="str">
            <v>Cables</v>
          </cell>
          <cell r="G1353" t="str">
            <v>Type C</v>
          </cell>
          <cell r="H1353" t="str">
            <v>6 ft</v>
          </cell>
          <cell r="I1353">
            <v>188.16</v>
          </cell>
          <cell r="J1353">
            <v>0.27001471571906366</v>
          </cell>
          <cell r="K1353">
            <v>299</v>
          </cell>
        </row>
        <row r="1354">
          <cell r="B1354">
            <v>1121797298</v>
          </cell>
          <cell r="C1354" t="str">
            <v>QTYPECC3FT</v>
          </cell>
          <cell r="D1354" t="str">
            <v>846537082047</v>
          </cell>
          <cell r="E1354" t="str">
            <v>Quikcell USB-C to USB-C cable 3 ft. 3A current; PVC+Nylon</v>
          </cell>
          <cell r="F1354" t="str">
            <v>Cables</v>
          </cell>
          <cell r="G1354" t="str">
            <v>Type C - Type C</v>
          </cell>
          <cell r="H1354" t="str">
            <v>3 ft</v>
          </cell>
          <cell r="I1354">
            <v>188.16</v>
          </cell>
          <cell r="J1354">
            <v>0.27001471571906366</v>
          </cell>
          <cell r="K1354">
            <v>299</v>
          </cell>
        </row>
        <row r="1355">
          <cell r="B1355">
            <v>1102196372</v>
          </cell>
          <cell r="C1355" t="str">
            <v>QTYPECC6FT</v>
          </cell>
          <cell r="D1355" t="str">
            <v>846537077067</v>
          </cell>
          <cell r="E1355" t="str">
            <v>Quikcell CHARGE &amp; SYNC CABLE USB-C to USB-C - 6 ft - Black</v>
          </cell>
          <cell r="F1355" t="str">
            <v>Cables</v>
          </cell>
          <cell r="G1355" t="str">
            <v>Type C - Type C</v>
          </cell>
          <cell r="H1355" t="str">
            <v>6 ft</v>
          </cell>
          <cell r="I1355">
            <v>219.63</v>
          </cell>
          <cell r="J1355">
            <v>0.26999770773638976</v>
          </cell>
          <cell r="K1355">
            <v>349</v>
          </cell>
        </row>
        <row r="1356">
          <cell r="B1356">
            <v>1113850660</v>
          </cell>
          <cell r="C1356" t="str">
            <v>TIN2059-M</v>
          </cell>
          <cell r="D1356" t="str">
            <v>846537083549</v>
          </cell>
          <cell r="E1356" t="str">
            <v>Quikcell iPhone 13 ICON TINT Transparent Protective Case - Ice</v>
          </cell>
          <cell r="F1356" t="str">
            <v>Cases iPhone</v>
          </cell>
          <cell r="G1356" t="str">
            <v>iPhone 13</v>
          </cell>
          <cell r="H1356" t="str">
            <v>iPhone 13</v>
          </cell>
          <cell r="I1356">
            <v>376.96</v>
          </cell>
          <cell r="J1356">
            <v>0.26999398998330559</v>
          </cell>
          <cell r="K1356">
            <v>599</v>
          </cell>
        </row>
        <row r="1357">
          <cell r="B1357">
            <v>1113851763</v>
          </cell>
          <cell r="C1357" t="str">
            <v>TIN2058-M</v>
          </cell>
          <cell r="D1357" t="str">
            <v>846537083532</v>
          </cell>
          <cell r="E1357" t="str">
            <v>Quikcell iPhone 13 ICON TINT Transparent Protective Case - Smoke</v>
          </cell>
          <cell r="F1357" t="str">
            <v>Cases iPhone</v>
          </cell>
          <cell r="G1357" t="str">
            <v>iPhone 13</v>
          </cell>
          <cell r="H1357" t="str">
            <v>iPhone 13</v>
          </cell>
          <cell r="I1357">
            <v>376.96</v>
          </cell>
          <cell r="J1357">
            <v>0.26999398998330559</v>
          </cell>
          <cell r="K1357">
            <v>599</v>
          </cell>
        </row>
        <row r="1358">
          <cell r="B1358">
            <v>1113760954</v>
          </cell>
          <cell r="C1358" t="str">
            <v>TIN2057-M</v>
          </cell>
          <cell r="D1358" t="str">
            <v>846537083426</v>
          </cell>
          <cell r="E1358" t="str">
            <v>Quikcell iPhone 13 mini ICON TINT Transparent Protective Case - Ice</v>
          </cell>
          <cell r="F1358" t="str">
            <v>Cases iPhone</v>
          </cell>
          <cell r="G1358" t="str">
            <v>iPhone 13</v>
          </cell>
          <cell r="H1358" t="str">
            <v>iPhone 13 mini</v>
          </cell>
          <cell r="I1358">
            <v>376.96</v>
          </cell>
          <cell r="J1358">
            <v>0.26999398998330559</v>
          </cell>
          <cell r="K1358">
            <v>599</v>
          </cell>
        </row>
        <row r="1359">
          <cell r="B1359">
            <v>1113851747</v>
          </cell>
          <cell r="C1359" t="str">
            <v>TIN2069-M</v>
          </cell>
          <cell r="D1359" t="str">
            <v>846537084089</v>
          </cell>
          <cell r="E1359" t="str">
            <v>Quikcell iPhone 13 Pro ICON TINT Transparent Protective Case - Ice</v>
          </cell>
          <cell r="F1359" t="str">
            <v>Cases iPhone</v>
          </cell>
          <cell r="G1359" t="str">
            <v>iPhone 13</v>
          </cell>
          <cell r="H1359" t="str">
            <v>iPhone 13 Pro</v>
          </cell>
          <cell r="I1359">
            <v>376.96</v>
          </cell>
          <cell r="J1359">
            <v>0.26999398998330559</v>
          </cell>
          <cell r="K1359">
            <v>599</v>
          </cell>
        </row>
        <row r="1360">
          <cell r="B1360">
            <v>1113852247</v>
          </cell>
          <cell r="C1360" t="str">
            <v>TIN2068-M</v>
          </cell>
          <cell r="D1360" t="str">
            <v>846537084072</v>
          </cell>
          <cell r="E1360" t="str">
            <v>Quikcell iPhone 13 Pro ICON TINT Transparent Protective Case - Smoke</v>
          </cell>
          <cell r="F1360" t="str">
            <v>Cases iPhone</v>
          </cell>
          <cell r="G1360" t="str">
            <v>iPhone 13</v>
          </cell>
          <cell r="H1360" t="str">
            <v>iPhone 13 Pro</v>
          </cell>
          <cell r="I1360">
            <v>376.96</v>
          </cell>
          <cell r="J1360">
            <v>0.26999398998330559</v>
          </cell>
          <cell r="K1360">
            <v>599</v>
          </cell>
        </row>
        <row r="1361">
          <cell r="B1361">
            <v>1113851151</v>
          </cell>
          <cell r="C1361" t="str">
            <v>TIN2061-M</v>
          </cell>
          <cell r="D1361" t="str">
            <v>846537083679</v>
          </cell>
          <cell r="E1361" t="str">
            <v>Quikcell iPhone 13 Pro Max ICON TINT Transparent Protective Case - Ice</v>
          </cell>
          <cell r="F1361" t="str">
            <v>Cases iPhone</v>
          </cell>
          <cell r="G1361" t="str">
            <v>iPhone 13</v>
          </cell>
          <cell r="H1361" t="str">
            <v>iPhone 13 Pro Max</v>
          </cell>
          <cell r="I1361">
            <v>376.96</v>
          </cell>
          <cell r="J1361">
            <v>0.26999398998330559</v>
          </cell>
          <cell r="K1361">
            <v>599</v>
          </cell>
        </row>
        <row r="1362">
          <cell r="B1362">
            <v>1114667559</v>
          </cell>
          <cell r="C1362" t="str">
            <v>TIN2060-M</v>
          </cell>
          <cell r="D1362" t="str">
            <v>846537083662</v>
          </cell>
          <cell r="E1362" t="str">
            <v>Quikcell iPhone 13 Pro Max ICON TINT Transparent Protective Case - Smoke</v>
          </cell>
          <cell r="F1362" t="str">
            <v>Cases iPhone</v>
          </cell>
          <cell r="G1362" t="str">
            <v>iPhone 13</v>
          </cell>
          <cell r="H1362" t="str">
            <v>iPhone 13 Pro Max</v>
          </cell>
          <cell r="I1362">
            <v>376.96</v>
          </cell>
          <cell r="J1362">
            <v>0.26999398998330559</v>
          </cell>
          <cell r="K1362">
            <v>599</v>
          </cell>
        </row>
        <row r="1363">
          <cell r="C1363" t="str">
            <v>TIN2136-M</v>
          </cell>
          <cell r="D1363" t="str">
            <v>846537087356</v>
          </cell>
          <cell r="E1363" t="str">
            <v>Quikcell iPhone 14 ICON TINT Transparent Protective Case - Ice</v>
          </cell>
          <cell r="F1363" t="str">
            <v>Cases iPhone</v>
          </cell>
          <cell r="G1363" t="str">
            <v>iPhone 14</v>
          </cell>
          <cell r="H1363" t="str">
            <v>iPhone 14</v>
          </cell>
          <cell r="I1363">
            <v>376.96</v>
          </cell>
          <cell r="J1363">
            <v>0.26999398998330559</v>
          </cell>
          <cell r="K1363">
            <v>599</v>
          </cell>
        </row>
        <row r="1364">
          <cell r="C1364" t="str">
            <v>TIN2141-M</v>
          </cell>
          <cell r="D1364" t="str">
            <v>846537087585</v>
          </cell>
          <cell r="E1364" t="str">
            <v>Quikcell iPhone 14 Plus ICON TINT Transparent Protective Case - Ice</v>
          </cell>
          <cell r="F1364" t="str">
            <v>Cases iPhone</v>
          </cell>
          <cell r="G1364" t="str">
            <v>iPhone 14</v>
          </cell>
          <cell r="H1364" t="str">
            <v>iPhone 14 Plus</v>
          </cell>
          <cell r="I1364">
            <v>309.83</v>
          </cell>
          <cell r="J1364">
            <v>0.399995325542571</v>
          </cell>
          <cell r="K1364">
            <v>599</v>
          </cell>
        </row>
        <row r="1365">
          <cell r="C1365" t="str">
            <v>TIN2142-M</v>
          </cell>
          <cell r="D1365" t="str">
            <v>846537087592</v>
          </cell>
          <cell r="E1365" t="str">
            <v>Quikcell iPhone 14 Plus ICON TINT Transparent Protective Case – Smoke</v>
          </cell>
          <cell r="F1365" t="str">
            <v>Cases iPhone</v>
          </cell>
          <cell r="G1365" t="str">
            <v>iPhone 14</v>
          </cell>
          <cell r="H1365" t="str">
            <v>iPhone 14 Plus</v>
          </cell>
          <cell r="I1365">
            <v>309.83</v>
          </cell>
          <cell r="J1365">
            <v>0.399995325542571</v>
          </cell>
          <cell r="K1365">
            <v>599</v>
          </cell>
        </row>
        <row r="1366">
          <cell r="C1366" t="str">
            <v>TIN2141-M</v>
          </cell>
          <cell r="D1366" t="str">
            <v>846537087585</v>
          </cell>
          <cell r="E1366" t="str">
            <v>Quikcell iPhone 14 Plus ICON TINT Transparent Protective Case - Ice</v>
          </cell>
          <cell r="F1366" t="str">
            <v>Cases iPhone</v>
          </cell>
          <cell r="G1366" t="str">
            <v>iPhone 14</v>
          </cell>
          <cell r="H1366" t="str">
            <v>iPhone 14 Plus</v>
          </cell>
          <cell r="I1366">
            <v>376.96</v>
          </cell>
          <cell r="J1366">
            <v>0.26999398998330559</v>
          </cell>
          <cell r="K1366">
            <v>599</v>
          </cell>
        </row>
        <row r="1367">
          <cell r="C1367" t="str">
            <v>TIN2142-M</v>
          </cell>
          <cell r="D1367" t="str">
            <v>846537087592</v>
          </cell>
          <cell r="E1367" t="str">
            <v>Quikcell iPhone 14 Plus ICON TINT Transparent Protective Case – Smoke</v>
          </cell>
          <cell r="F1367" t="str">
            <v>Cases iPhone</v>
          </cell>
          <cell r="G1367" t="str">
            <v>iPhone 14</v>
          </cell>
          <cell r="H1367" t="str">
            <v>iPhone 14 Plus</v>
          </cell>
          <cell r="I1367">
            <v>376.96</v>
          </cell>
          <cell r="J1367">
            <v>0.26999398998330559</v>
          </cell>
          <cell r="K1367">
            <v>599</v>
          </cell>
        </row>
        <row r="1368">
          <cell r="C1368" t="str">
            <v>TIN2139-M</v>
          </cell>
          <cell r="D1368" t="str">
            <v>846537087479</v>
          </cell>
          <cell r="E1368" t="str">
            <v>Quikcell iPhone 14 Pro ICON TINT Transparent Protective Case - Ice</v>
          </cell>
          <cell r="F1368" t="str">
            <v>Cases iPhone</v>
          </cell>
          <cell r="G1368" t="str">
            <v>iPhone 14</v>
          </cell>
          <cell r="H1368" t="str">
            <v>iPhone 14 Pro</v>
          </cell>
          <cell r="I1368">
            <v>309.83</v>
          </cell>
          <cell r="J1368">
            <v>0.399995325542571</v>
          </cell>
          <cell r="K1368">
            <v>599</v>
          </cell>
        </row>
        <row r="1369">
          <cell r="C1369" t="str">
            <v>TIN2140-M</v>
          </cell>
          <cell r="D1369" t="str">
            <v>846537087486</v>
          </cell>
          <cell r="E1369" t="str">
            <v>Quikcell iPhone 14 Pro ICON TINT Transparent Protective Case – Smoke</v>
          </cell>
          <cell r="F1369" t="str">
            <v>Cases iPhone</v>
          </cell>
          <cell r="G1369" t="str">
            <v>iPhone 14</v>
          </cell>
          <cell r="H1369" t="str">
            <v>iPhone 14 Pro</v>
          </cell>
          <cell r="I1369">
            <v>309.83</v>
          </cell>
          <cell r="J1369">
            <v>0.399995325542571</v>
          </cell>
          <cell r="K1369">
            <v>599</v>
          </cell>
        </row>
        <row r="1370">
          <cell r="C1370" t="str">
            <v>TIN2139-M</v>
          </cell>
          <cell r="D1370" t="str">
            <v>846537087479</v>
          </cell>
          <cell r="E1370" t="str">
            <v>Quikcell iPhone 14 Pro ICON TINT Transparent Protective Case - Ice</v>
          </cell>
          <cell r="F1370" t="str">
            <v>Cases iPhone</v>
          </cell>
          <cell r="G1370" t="str">
            <v>iPhone 14</v>
          </cell>
          <cell r="H1370" t="str">
            <v>iPhone 14 Pro</v>
          </cell>
          <cell r="I1370">
            <v>376.96</v>
          </cell>
          <cell r="J1370">
            <v>0.26999398998330559</v>
          </cell>
          <cell r="K1370">
            <v>599</v>
          </cell>
        </row>
        <row r="1371">
          <cell r="C1371" t="str">
            <v>TIN2140-M</v>
          </cell>
          <cell r="D1371" t="str">
            <v>846537087486</v>
          </cell>
          <cell r="E1371" t="str">
            <v>Quikcell iPhone 14 Pro ICON TINT Transparent Protective Case – Smoke</v>
          </cell>
          <cell r="F1371" t="str">
            <v>Cases iPhone</v>
          </cell>
          <cell r="G1371" t="str">
            <v>iPhone 14</v>
          </cell>
          <cell r="H1371" t="str">
            <v>iPhone 14 Pro</v>
          </cell>
          <cell r="I1371">
            <v>376.96</v>
          </cell>
          <cell r="J1371">
            <v>0.26999398998330559</v>
          </cell>
          <cell r="K1371">
            <v>599</v>
          </cell>
        </row>
        <row r="1372">
          <cell r="C1372" t="str">
            <v>TIN2144-M</v>
          </cell>
          <cell r="D1372" t="str">
            <v>846537087691</v>
          </cell>
          <cell r="E1372" t="str">
            <v>Quikcell iPhone 14 Pro Max ICON TINT Transparent Protective Case – Ice</v>
          </cell>
          <cell r="F1372" t="str">
            <v>Cases iPhone</v>
          </cell>
          <cell r="G1372" t="str">
            <v>iPhone 14</v>
          </cell>
          <cell r="H1372" t="str">
            <v>iPhone 14 Pro</v>
          </cell>
          <cell r="I1372">
            <v>309.83</v>
          </cell>
          <cell r="J1372">
            <v>0.399995325542571</v>
          </cell>
          <cell r="K1372">
            <v>599</v>
          </cell>
        </row>
        <row r="1373">
          <cell r="C1373" t="str">
            <v>TIN2144-M</v>
          </cell>
          <cell r="D1373" t="str">
            <v>846537087691</v>
          </cell>
          <cell r="E1373" t="str">
            <v>Quikcell iPhone 14 Pro Max ICON TINT Transparent Protective Case – Ice</v>
          </cell>
          <cell r="F1373" t="str">
            <v>Cases iPhone</v>
          </cell>
          <cell r="G1373" t="str">
            <v>iPhone 14</v>
          </cell>
          <cell r="H1373" t="str">
            <v>iPhone 14 Pro</v>
          </cell>
          <cell r="I1373">
            <v>376.96</v>
          </cell>
          <cell r="J1373">
            <v>0.26999398998330559</v>
          </cell>
          <cell r="K1373">
            <v>599</v>
          </cell>
        </row>
        <row r="1374">
          <cell r="B1374">
            <v>112179124</v>
          </cell>
          <cell r="C1374" t="str">
            <v>LPOUCH</v>
          </cell>
          <cell r="D1374" t="str">
            <v>846537083013</v>
          </cell>
          <cell r="E1374" t="str">
            <v>Quikcell SLIM Universal Large Phone Pouch - Carbon Black</v>
          </cell>
          <cell r="F1374" t="str">
            <v>Cases Universal</v>
          </cell>
          <cell r="G1374" t="str">
            <v>Universal</v>
          </cell>
          <cell r="H1374" t="str">
            <v>Phone</v>
          </cell>
          <cell r="I1374">
            <v>376.96</v>
          </cell>
          <cell r="J1374">
            <v>0.26999398998330559</v>
          </cell>
          <cell r="K1374">
            <v>599</v>
          </cell>
        </row>
        <row r="1375">
          <cell r="B1375">
            <v>1121792024</v>
          </cell>
          <cell r="C1375" t="str">
            <v>MFOLIOTAB</v>
          </cell>
          <cell r="D1375" t="str">
            <v>846537082986</v>
          </cell>
          <cell r="E1375" t="str">
            <v>Quikcell FLEX TAB Universal 7-8" Tablet Folio Case  - Carbon Black</v>
          </cell>
          <cell r="F1375" t="str">
            <v>Cases Universal</v>
          </cell>
          <cell r="G1375" t="str">
            <v>Universal</v>
          </cell>
          <cell r="H1375" t="str">
            <v>Tablet</v>
          </cell>
          <cell r="I1375">
            <v>376.96</v>
          </cell>
          <cell r="J1375">
            <v>0.26999398998330559</v>
          </cell>
          <cell r="K1375">
            <v>599</v>
          </cell>
        </row>
        <row r="1376">
          <cell r="B1376">
            <v>1100145339</v>
          </cell>
          <cell r="C1376" t="str">
            <v>QFL36-BLK</v>
          </cell>
          <cell r="D1376" t="str">
            <v>846537073595</v>
          </cell>
          <cell r="E1376" t="str">
            <v>QuikCell Universal Folios- Black</v>
          </cell>
          <cell r="F1376" t="str">
            <v>Cases Universal</v>
          </cell>
          <cell r="G1376" t="str">
            <v>Universal</v>
          </cell>
          <cell r="H1376" t="str">
            <v>Universal</v>
          </cell>
          <cell r="I1376">
            <v>314.02999999999997</v>
          </cell>
          <cell r="J1376">
            <v>0.26999038076152315</v>
          </cell>
          <cell r="K1376">
            <v>499</v>
          </cell>
        </row>
        <row r="1377">
          <cell r="B1377">
            <v>1121791249</v>
          </cell>
          <cell r="C1377" t="str">
            <v>QFL36-BLK</v>
          </cell>
          <cell r="D1377" t="str">
            <v>846537073595</v>
          </cell>
          <cell r="E1377" t="str">
            <v>QuikCell Universal Folios- Black</v>
          </cell>
          <cell r="F1377" t="str">
            <v>Cases Universal</v>
          </cell>
          <cell r="G1377" t="str">
            <v>Universal</v>
          </cell>
          <cell r="H1377" t="str">
            <v>Universal</v>
          </cell>
          <cell r="I1377">
            <v>314.02999999999997</v>
          </cell>
          <cell r="J1377">
            <v>0.26999038076152315</v>
          </cell>
          <cell r="K1377">
            <v>499</v>
          </cell>
        </row>
        <row r="1378">
          <cell r="B1378">
            <v>1121797921</v>
          </cell>
          <cell r="C1378" t="str">
            <v>QCVPA2001</v>
          </cell>
          <cell r="D1378" t="str">
            <v>846537076985</v>
          </cell>
          <cell r="E1378" t="str">
            <v>Quikcell DUAL PORT CAR CHARGER  2 USB A x 12W - 24W</v>
          </cell>
          <cell r="F1378" t="str">
            <v>Charger</v>
          </cell>
          <cell r="G1378" t="str">
            <v>Car Charger</v>
          </cell>
          <cell r="H1378" t="str">
            <v>24W</v>
          </cell>
          <cell r="I1378">
            <v>219.63</v>
          </cell>
          <cell r="J1378">
            <v>0.26999770773638976</v>
          </cell>
          <cell r="K1378">
            <v>349</v>
          </cell>
        </row>
        <row r="1379">
          <cell r="B1379">
            <v>1105649696</v>
          </cell>
          <cell r="C1379" t="str">
            <v>QCVPA2002</v>
          </cell>
          <cell r="D1379" t="str">
            <v>846537076992</v>
          </cell>
          <cell r="E1379" t="str">
            <v>Quikcell DUAL PORT CAR CHARGER  1 USB A 12W + USB C PD 20W - 32W</v>
          </cell>
          <cell r="F1379" t="str">
            <v>Charger</v>
          </cell>
          <cell r="G1379" t="str">
            <v>Car Charger</v>
          </cell>
          <cell r="H1379" t="str">
            <v>32 W</v>
          </cell>
          <cell r="I1379">
            <v>282.56</v>
          </cell>
          <cell r="J1379">
            <v>0.27000089086859691</v>
          </cell>
          <cell r="K1379">
            <v>449</v>
          </cell>
        </row>
        <row r="1380">
          <cell r="B1380">
            <v>1122672421</v>
          </cell>
          <cell r="C1380" t="str">
            <v>QCVPA2002</v>
          </cell>
          <cell r="D1380" t="str">
            <v>846537076992</v>
          </cell>
          <cell r="E1380" t="str">
            <v>Quikcell DUAL PORT CAR CHARGER  1 USB A 12W + USB C PD 20W - 32W</v>
          </cell>
          <cell r="F1380" t="str">
            <v>Charger</v>
          </cell>
          <cell r="G1380" t="str">
            <v>Car Charger</v>
          </cell>
          <cell r="H1380" t="str">
            <v>32 W</v>
          </cell>
          <cell r="I1380">
            <v>282.56</v>
          </cell>
          <cell r="J1380">
            <v>0.27000089086859691</v>
          </cell>
          <cell r="K1380">
            <v>449</v>
          </cell>
        </row>
        <row r="1381">
          <cell r="B1381">
            <v>1100604210</v>
          </cell>
          <cell r="C1381" t="str">
            <v>QC-PWRBANK10K</v>
          </cell>
          <cell r="D1381" t="str">
            <v>846537073618</v>
          </cell>
          <cell r="E1381" t="str">
            <v>Quikcell POWERFUEL WIRELESS 10K mAh Powerbank - Black</v>
          </cell>
          <cell r="F1381" t="str">
            <v>Charger</v>
          </cell>
          <cell r="G1381" t="str">
            <v>Power Bank</v>
          </cell>
          <cell r="H1381" t="str">
            <v>10,000 mAh</v>
          </cell>
          <cell r="I1381">
            <v>754.54</v>
          </cell>
          <cell r="J1381">
            <v>0.2700030025020852</v>
          </cell>
          <cell r="K1381">
            <v>1199</v>
          </cell>
        </row>
        <row r="1382">
          <cell r="B1382">
            <v>1100996827</v>
          </cell>
          <cell r="C1382" t="str">
            <v>QC-PWRBANK6K</v>
          </cell>
          <cell r="D1382" t="str">
            <v>846537073601</v>
          </cell>
          <cell r="E1382" t="str">
            <v>Quikcell POWERFUEL 6K mAh Powerbank - Black</v>
          </cell>
          <cell r="F1382" t="str">
            <v>Charger</v>
          </cell>
          <cell r="G1382" t="str">
            <v>Power Bank</v>
          </cell>
          <cell r="H1382" t="str">
            <v>6,000 mAh</v>
          </cell>
          <cell r="I1382">
            <v>314.02999999999997</v>
          </cell>
          <cell r="J1382">
            <v>0.26999038076152315</v>
          </cell>
          <cell r="K1382">
            <v>499</v>
          </cell>
        </row>
        <row r="1383">
          <cell r="B1383">
            <v>1122644231</v>
          </cell>
          <cell r="C1383" t="str">
            <v>QTRC2009</v>
          </cell>
          <cell r="D1383" t="str">
            <v>846537085529</v>
          </cell>
          <cell r="E1383" t="str">
            <v>Quikcell PD 25W single port USB-C output</v>
          </cell>
          <cell r="F1383" t="str">
            <v>Charger</v>
          </cell>
          <cell r="G1383" t="str">
            <v>Wall charger</v>
          </cell>
          <cell r="H1383" t="str">
            <v>25W</v>
          </cell>
          <cell r="I1383">
            <v>282.56</v>
          </cell>
          <cell r="J1383">
            <v>0.27000089086859691</v>
          </cell>
          <cell r="K1383">
            <v>449</v>
          </cell>
        </row>
        <row r="1384">
          <cell r="B1384">
            <v>1074469619</v>
          </cell>
          <cell r="C1384" t="str">
            <v>QC-PWRBASE2-BLK</v>
          </cell>
          <cell r="D1384" t="str">
            <v>846537053184</v>
          </cell>
          <cell r="E1384" t="str">
            <v>Quikcell POWERBASE 2 Wireless Charging Pad - 10W</v>
          </cell>
          <cell r="F1384" t="str">
            <v>Charger</v>
          </cell>
          <cell r="G1384" t="str">
            <v>Wireless</v>
          </cell>
          <cell r="H1384" t="str">
            <v>10 W</v>
          </cell>
          <cell r="I1384">
            <v>502.82</v>
          </cell>
          <cell r="J1384">
            <v>0.26999849812265342</v>
          </cell>
          <cell r="K1384">
            <v>799</v>
          </cell>
        </row>
        <row r="1385">
          <cell r="B1385">
            <v>1100603388</v>
          </cell>
          <cell r="C1385" t="str">
            <v>QC-TRIO</v>
          </cell>
          <cell r="D1385" t="str">
            <v>846537072215</v>
          </cell>
          <cell r="E1385" t="str">
            <v>Quikcell TRIO 3 in 1 Wireless Charging Pad - White</v>
          </cell>
          <cell r="F1385" t="str">
            <v>Charger</v>
          </cell>
          <cell r="G1385" t="str">
            <v>Wireless</v>
          </cell>
          <cell r="H1385" t="str">
            <v>10 W</v>
          </cell>
          <cell r="I1385">
            <v>1069.2</v>
          </cell>
          <cell r="J1385">
            <v>0.26999882283696297</v>
          </cell>
          <cell r="K1385">
            <v>1699</v>
          </cell>
        </row>
        <row r="1386">
          <cell r="B1386">
            <v>1121790421</v>
          </cell>
          <cell r="C1386" t="str">
            <v>PWERFLIP-BLK</v>
          </cell>
          <cell r="D1386" t="str">
            <v>846537080722</v>
          </cell>
          <cell r="E1386" t="str">
            <v>Quikcell POWERFLIP 15W wireless 2-in-1 charger</v>
          </cell>
          <cell r="F1386" t="str">
            <v>Charger</v>
          </cell>
          <cell r="G1386" t="str">
            <v>Wireless</v>
          </cell>
          <cell r="H1386" t="str">
            <v>15 W</v>
          </cell>
          <cell r="I1386">
            <v>754.54</v>
          </cell>
          <cell r="J1386">
            <v>0.2700030025020852</v>
          </cell>
          <cell r="K1386">
            <v>1199</v>
          </cell>
        </row>
        <row r="1387">
          <cell r="B1387">
            <v>1121797166</v>
          </cell>
          <cell r="C1387" t="str">
            <v>DRIVEDOCK-C</v>
          </cell>
          <cell r="D1387" t="str">
            <v>846537082672</v>
          </cell>
          <cell r="E1387" t="str">
            <v>Quikcell Mount+Suction+Vent 2 in 1 air vent Dashboad Car Mount Charge</v>
          </cell>
          <cell r="F1387" t="str">
            <v>Hardware</v>
          </cell>
          <cell r="G1387" t="str">
            <v>Car Mount</v>
          </cell>
          <cell r="H1387" t="str">
            <v>Car Mount</v>
          </cell>
          <cell r="I1387">
            <v>502.82</v>
          </cell>
          <cell r="J1387">
            <v>0.26999849812265342</v>
          </cell>
          <cell r="K1387">
            <v>799</v>
          </cell>
        </row>
        <row r="1388">
          <cell r="B1388">
            <v>1121797760</v>
          </cell>
          <cell r="C1388" t="str">
            <v>DRIVEDOCK</v>
          </cell>
          <cell r="D1388" t="str">
            <v>846537082122</v>
          </cell>
          <cell r="E1388" t="str">
            <v>Quikcell Mount+Suction+Vent 2 in 1 air vent Dashboad Car Mount</v>
          </cell>
          <cell r="F1388" t="str">
            <v>Hardware</v>
          </cell>
          <cell r="G1388" t="str">
            <v>Car Mount</v>
          </cell>
          <cell r="H1388" t="str">
            <v>Car Mount</v>
          </cell>
          <cell r="I1388">
            <v>251.09</v>
          </cell>
          <cell r="J1388">
            <v>0.27001403508771937</v>
          </cell>
          <cell r="K1388">
            <v>399</v>
          </cell>
        </row>
        <row r="1389">
          <cell r="B1389">
            <v>1121798057</v>
          </cell>
          <cell r="C1389" t="str">
            <v>GQC2060</v>
          </cell>
          <cell r="D1389" t="str">
            <v>846537082955</v>
          </cell>
          <cell r="E1389" t="str">
            <v>Quikcell Apple iPad Air 10.9” TEMPERED GLASS Screen Protector</v>
          </cell>
          <cell r="F1389" t="str">
            <v>Micas</v>
          </cell>
          <cell r="G1389" t="str">
            <v>iPad</v>
          </cell>
          <cell r="H1389" t="str">
            <v>iPad Air 10/11 Gen 11" M3-M2</v>
          </cell>
          <cell r="I1389">
            <v>565.75</v>
          </cell>
          <cell r="J1389">
            <v>0.27</v>
          </cell>
          <cell r="K1389">
            <v>899</v>
          </cell>
        </row>
        <row r="1390">
          <cell r="C1390" t="str">
            <v>GQC2134-M</v>
          </cell>
          <cell r="D1390" t="str">
            <v>846537087370</v>
          </cell>
          <cell r="E1390" t="str">
            <v>Quikcell Tempered Glass Screen Protector for iPhone 14</v>
          </cell>
          <cell r="F1390" t="str">
            <v>Micas</v>
          </cell>
          <cell r="G1390" t="str">
            <v>iPhone 14</v>
          </cell>
          <cell r="H1390" t="str">
            <v>iPhone 14</v>
          </cell>
          <cell r="I1390">
            <v>309.83</v>
          </cell>
          <cell r="J1390">
            <v>0.399995325542571</v>
          </cell>
          <cell r="K1390">
            <v>599</v>
          </cell>
        </row>
        <row r="1391">
          <cell r="C1391" t="str">
            <v>GQC2134-M</v>
          </cell>
          <cell r="D1391" t="str">
            <v>846537087370</v>
          </cell>
          <cell r="E1391" t="str">
            <v>Quikcell Tempered Glass Screen Protector for iPhone 14</v>
          </cell>
          <cell r="F1391" t="str">
            <v>Micas</v>
          </cell>
          <cell r="G1391" t="str">
            <v>iPhone 14</v>
          </cell>
          <cell r="H1391" t="str">
            <v>iPhone 14</v>
          </cell>
          <cell r="I1391">
            <v>376.96</v>
          </cell>
          <cell r="J1391">
            <v>0.26999398998330559</v>
          </cell>
          <cell r="K1391">
            <v>599</v>
          </cell>
        </row>
        <row r="1392">
          <cell r="C1392" t="str">
            <v>GQC2136-M</v>
          </cell>
          <cell r="D1392" t="str">
            <v>846537087608</v>
          </cell>
          <cell r="E1392" t="str">
            <v>Quikcell Tempered Glass Screen Protector for iPhone 14 Plus</v>
          </cell>
          <cell r="F1392" t="str">
            <v>Micas</v>
          </cell>
          <cell r="G1392" t="str">
            <v>iPhone 14</v>
          </cell>
          <cell r="H1392" t="str">
            <v>iPhone 14 Plus</v>
          </cell>
          <cell r="I1392">
            <v>309.83</v>
          </cell>
          <cell r="J1392">
            <v>0.399995325542571</v>
          </cell>
          <cell r="K1392">
            <v>599</v>
          </cell>
        </row>
        <row r="1393">
          <cell r="C1393" t="str">
            <v>GQC2136-M</v>
          </cell>
          <cell r="D1393" t="str">
            <v>846537087608</v>
          </cell>
          <cell r="E1393" t="str">
            <v>Quikcell Tempered Glass Screen Protector for iPhone 14 Plus</v>
          </cell>
          <cell r="F1393" t="str">
            <v>Micas</v>
          </cell>
          <cell r="G1393" t="str">
            <v>iPhone 14</v>
          </cell>
          <cell r="H1393" t="str">
            <v>iPhone 14 Plus</v>
          </cell>
          <cell r="I1393">
            <v>376.96</v>
          </cell>
          <cell r="J1393">
            <v>0.26999398998330559</v>
          </cell>
          <cell r="K1393">
            <v>599</v>
          </cell>
        </row>
        <row r="1394">
          <cell r="C1394" t="str">
            <v>GQC2135-M</v>
          </cell>
          <cell r="D1394" t="str">
            <v>846537087493</v>
          </cell>
          <cell r="E1394" t="str">
            <v>Quikcell Apple iPhone 14 Pro TEMPERED GLASS Screen Protector</v>
          </cell>
          <cell r="F1394" t="str">
            <v>Micas</v>
          </cell>
          <cell r="G1394" t="str">
            <v>iPhone 14</v>
          </cell>
          <cell r="H1394" t="str">
            <v>iPhone 14 Pro</v>
          </cell>
          <cell r="I1394">
            <v>309.83</v>
          </cell>
          <cell r="J1394">
            <v>0.399995325542571</v>
          </cell>
          <cell r="K1394">
            <v>599</v>
          </cell>
        </row>
        <row r="1395">
          <cell r="C1395" t="str">
            <v>GQC2135-M</v>
          </cell>
          <cell r="D1395" t="str">
            <v>846537087493</v>
          </cell>
          <cell r="E1395" t="str">
            <v>Quikcell Apple iPhone 14 Pro TEMPERED GLASS Screen Protector</v>
          </cell>
          <cell r="F1395" t="str">
            <v>Micas</v>
          </cell>
          <cell r="G1395" t="str">
            <v>iPhone 14</v>
          </cell>
          <cell r="H1395" t="str">
            <v>iPhone 14 Pro</v>
          </cell>
          <cell r="I1395">
            <v>376.96</v>
          </cell>
          <cell r="J1395">
            <v>0.26999398998330559</v>
          </cell>
          <cell r="K1395">
            <v>599</v>
          </cell>
        </row>
        <row r="1396">
          <cell r="C1396" t="str">
            <v>GQC2137-M</v>
          </cell>
          <cell r="D1396" t="str">
            <v>846537087714</v>
          </cell>
          <cell r="E1396" t="str">
            <v>Quikcell Apple iPhone 14 Pro Max TEMPERED GLASS Screen Protector</v>
          </cell>
          <cell r="F1396" t="str">
            <v>Micas</v>
          </cell>
          <cell r="G1396" t="str">
            <v>iPhone 14</v>
          </cell>
          <cell r="H1396" t="str">
            <v>iPhone 14 Pro Max</v>
          </cell>
          <cell r="I1396">
            <v>309.83</v>
          </cell>
          <cell r="J1396">
            <v>0.399995325542571</v>
          </cell>
          <cell r="K1396">
            <v>599</v>
          </cell>
        </row>
        <row r="1397">
          <cell r="C1397" t="str">
            <v>GQC2137-M</v>
          </cell>
          <cell r="D1397" t="str">
            <v>846537087714</v>
          </cell>
          <cell r="E1397" t="str">
            <v>Quikcell Apple iPhone 14 Pro Max TEMPERED GLASS Screen Protector</v>
          </cell>
          <cell r="F1397" t="str">
            <v>Micas</v>
          </cell>
          <cell r="G1397" t="str">
            <v>iPhone 14</v>
          </cell>
          <cell r="H1397" t="str">
            <v>iPhone 14 Pro Max</v>
          </cell>
          <cell r="I1397">
            <v>376.96</v>
          </cell>
          <cell r="J1397">
            <v>0.26999398998330559</v>
          </cell>
          <cell r="K1397">
            <v>599</v>
          </cell>
        </row>
        <row r="1398">
          <cell r="B1398">
            <v>1100144294</v>
          </cell>
          <cell r="C1398" t="str">
            <v>QC-LIQUIDG</v>
          </cell>
          <cell r="D1398" t="str">
            <v>846537071317</v>
          </cell>
          <cell r="E1398" t="str">
            <v>Quikcell Ultra LIQUID GLASS Screen Protector</v>
          </cell>
          <cell r="F1398" t="str">
            <v>Micas</v>
          </cell>
          <cell r="G1398" t="str">
            <v>UNIVERSAL</v>
          </cell>
          <cell r="H1398" t="str">
            <v>Universal</v>
          </cell>
          <cell r="I1398">
            <v>314.02999999999997</v>
          </cell>
          <cell r="J1398">
            <v>0.26999038076152315</v>
          </cell>
          <cell r="K1398">
            <v>499</v>
          </cell>
        </row>
        <row r="1399">
          <cell r="B1399">
            <v>1125513367</v>
          </cell>
          <cell r="C1399" t="str">
            <v>QAIR-WAT</v>
          </cell>
          <cell r="D1399" t="str">
            <v>846537075643</v>
          </cell>
          <cell r="E1399" t="str">
            <v>Quikcell Bundle Watch and QAIR BUDS True Wireless Earbuds with Charging Case - Black</v>
          </cell>
          <cell r="F1399" t="str">
            <v>Wearable</v>
          </cell>
          <cell r="G1399" t="str">
            <v>Smartwatch</v>
          </cell>
          <cell r="H1399" t="str">
            <v>Bundle</v>
          </cell>
          <cell r="I1399">
            <v>1263.46</v>
          </cell>
          <cell r="J1399">
            <v>0.26682661330665336</v>
          </cell>
          <cell r="K1399">
            <v>1999</v>
          </cell>
        </row>
        <row r="1400">
          <cell r="B1400">
            <v>318443</v>
          </cell>
          <cell r="C1400" t="str">
            <v>CT-SCALE7</v>
          </cell>
          <cell r="D1400" t="str">
            <v>715834798534</v>
          </cell>
          <cell r="E1400" t="str">
            <v>Cubitt Scale Alpine White</v>
          </cell>
          <cell r="F1400" t="str">
            <v>Wearable</v>
          </cell>
          <cell r="G1400" t="str">
            <v>Scale</v>
          </cell>
          <cell r="H1400" t="str">
            <v>CT-SCALE</v>
          </cell>
          <cell r="I1400">
            <v>559.78</v>
          </cell>
          <cell r="J1400">
            <v>0.35000520520520528</v>
          </cell>
          <cell r="K1400">
            <v>999</v>
          </cell>
        </row>
        <row r="1401">
          <cell r="B1401">
            <v>318441</v>
          </cell>
          <cell r="C1401" t="str">
            <v>CT-SCALE</v>
          </cell>
          <cell r="D1401" t="str">
            <v>725330927543</v>
          </cell>
          <cell r="E1401" t="str">
            <v>Cubitt Scale Obsidian Black</v>
          </cell>
          <cell r="F1401" t="str">
            <v>Wearable</v>
          </cell>
          <cell r="G1401" t="str">
            <v>Scale</v>
          </cell>
          <cell r="H1401" t="str">
            <v>CT-SCALE</v>
          </cell>
          <cell r="I1401">
            <v>559.78</v>
          </cell>
          <cell r="J1401">
            <v>0.35000520520520528</v>
          </cell>
          <cell r="K1401">
            <v>999</v>
          </cell>
        </row>
        <row r="1402">
          <cell r="B1402">
            <v>318447</v>
          </cell>
          <cell r="C1402" t="str">
            <v>CTK-1</v>
          </cell>
          <cell r="D1402" t="str">
            <v>719284923645</v>
          </cell>
          <cell r="E1402" t="str">
            <v>Cubitt Scale Mini Obsidian Black</v>
          </cell>
          <cell r="F1402" t="str">
            <v>Wearable</v>
          </cell>
          <cell r="G1402" t="str">
            <v>Scale</v>
          </cell>
          <cell r="H1402" t="str">
            <v>CTK</v>
          </cell>
          <cell r="I1402">
            <v>447.72</v>
          </cell>
          <cell r="J1402">
            <v>0.34999349186483109</v>
          </cell>
          <cell r="K1402">
            <v>799</v>
          </cell>
        </row>
        <row r="1403">
          <cell r="B1403">
            <v>318449</v>
          </cell>
          <cell r="C1403" t="str">
            <v>CTK-7</v>
          </cell>
          <cell r="D1403" t="str">
            <v>719284923652</v>
          </cell>
          <cell r="E1403" t="str">
            <v>Cubitt Scale Mini Alpine White</v>
          </cell>
          <cell r="F1403" t="str">
            <v>Wearable</v>
          </cell>
          <cell r="G1403" t="str">
            <v>Scale</v>
          </cell>
          <cell r="H1403" t="str">
            <v>CTK</v>
          </cell>
          <cell r="I1403">
            <v>447.72</v>
          </cell>
          <cell r="J1403">
            <v>0.34999349186483109</v>
          </cell>
          <cell r="K1403">
            <v>799</v>
          </cell>
        </row>
        <row r="1404">
          <cell r="B1404">
            <v>318421</v>
          </cell>
          <cell r="C1404" t="str">
            <v>CT1S2-11</v>
          </cell>
          <cell r="D1404" t="str">
            <v>719284923812</v>
          </cell>
          <cell r="E1404" t="str">
            <v>Cubitt CT1 Black</v>
          </cell>
          <cell r="F1404" t="str">
            <v>Wearable</v>
          </cell>
          <cell r="G1404" t="str">
            <v>Smartwatch</v>
          </cell>
          <cell r="H1404" t="str">
            <v>CT1S2</v>
          </cell>
          <cell r="I1404">
            <v>839.96</v>
          </cell>
          <cell r="J1404">
            <v>0.34999759839893263</v>
          </cell>
          <cell r="K1404">
            <v>1499</v>
          </cell>
        </row>
        <row r="1405">
          <cell r="B1405">
            <v>318429</v>
          </cell>
          <cell r="C1405" t="str">
            <v>CT2P2-11</v>
          </cell>
          <cell r="D1405" t="str">
            <v>719284924284</v>
          </cell>
          <cell r="E1405" t="str">
            <v>Cubitt CT2P Obsidian Black</v>
          </cell>
          <cell r="F1405" t="str">
            <v>Wearable</v>
          </cell>
          <cell r="G1405" t="str">
            <v>Smartwatch</v>
          </cell>
          <cell r="H1405" t="str">
            <v>CT2P2</v>
          </cell>
          <cell r="I1405">
            <v>1344.27</v>
          </cell>
          <cell r="J1405">
            <v>0.3499986661108796</v>
          </cell>
          <cell r="K1405">
            <v>2399</v>
          </cell>
        </row>
        <row r="1406">
          <cell r="B1406">
            <v>318437</v>
          </cell>
          <cell r="C1406" t="str">
            <v>CT4G-11</v>
          </cell>
          <cell r="D1406" t="str">
            <v>719284923928</v>
          </cell>
          <cell r="E1406" t="str">
            <v>Cubitt CT4P Black</v>
          </cell>
          <cell r="F1406" t="str">
            <v>Wearable</v>
          </cell>
          <cell r="G1406" t="str">
            <v>Smartwatch</v>
          </cell>
          <cell r="H1406" t="str">
            <v>CT4GPS</v>
          </cell>
          <cell r="I1406">
            <v>1680.47</v>
          </cell>
          <cell r="J1406">
            <v>0.35000160053351115</v>
          </cell>
          <cell r="K1406">
            <v>2999</v>
          </cell>
        </row>
        <row r="1407">
          <cell r="B1407">
            <v>315885</v>
          </cell>
          <cell r="C1407" t="str">
            <v>QLIGHTC6FT</v>
          </cell>
          <cell r="D1407" t="str">
            <v>846537077104</v>
          </cell>
          <cell r="E1407" t="str">
            <v>Quikcell CHARGE &amp; SYNC CABLE MFi Lightning to USB-C - 6ft - Black</v>
          </cell>
          <cell r="F1407" t="str">
            <v>Cables</v>
          </cell>
          <cell r="G1407" t="str">
            <v>Lightning - Type C</v>
          </cell>
          <cell r="H1407" t="str">
            <v>6 ft</v>
          </cell>
          <cell r="I1407">
            <v>251.59</v>
          </cell>
          <cell r="J1407">
            <v>0.35</v>
          </cell>
          <cell r="K1407">
            <v>449</v>
          </cell>
        </row>
        <row r="1408">
          <cell r="B1408">
            <v>315887</v>
          </cell>
          <cell r="C1408" t="str">
            <v>QTYPECC6FT</v>
          </cell>
          <cell r="D1408" t="str">
            <v>846537077067</v>
          </cell>
          <cell r="E1408" t="str">
            <v>Quikcell CHARGE &amp; SYNC CABLE USB-C to USB-C - 6 ft - Black</v>
          </cell>
          <cell r="F1408" t="str">
            <v>Cables</v>
          </cell>
          <cell r="G1408" t="str">
            <v>Type C - Type C</v>
          </cell>
          <cell r="H1408" t="str">
            <v>6 ft</v>
          </cell>
          <cell r="I1408">
            <v>195.56</v>
          </cell>
          <cell r="J1408">
            <v>0.35</v>
          </cell>
          <cell r="K1408">
            <v>349</v>
          </cell>
        </row>
        <row r="1409">
          <cell r="B1409">
            <v>309915</v>
          </cell>
          <cell r="C1409" t="str">
            <v>QCVPA2002</v>
          </cell>
          <cell r="D1409" t="str">
            <v>846537076992</v>
          </cell>
          <cell r="E1409" t="str">
            <v>Quikcell DUAL PORT CAR CHARGER  1 USB A 12W + USB C PD 20W - 32W</v>
          </cell>
          <cell r="F1409" t="str">
            <v>Charger</v>
          </cell>
          <cell r="G1409" t="str">
            <v>Car Charger</v>
          </cell>
          <cell r="H1409" t="str">
            <v>32 W</v>
          </cell>
          <cell r="I1409">
            <v>251.59</v>
          </cell>
          <cell r="J1409">
            <v>0.35</v>
          </cell>
          <cell r="K1409">
            <v>449</v>
          </cell>
        </row>
        <row r="1410">
          <cell r="B1410">
            <v>309919</v>
          </cell>
          <cell r="C1410" t="str">
            <v>QC-PWRBANK10K</v>
          </cell>
          <cell r="D1410" t="str">
            <v>846537073618</v>
          </cell>
          <cell r="E1410" t="str">
            <v>Quikcell POWERFUEL WIRELESS 10K mAh Powerbank - Black</v>
          </cell>
          <cell r="F1410" t="str">
            <v>Charger</v>
          </cell>
          <cell r="G1410" t="str">
            <v>Power Bank</v>
          </cell>
          <cell r="H1410" t="str">
            <v>10,000 mAh</v>
          </cell>
          <cell r="I1410">
            <v>671.85</v>
          </cell>
          <cell r="J1410">
            <v>0.35</v>
          </cell>
          <cell r="K1410">
            <v>1199</v>
          </cell>
        </row>
        <row r="1411">
          <cell r="B1411">
            <v>309917</v>
          </cell>
          <cell r="C1411" t="str">
            <v>QTRC2001</v>
          </cell>
          <cell r="D1411" t="str">
            <v>846537077005</v>
          </cell>
          <cell r="E1411" t="str">
            <v>Quikcell DUAL PORT WALL CHARGER  2 USB A x 12W - 24W</v>
          </cell>
          <cell r="F1411" t="str">
            <v>Charger</v>
          </cell>
          <cell r="G1411" t="str">
            <v>Wall charger</v>
          </cell>
          <cell r="H1411" t="str">
            <v>24 W</v>
          </cell>
          <cell r="I1411">
            <v>279.61</v>
          </cell>
          <cell r="J1411">
            <v>0.35</v>
          </cell>
          <cell r="K1411">
            <v>499</v>
          </cell>
        </row>
        <row r="1412">
          <cell r="B1412">
            <v>309918</v>
          </cell>
          <cell r="C1412" t="str">
            <v>QTRC2002</v>
          </cell>
          <cell r="D1412" t="str">
            <v>846537077012</v>
          </cell>
          <cell r="E1412" t="str">
            <v>Quikcell DUAL PORT WALL CHARGER 1 USB A 12W + USB C PD 20W - 32W</v>
          </cell>
          <cell r="F1412" t="str">
            <v>Charger</v>
          </cell>
          <cell r="G1412" t="str">
            <v>Wall charger</v>
          </cell>
          <cell r="H1412" t="str">
            <v>32 W</v>
          </cell>
          <cell r="I1412">
            <v>335.65</v>
          </cell>
          <cell r="J1412">
            <v>0.35</v>
          </cell>
          <cell r="K1412">
            <v>599</v>
          </cell>
        </row>
        <row r="1413">
          <cell r="B1413">
            <v>315881</v>
          </cell>
          <cell r="C1413" t="str">
            <v>QC-TRIO</v>
          </cell>
          <cell r="D1413" t="str">
            <v>846537072215</v>
          </cell>
          <cell r="E1413" t="str">
            <v>Quikcell TRIO 3 in 1 Wireless Charging Pad - White</v>
          </cell>
          <cell r="F1413" t="str">
            <v>Charger</v>
          </cell>
          <cell r="G1413" t="str">
            <v>Wireless</v>
          </cell>
          <cell r="H1413" t="str">
            <v>10 W</v>
          </cell>
          <cell r="I1413">
            <v>952.03</v>
          </cell>
          <cell r="J1413">
            <v>0.35</v>
          </cell>
          <cell r="K1413">
            <v>1699</v>
          </cell>
        </row>
        <row r="1414">
          <cell r="B1414">
            <v>315883</v>
          </cell>
          <cell r="C1414" t="str">
            <v>DRIVEDOCK-C</v>
          </cell>
          <cell r="D1414" t="str">
            <v>846537082672</v>
          </cell>
          <cell r="E1414" t="str">
            <v>Quikcell Mount+Suction+Vent 2 in 1 air vent Dashboad Car Mount Charge</v>
          </cell>
          <cell r="F1414" t="str">
            <v>Hardware</v>
          </cell>
          <cell r="G1414" t="str">
            <v>Car Mount</v>
          </cell>
          <cell r="H1414" t="str">
            <v>Car Mount</v>
          </cell>
          <cell r="I1414">
            <v>223.58</v>
          </cell>
          <cell r="J1414">
            <v>0.35</v>
          </cell>
          <cell r="K1414">
            <v>399</v>
          </cell>
        </row>
        <row r="1415">
          <cell r="B1415">
            <v>320869</v>
          </cell>
          <cell r="C1415" t="str">
            <v>QAIR-WAT</v>
          </cell>
          <cell r="D1415" t="str">
            <v>846537075643</v>
          </cell>
          <cell r="E1415" t="str">
            <v>Quikcell Bundle Watch and QAIR BUDS True Wireless Earbuds with Charging Case - Black</v>
          </cell>
          <cell r="F1415" t="str">
            <v>Wearable</v>
          </cell>
          <cell r="G1415" t="str">
            <v>Smartwatch</v>
          </cell>
          <cell r="H1415" t="str">
            <v>Bundle</v>
          </cell>
          <cell r="I1415">
            <v>1400.3</v>
          </cell>
          <cell r="J1415">
            <v>0.35000080032012815</v>
          </cell>
          <cell r="K1415">
            <v>2499</v>
          </cell>
        </row>
        <row r="1416">
          <cell r="B1416">
            <v>856500010564</v>
          </cell>
          <cell r="C1416" t="str">
            <v>NM01056485</v>
          </cell>
          <cell r="D1416" t="str">
            <v>856500010564</v>
          </cell>
          <cell r="E1416" t="str">
            <v>Nomad Modern Leather Case - Rustic Brown | Horween Leather | MagSafe | iPhone 13</v>
          </cell>
          <cell r="F1416" t="str">
            <v>Cases iPhone</v>
          </cell>
          <cell r="G1416" t="str">
            <v>iPhone 13</v>
          </cell>
          <cell r="H1416" t="str">
            <v>iPhone 13</v>
          </cell>
          <cell r="I1416">
            <v>361.55</v>
          </cell>
          <cell r="J1416">
            <v>0.4</v>
          </cell>
          <cell r="K1416">
            <v>699</v>
          </cell>
        </row>
        <row r="1417">
          <cell r="B1417">
            <v>856500010588</v>
          </cell>
          <cell r="C1417" t="str">
            <v>NM01058885</v>
          </cell>
          <cell r="D1417" t="str">
            <v>856500010588</v>
          </cell>
          <cell r="E1417" t="str">
            <v>Nomad Modern Leather Case - Rustic Brown | Horween Leather | MagSafe | iPhone 13 Pro</v>
          </cell>
          <cell r="F1417" t="str">
            <v>Cases iPhone</v>
          </cell>
          <cell r="G1417" t="str">
            <v>iPhone 13</v>
          </cell>
          <cell r="H1417" t="str">
            <v>iPhone 13 Pro</v>
          </cell>
          <cell r="I1417">
            <v>361.55</v>
          </cell>
          <cell r="J1417">
            <v>0.4</v>
          </cell>
          <cell r="K1417">
            <v>699</v>
          </cell>
        </row>
        <row r="1418">
          <cell r="B1418">
            <v>856500012056</v>
          </cell>
          <cell r="C1418" t="str">
            <v>NM01205685</v>
          </cell>
          <cell r="D1418" t="str">
            <v>856500012056</v>
          </cell>
          <cell r="E1418" t="str">
            <v>Nomad Sport Case - iPhone 14 | Carbide</v>
          </cell>
          <cell r="F1418" t="str">
            <v>Cases iPhone</v>
          </cell>
          <cell r="G1418" t="str">
            <v>iPhone 14</v>
          </cell>
          <cell r="H1418" t="str">
            <v>iPhone 14</v>
          </cell>
          <cell r="I1418">
            <v>309.83</v>
          </cell>
          <cell r="J1418">
            <v>0.4</v>
          </cell>
          <cell r="K1418">
            <v>599</v>
          </cell>
        </row>
        <row r="1419">
          <cell r="B1419">
            <v>856500012094</v>
          </cell>
          <cell r="C1419" t="str">
            <v>NM01209485</v>
          </cell>
          <cell r="D1419" t="str">
            <v>856500012094</v>
          </cell>
          <cell r="E1419" t="str">
            <v>Nomad Sport Case - iPhone 14 Pro Max | Ash Green</v>
          </cell>
          <cell r="F1419" t="str">
            <v>Cases iPhone</v>
          </cell>
          <cell r="G1419" t="str">
            <v>iPhone 14</v>
          </cell>
          <cell r="H1419" t="str">
            <v>iPhone 14 Max</v>
          </cell>
          <cell r="I1419">
            <v>309.83</v>
          </cell>
          <cell r="J1419">
            <v>0.4</v>
          </cell>
          <cell r="K1419">
            <v>599</v>
          </cell>
        </row>
        <row r="1420">
          <cell r="B1420">
            <v>856500012223</v>
          </cell>
          <cell r="C1420" t="str">
            <v>NM01222385</v>
          </cell>
          <cell r="D1420" t="str">
            <v>856500012223</v>
          </cell>
          <cell r="E1420" t="str">
            <v>Nomad Modern Leather Case - iPhone 14 Pro | Black | Horween Leather</v>
          </cell>
          <cell r="F1420" t="str">
            <v>Cases iPhone</v>
          </cell>
          <cell r="G1420" t="str">
            <v>iPhone 14</v>
          </cell>
          <cell r="H1420" t="str">
            <v>iPhone 14 Pro</v>
          </cell>
          <cell r="I1420">
            <v>361.55</v>
          </cell>
          <cell r="J1420">
            <v>0.4</v>
          </cell>
          <cell r="K1420">
            <v>699</v>
          </cell>
        </row>
        <row r="1421">
          <cell r="B1421">
            <v>856500012254</v>
          </cell>
          <cell r="C1421" t="str">
            <v>NM01225485</v>
          </cell>
          <cell r="D1421" t="str">
            <v>856500012254</v>
          </cell>
          <cell r="E1421" t="str">
            <v>Nomad Modern Leather Case - iPhone 14 Pro | Rustic Brown | Horween Leather</v>
          </cell>
          <cell r="F1421" t="str">
            <v>Cases iPhone</v>
          </cell>
          <cell r="G1421" t="str">
            <v>iPhone 14</v>
          </cell>
          <cell r="H1421" t="str">
            <v>iPhone 14 Pro</v>
          </cell>
          <cell r="I1421">
            <v>361.55</v>
          </cell>
          <cell r="J1421">
            <v>0.4</v>
          </cell>
          <cell r="K1421">
            <v>699</v>
          </cell>
        </row>
        <row r="1422">
          <cell r="B1422">
            <v>856500012049</v>
          </cell>
          <cell r="C1422" t="str">
            <v>NM01204985</v>
          </cell>
          <cell r="D1422" t="str">
            <v>856500012049</v>
          </cell>
          <cell r="E1422" t="str">
            <v>Nomad Sport Case - iPhone 14 Pro | Carbide</v>
          </cell>
          <cell r="F1422" t="str">
            <v>Cases iPhone</v>
          </cell>
          <cell r="G1422" t="str">
            <v>iPhone 14</v>
          </cell>
          <cell r="H1422" t="str">
            <v>iPhone 14 Pro</v>
          </cell>
          <cell r="I1422">
            <v>309.83</v>
          </cell>
          <cell r="J1422">
            <v>0.4</v>
          </cell>
          <cell r="K1422">
            <v>599</v>
          </cell>
        </row>
        <row r="1423">
          <cell r="B1423">
            <v>856500012100</v>
          </cell>
          <cell r="C1423" t="str">
            <v>NM01210085</v>
          </cell>
          <cell r="D1423" t="str">
            <v>856500012100</v>
          </cell>
          <cell r="E1423" t="str">
            <v>Nomad Sport Case - iPhone 14 Pro | Ash Green</v>
          </cell>
          <cell r="F1423" t="str">
            <v>Cases iPhone</v>
          </cell>
          <cell r="G1423" t="str">
            <v>iPhone 14</v>
          </cell>
          <cell r="H1423" t="str">
            <v>iPhone 14 Pro</v>
          </cell>
          <cell r="I1423">
            <v>309.83</v>
          </cell>
          <cell r="J1423">
            <v>0.4</v>
          </cell>
          <cell r="K1423">
            <v>599</v>
          </cell>
        </row>
        <row r="1424">
          <cell r="B1424">
            <v>856500012216</v>
          </cell>
          <cell r="C1424" t="str">
            <v>NM01221685</v>
          </cell>
          <cell r="D1424" t="str">
            <v>856500012216</v>
          </cell>
          <cell r="E1424" t="str">
            <v>Nomad Modern Leather Case - iPhone 14 Pro Max | Black | Horween Leather</v>
          </cell>
          <cell r="F1424" t="str">
            <v>Cases iPhone</v>
          </cell>
          <cell r="G1424" t="str">
            <v>iPhone 14</v>
          </cell>
          <cell r="H1424" t="str">
            <v>iPhone 14 Pro Max</v>
          </cell>
          <cell r="I1424">
            <v>361.55</v>
          </cell>
          <cell r="J1424">
            <v>0.4</v>
          </cell>
          <cell r="K1424">
            <v>699</v>
          </cell>
        </row>
        <row r="1425">
          <cell r="B1425">
            <v>856500012247</v>
          </cell>
          <cell r="C1425" t="str">
            <v>NM01224785</v>
          </cell>
          <cell r="D1425" t="str">
            <v>856500012247</v>
          </cell>
          <cell r="E1425" t="str">
            <v>Nomad Modern Leather Case - iPhone 14 Pro Max | Rustic Brown | Horween Leather</v>
          </cell>
          <cell r="F1425" t="str">
            <v>Cases iPhone</v>
          </cell>
          <cell r="G1425" t="str">
            <v>iPhone 14</v>
          </cell>
          <cell r="H1425" t="str">
            <v>iPhone 14 Pro Max</v>
          </cell>
          <cell r="I1425">
            <v>361.55</v>
          </cell>
          <cell r="J1425">
            <v>0.4</v>
          </cell>
          <cell r="K1425">
            <v>699</v>
          </cell>
        </row>
        <row r="1426">
          <cell r="B1426">
            <v>846537067174</v>
          </cell>
          <cell r="C1426" t="str">
            <v>QGR01-BLK</v>
          </cell>
          <cell r="D1426" t="str">
            <v>846537067174</v>
          </cell>
          <cell r="E1426" t="str">
            <v>Quikcell Apple iPhone 11 Pro Guardz Rugged Protective Case - Black</v>
          </cell>
          <cell r="F1426" t="str">
            <v>Cases iPhone</v>
          </cell>
          <cell r="G1426" t="str">
            <v>iPhone 11</v>
          </cell>
          <cell r="H1426" t="str">
            <v>iPhone 11 Pro</v>
          </cell>
          <cell r="I1426">
            <v>141.77000000000001</v>
          </cell>
          <cell r="J1426">
            <v>0.44998929765886286</v>
          </cell>
          <cell r="K1426">
            <v>299</v>
          </cell>
        </row>
        <row r="1427">
          <cell r="B1427">
            <v>846537067198</v>
          </cell>
          <cell r="C1427" t="str">
            <v>QKB53-BLK</v>
          </cell>
          <cell r="D1427" t="str">
            <v>846537067198</v>
          </cell>
          <cell r="E1427" t="str">
            <v>Quikcell Apple iPhone 11 Pro KICKBACK Dual Layer Kickstand Case - Black/Gray</v>
          </cell>
          <cell r="F1427" t="str">
            <v>Cases iPhone</v>
          </cell>
          <cell r="G1427" t="str">
            <v>iPhone 11</v>
          </cell>
          <cell r="H1427" t="str">
            <v>iPhone 11 Pro</v>
          </cell>
          <cell r="I1427">
            <v>141.77000000000001</v>
          </cell>
          <cell r="J1427">
            <v>0.44998929765886286</v>
          </cell>
          <cell r="K1427">
            <v>299</v>
          </cell>
        </row>
        <row r="1428">
          <cell r="B1428">
            <v>846537067211</v>
          </cell>
          <cell r="C1428" t="str">
            <v>QKB55-BLU</v>
          </cell>
          <cell r="D1428" t="str">
            <v>846537067211</v>
          </cell>
          <cell r="E1428" t="str">
            <v>Quikcell Apple iPhone 11 Pro KICKBACK Dual Layer Kickstand Case - Blue/Black</v>
          </cell>
          <cell r="F1428" t="str">
            <v>Cases iPhone</v>
          </cell>
          <cell r="G1428" t="str">
            <v>iPhone 11</v>
          </cell>
          <cell r="H1428" t="str">
            <v>iPhone 11 Pro</v>
          </cell>
          <cell r="I1428">
            <v>141.77000000000001</v>
          </cell>
          <cell r="J1428">
            <v>0.44998929765886286</v>
          </cell>
          <cell r="K1428">
            <v>299</v>
          </cell>
        </row>
        <row r="1429">
          <cell r="B1429">
            <v>846537067259</v>
          </cell>
          <cell r="C1429" t="str">
            <v>QTH01-BLK</v>
          </cell>
          <cell r="D1429" t="str">
            <v>846537067259</v>
          </cell>
          <cell r="E1429" t="str">
            <v>Quikcell Apple iPhone 11 Pro Luxe Premium Designer Case - Black</v>
          </cell>
          <cell r="F1429" t="str">
            <v>Cases iPhone</v>
          </cell>
          <cell r="G1429" t="str">
            <v>iPhone 11</v>
          </cell>
          <cell r="H1429" t="str">
            <v>iPhone 11 Pro</v>
          </cell>
          <cell r="I1429">
            <v>141.77000000000001</v>
          </cell>
          <cell r="J1429">
            <v>0.44998929765886286</v>
          </cell>
          <cell r="K1429">
            <v>299</v>
          </cell>
        </row>
        <row r="1430">
          <cell r="B1430">
            <v>846537067426</v>
          </cell>
          <cell r="C1430" t="str">
            <v>QGR05-BLK</v>
          </cell>
          <cell r="D1430" t="str">
            <v>846537067426</v>
          </cell>
          <cell r="E1430" t="str">
            <v>Quikcell Apple iPhone 11 Pro Max GUARDZ Rugged Protective Case - Black</v>
          </cell>
          <cell r="F1430" t="str">
            <v>Cases iPhone</v>
          </cell>
          <cell r="G1430" t="str">
            <v>iPhone 11</v>
          </cell>
          <cell r="H1430" t="str">
            <v>iPhone 11 Pro</v>
          </cell>
          <cell r="I1430">
            <v>141.77000000000001</v>
          </cell>
          <cell r="J1430">
            <v>0.44998929765886286</v>
          </cell>
          <cell r="K1430">
            <v>299</v>
          </cell>
        </row>
        <row r="1431">
          <cell r="B1431">
            <v>846537067440</v>
          </cell>
          <cell r="C1431" t="str">
            <v>QKB59-BLK</v>
          </cell>
          <cell r="D1431" t="str">
            <v>846537067440</v>
          </cell>
          <cell r="E1431" t="str">
            <v>Quikcell Apple iPhone 11 Pro Max KICKBACK Dual Layer Kickstand Case - Black/Gray</v>
          </cell>
          <cell r="F1431" t="str">
            <v>Cases iPhone</v>
          </cell>
          <cell r="G1431" t="str">
            <v>iPhone 11</v>
          </cell>
          <cell r="H1431" t="str">
            <v>iPhone 11 Pro Max</v>
          </cell>
          <cell r="I1431">
            <v>141.77000000000001</v>
          </cell>
          <cell r="J1431">
            <v>0.44998929765886286</v>
          </cell>
          <cell r="K1431">
            <v>299</v>
          </cell>
        </row>
        <row r="1432">
          <cell r="B1432">
            <v>846537067464</v>
          </cell>
          <cell r="C1432" t="str">
            <v>QKB61-BLU</v>
          </cell>
          <cell r="D1432" t="str">
            <v>846537067464</v>
          </cell>
          <cell r="E1432" t="str">
            <v>Quikcell Apple iPhone 11 Pro Max KICKBACK Dual Layer Kickstand Case - Blue/Black</v>
          </cell>
          <cell r="F1432" t="str">
            <v>Cases iPhone</v>
          </cell>
          <cell r="G1432" t="str">
            <v>iPhone 11</v>
          </cell>
          <cell r="H1432" t="str">
            <v>iPhone 11 Pro Max</v>
          </cell>
          <cell r="I1432">
            <v>141.77000000000001</v>
          </cell>
          <cell r="J1432">
            <v>0.44998929765886286</v>
          </cell>
          <cell r="K1432">
            <v>299</v>
          </cell>
        </row>
        <row r="1433">
          <cell r="B1433">
            <v>846537067518</v>
          </cell>
          <cell r="C1433" t="str">
            <v>QTH05-BLK</v>
          </cell>
          <cell r="D1433" t="str">
            <v>846537067518</v>
          </cell>
          <cell r="E1433" t="str">
            <v>Quikcell Apple iPhone 11 Pro Max Luxe Premium Designer Case - Black</v>
          </cell>
          <cell r="F1433" t="str">
            <v>Cases iPhone</v>
          </cell>
          <cell r="G1433" t="str">
            <v>iPhone 11</v>
          </cell>
          <cell r="H1433" t="str">
            <v>iPhone 11 Pro Max</v>
          </cell>
          <cell r="I1433">
            <v>141.77000000000001</v>
          </cell>
          <cell r="J1433">
            <v>0.44998929765886286</v>
          </cell>
          <cell r="K1433">
            <v>299</v>
          </cell>
        </row>
        <row r="1434">
          <cell r="B1434">
            <v>846537077593</v>
          </cell>
          <cell r="C1434" t="str">
            <v>ADV2032</v>
          </cell>
          <cell r="D1434" t="str">
            <v>846537077593</v>
          </cell>
          <cell r="E1434" t="str">
            <v>Quikcell Apple iPhone 12 Pro Max ADVOCATE Dual-Layer Kickstand Case - Ebony Black</v>
          </cell>
          <cell r="F1434" t="str">
            <v>Cases iPhone</v>
          </cell>
          <cell r="G1434" t="str">
            <v>iPhone 12</v>
          </cell>
          <cell r="H1434" t="str">
            <v>iPhone 12 Pro Max</v>
          </cell>
          <cell r="I1434">
            <v>141.77000000000001</v>
          </cell>
          <cell r="J1434">
            <v>0.44998929765886286</v>
          </cell>
          <cell r="K1434">
            <v>299</v>
          </cell>
        </row>
        <row r="1435">
          <cell r="B1435">
            <v>846537077654</v>
          </cell>
          <cell r="C1435" t="str">
            <v>TIN2007</v>
          </cell>
          <cell r="D1435" t="str">
            <v>846537077654</v>
          </cell>
          <cell r="E1435" t="str">
            <v>Quikcell Apple iPhone 12 Pro Max ICON TINT Transparent  Case - Ice</v>
          </cell>
          <cell r="F1435" t="str">
            <v>Cases iPhone</v>
          </cell>
          <cell r="G1435" t="str">
            <v>iPhone 12</v>
          </cell>
          <cell r="H1435" t="str">
            <v>iPhone 12 Pro Max</v>
          </cell>
          <cell r="I1435">
            <v>141.77000000000001</v>
          </cell>
          <cell r="J1435">
            <v>0.44998929765886286</v>
          </cell>
          <cell r="K1435">
            <v>299</v>
          </cell>
        </row>
        <row r="1436">
          <cell r="B1436">
            <v>846537077678</v>
          </cell>
          <cell r="C1436" t="str">
            <v>TIN2009</v>
          </cell>
          <cell r="D1436" t="str">
            <v>846537077678</v>
          </cell>
          <cell r="E1436" t="str">
            <v>Quikcell Apple iPhone 12 Pro Max ICON TINT Transparent Case - Smoke</v>
          </cell>
          <cell r="F1436" t="str">
            <v>Cases iPhone</v>
          </cell>
          <cell r="G1436" t="str">
            <v>iPhone 12</v>
          </cell>
          <cell r="H1436" t="str">
            <v>iPhone 12 Pro Max</v>
          </cell>
          <cell r="I1436">
            <v>141.77000000000001</v>
          </cell>
          <cell r="J1436">
            <v>0.44998929765886286</v>
          </cell>
          <cell r="K1436">
            <v>299</v>
          </cell>
        </row>
        <row r="1437">
          <cell r="B1437">
            <v>846537077685</v>
          </cell>
          <cell r="C1437" t="str">
            <v>CON2012</v>
          </cell>
          <cell r="D1437" t="str">
            <v>846537077685</v>
          </cell>
          <cell r="E1437" t="str">
            <v>Quikcell Apple iPhone 12 Pro Max CONSUL Folio Case with Slots - Black Vault</v>
          </cell>
          <cell r="F1437" t="str">
            <v>Cases iPhone</v>
          </cell>
          <cell r="G1437" t="str">
            <v>iPhone 12</v>
          </cell>
          <cell r="H1437" t="str">
            <v>iPhone 12 Pro Max</v>
          </cell>
          <cell r="I1437">
            <v>141.77000000000001</v>
          </cell>
          <cell r="J1437">
            <v>0.44998929765886286</v>
          </cell>
          <cell r="K1437">
            <v>299</v>
          </cell>
        </row>
        <row r="1438">
          <cell r="B1438">
            <v>846537077395</v>
          </cell>
          <cell r="C1438" t="str">
            <v>OPE2017</v>
          </cell>
          <cell r="D1438" t="str">
            <v>846537077395</v>
          </cell>
          <cell r="E1438" t="str">
            <v>Quikcell Apple iPhone 12/12 Pro OPERATOR Rugged Protective Case -  Pebble Black</v>
          </cell>
          <cell r="F1438" t="str">
            <v>Cases iPhone</v>
          </cell>
          <cell r="G1438" t="str">
            <v>iPhone 12</v>
          </cell>
          <cell r="H1438" t="str">
            <v>iPhone 12/iPhone 12 Pro</v>
          </cell>
          <cell r="I1438">
            <v>141.77000000000001</v>
          </cell>
          <cell r="J1438">
            <v>0.44998929765886286</v>
          </cell>
          <cell r="K1438">
            <v>299</v>
          </cell>
        </row>
        <row r="1439">
          <cell r="B1439">
            <v>846537077418</v>
          </cell>
          <cell r="C1439" t="str">
            <v>ADV2028</v>
          </cell>
          <cell r="D1439" t="str">
            <v>846537077418</v>
          </cell>
          <cell r="E1439" t="str">
            <v>Quikcell Apple iPhone 12/12 Pro ADVOCATE Dual-Layer Kickstand Case - Ebony Black</v>
          </cell>
          <cell r="F1439" t="str">
            <v>Cases iPhone</v>
          </cell>
          <cell r="G1439" t="str">
            <v>iPhone 12</v>
          </cell>
          <cell r="H1439" t="str">
            <v>iPhone 12/iPhone 12 Pro</v>
          </cell>
          <cell r="I1439">
            <v>141.77000000000001</v>
          </cell>
          <cell r="J1439">
            <v>0.44998929765886286</v>
          </cell>
          <cell r="K1439">
            <v>299</v>
          </cell>
        </row>
        <row r="1440">
          <cell r="B1440">
            <v>846537077494</v>
          </cell>
          <cell r="C1440" t="str">
            <v>TIN2006</v>
          </cell>
          <cell r="D1440" t="str">
            <v>846537077494</v>
          </cell>
          <cell r="E1440" t="str">
            <v>Quikcell Apple iPhone 12/12 Pro ICON TINT Transparent Case - Smoke</v>
          </cell>
          <cell r="F1440" t="str">
            <v>Cases iPhone</v>
          </cell>
          <cell r="G1440" t="str">
            <v>iPhone 12</v>
          </cell>
          <cell r="H1440" t="str">
            <v>iPhone 12/iPhone 12 Pro</v>
          </cell>
          <cell r="I1440">
            <v>141.77000000000001</v>
          </cell>
          <cell r="J1440">
            <v>0.44998929765886286</v>
          </cell>
          <cell r="K1440">
            <v>299</v>
          </cell>
        </row>
        <row r="1441">
          <cell r="B1441">
            <v>846537078712</v>
          </cell>
          <cell r="C1441" t="str">
            <v>TIN2014</v>
          </cell>
          <cell r="D1441" t="str">
            <v>846537078712</v>
          </cell>
          <cell r="E1441" t="str">
            <v>Quikcell Apple iPhone XR ICON TINT Transparent Protective Case - Ice</v>
          </cell>
          <cell r="F1441" t="str">
            <v>Cases iPhone</v>
          </cell>
          <cell r="G1441" t="str">
            <v>iPhone XR</v>
          </cell>
          <cell r="H1441" t="str">
            <v>iPhone XR</v>
          </cell>
          <cell r="I1441">
            <v>141.77000000000001</v>
          </cell>
          <cell r="J1441">
            <v>0.44998929765886286</v>
          </cell>
          <cell r="K1441">
            <v>299</v>
          </cell>
        </row>
        <row r="1442">
          <cell r="B1442">
            <v>848709086235</v>
          </cell>
          <cell r="C1442" t="str">
            <v>136495-5085</v>
          </cell>
          <cell r="D1442" t="str">
            <v>848709086235</v>
          </cell>
          <cell r="E1442" t="str">
            <v>Speck iPhone  11 New Clear Grip (Clear/Clear)</v>
          </cell>
          <cell r="F1442" t="str">
            <v>Cases iPhone</v>
          </cell>
          <cell r="G1442" t="str">
            <v>iPhone 11</v>
          </cell>
          <cell r="H1442" t="str">
            <v>iPhone 11</v>
          </cell>
          <cell r="I1442">
            <v>232.37</v>
          </cell>
          <cell r="J1442">
            <v>0.55000133555926545</v>
          </cell>
          <cell r="K1442">
            <v>599</v>
          </cell>
        </row>
        <row r="1443">
          <cell r="B1443">
            <v>848709088444</v>
          </cell>
          <cell r="C1443" t="str">
            <v>137600-1050</v>
          </cell>
          <cell r="D1443" t="str">
            <v>848709088444</v>
          </cell>
          <cell r="E1443" t="str">
            <v>Speck iPhone 12/12 Pro Candyshell Pro (Black/Black)</v>
          </cell>
          <cell r="F1443" t="str">
            <v>Cases iPhone</v>
          </cell>
          <cell r="G1443" t="str">
            <v>iPhone 12</v>
          </cell>
          <cell r="H1443" t="str">
            <v>iPhone 12 / 12 Pro</v>
          </cell>
          <cell r="I1443">
            <v>232.37</v>
          </cell>
          <cell r="J1443">
            <v>0.55000133555926545</v>
          </cell>
          <cell r="K1443">
            <v>599</v>
          </cell>
        </row>
        <row r="1444">
          <cell r="B1444">
            <v>840168527427</v>
          </cell>
          <cell r="C1444" t="str">
            <v>137603-5095</v>
          </cell>
          <cell r="D1444" t="str">
            <v>840168527427</v>
          </cell>
          <cell r="E1444" t="str">
            <v>Speck iPhone  12/12 Pro Gemshell (Clear/Black)</v>
          </cell>
          <cell r="F1444" t="str">
            <v>Cases iPhone</v>
          </cell>
          <cell r="G1444" t="str">
            <v>iPhone 12</v>
          </cell>
          <cell r="H1444" t="str">
            <v>iPhone 12 / 12 Pro</v>
          </cell>
          <cell r="I1444">
            <v>232.37</v>
          </cell>
          <cell r="J1444">
            <v>0.55000133555926545</v>
          </cell>
          <cell r="K1444">
            <v>599</v>
          </cell>
        </row>
        <row r="1445">
          <cell r="B1445" t="str">
            <v>ALPSMWCUBTJRKIDSAZL</v>
          </cell>
          <cell r="C1445" t="str">
            <v>CTJR-2</v>
          </cell>
          <cell r="D1445" t="str">
            <v>719284924154</v>
          </cell>
          <cell r="E1445" t="str">
            <v>Cubitt Jr Kids Blue</v>
          </cell>
          <cell r="F1445" t="str">
            <v>Wearable</v>
          </cell>
          <cell r="G1445" t="str">
            <v>Smartwatch</v>
          </cell>
          <cell r="H1445" t="str">
            <v>CTJR</v>
          </cell>
          <cell r="I1445">
            <v>689</v>
          </cell>
          <cell r="J1445">
            <v>0.50016260162601633</v>
          </cell>
          <cell r="K1445">
            <v>1599</v>
          </cell>
        </row>
        <row r="1446">
          <cell r="B1446" t="str">
            <v>ALPSMWCUBTJRKIDSLIL</v>
          </cell>
          <cell r="C1446" t="str">
            <v>CTJR-6</v>
          </cell>
          <cell r="D1446" t="str">
            <v>719284924147</v>
          </cell>
          <cell r="E1446" t="str">
            <v>Cubitt Jr Kids Purple</v>
          </cell>
          <cell r="F1446" t="str">
            <v>Wearable</v>
          </cell>
          <cell r="G1446" t="str">
            <v>Smartwatch</v>
          </cell>
          <cell r="H1446" t="str">
            <v>CTJR</v>
          </cell>
          <cell r="I1446">
            <v>689</v>
          </cell>
          <cell r="J1446">
            <v>0.50016260162601633</v>
          </cell>
          <cell r="K1446">
            <v>1599</v>
          </cell>
        </row>
        <row r="1447">
          <cell r="B1447" t="str">
            <v>57412 - 1</v>
          </cell>
          <cell r="C1447" t="str">
            <v>CT-SOUND1</v>
          </cell>
          <cell r="D1447" t="str">
            <v>608011863241</v>
          </cell>
          <cell r="E1447" t="str">
            <v>Cubitt Waterproof Speakers Black</v>
          </cell>
          <cell r="F1447" t="str">
            <v>Audio</v>
          </cell>
          <cell r="G1447" t="str">
            <v>Speakers</v>
          </cell>
          <cell r="H1447" t="str">
            <v>Cubitt</v>
          </cell>
          <cell r="I1447">
            <v>671.85</v>
          </cell>
          <cell r="J1447">
            <v>0.35000333611342782</v>
          </cell>
          <cell r="K1447">
            <v>1199</v>
          </cell>
        </row>
        <row r="1448">
          <cell r="B1448" t="str">
            <v>57412 - 2</v>
          </cell>
          <cell r="C1448" t="str">
            <v>CT-SOUND8</v>
          </cell>
          <cell r="D1448" t="str">
            <v>608011863272</v>
          </cell>
          <cell r="E1448" t="str">
            <v>Cubitt Waterproof Speakers White</v>
          </cell>
          <cell r="F1448" t="str">
            <v>Audio</v>
          </cell>
          <cell r="G1448" t="str">
            <v>Speakers</v>
          </cell>
          <cell r="H1448" t="str">
            <v>Cubitt</v>
          </cell>
          <cell r="I1448">
            <v>671.85</v>
          </cell>
          <cell r="J1448">
            <v>0.35000333611342782</v>
          </cell>
          <cell r="K1448">
            <v>1199</v>
          </cell>
        </row>
        <row r="1449">
          <cell r="B1449" t="str">
            <v>57409 - 1</v>
          </cell>
          <cell r="C1449" t="str">
            <v>CT-SCALE7</v>
          </cell>
          <cell r="D1449" t="str">
            <v>715834798534</v>
          </cell>
          <cell r="E1449" t="str">
            <v>Cubitt Scale Alpine White</v>
          </cell>
          <cell r="F1449" t="str">
            <v>Wearable</v>
          </cell>
          <cell r="G1449" t="str">
            <v>Scale</v>
          </cell>
          <cell r="H1449" t="str">
            <v>CT-SCALE</v>
          </cell>
          <cell r="I1449">
            <v>559.78</v>
          </cell>
          <cell r="J1449">
            <v>0.35000520520520528</v>
          </cell>
          <cell r="K1449">
            <v>999</v>
          </cell>
        </row>
        <row r="1450">
          <cell r="B1450" t="str">
            <v>57411 - 1</v>
          </cell>
          <cell r="C1450" t="str">
            <v>CT-SCALE</v>
          </cell>
          <cell r="D1450" t="str">
            <v>725330927543</v>
          </cell>
          <cell r="E1450" t="str">
            <v>Cubitt Scale Obsidian Black</v>
          </cell>
          <cell r="F1450" t="str">
            <v>Wearable</v>
          </cell>
          <cell r="G1450" t="str">
            <v>Scale</v>
          </cell>
          <cell r="H1450" t="str">
            <v>CT-SCALE</v>
          </cell>
          <cell r="I1450">
            <v>559.78</v>
          </cell>
          <cell r="J1450">
            <v>0.35000520520520528</v>
          </cell>
          <cell r="K1450">
            <v>999</v>
          </cell>
        </row>
        <row r="1451">
          <cell r="B1451" t="str">
            <v>57410 - 2</v>
          </cell>
          <cell r="C1451" t="str">
            <v>CTK-1</v>
          </cell>
          <cell r="D1451" t="str">
            <v>719284923645</v>
          </cell>
          <cell r="E1451" t="str">
            <v>Cubitt Scale Mini Obsidian Black</v>
          </cell>
          <cell r="F1451" t="str">
            <v>Wearable</v>
          </cell>
          <cell r="G1451" t="str">
            <v>Scale</v>
          </cell>
          <cell r="H1451" t="str">
            <v>CTK</v>
          </cell>
          <cell r="I1451">
            <v>447.72</v>
          </cell>
          <cell r="J1451">
            <v>0.34999349186483109</v>
          </cell>
          <cell r="K1451">
            <v>799</v>
          </cell>
        </row>
        <row r="1452">
          <cell r="B1452" t="str">
            <v>57410 - 1</v>
          </cell>
          <cell r="C1452" t="str">
            <v>CTK-7</v>
          </cell>
          <cell r="D1452" t="str">
            <v>719284923652</v>
          </cell>
          <cell r="E1452" t="str">
            <v>Cubitt Scale Mini Alpine White</v>
          </cell>
          <cell r="F1452" t="str">
            <v>Wearable</v>
          </cell>
          <cell r="G1452" t="str">
            <v>Scale</v>
          </cell>
          <cell r="H1452" t="str">
            <v>CTK</v>
          </cell>
          <cell r="I1452">
            <v>447.72</v>
          </cell>
          <cell r="J1452">
            <v>0.34999349186483109</v>
          </cell>
          <cell r="K1452">
            <v>799</v>
          </cell>
        </row>
        <row r="1453">
          <cell r="B1453" t="str">
            <v>57406 - 1</v>
          </cell>
          <cell r="C1453" t="str">
            <v>CT1S2-11</v>
          </cell>
          <cell r="D1453" t="str">
            <v>719284923812</v>
          </cell>
          <cell r="E1453" t="str">
            <v>Cubitt CT1 Black</v>
          </cell>
          <cell r="F1453" t="str">
            <v>Wearable</v>
          </cell>
          <cell r="G1453" t="str">
            <v>Smartwatch</v>
          </cell>
          <cell r="H1453" t="str">
            <v>CT1S2</v>
          </cell>
          <cell r="I1453">
            <v>839.96</v>
          </cell>
          <cell r="J1453">
            <v>0.34999759839893263</v>
          </cell>
          <cell r="K1453">
            <v>1499</v>
          </cell>
        </row>
        <row r="1454">
          <cell r="B1454" t="str">
            <v>57407 - 1</v>
          </cell>
          <cell r="C1454" t="str">
            <v>CT4G-11</v>
          </cell>
          <cell r="D1454" t="str">
            <v>719284923928</v>
          </cell>
          <cell r="E1454" t="str">
            <v>Cubitt CT4P Black</v>
          </cell>
          <cell r="F1454" t="str">
            <v>Wearable</v>
          </cell>
          <cell r="G1454" t="str">
            <v>Smartwatch</v>
          </cell>
          <cell r="H1454" t="str">
            <v>CT4GPS</v>
          </cell>
          <cell r="I1454">
            <v>1680.47</v>
          </cell>
          <cell r="J1454">
            <v>0.35000160053351115</v>
          </cell>
          <cell r="K1454">
            <v>2999</v>
          </cell>
        </row>
        <row r="1455">
          <cell r="B1455" t="str">
            <v>57408 - 1</v>
          </cell>
          <cell r="C1455" t="str">
            <v>CTJR-1</v>
          </cell>
          <cell r="D1455" t="str">
            <v>719284924109</v>
          </cell>
          <cell r="E1455" t="str">
            <v>Cubitt Jr Kids Black</v>
          </cell>
          <cell r="F1455" t="str">
            <v>Wearable</v>
          </cell>
          <cell r="G1455" t="str">
            <v>Smartwatch</v>
          </cell>
          <cell r="H1455" t="str">
            <v>CTJR</v>
          </cell>
          <cell r="I1455">
            <v>895.99</v>
          </cell>
          <cell r="J1455">
            <v>0.35000100062539097</v>
          </cell>
          <cell r="K1455">
            <v>1599</v>
          </cell>
        </row>
        <row r="1456">
          <cell r="B1456">
            <v>6129880</v>
          </cell>
          <cell r="C1456" t="str">
            <v>NM01136385</v>
          </cell>
          <cell r="D1456" t="str">
            <v>856500011363</v>
          </cell>
          <cell r="E1456" t="str">
            <v xml:space="preserve">Nomad Sport Band - 41/40mm/38mm | S/M | Azul </v>
          </cell>
          <cell r="F1456" t="str">
            <v>Straps</v>
          </cell>
          <cell r="G1456" t="str">
            <v>Apple Watch</v>
          </cell>
          <cell r="H1456" t="str">
            <v>38mm/40mm/41mm</v>
          </cell>
          <cell r="I1456">
            <v>663.19</v>
          </cell>
          <cell r="J1456">
            <v>0.29999963603275703</v>
          </cell>
          <cell r="K1456">
            <v>1099</v>
          </cell>
        </row>
        <row r="1457">
          <cell r="B1457">
            <v>6129873</v>
          </cell>
          <cell r="C1457" t="str">
            <v>NM01959885</v>
          </cell>
          <cell r="D1457" t="str">
            <v>856500019598</v>
          </cell>
          <cell r="E1457" t="str">
            <v xml:space="preserve">Nomad Sport Band - 41/40mm/38mm | S/M | Gris </v>
          </cell>
          <cell r="F1457" t="str">
            <v>Straps</v>
          </cell>
          <cell r="G1457" t="str">
            <v>Apple Watch</v>
          </cell>
          <cell r="H1457" t="str">
            <v>38mm/40mm/41mm</v>
          </cell>
          <cell r="I1457">
            <v>663.19</v>
          </cell>
          <cell r="J1457">
            <v>0.29999963603275703</v>
          </cell>
          <cell r="K1457">
            <v>1099</v>
          </cell>
        </row>
        <row r="1458">
          <cell r="B1458">
            <v>6129866</v>
          </cell>
          <cell r="C1458" t="str">
            <v>NM1A310000</v>
          </cell>
          <cell r="D1458" t="str">
            <v>856500018706</v>
          </cell>
          <cell r="E1458" t="str">
            <v>Nomad Sport Strap - 41/40mm/38mm | S/M | Black | FKM | V2</v>
          </cell>
          <cell r="F1458" t="str">
            <v>Straps</v>
          </cell>
          <cell r="G1458" t="str">
            <v>Apple Watch</v>
          </cell>
          <cell r="H1458" t="str">
            <v>38mm/40mm/41mm</v>
          </cell>
          <cell r="I1458">
            <v>663.19</v>
          </cell>
          <cell r="J1458">
            <v>0.29999963603275703</v>
          </cell>
          <cell r="K1458">
            <v>1099</v>
          </cell>
        </row>
        <row r="1459">
          <cell r="B1459">
            <v>6129897</v>
          </cell>
          <cell r="C1459" t="str">
            <v>NM1Am10000</v>
          </cell>
          <cell r="D1459" t="str">
            <v>856500018522</v>
          </cell>
          <cell r="E1459" t="str">
            <v>Nomad Sport Strap - 45/44mm/42mm | M/L | Black | FKM | V2</v>
          </cell>
          <cell r="F1459" t="str">
            <v>Straps</v>
          </cell>
          <cell r="G1459" t="str">
            <v>Apple Watch</v>
          </cell>
          <cell r="H1459" t="str">
            <v>49/45/44/42 mm</v>
          </cell>
          <cell r="I1459">
            <v>663.19</v>
          </cell>
          <cell r="J1459">
            <v>0.29999963603275703</v>
          </cell>
          <cell r="K1459">
            <v>1099</v>
          </cell>
        </row>
        <row r="1460">
          <cell r="B1460">
            <v>6129903</v>
          </cell>
          <cell r="C1460" t="str">
            <v>NM01133285</v>
          </cell>
          <cell r="D1460" t="str">
            <v>856500011332</v>
          </cell>
          <cell r="E1460" t="str">
            <v>Nomad Sport Band - 45/44mm/42mm | M/L | Marine Blue | FKM | V2</v>
          </cell>
          <cell r="F1460" t="str">
            <v>Straps</v>
          </cell>
          <cell r="G1460" t="str">
            <v>Apple Watch</v>
          </cell>
          <cell r="H1460" t="str">
            <v>49/45/44/42 mm</v>
          </cell>
          <cell r="I1460">
            <v>663.19</v>
          </cell>
          <cell r="J1460">
            <v>0.29999963603275703</v>
          </cell>
          <cell r="K1460">
            <v>1099</v>
          </cell>
        </row>
        <row r="1461">
          <cell r="B1461">
            <v>6130060</v>
          </cell>
          <cell r="C1461" t="str">
            <v>NM01132585</v>
          </cell>
          <cell r="D1461" t="str">
            <v>856500011325</v>
          </cell>
          <cell r="E1461" t="str">
            <v>Nomad Sport Band - 45/44mm/42mm | M/L | Ash Green | FKM | V2</v>
          </cell>
          <cell r="F1461" t="str">
            <v>Straps</v>
          </cell>
          <cell r="G1461" t="str">
            <v>Apple Watch</v>
          </cell>
          <cell r="H1461" t="str">
            <v>49/45/44/42 mm</v>
          </cell>
          <cell r="I1461">
            <v>663.19</v>
          </cell>
          <cell r="J1461">
            <v>0.29999963603275703</v>
          </cell>
          <cell r="K1461">
            <v>1099</v>
          </cell>
        </row>
        <row r="1462">
          <cell r="B1462" t="str">
            <v>DRIVEDOCK-C</v>
          </cell>
          <cell r="C1462" t="str">
            <v>DRIVEDOCK-C</v>
          </cell>
          <cell r="D1462" t="str">
            <v>846537082672</v>
          </cell>
          <cell r="E1462" t="str">
            <v>Quikcell Mount+Suction+Vent 2 in 1 air vent Dashboad Car Mount Charge</v>
          </cell>
          <cell r="F1462" t="str">
            <v>Hardware</v>
          </cell>
          <cell r="G1462" t="str">
            <v>Car Mount</v>
          </cell>
          <cell r="H1462" t="str">
            <v>Car Mount</v>
          </cell>
          <cell r="I1462">
            <v>345</v>
          </cell>
          <cell r="J1462">
            <v>0.49912390488110137</v>
          </cell>
          <cell r="K1462">
            <v>799</v>
          </cell>
        </row>
        <row r="1463">
          <cell r="B1463" t="str">
            <v>DRIVEDOCK</v>
          </cell>
          <cell r="C1463" t="str">
            <v>DRIVEDOCK</v>
          </cell>
          <cell r="D1463" t="str">
            <v>846537082122</v>
          </cell>
          <cell r="E1463" t="str">
            <v>Quikcell Mount+Suction+Vent 2 in 1 air vent Dashboad Car Mount</v>
          </cell>
          <cell r="F1463" t="str">
            <v>Hardware</v>
          </cell>
          <cell r="G1463" t="str">
            <v>Car Mount</v>
          </cell>
          <cell r="H1463" t="str">
            <v>Car Mount</v>
          </cell>
          <cell r="I1463">
            <v>172</v>
          </cell>
          <cell r="J1463">
            <v>0.49994987468671681</v>
          </cell>
          <cell r="K1463">
            <v>399</v>
          </cell>
        </row>
        <row r="1464">
          <cell r="C1464" t="str">
            <v>CTK-1</v>
          </cell>
          <cell r="D1464" t="str">
            <v>719284923645</v>
          </cell>
          <cell r="E1464" t="str">
            <v>Cubitt Scale Mini Obsidian Black</v>
          </cell>
          <cell r="F1464" t="str">
            <v>Wearable</v>
          </cell>
          <cell r="G1464" t="str">
            <v>Scale</v>
          </cell>
          <cell r="H1464" t="str">
            <v>CTK</v>
          </cell>
        </row>
        <row r="1465">
          <cell r="C1465" t="str">
            <v>CT1S2-11</v>
          </cell>
          <cell r="D1465" t="str">
            <v>719284923812</v>
          </cell>
          <cell r="E1465" t="str">
            <v>Cubitt CT1 Black</v>
          </cell>
          <cell r="F1465" t="str">
            <v>Wearable</v>
          </cell>
          <cell r="G1465" t="str">
            <v>Smartwatch</v>
          </cell>
          <cell r="H1465" t="str">
            <v>CT1S2</v>
          </cell>
        </row>
        <row r="1466">
          <cell r="C1466" t="str">
            <v>CT4-11</v>
          </cell>
          <cell r="D1466" t="str">
            <v>719284923867</v>
          </cell>
          <cell r="E1466" t="str">
            <v>Cubitt CT4 Black</v>
          </cell>
          <cell r="F1466" t="str">
            <v>Wearable</v>
          </cell>
          <cell r="G1466" t="str">
            <v>Smartwatch</v>
          </cell>
          <cell r="H1466" t="str">
            <v>CT4</v>
          </cell>
        </row>
        <row r="1467">
          <cell r="B1467" t="str">
            <v>NM00736685-VP</v>
          </cell>
          <cell r="C1467" t="str">
            <v>NM00736685</v>
          </cell>
          <cell r="D1467" t="str">
            <v>855848007366</v>
          </cell>
          <cell r="E1467" t="str">
            <v>Nomad Sport Band - 45mm | Ultra Orange</v>
          </cell>
          <cell r="F1467" t="str">
            <v>Straps</v>
          </cell>
          <cell r="G1467" t="str">
            <v>Apple Watch</v>
          </cell>
          <cell r="H1467" t="str">
            <v>49/45/44/42 mm</v>
          </cell>
          <cell r="I1467">
            <v>775.86</v>
          </cell>
          <cell r="J1467">
            <v>0.18107588717015477</v>
          </cell>
          <cell r="K1467">
            <v>1099</v>
          </cell>
        </row>
        <row r="1468">
          <cell r="C1468" t="str">
            <v>NM01133285</v>
          </cell>
          <cell r="D1468" t="str">
            <v>856500011332</v>
          </cell>
          <cell r="E1468" t="str">
            <v>Nomad Sport Band - 45/44mm/42mm | M/L | Marine Blue | FKM | V2</v>
          </cell>
          <cell r="F1468" t="str">
            <v>Straps</v>
          </cell>
          <cell r="G1468" t="str">
            <v>Apple Watch</v>
          </cell>
          <cell r="H1468" t="str">
            <v>49/45/44/42 mm</v>
          </cell>
          <cell r="I1468">
            <v>775.86</v>
          </cell>
          <cell r="J1468">
            <v>0.18107588717015477</v>
          </cell>
          <cell r="K1468">
            <v>1099</v>
          </cell>
        </row>
        <row r="1469">
          <cell r="B1469" t="str">
            <v>NM01111085-VP</v>
          </cell>
          <cell r="C1469" t="str">
            <v>NM01111085</v>
          </cell>
          <cell r="D1469" t="str">
            <v>856500011110</v>
          </cell>
          <cell r="E1469" t="str">
            <v>Nomad Sport Band - 49/45/44/42mm White FKM V2</v>
          </cell>
          <cell r="F1469" t="str">
            <v>Straps</v>
          </cell>
          <cell r="G1469" t="str">
            <v>Apple Watch</v>
          </cell>
          <cell r="H1469" t="str">
            <v>49/45/44/42 mm</v>
          </cell>
          <cell r="I1469">
            <v>775.86</v>
          </cell>
          <cell r="J1469">
            <v>0.18107588717015477</v>
          </cell>
          <cell r="K1469">
            <v>1099</v>
          </cell>
        </row>
        <row r="1470">
          <cell r="B1470">
            <v>856504011291</v>
          </cell>
          <cell r="C1470" t="str">
            <v>NM011291858</v>
          </cell>
          <cell r="D1470" t="str">
            <v>856504011291</v>
          </cell>
          <cell r="E1470" t="str">
            <v>Modern Leather Case - Airpods Pro 3 | Black | Horween</v>
          </cell>
          <cell r="F1470" t="str">
            <v>Cases Airpods</v>
          </cell>
          <cell r="G1470" t="str">
            <v>Airpods</v>
          </cell>
          <cell r="H1470" t="str">
            <v>Airpods Pro 3</v>
          </cell>
          <cell r="I1470">
            <v>344.4</v>
          </cell>
          <cell r="J1470">
            <v>0.5</v>
          </cell>
          <cell r="K1470">
            <v>799</v>
          </cell>
        </row>
        <row r="1471">
          <cell r="B1471">
            <v>856504011284</v>
          </cell>
          <cell r="C1471" t="str">
            <v>NM011284858</v>
          </cell>
          <cell r="D1471" t="str">
            <v>856504011284</v>
          </cell>
          <cell r="E1471" t="str">
            <v>Modern Leather Case - Airpods Pro 3 | Rustic Brown | Horween</v>
          </cell>
          <cell r="F1471" t="str">
            <v>Cases Airpods</v>
          </cell>
          <cell r="G1471" t="str">
            <v>Airpods</v>
          </cell>
          <cell r="H1471" t="str">
            <v>Airpods Pro 3</v>
          </cell>
          <cell r="I1471">
            <v>344.4</v>
          </cell>
          <cell r="J1471">
            <v>0.5</v>
          </cell>
          <cell r="K1471">
            <v>799</v>
          </cell>
        </row>
        <row r="1472">
          <cell r="B1472" t="str">
            <v>N.00735440</v>
          </cell>
          <cell r="C1472" t="str">
            <v>QCC3FT-WHT</v>
          </cell>
          <cell r="D1472">
            <v>846537097706</v>
          </cell>
          <cell r="E1472" t="str">
            <v>Quikcell CHARGE &amp; SYNC CABLE USB-C to USB-C - 3FT - White </v>
          </cell>
          <cell r="F1472" t="str">
            <v>Cables</v>
          </cell>
          <cell r="G1472" t="str">
            <v>Type C - Type C</v>
          </cell>
          <cell r="H1472" t="str">
            <v>3 ft</v>
          </cell>
          <cell r="I1472">
            <v>154.66</v>
          </cell>
          <cell r="J1472">
            <v>0.4</v>
          </cell>
          <cell r="K1472">
            <v>299</v>
          </cell>
        </row>
        <row r="1473">
          <cell r="B1473" t="str">
            <v>N.00735470</v>
          </cell>
          <cell r="C1473" t="str">
            <v>QCC6FT-WHT</v>
          </cell>
          <cell r="D1473">
            <v>846537097621</v>
          </cell>
          <cell r="E1473" t="str">
            <v>Quikcell CHARGE &amp; SYNC CABLE USB-C to USB-C - 6FT - White </v>
          </cell>
          <cell r="F1473" t="str">
            <v>Cables</v>
          </cell>
          <cell r="G1473" t="str">
            <v>Type C - Type C</v>
          </cell>
          <cell r="H1473" t="str">
            <v>6 ft</v>
          </cell>
          <cell r="I1473">
            <v>180.52</v>
          </cell>
          <cell r="J1473">
            <v>0.4</v>
          </cell>
          <cell r="K1473">
            <v>349</v>
          </cell>
        </row>
        <row r="1474">
          <cell r="B1474" t="str">
            <v>N.00735500</v>
          </cell>
          <cell r="C1474" t="str">
            <v>QTRC2001</v>
          </cell>
          <cell r="D1474" t="str">
            <v>846537077005</v>
          </cell>
          <cell r="E1474" t="str">
            <v>Quikcell DUAL PORT WALL CHARGER  2 USB A x 12W - 24W</v>
          </cell>
          <cell r="F1474" t="str">
            <v>Charger</v>
          </cell>
          <cell r="G1474" t="str">
            <v>Wall charger</v>
          </cell>
          <cell r="H1474" t="str">
            <v>24 W</v>
          </cell>
          <cell r="I1474">
            <v>180.51724137931035</v>
          </cell>
          <cell r="J1474">
            <v>0.4</v>
          </cell>
          <cell r="K1474">
            <v>349</v>
          </cell>
        </row>
        <row r="1475">
          <cell r="B1475" t="str">
            <v>N.00735530</v>
          </cell>
          <cell r="C1475" t="str">
            <v>QAIR-BUDS</v>
          </cell>
          <cell r="D1475" t="str">
            <v>846537068881</v>
          </cell>
          <cell r="E1475" t="str">
            <v>Quikcell QAIR BUDS True Wireless Earbuds with Charging Case - Black</v>
          </cell>
          <cell r="F1475" t="str">
            <v>Audio</v>
          </cell>
          <cell r="G1475" t="str">
            <v>Headphones Wireless</v>
          </cell>
          <cell r="H1475" t="str">
            <v>QAir</v>
          </cell>
          <cell r="I1475">
            <v>309.82758620689657</v>
          </cell>
          <cell r="J1475">
            <v>0.4</v>
          </cell>
          <cell r="K1475">
            <v>599</v>
          </cell>
        </row>
        <row r="1476">
          <cell r="B1476" t="str">
            <v>N.00735560</v>
          </cell>
          <cell r="C1476" t="str">
            <v>QAIR-BUDS-WHT</v>
          </cell>
          <cell r="D1476" t="str">
            <v>846537075582</v>
          </cell>
          <cell r="E1476" t="str">
            <v>Quikcell QAIR BUDS True Wireless Earbuds with Charging Case - White</v>
          </cell>
          <cell r="F1476" t="str">
            <v>Audio</v>
          </cell>
          <cell r="G1476" t="str">
            <v>Headphones Wireless</v>
          </cell>
          <cell r="H1476" t="str">
            <v>QAir</v>
          </cell>
          <cell r="I1476">
            <v>309.82758620689657</v>
          </cell>
          <cell r="J1476">
            <v>0.4</v>
          </cell>
          <cell r="K1476">
            <v>599</v>
          </cell>
        </row>
        <row r="1477">
          <cell r="B1477">
            <v>228994</v>
          </cell>
          <cell r="C1477" t="str">
            <v>150986-D143</v>
          </cell>
          <cell r="D1477">
            <v>840168546589</v>
          </cell>
          <cell r="E1477" t="str">
            <v>Speck Presidio2 Grip iPhone 17 Pro Max Black</v>
          </cell>
          <cell r="F1477" t="str">
            <v>Cases iPhone</v>
          </cell>
          <cell r="G1477" t="str">
            <v>iPhone</v>
          </cell>
          <cell r="H1477" t="str">
            <v>iPhone 17 Pro Max</v>
          </cell>
          <cell r="I1477">
            <v>447.83</v>
          </cell>
          <cell r="J1477">
            <v>0.47999719719719725</v>
          </cell>
          <cell r="K1477">
            <v>999</v>
          </cell>
        </row>
        <row r="1478">
          <cell r="B1478">
            <v>228977</v>
          </cell>
          <cell r="C1478" t="str">
            <v>150983-3199</v>
          </cell>
          <cell r="D1478" t="str">
            <v>840168546541</v>
          </cell>
          <cell r="E1478" t="str">
            <v>Speck Presidio Perfect-Clear Grip + Cl Clear/Clear/Silver Iphone 17 Pro Max</v>
          </cell>
          <cell r="F1478" t="str">
            <v>Cases iPhone</v>
          </cell>
          <cell r="G1478" t="str">
            <v>iPhone</v>
          </cell>
          <cell r="H1478" t="str">
            <v>iPhone 17 Pro Max</v>
          </cell>
          <cell r="I1478">
            <v>447.83</v>
          </cell>
          <cell r="J1478">
            <v>0.47999719719719725</v>
          </cell>
          <cell r="K1478">
            <v>999</v>
          </cell>
        </row>
        <row r="1479">
          <cell r="B1479">
            <v>228969</v>
          </cell>
          <cell r="C1479" t="str">
            <v>150697-5085</v>
          </cell>
          <cell r="D1479" t="str">
            <v>840168540655</v>
          </cell>
          <cell r="E1479" t="str">
            <v>Speck iPhone 16 Gemshell Grip +Ms Clear/Clear</v>
          </cell>
          <cell r="F1479" t="str">
            <v>Cases iPhone</v>
          </cell>
          <cell r="G1479" t="str">
            <v>iPhone</v>
          </cell>
          <cell r="H1479" t="str">
            <v>iPhone 16</v>
          </cell>
          <cell r="I1479">
            <v>223.69</v>
          </cell>
          <cell r="J1479">
            <v>0.47999919839679361</v>
          </cell>
          <cell r="K1479">
            <v>499</v>
          </cell>
        </row>
        <row r="1480">
          <cell r="B1480">
            <v>229044</v>
          </cell>
          <cell r="C1480" t="str">
            <v>150443-3199</v>
          </cell>
          <cell r="D1480" t="str">
            <v>840168532865</v>
          </cell>
          <cell r="E1480" t="str">
            <v>Speck Presidio® Perfect-Clear Grip Magsafe® Clicklock™ Clear/Clear/Chrome iPhone 15</v>
          </cell>
          <cell r="F1480" t="str">
            <v>Cases iPhone</v>
          </cell>
          <cell r="G1480" t="str">
            <v>iPhone</v>
          </cell>
          <cell r="H1480" t="str">
            <v>iPhone 16e / 15 / 14 / 13</v>
          </cell>
          <cell r="I1480">
            <v>223.69</v>
          </cell>
          <cell r="J1480">
            <v>0.47999919839679361</v>
          </cell>
          <cell r="K1480">
            <v>499</v>
          </cell>
        </row>
        <row r="1481">
          <cell r="B1481" t="str">
            <v>EXTUNQ025</v>
          </cell>
          <cell r="C1481" t="str">
            <v>UNIQ-49MM-STRVMSIL</v>
          </cell>
          <cell r="D1481" t="str">
            <v>8886463688151</v>
          </cell>
          <cell r="E1481" t="str">
            <v>UNIQ STROVA MAG APPLE WATCH SELF-ADJUSTABLE STEEL LINK BAND 49/46/45/44MM - TITANIUM (SILVER)</v>
          </cell>
          <cell r="F1481" t="str">
            <v>Straps</v>
          </cell>
          <cell r="G1481" t="str">
            <v>Apple Watch</v>
          </cell>
          <cell r="H1481" t="str">
            <v>49/45/44/42 mm</v>
          </cell>
          <cell r="I1481">
            <v>691.35</v>
          </cell>
          <cell r="J1481">
            <v>0.46499933288859241</v>
          </cell>
          <cell r="K1481">
            <v>1499</v>
          </cell>
        </row>
        <row r="1482">
          <cell r="B1482" t="str">
            <v>EXTUNQ026</v>
          </cell>
          <cell r="C1482" t="str">
            <v>UNIQ-49MM-OSTABLK</v>
          </cell>
          <cell r="D1482" t="str">
            <v>8886463684634</v>
          </cell>
          <cell r="E1482" t="str">
            <v>UNIQ OSTA APPLE WATCH STEEL STRAP WITH SELF-ADJUSTABLE LINKS 49/46/45/44MM - MIDNIGHT (BLACK)</v>
          </cell>
          <cell r="F1482" t="str">
            <v>Straps</v>
          </cell>
          <cell r="G1482" t="str">
            <v>Apple Watch</v>
          </cell>
          <cell r="H1482" t="str">
            <v>49/45/44/42 mm</v>
          </cell>
          <cell r="I1482">
            <v>691.35</v>
          </cell>
          <cell r="J1482">
            <v>0.46499933288859241</v>
          </cell>
          <cell r="K1482">
            <v>1499</v>
          </cell>
        </row>
        <row r="1483">
          <cell r="B1483" t="str">
            <v>EXTUNQ027</v>
          </cell>
          <cell r="C1483" t="str">
            <v>UNIQ-45MM-REVPNKBEG</v>
          </cell>
          <cell r="D1483" t="str">
            <v>8886463679159</v>
          </cell>
          <cell r="E1483" t="str">
            <v>UNIQ REVIX REVERSIBLE MAGNETIC APPLE WATCH STRAP 49/46/45/44MM - BLUSH (PINK/BEIGE)</v>
          </cell>
          <cell r="F1483" t="str">
            <v>Straps</v>
          </cell>
          <cell r="G1483" t="str">
            <v>Apple Watch</v>
          </cell>
          <cell r="H1483" t="str">
            <v>49/45/44/42 mm</v>
          </cell>
          <cell r="I1483">
            <v>506.87</v>
          </cell>
          <cell r="J1483">
            <v>0.46499617834394902</v>
          </cell>
          <cell r="K1483">
            <v>1099</v>
          </cell>
        </row>
        <row r="1484">
          <cell r="B1484" t="str">
            <v>EXTUNQ028</v>
          </cell>
          <cell r="C1484" t="str">
            <v>UNIQ-49MM-DANPGBLK</v>
          </cell>
          <cell r="D1484" t="str">
            <v>8886463692257</v>
          </cell>
          <cell r="E1484" t="str">
            <v>UNIQ DANTE PRO APPLE WATCH SELF-ADJUSTABLE MESH STEEL BAND 49/46/45/44MM - GRAPHITE BLACK (GRAPHITE BLACK)</v>
          </cell>
          <cell r="F1484" t="str">
            <v>Straps</v>
          </cell>
          <cell r="G1484" t="str">
            <v>Apple Watch</v>
          </cell>
          <cell r="H1484" t="str">
            <v>49/45/44/42 mm</v>
          </cell>
          <cell r="I1484">
            <v>506.87</v>
          </cell>
          <cell r="J1484">
            <v>0.46499617834394902</v>
          </cell>
          <cell r="K1484">
            <v>1099</v>
          </cell>
        </row>
        <row r="1485">
          <cell r="B1485" t="str">
            <v>EXTUNQ029</v>
          </cell>
          <cell r="C1485" t="str">
            <v>UNIQ-49MM-DANPMRSE</v>
          </cell>
          <cell r="D1485" t="str">
            <v>8886463692264</v>
          </cell>
          <cell r="E1485" t="str">
            <v>UNIQ DANTE PRO APPLE WATCH SELF-ADJUSTABLE MESH STEEL BAND 49/46/45/44MM - METALLIC ROSE (METALLIC ROSE)</v>
          </cell>
          <cell r="F1485" t="str">
            <v>Straps</v>
          </cell>
          <cell r="G1485" t="str">
            <v>Apple Watch</v>
          </cell>
          <cell r="H1485" t="str">
            <v>49/45/44/42 mm</v>
          </cell>
          <cell r="I1485">
            <v>506.87</v>
          </cell>
          <cell r="J1485">
            <v>0.46499617834394902</v>
          </cell>
          <cell r="K1485">
            <v>1099</v>
          </cell>
        </row>
        <row r="1486">
          <cell r="B1486" t="str">
            <v>FUNUNQ136</v>
          </cell>
          <cell r="C1486" t="str">
            <v>UNIQ-AIRPODS(2024)-NEXOBLK</v>
          </cell>
          <cell r="D1486" t="str">
            <v>8886463691342</v>
          </cell>
          <cell r="E1486" t="str">
            <v xml:space="preserve">UNIQ NEXO ACTIVE HYBRID SILICONE AIRPODS 4TH GEN (2024) CASE WITH SPORTS EAR HOOKS - BLACK (BLACK) </v>
          </cell>
          <cell r="F1486" t="str">
            <v>Cases Airpods</v>
          </cell>
          <cell r="G1486" t="str">
            <v>Airpods</v>
          </cell>
          <cell r="H1486" t="str">
            <v>Airpods 4</v>
          </cell>
          <cell r="I1486">
            <v>207.08</v>
          </cell>
          <cell r="J1486">
            <v>0.46500489977728288</v>
          </cell>
          <cell r="K1486">
            <v>449</v>
          </cell>
        </row>
        <row r="1487">
          <cell r="B1487" t="str">
            <v>FUNUNQ137</v>
          </cell>
          <cell r="C1487" t="str">
            <v>UNIQ-AIRPODS(2024)-NEXOPBLU</v>
          </cell>
          <cell r="D1487" t="str">
            <v>8886463691359</v>
          </cell>
          <cell r="E1487" t="str">
            <v>UNIQ NEXO ACTIVE HYBRID SILICONE AIRPODS 4TH GEN (2024) CASE WITH SPORTS EAR HOOKS - PACIFIC BLUE (PACIFIC BLUE)</v>
          </cell>
          <cell r="F1487" t="str">
            <v>Cases Airpods</v>
          </cell>
          <cell r="G1487" t="str">
            <v>Airpods</v>
          </cell>
          <cell r="H1487" t="str">
            <v>Airpods 4</v>
          </cell>
          <cell r="I1487">
            <v>207.08</v>
          </cell>
          <cell r="J1487">
            <v>0.46500489977728288</v>
          </cell>
          <cell r="K1487">
            <v>449</v>
          </cell>
        </row>
        <row r="1488">
          <cell r="B1488" t="str">
            <v>FUNUNQ140</v>
          </cell>
          <cell r="C1488" t="str">
            <v>UNIQ-IP6.3P(2025)-COMAMFCLRLL</v>
          </cell>
          <cell r="D1488" t="str">
            <v>8886463696231</v>
          </cell>
          <cell r="E1488" t="str">
            <v xml:space="preserve">UNIQ HYBRID IPHONE 17 PRO MAGCLICK CHARGING COMBAT ACTIVE - FROST CLEAR / LUME-LIME (FROST CLEAR / LUME-LIME) </v>
          </cell>
          <cell r="F1488" t="str">
            <v>Cases iPhone</v>
          </cell>
          <cell r="G1488" t="str">
            <v>iPhone 17</v>
          </cell>
          <cell r="H1488" t="str">
            <v>iPhone 17 Pro</v>
          </cell>
          <cell r="I1488">
            <v>402.94</v>
          </cell>
          <cell r="J1488">
            <v>0.41500575719649568</v>
          </cell>
          <cell r="K1488">
            <v>799</v>
          </cell>
        </row>
        <row r="1489">
          <cell r="B1489" t="str">
            <v>FUNUNQ141</v>
          </cell>
          <cell r="C1489" t="str">
            <v>UNIQ-IP6.3P(2025)-COMAMFSMKO</v>
          </cell>
          <cell r="D1489" t="str">
            <v>8886463696224</v>
          </cell>
          <cell r="E1489" t="str">
            <v xml:space="preserve">UNIQ HYBRID IPHONE 17 PRO MAGCLICK CHARGING COMBAT ACTIVE - FROST SMOKE / ORANGE (FROST SMOKE / ORANGE) </v>
          </cell>
          <cell r="F1489" t="str">
            <v>Cases iPhone</v>
          </cell>
          <cell r="G1489" t="str">
            <v>iPhone 17</v>
          </cell>
          <cell r="H1489" t="str">
            <v>iPhone 17 Pro</v>
          </cell>
          <cell r="I1489">
            <v>402.94</v>
          </cell>
          <cell r="J1489">
            <v>0.41500575719649568</v>
          </cell>
          <cell r="K1489">
            <v>799</v>
          </cell>
        </row>
        <row r="1490">
          <cell r="B1490" t="str">
            <v>FUNUNQ138</v>
          </cell>
          <cell r="C1490" t="str">
            <v>UNIQ-IP6.3P(2025)-KEVAMCBLK</v>
          </cell>
          <cell r="D1490" t="str">
            <v>8886463694688</v>
          </cell>
          <cell r="E1490" t="str">
            <v>UNIQ HYBRID IPHONE 17 PRO MAGCLICK CHARGING KEVA - CARBON BLACK (CARBON BLACK)</v>
          </cell>
          <cell r="F1490" t="str">
            <v>Cases iPhone</v>
          </cell>
          <cell r="G1490" t="str">
            <v>iPhone 17</v>
          </cell>
          <cell r="H1490" t="str">
            <v>iPhone 17 Pro</v>
          </cell>
          <cell r="I1490">
            <v>554.24</v>
          </cell>
          <cell r="J1490">
            <v>0.41499690627843488</v>
          </cell>
          <cell r="K1490">
            <v>1099</v>
          </cell>
        </row>
        <row r="1491">
          <cell r="B1491" t="str">
            <v>FUNUNQ142</v>
          </cell>
          <cell r="C1491" t="str">
            <v>UNIQ-IP6.9P(2025)-COMAMFSMKO</v>
          </cell>
          <cell r="D1491" t="str">
            <v>8886463696255</v>
          </cell>
          <cell r="E1491" t="str">
            <v>UNIQ HYBRID IPHONE 17 PRO MAX MAGCLICK CHARGING COMBAT ACTIVE - FROST SMOKE / ORANGE (FROST SMOKE / ORANGE)</v>
          </cell>
          <cell r="F1491" t="str">
            <v>Cases iPhone</v>
          </cell>
          <cell r="G1491" t="str">
            <v>iPhone 17</v>
          </cell>
          <cell r="H1491" t="str">
            <v>iPhone 17 Pro Max</v>
          </cell>
          <cell r="I1491">
            <v>402.94</v>
          </cell>
          <cell r="J1491">
            <v>0.41500575719649568</v>
          </cell>
          <cell r="K1491">
            <v>799</v>
          </cell>
        </row>
        <row r="1492">
          <cell r="B1492" t="str">
            <v>FUNUNQ143</v>
          </cell>
          <cell r="C1492" t="str">
            <v>UNIQ-IP6.9P(2025)-COMAMFCLRTQ</v>
          </cell>
          <cell r="D1492" t="str">
            <v>8886463696279</v>
          </cell>
          <cell r="E1492" t="str">
            <v>UNIQ HYBRID IPHONE 17 PRO MAX MAGCLICK CHARGING COMBAT ACTIVE - FROST CLEAR / TURQUOISE (FROST CLEAR / TURQUOISE)</v>
          </cell>
          <cell r="F1492" t="str">
            <v>Cases iPhone</v>
          </cell>
          <cell r="G1492" t="str">
            <v>iPhone 17</v>
          </cell>
          <cell r="H1492" t="str">
            <v>iPhone 17 Pro Max</v>
          </cell>
          <cell r="I1492">
            <v>402.94</v>
          </cell>
          <cell r="J1492">
            <v>0.41500575719649568</v>
          </cell>
          <cell r="K1492">
            <v>799</v>
          </cell>
        </row>
        <row r="1493">
          <cell r="B1493" t="str">
            <v>FUNUNQ139</v>
          </cell>
          <cell r="C1493" t="str">
            <v>UNIQ-IP6.9P(2025)-KEVAMCBLK</v>
          </cell>
          <cell r="D1493" t="str">
            <v>8886463694701</v>
          </cell>
          <cell r="E1493" t="str">
            <v>UNIQ HYBRID IPHONE 17 PRO MAX MAGCLICK CHARGING KEVA - CARBON BLACK (CARBON BLACK)</v>
          </cell>
          <cell r="F1493" t="str">
            <v>Cases iPhone</v>
          </cell>
          <cell r="G1493" t="str">
            <v>iPhone 17</v>
          </cell>
          <cell r="H1493" t="str">
            <v>iPhone 17 Pro Max</v>
          </cell>
          <cell r="I1493">
            <v>554.24</v>
          </cell>
          <cell r="J1493">
            <v>0.41499690627843488</v>
          </cell>
          <cell r="K1493">
            <v>1099</v>
          </cell>
        </row>
        <row r="1494">
          <cell r="B1494" t="str">
            <v>N.00734190</v>
          </cell>
          <cell r="C1494" t="str">
            <v>150983-3199</v>
          </cell>
          <cell r="D1494" t="str">
            <v>840168546541</v>
          </cell>
          <cell r="E1494" t="str">
            <v>Speck iPhone 17 Pro Max PRESIDIO PERFECT CLEAR GRIP + CL-CLEAR/CLEAR/SILVER</v>
          </cell>
          <cell r="F1494" t="str">
            <v>Cases iPhone</v>
          </cell>
          <cell r="G1494" t="str">
            <v>iPhone 17</v>
          </cell>
          <cell r="H1494" t="str">
            <v>iPhone 17 Pro Max</v>
          </cell>
          <cell r="I1494">
            <v>516.72</v>
          </cell>
          <cell r="J1494">
            <v>0.40000480480480471</v>
          </cell>
          <cell r="K1494">
            <v>999</v>
          </cell>
        </row>
        <row r="1495">
          <cell r="B1495">
            <v>840459608569</v>
          </cell>
          <cell r="C1495" t="str">
            <v>T21-11443</v>
          </cell>
          <cell r="D1495" t="str">
            <v>840459608569</v>
          </cell>
          <cell r="E1495" t="str">
            <v>Tech21 Apple MacBook Air 13 EvoShell - Clear</v>
          </cell>
          <cell r="F1495" t="str">
            <v>Cases Macbook</v>
          </cell>
          <cell r="G1495" t="str">
            <v>MacBook</v>
          </cell>
          <cell r="H1495" t="str">
            <v>MacBook Air 13" M4/M3/M2</v>
          </cell>
          <cell r="I1495">
            <v>581.47</v>
          </cell>
          <cell r="J1495">
            <v>0.49999614529280956</v>
          </cell>
          <cell r="K1495">
            <v>1349</v>
          </cell>
        </row>
        <row r="1496">
          <cell r="B1496">
            <v>840168546688</v>
          </cell>
          <cell r="C1496" t="str">
            <v>150989-3267</v>
          </cell>
          <cell r="D1496" t="str">
            <v>840168546688</v>
          </cell>
          <cell r="E1496" t="str">
            <v>Speck Balance Folio iPad 11" (2022-2025) Ceramic Grey/Autumn Sky/Black</v>
          </cell>
          <cell r="F1496" t="str">
            <v>Cases iPad</v>
          </cell>
          <cell r="G1496" t="str">
            <v>iPad</v>
          </cell>
          <cell r="H1496" t="str">
            <v>iPad 10th /11th - 10.9"/11" (2022-2025)</v>
          </cell>
          <cell r="I1496">
            <v>430.6</v>
          </cell>
          <cell r="J1496">
            <v>0.50000400400400402</v>
          </cell>
          <cell r="K1496">
            <v>999</v>
          </cell>
        </row>
        <row r="1497">
          <cell r="B1497" t="str">
            <v>ACCNOM005</v>
          </cell>
          <cell r="C1497" t="str">
            <v>NM011741858</v>
          </cell>
          <cell r="D1497" t="str">
            <v>856504011741</v>
          </cell>
          <cell r="E1497" t="str">
            <v>Nomad Leather Mag Wallet with Find My Tracking - Black | Nomad Leather</v>
          </cell>
          <cell r="F1497" t="str">
            <v>Accesories</v>
          </cell>
          <cell r="G1497" t="str">
            <v>Wallet</v>
          </cell>
          <cell r="H1497" t="str">
            <v>Wallet</v>
          </cell>
          <cell r="I1497">
            <v>904.57</v>
          </cell>
          <cell r="J1497">
            <v>0.29999919946631093</v>
          </cell>
          <cell r="K1497">
            <v>1499</v>
          </cell>
        </row>
        <row r="1498">
          <cell r="B1498" t="str">
            <v>ACCNOM006</v>
          </cell>
          <cell r="C1498" t="str">
            <v>NM011758858</v>
          </cell>
          <cell r="D1498" t="str">
            <v>856504011758</v>
          </cell>
          <cell r="E1498" t="str">
            <v>Nomad Leather Mag Wallet with Find My Tracking - Brown | Nomad Leather</v>
          </cell>
          <cell r="F1498" t="str">
            <v>Accesories</v>
          </cell>
          <cell r="G1498" t="str">
            <v>Wallet</v>
          </cell>
          <cell r="H1498" t="str">
            <v>Wallet</v>
          </cell>
          <cell r="I1498">
            <v>904.57</v>
          </cell>
          <cell r="J1498">
            <v>0.29999919946631093</v>
          </cell>
          <cell r="K1498">
            <v>1499</v>
          </cell>
        </row>
        <row r="1499">
          <cell r="B1499" t="str">
            <v>ACCNOM007</v>
          </cell>
          <cell r="C1499" t="str">
            <v>NM01297185</v>
          </cell>
          <cell r="D1499" t="str">
            <v>856500012971</v>
          </cell>
          <cell r="E1499" t="str">
            <v>Nomad Tracking Card Air - Find My | Black</v>
          </cell>
          <cell r="F1499" t="str">
            <v>Accesories</v>
          </cell>
          <cell r="G1499" t="str">
            <v>Wallet</v>
          </cell>
          <cell r="H1499" t="str">
            <v>Wallet</v>
          </cell>
          <cell r="I1499">
            <v>421.81</v>
          </cell>
          <cell r="J1499">
            <v>0.30000057224606591</v>
          </cell>
          <cell r="K1499">
            <v>699</v>
          </cell>
        </row>
        <row r="1500">
          <cell r="B1500" t="str">
            <v>FUNSPK402</v>
          </cell>
          <cell r="C1500" t="str">
            <v>127573-9166</v>
          </cell>
          <cell r="D1500" t="str">
            <v>848709087164</v>
          </cell>
          <cell r="E1500" t="str">
            <v>Speck Transfer Pro Pocket Universal Sleeve 13"/14" - Sweater Grey/Coastal Blue</v>
          </cell>
          <cell r="F1500" t="str">
            <v>Cases Sleeves</v>
          </cell>
          <cell r="G1500" t="str">
            <v>Sleeves</v>
          </cell>
          <cell r="H1500" t="str">
            <v>13" Sleeves</v>
          </cell>
          <cell r="I1500">
            <v>503.81</v>
          </cell>
          <cell r="J1500">
            <v>0.41499539539539543</v>
          </cell>
          <cell r="K1500">
            <v>999</v>
          </cell>
        </row>
        <row r="1501">
          <cell r="B1501" t="str">
            <v>EXHNOM000</v>
          </cell>
          <cell r="C1501" t="str">
            <v>N/A</v>
          </cell>
          <cell r="D1501" t="str">
            <v>N/A</v>
          </cell>
          <cell r="E1501" t="str">
            <v>Exhibidor Correas Nomad</v>
          </cell>
          <cell r="F1501" t="str">
            <v>NA</v>
          </cell>
          <cell r="G1501" t="str">
            <v>NA</v>
          </cell>
          <cell r="H1501" t="str">
            <v>NA</v>
          </cell>
          <cell r="I1501">
            <v>0.01</v>
          </cell>
          <cell r="J1501">
            <v>0.99</v>
          </cell>
          <cell r="K1501">
            <v>1.1599999999999999</v>
          </cell>
        </row>
        <row r="1502">
          <cell r="B1502">
            <v>840168521821</v>
          </cell>
          <cell r="C1502" t="str">
            <v>150057-D143</v>
          </cell>
          <cell r="D1502">
            <v>840168521821</v>
          </cell>
          <cell r="E1502" t="str">
            <v>Speck Presidio2 Pro Compatible with MagSafe iPhone 17e/16e/15/14/13 - Black/Black/White</v>
          </cell>
          <cell r="F1502" t="str">
            <v>Cases iPhone</v>
          </cell>
          <cell r="G1502" t="str">
            <v>iPhone 15</v>
          </cell>
          <cell r="H1502" t="str">
            <v>iPhone 16e / 15 / 14 / 13</v>
          </cell>
          <cell r="I1502">
            <v>215.09</v>
          </cell>
          <cell r="J1502">
            <v>0.4999911823647295</v>
          </cell>
          <cell r="K1502">
            <v>499</v>
          </cell>
        </row>
        <row r="1503">
          <cell r="B1503">
            <v>840168540280</v>
          </cell>
          <cell r="C1503" t="str">
            <v>150688-3205</v>
          </cell>
          <cell r="D1503">
            <v>840168540280</v>
          </cell>
          <cell r="E1503" t="str">
            <v>Speck Apple iPhone 16 PRESIDIO2 PRO+MS+CL BLACK / SLATE GREY / WHITE</v>
          </cell>
          <cell r="F1503" t="str">
            <v>Cases iPhone</v>
          </cell>
          <cell r="G1503" t="str">
            <v>iPhone 16</v>
          </cell>
          <cell r="H1503" t="str">
            <v>iPhone 16</v>
          </cell>
          <cell r="I1503">
            <v>215.09</v>
          </cell>
          <cell r="J1503">
            <v>0.4999911823647295</v>
          </cell>
          <cell r="K1503">
            <v>499</v>
          </cell>
        </row>
        <row r="1504">
          <cell r="B1504" t="str">
            <v>VIV-VT4KIT1WM</v>
          </cell>
          <cell r="C1504" t="str">
            <v>VIV-VT4KIT1WM</v>
          </cell>
          <cell r="D1504" t="str">
            <v>681066891681</v>
          </cell>
          <cell r="E1504" t="str">
            <v>Vivitar Mini Soporte De Pistola. Combinación, De Soporte Para Teléfono, Selfie Stick Y Tripié En Un Solo</v>
          </cell>
          <cell r="F1504" t="str">
            <v>Hardware</v>
          </cell>
          <cell r="G1504" t="str">
            <v>Tripod</v>
          </cell>
          <cell r="H1504" t="str">
            <v>PISTOL GRIP</v>
          </cell>
          <cell r="I1504">
            <v>90</v>
          </cell>
          <cell r="J1504">
            <v>0.59691119691119687</v>
          </cell>
          <cell r="K1504">
            <v>259</v>
          </cell>
        </row>
        <row r="1505">
          <cell r="B1505">
            <v>840168534944</v>
          </cell>
          <cell r="C1505" t="str">
            <v>150491-5085</v>
          </cell>
          <cell r="D1505" t="str">
            <v>840168534944</v>
          </cell>
          <cell r="E1505" t="str">
            <v>Speck GemShell® iPhone 15</v>
          </cell>
          <cell r="F1505" t="str">
            <v>Cases iPhone</v>
          </cell>
          <cell r="G1505" t="str">
            <v>iPhone 15</v>
          </cell>
          <cell r="H1505" t="str">
            <v>iPhone 16e / 15 / 14 / 13</v>
          </cell>
          <cell r="I1505">
            <v>193.58</v>
          </cell>
          <cell r="J1505">
            <v>0.62512053422370617</v>
          </cell>
          <cell r="K1505">
            <v>599</v>
          </cell>
        </row>
        <row r="1506">
          <cell r="C1506" t="str">
            <v>NM00736685</v>
          </cell>
          <cell r="D1506" t="str">
            <v>855848007366</v>
          </cell>
          <cell r="E1506" t="str">
            <v>Nomad Sport Band - 45mm | Ultra Orange</v>
          </cell>
          <cell r="F1506" t="str">
            <v>Straps</v>
          </cell>
          <cell r="G1506" t="str">
            <v>Apple Watch</v>
          </cell>
          <cell r="H1506" t="str">
            <v>49/45/44/42 mm</v>
          </cell>
          <cell r="I1506">
            <v>516.72</v>
          </cell>
          <cell r="J1506">
            <v>0.40000480480480471</v>
          </cell>
          <cell r="K1506">
            <v>999</v>
          </cell>
        </row>
        <row r="1507">
          <cell r="C1507" t="str">
            <v>NM1Am10000</v>
          </cell>
          <cell r="D1507" t="str">
            <v>856500018522</v>
          </cell>
          <cell r="E1507" t="str">
            <v>Nomad Sport Strap - 45/44mm/42mm | M/L | Black | FKM | V2</v>
          </cell>
          <cell r="F1507" t="str">
            <v>Straps</v>
          </cell>
          <cell r="G1507" t="str">
            <v>Apple Watch</v>
          </cell>
          <cell r="H1507" t="str">
            <v>49/45/44/42 mm</v>
          </cell>
          <cell r="I1507">
            <v>516.72</v>
          </cell>
          <cell r="J1507">
            <v>0.40000480480480471</v>
          </cell>
          <cell r="K1507">
            <v>999</v>
          </cell>
        </row>
        <row r="1508">
          <cell r="C1508" t="str">
            <v>NM011291858</v>
          </cell>
          <cell r="D1508" t="str">
            <v>856504011291</v>
          </cell>
          <cell r="E1508" t="str">
            <v>Nomad Modern Leather Case - Airpods Pro 3 | Black | Horween</v>
          </cell>
          <cell r="F1508" t="str">
            <v>Cases Airpods</v>
          </cell>
          <cell r="G1508" t="str">
            <v>Airpods</v>
          </cell>
          <cell r="H1508" t="str">
            <v>Airpods Pro 3</v>
          </cell>
          <cell r="I1508">
            <v>361.55</v>
          </cell>
          <cell r="J1508">
            <v>0.40000286123032913</v>
          </cell>
          <cell r="K1508">
            <v>699</v>
          </cell>
        </row>
        <row r="1509">
          <cell r="C1509" t="str">
            <v>NM011284858</v>
          </cell>
          <cell r="D1509" t="str">
            <v>856504011284</v>
          </cell>
          <cell r="E1509" t="str">
            <v>Nomad Modern Leather Case - Airpods Pro 3 | Rustic Brown | Horween</v>
          </cell>
          <cell r="F1509" t="str">
            <v>Cases Airpods</v>
          </cell>
          <cell r="G1509" t="str">
            <v>Airpods</v>
          </cell>
          <cell r="H1509" t="str">
            <v>Airpods Pro 3</v>
          </cell>
          <cell r="I1509">
            <v>361.55</v>
          </cell>
          <cell r="J1509">
            <v>0.40000286123032913</v>
          </cell>
          <cell r="K1509">
            <v>699</v>
          </cell>
        </row>
        <row r="1510">
          <cell r="C1510" t="str">
            <v>NM014285858</v>
          </cell>
          <cell r="D1510">
            <v>856504014285</v>
          </cell>
          <cell r="E1510" t="str">
            <v>Nomad Modern Leather Case - iPhone 17 Pro Max | Black | Nomad Leather</v>
          </cell>
          <cell r="F1510" t="str">
            <v>Cases</v>
          </cell>
          <cell r="G1510" t="str">
            <v>iPhone 17</v>
          </cell>
          <cell r="H1510" t="str">
            <v>iPhone 17 Pro Max</v>
          </cell>
          <cell r="I1510">
            <v>516.72</v>
          </cell>
          <cell r="J1510">
            <v>0.40000480480480471</v>
          </cell>
          <cell r="K1510">
            <v>999</v>
          </cell>
        </row>
        <row r="1511">
          <cell r="C1511" t="str">
            <v>NM014278858</v>
          </cell>
          <cell r="D1511">
            <v>856504014278</v>
          </cell>
          <cell r="E1511" t="str">
            <v>Nomad Modern Leather Case - iPhone 17 Pro Max | Brown | Nomad Leather</v>
          </cell>
          <cell r="F1511" t="str">
            <v>Cases</v>
          </cell>
          <cell r="G1511" t="str">
            <v>iPhone 17</v>
          </cell>
          <cell r="H1511" t="str">
            <v>iPhone 17 Pro Max</v>
          </cell>
          <cell r="I1511">
            <v>516.72</v>
          </cell>
          <cell r="J1511">
            <v>0.40000480480480471</v>
          </cell>
          <cell r="K1511">
            <v>999</v>
          </cell>
        </row>
        <row r="1512">
          <cell r="C1512" t="str">
            <v>NM014339858</v>
          </cell>
          <cell r="D1512">
            <v>856504014339</v>
          </cell>
          <cell r="E1512" t="str">
            <v>Nomad Modern Leather Case - iPhone 17 Pro | Black | Nomad Leather</v>
          </cell>
          <cell r="F1512" t="str">
            <v>Cases</v>
          </cell>
          <cell r="G1512" t="str">
            <v>iPhone 17</v>
          </cell>
          <cell r="H1512" t="str">
            <v>iPhone 17 Pro</v>
          </cell>
          <cell r="I1512">
            <v>516.72</v>
          </cell>
          <cell r="J1512">
            <v>0.40000480480480471</v>
          </cell>
          <cell r="K1512">
            <v>999</v>
          </cell>
        </row>
        <row r="1513">
          <cell r="C1513" t="str">
            <v>NM014322858</v>
          </cell>
          <cell r="D1513">
            <v>856504014322</v>
          </cell>
          <cell r="E1513" t="str">
            <v>Nomad Modern Leather Case - iPhone 17 Pro | Brown | Nomad Leather</v>
          </cell>
          <cell r="F1513" t="str">
            <v>Cases</v>
          </cell>
          <cell r="G1513" t="str">
            <v>iPhone 17</v>
          </cell>
          <cell r="H1513" t="str">
            <v>iPhone 17 Pro</v>
          </cell>
          <cell r="I1513">
            <v>516.72</v>
          </cell>
          <cell r="J1513">
            <v>0.40000480480480471</v>
          </cell>
          <cell r="K1513">
            <v>999</v>
          </cell>
        </row>
        <row r="1514">
          <cell r="B1514" t="str">
            <v>6950941445276</v>
          </cell>
          <cell r="C1514" t="str">
            <v>6950941445276</v>
          </cell>
          <cell r="D1514" t="str">
            <v>6950941445276</v>
          </cell>
          <cell r="E1514" t="str">
            <v xml:space="preserve">Raptic RT1087 WaterproofPhone Case for 6.9 size-Black </v>
          </cell>
          <cell r="F1514" t="str">
            <v>Cases Universal</v>
          </cell>
          <cell r="G1514" t="str">
            <v>Universal</v>
          </cell>
          <cell r="H1514" t="str">
            <v>Phone</v>
          </cell>
          <cell r="I1514">
            <v>79.22</v>
          </cell>
          <cell r="J1514">
            <v>0.720683282674772</v>
          </cell>
          <cell r="K1514">
            <v>329</v>
          </cell>
        </row>
        <row r="1515">
          <cell r="C1515" t="str">
            <v>NM009254858</v>
          </cell>
          <cell r="D1515">
            <v>855848009254</v>
          </cell>
          <cell r="E1515" t="str">
            <v>Nomad Modern Leather Case - iPhone 18 Pro | Black | Nomad Leather</v>
          </cell>
          <cell r="F1515" t="str">
            <v>Cases iPhone</v>
          </cell>
          <cell r="G1515" t="str">
            <v>iPhone 18</v>
          </cell>
          <cell r="H1515" t="str">
            <v>iPhone 18 Pro</v>
          </cell>
          <cell r="I1515">
            <v>516.72</v>
          </cell>
          <cell r="J1515">
            <v>0.40000480480480471</v>
          </cell>
          <cell r="K1515">
            <v>999</v>
          </cell>
        </row>
        <row r="1516">
          <cell r="C1516" t="str">
            <v>NM009247858</v>
          </cell>
          <cell r="D1516">
            <v>855848009247</v>
          </cell>
          <cell r="E1516" t="str">
            <v>Nomad Modern Leather Case - iPhone 18 Pro | Brown | Nomad Leather</v>
          </cell>
          <cell r="F1516" t="str">
            <v>Cases iPhone</v>
          </cell>
          <cell r="G1516" t="str">
            <v>iPhone 18</v>
          </cell>
          <cell r="H1516" t="str">
            <v>iPhone 18 Pro</v>
          </cell>
          <cell r="I1516">
            <v>516.72</v>
          </cell>
          <cell r="J1516">
            <v>0.40000480480480471</v>
          </cell>
          <cell r="K1516">
            <v>999</v>
          </cell>
        </row>
        <row r="1517">
          <cell r="C1517" t="str">
            <v>NM009179858</v>
          </cell>
          <cell r="D1517">
            <v>855848009179</v>
          </cell>
          <cell r="E1517" t="str">
            <v>Nomad Modern Leather Case - iPhone 18 Pro Max | Black | Nomad Leather</v>
          </cell>
          <cell r="F1517" t="str">
            <v>Cases iPhone</v>
          </cell>
          <cell r="G1517" t="str">
            <v>iPhone 18</v>
          </cell>
          <cell r="H1517" t="str">
            <v>iPhone 18 Pro Max</v>
          </cell>
          <cell r="I1517">
            <v>516.72</v>
          </cell>
          <cell r="J1517">
            <v>0.40000480480480471</v>
          </cell>
          <cell r="K1517">
            <v>999</v>
          </cell>
        </row>
        <row r="1518">
          <cell r="C1518" t="str">
            <v>NM009162858</v>
          </cell>
          <cell r="D1518">
            <v>855848009162</v>
          </cell>
          <cell r="E1518" t="str">
            <v>Nomad Modern Leather Case - iPhone 18 Pro Max | Brown | Nomad Leather</v>
          </cell>
          <cell r="F1518" t="str">
            <v>Cases iPhone</v>
          </cell>
          <cell r="G1518" t="str">
            <v>iPhone 18</v>
          </cell>
          <cell r="H1518" t="str">
            <v>iPhone 18 Pro Max</v>
          </cell>
          <cell r="I1518">
            <v>516.72</v>
          </cell>
          <cell r="J1518">
            <v>0.40000480480480471</v>
          </cell>
          <cell r="K1518">
            <v>999</v>
          </cell>
        </row>
        <row r="1519">
          <cell r="C1519" t="str">
            <v>151089-1212</v>
          </cell>
          <cell r="D1519" t="str">
            <v>840168548378</v>
          </cell>
          <cell r="E1519" t="str">
            <v>Speck SmartShell for Apple MacBook Neo - Clear</v>
          </cell>
          <cell r="F1519" t="str">
            <v>Cases Macbook</v>
          </cell>
          <cell r="G1519" t="str">
            <v>MacBook</v>
          </cell>
          <cell r="H1519" t="str">
            <v>MacBook Neo</v>
          </cell>
          <cell r="I1519">
            <v>503.80603448275861</v>
          </cell>
          <cell r="J1519">
            <v>0.41499999999999998</v>
          </cell>
          <cell r="K1519">
            <v>999</v>
          </cell>
        </row>
        <row r="1520">
          <cell r="B1520" t="str">
            <v>840168548378</v>
          </cell>
          <cell r="C1520" t="str">
            <v>151089-1212</v>
          </cell>
          <cell r="D1520" t="str">
            <v>840168548378</v>
          </cell>
          <cell r="E1520" t="str">
            <v>Speck SmartShell for Apple MacBook Neo - Clear</v>
          </cell>
          <cell r="F1520" t="str">
            <v>Cases Macbook</v>
          </cell>
          <cell r="G1520" t="str">
            <v>MacBook</v>
          </cell>
          <cell r="H1520" t="str">
            <v>MacBook Neo</v>
          </cell>
          <cell r="I1520">
            <v>430.6</v>
          </cell>
          <cell r="J1520">
            <v>0.50000400400400402</v>
          </cell>
          <cell r="K1520">
            <v>999</v>
          </cell>
        </row>
        <row r="1521">
          <cell r="B1521" t="str">
            <v>840168546701</v>
          </cell>
          <cell r="C1521" t="str">
            <v>150991-3263</v>
          </cell>
          <cell r="D1521" t="str">
            <v>840168546701</v>
          </cell>
          <cell r="E1521" t="str">
            <v>Speck Balance Folio for iPad Air 11" (2026-MA-8th gen) - PICCARD'S BLUE/FROST BEIGE/FADED TEAL</v>
          </cell>
          <cell r="F1521" t="str">
            <v>Cases iPad</v>
          </cell>
          <cell r="G1521" t="str">
            <v>iPad</v>
          </cell>
          <cell r="H1521" t="str">
            <v>iPad Air M4-M2 / iPad Air 5th/4th</v>
          </cell>
          <cell r="I1521">
            <v>430.6</v>
          </cell>
          <cell r="J1521">
            <v>0.50000400400400402</v>
          </cell>
          <cell r="K1521">
            <v>999</v>
          </cell>
        </row>
        <row r="1522">
          <cell r="B1522">
            <v>840168548378</v>
          </cell>
          <cell r="C1522" t="str">
            <v>151089-1212</v>
          </cell>
          <cell r="D1522" t="str">
            <v>840168548378</v>
          </cell>
          <cell r="E1522" t="str">
            <v>Speck SmartShell for Apple MacBook Neo - Clear</v>
          </cell>
          <cell r="F1522" t="str">
            <v>Cases Macbook</v>
          </cell>
          <cell r="G1522" t="str">
            <v>MacBook</v>
          </cell>
          <cell r="H1522" t="str">
            <v>MacBook Neo</v>
          </cell>
          <cell r="I1522">
            <v>430.6</v>
          </cell>
          <cell r="J1522">
            <v>0.50000400400400402</v>
          </cell>
          <cell r="K1522">
            <v>999</v>
          </cell>
        </row>
        <row r="1523">
          <cell r="B1523" t="str">
            <v>TBD</v>
          </cell>
          <cell r="C1523" t="str">
            <v>151106-9221</v>
          </cell>
          <cell r="D1523" t="str">
            <v>AP-1041</v>
          </cell>
          <cell r="E1523" t="str">
            <v>Speck  Presidio Lux + C-MagSafe/CC  Gold Glitter  iPhone 18 Pro</v>
          </cell>
          <cell r="F1523" t="str">
            <v>Cases iPhone</v>
          </cell>
          <cell r="G1523" t="str">
            <v>iPhone 18</v>
          </cell>
          <cell r="H1523" t="str">
            <v>iPhone 18 Pro</v>
          </cell>
          <cell r="I1523">
            <v>460.74568965517238</v>
          </cell>
          <cell r="J1523">
            <v>0.46500000000000008</v>
          </cell>
          <cell r="K1523">
            <v>999</v>
          </cell>
        </row>
        <row r="1524">
          <cell r="B1524" t="str">
            <v>TBD</v>
          </cell>
          <cell r="C1524" t="str">
            <v>151096-D143</v>
          </cell>
          <cell r="D1524" t="str">
            <v>AP-1041</v>
          </cell>
          <cell r="E1524" t="str">
            <v>Speck  Presidio2 Grip + MagSafe/CC  Black  iPhone 18 Pro</v>
          </cell>
          <cell r="F1524" t="str">
            <v>Cases iPhone</v>
          </cell>
          <cell r="G1524" t="str">
            <v>iPhone 18</v>
          </cell>
          <cell r="H1524" t="str">
            <v>iPhone 18 Pro</v>
          </cell>
          <cell r="I1524">
            <v>460.74568965517238</v>
          </cell>
          <cell r="J1524">
            <v>0.46500000000000008</v>
          </cell>
          <cell r="K1524">
            <v>999</v>
          </cell>
        </row>
        <row r="1525">
          <cell r="B1525" t="str">
            <v>TBD</v>
          </cell>
          <cell r="C1525" t="str">
            <v>T21-11640</v>
          </cell>
          <cell r="D1525" t="str">
            <v>AP-1041</v>
          </cell>
          <cell r="E1525" t="str">
            <v>Tech21  EvoCrystal w/C-MagSafe/CC  Black  iPhone 18 Pro</v>
          </cell>
          <cell r="F1525" t="str">
            <v>Cases iPhone</v>
          </cell>
          <cell r="G1525" t="str">
            <v>iPhone 18</v>
          </cell>
          <cell r="H1525" t="str">
            <v>iPhone 18 Pro</v>
          </cell>
          <cell r="I1525">
            <v>453.375</v>
          </cell>
          <cell r="J1525">
            <v>0.41500000000000004</v>
          </cell>
          <cell r="K1525">
            <v>899</v>
          </cell>
        </row>
        <row r="1526">
          <cell r="B1526" t="str">
            <v>TBD</v>
          </cell>
          <cell r="C1526" t="str">
            <v>T21-11641</v>
          </cell>
          <cell r="D1526" t="str">
            <v>AP-1041</v>
          </cell>
          <cell r="E1526" t="str">
            <v>Tech21  EvoCrystal w/C-MagSafe/CC  Gold  iPhone 18 Pro</v>
          </cell>
          <cell r="F1526" t="str">
            <v>Cases iPhone</v>
          </cell>
          <cell r="G1526" t="str">
            <v>iPhone 18</v>
          </cell>
          <cell r="H1526" t="str">
            <v>iPhone 18 Pro</v>
          </cell>
          <cell r="I1526">
            <v>453.375</v>
          </cell>
          <cell r="J1526">
            <v>0.41500000000000004</v>
          </cell>
          <cell r="K1526">
            <v>899</v>
          </cell>
        </row>
        <row r="1527">
          <cell r="B1527" t="str">
            <v>TBD</v>
          </cell>
          <cell r="C1527" t="str">
            <v>T21-11646</v>
          </cell>
          <cell r="D1527" t="str">
            <v>AP-1041</v>
          </cell>
          <cell r="E1527" t="str">
            <v>Tech21  EvoCrystal w/C-MagSafe/CC  Neo Green  iPhone 18 Pro</v>
          </cell>
          <cell r="F1527" t="str">
            <v>Cases iPhone</v>
          </cell>
          <cell r="G1527" t="str">
            <v>iPhone 18</v>
          </cell>
          <cell r="H1527" t="str">
            <v>iPhone 18 Pro</v>
          </cell>
          <cell r="I1527">
            <v>453.375</v>
          </cell>
          <cell r="J1527">
            <v>0.41500000000000004</v>
          </cell>
          <cell r="K1527">
            <v>899</v>
          </cell>
        </row>
        <row r="1528">
          <cell r="B1528" t="str">
            <v>TBD</v>
          </cell>
          <cell r="C1528" t="str">
            <v>T21-11630</v>
          </cell>
          <cell r="D1528" t="str">
            <v>AP-1041</v>
          </cell>
          <cell r="E1528" t="str">
            <v>Tech21  EvoPulse Satin Mirror w/MagSafe/CC  Lilac  iPhone 18 Pro</v>
          </cell>
          <cell r="F1528" t="str">
            <v>Cases iPhone</v>
          </cell>
          <cell r="G1528" t="str">
            <v>iPhone 18</v>
          </cell>
          <cell r="H1528" t="str">
            <v>iPhone 18 Pro</v>
          </cell>
          <cell r="I1528">
            <v>503.80603448275861</v>
          </cell>
          <cell r="J1528">
            <v>0.41500000000000004</v>
          </cell>
          <cell r="K1528">
            <v>999</v>
          </cell>
        </row>
        <row r="1529">
          <cell r="B1529" t="str">
            <v>TBD</v>
          </cell>
          <cell r="C1529" t="str">
            <v>NM009254858</v>
          </cell>
          <cell r="D1529">
            <v>855848009254</v>
          </cell>
          <cell r="E1529" t="str">
            <v>Nomad Modern Leather Case - iPhone 18 Pro | Black | Nomad Leather</v>
          </cell>
          <cell r="F1529" t="str">
            <v>Cases iPhone</v>
          </cell>
          <cell r="G1529" t="str">
            <v>iPhone 18</v>
          </cell>
          <cell r="H1529" t="str">
            <v>iPhone 18 Pro</v>
          </cell>
          <cell r="I1529">
            <v>602.84482758620686</v>
          </cell>
          <cell r="J1529">
            <v>0.30000000000000004</v>
          </cell>
          <cell r="K1529">
            <v>999</v>
          </cell>
        </row>
        <row r="1530">
          <cell r="B1530" t="str">
            <v>TBD</v>
          </cell>
          <cell r="C1530" t="str">
            <v>NM009247858</v>
          </cell>
          <cell r="D1530">
            <v>855848009247</v>
          </cell>
          <cell r="E1530" t="str">
            <v>Nomad Modern Leather Case - iPhone 18 Pro | Brown | Nomad Leather</v>
          </cell>
          <cell r="F1530" t="str">
            <v>Cases iPhone</v>
          </cell>
          <cell r="G1530" t="str">
            <v>iPhone 18</v>
          </cell>
          <cell r="H1530" t="str">
            <v>iPhone 18 Pro</v>
          </cell>
          <cell r="I1530">
            <v>602.84482758620686</v>
          </cell>
          <cell r="J1530">
            <v>0.30000000000000004</v>
          </cell>
          <cell r="K1530">
            <v>999</v>
          </cell>
        </row>
        <row r="1531">
          <cell r="B1531" t="str">
            <v>TBD</v>
          </cell>
          <cell r="C1531" t="str">
            <v>T21-11408</v>
          </cell>
          <cell r="E1531" t="str">
            <v>Tech21 Tempered Glass iPhone 18 Pro</v>
          </cell>
          <cell r="F1531" t="str">
            <v>Micas</v>
          </cell>
          <cell r="G1531" t="str">
            <v>iPhone 18</v>
          </cell>
          <cell r="H1531" t="str">
            <v>iPhone 18 Pro</v>
          </cell>
          <cell r="I1531">
            <v>276.26</v>
          </cell>
          <cell r="J1531">
            <v>0.46500567612687815</v>
          </cell>
          <cell r="K1531">
            <v>599</v>
          </cell>
        </row>
        <row r="1532">
          <cell r="B1532" t="str">
            <v>TBD</v>
          </cell>
          <cell r="C1532" t="str">
            <v>UNIQ-IP6.3P(2026)-COMMDBRG</v>
          </cell>
          <cell r="D1532">
            <v>8886463698969</v>
          </cell>
          <cell r="E1532" t="str">
            <v>UNIQ HYBRID IPHONE 18 PRO (2026) 6.3 MAGCLICK CHARGING COMBAT - DEEP BURGUNDY</v>
          </cell>
          <cell r="F1532" t="str">
            <v>Cases iPhone</v>
          </cell>
          <cell r="G1532" t="str">
            <v>iPhone 18</v>
          </cell>
          <cell r="H1532" t="str">
            <v>iPhone 18 Pro</v>
          </cell>
          <cell r="I1532">
            <v>402.94396551724139</v>
          </cell>
          <cell r="J1532">
            <v>0.41500000000000004</v>
          </cell>
          <cell r="K1532">
            <v>799</v>
          </cell>
        </row>
        <row r="1533">
          <cell r="B1533" t="str">
            <v>TBD</v>
          </cell>
          <cell r="C1533" t="str">
            <v>UNIQ-IP6.3P(2026)-CLARMGMNT</v>
          </cell>
          <cell r="D1533">
            <v>8886463699058</v>
          </cell>
          <cell r="E1533" t="str">
            <v>UNIQ HYBRID IPHONE 18 PRO (2026) 6.3 MAGCLICK CHARGING CLARIO (ECO) - GLACIER MINT</v>
          </cell>
          <cell r="F1533" t="str">
            <v>Cases iPhone</v>
          </cell>
          <cell r="G1533" t="str">
            <v>iPhone 18</v>
          </cell>
          <cell r="H1533" t="str">
            <v>iPhone 18 Pro</v>
          </cell>
          <cell r="I1533">
            <v>402.94396551724139</v>
          </cell>
          <cell r="J1533">
            <v>0.41500000000000004</v>
          </cell>
          <cell r="K1533">
            <v>799</v>
          </cell>
        </row>
        <row r="1534">
          <cell r="B1534" t="str">
            <v>TBD</v>
          </cell>
          <cell r="C1534" t="str">
            <v>UNIQ-IP6.3P(2026)-SWVLCLR</v>
          </cell>
          <cell r="D1534">
            <v>8886463699164</v>
          </cell>
          <cell r="E1534" t="str">
            <v>UNIQ HYBRID IPHONE 18 PRO (2026) 6.3 SWIVIX WITH 360 ROTATING KICKSTAND - LUCENT CLEAR</v>
          </cell>
          <cell r="F1534" t="str">
            <v>Cases iPhone</v>
          </cell>
          <cell r="G1534" t="str">
            <v>iPhone 18</v>
          </cell>
          <cell r="H1534" t="str">
            <v>iPhone 18 Pro</v>
          </cell>
          <cell r="I1534">
            <v>453.375</v>
          </cell>
          <cell r="J1534">
            <v>0.41500000000000004</v>
          </cell>
          <cell r="K1534">
            <v>899</v>
          </cell>
        </row>
        <row r="1535">
          <cell r="B1535" t="str">
            <v>TBD</v>
          </cell>
          <cell r="C1535" t="str">
            <v>UNIQ-IP6.3P(2026)-KEVAMCBLK</v>
          </cell>
          <cell r="D1535">
            <v>8886463699508</v>
          </cell>
          <cell r="E1535" t="str">
            <v>UNIQ HYBRID IPHONE 18 PRO (2026) 6.3 MAGCLICK CHARGING KEVA - CARBON BLACK</v>
          </cell>
          <cell r="F1535" t="str">
            <v>Cases iPhone</v>
          </cell>
          <cell r="G1535" t="str">
            <v>iPhone 18</v>
          </cell>
          <cell r="H1535" t="str">
            <v>iPhone 18 Pro</v>
          </cell>
          <cell r="I1535">
            <v>554.23706896551721</v>
          </cell>
          <cell r="J1535">
            <v>0.41500000000000004</v>
          </cell>
          <cell r="K1535">
            <v>1099</v>
          </cell>
        </row>
        <row r="1536">
          <cell r="B1536" t="str">
            <v>TBD</v>
          </cell>
          <cell r="C1536" t="str">
            <v>UNIQ-IP6.3P(2026)-COMMBWHT</v>
          </cell>
          <cell r="D1536">
            <v>8886463698945</v>
          </cell>
          <cell r="E1536" t="str">
            <v>UNIQ HYBRID IPHONE 18 PRO (2026) 6.3 MAGCLICK CHARGING COMBAT - BLANC WHITE</v>
          </cell>
          <cell r="F1536" t="str">
            <v>Cases iPhone</v>
          </cell>
          <cell r="G1536" t="str">
            <v>iPhone 18</v>
          </cell>
          <cell r="H1536" t="str">
            <v>iPhone 18 Pro</v>
          </cell>
          <cell r="I1536">
            <v>402.94396551724139</v>
          </cell>
          <cell r="J1536">
            <v>0.41500000000000004</v>
          </cell>
          <cell r="K1536">
            <v>799</v>
          </cell>
        </row>
        <row r="1537">
          <cell r="B1537" t="str">
            <v>TBD</v>
          </cell>
          <cell r="C1537" t="str">
            <v>151118-9221</v>
          </cell>
          <cell r="D1537" t="str">
            <v>AP-1042</v>
          </cell>
          <cell r="E1537" t="str">
            <v>Speck  Presidio Lux + C-MagSafe/CC  Gold Glitter  iPhone 18 Pro Max</v>
          </cell>
          <cell r="F1537" t="str">
            <v>Cases iPhone</v>
          </cell>
          <cell r="G1537" t="str">
            <v>iPhone 18</v>
          </cell>
          <cell r="H1537" t="str">
            <v>iPhone 18 Pro Max</v>
          </cell>
          <cell r="I1537">
            <v>460.74568965517238</v>
          </cell>
          <cell r="J1537">
            <v>0.46500000000000008</v>
          </cell>
          <cell r="K1537">
            <v>999</v>
          </cell>
        </row>
        <row r="1538">
          <cell r="B1538" t="str">
            <v>TBD</v>
          </cell>
          <cell r="C1538" t="str">
            <v>151110-3240</v>
          </cell>
          <cell r="D1538" t="str">
            <v>AP-1042</v>
          </cell>
          <cell r="E1538" t="str">
            <v>Speck  Presidio Perfect Clear + C-MagSafe/CC  Clear  iPhone 18 Pro Max</v>
          </cell>
          <cell r="F1538" t="str">
            <v>Cases iPhone</v>
          </cell>
          <cell r="G1538" t="str">
            <v>iPhone 18</v>
          </cell>
          <cell r="H1538" t="str">
            <v>iPhone 18 Pro Max</v>
          </cell>
          <cell r="I1538">
            <v>460.74568965517238</v>
          </cell>
          <cell r="J1538">
            <v>0.46500000000000008</v>
          </cell>
          <cell r="K1538">
            <v>999</v>
          </cell>
        </row>
        <row r="1539">
          <cell r="B1539" t="str">
            <v>TBD</v>
          </cell>
          <cell r="C1539" t="str">
            <v>151108-D143</v>
          </cell>
          <cell r="D1539" t="str">
            <v>AP-1042</v>
          </cell>
          <cell r="E1539" t="str">
            <v>Speck  Presidio2 Grip + MagSafe/CC  Black  iPhone 18 Pro Max</v>
          </cell>
          <cell r="F1539" t="str">
            <v>Cases iPhone</v>
          </cell>
          <cell r="G1539" t="str">
            <v>iPhone 18</v>
          </cell>
          <cell r="H1539" t="str">
            <v>iPhone 18 Pro Max</v>
          </cell>
          <cell r="I1539">
            <v>460.74568965517238</v>
          </cell>
          <cell r="J1539">
            <v>0.46500000000000008</v>
          </cell>
          <cell r="K1539">
            <v>999</v>
          </cell>
        </row>
        <row r="1540">
          <cell r="B1540" t="str">
            <v>TBD</v>
          </cell>
          <cell r="C1540" t="str">
            <v>T21-11699</v>
          </cell>
          <cell r="D1540" t="str">
            <v>AP-1042</v>
          </cell>
          <cell r="E1540" t="str">
            <v>Tech21  EvoCrystal w/C-MagSafe/CC  Black  iPhone 18 Pro Max</v>
          </cell>
          <cell r="F1540" t="str">
            <v>Cases iPhone</v>
          </cell>
          <cell r="G1540" t="str">
            <v>iPhone 18</v>
          </cell>
          <cell r="H1540" t="str">
            <v>iPhone 18 Pro Max</v>
          </cell>
          <cell r="I1540">
            <v>453.375</v>
          </cell>
          <cell r="J1540">
            <v>0.41500000000000004</v>
          </cell>
          <cell r="K1540">
            <v>899</v>
          </cell>
        </row>
        <row r="1541">
          <cell r="B1541" t="str">
            <v>TBD</v>
          </cell>
          <cell r="C1541" t="str">
            <v>T21-11700</v>
          </cell>
          <cell r="D1541" t="str">
            <v>AP-1042</v>
          </cell>
          <cell r="E1541" t="str">
            <v>Tech21  EvoCrystal w/C-MagSafe/CC  Gold  iPhone 18 Pro Max</v>
          </cell>
          <cell r="F1541" t="str">
            <v>Cases iPhone</v>
          </cell>
          <cell r="G1541" t="str">
            <v>iPhone 18</v>
          </cell>
          <cell r="H1541" t="str">
            <v>iPhone 18 Pro Max</v>
          </cell>
          <cell r="I1541">
            <v>453.375</v>
          </cell>
          <cell r="J1541">
            <v>0.41500000000000004</v>
          </cell>
          <cell r="K1541">
            <v>899</v>
          </cell>
        </row>
        <row r="1542">
          <cell r="B1542" t="str">
            <v>TBD</v>
          </cell>
          <cell r="C1542" t="str">
            <v>T21-11705</v>
          </cell>
          <cell r="D1542" t="str">
            <v>AP-1042</v>
          </cell>
          <cell r="E1542" t="str">
            <v>Tech21  EvoCrystal w/C-MagSafe/CC  Neo Green  iPhone 18 Pro Max</v>
          </cell>
          <cell r="F1542" t="str">
            <v>Cases iPhone</v>
          </cell>
          <cell r="G1542" t="str">
            <v>iPhone 18</v>
          </cell>
          <cell r="H1542" t="str">
            <v>iPhone 18 Pro Max</v>
          </cell>
          <cell r="I1542">
            <v>453.375</v>
          </cell>
          <cell r="J1542">
            <v>0.41500000000000004</v>
          </cell>
          <cell r="K1542">
            <v>899</v>
          </cell>
        </row>
        <row r="1543">
          <cell r="B1543" t="str">
            <v>TBD</v>
          </cell>
          <cell r="C1543" t="str">
            <v>T21-11689</v>
          </cell>
          <cell r="D1543" t="str">
            <v>AP-1042</v>
          </cell>
          <cell r="E1543" t="str">
            <v>Tech21  EvoPulse Satin Mirror w/MagSafe/CC  Lilac  iPhone 18 Pro Max</v>
          </cell>
          <cell r="F1543" t="str">
            <v>Cases iPhone</v>
          </cell>
          <cell r="G1543" t="str">
            <v>iPhone 18</v>
          </cell>
          <cell r="H1543" t="str">
            <v>iPhone 18 Pro Max</v>
          </cell>
          <cell r="I1543">
            <v>503.80603448275861</v>
          </cell>
          <cell r="J1543">
            <v>0.41500000000000004</v>
          </cell>
          <cell r="K1543">
            <v>999</v>
          </cell>
        </row>
        <row r="1544">
          <cell r="B1544" t="str">
            <v>TBD</v>
          </cell>
          <cell r="C1544" t="str">
            <v>NM009179858</v>
          </cell>
          <cell r="D1544">
            <v>855848009179</v>
          </cell>
          <cell r="E1544" t="str">
            <v>Nomad Modern Leather Case - iPhone 18 Pro Max | Black | Nomad Leather</v>
          </cell>
          <cell r="F1544" t="str">
            <v>Cases iPhone</v>
          </cell>
          <cell r="G1544" t="str">
            <v>iPhone 18</v>
          </cell>
          <cell r="H1544" t="str">
            <v>iPhone 18 Pro Max</v>
          </cell>
          <cell r="I1544">
            <v>602.84482758620686</v>
          </cell>
          <cell r="J1544">
            <v>0.30000000000000004</v>
          </cell>
          <cell r="K1544">
            <v>999</v>
          </cell>
        </row>
        <row r="1545">
          <cell r="B1545" t="str">
            <v>TBD</v>
          </cell>
          <cell r="C1545" t="str">
            <v>NM009162858</v>
          </cell>
          <cell r="D1545">
            <v>855848009162</v>
          </cell>
          <cell r="E1545" t="str">
            <v>Nomad Modern Leather Case - iPhone 18 Pro Max | Brown | Nomad Leather</v>
          </cell>
          <cell r="F1545" t="str">
            <v>Cases iPhone</v>
          </cell>
          <cell r="G1545" t="str">
            <v>iPhone 18</v>
          </cell>
          <cell r="H1545" t="str">
            <v>iPhone 18 Pro Max</v>
          </cell>
          <cell r="I1545">
            <v>602.84482758620686</v>
          </cell>
          <cell r="J1545">
            <v>0.30000000000000004</v>
          </cell>
          <cell r="K1545">
            <v>999</v>
          </cell>
        </row>
        <row r="1546">
          <cell r="B1546" t="str">
            <v>TBD</v>
          </cell>
          <cell r="C1546" t="str">
            <v>T21-11441</v>
          </cell>
          <cell r="E1546" t="str">
            <v>Tech21 Tempered Glass iPhone 18 Pro Max</v>
          </cell>
          <cell r="F1546" t="str">
            <v>Micas</v>
          </cell>
          <cell r="G1546" t="str">
            <v>iPhone 18</v>
          </cell>
          <cell r="H1546" t="str">
            <v>iPhone 18 Pro Max</v>
          </cell>
          <cell r="I1546">
            <v>276.26</v>
          </cell>
          <cell r="J1546">
            <v>0.46500567612687815</v>
          </cell>
          <cell r="K1546">
            <v>599</v>
          </cell>
        </row>
        <row r="1547">
          <cell r="B1547" t="str">
            <v>TBD</v>
          </cell>
          <cell r="C1547" t="str">
            <v>UNIQ-IP6.9P(2026)-COMMDBRG</v>
          </cell>
          <cell r="D1547">
            <v>8886463699003</v>
          </cell>
          <cell r="E1547" t="str">
            <v>UNIQ HYBRID IPHONE 18 PRO MAX (2026) 6.9 MAGCLICK CHARGING COMBAT - DEEP BURGUNDY</v>
          </cell>
          <cell r="F1547" t="str">
            <v>Cases iPhone</v>
          </cell>
          <cell r="G1547" t="str">
            <v>iPhone 18</v>
          </cell>
          <cell r="H1547" t="str">
            <v>iPhone 18 Pro Max</v>
          </cell>
          <cell r="I1547">
            <v>402.94396551724139</v>
          </cell>
          <cell r="J1547">
            <v>0.41500000000000004</v>
          </cell>
          <cell r="K1547">
            <v>799</v>
          </cell>
        </row>
        <row r="1548">
          <cell r="B1548" t="str">
            <v>TBD</v>
          </cell>
          <cell r="C1548" t="str">
            <v>UNIQ-IP6.9P(2026)-CLARMGMNT</v>
          </cell>
          <cell r="D1548">
            <v>8886463699096</v>
          </cell>
          <cell r="E1548" t="str">
            <v>UNIQ HYBRID IPHONE 18 PRO MAX (2026) 6.9 MAGCLICK CHARGING CLARIO (ECO) - GLACIER MINT</v>
          </cell>
          <cell r="F1548" t="str">
            <v>Cases iPhone</v>
          </cell>
          <cell r="G1548" t="str">
            <v>iPhone 18</v>
          </cell>
          <cell r="H1548" t="str">
            <v>iPhone 18 Pro Max</v>
          </cell>
          <cell r="I1548">
            <v>402.94396551724139</v>
          </cell>
          <cell r="J1548">
            <v>0.41500000000000004</v>
          </cell>
          <cell r="K1548">
            <v>799</v>
          </cell>
        </row>
        <row r="1549">
          <cell r="B1549" t="str">
            <v>TBD</v>
          </cell>
          <cell r="C1549" t="str">
            <v>UNIQ-IP6.9P(2026)-SWVLCLR</v>
          </cell>
          <cell r="D1549">
            <v>8886463699201</v>
          </cell>
          <cell r="E1549" t="str">
            <v>UNIQ HYBRID IPHONE 18 PRO MAX (2026) 6.9 SWIVIX WITH 360 ROTATING KICKSTAND - LUCENT CLEAR</v>
          </cell>
          <cell r="F1549" t="str">
            <v>Cases iPhone</v>
          </cell>
          <cell r="G1549" t="str">
            <v>iPhone 18</v>
          </cell>
          <cell r="H1549" t="str">
            <v>iPhone 18 Pro Max</v>
          </cell>
          <cell r="I1549">
            <v>453.375</v>
          </cell>
          <cell r="J1549">
            <v>0.41500000000000004</v>
          </cell>
          <cell r="K1549">
            <v>899</v>
          </cell>
        </row>
        <row r="1550">
          <cell r="B1550" t="str">
            <v>TBD</v>
          </cell>
          <cell r="C1550" t="str">
            <v>UNIQ-IP6.9P(2026)-KEVAMCBLK</v>
          </cell>
          <cell r="D1550">
            <v>8886463699515</v>
          </cell>
          <cell r="E1550" t="str">
            <v>UNIQ HYBRID IPHONE 18 PRO MAX (2026) 6.9 MAGCLICK CHARGING KEVA - CARBON BLACK</v>
          </cell>
          <cell r="F1550" t="str">
            <v>Cases iPhone</v>
          </cell>
          <cell r="G1550" t="str">
            <v>iPhone 18</v>
          </cell>
          <cell r="H1550" t="str">
            <v>iPhone 18 Pro Max</v>
          </cell>
          <cell r="I1550">
            <v>554.23706896551721</v>
          </cell>
          <cell r="J1550">
            <v>0.41500000000000004</v>
          </cell>
          <cell r="K1550">
            <v>1099</v>
          </cell>
        </row>
        <row r="1551">
          <cell r="B1551" t="str">
            <v>TBD</v>
          </cell>
          <cell r="C1551" t="str">
            <v>UNIQ-IP6.9P(2026)-COMMBWHT</v>
          </cell>
          <cell r="D1551">
            <v>8886463698983</v>
          </cell>
          <cell r="E1551" t="str">
            <v>UNIQ HYBRID IPHONE 18 PRO MAX (2026) 6.9 MAGCLICK CHARGING COMBAT - BLANC WHITE</v>
          </cell>
          <cell r="F1551" t="str">
            <v>Cases iPhone</v>
          </cell>
          <cell r="G1551" t="str">
            <v>iPhone 18</v>
          </cell>
          <cell r="H1551" t="str">
            <v>iPhone 18 Pro Max</v>
          </cell>
          <cell r="I1551">
            <v>402.94396551724139</v>
          </cell>
          <cell r="J1551">
            <v>0.41500000000000004</v>
          </cell>
          <cell r="K1551">
            <v>799</v>
          </cell>
        </row>
        <row r="1552">
          <cell r="B1552" t="str">
            <v> N.00736310</v>
          </cell>
          <cell r="C1552" t="str">
            <v>151106-9221</v>
          </cell>
          <cell r="D1552">
            <v>840168548910</v>
          </cell>
          <cell r="E1552" t="str">
            <v>Speck  Presidio Lux + C-MagSafe/CC  Gold Glitter  iPhone 18 Pro</v>
          </cell>
          <cell r="F1552" t="str">
            <v>Cases iPhone</v>
          </cell>
          <cell r="G1552" t="str">
            <v>iPhone 18</v>
          </cell>
          <cell r="H1552" t="str">
            <v>iPhone 18 Pro</v>
          </cell>
          <cell r="I1552">
            <v>516.72</v>
          </cell>
          <cell r="J1552">
            <v>0.40000480480480471</v>
          </cell>
          <cell r="K1552">
            <v>999</v>
          </cell>
        </row>
        <row r="1553">
          <cell r="B1553" t="str">
            <v> N.00736340</v>
          </cell>
          <cell r="C1553" t="str">
            <v>151118-9221</v>
          </cell>
          <cell r="D1553">
            <v>840168549436</v>
          </cell>
          <cell r="E1553" t="str">
            <v>Speck  Presidio Lux + C-MagSafe/CC  Gold Glitter  iPhone 18 Pro Max</v>
          </cell>
          <cell r="F1553" t="str">
            <v>Cases iPhone</v>
          </cell>
          <cell r="G1553" t="str">
            <v>iPhone 18</v>
          </cell>
          <cell r="H1553" t="str">
            <v>iPhone 18 Pro Max</v>
          </cell>
          <cell r="I1553">
            <v>516.72</v>
          </cell>
          <cell r="J1553">
            <v>0.40000480480480471</v>
          </cell>
          <cell r="K1553">
            <v>999</v>
          </cell>
        </row>
        <row r="1554">
          <cell r="B1554" t="str">
            <v> N.00736700</v>
          </cell>
          <cell r="C1554" t="str">
            <v>T21-11640</v>
          </cell>
          <cell r="D1554">
            <v>840459610685</v>
          </cell>
          <cell r="E1554" t="str">
            <v>Tech21  EvoCrystal w/C-MagSafe/CC  Black  iPhone 18 Pro</v>
          </cell>
          <cell r="F1554" t="str">
            <v>Cases iPhone</v>
          </cell>
          <cell r="G1554" t="str">
            <v>iPhone 18</v>
          </cell>
          <cell r="H1554" t="str">
            <v>iPhone 18 Pro</v>
          </cell>
          <cell r="I1554">
            <v>465</v>
          </cell>
          <cell r="J1554">
            <v>0.4</v>
          </cell>
          <cell r="K1554">
            <v>899</v>
          </cell>
        </row>
        <row r="1555">
          <cell r="B1555" t="str">
            <v> N.00736610</v>
          </cell>
          <cell r="C1555" t="str">
            <v>T21-11699</v>
          </cell>
          <cell r="D1555">
            <v>840459611279</v>
          </cell>
          <cell r="E1555" t="str">
            <v>Tech21  EvoCrystal w/C-MagSafe/CC  Black  iPhone 18 Pro Max</v>
          </cell>
          <cell r="F1555" t="str">
            <v>Cases iPhone</v>
          </cell>
          <cell r="G1555" t="str">
            <v>iPhone 18</v>
          </cell>
          <cell r="H1555" t="str">
            <v>iPhone 18 Pro Max</v>
          </cell>
          <cell r="I1555">
            <v>465</v>
          </cell>
          <cell r="J1555">
            <v>0.4</v>
          </cell>
          <cell r="K1555">
            <v>899</v>
          </cell>
        </row>
        <row r="1556">
          <cell r="B1556" t="str">
            <v> N.00736220</v>
          </cell>
          <cell r="C1556" t="str">
            <v>151103-3296</v>
          </cell>
          <cell r="D1556">
            <v>840168548668</v>
          </cell>
          <cell r="E1556" t="str">
            <v>Speck  CandyShell Icon + MagSafe/CC  Black Licorice  iPhone 18 Pro</v>
          </cell>
          <cell r="F1556" t="str">
            <v>Cases iPhone</v>
          </cell>
          <cell r="G1556" t="str">
            <v>iPhone 18</v>
          </cell>
          <cell r="H1556" t="str">
            <v>iPhone 18 Pro</v>
          </cell>
          <cell r="I1556">
            <v>465</v>
          </cell>
          <cell r="J1556">
            <v>0.4</v>
          </cell>
          <cell r="K1556">
            <v>899</v>
          </cell>
        </row>
        <row r="1557">
          <cell r="B1557" t="str">
            <v>N.00736130</v>
          </cell>
          <cell r="C1557" t="str">
            <v>151115-3296</v>
          </cell>
          <cell r="D1557">
            <v>840168549184</v>
          </cell>
          <cell r="E1557" t="str">
            <v>Speck  CandyShell Icon + MagSafe/CC  Black Licorice  iPhone 18 Pro Max</v>
          </cell>
          <cell r="F1557" t="str">
            <v>Cases iPhone</v>
          </cell>
          <cell r="G1557" t="str">
            <v>iPhone 18</v>
          </cell>
          <cell r="H1557" t="str">
            <v>iPhone 18 Pro Max</v>
          </cell>
          <cell r="I1557">
            <v>516.72</v>
          </cell>
          <cell r="J1557">
            <v>0.40000480480480471</v>
          </cell>
          <cell r="K1557">
            <v>999</v>
          </cell>
        </row>
        <row r="1558">
          <cell r="B1558" t="str">
            <v> N.00736250</v>
          </cell>
          <cell r="C1558" t="str">
            <v>151103-3303</v>
          </cell>
          <cell r="D1558">
            <v>840168548736</v>
          </cell>
          <cell r="E1558" t="str">
            <v>Speck  CandyShell Icon + MagSafe/CC  Bubblegum Pop  iPhone 18 Pro</v>
          </cell>
          <cell r="F1558" t="str">
            <v>Cases iPhone</v>
          </cell>
          <cell r="G1558" t="str">
            <v>iPhone 18</v>
          </cell>
          <cell r="H1558" t="str">
            <v>iPhone 18 Pro</v>
          </cell>
          <cell r="I1558">
            <v>516.72</v>
          </cell>
          <cell r="J1558">
            <v>0.40000480480480471</v>
          </cell>
          <cell r="K1558">
            <v>999</v>
          </cell>
        </row>
        <row r="1559">
          <cell r="B1559" t="str">
            <v> N.00736160</v>
          </cell>
          <cell r="C1559" t="str">
            <v>151115-3303</v>
          </cell>
          <cell r="D1559">
            <v>840168549252</v>
          </cell>
          <cell r="E1559" t="str">
            <v>Speck  CandyShell Icon + MagSafe/CC  Bubblegum Pop  iPhone 18 Pro Max</v>
          </cell>
          <cell r="F1559" t="str">
            <v>Cases iPhone</v>
          </cell>
          <cell r="G1559" t="str">
            <v>iPhone 18</v>
          </cell>
          <cell r="H1559" t="str">
            <v>iPhone 18 Pro Max</v>
          </cell>
          <cell r="I1559">
            <v>516.72</v>
          </cell>
          <cell r="J1559">
            <v>0.40000480480480471</v>
          </cell>
          <cell r="K1559">
            <v>999</v>
          </cell>
        </row>
        <row r="1560">
          <cell r="B1560" t="str">
            <v> N.00736280</v>
          </cell>
          <cell r="C1560" t="str">
            <v>151103-3297</v>
          </cell>
          <cell r="D1560">
            <v>840168548675</v>
          </cell>
          <cell r="E1560" t="str">
            <v>Speck  CandyShell Icon + MagSafe/CC  Vanilla Frost  iPhone 18 Pro</v>
          </cell>
          <cell r="F1560" t="str">
            <v>Cases iPhone</v>
          </cell>
          <cell r="G1560" t="str">
            <v>iPhone 18</v>
          </cell>
          <cell r="H1560" t="str">
            <v>iPhone 18 Pro</v>
          </cell>
          <cell r="I1560">
            <v>516.72</v>
          </cell>
          <cell r="J1560">
            <v>0.40000480480480471</v>
          </cell>
          <cell r="K1560">
            <v>999</v>
          </cell>
        </row>
        <row r="1561">
          <cell r="B1561" t="str">
            <v> N.00736190</v>
          </cell>
          <cell r="C1561" t="str">
            <v>151115-3297</v>
          </cell>
          <cell r="D1561">
            <v>840168549191</v>
          </cell>
          <cell r="E1561" t="str">
            <v>Speck  CandyShell Icon + MagSafe/CC  Vanilla Frost  iPhone 18 Pro Max</v>
          </cell>
          <cell r="F1561" t="str">
            <v>Cases iPhone</v>
          </cell>
          <cell r="G1561" t="str">
            <v>iPhone 18</v>
          </cell>
          <cell r="H1561" t="str">
            <v>iPhone 18 Pro Max</v>
          </cell>
          <cell r="I1561">
            <v>516.72</v>
          </cell>
          <cell r="J1561">
            <v>0.40000480480480471</v>
          </cell>
          <cell r="K1561">
            <v>999</v>
          </cell>
        </row>
        <row r="1562">
          <cell r="B1562" t="str">
            <v> N.00736430</v>
          </cell>
          <cell r="C1562" t="str">
            <v>151119-5085</v>
          </cell>
          <cell r="D1562">
            <v>840168549504</v>
          </cell>
          <cell r="E1562" t="str">
            <v>Speck  Presidio Perfect Clear Fold + MagSafe  Clear  iPhone 18 FOLD</v>
          </cell>
          <cell r="F1562" t="str">
            <v>Cases iPhone</v>
          </cell>
          <cell r="G1562" t="str">
            <v>iPhone 18</v>
          </cell>
          <cell r="H1562" t="str">
            <v>iPhone 18 FOLD</v>
          </cell>
          <cell r="I1562">
            <v>516.72</v>
          </cell>
          <cell r="J1562">
            <v>0.40000480480480471</v>
          </cell>
          <cell r="K1562">
            <v>999</v>
          </cell>
        </row>
        <row r="1563">
          <cell r="B1563" t="str">
            <v> N.00736490</v>
          </cell>
          <cell r="C1563" t="str">
            <v>151104-9984</v>
          </cell>
          <cell r="D1563">
            <v>840168548743</v>
          </cell>
          <cell r="E1563" t="str">
            <v>Speck  Presidio Lux Grip + C-MagSafe/CC  Obsidian  iPhone 18 Pro</v>
          </cell>
          <cell r="F1563" t="str">
            <v>Cases iPhone</v>
          </cell>
          <cell r="G1563" t="str">
            <v>iPhone 18</v>
          </cell>
          <cell r="H1563" t="str">
            <v>iPhone 18 Pro</v>
          </cell>
          <cell r="I1563">
            <v>516.72</v>
          </cell>
          <cell r="J1563">
            <v>0.40000480480480471</v>
          </cell>
          <cell r="K1563">
            <v>999</v>
          </cell>
        </row>
        <row r="1564">
          <cell r="B1564" t="str">
            <v> N.00736400</v>
          </cell>
          <cell r="C1564" t="str">
            <v>151116-9984</v>
          </cell>
          <cell r="D1564">
            <v>840168549269</v>
          </cell>
          <cell r="E1564" t="str">
            <v>Speck  Presidio Lux Grip + C-MagSafe/CC  Obsidian  iPhone 18 Pro Max</v>
          </cell>
          <cell r="F1564" t="str">
            <v>Cases iPhone</v>
          </cell>
          <cell r="G1564" t="str">
            <v>iPhone 18</v>
          </cell>
          <cell r="H1564" t="str">
            <v>iPhone 18 Pro Max</v>
          </cell>
          <cell r="I1564">
            <v>516.72</v>
          </cell>
          <cell r="J1564">
            <v>0.40000480480480471</v>
          </cell>
          <cell r="K1564">
            <v>999</v>
          </cell>
        </row>
        <row r="1565">
          <cell r="B1565" t="str">
            <v> N.00736460</v>
          </cell>
          <cell r="C1565" t="str">
            <v>151104-3288</v>
          </cell>
          <cell r="D1565">
            <v>840168548774</v>
          </cell>
          <cell r="E1565" t="str">
            <v>Speck  Presidio Lux Grip + C-MagSafe/CC  Sable  iPhone 18 Pro</v>
          </cell>
          <cell r="F1565" t="str">
            <v>Cases iPhone</v>
          </cell>
          <cell r="G1565" t="str">
            <v>iPhone 18</v>
          </cell>
          <cell r="H1565" t="str">
            <v>iPhone 18 Pro</v>
          </cell>
          <cell r="I1565">
            <v>516.72</v>
          </cell>
          <cell r="J1565">
            <v>0.40000480480480471</v>
          </cell>
          <cell r="K1565">
            <v>999</v>
          </cell>
        </row>
        <row r="1566">
          <cell r="B1566" t="str">
            <v> N.00736370</v>
          </cell>
          <cell r="C1566" t="str">
            <v>151116-3288</v>
          </cell>
          <cell r="D1566">
            <v>840168549290</v>
          </cell>
          <cell r="E1566" t="str">
            <v>Speck  Presidio Lux Grip + C-MagSafe/CC  Sable  iPhone 18 Pro Max</v>
          </cell>
          <cell r="F1566" t="str">
            <v>Cases iPhone</v>
          </cell>
          <cell r="G1566" t="str">
            <v>iPhone 18</v>
          </cell>
          <cell r="H1566" t="str">
            <v>iPhone 18 Pro Max</v>
          </cell>
          <cell r="I1566">
            <v>516.72</v>
          </cell>
          <cell r="J1566">
            <v>0.40000480480480471</v>
          </cell>
          <cell r="K1566">
            <v>999</v>
          </cell>
        </row>
        <row r="1567">
          <cell r="B1567" t="str">
            <v> N.00736520</v>
          </cell>
          <cell r="C1567" t="str">
            <v>T21-11730</v>
          </cell>
          <cell r="D1567">
            <v>840459611583</v>
          </cell>
          <cell r="E1567" t="str">
            <v>Tech21  EvoClear w/MagSafe  Clear  iPhone 18 FOLD</v>
          </cell>
          <cell r="F1567" t="str">
            <v>Cases iPhone</v>
          </cell>
          <cell r="G1567" t="str">
            <v>iPhone 18</v>
          </cell>
          <cell r="H1567" t="str">
            <v>iPhone 18 FOLD</v>
          </cell>
          <cell r="I1567">
            <v>465</v>
          </cell>
          <cell r="J1567">
            <v>0.4</v>
          </cell>
          <cell r="K1567">
            <v>899</v>
          </cell>
        </row>
        <row r="1568">
          <cell r="B1568" t="str">
            <v> N.00736550</v>
          </cell>
          <cell r="C1568" t="str">
            <v>T21-11653</v>
          </cell>
          <cell r="D1568">
            <v>840459610814</v>
          </cell>
          <cell r="E1568" t="str">
            <v>Tech21  EvoCrystal Satin Mirror w/C-MagSafe/CC  Cherry  iPhone 18 Pro</v>
          </cell>
          <cell r="F1568" t="str">
            <v>Cases iPhone</v>
          </cell>
          <cell r="G1568" t="str">
            <v>iPhone 18</v>
          </cell>
          <cell r="H1568" t="str">
            <v>iPhone 18 Pro</v>
          </cell>
          <cell r="I1568">
            <v>465</v>
          </cell>
          <cell r="J1568">
            <v>0.4</v>
          </cell>
          <cell r="K1568">
            <v>899</v>
          </cell>
        </row>
        <row r="1569">
          <cell r="B1569" t="str">
            <v> N.00736760</v>
          </cell>
          <cell r="C1569" t="str">
            <v>T21-11712</v>
          </cell>
          <cell r="D1569">
            <v>840459611408</v>
          </cell>
          <cell r="E1569" t="str">
            <v>Tech21  EvoCrystal Satin Mirror w/C-MagSafe/CC  Cherry  iPhone 18 Pro Max</v>
          </cell>
          <cell r="F1569" t="str">
            <v>Cases iPhone</v>
          </cell>
          <cell r="G1569" t="str">
            <v>iPhone 18</v>
          </cell>
          <cell r="H1569" t="str">
            <v>iPhone 18 Pro Max</v>
          </cell>
          <cell r="I1569">
            <v>465</v>
          </cell>
          <cell r="J1569">
            <v>0.4</v>
          </cell>
          <cell r="K1569">
            <v>899</v>
          </cell>
        </row>
        <row r="1570">
          <cell r="B1570" t="str">
            <v> N.00736730</v>
          </cell>
          <cell r="C1570" t="str">
            <v>T21-11641</v>
          </cell>
          <cell r="D1570">
            <v>840459610692</v>
          </cell>
          <cell r="E1570" t="str">
            <v>Tech21  EvoCrystal w/C-MagSafe/CC  Gold  iPhone 18 Pro</v>
          </cell>
          <cell r="F1570" t="str">
            <v>Cases iPhone</v>
          </cell>
          <cell r="G1570" t="str">
            <v>iPhone 18</v>
          </cell>
          <cell r="H1570" t="str">
            <v>iPhone 18 Pro</v>
          </cell>
          <cell r="I1570">
            <v>465</v>
          </cell>
          <cell r="J1570">
            <v>0.4</v>
          </cell>
          <cell r="K1570">
            <v>899</v>
          </cell>
        </row>
        <row r="1571">
          <cell r="B1571" t="str">
            <v> N.00736640</v>
          </cell>
          <cell r="C1571" t="str">
            <v>T21-11700</v>
          </cell>
          <cell r="D1571">
            <v>840459611286</v>
          </cell>
          <cell r="E1571" t="str">
            <v>Tech21  EvoCrystal w/C-MagSafe/CC  Gold  iPhone 18 Pro Max</v>
          </cell>
          <cell r="F1571" t="str">
            <v>Cases iPhone</v>
          </cell>
          <cell r="G1571" t="str">
            <v>iPhone 18</v>
          </cell>
          <cell r="H1571" t="str">
            <v>iPhone 18 Pro Max</v>
          </cell>
          <cell r="I1571">
            <v>465</v>
          </cell>
          <cell r="J1571">
            <v>0.4</v>
          </cell>
          <cell r="K1571">
            <v>899</v>
          </cell>
        </row>
        <row r="1572">
          <cell r="B1572" t="str">
            <v> N.00736580</v>
          </cell>
          <cell r="C1572" t="str">
            <v>T21-11628</v>
          </cell>
          <cell r="D1572">
            <v>840459610562</v>
          </cell>
          <cell r="E1572" t="str">
            <v>Tech21  EvoPulse Satin Mirror w/MagSafe/CC  Deep Sea  iPhone 18 Pro</v>
          </cell>
          <cell r="F1572" t="str">
            <v>Cases iPhone</v>
          </cell>
          <cell r="G1572" t="str">
            <v>iPhone 18</v>
          </cell>
          <cell r="H1572" t="str">
            <v>iPhone 18 Pro</v>
          </cell>
          <cell r="I1572">
            <v>465</v>
          </cell>
          <cell r="J1572">
            <v>0.4</v>
          </cell>
          <cell r="K1572">
            <v>899</v>
          </cell>
        </row>
        <row r="1573">
          <cell r="B1573" t="str">
            <v> N.00736670</v>
          </cell>
          <cell r="C1573" t="str">
            <v>T21-11687</v>
          </cell>
          <cell r="D1573">
            <v>840459611156</v>
          </cell>
          <cell r="E1573" t="str">
            <v>Tech21  EvoPulse Satin Mirror w/MagSafe/CC  Deep Sea  iPhone 18 Pro Max</v>
          </cell>
          <cell r="F1573" t="str">
            <v>Cases iPhone</v>
          </cell>
          <cell r="G1573" t="str">
            <v>iPhone 18</v>
          </cell>
          <cell r="H1573" t="str">
            <v>iPhone 18 Pro Max</v>
          </cell>
          <cell r="I1573">
            <v>465</v>
          </cell>
          <cell r="J1573">
            <v>0.4</v>
          </cell>
          <cell r="K1573">
            <v>899</v>
          </cell>
        </row>
        <row r="1574">
          <cell r="B1574" t="str">
            <v>FUNUNQ144</v>
          </cell>
          <cell r="C1574" t="str">
            <v>UNIQ-AIRPODS(2024)-GLSPGSMK</v>
          </cell>
          <cell r="D1574">
            <v>8886463693674</v>
          </cell>
          <cell r="E1574" t="str">
            <v xml:space="preserve">UNIQ GLASE PRO AIRPODS 4TH GEN LOCK CASE - GLOSSY SMOKE (GLOSSY SMOKE) </v>
          </cell>
          <cell r="F1574" t="str">
            <v>Cases Airpods</v>
          </cell>
          <cell r="G1574" t="str">
            <v>Airpods</v>
          </cell>
          <cell r="H1574" t="str">
            <v>Airpods 4th</v>
          </cell>
          <cell r="I1574">
            <v>184.02155172413794</v>
          </cell>
          <cell r="J1574">
            <v>0.46499999999999997</v>
          </cell>
          <cell r="K1574">
            <v>399</v>
          </cell>
        </row>
        <row r="1575">
          <cell r="B1575" t="str">
            <v>FUNUNQ145</v>
          </cell>
          <cell r="C1575" t="str">
            <v>UNIQ-AIRPODS(2024)-GLSPGCLR</v>
          </cell>
          <cell r="D1575">
            <v>8886463693667</v>
          </cell>
          <cell r="E1575" t="str">
            <v>UNIQ GLASE PRO AIRPODS 4TH GEN LOCK CASE - GLOSSY CLEAR (GLOSSY CLEAR)</v>
          </cell>
          <cell r="F1575" t="str">
            <v>Cases Airpods</v>
          </cell>
          <cell r="G1575" t="str">
            <v>Airpods</v>
          </cell>
          <cell r="H1575" t="str">
            <v>Airpods 4th</v>
          </cell>
          <cell r="I1575">
            <v>184.02155172413794</v>
          </cell>
          <cell r="J1575">
            <v>0.46499999999999997</v>
          </cell>
          <cell r="K1575">
            <v>399</v>
          </cell>
        </row>
        <row r="1576">
          <cell r="B1576" t="str">
            <v>FUNUNQ146</v>
          </cell>
          <cell r="C1576" t="str">
            <v>UNIQ-AIRPODS(2024)-GLSPCBLU</v>
          </cell>
          <cell r="D1576">
            <v>8886463693681</v>
          </cell>
          <cell r="E1576" t="str">
            <v xml:space="preserve">UNIQ GLASE PRO AIRPODS 4TH GEN LOCK CASE - CLOUDY BLUE (CLOUDY BLUE) </v>
          </cell>
          <cell r="F1576" t="str">
            <v>Cases Airpods</v>
          </cell>
          <cell r="G1576" t="str">
            <v>Airpods</v>
          </cell>
          <cell r="H1576" t="str">
            <v>Airpods 4th</v>
          </cell>
          <cell r="I1576">
            <v>184.02155172413794</v>
          </cell>
          <cell r="J1576">
            <v>0.46499999999999997</v>
          </cell>
          <cell r="K1576">
            <v>399</v>
          </cell>
        </row>
        <row r="1577">
          <cell r="B1577" t="str">
            <v>FUNUNQ147</v>
          </cell>
          <cell r="C1577" t="str">
            <v>UNIQ-AIRPODS(2024)-GLSPCPNK</v>
          </cell>
          <cell r="D1577">
            <v>8886463693698</v>
          </cell>
          <cell r="E1577" t="str">
            <v xml:space="preserve">UNIQ GLASE PRO AIRPODS 4TH GEN LOCK CASE - CANDY PINK (CANDY PINK) </v>
          </cell>
          <cell r="F1577" t="str">
            <v>Cases Airpods</v>
          </cell>
          <cell r="G1577" t="str">
            <v>Airpods</v>
          </cell>
          <cell r="H1577" t="str">
            <v>Airpods 4th</v>
          </cell>
          <cell r="I1577">
            <v>184.02155172413794</v>
          </cell>
          <cell r="J1577">
            <v>0.46499999999999997</v>
          </cell>
          <cell r="K1577">
            <v>399</v>
          </cell>
        </row>
        <row r="1578">
          <cell r="B1578" t="str">
            <v>FUNUNQ148</v>
          </cell>
          <cell r="C1578" t="str">
            <v>UNIQ-AIRPODS(2024)-GLSPLLIM</v>
          </cell>
          <cell r="D1578">
            <v>8886463693704</v>
          </cell>
          <cell r="E1578" t="str">
            <v xml:space="preserve">UNIQ GLASE PRO AIRPODS 4TH GEN LOCK CASE - LIGHT LIME (LIGHT LIME) </v>
          </cell>
          <cell r="F1578" t="str">
            <v>Cases Airpods</v>
          </cell>
          <cell r="G1578" t="str">
            <v>Airpods</v>
          </cell>
          <cell r="H1578" t="str">
            <v>Airpods 4th</v>
          </cell>
          <cell r="I1578">
            <v>184.02155172413794</v>
          </cell>
          <cell r="J1578">
            <v>0.46499999999999997</v>
          </cell>
          <cell r="K1578">
            <v>399</v>
          </cell>
        </row>
        <row r="1579">
          <cell r="C1579" t="str">
            <v>151089-1212</v>
          </cell>
          <cell r="D1579" t="str">
            <v>840168548378</v>
          </cell>
          <cell r="E1579" t="str">
            <v>Speck SmartShell for Apple MacBook Neo - Clear</v>
          </cell>
          <cell r="F1579" t="str">
            <v>Cases Macbook</v>
          </cell>
          <cell r="G1579" t="str">
            <v>MacBook</v>
          </cell>
          <cell r="H1579" t="str">
            <v>MacBook Neo</v>
          </cell>
          <cell r="I1579">
            <v>503.81</v>
          </cell>
          <cell r="J1579">
            <v>0.41499539539539543</v>
          </cell>
          <cell r="K1579">
            <v>999</v>
          </cell>
        </row>
        <row r="1580">
          <cell r="C1580" t="str">
            <v>151089-1212</v>
          </cell>
          <cell r="D1580" t="str">
            <v>840168548378</v>
          </cell>
          <cell r="E1580" t="str">
            <v>Speck SmartShell for Apple MacBook Neo - Clear</v>
          </cell>
          <cell r="F1580" t="str">
            <v>Cases Macbook</v>
          </cell>
          <cell r="G1580" t="str">
            <v>MacBook</v>
          </cell>
          <cell r="H1580" t="str">
            <v>MacBook Neo</v>
          </cell>
          <cell r="I1580">
            <v>430.6</v>
          </cell>
          <cell r="J1580">
            <v>0.50000400400400402</v>
          </cell>
          <cell r="K1580">
            <v>999</v>
          </cell>
        </row>
        <row r="1581">
          <cell r="B1581">
            <v>840168546701</v>
          </cell>
          <cell r="C1581" t="str">
            <v>150991-3263</v>
          </cell>
          <cell r="D1581" t="str">
            <v>840168546701</v>
          </cell>
          <cell r="E1581" t="str">
            <v>Speck Balance Folio for iPad Air 11" (2026-MA-8th gen) - PICCARD'S BLUE/FROST BEIGE/FADED TEAL</v>
          </cell>
          <cell r="F1581" t="str">
            <v>Cases iPad</v>
          </cell>
          <cell r="G1581" t="str">
            <v>iPad</v>
          </cell>
          <cell r="H1581" t="str">
            <v>iPad Air M4-M2 / iPad Air 5th/4th</v>
          </cell>
          <cell r="I1581">
            <v>430.6</v>
          </cell>
          <cell r="J1581">
            <v>0.50000400400400402</v>
          </cell>
          <cell r="K1581">
            <v>999</v>
          </cell>
        </row>
        <row r="1582">
          <cell r="B1582" t="str">
            <v>FUNUNQ159</v>
          </cell>
          <cell r="C1582" t="str">
            <v>UNIQ-42MM-VOURGLD</v>
          </cell>
          <cell r="D1582" t="str">
            <v>8886463691915</v>
          </cell>
          <cell r="E1582" t="str">
            <v>UNIQ VOUTE WATCH CASE WITH TEMPERED GLASS SCREEN 42MM - ROSE GOLD (ROSE GOLD)</v>
          </cell>
          <cell r="F1582" t="str">
            <v>Straps</v>
          </cell>
          <cell r="G1582" t="str">
            <v>Straps</v>
          </cell>
          <cell r="H1582" t="str">
            <v>42mm</v>
          </cell>
          <cell r="I1582">
            <v>207.08189655172413</v>
          </cell>
          <cell r="J1582">
            <v>0.46500000000000002</v>
          </cell>
          <cell r="K1582">
            <v>449</v>
          </cell>
        </row>
        <row r="1583">
          <cell r="B1583" t="str">
            <v>FUNUNQ160</v>
          </cell>
          <cell r="C1583" t="str">
            <v>UNIQ-46MM-GARSMK</v>
          </cell>
          <cell r="D1583">
            <v>8886463691601</v>
          </cell>
          <cell r="E1583" t="str">
            <v>UNIQ GARDE HYBRID WATCH CASE WITH SCREEN PROTECTION 46MM -  SMOKE (SMOKE)</v>
          </cell>
          <cell r="F1583" t="str">
            <v>Cases Apple Watch</v>
          </cell>
          <cell r="G1583" t="str">
            <v>Cases Apple Watch</v>
          </cell>
          <cell r="H1583" t="str">
            <v>46mm</v>
          </cell>
          <cell r="I1583">
            <v>160.96120689655172</v>
          </cell>
          <cell r="J1583">
            <v>0.46500000000000002</v>
          </cell>
          <cell r="K1583">
            <v>349</v>
          </cell>
        </row>
        <row r="1584">
          <cell r="B1584" t="str">
            <v>FUNUNQ161</v>
          </cell>
          <cell r="C1584" t="str">
            <v>UNIQ-46MM-GARCLR</v>
          </cell>
          <cell r="D1584">
            <v>8886463691595</v>
          </cell>
          <cell r="E1584" t="str">
            <v>UNIQ GARDE HYBRID WATCH CASE WITH SCREEN PROTECTION 46MM -  CLEAR (CLEAR)</v>
          </cell>
          <cell r="F1584" t="str">
            <v>Cases Apple Watch</v>
          </cell>
          <cell r="G1584" t="str">
            <v>Cases Apple Watch</v>
          </cell>
          <cell r="H1584" t="str">
            <v>46mm</v>
          </cell>
          <cell r="I1584">
            <v>160.96120689655172</v>
          </cell>
          <cell r="J1584">
            <v>0.46500000000000002</v>
          </cell>
          <cell r="K1584">
            <v>349</v>
          </cell>
        </row>
        <row r="1585">
          <cell r="B1585" t="str">
            <v>840168538355</v>
          </cell>
          <cell r="C1585">
            <v>840168538355</v>
          </cell>
          <cell r="D1585" t="str">
            <v>840168538355</v>
          </cell>
          <cell r="E1585" t="str">
            <v>Speck Tempered Glass iPhone15 Pro Max</v>
          </cell>
          <cell r="F1585" t="str">
            <v>Micas</v>
          </cell>
          <cell r="G1585" t="str">
            <v>iPhone 15</v>
          </cell>
          <cell r="H1585" t="str">
            <v>iPhone 15 Pro Max</v>
          </cell>
          <cell r="I1585">
            <v>439.88793103448279</v>
          </cell>
          <cell r="J1585">
            <v>0.27</v>
          </cell>
          <cell r="K1585">
            <v>699</v>
          </cell>
        </row>
        <row r="1586">
          <cell r="C1586" t="str">
            <v>SK-2026IPP6.3-SDOMS-CLR</v>
          </cell>
          <cell r="D1586" t="str">
            <v>8886461250749</v>
          </cell>
          <cell r="E1586" t="str">
            <v>Skinarma Iphone 18 Pro 6.3" (2026) Clear
Saido Mag-Charge</v>
          </cell>
          <cell r="F1586" t="str">
            <v>Cases iPhone</v>
          </cell>
          <cell r="G1586" t="str">
            <v>iPhone 18</v>
          </cell>
          <cell r="H1586" t="str">
            <v>iPhone 18 Pro</v>
          </cell>
          <cell r="I1586">
            <v>402.94396551724139</v>
          </cell>
          <cell r="J1586">
            <v>0.41499999999999998</v>
          </cell>
          <cell r="K1586">
            <v>799</v>
          </cell>
        </row>
        <row r="1587">
          <cell r="C1587" t="str">
            <v>SK-2026IPP6.9-SDOMS-CLR</v>
          </cell>
          <cell r="D1587" t="str">
            <v>8886461250763</v>
          </cell>
          <cell r="E1587" t="str">
            <v>Skinarma Iphone 18 Pro Max 6.9" (2026) Clear
Saido Mag-Charge</v>
          </cell>
          <cell r="F1587" t="str">
            <v>Cases iPhone</v>
          </cell>
          <cell r="G1587" t="str">
            <v>iPhone 18</v>
          </cell>
          <cell r="H1587" t="str">
            <v>iPhone 18 Pro Max</v>
          </cell>
          <cell r="I1587">
            <v>402.94396551724139</v>
          </cell>
          <cell r="J1587">
            <v>0.41499999999999998</v>
          </cell>
          <cell r="K1587">
            <v>799</v>
          </cell>
        </row>
        <row r="1588">
          <cell r="C1588" t="str">
            <v>SK-2026IPP6.3-MGMA-GRA</v>
          </cell>
          <cell r="D1588" t="str">
            <v>8886461250787</v>
          </cell>
          <cell r="E1588" t="str">
            <v>Skinarma Iphone 18 Pro 6.3" (2026) Graphite
Magma</v>
          </cell>
          <cell r="F1588" t="str">
            <v>Cases iPhone</v>
          </cell>
          <cell r="G1588" t="str">
            <v>iPhone 18</v>
          </cell>
          <cell r="H1588" t="str">
            <v>iPhone 18 Pro</v>
          </cell>
          <cell r="I1588">
            <v>402.94396551724139</v>
          </cell>
          <cell r="J1588">
            <v>0.41499999999999998</v>
          </cell>
          <cell r="K1588">
            <v>799</v>
          </cell>
        </row>
        <row r="1589">
          <cell r="C1589" t="str">
            <v>SK-2026IPP6.9-MGMA-GRA</v>
          </cell>
          <cell r="D1589" t="str">
            <v>8886461250817</v>
          </cell>
          <cell r="E1589" t="str">
            <v>Skinarma Iphone 18 Pro Max 6.9" (2026) Graphite
Magma</v>
          </cell>
          <cell r="F1589" t="str">
            <v>Cases iPhone</v>
          </cell>
          <cell r="G1589" t="str">
            <v>iPhone 18</v>
          </cell>
          <cell r="H1589" t="str">
            <v>iPhone 18 Pro Max</v>
          </cell>
          <cell r="I1589">
            <v>402.94396551724139</v>
          </cell>
          <cell r="J1589">
            <v>0.41499999999999998</v>
          </cell>
          <cell r="K1589">
            <v>799</v>
          </cell>
        </row>
        <row r="1590">
          <cell r="B1590" t="str">
            <v>NM014278858</v>
          </cell>
          <cell r="C1590" t="str">
            <v>NM014278858</v>
          </cell>
          <cell r="D1590" t="str">
            <v>856504014278</v>
          </cell>
          <cell r="E1590" t="str">
            <v>Nomad Modern Leather Case - iPhone 17 Pro Max | Brown | Nomad Leather</v>
          </cell>
          <cell r="F1590" t="str">
            <v>Cases iPhone</v>
          </cell>
          <cell r="G1590" t="str">
            <v>iPhone 17</v>
          </cell>
          <cell r="H1590" t="str">
            <v>iPhone 17 Pro Max</v>
          </cell>
          <cell r="I1590">
            <v>663.18965517241384</v>
          </cell>
          <cell r="J1590">
            <v>0.3</v>
          </cell>
          <cell r="K1590">
            <v>1099</v>
          </cell>
        </row>
        <row r="1591">
          <cell r="B1591" t="str">
            <v>150701-3249</v>
          </cell>
          <cell r="C1591" t="str">
            <v>150701-3249</v>
          </cell>
          <cell r="D1591" t="str">
            <v>840168540808</v>
          </cell>
          <cell r="E1591" t="str">
            <v>Speck iPhone 16 Pro Presidio2 Grip +Cl True Pink/Shocking Pink/White</v>
          </cell>
          <cell r="F1591" t="str">
            <v>Cases iPhone</v>
          </cell>
          <cell r="G1591" t="str">
            <v>iPhone 16</v>
          </cell>
          <cell r="H1591" t="str">
            <v>iPhone 16 Pro / iPhone 17</v>
          </cell>
          <cell r="I1591">
            <v>602.84482758620686</v>
          </cell>
          <cell r="J1591">
            <v>0.3</v>
          </cell>
          <cell r="K1591">
            <v>999</v>
          </cell>
        </row>
        <row r="1592">
          <cell r="B1592" t="str">
            <v>150226-D143</v>
          </cell>
          <cell r="C1592" t="str">
            <v>150226-D143</v>
          </cell>
          <cell r="D1592" t="str">
            <v>840168528165</v>
          </cell>
          <cell r="E1592" t="str">
            <v>Speck Balance Folio Case for iPad 10th Gen - Black/Black/White</v>
          </cell>
          <cell r="F1592" t="str">
            <v>Cases iPad</v>
          </cell>
          <cell r="G1592" t="str">
            <v>iPad</v>
          </cell>
          <cell r="H1592" t="str">
            <v>iPad 10th /11th - 10.9"/11" (2022-2025)</v>
          </cell>
          <cell r="I1592">
            <v>602.84482758620686</v>
          </cell>
          <cell r="J1592">
            <v>0.3</v>
          </cell>
          <cell r="K1592">
            <v>999</v>
          </cell>
        </row>
        <row r="1593">
          <cell r="B1593" t="str">
            <v>150695-3205</v>
          </cell>
          <cell r="C1593" t="str">
            <v>150695-3205</v>
          </cell>
          <cell r="D1593" t="str">
            <v>840168544493</v>
          </cell>
          <cell r="E1593" t="str">
            <v>Speck iPhone 16 CandyShell Grip + MS Black Slate</v>
          </cell>
          <cell r="F1593" t="str">
            <v>Cases iPhone</v>
          </cell>
          <cell r="G1593" t="str">
            <v>iPhone 16</v>
          </cell>
          <cell r="H1593" t="str">
            <v>iPhone 16</v>
          </cell>
          <cell r="I1593">
            <v>542.5</v>
          </cell>
          <cell r="J1593">
            <v>0.3</v>
          </cell>
          <cell r="K1593">
            <v>899</v>
          </cell>
        </row>
        <row r="1594">
          <cell r="B1594" t="str">
            <v>133537-8640</v>
          </cell>
          <cell r="C1594" t="str">
            <v>133537-8640</v>
          </cell>
          <cell r="D1594" t="str">
            <v>848709080691</v>
          </cell>
          <cell r="E1594" t="str">
            <v>Speck Balance Folio Clear Case for iPad 10.2" 7/8/9 Gen - Rose Gold Woven Metallic</v>
          </cell>
          <cell r="F1594" t="str">
            <v>Cases iPad</v>
          </cell>
          <cell r="G1594" t="str">
            <v>iPad</v>
          </cell>
          <cell r="H1594" t="str">
            <v>iPad 10.2"</v>
          </cell>
          <cell r="I1594">
            <v>602.84482758620686</v>
          </cell>
          <cell r="J1594">
            <v>0.3</v>
          </cell>
          <cell r="K1594">
            <v>999</v>
          </cell>
        </row>
        <row r="1595">
          <cell r="B1595" t="str">
            <v>138658-9323</v>
          </cell>
          <cell r="C1595" t="str">
            <v>138658-9323</v>
          </cell>
          <cell r="D1595" t="str">
            <v>848709096494</v>
          </cell>
          <cell r="E1595" t="str">
            <v>Speck Case-E Run for iPad 10.2" 7/8/9 Gen - Charge Blue/Brave Blue</v>
          </cell>
          <cell r="F1595" t="str">
            <v>Cases iPad</v>
          </cell>
          <cell r="G1595" t="str">
            <v>iPad</v>
          </cell>
          <cell r="H1595" t="str">
            <v>iPad 10.2"</v>
          </cell>
          <cell r="I1595">
            <v>602.84482758620686</v>
          </cell>
          <cell r="J1595">
            <v>0.3</v>
          </cell>
          <cell r="K1595">
            <v>999</v>
          </cell>
        </row>
        <row r="1596">
          <cell r="B1596" t="str">
            <v>NM014285858</v>
          </cell>
          <cell r="C1596" t="str">
            <v>NM014285858</v>
          </cell>
          <cell r="D1596" t="str">
            <v>856504014285</v>
          </cell>
          <cell r="E1596" t="str">
            <v>Nomad Modern Leather Case - iPhone 17 Pro Max | Black | Nomad Leather</v>
          </cell>
          <cell r="F1596" t="str">
            <v>Cases iPhone</v>
          </cell>
          <cell r="G1596" t="str">
            <v>iPhone 17</v>
          </cell>
          <cell r="H1596" t="str">
            <v>iPhone 17 Pro Max</v>
          </cell>
          <cell r="I1596">
            <v>663.18965517241384</v>
          </cell>
          <cell r="J1596">
            <v>0.3</v>
          </cell>
          <cell r="K1596">
            <v>1099</v>
          </cell>
        </row>
        <row r="1597">
          <cell r="B1597" t="str">
            <v>133537-8922</v>
          </cell>
          <cell r="C1597" t="str">
            <v>133537-8922</v>
          </cell>
          <cell r="D1597" t="str">
            <v>848709080707</v>
          </cell>
          <cell r="E1597" t="str">
            <v>Speck Balance Folio Clear Case for iPad 10.2" 7/8/9 Gen - Clear/Gunmetal Grey Meta</v>
          </cell>
          <cell r="F1597" t="str">
            <v>Cases iPad</v>
          </cell>
          <cell r="G1597" t="str">
            <v>iPad</v>
          </cell>
          <cell r="H1597" t="str">
            <v>iPad 10.2"</v>
          </cell>
          <cell r="I1597">
            <v>602.84482758620686</v>
          </cell>
          <cell r="J1597">
            <v>0.3</v>
          </cell>
          <cell r="K1597">
            <v>999</v>
          </cell>
        </row>
        <row r="1598">
          <cell r="B1598" t="str">
            <v>633755142987</v>
          </cell>
          <cell r="C1598" t="str">
            <v>NM014278858</v>
          </cell>
          <cell r="D1598" t="e">
            <v>#VALUE!</v>
          </cell>
          <cell r="E1598" t="str">
            <v>Nomad Modern Leather Case - iPhone 17 Pro Max | Brown | Nomad Leather</v>
          </cell>
          <cell r="F1598" t="str">
            <v>Cases iPhone</v>
          </cell>
          <cell r="G1598" t="str">
            <v>iPhone 17</v>
          </cell>
          <cell r="H1598" t="str">
            <v>iPhone 17 Pro Max</v>
          </cell>
          <cell r="I1598">
            <v>663.18965517241384</v>
          </cell>
          <cell r="J1598">
            <v>0.3</v>
          </cell>
          <cell r="K1598">
            <v>1099</v>
          </cell>
        </row>
        <row r="1599">
          <cell r="B1599" t="str">
            <v>150727-3258</v>
          </cell>
          <cell r="C1599" t="str">
            <v>150727-3258</v>
          </cell>
          <cell r="D1599" t="str">
            <v>840168544530</v>
          </cell>
          <cell r="E1599" t="str">
            <v>Speck iPhone 16 Pro Max Presidio Perfect Clear Clear Frosted Blk</v>
          </cell>
          <cell r="F1599" t="str">
            <v>Cases iPhone</v>
          </cell>
          <cell r="G1599" t="str">
            <v>iPhone 16</v>
          </cell>
          <cell r="H1599" t="str">
            <v>iPhone 16 Pro Max</v>
          </cell>
          <cell r="I1599">
            <v>602.84482758620686</v>
          </cell>
          <cell r="J1599">
            <v>0.3</v>
          </cell>
          <cell r="K1599">
            <v>999</v>
          </cell>
        </row>
        <row r="1600">
          <cell r="B1600" t="str">
            <v>VIVVT4KIT1-NOC</v>
          </cell>
          <cell r="C1600" t="str">
            <v>VIVVT4KIT1-NOC</v>
          </cell>
          <cell r="D1600" t="str">
            <v>681066891681</v>
          </cell>
          <cell r="E1600" t="str">
            <v>Vivitar Mini Soporte De Pistola. Combinación, De Soporte Para Teléfono, Selfie Stick Y Tripié En Un Solo</v>
          </cell>
          <cell r="F1600" t="str">
            <v>Hardware</v>
          </cell>
          <cell r="G1600" t="str">
            <v>Tripod</v>
          </cell>
          <cell r="H1600" t="str">
            <v>PISTOL GRIP</v>
          </cell>
          <cell r="I1600">
            <v>156.29310344827584</v>
          </cell>
          <cell r="J1600">
            <v>0.3</v>
          </cell>
          <cell r="K1600">
            <v>259</v>
          </cell>
        </row>
        <row r="1601">
          <cell r="B1601" t="str">
            <v>150989-3267</v>
          </cell>
          <cell r="C1601" t="str">
            <v>150989-3267</v>
          </cell>
          <cell r="D1601" t="str">
            <v>840168546688</v>
          </cell>
          <cell r="E1601" t="str">
            <v>Speck Balance Folio iPad 11" (2022-2025) Ceramic Grey/Autumn Sky/Black</v>
          </cell>
          <cell r="F1601" t="str">
            <v>Cases iPad</v>
          </cell>
          <cell r="G1601" t="str">
            <v>iPad</v>
          </cell>
          <cell r="H1601" t="str">
            <v>iPad 10th /11th - 10.9"/11" (2022-2025)</v>
          </cell>
          <cell r="I1601">
            <v>602.84482758620686</v>
          </cell>
          <cell r="J1601">
            <v>0.3</v>
          </cell>
          <cell r="K1601">
            <v>999</v>
          </cell>
        </row>
        <row r="1602">
          <cell r="B1602" t="str">
            <v>150986-D143</v>
          </cell>
          <cell r="C1602" t="str">
            <v>150986-D143</v>
          </cell>
          <cell r="D1602">
            <v>840168546589</v>
          </cell>
          <cell r="E1602" t="str">
            <v>Speck Presidio2 Grip iPhone 17 Pro Max Black</v>
          </cell>
          <cell r="F1602" t="str">
            <v>Cases iPhone</v>
          </cell>
          <cell r="G1602" t="str">
            <v>iPhone 17</v>
          </cell>
          <cell r="H1602" t="str">
            <v>iPhone 17 Pro Max</v>
          </cell>
          <cell r="I1602">
            <v>602.84482758620686</v>
          </cell>
          <cell r="J1602">
            <v>0.3</v>
          </cell>
          <cell r="K1602">
            <v>999</v>
          </cell>
        </row>
        <row r="1603">
          <cell r="B1603" t="str">
            <v>NM014810858</v>
          </cell>
          <cell r="C1603" t="str">
            <v>NM014810858</v>
          </cell>
          <cell r="D1603" t="str">
            <v>856504014810</v>
          </cell>
          <cell r="E1603" t="str">
            <v>Nomad Rocky Point Band - 45mm | Sol | Black Hardware</v>
          </cell>
          <cell r="F1603" t="str">
            <v>Straps</v>
          </cell>
          <cell r="G1603" t="str">
            <v>Apple Watch</v>
          </cell>
          <cell r="H1603" t="str">
            <v>49/45/44/42 mm</v>
          </cell>
          <cell r="I1603">
            <v>1085.6034482758621</v>
          </cell>
          <cell r="J1603">
            <v>0.3</v>
          </cell>
          <cell r="K1603">
            <v>1799</v>
          </cell>
        </row>
        <row r="1604">
          <cell r="B1604" t="str">
            <v>150727-3199</v>
          </cell>
          <cell r="C1604" t="str">
            <v>150727-3199</v>
          </cell>
          <cell r="D1604" t="str">
            <v>840168544561</v>
          </cell>
          <cell r="E1604" t="str">
            <v>Speck iPhone 16 Pro Max Presidio Perfect Clear +Cl Clear/Clear/Chrome Finish/Serene Silver</v>
          </cell>
          <cell r="F1604" t="str">
            <v>Cases iPhone</v>
          </cell>
          <cell r="G1604" t="str">
            <v>iPhone 16</v>
          </cell>
          <cell r="H1604" t="str">
            <v>iPhone 16 Pro Max</v>
          </cell>
          <cell r="I1604">
            <v>602.84482758620686</v>
          </cell>
          <cell r="J1604">
            <v>0.3</v>
          </cell>
          <cell r="K1604">
            <v>999</v>
          </cell>
        </row>
        <row r="1605">
          <cell r="B1605" t="str">
            <v>150706-9221</v>
          </cell>
          <cell r="C1605" t="str">
            <v>150706-9221</v>
          </cell>
          <cell r="D1605" t="str">
            <v>840168540945</v>
          </cell>
          <cell r="E1605" t="str">
            <v>Speck iPhone 16 Pro Presidio Lux +Cl Clear/Clear /Gold Glitter?</v>
          </cell>
          <cell r="F1605" t="str">
            <v>Cases iPhone</v>
          </cell>
          <cell r="G1605" t="str">
            <v>iPhone 16</v>
          </cell>
          <cell r="H1605" t="str">
            <v>iPhone 16 Pro / iPhone 17</v>
          </cell>
          <cell r="I1605">
            <v>602.84482758620686</v>
          </cell>
          <cell r="J1605">
            <v>0.3</v>
          </cell>
          <cell r="K1605">
            <v>999</v>
          </cell>
        </row>
        <row r="1606">
          <cell r="B1606" t="str">
            <v>150698-9508</v>
          </cell>
          <cell r="C1606" t="str">
            <v>150698-9508</v>
          </cell>
          <cell r="D1606" t="str">
            <v>840168540662</v>
          </cell>
          <cell r="E1606" t="str">
            <v>Speck iPhone 16 Gemshell Clear/ Platinum Glitter</v>
          </cell>
          <cell r="F1606" t="str">
            <v>Cases iPhone</v>
          </cell>
          <cell r="G1606" t="str">
            <v>iPhone 16</v>
          </cell>
          <cell r="H1606" t="str">
            <v>iPhone 16</v>
          </cell>
          <cell r="I1606">
            <v>361.46551724137936</v>
          </cell>
          <cell r="J1606">
            <v>0.3</v>
          </cell>
          <cell r="K1606">
            <v>599</v>
          </cell>
        </row>
        <row r="1607">
          <cell r="B1607" t="str">
            <v>150775-3237</v>
          </cell>
          <cell r="C1607" t="str">
            <v>150775-3237</v>
          </cell>
          <cell r="D1607" t="str">
            <v>840168543656</v>
          </cell>
          <cell r="E1607" t="str">
            <v>Speck iPhone 16 Pro Max Presidio2 Lux +Ms Amazing Purple/Clear</v>
          </cell>
          <cell r="F1607" t="str">
            <v>Cases iPhone</v>
          </cell>
          <cell r="G1607" t="str">
            <v>iPhone 16</v>
          </cell>
          <cell r="H1607" t="str">
            <v>iPhone 16 Pro Max</v>
          </cell>
          <cell r="I1607">
            <v>602.84482758620686</v>
          </cell>
          <cell r="J1607">
            <v>0.3</v>
          </cell>
          <cell r="K1607">
            <v>999</v>
          </cell>
        </row>
        <row r="1608">
          <cell r="B1608" t="str">
            <v>NM014339858</v>
          </cell>
          <cell r="C1608" t="str">
            <v>NM014339858</v>
          </cell>
          <cell r="D1608" t="str">
            <v>856504014339</v>
          </cell>
          <cell r="E1608" t="str">
            <v>Nomad Modern Leather Case - iPhone 17 Pro | Black | Nomad Leather</v>
          </cell>
          <cell r="F1608" t="str">
            <v>Cases iPhone</v>
          </cell>
          <cell r="G1608" t="str">
            <v>iPhone 17</v>
          </cell>
          <cell r="H1608" t="str">
            <v>iPhone 17 Pro</v>
          </cell>
          <cell r="I1608">
            <v>663.18965517241384</v>
          </cell>
          <cell r="J1608">
            <v>0.3</v>
          </cell>
          <cell r="K1608">
            <v>1099</v>
          </cell>
        </row>
        <row r="1609">
          <cell r="B1609" t="str">
            <v>NM014322858</v>
          </cell>
          <cell r="C1609" t="str">
            <v>NM014322858</v>
          </cell>
          <cell r="D1609" t="str">
            <v>856504014322</v>
          </cell>
          <cell r="E1609" t="str">
            <v>Nomad Modern Leather Case - iPhone 17 Pro | Brown | Nomad Leather</v>
          </cell>
          <cell r="F1609" t="str">
            <v>Cases iPhone</v>
          </cell>
          <cell r="G1609" t="str">
            <v>iPhone 17</v>
          </cell>
          <cell r="H1609" t="str">
            <v>iPhone 17 Pro</v>
          </cell>
          <cell r="I1609">
            <v>663.18965517241384</v>
          </cell>
          <cell r="J1609">
            <v>0.3</v>
          </cell>
          <cell r="K1609">
            <v>1099</v>
          </cell>
        </row>
        <row r="1610">
          <cell r="B1610" t="str">
            <v>150226-7265</v>
          </cell>
          <cell r="C1610" t="str">
            <v>150226-7265</v>
          </cell>
          <cell r="D1610" t="str">
            <v>840168528202</v>
          </cell>
          <cell r="E1610" t="str">
            <v>Speck Balance Folio Case for iPad 10th Gen - Plumberry/Crushed Purple/Crepe Pink</v>
          </cell>
          <cell r="F1610" t="str">
            <v>Cases iPad</v>
          </cell>
          <cell r="G1610" t="str">
            <v>iPad</v>
          </cell>
          <cell r="H1610" t="str">
            <v>iPad 10th /11th - 10.9"/11" (2022-2025)</v>
          </cell>
          <cell r="I1610">
            <v>602.84482758620686</v>
          </cell>
          <cell r="J1610">
            <v>0.3</v>
          </cell>
          <cell r="K1610">
            <v>999</v>
          </cell>
        </row>
        <row r="1611">
          <cell r="B1611" t="str">
            <v>T21-11314</v>
          </cell>
          <cell r="C1611" t="str">
            <v>T21-11314</v>
          </cell>
          <cell r="D1611" t="str">
            <v>840459607159</v>
          </cell>
          <cell r="E1611" t="str">
            <v>Tech21 EvoClear + MS iPhone 17 iPhone 17 Air Clear</v>
          </cell>
          <cell r="F1611" t="str">
            <v>Cases iPhone</v>
          </cell>
          <cell r="G1611" t="str">
            <v>iPhone 17</v>
          </cell>
          <cell r="H1611" t="str">
            <v>iPhone 17 Air</v>
          </cell>
          <cell r="I1611">
            <v>602.84482758620686</v>
          </cell>
          <cell r="J1611">
            <v>0.3</v>
          </cell>
          <cell r="K1611">
            <v>999</v>
          </cell>
        </row>
        <row r="1612">
          <cell r="B1612" t="str">
            <v>T21-11349</v>
          </cell>
          <cell r="C1612" t="str">
            <v>T21-11349</v>
          </cell>
          <cell r="D1612" t="str">
            <v>840459607531</v>
          </cell>
          <cell r="E1612" t="str">
            <v>Tech21 EvoCrystal iPhone 17 Air Iridescent</v>
          </cell>
          <cell r="F1612" t="str">
            <v>Cases iPhone</v>
          </cell>
          <cell r="G1612" t="str">
            <v>iPhone 17</v>
          </cell>
          <cell r="H1612" t="str">
            <v>iPhone 17 Air</v>
          </cell>
          <cell r="I1612">
            <v>542.5</v>
          </cell>
          <cell r="J1612">
            <v>0.3</v>
          </cell>
          <cell r="K1612">
            <v>899</v>
          </cell>
        </row>
        <row r="1613">
          <cell r="B1613" t="str">
            <v>EXTNOM032</v>
          </cell>
          <cell r="C1613" t="str">
            <v>NM011437858</v>
          </cell>
          <cell r="D1613">
            <v>856504011437</v>
          </cell>
          <cell r="E1613" t="str">
            <v>Nomad Tempo Band - 46mm | Crush</v>
          </cell>
          <cell r="F1613" t="str">
            <v>Straps</v>
          </cell>
          <cell r="G1613" t="str">
            <v>Apple Watch</v>
          </cell>
          <cell r="H1613" t="str">
            <v xml:space="preserve">49/46/45/44/42mm </v>
          </cell>
          <cell r="I1613">
            <v>559.7844827586207</v>
          </cell>
          <cell r="J1613">
            <v>0.35</v>
          </cell>
          <cell r="K1613">
            <v>999</v>
          </cell>
        </row>
        <row r="1614">
          <cell r="B1614" t="str">
            <v>EXTNOM033</v>
          </cell>
          <cell r="C1614" t="str">
            <v>NM011413858</v>
          </cell>
          <cell r="D1614">
            <v>856504011413</v>
          </cell>
          <cell r="E1614" t="str">
            <v>Nomad Tempo Band - 46mm | Dusk</v>
          </cell>
          <cell r="F1614" t="str">
            <v>Straps</v>
          </cell>
          <cell r="G1614" t="str">
            <v>Apple Watch</v>
          </cell>
          <cell r="H1614" t="str">
            <v xml:space="preserve">49/46/45/44/42mm </v>
          </cell>
          <cell r="I1614">
            <v>559.7844827586207</v>
          </cell>
          <cell r="J1614">
            <v>0.35</v>
          </cell>
          <cell r="K1614">
            <v>999</v>
          </cell>
        </row>
        <row r="1615">
          <cell r="B1615" t="str">
            <v>EXTNOM030</v>
          </cell>
          <cell r="C1615" t="str">
            <v>NM009766858</v>
          </cell>
          <cell r="D1615">
            <v>855848009766</v>
          </cell>
          <cell r="E1615" t="str">
            <v>Nomad Tempo Band - 46mm | Driftwood</v>
          </cell>
          <cell r="F1615" t="str">
            <v>Straps</v>
          </cell>
          <cell r="G1615" t="str">
            <v>Apple Watch</v>
          </cell>
          <cell r="H1615" t="str">
            <v xml:space="preserve">49/46/45/44/42mm </v>
          </cell>
          <cell r="I1615">
            <v>559.7844827586207</v>
          </cell>
          <cell r="J1615">
            <v>0.35</v>
          </cell>
          <cell r="K1615">
            <v>999</v>
          </cell>
        </row>
        <row r="1616">
          <cell r="B1616" t="str">
            <v>EXTNOM031</v>
          </cell>
          <cell r="C1616" t="str">
            <v>NM009797858</v>
          </cell>
          <cell r="D1616">
            <v>855848009797</v>
          </cell>
          <cell r="E1616" t="str">
            <v>Nomad Tempo Band - 46mm | Seagrass</v>
          </cell>
          <cell r="F1616" t="str">
            <v>Straps</v>
          </cell>
          <cell r="G1616" t="str">
            <v>Apple Watch</v>
          </cell>
          <cell r="H1616" t="str">
            <v xml:space="preserve">49/46/45/44/42mm </v>
          </cell>
          <cell r="I1616">
            <v>559.7844827586207</v>
          </cell>
          <cell r="J1616">
            <v>0.35</v>
          </cell>
          <cell r="K1616">
            <v>999</v>
          </cell>
        </row>
        <row r="1617">
          <cell r="B1617">
            <v>840168538263</v>
          </cell>
          <cell r="C1617" t="str">
            <v>150553-3240</v>
          </cell>
          <cell r="D1617" t="str">
            <v>840168538263</v>
          </cell>
          <cell r="E1617" t="str">
            <v>Speck  iPhone 13/15/16e PRESIDIO CLEAR +MS (CLEAR/CLEAR/CHROME FINISH)</v>
          </cell>
          <cell r="F1617" t="str">
            <v>Cases iPhone</v>
          </cell>
          <cell r="G1617" t="str">
            <v>iPhone 15</v>
          </cell>
          <cell r="H1617" t="str">
            <v>iPhone 17e / 16e / 15 / 14 / 13</v>
          </cell>
          <cell r="I1617">
            <v>215.09</v>
          </cell>
          <cell r="J1617">
            <v>0.4999911823647295</v>
          </cell>
          <cell r="K1617">
            <v>499</v>
          </cell>
        </row>
        <row r="1618">
          <cell r="B1618" t="str">
            <v>15556</v>
          </cell>
          <cell r="C1618" t="str">
            <v>15556</v>
          </cell>
          <cell r="D1618" t="str">
            <v>633755155567</v>
          </cell>
          <cell r="E1618" t="str">
            <v>HyperGear Kombat Kitty Gaming Headset Green</v>
          </cell>
          <cell r="F1618" t="str">
            <v>Gaming</v>
          </cell>
          <cell r="G1618" t="str">
            <v>Headset</v>
          </cell>
          <cell r="H1618" t="str">
            <v>Kombat</v>
          </cell>
          <cell r="I1618">
            <v>192.16</v>
          </cell>
          <cell r="J1618">
            <v>0.5532953907815632</v>
          </cell>
          <cell r="K1618">
            <v>499</v>
          </cell>
        </row>
      </sheetData>
      <sheetData sheetId="16"/>
      <sheetData sheetId="17"/>
      <sheetData sheetId="1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32.479144907411" createdVersion="8" refreshedVersion="8" minRefreshableVersion="3" recordCount="777" xr:uid="{79B0B5E4-48F9-8347-B06C-F140988A469F}">
  <cacheSource type="worksheet">
    <worksheetSource ref="A2:AF779" sheet="Consenso"/>
  </cacheSource>
  <cacheFields count="32">
    <cacheField name="Marca" numFmtId="0">
      <sharedItems/>
    </cacheField>
    <cacheField name="SKU Retail" numFmtId="0">
      <sharedItems containsBlank="1" containsMixedTypes="1" containsNumber="1" containsInteger="1" minValue="228969" maxValue="5056586746745"/>
    </cacheField>
    <cacheField name="ITEM " numFmtId="0">
      <sharedItems containsMixedTypes="1" containsNumber="1" containsInteger="1" minValue="13621" maxValue="401101662"/>
    </cacheField>
    <cacheField name="UPC" numFmtId="0">
      <sharedItems containsBlank="1" containsMixedTypes="1" containsNumber="1" containsInteger="1" minValue="741654367278" maxValue="8886463699515"/>
    </cacheField>
    <cacheField name="Descripción" numFmtId="0">
      <sharedItems/>
    </cacheField>
    <cacheField name="Categoría" numFmtId="0">
      <sharedItems/>
    </cacheField>
    <cacheField name="Sub Categoría" numFmtId="0">
      <sharedItems/>
    </cacheField>
    <cacheField name="Clase" numFmtId="0">
      <sharedItems/>
    </cacheField>
    <cacheField name="Retail" numFmtId="0">
      <sharedItems count="5">
        <s v="Coppel"/>
        <s v="iShop"/>
        <s v="Liverpool"/>
        <s v="ATT"/>
        <s v="MacStore"/>
      </sharedItems>
    </cacheField>
    <cacheField name="Type" numFmtId="0">
      <sharedItems/>
    </cacheField>
    <cacheField name="Roll Out" numFmtId="164">
      <sharedItems containsSemiMixedTypes="0" containsString="0" containsNumber="1" containsInteger="1" minValue="0" maxValue="1500"/>
    </cacheField>
    <cacheField name="Cost" numFmtId="44">
      <sharedItems containsSemiMixedTypes="0" containsString="0" containsNumber="1" minValue="0" maxValue="3620.09"/>
    </cacheField>
    <cacheField name="Status ACA" numFmtId="0">
      <sharedItems/>
    </cacheField>
    <cacheField name="Status Retail" numFmtId="0">
      <sharedItems containsBlank="1"/>
    </cacheField>
    <cacheField name="OH Retail" numFmtId="164">
      <sharedItems containsSemiMixedTypes="0" containsString="0" containsNumber="1" containsInteger="1" minValue="0" maxValue="8415"/>
    </cacheField>
    <cacheField name="OH ACA" numFmtId="164">
      <sharedItems containsSemiMixedTypes="0" containsString="0" containsNumber="1" containsInteger="1" minValue="0" maxValue="46460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450"/>
    </cacheField>
    <cacheField name="OO Sep" numFmtId="164">
      <sharedItems containsSemiMixedTypes="0" containsString="0" containsNumber="1" containsInteger="1" minValue="0" maxValue="0"/>
    </cacheField>
    <cacheField name="FCST Jan" numFmtId="164">
      <sharedItems containsSemiMixedTypes="0" containsString="0" containsNumber="1" containsInteger="1" minValue="0" maxValue="7939"/>
    </cacheField>
    <cacheField name="FCST Feb" numFmtId="164">
      <sharedItems containsString="0" containsBlank="1" containsNumber="1" containsInteger="1" minValue="-1" maxValue="5482"/>
    </cacheField>
    <cacheField name="FCST Mar" numFmtId="164">
      <sharedItems containsString="0" containsBlank="1" containsNumber="1" containsInteger="1" minValue="0" maxValue="4637"/>
    </cacheField>
    <cacheField name="FCST Apr" numFmtId="164">
      <sharedItems containsString="0" containsBlank="1" containsNumber="1" containsInteger="1" minValue="0" maxValue="6763"/>
    </cacheField>
    <cacheField name="FCST May" numFmtId="164">
      <sharedItems containsString="0" containsBlank="1" containsNumber="1" containsInteger="1" minValue="0" maxValue="6873"/>
    </cacheField>
    <cacheField name="FCST Jun" numFmtId="164">
      <sharedItems containsString="0" containsBlank="1" containsNumber="1" containsInteger="1" minValue="0" maxValue="6272"/>
    </cacheField>
    <cacheField name="FCST Jul" numFmtId="164">
      <sharedItems containsString="0" containsBlank="1" containsNumber="1" containsInteger="1" minValue="0" maxValue="6265"/>
    </cacheField>
    <cacheField name="FCST Aug" numFmtId="164">
      <sharedItems containsSemiMixedTypes="0" containsString="0" containsNumber="1" containsInteger="1" minValue="0" maxValue="4846"/>
    </cacheField>
    <cacheField name="FCST Sep" numFmtId="0">
      <sharedItems containsString="0" containsBlank="1" containsNumber="1" containsInteger="1" minValue="0" maxValue="5115"/>
    </cacheField>
    <cacheField name="FCST Oct" numFmtId="0">
      <sharedItems containsString="0" containsBlank="1" containsNumber="1" containsInteger="1" minValue="0" maxValue="5653"/>
    </cacheField>
    <cacheField name="FCST Nov" numFmtId="0">
      <sharedItems containsString="0" containsBlank="1" containsNumber="1" containsInteger="1" minValue="0" maxValue="7500"/>
    </cacheField>
    <cacheField name="FCST Dec" numFmtId="0">
      <sharedItems containsString="0" containsBlank="1" containsNumber="1" containsInteger="1" minValue="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32.479144907411" createdVersion="8" refreshedVersion="8" minRefreshableVersion="3" recordCount="177" xr:uid="{09D13823-8E4E-4B49-B267-2235D4C3443B}">
  <cacheSource type="worksheet">
    <worksheetSource ref="A2:AX179" sheet="Detalle"/>
  </cacheSource>
  <cacheFields count="50">
    <cacheField name="Marca" numFmtId="0">
      <sharedItems count="6">
        <s v="Speck"/>
        <s v="Quikcell"/>
        <s v="Nomad"/>
        <s v="Tech21"/>
        <s v="Uniq"/>
        <s v="Skinarma" u="1"/>
      </sharedItems>
    </cacheField>
    <cacheField name="ITEM " numFmtId="0">
      <sharedItems count="193">
        <s v="127573-9166"/>
        <s v="150226-7265"/>
        <s v="150226-9969"/>
        <s v="150226-D143"/>
        <s v="144896-9352"/>
        <s v="150225-3085"/>
        <s v="150225-3086"/>
        <s v="150225-9992"/>
        <s v="150950-3260"/>
        <s v="150989-3264"/>
        <s v="150989-3266"/>
        <s v="150422-1041"/>
        <s v="150423-1041"/>
        <s v="150439-3205"/>
        <s v="150443-3199"/>
        <s v="150491-5085"/>
        <s v="150989-3267"/>
        <s v="150990-9323"/>
        <s v="150553-3240"/>
        <s v="150584-3085"/>
        <s v="150584-9992"/>
        <s v="150585-1568"/>
        <s v="150697-5085"/>
        <s v="150698-9508"/>
        <s v="142573-1050"/>
        <s v="150954-3240"/>
        <s v="150957-D143"/>
        <s v="150958-D143"/>
        <s v="150972-3240"/>
        <s v="150975-D143"/>
        <s v="150976-D143"/>
        <s v="150978-9221"/>
        <s v="150981-3240"/>
        <s v="150984-D143"/>
        <s v="150986-D143"/>
        <s v="150987-9221"/>
        <s v="151117-D143"/>
        <s v="140999-1050"/>
        <s v="140548-1050"/>
        <s v="150991-3263"/>
        <s v="150525-D143"/>
        <s v="150992-5085"/>
        <s v="151008-3261"/>
        <s v="151020-3261"/>
        <s v="151025-3261"/>
        <s v="151089-1212"/>
        <s v="151096-3261"/>
        <s v="151096-D143"/>
        <s v="151098-3240"/>
        <s v="151103-3296"/>
        <s v="151103-3297"/>
        <s v="151103-3303"/>
        <s v="151104-3288"/>
        <s v="151104-9984"/>
        <s v="151106-9221"/>
        <s v="151108-3261"/>
        <s v="151108-D143"/>
        <s v="151110-3240"/>
        <s v="151115-3296"/>
        <s v="151115-3297"/>
        <s v="151115-3303"/>
        <s v="151116-3288"/>
        <s v="151116-9984"/>
        <s v="150527-D143"/>
        <s v="151118-9221"/>
        <s v="151119-5085"/>
        <s v="GQC2232"/>
        <s v="NM00736685"/>
        <s v="NM009162858"/>
        <s v="NM009179858"/>
        <s v="NM009247858"/>
        <s v="NM009254858"/>
        <s v="NM011116858"/>
        <s v="NM011123858"/>
        <s v="NM011284858"/>
        <s v="NM011291858"/>
        <s v="NM011697858"/>
        <s v="NM01187585"/>
        <s v="NM014278858"/>
        <s v="NM014285858"/>
        <s v="NM014322858"/>
        <s v="NM014339858"/>
        <s v="NM014803858"/>
        <s v="NM014827858"/>
        <s v="NM014919858"/>
        <s v="NM1Am10000"/>
        <s v="QC-LIQUIDG"/>
        <s v="QCC3FT-BLK"/>
        <s v="QCC6FT-BLK"/>
        <s v="QCPD25W-WT"/>
        <s v="QCPD35W-WT"/>
        <s v="QCVPA2005"/>
        <s v="T21-10260"/>
        <s v="T21-10441"/>
        <s v="T21-10857"/>
        <s v="T21-11240"/>
        <s v="T21-11303"/>
        <s v="T21-11304"/>
        <s v="T21-11323"/>
        <s v="T21-11324"/>
        <s v="T21-11331"/>
        <s v="T21-11334"/>
        <s v="T21-11335"/>
        <s v="T21-11342"/>
        <s v="T21-11353"/>
        <s v="T21-11357"/>
        <s v="T21-11360"/>
        <s v="T21-11364"/>
        <s v="T21-11366"/>
        <s v="T21-11371"/>
        <s v="T21-11373"/>
        <s v="T21-11376"/>
        <s v="T21-11408"/>
        <s v="T21-11441"/>
        <s v="T21-11443"/>
        <s v="T21-11515"/>
        <s v="T21-11516"/>
        <s v="T21-11612"/>
        <s v="T21-11613"/>
        <s v="T21-11617"/>
        <s v="T21-11628"/>
        <s v="T21-11630"/>
        <s v="T21-11640"/>
        <s v="T21-11641"/>
        <s v="T21-11646"/>
        <s v="T21-11653"/>
        <s v="T21-11655"/>
        <s v="T21-11671"/>
        <s v="T21-11672"/>
        <s v="T21-11676"/>
        <s v="T21-11687"/>
        <s v="T21-11689"/>
        <s v="T21-11699"/>
        <s v="T21-11700"/>
        <s v="T21-11702"/>
        <s v="T21-11705"/>
        <s v="T21-11712"/>
        <s v="T21-11714"/>
        <s v="T21-11730"/>
        <s v="T21-11740"/>
        <s v="T21-11741"/>
        <s v="TB-Nomad-Fold"/>
        <s v="UNIQ-45MM-REVPNKBEG"/>
        <s v="UNIQ-49MM-DANPGBLK"/>
        <s v="UNIQ-49MM-DANPMRSE"/>
        <s v="UNIQ-49MM-OSTABLK"/>
        <s v="UNIQ-49MM-STRVMSIL"/>
        <s v="UNIQ-AIRPODS(2024)-GLSPCBLU"/>
        <s v="UNIQ-AIRPODS(2024)-GLSPCPNK"/>
        <s v="UNIQ-AIRPODS(2024)-GLSPGCLR"/>
        <s v="UNIQ-AIRPODS(2024)-GLSPGSMK"/>
        <s v="UNIQ-AIRPODS(2024)-GLSPLLIM"/>
        <s v="UNIQ-AIRPODS(2024)-NEXOBLK"/>
        <s v="UNIQ-AIRPODS(2024)-NEXOPBLU"/>
        <s v="UNIQ-IP6.3P(2025)-COMAMFCLRLL"/>
        <s v="UNIQ-IP6.3P(2025)-COMAMFSMKO"/>
        <s v="UNIQ-IP6.3P(2025)-KEVAMCBLK"/>
        <s v="UNIQ-IP6.3P(2026)-CLARMGMNT"/>
        <s v="UNIQ-IP6.3P(2026)-COMMBWHT"/>
        <s v="UNIQ-IP6.3P(2026)-COMMDBRG"/>
        <s v="UNIQ-IP6.3P(2026)-KEVAMCBLK"/>
        <s v="UNIQ-IP6.3P(2026)-SWVLCLR"/>
        <s v="UNIQ-IP6.9P(2025)-COMAMFCLRTQ"/>
        <s v="UNIQ-IP6.9P(2025)-COMAMFSMKO"/>
        <s v="UNIQ-IP6.9P(2025)-KEVAMCBLK"/>
        <s v="UNIQ-IP6.9P(2026)-CLARMGMNT"/>
        <s v="UNIQ-IP6.9P(2026)-COMMBWHT"/>
        <s v="UNIQ-IP6.9P(2026)-COMMDBRG"/>
        <s v="UNIQ-IP6.9P(2026)-KEVAMCBLK"/>
        <s v="UNIQ-IP6.9P(2026)-SWVLCLR"/>
        <s v="UNIQ-42MM-VOURGLD"/>
        <s v="UNIQ-46MM-GARSMK"/>
        <s v="UNIQ-46MM-GARCLR"/>
        <s v="NM011437858"/>
        <s v="NM011413858"/>
        <s v="NM009766858"/>
        <s v="NM009797858"/>
        <s v="151096-3288" u="1"/>
        <s v="151108-3288" u="1"/>
        <s v="151117-3319" u="1"/>
        <s v="151117-3320" u="1"/>
        <s v="T21-11615" u="1"/>
        <s v="T21-11658" u="1"/>
        <s v="T21-11674" u="1"/>
        <s v="T21-11703" u="1"/>
        <s v="T21-11707" u="1"/>
        <s v="T21-11717" u="1"/>
        <s v="UNIQ-49MM-DANPGBLK_x0009_" u="1"/>
        <s v="UNIQ-49MM-DANPMRSE_x0009_" u="1"/>
        <s v="SK-2026IPP6.3-SDOMS-CLR" u="1"/>
        <s v="SK-2026IPP6.9-SDOMS-CLR" u="1"/>
        <s v="SK-2026IPP6.9-MGMA-GRA" u="1"/>
        <s v="SK-2026IPP6.3-MGMA-GRA" u="1"/>
      </sharedItems>
    </cacheField>
    <cacheField name="Descripción" numFmtId="0">
      <sharedItems count="191">
        <s v="Speck Transfer Pro Pocket Universal Sleeve 13&quot;/14&quot; - Sweater Grey/Coastal Blue"/>
        <s v="Speck Balance Folio Case for iPad 10th Gen - Plumberry/Crushed Purple/Crepe Pink"/>
        <s v="Speck Balance Folio Case for iPad 10th Gen - Almond Milk /Mocha/Charcoal"/>
        <s v="Speck Balance Folio Case for iPad 10th Gen - Black/Black/White"/>
        <s v="Speck Smartshell Case with Microban for Macbook Pro 14&quot; M1/M2 - Swell Blue"/>
        <s v="Speck Smartshell Case for Macbook Air 13&quot; M2 2022 - Obsidian"/>
        <s v="Speck Smartshell Macbook Air M2/M3 Cozy Pink/Cozy Pink/Swtrgrey"/>
        <s v="Speck Smartshell Macbook Air M2/M3 Clear/Clear/Sweatergrey"/>
        <s v="Speck Stylefolio iPad 11&quot; (2022-2025) Deep Sea Pull Up/Parchment/Early Grey"/>
        <s v="Speck Balance Folio iPad 11&quot; (2022-2025) Ibis Pink/Deep Malachite/Jelly Mint"/>
        <s v="Speck Balance Folio iPad 11&quot; (2022-2025) Sable/Blue Granite/Black"/>
        <s v="Speck Car Vent Mount for MagSafe Black iPhone 15 Car"/>
        <s v="Speck Wallet for MagSafe® Black iPhone 15 Wallet"/>
        <s v="Speck Presidio®2 Grip Magsafe® Clicklock™ Black / Slate Grey iPhone 15"/>
        <s v="Speck Presidio® Perfect-Clear Grip Magsafe® Clicklock™ Clear/Clear/Chrome iPhone 15"/>
        <s v="Speck GemShell® iPhone 15"/>
        <s v="Speck Balance Folio iPad 11&quot; (2022-2025) Ceramic Grey/Autumn Sky/Black"/>
        <s v="Speck Case-E-Run iPad 11&quot; (2022-2025) Charge Blue/Brave Blue"/>
        <s v="PRESIDIO CLEAR +MS (CLEAR/CLEAR/CHROME FINISH)"/>
        <s v="Speck Smartshell for Mackbook Air 15&quot; - Obsidian/Sweater Grey"/>
        <s v="Speck Smartshell for Mackbook Air 15&quot; - Clear/Sweater Grey"/>
        <s v="Speck Tagimals 4-Pack - Mulicolor"/>
        <s v="Speck iPhone 16 Gemshell Grip +Ms Clear/Clear"/>
        <s v="Speck iPhone 16 Gemshell Clear/ Platinum Glitter"/>
        <s v="Speck Balance Folio with Microban for iPad mini 6 - Black"/>
        <s v="Speck Presidio Perfect-Clear + MS iPhone 17 Clear"/>
        <s v="Speck Presidio2 + MS iPhone 17 Black/Slate Grey/White"/>
        <s v="Speck Presidio2 Grip + MS iPhone 17 Black"/>
        <s v="Speck Presidio Perfect-Clear  iPhone 17 Pro Clear"/>
        <s v="Speck Presidio2  + MS iPhone 17 Pro Black/Slate Grey/White"/>
        <s v="Speck Presidio2 Grip + MS iPhone 17 Pro Black"/>
        <s v="Speck Presidio Lux iPhone 17 Pro Glitter/Gold"/>
        <s v="Speck Presidio Perfect-Clear  iPhone 17 Pro Max Clear"/>
        <s v="Speck Presidio2 + MS iPhone 17 Pro Max Black/Slate Grey/White"/>
        <s v="Speck Presidio2 Grip iPhone 17 Pro Max Black"/>
        <s v="Speck Presidio Lux iPhone 17 Pro Max Glitter/Gold"/>
        <s v="Speck iPad Mini 2026 AP 2038"/>
        <s v="Speck Presidio Pro Folio Case for iPad Pro 11&quot; 2/M1/M2 /Air 10.9&quot; 4/5 - Black"/>
        <s v="Speck Balance Folio Case with Microban for iPad Pro 11&quot; M1/Air 10.9&quot; - Black"/>
        <s v="Speck Balance Folio for iPad Air 10.9&quot;/Pro 11&quot; - Piccard's Blue"/>
        <s v="Speck BALANCE FOLIO APPLE 11&quot; IPAD PRO CASES - Black"/>
        <s v="Speck Gemshell Grip + MS iPhone 17 Clear"/>
        <s v="Speck Presidio2 + MS iPhone 17 Deep Sea/Silver Metallic/Spell Blue"/>
        <s v="Speck Presidio2  + MS iPhone 17 Pro Deep Sea/Silver Metallic/Spell Blue"/>
        <s v="Speck Presidio2 + MS iPhone 17 Pro Max Deep Sea/Silver Metallic/Spell Blue"/>
        <s v="Speck SmartShell for Apple MacBook Neo - Clear"/>
        <s v="Speck  Presidio2 Grip + MagSafe/CC  Deep Sea  iPhone 18 Pro"/>
        <s v="Speck  Presidio2 Grip + MagSafe/CC  Black  iPhone 18 Pro"/>
        <s v="Speck  Presidio Perfect Clear + C-MagSafe/CC  Clear  iPhone 18 Pro"/>
        <s v="Speck  CandyShell Icon + MagSafe/CC  Black Licorice  iPhone 18 Pro"/>
        <s v="Speck  CandyShell Icon + MagSafe/CC  Vanilla Frost  iPhone 18 Pro"/>
        <s v="Speck  CandyShell Icon + MagSafe/CC  Bubblegum Pop  iPhone 18 Pro"/>
        <s v="Speck  Presidio Lux Grip + C-MagSafe/CC  Sable  iPhone 18 Pro"/>
        <s v="Speck  Presidio Lux Grip + C-MagSafe/CC  Obsidian  iPhone 18 Pro"/>
        <s v="Speck  Presidio Lux + C-MagSafe/CC  Gold Glitter  iPhone 18 Pro"/>
        <s v="Speck  Presidio2 Grip + MagSafe/CC  Deep Sea  iPhone 18 Pro Max"/>
        <s v="Speck  Presidio2 Grip + MagSafe/CC  Black  iPhone 18 Pro Max"/>
        <s v="Speck  Presidio Perfect Clear + C-MagSafe/CC  Clear  iPhone 18 Pro Max"/>
        <s v="Speck  CandyShell Icon + MagSafe/CC  Black Licorice  iPhone 18 Pro Max"/>
        <s v="Speck  CandyShell Icon + MagSafe/CC  Vanilla Frost  iPhone 18 Pro Max"/>
        <s v="Speck  CandyShell Icon + MagSafe/CC  Bubblegum Pop  iPhone 18 Pro Max"/>
        <s v="Speck  Presidio Lux Grip + C-MagSafe/CC  Sable  iPhone 18 Pro Max"/>
        <s v="Speck  Presidio Lux Grip + C-MagSafe/CC  Obsidian  iPhone 18 Pro Max"/>
        <s v="Speck BALANCE FOLIO APPLE 13&quot; IPAD PRO CASES - Black"/>
        <s v="Speck  Presidio Lux + C-MagSafe/CC  Gold Glitter  iPhone 18 Pro Max"/>
        <s v="Speck  Presidio Perfect Clear Fold + MagSafe  Clear  iPhone 18 FOLD"/>
        <s v="Quikcell Tempered Glass Screen Protector for iPhone 17 / Pro"/>
        <s v="Nomad Sport Band - 45mm | Ultra Orange"/>
        <s v="Nomad Modern Leather Case - iPhone 18 Pro Max | Brown | Nomad Leather"/>
        <s v="Nomad Modern Leather Case - iPhone 18 Pro Max | Black | Nomad Leather"/>
        <s v="Nomad Modern Leather Case - iPhone 18 Pro | Brown | Nomad Leather"/>
        <s v="Nomad Modern Leather Case - iPhone 18 Pro | Black | Nomad Leather"/>
        <s v="Nomad Stratos Band - 49mm | Black Titanium | Ultra Orange FKM"/>
        <s v="Nomad Stratos Band - 49mm | Natural Titanium | Ultra Orange FKM"/>
        <s v="Nomad Modern Leather Case - Airpods Pro 3 | Rustic Brown | Horween"/>
        <s v="Nomad Modern Leather Case - Airpods Pro 3 | Black | Horween"/>
        <s v="Nomad Rocky Point Band - 46mm/49mm | Carbon Black | Black Hardware"/>
        <s v="Nomad AC Adapter - 65W | Slim | Carbide"/>
        <s v="Nomad Modern Leather Case - iPhone 17 Pro Max | Brown | Nomad Leather"/>
        <s v="Nomad Modern Leather Case - iPhone 17 Pro Max | Black | Nomad Leather"/>
        <s v="Nomad Modern Leather Case - iPhone 17 Pro | Brown | Nomad Leather"/>
        <s v="Nomad Modern Leather Case - iPhone 17 Pro | Black | Nomad Leather"/>
        <s v="Nomad Rocky Point Band - 46mm/49mm | Storm | Black Hardware"/>
        <s v="Nomad Rocky Point Band - 46mm/49mm | Atlantic | Black Hardware"/>
        <s v="Nomad Sport Band - 49/45/44mm/42mm | M/L | Naval"/>
        <s v="Nomad Sport Strap - 45/44mm/42mm | M/L | Black | FKM | V2"/>
        <s v="Quikcell Ultra LIQUID GLASS Screen Protector"/>
        <s v="Quikcell USB-C to USB-C cable 3 ft. 3A current; PVC+Nylon"/>
        <s v="Quikcell CHARGE &amp; SYNC CABLE USB-C to USB-C - 6 ft - Black"/>
        <s v="Quikcell PD 25W Single USB-C Port Wall Charger White"/>
        <s v="Quikcell 35W PD A+C Dual Ports Wall Charger White"/>
        <s v="Quikcell 37W DUAL PORT A+C CAR CHARGER - Black"/>
        <s v="Tech21 EvoLite for iPhone 15 - Clear"/>
        <s v="Tech21 EvoLite for iPhone 15 - Lavender"/>
        <s v="Tech21 EvoCrystal w/MagSafe for iPhone 16 - Black"/>
        <s v="Tech21 EvoLite for AirPods 4 - Clear"/>
        <s v="Tech21 EvoClear iPhone 17 Clear"/>
        <s v="Tech21 EvoCrystal iPhone 17 Black"/>
        <s v="Tech21 EvoClear iPhone 17 Pro Clear"/>
        <s v="Tech21 EvoCrystal iPhone 17 Pro Black"/>
        <s v="Tech21 EvoPro w/MagSafe Clear/Black iPhone 17 Pro"/>
        <s v="Tech21 EvoClear iPhone 17 Pro Max Clear"/>
        <s v="Tech21 EvoCrystal iPhone 17 Pro Max Black"/>
        <s v="Tech21 EvoPro w/MagSafe Clear/Black iPhone 17 Pro Max"/>
        <s v="Tech21 EvoCrystal iPhone 17 Pro Iridescent"/>
        <s v="Tech21 EvoCrystal iPhone 17 Pro Max Iridescent"/>
        <s v="Tech21 EvoSparkle iPhone 17 Focus"/>
        <s v="Tech21 EvoSparkle iPhone 17 Pro Focus"/>
        <s v="Tech21 EvoSparkle iPhone 17 Pro Max Focus"/>
        <s v="Tech21 EvoSparkle iPhone 17 Lunar"/>
        <s v="Tech21 EvoSparkle iPhone 17 Pro Lunar"/>
        <s v="Tech21 EvoSparkle iPhone 17 Pro Max Lunar"/>
        <s v="Tech21 Tempered Glass iPhone 18 Pro"/>
        <s v="Tech21 Tempered Glass iPhone 18 Pro Max"/>
        <s v="Tech21 Apple MacBook Air 13 EvoShell - Clear"/>
        <s v="Tech21 FlexFolio - Apple iPad Air 10.9-11-inch (2020-2025) / iPad Pro 11-inch (2018-2021) Case - Clear"/>
        <s v="Tech21 FlexFolio - Apple iPad Air 10.9-11-inch (2020-2025) / iPad Pro 11-inch (2018-2021) Case - Tint"/>
        <s v="Tech21  EvoGuard w/MagSafe/CC  Black  iPhone 18 Pro"/>
        <s v="Tech21  EvoGuard w/MagSafe/CC  Orchid  iPhone 18 Pro"/>
        <s v="Tech21 Apple AP-1041 EvoPulse Fauxven w/MagSafe/CC - Black"/>
        <s v="Tech21  EvoPulse Satin Mirror w/MagSafe/CC  Deep Sea  iPhone 18 Pro"/>
        <s v="Tech21  EvoPulse Satin Mirror w/MagSafe/CC  Lilac  iPhone 18 Pro"/>
        <s v="Tech21  EvoCrystal w/C-MagSafe/CC  Black  iPhone 18 Pro"/>
        <s v="Tech21  EvoCrystal w/C-MagSafe/CC  Gold  iPhone 18 Pro"/>
        <s v="Tech21  EvoCrystal w/C-MagSafe/CC  Neo Green  iPhone 18 Pro"/>
        <s v="Tech21  EvoCrystal Satin Mirror w/C-MagSafe/CC  Cherry  iPhone 18 Pro"/>
        <s v="Tech21  EvoClear w/C-MagSafe/CC  Clear  iPhone 18 Pro"/>
        <s v="Tech21  EvoGuard w/MagSafe/CC  Black  iPhone 18 Pro Max"/>
        <s v="Tech21  EvoGuard w/MagSafe/CC  Orchid  iPhone 18 Pro Max"/>
        <s v="Tech21 Apple AP-1042 EvoPulse Fauxven w/MagSafe/CC - Black"/>
        <s v="Tech21  EvoPulse Satin Mirror w/MagSafe/CC  Deep Sea  iPhone 18 Pro Max"/>
        <s v="Tech21  EvoPulse Satin Mirror w/MagSafe/CC  Lilac  iPhone 18 Pro Max"/>
        <s v="Tech21  EvoCrystal w/C-MagSafe/CC  Black  iPhone 18 Pro Max"/>
        <s v="Tech21  EvoCrystal w/C-MagSafe/CC  Gold  iPhone 18 Pro Max"/>
        <s v="Tech21  EvoCrystal w/C-MagSafe/CC  Quartz Pink  iPhone 18 Pro Max"/>
        <s v="Tech21  EvoCrystal w/C-MagSafe/CC  Neo Green  iPhone 18 Pro Max"/>
        <s v="Tech21  EvoCrystal Satin Mirror w/C-MagSafe/CC  Cherry  iPhone 18 Pro Max"/>
        <s v="Tech21  EvoClear w/C-MagSafe/CC  Clear  iPhone 18 Pro Max"/>
        <s v="Tech21  EvoClear w/MagSafe  Clear  iPhone 18 FOLD"/>
        <s v="Tech21 Apple AP-1041 EvoClear w/C-MagSafe/CC - Mandala Pattern"/>
        <s v="Tech21 Apple AP-1042 EvoClear w/C-MagSafe/CC - Mandala Pattern"/>
        <s v="Nomad iPhone 2026 Fold"/>
        <s v="UNIQ REVIX REVERSIBLE MAGNETIC APPLE WATCH STRAP 49/46/45/44MM - BLUSH (PINK/BEIGE)"/>
        <s v="UNIQ DANTE PRO APPLE WATCH SELF-ADJUSTABLE MESH STEEL BAND 49/46/45/44MM - GRAPHITE BLACK (GRAPHITE BLACK)"/>
        <s v="UNIQ DANTE PRO APPLE WATCH SELF-ADJUSTABLE MESH STEEL BAND 49/46/45/44MM - METALLIC ROSE (METALLIC ROSE)"/>
        <s v="UNIQ OSTA APPLE WATCH STEEL STRAP WITH SELF-ADJUSTABLE LINKS 49/46/45/44MM - MIDNIGHT (BLACK)"/>
        <s v="UNIQ STROVA MAG APPLE WATCH SELF-ADJUSTABLE STEEL LINK BAND 49/46/45/44MM - TITANIUM (SILVER)"/>
        <s v="UNIQ GLASE PRO AIRPODS 4TH GEN LOCK CASE - CLOUDY BLUE (CLOUDY BLUE) "/>
        <s v="UNIQ GLASE PRO AIRPODS 4TH GEN LOCK CASE - CANDY PINK (CANDY PINK) "/>
        <s v="UNIQ GLASE PRO AIRPODS 4TH GEN LOCK CASE - GLOSSY CLEAR (GLOSSY CLEAR)"/>
        <s v="UNIQ GLASE PRO AIRPODS 4TH GEN LOCK CASE - GLOSSY SMOKE (GLOSSY SMOKE) "/>
        <s v="UNIQ GLASE PRO AIRPODS 4TH GEN LOCK CASE - LIGHT LIME (LIGHT LIME) "/>
        <s v="UNIQ NEXO ACTIVE HYBRID SILICONE AIRPODS 4TH GEN (2024) CASE WITH SPORTS EAR HOOKS - BLACK (BLACK) "/>
        <s v="UNIQ NEXO ACTIVE HYBRID SILICONE AIRPODS 4TH GEN (2024) CASE WITH SPORTS EAR HOOKS - PACIFIC BLUE (PACIFIC BLUE)"/>
        <s v="UNIQ HYBRID IPHONE 17 PRO MAGCLICK CHARGING COMBAT ACTIVE - FROST CLEAR / LUME-LIME (FROST CLEAR / LUME-LIME) "/>
        <s v="UNIQ HYBRID IPHONE 17 PRO MAGCLICK CHARGING COMBAT ACTIVE - FROST SMOKE / ORANGE (FROST SMOKE / ORANGE) "/>
        <s v="UNIQ HYBRID IPHONE 17 PRO MAGCLICK CHARGING KEVA - CARBON BLACK (CARBON BLACK)"/>
        <s v="UNIQ HYBRID IPHONE 18 PRO (2026) 6.3 MAGCLICK CHARGING CLARIO (ECO) - GLACIER MINT"/>
        <s v="UNIQ HYBRID IPHONE 18 PRO (2026) 6.3 MAGCLICK CHARGING COMBAT - BLANC WHITE"/>
        <s v="UNIQ HYBRID IPHONE 18 PRO (2026) 6.3 MAGCLICK CHARGING COMBAT - DEEP BURGUNDY"/>
        <s v="UNIQ HYBRID IPHONE 18 PRO (2026) 6.3 MAGCLICK CHARGING KEVA - CARBON BLACK"/>
        <s v="UNIQ HYBRID IPHONE 18 PRO (2026) 6.3 SWIVIX WITH 360 ROTATING KICKSTAND - LUCENT CLEAR"/>
        <s v="UNIQ HYBRID IPHONE 17 PRO MAX MAGCLICK CHARGING COMBAT ACTIVE - FROST CLEAR / TURQUOISE (FROST CLEAR / TURQUOISE)"/>
        <s v="UNIQ HYBRID IPHONE 17 PRO MAX MAGCLICK CHARGING COMBAT ACTIVE - FROST SMOKE / ORANGE (FROST SMOKE / ORANGE)"/>
        <s v="UNIQ HYBRID IPHONE 17 PRO MAX MAGCLICK CHARGING KEVA - CARBON BLACK (CARBON BLACK)"/>
        <s v="UNIQ HYBRID IPHONE 18 PRO MAX (2026) 6.9 MAGCLICK CHARGING CLARIO (ECO) - GLACIER MINT"/>
        <s v="UNIQ HYBRID IPHONE 18 PRO MAX (2026) 6.9 MAGCLICK CHARGING COMBAT - BLANC WHITE"/>
        <s v="UNIQ HYBRID IPHONE 18 PRO MAX (2026) 6.9 MAGCLICK CHARGING COMBAT - DEEP BURGUNDY"/>
        <s v="UNIQ HYBRID IPHONE 18 PRO MAX (2026) 6.9 MAGCLICK CHARGING KEVA - CARBON BLACK"/>
        <s v="UNIQ HYBRID IPHONE 18 PRO MAX (2026) 6.9 SWIVIX WITH 360 ROTATING KICKSTAND - LUCENT CLEAR"/>
        <s v="UNIQ VOUTE WATCH CASE WITH TEMPERED GLASS SCREEN 42MM - ROSE GOLD (ROSE GOLD)"/>
        <s v="UNIQ GARDE HYBRID WATCH CASE WITH SCREEN PROTECTION 46MM -  SMOKE (SMOKE)"/>
        <s v="UNIQ GARDE HYBRID WATCH CASE WITH SCREEN PROTECTION 46MM -  CLEAR (CLEAR)"/>
        <s v="Nomad Tempo Band - 46mm | Crush"/>
        <s v="Nomad Tempo Band - 46mm | Dusk"/>
        <s v="Nomad Tempo Band - 46mm | Driftwood"/>
        <s v="Nomad Tempo Band - 46mm | Seagrass"/>
        <s v="Speck  Presidio2 Grip + MagSafe/CC  Sable  iPhone 18 Pro" u="1"/>
        <s v="Speck  Presidio2 Grip + MagSafe/CC  Sable  iPhone 18 Pro Max" u="1"/>
        <s v="Speck Apple AP-1042 Presidio Lux + MagSafe/CC - Super Glitter Pink - Blue" u="1"/>
        <s v="Speck  Presidio Lux + MagSafe/CC  Mod Geo Pink  iPhone 18 Pro Max" u="1"/>
        <s v="Tech21  EvoGuard w/MagSafe/CC  Clear  iPhone 18 Pro" u="1"/>
        <s v="Tech21 Apple AP-1041 EvoSparkle w/C-MagSafe/CC - Leopard Party Silver" u="1"/>
        <s v="Tech21  EvoGuard w/MagSafe/CC  Clear  iPhone 18 Pro Max" u="1"/>
        <s v="Tech21  EvoCrystal w/C-MagSafe/CC  Quiet Blush  iPhone 18 Pro Max" u="1"/>
        <s v="Tech21  EvoCrystal w/C-MagSafe/CC  Jelly Teal  iPhone 18 Pro Max" u="1"/>
        <s v="Tech21 Apple AP-1042 EvoSparkle w/C-MagSafe/CC - Leopard Party Silver" u="1"/>
        <s v="Skinarma Iphone 18 Pro 6.3&quot; (2026) Clear_x000a_Saido Mag-Charge" u="1"/>
        <s v="Skinarma Iphone 18 Pro Max 6.9&quot; (2026) Clear_x000a_Saido Mag-Charge" u="1"/>
        <s v="Skinarma Iphone 18 Pro Max 6.9&quot; (2026) Graphite_x000a_Magma" u="1"/>
        <s v="Skinarma Iphone 18 Pro 6.3&quot; (2026) Graphite_x000a_Magma" u="1"/>
      </sharedItems>
    </cacheField>
    <cacheField name="Clase" numFmtId="0">
      <sharedItems count="37">
        <s v="13&quot; Sleeves"/>
        <s v="iPad 10th /11th - 10.9&quot;/11&quot; (2022-2025)"/>
        <s v="MacBook Pro 14&quot; M1/M2 Cases"/>
        <s v="MacBook Air 13&quot; M4/M3/M2"/>
        <s v="Car Vent"/>
        <s v="Wallet"/>
        <s v="iPhone 16e / 15 / 14 / 13"/>
        <s v="MacBook Air 15&quot; M2/M3"/>
        <s v="AirTag"/>
        <s v="iPhone 16"/>
        <s v="iPad mini 6"/>
        <s v="iPhone 17"/>
        <s v="iPhone 17 Pro"/>
        <s v="iPhone 17 Pro Max"/>
        <s v="iPad Pro 11&quot; 2/3"/>
        <s v="iPad Pro 11&quot; 2/3/4/Air 4/5"/>
        <s v="iPad Pro 11&quot; M3/M4"/>
        <s v="MacBook Neo"/>
        <s v="iPhone 18 Pro"/>
        <s v="iPhone 18 Pro Max"/>
        <s v="iPad Pro 13&quot; M4"/>
        <s v="iPhone 18 Fold"/>
        <s v="iPhone 17 / 17 Pro"/>
        <s v="49/45/44/42 mm"/>
        <s v="Airpods Pro 3"/>
        <s v="65W"/>
        <s v="Universal"/>
        <s v="3 ft"/>
        <s v="6 ft"/>
        <s v="25W"/>
        <s v="35W"/>
        <s v="37W"/>
        <s v="Airpods 4"/>
        <s v="Airpods 4th"/>
        <s v="42mm"/>
        <s v="46mm"/>
        <s v="45/44/42mm"/>
      </sharedItems>
    </cacheField>
    <cacheField name="Estatus" numFmtId="0">
      <sharedItems/>
    </cacheField>
    <cacheField name="Cost USD" numFmtId="44">
      <sharedItems containsMixedTypes="1" containsNumber="1" minValue="0.95" maxValue="65.099999999999994"/>
    </cacheField>
    <cacheField name="Roll Out" numFmtId="164">
      <sharedItems containsString="0" containsBlank="1" containsNumber="1" containsInteger="1" minValue="0" maxValue="1850"/>
    </cacheField>
    <cacheField name="Suma de_x000a_Nec Jul" numFmtId="164">
      <sharedItems containsSemiMixedTypes="0" containsString="0" containsNumber="1" containsInteger="1" minValue="0" maxValue="250"/>
    </cacheField>
    <cacheField name="Suma de Nec Aug" numFmtId="164">
      <sharedItems containsSemiMixedTypes="0" containsString="0" containsNumber="1" containsInteger="1" minValue="0" maxValue="600"/>
    </cacheField>
    <cacheField name="Suma de Nec Sep" numFmtId="164">
      <sharedItems containsSemiMixedTypes="0" containsString="0" containsNumber="1" containsInteger="1" minValue="0" maxValue="913"/>
    </cacheField>
    <cacheField name="Suma de Nec Oct" numFmtId="164">
      <sharedItems containsSemiMixedTypes="0" containsString="0" containsNumber="1" containsInteger="1" minValue="0" maxValue="1133"/>
    </cacheField>
    <cacheField name="Suma de Nec Nov" numFmtId="164">
      <sharedItems containsSemiMixedTypes="0" containsString="0" containsNumber="1" containsInteger="1" minValue="0" maxValue="1240"/>
    </cacheField>
    <cacheField name="Suma de Nec Dec" numFmtId="164">
      <sharedItems containsSemiMixedTypes="0" containsString="0" containsNumber="1" containsInteger="1" minValue="0" maxValue="2043"/>
    </cacheField>
    <cacheField name="OH ACA" numFmtId="164">
      <sharedItems containsSemiMixedTypes="0" containsString="0" containsNumber="1" containsInteger="1" minValue="0" maxValue="46460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450"/>
    </cacheField>
    <cacheField name="OO Sep" numFmtId="164">
      <sharedItems containsSemiMixedTypes="0" containsString="0" containsNumber="1" containsInteger="1" minValue="0" maxValue="0"/>
    </cacheField>
    <cacheField name="OO Oct" numFmtId="164">
      <sharedItems containsSemiMixedTypes="0" containsString="0" containsNumber="1" containsInteger="1" minValue="0" maxValue="0"/>
    </cacheField>
    <cacheField name="OO Nov" numFmtId="164">
      <sharedItems containsSemiMixedTypes="0" containsString="0" containsNumber="1" containsInteger="1" minValue="0" maxValue="0"/>
    </cacheField>
    <cacheField name="OO Dec" numFmtId="164">
      <sharedItems containsSemiMixedTypes="0" containsString="0" containsNumber="1" containsInteger="1" minValue="0" maxValue="0"/>
    </cacheField>
    <cacheField name=" INV Final_x000a_JUL " numFmtId="166">
      <sharedItems containsSemiMixedTypes="0" containsString="0" containsNumber="1" containsInteger="1" minValue="-250" maxValue="57966"/>
    </cacheField>
    <cacheField name=" INV Final_x000a_AUG " numFmtId="166">
      <sharedItems containsSemiMixedTypes="0" containsString="0" containsNumber="1" containsInteger="1" minValue="-612" maxValue="57966"/>
    </cacheField>
    <cacheField name=" INV Final_x000a_SEP " numFmtId="166">
      <sharedItems containsSemiMixedTypes="0" containsString="0" containsNumber="1" containsInteger="1" minValue="-804" maxValue="57966"/>
    </cacheField>
    <cacheField name=" INV Final_x000a_OCT " numFmtId="166">
      <sharedItems containsSemiMixedTypes="0" containsString="0" containsNumber="1" containsInteger="1" minValue="-1204" maxValue="57966"/>
    </cacheField>
    <cacheField name=" INV Final_x000a_NOV " numFmtId="166">
      <sharedItems containsSemiMixedTypes="0" containsString="0" containsNumber="1" containsInteger="1" minValue="-1966" maxValue="57966"/>
    </cacheField>
    <cacheField name=" INV Final_x000a_DEC " numFmtId="166">
      <sharedItems containsSemiMixedTypes="0" containsString="0" containsNumber="1" containsInteger="1" minValue="-3044" maxValue="57966"/>
    </cacheField>
    <cacheField name="Esquema" numFmtId="0">
      <sharedItems/>
    </cacheField>
    <cacheField name="Par iP17" numFmtId="0">
      <sharedItems/>
    </cacheField>
    <cacheField name="INV Aj Jul" numFmtId="164">
      <sharedItems containsSemiMixedTypes="0" containsString="0" containsNumber="1" containsInteger="1" minValue="-250" maxValue="57966"/>
    </cacheField>
    <cacheField name="INV Aj Aug" numFmtId="164">
      <sharedItems containsSemiMixedTypes="0" containsString="0" containsNumber="1" containsInteger="1" minValue="-612" maxValue="57966"/>
    </cacheField>
    <cacheField name="INV Aj Sep" numFmtId="164">
      <sharedItems containsSemiMixedTypes="0" containsString="0" containsNumber="1" containsInteger="1" minValue="-804" maxValue="57966"/>
    </cacheField>
    <cacheField name="INV Aj Oct" numFmtId="164">
      <sharedItems containsSemiMixedTypes="0" containsString="0" containsNumber="1" containsInteger="1" minValue="-1204" maxValue="57966"/>
    </cacheField>
    <cacheField name="INV Aj Nov" numFmtId="164">
      <sharedItems containsSemiMixedTypes="0" containsString="0" containsNumber="1" containsInteger="1" minValue="-1966" maxValue="57966"/>
    </cacheField>
    <cacheField name="INV Aj Dec" numFmtId="164">
      <sharedItems containsSemiMixedTypes="0" containsString="0" containsNumber="1" containsInteger="1" minValue="-3044" maxValue="57966"/>
    </cacheField>
    <cacheField name="In WHS Jul" numFmtId="164">
      <sharedItems containsSemiMixedTypes="0" containsString="0" containsNumber="1" containsInteger="1" minValue="0" maxValue="250"/>
    </cacheField>
    <cacheField name="In WHS Aug" numFmtId="164">
      <sharedItems containsSemiMixedTypes="0" containsString="0" containsNumber="1" containsInteger="1" minValue="0" maxValue="404"/>
    </cacheField>
    <cacheField name="In WHS Sep" numFmtId="164">
      <sharedItems containsSemiMixedTypes="0" containsString="0" containsNumber="1" containsInteger="1" minValue="0" maxValue="400"/>
    </cacheField>
    <cacheField name="In WHS Oct" numFmtId="164">
      <sharedItems containsSemiMixedTypes="0" containsString="0" containsNumber="1" containsInteger="1" minValue="0" maxValue="726"/>
    </cacheField>
    <cacheField name="In WHS Nov" numFmtId="164">
      <sharedItems containsSemiMixedTypes="0" containsString="0" containsNumber="1" containsInteger="1" minValue="0" maxValue="1240"/>
    </cacheField>
    <cacheField name="In WHS Dec" numFmtId="164">
      <sharedItems containsSemiMixedTypes="0" containsString="0" containsNumber="1" containsInteger="1" minValue="0" maxValue="1215"/>
    </cacheField>
    <cacheField name="W25 - Comentarios Generales" numFmtId="0">
      <sharedItems containsBlank="1"/>
    </cacheField>
    <cacheField name="x" numFmtId="0">
      <sharedItems containsNonDate="0" containsString="0" containsBlank="1"/>
    </cacheField>
    <cacheField name="Safety Stock" numFmtId="164">
      <sharedItems containsBlank="1"/>
    </cacheField>
    <cacheField name="Safety_x000a_PO Jul" numFmtId="1">
      <sharedItems containsString="0" containsBlank="1" containsNumber="1" containsInteger="1" minValue="0" maxValue="142"/>
    </cacheField>
    <cacheField name="Safety_x000a_PO Aug" numFmtId="1">
      <sharedItems containsString="0" containsBlank="1" containsNumber="1" containsInteger="1" minValue="0" maxValue="404"/>
    </cacheField>
    <cacheField name="Safety_x000a_PO Sep" numFmtId="1">
      <sharedItems containsString="0" containsBlank="1" containsNumber="1" containsInteger="1" minValue="0" maxValue="400"/>
    </cacheField>
    <cacheField name="Safety_x000a_PO Oct" numFmtId="1">
      <sharedItems containsString="0" containsBlank="1" containsNumber="1" containsInteger="1" minValue="0" maxValue="726"/>
    </cacheField>
    <cacheField name="Safety_x000a_PO Nov" numFmtId="1">
      <sharedItems containsString="0" containsBlank="1" containsNumber="1" containsInteger="1" minValue="0" maxValue="1240"/>
    </cacheField>
    <cacheField name="Safety_x000a_PO Dec" numFmtId="1">
      <sharedItems containsString="0" containsBlank="1" containsNumber="1" containsInteger="1" minValue="0" maxValue="1215"/>
    </cacheField>
  </cacheFields>
  <extLst>
    <ext xmlns:x14="http://schemas.microsoft.com/office/spreadsheetml/2009/9/main" uri="{725AE2AE-9491-48be-B2B4-4EB974FC3084}">
      <x14:pivotCacheDefinition pivotCacheId="8437326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32.479145138888" createdVersion="8" refreshedVersion="8" minRefreshableVersion="3" recordCount="568" xr:uid="{AB29DC51-46BA-C34E-8555-C3CFD8082F07}">
  <cacheSource type="worksheet">
    <worksheetSource ref="A2:AI570" sheet="Ventas 2025"/>
  </cacheSource>
  <cacheFields count="35">
    <cacheField name="Customer" numFmtId="0">
      <sharedItems count="4">
        <s v="ATT"/>
        <s v="MacStore"/>
        <s v="Mercado Libre"/>
        <s v="iShop"/>
      </sharedItems>
    </cacheField>
    <cacheField name="Brand" numFmtId="0">
      <sharedItems/>
    </cacheField>
    <cacheField name="ITEM number" numFmtId="0">
      <sharedItems containsMixedTypes="1" containsNumber="1" containsInteger="1" minValue="15559" maxValue="401101662"/>
    </cacheField>
    <cacheField name="SKU" numFmtId="0">
      <sharedItems containsMixedTypes="1" containsNumber="1" containsInteger="1" minValue="840168501038" maxValue="5056586746745"/>
    </cacheField>
    <cacheField name="Description" numFmtId="0">
      <sharedItems/>
    </cacheField>
    <cacheField name="Category" numFmtId="0">
      <sharedItems/>
    </cacheField>
    <cacheField name="Sub Category" numFmtId="0">
      <sharedItems/>
    </cacheField>
    <cacheField name="Clase" numFmtId="0">
      <sharedItems containsMixedTypes="1" containsNumber="1" containsInteger="1" minValue="46025" maxValue="46029"/>
    </cacheField>
    <cacheField name="Jan" numFmtId="0">
      <sharedItems containsString="0" containsBlank="1" containsNumber="1" containsInteger="1" minValue="0" maxValue="7079"/>
    </cacheField>
    <cacheField name="Feb" numFmtId="3">
      <sharedItems containsString="0" containsBlank="1" containsNumber="1" containsInteger="1" minValue="-1" maxValue="4648"/>
    </cacheField>
    <cacheField name="Mar" numFmtId="3">
      <sharedItems containsString="0" containsBlank="1" containsNumber="1" containsInteger="1" minValue="0" maxValue="4062"/>
    </cacheField>
    <cacheField name="Apr" numFmtId="3">
      <sharedItems containsString="0" containsBlank="1" containsNumber="1" containsInteger="1" minValue="0" maxValue="4338"/>
    </cacheField>
    <cacheField name="May" numFmtId="3">
      <sharedItems containsString="0" containsBlank="1" containsNumber="1" containsInteger="1" minValue="-1" maxValue="3845"/>
    </cacheField>
    <cacheField name="Jun" numFmtId="3">
      <sharedItems containsString="0" containsBlank="1" containsNumber="1" containsInteger="1" minValue="0" maxValue="3894"/>
    </cacheField>
    <cacheField name="Jul" numFmtId="3">
      <sharedItems containsString="0" containsBlank="1" containsNumber="1" containsInteger="1" minValue="0" maxValue="3670"/>
    </cacheField>
    <cacheField name="Aug" numFmtId="3">
      <sharedItems containsString="0" containsBlank="1" containsNumber="1" containsInteger="1" minValue="0" maxValue="3708"/>
    </cacheField>
    <cacheField name="Sep" numFmtId="3">
      <sharedItems containsString="0" containsBlank="1" containsNumber="1" containsInteger="1" minValue="0" maxValue="3788"/>
    </cacheField>
    <cacheField name="Oct" numFmtId="3">
      <sharedItems containsString="0" containsBlank="1" containsNumber="1" containsInteger="1" minValue="0" maxValue="4248"/>
    </cacheField>
    <cacheField name="Nov" numFmtId="3">
      <sharedItems containsString="0" containsBlank="1" containsNumber="1" containsInteger="1" minValue="0" maxValue="4227"/>
    </cacheField>
    <cacheField name="Dec" numFmtId="3">
      <sharedItems containsString="0" containsBlank="1" containsNumber="1" containsInteger="1" minValue="0" maxValue="7517"/>
    </cacheField>
    <cacheField name="TTL 2025" numFmtId="3">
      <sharedItems containsSemiMixedTypes="0" containsString="0" containsNumber="1" containsInteger="1" minValue="0" maxValue="45029"/>
    </cacheField>
    <cacheField name="Cost" numFmtId="0">
      <sharedItems containsSemiMixedTypes="0" containsString="0" containsNumber="1" minValue="0.01" maxValue="3620.09"/>
    </cacheField>
    <cacheField name="Jan2" numFmtId="164">
      <sharedItems containsSemiMixedTypes="0" containsString="0" containsNumber="1" minValue="0" maxValue="1644026.96"/>
    </cacheField>
    <cacheField name="Feb2" numFmtId="164">
      <sharedItems containsSemiMixedTypes="0" containsString="0" containsNumber="1" minValue="-1568.36" maxValue="1079451.52"/>
    </cacheField>
    <cacheField name="Mar2" numFmtId="164">
      <sharedItems containsSemiMixedTypes="0" containsString="0" containsNumber="1" minValue="0" maxValue="943358.88"/>
    </cacheField>
    <cacheField name="Apr2" numFmtId="164">
      <sharedItems containsSemiMixedTypes="0" containsString="0" containsNumber="1" minValue="0" maxValue="1007457.12"/>
    </cacheField>
    <cacheField name="May2" numFmtId="164">
      <sharedItems containsSemiMixedTypes="0" containsString="0" containsNumber="1" minValue="-460.75" maxValue="892962.8"/>
    </cacheField>
    <cacheField name="Jun2" numFmtId="164">
      <sharedItems containsSemiMixedTypes="0" containsString="0" containsNumber="1" minValue="0" maxValue="1105779.1800000002"/>
    </cacheField>
    <cacheField name="Jul2" numFmtId="164">
      <sharedItems containsSemiMixedTypes="0" containsString="0" containsNumber="1" minValue="0" maxValue="852320.8"/>
    </cacheField>
    <cacheField name="Aug2" numFmtId="164">
      <sharedItems containsSemiMixedTypes="0" containsString="0" containsNumber="1" minValue="0" maxValue="861145.92"/>
    </cacheField>
    <cacheField name="Sep2" numFmtId="164">
      <sharedItems containsSemiMixedTypes="0" containsString="0" containsNumber="1" minValue="0" maxValue="879725.12"/>
    </cacheField>
    <cacheField name="Oct2" numFmtId="164">
      <sharedItems containsSemiMixedTypes="0" containsString="0" containsNumber="1" minValue="0" maxValue="986555.52"/>
    </cacheField>
    <cacheField name="Nov2" numFmtId="164">
      <sharedItems containsSemiMixedTypes="0" containsString="0" containsNumber="1" minValue="0" maxValue="981678.48"/>
    </cacheField>
    <cacheField name="Dec2" numFmtId="164">
      <sharedItems containsSemiMixedTypes="0" containsString="0" containsNumber="1" minValue="0" maxValue="1162579.22"/>
    </cacheField>
    <cacheField name="TTL 20252" numFmtId="164">
      <sharedItems containsSemiMixedTypes="0" containsString="0" containsNumber="1" minValue="0" maxValue="10457534.96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32.502540393521" createdVersion="8" refreshedVersion="8" minRefreshableVersion="3" recordCount="1163" xr:uid="{CAFB7C34-BE8C-7D44-855B-148BA42A07B0}">
  <cacheSource type="worksheet">
    <worksheetSource ref="A2:AL1165" sheet="Datos HTML"/>
  </cacheSource>
  <cacheFields count="38">
    <cacheField name="Marca" numFmtId="0">
      <sharedItems/>
    </cacheField>
    <cacheField name="SKU Retail" numFmtId="0">
      <sharedItems containsBlank="1" containsMixedTypes="1" containsNumber="1" containsInteger="1" minValue="228969" maxValue="5056586746745"/>
    </cacheField>
    <cacheField name="ITEM " numFmtId="0">
      <sharedItems containsMixedTypes="1" containsNumber="1" containsInteger="1" minValue="13621" maxValue="401101662"/>
    </cacheField>
    <cacheField name="UPC" numFmtId="0">
      <sharedItems containsBlank="1" containsMixedTypes="1" containsNumber="1" containsInteger="1" minValue="445276" maxValue="8886463699515"/>
    </cacheField>
    <cacheField name="Descripción" numFmtId="0">
      <sharedItems/>
    </cacheField>
    <cacheField name="Categoría" numFmtId="0">
      <sharedItems/>
    </cacheField>
    <cacheField name="Sub Categoría" numFmtId="0">
      <sharedItems/>
    </cacheField>
    <cacheField name="Clase" numFmtId="0">
      <sharedItems/>
    </cacheField>
    <cacheField name="Retail" numFmtId="0">
      <sharedItems count="6">
        <s v="Coppel"/>
        <s v="iShop"/>
        <s v="Liverpool"/>
        <s v="ATT"/>
        <s v="MacStore"/>
        <s v="Mercado Libre"/>
      </sharedItems>
    </cacheField>
    <cacheField name="Type" numFmtId="0">
      <sharedItems/>
    </cacheField>
    <cacheField name="Roll Out" numFmtId="0">
      <sharedItems containsString="0" containsBlank="1" containsNumber="1" containsInteger="1" minValue="0" maxValue="1500"/>
    </cacheField>
    <cacheField name="Cost" numFmtId="0">
      <sharedItems containsSemiMixedTypes="0" containsString="0" containsNumber="1" minValue="0" maxValue="3620.09"/>
    </cacheField>
    <cacheField name="Status ACA" numFmtId="0">
      <sharedItems containsBlank="1"/>
    </cacheField>
    <cacheField name="Status Retail" numFmtId="0">
      <sharedItems containsBlank="1"/>
    </cacheField>
    <cacheField name="FCST Jan" numFmtId="0">
      <sharedItems containsString="0" containsBlank="1" containsNumber="1" containsInteger="1" minValue="0" maxValue="7939"/>
    </cacheField>
    <cacheField name="FCST Feb" numFmtId="0">
      <sharedItems containsString="0" containsBlank="1" containsNumber="1" containsInteger="1" minValue="-1" maxValue="5482"/>
    </cacheField>
    <cacheField name="FCST Mar" numFmtId="0">
      <sharedItems containsString="0" containsBlank="1" containsNumber="1" containsInteger="1" minValue="0" maxValue="4637"/>
    </cacheField>
    <cacheField name="FCST Apr" numFmtId="0">
      <sharedItems containsString="0" containsBlank="1" containsNumber="1" containsInteger="1" minValue="0" maxValue="6763"/>
    </cacheField>
    <cacheField name="FCST May" numFmtId="0">
      <sharedItems containsString="0" containsBlank="1" containsNumber="1" containsInteger="1" minValue="0" maxValue="6873"/>
    </cacheField>
    <cacheField name="FCST Jun" numFmtId="0">
      <sharedItems containsString="0" containsBlank="1" containsNumber="1" containsInteger="1" minValue="0" maxValue="6272"/>
    </cacheField>
    <cacheField name="FCST Jul" numFmtId="0">
      <sharedItems containsString="0" containsBlank="1" containsNumber="1" containsInteger="1" minValue="0" maxValue="5948"/>
    </cacheField>
    <cacheField name="FCST Aug" numFmtId="0">
      <sharedItems containsString="0" containsBlank="1" containsNumber="1" containsInteger="1" minValue="0" maxValue="5976"/>
    </cacheField>
    <cacheField name="FCST Sep" numFmtId="0">
      <sharedItems containsString="0" containsBlank="1" containsNumber="1" containsInteger="1" minValue="0" maxValue="5115"/>
    </cacheField>
    <cacheField name="FCST Oct" numFmtId="0">
      <sharedItems containsString="0" containsBlank="1" containsNumber="1" containsInteger="1" minValue="0" maxValue="5653"/>
    </cacheField>
    <cacheField name="FCST Nov" numFmtId="0">
      <sharedItems containsString="0" containsBlank="1" containsNumber="1" containsInteger="1" minValue="0" maxValue="7500"/>
    </cacheField>
    <cacheField name="FCST Dec" numFmtId="0">
      <sharedItems containsString="0" containsBlank="1" containsNumber="1" containsInteger="1" minValue="0" maxValue="7500"/>
    </cacheField>
    <cacheField name="Jan" numFmtId="169">
      <sharedItems containsSemiMixedTypes="0" containsString="0" containsNumber="1" minValue="0" maxValue="1635666.32"/>
    </cacheField>
    <cacheField name="Feb" numFmtId="169">
      <sharedItems containsSemiMixedTypes="0" containsString="0" containsNumber="1" minValue="-602.84" maxValue="989610.64"/>
    </cacheField>
    <cacheField name="Mar" numFmtId="169">
      <sharedItems containsSemiMixedTypes="0" containsString="0" containsNumber="1" minValue="0" maxValue="717158.42"/>
    </cacheField>
    <cacheField name="Apr" numFmtId="169">
      <sharedItems containsSemiMixedTypes="0" containsString="0" containsNumber="1" minValue="0" maxValue="1045965.58"/>
    </cacheField>
    <cacheField name="May" numFmtId="169">
      <sharedItems containsSemiMixedTypes="0" containsString="0" containsNumber="1" minValue="0" maxValue="1062978.18"/>
    </cacheField>
    <cacheField name="Jun" numFmtId="169">
      <sharedItems containsSemiMixedTypes="0" containsString="0" containsNumber="1" minValue="0" maxValue="970027.52000000002"/>
    </cacheField>
    <cacheField name="Jul" numFmtId="169">
      <sharedItems containsSemiMixedTypes="0" containsString="0" containsNumber="1" minValue="0" maxValue="919917.67999999993"/>
    </cacheField>
    <cacheField name="Aug" numFmtId="169">
      <sharedItems containsSemiMixedTypes="0" containsString="0" containsNumber="1" minValue="0" maxValue="924248.16"/>
    </cacheField>
    <cacheField name="Sep" numFmtId="169">
      <sharedItems containsSemiMixedTypes="0" containsString="0" containsNumber="1" minValue="0" maxValue="1187907.6000000001"/>
    </cacheField>
    <cacheField name="Oct" numFmtId="169">
      <sharedItems containsSemiMixedTypes="0" containsString="0" containsNumber="1" minValue="0" maxValue="1549150"/>
    </cacheField>
    <cacheField name="Nov" numFmtId="169">
      <sharedItems containsSemiMixedTypes="0" containsString="0" containsNumber="1" minValue="0" maxValue="2323725"/>
    </cacheField>
    <cacheField name="Dec" numFmtId="169">
      <sharedItems containsSemiMixedTypes="0" containsString="0" containsNumber="1" minValue="0" maxValue="23237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Speck"/>
    <n v="228994"/>
    <s v="150986-D143"/>
    <n v="840168546589"/>
    <s v="Speck Presidio2 Grip iPhone 17 Pro Max Black"/>
    <s v="Cases iPhone"/>
    <s v="iPhone 17"/>
    <s v="iPhone 17 Pro Max"/>
    <x v="0"/>
    <s v="Firme"/>
    <n v="1500"/>
    <n v="447.83"/>
    <s v="Descontinuado"/>
    <s v="Discontinued"/>
    <n v="208"/>
    <n v="0"/>
    <n v="0"/>
    <n v="0"/>
    <n v="0"/>
    <n v="0"/>
    <n v="0"/>
    <n v="0"/>
    <n v="0"/>
    <n v="260"/>
    <n v="0"/>
    <n v="0"/>
    <n v="0"/>
    <n v="0"/>
    <n v="0"/>
    <n v="0"/>
    <n v="0"/>
    <n v="0"/>
  </r>
  <r>
    <s v="Speck"/>
    <n v="228977"/>
    <s v="150983-3199"/>
    <s v="840168546541"/>
    <s v="Speck Presidio Perfect-Clear Grip + Cl Clear/Clear/Silver Iphone 17 Pro Max"/>
    <s v="Cases iPhone"/>
    <s v="iPhone 17"/>
    <s v="iPhone 17 Pro Max"/>
    <x v="0"/>
    <s v="Firme"/>
    <n v="1500"/>
    <n v="447.83"/>
    <s v="Descontinuado"/>
    <s v="Discontinued"/>
    <n v="211"/>
    <n v="9"/>
    <n v="0"/>
    <n v="0"/>
    <n v="0"/>
    <n v="0"/>
    <n v="0"/>
    <n v="0"/>
    <n v="0"/>
    <n v="260"/>
    <n v="0"/>
    <n v="0"/>
    <n v="0"/>
    <n v="0"/>
    <n v="0"/>
    <n v="0"/>
    <n v="0"/>
    <n v="0"/>
  </r>
  <r>
    <s v="Speck"/>
    <n v="228969"/>
    <s v="150697-5085"/>
    <s v="840168540655"/>
    <s v="Speck iPhone 16 Gemshell Grip +Ms Clear/Clear"/>
    <s v="Cases iPhone"/>
    <s v="iPhone"/>
    <s v="iPhone 16"/>
    <x v="0"/>
    <s v="Firme"/>
    <n v="450"/>
    <n v="223.69"/>
    <s v="Descontinuado"/>
    <m/>
    <n v="516"/>
    <n v="116"/>
    <n v="0"/>
    <n v="0"/>
    <n v="0"/>
    <n v="0"/>
    <n v="0"/>
    <n v="0"/>
    <n v="0"/>
    <n v="650"/>
    <n v="0"/>
    <n v="0"/>
    <n v="0"/>
    <n v="0"/>
    <n v="0"/>
    <n v="0"/>
    <n v="0"/>
    <n v="0"/>
  </r>
  <r>
    <s v="Speck"/>
    <n v="229044"/>
    <s v="150443-3199"/>
    <s v="840168532865"/>
    <s v="Speck Presidio® Perfect-Clear Grip Magsafe® Clicklock™ Clear/Clear/Chrome iPhone 15"/>
    <s v="Cases iPhone"/>
    <s v="iPhone"/>
    <s v="iPhone 16e / 15 / 14 / 13"/>
    <x v="0"/>
    <s v="Firme"/>
    <n v="450"/>
    <n v="223.69"/>
    <s v="Descontinuado"/>
    <m/>
    <n v="216"/>
    <n v="0"/>
    <n v="0"/>
    <n v="0"/>
    <n v="0"/>
    <n v="0"/>
    <n v="0"/>
    <n v="0"/>
    <n v="0"/>
    <n v="300"/>
    <n v="0"/>
    <n v="0"/>
    <n v="0"/>
    <n v="0"/>
    <n v="0"/>
    <n v="0"/>
    <n v="0"/>
    <n v="0"/>
  </r>
  <r>
    <s v="Nomad"/>
    <n v="856504014339"/>
    <s v="NM014339858"/>
    <n v="856504014339"/>
    <s v="Nomad Modern Leather Case - iPhone 17 Pro | Black | Nomad Leather"/>
    <s v="Cases iPhone"/>
    <s v="iPhone 17"/>
    <s v="iPhone 17 Pro"/>
    <x v="1"/>
    <s v="Firme"/>
    <n v="320"/>
    <n v="521.08000000000004"/>
    <s v="Descontinuado"/>
    <s v="Active"/>
    <n v="228"/>
    <n v="523"/>
    <n v="0"/>
    <n v="0"/>
    <n v="0"/>
    <n v="0"/>
    <n v="59"/>
    <n v="82"/>
    <n v="24"/>
    <n v="10"/>
    <n v="71"/>
    <n v="14"/>
    <n v="50"/>
    <n v="50"/>
    <n v="0"/>
    <n v="0"/>
    <n v="0"/>
    <n v="0"/>
  </r>
  <r>
    <s v="Nomad"/>
    <n v="856504014322"/>
    <s v="NM014322858"/>
    <n v="856504014322"/>
    <s v="Nomad Modern Leather Case - iPhone 17 Pro | Brown | Nomad Leather"/>
    <s v="Cases iPhone"/>
    <s v="iPhone 17"/>
    <s v="iPhone 17 Pro"/>
    <x v="1"/>
    <s v="Firme"/>
    <n v="320"/>
    <n v="521.08000000000004"/>
    <s v="Descontinuado"/>
    <s v="Active"/>
    <n v="204"/>
    <n v="552"/>
    <n v="0"/>
    <n v="0"/>
    <n v="0"/>
    <n v="0"/>
    <n v="40"/>
    <n v="3"/>
    <n v="8"/>
    <n v="17"/>
    <n v="56"/>
    <n v="22"/>
    <n v="27"/>
    <n v="18"/>
    <n v="0"/>
    <n v="0"/>
    <n v="0"/>
    <n v="0"/>
  </r>
  <r>
    <s v="Nomad"/>
    <n v="856504014285"/>
    <s v="NM014285858"/>
    <n v="856504014285"/>
    <s v="Nomad Modern Leather Case - iPhone 17 Pro Max | Black | Nomad Leather"/>
    <s v="Cases iPhone"/>
    <s v="iPhone 17"/>
    <s v="iPhone 17 Pro Max"/>
    <x v="1"/>
    <s v="Firme"/>
    <n v="320"/>
    <n v="521.08000000000004"/>
    <s v="Descontinuado"/>
    <s v="Active"/>
    <n v="259"/>
    <n v="374"/>
    <n v="0"/>
    <n v="0"/>
    <n v="0"/>
    <n v="0"/>
    <n v="152"/>
    <n v="1"/>
    <n v="218"/>
    <n v="59"/>
    <n v="117"/>
    <n v="49"/>
    <n v="96"/>
    <n v="80"/>
    <n v="0"/>
    <n v="0"/>
    <n v="0"/>
    <n v="0"/>
  </r>
  <r>
    <s v="Nomad"/>
    <n v="856504014278"/>
    <s v="NM014278858"/>
    <n v="856504014278"/>
    <s v="Nomad Modern Leather Case - iPhone 17 Pro Max | Brown | Nomad Leather"/>
    <s v="Cases iPhone"/>
    <s v="iPhone 17"/>
    <s v="iPhone 17 Pro Max"/>
    <x v="1"/>
    <s v="Firme"/>
    <n v="320"/>
    <n v="521.08000000000004"/>
    <s v="Descontinuado"/>
    <s v="Active"/>
    <n v="250"/>
    <n v="388"/>
    <n v="0"/>
    <n v="0"/>
    <n v="0"/>
    <n v="0"/>
    <n v="101"/>
    <n v="155"/>
    <n v="185"/>
    <n v="56"/>
    <n v="100"/>
    <n v="66"/>
    <n v="74"/>
    <n v="80"/>
    <n v="0"/>
    <n v="0"/>
    <n v="0"/>
    <n v="0"/>
  </r>
  <r>
    <s v="Speck"/>
    <n v="840168546428"/>
    <s v="150976-D143"/>
    <n v="840168546428"/>
    <s v="Speck Presidio2 Grip + MS iPhone 17 Pro Black"/>
    <s v="Cases iPhone"/>
    <s v="iPhone 17"/>
    <s v="iPhone 17 Pro"/>
    <x v="1"/>
    <s v="Firme"/>
    <n v="320"/>
    <n v="387.54"/>
    <s v="Descontinuado"/>
    <s v="Active"/>
    <n v="192"/>
    <n v="166"/>
    <n v="0"/>
    <n v="0"/>
    <n v="0"/>
    <n v="0"/>
    <n v="4"/>
    <n v="0"/>
    <n v="2"/>
    <n v="12"/>
    <n v="0"/>
    <n v="0"/>
    <n v="55"/>
    <n v="4"/>
    <n v="130"/>
    <n v="0"/>
    <n v="0"/>
    <n v="0"/>
  </r>
  <r>
    <s v="Speck"/>
    <n v="840168546411"/>
    <s v="150975-D143"/>
    <n v="840168546411"/>
    <s v="Speck Presidio2  + MS iPhone 17 Pro Black/Slate Grey/White"/>
    <s v="Cases iPhone"/>
    <s v="iPhone 17"/>
    <s v="iPhone 17 Pro"/>
    <x v="1"/>
    <s v="Firme"/>
    <n v="320"/>
    <n v="387.54"/>
    <s v="Descontinuado"/>
    <s v="Active"/>
    <n v="179"/>
    <n v="111"/>
    <n v="0"/>
    <n v="0"/>
    <n v="0"/>
    <n v="0"/>
    <n v="8"/>
    <n v="0"/>
    <n v="0"/>
    <n v="0"/>
    <n v="26"/>
    <n v="0"/>
    <n v="36"/>
    <n v="0"/>
    <n v="0"/>
    <n v="0"/>
    <n v="0"/>
    <n v="0"/>
  </r>
  <r>
    <s v="Speck"/>
    <n v="840168547302"/>
    <s v="151020-3261"/>
    <n v="840168547302"/>
    <s v="Speck Presidio2  + MS iPhone 17 Pro Deep Sea/Silver Metallic/Spell Blue"/>
    <s v="Cases iPhone"/>
    <s v="iPhone 17"/>
    <s v="iPhone 17 Pro"/>
    <x v="1"/>
    <s v="Firme"/>
    <n v="320"/>
    <n v="387.54"/>
    <s v="Descontinuado"/>
    <s v="Active"/>
    <n v="208"/>
    <n v="34"/>
    <n v="0"/>
    <n v="0"/>
    <n v="0"/>
    <n v="0"/>
    <n v="0"/>
    <n v="28"/>
    <n v="0"/>
    <n v="8"/>
    <n v="19"/>
    <n v="0"/>
    <n v="37"/>
    <n v="17"/>
    <n v="20"/>
    <n v="0"/>
    <n v="0"/>
    <n v="0"/>
  </r>
  <r>
    <s v="Speck"/>
    <n v="840168546381"/>
    <s v="150972-3240"/>
    <n v="840168546381"/>
    <s v="Speck Presidio Perfect-Clear  iPhone 17 Pro Clear"/>
    <s v="Cases iPhone"/>
    <s v="iPhone 17"/>
    <s v="iPhone 17 Pro"/>
    <x v="1"/>
    <s v="Firme"/>
    <n v="320"/>
    <n v="387.54"/>
    <s v="Descontinuado"/>
    <s v="Active"/>
    <n v="210"/>
    <n v="98"/>
    <n v="0"/>
    <n v="0"/>
    <n v="0"/>
    <n v="0"/>
    <n v="27"/>
    <n v="62"/>
    <n v="28"/>
    <n v="0"/>
    <n v="36"/>
    <n v="52"/>
    <n v="58"/>
    <n v="25"/>
    <n v="0"/>
    <n v="0"/>
    <n v="0"/>
    <n v="0"/>
  </r>
  <r>
    <s v="Speck"/>
    <n v="840168546558"/>
    <s v="150984-D143"/>
    <n v="840168546558"/>
    <s v="Speck Presidio2 + MS iPhone 17 Pro Max Black/Slate Grey/White"/>
    <s v="Cases iPhone"/>
    <s v="iPhone 17"/>
    <s v="iPhone 17 Pro Max"/>
    <x v="1"/>
    <s v="Firme"/>
    <n v="320"/>
    <n v="387.54"/>
    <s v="Descontinuado"/>
    <s v="Active"/>
    <n v="234"/>
    <n v="0"/>
    <n v="0"/>
    <n v="0"/>
    <n v="0"/>
    <n v="0"/>
    <n v="0"/>
    <n v="133"/>
    <n v="44"/>
    <n v="29"/>
    <n v="64"/>
    <n v="0"/>
    <n v="16"/>
    <n v="0"/>
    <n v="0"/>
    <n v="0"/>
    <n v="0"/>
    <n v="0"/>
  </r>
  <r>
    <s v="Speck"/>
    <n v="840168547401"/>
    <s v="151025-3261"/>
    <n v="840168547401"/>
    <s v="Speck Presidio2 + MS iPhone 17 Pro Max Deep Sea/Silver Metallic/Spell Blue"/>
    <s v="Cases iPhone"/>
    <s v="iPhone 17"/>
    <s v="iPhone 17 Pro Max"/>
    <x v="1"/>
    <s v="Firme"/>
    <n v="320"/>
    <n v="387.54"/>
    <s v="Descontinuado"/>
    <s v="Active"/>
    <n v="185"/>
    <n v="0"/>
    <n v="0"/>
    <n v="0"/>
    <n v="0"/>
    <n v="0"/>
    <n v="0"/>
    <n v="198"/>
    <n v="24"/>
    <n v="2"/>
    <n v="40"/>
    <n v="0"/>
    <n v="1"/>
    <n v="0"/>
    <n v="0"/>
    <n v="0"/>
    <n v="0"/>
    <n v="0"/>
  </r>
  <r>
    <s v="Speck"/>
    <n v="840168546527"/>
    <s v="150981-3240"/>
    <n v="840168546527"/>
    <s v="Speck Presidio Perfect-Clear  iPhone 17 Pro Max Clear"/>
    <s v="Cases iPhone"/>
    <s v="iPhone 17"/>
    <s v="iPhone 17 Pro Max"/>
    <x v="1"/>
    <s v="Firme"/>
    <n v="320"/>
    <n v="387.54"/>
    <s v="Descontinuado"/>
    <s v="Active"/>
    <n v="251"/>
    <n v="0"/>
    <n v="0"/>
    <n v="0"/>
    <n v="0"/>
    <n v="0"/>
    <n v="44"/>
    <n v="319"/>
    <n v="272"/>
    <n v="105"/>
    <n v="121"/>
    <n v="89"/>
    <n v="2"/>
    <n v="70"/>
    <n v="0"/>
    <n v="0"/>
    <n v="0"/>
    <n v="0"/>
  </r>
  <r>
    <s v="Speck"/>
    <n v="840168546589"/>
    <s v="150986-D143"/>
    <n v="840168546589"/>
    <s v="Speck Presidio2 Grip iPhone 17 Pro Max Black"/>
    <s v="Cases iPhone"/>
    <s v="iPhone 17"/>
    <s v="iPhone 17 Pro Max"/>
    <x v="1"/>
    <s v="Firme"/>
    <n v="320"/>
    <n v="387.54"/>
    <s v="Descontinuado"/>
    <s v="Active"/>
    <n v="110"/>
    <n v="0"/>
    <n v="0"/>
    <n v="0"/>
    <n v="0"/>
    <n v="0"/>
    <n v="0"/>
    <n v="78"/>
    <n v="46"/>
    <n v="18"/>
    <n v="47"/>
    <n v="2"/>
    <n v="0"/>
    <n v="0"/>
    <n v="0"/>
    <n v="0"/>
    <n v="0"/>
    <n v="0"/>
  </r>
  <r>
    <s v="Tech21"/>
    <n v="840459607258"/>
    <s v="T21-11323"/>
    <n v="840459607258"/>
    <s v="Tech21 EvoClear iPhone 17 Pro Clear"/>
    <s v="Cases iPhone"/>
    <s v="iPhone 17"/>
    <s v="iPhone 17 Pro"/>
    <x v="1"/>
    <s v="Firme"/>
    <n v="320"/>
    <n v="387.5"/>
    <s v="Descontinuado"/>
    <s v="Active"/>
    <n v="250"/>
    <n v="0"/>
    <n v="0"/>
    <n v="0"/>
    <n v="0"/>
    <n v="0"/>
    <n v="47"/>
    <n v="49"/>
    <n v="16"/>
    <n v="46"/>
    <n v="99"/>
    <n v="24"/>
    <n v="48"/>
    <n v="20"/>
    <n v="0"/>
    <n v="0"/>
    <n v="0"/>
    <n v="0"/>
  </r>
  <r>
    <s v="Tech21"/>
    <n v="840459607371"/>
    <s v="T21-11334"/>
    <n v="840459607371"/>
    <s v="Tech21 EvoClear iPhone 17 Pro Max Clear"/>
    <s v="Cases iPhone"/>
    <s v="iPhone 17"/>
    <s v="iPhone 17 Pro Max"/>
    <x v="1"/>
    <s v="Firme"/>
    <n v="320"/>
    <n v="387.5"/>
    <s v="Descontinuado"/>
    <s v="Active"/>
    <n v="220"/>
    <n v="0"/>
    <n v="0"/>
    <n v="0"/>
    <n v="0"/>
    <n v="0"/>
    <n v="0"/>
    <n v="236"/>
    <n v="215"/>
    <n v="73"/>
    <n v="92"/>
    <n v="46"/>
    <n v="25"/>
    <n v="17"/>
    <n v="0"/>
    <n v="0"/>
    <n v="0"/>
    <n v="0"/>
  </r>
  <r>
    <s v="Speck"/>
    <m/>
    <s v="151119-5085"/>
    <m/>
    <s v="Speck  Presidio Perfect Clear Fold + MagSafe  Clear  iPhone 18 FOLD"/>
    <s v="Cases iPhone"/>
    <s v="iPhone 18"/>
    <s v="iPhone 18 Fold"/>
    <x v="1"/>
    <s v="Firme"/>
    <n v="200"/>
    <n v="503.92241379310349"/>
    <s v="New"/>
    <s v="New"/>
    <n v="0"/>
    <n v="0"/>
    <n v="0"/>
    <n v="0"/>
    <n v="264"/>
    <n v="0"/>
    <n v="0"/>
    <m/>
    <m/>
    <m/>
    <m/>
    <m/>
    <m/>
    <n v="0"/>
    <n v="250"/>
    <n v="30"/>
    <n v="30"/>
    <n v="30"/>
  </r>
  <r>
    <s v="Speck"/>
    <m/>
    <s v="151098-3240"/>
    <m/>
    <s v="Speck  Presidio Perfect Clear + C-MagSafe/CC  Clear  iPhone 18 Pro"/>
    <s v="Cases iPhone"/>
    <s v="iPhone 18"/>
    <s v="iPhone 18 Pro"/>
    <x v="1"/>
    <s v="Firme"/>
    <n v="320"/>
    <n v="387.54"/>
    <s v="New"/>
    <s v="New"/>
    <n v="0"/>
    <n v="0"/>
    <n v="0"/>
    <n v="288"/>
    <n v="0"/>
    <n v="0"/>
    <n v="0"/>
    <m/>
    <m/>
    <m/>
    <m/>
    <m/>
    <m/>
    <n v="0"/>
    <n v="280"/>
    <n v="180"/>
    <n v="120"/>
    <n v="180"/>
  </r>
  <r>
    <s v="Speck"/>
    <m/>
    <s v="151096-D143"/>
    <m/>
    <s v="Speck  Presidio2 Grip + MagSafe/CC  Black  iPhone 18 Pro"/>
    <s v="Cases iPhone"/>
    <s v="iPhone 18"/>
    <s v="iPhone 18 Pro"/>
    <x v="1"/>
    <s v="Firme"/>
    <n v="320"/>
    <n v="387.54310344827587"/>
    <s v="New"/>
    <s v="New"/>
    <n v="0"/>
    <n v="0"/>
    <n v="0"/>
    <n v="168"/>
    <n v="0"/>
    <n v="0"/>
    <n v="0"/>
    <m/>
    <m/>
    <m/>
    <m/>
    <m/>
    <m/>
    <n v="0"/>
    <n v="120"/>
    <n v="30"/>
    <n v="45"/>
    <n v="30"/>
  </r>
  <r>
    <s v="Speck"/>
    <m/>
    <s v="151096-3261"/>
    <m/>
    <s v="Speck  Presidio2 Grip + MagSafe/CC  Deep Sea  iPhone 18 Pro"/>
    <s v="Cases iPhone"/>
    <s v="iPhone 18"/>
    <s v="iPhone 18 Pro"/>
    <x v="1"/>
    <s v="Firme"/>
    <n v="320"/>
    <n v="387.54310344827587"/>
    <s v="New"/>
    <s v="New"/>
    <n v="0"/>
    <n v="0"/>
    <n v="0"/>
    <n v="0"/>
    <n v="0"/>
    <n v="0"/>
    <n v="0"/>
    <m/>
    <m/>
    <m/>
    <m/>
    <m/>
    <m/>
    <n v="0"/>
    <n v="200"/>
    <n v="35"/>
    <n v="35"/>
    <n v="35"/>
  </r>
  <r>
    <s v="Speck"/>
    <m/>
    <s v="151104-9984"/>
    <m/>
    <s v="Speck  Presidio Lux Grip + C-MagSafe/CC  Obsidian  iPhone 18 Pro"/>
    <s v="Cases iPhone"/>
    <s v="iPhone 18"/>
    <s v="iPhone 18 Pro"/>
    <x v="1"/>
    <s v="Firme"/>
    <n v="320"/>
    <n v="387.54310344827587"/>
    <s v="New"/>
    <s v="New"/>
    <n v="0"/>
    <n v="0"/>
    <n v="0"/>
    <n v="240"/>
    <n v="0"/>
    <n v="0"/>
    <n v="0"/>
    <m/>
    <m/>
    <m/>
    <m/>
    <m/>
    <m/>
    <n v="0"/>
    <n v="220"/>
    <n v="20"/>
    <n v="20"/>
    <n v="20"/>
  </r>
  <r>
    <s v="Speck"/>
    <m/>
    <s v="151110-3240"/>
    <m/>
    <s v="Speck  Presidio Perfect Clear + C-MagSafe/CC  Clear  iPhone 18 Pro Max"/>
    <s v="Cases iPhone"/>
    <s v="iPhone 18"/>
    <s v="iPhone 18 Pro Max"/>
    <x v="1"/>
    <s v="Firme"/>
    <n v="320"/>
    <n v="387.54"/>
    <s v="New"/>
    <s v="New"/>
    <n v="0"/>
    <n v="0"/>
    <n v="0"/>
    <n v="840"/>
    <n v="0"/>
    <n v="0"/>
    <n v="0"/>
    <m/>
    <m/>
    <m/>
    <m/>
    <m/>
    <m/>
    <n v="0"/>
    <n v="280"/>
    <n v="220"/>
    <n v="280"/>
    <n v="200"/>
  </r>
  <r>
    <s v="Speck"/>
    <m/>
    <s v="151108-D143"/>
    <m/>
    <s v="Speck  Presidio2 Grip + MagSafe/CC  Black  iPhone 18 Pro Max"/>
    <s v="Cases iPhone"/>
    <s v="iPhone 18"/>
    <s v="iPhone 18 Pro Max"/>
    <x v="1"/>
    <s v="Firme"/>
    <n v="320"/>
    <n v="387.54310344827587"/>
    <s v="New"/>
    <s v="New"/>
    <n v="0"/>
    <n v="0"/>
    <n v="0"/>
    <n v="216"/>
    <n v="0"/>
    <n v="0"/>
    <n v="0"/>
    <m/>
    <m/>
    <m/>
    <m/>
    <m/>
    <m/>
    <n v="0"/>
    <n v="280"/>
    <n v="100"/>
    <n v="65"/>
    <n v="65"/>
  </r>
  <r>
    <s v="Speck"/>
    <m/>
    <s v="151108-3261"/>
    <m/>
    <s v="Speck  Presidio2 Grip + MagSafe/CC  Deep Sea  iPhone 18 Pro Max"/>
    <s v="Cases iPhone"/>
    <s v="iPhone 18"/>
    <s v="iPhone 18 Pro Max"/>
    <x v="1"/>
    <s v="Firme"/>
    <n v="320"/>
    <n v="387.54310344827587"/>
    <s v="New"/>
    <s v="New"/>
    <n v="0"/>
    <n v="0"/>
    <n v="0"/>
    <n v="240"/>
    <n v="0"/>
    <n v="0"/>
    <n v="0"/>
    <m/>
    <m/>
    <m/>
    <m/>
    <m/>
    <m/>
    <n v="0"/>
    <n v="220"/>
    <n v="120"/>
    <n v="150"/>
    <n v="80"/>
  </r>
  <r>
    <s v="Speck"/>
    <m/>
    <s v="151116-9984"/>
    <m/>
    <s v="Speck  Presidio Lux Grip + C-MagSafe/CC  Obsidian  iPhone 18 Pro Max"/>
    <s v="Cases iPhone"/>
    <s v="iPhone 18"/>
    <s v="iPhone 18 Pro Max"/>
    <x v="1"/>
    <s v="Firme"/>
    <n v="320"/>
    <n v="387.54310344827587"/>
    <s v="New"/>
    <s v="New"/>
    <n v="0"/>
    <n v="0"/>
    <n v="0"/>
    <n v="264"/>
    <n v="0"/>
    <n v="0"/>
    <n v="0"/>
    <m/>
    <m/>
    <m/>
    <m/>
    <m/>
    <m/>
    <n v="0"/>
    <n v="250"/>
    <n v="30"/>
    <n v="30"/>
    <n v="30"/>
  </r>
  <r>
    <s v="Tech21"/>
    <m/>
    <s v="T21-11730"/>
    <m/>
    <s v="Tech21  EvoClear w/MagSafe  Clear  iPhone 18 FOLD"/>
    <s v="Cases iPhone"/>
    <s v="iPhone 18"/>
    <s v="iPhone 18 Fold"/>
    <x v="1"/>
    <s v="Firme"/>
    <n v="200"/>
    <n v="559.91379310344837"/>
    <s v="New"/>
    <s v="New"/>
    <n v="0"/>
    <n v="0"/>
    <n v="0"/>
    <n v="0"/>
    <n v="264"/>
    <n v="0"/>
    <n v="0"/>
    <m/>
    <m/>
    <m/>
    <m/>
    <m/>
    <m/>
    <n v="0"/>
    <n v="250"/>
    <n v="50"/>
    <n v="50"/>
    <n v="50"/>
  </r>
  <r>
    <s v="Tech21"/>
    <m/>
    <s v="T21-11655"/>
    <m/>
    <s v="Tech21  EvoClear w/C-MagSafe/CC  Clear  iPhone 18 Pro"/>
    <s v="Cases iPhone"/>
    <s v="iPhone 18"/>
    <s v="iPhone 18 Pro"/>
    <x v="1"/>
    <s v="Firme"/>
    <n v="320"/>
    <n v="387.5"/>
    <s v="New"/>
    <s v="New"/>
    <n v="0"/>
    <n v="0"/>
    <n v="0"/>
    <n v="264"/>
    <n v="0"/>
    <n v="0"/>
    <n v="0"/>
    <m/>
    <m/>
    <m/>
    <m/>
    <m/>
    <m/>
    <n v="0"/>
    <n v="300"/>
    <n v="100"/>
    <n v="120"/>
    <n v="80"/>
  </r>
  <r>
    <s v="Tech21"/>
    <m/>
    <s v="T21-11740"/>
    <m/>
    <s v="Tech21 Apple AP-1041 EvoClear w/C-MagSafe/CC - Mandala Pattern"/>
    <s v="Cases iPhone"/>
    <s v="iPhone 18"/>
    <s v="iPhone 18 Pro"/>
    <x v="1"/>
    <s v="Firme"/>
    <n v="320"/>
    <n v="430.60344827586209"/>
    <s v="New"/>
    <s v="New"/>
    <n v="0"/>
    <n v="0"/>
    <n v="0"/>
    <n v="360"/>
    <n v="0"/>
    <n v="0"/>
    <n v="0"/>
    <m/>
    <m/>
    <m/>
    <m/>
    <m/>
    <m/>
    <n v="0"/>
    <n v="360"/>
    <n v="45"/>
    <n v="80"/>
    <n v="80"/>
  </r>
  <r>
    <s v="Tech21"/>
    <m/>
    <s v="T21-11612"/>
    <m/>
    <s v="Tech21  EvoGuard w/MagSafe/CC  Black  iPhone 18 Pro"/>
    <s v="Cases iPhone"/>
    <s v="iPhone 18"/>
    <s v="iPhone 18 Pro"/>
    <x v="1"/>
    <s v="Firme"/>
    <n v="320"/>
    <n v="516.81034482758628"/>
    <s v="New"/>
    <s v="New"/>
    <n v="0"/>
    <n v="0"/>
    <n v="0"/>
    <n v="72"/>
    <n v="0"/>
    <n v="0"/>
    <n v="0"/>
    <m/>
    <m/>
    <m/>
    <m/>
    <m/>
    <m/>
    <n v="0"/>
    <n v="20"/>
    <n v="15"/>
    <n v="25"/>
    <n v="25"/>
  </r>
  <r>
    <s v="Tech21"/>
    <m/>
    <s v="T21-11613"/>
    <m/>
    <s v="Tech21  EvoGuard w/MagSafe/CC  Orchid  iPhone 18 Pro"/>
    <s v="Cases iPhone"/>
    <s v="iPhone 18"/>
    <s v="iPhone 18 Pro"/>
    <x v="1"/>
    <s v="Firme"/>
    <n v="320"/>
    <n v="516.81034482758628"/>
    <s v="New"/>
    <s v="New"/>
    <n v="0"/>
    <n v="0"/>
    <n v="0"/>
    <n v="240"/>
    <n v="0"/>
    <n v="0"/>
    <n v="0"/>
    <m/>
    <m/>
    <m/>
    <m/>
    <m/>
    <m/>
    <n v="0"/>
    <n v="220"/>
    <n v="20"/>
    <n v="15"/>
    <n v="15"/>
  </r>
  <r>
    <s v="Tech21"/>
    <m/>
    <s v="T21-11617"/>
    <m/>
    <s v="Tech21 Apple AP-1041 EvoPulse Fauxven w/MagSafe/CC - Black"/>
    <s v="Cases iPhone"/>
    <s v="iPhone 18"/>
    <s v="iPhone 18 Pro"/>
    <x v="1"/>
    <s v="Firme"/>
    <n v="320"/>
    <n v="387.5"/>
    <s v="New"/>
    <s v="New"/>
    <n v="0"/>
    <n v="0"/>
    <n v="0"/>
    <n v="240"/>
    <n v="0"/>
    <n v="0"/>
    <n v="0"/>
    <m/>
    <m/>
    <m/>
    <m/>
    <m/>
    <m/>
    <n v="0"/>
    <n v="220"/>
    <n v="180"/>
    <n v="30"/>
    <n v="30"/>
  </r>
  <r>
    <s v="Tech21"/>
    <m/>
    <s v="T21-11714"/>
    <m/>
    <s v="Tech21  EvoClear w/C-MagSafe/CC  Clear  iPhone 18 Pro Max"/>
    <s v="Cases iPhone"/>
    <s v="iPhone 18"/>
    <s v="iPhone 18 Pro Max"/>
    <x v="1"/>
    <s v="Firme"/>
    <n v="320"/>
    <n v="387.5"/>
    <s v="New"/>
    <s v="New"/>
    <n v="0"/>
    <n v="0"/>
    <n v="0"/>
    <n v="312"/>
    <n v="0"/>
    <n v="0"/>
    <n v="0"/>
    <m/>
    <m/>
    <m/>
    <m/>
    <m/>
    <m/>
    <n v="0"/>
    <n v="280"/>
    <n v="400"/>
    <n v="460"/>
    <n v="200"/>
  </r>
  <r>
    <s v="Tech21"/>
    <m/>
    <s v="T21-11741"/>
    <m/>
    <s v="Tech21 Apple AP-1042 EvoClear w/C-MagSafe/CC - Mandala Pattern"/>
    <s v="Cases iPhone"/>
    <s v="iPhone 18"/>
    <s v="iPhone 18 Pro Max"/>
    <x v="1"/>
    <s v="Firme"/>
    <n v="320"/>
    <n v="430.60344827586209"/>
    <s v="New"/>
    <s v="New"/>
    <n v="0"/>
    <n v="0"/>
    <n v="0"/>
    <n v="288"/>
    <n v="0"/>
    <n v="0"/>
    <n v="0"/>
    <m/>
    <m/>
    <m/>
    <m/>
    <m/>
    <m/>
    <n v="0"/>
    <n v="280"/>
    <n v="50"/>
    <n v="100"/>
    <n v="100"/>
  </r>
  <r>
    <s v="Tech21"/>
    <m/>
    <s v="T21-11671"/>
    <m/>
    <s v="Tech21  EvoGuard w/MagSafe/CC  Black  iPhone 18 Pro Max"/>
    <s v="Cases iPhone"/>
    <s v="iPhone 18"/>
    <s v="iPhone 18 Pro Max"/>
    <x v="1"/>
    <s v="Firme"/>
    <n v="320"/>
    <n v="516.81034482758628"/>
    <s v="New"/>
    <s v="New"/>
    <n v="0"/>
    <n v="0"/>
    <n v="0"/>
    <n v="216"/>
    <n v="0"/>
    <n v="0"/>
    <n v="0"/>
    <m/>
    <m/>
    <m/>
    <m/>
    <m/>
    <m/>
    <n v="0"/>
    <n v="250"/>
    <n v="20"/>
    <n v="30"/>
    <n v="30"/>
  </r>
  <r>
    <s v="Tech21"/>
    <m/>
    <s v="T21-11672"/>
    <m/>
    <s v="Tech21  EvoGuard w/MagSafe/CC  Orchid  iPhone 18 Pro Max"/>
    <s v="Cases iPhone"/>
    <s v="iPhone 18"/>
    <s v="iPhone 18 Pro Max"/>
    <x v="1"/>
    <s v="Firme"/>
    <n v="320"/>
    <n v="516.81034482758628"/>
    <s v="New"/>
    <s v="New"/>
    <n v="0"/>
    <n v="0"/>
    <n v="0"/>
    <n v="264"/>
    <n v="0"/>
    <n v="0"/>
    <n v="0"/>
    <m/>
    <m/>
    <m/>
    <m/>
    <m/>
    <m/>
    <n v="0"/>
    <n v="250"/>
    <n v="30"/>
    <n v="20"/>
    <n v="20"/>
  </r>
  <r>
    <s v="Tech21"/>
    <m/>
    <s v="T21-11676"/>
    <m/>
    <s v="Tech21 Apple AP-1042 EvoPulse Fauxven w/MagSafe/CC - Black"/>
    <s v="Cases iPhone"/>
    <s v="iPhone 18"/>
    <s v="iPhone 18 Pro Max"/>
    <x v="1"/>
    <s v="Firme"/>
    <n v="320"/>
    <n v="387.5"/>
    <s v="New"/>
    <s v="New"/>
    <n v="0"/>
    <n v="0"/>
    <n v="0"/>
    <n v="264"/>
    <n v="0"/>
    <n v="0"/>
    <n v="0"/>
    <m/>
    <m/>
    <m/>
    <m/>
    <m/>
    <m/>
    <n v="0"/>
    <n v="250"/>
    <n v="30"/>
    <n v="30"/>
    <n v="30"/>
  </r>
  <r>
    <s v="Tech21"/>
    <m/>
    <s v="T21-11702"/>
    <m/>
    <s v="Tech21  EvoCrystal w/C-MagSafe/CC  Quartz Pink  iPhone 18 Pro Max"/>
    <s v="Cases iPhone"/>
    <s v="iPhone 18"/>
    <s v="iPhone 18 Pro Max"/>
    <x v="1"/>
    <s v="Firme"/>
    <n v="320"/>
    <n v="387.5"/>
    <s v="New"/>
    <s v="New"/>
    <n v="0"/>
    <n v="0"/>
    <n v="0"/>
    <n v="264"/>
    <n v="0"/>
    <n v="0"/>
    <n v="0"/>
    <m/>
    <m/>
    <m/>
    <m/>
    <m/>
    <m/>
    <n v="0"/>
    <n v="250"/>
    <n v="50"/>
    <n v="80"/>
    <n v="30"/>
  </r>
  <r>
    <s v="Nomad"/>
    <m/>
    <s v="TB-Nomad-Fold"/>
    <m/>
    <s v="Nomad iPhone 2026 Fold"/>
    <s v="Cases iPhone"/>
    <s v="iPhone 18"/>
    <s v="iPhone 18 Fold"/>
    <x v="1"/>
    <s v="Firme"/>
    <n v="200"/>
    <n v="1120.2586206896553"/>
    <s v="New"/>
    <s v="New"/>
    <n v="0"/>
    <n v="0"/>
    <n v="0"/>
    <n v="0"/>
    <n v="0"/>
    <n v="0"/>
    <n v="0"/>
    <m/>
    <m/>
    <m/>
    <m/>
    <m/>
    <m/>
    <n v="0"/>
    <n v="50"/>
    <n v="20"/>
    <n v="20"/>
    <n v="20"/>
  </r>
  <r>
    <s v="Nomad"/>
    <m/>
    <s v="NM009254858"/>
    <m/>
    <s v="Nomad Modern Leather Case - iPhone 18 Pro | Black | Nomad Leather"/>
    <s v="Cases iPhone"/>
    <s v="iPhone 18"/>
    <s v="iPhone 18 Pro"/>
    <x v="1"/>
    <s v="Firme"/>
    <n v="320"/>
    <n v="473.70689655172418"/>
    <s v="New"/>
    <s v="New"/>
    <n v="0"/>
    <n v="0"/>
    <n v="0"/>
    <n v="0"/>
    <n v="0"/>
    <n v="0"/>
    <n v="0"/>
    <m/>
    <m/>
    <m/>
    <m/>
    <m/>
    <m/>
    <n v="0"/>
    <n v="280"/>
    <n v="150"/>
    <n v="150"/>
    <n v="120"/>
  </r>
  <r>
    <s v="Nomad"/>
    <m/>
    <s v="NM009247858"/>
    <m/>
    <s v="Nomad Modern Leather Case - iPhone 18 Pro | Brown | Nomad Leather"/>
    <s v="Cases iPhone"/>
    <s v="iPhone 18"/>
    <s v="iPhone 18 Pro"/>
    <x v="1"/>
    <s v="Firme"/>
    <n v="320"/>
    <n v="473.70689655172418"/>
    <s v="New"/>
    <s v="New"/>
    <n v="0"/>
    <n v="0"/>
    <n v="0"/>
    <n v="0"/>
    <n v="0"/>
    <n v="0"/>
    <n v="0"/>
    <m/>
    <m/>
    <m/>
    <m/>
    <m/>
    <m/>
    <n v="0"/>
    <n v="280"/>
    <n v="120"/>
    <n v="110"/>
    <n v="100"/>
  </r>
  <r>
    <s v="Nomad"/>
    <m/>
    <s v="NM009179858"/>
    <m/>
    <s v="Nomad Modern Leather Case - iPhone 18 Pro Max | Black | Nomad Leather"/>
    <s v="Cases iPhone"/>
    <s v="iPhone 18"/>
    <s v="iPhone 18 Pro Max"/>
    <x v="1"/>
    <s v="Firme"/>
    <n v="320"/>
    <n v="473.70689655172418"/>
    <s v="New"/>
    <s v="New"/>
    <n v="0"/>
    <n v="0"/>
    <n v="0"/>
    <n v="0"/>
    <n v="450"/>
    <n v="0"/>
    <n v="0"/>
    <m/>
    <m/>
    <m/>
    <m/>
    <m/>
    <m/>
    <n v="0"/>
    <n v="280"/>
    <n v="200"/>
    <n v="220"/>
    <n v="180"/>
  </r>
  <r>
    <s v="Nomad"/>
    <m/>
    <s v="NM009162858"/>
    <m/>
    <s v="Nomad Modern Leather Case - iPhone 18 Pro Max | Brown | Nomad Leather"/>
    <s v="Cases iPhone"/>
    <s v="iPhone 18"/>
    <s v="iPhone 18 Pro Max"/>
    <x v="1"/>
    <s v="Firme"/>
    <n v="320"/>
    <n v="473.70689655172418"/>
    <s v="New"/>
    <s v="New"/>
    <n v="0"/>
    <n v="0"/>
    <n v="0"/>
    <n v="0"/>
    <n v="450"/>
    <n v="0"/>
    <n v="0"/>
    <m/>
    <m/>
    <m/>
    <m/>
    <m/>
    <m/>
    <n v="0"/>
    <n v="280"/>
    <n v="180"/>
    <n v="210"/>
    <n v="150"/>
  </r>
  <r>
    <s v="Nomad"/>
    <n v="856504011291"/>
    <s v="NM011291858"/>
    <n v="856504011291"/>
    <s v="Nomad Modern Leather Case - Airpods Pro 3 | Black | Horween"/>
    <s v="Cases Airpods"/>
    <s v="Airpods"/>
    <s v="Airpods Pro 3"/>
    <x v="1"/>
    <s v="Firme"/>
    <n v="220"/>
    <n v="344.4"/>
    <s v="Activo"/>
    <s v="Active"/>
    <n v="239"/>
    <n v="618"/>
    <n v="0"/>
    <n v="0"/>
    <n v="0"/>
    <n v="0"/>
    <n v="221"/>
    <n v="137"/>
    <n v="177"/>
    <n v="62"/>
    <n v="168"/>
    <n v="76"/>
    <n v="56"/>
    <n v="80"/>
    <n v="80"/>
    <n v="30"/>
    <n v="30"/>
    <n v="30"/>
  </r>
  <r>
    <s v="Nomad"/>
    <n v="856504011284"/>
    <s v="NM011284858"/>
    <n v="856504011284"/>
    <s v="Nomad Modern Leather Case - Airpods Pro 3 | Rustic Brown | Horween"/>
    <s v="Cases Airpods"/>
    <s v="Airpods"/>
    <s v="Airpods Pro 3"/>
    <x v="1"/>
    <s v="Firme"/>
    <n v="220"/>
    <n v="344.4"/>
    <s v="Activo"/>
    <s v="Active"/>
    <n v="196"/>
    <n v="606"/>
    <n v="0"/>
    <n v="0"/>
    <n v="0"/>
    <n v="0"/>
    <n v="214"/>
    <n v="97"/>
    <n v="121"/>
    <n v="51"/>
    <n v="107"/>
    <n v="77"/>
    <n v="29"/>
    <n v="80"/>
    <n v="80"/>
    <n v="84"/>
    <n v="30"/>
    <n v="30"/>
  </r>
  <r>
    <s v="Nomad"/>
    <n v="856500018522"/>
    <s v="NM1Am10000"/>
    <n v="856500018522"/>
    <s v="Nomad Sport Strap - 45/44mm/42mm | M/L | Black | FKM | V2"/>
    <s v="Straps"/>
    <s v="Apple Watch"/>
    <s v="49/45/44/42 mm"/>
    <x v="1"/>
    <s v="Firme"/>
    <n v="200"/>
    <n v="473.71"/>
    <s v="Activo"/>
    <s v="Active"/>
    <n v="278"/>
    <n v="574"/>
    <n v="0"/>
    <n v="0"/>
    <n v="0"/>
    <n v="0"/>
    <n v="100"/>
    <n v="126"/>
    <n v="192"/>
    <n v="118"/>
    <n v="260"/>
    <n v="91"/>
    <n v="90"/>
    <n v="144"/>
    <n v="120"/>
    <n v="291"/>
    <n v="250"/>
    <n v="200"/>
  </r>
  <r>
    <s v="Nomad"/>
    <n v="855848007366"/>
    <s v="NM00736685"/>
    <n v="855848007366"/>
    <s v="Nomad Sport Band - 45mm | Ultra Orange"/>
    <s v="Straps"/>
    <s v="Apple Watch"/>
    <s v="49/45/44/42 mm"/>
    <x v="1"/>
    <s v="Firme"/>
    <n v="200"/>
    <n v="473.71"/>
    <s v="Activo"/>
    <s v="Active"/>
    <n v="226"/>
    <n v="561"/>
    <n v="0"/>
    <n v="0"/>
    <n v="0"/>
    <n v="0"/>
    <n v="1"/>
    <n v="162"/>
    <n v="239"/>
    <n v="106"/>
    <n v="174"/>
    <n v="66"/>
    <n v="72"/>
    <n v="150"/>
    <n v="120"/>
    <n v="80"/>
    <n v="362"/>
    <n v="110"/>
  </r>
  <r>
    <s v="Nomad"/>
    <n v="856504014919"/>
    <s v="NM014919858"/>
    <n v="856504014919"/>
    <s v="Nomad Sport Band - 49/45/44mm/42mm | M/L | Naval"/>
    <s v="Straps"/>
    <s v="Apple Watch"/>
    <s v="49/45/44/42 mm"/>
    <x v="1"/>
    <s v="Firme"/>
    <n v="200"/>
    <n v="473.71"/>
    <s v="Activo2"/>
    <s v="Active"/>
    <n v="158"/>
    <n v="75"/>
    <n v="0"/>
    <n v="0"/>
    <n v="0"/>
    <n v="0"/>
    <n v="1"/>
    <n v="0"/>
    <n v="152"/>
    <n v="84"/>
    <n v="24"/>
    <n v="67"/>
    <n v="91"/>
    <n v="80"/>
    <n v="80"/>
    <n v="90"/>
    <n v="110"/>
    <n v="80"/>
  </r>
  <r>
    <s v="Nomad"/>
    <n v="856504014803"/>
    <s v="NM014803858"/>
    <n v="856504014803"/>
    <s v="Nomad Rocky Point Band - 46mm/49mm | Storm | Black Hardware"/>
    <s v="Straps"/>
    <s v="Apple Watch"/>
    <s v="49/45/44/42 mm"/>
    <x v="1"/>
    <s v="Firme"/>
    <n v="180"/>
    <n v="775.43"/>
    <s v="Activo2"/>
    <s v="Active"/>
    <n v="226"/>
    <n v="37"/>
    <n v="0"/>
    <n v="0"/>
    <n v="0"/>
    <n v="0"/>
    <n v="0"/>
    <n v="171"/>
    <n v="154"/>
    <n v="92"/>
    <n v="171"/>
    <n v="6"/>
    <n v="78"/>
    <n v="37"/>
    <m/>
    <m/>
    <m/>
    <m/>
  </r>
  <r>
    <s v="Nomad"/>
    <n v="856504014827"/>
    <s v="NM014827858"/>
    <n v="856504014827"/>
    <s v="Nomad Rocky Point Band - 46mm/49mm | Atlantic | Black Hardware"/>
    <s v="Straps"/>
    <s v="Apple Watch"/>
    <s v="49/45/44/42 mm"/>
    <x v="1"/>
    <s v="Firme"/>
    <n v="180"/>
    <n v="775.43"/>
    <s v="Activo"/>
    <s v="Active"/>
    <n v="124"/>
    <n v="61"/>
    <n v="0"/>
    <n v="0"/>
    <n v="0"/>
    <n v="0"/>
    <n v="0"/>
    <n v="154"/>
    <n v="77"/>
    <n v="0"/>
    <n v="82"/>
    <n v="35"/>
    <n v="49"/>
    <n v="18"/>
    <n v="0"/>
    <n v="95"/>
    <n v="40"/>
    <n v="65"/>
  </r>
  <r>
    <s v="Speck"/>
    <n v="840168528202"/>
    <s v="150226-7265"/>
    <n v="840168528202"/>
    <s v="Speck Balance Folio Case for iPad 10th Gen - Plumberry/Crushed Purple/Crepe Pink"/>
    <s v="Cases iPad"/>
    <s v="iPad"/>
    <s v="iPad 10th /11th - 10.9&quot;/11&quot; (2022-2025)"/>
    <x v="1"/>
    <s v="Firme"/>
    <n v="270"/>
    <n v="430.6"/>
    <s v="Activo"/>
    <s v="Active"/>
    <n v="289"/>
    <n v="0"/>
    <n v="0"/>
    <n v="352"/>
    <n v="0"/>
    <n v="0"/>
    <n v="69"/>
    <n v="112"/>
    <n v="284"/>
    <n v="105"/>
    <n v="254"/>
    <n v="17"/>
    <n v="0"/>
    <n v="268"/>
    <n v="120"/>
    <n v="90"/>
    <n v="320"/>
    <n v="110"/>
  </r>
  <r>
    <s v="Speck"/>
    <n v="840168528172"/>
    <s v="150226-9969"/>
    <n v="840168528172"/>
    <s v="Speck Balance Folio Case for iPad 10th Gen - Almond Milk /Mocha/Charcoal"/>
    <s v="Cases iPad"/>
    <s v="iPad"/>
    <s v="iPad 10th /11th - 10.9&quot;/11&quot; (2022-2025)"/>
    <x v="1"/>
    <s v="Firme"/>
    <n v="270"/>
    <n v="430.6"/>
    <s v="Activo"/>
    <s v="Active"/>
    <n v="205"/>
    <n v="38"/>
    <n v="0"/>
    <n v="160"/>
    <n v="0"/>
    <n v="0"/>
    <n v="89"/>
    <n v="116"/>
    <n v="191"/>
    <n v="76"/>
    <n v="67"/>
    <n v="85"/>
    <n v="73"/>
    <n v="175"/>
    <n v="123"/>
    <n v="80"/>
    <n v="280"/>
    <n v="70"/>
  </r>
  <r>
    <s v="Speck"/>
    <n v="840168528165"/>
    <s v="150226-D143"/>
    <n v="840168528165"/>
    <s v="Speck Balance Folio Case for iPad 10th Gen - Black/Black/White"/>
    <s v="Cases iPad"/>
    <s v="iPad"/>
    <s v="iPad 10th /11th - 10.9&quot;/11&quot; (2022-2025)"/>
    <x v="1"/>
    <s v="Firme"/>
    <n v="270"/>
    <n v="473.71"/>
    <s v="Activo"/>
    <s v="Active"/>
    <n v="284"/>
    <n v="91"/>
    <n v="0"/>
    <n v="192"/>
    <n v="0"/>
    <n v="0"/>
    <n v="133"/>
    <n v="154"/>
    <n v="130"/>
    <n v="74"/>
    <n v="148"/>
    <n v="69"/>
    <n v="49"/>
    <n v="244"/>
    <n v="134"/>
    <n v="80"/>
    <n v="300"/>
    <n v="70"/>
  </r>
  <r>
    <s v="Speck"/>
    <n v="840168546688"/>
    <s v="150989-3267"/>
    <n v="840168546688"/>
    <s v="Speck Balance Folio iPad 11&quot; (2022-2025) Ceramic Grey/Autumn Sky/Black"/>
    <s v="Cases iPad"/>
    <s v="iPad"/>
    <s v="iPad 10th /11th - 10.9&quot;/11&quot; (2022-2025)"/>
    <x v="1"/>
    <s v="Firme"/>
    <n v="270"/>
    <n v="430.6"/>
    <s v="Activo"/>
    <s v="Active"/>
    <n v="253"/>
    <n v="0"/>
    <n v="0"/>
    <n v="216"/>
    <n v="0"/>
    <n v="0"/>
    <n v="0"/>
    <n v="0"/>
    <n v="227"/>
    <n v="73"/>
    <n v="156"/>
    <n v="41"/>
    <n v="0"/>
    <n v="120"/>
    <n v="80"/>
    <n v="70"/>
    <n v="80"/>
    <n v="80"/>
  </r>
  <r>
    <s v="Speck"/>
    <n v="840168507573"/>
    <s v="142573-1050"/>
    <n v="840168507573"/>
    <s v="Speck Balance Folio with Microban for iPad mini 6 - Black"/>
    <s v="Cases iPad"/>
    <s v="iPad"/>
    <s v="iPad mini 6"/>
    <x v="1"/>
    <s v="Firme"/>
    <n v="270"/>
    <n v="344.4"/>
    <s v="Descontinuado"/>
    <s v="Active"/>
    <n v="206"/>
    <n v="132"/>
    <n v="0"/>
    <n v="0"/>
    <n v="0"/>
    <n v="0"/>
    <n v="0"/>
    <n v="166"/>
    <n v="121"/>
    <n v="0"/>
    <n v="231"/>
    <n v="108"/>
    <n v="88"/>
    <n v="60"/>
    <n v="40"/>
    <n v="0"/>
    <n v="0"/>
    <n v="0"/>
  </r>
  <r>
    <s v="Speck"/>
    <n v="840168501823"/>
    <s v="140999-1050"/>
    <n v="840168501823"/>
    <s v="Speck Presidio Pro Folio Case for iPad Pro 11&quot; 2/M1/M2 /Air 10.9&quot; 4/5 - Black"/>
    <s v="Cases iPad"/>
    <s v="iPad"/>
    <s v="iPad Pro 11&quot; 2/3"/>
    <x v="1"/>
    <s v="Firme"/>
    <n v="270"/>
    <n v="516.80999999999995"/>
    <s v="Activo"/>
    <s v="Active"/>
    <n v="246"/>
    <n v="48"/>
    <n v="0"/>
    <n v="160"/>
    <n v="0"/>
    <n v="0"/>
    <n v="93"/>
    <n v="66"/>
    <n v="134"/>
    <n v="30"/>
    <n v="64"/>
    <n v="31"/>
    <n v="42"/>
    <n v="147"/>
    <n v="35"/>
    <n v="60"/>
    <n v="98"/>
    <n v="52"/>
  </r>
  <r>
    <s v="Speck"/>
    <n v="840168501106"/>
    <s v="140548-1050"/>
    <n v="840168501106"/>
    <s v="Speck Balance Folio Case with Microban for iPad Pro 11&quot; M1/Air 10.9&quot; - Black"/>
    <s v="Cases iPad"/>
    <s v="iPad"/>
    <s v="iPad Pro 11&quot; 2/3/4/Air 4/5"/>
    <x v="1"/>
    <s v="Firme"/>
    <n v="270"/>
    <n v="430.6"/>
    <s v="Activo"/>
    <s v="Active"/>
    <n v="202"/>
    <n v="1"/>
    <n v="0"/>
    <n v="224"/>
    <n v="0"/>
    <n v="0"/>
    <n v="55"/>
    <n v="0"/>
    <n v="0"/>
    <n v="0"/>
    <n v="104"/>
    <n v="40"/>
    <n v="49"/>
    <n v="164"/>
    <n v="50"/>
    <n v="70"/>
    <n v="110"/>
    <n v="60"/>
  </r>
  <r>
    <s v="Speck"/>
    <n v="840168501335"/>
    <s v="140548-7265"/>
    <n v="840168501335"/>
    <s v="Speck Balance Folio for iPad Air 10.9&quot;/Pro 11&quot; - Plumberry Purple/Crushed Purple/C"/>
    <s v="Cases iPad"/>
    <s v="iPad"/>
    <s v="iPad Pro 11&quot; 2/3/4/Air 4/5"/>
    <x v="1"/>
    <s v="Firme"/>
    <n v="0"/>
    <n v="430.6"/>
    <s v="Descontinuado"/>
    <s v="Discontinued"/>
    <n v="143"/>
    <n v="0"/>
    <n v="0"/>
    <n v="0"/>
    <n v="0"/>
    <n v="0"/>
    <n v="104"/>
    <n v="73"/>
    <n v="76"/>
    <n v="9"/>
    <n v="0"/>
    <n v="0"/>
    <n v="0"/>
    <n v="0"/>
    <n v="0"/>
    <n v="0"/>
    <n v="0"/>
    <n v="0"/>
  </r>
  <r>
    <s v="Speck"/>
    <n v="840168536160"/>
    <s v="150525-D143"/>
    <n v="840168536160"/>
    <s v="Speck BALANCE FOLIO APPLE 11&quot; IPAD PRO CASES - Black"/>
    <s v="Cases iPad"/>
    <s v="iPad"/>
    <s v="iPad Pro 11&quot; M3/M4"/>
    <x v="1"/>
    <s v="Firme"/>
    <n v="170"/>
    <n v="430.6"/>
    <s v="Activo"/>
    <s v="Active"/>
    <n v="190"/>
    <n v="0"/>
    <n v="0"/>
    <n v="72"/>
    <n v="0"/>
    <n v="0"/>
    <n v="10"/>
    <n v="45"/>
    <n v="39"/>
    <n v="7"/>
    <n v="34"/>
    <n v="23"/>
    <n v="16"/>
    <n v="45"/>
    <n v="15"/>
    <n v="25"/>
    <n v="35"/>
    <n v="15"/>
  </r>
  <r>
    <s v="Speck"/>
    <n v="840168536320"/>
    <s v="150527-D143"/>
    <n v="840168536320"/>
    <s v="Speck BALANCE FOLIO APPLE 13&quot; IPAD PRO CASES - Black"/>
    <s v="Cases iPad"/>
    <s v="iPad"/>
    <s v="iPad Pro 13&quot; M4"/>
    <x v="1"/>
    <s v="Firme"/>
    <n v="170"/>
    <n v="516.80999999999995"/>
    <s v="Activo"/>
    <s v="Active"/>
    <n v="129"/>
    <n v="0"/>
    <n v="0"/>
    <n v="72"/>
    <n v="0"/>
    <n v="0"/>
    <n v="22"/>
    <n v="31"/>
    <n v="0"/>
    <n v="0"/>
    <n v="0"/>
    <n v="37"/>
    <n v="12"/>
    <n v="39"/>
    <n v="28"/>
    <n v="25"/>
    <n v="25"/>
    <n v="18"/>
  </r>
  <r>
    <s v="Speck"/>
    <n v="848709095855"/>
    <s v="138616-1212"/>
    <s v="848709095855"/>
    <s v="Speck Smartshell Case for Macbook Air 13&quot; Retina 2020 - Clear"/>
    <s v="Cases Macbook"/>
    <s v="Macbook"/>
    <s v="MacBook Air 13&quot; M1 Cases"/>
    <x v="1"/>
    <s v="Firme"/>
    <n v="0"/>
    <n v="430.6"/>
    <s v="Descontinuado"/>
    <s v="Discontinued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7941"/>
    <s v="138970-9352"/>
    <s v="848709097941"/>
    <s v="Speck Smartshell Case for Macbook Air 13&quot; Retina M1 2020 - Swell Blue"/>
    <s v="Cases Macbook"/>
    <s v="Macbook"/>
    <s v="MacBook Air 13&quot; M1 Cases"/>
    <x v="1"/>
    <s v="Firme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5848"/>
    <s v="138616-0581"/>
    <s v="848709095848"/>
    <s v="Speck Smartshell Onyx Black MacBook Air 13 Retina Display 2020"/>
    <s v="Cases Macbook"/>
    <s v="Macbook"/>
    <s v="MacBook Air 13&quot; M2 Cases"/>
    <x v="1"/>
    <s v="Firme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354"/>
    <s v="126087-6010"/>
    <s v="848709071354"/>
    <s v="Speck Smartshell - Purple MacBook  Air 13 Rd"/>
    <s v="Cases Macbook"/>
    <s v="Macbook"/>
    <s v="MacBook Air 13&quot; M2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378"/>
    <s v="126087-B189"/>
    <s v="848709071378"/>
    <s v="Speck Smartshell - Blue MacBook  Air 13 Rd"/>
    <s v="Cases Macbook"/>
    <s v="Macbook"/>
    <s v="MacBook Air 13&quot; M2 Cases"/>
    <x v="1"/>
    <s v="Firme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484"/>
    <s v="126087-6011"/>
    <s v="848709071484"/>
    <s v="Speck Smartshell - Rose Pink MacBook  Air 13 Rd"/>
    <s v="Cases Macbook"/>
    <s v="Macbook"/>
    <s v="MacBook Air 13&quot; M2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83"/>
    <s v="150585-1568"/>
    <n v="840168538683"/>
    <s v="Speck Tagimals 4-Pack - Mulicolor"/>
    <s v="Cases AirTag"/>
    <s v="AirTag"/>
    <s v="AirTag"/>
    <x v="1"/>
    <s v="Firme"/>
    <n v="170"/>
    <n v="232.37"/>
    <s v="Activo"/>
    <s v="Active"/>
    <n v="208"/>
    <n v="0"/>
    <n v="0"/>
    <n v="168"/>
    <n v="0"/>
    <n v="0"/>
    <n v="36"/>
    <n v="49"/>
    <n v="122"/>
    <n v="32"/>
    <n v="85"/>
    <n v="2"/>
    <n v="1"/>
    <n v="80"/>
    <n v="36"/>
    <n v="84"/>
    <n v="100"/>
    <n v="51"/>
  </r>
  <r>
    <s v="Speck"/>
    <n v="840168532148"/>
    <s v="150423-1041"/>
    <n v="840168532148"/>
    <s v="Speck Wallet for MagSafe® Black iPhone 15 Wallet"/>
    <s v="Others"/>
    <s v="Click Lock"/>
    <s v="Wallet"/>
    <x v="1"/>
    <s v="Firme"/>
    <n v="160"/>
    <n v="232.37"/>
    <s v="Activo"/>
    <s v="Active"/>
    <n v="127"/>
    <n v="3"/>
    <n v="0"/>
    <n v="72"/>
    <n v="0"/>
    <n v="0"/>
    <n v="30"/>
    <n v="6"/>
    <n v="29"/>
    <n v="0"/>
    <n v="64"/>
    <n v="0"/>
    <n v="30"/>
    <n v="27"/>
    <n v="38"/>
    <n v="10"/>
    <n v="40"/>
    <n v="38"/>
  </r>
  <r>
    <s v="Speck"/>
    <n v="848709087164"/>
    <s v="127573-9166"/>
    <n v="848709087164"/>
    <s v="Speck Transfer Pro Pocket Universal Sleeve 13&quot;/14&quot; - Sweater Grey/Coastal Blue"/>
    <s v="Cases Sleeves"/>
    <s v="Sleeves"/>
    <s v="13&quot; Sleeves"/>
    <x v="1"/>
    <s v="Firme"/>
    <n v="70"/>
    <n v="430.6"/>
    <s v="Activo"/>
    <s v="Active"/>
    <n v="53"/>
    <n v="0"/>
    <n v="0"/>
    <n v="48"/>
    <n v="0"/>
    <n v="0"/>
    <n v="0"/>
    <n v="0"/>
    <n v="31"/>
    <n v="9"/>
    <n v="0"/>
    <n v="8"/>
    <n v="9"/>
    <n v="21"/>
    <n v="12"/>
    <n v="33"/>
    <n v="12"/>
    <n v="12"/>
  </r>
  <r>
    <s v="Tech21"/>
    <n v="840459607753"/>
    <s v="T21-11364"/>
    <n v="840459607753"/>
    <s v="Tech21 EvoSparkle iPhone 17 Pro Focus"/>
    <s v="Cases iPhone"/>
    <s v="iPhone 17"/>
    <s v="iPhone 17 Pro"/>
    <x v="1"/>
    <s v="Firme"/>
    <n v="320"/>
    <n v="387.5"/>
    <s v="Descontinuado"/>
    <s v="Active"/>
    <n v="177"/>
    <n v="28"/>
    <n v="0"/>
    <n v="0"/>
    <n v="0"/>
    <n v="0"/>
    <n v="6"/>
    <n v="0"/>
    <n v="16"/>
    <n v="2"/>
    <n v="2"/>
    <n v="10"/>
    <n v="0"/>
    <n v="0"/>
    <n v="0"/>
    <n v="0"/>
    <n v="0"/>
    <n v="0"/>
  </r>
  <r>
    <s v="Tech21"/>
    <n v="840459607869"/>
    <s v="T21-11373"/>
    <n v="840459607869"/>
    <s v="Tech21 EvoSparkle iPhone 17 Pro Lunar"/>
    <s v="Cases iPhone"/>
    <s v="iPhone 17"/>
    <s v="iPhone 17 Pro"/>
    <x v="1"/>
    <s v="Firme"/>
    <n v="320"/>
    <n v="387.5"/>
    <s v="Descontinuado"/>
    <s v="Active"/>
    <n v="202"/>
    <n v="113"/>
    <n v="0"/>
    <n v="0"/>
    <n v="0"/>
    <n v="0"/>
    <n v="0"/>
    <n v="22"/>
    <n v="0"/>
    <n v="0"/>
    <n v="0"/>
    <n v="0"/>
    <n v="19"/>
    <n v="0"/>
    <n v="0"/>
    <n v="0"/>
    <n v="0"/>
    <n v="0"/>
  </r>
  <r>
    <s v="Tech21"/>
    <n v="840459607265"/>
    <s v="T21-11324"/>
    <n v="840459607265"/>
    <s v="Tech21 EvoCrystal iPhone 17 Pro Black"/>
    <s v="Cases iPhone"/>
    <s v="iPhone 17"/>
    <s v="iPhone 17 Pro"/>
    <x v="1"/>
    <s v="Firme"/>
    <n v="320"/>
    <n v="387.5"/>
    <s v="Descontinuado"/>
    <s v="Active"/>
    <n v="172"/>
    <n v="130"/>
    <n v="0"/>
    <n v="0"/>
    <n v="0"/>
    <n v="0"/>
    <n v="14"/>
    <n v="10"/>
    <n v="0"/>
    <n v="18"/>
    <n v="9"/>
    <n v="0"/>
    <n v="36"/>
    <n v="0"/>
    <n v="0"/>
    <n v="0"/>
    <n v="0"/>
    <n v="0"/>
  </r>
  <r>
    <s v="Tech21"/>
    <n v="840459607777"/>
    <s v="T21-11366"/>
    <n v="840459607777"/>
    <s v="Tech21 EvoSparkle iPhone 17 Pro Max Focus"/>
    <s v="Cases iPhone"/>
    <s v="iPhone 17"/>
    <s v="iPhone 17 Pro Max"/>
    <x v="1"/>
    <s v="Firme"/>
    <n v="320"/>
    <n v="387.5"/>
    <s v="Descontinuado"/>
    <s v="Active"/>
    <n v="206"/>
    <n v="61"/>
    <n v="0"/>
    <n v="0"/>
    <n v="0"/>
    <n v="0"/>
    <n v="14"/>
    <n v="130"/>
    <n v="29"/>
    <n v="35"/>
    <n v="43"/>
    <n v="0"/>
    <n v="36"/>
    <n v="0"/>
    <n v="0"/>
    <n v="0"/>
    <n v="0"/>
    <n v="0"/>
  </r>
  <r>
    <s v="Tech21"/>
    <n v="840459607890"/>
    <s v="T21-11376"/>
    <n v="840459607890"/>
    <s v="Tech21 EvoSparkle iPhone 17 Pro Max Lunar"/>
    <s v="Cases iPhone"/>
    <s v="iPhone 17"/>
    <s v="iPhone 17 Pro Max"/>
    <x v="1"/>
    <s v="Firme"/>
    <n v="320"/>
    <n v="387.5"/>
    <s v="Descontinuado"/>
    <s v="Active"/>
    <n v="234"/>
    <n v="158"/>
    <n v="0"/>
    <n v="0"/>
    <n v="0"/>
    <n v="0"/>
    <n v="0"/>
    <n v="133"/>
    <n v="7"/>
    <n v="14"/>
    <n v="7"/>
    <n v="0"/>
    <n v="17"/>
    <n v="0"/>
    <n v="0"/>
    <n v="0"/>
    <n v="0"/>
    <n v="0"/>
  </r>
  <r>
    <s v="Tech21"/>
    <n v="840459607388"/>
    <s v="T21-11335"/>
    <n v="840459607388"/>
    <s v="Tech21 EvoCrystal iPhone 17 Pro Max Black"/>
    <s v="Cases iPhone"/>
    <s v="iPhone 17"/>
    <s v="iPhone 17 Pro Max"/>
    <x v="1"/>
    <s v="Firme"/>
    <n v="320"/>
    <n v="387.5"/>
    <s v="Descontinuado"/>
    <s v="Active"/>
    <n v="220"/>
    <n v="0"/>
    <n v="0"/>
    <n v="0"/>
    <n v="0"/>
    <n v="0"/>
    <n v="0"/>
    <n v="220"/>
    <n v="33"/>
    <n v="41"/>
    <n v="19"/>
    <n v="0"/>
    <n v="24"/>
    <n v="0"/>
    <n v="0"/>
    <n v="0"/>
    <n v="0"/>
    <n v="0"/>
  </r>
  <r>
    <s v="Tech21"/>
    <n v="840459607333"/>
    <s v="T21-11331"/>
    <s v="840459607333"/>
    <s v="Tech21 EvoPro w/MagSafe Clear/Black iPhone 17 Pro"/>
    <s v="Cases iPhone"/>
    <s v="iPhone 17"/>
    <s v="iPhone 17 Pro"/>
    <x v="1"/>
    <s v="Firme"/>
    <n v="320"/>
    <n v="516.80999999999995"/>
    <s v="Descontinuado"/>
    <s v="Active"/>
    <n v="150"/>
    <n v="190"/>
    <n v="0"/>
    <n v="0"/>
    <n v="0"/>
    <n v="0"/>
    <n v="0"/>
    <n v="0"/>
    <n v="145"/>
    <n v="24"/>
    <n v="22"/>
    <n v="0"/>
    <n v="0"/>
    <n v="0"/>
    <n v="190"/>
    <n v="0"/>
    <n v="0"/>
    <n v="0"/>
  </r>
  <r>
    <s v="Tech21"/>
    <n v="840459607456"/>
    <s v="T21-11342"/>
    <s v="840459607456"/>
    <s v="Tech21 EvoPro w/MagSafe Clear/Black iPhone 17 Pro Max"/>
    <s v="Cases iPhone"/>
    <s v="iPhone 17"/>
    <s v="iPhone 17 Pro Max"/>
    <x v="1"/>
    <s v="Firme"/>
    <n v="320"/>
    <n v="516.80999999999995"/>
    <s v="Descontinuado"/>
    <s v="Active"/>
    <n v="192"/>
    <n v="9"/>
    <n v="0"/>
    <n v="0"/>
    <n v="0"/>
    <n v="0"/>
    <n v="0"/>
    <n v="0"/>
    <n v="211"/>
    <n v="50"/>
    <n v="45"/>
    <n v="20"/>
    <n v="48"/>
    <n v="30"/>
    <m/>
    <n v="0"/>
    <n v="0"/>
    <n v="100"/>
  </r>
  <r>
    <s v="Speck"/>
    <n v="840168536245"/>
    <s v="150526-D143"/>
    <n v="840168536245"/>
    <s v="Speck BALANCE FOLIO APPLE 13&quot; IPAD AIR CASES - Black"/>
    <s v="Cases iPad"/>
    <s v="iPad"/>
    <s v="iPad Air 13&quot; M2"/>
    <x v="1"/>
    <s v="Firme"/>
    <n v="60"/>
    <n v="516.80999999999995"/>
    <s v="Activo2"/>
    <s v="Blocked"/>
    <n v="53"/>
    <n v="121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671"/>
    <s v="150989-3266"/>
    <n v="840168546671"/>
    <s v="Speck Balance Folio iPad 11&quot; (2022-2025) Sable/Blue Granite/Black"/>
    <s v="Cases iPad"/>
    <s v="iPad"/>
    <s v="iPad 10th /11th - 10.9&quot;/11&quot; (2022-2025)"/>
    <x v="1"/>
    <s v="Firme"/>
    <n v="270"/>
    <n v="430.6"/>
    <s v="Activo"/>
    <s v="Discontinued"/>
    <n v="17"/>
    <n v="264"/>
    <n v="0"/>
    <n v="0"/>
    <n v="0"/>
    <n v="0"/>
    <n v="0"/>
    <n v="167"/>
    <n v="0"/>
    <n v="0"/>
    <n v="0"/>
    <n v="0"/>
    <n v="0"/>
    <n v="0"/>
    <n v="0"/>
    <n v="0"/>
    <n v="0"/>
    <n v="0"/>
  </r>
  <r>
    <s v="Speck"/>
    <n v="840168532735"/>
    <s v="150439-3205"/>
    <n v="840168532735"/>
    <s v="Speck Presidio®2 Grip Magsafe® Clicklock™ Black / Slate Grey iPhone 15"/>
    <s v="Cases iPhone"/>
    <s v="iPhone 15"/>
    <s v="iPhone 16e / 15 / 14 / 13"/>
    <x v="1"/>
    <s v="Firme"/>
    <n v="110"/>
    <n v="387.54"/>
    <s v="Activo2"/>
    <s v="Active"/>
    <n v="28"/>
    <n v="0"/>
    <n v="0"/>
    <n v="0"/>
    <n v="0"/>
    <n v="0"/>
    <n v="0"/>
    <n v="0"/>
    <n v="0"/>
    <n v="66"/>
    <n v="0"/>
    <n v="63"/>
    <n v="83"/>
    <n v="40"/>
    <n v="20"/>
    <n v="80"/>
    <n v="50"/>
    <n v="20"/>
  </r>
  <r>
    <s v="Speck"/>
    <n v="840168532865"/>
    <s v="150443-3199"/>
    <n v="840168532865"/>
    <s v="Speck Presidio® Perfect-Clear Grip Magsafe® Clicklock™ Clear/Clear/Chrome iPhone 15"/>
    <s v="Cases iPhone"/>
    <s v="iPhone"/>
    <s v="iPhone 16e / 15 / 14 / 13"/>
    <x v="1"/>
    <s v="Firme"/>
    <n v="110"/>
    <n v="387.54"/>
    <s v="Activo2"/>
    <s v="Discontinued"/>
    <n v="156"/>
    <n v="0"/>
    <n v="0"/>
    <n v="0"/>
    <n v="0"/>
    <n v="0"/>
    <n v="0"/>
    <n v="0"/>
    <n v="0"/>
    <n v="127"/>
    <n v="74"/>
    <n v="0"/>
    <n v="0"/>
    <n v="0"/>
    <n v="0"/>
    <n v="0"/>
    <n v="0"/>
    <n v="0"/>
  </r>
  <r>
    <s v="Speck"/>
    <n v="840168528127"/>
    <s v="150225-9992"/>
    <n v="840168528127"/>
    <s v="Speck Smartshell Macbook Air M2/M3 Clear/Clear/Sweatergrey"/>
    <s v="Cases Macbook"/>
    <s v="Macbook"/>
    <s v="MacBook Air 13&quot; M4/M3/M2"/>
    <x v="1"/>
    <s v="Firme"/>
    <n v="190"/>
    <n v="430.6"/>
    <s v="Activo"/>
    <s v="Active"/>
    <n v="301"/>
    <n v="152"/>
    <n v="0"/>
    <n v="50"/>
    <n v="0"/>
    <n v="0"/>
    <n v="0"/>
    <n v="208"/>
    <n v="328"/>
    <n v="96"/>
    <n v="239"/>
    <n v="94"/>
    <n v="97"/>
    <n v="201"/>
    <n v="110"/>
    <n v="50"/>
    <n v="201"/>
    <n v="120"/>
  </r>
  <r>
    <s v="Speck"/>
    <n v="840168528134"/>
    <s v="150225-3085"/>
    <n v="840168528134"/>
    <s v="Speck Smartshell Case for Macbook Air 13&quot; M2 2022 - Obsidian"/>
    <s v="Cases Macbook"/>
    <s v="Macbook"/>
    <s v="MacBook Air 13&quot; M4/M3/M2"/>
    <x v="1"/>
    <s v="Firme"/>
    <n v="190"/>
    <n v="430.6"/>
    <s v="Activo"/>
    <s v="Active"/>
    <n v="240"/>
    <n v="45"/>
    <n v="0"/>
    <n v="240"/>
    <n v="0"/>
    <n v="0"/>
    <n v="0"/>
    <n v="171"/>
    <n v="154"/>
    <n v="52"/>
    <n v="92"/>
    <n v="63"/>
    <n v="59"/>
    <n v="200"/>
    <n v="90"/>
    <n v="55"/>
    <n v="200"/>
    <n v="90"/>
  </r>
  <r>
    <s v="Speck"/>
    <n v="840168528141"/>
    <s v="150225-3086"/>
    <n v="840168528141"/>
    <s v="Speck Smartshell Macbook Air M2/M3 Cozy Pink/Cozy Pink/Swtrgrey"/>
    <s v="Cases Macbook"/>
    <s v="Macbook"/>
    <s v="MacBook Air 13&quot; M4/M3/M2"/>
    <x v="1"/>
    <s v="Firme"/>
    <n v="190"/>
    <n v="538.36"/>
    <s v="Activo"/>
    <s v="Active"/>
    <n v="186"/>
    <n v="84"/>
    <n v="0"/>
    <n v="80"/>
    <n v="0"/>
    <n v="0"/>
    <n v="0"/>
    <n v="52"/>
    <n v="55"/>
    <n v="0"/>
    <n v="81"/>
    <n v="14"/>
    <n v="18"/>
    <n v="55"/>
    <n v="42"/>
    <n v="30"/>
    <n v="55"/>
    <n v="40"/>
  </r>
  <r>
    <s v="Tech21"/>
    <n v="840459608569"/>
    <s v="T21-11443"/>
    <s v="840459608569"/>
    <s v="Tech21 Apple MacBook Air 13 EvoShell - Clear"/>
    <s v="Cases Macbook"/>
    <s v="Macbook"/>
    <s v="MacBook Air 13&quot; M4/M3/M2"/>
    <x v="1"/>
    <s v="Firme"/>
    <n v="190"/>
    <n v="581.47"/>
    <s v="Activo"/>
    <s v="Active"/>
    <n v="75"/>
    <n v="29"/>
    <n v="0"/>
    <n v="180"/>
    <n v="0"/>
    <n v="0"/>
    <n v="0"/>
    <n v="0"/>
    <n v="302"/>
    <n v="80"/>
    <n v="0"/>
    <n v="163"/>
    <n v="120"/>
    <n v="200"/>
    <n v="70"/>
    <n v="120"/>
    <n v="200"/>
    <n v="40"/>
  </r>
  <r>
    <s v="Speck"/>
    <n v="840168538638"/>
    <s v="150584-9992"/>
    <n v="840168538638"/>
    <s v="Speck Smartshell for Mackbook Air 15&quot; - Clear/Sweater Grey"/>
    <s v="Cases Macbook"/>
    <s v="Macbook"/>
    <s v="MacBook Air 15&quot; M2/M3"/>
    <x v="1"/>
    <s v="Firme"/>
    <n v="160"/>
    <n v="538.36"/>
    <s v="Activo2"/>
    <s v="Active"/>
    <n v="157"/>
    <n v="12"/>
    <n v="0"/>
    <n v="48"/>
    <n v="0"/>
    <n v="0"/>
    <n v="0"/>
    <n v="64"/>
    <n v="79"/>
    <n v="0"/>
    <n v="87"/>
    <n v="16"/>
    <n v="45"/>
    <n v="50"/>
    <n v="20"/>
    <n v="80"/>
    <n v="80"/>
    <n v="100"/>
  </r>
  <r>
    <s v="Speck"/>
    <n v="848709087171"/>
    <s v="127573-9166"/>
    <s v="848709087171"/>
    <s v="Speck Transfer Pro Pocket Universal Sleeve 13&quot;/14&quot; - Sweater Grey/Coastal Blue"/>
    <s v="Cases Sleeves"/>
    <s v="Sleeves"/>
    <s v="13&quot; Sleeves"/>
    <x v="1"/>
    <s v="Firme"/>
    <n v="70"/>
    <n v="430.6"/>
    <s v="Activo"/>
    <s v="Discontinued"/>
    <n v="41"/>
    <n v="0"/>
    <n v="0"/>
    <n v="48"/>
    <n v="0"/>
    <n v="0"/>
    <n v="0"/>
    <n v="0"/>
    <n v="0"/>
    <n v="0"/>
    <n v="0"/>
    <n v="0"/>
    <n v="0"/>
    <n v="0"/>
    <n v="0"/>
    <n v="0"/>
    <n v="0"/>
    <n v="0"/>
  </r>
  <r>
    <s v="Speck"/>
    <n v="848709073143"/>
    <s v="127573-8336"/>
    <s v="848709073143"/>
    <s v="Speck Transfer Pro Pocket Universal Sleeve 13&quot;/14&quot; - City Grey/Rose Gold Pink"/>
    <s v="Sleeves"/>
    <s v="Sleeves"/>
    <s v="13&quot; Sleeves"/>
    <x v="1"/>
    <s v="Firme"/>
    <n v="70"/>
    <n v="430.6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4810"/>
    <s v="NM014810858"/>
    <n v="856504014810"/>
    <s v="Nomad Rocky Point Band - 45mm | Sol | Black Hardware"/>
    <s v="Straps"/>
    <s v="Apple Watch"/>
    <s v="49/45/44/42 mm"/>
    <x v="1"/>
    <s v="Firme"/>
    <n v="0"/>
    <n v="0"/>
    <s v="Descontinuado"/>
    <s v="Discontinued"/>
    <n v="0"/>
    <n v="48"/>
    <n v="0"/>
    <n v="0"/>
    <n v="0"/>
    <n v="0"/>
    <n v="0"/>
    <m/>
    <m/>
    <m/>
    <m/>
    <m/>
    <m/>
    <n v="0"/>
    <n v="0"/>
    <n v="0"/>
    <n v="0"/>
    <n v="0"/>
  </r>
  <r>
    <s v="Nomad"/>
    <n v="856504011697"/>
    <s v="NM011697858"/>
    <n v="856504011697"/>
    <s v="Nomad Rocky Point Band - 46mm/49mm | Carbon Black | Black Hardware"/>
    <s v="Straps"/>
    <s v="Apple Watch"/>
    <s v="49/45/44/42 mm"/>
    <x v="1"/>
    <s v="Firme"/>
    <n v="0"/>
    <n v="0"/>
    <s v="Activo"/>
    <s v="Active"/>
    <n v="0"/>
    <n v="40"/>
    <n v="0"/>
    <n v="0"/>
    <n v="0"/>
    <n v="0"/>
    <n v="0"/>
    <m/>
    <m/>
    <m/>
    <m/>
    <m/>
    <m/>
    <n v="0"/>
    <n v="69"/>
    <n v="140"/>
    <n v="180"/>
    <n v="127"/>
  </r>
  <r>
    <s v="Tech21"/>
    <n v="840459609283"/>
    <s v="T21-11515"/>
    <s v="840459609283"/>
    <s v="Tech21 FlexFolio - Apple iPad Air 10.9-11-inch (2020-2025) / iPad Pro 11-inch (2018-2021) Case - Clear"/>
    <s v="Cases iPad"/>
    <s v="iPad"/>
    <s v="iPad Pro 11&quot; 2/3/4/Air 4/5"/>
    <x v="1"/>
    <s v="Firme"/>
    <n v="270"/>
    <n v="603.02"/>
    <s v="Activo"/>
    <s v="Active"/>
    <n v="110"/>
    <n v="77"/>
    <n v="0"/>
    <n v="0"/>
    <n v="0"/>
    <n v="0"/>
    <n v="0"/>
    <n v="0"/>
    <n v="225"/>
    <n v="101"/>
    <n v="9"/>
    <n v="104"/>
    <n v="108"/>
    <n v="120"/>
    <n v="80"/>
    <n v="80"/>
    <n v="90"/>
    <n v="120"/>
  </r>
  <r>
    <s v="Tech21"/>
    <n v="840459609290"/>
    <s v="T21-11516"/>
    <s v="840459609290"/>
    <s v="Tech21 FlexFolio - Apple iPad Air 10.9-11-inch (2020-2025) / iPad Pro 11-inch (2018-2021) Case - Tint"/>
    <s v="Cases iPad"/>
    <s v="iPad"/>
    <s v="iPad Pro 11&quot; 2/3/4/Air 4/5"/>
    <x v="1"/>
    <s v="Firme"/>
    <n v="270"/>
    <n v="603.02"/>
    <s v="Activo"/>
    <s v="Active"/>
    <n v="219"/>
    <n v="0"/>
    <n v="0"/>
    <n v="60"/>
    <n v="0"/>
    <n v="0"/>
    <n v="0"/>
    <n v="0"/>
    <n v="224"/>
    <n v="38"/>
    <n v="65"/>
    <n v="36"/>
    <n v="0"/>
    <n v="30"/>
    <n v="27"/>
    <n v="27"/>
    <n v="55"/>
    <n v="100"/>
  </r>
  <r>
    <s v="Speck"/>
    <n v="840168538645"/>
    <s v="150584-3085"/>
    <n v="840168538645"/>
    <s v="Speck Smartshell for Mackbook Air 15&quot; - Obsidian/Sweater Grey"/>
    <s v="Cases Macbook"/>
    <s v="Macbook"/>
    <s v="MacBook Air 15&quot; M2/M3"/>
    <x v="1"/>
    <s v="Firme"/>
    <n v="160"/>
    <n v="538.36"/>
    <s v="Activo"/>
    <s v="Active"/>
    <n v="97"/>
    <n v="11"/>
    <n v="0"/>
    <n v="48"/>
    <n v="0"/>
    <n v="0"/>
    <n v="1"/>
    <n v="23"/>
    <n v="38"/>
    <n v="0"/>
    <n v="29"/>
    <n v="36"/>
    <n v="21"/>
    <n v="34"/>
    <n v="15"/>
    <n v="32"/>
    <n v="56"/>
    <n v="47"/>
  </r>
  <r>
    <s v="Speck"/>
    <n v="840168546732"/>
    <s v="150992-5085"/>
    <n v="840168546732"/>
    <s v="Speck Gemshell Grip + MS iPhone 17 Clear"/>
    <s v="Cases iPhone"/>
    <s v="iPhone 17"/>
    <s v="iPhone 17"/>
    <x v="1"/>
    <s v="Firme"/>
    <n v="200"/>
    <n v="309.95999999999998"/>
    <s v="Descontinuado"/>
    <s v="Active"/>
    <n v="180"/>
    <n v="263"/>
    <n v="0"/>
    <n v="0"/>
    <n v="0"/>
    <n v="0"/>
    <n v="3"/>
    <n v="0"/>
    <n v="0"/>
    <n v="6"/>
    <n v="10"/>
    <n v="0"/>
    <n v="5"/>
    <n v="13"/>
    <n v="13"/>
    <n v="13"/>
    <n v="13"/>
    <n v="13"/>
  </r>
  <r>
    <s v="Speck"/>
    <n v="840168546107"/>
    <s v="150954-3240"/>
    <n v="840168546107"/>
    <s v="Speck Presidio Perfect-Clear + MS iPhone 17 Clear"/>
    <s v="Cases iPhone"/>
    <s v="iPhone 17"/>
    <s v="iPhone 17"/>
    <x v="1"/>
    <s v="Firme"/>
    <n v="200"/>
    <n v="387.54"/>
    <s v="Descontinuado"/>
    <s v="Active"/>
    <n v="177"/>
    <n v="0"/>
    <n v="0"/>
    <n v="23"/>
    <n v="0"/>
    <n v="0"/>
    <n v="0"/>
    <n v="54"/>
    <n v="53"/>
    <n v="59"/>
    <n v="0"/>
    <n v="0"/>
    <n v="0"/>
    <n v="0"/>
    <n v="0"/>
    <n v="0"/>
    <n v="0"/>
    <n v="0"/>
  </r>
  <r>
    <s v="Speck"/>
    <n v="840168546145"/>
    <s v="150958-D143"/>
    <n v="840168546145"/>
    <s v="Speck Presidio2 Grip + MS iPhone 17 Black"/>
    <s v="Cases iPhone"/>
    <s v="iPhone 17"/>
    <s v="iPhone 17"/>
    <x v="1"/>
    <s v="Firme"/>
    <n v="200"/>
    <n v="387.54"/>
    <s v="Descontinuado"/>
    <s v="Active"/>
    <n v="184"/>
    <n v="253"/>
    <n v="0"/>
    <n v="0"/>
    <n v="0"/>
    <n v="0"/>
    <n v="0"/>
    <n v="10"/>
    <n v="0"/>
    <n v="20"/>
    <n v="18"/>
    <n v="0"/>
    <n v="0"/>
    <n v="0"/>
    <n v="0"/>
    <n v="0"/>
    <n v="0"/>
    <n v="0"/>
  </r>
  <r>
    <s v="Speck"/>
    <n v="840168546138"/>
    <s v="150957-D143"/>
    <n v="840168546138"/>
    <s v="Speck Presidio2 + MS iPhone 17 Black/Slate Grey/White"/>
    <s v="Cases iPhone"/>
    <s v="iPhone 17"/>
    <s v="iPhone 17"/>
    <x v="1"/>
    <s v="Firme"/>
    <n v="200"/>
    <n v="387.54"/>
    <s v="Descontinuado"/>
    <s v="Active"/>
    <n v="166"/>
    <n v="186"/>
    <n v="0"/>
    <n v="0"/>
    <n v="0"/>
    <n v="0"/>
    <n v="0"/>
    <n v="18"/>
    <n v="7"/>
    <n v="0"/>
    <n v="22"/>
    <n v="22"/>
    <n v="34"/>
    <n v="11"/>
    <n v="11"/>
    <n v="11"/>
    <n v="11"/>
    <n v="11"/>
  </r>
  <r>
    <s v="Speck"/>
    <n v="840168547135"/>
    <s v="151008-3261"/>
    <n v="840168547135"/>
    <s v="Speck Presidio2 + MS iPhone 17 Deep Sea/Silver Metallic/Spell Blue"/>
    <s v="Cases iPhone"/>
    <s v="iPhone 17"/>
    <s v="iPhone 17"/>
    <x v="1"/>
    <s v="Firme"/>
    <n v="200"/>
    <n v="387.54"/>
    <s v="Descontinuado"/>
    <s v="Active"/>
    <n v="157"/>
    <n v="300"/>
    <n v="0"/>
    <n v="0"/>
    <n v="0"/>
    <n v="0"/>
    <n v="18"/>
    <n v="6"/>
    <n v="0"/>
    <n v="8"/>
    <n v="4"/>
    <n v="0"/>
    <n v="28"/>
    <n v="0"/>
    <n v="0"/>
    <n v="0"/>
    <n v="0"/>
    <n v="0"/>
  </r>
  <r>
    <s v="Tech21"/>
    <n v="5056586735251"/>
    <s v="T21-10857"/>
    <n v="5056586735251"/>
    <s v="Tech21 EvoCrystal w/MagSafe for iPhone 16 - Black"/>
    <s v="Cases iPhone"/>
    <s v="iPhone 16"/>
    <s v="iPhone 16"/>
    <x v="1"/>
    <s v="Firme"/>
    <n v="110"/>
    <n v="430.6"/>
    <s v="Descontinuado"/>
    <s v="Active"/>
    <n v="125"/>
    <n v="0"/>
    <n v="0"/>
    <n v="0"/>
    <n v="0"/>
    <n v="0"/>
    <n v="64"/>
    <n v="38"/>
    <n v="77"/>
    <n v="0"/>
    <n v="0"/>
    <n v="0"/>
    <n v="0"/>
    <n v="0"/>
    <n v="0"/>
    <n v="0"/>
    <n v="0"/>
    <n v="0"/>
  </r>
  <r>
    <s v="Tech21"/>
    <n v="840459607036"/>
    <s v="T21-11303"/>
    <n v="840459607036"/>
    <s v="Tech21 EvoClear iPhone 17 Clear"/>
    <s v="Cases iPhone"/>
    <s v="iPhone 17"/>
    <s v="iPhone 17"/>
    <x v="1"/>
    <s v="Firme"/>
    <n v="200"/>
    <n v="387.5"/>
    <s v="Descontinuado"/>
    <s v="Active"/>
    <n v="132"/>
    <n v="0"/>
    <n v="0"/>
    <n v="0"/>
    <n v="0"/>
    <n v="0"/>
    <n v="0"/>
    <n v="102"/>
    <n v="37"/>
    <n v="62"/>
    <n v="13"/>
    <n v="0"/>
    <n v="0"/>
    <n v="0"/>
    <n v="0"/>
    <n v="0"/>
    <n v="0"/>
    <n v="0"/>
  </r>
  <r>
    <s v="Tech21"/>
    <n v="840459607715"/>
    <s v="T21-11360"/>
    <n v="840459607715"/>
    <s v="Tech21 EvoSparkle iPhone 17 Focus"/>
    <s v="Cases iPhone"/>
    <s v="iPhone 17"/>
    <s v="iPhone 17"/>
    <x v="1"/>
    <s v="Firme"/>
    <n v="200"/>
    <n v="387.5"/>
    <s v="Descontinuado"/>
    <s v="Active"/>
    <n v="120"/>
    <n v="0"/>
    <n v="0"/>
    <n v="0"/>
    <n v="0"/>
    <n v="0"/>
    <n v="40"/>
    <n v="0"/>
    <n v="2"/>
    <n v="0"/>
    <n v="0"/>
    <n v="0"/>
    <n v="0"/>
    <n v="0"/>
    <n v="0"/>
    <n v="0"/>
    <n v="0"/>
    <n v="0"/>
  </r>
  <r>
    <s v="Tech21"/>
    <n v="840459607845"/>
    <s v="T21-11371"/>
    <n v="840459607845"/>
    <s v="Tech21 EvoSparkle iPhone 17 Lunar"/>
    <s v="Cases iPhone"/>
    <s v="iPhone 17"/>
    <s v="iPhone 17"/>
    <x v="1"/>
    <s v="Firme"/>
    <n v="200"/>
    <n v="387.5"/>
    <s v="Descontinuado"/>
    <s v="Active"/>
    <n v="176"/>
    <n v="21"/>
    <n v="0"/>
    <n v="0"/>
    <n v="0"/>
    <n v="0"/>
    <n v="2"/>
    <n v="0"/>
    <n v="6"/>
    <n v="6"/>
    <n v="21"/>
    <n v="0"/>
    <n v="47"/>
    <n v="0"/>
    <n v="0"/>
    <n v="0"/>
    <n v="0"/>
    <n v="0"/>
  </r>
  <r>
    <s v="Tech21"/>
    <n v="840459607043"/>
    <s v="T21-11304"/>
    <n v="840459607043"/>
    <s v="Tech21 EvoCrystal iPhone 17 Black"/>
    <s v="Cases iPhone"/>
    <s v="iPhone 17"/>
    <s v="iPhone 17"/>
    <x v="1"/>
    <s v="Firme"/>
    <n v="200"/>
    <n v="387.5"/>
    <s v="Descontinuado"/>
    <s v="Active"/>
    <n v="187"/>
    <n v="190"/>
    <n v="0"/>
    <n v="0"/>
    <n v="0"/>
    <n v="0"/>
    <n v="45"/>
    <n v="43"/>
    <n v="23"/>
    <n v="20"/>
    <n v="27"/>
    <n v="0"/>
    <n v="35"/>
    <n v="35"/>
    <n v="35"/>
    <n v="35"/>
    <n v="35"/>
    <n v="35"/>
  </r>
  <r>
    <s v="Tech21"/>
    <n v="5056586746745"/>
    <s v="T21-11240"/>
    <s v="840459603182"/>
    <s v="Tech21 EvoLite for AirPods 4 - Clear"/>
    <s v="Cases Airpods"/>
    <s v="Airpods"/>
    <s v="Airpods 4"/>
    <x v="1"/>
    <s v="Firme"/>
    <n v="180"/>
    <n v="174.18"/>
    <s v="Activo2"/>
    <s v="Active"/>
    <n v="139"/>
    <n v="117"/>
    <n v="0"/>
    <n v="30"/>
    <n v="0"/>
    <n v="0"/>
    <n v="0"/>
    <n v="0"/>
    <n v="0"/>
    <n v="81"/>
    <n v="39"/>
    <n v="8"/>
    <n v="24"/>
    <n v="13"/>
    <n v="30"/>
    <n v="30"/>
    <n v="30"/>
    <n v="30"/>
  </r>
  <r>
    <s v="Speck"/>
    <n v="2021942878173"/>
    <s v="150661-3225"/>
    <s v="2021942878173"/>
    <s v="Speck Speaker Gemtones Infinity Speaker Max -DARK GREY/CHROME/TAN"/>
    <s v="Audio"/>
    <s v="Speakers"/>
    <s v="Infinity"/>
    <x v="1"/>
    <s v="Firme"/>
    <n v="0"/>
    <n v="0.01"/>
    <s v="Descontinuado"/>
    <s v="Discontinued"/>
    <n v="4"/>
    <n v="11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021942878104"/>
    <s v="150659-3225"/>
    <s v="2021942878104"/>
    <s v="Speck Speaker Gemtones Infinity Speaker Mini -DARK GREY/CHROME/TAN"/>
    <s v="Audio"/>
    <s v="Speakers"/>
    <s v="Infinity"/>
    <x v="1"/>
    <s v="Firme"/>
    <n v="0"/>
    <n v="0.01"/>
    <s v="Descontinuado"/>
    <s v="Discontinued"/>
    <n v="3"/>
    <n v="95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3602"/>
    <s v="NM013602858"/>
    <n v="856500013602"/>
    <s v="Nomad Rocky Point Band - 45mm | Sol"/>
    <s v="Straps"/>
    <s v="Apple Watch"/>
    <s v="49/45/44 mm"/>
    <x v="1"/>
    <s v="Firme"/>
    <n v="0"/>
    <n v="775.43"/>
    <s v="Descontinuado"/>
    <s v="Discontinued"/>
    <n v="43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62"/>
    <s v="NM01696285"/>
    <s v="856500016962"/>
    <s v="Nomad Modern Leather Case - iPhone 16 Pro  Brown"/>
    <s v="Cases iPhone"/>
    <s v="iPhone 16"/>
    <s v="iPhone 16 Pro / iPhone 17"/>
    <x v="1"/>
    <s v="Firme"/>
    <n v="0"/>
    <n v="473.66"/>
    <s v="Descontinuado"/>
    <s v="Discontinued"/>
    <n v="26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79"/>
    <s v="NM01697985"/>
    <s v="856500016979"/>
    <s v="Nomad Modern Leather Case - iPhone 16 Pro  Black"/>
    <s v="Cases iPhone"/>
    <s v="iPhone 16"/>
    <s v="iPhone 16 Pro / iPhone 17"/>
    <x v="1"/>
    <s v="Firme"/>
    <n v="0"/>
    <n v="473.66"/>
    <s v="Descontinuado"/>
    <s v="Discontinued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24"/>
    <s v="NM01692485"/>
    <s v="856500016924"/>
    <s v="Nomad Modern Leather Case - iPhone 16 Pro Max | Brown | Nomad Leather"/>
    <s v="Cases iPhone"/>
    <s v="iPhone 16"/>
    <s v="iPhone 16 Pro Max"/>
    <x v="1"/>
    <s v="Firme"/>
    <n v="0"/>
    <n v="473.66"/>
    <s v="Descontinuado"/>
    <s v="Discontinued"/>
    <n v="12"/>
    <n v="57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31"/>
    <s v="NM01693185"/>
    <s v="856500016931"/>
    <s v="Nomad Modern Leather Case - iPhone 16 Pro Max  Black "/>
    <s v="Cases iPhone"/>
    <s v="iPhone 16"/>
    <s v="iPhone 16 Pro Max"/>
    <x v="1"/>
    <s v="Firme"/>
    <n v="0"/>
    <n v="473.66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8362"/>
    <s v="NM01836285"/>
    <s v="856500018362"/>
    <s v="Nomad Modern Leather Case - Airpods Pro (2nd gen) | Brown | Nomad Leather"/>
    <s v="Cases Airpods"/>
    <s v="Airpods"/>
    <s v="Pro 2"/>
    <x v="1"/>
    <s v="Firme"/>
    <n v="0"/>
    <n v="258.19"/>
    <s v="Descontinuado"/>
    <s v="Discontinued"/>
    <n v="49"/>
    <n v="98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8065"/>
    <s v="NM01806585"/>
    <s v="856500018065"/>
    <s v="Nomad Modern Leather Case - Airpods Pro (2nd gen) | Black | Nomad Leather"/>
    <s v="Cases Airpods"/>
    <s v="Airpods"/>
    <s v="Pro 2"/>
    <x v="1"/>
    <s v="Firme"/>
    <n v="0"/>
    <n v="258.19"/>
    <s v="Descontinuado"/>
    <s v="Discontinued"/>
    <n v="1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3596"/>
    <s v="NM013596858"/>
    <n v="856500013596"/>
    <s v="Nomad Rocky Point Band - 45mm | Storm"/>
    <s v="Straps"/>
    <s v="Apple Watch"/>
    <s v="49/45/44 mm"/>
    <x v="1"/>
    <s v="Firme"/>
    <n v="0"/>
    <n v="775.43"/>
    <s v="Descontinuado"/>
    <s v="Discontinued"/>
    <n v="19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3589"/>
    <s v="NM013589858"/>
    <n v="856500013589"/>
    <s v="Nomad Rocky Point Band - 45mm | Atlantic"/>
    <s v="Straps"/>
    <s v="Apple Watch"/>
    <s v="49/45/44 mm"/>
    <x v="1"/>
    <s v="Firme"/>
    <n v="0"/>
    <n v="775.43"/>
    <s v="Descontinuado"/>
    <s v="Discontinued"/>
    <n v="3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1110"/>
    <s v="NM01111085"/>
    <n v="856500011110"/>
    <s v="Nomad Sport Band for Apple Watch 49/45/44/42mm - White"/>
    <s v="Straps"/>
    <s v="Apple Watch"/>
    <s v="49/45/44/42 mm"/>
    <x v="1"/>
    <s v="Firme"/>
    <n v="0"/>
    <n v="473.71"/>
    <s v="Descontinuado"/>
    <s v="Discontinued"/>
    <n v="1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1332"/>
    <s v="NM01133285"/>
    <s v="856500011332"/>
    <s v="Nomad Sport Band - 45/44mm/42mm | M/L | Marine Blue | FKM | V2"/>
    <s v="Straps"/>
    <s v="Apple Watch"/>
    <s v="49/45/44/42 mm"/>
    <x v="1"/>
    <s v="Firme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39"/>
    <s v="133535-7265"/>
    <s v="848709080639"/>
    <s v="Speck Balance Folio Case for iPad 10.2&quot; 7/8/9 Gen - Plumberry Purple/Crushed Purpl"/>
    <s v="Cases iPad"/>
    <s v="iPad"/>
    <s v="iPad 10.2&quot;"/>
    <x v="1"/>
    <s v="Firme"/>
    <n v="0"/>
    <n v="430.6"/>
    <s v="Descontinuado"/>
    <s v="Discontinued"/>
    <n v="24"/>
    <n v="123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707"/>
    <s v="133537-8922"/>
    <s v="848709080707"/>
    <s v="Speck Balance Folio Clear Case for iPad 10.2&quot; 7/8/9 Gen - Clear/Gunmetal Grey Meta"/>
    <s v="Cases iPad"/>
    <s v="iPad"/>
    <s v="iPad 10.2&quot;"/>
    <x v="1"/>
    <s v="Firme"/>
    <n v="0"/>
    <n v="430.6"/>
    <s v="Descontinuado"/>
    <s v="Discontinued"/>
    <n v="24"/>
    <n v="97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91"/>
    <s v="133537-8640"/>
    <s v="848709080691"/>
    <s v="Speck Balance Folio Clear Case for iPad 10.2&quot; 7/8/9 Gen - Rose Gold Woven Metallic"/>
    <s v="Cases iPad"/>
    <s v="iPad"/>
    <s v="iPad 10.2&quot;"/>
    <x v="1"/>
    <s v="Firme"/>
    <n v="0"/>
    <n v="430.6"/>
    <s v="Descontinuado"/>
    <s v="Discontinued"/>
    <n v="18"/>
    <n v="79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8153"/>
    <s v="133537-8640"/>
    <s v="848709098153"/>
    <s v="Speck Balance Folio Clear Case for iPad 10.2&quot; 7/8/9 Gen - Rose Gold Woven Metallic"/>
    <s v="Cases iPad"/>
    <s v="iPad"/>
    <s v="iPad 10.2&quot;"/>
    <x v="1"/>
    <s v="Firme"/>
    <n v="0"/>
    <n v="430.6"/>
    <s v="Descontinuado"/>
    <s v="Discontinued"/>
    <n v="4"/>
    <n v="79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494"/>
    <s v="138658-9323"/>
    <s v="848709096494"/>
    <s v="Speck Case-E Run for iPad 10.2&quot; 7/8/9 Gen - Charge Blue/Brave Blue"/>
    <s v="Cases iPad"/>
    <s v="iPad"/>
    <s v="iPad 10.2&quot;"/>
    <x v="1"/>
    <s v="Firme"/>
    <n v="0"/>
    <n v="430.6"/>
    <s v="Descontinuado"/>
    <s v="Discontinued"/>
    <n v="30"/>
    <n v="11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296"/>
    <s v="138654-1050"/>
    <s v="848709096296"/>
    <s v="Speck Balance Folio Case with Microban for iPad 10.2&quot; 7/8/9 Gen - Black/Black"/>
    <s v="Cases iPad"/>
    <s v="iPad"/>
    <s v="iPad 10.2&quot;"/>
    <x v="1"/>
    <s v="Firme"/>
    <n v="0"/>
    <n v="430.6"/>
    <s v="Descontinuado"/>
    <s v="Discontinued"/>
    <n v="15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22"/>
    <s v="133535-5999"/>
    <s v="848709080622"/>
    <s v="Speck Balance Folio Case for iPad 10.2&quot; 7/8 Gen - Stormy Gray/Charcoal Gray"/>
    <s v="Cases iPad"/>
    <s v="iPad"/>
    <s v="iPad 10.2&quot;"/>
    <x v="1"/>
    <s v="Firme"/>
    <n v="0"/>
    <n v="430.6"/>
    <s v="Descontinuado"/>
    <s v="Discontinued"/>
    <n v="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487"/>
    <s v="138658-9226"/>
    <s v="848709096487"/>
    <s v="Speck Case-E Run for iPad 10.2&quot; 7/8 Gen - Vibe Violet/Flux Orange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15"/>
    <s v="133535-1050"/>
    <s v="848709080615"/>
    <s v="Speck Balance Folio Case for iPad 10.2&quot; 7/8 Gen - Black/Black"/>
    <s v="Cases iPad"/>
    <s v="iPad"/>
    <s v="iPad 10.2&quot;"/>
    <x v="1"/>
    <s v="Firme"/>
    <n v="0"/>
    <n v="430.6"/>
    <s v="Descontinuado"/>
    <s v="Discontinued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60"/>
    <s v="133537-7399"/>
    <s v="848709080660"/>
    <s v="Speck Balance Folio Clear Case for iPad 10.2&quot; 7/8/9 Gen - Marine Blue/Clear"/>
    <s v="Cases iPad"/>
    <s v="iPad"/>
    <s v="iPad 10.2&quot;"/>
    <x v="1"/>
    <s v="Firme"/>
    <n v="0"/>
    <n v="516.80999999999995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8189"/>
    <s v="150226-9322"/>
    <n v="840168528189"/>
    <s v="Speck Balance Folio Case for iPad 10th Gen - Arcadia Navy/Moody Grey"/>
    <s v="Cases iPad"/>
    <s v="iPad"/>
    <s v="iPad 10th /11th - 10.9&quot;/11&quot; (2022-2025)"/>
    <x v="1"/>
    <s v="Firme"/>
    <n v="270"/>
    <n v="430.6"/>
    <s v="Descontinuado"/>
    <s v="Discontinued"/>
    <n v="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2290"/>
    <s v="126936-1050"/>
    <s v="848709072290"/>
    <s v="Speck Balance Folio - Black iPad Mini 5"/>
    <s v="Cases iPad"/>
    <s v="iPad"/>
    <s v="iPad mini 5"/>
    <x v="1"/>
    <s v="Firme"/>
    <n v="0"/>
    <n v="547.76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0168507719"/>
    <s v="142573-9497"/>
    <s v="840168507719"/>
    <s v="Speck Balance Folio with Microban for iPad mini 6 -  Green"/>
    <s v="Cases iPad"/>
    <s v="iPad"/>
    <s v="iPad mini 6"/>
    <x v="1"/>
    <s v="Firme"/>
    <n v="270"/>
    <n v="430.61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328"/>
    <s v="140548-9322"/>
    <s v="840168501328"/>
    <s v="Speck Balance Folio iPad Pro 11/Air 2020 Arcadia Navy/Moody Grey"/>
    <s v="Cases iPad"/>
    <s v="iPad"/>
    <s v="iPad Pro 11&quot; 2/3/4/Air 4/5"/>
    <x v="1"/>
    <s v="Firme"/>
    <n v="0"/>
    <n v="430.6"/>
    <s v="Descontinuado"/>
    <s v="Discontinued"/>
    <n v="3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373"/>
    <s v="140550-1050"/>
    <s v="840168501373"/>
    <s v="Speck Presidio Pro Folio Case for iPad Pro 11&quot; 2/M1/M2 /Air 10.9&quot; 4/5 - Black"/>
    <s v="Cases iPad"/>
    <s v="iPad"/>
    <s v="iPad Pro 11&quot; 2/3/4/Air 4/5"/>
    <x v="1"/>
    <s v="Firme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098"/>
    <s v="138650-1050"/>
    <s v="848709096098"/>
    <s v="Speck Balance Folio for iPad Air 10.9&quot;/Pro 11&quot; - Black/Black"/>
    <s v="Cases iPad"/>
    <s v="iPad"/>
    <s v="iPad Pro 11&quot; 2/3/4/Air 4/5"/>
    <x v="1"/>
    <s v="Firme"/>
    <n v="0"/>
    <n v="430.6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111"/>
    <s v="138650-9322"/>
    <s v="848709096111"/>
    <s v="Speck Balance Folio for iPad Air 10.9&quot;/Pro 11&quot; - Arcadia Navy/Moody Grey"/>
    <s v="Cases iPad"/>
    <s v="iPad"/>
    <s v="iPad Pro 11&quot; 2/3/4/Air 4/5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268"/>
    <s v="122011-7265"/>
    <s v="848709066268"/>
    <s v="Speck Balance Folio - Purple iPad Pro 11"/>
    <s v="Cases iPad"/>
    <s v="iPad"/>
    <s v="iPad Pro 11&quot; 2/3/4/Air 4/5"/>
    <x v="1"/>
    <s v="Firme"/>
    <n v="0"/>
    <n v="433.97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65810"/>
    <s v="121943-7578"/>
    <s v="848709065810"/>
    <s v="Speck Balance Folio -Blk/Clr For iPad"/>
    <s v="Cases iPad"/>
    <s v="iPad"/>
    <s v="iPad Pro 11&quot; 2/3/4/Air 4/5"/>
    <x v="1"/>
    <s v="Firme"/>
    <n v="0"/>
    <n v="465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66329"/>
    <s v="122013-1050"/>
    <s v="848709066329"/>
    <s v="Speck Presidio Pro - Black iPad Pro 11"/>
    <s v="Cases iPad"/>
    <s v="iPad"/>
    <s v="iPad Pro 11&quot; 2/3/4/Air 4/5"/>
    <x v="1"/>
    <s v="Firme"/>
    <n v="0"/>
    <n v="671.9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6871"/>
    <s v="150198-9969"/>
    <s v="840168526871"/>
    <s v="IPAD PRO 12.9” (2022) BALANCE FOLIO (W/MB) (ALMOND MILK/MOCHA/CHARCOAL)"/>
    <s v="Cases iPad"/>
    <s v="iPad"/>
    <s v="iPad Pro 12.9"/>
    <x v="1"/>
    <s v="Firme"/>
    <n v="0"/>
    <n v="646.12"/>
    <s v="Descontinuado"/>
    <s v="Discontinued"/>
    <n v="1"/>
    <n v="5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6840"/>
    <s v="150198-D143"/>
    <s v="840168526840"/>
    <s v="IPAD PRO 12.9” (2022) BALANCEFOLIO (W/MB) (BLACK/BLACK/WHITE)"/>
    <s v="Cases iPad"/>
    <s v="iPad"/>
    <s v="iPad Pro 12.9"/>
    <x v="1"/>
    <s v="Firme"/>
    <n v="0"/>
    <n v="646.12"/>
    <s v="Descontinuado"/>
    <s v="Discontinued"/>
    <n v="0"/>
    <n v="59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38"/>
    <s v="140546-1050"/>
    <s v="840168501038"/>
    <s v="Speck Balance Folio with Microban for iPad Pro 12.9&quot; 4/M1 - Black"/>
    <s v="Cases iPad"/>
    <s v="iPad"/>
    <s v="iPad Pro 12.9&quot; 4/5 Cases"/>
    <x v="1"/>
    <s v="Firme"/>
    <n v="0"/>
    <n v="852.93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45"/>
    <s v="140546-5999"/>
    <s v="840168501045"/>
    <s v="Speck Balance Folio with Microban for iPad Pro 12.9&quot; 4/M1 - Stormy Grey/Charcoal"/>
    <s v="Cases iPad"/>
    <s v="iPad"/>
    <s v="iPad Pro 12.9&quot; 4/5 Cases"/>
    <x v="1"/>
    <s v="Firme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90"/>
    <s v="140547-1050"/>
    <s v="840168501090"/>
    <s v="Speck Presidio Pro Folio Case with Microban for iPad Pro 12.9&quot; 4/M1/M2 Gen - Black"/>
    <s v="Cases iPad"/>
    <s v="iPad"/>
    <s v="iPad Pro 12.9&quot; 4/5 Cases"/>
    <x v="1"/>
    <s v="Firme"/>
    <n v="0"/>
    <n v="1163.28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89199"/>
    <s v="137621-1050"/>
    <s v="848709089199"/>
    <s v="Speck iPhone  11/XR *New Candyshell (Black/Black)"/>
    <s v="Cases iPhone"/>
    <s v="iPhone 11"/>
    <s v="iPhone 11"/>
    <x v="1"/>
    <s v="Firme"/>
    <n v="0"/>
    <n v="232.37"/>
    <s v="Descontinuado"/>
    <s v="Discontinued"/>
    <n v="0"/>
    <n v="39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235"/>
    <s v="136495-5085"/>
    <s v="848709086235"/>
    <s v="Speck iPhone  11 New Clear Grip (Clear/Clear)"/>
    <s v="Cases iPhone"/>
    <s v="iPhone 11"/>
    <s v="iPhone 11"/>
    <x v="1"/>
    <s v="Firme"/>
    <n v="0"/>
    <n v="232.37"/>
    <s v="Descontinuado"/>
    <s v="Discontinued"/>
    <n v="0"/>
    <n v="127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4607"/>
    <s v="128842-5085"/>
    <s v="848709074607"/>
    <s v="Speck iPhone 11 Gemshell (Clear/Clear)"/>
    <s v="Cases iPhone"/>
    <s v="iPhone 11"/>
    <s v="iPhone 11"/>
    <x v="1"/>
    <s v="Firme"/>
    <n v="0"/>
    <n v="232.37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174"/>
    <s v="136490-5085"/>
    <s v="848709086174"/>
    <s v="Speck Presidio Perfect Clear Case for Iphone 11- Clear"/>
    <s v="Cases iPhone"/>
    <s v="iPhone 11"/>
    <s v="iPhone 11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112"/>
    <s v="136489-9128"/>
    <s v="848709086112"/>
    <s v="Speck Presidio2 GriPhone  - Blue/Black iPhone 11"/>
    <s v="Cases iPhone"/>
    <s v="iPhone 11"/>
    <s v="iPhone 11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84"/>
    <s v="129908-8535"/>
    <s v="848709075284"/>
    <s v="Speck Presidio Pro - Pink For iPhone 11"/>
    <s v="Cases iPhone"/>
    <s v="iPhone 11"/>
    <s v="iPhone 11"/>
    <x v="1"/>
    <s v="Firme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77"/>
    <s v="129908-8531"/>
    <s v="848709075277"/>
    <s v="Speck Presidio Pro - Blue/Blck iPhone 11"/>
    <s v="Cases iPhone"/>
    <s v="iPhone 11"/>
    <s v="iPhone 11"/>
    <x v="1"/>
    <s v="Firme"/>
    <n v="0"/>
    <n v="413.28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75420"/>
    <s v="129914-7566"/>
    <s v="848709075420"/>
    <s v="Speck Presidio Sport - Teal For iPhone 11"/>
    <s v="Cases iPhone"/>
    <s v="iPhone 11"/>
    <s v="iPhone 11"/>
    <x v="1"/>
    <s v="Firme"/>
    <n v="0"/>
    <n v="439.14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7427"/>
    <s v="137603-5095"/>
    <s v="840168527427"/>
    <s v="Speck iPhone  12/12 Pro Gemshell (Clear/Black)"/>
    <s v="Cases iPhone"/>
    <s v="iPhone 12"/>
    <s v="iPhone 12 / 12 Pro"/>
    <x v="1"/>
    <s v="Firme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444"/>
    <s v="137600-1050"/>
    <s v="848709088444"/>
    <s v="Speck iPhone 12/12 Pro Candyshell Pro (Black/Black)"/>
    <s v="Cases iPhone"/>
    <s v="iPhone 12"/>
    <s v="iPhone 12 / 12 Pro"/>
    <x v="1"/>
    <s v="Firme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680"/>
    <s v="137606-5085"/>
    <s v="848709088680"/>
    <s v="Speck iPhone  12/12 Pro *Gemshell Grip (Clear/Clear)"/>
    <s v="Cases iPhone"/>
    <s v="iPhone 12"/>
    <s v="iPhone 12 / 12 Pro"/>
    <x v="1"/>
    <s v="Firme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734"/>
    <s v="138496-9268"/>
    <s v="848709091734"/>
    <s v="Speck Presidio Perfect Clear Om Rse 12Pro"/>
    <s v="Cases iPhone"/>
    <s v="iPhone 12"/>
    <s v="iPhone 12 / 12 Pro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239"/>
    <s v="138486-D143"/>
    <s v="848709091239"/>
    <s v="Speck Presidio 2 Pro - Black iPhone 12 Pro"/>
    <s v="Cases iPhone"/>
    <s v="iPhone 12"/>
    <s v="iPhone 12 / 12 Pro"/>
    <x v="1"/>
    <s v="Firme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2233"/>
    <s v="141154-5085"/>
    <s v="840168502233"/>
    <s v="Speck Presidio Perfect Clear Case with Magsafe for iPhone 12/12 Pro - Clear"/>
    <s v="Cases iPhone"/>
    <s v="iPhone 12"/>
    <s v="iPhone 12/12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85"/>
    <s v="138486-9276"/>
    <s v="848709091185"/>
    <s v="Speck Presidio2 Pro Case for iPhone 12/12 Pro - Lush Burgundy/Azalea Burgundy/Pink"/>
    <s v="Cases iPhone"/>
    <s v="iPhone 12"/>
    <s v="iPhone 12/12 Pro 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345"/>
    <s v="138489-5085"/>
    <s v="848709091345"/>
    <s v="Speck Presidio Perfect Clear Case for iPhone 12/12 Pro - Clear/Clear"/>
    <s v="Cases iPhone"/>
    <s v="iPhone 12"/>
    <s v="iPhone 12/12 Pro 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760"/>
    <s v="138491-5905"/>
    <s v="848709096760"/>
    <s v="Speck Presidio Perfect Clear Geometry for iPhone 12/12 Pro - Clear/Black"/>
    <s v="Cases iPhone"/>
    <s v="iPhone 12"/>
    <s v="iPhone 12/12 Pro 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3964"/>
    <s v="141658-5085"/>
    <s v="840168503964"/>
    <s v="Speck Presidio Perfect Clear Case for iPhone 12/13 mini - Clear/Clear"/>
    <s v="Cases iPhone"/>
    <s v="iPhone 12"/>
    <s v="iPhone 12/13 mini"/>
    <x v="1"/>
    <s v="Firme"/>
    <n v="0"/>
    <n v="348.75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91161"/>
    <s v="138486-9128"/>
    <s v="848709091161"/>
    <s v="Speck Presidio2 Pro Case for iPhone 12/12 Pro - Coastal Blue/Black/Stormblue"/>
    <s v="Cases iPhone"/>
    <s v="iPhone 12/12 Pro"/>
    <s v="iPhone 12/12 Pro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725"/>
    <s v="141696-9608"/>
    <s v="840168504725"/>
    <s v="Speck Presidio Perfect Clear Impact Geometry Case for iPhone 13 - Clear/Unreal Red"/>
    <s v="Cases iPhone"/>
    <s v="iPhone 13"/>
    <s v="iPhone 13 Cases"/>
    <x v="1"/>
    <s v="Firme"/>
    <n v="0"/>
    <n v="387.54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0168504909"/>
    <s v="141713-D143"/>
    <s v="840168504909"/>
    <s v="PRESIDIO 2 PRO BLK/WHT IP 13 PRO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16"/>
    <s v="141713-9128"/>
    <s v="840168504916"/>
    <s v="PRESIDIO 2 PRO BLUE/BLACK IP 13 PRO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78"/>
    <s v="141715-9508"/>
    <s v="840168504978"/>
    <s v="Speck (Apple Exclusive) Presidio Perfect Clear Glitter Case for iPhone 13 Pro - Clear/Platinum Glitt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36"/>
    <s v="141719-5905"/>
    <s v="840168505036"/>
    <s v="Speck (Apple Exclusive) Presidio Perfect Clear Impact Geometry Case for iPhone 13 Pro - Clear/Black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67"/>
    <s v="141719-9608"/>
    <s v="840168505067"/>
    <s v="Speck Presidio Perfect Cl Geo Cl/Re iPhone 13Pro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586"/>
    <s v="141742-9608"/>
    <s v="840168505586"/>
    <s v="PRESIDIO PERFECT CL GEO CL/R 13PROM"/>
    <s v="Cases iPhone"/>
    <s v="iPhone 13"/>
    <s v="iPhone 13Pro Max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1760"/>
    <s v="150056-D143"/>
    <s v="840168521760"/>
    <s v="Speck Presidio2 Pro Case for iPhone 13/14 - Black/White"/>
    <s v="Cases iPhone"/>
    <s v="iPhone 14"/>
    <s v="iPhone 13/14"/>
    <x v="1"/>
    <s v="Firme"/>
    <n v="0"/>
    <n v="348.75"/>
    <s v="Descontinuado"/>
    <s v="Discontinued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1814"/>
    <s v="150056-3068"/>
    <s v="840168521814"/>
    <s v="Speck Presidio2 Pro Case for iPhone 13/14 - Charcoal/Cool Bronze"/>
    <s v="Cases iPhone"/>
    <s v="iPhone 14"/>
    <s v="iPhone 13/14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17"/>
    <s v="150067-5905"/>
    <s v="840168522217"/>
    <s v="Speck Presidio Perfect Clear Impact Geometry Case with MagSafe for iPhone 13/14 -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24"/>
    <s v="150067-9794"/>
    <s v="840168522224"/>
    <s v="Speck Presidio Perfect Clear Impact Geometry Case with MagSafe for iPhone 13/14 -"/>
    <s v="Cases iPhone"/>
    <s v="iPhone 14"/>
    <s v="iPhone 13/14"/>
    <x v="1"/>
    <s v="Firme"/>
    <n v="0"/>
    <n v="426.34"/>
    <s v="Descontinuado"/>
    <s v="Discontinued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31"/>
    <s v="150067-9991"/>
    <s v="840168522231"/>
    <s v="Speck Presidio Perfect Clear Impact Geometry Case with MagSafe for iPhone 13/14 -"/>
    <s v="Cases iPhone"/>
    <s v="iPhone 14"/>
    <s v="iPhone 13/14"/>
    <x v="1"/>
    <s v="Firme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309"/>
    <s v="150069-9984"/>
    <s v="840168522309"/>
    <s v="Speck Presidio Perfect Mist Case with MagSafe for iPhone 13/14 - Obsidian/Obsidian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316"/>
    <s v="150069-9985"/>
    <s v="840168522316"/>
    <s v="Speck Presidio Perfect Mist Case with MagSafe for iPhone 13/14 - Coastal Blue"/>
    <s v="Cases iPhone"/>
    <s v="iPhone 14"/>
    <s v="iPhone 13/14"/>
    <x v="1"/>
    <s v="Firme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002"/>
    <s v="150060-5085"/>
    <s v="840168522002"/>
    <s v="Speck Presidio Perfect Clear Case for iPhone 13/14 - Clear"/>
    <s v="Cases iPhone"/>
    <s v="iPhone 14"/>
    <s v="iPhone 14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020"/>
    <s v="150118-5085"/>
    <s v="840168524020"/>
    <s v="Speck (Apple Exclusive) Presidio Perfect Clear Case for iPhone 14 Plus - Clear"/>
    <s v="Cases iPhone"/>
    <s v="iPhone 14"/>
    <s v="iPhone 14 Plus"/>
    <x v="1"/>
    <s v="Firme"/>
    <n v="0"/>
    <n v="465"/>
    <s v="Descontinuado"/>
    <s v="Discontinued"/>
    <n v="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235"/>
    <s v="150125-5905"/>
    <s v="840168524235"/>
    <s v="Speck Presidio Perfect Clear Impact Geometry Case with MagSafe for iPhone 14 Plus"/>
    <s v="Cases iPhone"/>
    <s v="iPhone 14"/>
    <s v="iPhone 14 Plus"/>
    <x v="1"/>
    <s v="Firme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242"/>
    <s v="150125-9794"/>
    <s v="840168524242"/>
    <s v="Speck Presidio Perfect Clear Impact Geometry Case with MagSafe for iPhone 14 Plus"/>
    <s v="Cases iPhone"/>
    <s v="iPhone 14"/>
    <s v="iPhone 14 Plus"/>
    <x v="1"/>
    <s v="Firme"/>
    <n v="0"/>
    <n v="568.45000000000005"/>
    <s v="Descontinuado"/>
    <s v="Discontinued"/>
    <n v="13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259"/>
    <s v="150125-9991"/>
    <s v="840168524259"/>
    <s v="Speck Presidio Perfect Clear Impact Geometry Case with MagSafe for iPhone 14 Plus"/>
    <s v="Cases iPhone"/>
    <s v="iPhone 14"/>
    <s v="iPhone 14 Plus"/>
    <x v="1"/>
    <s v="Firme"/>
    <n v="0"/>
    <n v="568.45000000000005"/>
    <s v="Descontinuado"/>
    <s v="Discontinued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334"/>
    <s v="150127-9985"/>
    <s v="840168524334"/>
    <s v="Speck Presidio Perfect Mist Case with MagSafe for iPhone 14 Plus - Coastal Blue"/>
    <s v="Cases iPhone"/>
    <s v="iPhone 14"/>
    <s v="iPhone 14 Plus"/>
    <x v="1"/>
    <s v="Firme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327"/>
    <s v="150127-9984"/>
    <s v="840168524327"/>
    <s v="Speck Presidio Perfect Mist Case with MagSafe for iPhone 14 Plus - Obsidian/Obsidi"/>
    <s v="Cases iPhone"/>
    <s v="iPhone 14"/>
    <s v="iPhone 14 Plus"/>
    <x v="1"/>
    <s v="Firme"/>
    <n v="0"/>
    <n v="568.45000000000005"/>
    <s v="Descontinuado"/>
    <s v="Discontinued"/>
    <n v="8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832"/>
    <s v="150114-3068"/>
    <s v="840168523832"/>
    <s v="Speck (Apple Exclusive) Presidio 2 Pro Case for iPhone 14 Plus - Charcoal/Cool Bronze"/>
    <s v="Cases iPhone"/>
    <s v="iPhone 14"/>
    <s v="iPhone 14 Plus"/>
    <x v="1"/>
    <s v="Firme"/>
    <n v="0"/>
    <n v="465"/>
    <s v="Descontinuado"/>
    <s v="Discontinued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788"/>
    <s v="150114-D143"/>
    <s v="840168523788"/>
    <s v="Speck Presidio2 Pro Case for iPhone 14 Plus - Black/White"/>
    <s v="Cases iPhone"/>
    <s v="iPhone 14"/>
    <s v="iPhone 14 Plus Cases"/>
    <x v="1"/>
    <s v="Firme"/>
    <n v="0"/>
    <n v="465"/>
    <s v="Descontinuado"/>
    <s v="Discontinued"/>
    <n v="6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846"/>
    <s v="150143-3068"/>
    <s v="840168524846"/>
    <s v="Speck Presidio2 Pro Case for iPhone 14 Pro - Charcoal/Cool Bronze"/>
    <s v="Cases iPhone"/>
    <s v="iPhone 14"/>
    <s v="iPhone 14 Pro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034"/>
    <s v="150147-5085"/>
    <s v="840168525034"/>
    <s v="Speck Presidio Perfect Clear Case for iPhone 14 Pro - Clear"/>
    <s v="Cases iPhone"/>
    <s v="iPhone 14"/>
    <s v="iPhone 14 Pro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792"/>
    <s v="150143-D143"/>
    <s v="840168524792"/>
    <s v="Speck Presidio2 Pro Case for iPhone 14 Pro - Black/White"/>
    <s v="Cases iPhone"/>
    <s v="iPhone 14"/>
    <s v="iPhone 14 Pro 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49"/>
    <s v="150154-5905"/>
    <s v="840168525249"/>
    <s v="Speck Presidio Perfect Clear Impact Geometry Case with MagSafe for iPhone 14 Pro -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56"/>
    <s v="150154-9794"/>
    <s v="840168525256"/>
    <s v="Speck Presidio Perfect Clear Impact Geometry Case with MagSafe for iPhone 14 Pro -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63"/>
    <s v="150154-9991"/>
    <s v="840168525263"/>
    <s v="Speck Presidio Perfect Clear Impact Geometry Case with MagSafe for iPhone 14 Pro -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31"/>
    <s v="150156-9984"/>
    <s v="840168525331"/>
    <s v="Speck Presidio Perfect Mist Case with MagSafe for iPhone 14 Pro - Obsidian/Obsidia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48"/>
    <s v="150156-9985"/>
    <s v="840168525348"/>
    <s v="Speck Presidio Perfect Mist Case with MagSafe for iPhone 14 Pro - Coastal Blue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774"/>
    <s v="150085-D143"/>
    <s v="840168522774"/>
    <s v="Speck Presidio2 Pro Case for iPhone 14 Pro Max - Black/White"/>
    <s v="Cases iPhone"/>
    <s v="iPhone 14"/>
    <s v="iPhone 14 Pro Max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828"/>
    <s v="150085-3068"/>
    <s v="840168522828"/>
    <s v="Speck Presidio2 Pro Case for iPhone 14 Pro Max - Charcoal/Cool Bronze"/>
    <s v="Cases iPhone"/>
    <s v="iPhone 14"/>
    <s v="iPhone 14 Pro Max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016"/>
    <s v="150089-5085"/>
    <s v="840168523016"/>
    <s v="Speck Presidio Perfect Clear Case for iPhone 14 Pro Max - Clear"/>
    <s v="Cases iPhone"/>
    <s v="iPhone 14"/>
    <s v="iPhone 14 Pro Max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21"/>
    <s v="150096-5905"/>
    <s v="840168523221"/>
    <s v="Speck Presidio Perfect Clear Impact Geometry Case with MagSafe for iPhone 14 Pro M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38"/>
    <s v="150096-9794"/>
    <s v="840168523238"/>
    <s v="Speck Presidio Perfect Clear Impact Geometry Case with MagSafe for iPhone 14 Pro M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45"/>
    <s v="150096-9991"/>
    <s v="840168523245"/>
    <s v="Speck Presidio Perfect Clear Impact Geometry Case with MagSafe for iPhone 14 Pro M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13"/>
    <s v="150098-9984"/>
    <s v="840168523313"/>
    <s v="Speck Presidio Perfect Mist Case with MagSafe for iPhone 14 Pro Max - Obsidian/Obs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20"/>
    <s v="150098-9985"/>
    <s v="840168523320"/>
    <s v="Speck Presidio Perfect Mist Case with MagSafe for iPhone 14 Pro Max - Coastal Blue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251"/>
    <s v="150455-3205"/>
    <s v="840168533251"/>
    <s v="Speck Presidio®2 Grip Magsafe® Clicklock™ Black / Slate Grey iPhone 15 Plus"/>
    <s v="Cases iPhone"/>
    <s v="iPhone 15"/>
    <s v="iPhone 15 Plus"/>
    <x v="1"/>
    <s v="Firme"/>
    <n v="0"/>
    <n v="387.54"/>
    <s v="Descontinuado"/>
    <s v="Discontinued"/>
    <n v="15"/>
    <n v="84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329"/>
    <s v="150455-3212"/>
    <s v="840168533329"/>
    <s v="Speck Presidio®2 Grip Magsafe® Clicklock™ Charcoal Grey/ Cool Bronze iPhone 15 Plus"/>
    <s v="Cases iPhone"/>
    <s v="iPhone 15"/>
    <s v="iPhone 15 Plus"/>
    <x v="1"/>
    <s v="Firme"/>
    <n v="0"/>
    <n v="387.54"/>
    <s v="Descontinuado"/>
    <s v="Discontinued"/>
    <n v="30"/>
    <n v="75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268"/>
    <s v="150455-3206"/>
    <s v="840168533268"/>
    <s v="Speck Presidio®2 Grip Magsafe® Clicklock™ Costal Blue / Dust Grey iPhone 15 Plus"/>
    <s v="Cases iPhone"/>
    <s v="iPhone 15"/>
    <s v="iPhone 15 Plus"/>
    <x v="1"/>
    <s v="Firme"/>
    <n v="0"/>
    <n v="387.54"/>
    <s v="Descontinuado"/>
    <s v="Discontinued"/>
    <n v="38"/>
    <n v="43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381"/>
    <s v="150459-3199"/>
    <s v="840168533381"/>
    <s v="Speck Presidio® Perfect-Clear Grip Magsafe® Clicklock™ Clear/Clear/Chrome iPhone 15 Plus"/>
    <s v="Cases iPhone"/>
    <s v="iPhone 15"/>
    <s v="iPhone 15 Plus"/>
    <x v="1"/>
    <s v="Firme"/>
    <n v="0"/>
    <n v="387.54"/>
    <s v="Descontinuado"/>
    <s v="Discontinued"/>
    <n v="4"/>
    <n v="29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121"/>
    <s v="150451-3199"/>
    <s v="840168533121"/>
    <s v="Speck Presidio® Perfect-Clear Grip Magsafe® Clicklock™ Clear/Clear/Chrome iPhone 15 Pro"/>
    <s v="Cases iPhone"/>
    <s v="iPhone 15"/>
    <s v="iPhone 15 Pro"/>
    <x v="1"/>
    <s v="Firme"/>
    <n v="0"/>
    <n v="387.54"/>
    <s v="Descontinuado"/>
    <s v="Discontinued"/>
    <n v="11"/>
    <n v="130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995"/>
    <s v="150447-3205"/>
    <s v="840168532995"/>
    <s v="Speck Presidio®2 Grip Magsafe® Clicklock™ Black / Slate Grey iPhone 15 Pro"/>
    <s v="Cases iPhone"/>
    <s v="iPhone 15"/>
    <s v="iPhone 15 Pro"/>
    <x v="1"/>
    <s v="Firme"/>
    <n v="0"/>
    <n v="387.54"/>
    <s v="Descontinuado"/>
    <s v="Discontinued"/>
    <n v="7"/>
    <n v="671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060"/>
    <s v="150447-3212"/>
    <s v="840168533060"/>
    <s v="Speck Presidio®2 Grip Magsafe® Clicklock™ Charcoal Grey/ Cool Bronze iPhone 15 Pro"/>
    <s v="Cases iPhone"/>
    <s v="iPhone 15"/>
    <s v="iPhone 15 Pro"/>
    <x v="1"/>
    <s v="Firme"/>
    <n v="0"/>
    <n v="387.54"/>
    <s v="Descontinuado"/>
    <s v="Discontinued"/>
    <n v="11"/>
    <n v="587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008"/>
    <s v="150447-3206"/>
    <s v="840168533008"/>
    <s v="Speck Presidio®2 Grip Magsafe® Clicklock™ Costal Blue / Dust Grey iPhone 15 Pro"/>
    <s v="Cases iPhone"/>
    <s v="iPhone 15"/>
    <s v="iPhone 15 Pro"/>
    <x v="1"/>
    <s v="Firme"/>
    <n v="0"/>
    <n v="387.54"/>
    <s v="Descontinuado"/>
    <s v="Discontinued"/>
    <n v="8"/>
    <n v="203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89"/>
    <s v="150463-3212"/>
    <s v="840168533589"/>
    <s v="Speck Presidio®2 Grip Magsafe® Clicklock™ Charcoal Grey/ Cool Bronze iPhone 15 Pro Max"/>
    <s v="Cases iPhone"/>
    <s v="iPhone 15"/>
    <s v="iPhone 15 Pro Max"/>
    <x v="1"/>
    <s v="Firme"/>
    <n v="0"/>
    <n v="387.54"/>
    <s v="Descontinuado"/>
    <s v="Discontinued"/>
    <n v="3"/>
    <n v="33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10"/>
    <s v="150463-3205"/>
    <s v="840168533510"/>
    <s v="Speck Presidio®2 Grip Magsafe® Clicklock™ Black / Slate Grey iPhone 15 Pro Max"/>
    <s v="Cases iPhone"/>
    <s v="iPhone 15"/>
    <s v="iPhone 15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27"/>
    <s v="150463-3206"/>
    <s v="840168533527"/>
    <s v="Speck Presidio®2 Grip Magsafe® Clicklock™ Costal Blue / Dust Grey iPhone 15 Pro Max"/>
    <s v="Cases iPhone"/>
    <s v="iPhone 15"/>
    <s v="iPhone 15 Pro Max"/>
    <x v="1"/>
    <s v="Firme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626"/>
    <s v="150465-3199"/>
    <s v="840168533626"/>
    <s v="Speck Presidio® Perfect-Clear Magsafe® Clicklock™ Clear/Clear/ Chrome iPhone 15 Pro Max"/>
    <s v="Cases iPhone"/>
    <s v="iPhone 15"/>
    <s v="iPhone 15 Pro Max"/>
    <x v="1"/>
    <s v="Firme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742"/>
    <s v="150439-3206"/>
    <n v="840168532742"/>
    <s v="Speck Presidio®2 Grip Magsafe® Clicklock™ Costal Blue / Dust Grey iPhone 15"/>
    <s v="Cases iPhone"/>
    <s v="iPhone 15"/>
    <s v="iPhone 16e / 15 / 14 / 13"/>
    <x v="1"/>
    <s v="Firme"/>
    <n v="110"/>
    <n v="387.54"/>
    <s v="Descontinuado"/>
    <s v="Discontinued"/>
    <n v="19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803"/>
    <s v="150439-3212"/>
    <n v="840168532803"/>
    <s v="Speck Presidio®2 Grip Magsafe® Clicklock™ Charcoal Grey/ Cool Bronze iPhone 15"/>
    <s v="Cases iPhone"/>
    <s v="iPhone 15"/>
    <s v="iPhone 16e / 15 / 14 / 13"/>
    <x v="1"/>
    <s v="Firme"/>
    <n v="110"/>
    <n v="387.54"/>
    <s v="Descontinuado"/>
    <s v="Discontinued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4493"/>
    <s v="150695-3205"/>
    <n v="840168544493"/>
    <s v="Speck iPhone 16 CandyShell Grip + MS Black Slate"/>
    <s v="Cases iPhone"/>
    <s v="iPhone 16"/>
    <s v="iPhone 16"/>
    <x v="1"/>
    <s v="Firme"/>
    <n v="110"/>
    <n v="348.75"/>
    <s v="Descontinuado"/>
    <s v="Discontinued"/>
    <n v="100"/>
    <n v="41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655"/>
    <s v="150697-5085"/>
    <n v="840168540655"/>
    <s v="Speck iPhone 16 Gemshell Grip +Ms Clear/Clear"/>
    <s v="Cases iPhone"/>
    <s v="iPhone 16"/>
    <s v="iPhone 16"/>
    <x v="1"/>
    <s v="Firme"/>
    <n v="110"/>
    <n v="309.95999999999998"/>
    <s v="Descontinuado"/>
    <s v="Discontinued"/>
    <n v="152"/>
    <n v="11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365"/>
    <s v="150689-3206"/>
    <n v="840168540365"/>
    <s v="Speck iPhone 16 Presidio2 Grip +Cl Coastal Blue/Dustgrey/White"/>
    <s v="Cases iPhone"/>
    <s v="iPhone 16"/>
    <s v="iPhone 16"/>
    <x v="1"/>
    <s v="Firme"/>
    <n v="110"/>
    <n v="387.54"/>
    <s v="Descontinuado"/>
    <s v="Discontinued"/>
    <n v="182"/>
    <n v="39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396"/>
    <s v="150689-3249"/>
    <n v="840168540396"/>
    <s v="Speck iPhone 16 Presidio2 Grip +Cl True Pink/Shocking Pink/White"/>
    <s v="Cases iPhone"/>
    <s v="iPhone 16"/>
    <s v="iPhone 16"/>
    <x v="1"/>
    <s v="Firme"/>
    <n v="110"/>
    <n v="387.54"/>
    <s v="Descontinuado"/>
    <s v="Discontinued"/>
    <n v="351"/>
    <n v="62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171"/>
    <s v="150713-3205"/>
    <n v="840168541171"/>
    <s v="Speck iPhone 16 Plus Presidio2 Grip +Cl Black / Slate Grey / White"/>
    <s v="Cases iPhone"/>
    <s v="iPhone 16"/>
    <s v="iPhone 16 Plus"/>
    <x v="1"/>
    <s v="Firme"/>
    <n v="0"/>
    <n v="387.54"/>
    <s v="Descontinuado"/>
    <s v="Discontinued"/>
    <n v="67"/>
    <n v="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478"/>
    <s v="150721-5085"/>
    <n v="840168541478"/>
    <s v="Speck iPhone 16 Plus Gemshell Grip +Ms Clear/Clear"/>
    <s v="Cases iPhone"/>
    <s v="iPhone 16"/>
    <s v="iPhone 16 Plus"/>
    <x v="1"/>
    <s v="Firme"/>
    <n v="0"/>
    <n v="309.95999999999998"/>
    <s v="Descontinuado"/>
    <s v="Discontinued"/>
    <n v="38"/>
    <n v="40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778"/>
    <s v="150701-3206"/>
    <s v="840168540778"/>
    <s v="Speck iPhone 16 Pro Presidio2 Grip +Cl Coastal Blue/Dustgrey/White"/>
    <s v="Cases iPhone"/>
    <s v="iPhone 16"/>
    <s v="iPhone 16 Pro"/>
    <x v="1"/>
    <s v="Firme"/>
    <n v="0"/>
    <n v="387.54"/>
    <s v="Descontinuado"/>
    <s v="Discontinued"/>
    <n v="126"/>
    <n v="3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846"/>
    <s v="150703-3199"/>
    <s v="840168540846"/>
    <s v="Speck iPhone 16 Pro Presidio Perfect Clear +Cl Clear/Chrome Fini"/>
    <s v="Cases iPhone"/>
    <s v="iPhone 16"/>
    <s v="iPhone 16 Pro / iPhone 17"/>
    <x v="1"/>
    <s v="Firme"/>
    <n v="0"/>
    <n v="387.54"/>
    <s v="Descontinuado"/>
    <s v="Discontinued"/>
    <n v="45"/>
    <n v="181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761"/>
    <s v="150701-3205"/>
    <s v="840168540761"/>
    <s v="Speck iPhone 16 Pro Presidio2 Grip +Cl Black / Slate Grey /White"/>
    <s v="Cases iPhone"/>
    <s v="iPhone 16"/>
    <s v="iPhone 16 Pro / iPhone 17"/>
    <x v="1"/>
    <s v="Firme"/>
    <n v="0"/>
    <n v="387.54"/>
    <s v="Descontinuado"/>
    <s v="Discontinued"/>
    <n v="57"/>
    <n v="19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808"/>
    <s v="150701-3249"/>
    <s v="840168540808"/>
    <s v="Speck iPhone 16 Pro Presidio2 Grip +Cl True Pink/Shocking Pink/White"/>
    <s v="Cases iPhone"/>
    <s v="iPhone 16"/>
    <s v="iPhone 16 Pro / iPhone 17"/>
    <x v="1"/>
    <s v="Firme"/>
    <n v="0"/>
    <n v="387.54"/>
    <s v="Descontinuado"/>
    <s v="Discontinued"/>
    <n v="249"/>
    <n v="8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659"/>
    <s v="150727-3199"/>
    <s v="840168544561"/>
    <s v="Speck iPhone 16 Pro Max Presidio Perfect Clear +Cl Clear/Clear/Chrome Finish/Serene Silver"/>
    <s v="Cases iPhone"/>
    <s v="iPhone 16"/>
    <s v="iPhone 16 Pro Max"/>
    <x v="1"/>
    <s v="Firme"/>
    <n v="0"/>
    <n v="387.54"/>
    <s v="Descontinuado"/>
    <s v="Discontinued"/>
    <n v="0"/>
    <n v="184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4561"/>
    <s v="150727-3199"/>
    <s v="840168544561"/>
    <s v="Speck iPhone 16 Pro Max Presidio Perfect Clear +Cl Clear/Clear/Chrome Finish/Serene Silver"/>
    <s v="Cases iPhone"/>
    <s v="iPhone 16"/>
    <s v="iPhone 16 Pro Max"/>
    <x v="1"/>
    <s v="Firme"/>
    <n v="0"/>
    <n v="387.54"/>
    <s v="Descontinuado"/>
    <s v="Discontinued"/>
    <n v="8"/>
    <n v="184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621"/>
    <s v="150725-3249"/>
    <s v="840168541621"/>
    <s v="Speck iPhone 16 Pro Max Presidio2 Grip +Cl True Pink/Shocking Pink/White"/>
    <s v="Cases iPhone"/>
    <s v="iPhone 16"/>
    <s v="iPhone 16 Pro Max"/>
    <x v="1"/>
    <s v="Firme"/>
    <n v="0"/>
    <n v="387.54"/>
    <s v="Descontinuado"/>
    <s v="Discontinued"/>
    <n v="79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584"/>
    <s v="150725-3205"/>
    <s v="840168541584"/>
    <s v="Speck iPhone 16 Pro Max Presidio2 Grip +Cl Black / Slate Grey"/>
    <s v="Cases iPhone"/>
    <s v="iPhone 16"/>
    <s v="iPhone 16 Pro Max"/>
    <x v="1"/>
    <s v="Firme"/>
    <n v="0"/>
    <n v="387.54"/>
    <s v="Descontinuado"/>
    <s v="Discontinued"/>
    <n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591"/>
    <s v="150725-3206"/>
    <s v="840168541591"/>
    <s v="Speck iPhone 16 Pro Max Presidio2 Grip +Cl Coastal Blue/Dustgrey/White"/>
    <s v="Cases iPhone"/>
    <s v="iPhone 16"/>
    <s v="iPhone 16 Pro Max"/>
    <x v="1"/>
    <s v="Firme"/>
    <n v="0"/>
    <n v="387.54"/>
    <s v="Descontinuado"/>
    <s v="Discontinued"/>
    <n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800"/>
    <s v="150994-5085"/>
    <n v="840168546800"/>
    <s v="Speck Gemshell Grip + MS iPhone 17 iPhone 17 Air Clear"/>
    <s v="Cases iPhone"/>
    <s v="iPhone 17"/>
    <s v=" iPhone 17 Air"/>
    <x v="1"/>
    <s v="Firme"/>
    <n v="0"/>
    <n v="309.95999999999998"/>
    <s v="Descontinuado"/>
    <s v="Discontinued"/>
    <n v="274"/>
    <n v="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282"/>
    <s v="150967-D143"/>
    <n v="840168546282"/>
    <s v="Speck Presidio2 Grip + MS iPhone 17 iPhone 17 Air Black"/>
    <s v="Cases iPhone"/>
    <s v="iPhone 17"/>
    <s v="iPhone 17 Air"/>
    <x v="1"/>
    <s v="Firme"/>
    <n v="0"/>
    <n v="387.54"/>
    <s v="Descontinuado"/>
    <s v="Discontinued"/>
    <n v="138"/>
    <n v="103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565"/>
    <s v="150985-D143"/>
    <n v="840168546565"/>
    <s v="Speck Presidio2 Grip + MS iPhone 17 Pro Max Black"/>
    <s v="Cases iPhone"/>
    <s v="iPhone 17"/>
    <s v="iPhone 17 Pro Max"/>
    <x v="1"/>
    <s v="Firme"/>
    <n v="320"/>
    <n v="387.54"/>
    <s v="Descontinuado"/>
    <s v="Discontinued"/>
    <n v="121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Speck"/>
    <n v="848709070142"/>
    <s v="124747-C222"/>
    <s v="848709070142"/>
    <s v="Speck Candyshell Lite Case for iPhone 6/6s/7/8/SE 2/SE 3 - Quartz Pink"/>
    <s v="Cases iPhone"/>
    <s v="iPhone 6"/>
    <s v="iPhone 6/6S/7/8/SE 2/SE 3 Cases"/>
    <x v="1"/>
    <s v="Firme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7416"/>
    <s v="136812-7356"/>
    <s v="848709087416"/>
    <s v="Speck (Apple Excsluive) Presidio Perfect Clear with Grips for iPhone 7/8/SE 2/SE 3 - Bella Pink"/>
    <s v="Cases iPhone"/>
    <s v="iPhone 7"/>
    <s v="iPhone 7/8/SE 2/SE 3 Case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92"/>
    <s v="136212-5085"/>
    <s v="848709082992"/>
    <s v="Speck Presidio Perfect Clear Clear iPhone SE2"/>
    <s v="Cases iPhone"/>
    <s v="iPhone SE"/>
    <s v="iPhone SE 2020 -2022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709"/>
    <s v="117577-5905"/>
    <s v="848709060709"/>
    <s v="Speck Presidio Show - Clear/Black iPhone SE2"/>
    <s v="Cases iPhone"/>
    <s v="iPhone SE"/>
    <s v="iPhone SE 2020 -2022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0913"/>
    <s v="124747-8198"/>
    <s v="848709070913"/>
    <s v="Speck Candyshell Lite - Blue iPhone SE2"/>
    <s v="Cases iPhone"/>
    <s v="iPhone SE"/>
    <s v="iPhone SE 2020 -2022"/>
    <x v="1"/>
    <s v="Firme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93"/>
    <s v="136209-9136"/>
    <s v="848709082893"/>
    <s v="Speck Presidio 2 Pro Case - Purple iPhone 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16"/>
    <s v="136209-D143"/>
    <s v="848709082916"/>
    <s v="Speck Presidio 2 Pro Case - Black iPhone 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693"/>
    <s v="117576-6603"/>
    <s v="848709060693"/>
    <s v="Speck Presidio Clear +Glitter Pnk/G iPhone SE2"/>
    <s v="Cases iPhone"/>
    <s v="iPhone SE"/>
    <s v="iPhone SE 2020 -2022"/>
    <x v="1"/>
    <s v="Firme"/>
    <n v="0"/>
    <n v="387.4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62"/>
    <s v="136209-9127"/>
    <s v="848709082862"/>
    <s v="Speck Presidio 2 Pro Case - Blue iP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09"/>
    <s v="136209-9145"/>
    <s v="848709082909"/>
    <s v="Speck Presidio 2 Pro Case - Green iP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47151"/>
    <s v="103111-6244"/>
    <s v="848709047151"/>
    <s v="Speck Presidio Show - Clear/Rose Gold iPhone 8"/>
    <s v="Cases iPhone"/>
    <s v="iPhone SE"/>
    <s v="iPhone SE 2020 -2022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52"/>
    <s v="150584-3086"/>
    <s v="840168538652"/>
    <s v="Speck Smartshell for Mackbook Air 15&quot; - Cozy Pink/Sweater Grey"/>
    <s v="Cases Macbook"/>
    <s v="Macbook"/>
    <s v="MacBook Air 15&quot; M2/M3"/>
    <x v="1"/>
    <s v="Firme"/>
    <n v="0"/>
    <n v="538.36"/>
    <s v="Descontinuado"/>
    <s v="Discontinued"/>
    <n v="28"/>
    <n v="16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8378"/>
    <s v="151089-1212"/>
    <s v="840168548378"/>
    <s v="Speck SmartShell for Apple MacBook Neo - Clear"/>
    <s v="Cases Macbook"/>
    <s v="Macbook"/>
    <s v="MacBook Neo"/>
    <x v="1"/>
    <s v="Firme"/>
    <n v="270"/>
    <n v="430.6"/>
    <s v="Activo"/>
    <s v="New"/>
    <n v="0"/>
    <n v="1"/>
    <n v="0"/>
    <n v="200"/>
    <n v="0"/>
    <n v="0"/>
    <n v="0"/>
    <n v="0"/>
    <n v="0"/>
    <n v="0"/>
    <n v="0"/>
    <n v="600"/>
    <n v="5"/>
    <n v="600"/>
    <n v="400"/>
    <n v="400"/>
    <n v="600"/>
    <n v="600"/>
  </r>
  <r>
    <s v="Speck"/>
    <n v="840168528110"/>
    <s v="150224-3086"/>
    <s v="840168528110"/>
    <s v="Speck Smartshell Case for Macbook Pro 13&quot; M2/M1 - Cozy Pink"/>
    <s v="Cases Macbook"/>
    <s v="Macbook"/>
    <s v="MacBook Pro 13&quot; M1/M2 Cases"/>
    <x v="1"/>
    <s v="Firme"/>
    <n v="0"/>
    <n v="538.36"/>
    <s v="Descontinuado"/>
    <s v="Discontinued"/>
    <n v="48"/>
    <n v="3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7910"/>
    <s v="138969-9352"/>
    <s v="848709097910"/>
    <s v="Speck Smartshell Case Swell Blue MacBook Pro 13"/>
    <s v="Cases Macbook"/>
    <s v="Macbook"/>
    <s v="MacBook Pro 13&quot; M1/M2 Cases"/>
    <x v="1"/>
    <s v="Firme"/>
    <n v="0"/>
    <n v="697.76"/>
    <s v="Descontinuado"/>
    <s v="Discontinued"/>
    <n v="7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7934"/>
    <s v="138969-9354"/>
    <s v="848709097934"/>
    <s v="Speck Smartshell Case Crystal Pink MacBook Pro  13"/>
    <s v="Cases Macbook"/>
    <s v="Macbook"/>
    <s v="MacBook Pro 13&quot; M1/M2 Cases"/>
    <x v="1"/>
    <s v="Firme"/>
    <n v="0"/>
    <n v="697.76"/>
    <s v="Descontinuado"/>
    <s v="Discontinued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09"/>
    <s v="90206-0581"/>
    <s v="848709040909"/>
    <s v="Speck Smartshell Case - Black MacBook Pro  13 T&amp;B"/>
    <s v="Cases Macbook"/>
    <s v="Macbook"/>
    <s v="MacBook Pro 13&quot; M1/M2 Cases"/>
    <x v="1"/>
    <s v="Firme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16"/>
    <s v="90206-1212"/>
    <s v="848709040916"/>
    <s v="Speck Smartshell Case - Clear MacBook Pro  13 T&amp;B"/>
    <s v="Cases Macbook"/>
    <s v="Macbook"/>
    <s v="MacBook Pro 13&quot; M1/M2 Cases"/>
    <x v="1"/>
    <s v="Firme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38135"/>
    <s v="86400-5636"/>
    <s v="848709038135"/>
    <s v="Speck Smartshell - Clear For MacBook Pro 13 Rd"/>
    <s v="Cases Macbook"/>
    <s v="Macbook"/>
    <s v="MacBook Pro 13&quot; M1/M2 Cases"/>
    <x v="1"/>
    <s v="Firme"/>
    <n v="0"/>
    <n v="651.21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982"/>
    <s v="141765-9356"/>
    <s v="840168505982"/>
    <s v="Speck Presidio Perfect Clr Geo Clr/Pnk 13"/>
    <s v="Cases Macbook"/>
    <s v="Macbook"/>
    <s v="MacBook Pro 13&quot; M1/M2 Cases"/>
    <x v="1"/>
    <s v="Firme"/>
    <n v="0"/>
    <n v="620.16999999999996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8709040978"/>
    <s v="90207-5636"/>
    <s v="848709040978"/>
    <s v="Speck Smartshell Clear Gld Glitter MacBook Pro 13"/>
    <s v="Cases Macbook"/>
    <s v="Macbook"/>
    <s v="MacBook Pro 13&quot; M1/M2 Cases"/>
    <x v="1"/>
    <s v="Firme"/>
    <n v="0"/>
    <n v="651.21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40168516728"/>
    <s v="144896-9352"/>
    <n v="840168516728"/>
    <s v="Speck Smartshell Case with Microban for Macbook Pro 14&quot; M1/M2 - Swell Blue"/>
    <s v="Cases Macbook"/>
    <s v="Macbook"/>
    <s v="MacBook Pro 14&quot; M1/M2 Cases"/>
    <x v="1"/>
    <s v="Firme"/>
    <n v="160"/>
    <n v="430.6"/>
    <s v="Activo"/>
    <s v="Active"/>
    <n v="108"/>
    <n v="27"/>
    <n v="0"/>
    <n v="64"/>
    <n v="0"/>
    <n v="0"/>
    <n v="16"/>
    <n v="22"/>
    <n v="57"/>
    <n v="0"/>
    <n v="37"/>
    <n v="20"/>
    <n v="28"/>
    <n v="60"/>
    <n v="30"/>
    <n v="30"/>
    <n v="90"/>
    <n v="40"/>
  </r>
  <r>
    <s v="Speck"/>
    <n v="840168516001"/>
    <s v="144896-1212"/>
    <s v="840168516001"/>
    <s v="Speck Smartshell Case with Microban for Macbook Pro 14&quot; M1/M2 - Clear"/>
    <s v="Cases Macbook"/>
    <s v="Macbook"/>
    <s v="MacBook Pro 14&quot; M1/M2 Cases"/>
    <x v="1"/>
    <s v="Firme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35"/>
    <s v="144896-9354"/>
    <s v="840168516735"/>
    <s v="Speck Smartshell Case with Microban for Macbook Pro 14&quot; M1/M2 - Crystal Pink"/>
    <s v="Cases Macbook"/>
    <s v="Macbook"/>
    <s v="MacBook Pro 14&quot; M1/M2 Cases"/>
    <x v="1"/>
    <s v="Firme"/>
    <n v="0"/>
    <n v="646.03"/>
    <s v="Descontinuado"/>
    <s v="Discontinued"/>
    <n v="9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11"/>
    <s v="144896-0581"/>
    <s v="840168516711"/>
    <s v="Speck Smartshell Case with Microban for Macbook Pro 14&quot; M1/M2 - Onix Black"/>
    <s v="Cases Macbook"/>
    <s v="Macbook"/>
    <s v="MacBook Pro 14&quot; M1/M2 Cases"/>
    <x v="1"/>
    <s v="Firme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81"/>
    <s v="144895-9352"/>
    <s v="840168515981"/>
    <s v="Speck Smartshell Case with Microban for MacBook Pro 16&quot; M1/M2 - Swell Blue"/>
    <s v="Cases Macbook"/>
    <s v="Macbook"/>
    <s v="MacBook Pro 16&quot; M1/M2 Cases"/>
    <x v="1"/>
    <s v="Firme"/>
    <n v="0"/>
    <n v="538.37"/>
    <s v="Descontinuado"/>
    <s v="Discontinued"/>
    <n v="44"/>
    <n v="9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67"/>
    <s v="144895-1212"/>
    <s v="840168515967"/>
    <s v="Speck Smartshell Case with Microban for MacBook Pro 16&quot; M1/M2 - Clear"/>
    <s v="Cases Macbook"/>
    <s v="Macbook"/>
    <s v="MacBook Pro 16&quot; M1/M2 Cases"/>
    <x v="1"/>
    <s v="Firme"/>
    <n v="0"/>
    <n v="538.37"/>
    <s v="Descontinuado"/>
    <s v="Discontinued"/>
    <n v="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9946"/>
    <s v="137270-9246"/>
    <s v="848709089946"/>
    <s v="Speck Smartshell - Swell Blue Mb Pro 16"/>
    <s v="Cases Macbook"/>
    <s v="Macbook"/>
    <s v="MacBook Pro 16&quot; M1/M2 Cases"/>
    <x v="1"/>
    <s v="Firme"/>
    <n v="0"/>
    <n v="697.76"/>
    <s v="Descontinuado"/>
    <s v="Discontinued"/>
    <n v="53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74"/>
    <s v="144895-0581"/>
    <s v="840168515974"/>
    <s v="Speck Smartshell Case with Microban for Macbook Pro 16&quot; M1 Pro/M1 Max - Onix Black"/>
    <s v="Cases Macbook"/>
    <s v="Macbook"/>
    <s v="MacBook Pro 16&quot; Touch Bar Cases"/>
    <x v="1"/>
    <s v="Firme"/>
    <n v="0"/>
    <n v="538.37"/>
    <s v="Descontinuado"/>
    <s v="Discontinued"/>
    <n v="4"/>
    <n v="28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8501"/>
    <s v="142888-1050"/>
    <s v="840168508501"/>
    <s v="Speck Sililoop Airtag - Black"/>
    <s v="Cases AirTag"/>
    <s v="AirTag"/>
    <s v="AirTag"/>
    <x v="1"/>
    <s v="Firme"/>
    <n v="170"/>
    <n v="174.96"/>
    <s v="Descontinuado"/>
    <s v="Discontinued"/>
    <n v="32"/>
    <n v="112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15"/>
    <s v="142888-7807"/>
    <s v="840168509515"/>
    <s v="Speck Sililoop Airtag - Coastal Blue"/>
    <s v="Cases AirTag"/>
    <s v="AirTag"/>
    <s v="AirTag"/>
    <x v="1"/>
    <s v="Firme"/>
    <n v="170"/>
    <n v="143.15"/>
    <s v="Descontinuado"/>
    <s v="Discontinued"/>
    <n v="46"/>
    <n v="10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91"/>
    <s v="142889-9696"/>
    <s v="840168509591"/>
    <s v="Speck Carabiner Airtag - Bright Silver/White"/>
    <s v="Cases AirTag"/>
    <s v="AirTag"/>
    <s v="AirTag"/>
    <x v="1"/>
    <s v="Firme"/>
    <n v="170"/>
    <n v="348.75"/>
    <s v="Descontinuado"/>
    <s v="Discontinued"/>
    <n v="19"/>
    <n v="9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607"/>
    <s v="142890-D143"/>
    <s v="840168509607"/>
    <s v="Speck LuggageTag Pro Airtag - Black/White"/>
    <s v="Cases AirTag"/>
    <s v="AirTag"/>
    <s v="AirTag"/>
    <x v="1"/>
    <s v="Firme"/>
    <n v="170"/>
    <n v="271.16000000000003"/>
    <s v="Descontinuado"/>
    <s v="Discontinued"/>
    <n v="48"/>
    <n v="4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0238"/>
    <s v="143093-1568"/>
    <s v="840168510238"/>
    <s v="Speck Sililoop Airtag 4 pack - Color Mixed Neon/Blue/Fuscia/Pink"/>
    <s v="Cases AirTag"/>
    <s v="AirTag"/>
    <s v="AirTag"/>
    <x v="1"/>
    <s v="Firme"/>
    <n v="170"/>
    <n v="348.75"/>
    <s v="Descontinuado"/>
    <s v="Discontinued"/>
    <n v="14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1907"/>
    <s v="142891-9748"/>
    <s v="840168511907"/>
    <s v="Speck Siliring Airtag - Unreal Red/White"/>
    <s v="Cases AirTag"/>
    <s v="AirTag"/>
    <s v="AirTag"/>
    <x v="1"/>
    <s v="Firme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641"/>
    <s v="150533-3229"/>
    <s v="840168536641"/>
    <s v="Speck Gemtones Play True Wireless Earbuds - Bob Blue"/>
    <s v="Audio"/>
    <s v="Headphones Wireless"/>
    <s v="Gemtones"/>
    <x v="1"/>
    <s v="Firme"/>
    <n v="0"/>
    <n v="516.72"/>
    <s v="Descontinuado"/>
    <s v="Discontinued"/>
    <n v="5"/>
    <n v="15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610"/>
    <s v="150533-3226"/>
    <s v="840168536610"/>
    <s v="Speck Gemtones Play True Wireless Earbuds - Pop Purple"/>
    <s v="Audio"/>
    <s v="Headphones Wireless"/>
    <s v="Gemtones"/>
    <x v="1"/>
    <s v="Firme"/>
    <n v="0"/>
    <n v="516.72"/>
    <s v="Descontinuado"/>
    <s v="Discontinued"/>
    <n v="5"/>
    <n v="14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795"/>
    <s v="150533-3225"/>
    <s v="840168536795"/>
    <s v="Speck Gemtones Play True Wireless Earbuds - Black"/>
    <s v="Audio"/>
    <s v="Headphones Wireless"/>
    <s v="Gemtones"/>
    <x v="1"/>
    <s v="Firme"/>
    <n v="0"/>
    <n v="516.72"/>
    <s v="Descontinuado"/>
    <s v="Discontinued"/>
    <n v="3"/>
    <n v="15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01658"/>
    <s v="71390-B681"/>
    <s v="848709001658"/>
    <s v="Speck Candyshell Fuchsia Pink iPad touch 6G"/>
    <s v="Others"/>
    <s v="iPod"/>
    <s v="iPod Touch 6a"/>
    <x v="1"/>
    <s v="Firme"/>
    <n v="0"/>
    <n v="154.66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75912028806"/>
    <s v="72143-B805"/>
    <s v="875912028806"/>
    <s v="Speck Candyshell GriPhone  Pink/Black iPod touch 6"/>
    <s v="Others"/>
    <s v="iPod"/>
    <s v="iPod Touch 6a"/>
    <x v="1"/>
    <s v="Firme"/>
    <n v="0"/>
    <n v="154.66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n v="875912028967"/>
    <s v="72146-B155"/>
    <s v="875912028967"/>
    <s v="Speck Pixelskin Case - Green iPod touch 6G"/>
    <s v="Others"/>
    <s v="iPod"/>
    <s v="iPod Touch 6a"/>
    <x v="1"/>
    <s v="Firme"/>
    <n v="0"/>
    <n v="154.66"/>
    <s v="Descontinuado"/>
    <s v="Discontinue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9796"/>
    <s v="150659-3225"/>
    <n v="840168539796"/>
    <s v="Speck Speaker Gemtones Infinity Speaker Mini -DARK GREY/CHROME/TAN"/>
    <s v="Audio"/>
    <s v="Speakers"/>
    <s v="Infinity"/>
    <x v="1"/>
    <s v="Firme"/>
    <n v="0"/>
    <n v="1008.06"/>
    <s v="Descontinuado"/>
    <s v="Discontinued"/>
    <n v="10"/>
    <n v="95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9819"/>
    <s v="150661-3225"/>
    <n v="840168539819"/>
    <s v="Speck Speaker Gemtones Infinity Speaker Max -DARK GREY/CHROME/TAN"/>
    <s v="Audio"/>
    <s v="Speakers"/>
    <s v="Infinity"/>
    <x v="1"/>
    <s v="Firme"/>
    <n v="0"/>
    <n v="1680.47"/>
    <s v="Descontinuado"/>
    <s v="Discontinued"/>
    <n v="42"/>
    <n v="11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150661-3225DEMO"/>
    <s v="150661-3225"/>
    <s v="840168539819"/>
    <s v="Speck Speaker Gemtones Infinity Speaker Max -DARK GREY/CHROME/TAN"/>
    <s v="Audio"/>
    <s v="Speakers"/>
    <s v="Infinity"/>
    <x v="1"/>
    <s v="Firme"/>
    <n v="0"/>
    <n v="0.01"/>
    <s v="Descontinuado"/>
    <s v="Discontinued"/>
    <n v="0"/>
    <n v="114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150659-3225DEMO"/>
    <s v="150659-3225"/>
    <s v="840168539796"/>
    <s v="Speck Speaker Gemtones Infinity Speaker Mini -DARK GREY/CHROME/TAN"/>
    <s v="Audio"/>
    <s v="Speakers"/>
    <s v="Infinity"/>
    <x v="1"/>
    <s v="Firme"/>
    <n v="0"/>
    <n v="0.01"/>
    <s v="Descontinuado"/>
    <s v="Discontinued"/>
    <n v="0"/>
    <n v="95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21094"/>
    <s v="T21-10260"/>
    <s v="5056586721094"/>
    <s v="Tech21 EvoLite for iPhone 15 - Clear"/>
    <s v="Cases iPhone"/>
    <s v="iPhone 15"/>
    <s v="iPhone 16e / 15 / 14 / 13"/>
    <x v="1"/>
    <s v="Firme"/>
    <n v="110"/>
    <n v="215.09"/>
    <s v="Descontinuado"/>
    <s v="Active"/>
    <n v="38"/>
    <n v="98"/>
    <n v="0"/>
    <n v="0"/>
    <n v="0"/>
    <n v="0"/>
    <n v="0"/>
    <n v="0"/>
    <n v="0"/>
    <n v="54"/>
    <n v="0"/>
    <n v="0"/>
    <n v="2"/>
    <n v="50"/>
    <n v="30"/>
    <n v="20"/>
    <n v="80"/>
    <n v="30"/>
  </r>
  <r>
    <s v="Tech21"/>
    <n v="5056586724309"/>
    <s v="T21-10441"/>
    <s v="5056586724309"/>
    <s v="Tech21 EvoLite for iPhone 15 - Lavender"/>
    <s v="Cases iPhone"/>
    <s v="iPhone 15"/>
    <s v="iPhone 16e / 15 / 14 / 13"/>
    <x v="1"/>
    <s v="Firme"/>
    <n v="110"/>
    <n v="215.09"/>
    <s v="Activo2"/>
    <s v="Active"/>
    <n v="73"/>
    <n v="26"/>
    <n v="0"/>
    <n v="0"/>
    <n v="0"/>
    <n v="0"/>
    <n v="0"/>
    <n v="0"/>
    <n v="0"/>
    <n v="94"/>
    <n v="0"/>
    <n v="50"/>
    <n v="30"/>
    <n v="40"/>
    <n v="20"/>
    <n v="30"/>
    <n v="50"/>
    <n v="20"/>
  </r>
  <r>
    <s v="Tech21"/>
    <n v="5056586721032"/>
    <s v="T21-10258"/>
    <s v="5056586721032"/>
    <s v="Tech21 EvoClear for iPhone 15 - Clear"/>
    <s v="Cases iPhone"/>
    <s v="iPhone 15"/>
    <s v="iPhone 16e / 15 / 14 / 13"/>
    <x v="1"/>
    <s v="Firme"/>
    <n v="110"/>
    <n v="279.74"/>
    <s v="Descontinuado"/>
    <s v="Discontinued"/>
    <n v="1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24217"/>
    <s v="T21-10438"/>
    <s v="5056586724217"/>
    <s v="Tech21 EvoLite for iPhone 15 - Soft Pink"/>
    <s v="Cases iPhone"/>
    <s v="iPhone 15"/>
    <s v="iPhone 16e / 15 / 14 / 13"/>
    <x v="1"/>
    <s v="Firme"/>
    <n v="110"/>
    <n v="215.09"/>
    <s v="Descontinuado"/>
    <s v="Discontinued"/>
    <n v="34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5282"/>
    <s v="T21-10858"/>
    <s v="5056586735282"/>
    <s v="Tech21 EvoCrystal w/MagSafe for iPhone 16 - Blue"/>
    <s v="Cases iPhone"/>
    <s v="iPhone 16"/>
    <s v="iPhone 16"/>
    <x v="1"/>
    <s v="Firme"/>
    <n v="110"/>
    <n v="430.6"/>
    <s v="Descontinuado"/>
    <s v="Discontinued"/>
    <n v="67"/>
    <n v="5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5343"/>
    <s v="T21-10860"/>
    <s v="5056586735343"/>
    <s v="Tech21 EvoCrystal w/MagSafe for iPhone 16 - Pink"/>
    <s v="Cases iPhone"/>
    <s v="iPhone 16"/>
    <s v="iPhone 16"/>
    <x v="1"/>
    <s v="Firme"/>
    <n v="110"/>
    <n v="430.6"/>
    <s v="Descontinuado"/>
    <s v="Discontinued"/>
    <n v="4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6814"/>
    <s v="T21-10909"/>
    <n v="812491035979"/>
    <s v="Tech21 EvoClear w/MagSafe for iPhone 16 Plus - Clear"/>
    <s v="Cases iPhone"/>
    <s v="iPhone 16"/>
    <s v="iPhone 16 Plus"/>
    <x v="1"/>
    <s v="Firme"/>
    <n v="0"/>
    <n v="430.6"/>
    <s v="Descontinuado"/>
    <s v="Discontinued"/>
    <n v="5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8825"/>
    <s v="T21-10976"/>
    <s v="5056586738825"/>
    <s v="Tech21 EvoCrystal w/MagSafe for iPhone 16 Pro - Blue"/>
    <s v="Cases iPhone"/>
    <s v="iPhone 16"/>
    <s v="iPhone 16 Pro / iPhone 17"/>
    <x v="1"/>
    <s v="Firme"/>
    <n v="0"/>
    <n v="430.6"/>
    <s v="Descontinuado"/>
    <s v="Discontinued"/>
    <n v="96"/>
    <n v="295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8795"/>
    <s v="T21-10975"/>
    <s v="5056586738795"/>
    <s v="Tech21 EvoCrystal w/MagSafe for iPhone 16 Pro  - Black"/>
    <s v="Cases iPhone"/>
    <s v="iPhone 16"/>
    <s v="iPhone 16 Pro / iPhone 17"/>
    <x v="1"/>
    <s v="Firme"/>
    <n v="0"/>
    <n v="430.6"/>
    <s v="Descontinuado"/>
    <s v="Discontinued"/>
    <n v="42"/>
    <n v="3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8894"/>
    <s v="T21-10978"/>
    <s v="0"/>
    <s v="Tech21 EvoCrystal w/MagSafe for iPhone 16 Pro  - Pink"/>
    <s v="Cases iPhone"/>
    <s v="iPhone 16"/>
    <s v="iPhone 16 Pro / iPhone 17"/>
    <x v="1"/>
    <s v="Firme"/>
    <n v="0"/>
    <n v="430.6"/>
    <s v="Descontinuado"/>
    <s v="Discontinued"/>
    <n v="0"/>
    <n v="2"/>
    <n v="0"/>
    <n v="0"/>
    <n v="0"/>
    <n v="0"/>
    <n v="0"/>
    <m/>
    <m/>
    <m/>
    <m/>
    <m/>
    <m/>
    <n v="0"/>
    <n v="0"/>
    <n v="0"/>
    <n v="0"/>
    <n v="0"/>
  </r>
  <r>
    <s v="Tech21"/>
    <n v="5056586740590"/>
    <s v="T21-11035"/>
    <s v="5056586740590"/>
    <s v="Tech21 EvoCrystal w/MagSafe for iPhone 16 Pro Max - Blue"/>
    <s v="Cases iPhone"/>
    <s v="iPhone 16"/>
    <s v="iPhone 16 Pro Max"/>
    <x v="1"/>
    <s v="Firme"/>
    <n v="0"/>
    <n v="430.6"/>
    <s v="Descontinuado"/>
    <s v="Discontinued"/>
    <n v="48"/>
    <n v="73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40569"/>
    <s v="T21-11034"/>
    <s v="5056586740569"/>
    <s v="Tech21 EvoCrystal w/MagSafe for iPhone 16 Pro Max - Black"/>
    <s v="Cases iPhone"/>
    <s v="iPhone 16"/>
    <s v="iPhone 16 Pro Max"/>
    <x v="1"/>
    <s v="Firme"/>
    <n v="0"/>
    <n v="430.6"/>
    <s v="Descontinuado"/>
    <s v="Discontinued"/>
    <n v="1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40668"/>
    <s v="T21-11037"/>
    <s v="0"/>
    <s v="Tech21 EvoCrystal w/MagSafe for iPhone 16 Pro Max - Pink"/>
    <s v="Cases iPhone"/>
    <s v="iPhone 16"/>
    <s v="iPhone 16 Pro Max"/>
    <x v="1"/>
    <s v="Firme"/>
    <n v="0"/>
    <n v="430.6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Tech21"/>
    <n v="840459607159"/>
    <s v="T21-11314"/>
    <n v="840459607159"/>
    <s v="Tech21 EvoClear iPhone 17 iPhone 17 Air Clear"/>
    <s v="Cases iPhone"/>
    <s v="iPhone 17"/>
    <s v="iPhone 17 Air"/>
    <x v="1"/>
    <s v="Firme"/>
    <n v="0"/>
    <n v="430.6"/>
    <s v="Descontinuado"/>
    <s v="Discontinued"/>
    <n v="208"/>
    <n v="37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524"/>
    <s v="T21-11348"/>
    <n v="840459607524"/>
    <s v="Tech21 EvoCrystal iPhone 17 iPhone 17 Air Black"/>
    <s v="Cases iPhone"/>
    <s v="iPhone 17"/>
    <s v="iPhone 17 Air"/>
    <x v="1"/>
    <s v="Firme"/>
    <n v="0"/>
    <n v="430.6"/>
    <s v="Descontinuado"/>
    <s v="Discontinued"/>
    <n v="229"/>
    <n v="56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0736685"/>
    <s v="855848007366"/>
    <s v="Nomad Sport Band - 45mm | Ultra Orange"/>
    <s v="Straps"/>
    <s v="Apple Watch"/>
    <s v="49/45/44/42 mm"/>
    <x v="2"/>
    <s v="Firme"/>
    <n v="132"/>
    <n v="516.72"/>
    <s v="Activo"/>
    <m/>
    <n v="0"/>
    <n v="561"/>
    <n v="0"/>
    <n v="0"/>
    <n v="0"/>
    <n v="0"/>
    <n v="0"/>
    <m/>
    <m/>
    <m/>
    <m/>
    <m/>
    <m/>
    <n v="90"/>
    <n v="102"/>
    <n v="115"/>
    <n v="130"/>
    <n v="147"/>
  </r>
  <r>
    <s v="Nomad"/>
    <m/>
    <s v="NM1Am10000"/>
    <s v="856500018522"/>
    <s v="Nomad Sport Strap - 45/44mm/42mm | M/L | Black | FKM | V2"/>
    <s v="Straps"/>
    <s v="Apple Watch"/>
    <s v="49/45/44/42 mm"/>
    <x v="2"/>
    <s v="Firme"/>
    <n v="132"/>
    <n v="516.72"/>
    <s v="Activo"/>
    <m/>
    <n v="0"/>
    <n v="574"/>
    <n v="0"/>
    <n v="0"/>
    <n v="0"/>
    <n v="0"/>
    <n v="0"/>
    <m/>
    <m/>
    <m/>
    <m/>
    <m/>
    <m/>
    <n v="100"/>
    <n v="118"/>
    <n v="140"/>
    <n v="165"/>
    <n v="194"/>
  </r>
  <r>
    <s v="Nomad"/>
    <m/>
    <s v="NM014285858"/>
    <n v="856504014285"/>
    <s v="Nomad Modern Leather Case - iPhone 17 Pro Max | Black | Nomad Leather"/>
    <s v="Cases iPhone"/>
    <s v="iPhone 17"/>
    <s v="iPhone 17 Pro Max"/>
    <x v="2"/>
    <s v="Firme"/>
    <n v="220"/>
    <n v="516.72"/>
    <s v="Descontinuado"/>
    <m/>
    <n v="0"/>
    <n v="374"/>
    <n v="0"/>
    <n v="0"/>
    <n v="0"/>
    <n v="0"/>
    <n v="0"/>
    <m/>
    <m/>
    <m/>
    <m/>
    <m/>
    <m/>
    <n v="70"/>
    <n v="0"/>
    <n v="0"/>
    <n v="0"/>
    <n v="0"/>
  </r>
  <r>
    <s v="Nomad"/>
    <m/>
    <s v="NM014278858"/>
    <n v="856504014278"/>
    <s v="Nomad Modern Leather Case - iPhone 17 Pro Max | Brown | Nomad Leather"/>
    <s v="Cases iPhone"/>
    <s v="iPhone 17"/>
    <s v="iPhone 17 Pro Max"/>
    <x v="2"/>
    <s v="Firme"/>
    <n v="220"/>
    <n v="516.72"/>
    <s v="Descontinuado"/>
    <m/>
    <n v="0"/>
    <n v="388"/>
    <n v="0"/>
    <n v="0"/>
    <n v="0"/>
    <n v="0"/>
    <n v="0"/>
    <m/>
    <m/>
    <m/>
    <m/>
    <m/>
    <m/>
    <n v="70"/>
    <n v="0"/>
    <n v="0"/>
    <n v="0"/>
    <n v="0"/>
  </r>
  <r>
    <s v="Nomad"/>
    <m/>
    <s v="NM014339858"/>
    <n v="856504014339"/>
    <s v="Nomad Modern Leather Case - iPhone 17 Pro | Black | Nomad Leather"/>
    <s v="Cases iPhone"/>
    <s v="iPhone 17"/>
    <s v="iPhone 17 Pro"/>
    <x v="2"/>
    <s v="Firme"/>
    <n v="220"/>
    <n v="516.72"/>
    <s v="Descontinuado"/>
    <m/>
    <n v="0"/>
    <n v="523"/>
    <n v="0"/>
    <n v="0"/>
    <n v="0"/>
    <n v="0"/>
    <n v="0"/>
    <m/>
    <m/>
    <m/>
    <m/>
    <m/>
    <m/>
    <n v="0"/>
    <n v="0"/>
    <n v="0"/>
    <n v="0"/>
    <n v="0"/>
  </r>
  <r>
    <s v="Nomad"/>
    <m/>
    <s v="NM014322858"/>
    <n v="856504014322"/>
    <s v="Nomad Modern Leather Case - iPhone 17 Pro | Brown | Nomad Leather"/>
    <s v="Cases iPhone"/>
    <s v="iPhone 17"/>
    <s v="iPhone 17 Pro"/>
    <x v="2"/>
    <s v="Firme"/>
    <n v="220"/>
    <n v="516.72"/>
    <s v="Descontinuado"/>
    <m/>
    <n v="0"/>
    <n v="552"/>
    <n v="0"/>
    <n v="0"/>
    <n v="0"/>
    <n v="0"/>
    <n v="0"/>
    <m/>
    <m/>
    <m/>
    <m/>
    <m/>
    <m/>
    <n v="0"/>
    <n v="0"/>
    <n v="0"/>
    <n v="0"/>
    <n v="0"/>
  </r>
  <r>
    <s v="Nomad"/>
    <m/>
    <s v="NM011291858"/>
    <s v="856504011291"/>
    <s v="Nomad Modern Leather Case - Airpods Pro 3 | Black | Horween"/>
    <s v="Cases Airpods"/>
    <s v="Airpods"/>
    <s v="Airpods Pro 3"/>
    <x v="2"/>
    <s v="Firme"/>
    <n v="220"/>
    <n v="361.55"/>
    <s v="Activo"/>
    <m/>
    <n v="0"/>
    <n v="618"/>
    <n v="0"/>
    <n v="0"/>
    <n v="0"/>
    <n v="0"/>
    <n v="0"/>
    <m/>
    <m/>
    <m/>
    <m/>
    <m/>
    <m/>
    <n v="150"/>
    <n v="177"/>
    <n v="209"/>
    <n v="247"/>
    <n v="291"/>
  </r>
  <r>
    <s v="Nomad"/>
    <m/>
    <s v="NM011284858"/>
    <s v="856504011284"/>
    <s v="Nomad Modern Leather Case - Airpods Pro 3 | Rustic Brown | Horween"/>
    <s v="Cases Airpods"/>
    <s v="Airpods"/>
    <s v="Airpods Pro 3"/>
    <x v="2"/>
    <s v="Firme"/>
    <n v="110"/>
    <n v="361.55"/>
    <s v="Activo"/>
    <m/>
    <n v="0"/>
    <n v="606"/>
    <n v="0"/>
    <n v="0"/>
    <n v="0"/>
    <n v="0"/>
    <n v="0"/>
    <m/>
    <m/>
    <m/>
    <m/>
    <m/>
    <m/>
    <n v="150"/>
    <n v="177"/>
    <n v="209"/>
    <n v="247"/>
    <n v="291"/>
  </r>
  <r>
    <s v="Speck"/>
    <m/>
    <s v="150986-D143"/>
    <n v="840168546589"/>
    <s v="Speck Presidio2 Grip iPhone 17 Pro Max Black"/>
    <s v="Cases iPhone"/>
    <s v="iPhone 17"/>
    <s v="iPhone 17 Pro Max"/>
    <x v="2"/>
    <s v="Firme"/>
    <n v="0"/>
    <n v="516.72"/>
    <s v="Descontinuado"/>
    <s v="Discontinued"/>
    <n v="0"/>
    <n v="0"/>
    <n v="0"/>
    <n v="0"/>
    <n v="0"/>
    <n v="0"/>
    <n v="0"/>
    <m/>
    <m/>
    <m/>
    <m/>
    <m/>
    <m/>
    <n v="0"/>
    <n v="0"/>
    <n v="0"/>
    <n v="0"/>
    <n v="0"/>
  </r>
  <r>
    <s v="Speck"/>
    <m/>
    <s v="150983-3199"/>
    <s v="840168546541"/>
    <s v="Speck Presidio Perfect-Clear Grip + Cl Clear/Clear/Silver Iphone 17 Pro Max"/>
    <s v="Cases iPhone"/>
    <s v="iPhone 17"/>
    <s v="iPhone 17 Pro Max"/>
    <x v="2"/>
    <s v="Firme"/>
    <n v="0"/>
    <n v="516.72"/>
    <s v="Descontinuado"/>
    <s v="Discontinued"/>
    <n v="0"/>
    <n v="9"/>
    <n v="0"/>
    <n v="0"/>
    <n v="0"/>
    <n v="0"/>
    <n v="0"/>
    <m/>
    <m/>
    <m/>
    <m/>
    <m/>
    <m/>
    <n v="0"/>
    <n v="0"/>
    <n v="0"/>
    <n v="0"/>
    <n v="0"/>
  </r>
  <r>
    <s v="Nomad"/>
    <m/>
    <s v="NM009254858"/>
    <n v="855848009254"/>
    <s v="Nomad Modern Leather Case - iPhone 18 Pro | Black | Nomad Leather"/>
    <s v="Cases iPhone"/>
    <s v="iPhone 18"/>
    <s v="iPhone 18 Pro"/>
    <x v="2"/>
    <s v="Firme"/>
    <n v="220"/>
    <n v="460.74568965517238"/>
    <s v="New"/>
    <s v="New"/>
    <n v="0"/>
    <n v="0"/>
    <n v="0"/>
    <n v="0"/>
    <n v="0"/>
    <n v="0"/>
    <n v="0"/>
    <m/>
    <m/>
    <m/>
    <m/>
    <m/>
    <m/>
    <n v="0"/>
    <n v="50"/>
    <n v="50"/>
    <n v="50"/>
    <n v="50"/>
  </r>
  <r>
    <s v="Nomad"/>
    <m/>
    <s v="NM009247858"/>
    <n v="855848009247"/>
    <s v="Nomad Modern Leather Case - iPhone 18 Pro | Brown | Nomad Leather"/>
    <s v="Cases iPhone"/>
    <s v="iPhone 18"/>
    <s v="iPhone 18 Pro"/>
    <x v="2"/>
    <s v="Firme"/>
    <n v="220"/>
    <n v="460.74568965517238"/>
    <s v="New"/>
    <s v="New"/>
    <n v="0"/>
    <n v="0"/>
    <n v="0"/>
    <n v="0"/>
    <n v="0"/>
    <n v="0"/>
    <n v="0"/>
    <m/>
    <m/>
    <m/>
    <m/>
    <m/>
    <m/>
    <n v="0"/>
    <n v="50"/>
    <n v="50"/>
    <n v="50"/>
    <n v="50"/>
  </r>
  <r>
    <s v="Nomad"/>
    <m/>
    <s v="NM009179858"/>
    <n v="855848009179"/>
    <s v="Nomad Modern Leather Case - iPhone 18 Pro Max | Black | Nomad Leather"/>
    <s v="Cases iPhone"/>
    <s v="iPhone 18"/>
    <s v="iPhone 18 Pro Max"/>
    <x v="2"/>
    <s v="Firme"/>
    <n v="220"/>
    <n v="460.74568965517238"/>
    <s v="New"/>
    <s v="New"/>
    <n v="0"/>
    <n v="0"/>
    <n v="0"/>
    <n v="0"/>
    <n v="450"/>
    <n v="0"/>
    <n v="0"/>
    <m/>
    <m/>
    <m/>
    <m/>
    <m/>
    <m/>
    <n v="0"/>
    <n v="100"/>
    <n v="100"/>
    <n v="100"/>
    <n v="100"/>
  </r>
  <r>
    <s v="Nomad"/>
    <m/>
    <s v="NM009162858"/>
    <n v="855848009162"/>
    <s v="Nomad Modern Leather Case - iPhone 18 Pro Max | Brown | Nomad Leather"/>
    <s v="Cases iPhone"/>
    <s v="iPhone 18"/>
    <s v="iPhone 18 Pro Max"/>
    <x v="2"/>
    <s v="Firme"/>
    <n v="220"/>
    <n v="460.74568965517238"/>
    <s v="New"/>
    <s v="New"/>
    <n v="0"/>
    <n v="0"/>
    <n v="0"/>
    <n v="0"/>
    <n v="450"/>
    <n v="0"/>
    <n v="0"/>
    <m/>
    <m/>
    <m/>
    <m/>
    <m/>
    <m/>
    <n v="0"/>
    <n v="100"/>
    <n v="100"/>
    <n v="100"/>
    <n v="100"/>
  </r>
  <r>
    <s v="Speck"/>
    <n v="840168515998"/>
    <s v="144895-9354"/>
    <s v="840168515998"/>
    <s v="Speck Smartshell Case with Microban for Macbook Pro 16&quot; M1 Pro/M1 Max - Crystal Pi"/>
    <s v="Cases Macbook"/>
    <s v="Macbook"/>
    <s v="MacBook Pro 16&quot; Touch Bar Cases"/>
    <x v="1"/>
    <s v="Firme"/>
    <n v="0"/>
    <n v="538.37"/>
    <s v="Descontinuado"/>
    <s v="Discontinued"/>
    <n v="77"/>
    <n v="17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m/>
    <s v="151117-D143"/>
    <s v="iPad.Mini"/>
    <s v="Speck iPad Mini 8 - 2026 "/>
    <s v="Cases iPad"/>
    <s v="iPad"/>
    <s v="iPad mini 8"/>
    <x v="1"/>
    <s v="Firme"/>
    <n v="270"/>
    <n v="430.6"/>
    <s v="New"/>
    <s v="New"/>
    <n v="0"/>
    <n v="0"/>
    <n v="0"/>
    <n v="0"/>
    <n v="0"/>
    <n v="0"/>
    <n v="0"/>
    <m/>
    <m/>
    <m/>
    <m/>
    <m/>
    <m/>
    <n v="0"/>
    <n v="340"/>
    <n v="100"/>
    <n v="100"/>
    <n v="100"/>
  </r>
  <r>
    <s v="Speck"/>
    <n v="840168546701"/>
    <s v="150991-3263"/>
    <n v="840168546701"/>
    <s v="Speck Balance Folio for iPad Air 10.9&quot;/Pro 11&quot; - Piccard's Blue"/>
    <s v="Cases iPad"/>
    <s v="iPad"/>
    <s v="iPad Pro 11&quot; 2/3/4/Air 4/5"/>
    <x v="1"/>
    <s v="Firme"/>
    <n v="270"/>
    <n v="430.6"/>
    <s v="Activo"/>
    <s v="New"/>
    <n v="0"/>
    <n v="236"/>
    <n v="0"/>
    <n v="0"/>
    <n v="0"/>
    <n v="0"/>
    <n v="0"/>
    <n v="0"/>
    <n v="0"/>
    <n v="0"/>
    <n v="0"/>
    <n v="120"/>
    <n v="46"/>
    <n v="83"/>
    <n v="14"/>
    <n v="44"/>
    <n v="63"/>
    <n v="26"/>
  </r>
  <r>
    <s v="Speck"/>
    <n v="840168538263"/>
    <s v="150553-3240"/>
    <n v="840168538263"/>
    <s v="PRESIDIO CLEAR +MS (CLEAR/CLEAR/CHROME FINISH)"/>
    <s v="Cases iPhone"/>
    <s v="iPhone 15"/>
    <s v="iPhone 16e / 15 / 14 / 13"/>
    <x v="1"/>
    <s v="Firme"/>
    <n v="110"/>
    <n v="387.54"/>
    <s v="Activo2"/>
    <s v="New"/>
    <n v="0"/>
    <n v="72"/>
    <n v="0"/>
    <n v="0"/>
    <n v="0"/>
    <n v="0"/>
    <n v="0"/>
    <n v="0"/>
    <n v="0"/>
    <n v="0"/>
    <n v="0"/>
    <n v="0"/>
    <n v="96"/>
    <n v="50"/>
    <n v="22"/>
    <n v="0"/>
    <n v="0"/>
    <n v="0"/>
  </r>
  <r>
    <s v="Speck"/>
    <s v="840168534944"/>
    <s v="150491-5085"/>
    <s v="840168534944"/>
    <s v="Speck GemShell® iPhone 15"/>
    <s v="Cases iPhone"/>
    <s v="iPhone 15"/>
    <s v="iPhone 16e / 15 / 14 / 13"/>
    <x v="1"/>
    <s v="Firme"/>
    <n v="110"/>
    <n v="193.58"/>
    <s v="Activo"/>
    <s v="Active"/>
    <n v="0"/>
    <n v="15"/>
    <n v="0"/>
    <n v="0"/>
    <n v="0"/>
    <n v="0"/>
    <n v="0"/>
    <n v="0"/>
    <n v="0"/>
    <n v="170"/>
    <n v="223"/>
    <n v="51"/>
    <n v="125"/>
    <n v="50"/>
    <n v="30"/>
    <n v="30"/>
    <n v="80"/>
    <n v="30"/>
  </r>
  <r>
    <s v="Quikcell"/>
    <s v="N.00729720"/>
    <s v="QC-LIQUIDG"/>
    <n v="846537071317"/>
    <s v="Quikcell Ultra LIQUID GLASS Screen Protector"/>
    <s v="Liquid"/>
    <s v="UNIVERSAL"/>
    <s v="Universal"/>
    <x v="3"/>
    <s v="Consigna"/>
    <n v="650"/>
    <n v="309.83"/>
    <s v="Activo"/>
    <s v="Active"/>
    <n v="7572"/>
    <n v="46460"/>
    <n v="0"/>
    <n v="0"/>
    <n v="0"/>
    <n v="0"/>
    <n v="1834"/>
    <n v="1252"/>
    <n v="830"/>
    <n v="991"/>
    <n v="778"/>
    <n v="813"/>
    <n v="3500"/>
    <n v="3500"/>
    <n v="3500"/>
    <n v="5000"/>
    <n v="7500"/>
    <n v="7500"/>
  </r>
  <r>
    <s v="Quikcell"/>
    <s v="N.00730320"/>
    <s v="QCVPA2005"/>
    <s v="846537091964"/>
    <s v="Quikcell 37W DUAL PORT A+C CAR CHARGER - Black"/>
    <s v="Charger"/>
    <s v="Car Charger"/>
    <s v="37W"/>
    <x v="3"/>
    <s v="Consigna"/>
    <n v="300"/>
    <n v="232.24"/>
    <s v="Activo2"/>
    <s v="Active"/>
    <n v="856"/>
    <n v="3175"/>
    <n v="0"/>
    <n v="0"/>
    <n v="0"/>
    <n v="0"/>
    <n v="319"/>
    <n v="275"/>
    <n v="192"/>
    <n v="161"/>
    <n v="161"/>
    <n v="136"/>
    <n v="213"/>
    <n v="226"/>
    <n v="238"/>
    <n v="263"/>
    <n v="295"/>
    <n v="295"/>
  </r>
  <r>
    <s v="Quikcell"/>
    <s v="N.00729210"/>
    <s v="QCC3FT-BLK"/>
    <s v="846537097690"/>
    <s v="Quikcell USB-C to USB-C cable 3 ft. 3A current; PVC+Nylon"/>
    <s v="Cables"/>
    <s v="Type C - Type C"/>
    <s v="3 ft"/>
    <x v="3"/>
    <s v="Consigna"/>
    <n v="650"/>
    <n v="154.66"/>
    <s v="Activo"/>
    <s v="Active"/>
    <n v="6267"/>
    <n v="7150"/>
    <n v="0"/>
    <n v="20032"/>
    <n v="0"/>
    <n v="0"/>
    <n v="7939"/>
    <n v="3344"/>
    <n v="4637"/>
    <n v="6763"/>
    <n v="6873"/>
    <n v="6272"/>
    <n v="6265"/>
    <n v="3981"/>
    <n v="4202"/>
    <n v="4644"/>
    <n v="5197"/>
    <n v="5197"/>
  </r>
  <r>
    <s v="Quikcell"/>
    <s v="N.00729180"/>
    <s v="QCC6FT-BLK"/>
    <s v="846537077067"/>
    <s v="Quikcell CHARGE &amp; SYNC CABLE USB-C to USB-C - 6 ft - Black"/>
    <s v="Cables"/>
    <s v="Type C - Type C"/>
    <s v="6 ft"/>
    <x v="3"/>
    <s v="Consigna"/>
    <n v="650"/>
    <n v="180.52"/>
    <s v="Activo"/>
    <s v="Active"/>
    <n v="8415"/>
    <n v="6013"/>
    <n v="0"/>
    <n v="10048"/>
    <n v="0"/>
    <n v="0"/>
    <n v="2988"/>
    <n v="5482"/>
    <n v="3640"/>
    <n v="2739"/>
    <n v="2346"/>
    <n v="3062"/>
    <n v="3593"/>
    <n v="2283"/>
    <n v="2410"/>
    <n v="2664"/>
    <n v="2981"/>
    <n v="2981"/>
  </r>
  <r>
    <s v="Quikcell"/>
    <s v="N.00732660"/>
    <s v="QCPD25W-WT"/>
    <n v="846537095085"/>
    <s v="Quikcell PD 25W Single USB-C Port Wall Charger White"/>
    <s v="Charger"/>
    <s v="Wall charger"/>
    <s v="25W"/>
    <x v="3"/>
    <s v="Consigna"/>
    <n v="650"/>
    <n v="232.24"/>
    <s v="Activo"/>
    <s v="Active"/>
    <n v="1319"/>
    <n v="42894"/>
    <n v="0"/>
    <n v="15072"/>
    <n v="0"/>
    <n v="0"/>
    <n v="7043"/>
    <n v="3508"/>
    <n v="2149"/>
    <n v="3299"/>
    <n v="3576"/>
    <n v="3785"/>
    <n v="4577"/>
    <n v="4846"/>
    <n v="5115"/>
    <n v="5653"/>
    <n v="6326"/>
    <n v="6326"/>
  </r>
  <r>
    <s v="Quikcell"/>
    <s v="N.00732690"/>
    <s v="QCPD35W-WT"/>
    <n v="846537095092"/>
    <s v="Quikcell 35W PD A+C Dual Ports Wall Charger White"/>
    <s v="Charger"/>
    <s v="Wall charger"/>
    <s v="35W"/>
    <x v="3"/>
    <s v="Consigna"/>
    <n v="650"/>
    <n v="283.97000000000003"/>
    <s v="Activo"/>
    <s v="Active"/>
    <n v="4099"/>
    <n v="6297"/>
    <n v="0"/>
    <n v="5088"/>
    <n v="0"/>
    <n v="0"/>
    <n v="0"/>
    <n v="957"/>
    <n v="1818"/>
    <n v="1938"/>
    <n v="2091"/>
    <n v="2623"/>
    <n v="2352"/>
    <n v="2490"/>
    <n v="2628"/>
    <n v="2905"/>
    <n v="3251"/>
    <n v="3251"/>
  </r>
  <r>
    <s v="Speck"/>
    <s v="N.00734160"/>
    <s v="150972-3240"/>
    <n v="840168546381"/>
    <s v="Speck Presidio Perfect-Clear  iPhone 17 Pro Clear"/>
    <s v="Cases iPhone"/>
    <s v="iPhone 17"/>
    <s v="iPhone 17 Pro"/>
    <x v="3"/>
    <s v="Consigna"/>
    <n v="200"/>
    <n v="516.72"/>
    <s v="Activo2"/>
    <s v="Active"/>
    <n v="2329"/>
    <n v="98"/>
    <n v="0"/>
    <n v="0"/>
    <n v="0"/>
    <n v="0"/>
    <n v="518"/>
    <n v="289"/>
    <n v="193"/>
    <n v="118"/>
    <n v="96"/>
    <n v="159"/>
    <n v="384"/>
    <n v="323"/>
    <n v="153"/>
    <n v="265"/>
    <n v="251"/>
    <n v="211"/>
  </r>
  <r>
    <s v="Quikcell"/>
    <s v="N.00730290"/>
    <s v="QCPD25W"/>
    <n v="846537091520"/>
    <s v="Quikcell PD 25W Single USB-C Port Wall Charger"/>
    <s v="Charger"/>
    <s v="Wall charger"/>
    <s v="25W"/>
    <x v="3"/>
    <s v="Consigna"/>
    <n v="500"/>
    <n v="232.24"/>
    <s v="Descontinuado"/>
    <s v="Discontinued"/>
    <n v="5377"/>
    <n v="158"/>
    <n v="0"/>
    <n v="0"/>
    <n v="0"/>
    <n v="0"/>
    <n v="3069"/>
    <n v="1836"/>
    <n v="2533"/>
    <n v="1750"/>
    <n v="1187"/>
    <n v="1227"/>
    <n v="0"/>
    <n v="0"/>
    <n v="0"/>
    <n v="0"/>
    <n v="0"/>
    <n v="0"/>
  </r>
  <r>
    <s v="Quikcell"/>
    <s v="N.00730260"/>
    <s v="QCPD35W"/>
    <n v="846537091537"/>
    <s v="Quikcell 35W PD A+C Dual Ports Wall Charger"/>
    <s v="Charger"/>
    <s v="Wall charger"/>
    <s v="35W"/>
    <x v="3"/>
    <s v="Consigna"/>
    <n v="500"/>
    <n v="283.97000000000003"/>
    <s v="Descontinuado"/>
    <s v="Discontinued"/>
    <n v="657"/>
    <n v="0"/>
    <n v="0"/>
    <n v="0"/>
    <n v="0"/>
    <n v="0"/>
    <n v="3957"/>
    <n v="2370"/>
    <n v="1099"/>
    <n v="667"/>
    <n v="355"/>
    <n v="334"/>
    <n v="0"/>
    <n v="0"/>
    <n v="0"/>
    <n v="0"/>
    <n v="0"/>
    <n v="0"/>
  </r>
  <r>
    <s v="Speck"/>
    <s v="N.00734190"/>
    <s v="150983-3199"/>
    <s v="840168546541"/>
    <s v="Speck Presidio Perfect-Clear Grip + Cl Clear/Clear/Silver Iphone 17 Pro Max"/>
    <s v="Cases iPhone"/>
    <s v="iPhone 17"/>
    <s v="iPhone 17 Pro Max"/>
    <x v="3"/>
    <s v="Consigna"/>
    <n v="200"/>
    <n v="516.72"/>
    <s v="Activo2"/>
    <s v="Discontinued"/>
    <n v="2576"/>
    <n v="9"/>
    <n v="0"/>
    <n v="0"/>
    <n v="0"/>
    <n v="0"/>
    <n v="1786"/>
    <n v="761"/>
    <n v="444"/>
    <n v="399"/>
    <n v="486"/>
    <n v="492"/>
    <n v="3093"/>
    <n v="3154"/>
    <n v="1193"/>
    <n v="1070"/>
    <n v="0"/>
    <n v="0"/>
  </r>
  <r>
    <s v="Speck"/>
    <s v="N.00729570"/>
    <s v="150491-5085"/>
    <s v="840168534944"/>
    <s v="Speck GemShell® iPhone 15"/>
    <s v="Cases iPhone"/>
    <s v="iPhone 15"/>
    <s v="iPhone 16e / 15 / 14 / 13"/>
    <x v="3"/>
    <s v="Consigna"/>
    <n v="300"/>
    <n v="309.83"/>
    <s v="Descontinuado"/>
    <s v="Discontinued"/>
    <n v="24"/>
    <n v="15"/>
    <n v="0"/>
    <n v="0"/>
    <n v="0"/>
    <n v="0"/>
    <n v="4"/>
    <n v="5"/>
    <n v="1"/>
    <n v="3"/>
    <n v="0"/>
    <n v="3"/>
    <n v="0"/>
    <n v="0"/>
    <n v="0"/>
    <n v="0"/>
    <n v="0"/>
    <n v="0"/>
  </r>
  <r>
    <s v="Speck"/>
    <s v="N.00729600"/>
    <s v="150443-3199"/>
    <s v="840168532865"/>
    <s v="Speck Presidio® Perfect-Clear Grip Magsafe® Clicklock™ Clear/Clear/Chrome iPhone 15"/>
    <s v="Cases iPhone"/>
    <s v="iPhone"/>
    <s v="iPhone 16e / 15 / 14 / 13"/>
    <x v="3"/>
    <s v="Consigna"/>
    <n v="300"/>
    <n v="516.72"/>
    <s v="Descontinuado"/>
    <s v="Discontinued"/>
    <n v="76"/>
    <n v="0"/>
    <n v="0"/>
    <n v="0"/>
    <n v="0"/>
    <n v="0"/>
    <n v="9"/>
    <n v="3"/>
    <n v="3"/>
    <n v="4"/>
    <n v="3"/>
    <n v="4"/>
    <n v="0"/>
    <n v="0"/>
    <n v="0"/>
    <n v="0"/>
    <n v="0"/>
    <n v="0"/>
  </r>
  <r>
    <s v="Speck"/>
    <s v="N.00734040"/>
    <s v="150978-9221"/>
    <s v="840168546473"/>
    <s v="Speck Presidio Lux iPhone 17 Pro Glitter/Gold"/>
    <s v="Cases iPhone"/>
    <s v="iPhone 17"/>
    <s v="iPhone 17 Pro"/>
    <x v="3"/>
    <s v="Consigna"/>
    <n v="300"/>
    <n v="516.72"/>
    <s v="Descontinuado"/>
    <s v="Discontinued"/>
    <n v="0"/>
    <n v="82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280"/>
    <s v="150976-D143"/>
    <s v="840168546428"/>
    <s v="Speck Presidio2 Grip + MS iPhone 17 Pro Black"/>
    <s v="Cases iPhone"/>
    <s v="iPhone 17"/>
    <s v="iPhone 17 Pro"/>
    <x v="3"/>
    <s v="Consigna"/>
    <n v="300"/>
    <n v="516.72"/>
    <s v="Descontinuado"/>
    <s v="Discontinued"/>
    <n v="0"/>
    <n v="166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70"/>
    <s v="150987-9221"/>
    <s v="840168546619"/>
    <s v="Speck Presidio Lux iPhone 17 Pro Max Glitter/Gold"/>
    <s v="Cases iPhone"/>
    <s v="iPhone 17"/>
    <s v="iPhone 17 Pro Max"/>
    <x v="3"/>
    <s v="Consigna"/>
    <n v="300"/>
    <n v="516.72"/>
    <s v="Descontinuado"/>
    <s v="Discontinued"/>
    <n v="0"/>
    <n v="0"/>
    <n v="0"/>
    <n v="0"/>
    <n v="0"/>
    <n v="0"/>
    <n v="0"/>
    <n v="0"/>
    <n v="3"/>
    <n v="0"/>
    <n v="0"/>
    <n v="0"/>
    <n v="0"/>
    <n v="0"/>
    <n v="0"/>
    <n v="0"/>
    <n v="0"/>
    <n v="0"/>
  </r>
  <r>
    <s v="Speck"/>
    <s v="N.00729660"/>
    <s v="150423-1041"/>
    <s v="840168532148"/>
    <s v="Speck Wallet for MagSafe® Black iPhone 15 Wallet"/>
    <s v="Others"/>
    <s v="Click Lock"/>
    <s v="Wallet"/>
    <x v="3"/>
    <s v="Consigna"/>
    <n v="300"/>
    <n v="309.83"/>
    <s v="Descontinuado"/>
    <s v="Discontinued"/>
    <n v="246"/>
    <n v="3"/>
    <n v="0"/>
    <n v="72"/>
    <n v="0"/>
    <n v="0"/>
    <n v="24"/>
    <n v="27"/>
    <n v="14"/>
    <n v="12"/>
    <n v="7"/>
    <n v="18"/>
    <n v="7"/>
    <n v="9"/>
    <n v="5"/>
    <n v="9"/>
    <n v="10"/>
    <n v="12"/>
  </r>
  <r>
    <s v="Nomad"/>
    <s v="N.00731970"/>
    <s v="NM01382485"/>
    <s v="856500013824"/>
    <s v="Nomad Rugged Case - iPhone 16 Pro | Atlantic Blue"/>
    <s v="Cases iPhone"/>
    <s v="iPhone 16"/>
    <s v="iPhone 16 Pro / iPhone 17"/>
    <x v="3"/>
    <s v="Consigna"/>
    <n v="300"/>
    <n v="516.72"/>
    <s v="Descontinuado"/>
    <s v="Discontinued"/>
    <n v="29"/>
    <n v="20"/>
    <n v="0"/>
    <n v="0"/>
    <n v="0"/>
    <n v="0"/>
    <n v="0"/>
    <n v="0"/>
    <n v="0"/>
    <n v="1"/>
    <n v="0"/>
    <n v="0"/>
    <n v="0"/>
    <n v="0"/>
    <n v="0"/>
    <n v="0"/>
    <n v="0"/>
    <n v="0"/>
  </r>
  <r>
    <s v="Nomad"/>
    <s v="N.00732000"/>
    <s v="NM01384885"/>
    <s v="856500013848"/>
    <s v="Nomad Rugged Case - iPhone 16 Pro | Desert"/>
    <s v="Cases iPhone"/>
    <s v="iPhone 16"/>
    <s v="iPhone 16 Pro / iPhone 17"/>
    <x v="3"/>
    <s v="Consigna"/>
    <n v="300"/>
    <n v="516.72"/>
    <s v="Descontinuado"/>
    <s v="Discontinued"/>
    <n v="28"/>
    <n v="23"/>
    <n v="0"/>
    <n v="0"/>
    <n v="0"/>
    <n v="0"/>
    <n v="0"/>
    <n v="0"/>
    <m/>
    <m/>
    <m/>
    <m/>
    <n v="0"/>
    <n v="0"/>
    <n v="0"/>
    <n v="0"/>
    <n v="0"/>
    <n v="0"/>
  </r>
  <r>
    <s v="Nomad"/>
    <s v="N.00731910"/>
    <s v="NM01696285"/>
    <s v="856500016962"/>
    <s v="Nomad Modern Leather Case - iPhone 16 Pro  Brown"/>
    <s v="Cases iPhone"/>
    <s v="iPhone 16"/>
    <s v="iPhone 16 Pro / iPhone 17"/>
    <x v="3"/>
    <s v="Consigna"/>
    <n v="300"/>
    <n v="516.72"/>
    <s v="Descontinuado"/>
    <s v="Discontinued"/>
    <n v="51"/>
    <n v="0"/>
    <n v="0"/>
    <n v="0"/>
    <n v="0"/>
    <n v="0"/>
    <n v="2"/>
    <n v="0"/>
    <n v="0"/>
    <n v="0"/>
    <n v="0"/>
    <n v="0"/>
    <n v="0"/>
    <n v="0"/>
    <n v="0"/>
    <n v="0"/>
    <n v="0"/>
    <n v="0"/>
  </r>
  <r>
    <s v="Nomad"/>
    <s v="N.00731940"/>
    <s v="NM01697985"/>
    <s v="856500016979"/>
    <s v="Nomad Modern Leather Case - iPhone 16 Pro  Black"/>
    <s v="Cases iPhone"/>
    <s v="iPhone 16"/>
    <s v="iPhone 16 Pro / iPhone 17"/>
    <x v="3"/>
    <s v="Consigna"/>
    <n v="300"/>
    <n v="516.72"/>
    <s v="Descontinuado"/>
    <s v="Discontinued"/>
    <n v="37"/>
    <n v="0"/>
    <n v="0"/>
    <n v="0"/>
    <n v="0"/>
    <n v="0"/>
    <n v="1"/>
    <n v="0"/>
    <n v="0"/>
    <n v="0"/>
    <n v="0"/>
    <n v="1"/>
    <n v="0"/>
    <n v="0"/>
    <n v="0"/>
    <n v="0"/>
    <n v="0"/>
    <n v="0"/>
  </r>
  <r>
    <s v="Nomad"/>
    <s v="N.00732030"/>
    <s v="NM01692485"/>
    <s v="856500016924"/>
    <s v="Nomad Modern Leather Case - iPhone 16 Pro Max | Brown | Nomad Leather"/>
    <s v="Cases iPhone"/>
    <s v="iPhone 16"/>
    <s v="iPhone 16 Pro Max"/>
    <x v="3"/>
    <s v="Consigna"/>
    <n v="300"/>
    <n v="516.72"/>
    <s v="Descontinuado"/>
    <s v="Discontinued"/>
    <n v="14"/>
    <n v="57"/>
    <n v="0"/>
    <n v="0"/>
    <n v="0"/>
    <n v="0"/>
    <n v="1"/>
    <n v="0"/>
    <n v="0"/>
    <n v="1"/>
    <n v="0"/>
    <n v="0"/>
    <n v="0"/>
    <n v="0"/>
    <n v="0"/>
    <n v="0"/>
    <n v="0"/>
    <n v="0"/>
  </r>
  <r>
    <s v="Nomad"/>
    <s v="N.00732120"/>
    <s v="NM01381785"/>
    <s v="856500013817"/>
    <s v="Nomad Rugged Case - iPhone 16 Pro Max | Desert"/>
    <s v="Cases iPhone"/>
    <s v="iPhone 16"/>
    <s v="iPhone 16 Pro Max"/>
    <x v="3"/>
    <s v="Consigna"/>
    <n v="300"/>
    <n v="516.72"/>
    <s v="Descontinuado"/>
    <s v="Discontinued"/>
    <n v="6"/>
    <n v="13"/>
    <n v="0"/>
    <n v="0"/>
    <n v="0"/>
    <n v="0"/>
    <n v="0"/>
    <n v="0"/>
    <n v="1"/>
    <n v="0"/>
    <n v="0"/>
    <n v="0"/>
    <n v="0"/>
    <n v="0"/>
    <n v="0"/>
    <n v="0"/>
    <n v="0"/>
    <n v="0"/>
  </r>
  <r>
    <s v="Nomad"/>
    <s v="N.00732090"/>
    <s v="NM01379485"/>
    <s v="856500013794"/>
    <s v="Nomad Rugged Case - iPhone 16 Pro Max | Atlantic Blue"/>
    <s v="Cases iPhone"/>
    <s v="iPhone 16"/>
    <s v="iPhone 16 Pro Max"/>
    <x v="3"/>
    <s v="Consigna"/>
    <n v="300"/>
    <n v="516.72"/>
    <s v="Descontinuado"/>
    <s v="Discontinued"/>
    <n v="1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Nomad"/>
    <s v="N.00732060"/>
    <s v="NM01693185"/>
    <s v="856500016931"/>
    <s v="Nomad Modern Leather Case - iPhone 16 Pro Max  Black "/>
    <s v="Cases iPhone"/>
    <s v="iPhone 16"/>
    <s v="iPhone 16 Pro Max"/>
    <x v="3"/>
    <s v="Consigna"/>
    <n v="300"/>
    <n v="516.72"/>
    <s v="Descontinuado"/>
    <s v="Discontinued"/>
    <n v="6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Quikcell"/>
    <s v="N.00729300"/>
    <s v="TIN2006"/>
    <s v="846537077494"/>
    <s v="Quikcell Apple iPhone 12/12 Pro ICON TINT Transparent Case - Smoke"/>
    <s v="Cases iPhone"/>
    <s v="iPhone 12"/>
    <s v="iPhone 12/iPhone 12 Pro"/>
    <x v="3"/>
    <s v="Consigna"/>
    <n v="300"/>
    <n v="206.38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Quikcell"/>
    <s v="N.00729330"/>
    <s v="TIN2059-M"/>
    <s v="846537083549"/>
    <s v="Quikcell iPhone 13 ICON TINT Transparent Protective Case - Ice"/>
    <s v="Cases iPhone"/>
    <s v="iPhone 13"/>
    <s v="iPhone 13"/>
    <x v="3"/>
    <s v="Consigna"/>
    <n v="300"/>
    <n v="206.38"/>
    <s v="Descontinuado"/>
    <s v="Discontinued"/>
    <n v="0"/>
    <n v="0"/>
    <n v="0"/>
    <n v="0"/>
    <n v="0"/>
    <n v="0"/>
    <n v="32"/>
    <n v="49"/>
    <n v="0"/>
    <n v="0"/>
    <n v="0"/>
    <n v="0"/>
    <n v="0"/>
    <n v="0"/>
    <n v="0"/>
    <n v="0"/>
    <n v="0"/>
    <n v="0"/>
  </r>
  <r>
    <s v="Quikcell"/>
    <s v="N.00729360"/>
    <s v="TIN2058-M"/>
    <s v="846537083532"/>
    <s v="Quikcell iPhone 13 ICON TINT Transparent Protective Case - Smoke"/>
    <s v="Cases iPhone"/>
    <s v="iPhone 13"/>
    <s v="iPhone 13"/>
    <x v="3"/>
    <s v="Consigna"/>
    <n v="300"/>
    <n v="206.38"/>
    <s v="Descontinuado"/>
    <s v="Discontinued"/>
    <n v="0"/>
    <n v="0"/>
    <n v="0"/>
    <n v="0"/>
    <n v="0"/>
    <n v="0"/>
    <n v="13"/>
    <n v="25"/>
    <n v="0"/>
    <n v="0"/>
    <n v="0"/>
    <n v="0"/>
    <n v="0"/>
    <n v="0"/>
    <n v="0"/>
    <n v="0"/>
    <n v="0"/>
    <n v="0"/>
  </r>
  <r>
    <s v="Quikcell"/>
    <s v="N.00729750"/>
    <s v="GQC2017"/>
    <s v="846537077807"/>
    <s v="Quikcell Apple iPhone XR/iPhone 11 TEMPERED GLASS Screen Protection - Clear"/>
    <s v="Micas"/>
    <s v="iPhone 11"/>
    <s v="iPhone 11, iPhone XR"/>
    <x v="3"/>
    <s v="Consigna"/>
    <n v="300"/>
    <n v="206.38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Quikcell"/>
    <s v="N.00729780"/>
    <s v="GQC2010"/>
    <s v="846537077531"/>
    <s v="Quikcell Apple iPhone 12/12 Pro TEMPERED GLASS Screen Protector"/>
    <s v="Micas"/>
    <s v="iPhone 12"/>
    <s v="iPhone 12/iPhone 12 Pro"/>
    <x v="3"/>
    <s v="Consigna"/>
    <n v="300"/>
    <n v="206.38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Quikcell"/>
    <s v="N.00729810"/>
    <s v="GQC2134"/>
    <s v="846537077104"/>
    <s v="Quikcell Apple iPhone 14 TEMPERED GLASS Screen Protector"/>
    <s v="Micas"/>
    <s v="iPhone 14"/>
    <s v="iPhone 13/ Iphone 14"/>
    <x v="3"/>
    <s v="Consigna"/>
    <n v="300"/>
    <n v="206.38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Quikcell"/>
    <s v="N.00729870"/>
    <s v="GQC2135"/>
    <s v="846537087493"/>
    <s v="Quikcell Tempered Glass Screen Protector for iPhone 14 Pro"/>
    <s v="Micas"/>
    <s v="iPhone 14"/>
    <s v="iPhone 14 Pro"/>
    <x v="3"/>
    <s v="Consigna"/>
    <n v="300"/>
    <n v="258.10000000000002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Quikcell"/>
    <s v="N.00729840"/>
    <s v="GQC2137"/>
    <s v="846537087714"/>
    <s v="Quikcell Tempered Glass Screen Protector for iPhone 14 Pro Max"/>
    <s v="Micas"/>
    <s v="iPhone 14"/>
    <s v="iPhone 14 Pro Max"/>
    <x v="3"/>
    <s v="Consigna"/>
    <n v="300"/>
    <n v="258.10000000000002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Quikcell"/>
    <s v="N.00729930"/>
    <s v="GQC2184-M"/>
    <s v="846537090950"/>
    <s v="Quikcell Tempered Glass Screen Protector iPhone 15 Plus"/>
    <s v="Micas"/>
    <s v="iPhone 15"/>
    <s v="iPhone 15 Plus"/>
    <x v="3"/>
    <s v="Consigna"/>
    <n v="300"/>
    <n v="283.97000000000003"/>
    <s v="Descontinuado"/>
    <s v="Discontinued"/>
    <n v="0"/>
    <n v="1153"/>
    <n v="0"/>
    <n v="0"/>
    <n v="0"/>
    <n v="0"/>
    <n v="0"/>
    <n v="0"/>
    <n v="4"/>
    <n v="0"/>
    <n v="0"/>
    <n v="0"/>
    <n v="0"/>
    <n v="0"/>
    <n v="2"/>
    <n v="0"/>
    <n v="0"/>
    <n v="0"/>
  </r>
  <r>
    <s v="Quikcell"/>
    <s v="N.00729900"/>
    <s v="GQC2182-M"/>
    <s v="846537090738"/>
    <s v="Quikcell Tempered Glass Screen Protector iPhone 15"/>
    <s v="Micas"/>
    <s v="iPhone 15"/>
    <s v="iPhone 16e / 15 / 14 / 13"/>
    <x v="3"/>
    <s v="Consigna"/>
    <n v="300"/>
    <n v="283.97000000000003"/>
    <s v="Descontinuado"/>
    <s v="Discontinued"/>
    <n v="1394"/>
    <n v="1485"/>
    <n v="0"/>
    <n v="0"/>
    <n v="0"/>
    <n v="0"/>
    <n v="30"/>
    <n v="11"/>
    <n v="16"/>
    <n v="17"/>
    <n v="6"/>
    <n v="13"/>
    <n v="6"/>
    <n v="3"/>
    <n v="4"/>
    <n v="3"/>
    <n v="2"/>
    <n v="2"/>
  </r>
  <r>
    <s v="Quikcell"/>
    <s v="N.00732150"/>
    <s v="GQC2205-M"/>
    <s v="846537093722"/>
    <s v="Quikcell Tempered Glass Screen Protector for iPhone 16"/>
    <s v="Micas"/>
    <s v="iPhone 16"/>
    <s v="iPhone 16"/>
    <x v="3"/>
    <s v="Consigna"/>
    <n v="300"/>
    <n v="283.97000000000003"/>
    <s v="Descontinuado"/>
    <s v="Discontinued"/>
    <n v="79"/>
    <n v="2415"/>
    <n v="0"/>
    <n v="0"/>
    <n v="0"/>
    <n v="0"/>
    <n v="6"/>
    <n v="0"/>
    <n v="2"/>
    <n v="2"/>
    <n v="4"/>
    <n v="1"/>
    <n v="2"/>
    <n v="1"/>
    <n v="3"/>
    <n v="2"/>
    <n v="1"/>
    <n v="3"/>
  </r>
  <r>
    <s v="Quikcell"/>
    <s v="N.00732180"/>
    <s v="GQC2206-M"/>
    <s v="846537093852"/>
    <s v="Quikcell Tempered Glass Screen Protector for iPhone 16 Pro"/>
    <s v="Micas"/>
    <s v="iPhone 16"/>
    <s v="iPhone 16 Pro / iPhone 17 / 17 Air"/>
    <x v="3"/>
    <s v="Consigna"/>
    <n v="300"/>
    <n v="283.97000000000003"/>
    <s v="Descontinuado"/>
    <s v="Discontinued"/>
    <n v="56"/>
    <n v="1838"/>
    <n v="0"/>
    <n v="0"/>
    <n v="0"/>
    <n v="0"/>
    <n v="2"/>
    <n v="1"/>
    <n v="0"/>
    <n v="2"/>
    <n v="0"/>
    <n v="0"/>
    <n v="0"/>
    <n v="0"/>
    <n v="5"/>
    <n v="0"/>
    <n v="0"/>
    <n v="0"/>
  </r>
  <r>
    <s v="Quikcell"/>
    <s v="N.00732210"/>
    <s v="GQC2208-M"/>
    <s v="846537094095"/>
    <s v="Quikcell Tempered Glass Screen Protector for iPhone 16 Pro Max"/>
    <s v="Micas"/>
    <s v="iPhone 16"/>
    <s v="iPhone 16 Pro Max"/>
    <x v="3"/>
    <s v="Consigna"/>
    <n v="300"/>
    <n v="283.97000000000003"/>
    <s v="Descontinuado"/>
    <s v="Discontinued"/>
    <n v="66"/>
    <n v="52"/>
    <n v="0"/>
    <n v="0"/>
    <n v="0"/>
    <n v="0"/>
    <n v="6"/>
    <n v="2"/>
    <n v="1"/>
    <n v="1"/>
    <n v="0"/>
    <n v="0"/>
    <n v="0"/>
    <n v="0"/>
    <n v="0"/>
    <n v="0"/>
    <n v="0"/>
    <n v="0"/>
  </r>
  <r>
    <s v="Quikcell"/>
    <s v="N.QD3IN1UCMBN"/>
    <s v="DRIVEDOCK"/>
    <s v="846537082122"/>
    <s v="Quikcell Mount+Suction+Vent 2 in 1 air vent Dashboad Car Mount"/>
    <s v="Others"/>
    <s v="Car Mount"/>
    <s v="Car Mount"/>
    <x v="3"/>
    <s v="Consigna"/>
    <n v="300"/>
    <n v="154.66"/>
    <s v="Descontinuado"/>
    <s v="Discontinued"/>
    <n v="0"/>
    <n v="1273"/>
    <n v="0"/>
    <n v="0"/>
    <n v="0"/>
    <n v="0"/>
    <n v="0"/>
    <n v="0"/>
    <m/>
    <m/>
    <m/>
    <m/>
    <n v="0"/>
    <n v="0"/>
    <n v="0"/>
    <n v="0"/>
    <n v="0"/>
    <n v="0"/>
  </r>
  <r>
    <s v="Quikcell"/>
    <s v="N.QDCW3IN1CN"/>
    <s v="DRIVEDOCK"/>
    <s v="846537082122"/>
    <s v="Quikcell Mount+Suction+Vent 2 in 1 air vent Dashboad Car Mount"/>
    <s v="Others"/>
    <s v="Car Mount"/>
    <s v="Car Mount"/>
    <x v="3"/>
    <s v="Consigna"/>
    <n v="300"/>
    <n v="258.10000000000002"/>
    <s v="Descontinuado"/>
    <s v="Discontinued"/>
    <n v="0"/>
    <n v="1273"/>
    <n v="0"/>
    <n v="0"/>
    <n v="0"/>
    <n v="0"/>
    <n v="0"/>
    <n v="0"/>
    <m/>
    <m/>
    <m/>
    <m/>
    <n v="0"/>
    <n v="0"/>
    <n v="0"/>
    <n v="0"/>
    <n v="0"/>
    <n v="0"/>
  </r>
  <r>
    <s v="Quikcell"/>
    <s v="N.00729150"/>
    <s v="QLIGHTC6FT"/>
    <s v="846537077104"/>
    <s v="Quikcell CHARGE &amp; SYNC CABLE MFi Lightning to USB-C - 6ft - Black"/>
    <s v="Cables"/>
    <s v="Lightning - Type C"/>
    <s v="6 ft"/>
    <x v="3"/>
    <s v="Consigna"/>
    <n v="300"/>
    <n v="232.24"/>
    <s v="Descontinuado"/>
    <s v="Discontinued"/>
    <n v="997"/>
    <n v="7553"/>
    <n v="0"/>
    <n v="0"/>
    <n v="0"/>
    <n v="0"/>
    <n v="297"/>
    <n v="303"/>
    <n v="224"/>
    <n v="205"/>
    <n v="164"/>
    <n v="152"/>
    <n v="120"/>
    <n v="100"/>
    <n v="142"/>
    <n v="139"/>
    <n v="129"/>
    <n v="126"/>
  </r>
  <r>
    <s v="Quikcell"/>
    <s v="N.00729270"/>
    <s v="QTRC2009"/>
    <s v="846537085529"/>
    <s v="Quikcell PD 25W single port USB-C output"/>
    <s v="Charger"/>
    <s v="Wall charger"/>
    <s v="25 W"/>
    <x v="3"/>
    <s v="Consigna"/>
    <n v="300"/>
    <n v="232.24"/>
    <s v="Descontinuado"/>
    <s v="Discontinued"/>
    <n v="0"/>
    <n v="0"/>
    <n v="0"/>
    <n v="0"/>
    <n v="0"/>
    <n v="0"/>
    <n v="0"/>
    <n v="0"/>
    <n v="9"/>
    <n v="0"/>
    <n v="0"/>
    <n v="0"/>
    <n v="0"/>
    <n v="0"/>
    <n v="0"/>
    <n v="0"/>
    <n v="0"/>
    <n v="0"/>
  </r>
  <r>
    <s v="Quikcell"/>
    <s v="N.00729240"/>
    <s v="QTRC2002"/>
    <s v="846537077012"/>
    <s v="Quikcell DUAL PORT WALL CHARGER 1 USB A 12W + USB C PD 20W - 32W"/>
    <s v="Charger"/>
    <s v="Wall charger"/>
    <s v="32 W"/>
    <x v="3"/>
    <s v="Consigna"/>
    <n v="300"/>
    <n v="309.83"/>
    <s v="Descontinuado"/>
    <s v="Discontinued"/>
    <n v="79"/>
    <n v="0"/>
    <n v="0"/>
    <n v="0"/>
    <n v="0"/>
    <n v="0"/>
    <n v="9"/>
    <n v="6"/>
    <n v="5"/>
    <n v="2"/>
    <n v="2"/>
    <n v="3"/>
    <n v="2"/>
    <n v="2"/>
    <n v="7"/>
    <n v="0"/>
    <n v="0"/>
    <n v="0"/>
  </r>
  <r>
    <s v="Quikcell"/>
    <s v="N.QP15W2IN1CN"/>
    <s v="PWERFLIP-BLK"/>
    <s v="846537080722"/>
    <s v="Quikcell POWERFLIP 15W wireless 2-in-1 charger"/>
    <s v="Charger"/>
    <s v="Wireless"/>
    <s v="15 W"/>
    <x v="3"/>
    <s v="Consigna"/>
    <n v="300"/>
    <n v="309.83"/>
    <s v="Descontinuado"/>
    <s v="Discontinued"/>
    <n v="0"/>
    <n v="4984"/>
    <n v="0"/>
    <n v="0"/>
    <n v="0"/>
    <n v="0"/>
    <n v="0"/>
    <n v="0"/>
    <m/>
    <m/>
    <m/>
    <m/>
    <n v="0"/>
    <n v="0"/>
    <n v="0"/>
    <n v="0"/>
    <n v="0"/>
    <n v="0"/>
  </r>
  <r>
    <s v="Speck"/>
    <s v="N.00729420"/>
    <s v="150147-5085"/>
    <s v="840168525034"/>
    <s v="Speck Presidio Perfect Clear Case for iPhone 14 Pro - Clear"/>
    <s v="Cases iPhone"/>
    <s v="iPhone 14"/>
    <s v="iPhone 14 Pro"/>
    <x v="3"/>
    <s v="Consigna"/>
    <n v="300"/>
    <n v="516.72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Speck"/>
    <s v="N.00729390"/>
    <s v="150089-5085"/>
    <s v="840168523016"/>
    <s v="Speck Presidio Perfect Clear Case for iPhone 14 Pro Max - Clear"/>
    <s v="Cases iPhone"/>
    <s v="iPhone 14"/>
    <s v="iPhone 14 Pro Max"/>
    <x v="3"/>
    <s v="Consigna"/>
    <n v="300"/>
    <n v="516.72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Speck"/>
    <s v="N.00729630"/>
    <s v="150509-5085"/>
    <s v="840168535668"/>
    <s v="Speck GemShell® iPhone 15 Plus"/>
    <s v="Cases iPhone"/>
    <s v="iPhone 15"/>
    <s v="iPhone 15 Plus"/>
    <x v="3"/>
    <s v="Consigna"/>
    <n v="300"/>
    <n v="309.83"/>
    <s v="Descontinuado"/>
    <s v="Discontinued"/>
    <n v="68"/>
    <n v="0"/>
    <n v="0"/>
    <n v="0"/>
    <n v="0"/>
    <n v="0"/>
    <n v="0"/>
    <n v="2"/>
    <n v="1"/>
    <n v="1"/>
    <n v="0"/>
    <n v="0"/>
    <n v="1"/>
    <n v="1"/>
    <n v="2"/>
    <n v="0"/>
    <n v="0"/>
    <n v="0"/>
  </r>
  <r>
    <s v="Speck"/>
    <s v="N.00729510"/>
    <s v="150451-3199"/>
    <s v="840168533121"/>
    <s v="Speck Presidio® Perfect-Clear Grip Magsafe® Clicklock™ Clear/Clear/Chrome iPhone 15 Pro"/>
    <s v="Cases iPhone"/>
    <s v="iPhone 15"/>
    <s v="iPhone 15 Pro"/>
    <x v="3"/>
    <s v="Consigna"/>
    <n v="300"/>
    <n v="516.72"/>
    <s v="Descontinuado"/>
    <s v="Discontinued"/>
    <n v="950"/>
    <n v="1300"/>
    <n v="0"/>
    <n v="0"/>
    <n v="0"/>
    <n v="0"/>
    <n v="19"/>
    <n v="17"/>
    <n v="11"/>
    <n v="6"/>
    <n v="10"/>
    <n v="5"/>
    <n v="10"/>
    <n v="10"/>
    <n v="3"/>
    <n v="9"/>
    <n v="9"/>
    <n v="8"/>
  </r>
  <r>
    <s v="Speck"/>
    <s v="N.00729540"/>
    <s v="150447-3205"/>
    <s v="840168532995"/>
    <s v="Speck Presidio®2 Grip Magsafe® Clicklock™ Black / Slate Grey iPhone 15 Pro"/>
    <s v="Cases iPhone"/>
    <s v="iPhone 15"/>
    <s v="iPhone 15 Pro"/>
    <x v="3"/>
    <s v="Consigna"/>
    <n v="300"/>
    <n v="516.72"/>
    <s v="Descontinuado"/>
    <s v="Discontinued"/>
    <n v="810"/>
    <n v="671"/>
    <n v="0"/>
    <n v="0"/>
    <n v="0"/>
    <n v="0"/>
    <n v="8"/>
    <n v="8"/>
    <n v="10"/>
    <n v="15"/>
    <n v="7"/>
    <n v="8"/>
    <n v="10"/>
    <n v="10"/>
    <n v="12"/>
    <n v="11"/>
    <n v="11"/>
    <n v="11"/>
  </r>
  <r>
    <s v="Speck"/>
    <s v="N.00729450"/>
    <s v="150467-3199"/>
    <s v="840168533640"/>
    <s v="Speck Presidio® Perfect-Clear Grip Magsafe® Clicklock™ Clear/Clear/Chrome iPhone 15 Pro Max"/>
    <s v="Cases iPhone"/>
    <s v="iPhone 15"/>
    <s v="iPhone 15 Pro Max"/>
    <x v="3"/>
    <s v="Consigna"/>
    <n v="300"/>
    <n v="516.72"/>
    <s v="Descontinuado"/>
    <s v="Discontinued"/>
    <n v="560"/>
    <n v="209"/>
    <n v="0"/>
    <n v="0"/>
    <n v="0"/>
    <n v="0"/>
    <n v="15"/>
    <n v="15"/>
    <n v="8"/>
    <n v="4"/>
    <n v="7"/>
    <n v="5"/>
    <n v="0"/>
    <n v="0"/>
    <n v="0"/>
    <n v="0"/>
    <n v="0"/>
    <n v="0"/>
  </r>
  <r>
    <s v="Speck"/>
    <s v="N.00729480"/>
    <s v="150463-3205"/>
    <s v="840168533510"/>
    <s v="Speck Presidio®2 Grip Magsafe® Clicklock™ Black / Slate Grey iPhone 15 Pro Max"/>
    <s v="Cases iPhone"/>
    <s v="iPhone 15"/>
    <s v="iPhone 15 Pro Max"/>
    <x v="3"/>
    <s v="Consigna"/>
    <n v="300"/>
    <n v="516.72"/>
    <s v="Descontinuado"/>
    <s v="Discontinued"/>
    <n v="977"/>
    <n v="0"/>
    <n v="0"/>
    <n v="0"/>
    <n v="0"/>
    <n v="0"/>
    <n v="21"/>
    <n v="19"/>
    <n v="7"/>
    <n v="8"/>
    <n v="17"/>
    <n v="8"/>
    <n v="9"/>
    <n v="9"/>
    <n v="7"/>
    <n v="9"/>
    <n v="9"/>
    <n v="9"/>
  </r>
  <r>
    <s v="Speck"/>
    <s v="N.00731880"/>
    <s v="150698-9508"/>
    <s v="840168540662"/>
    <s v="Speck iPhone 16 Gemshell Clear/ Platinum Glitter"/>
    <s v="Cases iPhone"/>
    <s v="iPhone 16"/>
    <s v="iPhone 16"/>
    <x v="3"/>
    <s v="Consigna"/>
    <n v="300"/>
    <n v="309.83"/>
    <s v="Descontinuado"/>
    <s v="Discontinued"/>
    <n v="47"/>
    <n v="280"/>
    <n v="0"/>
    <n v="0"/>
    <n v="0"/>
    <n v="0"/>
    <n v="8"/>
    <n v="6"/>
    <n v="2"/>
    <n v="4"/>
    <n v="2"/>
    <n v="7"/>
    <n v="0"/>
    <n v="3"/>
    <n v="5"/>
    <n v="2"/>
    <n v="2"/>
    <n v="3"/>
  </r>
  <r>
    <s v="Speck"/>
    <s v="N.00731850"/>
    <s v="150696-5085"/>
    <s v="840168540648"/>
    <s v="Speck iPhone 16 Gemshell Clear/Clear"/>
    <s v="Cases iPhone"/>
    <s v="iPhone 16"/>
    <s v="iPhone 16"/>
    <x v="3"/>
    <s v="Consigna"/>
    <n v="300"/>
    <n v="309.83"/>
    <s v="Descontinuado"/>
    <s v="Discontinued"/>
    <n v="30"/>
    <n v="324"/>
    <n v="0"/>
    <n v="0"/>
    <n v="0"/>
    <n v="0"/>
    <n v="2"/>
    <n v="1"/>
    <n v="6"/>
    <n v="2"/>
    <n v="1"/>
    <n v="5"/>
    <n v="0"/>
    <n v="5"/>
    <n v="0"/>
    <n v="0"/>
    <n v="0"/>
    <n v="0"/>
  </r>
  <r>
    <s v="Speck"/>
    <s v="N.00733590"/>
    <s v="150691-3199"/>
    <s v="840168540433"/>
    <s v="Speck iPhone 16 Presidio Perfect Clear +Cl Clear/Chrome Fini"/>
    <s v="Cases iPhone"/>
    <s v="iPhone 16"/>
    <s v="iPhone 16"/>
    <x v="3"/>
    <s v="Consigna"/>
    <n v="300"/>
    <n v="516.72"/>
    <s v="Descontinuado"/>
    <s v="Discontinued"/>
    <n v="492"/>
    <n v="20"/>
    <n v="0"/>
    <n v="0"/>
    <n v="0"/>
    <n v="0"/>
    <n v="242"/>
    <n v="114"/>
    <n v="104"/>
    <n v="68"/>
    <n v="55"/>
    <n v="74"/>
    <n v="0"/>
    <n v="0"/>
    <n v="0"/>
    <n v="0"/>
    <n v="0"/>
    <n v="0"/>
  </r>
  <r>
    <s v="Speck"/>
    <s v="N.00731760"/>
    <s v="150706-9221"/>
    <s v="840168540945"/>
    <s v="Speck iPhone 16 Pro Presidio Lux +Cl Clear/Clear /Gold Glitter?"/>
    <s v="Cases iPhone"/>
    <s v="iPhone 16"/>
    <s v="iPhone 16 Pro / iPhone 17"/>
    <x v="3"/>
    <s v="Consigna"/>
    <n v="300"/>
    <n v="516.72"/>
    <s v="Descontinuado"/>
    <s v="Discontinued"/>
    <n v="182"/>
    <n v="744"/>
    <n v="0"/>
    <n v="0"/>
    <n v="0"/>
    <n v="0"/>
    <n v="11"/>
    <n v="15"/>
    <n v="7"/>
    <n v="8"/>
    <n v="8"/>
    <n v="8"/>
    <n v="10"/>
    <n v="10"/>
    <n v="6"/>
    <n v="10"/>
    <n v="10"/>
    <n v="9"/>
  </r>
  <r>
    <s v="Speck"/>
    <s v="N.00731820"/>
    <s v="150703-3258"/>
    <s v="840168544509"/>
    <s v="Speck iPhone 16 Pro Presidio Perfect Clear Clear Frosted Black"/>
    <s v="Cases iPhone"/>
    <s v="iPhone 16"/>
    <s v="iPhone 16 Pro / iPhone 17"/>
    <x v="3"/>
    <s v="Consigna"/>
    <n v="300"/>
    <n v="516.72"/>
    <s v="Descontinuado"/>
    <s v="Discontinued"/>
    <n v="70"/>
    <n v="514"/>
    <n v="0"/>
    <n v="0"/>
    <n v="0"/>
    <n v="0"/>
    <n v="4"/>
    <n v="4"/>
    <n v="2"/>
    <n v="1"/>
    <n v="3"/>
    <n v="2"/>
    <n v="1"/>
    <n v="3"/>
    <n v="2"/>
    <n v="2"/>
    <n v="2"/>
    <n v="2"/>
  </r>
  <r>
    <s v="Speck"/>
    <s v="N.00731790"/>
    <s v="150703-3199"/>
    <s v="840168540846"/>
    <s v="Speck iPhone 16 Pro Presidio Perfect Clear +Cl Clear/Chrome Fini"/>
    <s v="Cases iPhone"/>
    <s v="iPhone 16"/>
    <s v="iPhone 16 Pro / iPhone 17"/>
    <x v="3"/>
    <s v="Consigna"/>
    <n v="300"/>
    <n v="516.72"/>
    <s v="Descontinuado"/>
    <s v="Discontinued"/>
    <n v="1599"/>
    <n v="181"/>
    <n v="0"/>
    <n v="0"/>
    <n v="0"/>
    <n v="0"/>
    <n v="114"/>
    <n v="70"/>
    <n v="60"/>
    <n v="88"/>
    <n v="75"/>
    <n v="64"/>
    <n v="0"/>
    <n v="0"/>
    <n v="0"/>
    <n v="0"/>
    <n v="0"/>
    <n v="0"/>
  </r>
  <r>
    <s v="Speck"/>
    <s v="N.00731700"/>
    <s v="150727-3199"/>
    <s v="840168544561"/>
    <s v="Speck iPhone 16 Pro Max Presidio Perfect Clear +Cl Clear/Clear/Chrome Finish/Serene Silver"/>
    <s v="Cases iPhone"/>
    <s v="iPhone 16"/>
    <s v="iPhone 16 Pro Max"/>
    <x v="3"/>
    <s v="Consigna"/>
    <n v="300"/>
    <n v="516.72"/>
    <s v="Descontinuado"/>
    <s v="Discontinued"/>
    <n v="2011"/>
    <n v="1845"/>
    <n v="0"/>
    <n v="0"/>
    <n v="0"/>
    <n v="0"/>
    <n v="299"/>
    <n v="132"/>
    <n v="90"/>
    <n v="76"/>
    <n v="62"/>
    <n v="38"/>
    <n v="0"/>
    <n v="0"/>
    <n v="0"/>
    <n v="0"/>
    <n v="0"/>
    <n v="0"/>
  </r>
  <r>
    <s v="Speck"/>
    <s v="N.00731730"/>
    <s v="150727-3258"/>
    <s v="840168544530"/>
    <s v="Speck iPhone 16 Pro Max Presidio Perfect Clear Clear Frosted Blk"/>
    <s v="Cases iPhone"/>
    <s v="iPhone 16"/>
    <s v="iPhone 16 Pro Max"/>
    <x v="3"/>
    <s v="Consigna"/>
    <n v="300"/>
    <n v="516.72"/>
    <s v="Descontinuado"/>
    <s v="Discontinued"/>
    <n v="10"/>
    <n v="450"/>
    <n v="0"/>
    <n v="0"/>
    <n v="0"/>
    <n v="0"/>
    <n v="1"/>
    <n v="2"/>
    <n v="6"/>
    <n v="0"/>
    <n v="1"/>
    <n v="0"/>
    <n v="0"/>
    <n v="6"/>
    <n v="6"/>
    <n v="3"/>
    <n v="3"/>
    <n v="4"/>
  </r>
  <r>
    <s v="Speck"/>
    <s v="N.00731670"/>
    <s v="150730-9221"/>
    <s v="840168543953"/>
    <s v="Speck iPhone 16 Pro Max Presidio Lux +Cl Clear/Gold Glitter"/>
    <s v="Cases iPhone"/>
    <s v="iPhone 16"/>
    <s v="iPhone 16 Pro Max"/>
    <x v="3"/>
    <s v="Consigna"/>
    <n v="300"/>
    <n v="516.72"/>
    <s v="Descontinuado"/>
    <s v="Discontinued"/>
    <n v="13"/>
    <n v="0"/>
    <n v="0"/>
    <n v="0"/>
    <n v="0"/>
    <n v="0"/>
    <n v="4"/>
    <n v="8"/>
    <n v="3"/>
    <n v="2"/>
    <n v="4"/>
    <n v="1"/>
    <n v="0"/>
    <n v="0"/>
    <n v="4"/>
    <n v="1"/>
    <n v="1"/>
    <n v="2"/>
  </r>
  <r>
    <s v="Speck"/>
    <s v="N.00734220"/>
    <s v="150958-D143"/>
    <s v="840168546145"/>
    <s v="Speck Presidio2 Grip + MS iPhone 17 Black"/>
    <s v="Cases iPhone"/>
    <s v="iPhone 17"/>
    <s v="iPhone 17"/>
    <x v="3"/>
    <s v="Consigna"/>
    <n v="300"/>
    <n v="516.72"/>
    <s v="Descontinuado"/>
    <s v="Discontinued"/>
    <n v="0"/>
    <n v="253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3980"/>
    <s v="150960-9221"/>
    <s v="840168546190"/>
    <s v="Speck iPhone 17 Presidio Lux +Ms Glitter/Gold Metallic"/>
    <s v="Cases iPhone"/>
    <s v="iPhone 17"/>
    <s v="iPhone 17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00"/>
    <s v="150954-3240"/>
    <s v="840168546107"/>
    <s v="Speck Presidio Perfect-Clear + MS iPhone 17 Clear"/>
    <s v="Cases iPhone"/>
    <s v="iPhone 17"/>
    <s v="iPhone 17"/>
    <x v="3"/>
    <s v="Consigna"/>
    <n v="300"/>
    <n v="516.72"/>
    <s v="Descontinuado"/>
    <s v="Discontinued"/>
    <n v="42"/>
    <n v="0"/>
    <n v="0"/>
    <n v="23"/>
    <n v="0"/>
    <n v="0"/>
    <n v="28"/>
    <n v="18"/>
    <n v="5"/>
    <n v="12"/>
    <n v="7"/>
    <n v="6"/>
    <n v="23"/>
    <n v="23"/>
    <n v="14"/>
    <n v="16"/>
    <n v="10"/>
    <n v="11"/>
  </r>
  <r>
    <s v="Speck"/>
    <s v="N.00734250"/>
    <s v="150967-D143"/>
    <s v="840168546282"/>
    <s v="Speck Presidio2 Grip + MS iPhone 17 iPhone 17 Air Black"/>
    <s v="Cases iPhone"/>
    <s v="iPhone 17"/>
    <s v="iPhone 17 Air"/>
    <x v="3"/>
    <s v="Consigna"/>
    <n v="300"/>
    <n v="516.72"/>
    <s v="Descontinuado"/>
    <s v="Discontinued"/>
    <n v="0"/>
    <n v="103"/>
    <n v="0"/>
    <n v="0"/>
    <n v="0"/>
    <n v="0"/>
    <n v="0"/>
    <n v="0"/>
    <m/>
    <m/>
    <m/>
    <m/>
    <n v="0"/>
    <n v="0"/>
    <n v="0"/>
    <n v="0"/>
    <n v="0"/>
    <n v="0"/>
  </r>
  <r>
    <s v="Speck"/>
    <s v="N.00734130"/>
    <s v="150963-3240"/>
    <s v="840168546244"/>
    <s v="Speck Presidio Perfect-Clear  iPhone 17 iPhone 17 Air Clear"/>
    <s v="Cases iPhone"/>
    <s v="iPhone 17"/>
    <s v="iPhone 17 Air"/>
    <x v="3"/>
    <s v="Consigna"/>
    <n v="300"/>
    <n v="516.72"/>
    <s v="Descontinuado"/>
    <s v="Discontinued"/>
    <n v="0"/>
    <n v="70"/>
    <n v="0"/>
    <n v="0"/>
    <n v="0"/>
    <n v="0"/>
    <n v="0"/>
    <n v="0"/>
    <m/>
    <m/>
    <m/>
    <m/>
    <n v="0"/>
    <n v="0"/>
    <n v="0"/>
    <n v="0"/>
    <n v="0"/>
    <n v="0"/>
  </r>
  <r>
    <s v="Speck"/>
    <s v="N.00734010"/>
    <s v="150969-9221"/>
    <s v="840168546336"/>
    <s v="Speck iPhone 17 Air Presidio Lux +Ms Glitter/Gold Metallic"/>
    <s v="Cases iPhone"/>
    <s v="iPhone 17"/>
    <s v="iPhone 17 Air"/>
    <x v="3"/>
    <s v="Consigna"/>
    <n v="300"/>
    <n v="516.72"/>
    <s v="Descontinuado"/>
    <s v="Discontinued"/>
    <n v="0"/>
    <n v="0"/>
    <n v="0"/>
    <n v="0"/>
    <n v="0"/>
    <n v="0"/>
    <n v="0"/>
    <n v="0"/>
    <m/>
    <m/>
    <m/>
    <m/>
    <n v="0"/>
    <n v="0"/>
    <n v="0"/>
    <n v="0"/>
    <n v="0"/>
    <n v="0"/>
  </r>
  <r>
    <s v="Speck"/>
    <s v="N.00734310"/>
    <s v="150985-D143"/>
    <s v="840168546565"/>
    <s v="Speck Presidio2 Grip + MS iPhone 17 Pro Max Black"/>
    <s v="Cases iPhone"/>
    <s v="iPhone 17"/>
    <s v="iPhone 17 Pro Max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960"/>
    <s v="150596-1212"/>
    <s v="840168538331"/>
    <s v="Speck Tempered Glass iPhone15 Pro"/>
    <s v="Micas"/>
    <s v="iPhone 15"/>
    <s v="iPhone 15 Pro"/>
    <x v="3"/>
    <s v="Consigna"/>
    <n v="300"/>
    <n v="361.55"/>
    <s v="Descontinuado"/>
    <s v="Discontinued"/>
    <n v="1154"/>
    <n v="489"/>
    <n v="0"/>
    <n v="0"/>
    <n v="0"/>
    <n v="0"/>
    <n v="6"/>
    <n v="8"/>
    <n v="8"/>
    <n v="7"/>
    <n v="6"/>
    <n v="4"/>
    <n v="8"/>
    <n v="8"/>
    <n v="8"/>
    <n v="8"/>
    <n v="8"/>
    <n v="8"/>
  </r>
  <r>
    <s v="Speck"/>
    <s v="N.00729990"/>
    <s v="150598-1212"/>
    <s v="840168538355"/>
    <s v="Speck Tempered Glass iPhone15 Pro Max"/>
    <s v="Micas"/>
    <s v="iPhone 15"/>
    <s v="iPhone 15 Pro Max"/>
    <x v="3"/>
    <s v="Consigna"/>
    <n v="300"/>
    <n v="361.55"/>
    <s v="Descontinuado"/>
    <s v="Discontinued"/>
    <n v="708"/>
    <n v="923"/>
    <n v="0"/>
    <n v="0"/>
    <n v="0"/>
    <n v="0"/>
    <n v="8"/>
    <n v="18"/>
    <n v="4"/>
    <n v="8"/>
    <n v="2"/>
    <n v="4"/>
    <n v="8"/>
    <n v="8"/>
    <n v="3"/>
    <n v="7"/>
    <n v="7"/>
    <n v="7"/>
  </r>
  <r>
    <s v="Speck"/>
    <s v="N.00733500"/>
    <s v="150691-3199"/>
    <s v="840168540433"/>
    <s v="Speck iPhone 16 Presidio Perfect Clear +Cl Clear/Chrome Fini"/>
    <s v="Others"/>
    <s v="iPhone 16"/>
    <s v="iPhone 16"/>
    <x v="3"/>
    <s v="Consigna"/>
    <n v="300"/>
    <n v="542.5"/>
    <s v="Descontinuado"/>
    <s v="Discontinued"/>
    <n v="0"/>
    <n v="20"/>
    <n v="0"/>
    <n v="0"/>
    <n v="0"/>
    <n v="0"/>
    <n v="0"/>
    <n v="1"/>
    <n v="1"/>
    <n v="0"/>
    <n v="0"/>
    <n v="0"/>
    <n v="0"/>
    <n v="0"/>
    <n v="0"/>
    <n v="0"/>
    <n v="0"/>
    <n v="0"/>
  </r>
  <r>
    <s v="Speck"/>
    <s v="N.00733530"/>
    <s v="150703-3199"/>
    <s v="840168540846"/>
    <s v="Speck iPhone 16 Pro Presidio Perfect Clear +Cl Clear/Chrome Fini"/>
    <s v="Others"/>
    <s v="iPhone 16"/>
    <s v="iPhone 16 Pro / iPhone 17"/>
    <x v="3"/>
    <s v="Consigna"/>
    <n v="300"/>
    <n v="542.5"/>
    <s v="Descontinuado"/>
    <s v="Discontinued"/>
    <n v="0"/>
    <n v="181"/>
    <n v="0"/>
    <n v="0"/>
    <n v="0"/>
    <n v="0"/>
    <n v="2"/>
    <n v="0"/>
    <n v="4"/>
    <n v="0"/>
    <n v="0"/>
    <n v="0"/>
    <n v="0"/>
    <n v="0"/>
    <n v="5"/>
    <n v="1"/>
    <n v="2"/>
    <n v="2"/>
  </r>
  <r>
    <s v="Speck"/>
    <s v="N.00733560"/>
    <s v="150727-3199"/>
    <s v="840168544561"/>
    <s v="Speck iPhone 16 Pro Max Presidio Perfect Clear +Cl Clear/Clear/Chrome Finish/Serene Silver"/>
    <s v="Others"/>
    <s v="iPhone 16"/>
    <s v="iPhone 16 Pro Max"/>
    <x v="3"/>
    <s v="Consigna"/>
    <n v="300"/>
    <n v="542.5"/>
    <s v="Descontinuado"/>
    <s v="Discontinued"/>
    <n v="0"/>
    <n v="1845"/>
    <n v="0"/>
    <n v="0"/>
    <n v="0"/>
    <n v="0"/>
    <n v="2"/>
    <n v="1"/>
    <n v="6"/>
    <n v="0"/>
    <n v="0"/>
    <n v="0"/>
    <n v="0"/>
    <n v="0"/>
    <n v="4"/>
    <n v="1"/>
    <n v="1"/>
    <n v="2"/>
  </r>
  <r>
    <s v="Tech21"/>
    <s v="N.00731610"/>
    <s v="T21-10857"/>
    <s v="5056586735251"/>
    <s v="Tech21 EvoCrystal w/MagSafe for iPhone 16  - Black"/>
    <s v="Cases iPhone"/>
    <s v="iPhone 16"/>
    <s v="iPhone 16"/>
    <x v="3"/>
    <s v="Consigna"/>
    <n v="300"/>
    <n v="516.72"/>
    <s v="Descontinuado"/>
    <s v="Discontinued"/>
    <n v="6"/>
    <n v="0"/>
    <n v="0"/>
    <n v="0"/>
    <n v="0"/>
    <n v="0"/>
    <n v="8"/>
    <n v="3"/>
    <n v="1"/>
    <n v="3"/>
    <n v="2"/>
    <n v="3"/>
    <n v="0"/>
    <n v="0"/>
    <n v="2"/>
    <n v="1"/>
    <n v="1"/>
    <n v="1"/>
  </r>
  <r>
    <s v="Tech21"/>
    <s v="N.00731640"/>
    <s v="T21-10860"/>
    <s v="5056586735343"/>
    <s v="Tech21 EvoCrystal w/MagSafe for iPhone 16 - Pink"/>
    <s v="Cases iPhone"/>
    <s v="iPhone 16"/>
    <s v="iPhone 16"/>
    <x v="3"/>
    <s v="Consigna"/>
    <n v="300"/>
    <n v="516.72"/>
    <s v="Descontinuado"/>
    <s v="Discontinued"/>
    <n v="31"/>
    <n v="0"/>
    <n v="0"/>
    <n v="0"/>
    <n v="0"/>
    <n v="0"/>
    <n v="8"/>
    <n v="10"/>
    <n v="3"/>
    <n v="3"/>
    <n v="3"/>
    <n v="2"/>
    <n v="0"/>
    <n v="0"/>
    <n v="4"/>
    <n v="1"/>
    <n v="1"/>
    <n v="2"/>
  </r>
  <r>
    <s v="Tech21"/>
    <s v="N.00731580"/>
    <s v="T21-10975"/>
    <s v="5056586738795"/>
    <s v="Tech21 EvoCrystal w/MagSafe for iPhone 16 Pro  - Black"/>
    <s v="Cases iPhone"/>
    <s v="iPhone 16"/>
    <s v="iPhone 16 Pro / iPhone 17"/>
    <x v="3"/>
    <s v="Consigna"/>
    <n v="300"/>
    <n v="516.72"/>
    <s v="Descontinuado"/>
    <s v="Discontinued"/>
    <n v="58"/>
    <n v="3"/>
    <n v="0"/>
    <n v="0"/>
    <n v="0"/>
    <n v="0"/>
    <n v="9"/>
    <n v="5"/>
    <n v="3"/>
    <n v="4"/>
    <n v="1"/>
    <n v="2"/>
    <n v="0"/>
    <n v="0"/>
    <n v="3"/>
    <n v="1"/>
    <n v="1"/>
    <n v="1"/>
  </r>
  <r>
    <s v="Tech21"/>
    <s v="N.00731550"/>
    <s v="T21-10978"/>
    <s v="5056586738887"/>
    <s v="Tech21 EvoCrystal w/MagSafe for iPhone 16 Pro  - Pink"/>
    <s v="Cases iPhone"/>
    <s v="iPhone 16"/>
    <s v="iPhone 16 Pro / iPhone 17"/>
    <x v="3"/>
    <s v="Consigna"/>
    <n v="300"/>
    <n v="516.72"/>
    <s v="Descontinuado"/>
    <s v="Discontinued"/>
    <n v="0"/>
    <n v="2"/>
    <n v="0"/>
    <n v="0"/>
    <n v="0"/>
    <n v="0"/>
    <n v="0"/>
    <n v="0"/>
    <n v="2"/>
    <n v="0"/>
    <n v="0"/>
    <n v="0"/>
    <n v="0"/>
    <n v="0"/>
    <n v="3"/>
    <n v="1"/>
    <n v="1"/>
    <n v="1"/>
  </r>
  <r>
    <s v="Tech21"/>
    <s v="N.00731520"/>
    <s v="T21-11034"/>
    <s v="5056586740569"/>
    <s v="Tech21 EvoCrystal w/MagSafe for iPhone 16 Pro Max - Black"/>
    <s v="Cases iPhone"/>
    <s v="iPhone 16"/>
    <s v="iPhone 16 Pro Max"/>
    <x v="3"/>
    <s v="Consigna"/>
    <n v="300"/>
    <n v="516.72"/>
    <s v="Descontinuado"/>
    <s v="Discontinued"/>
    <n v="10"/>
    <n v="0"/>
    <n v="0"/>
    <n v="0"/>
    <n v="0"/>
    <n v="0"/>
    <n v="2"/>
    <n v="1"/>
    <n v="1"/>
    <n v="1"/>
    <n v="0"/>
    <n v="1"/>
    <n v="0"/>
    <n v="0"/>
    <n v="3"/>
    <n v="1"/>
    <n v="1"/>
    <n v="1"/>
  </r>
  <r>
    <s v="Tech21"/>
    <s v="N.00731490"/>
    <s v="T21-11037"/>
    <s v="5056586740651"/>
    <s v="Tech21 EvoCrystal w/MagSafe for iPhone 16 Pro Max - Pink"/>
    <s v="Cases iPhone"/>
    <s v="iPhone 16"/>
    <s v="iPhone 16 Pro Max"/>
    <x v="3"/>
    <s v="Consigna"/>
    <n v="300"/>
    <n v="516.72"/>
    <s v="Descontinuado"/>
    <s v="Discontinued"/>
    <n v="0"/>
    <n v="0"/>
    <n v="0"/>
    <n v="0"/>
    <n v="0"/>
    <n v="0"/>
    <n v="0"/>
    <n v="0"/>
    <n v="3"/>
    <n v="0"/>
    <n v="0"/>
    <n v="0"/>
    <n v="0"/>
    <n v="0"/>
    <n v="0"/>
    <n v="0"/>
    <n v="0"/>
    <n v="0"/>
  </r>
  <r>
    <s v="Nomad"/>
    <s v="FUNNOM040"/>
    <s v="NM014322858"/>
    <n v="856504014322"/>
    <s v="Nomad Modern Leather Case - iPhone 17 Pro | Brown | Nomad Leather"/>
    <s v="Cases iPhone"/>
    <s v="iPhone 17"/>
    <s v="iPhone 17 Pro"/>
    <x v="4"/>
    <s v="Consigna"/>
    <n v="94"/>
    <n v="602.84"/>
    <s v="Descontinuado"/>
    <s v="Active"/>
    <n v="327"/>
    <n v="552"/>
    <n v="0"/>
    <n v="0"/>
    <n v="0"/>
    <n v="0"/>
    <n v="90"/>
    <n v="74"/>
    <n v="38"/>
    <n v="26"/>
    <n v="31"/>
    <n v="36"/>
    <n v="16"/>
    <n v="35"/>
    <n v="0"/>
    <n v="0"/>
    <n v="0"/>
    <n v="0"/>
  </r>
  <r>
    <s v="Nomad"/>
    <s v="FUNNOM039"/>
    <s v="NM014339858"/>
    <n v="856504014339"/>
    <s v="Nomad Modern Leather Case - iPhone 17 Pro | Black | Nomad Leather"/>
    <s v="Cases iPhone"/>
    <s v="iPhone 17"/>
    <s v="iPhone 17 Pro"/>
    <x v="4"/>
    <s v="Consigna"/>
    <n v="94"/>
    <n v="602.84"/>
    <s v="Descontinuado"/>
    <s v="Active"/>
    <n v="300"/>
    <n v="523"/>
    <n v="0"/>
    <n v="0"/>
    <n v="0"/>
    <n v="0"/>
    <n v="98"/>
    <n v="92"/>
    <n v="46"/>
    <n v="31"/>
    <n v="37"/>
    <n v="50"/>
    <n v="36"/>
    <n v="45"/>
    <n v="0"/>
    <n v="0"/>
    <n v="0"/>
    <n v="0"/>
  </r>
  <r>
    <s v="Nomad"/>
    <s v="FUNNOM042"/>
    <s v="NM014278858"/>
    <n v="856504014278"/>
    <s v="Nomad Modern Leather Case - iPhone 17 Pro Max | Brown | Nomad Leather"/>
    <s v="Cases iPhone"/>
    <s v="iPhone 17"/>
    <s v="iPhone 17 Pro Max"/>
    <x v="4"/>
    <s v="Consigna"/>
    <n v="94"/>
    <n v="602.84"/>
    <s v="Descontinuado"/>
    <s v="Active"/>
    <n v="216"/>
    <n v="388"/>
    <n v="0"/>
    <n v="0"/>
    <n v="0"/>
    <n v="0"/>
    <n v="74"/>
    <n v="10"/>
    <n v="10"/>
    <n v="76"/>
    <n v="69"/>
    <n v="84"/>
    <n v="74"/>
    <n v="75"/>
    <n v="0"/>
    <n v="0"/>
    <n v="0"/>
    <n v="0"/>
  </r>
  <r>
    <s v="Nomad"/>
    <s v="FUNNOM041"/>
    <s v="NM014285858"/>
    <n v="856504014285"/>
    <s v="Nomad Modern Leather Case - iPhone 17 Pro Max | Black | Nomad Leather"/>
    <s v="Cases iPhone"/>
    <s v="iPhone 17"/>
    <s v="iPhone 17 Pro Max"/>
    <x v="4"/>
    <s v="Consigna"/>
    <n v="94"/>
    <n v="602.84"/>
    <s v="Descontinuado"/>
    <s v="Active"/>
    <n v="348"/>
    <n v="374"/>
    <n v="0"/>
    <n v="0"/>
    <n v="0"/>
    <n v="0"/>
    <n v="216"/>
    <n v="69"/>
    <n v="90"/>
    <n v="83"/>
    <n v="89"/>
    <n v="97"/>
    <n v="84"/>
    <n v="90"/>
    <n v="0"/>
    <n v="0"/>
    <n v="0"/>
    <n v="0"/>
  </r>
  <r>
    <s v="Nomad"/>
    <s v="FUNNOM044"/>
    <s v="NM011284858"/>
    <n v="856504011284"/>
    <s v="Nomad Modern Leather Case - Airpods Pro 3 | Rustic Brown | Horween"/>
    <s v="Cases Airpods"/>
    <s v="Airpods"/>
    <s v="Airpods Pro 3"/>
    <x v="4"/>
    <s v="Consigna"/>
    <n v="188"/>
    <n v="482.16"/>
    <s v="Activo"/>
    <s v="Active"/>
    <n v="244"/>
    <n v="606"/>
    <n v="0"/>
    <n v="0"/>
    <n v="0"/>
    <n v="0"/>
    <n v="0"/>
    <n v="13"/>
    <n v="64"/>
    <n v="70"/>
    <n v="57"/>
    <n v="66"/>
    <n v="69"/>
    <n v="72"/>
    <n v="56"/>
    <n v="66"/>
    <n v="79"/>
    <n v="87"/>
  </r>
  <r>
    <s v="Nomad"/>
    <s v="FUNNOM043"/>
    <s v="NM011291858"/>
    <n v="856504011291"/>
    <s v="Nomad Modern Leather Case - Airpods Pro 3 | Black | Horween"/>
    <s v="Cases Airpods"/>
    <s v="Airpods"/>
    <s v="Airpods Pro 3"/>
    <x v="4"/>
    <s v="Consigna"/>
    <n v="181"/>
    <n v="482.16"/>
    <s v="Activo"/>
    <s v="Active"/>
    <n v="313"/>
    <n v="618"/>
    <n v="0"/>
    <n v="0"/>
    <n v="0"/>
    <n v="0"/>
    <n v="0"/>
    <n v="10"/>
    <n v="95"/>
    <n v="112"/>
    <n v="97"/>
    <n v="103"/>
    <n v="94"/>
    <n v="110"/>
    <n v="114"/>
    <n v="110"/>
    <n v="132"/>
    <n v="145"/>
  </r>
  <r>
    <s v="Nomad"/>
    <s v="EXTNOM011"/>
    <s v="NM00736685"/>
    <n v="855848007366"/>
    <s v="Nomad Sport Band - 45mm | Ultra Orange"/>
    <s v="Straps"/>
    <s v="Apple Watch"/>
    <s v="49/45/44/42 mm"/>
    <x v="4"/>
    <s v="Consigna"/>
    <n v="188"/>
    <n v="615.82000000000005"/>
    <s v="Activo"/>
    <s v="Active"/>
    <n v="258"/>
    <n v="561"/>
    <n v="0"/>
    <n v="0"/>
    <n v="0"/>
    <n v="0"/>
    <n v="117"/>
    <n v="106"/>
    <n v="70"/>
    <n v="70"/>
    <n v="81"/>
    <n v="91"/>
    <n v="61"/>
    <n v="70"/>
    <n v="77"/>
    <n v="80"/>
    <n v="96"/>
    <n v="105"/>
  </r>
  <r>
    <s v="Nomad"/>
    <s v="EXTNOM028"/>
    <s v="NM011116858"/>
    <n v="856504011116"/>
    <s v="Nomad Stratos Band - 49mm | Black Titanium | Ultra Orange FKM"/>
    <s v="Straps"/>
    <s v="Apple Watch"/>
    <s v="49/45/44/42 mm"/>
    <x v="4"/>
    <s v="Consigna"/>
    <n v="20"/>
    <n v="2413.19"/>
    <s v="Activo"/>
    <s v="Active"/>
    <n v="67"/>
    <n v="111"/>
    <n v="0"/>
    <n v="0"/>
    <n v="0"/>
    <n v="0"/>
    <n v="0"/>
    <n v="0"/>
    <n v="24"/>
    <n v="16"/>
    <n v="20"/>
    <n v="12"/>
    <n v="25"/>
    <n v="29"/>
    <n v="29"/>
    <n v="24"/>
    <n v="29"/>
    <n v="32"/>
  </r>
  <r>
    <s v="Nomad"/>
    <s v="EXTNOM029"/>
    <s v="NM011123858"/>
    <n v="856504011123"/>
    <s v="Nomad Stratos Band - 49mm | Natural Titanium | Ultra Orange FKM"/>
    <s v="Straps"/>
    <s v="Apple Watch"/>
    <s v="49/45/44/42 mm"/>
    <x v="4"/>
    <s v="Consigna"/>
    <n v="20"/>
    <n v="2413.19"/>
    <s v="Activo"/>
    <s v="Active"/>
    <n v="48"/>
    <n v="101"/>
    <n v="0"/>
    <n v="0"/>
    <n v="0"/>
    <n v="0"/>
    <n v="10"/>
    <n v="18"/>
    <n v="16"/>
    <n v="14"/>
    <n v="23"/>
    <n v="19"/>
    <n v="22"/>
    <n v="25"/>
    <n v="19"/>
    <n v="23"/>
    <n v="27"/>
    <n v="30"/>
  </r>
  <r>
    <s v="Nomad"/>
    <s v="EXTNOM025"/>
    <s v="NM011697858"/>
    <n v="856504011697"/>
    <s v="Nomad Rocky Point Band - 46mm/49mm | Carbon Black | Black Hardware"/>
    <s v="Straps"/>
    <s v="Apple Watch"/>
    <s v="49/45/44/42 mm"/>
    <x v="4"/>
    <s v="Consigna"/>
    <n v="300"/>
    <n v="1008.06"/>
    <s v="Activo"/>
    <s v="Active"/>
    <n v="130"/>
    <n v="40"/>
    <n v="0"/>
    <n v="0"/>
    <n v="0"/>
    <n v="0"/>
    <n v="89"/>
    <n v="65"/>
    <n v="59"/>
    <n v="57"/>
    <n v="68"/>
    <n v="66"/>
    <n v="52"/>
    <n v="67"/>
    <n v="55"/>
    <n v="62"/>
    <n v="75"/>
    <n v="82"/>
  </r>
  <r>
    <s v="Nomad"/>
    <s v="EXTNOM022"/>
    <s v="NM014810858"/>
    <n v="856504014810"/>
    <s v="Nomad Rocky Point Band - 45mm | Sol | Black Hardware"/>
    <s v="Straps"/>
    <s v="Apple Watch"/>
    <s v="49/45/44/42 mm"/>
    <x v="4"/>
    <s v="Consigna"/>
    <n v="60"/>
    <n v="1008.06"/>
    <s v="Descontinuado"/>
    <s v="Discontinued"/>
    <n v="75"/>
    <n v="48"/>
    <n v="0"/>
    <n v="0"/>
    <n v="0"/>
    <n v="0"/>
    <n v="25"/>
    <n v="20"/>
    <n v="11"/>
    <n v="16"/>
    <n v="10"/>
    <n v="12"/>
    <n v="23"/>
    <n v="15"/>
    <n v="11"/>
    <n v="12"/>
    <n v="14"/>
    <n v="15"/>
  </r>
  <r>
    <s v="Nomad"/>
    <s v="EXTNOM026"/>
    <s v="NM014827858"/>
    <n v="856504014827"/>
    <s v="Nomad Rocky Point Band - 46mm/49mm | Atlantic | Black Hardware"/>
    <s v="Straps"/>
    <s v="Apple Watch"/>
    <s v="49/45/44/42 mm"/>
    <x v="4"/>
    <s v="Consigna"/>
    <n v="60"/>
    <n v="1008.06"/>
    <s v="Descontinuado"/>
    <s v="Discontinued"/>
    <n v="68"/>
    <n v="61"/>
    <n v="0"/>
    <n v="0"/>
    <n v="0"/>
    <n v="0"/>
    <n v="25"/>
    <n v="14"/>
    <n v="13"/>
    <n v="20"/>
    <n v="7"/>
    <n v="16"/>
    <n v="23"/>
    <n v="15"/>
    <n v="11"/>
    <n v="12"/>
    <n v="14"/>
    <n v="15"/>
  </r>
  <r>
    <s v="Nomad"/>
    <s v="EXTNOM021"/>
    <s v="NM014919858"/>
    <n v="856504014919"/>
    <s v="Nomad Sport Band - 49/45/44mm/42mm | M/L | Naval"/>
    <s v="Straps"/>
    <s v="Apple Watch"/>
    <s v="49/45/44/42 mm"/>
    <x v="4"/>
    <s v="Consigna"/>
    <n v="188"/>
    <n v="615.82000000000005"/>
    <s v="Activo2"/>
    <s v="Active"/>
    <n v="254"/>
    <n v="75"/>
    <n v="0"/>
    <n v="0"/>
    <n v="0"/>
    <n v="0"/>
    <n v="67"/>
    <n v="38"/>
    <n v="25"/>
    <n v="27"/>
    <n v="27"/>
    <n v="42"/>
    <n v="39"/>
    <n v="21"/>
    <n v="16"/>
    <n v="22"/>
    <n v="26"/>
    <n v="28"/>
  </r>
  <r>
    <s v="Nomad"/>
    <s v="EXTNOM005"/>
    <s v="NM1Am10000"/>
    <n v="856500018522"/>
    <s v="Nomad Sport Strap - 45/44mm/42mm | M/L | Black | FKM | V2"/>
    <s v="Straps"/>
    <s v="Apple Watch"/>
    <s v="49/45/44/42 mm"/>
    <x v="4"/>
    <s v="Consigna"/>
    <n v="188"/>
    <n v="615.82000000000005"/>
    <s v="Activo"/>
    <s v="Active"/>
    <n v="265"/>
    <n v="574"/>
    <n v="0"/>
    <n v="0"/>
    <n v="0"/>
    <n v="0"/>
    <n v="109"/>
    <n v="115"/>
    <n v="67"/>
    <n v="75"/>
    <n v="70"/>
    <n v="81"/>
    <n v="100"/>
    <n v="74"/>
    <n v="72"/>
    <n v="76"/>
    <n v="91"/>
    <n v="101"/>
  </r>
  <r>
    <s v="Quikcell"/>
    <s v="ACCQIC019"/>
    <s v="GQC2232"/>
    <n v="846537097157"/>
    <s v="Quikcell Tempered Glass Screen Protector for iPhone 17 / Pro"/>
    <s v="Micas"/>
    <s v="iPhone 17"/>
    <s v="iPhone 17 / 17 Pro"/>
    <x v="4"/>
    <s v="Consigna"/>
    <n v="188"/>
    <n v="150.56"/>
    <s v="Descontinuado"/>
    <s v="Active"/>
    <n v="783"/>
    <n v="318"/>
    <n v="0"/>
    <n v="0"/>
    <n v="0"/>
    <n v="0"/>
    <n v="517"/>
    <n v="251"/>
    <n v="173"/>
    <n v="168"/>
    <n v="86"/>
    <n v="173"/>
    <n v="92"/>
    <n v="105"/>
    <n v="137"/>
    <n v="108"/>
    <n v="129"/>
    <n v="142"/>
  </r>
  <r>
    <s v="Quikcell"/>
    <s v="ACCQIC022"/>
    <s v="QCVPA2005"/>
    <s v="846537091964"/>
    <s v="Quikcell 37W DUAL PORT A+C CAR CHARGER - Black"/>
    <s v="Charger"/>
    <s v="Car Charger"/>
    <s v="37W"/>
    <x v="4"/>
    <s v="Consigna"/>
    <n v="188"/>
    <n v="212.89"/>
    <s v="Activo2"/>
    <s v="Active"/>
    <n v="317"/>
    <n v="3175"/>
    <n v="0"/>
    <n v="0"/>
    <n v="0"/>
    <n v="0"/>
    <n v="62"/>
    <n v="78"/>
    <n v="53"/>
    <n v="57"/>
    <n v="50"/>
    <n v="49"/>
    <n v="35"/>
    <n v="43"/>
    <n v="46"/>
    <n v="49"/>
    <n v="58"/>
    <n v="64"/>
  </r>
  <r>
    <s v="Speck"/>
    <s v="FUNSPK345A"/>
    <s v="150226-7265"/>
    <n v="840168528202"/>
    <s v="Speck Balance Folio Case for iPad 10th Gen - Plumberry/Crushed Purple/Crepe Pink"/>
    <s v="Cases iPad"/>
    <s v="iPad"/>
    <s v="iPad 10th /11th - 10.9&quot;/11&quot; (2022-2025)"/>
    <x v="4"/>
    <s v="Consigna"/>
    <n v="188"/>
    <n v="503.81"/>
    <s v="Activo"/>
    <s v="Active"/>
    <n v="343"/>
    <n v="0"/>
    <n v="0"/>
    <n v="352"/>
    <n v="0"/>
    <n v="0"/>
    <n v="297"/>
    <n v="173"/>
    <n v="72"/>
    <n v="64"/>
    <n v="70"/>
    <n v="74"/>
    <n v="41"/>
    <n v="81"/>
    <n v="51"/>
    <n v="65"/>
    <n v="77"/>
    <n v="85"/>
  </r>
  <r>
    <s v="Speck"/>
    <s v="FUNSPK386"/>
    <s v="150226-9969"/>
    <n v="840168528172"/>
    <s v="Speck Balance Folio Case for iPad 10th Gen - Almond Milk /Mocha/Charcoal"/>
    <s v="Cases iPad"/>
    <s v="iPad"/>
    <s v="iPad 10th /11th - 10.9&quot;/11&quot; (2022-2025)"/>
    <x v="4"/>
    <s v="Consigna"/>
    <n v="188"/>
    <n v="503.81"/>
    <s v="Activo"/>
    <s v="Active"/>
    <n v="342"/>
    <n v="38"/>
    <n v="0"/>
    <n v="160"/>
    <n v="0"/>
    <n v="0"/>
    <n v="149"/>
    <n v="128"/>
    <n v="49"/>
    <n v="45"/>
    <n v="39"/>
    <n v="42"/>
    <n v="41"/>
    <n v="68"/>
    <n v="57"/>
    <n v="60"/>
    <n v="72"/>
    <n v="79"/>
  </r>
  <r>
    <s v="Speck"/>
    <s v="FUNSPK387"/>
    <s v="150950-3260"/>
    <n v="840168546053"/>
    <s v="Speck Stylefolio iPad 11&quot; (2022-2025) Deep Sea Pull Up/Parchment/Early Grey"/>
    <s v="Cases iPad"/>
    <s v="iPad"/>
    <s v="iPad 10th /11th - 10.9&quot;/11&quot; (2022-2025)"/>
    <x v="4"/>
    <s v="Consigna"/>
    <n v="188"/>
    <n v="503.81"/>
    <s v="Activo"/>
    <s v="Active"/>
    <n v="305"/>
    <n v="85"/>
    <n v="0"/>
    <n v="0"/>
    <n v="0"/>
    <n v="0"/>
    <n v="134"/>
    <n v="101"/>
    <n v="34"/>
    <n v="34"/>
    <n v="39"/>
    <n v="66"/>
    <n v="38"/>
    <n v="53"/>
    <n v="47"/>
    <n v="47"/>
    <n v="57"/>
    <n v="62"/>
  </r>
  <r>
    <s v="Speck"/>
    <s v="FUNSPK389"/>
    <s v="150989-3264"/>
    <n v="840168546657"/>
    <s v="Speck Balance Folio iPad 11&quot; (2022-2025) Ibis Pink/Deep Malachite/Jelly Mint"/>
    <s v="Cases iPad"/>
    <s v="iPad"/>
    <s v="iPad 10th /11th - 10.9&quot;/11&quot; (2022-2025)"/>
    <x v="4"/>
    <s v="Consigna"/>
    <n v="188"/>
    <n v="503.81"/>
    <s v="Activo"/>
    <s v="Active"/>
    <n v="256"/>
    <n v="332"/>
    <n v="0"/>
    <n v="0"/>
    <n v="0"/>
    <n v="0"/>
    <n v="118"/>
    <n v="28"/>
    <n v="4"/>
    <n v="62"/>
    <n v="53"/>
    <n v="56"/>
    <n v="52"/>
    <n v="72"/>
    <n v="60"/>
    <n v="62"/>
    <n v="75"/>
    <n v="82"/>
  </r>
  <r>
    <s v="Speck"/>
    <s v="FUNSPK392"/>
    <s v="150989-3267"/>
    <n v="840168546688"/>
    <s v="Speck Balance Folio iPad 11&quot; (2022-2025) Ceramic Grey/Autumn Sky/Black"/>
    <s v="Cases iPad"/>
    <s v="iPad"/>
    <s v="iPad 10th /11th - 10.9&quot;/11&quot; (2022-2025)"/>
    <x v="4"/>
    <s v="Consigna"/>
    <n v="188"/>
    <n v="503.81"/>
    <s v="Activo"/>
    <s v="Active"/>
    <n v="330"/>
    <n v="0"/>
    <n v="0"/>
    <n v="216"/>
    <n v="0"/>
    <n v="0"/>
    <n v="148"/>
    <n v="94"/>
    <n v="64"/>
    <n v="35"/>
    <n v="27"/>
    <n v="35"/>
    <n v="24"/>
    <n v="40"/>
    <n v="42"/>
    <n v="35"/>
    <n v="42"/>
    <n v="47"/>
  </r>
  <r>
    <s v="Speck"/>
    <s v="FUNSPK393"/>
    <s v="150990-9323"/>
    <n v="840168546695"/>
    <s v="Speck Case-E-Run iPad 11&quot; (2022-2025) Charge Blue/Brave Blue"/>
    <s v="Cases iPad"/>
    <s v="iPad"/>
    <s v="iPad 10th /11th - 10.9&quot;/11&quot; (2022-2025)"/>
    <x v="4"/>
    <s v="Consigna"/>
    <n v="188"/>
    <n v="453.38"/>
    <s v="Activo"/>
    <s v="Active"/>
    <n v="195"/>
    <n v="129"/>
    <n v="0"/>
    <n v="0"/>
    <n v="0"/>
    <n v="0"/>
    <n v="257"/>
    <n v="102"/>
    <n v="36"/>
    <n v="68"/>
    <n v="62"/>
    <n v="39"/>
    <n v="56"/>
    <n v="80"/>
    <n v="64"/>
    <n v="73"/>
    <n v="88"/>
    <n v="97"/>
  </r>
  <r>
    <s v="Speck"/>
    <s v="FUNSPK370"/>
    <s v="140999-1050"/>
    <n v="840168501823"/>
    <s v="Speck Presidio Pro Folio Case for iPad Pro 11&quot; 2/M1/M2 /Air 10.9&quot; 4/5 - Black"/>
    <s v="Cases iPad"/>
    <s v="iPad"/>
    <s v="iPad Pro 11&quot; 2/3"/>
    <x v="4"/>
    <s v="Consigna"/>
    <n v="188"/>
    <n v="604.66"/>
    <s v="Activo"/>
    <s v="Active"/>
    <n v="300"/>
    <n v="48"/>
    <n v="0"/>
    <n v="160"/>
    <n v="0"/>
    <n v="0"/>
    <n v="68"/>
    <n v="49"/>
    <n v="34"/>
    <n v="24"/>
    <n v="25"/>
    <n v="38"/>
    <n v="29"/>
    <n v="29"/>
    <n v="22"/>
    <n v="25"/>
    <n v="30"/>
    <n v="33"/>
  </r>
  <r>
    <s v="Speck"/>
    <s v="FUNSPK396"/>
    <s v="150978-9221"/>
    <n v="840168546473"/>
    <s v="Speck Presidio Lux iPhone 17 Pro Glitter/Gold"/>
    <s v="Cases iPhone"/>
    <s v="iPhone 17"/>
    <s v="iPhone 17 Pro"/>
    <x v="4"/>
    <s v="Consigna"/>
    <n v="94"/>
    <n v="460.75"/>
    <s v="Descontinuado"/>
    <s v="Active"/>
    <n v="305"/>
    <n v="82"/>
    <n v="0"/>
    <n v="0"/>
    <n v="0"/>
    <n v="0"/>
    <n v="116"/>
    <n v="53"/>
    <n v="49"/>
    <n v="20"/>
    <n v="29"/>
    <n v="34"/>
    <n v="34"/>
    <n v="60"/>
    <n v="80"/>
    <n v="70"/>
    <n v="75"/>
    <n v="75"/>
  </r>
  <r>
    <s v="Speck"/>
    <s v="FUNSPK399"/>
    <s v="150972-3240"/>
    <n v="840168546381"/>
    <s v="Speck Presidio Perfect-Clear  iPhone 17 Pro Clear"/>
    <s v="Cases iPhone"/>
    <s v="iPhone 17"/>
    <s v="iPhone 17 Pro"/>
    <x v="4"/>
    <s v="Consigna"/>
    <n v="94"/>
    <n v="460.75"/>
    <s v="Descontinuado"/>
    <s v="Active"/>
    <n v="368"/>
    <n v="98"/>
    <n v="0"/>
    <n v="0"/>
    <n v="0"/>
    <n v="0"/>
    <n v="85"/>
    <n v="56"/>
    <n v="15"/>
    <n v="17"/>
    <n v="13"/>
    <n v="14"/>
    <n v="15"/>
    <n v="19"/>
    <n v="25"/>
    <n v="25"/>
    <n v="29"/>
    <n v="32"/>
  </r>
  <r>
    <s v="Speck"/>
    <s v="FUNSPK397"/>
    <s v="150987-9221"/>
    <n v="840168546619"/>
    <s v="Speck Presidio Lux iPhone 17 Pro Max Glitter/Gold"/>
    <s v="Cases iPhone"/>
    <s v="iPhone 17"/>
    <s v="iPhone 17 Pro Max"/>
    <x v="4"/>
    <s v="Consigna"/>
    <n v="94"/>
    <n v="460.75"/>
    <s v="Descontinuado"/>
    <s v="Active"/>
    <n v="607"/>
    <n v="0"/>
    <n v="0"/>
    <n v="0"/>
    <n v="0"/>
    <n v="0"/>
    <n v="358"/>
    <n v="119"/>
    <n v="185"/>
    <n v="174"/>
    <n v="139"/>
    <n v="158"/>
    <n v="108"/>
    <n v="150"/>
    <n v="200"/>
    <n v="200"/>
    <n v="0"/>
    <n v="0"/>
  </r>
  <r>
    <s v="Speck"/>
    <s v="FUNSPK400"/>
    <s v="150981-3240"/>
    <n v="840168546527"/>
    <s v="Speck Presidio Perfect-Clear  iPhone 17 Pro Max Clear"/>
    <s v="Cases iPhone"/>
    <s v="iPhone 17"/>
    <s v="iPhone 17 Pro Max"/>
    <x v="4"/>
    <s v="Consigna"/>
    <n v="94"/>
    <n v="460.75"/>
    <s v="Descontinuado"/>
    <s v="Active"/>
    <n v="846"/>
    <n v="0"/>
    <n v="0"/>
    <n v="0"/>
    <n v="0"/>
    <n v="0"/>
    <n v="564"/>
    <n v="355"/>
    <n v="57"/>
    <n v="92"/>
    <n v="95"/>
    <n v="93"/>
    <n v="85"/>
    <n v="100"/>
    <n v="0"/>
    <n v="0"/>
    <n v="0"/>
    <n v="0"/>
  </r>
  <r>
    <s v="Speck"/>
    <s v="FUNSPK401"/>
    <s v="150986-D143"/>
    <n v="840168546589"/>
    <s v="Speck Presidio2 Grip iPhone 17 Pro Max Black"/>
    <s v="Cases iPhone"/>
    <s v="iPhone 17"/>
    <s v="iPhone 17 Pro Max"/>
    <x v="4"/>
    <s v="Consigna"/>
    <n v="94"/>
    <n v="460.75"/>
    <s v="Descontinuado"/>
    <s v="Active"/>
    <n v="291"/>
    <n v="0"/>
    <n v="0"/>
    <n v="0"/>
    <n v="0"/>
    <n v="0"/>
    <n v="109"/>
    <n v="108"/>
    <n v="59"/>
    <n v="32"/>
    <n v="18"/>
    <n v="29"/>
    <n v="34"/>
    <n v="20"/>
    <n v="0"/>
    <n v="0"/>
    <n v="0"/>
    <n v="0"/>
  </r>
  <r>
    <s v="Speck"/>
    <s v="CARSPK105"/>
    <s v="150225-9992"/>
    <n v="840168528127"/>
    <s v="Speck Smartshell Macbook Air M2/M3 Clear/Clear/Sweatergrey"/>
    <s v="Cases Macbook"/>
    <s v="Macbook"/>
    <s v="MacBook Air 13&quot; M4/M3/M2"/>
    <x v="4"/>
    <s v="Consigna"/>
    <n v="188"/>
    <n v="503.81"/>
    <s v="Activo"/>
    <s v="Active"/>
    <n v="376"/>
    <n v="152"/>
    <n v="0"/>
    <n v="50"/>
    <n v="0"/>
    <n v="0"/>
    <n v="180"/>
    <n v="162"/>
    <n v="84"/>
    <n v="113"/>
    <n v="92"/>
    <n v="108"/>
    <n v="73"/>
    <n v="132"/>
    <n v="112"/>
    <n v="111"/>
    <n v="133"/>
    <n v="146"/>
  </r>
  <r>
    <s v="Speck"/>
    <s v="CARSPK106"/>
    <s v="150225-3086"/>
    <n v="840168528141"/>
    <s v="Speck Smartshell Macbook Air M2/M3 Cozy Pink/Cozy Pink/Swtrgrey"/>
    <s v="Cases Macbook"/>
    <s v="Macbook"/>
    <s v="MacBook Air 13&quot; M4/M3/M2"/>
    <x v="4"/>
    <s v="Consigna"/>
    <n v="188"/>
    <n v="503.81"/>
    <s v="Activo"/>
    <s v="Active"/>
    <n v="285"/>
    <n v="84"/>
    <n v="0"/>
    <n v="80"/>
    <n v="0"/>
    <n v="0"/>
    <n v="38"/>
    <n v="48"/>
    <n v="27"/>
    <n v="41"/>
    <n v="14"/>
    <n v="30"/>
    <n v="26"/>
    <n v="87"/>
    <n v="47"/>
    <n v="73"/>
    <n v="88"/>
    <n v="96"/>
  </r>
  <r>
    <s v="Speck"/>
    <s v="CARSPK107"/>
    <s v="150225-3085"/>
    <n v="840168528134"/>
    <s v="Speck Smartshell Case for Macbook Air 13&quot; M2 2022 - Obsidian"/>
    <s v="Cases Macbook"/>
    <s v="Macbook"/>
    <s v="MacBook Air 13&quot; M4/M3/M2"/>
    <x v="4"/>
    <s v="Consigna"/>
    <n v="188"/>
    <n v="503.81"/>
    <s v="Activo"/>
    <s v="Active"/>
    <n v="280"/>
    <n v="45"/>
    <n v="0"/>
    <n v="240"/>
    <n v="0"/>
    <n v="0"/>
    <n v="56"/>
    <n v="44"/>
    <n v="41"/>
    <n v="59"/>
    <n v="35"/>
    <n v="44"/>
    <n v="24"/>
    <n v="66"/>
    <n v="59"/>
    <n v="54"/>
    <n v="65"/>
    <n v="71"/>
  </r>
  <r>
    <s v="Speck"/>
    <s v="FUNSPK371"/>
    <s v="150585-1568"/>
    <n v="840168538683"/>
    <s v="Speck Tagimals 4-Pack - Mulicolor"/>
    <s v="Cases AirTag"/>
    <s v="AirTag"/>
    <s v="AirTag"/>
    <x v="4"/>
    <s v="Consigna"/>
    <n v="188"/>
    <n v="302.08"/>
    <s v="Activo"/>
    <s v="Active"/>
    <n v="261"/>
    <n v="0"/>
    <n v="0"/>
    <n v="168"/>
    <n v="0"/>
    <n v="0"/>
    <n v="48"/>
    <n v="26"/>
    <n v="22"/>
    <n v="38"/>
    <n v="34"/>
    <n v="41"/>
    <n v="36"/>
    <n v="33"/>
    <n v="26"/>
    <n v="30"/>
    <n v="36"/>
    <n v="39"/>
  </r>
  <r>
    <s v="Speck"/>
    <s v="ACCSPK012"/>
    <s v="150422-1041"/>
    <n v="840168532131"/>
    <s v="Speck Car Vent Mount for MagSafe Black iPhone 15 Car"/>
    <s v="Others"/>
    <s v="Click Lock"/>
    <s v="Car Vent"/>
    <x v="4"/>
    <s v="Consigna"/>
    <n v="188"/>
    <n v="368.5"/>
    <s v="Descontinuado"/>
    <s v="Active"/>
    <n v="226"/>
    <n v="0"/>
    <n v="0"/>
    <n v="0"/>
    <n v="0"/>
    <n v="0"/>
    <n v="31"/>
    <n v="25"/>
    <n v="19"/>
    <n v="13"/>
    <n v="20"/>
    <n v="21"/>
    <n v="11"/>
    <n v="21"/>
    <n v="20"/>
    <n v="21"/>
    <n v="25"/>
    <n v="27"/>
  </r>
  <r>
    <s v="Speck"/>
    <s v="ACCSPK013"/>
    <s v="150423-1041"/>
    <n v="840168532148"/>
    <s v="Speck Wallet for MagSafe® Black iPhone 15 Wallet"/>
    <s v="Others"/>
    <s v="Click Lock"/>
    <s v="Wallet"/>
    <x v="4"/>
    <s v="Consigna"/>
    <n v="188"/>
    <n v="230.14"/>
    <s v="Activo"/>
    <s v="Active"/>
    <n v="315"/>
    <n v="3"/>
    <n v="0"/>
    <n v="72"/>
    <n v="0"/>
    <n v="0"/>
    <n v="33"/>
    <n v="18"/>
    <n v="27"/>
    <n v="17"/>
    <n v="13"/>
    <n v="20"/>
    <n v="16"/>
    <n v="12"/>
    <n v="11"/>
    <n v="14"/>
    <n v="16"/>
    <n v="18"/>
  </r>
  <r>
    <s v="Tech21"/>
    <s v="FUNTEC137"/>
    <s v="T21-11353"/>
    <n v="840459607579"/>
    <s v="Tech21 EvoCrystal iPhone 17 Pro Iridescent"/>
    <s v="Cases iPhone"/>
    <s v="iPhone 17"/>
    <s v="iPhone 17 Pro"/>
    <x v="4"/>
    <s v="Consigna"/>
    <n v="94"/>
    <n v="453.38"/>
    <s v="Descontinuado"/>
    <s v="Active"/>
    <n v="279"/>
    <n v="0"/>
    <n v="0"/>
    <n v="0"/>
    <n v="0"/>
    <n v="0"/>
    <n v="54"/>
    <n v="27"/>
    <n v="21"/>
    <n v="6"/>
    <n v="5"/>
    <n v="11"/>
    <n v="9"/>
    <n v="25"/>
    <n v="33"/>
    <n v="25"/>
    <n v="30"/>
    <n v="33"/>
  </r>
  <r>
    <s v="Tech21"/>
    <s v="FUNTEC134"/>
    <s v="T21-11335"/>
    <n v="840459607388"/>
    <s v="Tech21 EvoCrystal iPhone 17 Pro Max Black"/>
    <s v="Cases iPhone"/>
    <s v="iPhone 17"/>
    <s v="iPhone 17 Pro Max"/>
    <x v="4"/>
    <s v="Consigna"/>
    <n v="94"/>
    <n v="453.38"/>
    <s v="Descontinuado"/>
    <s v="Active"/>
    <n v="301"/>
    <n v="0"/>
    <n v="0"/>
    <n v="0"/>
    <n v="0"/>
    <n v="0"/>
    <n v="104"/>
    <n v="98"/>
    <n v="29"/>
    <n v="32"/>
    <n v="26"/>
    <n v="36"/>
    <n v="26"/>
    <n v="30"/>
    <n v="0"/>
    <n v="0"/>
    <n v="0"/>
    <n v="0"/>
  </r>
  <r>
    <s v="Tech21"/>
    <s v="FUNTEC138"/>
    <s v="T21-11357"/>
    <n v="840459607616"/>
    <s v="Tech21 EvoCrystal iPhone 17 Pro Max Iridescent"/>
    <s v="Cases iPhone"/>
    <s v="iPhone 17"/>
    <s v="iPhone 17 Pro Max"/>
    <x v="4"/>
    <s v="Consigna"/>
    <n v="94"/>
    <n v="453.38"/>
    <s v="Descontinuado"/>
    <s v="Active"/>
    <n v="166"/>
    <n v="0"/>
    <n v="0"/>
    <n v="0"/>
    <n v="0"/>
    <n v="0"/>
    <n v="187"/>
    <n v="87"/>
    <n v="34"/>
    <n v="77"/>
    <n v="44"/>
    <n v="54"/>
    <n v="38"/>
    <n v="54"/>
    <n v="71"/>
    <n v="65"/>
    <n v="78"/>
    <n v="86"/>
  </r>
  <r>
    <s v="Tech21"/>
    <s v="FUNTEC139"/>
    <s v="T21-11515"/>
    <s v="840459609283"/>
    <s v="Tech21 FlexFolio - Apple iPad Air 10.9-11-inch (2020-2025) / iPad Pro 11-inch (2018-2021) Case - Clear"/>
    <s v="Cases iPad"/>
    <s v="iPad"/>
    <s v="iPad Pro 11&quot; 2/3/4/Air 4/5"/>
    <x v="4"/>
    <s v="Consigna"/>
    <n v="188"/>
    <n v="711.09"/>
    <s v="Activo"/>
    <s v="Active"/>
    <n v="276"/>
    <n v="77"/>
    <n v="0"/>
    <n v="0"/>
    <n v="0"/>
    <n v="0"/>
    <n v="0"/>
    <n v="0"/>
    <n v="4"/>
    <n v="45"/>
    <n v="45"/>
    <n v="42"/>
    <n v="34"/>
    <n v="58"/>
    <n v="57"/>
    <n v="56"/>
    <n v="67"/>
    <n v="74"/>
  </r>
  <r>
    <s v="Tech21"/>
    <s v="FUNTEC140"/>
    <s v="T21-11516"/>
    <s v="840459609290"/>
    <s v="Tech21 FlexFolio - Apple iPad Air 10.9-11-inch (2020-2025) / iPad Pro 11-inch (2018-2021) Case - Tint"/>
    <s v="Cases iPad"/>
    <s v="iPad"/>
    <s v="iPad Pro 11&quot; 2/3/4/Air 4/5"/>
    <x v="4"/>
    <s v="Consigna"/>
    <n v="188"/>
    <n v="711.09"/>
    <s v="Activo"/>
    <s v="Active"/>
    <n v="295"/>
    <n v="0"/>
    <n v="0"/>
    <n v="60"/>
    <n v="0"/>
    <n v="0"/>
    <n v="0"/>
    <n v="0"/>
    <n v="8"/>
    <n v="18"/>
    <n v="19"/>
    <n v="25"/>
    <n v="16"/>
    <n v="40"/>
    <n v="45"/>
    <n v="37"/>
    <n v="45"/>
    <n v="49"/>
  </r>
  <r>
    <s v="Tech21"/>
    <s v="CARTEC005"/>
    <s v="T21-11443"/>
    <s v="840459608569"/>
    <s v="Tech21 Apple MacBook Air 13 EvoShell - Clear"/>
    <s v="Cases Macbook"/>
    <s v="Macbook"/>
    <s v="MacBook Air 13&quot; M4/M3/M2"/>
    <x v="4"/>
    <s v="Consigna"/>
    <n v="188"/>
    <n v="656.36"/>
    <s v="Activo"/>
    <s v="Active"/>
    <n v="269"/>
    <n v="29"/>
    <n v="0"/>
    <n v="180"/>
    <n v="0"/>
    <n v="0"/>
    <n v="0"/>
    <n v="0"/>
    <n v="0"/>
    <n v="56"/>
    <n v="89"/>
    <n v="86"/>
    <n v="56"/>
    <n v="101"/>
    <n v="63"/>
    <n v="84"/>
    <n v="100"/>
    <n v="110"/>
  </r>
  <r>
    <s v="Nomad"/>
    <s v="EXTNOM027"/>
    <s v="NM014803858"/>
    <n v="856504014803"/>
    <s v="Nomad Rocky Point Band - 46mm/49mm | Storm | Black Hardware"/>
    <s v="Straps"/>
    <s v="Apple Watch"/>
    <s v="49/45/44/42 mm"/>
    <x v="4"/>
    <s v="Consigna"/>
    <n v="60"/>
    <n v="1008.06"/>
    <s v="Descontinuado"/>
    <s v="Discontinued"/>
    <n v="59"/>
    <n v="37"/>
    <n v="0"/>
    <n v="0"/>
    <n v="0"/>
    <n v="0"/>
    <n v="21"/>
    <n v="12"/>
    <n v="13"/>
    <n v="15"/>
    <n v="9"/>
    <n v="11"/>
    <n v="19"/>
    <n v="12"/>
    <n v="13"/>
    <n v="14"/>
    <n v="17"/>
    <n v="18"/>
  </r>
  <r>
    <s v="Pitaka"/>
    <s v="FUNPTK004"/>
    <s v="KI1701MGP"/>
    <n v="749355418329"/>
    <s v="Pitaka Black/Grey Aramid ProGuard Case for iPhone 17 Pro Black/Grey"/>
    <s v="Cases iPhone"/>
    <s v="iPhone 17"/>
    <s v="iPhone 17 Pro"/>
    <x v="4"/>
    <s v="Consigna"/>
    <n v="188"/>
    <n v="602.84"/>
    <s v="Descontinuado"/>
    <s v="Discontinued"/>
    <n v="141"/>
    <n v="0"/>
    <n v="0"/>
    <n v="0"/>
    <n v="0"/>
    <n v="0"/>
    <n v="105"/>
    <n v="63"/>
    <n v="48"/>
    <n v="50"/>
    <n v="47"/>
    <n v="53"/>
    <n v="40"/>
    <n v="0"/>
    <n v="0"/>
    <n v="0"/>
    <n v="0"/>
    <n v="0"/>
  </r>
  <r>
    <s v="Pitaka"/>
    <s v="FUNPTK005"/>
    <s v="KI1701MGPM"/>
    <n v="741654367278"/>
    <s v="Pitaka Black/Grey Aramid ProGuard Case for iPhone 17 Pro Max Black/Grey"/>
    <s v="Cases iPhone"/>
    <s v="iPhone 17"/>
    <s v="iPhone 17 Pro Max"/>
    <x v="4"/>
    <s v="Consigna"/>
    <n v="188"/>
    <n v="602.84"/>
    <s v="Descontinuado"/>
    <s v="Discontinued"/>
    <n v="181"/>
    <n v="149"/>
    <n v="0"/>
    <n v="0"/>
    <n v="0"/>
    <n v="0"/>
    <n v="227"/>
    <n v="134"/>
    <n v="46"/>
    <n v="134"/>
    <n v="99"/>
    <n v="122"/>
    <n v="110"/>
    <n v="0"/>
    <n v="0"/>
    <n v="0"/>
    <n v="0"/>
    <n v="0"/>
  </r>
  <r>
    <s v="Quikcell"/>
    <s v="IACCQIC007"/>
    <s v="QC-LIQUIDG"/>
    <s v="846537071317"/>
    <s v="Quikcell Ultra LIQUID GLASS Screen Protector"/>
    <s v="Liquid"/>
    <s v="UNIVERSAL"/>
    <s v="Universal"/>
    <x v="4"/>
    <s v="Consigna"/>
    <n v="188"/>
    <n v="236.59"/>
    <s v="Descontinuado"/>
    <s v="Discontinued"/>
    <n v="0"/>
    <n v="46460"/>
    <n v="0"/>
    <n v="0"/>
    <n v="0"/>
    <n v="0"/>
    <n v="0"/>
    <n v="0"/>
    <m/>
    <m/>
    <m/>
    <m/>
    <m/>
    <n v="0"/>
    <n v="0"/>
    <n v="0"/>
    <n v="0"/>
    <n v="0"/>
  </r>
  <r>
    <s v="Quikcell"/>
    <s v="IACCQIC012"/>
    <s v="QTYPECC6FT"/>
    <s v="846537077067"/>
    <s v="Quikcell CHARGE &amp; SYNC CABLE USB-C to USB-C - 6 ft - Black"/>
    <s v="Cables"/>
    <s v="Type C - Type C"/>
    <s v="6 ft"/>
    <x v="4"/>
    <s v="Consigna"/>
    <n v="188"/>
    <n v="165.4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44A"/>
    <s v="150226-9969"/>
    <s v="840168528172"/>
    <s v="Speck Balance Folio Case for iPad 10th Gen - Almond Milk /Mocha/Charcoal"/>
    <s v="Cases iPad"/>
    <s v="iPad"/>
    <s v="iPad 10th /11th - 10.9&quot;/11&quot; (2022-2025)"/>
    <x v="4"/>
    <s v="Consigna"/>
    <n v="188"/>
    <n v="503.81"/>
    <s v="Descontinuado"/>
    <s v="Discontinued"/>
    <n v="10"/>
    <n v="38"/>
    <n v="0"/>
    <n v="160"/>
    <n v="0"/>
    <n v="0"/>
    <n v="3"/>
    <n v="0"/>
    <n v="0"/>
    <n v="0"/>
    <n v="0"/>
    <n v="1"/>
    <n v="0"/>
    <n v="0"/>
    <n v="0"/>
    <n v="0"/>
    <n v="0"/>
    <n v="0"/>
  </r>
  <r>
    <s v="Speck"/>
    <s v="FUNSPK344"/>
    <s v="150226-9969"/>
    <s v="840168528172"/>
    <s v="Speck Balance Folio Case for iPad 10th Gen - Almond Milk /Mocha/Charcoal"/>
    <s v="Cases iPad"/>
    <s v="iPad"/>
    <s v="iPad 10th /11th - 10.9&quot;/11&quot; (2022-2025)"/>
    <x v="4"/>
    <s v="Consigna"/>
    <n v="188"/>
    <n v="615.82000000000005"/>
    <s v="Descontinuado"/>
    <s v="Discontinued"/>
    <n v="0"/>
    <n v="38"/>
    <n v="0"/>
    <n v="160"/>
    <n v="0"/>
    <n v="0"/>
    <n v="0"/>
    <n v="0"/>
    <m/>
    <m/>
    <m/>
    <m/>
    <m/>
    <n v="0"/>
    <n v="0"/>
    <n v="0"/>
    <n v="0"/>
    <n v="0"/>
  </r>
  <r>
    <s v="Speck"/>
    <s v="FUNSPK345"/>
    <s v="150226-7265"/>
    <s v="840168528202"/>
    <s v="Speck Balance Folio Case for iPad 10th Gen - Plumberry/Crushed Purple/Crepe Pink"/>
    <s v="Cases iPad"/>
    <s v="iPad"/>
    <s v="iPad 10th /11th - 10.9&quot;/11&quot; (2022-2025)"/>
    <x v="4"/>
    <s v="Consigna"/>
    <n v="188"/>
    <n v="615.82000000000005"/>
    <s v="Descontinuado"/>
    <s v="Discontinued"/>
    <n v="0"/>
    <n v="0"/>
    <n v="0"/>
    <n v="352"/>
    <n v="0"/>
    <n v="0"/>
    <n v="0"/>
    <n v="0"/>
    <m/>
    <m/>
    <m/>
    <m/>
    <m/>
    <n v="0"/>
    <n v="0"/>
    <n v="0"/>
    <n v="0"/>
    <n v="0"/>
  </r>
  <r>
    <s v="Speck"/>
    <s v="FUNSPK328A"/>
    <s v="140548-1050"/>
    <s v="840168501106"/>
    <s v="Speck Balance Folio Case with Microban for iPad Pro 11&quot; M1/Air 10.9&quot; - Black"/>
    <s v="Cases iPad"/>
    <s v="iPad"/>
    <s v="iPad Pro 11&quot; 2/3/4/Air 4/5"/>
    <x v="4"/>
    <s v="Consigna"/>
    <n v="188"/>
    <n v="503.8"/>
    <s v="Descontinuado"/>
    <s v="Discontinued"/>
    <n v="58"/>
    <n v="1"/>
    <n v="0"/>
    <n v="224"/>
    <n v="0"/>
    <n v="0"/>
    <n v="13"/>
    <n v="8"/>
    <n v="6"/>
    <n v="4"/>
    <n v="7"/>
    <n v="3"/>
    <n v="3"/>
    <n v="12"/>
    <n v="6"/>
    <n v="9"/>
    <n v="11"/>
    <n v="12"/>
  </r>
  <r>
    <s v="Speck"/>
    <s v="FUNSPK328"/>
    <s v="140548-1050"/>
    <s v="840168501106"/>
    <s v="Speck Balance Folio Case with Microban for iPad Pro 11&quot; M1/Air 10.9&quot; - Black"/>
    <s v="Cases iPad"/>
    <s v="iPad"/>
    <s v="iPad Pro 11&quot; 2/3/4/Air 4/5"/>
    <x v="4"/>
    <s v="Consigna"/>
    <n v="188"/>
    <n v="753.71"/>
    <s v="Descontinuado"/>
    <s v="Discontinued"/>
    <n v="0"/>
    <n v="1"/>
    <n v="0"/>
    <n v="224"/>
    <n v="0"/>
    <n v="0"/>
    <n v="0"/>
    <n v="0"/>
    <m/>
    <m/>
    <m/>
    <m/>
    <m/>
    <n v="0"/>
    <n v="0"/>
    <n v="0"/>
    <n v="0"/>
    <n v="0"/>
  </r>
  <r>
    <s v="Speck"/>
    <s v="FUNSPK346"/>
    <s v="150491-5085"/>
    <s v="840168534944"/>
    <s v="Speck GemShell® iPhone 15"/>
    <s v="Cases iPhone"/>
    <s v="iPhone 15"/>
    <s v="iPhone 16e / 15 / 14 / 13"/>
    <x v="4"/>
    <s v="Consigna"/>
    <n v="188"/>
    <n v="276.26"/>
    <s v="Descontinuado"/>
    <s v="Discontinued"/>
    <n v="17"/>
    <n v="15"/>
    <n v="0"/>
    <n v="0"/>
    <n v="0"/>
    <n v="0"/>
    <n v="0"/>
    <n v="0"/>
    <m/>
    <m/>
    <m/>
    <m/>
    <m/>
    <n v="0"/>
    <n v="0"/>
    <n v="0"/>
    <n v="0"/>
    <n v="0"/>
  </r>
  <r>
    <s v="Speck"/>
    <s v="FUNSPK350"/>
    <s v="150443-3199"/>
    <s v="840168532865"/>
    <s v="Speck Presidio® Perfect-Clear Grip Magsafe® Clicklock™ Clear/Clear/Chrome iPhone 15"/>
    <s v="Cases iPhone"/>
    <s v="iPhone"/>
    <s v="iPhone 16e / 15 / 14 / 13"/>
    <x v="4"/>
    <s v="Consigna"/>
    <n v="188"/>
    <n v="460.75"/>
    <s v="Descontinuado"/>
    <s v="Discontinued"/>
    <n v="2"/>
    <n v="0"/>
    <n v="0"/>
    <n v="0"/>
    <n v="0"/>
    <n v="0"/>
    <n v="1"/>
    <n v="1"/>
    <n v="1"/>
    <n v="0"/>
    <n v="0"/>
    <n v="1"/>
    <n v="1"/>
    <n v="0"/>
    <n v="0"/>
    <n v="0"/>
    <n v="0"/>
    <n v="0"/>
  </r>
  <r>
    <s v="Speck"/>
    <s v="FUNSPK354"/>
    <s v="150439-3205"/>
    <s v="840168532735"/>
    <s v="Speck Presidio®2 Grip Magsafe® Clicklock™ Black / Slate Grey iPhone 15"/>
    <s v="Cases iPhone"/>
    <s v="iPhone 15"/>
    <s v="iPhone 16e / 15 / 14 / 13"/>
    <x v="4"/>
    <s v="Consigna"/>
    <n v="188"/>
    <n v="460.75"/>
    <s v="Descontinuado"/>
    <s v="Discontinued"/>
    <n v="13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Tech21"/>
    <s v="CARTEC003"/>
    <s v="T21-10059"/>
    <n v="5056586714584"/>
    <s v="Tech21 EvoHardshell for MacBook Air 13&quot; (2022-2024) - Clear"/>
    <s v="Cases Macbook"/>
    <s v="Macbook"/>
    <s v="MacBook Air 13&quot; M4/M3/M2"/>
    <x v="4"/>
    <s v="Consigna"/>
    <n v="188"/>
    <n v="656.35"/>
    <s v="Descontinuado"/>
    <s v="Discontinued"/>
    <n v="128"/>
    <n v="0"/>
    <n v="0"/>
    <n v="0"/>
    <n v="0"/>
    <n v="0"/>
    <n v="56"/>
    <n v="80"/>
    <n v="61"/>
    <n v="44"/>
    <n v="43"/>
    <n v="22"/>
    <n v="9"/>
    <n v="38"/>
    <n v="15"/>
    <n v="0"/>
    <n v="0"/>
    <n v="0"/>
  </r>
  <r>
    <s v="Tech21"/>
    <s v="FUNTEC125"/>
    <s v="T21-10201"/>
    <s v="5056586731871"/>
    <s v="Tech21 EvoMax for iPad 10th Gen - Black (w/Handstrap)"/>
    <s v="Cases iPad"/>
    <s v="iPad"/>
    <s v="iPad 10th / 11 th"/>
    <x v="4"/>
    <s v="Consigna"/>
    <n v="188"/>
    <n v="1099.9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26"/>
    <s v="T21-10210"/>
    <s v="5056586718872"/>
    <s v="Tech21 EvoFolio for iPad 10th Gen - Teal"/>
    <s v="Cases iPad"/>
    <s v="iPad"/>
    <s v="iPad 10th / 11 th"/>
    <x v="4"/>
    <s v="Consigna"/>
    <n v="188"/>
    <n v="656.36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27"/>
    <s v="T21-10208"/>
    <s v="5056586718810"/>
    <s v="Tech21 EvoFolio for iPad 10th Gen - Blue"/>
    <s v="Cases iPad"/>
    <s v="iPad"/>
    <s v="iPad 10th / 11 th"/>
    <x v="4"/>
    <s v="Consigna"/>
    <n v="188"/>
    <n v="656.36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28"/>
    <s v="T21-10424"/>
    <s v="5056586719688"/>
    <s v="Tech21 EvoFolio for iPad 10th/11th Gen - Tan"/>
    <s v="Cases iPad"/>
    <s v="iPad"/>
    <s v="iPad 10th / 11 th"/>
    <x v="4"/>
    <s v="Consigna"/>
    <n v="188"/>
    <n v="656.36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33"/>
    <s v="T21-11324"/>
    <n v="840459607265"/>
    <s v="Tech21 EvoCrystal iPhone 17 Pro Black"/>
    <s v="Cases iPhone"/>
    <s v="iPhone 17"/>
    <s v="iPhone 17 Pro"/>
    <x v="4"/>
    <s v="Consigna"/>
    <n v="188"/>
    <n v="453.38"/>
    <s v="Descontinuado"/>
    <s v="Discontinued"/>
    <n v="256"/>
    <n v="130"/>
    <n v="0"/>
    <n v="0"/>
    <n v="0"/>
    <n v="0"/>
    <n v="28"/>
    <n v="24"/>
    <n v="11"/>
    <n v="7"/>
    <n v="6"/>
    <n v="12"/>
    <n v="9"/>
    <n v="10"/>
    <n v="0"/>
    <n v="0"/>
    <n v="0"/>
    <n v="0"/>
  </r>
  <r>
    <s v="Quikcell"/>
    <s v="EXHQUI001"/>
    <s v="QCPD25W"/>
    <s v="846537091520"/>
    <s v="Quikcell PD 25W Single USB-C Port Wall Charger"/>
    <s v="Charger"/>
    <s v="Wall charger"/>
    <s v="25W"/>
    <x v="4"/>
    <s v="Consigna"/>
    <n v="188"/>
    <n v="0.01"/>
    <s v="Descontinuado"/>
    <s v="Exhibición"/>
    <n v="45"/>
    <n v="158"/>
    <n v="0"/>
    <n v="0"/>
    <n v="0"/>
    <n v="0"/>
    <n v="0"/>
    <n v="0"/>
    <m/>
    <m/>
    <m/>
    <m/>
    <m/>
    <n v="0"/>
    <n v="0"/>
    <n v="0"/>
    <n v="0"/>
    <n v="0"/>
  </r>
  <r>
    <s v="Quikcell"/>
    <s v="EXHQUI002"/>
    <s v="QCPD35W"/>
    <s v="846537091537"/>
    <s v="Quikcell 35W PD A+C Dual Ports Wall Charger"/>
    <s v="Charger"/>
    <s v="Wall charger"/>
    <s v="35W"/>
    <x v="4"/>
    <s v="Consigna"/>
    <n v="188"/>
    <n v="0.01"/>
    <s v="Descontinuado"/>
    <s v="Exhibición"/>
    <n v="21"/>
    <n v="0"/>
    <n v="0"/>
    <n v="0"/>
    <n v="0"/>
    <n v="0"/>
    <n v="0"/>
    <n v="0"/>
    <m/>
    <m/>
    <m/>
    <m/>
    <m/>
    <n v="0"/>
    <n v="0"/>
    <n v="0"/>
    <n v="0"/>
    <n v="0"/>
  </r>
  <r>
    <s v="Nomad"/>
    <s v="ACCNOM003"/>
    <s v="NM01187585"/>
    <n v="856500011875"/>
    <s v="Nomad AC Adapter - 65W | Slim | Carbide"/>
    <s v="Charger"/>
    <s v="Wall charger"/>
    <s v="65W"/>
    <x v="4"/>
    <s v="Consigna"/>
    <n v="188"/>
    <n v="783.88"/>
    <s v="Descontinuado"/>
    <s v="Active"/>
    <n v="238"/>
    <n v="0"/>
    <n v="0"/>
    <n v="0"/>
    <n v="0"/>
    <n v="0"/>
    <n v="7"/>
    <n v="20"/>
    <n v="14"/>
    <n v="4"/>
    <n v="2"/>
    <n v="0"/>
    <n v="1"/>
    <n v="14"/>
    <n v="5"/>
    <n v="13"/>
    <n v="13"/>
    <n v="12"/>
  </r>
  <r>
    <s v="Speck"/>
    <s v="FUNSPK391"/>
    <s v="150989-3266"/>
    <n v="840168546671"/>
    <s v="Speck Balance Folio iPad 11&quot; (2022-2025) Sable/Blue Granite/Black"/>
    <s v="Cases iPad"/>
    <s v="iPad"/>
    <s v="iPad 10th /11th - 10.9&quot;/11&quot; (2022-2025)"/>
    <x v="4"/>
    <s v="Consigna"/>
    <n v="188"/>
    <n v="503.81"/>
    <s v="Activo"/>
    <s v="Active"/>
    <n v="110"/>
    <n v="264"/>
    <n v="0"/>
    <n v="0"/>
    <n v="0"/>
    <n v="0"/>
    <n v="186"/>
    <n v="96"/>
    <n v="28"/>
    <n v="47"/>
    <n v="42"/>
    <n v="32"/>
    <n v="16"/>
    <n v="48"/>
    <n v="3"/>
    <n v="0"/>
    <n v="0"/>
    <n v="0"/>
  </r>
  <r>
    <s v="Speck"/>
    <s v="FUNSPK373"/>
    <s v="150698-9508"/>
    <s v="840168540662"/>
    <s v="Speck iPhone 16 Gemshell Clear/ Platinum Glitter"/>
    <s v="Cases iPhone"/>
    <s v="iPhone 16"/>
    <s v="iPhone 16"/>
    <x v="4"/>
    <s v="Consigna"/>
    <n v="188"/>
    <n v="276.26"/>
    <s v="Descontinuado"/>
    <s v="Active"/>
    <n v="263"/>
    <n v="280"/>
    <n v="0"/>
    <n v="0"/>
    <n v="0"/>
    <n v="0"/>
    <n v="31"/>
    <n v="19"/>
    <n v="13"/>
    <n v="18"/>
    <n v="13"/>
    <n v="16"/>
    <n v="20"/>
    <n v="18"/>
    <n v="24"/>
    <n v="18"/>
    <n v="18"/>
    <n v="19"/>
  </r>
  <r>
    <s v="Tech21"/>
    <s v="FUNTEC129"/>
    <s v="T21-11240"/>
    <s v="5056586746745"/>
    <s v="Tech21 EvoLite for AirPods 4 - Clear"/>
    <s v="Cases Airpods"/>
    <s v="Airpods"/>
    <s v="Airpods 4"/>
    <x v="4"/>
    <s v="Consigna"/>
    <n v="188"/>
    <n v="226.43"/>
    <s v="Activo2"/>
    <s v="Active"/>
    <n v="102"/>
    <n v="117"/>
    <n v="0"/>
    <n v="30"/>
    <n v="0"/>
    <n v="0"/>
    <n v="71"/>
    <n v="45"/>
    <n v="26"/>
    <n v="13"/>
    <n v="5"/>
    <n v="19"/>
    <n v="9"/>
    <n v="24"/>
    <n v="23"/>
    <n v="21"/>
    <n v="23"/>
    <n v="23"/>
  </r>
  <r>
    <s v="Cubitt"/>
    <s v="ELECUB004"/>
    <s v="CTE-1"/>
    <s v="715834798510"/>
    <s v="CTE Headphones Obsidian Black"/>
    <s v="Audio"/>
    <s v="Headphones Wireless"/>
    <s v="CTE"/>
    <x v="4"/>
    <s v="Consigna"/>
    <n v="94"/>
    <n v="503.7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Cubitt"/>
    <s v="ACCCUB002"/>
    <s v="CT-SCALE7"/>
    <s v="715834798534"/>
    <s v="Cubitt Scale Alpine White"/>
    <s v="Others"/>
    <s v="Scale"/>
    <s v="CT-SCALE"/>
    <x v="4"/>
    <s v="Consigna"/>
    <n v="94"/>
    <n v="559.78"/>
    <s v="Descontinuado"/>
    <s v="Discontinued"/>
    <n v="0"/>
    <n v="23"/>
    <n v="0"/>
    <n v="0"/>
    <n v="0"/>
    <n v="0"/>
    <n v="0"/>
    <n v="0"/>
    <m/>
    <m/>
    <m/>
    <m/>
    <m/>
    <n v="0"/>
    <n v="0"/>
    <n v="0"/>
    <n v="0"/>
    <n v="0"/>
  </r>
  <r>
    <s v="Cubitt"/>
    <s v="IACCCUB000"/>
    <s v="CT-SCALE7"/>
    <s v="715834798534"/>
    <s v="Cubitt Scale Alpine White"/>
    <s v="Others"/>
    <s v="Scale"/>
    <s v="CT-SCALE"/>
    <x v="4"/>
    <s v="Consigna"/>
    <n v="94"/>
    <n v="559.78"/>
    <s v="Descontinuado"/>
    <s v="Discontinued"/>
    <n v="0"/>
    <n v="23"/>
    <n v="0"/>
    <n v="0"/>
    <n v="0"/>
    <n v="0"/>
    <n v="0"/>
    <n v="0"/>
    <m/>
    <m/>
    <m/>
    <m/>
    <m/>
    <n v="0"/>
    <n v="0"/>
    <n v="0"/>
    <n v="0"/>
    <n v="0"/>
  </r>
  <r>
    <s v="Cubitt"/>
    <s v="ACCCUB000"/>
    <s v="CT-SCALE"/>
    <s v="725330927543"/>
    <s v="Cubitt Scale Obsidian Black"/>
    <s v="Others"/>
    <s v="Scale"/>
    <s v="CT-SCALE"/>
    <x v="4"/>
    <s v="Consigna"/>
    <n v="94"/>
    <n v="559.78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Cubitt"/>
    <s v="ACCCUB001"/>
    <s v="CTK-1"/>
    <s v="719284923645"/>
    <s v="Cubitt Scale Mini Obsidian Black"/>
    <s v="Others"/>
    <s v="Scale"/>
    <s v="CTK"/>
    <x v="4"/>
    <s v="Consigna"/>
    <n v="94"/>
    <n v="447.72"/>
    <s v="Descontinuado"/>
    <s v="Discontinued"/>
    <n v="0"/>
    <n v="47"/>
    <n v="0"/>
    <n v="0"/>
    <n v="0"/>
    <n v="0"/>
    <n v="0"/>
    <n v="0"/>
    <m/>
    <m/>
    <m/>
    <m/>
    <m/>
    <n v="0"/>
    <n v="0"/>
    <n v="0"/>
    <n v="0"/>
    <n v="0"/>
  </r>
  <r>
    <s v="Cubitt"/>
    <s v="ACCCUB003"/>
    <s v="CTK-7"/>
    <s v="719284923652"/>
    <s v="Cubitt Scale Mini Alpine White"/>
    <s v="Others"/>
    <s v="Scale"/>
    <s v="CTK"/>
    <x v="4"/>
    <s v="Consigna"/>
    <n v="94"/>
    <n v="447.72"/>
    <s v="Descontinuado"/>
    <s v="Discontinued"/>
    <n v="1"/>
    <n v="31"/>
    <n v="0"/>
    <n v="0"/>
    <n v="0"/>
    <n v="0"/>
    <n v="0"/>
    <n v="0"/>
    <m/>
    <m/>
    <m/>
    <m/>
    <m/>
    <n v="0"/>
    <n v="0"/>
    <n v="0"/>
    <n v="0"/>
    <n v="0"/>
  </r>
  <r>
    <s v="Cubitt"/>
    <s v="IACCCUB001"/>
    <s v="CTK-7"/>
    <s v="719284923652"/>
    <s v="Cubitt Scale Mini Alpine White"/>
    <s v="Others"/>
    <s v="Scale"/>
    <s v="CTK"/>
    <x v="4"/>
    <s v="Consigna"/>
    <n v="94"/>
    <n v="447.72"/>
    <s v="Descontinuado"/>
    <s v="Discontinued"/>
    <n v="0"/>
    <n v="31"/>
    <n v="0"/>
    <n v="0"/>
    <n v="0"/>
    <n v="0"/>
    <n v="0"/>
    <n v="0"/>
    <m/>
    <m/>
    <m/>
    <m/>
    <m/>
    <n v="0"/>
    <n v="0"/>
    <n v="0"/>
    <n v="0"/>
    <n v="0"/>
  </r>
  <r>
    <s v="Cubitt"/>
    <s v="ELECUB000"/>
    <s v="CT1S2-11"/>
    <s v="719284923812"/>
    <s v="Cubitt CT1 Black"/>
    <s v="Others"/>
    <s v="Smartwatch"/>
    <s v="CT1S2"/>
    <x v="4"/>
    <s v="Consigna"/>
    <n v="94"/>
    <n v="839.96"/>
    <s v="Descontinuado"/>
    <s v="Discontinued"/>
    <n v="0"/>
    <n v="45"/>
    <n v="0"/>
    <n v="0"/>
    <n v="0"/>
    <n v="0"/>
    <n v="0"/>
    <n v="0"/>
    <m/>
    <m/>
    <m/>
    <m/>
    <m/>
    <n v="0"/>
    <n v="0"/>
    <n v="0"/>
    <n v="0"/>
    <n v="0"/>
  </r>
  <r>
    <s v="Cubitt"/>
    <s v="ELECUB001"/>
    <s v="CT2P2-11"/>
    <s v="719284924284"/>
    <s v="Cubitt CT2P Obsidian Black"/>
    <s v="Others"/>
    <s v="Smartwatch"/>
    <s v="CT2P2"/>
    <x v="4"/>
    <s v="Consigna"/>
    <n v="94"/>
    <n v="1344.27"/>
    <s v="Descontinuado"/>
    <s v="Discontinued"/>
    <n v="0"/>
    <n v="18"/>
    <n v="0"/>
    <n v="0"/>
    <n v="0"/>
    <n v="0"/>
    <n v="0"/>
    <n v="0"/>
    <m/>
    <m/>
    <m/>
    <m/>
    <m/>
    <n v="0"/>
    <n v="0"/>
    <n v="0"/>
    <n v="0"/>
    <n v="0"/>
  </r>
  <r>
    <s v="Cubitt"/>
    <s v="ELECUB002"/>
    <s v="CT4-11"/>
    <s v="719284923867"/>
    <s v="Cubitt CT4 Black"/>
    <s v="Others"/>
    <s v="Smartwatch"/>
    <s v="CT4"/>
    <x v="4"/>
    <s v="Consigna"/>
    <n v="94"/>
    <n v="1344.2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Cubitt"/>
    <s v="ELECUB003"/>
    <s v="CT4G-11"/>
    <s v="719284923928"/>
    <s v="Cubitt CT4P Black"/>
    <s v="Others"/>
    <s v="Smartwatch"/>
    <s v="CT4GPS"/>
    <x v="4"/>
    <s v="Consigna"/>
    <n v="94"/>
    <n v="1680.47"/>
    <s v="Descontinuado"/>
    <s v="Discontinued"/>
    <n v="0"/>
    <n v="3"/>
    <n v="0"/>
    <n v="0"/>
    <n v="0"/>
    <n v="0"/>
    <n v="0"/>
    <n v="0"/>
    <m/>
    <m/>
    <m/>
    <m/>
    <m/>
    <n v="0"/>
    <n v="0"/>
    <n v="0"/>
    <n v="0"/>
    <n v="0"/>
  </r>
  <r>
    <s v="Cubitt"/>
    <s v="BOCCUB000"/>
    <s v="CT-SOUND1"/>
    <s v="608011863241"/>
    <s v="Cubitt Waterproof Speakers Black"/>
    <s v="Audio"/>
    <s v="Speakers"/>
    <s v="Cubitt"/>
    <x v="4"/>
    <s v="Consigna"/>
    <n v="94"/>
    <n v="559.78"/>
    <s v="Descontinuado"/>
    <s v="Discontinued"/>
    <n v="4"/>
    <n v="109"/>
    <n v="0"/>
    <n v="0"/>
    <n v="0"/>
    <n v="0"/>
    <n v="0"/>
    <n v="0"/>
    <n v="0"/>
    <n v="0"/>
    <n v="1"/>
    <n v="0"/>
    <n v="0"/>
    <n v="0"/>
    <n v="0"/>
    <n v="0"/>
    <n v="0"/>
    <n v="0"/>
  </r>
  <r>
    <s v="Cubitt"/>
    <s v="BOCCUB001"/>
    <s v="CT-SOUND8"/>
    <s v="608011863272"/>
    <s v="Cubitt Waterproof Speakers White"/>
    <s v="Audio"/>
    <s v="Speakers"/>
    <s v="Cubitt"/>
    <x v="4"/>
    <s v="Consigna"/>
    <n v="94"/>
    <n v="671.8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Hypergear"/>
    <s v="ACCHPG000"/>
    <n v="15559"/>
    <s v="633755155598"/>
    <s v="7-in-1 Complete Tech Cleaning Kit"/>
    <s v="Others"/>
    <s v="Clean"/>
    <s v="7-1"/>
    <x v="4"/>
    <s v="Consigna"/>
    <n v="94"/>
    <n v="258.11"/>
    <s v="Descontinuado"/>
    <s v="Discontinued"/>
    <n v="54"/>
    <n v="0"/>
    <n v="0"/>
    <n v="0"/>
    <n v="0"/>
    <n v="0"/>
    <n v="0"/>
    <n v="0"/>
    <m/>
    <m/>
    <m/>
    <m/>
    <m/>
    <n v="0"/>
    <n v="0"/>
    <n v="0"/>
    <n v="0"/>
    <n v="0"/>
  </r>
  <r>
    <s v="Hypergear"/>
    <s v="IACCNAZ000"/>
    <n v="15351"/>
    <s v="633755153518"/>
    <s v="Naztech Xpods Pro TWS with Wireless Charging Case Black_x000a_"/>
    <s v="Audio"/>
    <s v="Headphones"/>
    <s v="In Ear"/>
    <x v="4"/>
    <s v="Consigna"/>
    <n v="94"/>
    <n v="982.2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Hypergear"/>
    <s v="IACCNAZ001"/>
    <n v="15352"/>
    <s v="633755153525"/>
    <s v="Naztech Xpods Pro TWS with Wireless Charging Case Red"/>
    <s v="Audio"/>
    <s v="Headphones"/>
    <s v="In Ear"/>
    <x v="4"/>
    <s v="Consigna"/>
    <n v="94"/>
    <n v="982.2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Hypergear"/>
    <s v="IACCNAZ002"/>
    <n v="15432"/>
    <s v="633755154324"/>
    <s v="Naztech Xpods Pro TWS with Wireless Charging Case Blue_x000a_"/>
    <s v="Audio"/>
    <s v="Headphones"/>
    <s v="In Ear"/>
    <x v="4"/>
    <s v="Consigna"/>
    <n v="94"/>
    <n v="982.2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Hypergear"/>
    <s v="IACCHPG001"/>
    <n v="15597"/>
    <s v="633755155970"/>
    <s v="HyperGear HyperNova LED Strip Lights 10ft Multi-Color Multicolors"/>
    <s v="Others"/>
    <s v="Led Strip"/>
    <s v="10 ft"/>
    <x v="4"/>
    <s v="Consigna"/>
    <n v="94"/>
    <n v="309.83"/>
    <s v="Descontinuado"/>
    <s v="Discontinued"/>
    <n v="0"/>
    <n v="129"/>
    <n v="0"/>
    <n v="0"/>
    <n v="0"/>
    <n v="0"/>
    <n v="0"/>
    <n v="0"/>
    <m/>
    <m/>
    <m/>
    <m/>
    <m/>
    <n v="0"/>
    <n v="0"/>
    <n v="0"/>
    <n v="0"/>
    <n v="0"/>
  </r>
  <r>
    <s v="Hypergear"/>
    <s v="ICABNAZ000"/>
    <n v="13621"/>
    <s v="633755136214"/>
    <s v="Naztech Braided MFI Lightning Charge &amp; Sync Cable Black"/>
    <s v="Cables"/>
    <s v="Lightning"/>
    <s v="4 ft"/>
    <x v="4"/>
    <s v="Consigna"/>
    <n v="94"/>
    <n v="309.83"/>
    <s v="Descontinuado"/>
    <s v="Discontinued"/>
    <n v="0"/>
    <n v="2842"/>
    <n v="0"/>
    <n v="0"/>
    <n v="0"/>
    <n v="0"/>
    <n v="0"/>
    <n v="0"/>
    <m/>
    <m/>
    <m/>
    <m/>
    <m/>
    <n v="0"/>
    <n v="0"/>
    <n v="0"/>
    <n v="0"/>
    <n v="0"/>
  </r>
  <r>
    <s v="Hypergear"/>
    <s v="IACCHPG000"/>
    <n v="15437"/>
    <s v="633755154379"/>
    <s v="HyperGear SnapShot Wireless Selfie Stick + Tripod Black_x000a_"/>
    <s v="Others"/>
    <s v="Tripod"/>
    <s v="Selfie + Tripod"/>
    <x v="4"/>
    <s v="Consigna"/>
    <n v="94"/>
    <n v="387.41"/>
    <s v="Descontinuado"/>
    <s v="Discontinued"/>
    <n v="0"/>
    <n v="275"/>
    <n v="0"/>
    <n v="0"/>
    <n v="0"/>
    <n v="0"/>
    <n v="0"/>
    <n v="0"/>
    <m/>
    <m/>
    <m/>
    <m/>
    <m/>
    <n v="0"/>
    <n v="0"/>
    <n v="0"/>
    <n v="0"/>
    <n v="0"/>
  </r>
  <r>
    <s v="Moment"/>
    <s v="FUNMOM003"/>
    <s v="310-197"/>
    <s v="846537077333"/>
    <s v="Moment Case for iPhone 14 - Compatible with MagSafe - Black"/>
    <s v="Cases iPhone"/>
    <s v="iPhone 14"/>
    <s v="iPhone 14"/>
    <x v="4"/>
    <s v="Consigna"/>
    <n v="94"/>
    <n v="602.84"/>
    <s v="Descontinuado"/>
    <s v="Discontinued"/>
    <n v="7"/>
    <n v="0"/>
    <n v="0"/>
    <n v="0"/>
    <n v="0"/>
    <n v="0"/>
    <n v="0"/>
    <n v="0"/>
    <m/>
    <m/>
    <m/>
    <m/>
    <m/>
    <n v="0"/>
    <n v="0"/>
    <n v="0"/>
    <n v="0"/>
    <n v="0"/>
  </r>
  <r>
    <s v="Moment"/>
    <s v="FUNMOM002"/>
    <s v="310-191"/>
    <s v="846537067464"/>
    <s v="Moment Case for iPhone 14 Max - Compatible with MagSafe - Black"/>
    <s v="Cases iPhone"/>
    <s v="iPhone 14"/>
    <s v="iPhone 14 Max"/>
    <x v="4"/>
    <s v="Consigna"/>
    <n v="94"/>
    <n v="602.84"/>
    <s v="Descontinuado"/>
    <s v="Discontinued"/>
    <n v="17"/>
    <n v="0"/>
    <n v="0"/>
    <n v="0"/>
    <n v="0"/>
    <n v="0"/>
    <n v="0"/>
    <n v="0"/>
    <m/>
    <m/>
    <m/>
    <m/>
    <m/>
    <n v="0"/>
    <n v="0"/>
    <n v="0"/>
    <n v="0"/>
    <n v="0"/>
  </r>
  <r>
    <s v="Moment"/>
    <s v="FUNMOM001"/>
    <s v="310-185"/>
    <s v="846537070501"/>
    <s v="Moment Case for iPhone 14 Pro - Compatible with MagSafe - Black"/>
    <s v="Cases iPhone"/>
    <s v="iPhone 14"/>
    <s v="iPhone 14 Pro"/>
    <x v="4"/>
    <s v="Consigna"/>
    <n v="94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Moment"/>
    <s v="FUNMOM007"/>
    <s v="310-187"/>
    <s v="846537067440"/>
    <s v="Moment Case for iPhone 14 Pro - Compatible with MagSafe - Indigo"/>
    <s v="Cases iPhone"/>
    <s v="iPhone 14"/>
    <s v="iPhone 14 Pro"/>
    <x v="4"/>
    <s v="Consigna"/>
    <n v="94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Moment"/>
    <s v="FUNMOM000"/>
    <s v="310-179"/>
    <s v="846537067174"/>
    <s v="Moment Case for iPhone 14 Pro Max - Compatible with MagSafe - Black"/>
    <s v="Cases iPhone"/>
    <s v="iPhone 14"/>
    <s v="iPhone 14 Pro Max"/>
    <x v="4"/>
    <s v="Consigna"/>
    <n v="94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Moment"/>
    <s v="FUNMOM006"/>
    <s v="310-181"/>
    <s v="846537067211"/>
    <s v="Moment Case for iPhone 14 Pro Max - Compatible with MagSafe - Indigo"/>
    <s v="Cases iPhone"/>
    <s v="iPhone 14"/>
    <s v="iPhone 14 Pro Max"/>
    <x v="4"/>
    <s v="Consigna"/>
    <n v="94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Mophie"/>
    <s v="ACCMOP052"/>
    <n v="401101662"/>
    <s v="848467073980"/>
    <s v="Mophie POWERSTATION PLUS (6,000mAh) with Built-in Micro USB &amp; Lightning Cable + Extra USB-A Charging Port - Black"/>
    <s v="Charger"/>
    <s v="Power Bank"/>
    <s v="6,000 mAh"/>
    <x v="4"/>
    <s v="Consigna"/>
    <n v="94"/>
    <n v="206.38"/>
    <s v="Descontinuado"/>
    <s v="Discontinued"/>
    <n v="8"/>
    <n v="796"/>
    <n v="0"/>
    <n v="0"/>
    <n v="0"/>
    <n v="0"/>
    <n v="0"/>
    <n v="0"/>
    <m/>
    <m/>
    <m/>
    <m/>
    <m/>
    <n v="0"/>
    <n v="0"/>
    <n v="0"/>
    <n v="0"/>
    <n v="0"/>
  </r>
  <r>
    <s v="Nomad"/>
    <s v="EXTNOM017"/>
    <s v="NM014858858"/>
    <n v="856500018140"/>
    <s v="Nomad Titanium Band - 45mm | Natural Hardware"/>
    <s v="Straps"/>
    <s v="Apple Watch"/>
    <s v="49/45/44/42 mm"/>
    <x v="4"/>
    <s v="Consigna"/>
    <n v="376"/>
    <n v="3620.09"/>
    <s v="Descontinuado"/>
    <s v="Discontinued"/>
    <n v="19"/>
    <n v="16"/>
    <n v="0"/>
    <n v="0"/>
    <n v="0"/>
    <n v="0"/>
    <n v="4"/>
    <n v="7"/>
    <n v="2"/>
    <n v="4"/>
    <n v="0"/>
    <n v="3"/>
    <n v="2"/>
    <n v="2"/>
    <n v="6"/>
    <n v="3"/>
    <n v="4"/>
    <n v="4"/>
  </r>
  <r>
    <s v="Nomad"/>
    <s v="EXTNOM023"/>
    <s v="NM014865858"/>
    <n v="856504014865"/>
    <s v="Nomad Rocky Point Band - 42mm/45mm/46mm/49mm Magma Black Hardware"/>
    <s v="Straps"/>
    <s v="Apple Watch"/>
    <s v="49/45/44/42 mm"/>
    <x v="4"/>
    <s v="Consigna"/>
    <n v="120"/>
    <n v="1008.06"/>
    <s v="Descontinuado"/>
    <s v="Discontinued"/>
    <n v="22"/>
    <n v="0"/>
    <n v="0"/>
    <n v="0"/>
    <n v="0"/>
    <n v="0"/>
    <n v="46"/>
    <n v="16"/>
    <n v="8"/>
    <n v="9"/>
    <n v="6"/>
    <n v="0"/>
    <n v="4"/>
    <n v="5"/>
    <n v="0"/>
    <n v="5"/>
    <n v="5"/>
    <n v="4"/>
  </r>
  <r>
    <s v="Nomad"/>
    <s v="EXTNOM024"/>
    <s v="NM1A41BXT0"/>
    <n v="856500018133"/>
    <s v="Nomad Titanium Band - 42mm/45mm/46mm/49mm | Black Hardware"/>
    <s v="Straps"/>
    <s v="Apple Watch"/>
    <s v="49/45/44/42 mm"/>
    <x v="4"/>
    <s v="Consigna"/>
    <n v="376"/>
    <n v="3620.09"/>
    <s v="Descontinuado"/>
    <s v="Discontinued"/>
    <n v="9"/>
    <n v="0"/>
    <n v="0"/>
    <n v="0"/>
    <n v="0"/>
    <n v="0"/>
    <n v="2"/>
    <n v="5"/>
    <n v="1"/>
    <n v="2"/>
    <n v="3"/>
    <n v="0"/>
    <n v="0"/>
    <n v="0"/>
    <n v="2"/>
    <n v="4"/>
    <n v="3"/>
    <n v="3"/>
  </r>
  <r>
    <s v="Nomad"/>
    <s v="EXTNOM007"/>
    <s v="NM01958185"/>
    <s v="856500019581"/>
    <s v="Nomad Sport Band - 45/44mm/42mm | M/L | Lunar Gray | FKM | V2"/>
    <s v="Straps"/>
    <s v="Apple Watch"/>
    <s v="49/45/44/42 mm"/>
    <x v="4"/>
    <s v="Consigna"/>
    <n v="188"/>
    <n v="615.82000000000005"/>
    <s v="Descontinuado"/>
    <s v="Discontinued"/>
    <n v="148"/>
    <n v="0"/>
    <n v="0"/>
    <n v="0"/>
    <n v="0"/>
    <n v="0"/>
    <n v="54"/>
    <n v="50"/>
    <n v="36"/>
    <n v="30"/>
    <n v="25"/>
    <n v="28"/>
    <n v="30"/>
    <n v="32"/>
    <n v="29"/>
    <n v="33"/>
    <n v="0"/>
    <n v="0"/>
  </r>
  <r>
    <s v="Nomad"/>
    <s v="FUNNOM000"/>
    <s v="NM01056485"/>
    <s v="856500010564"/>
    <s v="Nomad Modern Leather Case - Rustic Brown | Horween Leather | MagSafe | iPhone 13"/>
    <s v="Cases iPhone"/>
    <s v="iPhone 13"/>
    <s v="iPhone 13"/>
    <x v="4"/>
    <s v="Consigna"/>
    <n v="188"/>
    <n v="421.81"/>
    <s v="Descontinuado"/>
    <s v="Discontinued"/>
    <n v="3"/>
    <n v="0"/>
    <n v="0"/>
    <n v="0"/>
    <n v="0"/>
    <n v="0"/>
    <n v="0"/>
    <n v="0"/>
    <m/>
    <m/>
    <m/>
    <m/>
    <m/>
    <n v="0"/>
    <n v="0"/>
    <n v="0"/>
    <n v="0"/>
    <n v="0"/>
  </r>
  <r>
    <s v="Nomad"/>
    <s v="FUNNOM001"/>
    <s v="NM01058885"/>
    <s v="856500010588"/>
    <s v="Nomad Modern Leather Case - Rustic Brown | Horween Leather | MagSafe | iPhone 13 Pro"/>
    <s v="Cases iPhone"/>
    <s v="iPhone 13"/>
    <s v="iPhone 13 Pro"/>
    <x v="4"/>
    <s v="Consigna"/>
    <n v="188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02"/>
    <s v="NM01063285"/>
    <s v="856500010632"/>
    <s v="Nomad Modern Leather Case - Black | Horween Leather | MagSafe | iPhone 13 Pro Max"/>
    <s v="Cases iPhone"/>
    <s v="iPhone 13"/>
    <s v="iPhone 13 Pro Max"/>
    <x v="4"/>
    <s v="Consigna"/>
    <n v="188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09"/>
    <s v="NM01205685"/>
    <s v="856500012056"/>
    <s v="Nomad Sport Case - iPhone 14 | Carbide"/>
    <s v="Cases iPhone"/>
    <s v="iPhone 14"/>
    <s v="iPhone 14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0"/>
    <s v="NM01209485"/>
    <s v="856500012094"/>
    <s v="Nomad Sport Case - iPhone 14 Pro Max | Ash Green"/>
    <s v="Cases iPhone"/>
    <s v="iPhone 14"/>
    <s v="iPhone 14 Max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1"/>
    <s v="NM01206385"/>
    <s v="856500012063"/>
    <s v="Nomad Sport Case - iPhone 14 Pro Max | Marine Blue"/>
    <s v="Cases iPhone"/>
    <s v="iPhone 14"/>
    <s v="iPhone 14 Max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2"/>
    <s v="NM01289685"/>
    <s v="856500012896"/>
    <s v="Nomad Sport Case - iPhone 14 Max | Carbide"/>
    <s v="Cases iPhone"/>
    <s v="iPhone 14"/>
    <s v="iPhone 14 Max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3"/>
    <s v="NM01131885"/>
    <s v="856500011318"/>
    <s v="Nomad Sport Case - iPhone 14 Pro Max | Carbide"/>
    <s v="Cases iPhone"/>
    <s v="iPhone 14"/>
    <s v="iPhone 14 Max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20"/>
    <s v="NM01154785"/>
    <s v="856500011547"/>
    <s v="Nomad Rugged Case - Ultra Orange | iPhone 14 Pro Max"/>
    <s v="Cases iPhone"/>
    <s v="iPhone 14"/>
    <s v="iPhone 14 Max"/>
    <x v="4"/>
    <s v="Consigna"/>
    <n v="188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9"/>
    <s v="NM01152385"/>
    <s v="856500011523"/>
    <s v="Nomad Rugged Case - Ultra Orange | iPhone 14 Pro"/>
    <s v="Cases iPhone"/>
    <s v="iPhone 14"/>
    <s v="iPhone 14 Pro"/>
    <x v="4"/>
    <s v="Consigna"/>
    <n v="188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05"/>
    <s v="NM01222385"/>
    <s v="856500012223"/>
    <s v="Nomad Modern Leather Case - iPhone 14 Pro | Black | Horween Leather"/>
    <s v="Cases iPhone"/>
    <s v="iPhone 14"/>
    <s v="iPhone 14 Pro"/>
    <x v="4"/>
    <s v="Consigna"/>
    <n v="188"/>
    <n v="904.57"/>
    <s v="Descontinuado"/>
    <s v="Discontinued"/>
    <n v="0"/>
    <n v="2"/>
    <n v="0"/>
    <n v="0"/>
    <n v="0"/>
    <n v="0"/>
    <n v="0"/>
    <n v="0"/>
    <m/>
    <m/>
    <m/>
    <m/>
    <m/>
    <n v="0"/>
    <n v="0"/>
    <n v="0"/>
    <n v="0"/>
    <n v="0"/>
  </r>
  <r>
    <s v="Nomad"/>
    <s v="FUNNOM006"/>
    <s v="NM01225485"/>
    <s v="856500012254"/>
    <s v="Nomad Modern Leather Case - iPhone 14 Pro | Rustic Brown | Horween Leather"/>
    <s v="Cases iPhone"/>
    <s v="iPhone 14"/>
    <s v="iPhone 14 Pro"/>
    <x v="4"/>
    <s v="Consigna"/>
    <n v="188"/>
    <n v="904.5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4"/>
    <s v="NM01210085"/>
    <s v="856500012100"/>
    <s v="Nomad Sport Case - iPhone 14 Pro | Ash Green"/>
    <s v="Cases iPhone"/>
    <s v="iPhone 14"/>
    <s v="iPhone 14 Pro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5"/>
    <s v="NM01207085"/>
    <s v="856500012070"/>
    <s v="Nomad Sport Case - iPhone 14 Pro | Marine Blue"/>
    <s v="Cases iPhone"/>
    <s v="iPhone 14"/>
    <s v="iPhone 14 Pro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16"/>
    <s v="NM01204985"/>
    <s v="856500012049"/>
    <s v="Nomad Sport Case - iPhone 14 Pro | Carbide"/>
    <s v="Cases iPhone"/>
    <s v="iPhone 14"/>
    <s v="iPhone 14 Pro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07"/>
    <s v="NM01221685"/>
    <s v="856500012216"/>
    <s v="Nomad Modern Leather Case - iPhone 14 Pro Max | Black | Horween Leather"/>
    <s v="Cases iPhone"/>
    <s v="iPhone 14"/>
    <s v="iPhone 14 Pro Max"/>
    <x v="4"/>
    <s v="Consigna"/>
    <n v="188"/>
    <n v="904.5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08"/>
    <s v="NM01224785"/>
    <s v="856500012247"/>
    <s v="Nomad Modern Leather Case - iPhone 14 Pro Max | Rustic Brown | Horween Leather"/>
    <s v="Cases iPhone"/>
    <s v="iPhone 14"/>
    <s v="iPhone 14 Pro Max"/>
    <x v="4"/>
    <s v="Consigna"/>
    <n v="188"/>
    <n v="904.5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24"/>
    <s v="NM01614685"/>
    <s v="856500016146"/>
    <s v="Nomad Modern Leather Case - iPhone 15 Pro | Brown | Nomad Leather"/>
    <s v="Cases iPhone"/>
    <s v="iPhone 15"/>
    <s v="iPhone 15 Pro"/>
    <x v="4"/>
    <s v="Consigna"/>
    <n v="188"/>
    <n v="602.84"/>
    <s v="Descontinuado"/>
    <s v="Discontinued"/>
    <n v="16"/>
    <n v="37"/>
    <n v="0"/>
    <n v="0"/>
    <n v="0"/>
    <n v="0"/>
    <n v="4"/>
    <n v="3"/>
    <n v="1"/>
    <n v="0"/>
    <n v="0"/>
    <n v="1"/>
    <n v="0"/>
    <n v="0"/>
    <n v="0"/>
    <n v="0"/>
    <n v="0"/>
    <n v="0"/>
  </r>
  <r>
    <s v="Nomad"/>
    <s v="FUNNOM023"/>
    <s v="NM01613985"/>
    <s v="856500016139"/>
    <s v="Nomad Modern Leather Case - iPhone 15 Pro | Black | Nomad Leather"/>
    <s v="Cases iPhone"/>
    <s v="iPhone 15"/>
    <s v="iPhone 15 Pro"/>
    <x v="4"/>
    <s v="Consigna"/>
    <n v="188"/>
    <n v="602.84"/>
    <s v="Descontinuado"/>
    <s v="Discontinued"/>
    <n v="15"/>
    <n v="0"/>
    <n v="0"/>
    <n v="0"/>
    <n v="0"/>
    <n v="0"/>
    <n v="1"/>
    <n v="-1"/>
    <n v="0"/>
    <n v="0"/>
    <n v="0"/>
    <n v="0"/>
    <n v="0"/>
    <n v="0"/>
    <n v="0"/>
    <n v="0"/>
    <n v="0"/>
    <n v="0"/>
  </r>
  <r>
    <s v="Nomad"/>
    <s v="FUNNOM027"/>
    <s v="NM01638285"/>
    <s v="856500016382"/>
    <s v="Nomad Rugged Case - iPhone 15 Pro | Atlantic Blue"/>
    <s v="Cases iPhone"/>
    <s v="iPhone 15"/>
    <s v="iPhone 15 Pro"/>
    <x v="4"/>
    <s v="Consigna"/>
    <n v="188"/>
    <n v="602.84"/>
    <s v="Descontinuado"/>
    <s v="Discontinued"/>
    <n v="16"/>
    <n v="0"/>
    <n v="0"/>
    <n v="0"/>
    <n v="0"/>
    <n v="0"/>
    <n v="2"/>
    <n v="0"/>
    <m/>
    <m/>
    <m/>
    <m/>
    <m/>
    <n v="0"/>
    <n v="0"/>
    <n v="0"/>
    <n v="0"/>
    <n v="0"/>
  </r>
  <r>
    <s v="Nomad"/>
    <s v="FUNNOM028"/>
    <s v="NM01670285"/>
    <s v="856500016702"/>
    <s v="Nomad Rugged Case - iPhone 15 Pro | Ultra Orange"/>
    <s v="Cases iPhone"/>
    <s v="iPhone 15"/>
    <s v="iPhone 15 Pro"/>
    <x v="4"/>
    <s v="Consigna"/>
    <n v="188"/>
    <n v="602.84"/>
    <s v="Descontinuado"/>
    <s v="Discontinued"/>
    <n v="11"/>
    <n v="0"/>
    <n v="0"/>
    <n v="0"/>
    <n v="0"/>
    <n v="0"/>
    <n v="0"/>
    <n v="1"/>
    <n v="1"/>
    <n v="0"/>
    <n v="0"/>
    <n v="0"/>
    <n v="0"/>
    <n v="0"/>
    <n v="0"/>
    <n v="0"/>
    <n v="0"/>
    <n v="0"/>
  </r>
  <r>
    <s v="Nomad"/>
    <s v="FUNNOM026"/>
    <s v="NM01619185"/>
    <s v="856500016191"/>
    <s v="Nomad Modern Leather Case - iPhone 15 Pro Max | Brown | Nomad Leather"/>
    <s v="Cases iPhone"/>
    <s v="iPhone 15"/>
    <s v="iPhone 15 Pro Max"/>
    <x v="4"/>
    <s v="Consigna"/>
    <n v="188"/>
    <n v="602.84"/>
    <s v="Descontinuado"/>
    <s v="Discontinued"/>
    <n v="18"/>
    <n v="163"/>
    <n v="0"/>
    <n v="0"/>
    <n v="0"/>
    <n v="0"/>
    <n v="2"/>
    <n v="6"/>
    <n v="0"/>
    <n v="0"/>
    <n v="0"/>
    <n v="0"/>
    <n v="0"/>
    <n v="0"/>
    <n v="0"/>
    <n v="0"/>
    <n v="0"/>
    <n v="0"/>
  </r>
  <r>
    <s v="Nomad"/>
    <s v="FUNNOM025"/>
    <s v="NM01618485"/>
    <s v="856500016184"/>
    <s v="Nomad Modern Leather Case - iPhone 15 Pro Max | Black | Nomad Leather"/>
    <s v="Cases iPhone"/>
    <s v="iPhone 15"/>
    <s v="iPhone 15 Pro Max"/>
    <x v="4"/>
    <s v="Consigna"/>
    <n v="188"/>
    <n v="602.84"/>
    <s v="Descontinuado"/>
    <s v="Discontinued"/>
    <n v="8"/>
    <n v="0"/>
    <n v="0"/>
    <n v="0"/>
    <n v="0"/>
    <n v="0"/>
    <n v="2"/>
    <n v="0"/>
    <m/>
    <m/>
    <m/>
    <m/>
    <m/>
    <n v="0"/>
    <n v="0"/>
    <n v="0"/>
    <n v="0"/>
    <n v="0"/>
  </r>
  <r>
    <s v="Nomad"/>
    <s v="FUNNOM029"/>
    <s v="NM01641285"/>
    <s v="856500016412"/>
    <s v="Nomad Rugged Case - iPhone 15 Pro Max | Atlantic Blue"/>
    <s v="Cases iPhone"/>
    <s v="iPhone 15"/>
    <s v="iPhone Pro Max"/>
    <x v="4"/>
    <s v="Consigna"/>
    <n v="188"/>
    <n v="602.84"/>
    <s v="Descontinuado"/>
    <s v="Discontinued"/>
    <n v="0"/>
    <n v="0"/>
    <n v="0"/>
    <n v="0"/>
    <n v="0"/>
    <n v="0"/>
    <n v="2"/>
    <n v="3"/>
    <n v="0"/>
    <n v="0"/>
    <n v="0"/>
    <n v="0"/>
    <n v="0"/>
    <n v="0"/>
    <n v="0"/>
    <n v="0"/>
    <n v="0"/>
    <n v="0"/>
  </r>
  <r>
    <s v="Nomad"/>
    <s v="FUNNOM030"/>
    <s v="NM01671985"/>
    <s v="856500016719"/>
    <s v="Nomad Rugged Case - iPhone 15 Pro Max | Ultra Orange"/>
    <s v="Cases iPhone"/>
    <s v="iPhone 15"/>
    <s v="iPhone Pro Max"/>
    <x v="4"/>
    <s v="Consigna"/>
    <n v="188"/>
    <n v="602.84"/>
    <s v="Descontinuado"/>
    <s v="Discontinued"/>
    <n v="21"/>
    <n v="0"/>
    <n v="0"/>
    <n v="0"/>
    <n v="0"/>
    <n v="0"/>
    <n v="0"/>
    <n v="0"/>
    <m/>
    <m/>
    <m/>
    <m/>
    <m/>
    <n v="0"/>
    <n v="0"/>
    <n v="0"/>
    <n v="0"/>
    <n v="0"/>
  </r>
  <r>
    <s v="Nomad"/>
    <s v="FUNNOM034"/>
    <s v="NM01696285"/>
    <s v="856500016962"/>
    <s v="Nomad Modern Leather Case - iPhone 16 Pro  Brown"/>
    <s v="Cases iPhone"/>
    <s v="iPhone 16"/>
    <s v="iPhone 16 Pro / iPhone 17"/>
    <x v="4"/>
    <s v="Consigna"/>
    <n v="188"/>
    <n v="602.84"/>
    <s v="Descontinuado"/>
    <s v="Discontinued"/>
    <n v="125"/>
    <n v="0"/>
    <n v="0"/>
    <n v="0"/>
    <n v="0"/>
    <n v="0"/>
    <n v="7"/>
    <n v="7"/>
    <n v="2"/>
    <n v="6"/>
    <n v="6"/>
    <n v="4"/>
    <n v="9"/>
    <n v="4"/>
    <n v="6"/>
    <n v="5"/>
    <n v="5"/>
    <n v="5"/>
  </r>
  <r>
    <s v="Nomad"/>
    <s v="FUNNOM036"/>
    <s v="NM01697985"/>
    <s v="856500016979"/>
    <s v="Nomad Modern Leather Case - iPhone 16 Pro  Black"/>
    <s v="Cases iPhone"/>
    <s v="iPhone 16"/>
    <s v="iPhone 16 Pro / iPhone 17"/>
    <x v="4"/>
    <s v="Consigna"/>
    <n v="188"/>
    <n v="602.84"/>
    <s v="Descontinuado"/>
    <s v="Discontinued"/>
    <n v="59"/>
    <n v="0"/>
    <n v="0"/>
    <n v="0"/>
    <n v="0"/>
    <n v="0"/>
    <n v="3"/>
    <n v="6"/>
    <n v="7"/>
    <n v="2"/>
    <n v="1"/>
    <n v="1"/>
    <n v="3"/>
    <n v="2"/>
    <n v="3"/>
    <n v="3"/>
    <n v="3"/>
    <n v="3"/>
  </r>
  <r>
    <s v="Nomad"/>
    <s v="FUNNOM038"/>
    <s v="NM01695585"/>
    <s v="856500016955"/>
    <s v="Nomad Modern Leather Case - iPhone 16 Pro  English Tan-C "/>
    <s v="Cases iPhone"/>
    <s v="iPhone 16"/>
    <s v="iPhone 16 Pro / iPhone 17"/>
    <x v="4"/>
    <s v="Consigna"/>
    <n v="188"/>
    <n v="602.84"/>
    <s v="Descontinuado"/>
    <s v="Discontinued"/>
    <n v="121"/>
    <n v="33"/>
    <n v="0"/>
    <n v="0"/>
    <n v="0"/>
    <n v="0"/>
    <n v="0"/>
    <n v="8"/>
    <n v="3"/>
    <n v="7"/>
    <n v="0"/>
    <n v="4"/>
    <n v="11"/>
    <n v="4"/>
    <n v="6"/>
    <n v="5"/>
    <n v="5"/>
    <n v="5"/>
  </r>
  <r>
    <s v="Nomad"/>
    <s v="FUNNOM035"/>
    <s v="NM01693185"/>
    <s v="856500016931"/>
    <s v="Nomad Modern Leather Case - iPhone 16 Pro Max  Black "/>
    <s v="Cases iPhone"/>
    <s v="iPhone 16"/>
    <s v="iPhone 16 Pro Max"/>
    <x v="4"/>
    <s v="Consigna"/>
    <n v="188"/>
    <n v="602.84"/>
    <s v="Descontinuado"/>
    <s v="Discontinued"/>
    <n v="7"/>
    <n v="0"/>
    <n v="0"/>
    <n v="0"/>
    <n v="0"/>
    <n v="0"/>
    <n v="1"/>
    <n v="3"/>
    <n v="0"/>
    <n v="1"/>
    <n v="1"/>
    <n v="0"/>
    <n v="0"/>
    <n v="0"/>
    <n v="0"/>
    <n v="0"/>
    <n v="0"/>
    <n v="0"/>
  </r>
  <r>
    <s v="Nomad"/>
    <s v="FUNNOM037"/>
    <s v="NM01691785"/>
    <s v="856500016917"/>
    <s v="Nomad Modern Leather Case - iPhone 16 Pro Max  English Tan-C"/>
    <s v="Cases iPhone"/>
    <s v="iPhone 16"/>
    <s v="iPhone 16 Pro Max"/>
    <x v="4"/>
    <s v="Consigna"/>
    <n v="188"/>
    <n v="602.84"/>
    <s v="Descontinuado"/>
    <s v="Discontinued"/>
    <n v="13"/>
    <n v="111"/>
    <n v="0"/>
    <n v="0"/>
    <n v="0"/>
    <n v="0"/>
    <n v="5"/>
    <n v="2"/>
    <n v="1"/>
    <n v="0"/>
    <n v="0"/>
    <n v="0"/>
    <n v="0"/>
    <n v="0"/>
    <n v="0"/>
    <n v="0"/>
    <n v="0"/>
    <n v="0"/>
  </r>
  <r>
    <s v="Nomad"/>
    <s v="FUNNOM033"/>
    <s v="NM01692485"/>
    <s v="856500016924"/>
    <s v="Nomad Modern Leather Case - iPhone 16 Pro Max | Brown | Nomad Leather"/>
    <s v="Cases iPhone"/>
    <s v="iPhone 16"/>
    <s v="iPhone 16 Pro Max"/>
    <x v="4"/>
    <s v="Consigna"/>
    <n v="188"/>
    <n v="602.84"/>
    <s v="Descontinuado"/>
    <s v="Discontinued"/>
    <n v="0"/>
    <n v="57"/>
    <n v="0"/>
    <n v="0"/>
    <n v="0"/>
    <n v="0"/>
    <n v="1"/>
    <n v="0"/>
    <m/>
    <m/>
    <m/>
    <m/>
    <m/>
    <n v="0"/>
    <n v="0"/>
    <n v="0"/>
    <n v="0"/>
    <n v="0"/>
  </r>
  <r>
    <s v="Nomad"/>
    <s v="FUNNOM021"/>
    <s v="NM01314585"/>
    <s v="856500013145"/>
    <s v="Nomad Sport Case - AirPods 3rd Generation | Ash Green"/>
    <s v="Cases Airpods"/>
    <s v="Airpods"/>
    <s v="3rd G"/>
    <x v="4"/>
    <s v="Consigna"/>
    <n v="188"/>
    <n v="421.81"/>
    <s v="Descontinuado"/>
    <s v="Discontinued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Nomad"/>
    <s v="FUNNOM022"/>
    <s v="NM01312185"/>
    <s v="856500013121"/>
    <s v="Nomad Sport Case - AirPods 3rd Generation | Marine Blue"/>
    <s v="Cases Airpods"/>
    <s v="Airpods"/>
    <s v="3rd G"/>
    <x v="4"/>
    <s v="Consigna"/>
    <n v="188"/>
    <n v="301.12"/>
    <s v="Descontinuado"/>
    <s v="Discontinued"/>
    <n v="0"/>
    <n v="0"/>
    <n v="0"/>
    <n v="0"/>
    <n v="0"/>
    <n v="0"/>
    <n v="1"/>
    <n v="0"/>
    <m/>
    <m/>
    <m/>
    <m/>
    <m/>
    <n v="0"/>
    <n v="0"/>
    <n v="0"/>
    <n v="0"/>
    <n v="0"/>
  </r>
  <r>
    <s v="Nomad"/>
    <s v="IFUNNOM001"/>
    <s v="NM01313885"/>
    <s v="856500013138"/>
    <s v="Nomad Sport Case - AirPods 3rd Generation | Lunar Gray"/>
    <s v="Cases Airpods"/>
    <s v="Airpods"/>
    <s v="3rd G"/>
    <x v="4"/>
    <s v="Consigna"/>
    <n v="188"/>
    <n v="421.8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03"/>
    <s v="NM220R0O00"/>
    <s v="856500018539"/>
    <s v="Nomad Airpods Case - Pro | Rustic Brown | Leather"/>
    <s v="Cases Airpods"/>
    <s v="Airpods"/>
    <s v="Pro"/>
    <x v="4"/>
    <s v="Consigna"/>
    <n v="188"/>
    <n v="482.16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FUNNOM032"/>
    <s v="NM01836285"/>
    <s v="856500018362"/>
    <s v="Nomad Modern Leather Case - Airpods Pro (2nd gen) | Brown | Nomad Leather"/>
    <s v="Cases Airpods"/>
    <s v="Airpods"/>
    <s v="Pro 2"/>
    <x v="4"/>
    <s v="Consigna"/>
    <n v="188"/>
    <n v="361.47"/>
    <s v="Descontinuado"/>
    <s v="Discontinued"/>
    <n v="10"/>
    <n v="98"/>
    <n v="0"/>
    <n v="0"/>
    <n v="0"/>
    <n v="0"/>
    <n v="32"/>
    <n v="17"/>
    <n v="7"/>
    <n v="0"/>
    <n v="0"/>
    <n v="1"/>
    <n v="0"/>
    <n v="0"/>
    <n v="0"/>
    <n v="0"/>
    <n v="0"/>
    <n v="0"/>
  </r>
  <r>
    <s v="Nomad"/>
    <s v="FUNNOM031"/>
    <s v="NM01806585"/>
    <s v="856500018065"/>
    <s v="Nomad Modern Leather Case - Airpods Pro (2nd gen) | Black | Nomad Leather"/>
    <s v="Cases Airpods"/>
    <s v="Airpods"/>
    <s v="Pro 2"/>
    <x v="4"/>
    <s v="Consigna"/>
    <n v="188"/>
    <n v="361.47"/>
    <s v="Descontinuado"/>
    <s v="Discontinued"/>
    <n v="13"/>
    <n v="0"/>
    <n v="0"/>
    <n v="0"/>
    <n v="0"/>
    <n v="0"/>
    <n v="21"/>
    <n v="18"/>
    <n v="2"/>
    <n v="1"/>
    <n v="2"/>
    <n v="0"/>
    <n v="3"/>
    <n v="0"/>
    <n v="0"/>
    <n v="0"/>
    <n v="0"/>
    <n v="0"/>
  </r>
  <r>
    <s v="Nomad"/>
    <s v="FUNNOM017"/>
    <s v="NM01996385"/>
    <s v="856500019963"/>
    <s v="Nomad Airpods Case - Pro 2 | Black | Horween Leather"/>
    <s v="Cases Airpods"/>
    <s v="Airpods"/>
    <s v="Pro 2"/>
    <x v="4"/>
    <s v="Consigna"/>
    <n v="188"/>
    <n v="482.16"/>
    <s v="Descontinuado"/>
    <s v="Discontinued"/>
    <n v="0"/>
    <n v="0"/>
    <n v="0"/>
    <n v="0"/>
    <n v="0"/>
    <n v="0"/>
    <n v="1"/>
    <n v="0"/>
    <m/>
    <m/>
    <m/>
    <m/>
    <m/>
    <n v="0"/>
    <n v="0"/>
    <n v="0"/>
    <n v="0"/>
    <n v="0"/>
  </r>
  <r>
    <s v="Nomad"/>
    <s v="FUNNOM018"/>
    <s v="NM01997085"/>
    <s v="856500019970"/>
    <s v="Nomad Airpods Case - Pro 2 | Rustic Brown | Horween Leather"/>
    <s v="Cases Airpods"/>
    <s v="Airpods"/>
    <s v="Pro 2"/>
    <x v="4"/>
    <s v="Consigna"/>
    <n v="188"/>
    <n v="482.16"/>
    <s v="Descontinuado"/>
    <s v="Discontinued"/>
    <n v="7"/>
    <n v="0"/>
    <n v="0"/>
    <n v="0"/>
    <n v="0"/>
    <n v="0"/>
    <n v="2"/>
    <n v="0"/>
    <n v="0"/>
    <n v="0"/>
    <n v="0"/>
    <n v="0"/>
    <n v="1"/>
    <n v="0"/>
    <n v="0"/>
    <n v="0"/>
    <n v="0"/>
    <n v="0"/>
  </r>
  <r>
    <s v="Nomad"/>
    <s v="FUNNOM004"/>
    <s v="NM01011385"/>
    <s v="856500010113"/>
    <s v="Nomad Keychain - AirTag | Rustic Brown | Horween Leather"/>
    <s v="Cases AirTag"/>
    <s v="AirTag"/>
    <s v="AirTag"/>
    <x v="4"/>
    <s v="Consigna"/>
    <n v="188"/>
    <n v="482.15"/>
    <s v="Descontinuado"/>
    <s v="Discontinued"/>
    <n v="0"/>
    <n v="0"/>
    <n v="0"/>
    <n v="0"/>
    <n v="0"/>
    <n v="0"/>
    <n v="1"/>
    <n v="0"/>
    <m/>
    <m/>
    <m/>
    <m/>
    <m/>
    <n v="0"/>
    <n v="0"/>
    <n v="0"/>
    <n v="0"/>
    <n v="0"/>
  </r>
  <r>
    <s v="Nomad"/>
    <s v="EXTNOM006"/>
    <s v="NM1A310000"/>
    <s v="856500018706"/>
    <s v="Nomad Sport Strap - 41/40mm/38mm | S/M | Black | FKM | V2"/>
    <s v="Straps"/>
    <s v="Apple Watch"/>
    <s v="38mm/40mm/41mm"/>
    <x v="4"/>
    <s v="Consigna"/>
    <n v="188"/>
    <n v="615.82000000000005"/>
    <s v="Descontinuado"/>
    <s v="Discontinued"/>
    <n v="5"/>
    <n v="0"/>
    <n v="0"/>
    <n v="0"/>
    <n v="0"/>
    <n v="0"/>
    <n v="2"/>
    <n v="3"/>
    <n v="3"/>
    <n v="0"/>
    <n v="0"/>
    <n v="1"/>
    <n v="0"/>
    <n v="0"/>
    <n v="0"/>
    <n v="0"/>
    <n v="0"/>
    <n v="0"/>
  </r>
  <r>
    <s v="Nomad"/>
    <s v="EXTNOM018"/>
    <s v="NM013589858"/>
    <s v="856500013589"/>
    <s v="Nomad Rocky Point Band - 45mm | Atlantic"/>
    <s v="Straps"/>
    <s v="Apple Watch"/>
    <s v="49/45/44 mm"/>
    <x v="4"/>
    <s v="Consigna"/>
    <n v="188"/>
    <n v="1008.06"/>
    <s v="Descontinuado"/>
    <s v="Discontinued"/>
    <n v="59"/>
    <n v="0"/>
    <n v="0"/>
    <n v="0"/>
    <n v="0"/>
    <n v="0"/>
    <n v="9"/>
    <n v="3"/>
    <n v="2"/>
    <n v="0"/>
    <n v="1"/>
    <n v="0"/>
    <n v="1"/>
    <n v="3"/>
    <n v="4"/>
    <n v="4"/>
    <n v="4"/>
    <n v="4"/>
  </r>
  <r>
    <s v="Nomad"/>
    <s v="EXTNOM019"/>
    <s v="NM013596858"/>
    <s v="856500013596"/>
    <s v="Nomad Rocky Point Band - 45mm | Storm"/>
    <s v="Straps"/>
    <s v="Apple Watch"/>
    <s v="49/45/44 mm"/>
    <x v="4"/>
    <s v="Consigna"/>
    <n v="188"/>
    <n v="1008.06"/>
    <s v="Descontinuado"/>
    <s v="Discontinued"/>
    <n v="30"/>
    <n v="0"/>
    <n v="0"/>
    <n v="0"/>
    <n v="0"/>
    <n v="0"/>
    <n v="7"/>
    <n v="1"/>
    <n v="0"/>
    <n v="0"/>
    <n v="0"/>
    <n v="2"/>
    <n v="0"/>
    <n v="0"/>
    <n v="0"/>
    <n v="0"/>
    <n v="0"/>
    <n v="0"/>
  </r>
  <r>
    <s v="Nomad"/>
    <s v="EXTNOM020"/>
    <s v="NM013602858"/>
    <s v="856500013602"/>
    <s v="Nomad Rocky Point Band - 45mm | Sol"/>
    <s v="Straps"/>
    <s v="Apple Watch"/>
    <s v="49/45/44 mm"/>
    <x v="4"/>
    <s v="Consigna"/>
    <n v="188"/>
    <n v="1008.06"/>
    <s v="Descontinuado"/>
    <s v="Discontinued"/>
    <n v="1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4"/>
    <s v="NM01111085"/>
    <n v="856500011110"/>
    <s v="Nomad Sport Band for Apple Watch 49/45/44/42mm - White"/>
    <s v="Straps"/>
    <s v="Apple Watch"/>
    <s v="49/45/44/42 mm"/>
    <x v="4"/>
    <s v="Consigna"/>
    <n v="188"/>
    <n v="615.82000000000005"/>
    <s v="Descontinuado"/>
    <s v="Discontinued"/>
    <n v="111"/>
    <n v="0"/>
    <n v="0"/>
    <n v="0"/>
    <n v="0"/>
    <n v="0"/>
    <n v="31"/>
    <n v="33"/>
    <n v="22"/>
    <n v="9"/>
    <n v="7"/>
    <n v="17"/>
    <n v="16"/>
    <n v="31"/>
    <n v="35"/>
    <n v="32"/>
    <n v="36"/>
    <n v="36"/>
  </r>
  <r>
    <s v="Nomad"/>
    <s v="EXTNOM009"/>
    <s v="NM01132585"/>
    <s v="856500011325"/>
    <s v="Nomad Sport Band - 45/44mm/42mm | M/L | Ash Green | FKM | V2"/>
    <s v="Straps"/>
    <s v="Apple Watch"/>
    <s v="49/45/44/42 mm"/>
    <x v="4"/>
    <s v="Consigna"/>
    <n v="188"/>
    <n v="615.82000000000005"/>
    <s v="Descontinuado"/>
    <s v="Discontinued"/>
    <n v="76"/>
    <n v="0"/>
    <n v="0"/>
    <n v="0"/>
    <n v="0"/>
    <n v="0"/>
    <n v="73"/>
    <n v="47"/>
    <n v="43"/>
    <n v="40"/>
    <n v="23"/>
    <n v="22"/>
    <n v="22"/>
    <n v="10"/>
    <n v="30"/>
    <n v="14"/>
    <n v="15"/>
    <n v="16"/>
  </r>
  <r>
    <s v="Nomad"/>
    <s v="EXTNOM016"/>
    <s v="NM01580085"/>
    <s v="856504015800"/>
    <s v="Nomad Sport Band - 45mm Glow 2.0"/>
    <s v="Straps"/>
    <s v="Apple Watch"/>
    <s v="49/45/44/42 mm"/>
    <x v="4"/>
    <s v="Consigna"/>
    <n v="188"/>
    <n v="615.82000000000005"/>
    <s v="Descontinuado"/>
    <s v="Discontinued"/>
    <n v="16"/>
    <n v="1"/>
    <n v="0"/>
    <n v="0"/>
    <n v="0"/>
    <n v="0"/>
    <n v="5"/>
    <n v="4"/>
    <n v="1"/>
    <n v="1"/>
    <n v="0"/>
    <n v="1"/>
    <n v="1"/>
    <n v="0"/>
    <n v="0"/>
    <n v="1"/>
    <n v="1"/>
    <n v="1"/>
  </r>
  <r>
    <s v="Nomad"/>
    <s v="EXTNOM013"/>
    <s v="NM01219385"/>
    <s v="856500012193"/>
    <s v="Nomad Sport Band - 45mm | Atlanic Blue "/>
    <s v="Straps"/>
    <s v="Apple Watch"/>
    <s v="49/45/44/42 mm"/>
    <x v="4"/>
    <s v="Consigna"/>
    <n v="188"/>
    <n v="663.19"/>
    <s v="Descontinuado"/>
    <s v="Discontinued"/>
    <n v="0"/>
    <n v="0"/>
    <n v="0"/>
    <n v="0"/>
    <n v="0"/>
    <n v="0"/>
    <n v="1"/>
    <n v="1"/>
    <n v="0"/>
    <n v="0"/>
    <n v="0"/>
    <n v="1"/>
    <n v="0"/>
    <n v="0"/>
    <n v="0"/>
    <n v="0"/>
    <n v="0"/>
    <n v="0"/>
  </r>
  <r>
    <s v="Nomad"/>
    <s v="EXTNOM015"/>
    <s v="NM01110385"/>
    <s v="856500011103"/>
    <s v="Nomad Sport Band - 45mm | Night Watch Red"/>
    <s v="Straps"/>
    <s v="Apple Watch"/>
    <s v="49/45/44/42 mm"/>
    <x v="4"/>
    <s v="Consigna"/>
    <n v="188"/>
    <n v="615.82000000000005"/>
    <s v="Descontinuado"/>
    <s v="Discontinued"/>
    <n v="0"/>
    <n v="0"/>
    <n v="0"/>
    <n v="0"/>
    <n v="0"/>
    <n v="0"/>
    <n v="0"/>
    <n v="1"/>
    <n v="0"/>
    <n v="0"/>
    <n v="0"/>
    <n v="3"/>
    <n v="1"/>
    <n v="0"/>
    <n v="0"/>
    <n v="0"/>
    <n v="0"/>
    <n v="0"/>
  </r>
  <r>
    <s v="Nomad"/>
    <s v="EXTNOM008"/>
    <s v="NM01133285"/>
    <s v="856500011332"/>
    <s v="Nomad Sport Band - 45/44mm/42mm | M/L | Marine Blue | FKM | V2"/>
    <s v="Straps"/>
    <s v="Apple Watch"/>
    <s v="49/45/44/42 mm"/>
    <x v="4"/>
    <s v="Consigna"/>
    <n v="188"/>
    <n v="663.19"/>
    <s v="Descontinuado"/>
    <s v="Discontinued"/>
    <n v="0"/>
    <n v="0"/>
    <n v="0"/>
    <n v="0"/>
    <n v="0"/>
    <n v="0"/>
    <n v="0"/>
    <n v="0"/>
    <n v="0"/>
    <n v="0"/>
    <n v="0"/>
    <n v="1"/>
    <n v="1"/>
    <n v="0"/>
    <n v="0"/>
    <n v="0"/>
    <n v="0"/>
    <n v="0"/>
  </r>
  <r>
    <s v="Nomad"/>
    <s v="EXTNOM010"/>
    <s v="NM01032885"/>
    <s v="856500010328"/>
    <s v="Nomad Sport Band - 45mm | High Volta"/>
    <s v="Straps"/>
    <s v="Apple Watch"/>
    <s v="49/45/44/42 mm"/>
    <x v="4"/>
    <s v="Consigna"/>
    <n v="188"/>
    <n v="663.19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EXTNOM012"/>
    <s v="NM01218685"/>
    <s v="856500012186"/>
    <s v="Nomad Sport Band - 45mm | Blaze"/>
    <s v="Straps"/>
    <s v="Apple Watch"/>
    <s v="49/45/44/42 mm"/>
    <x v="4"/>
    <s v="Consigna"/>
    <n v="188"/>
    <n v="663.19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IEXTNOM000"/>
    <s v="NM01008385"/>
    <s v="856500010083"/>
    <s v="Nomad Sport Band - 45mm | Electric Blue"/>
    <s v="Straps"/>
    <s v="Apple Watch"/>
    <s v="49/45/44/42 mm"/>
    <x v="4"/>
    <s v="Consigna"/>
    <n v="188"/>
    <n v="663.19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Nomad"/>
    <s v="CABNOM007"/>
    <s v="NM01912B00"/>
    <s v="856504015497"/>
    <s v="Nomad Lightning Cable - 1.5M | USB C | Rugged"/>
    <s v="Cables"/>
    <s v="Lightning - Type C"/>
    <s v="6 ft"/>
    <x v="4"/>
    <s v="Consigna"/>
    <n v="188"/>
    <n v="301.12"/>
    <s v="Descontinuado"/>
    <s v="Discontinued"/>
    <n v="3"/>
    <n v="0"/>
    <n v="0"/>
    <n v="0"/>
    <n v="0"/>
    <n v="0"/>
    <n v="0"/>
    <n v="0"/>
    <m/>
    <m/>
    <m/>
    <m/>
    <m/>
    <n v="0"/>
    <n v="0"/>
    <n v="0"/>
    <n v="0"/>
    <n v="0"/>
  </r>
  <r>
    <s v="Nomad"/>
    <s v="CABNOM008"/>
    <s v="NM01022985"/>
    <s v="856500010229"/>
    <s v="Nomad Sport Cable - 2.0M | USB C | Lightning"/>
    <s v="Cables"/>
    <s v="Lightning - Type C"/>
    <s v="6 ft"/>
    <x v="4"/>
    <s v="Consigna"/>
    <n v="188"/>
    <n v="391.64"/>
    <s v="Descontinuado"/>
    <s v="Discontinued"/>
    <n v="1"/>
    <n v="0"/>
    <n v="0"/>
    <n v="0"/>
    <n v="0"/>
    <n v="0"/>
    <n v="0"/>
    <n v="0"/>
    <m/>
    <m/>
    <m/>
    <m/>
    <m/>
    <n v="0"/>
    <n v="0"/>
    <n v="0"/>
    <n v="0"/>
    <n v="0"/>
  </r>
  <r>
    <s v="Nomad"/>
    <s v="ACCNOM004"/>
    <s v="NM01186885"/>
    <n v="856500011868"/>
    <s v="Nomad AC Adapter - 35W | Slim | Carbide"/>
    <s v="Charger"/>
    <s v="Wall charger"/>
    <s v="35W"/>
    <x v="4"/>
    <s v="Consigna"/>
    <n v="188"/>
    <n v="421.81"/>
    <s v="Descontinuado"/>
    <s v="Discontinued"/>
    <n v="214"/>
    <n v="136"/>
    <n v="0"/>
    <n v="0"/>
    <n v="0"/>
    <n v="0"/>
    <n v="5"/>
    <n v="13"/>
    <n v="2"/>
    <n v="2"/>
    <n v="2"/>
    <n v="0"/>
    <n v="0"/>
    <n v="0"/>
    <n v="0"/>
    <n v="0"/>
    <n v="0"/>
    <n v="0"/>
  </r>
  <r>
    <s v="Nomad"/>
    <s v="ACCNOM002"/>
    <s v="NM01994985"/>
    <s v="856500019949"/>
    <s v="Nomad AC Adapter - 65W | PD"/>
    <s v="Charger"/>
    <s v="Wall charger"/>
    <s v="65W"/>
    <x v="4"/>
    <s v="Consigna"/>
    <n v="188"/>
    <n v="1025.26"/>
    <s v="Descontinuado"/>
    <s v="Discontinued"/>
    <n v="24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PanzerGlass"/>
    <s v="REFQIC005"/>
    <s v="BULK2709"/>
    <s v="5711724327094"/>
    <s v="PanzerGlass Apple iPhone 12 Pro Max TEMPERED GLASS Screen Protector"/>
    <s v="Micas"/>
    <s v="Centro Servicio"/>
    <s v="iPhone 12 Pro Max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Pitaka"/>
    <s v="FUNPTK000"/>
    <s v="KI1501PP"/>
    <s v="749355414567"/>
    <s v="Pitaka MagEZ Case Pro 4 (Black/Grey Twill) 1500D for iPhone15 Pro"/>
    <s v="Cases iPhone"/>
    <s v="iPhone 15"/>
    <s v="iPhone15 Pro"/>
    <x v="4"/>
    <s v="Consigna"/>
    <n v="188"/>
    <n v="844.22"/>
    <s v="Descontinuado"/>
    <s v="Discontinued"/>
    <n v="3"/>
    <n v="0"/>
    <n v="0"/>
    <n v="0"/>
    <n v="0"/>
    <n v="0"/>
    <n v="0"/>
    <n v="0"/>
    <m/>
    <m/>
    <m/>
    <m/>
    <m/>
    <n v="0"/>
    <n v="0"/>
    <n v="0"/>
    <n v="0"/>
    <n v="0"/>
  </r>
  <r>
    <s v="Pitaka"/>
    <s v="FUNPTK001"/>
    <s v="KI1501PMP"/>
    <s v="749355414574"/>
    <s v="Pitaka MagEZ Case Pro 4 (Black/Grey Twill) 1500D for iPhone15 Pro Max"/>
    <s v="Cases iPhone"/>
    <s v="iPhone 15"/>
    <s v="iPhone15 Pro Max"/>
    <x v="4"/>
    <s v="Consigna"/>
    <n v="188"/>
    <n v="844.22"/>
    <s v="Descontinuado"/>
    <s v="Discontinued"/>
    <n v="2"/>
    <n v="0"/>
    <n v="0"/>
    <n v="0"/>
    <n v="0"/>
    <n v="0"/>
    <n v="0"/>
    <n v="0"/>
    <m/>
    <m/>
    <m/>
    <m/>
    <m/>
    <n v="0"/>
    <n v="0"/>
    <n v="0"/>
    <n v="0"/>
    <n v="0"/>
  </r>
  <r>
    <s v="Pitaka"/>
    <s v="FUNPTK003"/>
    <s v="KI1601PPA"/>
    <s v="749355416417"/>
    <s v="Pitaka MagEZ Case Pro 4 for iPhone 16 Pro Black/Grey Twill 600D"/>
    <s v="Cases iPhone"/>
    <s v="iPhone 16"/>
    <s v="iPhone 16 Pro"/>
    <x v="4"/>
    <s v="Consigna"/>
    <n v="188"/>
    <n v="844.22"/>
    <s v="Descontinuado"/>
    <s v="Discontinued"/>
    <n v="97"/>
    <n v="0"/>
    <n v="0"/>
    <n v="0"/>
    <n v="0"/>
    <n v="0"/>
    <n v="3"/>
    <n v="0"/>
    <n v="1"/>
    <n v="4"/>
    <n v="4"/>
    <n v="2"/>
    <n v="2"/>
    <n v="0"/>
    <n v="0"/>
    <n v="0"/>
    <n v="0"/>
    <n v="0"/>
  </r>
  <r>
    <s v="Pitaka"/>
    <s v="FUNPTK002"/>
    <s v="KI1601PMPA"/>
    <s v="749355416424"/>
    <s v="Pitaka MagEZ Case Pro 4 iPhone 16 Pro Max Black/Grey Twill 600D"/>
    <s v="Cases iPhone"/>
    <s v="iPhone 16"/>
    <s v="iPhone 16 Pro Max"/>
    <x v="4"/>
    <s v="Consigna"/>
    <n v="188"/>
    <n v="844.22"/>
    <s v="Descontinuado"/>
    <s v="Discontinued"/>
    <n v="8"/>
    <n v="0"/>
    <n v="0"/>
    <n v="0"/>
    <n v="0"/>
    <n v="0"/>
    <n v="4"/>
    <n v="4"/>
    <n v="1"/>
    <n v="0"/>
    <n v="0"/>
    <n v="0"/>
    <n v="0"/>
    <n v="0"/>
    <n v="0"/>
    <n v="0"/>
    <n v="0"/>
    <n v="0"/>
  </r>
  <r>
    <s v="Pitaka"/>
    <s v="ACCPTK000"/>
    <s v="KW3001A"/>
    <s v="749355413454"/>
    <s v="Pitaka Air Case for Apple Watch Ultra (49mm )"/>
    <s v="Cases Apple Watch"/>
    <s v="Apple Watch"/>
    <s v="49 mm"/>
    <x v="4"/>
    <s v="Consigna"/>
    <n v="188"/>
    <n v="602.84"/>
    <s v="Descontinuado"/>
    <s v="Discontinued"/>
    <n v="56"/>
    <n v="45"/>
    <n v="0"/>
    <n v="0"/>
    <n v="0"/>
    <n v="0"/>
    <n v="6"/>
    <n v="3"/>
    <n v="1"/>
    <n v="0"/>
    <n v="0"/>
    <n v="0"/>
    <n v="0"/>
    <n v="0"/>
    <n v="0"/>
    <n v="0"/>
    <n v="0"/>
    <n v="0"/>
  </r>
  <r>
    <s v="Pitaka"/>
    <s v="ACCPTK003"/>
    <s v="PD1001"/>
    <s v="632111673196"/>
    <s v="Pitaka Power Dongle"/>
    <s v="Others"/>
    <s v="Apple Watch"/>
    <s v="Stand"/>
    <x v="4"/>
    <s v="Consigna"/>
    <n v="188"/>
    <n v="723.54"/>
    <s v="Descontinuado"/>
    <s v="Discontinued"/>
    <n v="2"/>
    <n v="0"/>
    <n v="0"/>
    <n v="0"/>
    <n v="0"/>
    <n v="0"/>
    <n v="2"/>
    <n v="1"/>
    <n v="0"/>
    <n v="0"/>
    <n v="0"/>
    <n v="0"/>
    <n v="0"/>
    <n v="0"/>
    <n v="0"/>
    <n v="0"/>
    <n v="0"/>
    <n v="0"/>
  </r>
  <r>
    <s v="Pitaka"/>
    <s v="ACCPTK002"/>
    <s v="SL2001"/>
    <s v="632111674162"/>
    <s v="Pitaka Slider (Charger will not be included)"/>
    <s v="Charger"/>
    <s v="Power Station"/>
    <s v="3-1"/>
    <x v="4"/>
    <s v="Consigna"/>
    <n v="188"/>
    <n v="1568.36"/>
    <s v="Descontinuado"/>
    <s v="Discontinued"/>
    <n v="4"/>
    <n v="0"/>
    <n v="0"/>
    <n v="0"/>
    <n v="0"/>
    <n v="0"/>
    <n v="1"/>
    <n v="0"/>
    <m/>
    <m/>
    <m/>
    <m/>
    <m/>
    <n v="0"/>
    <n v="0"/>
    <n v="0"/>
    <n v="0"/>
    <n v="0"/>
  </r>
  <r>
    <s v="Pitaka"/>
    <s v="ACCPTK001"/>
    <s v="CS3001"/>
    <s v="632111674117"/>
    <s v="Pitaka MagEZ Card Sleeve 3.0"/>
    <s v="Others"/>
    <s v="Wallet"/>
    <s v="Wallet"/>
    <x v="4"/>
    <s v="Consigna"/>
    <n v="188"/>
    <n v="482.16"/>
    <s v="Descontinuado"/>
    <s v="Discontinued"/>
    <n v="77"/>
    <n v="0"/>
    <n v="0"/>
    <n v="0"/>
    <n v="0"/>
    <n v="0"/>
    <n v="3"/>
    <n v="8"/>
    <n v="0"/>
    <n v="0"/>
    <n v="0"/>
    <n v="1"/>
    <n v="1"/>
    <n v="0"/>
    <n v="0"/>
    <n v="0"/>
    <n v="0"/>
    <n v="0"/>
  </r>
  <r>
    <s v="Quikcell"/>
    <s v="ACCQIC020"/>
    <s v="GQC2233"/>
    <n v="846537097287"/>
    <s v="Quikcell Tempered Glass Screen Protector for iPhone 17 Air"/>
    <s v="Micas"/>
    <s v="iPhone 17"/>
    <s v="iPhone 17 Air"/>
    <x v="4"/>
    <s v="Consigna"/>
    <n v="188"/>
    <n v="150.56"/>
    <s v="Descontinuado"/>
    <s v="Discontinued"/>
    <n v="478"/>
    <n v="614"/>
    <n v="0"/>
    <n v="0"/>
    <n v="0"/>
    <n v="0"/>
    <n v="19"/>
    <n v="8"/>
    <n v="10"/>
    <n v="19"/>
    <n v="10"/>
    <n v="7"/>
    <n v="30"/>
    <n v="9"/>
    <n v="12"/>
    <n v="10"/>
    <n v="10"/>
    <n v="10"/>
  </r>
  <r>
    <s v="Quikcell"/>
    <s v="FUNQIC005"/>
    <s v="TIN2059-M"/>
    <s v="846537083549"/>
    <s v="Quikcell iPhone 13 ICON TINT Transparent Protective Case - Ice"/>
    <s v="Cases iPhone"/>
    <s v="iPhone 13"/>
    <s v="iPhone 13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1"/>
    <s v="TIN2058-M"/>
    <s v="846537083532"/>
    <s v="Quikcell iPhone 13 ICON TINT Transparent Protective Case - Smoke"/>
    <s v="Cases iPhone"/>
    <s v="iPhone 13"/>
    <s v="iPhone 13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0"/>
    <s v="TIN2056-M"/>
    <s v="846537083419"/>
    <s v="Quikcell iPhone 13 mini ICON TINT Transparent Protective Case - Smoke"/>
    <s v="Cases iPhone"/>
    <s v="iPhone 13"/>
    <s v="iPhone 13 mini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4"/>
    <s v="TIN2057-M"/>
    <s v="846537083426"/>
    <s v="Quikcell iPhone 13 mini ICON TINT Transparent Protective Case - Ice"/>
    <s v="Cases iPhone"/>
    <s v="iPhone 13"/>
    <s v="iPhone 13 mini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3"/>
    <s v="TIN2068-M"/>
    <s v="846537084072"/>
    <s v="Quikcell iPhone 13 Pro ICON TINT Transparent Protective Case - Smoke"/>
    <s v="Cases iPhone"/>
    <s v="iPhone 13"/>
    <s v="iPhone 13 Pro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7"/>
    <s v="TIN2069-M"/>
    <s v="846537084089"/>
    <s v="Quikcell iPhone 13 Pro ICON TINT Transparent Protective Case - Ice"/>
    <s v="Cases iPhone"/>
    <s v="iPhone 13"/>
    <s v="iPhone 13 Pro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2"/>
    <s v="TIN2060-M"/>
    <s v="846537083662"/>
    <s v="Quikcell iPhone 13 Pro Max ICON TINT Transparent Protective Case - Smoke"/>
    <s v="Cases iPhone"/>
    <s v="iPhone 13"/>
    <s v="iPhone 13 Pro Max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FUNQIC006"/>
    <s v="TIN2061-M"/>
    <s v="846537083679"/>
    <s v="Quikcell iPhone 13 Pro Max ICON TINT Transparent Protective Case - Ice"/>
    <s v="Cases iPhone"/>
    <s v="iPhone 13"/>
    <s v="iPhone 13 Pro Max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6"/>
    <s v="GQC2066"/>
    <s v="846537083457"/>
    <s v="Quikcell Apple iPhone 13 Mini TEMPERED GLASS Screen Protector"/>
    <s v="Micas"/>
    <s v="Centro Servicio"/>
    <s v="iPhone 13 Mini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8"/>
    <s v="GQC2068"/>
    <s v="846537083709"/>
    <s v="Quikcell Apple iPhone 13 Pro Max TEMPERED GLASS Screen Protector"/>
    <s v="Micas"/>
    <s v="Centro Servicio"/>
    <s v="iPhone 13 Pro Max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7"/>
    <s v="GQC2067"/>
    <s v="846537083570"/>
    <s v="Quikcell Apple iPhone 13/13 Pro TEMPERED GLASS Screen Protector"/>
    <s v="Micas"/>
    <s v="Centro Servicio"/>
    <s v="iPhone 13, iPhone 13 Pro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3"/>
    <s v="GQC2059"/>
    <s v="846537082948"/>
    <s v="Quikcell Apple iPad 10.2” TEMPERED GLASS Screen Protector"/>
    <s v="Micas"/>
    <s v="iPad"/>
    <s v="iPad 10.2&quot;"/>
    <x v="4"/>
    <s v="Consigna"/>
    <n v="188"/>
    <n v="310"/>
    <s v="Descontinuado"/>
    <s v="Discontinued"/>
    <n v="10"/>
    <n v="133"/>
    <n v="0"/>
    <n v="0"/>
    <n v="0"/>
    <n v="0"/>
    <n v="6"/>
    <n v="6"/>
    <n v="4"/>
    <n v="2"/>
    <n v="3"/>
    <n v="0"/>
    <n v="0"/>
    <n v="0"/>
    <n v="0"/>
    <n v="0"/>
    <n v="0"/>
    <n v="0"/>
  </r>
  <r>
    <s v="Quikcell"/>
    <s v="ACCQIC005"/>
    <s v="GQC2060"/>
    <s v="846537082955"/>
    <s v="Quikcell Apple iPad Air 10.9” TEMPERED GLASS Screen Protector"/>
    <s v="Micas"/>
    <s v="iPad"/>
    <s v="iPad Air 10/11 Gen 11&quot; M3-M2"/>
    <x v="4"/>
    <s v="Consigna"/>
    <n v="188"/>
    <n v="310"/>
    <s v="Descontinuado"/>
    <s v="Discontinued"/>
    <n v="6"/>
    <n v="1760"/>
    <n v="0"/>
    <n v="0"/>
    <n v="0"/>
    <n v="0"/>
    <n v="4"/>
    <n v="6"/>
    <n v="1"/>
    <n v="3"/>
    <n v="1"/>
    <n v="1"/>
    <n v="1"/>
    <n v="0"/>
    <n v="0"/>
    <n v="0"/>
    <n v="0"/>
    <n v="0"/>
  </r>
  <r>
    <s v="Quikcell"/>
    <s v="ACCQIC004"/>
    <s v="GP-IPSE2-BLK"/>
    <s v="846537073656"/>
    <s v="Quikcell Apple iPhone SE 2020 GOOF PROOF Premium Tempered Glass Screen Protection - Black"/>
    <s v="Micas"/>
    <s v="iPhone"/>
    <s v="iPhone SE 2020 -2022"/>
    <x v="4"/>
    <s v="Consigna"/>
    <n v="188"/>
    <n v="206.55"/>
    <s v="Descontinuado"/>
    <s v="Discontinued"/>
    <n v="17"/>
    <n v="0"/>
    <n v="0"/>
    <n v="0"/>
    <n v="0"/>
    <n v="0"/>
    <n v="2"/>
    <n v="0"/>
    <n v="0"/>
    <n v="0"/>
    <n v="3"/>
    <n v="0"/>
    <n v="6"/>
    <n v="0"/>
    <n v="0"/>
    <n v="0"/>
    <n v="0"/>
    <n v="0"/>
  </r>
  <r>
    <s v="Quikcell"/>
    <s v="REFQIC002"/>
    <s v="GQC2018"/>
    <s v="846537077814"/>
    <s v="Quikcell Apple iPhone XS Max/11 Pro Max TEMPERED GLASS Screen Protection"/>
    <s v="Micas"/>
    <s v="iPhone 11"/>
    <s v="iPhone 11 Pro Max, iPhone XS Max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1"/>
    <s v="GP-IP11PRO"/>
    <s v="846537070501"/>
    <s v="Quikcell Apple iPhone 11 Pro/X/XS Original Tempered Glass Screen Protection - Clear"/>
    <s v="Micas"/>
    <s v="iPhone 11"/>
    <s v="iPhone 11 Pro, iPhone X, iPhone XS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0"/>
    <s v="GQC2017"/>
    <s v="846537077807"/>
    <s v="Quikcell Apple iPhone XR/iPhone 11 TEMPERED GLASS Screen Protection - Clear"/>
    <s v="Micas"/>
    <s v="iPhone 11"/>
    <s v="iPhone 11, iPhone XR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3"/>
    <s v="GQC2009"/>
    <s v="846537077364"/>
    <s v="Quikcell Apple iPhone 12 Mini TEMPERED GLASS Screen Protector"/>
    <s v="Micas"/>
    <s v="iPhone 12"/>
    <s v="iPhone 12 mini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REFQIC004"/>
    <s v="GQC2010"/>
    <s v="846537077531"/>
    <s v="Quikcell Apple iPhone 12/12 Pro TEMPERED GLASS Screen Protector"/>
    <s v="Micas"/>
    <s v="iPhone 12"/>
    <s v="iPhone 12/iPhone 12 Pro"/>
    <x v="4"/>
    <s v="Consigna"/>
    <n v="188"/>
    <n v="100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0"/>
    <s v="GP-IP21S-M"/>
    <s v="846537083464"/>
    <s v="Quikcell Goof Proof Tempered Glass for iPhone 13 mini"/>
    <s v="Micas"/>
    <s v="iPhone 13"/>
    <s v="iPhone 13 mini"/>
    <x v="4"/>
    <s v="Consigna"/>
    <n v="188"/>
    <n v="206.5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2"/>
    <s v="GP-IP21L-M"/>
    <s v="846537083716"/>
    <s v="Quikcell Goof Proof Tempered Glass for iPhone 13 Pro Max"/>
    <s v="Micas"/>
    <s v="iPhone 13"/>
    <s v="iPhone 13 Pro Max"/>
    <x v="4"/>
    <s v="Consigna"/>
    <n v="188"/>
    <n v="206.55"/>
    <s v="Descontinuado"/>
    <s v="Discontinued"/>
    <n v="4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1"/>
    <s v="GP-IP21M-M"/>
    <s v="846537083587"/>
    <s v="Quikcell Goof Proof Tempered Glass for iPhone 13/13 Pro"/>
    <s v="Micas"/>
    <s v="iPhone 13"/>
    <s v="iPhone 13/13 Pro"/>
    <x v="4"/>
    <s v="Consigna"/>
    <n v="188"/>
    <n v="206.55"/>
    <s v="Descontinuado"/>
    <s v="Discontinued"/>
    <n v="3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6"/>
    <s v="GQC2134-M"/>
    <s v="846537087370"/>
    <s v="Quikcell Tempered Glass Screen Protector for iPhone 14"/>
    <s v="Micas"/>
    <s v="iPhone 14"/>
    <s v="iPhone 14"/>
    <x v="4"/>
    <s v="Consigna"/>
    <n v="188"/>
    <n v="189.3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8"/>
    <s v="GQC2136-M"/>
    <s v="846537087608"/>
    <s v="Quikcell Tempered Glass Screen Protector for iPhone 14 Plus"/>
    <s v="Micas"/>
    <s v="iPhone 14"/>
    <s v="iPhone 14 Plus"/>
    <x v="4"/>
    <s v="Consigna"/>
    <n v="188"/>
    <n v="189.3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7"/>
    <s v="GQC2135-M"/>
    <s v="846537087493"/>
    <s v="Quikcell Apple iPhone 14 Pro TEMPERED GLASS Screen Protector"/>
    <s v="Micas"/>
    <s v="iPhone 14"/>
    <s v="iPhone 14 Pro"/>
    <x v="4"/>
    <s v="Consigna"/>
    <n v="188"/>
    <n v="189.3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09"/>
    <s v="GQC2137-M"/>
    <s v="846537087714"/>
    <s v="Quikcell Apple iPhone 14 Pro Max TEMPERED GLASS Screen Protector"/>
    <s v="Micas"/>
    <s v="iPhone 14"/>
    <s v="iPhone 14 Pro Max"/>
    <x v="4"/>
    <s v="Consigna"/>
    <n v="188"/>
    <n v="189.3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12"/>
    <s v="GQC2184-M"/>
    <s v="846537090950"/>
    <s v="Quikcell Tempered Glass Screen Protector iPhone 15 Plus"/>
    <s v="Micas"/>
    <s v="iPhone 15"/>
    <s v="iPhone 15 Plus"/>
    <x v="4"/>
    <s v="Consigna"/>
    <n v="188"/>
    <n v="189.31"/>
    <s v="Descontinuado"/>
    <s v="Discontinued"/>
    <n v="8"/>
    <n v="1153"/>
    <n v="0"/>
    <n v="0"/>
    <n v="0"/>
    <n v="0"/>
    <n v="1"/>
    <n v="0"/>
    <n v="4"/>
    <n v="0"/>
    <n v="0"/>
    <n v="0"/>
    <n v="0"/>
    <n v="0"/>
    <n v="0"/>
    <n v="0"/>
    <n v="0"/>
    <n v="0"/>
  </r>
  <r>
    <s v="Quikcell"/>
    <s v="ACCQIC011"/>
    <s v="GQC2183-M"/>
    <s v="846537090844"/>
    <s v="Quikcell Tempered Glass Screen Protector iPhone 15 Pro"/>
    <s v="Micas"/>
    <s v="iPhone 15"/>
    <s v="iPhone 15 Pro"/>
    <x v="4"/>
    <s v="Consigna"/>
    <n v="188"/>
    <n v="189.31"/>
    <s v="Descontinuado"/>
    <s v="Discontinued"/>
    <n v="3"/>
    <n v="4765"/>
    <n v="0"/>
    <n v="0"/>
    <n v="0"/>
    <n v="0"/>
    <n v="2"/>
    <n v="0"/>
    <m/>
    <m/>
    <m/>
    <m/>
    <m/>
    <n v="0"/>
    <n v="0"/>
    <n v="0"/>
    <n v="0"/>
    <n v="0"/>
  </r>
  <r>
    <s v="Quikcell"/>
    <s v="XVAQIC000"/>
    <s v="GQC2183-M"/>
    <s v="846537090844"/>
    <s v="Quikcell Tempered Glass Screen Protector iPhone 15 Pro"/>
    <s v="Micas"/>
    <s v="iPhone 15"/>
    <s v="iPhone 15 Pro"/>
    <x v="4"/>
    <s v="Consigna"/>
    <n v="188"/>
    <n v="100"/>
    <s v="Descontinuado"/>
    <s v="Discontinued"/>
    <n v="0"/>
    <n v="4765"/>
    <n v="0"/>
    <n v="0"/>
    <n v="0"/>
    <n v="0"/>
    <n v="0"/>
    <n v="0"/>
    <m/>
    <m/>
    <m/>
    <m/>
    <m/>
    <n v="0"/>
    <n v="0"/>
    <n v="0"/>
    <n v="0"/>
    <n v="0"/>
  </r>
  <r>
    <s v="Quikcell"/>
    <s v="ACCQIC013"/>
    <s v="GQC2185-M"/>
    <s v="846537091063"/>
    <s v="Quikcell Tempered Glass Screen Protector iPhone 15 Pro Max"/>
    <s v="Micas"/>
    <s v="iPhone 15"/>
    <s v="iPhone 15 Pro Max"/>
    <x v="4"/>
    <s v="Consigna"/>
    <n v="188"/>
    <n v="189.31"/>
    <s v="Descontinuado"/>
    <s v="Discontinued"/>
    <n v="3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10"/>
    <s v="GQC2182-M"/>
    <s v="846537090738"/>
    <s v="Quikcell Tempered Glass Screen Protector iPhone 15"/>
    <s v="Micas"/>
    <s v="iPhone 15"/>
    <s v="iPhone 16e / 15 / 14 / 13"/>
    <x v="4"/>
    <s v="Consigna"/>
    <n v="188"/>
    <n v="189.31"/>
    <s v="Descontinuado"/>
    <s v="Discontinued"/>
    <n v="29"/>
    <n v="1485"/>
    <n v="0"/>
    <n v="0"/>
    <n v="0"/>
    <n v="0"/>
    <n v="0"/>
    <n v="2"/>
    <n v="0"/>
    <n v="0"/>
    <n v="0"/>
    <n v="0"/>
    <n v="0"/>
    <n v="0"/>
    <n v="0"/>
    <n v="0"/>
    <n v="0"/>
    <n v="0"/>
  </r>
  <r>
    <s v="Quikcell"/>
    <s v="ACCQIC015"/>
    <s v="GQC2205-M"/>
    <s v="846537093722"/>
    <s v="Quikcell Tempered Glass Screen Protector for iPhone 16"/>
    <s v="Micas"/>
    <s v="iPhone 16"/>
    <s v="iPhone 16"/>
    <x v="4"/>
    <s v="Consigna"/>
    <n v="188"/>
    <n v="150.56"/>
    <s v="Descontinuado"/>
    <s v="Discontinued"/>
    <n v="256"/>
    <n v="2415"/>
    <n v="0"/>
    <n v="0"/>
    <n v="0"/>
    <n v="0"/>
    <n v="24"/>
    <n v="15"/>
    <n v="23"/>
    <n v="7"/>
    <n v="24"/>
    <n v="11"/>
    <n v="2"/>
    <n v="11"/>
    <n v="15"/>
    <n v="15"/>
    <n v="14"/>
    <n v="14"/>
  </r>
  <r>
    <s v="Quikcell"/>
    <s v="ACCQIC016"/>
    <s v="GQC2207-M"/>
    <s v="846537093975"/>
    <s v="Quikcell Tempered Glass Screen Protector for iPhone 16 Plus"/>
    <s v="Micas"/>
    <s v="iPhone 16"/>
    <s v="iPhone 16 Plus"/>
    <x v="4"/>
    <s v="Consigna"/>
    <n v="188"/>
    <n v="150.56"/>
    <s v="Descontinuado"/>
    <s v="Discontinued"/>
    <n v="7"/>
    <n v="687"/>
    <n v="0"/>
    <n v="0"/>
    <n v="0"/>
    <n v="0"/>
    <n v="1"/>
    <n v="6"/>
    <n v="3"/>
    <n v="0"/>
    <n v="0"/>
    <n v="0"/>
    <n v="0"/>
    <n v="0"/>
    <n v="0"/>
    <n v="0"/>
    <n v="0"/>
    <n v="0"/>
  </r>
  <r>
    <s v="Quikcell"/>
    <s v="ACCQIC017"/>
    <s v="GQC2206-M"/>
    <s v="846537093852"/>
    <s v="Quikcell Tempered Glass Screen Protector for iPhone 16 Pro"/>
    <s v="Micas"/>
    <s v="iPhone 16"/>
    <s v="iPhone 16 Pro / iPhone 17 / 17 Air"/>
    <x v="4"/>
    <s v="Consigna"/>
    <n v="188"/>
    <n v="150.56"/>
    <s v="Descontinuado"/>
    <s v="Discontinued"/>
    <n v="312"/>
    <n v="1838"/>
    <n v="0"/>
    <n v="0"/>
    <n v="0"/>
    <n v="0"/>
    <n v="63"/>
    <n v="42"/>
    <n v="44"/>
    <n v="35"/>
    <n v="8"/>
    <n v="13"/>
    <n v="7"/>
    <n v="15"/>
    <n v="20"/>
    <n v="16"/>
    <n v="17"/>
    <n v="16"/>
  </r>
  <r>
    <s v="Quikcell"/>
    <s v="ACCQIC018"/>
    <s v="GQC2208-M"/>
    <s v="846537094095"/>
    <s v="Quikcell Tempered Glass Screen Protector for iPhone 16 Pro Max"/>
    <s v="Micas"/>
    <s v="iPhone 16"/>
    <s v="iPhone 16 Pro Max"/>
    <x v="4"/>
    <s v="Consigna"/>
    <n v="188"/>
    <n v="150.56"/>
    <s v="Descontinuado"/>
    <s v="Discontinued"/>
    <n v="20"/>
    <n v="52"/>
    <n v="0"/>
    <n v="0"/>
    <n v="0"/>
    <n v="0"/>
    <n v="137"/>
    <n v="36"/>
    <n v="12"/>
    <n v="0"/>
    <n v="0"/>
    <n v="0"/>
    <n v="0"/>
    <n v="0"/>
    <n v="0"/>
    <n v="0"/>
    <n v="0"/>
    <n v="0"/>
  </r>
  <r>
    <s v="Quikcell"/>
    <s v="XVAQIC001"/>
    <s v="GQC2208-M"/>
    <s v="846537094095"/>
    <s v="Quikcell Tempered Glass Screen Protector for iPhone 16 Pro Max"/>
    <s v="Micas"/>
    <s v="iPhone 16"/>
    <s v="iPhone 16 Pro Max"/>
    <x v="4"/>
    <s v="Consigna"/>
    <n v="188"/>
    <n v="110"/>
    <s v="Descontinuado"/>
    <s v="Discontinued"/>
    <n v="0"/>
    <n v="52"/>
    <n v="0"/>
    <n v="0"/>
    <n v="0"/>
    <n v="0"/>
    <n v="0"/>
    <n v="0"/>
    <m/>
    <m/>
    <m/>
    <m/>
    <m/>
    <n v="0"/>
    <n v="0"/>
    <n v="0"/>
    <n v="0"/>
    <n v="0"/>
  </r>
  <r>
    <s v="Quikcell"/>
    <s v="ACCQIC021"/>
    <s v="GQC2235"/>
    <n v="846537097553"/>
    <s v="Quikcell Tempered Glass Screen Protector for iPhone 17 Pro Max"/>
    <s v="Micas"/>
    <s v="iPhone 17"/>
    <s v="iPhone 17 Pro Max / 16 Pro Max"/>
    <x v="4"/>
    <s v="Consigna"/>
    <n v="188"/>
    <n v="150.56"/>
    <s v="Descontinuado"/>
    <s v="Discontinued"/>
    <n v="520"/>
    <n v="0"/>
    <n v="0"/>
    <n v="0"/>
    <n v="0"/>
    <n v="0"/>
    <n v="1240"/>
    <n v="416"/>
    <n v="449"/>
    <n v="153"/>
    <n v="103"/>
    <n v="97"/>
    <n v="23"/>
    <n v="200"/>
    <n v="260"/>
    <n v="0"/>
    <n v="0"/>
    <n v="0"/>
  </r>
  <r>
    <s v="Quikcell"/>
    <s v="IACCQIC008"/>
    <s v="QCVPA2001"/>
    <s v="846537076985"/>
    <s v="Quikcell DUAL PORT CAR CHARGER  2 USB A x 12W - 24W"/>
    <s v="Charger"/>
    <s v="Car Charger"/>
    <s v="24W"/>
    <x v="4"/>
    <s v="Consigna"/>
    <n v="188"/>
    <n v="165.47"/>
    <s v="Descontinuado"/>
    <s v="Discontinued"/>
    <n v="0"/>
    <n v="2264"/>
    <n v="0"/>
    <n v="0"/>
    <n v="0"/>
    <n v="0"/>
    <n v="0"/>
    <n v="0"/>
    <m/>
    <m/>
    <m/>
    <m/>
    <m/>
    <n v="0"/>
    <n v="0"/>
    <n v="0"/>
    <n v="0"/>
    <n v="0"/>
  </r>
  <r>
    <s v="Quikcell"/>
    <s v="IACCQIC009"/>
    <s v="QCVPA2002"/>
    <s v="846537076992"/>
    <s v="Quikcell DUAL PORT CAR CHARGER  1 USB A 12W + USB C PD 20W - 32W"/>
    <s v="Charger"/>
    <s v="Car Charger"/>
    <s v="32 W"/>
    <x v="4"/>
    <s v="Consigna"/>
    <n v="188"/>
    <n v="212.89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ACCQIC014"/>
    <s v="QCVPA2002"/>
    <s v="846537076992"/>
    <s v="Quikcell DUAL PORT CAR CHARGER  1 USB A 12W + USB C PD 20W - 32W"/>
    <s v="Charger"/>
    <s v="Car Charger"/>
    <s v="32 W"/>
    <x v="4"/>
    <s v="Consigna"/>
    <n v="188"/>
    <n v="212.89"/>
    <s v="Descontinuado"/>
    <s v="Discontinued"/>
    <n v="11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Quikcell"/>
    <s v="IACCQIC015"/>
    <s v="DRIVEDOCK-C"/>
    <s v="846537082672"/>
    <s v="Quikcell Mount+Suction+Vent 2 in 1 air vent Dashboad Car Mount Charge"/>
    <s v="Others"/>
    <s v="Car Mount"/>
    <s v="Car Mount"/>
    <x v="4"/>
    <s v="Consigna"/>
    <n v="188"/>
    <n v="378.84"/>
    <s v="Descontinuado"/>
    <s v="Discontinued"/>
    <n v="0"/>
    <n v="4142"/>
    <n v="0"/>
    <n v="0"/>
    <n v="0"/>
    <n v="0"/>
    <n v="0"/>
    <n v="0"/>
    <m/>
    <m/>
    <m/>
    <m/>
    <m/>
    <n v="0"/>
    <n v="0"/>
    <n v="0"/>
    <n v="0"/>
    <n v="0"/>
  </r>
  <r>
    <s v="Quikcell"/>
    <s v="IACCQIC013"/>
    <s v="CTPRO2-BLK"/>
    <s v="846537063060"/>
    <s v="Quikcell Cross Trainer Pro II Sports Stereo Bluetooth Earphones - Black"/>
    <s v="Audio"/>
    <s v="Headphones Wireless"/>
    <s v="In Ear"/>
    <x v="4"/>
    <s v="Consigna"/>
    <n v="188"/>
    <n v="236.59"/>
    <s v="Descontinuado"/>
    <s v="Discontinued"/>
    <n v="0"/>
    <n v="753"/>
    <n v="0"/>
    <n v="0"/>
    <n v="0"/>
    <n v="0"/>
    <n v="0"/>
    <n v="0"/>
    <m/>
    <m/>
    <m/>
    <m/>
    <m/>
    <n v="0"/>
    <n v="0"/>
    <n v="0"/>
    <n v="0"/>
    <n v="0"/>
  </r>
  <r>
    <s v="Quikcell"/>
    <s v="IACCQIC014"/>
    <s v="CTPRO2-WHT"/>
    <s v="846537063077"/>
    <s v="Quikcell Cross Trainer Pro II Wireless Sport Headphones - White"/>
    <s v="Audio"/>
    <s v="Headphones Wireless"/>
    <s v="In Ear"/>
    <x v="4"/>
    <s v="Consigna"/>
    <n v="188"/>
    <n v="236.59"/>
    <s v="Descontinuado"/>
    <s v="Discontinued"/>
    <n v="0"/>
    <n v="334"/>
    <n v="0"/>
    <n v="0"/>
    <n v="0"/>
    <n v="0"/>
    <n v="0"/>
    <n v="0"/>
    <m/>
    <m/>
    <m/>
    <m/>
    <m/>
    <n v="0"/>
    <n v="0"/>
    <n v="0"/>
    <n v="0"/>
    <n v="0"/>
  </r>
  <r>
    <s v="Quikcell"/>
    <s v="IACCQIC000"/>
    <s v="QAIR-BUDS"/>
    <s v="846537068881"/>
    <s v="Quikcell QAIR BUDS True Wireless Earbuds with Charging Case - Black"/>
    <s v="Audio"/>
    <s v="Headphones Wireless"/>
    <s v="QAir"/>
    <x v="4"/>
    <s v="Consigna"/>
    <n v="188"/>
    <n v="331.42"/>
    <s v="Descontinuado"/>
    <s v="Discontinued"/>
    <n v="0"/>
    <n v="953"/>
    <n v="0"/>
    <n v="0"/>
    <n v="0"/>
    <n v="0"/>
    <n v="0"/>
    <n v="0"/>
    <m/>
    <m/>
    <m/>
    <m/>
    <m/>
    <n v="0"/>
    <n v="0"/>
    <n v="0"/>
    <n v="0"/>
    <n v="0"/>
  </r>
  <r>
    <s v="Quikcell"/>
    <s v="IACCQIC001"/>
    <s v="QAIR-BUDS-WHT"/>
    <s v="846537075582"/>
    <s v="Quikcell QAIR BUDS True Wireless Earbuds with Charging Case - White"/>
    <s v="Audio"/>
    <s v="Headphones Wireless"/>
    <s v="QAir"/>
    <x v="4"/>
    <s v="Consigna"/>
    <n v="188"/>
    <n v="331.42"/>
    <s v="Descontinuado"/>
    <s v="Discontinued"/>
    <n v="0"/>
    <n v="308"/>
    <n v="0"/>
    <n v="0"/>
    <n v="0"/>
    <n v="0"/>
    <n v="0"/>
    <n v="0"/>
    <m/>
    <m/>
    <m/>
    <m/>
    <m/>
    <n v="0"/>
    <n v="0"/>
    <n v="0"/>
    <n v="0"/>
    <n v="0"/>
  </r>
  <r>
    <s v="Quikcell"/>
    <s v="IACCQIC005"/>
    <s v="QLIGHTA6FT"/>
    <s v="846537077081"/>
    <s v="Quikcell CHARGE &amp; SYNC CABLE MFi Lightning to USB-A - 6ft - Black"/>
    <s v="Cables"/>
    <s v="Lightning"/>
    <s v="6 ft"/>
    <x v="4"/>
    <s v="Consigna"/>
    <n v="188"/>
    <n v="236.59"/>
    <s v="Descontinuado"/>
    <s v="Discontinued"/>
    <n v="0"/>
    <n v="1005"/>
    <n v="0"/>
    <n v="0"/>
    <n v="0"/>
    <n v="0"/>
    <n v="0"/>
    <n v="0"/>
    <m/>
    <m/>
    <m/>
    <m/>
    <m/>
    <n v="0"/>
    <n v="0"/>
    <n v="0"/>
    <n v="0"/>
    <n v="0"/>
  </r>
  <r>
    <s v="Quikcell"/>
    <s v="IACCQIC006"/>
    <s v="QLIGHTC6FT"/>
    <s v="846537077104"/>
    <s v="Quikcell CHARGE &amp; SYNC CABLE MFi Lightning to USB-C - 6ft - Black"/>
    <s v="Cables"/>
    <s v="Lightning - Type C"/>
    <s v="6 ft"/>
    <x v="4"/>
    <s v="Consigna"/>
    <n v="188"/>
    <n v="212.89"/>
    <s v="Descontinuado"/>
    <s v="Discontinued"/>
    <n v="0"/>
    <n v="7553"/>
    <n v="0"/>
    <n v="0"/>
    <n v="0"/>
    <n v="0"/>
    <n v="0"/>
    <n v="0"/>
    <m/>
    <m/>
    <m/>
    <m/>
    <m/>
    <n v="0"/>
    <n v="0"/>
    <n v="0"/>
    <n v="0"/>
    <n v="0"/>
  </r>
  <r>
    <s v="Quikcell"/>
    <s v="IACCQIC004"/>
    <s v="QC-PWRBANK10K"/>
    <s v="846537073618"/>
    <s v="Quikcell POWERFUEL WIRELESS 10K mAh Powerbank - Black"/>
    <s v="Charger"/>
    <s v="Power Bank"/>
    <s v="10,000 mAh"/>
    <x v="4"/>
    <s v="Consigna"/>
    <n v="188"/>
    <n v="568.49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IACCQIC011"/>
    <s v="QC-PWRBANK6K"/>
    <s v="846537073601"/>
    <s v="Quikcell POWERFUEL 6K mAh Powerbank - Black"/>
    <s v="Charger"/>
    <s v="Power Bank"/>
    <s v="6,000 mAh"/>
    <x v="4"/>
    <s v="Consigna"/>
    <n v="188"/>
    <n v="236.59"/>
    <s v="Descontinuado"/>
    <s v="Discontinued"/>
    <n v="0"/>
    <n v="618"/>
    <n v="0"/>
    <n v="0"/>
    <n v="0"/>
    <n v="0"/>
    <n v="0"/>
    <n v="0"/>
    <m/>
    <m/>
    <m/>
    <m/>
    <m/>
    <n v="0"/>
    <n v="0"/>
    <n v="0"/>
    <n v="0"/>
    <n v="0"/>
  </r>
  <r>
    <s v="Quikcell"/>
    <s v="IACCQIC002"/>
    <s v="QTRC2001"/>
    <s v="846537077005"/>
    <s v="Quikcell DUAL PORT WALL CHARGER  2 USB A x 12W - 24W"/>
    <s v="Charger"/>
    <s v="Wall charger"/>
    <s v="24 W"/>
    <x v="4"/>
    <s v="Consigna"/>
    <n v="188"/>
    <n v="236.59"/>
    <s v="Descontinuado"/>
    <s v="Discontinued"/>
    <n v="0"/>
    <n v="3901"/>
    <n v="0"/>
    <n v="0"/>
    <n v="0"/>
    <n v="0"/>
    <n v="0"/>
    <n v="0"/>
    <m/>
    <m/>
    <m/>
    <m/>
    <m/>
    <n v="0"/>
    <n v="0"/>
    <n v="0"/>
    <n v="0"/>
    <n v="0"/>
  </r>
  <r>
    <s v="Quikcell"/>
    <s v="IACCQIC010"/>
    <s v="QTRC2002"/>
    <s v="846537077012"/>
    <s v="Quikcell DUAL PORT WALL CHARGER 1 USB A 12W + USB C PD 20W - 32W"/>
    <s v="Charger"/>
    <s v="Wall charger"/>
    <s v="32 W"/>
    <x v="4"/>
    <s v="Consigna"/>
    <n v="188"/>
    <n v="284.0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Quikcell"/>
    <s v="IACCQIC003"/>
    <s v="QC-TRIO"/>
    <s v="846537072215"/>
    <s v="Quikcell TRIO 3 in 1 Wireless Charging Pad - White"/>
    <s v="Others"/>
    <s v="Wireless"/>
    <s v="10 W"/>
    <x v="4"/>
    <s v="Consigna"/>
    <n v="188"/>
    <n v="805.56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Raptic"/>
    <s v="FUNRAP005"/>
    <s v="463546"/>
    <s v="6950941463546"/>
    <s v="Raptic 360X for Apple watch 41mm  Clear "/>
    <s v="Cases Apple Watch"/>
    <s v="Apple Watch"/>
    <s v="38mm/40mm/41mm"/>
    <x v="4"/>
    <s v="Consigna"/>
    <n v="188"/>
    <n v="154.66"/>
    <s v="Descontinuado"/>
    <s v="Discontinued"/>
    <n v="6"/>
    <n v="0"/>
    <n v="0"/>
    <n v="0"/>
    <n v="0"/>
    <n v="0"/>
    <n v="28"/>
    <n v="25"/>
    <n v="2"/>
    <n v="2"/>
    <n v="1"/>
    <n v="1"/>
    <n v="0"/>
    <n v="0"/>
    <n v="0"/>
    <n v="0"/>
    <n v="0"/>
    <n v="0"/>
  </r>
  <r>
    <s v="Raptic"/>
    <s v="FUNRAP003"/>
    <n v="463706"/>
    <s v="6950941463706"/>
    <s v="Raptic Edge for Apple watch 41mm  Blue "/>
    <s v="Cases Apple Watch"/>
    <s v="Apple Watch"/>
    <s v="38mm/40mm/41mm"/>
    <x v="4"/>
    <s v="Consigna"/>
    <n v="188"/>
    <n v="361.55"/>
    <s v="Descontinuado"/>
    <s v="Discontinued"/>
    <n v="14"/>
    <n v="0"/>
    <n v="0"/>
    <n v="0"/>
    <n v="0"/>
    <n v="0"/>
    <n v="0"/>
    <n v="0"/>
    <m/>
    <m/>
    <m/>
    <m/>
    <m/>
    <n v="0"/>
    <n v="0"/>
    <n v="0"/>
    <n v="0"/>
    <n v="0"/>
  </r>
  <r>
    <s v="Raptic"/>
    <s v="FUNRAP004"/>
    <n v="463676"/>
    <s v="6950941463676"/>
    <s v="Raptic Edge for Apple watch 41mm  Midnight "/>
    <s v="Cases Apple Watch"/>
    <s v="Apple Watch"/>
    <s v="38mm/40mm/41mm"/>
    <x v="4"/>
    <s v="Consigna"/>
    <n v="188"/>
    <n v="361.55"/>
    <s v="Descontinuado"/>
    <s v="Discontinued"/>
    <n v="2"/>
    <n v="0"/>
    <n v="0"/>
    <n v="0"/>
    <n v="0"/>
    <n v="0"/>
    <n v="0"/>
    <n v="0"/>
    <m/>
    <m/>
    <m/>
    <m/>
    <m/>
    <n v="0"/>
    <n v="0"/>
    <n v="0"/>
    <n v="0"/>
    <n v="0"/>
  </r>
  <r>
    <s v="Raptic"/>
    <s v="EXTXDO011"/>
    <s v="3X5C0292A"/>
    <s v="6950941480291"/>
    <s v="X-doria Mesh Band for Apple watch 38mm/40mm/41mm Milanese metal band Rose Gold"/>
    <s v="Straps"/>
    <s v="Apple Watch"/>
    <s v="38mm/40mm/41mm"/>
    <x v="4"/>
    <s v="Consigna"/>
    <n v="188"/>
    <n v="473.66"/>
    <s v="Descontinuado"/>
    <s v="Discontinued"/>
    <n v="42"/>
    <n v="0"/>
    <n v="0"/>
    <n v="0"/>
    <n v="0"/>
    <n v="0"/>
    <n v="25"/>
    <n v="9"/>
    <n v="4"/>
    <n v="2"/>
    <n v="0"/>
    <n v="3"/>
    <n v="5"/>
    <n v="0"/>
    <n v="0"/>
    <n v="0"/>
    <n v="0"/>
    <n v="0"/>
  </r>
  <r>
    <s v="Raptic"/>
    <s v="FUNRAP002"/>
    <s v="463485"/>
    <s v="6950941463485"/>
    <s v="Raptic 360X for Apple watch 45mm  Clear "/>
    <s v="Cases Apple Watch"/>
    <s v="Apple Watch"/>
    <s v="42mm/44mm/45mm"/>
    <x v="4"/>
    <s v="Consigna"/>
    <n v="188"/>
    <n v="154.66"/>
    <s v="Descontinuado"/>
    <s v="Discontinued"/>
    <n v="0"/>
    <n v="169"/>
    <n v="0"/>
    <n v="0"/>
    <n v="0"/>
    <n v="0"/>
    <n v="0"/>
    <n v="0"/>
    <n v="7"/>
    <n v="2"/>
    <n v="3"/>
    <n v="0"/>
    <n v="0"/>
    <n v="0"/>
    <n v="0"/>
    <n v="0"/>
    <n v="0"/>
    <n v="0"/>
  </r>
  <r>
    <s v="Raptic"/>
    <s v="FUNRAP000"/>
    <n v="463522"/>
    <s v="6950941463522"/>
    <s v="Raptic Edge for Apple watch 45mm  Blue "/>
    <s v="Cases Apple Watch"/>
    <s v="Apple Watch"/>
    <s v="42mm/44mm/45mm"/>
    <x v="4"/>
    <s v="Consigna"/>
    <n v="188"/>
    <n v="361.55"/>
    <s v="Descontinuado"/>
    <s v="Discontinued"/>
    <n v="3"/>
    <n v="0"/>
    <n v="0"/>
    <n v="0"/>
    <n v="0"/>
    <n v="0"/>
    <n v="0"/>
    <n v="0"/>
    <m/>
    <m/>
    <m/>
    <m/>
    <m/>
    <n v="0"/>
    <n v="0"/>
    <n v="0"/>
    <n v="0"/>
    <n v="0"/>
  </r>
  <r>
    <s v="Raptic"/>
    <s v="FUNRAP001"/>
    <n v="463492"/>
    <s v="6950941463492"/>
    <s v="Raptic Edge for Apple watch 45mm  Midnight "/>
    <s v="Cases Apple Watch"/>
    <s v="Apple Watch"/>
    <s v="42mm/44mm/45mm"/>
    <x v="4"/>
    <s v="Consigna"/>
    <n v="188"/>
    <n v="361.55"/>
    <s v="Descontinuado"/>
    <s v="Discontinued"/>
    <n v="2"/>
    <n v="0"/>
    <n v="0"/>
    <n v="0"/>
    <n v="0"/>
    <n v="0"/>
    <n v="0"/>
    <n v="0"/>
    <n v="0"/>
    <n v="0"/>
    <n v="1"/>
    <n v="0"/>
    <n v="0"/>
    <n v="0"/>
    <n v="0"/>
    <n v="0"/>
    <n v="0"/>
    <n v="0"/>
  </r>
  <r>
    <s v="Raptic"/>
    <s v="EXTRAP000"/>
    <s v="471404"/>
    <s v="6950941471404"/>
    <s v="Raptic Citizen for Apple watch 42mm/44mm/45mm  Black "/>
    <s v="Straps"/>
    <s v="Apple Watch"/>
    <s v="49/45/44/42 mm"/>
    <x v="4"/>
    <s v="Consigna"/>
    <n v="188"/>
    <n v="473.66"/>
    <s v="Descontinuado"/>
    <s v="Discontinued"/>
    <n v="120"/>
    <n v="0"/>
    <n v="0"/>
    <n v="0"/>
    <n v="0"/>
    <n v="0"/>
    <n v="71"/>
    <n v="20"/>
    <n v="7"/>
    <n v="0"/>
    <n v="2"/>
    <n v="4"/>
    <n v="6"/>
    <n v="0"/>
    <n v="0"/>
    <n v="0"/>
    <n v="0"/>
    <n v="0"/>
  </r>
  <r>
    <s v="Speck"/>
    <s v="FUNSPK343A"/>
    <s v="133535-7265"/>
    <s v="848709080639"/>
    <s v="Speck Balance Folio Case for iPad 10.2&quot; 7/8/9 Gen - Plumberry Purple/Crushed Purpl"/>
    <s v="Cases iPad"/>
    <s v="iPad"/>
    <s v="iPad 10.2&quot;"/>
    <x v="4"/>
    <s v="Consigna"/>
    <n v="188"/>
    <n v="503.8"/>
    <s v="Descontinuado"/>
    <s v="Discontinued"/>
    <n v="2"/>
    <n v="123"/>
    <n v="0"/>
    <n v="0"/>
    <n v="0"/>
    <n v="0"/>
    <n v="11"/>
    <n v="6"/>
    <n v="0"/>
    <n v="0"/>
    <n v="0"/>
    <n v="0"/>
    <n v="0"/>
    <n v="0"/>
    <n v="0"/>
    <n v="0"/>
    <n v="0"/>
    <n v="0"/>
  </r>
  <r>
    <s v="Speck"/>
    <s v="FUNSPK368"/>
    <s v="133537-8922"/>
    <s v="848709080707"/>
    <s v="Speck Balance Folio Clear Case for iPad 10.2&quot; 7/8/9 Gen - Clear/Gunmetal Grey Meta"/>
    <s v="Cases iPad"/>
    <s v="iPad"/>
    <s v="iPad 10.2&quot;"/>
    <x v="4"/>
    <s v="Consigna"/>
    <n v="188"/>
    <n v="554.24"/>
    <s v="Descontinuado"/>
    <s v="Discontinued"/>
    <n v="0"/>
    <n v="97"/>
    <n v="0"/>
    <n v="0"/>
    <n v="0"/>
    <n v="0"/>
    <n v="0"/>
    <n v="0"/>
    <m/>
    <m/>
    <m/>
    <m/>
    <m/>
    <n v="0"/>
    <n v="0"/>
    <n v="0"/>
    <n v="0"/>
    <n v="0"/>
  </r>
  <r>
    <s v="Speck"/>
    <s v="FUNSPK369"/>
    <s v="133537-8640"/>
    <s v="848709080691"/>
    <s v="Speck Balance Folio Clear Case for iPad 10.2&quot; 7/8/9 Gen - Rose Gold Woven Metallic"/>
    <s v="Cases iPad"/>
    <s v="iPad"/>
    <s v="iPad 10.2&quot;"/>
    <x v="4"/>
    <s v="Consigna"/>
    <n v="188"/>
    <n v="503.81"/>
    <s v="Descontinuado"/>
    <s v="Discontinued"/>
    <n v="2"/>
    <n v="79"/>
    <n v="0"/>
    <n v="0"/>
    <n v="0"/>
    <n v="0"/>
    <n v="3"/>
    <n v="7"/>
    <n v="0"/>
    <n v="1"/>
    <n v="0"/>
    <n v="0"/>
    <n v="0"/>
    <n v="0"/>
    <n v="0"/>
    <n v="0"/>
    <n v="0"/>
    <n v="0"/>
  </r>
  <r>
    <s v="Speck"/>
    <s v="FUNSPK342A"/>
    <s v="138654-1050"/>
    <s v="848709096296"/>
    <s v="Speck Balance Folio Case with Microban for iPad 10.2&quot; 7/8/9 Gen - Black/Black"/>
    <s v="Cases iPad"/>
    <s v="iPad"/>
    <s v="iPad 10.2&quot;"/>
    <x v="4"/>
    <s v="Consigna"/>
    <n v="188"/>
    <n v="503.8"/>
    <s v="Descontinuado"/>
    <s v="Discontinued"/>
    <n v="0"/>
    <n v="2"/>
    <n v="0"/>
    <n v="0"/>
    <n v="0"/>
    <n v="0"/>
    <n v="0"/>
    <n v="0"/>
    <m/>
    <m/>
    <m/>
    <m/>
    <m/>
    <n v="0"/>
    <n v="0"/>
    <n v="0"/>
    <n v="0"/>
    <n v="0"/>
  </r>
  <r>
    <s v="Speck"/>
    <s v="FUNSPK342"/>
    <s v="138654-1050"/>
    <s v="848709096296"/>
    <s v="Speck Balance Folio Case with Microban for iPad 10.2&quot; 7/8/9 Gen - Black/Black"/>
    <s v="Cases iPad"/>
    <s v="iPad"/>
    <s v="iPad 10.2&quot;"/>
    <x v="4"/>
    <s v="Consigna"/>
    <n v="188"/>
    <n v="593.41"/>
    <s v="Descontinuado"/>
    <s v="Discontinued"/>
    <n v="0"/>
    <n v="2"/>
    <n v="0"/>
    <n v="0"/>
    <n v="0"/>
    <n v="0"/>
    <n v="0"/>
    <n v="0"/>
    <m/>
    <m/>
    <m/>
    <m/>
    <m/>
    <n v="0"/>
    <n v="0"/>
    <n v="0"/>
    <n v="0"/>
    <n v="0"/>
  </r>
  <r>
    <s v="Speck"/>
    <s v="FUNSPK343"/>
    <s v="138654-7265"/>
    <s v="848709098160"/>
    <s v="Speck Balance Folio Case for iPad 10.2&quot; 7/8 Gen - Plumberry Purple"/>
    <s v="Cases iPad"/>
    <s v="iPad"/>
    <s v="iPad 10.2&quot;"/>
    <x v="4"/>
    <s v="Consigna"/>
    <n v="188"/>
    <n v="593.41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88"/>
    <s v="150989-3263"/>
    <n v="840168546640"/>
    <s v="Speck Balance Folio iPad 11&quot; (2022-2025) Piccard'S Blue/Frost Beige/Faded Teal"/>
    <s v="Cases iPad"/>
    <s v="iPad"/>
    <s v="iPad 10th /11th - 10.9&quot;/11&quot; (2022-2025)"/>
    <x v="4"/>
    <s v="Consigna"/>
    <n v="188"/>
    <n v="503.81"/>
    <s v="Descontinuado"/>
    <s v="Discontinued"/>
    <n v="59"/>
    <n v="0"/>
    <n v="0"/>
    <n v="0"/>
    <n v="0"/>
    <n v="0"/>
    <n v="107"/>
    <n v="39"/>
    <n v="17"/>
    <n v="6"/>
    <n v="5"/>
    <n v="4"/>
    <n v="3"/>
    <n v="15"/>
    <n v="3"/>
    <n v="10"/>
    <n v="12"/>
    <n v="11"/>
  </r>
  <r>
    <s v="Speck"/>
    <s v="FUNSPK390"/>
    <s v="150989-3265"/>
    <n v="840168546664"/>
    <s v="Speck Balance Folio iPad 11&quot; (2022-2025) Jelly Mint/Deep Malachite/Piccard'S Blue"/>
    <s v="Cases iPad"/>
    <s v="iPad"/>
    <s v="iPad 10th /11th - 10.9&quot;/11&quot; (2022-2025)"/>
    <x v="4"/>
    <s v="Consigna"/>
    <n v="188"/>
    <n v="503.81"/>
    <s v="Descontinuado"/>
    <s v="Discontinued"/>
    <n v="98"/>
    <n v="0"/>
    <n v="0"/>
    <n v="0"/>
    <n v="0"/>
    <n v="0"/>
    <n v="44"/>
    <n v="34"/>
    <n v="8"/>
    <n v="4"/>
    <n v="5"/>
    <n v="3"/>
    <n v="2"/>
    <n v="12"/>
    <n v="8"/>
    <n v="11"/>
    <n v="13"/>
    <n v="11"/>
  </r>
  <r>
    <s v="Speck"/>
    <s v="FUNSPK266"/>
    <s v="103134-5905"/>
    <m/>
    <s v="Speck (Apple Exclusive) Presidio Show Case for iPhone X/XS - Clear/Black"/>
    <s v="Cases iPhone"/>
    <s v="iPhone"/>
    <s v="IPHONE XS"/>
    <x v="4"/>
    <s v="Consigna"/>
    <n v="188"/>
    <n v="451.98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295"/>
    <s v="115895-5085"/>
    <m/>
    <s v="Speck (Apple Exclusive) Gemshell Case for iPhone XS Max - Clear/Clear"/>
    <s v="Cases iPhone"/>
    <s v="iPhone"/>
    <s v="iPhone XS Max"/>
    <x v="4"/>
    <s v="Consigna"/>
    <n v="188"/>
    <n v="361.47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29"/>
    <s v="141691-5085"/>
    <m/>
    <s v="Speck (Apple Exclusive) Presidio Perfect Clear Case for iPhone 13 - Clear/Clear"/>
    <s v="Cases iPhone"/>
    <s v="iPhone 13"/>
    <s v="iPhone 13"/>
    <x v="4"/>
    <s v="Consigna"/>
    <n v="188"/>
    <n v="542.52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0"/>
    <s v="141714-5085"/>
    <m/>
    <s v="Speck (Apple Exclusive) Presidio Perfect Clear Case for iPhone 13 Pro - Clear/Clear"/>
    <s v="Cases iPhone"/>
    <s v="iPhone 13"/>
    <s v="iPhone 13 Pro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2"/>
    <s v="141719-5905"/>
    <m/>
    <s v="Speck (Apple Exclusive) Presidio Perfect Clear Impact Geometry Case for iPhone 13 Pro - Clear/Black"/>
    <s v="Cases iPhone"/>
    <s v="iPhone 13"/>
    <s v="iPhone 13 Pro"/>
    <x v="4"/>
    <s v="Consigna"/>
    <n v="188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4"/>
    <s v="141715-9508"/>
    <m/>
    <s v="Speck (Apple Exclusive) Presidio Perfect Clear Glitter Case for iPhone 13 Pro - Clear/Platinum Glitt"/>
    <s v="Cases iPhone"/>
    <s v="iPhone 13"/>
    <s v="iPhone 13 Pro"/>
    <x v="4"/>
    <s v="Consigna"/>
    <n v="188"/>
    <n v="602.84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5"/>
    <s v="150060-5085"/>
    <s v="840168522002"/>
    <s v="Speck Presidio Perfect Clear Case for iPhone 13/14 - Clear"/>
    <s v="Cases iPhone"/>
    <s v="iPhone 14"/>
    <s v="iPhone 14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7"/>
    <s v="150118-5085"/>
    <m/>
    <s v="Speck (Apple Exclusive) Presidio Perfect Clear Case for iPhone 14 Plus - Clear"/>
    <s v="Cases iPhone"/>
    <s v="iPhone 14"/>
    <s v="iPhone 14 Plus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40"/>
    <s v="150114-3068"/>
    <m/>
    <s v="Speck (Apple Exclusive) Presidio 2 Pro Case for iPhone 14 Plus - Charcoal/Cool Bronze"/>
    <s v="Cases iPhone"/>
    <s v="iPhone 14"/>
    <s v="iPhone 14 Plus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6"/>
    <s v="150147-5085"/>
    <m/>
    <s v="Speck Presidio Perfect Clear Case for iPhone 14 Pro - Clear"/>
    <s v="Cases iPhone"/>
    <s v="iPhone 14"/>
    <s v="iPhone 14 Pro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9"/>
    <s v="150143-3068"/>
    <m/>
    <s v="Speck Presidio2 Pro Case for iPhone 14 Pro - Charcoal/Cool Bronze"/>
    <s v="Cases iPhone"/>
    <s v="iPhone 14"/>
    <s v="iPhone 14 Pro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38"/>
    <s v="150089-5085"/>
    <s v="840168523016"/>
    <s v="Speck Presidio Perfect Clear Case for iPhone 14 Pro Max - Clear"/>
    <s v="Cases iPhone"/>
    <s v="iPhone 14"/>
    <s v="iPhone 14 Pro Max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41"/>
    <s v="150085-3068"/>
    <m/>
    <s v="Speck Presidio2 Pro Case for iPhone 14 Pro Max - Charcoal/Cool Bronze"/>
    <s v="Cases iPhone"/>
    <s v="iPhone 14"/>
    <s v="iPhone 14 Pro Max"/>
    <x v="4"/>
    <s v="Consigna"/>
    <n v="188"/>
    <n v="542.5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Speck"/>
    <s v="FUNSPK351"/>
    <s v="150459-3199"/>
    <s v="840168533381"/>
    <s v="Speck Presidio® Perfect-Clear Grip Magsafe® Clicklock™ Clear/Clear/Chrome iPhone 15 Plus"/>
    <s v="Cases iPhone"/>
    <s v="iPhone 15"/>
    <s v="iPhone 15 Plus"/>
    <x v="4"/>
    <s v="Consigna"/>
    <n v="188"/>
    <n v="460.75"/>
    <s v="Descontinuado"/>
    <s v="Discontinued"/>
    <n v="6"/>
    <n v="296"/>
    <n v="0"/>
    <n v="0"/>
    <n v="0"/>
    <n v="0"/>
    <n v="3"/>
    <n v="0"/>
    <n v="0"/>
    <n v="0"/>
    <n v="0"/>
    <n v="0"/>
    <n v="1"/>
    <n v="0"/>
    <n v="0"/>
    <n v="0"/>
    <n v="0"/>
    <n v="0"/>
  </r>
  <r>
    <s v="Speck"/>
    <s v="FUNSPK347"/>
    <s v="150509-5085"/>
    <s v="840168535668"/>
    <s v="Speck GemShell® iPhone 15 Plus"/>
    <s v="Cases iPhone"/>
    <s v="iPhone 15"/>
    <s v="iPhone 15 Plus"/>
    <x v="4"/>
    <s v="Consigna"/>
    <n v="188"/>
    <n v="276.26"/>
    <s v="Descontinuado"/>
    <s v="Discontinued"/>
    <n v="0"/>
    <n v="0"/>
    <n v="0"/>
    <n v="0"/>
    <n v="0"/>
    <n v="0"/>
    <n v="2"/>
    <n v="1"/>
    <n v="0"/>
    <n v="0"/>
    <n v="0"/>
    <n v="0"/>
    <n v="0"/>
    <n v="0"/>
    <n v="0"/>
    <n v="0"/>
    <n v="0"/>
    <n v="0"/>
  </r>
  <r>
    <s v="Speck"/>
    <s v="FUNSPK352"/>
    <s v="150451-3199"/>
    <s v="840168533121"/>
    <s v="Speck Presidio® Perfect-Clear Grip Magsafe® Clicklock™ Clear/Clear/Chrome iPhone 15 Pro"/>
    <s v="Cases iPhone"/>
    <s v="iPhone 15"/>
    <s v="iPhone 15 Pro"/>
    <x v="4"/>
    <s v="Consigna"/>
    <n v="188"/>
    <n v="460.75"/>
    <s v="Descontinuado"/>
    <s v="Discontinued"/>
    <n v="38"/>
    <n v="1300"/>
    <n v="0"/>
    <n v="0"/>
    <n v="0"/>
    <n v="0"/>
    <n v="1"/>
    <n v="0"/>
    <n v="1"/>
    <n v="0"/>
    <n v="0"/>
    <n v="0"/>
    <n v="0"/>
    <n v="0"/>
    <n v="0"/>
    <n v="0"/>
    <n v="0"/>
    <n v="0"/>
  </r>
  <r>
    <s v="Speck"/>
    <s v="FUNSPK355"/>
    <s v="150447-3205"/>
    <s v="840168532995"/>
    <s v="Speck Presidio®2 Grip Magsafe® Clicklock™ Black / Slate Grey iPhone 15 Pro"/>
    <s v="Cases iPhone"/>
    <s v="iPhone 15"/>
    <s v="iPhone 15 Pro"/>
    <x v="4"/>
    <s v="Consigna"/>
    <n v="188"/>
    <n v="460.75"/>
    <s v="Descontinuado"/>
    <s v="Discontinued"/>
    <n v="32"/>
    <n v="671"/>
    <n v="0"/>
    <n v="0"/>
    <n v="0"/>
    <n v="0"/>
    <n v="3"/>
    <n v="1"/>
    <n v="0"/>
    <n v="0"/>
    <n v="0"/>
    <n v="0"/>
    <n v="0"/>
    <n v="0"/>
    <n v="0"/>
    <n v="0"/>
    <n v="0"/>
    <n v="0"/>
  </r>
  <r>
    <s v="Speck"/>
    <s v="FUNSPK360"/>
    <s v="150447-3212"/>
    <s v="840168533060"/>
    <s v="Speck Presidio®2 Grip Magsafe® Clicklock™ Charcoal Grey/ Cool Bronze iPhone 15 Pro"/>
    <s v="Cases iPhone"/>
    <s v="iPhone 15"/>
    <s v="iPhone 15 Pro"/>
    <x v="4"/>
    <s v="Consigna"/>
    <n v="188"/>
    <n v="460.75"/>
    <s v="Descontinuado"/>
    <s v="Discontinued"/>
    <n v="42"/>
    <n v="587"/>
    <n v="0"/>
    <n v="0"/>
    <n v="0"/>
    <n v="0"/>
    <n v="1"/>
    <n v="0"/>
    <m/>
    <m/>
    <m/>
    <m/>
    <m/>
    <n v="0"/>
    <n v="0"/>
    <n v="0"/>
    <n v="0"/>
    <n v="0"/>
  </r>
  <r>
    <s v="Speck"/>
    <s v="FUNSPK362"/>
    <s v="150447-3206"/>
    <s v="840168533008"/>
    <s v="Speck Presidio®2 Grip Magsafe® Clicklock™ Costal Blue / Dust Grey iPhone 15 Pro"/>
    <s v="Cases iPhone"/>
    <s v="iPhone 15"/>
    <s v="iPhone 15 Pro"/>
    <x v="4"/>
    <s v="Consigna"/>
    <n v="188"/>
    <n v="460.75"/>
    <s v="Descontinuado"/>
    <s v="Discontinued"/>
    <n v="34"/>
    <n v="203"/>
    <n v="0"/>
    <n v="0"/>
    <n v="0"/>
    <n v="0"/>
    <n v="2"/>
    <n v="0"/>
    <m/>
    <m/>
    <m/>
    <m/>
    <m/>
    <n v="0"/>
    <n v="0"/>
    <n v="0"/>
    <n v="0"/>
    <n v="0"/>
  </r>
  <r>
    <s v="Speck"/>
    <s v="FUNSPK348"/>
    <s v="150561-3216"/>
    <s v="840168537518"/>
    <s v="Speck Presidio® Lux Magsafe® Clear/Clear W/Gold Glitter iPhone 15 Pro"/>
    <s v="Cases iPhone"/>
    <s v="iPhone 15"/>
    <s v="iPhone 15 Pro"/>
    <x v="4"/>
    <s v="Consigna"/>
    <n v="188"/>
    <n v="460.75"/>
    <s v="Descontinuado"/>
    <s v="Discontinued"/>
    <n v="32"/>
    <n v="116"/>
    <n v="0"/>
    <n v="0"/>
    <n v="0"/>
    <n v="0"/>
    <n v="2"/>
    <n v="0"/>
    <n v="1"/>
    <n v="0"/>
    <n v="0"/>
    <n v="0"/>
    <n v="0"/>
    <n v="0"/>
    <n v="0"/>
    <n v="0"/>
    <n v="0"/>
    <n v="0"/>
  </r>
  <r>
    <s v="Speck"/>
    <s v="FUNSPK364"/>
    <s v="150447-3211"/>
    <s v="840168533053"/>
    <s v="Speck Presidio®2 Grip Magsafe® Clicklock™ Future Blue / Horizon Purple iPhone 15 Pro"/>
    <s v="Cases iPhone"/>
    <s v="iPhone 15"/>
    <s v="iPhone 15 Pro"/>
    <x v="4"/>
    <s v="Consigna"/>
    <n v="188"/>
    <n v="460.75"/>
    <s v="Descontinuado"/>
    <s v="Discontinued"/>
    <n v="35"/>
    <n v="67"/>
    <n v="0"/>
    <n v="0"/>
    <n v="0"/>
    <n v="0"/>
    <n v="0"/>
    <n v="0"/>
    <n v="1"/>
    <n v="0"/>
    <n v="0"/>
    <n v="2"/>
    <n v="2"/>
    <n v="0"/>
    <n v="0"/>
    <n v="0"/>
    <n v="0"/>
    <n v="0"/>
  </r>
  <r>
    <s v="Speck"/>
    <s v="FUNSPK366"/>
    <s v="150447-3208"/>
    <s v="840168533022"/>
    <s v="Speck Presidio®2 Grip Magsafe® Clicklock™ New Planet/Clay Tan iPhone 15 Pro"/>
    <s v="Cases iPhone"/>
    <s v="iPhone 15"/>
    <s v="iPhone 15 Pro"/>
    <x v="4"/>
    <s v="Consigna"/>
    <n v="188"/>
    <n v="460.75"/>
    <s v="Descontinuado"/>
    <s v="Discontinued"/>
    <n v="39"/>
    <n v="65"/>
    <n v="0"/>
    <n v="0"/>
    <n v="0"/>
    <n v="0"/>
    <n v="3"/>
    <n v="2"/>
    <n v="0"/>
    <n v="0"/>
    <n v="0"/>
    <n v="1"/>
    <n v="0"/>
    <n v="0"/>
    <n v="0"/>
    <n v="0"/>
    <n v="0"/>
    <n v="0"/>
  </r>
  <r>
    <s v="Speck"/>
    <s v="FUNSPK357"/>
    <s v="150447-3214"/>
    <s v="840168533084"/>
    <s v="Speck Presidio®2 Grip Magsafe® Clicklock™ Bleached Bone/ Heirloom Gold iPhone 15 Pro"/>
    <s v="Cases iPhone"/>
    <s v="iPhone 15"/>
    <s v="iPhone 15 Pro"/>
    <x v="4"/>
    <s v="Consigna"/>
    <n v="188"/>
    <n v="460.75"/>
    <s v="Descontinuado"/>
    <s v="Discontinued"/>
    <n v="31"/>
    <n v="0"/>
    <n v="0"/>
    <n v="0"/>
    <n v="0"/>
    <n v="0"/>
    <n v="0"/>
    <n v="2"/>
    <n v="0"/>
    <n v="1"/>
    <n v="1"/>
    <n v="0"/>
    <n v="0"/>
    <n v="0"/>
    <n v="0"/>
    <n v="0"/>
    <n v="0"/>
    <n v="0"/>
  </r>
  <r>
    <s v="Speck"/>
    <s v="FUNSPK353"/>
    <s v="150467-3199"/>
    <s v="840168533640"/>
    <s v="Speck Presidio® Perfect-Clear Grip Magsafe® Clicklock™ Clear/Clear/Chrome iPhone 15 Pro Max"/>
    <s v="Cases iPhone"/>
    <s v="iPhone 15"/>
    <s v="iPhone 15 Pro Max"/>
    <x v="4"/>
    <s v="Consigna"/>
    <n v="188"/>
    <n v="460.75"/>
    <s v="Descontinuado"/>
    <s v="Discontinued"/>
    <n v="26"/>
    <n v="209"/>
    <n v="0"/>
    <n v="0"/>
    <n v="0"/>
    <n v="0"/>
    <n v="1"/>
    <n v="2"/>
    <n v="0"/>
    <n v="0"/>
    <n v="0"/>
    <n v="0"/>
    <n v="0"/>
    <n v="0"/>
    <n v="0"/>
    <n v="0"/>
    <n v="0"/>
    <n v="0"/>
  </r>
  <r>
    <s v="Speck"/>
    <s v="FUNSPK361"/>
    <s v="150463-3212"/>
    <s v="840168533589"/>
    <s v="Speck Presidio®2 Grip Magsafe® Clicklock™ Charcoal Grey/ Cool Bronze iPhone 15 Pro Max"/>
    <s v="Cases iPhone"/>
    <s v="iPhone 15"/>
    <s v="iPhone 15 Pro Max"/>
    <x v="4"/>
    <s v="Consigna"/>
    <n v="188"/>
    <n v="460.75"/>
    <s v="Descontinuado"/>
    <s v="Discontinued"/>
    <n v="29"/>
    <n v="33"/>
    <n v="0"/>
    <n v="0"/>
    <n v="0"/>
    <n v="0"/>
    <n v="0"/>
    <n v="0"/>
    <m/>
    <m/>
    <m/>
    <m/>
    <m/>
    <n v="0"/>
    <n v="0"/>
    <n v="0"/>
    <n v="0"/>
    <n v="0"/>
  </r>
  <r>
    <s v="Speck"/>
    <s v="FUNSPK367"/>
    <s v="150463-3208"/>
    <s v="840168533541"/>
    <s v="Speck Presidio®2 Grip Magsafe® Clicklock™ New Planet/Clay Tan iPhone 15 Pro Max"/>
    <s v="Cases iPhone"/>
    <s v="iPhone 15"/>
    <s v="iPhone 15 Pro Max"/>
    <x v="4"/>
    <s v="Consigna"/>
    <n v="188"/>
    <n v="460.75"/>
    <s v="Descontinuado"/>
    <s v="Discontinued"/>
    <n v="23"/>
    <n v="14"/>
    <n v="0"/>
    <n v="0"/>
    <n v="0"/>
    <n v="0"/>
    <n v="1"/>
    <n v="0"/>
    <n v="1"/>
    <n v="0"/>
    <n v="0"/>
    <n v="0"/>
    <n v="0"/>
    <n v="0"/>
    <n v="0"/>
    <n v="0"/>
    <n v="0"/>
    <n v="0"/>
  </r>
  <r>
    <s v="Speck"/>
    <s v="FUNSPK365"/>
    <s v="150463-3211"/>
    <s v="840168533572"/>
    <s v="Speck Presidio®2 Grip Magsafe® Clicklock™ Future Blue / Horizon Purple iPhone 15 Pro Max"/>
    <s v="Cases iPhone"/>
    <s v="iPhone 15"/>
    <s v="iPhone 15 Pro Max"/>
    <x v="4"/>
    <s v="Consigna"/>
    <n v="188"/>
    <n v="460.75"/>
    <s v="Descontinuado"/>
    <s v="Discontinued"/>
    <n v="19"/>
    <n v="7"/>
    <n v="0"/>
    <n v="0"/>
    <n v="0"/>
    <n v="0"/>
    <n v="4"/>
    <n v="0"/>
    <m/>
    <m/>
    <m/>
    <m/>
    <m/>
    <n v="0"/>
    <n v="0"/>
    <n v="0"/>
    <n v="0"/>
    <n v="0"/>
  </r>
  <r>
    <s v="Speck"/>
    <s v="FUNSPK349"/>
    <s v="150573-3216"/>
    <s v="840168538072"/>
    <s v="Speck Presidio® Lux Magsafe® Clear/Clear W/Gold Glitter iPhone 15 Pro Max"/>
    <s v="Cases iPhone"/>
    <s v="iPhone 15"/>
    <s v="iPhone 15 Pro Max"/>
    <x v="4"/>
    <s v="Consigna"/>
    <n v="188"/>
    <n v="460.75"/>
    <s v="Descontinuado"/>
    <s v="Discontinued"/>
    <n v="22"/>
    <n v="0"/>
    <n v="0"/>
    <n v="0"/>
    <n v="0"/>
    <n v="0"/>
    <n v="1"/>
    <n v="0"/>
    <m/>
    <m/>
    <m/>
    <m/>
    <m/>
    <n v="0"/>
    <n v="0"/>
    <n v="0"/>
    <n v="0"/>
    <n v="0"/>
  </r>
  <r>
    <s v="Speck"/>
    <s v="FUNSPK356"/>
    <s v="150463-3205"/>
    <s v="840168533510"/>
    <s v="Speck Presidio®2 Grip Magsafe® Clicklock™ Black / Slate Grey iPhone 15 Pro Max"/>
    <s v="Cases iPhone"/>
    <s v="iPhone 15"/>
    <s v="iPhone 15 Pro Max"/>
    <x v="4"/>
    <s v="Consigna"/>
    <n v="188"/>
    <n v="460.75"/>
    <s v="Descontinuado"/>
    <s v="Discontinued"/>
    <n v="20"/>
    <n v="0"/>
    <n v="0"/>
    <n v="0"/>
    <n v="0"/>
    <n v="0"/>
    <n v="1"/>
    <n v="1"/>
    <n v="0"/>
    <n v="0"/>
    <n v="0"/>
    <n v="0"/>
    <n v="0"/>
    <n v="0"/>
    <n v="0"/>
    <n v="0"/>
    <n v="0"/>
    <n v="0"/>
  </r>
  <r>
    <s v="Speck"/>
    <s v="FUNSPK358"/>
    <s v="150463-3214"/>
    <s v="840168533602"/>
    <s v="Speck Presidio®2 Grip Magsafe® Clicklock™ Bleached Bone/ Heirloom Gold iPhone 15 Pro Max"/>
    <s v="Cases iPhone"/>
    <s v="iPhone 15"/>
    <s v="iPhone 15 Pro Max"/>
    <x v="4"/>
    <s v="Consigna"/>
    <n v="188"/>
    <n v="460.75"/>
    <s v="Descontinuado"/>
    <s v="Discontinued"/>
    <n v="14"/>
    <n v="0"/>
    <n v="0"/>
    <n v="0"/>
    <n v="0"/>
    <n v="0"/>
    <n v="1"/>
    <n v="1"/>
    <n v="0"/>
    <n v="0"/>
    <n v="0"/>
    <n v="0"/>
    <n v="0"/>
    <n v="0"/>
    <n v="0"/>
    <n v="0"/>
    <n v="0"/>
    <n v="0"/>
  </r>
  <r>
    <s v="Speck"/>
    <s v="FUNSPK363"/>
    <s v="150463-3206"/>
    <s v="840168533527"/>
    <s v="Speck Presidio®2 Grip Magsafe® Clicklock™ Costal Blue / Dust Grey iPhone 15 Pro Max"/>
    <s v="Cases iPhone"/>
    <s v="iPhone 15"/>
    <s v="iPhone 15 Pro Max"/>
    <x v="4"/>
    <s v="Consigna"/>
    <n v="188"/>
    <n v="460.75"/>
    <s v="Descontinuado"/>
    <s v="Discontinued"/>
    <n v="35"/>
    <n v="0"/>
    <n v="0"/>
    <n v="0"/>
    <n v="0"/>
    <n v="0"/>
    <n v="1"/>
    <n v="1"/>
    <n v="0"/>
    <n v="0"/>
    <n v="0"/>
    <n v="0"/>
    <n v="0"/>
    <n v="0"/>
    <n v="0"/>
    <n v="0"/>
    <n v="0"/>
    <n v="0"/>
  </r>
  <r>
    <s v="Speck"/>
    <s v="FUNSPK359"/>
    <s v="150439-3212"/>
    <s v="840168532803"/>
    <s v="Speck Presidio®2 Grip Magsafe® Clicklock™ Charcoal Grey/ Cool Bronze iPhone 15"/>
    <s v="Cases iPhone"/>
    <s v="iPhone 15"/>
    <s v="iPhone 16e / 15 / 14 / 13"/>
    <x v="4"/>
    <s v="Consigna"/>
    <n v="188"/>
    <n v="460.75"/>
    <s v="Descontinuado"/>
    <s v="Discontinued"/>
    <n v="28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Speck"/>
    <s v="FUNSPK372"/>
    <s v="150696-5085"/>
    <s v="840168540648"/>
    <s v="Speck iPhone 16 Gemshell Clear/Clear"/>
    <s v="Cases iPhone"/>
    <s v="iPhone 16"/>
    <s v="iPhone 16"/>
    <x v="4"/>
    <s v="Consigna"/>
    <n v="188"/>
    <n v="276.26"/>
    <s v="Descontinuado"/>
    <s v="Discontinued"/>
    <n v="172"/>
    <n v="324"/>
    <n v="0"/>
    <n v="0"/>
    <n v="0"/>
    <n v="0"/>
    <n v="14"/>
    <n v="8"/>
    <n v="6"/>
    <n v="6"/>
    <n v="17"/>
    <n v="2"/>
    <n v="2"/>
    <n v="5"/>
    <n v="7"/>
    <n v="6"/>
    <n v="6"/>
    <n v="6"/>
  </r>
  <r>
    <s v="Speck"/>
    <s v="FUNSPK375"/>
    <s v="150722-9508"/>
    <s v="840168541485"/>
    <s v="Speck iPhone 16 Plus Gemshell Clear/ Platinum Glitter"/>
    <s v="Cases iPhone"/>
    <s v="iPhone 16"/>
    <s v="iPhone 16 Plus"/>
    <x v="4"/>
    <s v="Consigna"/>
    <n v="188"/>
    <n v="276.26"/>
    <s v="Descontinuado"/>
    <s v="Discontinued"/>
    <n v="7"/>
    <n v="0"/>
    <n v="0"/>
    <n v="0"/>
    <n v="0"/>
    <n v="0"/>
    <n v="6"/>
    <n v="1"/>
    <n v="1"/>
    <n v="0"/>
    <n v="0"/>
    <n v="0"/>
    <n v="2"/>
    <n v="0"/>
    <n v="0"/>
    <n v="0"/>
    <n v="0"/>
    <n v="0"/>
  </r>
  <r>
    <s v="Speck"/>
    <s v="FUNSPK374"/>
    <s v="150720-5085"/>
    <s v="840168541461"/>
    <s v="Speck iPhone 16 Plus Gemshell Clear/Clear"/>
    <s v="Cases iPhone"/>
    <s v="iPhone 16"/>
    <s v="iPhone 16 Plus"/>
    <x v="4"/>
    <s v="Consigna"/>
    <n v="188"/>
    <n v="276.26"/>
    <s v="Descontinuado"/>
    <s v="Discontinued"/>
    <n v="12"/>
    <n v="0"/>
    <n v="0"/>
    <n v="0"/>
    <n v="0"/>
    <n v="0"/>
    <n v="3"/>
    <n v="2"/>
    <n v="3"/>
    <n v="0"/>
    <n v="0"/>
    <n v="0"/>
    <n v="6"/>
    <n v="0"/>
    <n v="0"/>
    <n v="0"/>
    <n v="0"/>
    <n v="0"/>
  </r>
  <r>
    <s v="Speck"/>
    <s v="FUNSPK379"/>
    <s v="150706-9221"/>
    <s v="840168540945"/>
    <s v="Speck iPhone 16 Pro Presidio Lux +Cl Clear/Clear /Gold Glitter?"/>
    <s v="Cases iPhone"/>
    <s v="iPhone 16"/>
    <s v="iPhone 16 Pro / iPhone 17"/>
    <x v="4"/>
    <s v="Consigna"/>
    <n v="188"/>
    <n v="460.75"/>
    <s v="Descontinuado"/>
    <s v="Discontinued"/>
    <n v="163"/>
    <n v="744"/>
    <n v="0"/>
    <n v="0"/>
    <n v="0"/>
    <n v="0"/>
    <n v="8"/>
    <n v="8"/>
    <n v="4"/>
    <n v="6"/>
    <n v="4"/>
    <n v="9"/>
    <n v="10"/>
    <n v="6"/>
    <n v="8"/>
    <n v="7"/>
    <n v="7"/>
    <n v="7"/>
  </r>
  <r>
    <s v="Speck"/>
    <s v="FUNSPK383"/>
    <s v="150703-3199"/>
    <s v="840168540846"/>
    <s v="Speck iPhone 16 Pro Presidio Perfect Clear +Cl Clear/Chrome Fini"/>
    <s v="Cases iPhone"/>
    <s v="iPhone 16"/>
    <s v="iPhone 16 Pro / iPhone 17"/>
    <x v="4"/>
    <s v="Consigna"/>
    <n v="188"/>
    <n v="460.75"/>
    <s v="Descontinuado"/>
    <s v="Discontinued"/>
    <n v="198"/>
    <n v="181"/>
    <n v="0"/>
    <n v="0"/>
    <n v="0"/>
    <n v="0"/>
    <n v="8"/>
    <n v="9"/>
    <n v="3"/>
    <n v="4"/>
    <n v="2"/>
    <n v="9"/>
    <n v="7"/>
    <n v="0"/>
    <n v="0"/>
    <n v="0"/>
    <n v="0"/>
    <n v="0"/>
  </r>
  <r>
    <s v="Speck"/>
    <s v="FUNSPK385"/>
    <s v="150765-3237"/>
    <s v="840168543175"/>
    <s v="Speck iPhone 16 Pro Presidio2 Lux +Ms Amazing Purple/Clear"/>
    <s v="Cases iPhone"/>
    <s v="iPhone 16"/>
    <s v="iPhone 16 Pro / iPhone 17"/>
    <x v="4"/>
    <s v="Consigna"/>
    <n v="188"/>
    <n v="460.75"/>
    <s v="Descontinuado"/>
    <s v="Discontinued"/>
    <n v="194"/>
    <n v="162"/>
    <n v="0"/>
    <n v="0"/>
    <n v="0"/>
    <n v="0"/>
    <n v="10"/>
    <n v="3"/>
    <n v="3"/>
    <n v="6"/>
    <n v="6"/>
    <n v="3"/>
    <n v="7"/>
    <n v="5"/>
    <n v="7"/>
    <n v="4"/>
    <n v="5"/>
    <n v="5"/>
  </r>
  <r>
    <s v="Speck"/>
    <s v="FUNSPK381"/>
    <s v="150701-3205"/>
    <s v="840168540761"/>
    <s v="Speck iPhone 16 Pro Presidio2 Grip +Cl Black / Slate Grey /White"/>
    <s v="Cases iPhone"/>
    <s v="iPhone 16"/>
    <s v="iPhone 16 Pro / iPhone 17"/>
    <x v="4"/>
    <s v="Consigna"/>
    <n v="188"/>
    <n v="460.75"/>
    <s v="Descontinuado"/>
    <s v="Discontinued"/>
    <n v="185"/>
    <n v="19"/>
    <n v="0"/>
    <n v="0"/>
    <n v="0"/>
    <n v="0"/>
    <n v="7"/>
    <n v="7"/>
    <n v="8"/>
    <n v="9"/>
    <n v="4"/>
    <n v="6"/>
    <n v="14"/>
    <n v="0"/>
    <n v="0"/>
    <n v="0"/>
    <n v="0"/>
    <n v="0"/>
  </r>
  <r>
    <s v="Speck"/>
    <s v="FUNSPK377"/>
    <s v="150703-3258"/>
    <s v="840168544509"/>
    <s v="Speck iPhone 16 Pro Presidio Perfect Clear Clear Frosted Black"/>
    <s v="Cases iPhone"/>
    <s v="iPhone 16"/>
    <s v="iPhone 16 Pro / iPhone 17"/>
    <x v="4"/>
    <s v="Consigna"/>
    <n v="188"/>
    <n v="460.75"/>
    <s v="Descontinuado"/>
    <s v="Discontinued"/>
    <n v="193"/>
    <n v="514"/>
    <n v="0"/>
    <n v="0"/>
    <n v="0"/>
    <n v="0"/>
    <n v="7"/>
    <n v="8"/>
    <n v="9"/>
    <n v="9"/>
    <n v="5"/>
    <n v="7"/>
    <n v="9"/>
    <n v="9"/>
    <n v="12"/>
    <n v="8"/>
    <n v="9"/>
    <n v="9"/>
  </r>
  <r>
    <s v="Speck"/>
    <s v="FUNSPK382"/>
    <s v="150727-3199"/>
    <s v="840168544561"/>
    <s v="Speck iPhone 16 Pro Max Presidio Perfect Clear +Cl Clear/Clear/Chrome Finish/Serene Silver"/>
    <s v="Cases iPhone"/>
    <s v="iPhone 16"/>
    <s v="iPhone 16 Pro Max"/>
    <x v="4"/>
    <s v="Consigna"/>
    <n v="188"/>
    <n v="460.75"/>
    <s v="Descontinuado"/>
    <s v="Discontinued"/>
    <n v="11"/>
    <n v="1845"/>
    <n v="0"/>
    <n v="0"/>
    <n v="0"/>
    <n v="0"/>
    <n v="18"/>
    <n v="9"/>
    <n v="4"/>
    <n v="0"/>
    <n v="1"/>
    <n v="2"/>
    <n v="0"/>
    <n v="0"/>
    <n v="0"/>
    <n v="0"/>
    <n v="0"/>
    <n v="0"/>
  </r>
  <r>
    <s v="Speck"/>
    <s v="FUNSPK384"/>
    <s v="150775-3237"/>
    <s v="840168543656"/>
    <s v="Speck iPhone 16 Pro Max Presidio2 Lux +Ms Amazing Purple/Clear"/>
    <s v="Cases iPhone"/>
    <s v="iPhone 16"/>
    <s v="iPhone 16 Pro Max"/>
    <x v="4"/>
    <s v="Consigna"/>
    <n v="188"/>
    <n v="460.75"/>
    <s v="Descontinuado"/>
    <s v="Discontinued"/>
    <n v="8"/>
    <n v="617"/>
    <n v="0"/>
    <n v="0"/>
    <n v="0"/>
    <n v="0"/>
    <n v="12"/>
    <n v="8"/>
    <n v="5"/>
    <n v="0"/>
    <n v="0"/>
    <n v="0"/>
    <n v="0"/>
    <n v="8"/>
    <n v="11"/>
    <n v="4"/>
    <n v="4"/>
    <n v="5"/>
  </r>
  <r>
    <s v="Speck"/>
    <s v="FUNSPK378"/>
    <s v="150730-9221"/>
    <s v="840168543953"/>
    <s v="Speck iPhone 16 Pro Max Presidio Lux +Cl Clear/Gold Glitter"/>
    <s v="Cases iPhone"/>
    <s v="iPhone 16"/>
    <s v="iPhone 16 Pro Max"/>
    <x v="4"/>
    <s v="Consigna"/>
    <n v="188"/>
    <n v="460.75"/>
    <s v="Descontinuado"/>
    <s v="Discontinued"/>
    <n v="11"/>
    <n v="0"/>
    <n v="0"/>
    <n v="0"/>
    <n v="0"/>
    <n v="0"/>
    <n v="10"/>
    <n v="3"/>
    <n v="2"/>
    <n v="0"/>
    <n v="1"/>
    <n v="0"/>
    <n v="0"/>
    <n v="0"/>
    <n v="0"/>
    <n v="0"/>
    <n v="0"/>
    <n v="0"/>
  </r>
  <r>
    <s v="Speck"/>
    <s v="FUNSPK380"/>
    <s v="150725-3205"/>
    <s v="840168541584"/>
    <s v="Speck iPhone 16 Pro Max Presidio2 Grip +Cl Black / Slate Grey"/>
    <s v="Cases iPhone"/>
    <s v="iPhone 16"/>
    <s v="iPhone 16 Pro Max"/>
    <x v="4"/>
    <s v="Consigna"/>
    <n v="188"/>
    <n v="460.75"/>
    <s v="Descontinuado"/>
    <s v="Discontinued"/>
    <n v="4"/>
    <n v="0"/>
    <n v="0"/>
    <n v="0"/>
    <n v="0"/>
    <n v="0"/>
    <n v="13"/>
    <n v="5"/>
    <n v="3"/>
    <n v="0"/>
    <n v="0"/>
    <n v="0"/>
    <n v="0"/>
    <n v="0"/>
    <n v="0"/>
    <n v="0"/>
    <n v="0"/>
    <n v="0"/>
  </r>
  <r>
    <s v="Speck"/>
    <s v="FUNSPK376"/>
    <s v="150727-3258"/>
    <s v="840168544530"/>
    <s v="Speck iPhone 16 Pro Max Presidio Perfect Clear Clear Frosted Blk"/>
    <s v="Cases iPhone"/>
    <s v="iPhone 16"/>
    <s v="iPhone 16 Pro Max"/>
    <x v="4"/>
    <s v="Consigna"/>
    <n v="188"/>
    <n v="460.75"/>
    <s v="Descontinuado"/>
    <s v="Discontinued"/>
    <n v="13"/>
    <n v="450"/>
    <n v="0"/>
    <n v="0"/>
    <n v="0"/>
    <n v="0"/>
    <n v="29"/>
    <n v="19"/>
    <n v="1"/>
    <n v="1"/>
    <n v="0"/>
    <n v="3"/>
    <n v="1"/>
    <n v="10"/>
    <n v="13"/>
    <n v="4"/>
    <n v="5"/>
    <n v="6"/>
  </r>
  <r>
    <s v="Speck"/>
    <s v="FUNSPK394"/>
    <s v="150960-9221"/>
    <n v="840168546190"/>
    <s v="Speck iPhone 17 Presidio Lux +Ms Glitter/Gold Metallic"/>
    <s v="Cases iPhone"/>
    <s v="iPhone 17"/>
    <s v="iPhone 17"/>
    <x v="4"/>
    <s v="Consigna"/>
    <n v="188"/>
    <n v="460.75"/>
    <s v="Descontinuado"/>
    <s v="Discontinued"/>
    <n v="71"/>
    <n v="0"/>
    <n v="0"/>
    <n v="0"/>
    <n v="0"/>
    <n v="0"/>
    <n v="50"/>
    <n v="34"/>
    <n v="16"/>
    <n v="12"/>
    <n v="8"/>
    <n v="11"/>
    <n v="7"/>
    <n v="13"/>
    <n v="17"/>
    <n v="13"/>
    <n v="14"/>
    <n v="14"/>
  </r>
  <r>
    <s v="Speck"/>
    <s v="FUNSPK398"/>
    <s v="150963-3240"/>
    <s v="840168546244"/>
    <s v="Speck Presidio Perfect-Clear  iPhone 17 Air Clear"/>
    <s v="Cases iPhone"/>
    <s v="iPhone 17"/>
    <s v="iPhone 17 Air"/>
    <x v="4"/>
    <s v="Consigna"/>
    <n v="188"/>
    <n v="460.75"/>
    <s v="Descontinuado"/>
    <s v="Discontinued"/>
    <n v="182"/>
    <n v="70"/>
    <n v="0"/>
    <n v="0"/>
    <n v="0"/>
    <n v="0"/>
    <n v="10"/>
    <n v="5"/>
    <n v="2"/>
    <n v="8"/>
    <n v="5"/>
    <n v="1"/>
    <n v="6"/>
    <n v="0"/>
    <n v="0"/>
    <n v="0"/>
    <n v="0"/>
    <n v="0"/>
  </r>
  <r>
    <s v="Speck"/>
    <s v="FUNSPK395"/>
    <s v="150969-9221"/>
    <s v="840168546336"/>
    <s v="Speck iPhone 17 Air Presidio Lux +Ms Glitter/Gold Metallic"/>
    <s v="Cases iPhone"/>
    <s v="iPhone 17"/>
    <s v="iPhone 17 Air"/>
    <x v="4"/>
    <s v="Consigna"/>
    <n v="188"/>
    <n v="460.75"/>
    <s v="Descontinuado"/>
    <s v="Discontinued"/>
    <n v="147"/>
    <n v="0"/>
    <n v="0"/>
    <n v="0"/>
    <n v="0"/>
    <n v="0"/>
    <n v="24"/>
    <n v="8"/>
    <n v="6"/>
    <n v="10"/>
    <n v="3"/>
    <n v="2"/>
    <n v="8"/>
    <n v="0"/>
    <n v="0"/>
    <n v="0"/>
    <n v="0"/>
    <n v="0"/>
  </r>
  <r>
    <s v="Speck"/>
    <s v="BOCGEM002"/>
    <s v="150661-3225"/>
    <s v="840168539819"/>
    <s v="Speck Speaker Gemtones Infinity Speaker Max -DARK GREY/CHROME/TAN"/>
    <s v="Audio"/>
    <s v="Speakers"/>
    <s v="Infinity"/>
    <x v="4"/>
    <s v="Consigna"/>
    <n v="188"/>
    <n v="1809.74"/>
    <s v="Descontinuado"/>
    <s v="Discontinued"/>
    <n v="37"/>
    <n v="114"/>
    <n v="0"/>
    <n v="0"/>
    <n v="0"/>
    <n v="0"/>
    <n v="2"/>
    <n v="1"/>
    <n v="0"/>
    <n v="1"/>
    <n v="0"/>
    <n v="1"/>
    <n v="0"/>
    <n v="3"/>
    <n v="1"/>
    <n v="2"/>
    <n v="2"/>
    <n v="2"/>
  </r>
  <r>
    <s v="Speck"/>
    <s v="BOCGEM000"/>
    <s v="150659-3225"/>
    <s v="840168539796"/>
    <s v="Speck Speaker Gemtones Infinity Speaker Mini -DARK GREY/CHROME/TAN"/>
    <s v="Audio"/>
    <s v="Speakers"/>
    <s v="Infinity"/>
    <x v="4"/>
    <s v="Consigna"/>
    <n v="188"/>
    <n v="1085.5999999999999"/>
    <s v="Descontinuado"/>
    <s v="Discontinued"/>
    <n v="155"/>
    <n v="95"/>
    <n v="0"/>
    <n v="0"/>
    <n v="0"/>
    <n v="0"/>
    <n v="8"/>
    <n v="4"/>
    <n v="4"/>
    <n v="2"/>
    <n v="1"/>
    <n v="4"/>
    <n v="1"/>
    <n v="2"/>
    <n v="3"/>
    <n v="4"/>
    <n v="4"/>
    <n v="4"/>
  </r>
  <r>
    <s v="Speck"/>
    <s v="BOCGEM001"/>
    <s v="150660-3225"/>
    <s v="840168539802"/>
    <s v="Speck Speaker Gemtones Infinity Speaker Mid-DARK GREY/CHROME/TAN"/>
    <s v="Audio"/>
    <s v="Speakers"/>
    <s v="Infinity"/>
    <x v="4"/>
    <s v="Consigna"/>
    <n v="188"/>
    <n v="1447.67"/>
    <s v="Descontinuado"/>
    <s v="Discontinued"/>
    <n v="61"/>
    <n v="17"/>
    <n v="0"/>
    <n v="0"/>
    <n v="0"/>
    <n v="0"/>
    <n v="1"/>
    <n v="1"/>
    <n v="0"/>
    <n v="0"/>
    <n v="1"/>
    <n v="2"/>
    <n v="2"/>
    <n v="5"/>
    <n v="1"/>
    <n v="3"/>
    <n v="3"/>
    <n v="3"/>
  </r>
  <r>
    <s v="Tech21"/>
    <s v="CARTEC004"/>
    <s v="T21-10067"/>
    <n v="5056586714768"/>
    <s v="Tech21 EvoHardshell for MacBook Air 13&quot; (2022-2024) - Pewter Blue"/>
    <s v="Cases Macbook"/>
    <s v="Macbook"/>
    <s v="MacBook Air 13&quot; M4/M3/M2"/>
    <x v="4"/>
    <s v="Consigna"/>
    <n v="188"/>
    <n v="656.35"/>
    <s v="Descontinuado"/>
    <s v="Discontinued"/>
    <n v="86"/>
    <n v="0"/>
    <n v="0"/>
    <n v="0"/>
    <n v="0"/>
    <n v="0"/>
    <n v="28"/>
    <n v="27"/>
    <n v="18"/>
    <n v="11"/>
    <n v="7"/>
    <n v="13"/>
    <n v="5"/>
    <n v="6"/>
    <n v="6"/>
    <n v="6"/>
    <n v="6"/>
    <n v="6"/>
  </r>
  <r>
    <s v="Tech21"/>
    <s v="FUNTEC108"/>
    <s v="T21-7263"/>
    <s v="5056234729854"/>
    <s v="Tech21 Apple iPhone 11 Studio Colour Case - Black"/>
    <s v="Cases iPhone"/>
    <s v="iPhone 11"/>
    <s v="iPhone 11"/>
    <x v="4"/>
    <s v="Consigna"/>
    <n v="188"/>
    <n v="206.38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09"/>
    <s v="T21-8632"/>
    <s v="5056234763650"/>
    <s v="Tech21 Evo Clear Case for iPhone 11 - Clear"/>
    <s v="Cases iPhone"/>
    <s v="iPhone 11"/>
    <s v="iPhone 11"/>
    <x v="4"/>
    <s v="Consigna"/>
    <n v="188"/>
    <n v="171.98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18"/>
    <s v="T21-9054"/>
    <s v="5056234773741"/>
    <s v="Tech21 Evo Lite Negro Iphone 12 Pro/12"/>
    <s v="Cases iPhone"/>
    <s v="iPhone 12"/>
    <s v="iPhone 12/iPhone 12 Pro"/>
    <x v="4"/>
    <s v="Consigna"/>
    <n v="188"/>
    <n v="206.38"/>
    <s v="Descontinuado"/>
    <s v="Discontinued"/>
    <n v="0"/>
    <n v="0"/>
    <n v="0"/>
    <n v="0"/>
    <n v="0"/>
    <n v="0"/>
    <n v="0"/>
    <n v="0"/>
    <m/>
    <m/>
    <m/>
    <m/>
    <m/>
    <n v="0"/>
    <n v="0"/>
    <n v="0"/>
    <n v="0"/>
    <n v="0"/>
  </r>
  <r>
    <s v="Tech21"/>
    <s v="FUNTEC130"/>
    <s v="T21-10260"/>
    <s v="5056586721094"/>
    <s v="Tech21 EvoLite for iPhone 15 - Clear"/>
    <s v="Cases iPhone"/>
    <s v="iPhone 15"/>
    <s v="iPhone 16e / 15 / 14 / 13"/>
    <x v="4"/>
    <s v="Consigna"/>
    <n v="188"/>
    <n v="251.63"/>
    <s v="Descontinuado"/>
    <s v="Discontinued"/>
    <n v="0"/>
    <n v="98"/>
    <n v="0"/>
    <n v="0"/>
    <n v="0"/>
    <n v="0"/>
    <n v="0"/>
    <n v="0"/>
    <m/>
    <m/>
    <m/>
    <m/>
    <m/>
    <n v="2"/>
    <n v="3"/>
    <n v="1"/>
    <n v="1"/>
    <n v="2"/>
  </r>
  <r>
    <s v="Tech21"/>
    <s v="FUNTEC120"/>
    <s v="T21-10860"/>
    <s v="5056586735343"/>
    <s v="Tech21 EvoCrystal w/MagSafe for iPhone 16 - Pink"/>
    <s v="Cases iPhone"/>
    <s v="iPhone 16"/>
    <s v="iPhone 16"/>
    <x v="4"/>
    <s v="Consigna"/>
    <n v="188"/>
    <n v="503.81"/>
    <s v="Descontinuado"/>
    <s v="Discontinued"/>
    <n v="102"/>
    <n v="0"/>
    <n v="0"/>
    <n v="0"/>
    <n v="0"/>
    <n v="0"/>
    <n v="4"/>
    <n v="4"/>
    <n v="3"/>
    <n v="3"/>
    <n v="6"/>
    <n v="8"/>
    <n v="3"/>
    <n v="3"/>
    <n v="4"/>
    <n v="4"/>
    <n v="4"/>
    <n v="4"/>
  </r>
  <r>
    <s v="Tech21"/>
    <s v="FUNTEC119"/>
    <s v="T21-10858"/>
    <s v="5056586735282"/>
    <s v="Tech21 EvoCrystal w/MagSafe for iPhone 16 - Blue"/>
    <s v="Cases iPhone"/>
    <s v="iPhone 16"/>
    <s v="iPhone 16"/>
    <x v="4"/>
    <s v="Consigna"/>
    <n v="188"/>
    <n v="503.81"/>
    <s v="Descontinuado"/>
    <s v="Discontinued"/>
    <n v="152"/>
    <n v="50"/>
    <n v="0"/>
    <n v="0"/>
    <n v="0"/>
    <n v="0"/>
    <n v="10"/>
    <n v="12"/>
    <n v="4"/>
    <n v="7"/>
    <n v="7"/>
    <n v="19"/>
    <n v="7"/>
    <n v="11"/>
    <n v="15"/>
    <n v="9"/>
    <n v="10"/>
    <n v="10"/>
  </r>
  <r>
    <s v="Tech21"/>
    <s v="FUNTEC124"/>
    <s v="T21-10992"/>
    <s v="5056586739303"/>
    <s v="Tech21 EvoPro w/MagSafe for iPhone 16 Pro - Clear/Black"/>
    <s v="Cases iPhone"/>
    <s v="iPhone 16"/>
    <s v="iPhone 16 Pro / iPhone 17"/>
    <x v="4"/>
    <s v="Consigna"/>
    <n v="188"/>
    <n v="604.66999999999996"/>
    <s v="Descontinuado"/>
    <s v="Discontinued"/>
    <n v="100"/>
    <n v="290"/>
    <n v="0"/>
    <n v="0"/>
    <n v="0"/>
    <n v="0"/>
    <n v="3"/>
    <n v="5"/>
    <n v="2"/>
    <n v="1"/>
    <n v="0"/>
    <n v="4"/>
    <n v="4"/>
    <n v="2"/>
    <n v="3"/>
    <n v="4"/>
    <n v="4"/>
    <n v="4"/>
  </r>
  <r>
    <s v="Tech21"/>
    <s v="FUNTEC122"/>
    <s v="T21-10989"/>
    <s v="5056586739211"/>
    <s v="Tech21 EvoPro w/MagSafe for iPhone 16 Pro - Clear iPhone 16 Pro"/>
    <s v="Cases iPhone"/>
    <s v="iPhone 16"/>
    <s v="iPhone 16 Pro / iPhone 17"/>
    <x v="4"/>
    <s v="Consigna"/>
    <n v="188"/>
    <n v="604.66999999999996"/>
    <s v="Descontinuado"/>
    <s v="Discontinued"/>
    <n v="132"/>
    <n v="202"/>
    <n v="0"/>
    <n v="0"/>
    <n v="0"/>
    <n v="0"/>
    <n v="9"/>
    <n v="3"/>
    <n v="0"/>
    <n v="4"/>
    <n v="2"/>
    <n v="3"/>
    <n v="2"/>
    <n v="5"/>
    <n v="7"/>
    <n v="5"/>
    <n v="5"/>
    <n v="5"/>
  </r>
  <r>
    <s v="Tech21"/>
    <s v="FUNTEC123"/>
    <s v="T21-11051"/>
    <s v="5056586741078"/>
    <s v="Tech21 EvoPro w/MagSafe for iPhone 16 Pro Max - Clear/Black"/>
    <s v="Cases iPhone"/>
    <s v="iPhone 16"/>
    <s v="iPhone 16 Pro Max"/>
    <x v="4"/>
    <s v="Consigna"/>
    <n v="188"/>
    <n v="604.66999999999996"/>
    <s v="Descontinuado"/>
    <s v="Discontinued"/>
    <n v="7"/>
    <n v="12"/>
    <n v="0"/>
    <n v="0"/>
    <n v="0"/>
    <n v="0"/>
    <n v="10"/>
    <n v="7"/>
    <n v="2"/>
    <n v="1"/>
    <n v="1"/>
    <n v="0"/>
    <n v="0"/>
    <n v="0"/>
    <n v="0"/>
    <n v="0"/>
    <n v="0"/>
    <n v="0"/>
  </r>
  <r>
    <s v="Tech21"/>
    <s v="FUNTEC121"/>
    <s v="T21-11048"/>
    <s v="5056586740989"/>
    <s v="Tech21 EvoPro w/MagSafe for iPhone 16 Pro Max - Clear"/>
    <s v="Cases iPhone"/>
    <s v="iPhone 16"/>
    <s v="iPhone 16 Pro Max"/>
    <x v="4"/>
    <s v="Consigna"/>
    <n v="188"/>
    <n v="604.66999999999996"/>
    <s v="Descontinuado"/>
    <s v="Discontinued"/>
    <n v="3"/>
    <n v="216"/>
    <n v="0"/>
    <n v="0"/>
    <n v="0"/>
    <n v="0"/>
    <n v="4"/>
    <n v="1"/>
    <n v="1"/>
    <n v="0"/>
    <n v="0"/>
    <n v="0"/>
    <n v="0"/>
    <n v="2"/>
    <n v="3"/>
    <n v="1"/>
    <n v="1"/>
    <n v="2"/>
  </r>
  <r>
    <s v="Tech21"/>
    <s v="FUNTEC131"/>
    <s v="T21-11304"/>
    <n v="840459607043"/>
    <s v="Tech21 EvoCrystal iPhone 17 Black"/>
    <s v="Cases iPhone"/>
    <s v="iPhone 17"/>
    <s v="iPhone 17"/>
    <x v="4"/>
    <s v="Consigna"/>
    <n v="188"/>
    <n v="453.38"/>
    <s v="Descontinuado"/>
    <s v="Discontinued"/>
    <n v="158"/>
    <n v="190"/>
    <n v="0"/>
    <n v="0"/>
    <n v="0"/>
    <n v="0"/>
    <n v="50"/>
    <n v="47"/>
    <n v="22"/>
    <n v="21"/>
    <n v="25"/>
    <n v="32"/>
    <n v="18"/>
    <n v="28"/>
    <n v="37"/>
    <n v="26"/>
    <n v="28"/>
    <n v="28"/>
  </r>
  <r>
    <s v="Tech21"/>
    <s v="FUNTEC135"/>
    <s v="T21-11344"/>
    <n v="840459607487"/>
    <s v="Tech21 EvoCrystal iPhone 17 Iridescent"/>
    <s v="Cases iPhone"/>
    <s v="iPhone 17"/>
    <s v="iPhone 17"/>
    <x v="4"/>
    <s v="Consigna"/>
    <n v="188"/>
    <n v="453.38"/>
    <s v="Descontinuado"/>
    <s v="Discontinued"/>
    <n v="118"/>
    <n v="0"/>
    <n v="0"/>
    <n v="0"/>
    <n v="0"/>
    <n v="0"/>
    <n v="41"/>
    <n v="38"/>
    <n v="32"/>
    <n v="26"/>
    <n v="14"/>
    <n v="32"/>
    <n v="19"/>
    <n v="31"/>
    <n v="41"/>
    <n v="31"/>
    <n v="32"/>
    <n v="32"/>
  </r>
  <r>
    <s v="Tech21"/>
    <s v="FUNTEC132"/>
    <s v="T21-11348"/>
    <s v="840459607524"/>
    <s v="Tech21 EvoCrystal iPhone 17 Air Black"/>
    <s v="Cases iPhone"/>
    <s v="iPhone 17"/>
    <s v="iPhone 17 Air"/>
    <x v="4"/>
    <s v="Consigna"/>
    <n v="188"/>
    <n v="453.38"/>
    <s v="Descontinuado"/>
    <s v="Discontinued"/>
    <n v="181"/>
    <n v="56"/>
    <n v="0"/>
    <n v="0"/>
    <n v="0"/>
    <n v="0"/>
    <n v="9"/>
    <n v="3"/>
    <n v="1"/>
    <n v="6"/>
    <n v="3"/>
    <n v="2"/>
    <n v="12"/>
    <n v="0"/>
    <n v="0"/>
    <n v="0"/>
    <n v="0"/>
    <n v="0"/>
  </r>
  <r>
    <s v="Tech21"/>
    <s v="FUNTEC136"/>
    <s v="T21-11349"/>
    <s v="840459607531"/>
    <s v="Tech21 EvoCrystal iPhone 17 Air Iridescent"/>
    <s v="Cases iPhone"/>
    <s v="iPhone 17"/>
    <s v="iPhone 17 Air"/>
    <x v="4"/>
    <s v="Consigna"/>
    <n v="188"/>
    <n v="453.38"/>
    <s v="Descontinuado"/>
    <s v="Discontinued"/>
    <n v="192"/>
    <n v="21"/>
    <n v="0"/>
    <n v="0"/>
    <n v="0"/>
    <n v="0"/>
    <n v="9"/>
    <n v="4"/>
    <n v="3"/>
    <n v="2"/>
    <n v="3"/>
    <n v="2"/>
    <n v="4"/>
    <n v="5"/>
    <n v="7"/>
    <n v="5"/>
    <n v="6"/>
    <n v="6"/>
  </r>
  <r>
    <s v="Vivitar"/>
    <s v="ACCVIV003"/>
    <s v="VIVTR595VG-BLK"/>
    <s v="681066017258"/>
    <s v="Selfie, Tripie, Base De Teléfono Con Control Remoto."/>
    <s v="Others"/>
    <s v="STAND"/>
    <s v="STAND"/>
    <x v="4"/>
    <s v="Consigna"/>
    <n v="188"/>
    <n v="355.13"/>
    <s v="Descontinuado"/>
    <s v="Discontinued"/>
    <n v="1"/>
    <n v="0"/>
    <n v="0"/>
    <n v="0"/>
    <n v="0"/>
    <n v="0"/>
    <n v="0"/>
    <n v="0"/>
    <m/>
    <m/>
    <m/>
    <m/>
    <m/>
    <n v="0"/>
    <n v="0"/>
    <n v="0"/>
    <n v="0"/>
    <n v="0"/>
  </r>
  <r>
    <s v="Vivitar"/>
    <s v="ACCVIV001"/>
    <s v="VIVTR13KIT-NOC"/>
    <s v="681066016190"/>
    <s v="Vivitar Tripié Plegable De Bolsillo Con Control Bt, Extensible Hasta 16&quot;. Color Negro"/>
    <s v="Others"/>
    <s v="Tripod"/>
    <s v="16&quot;"/>
    <x v="4"/>
    <s v="Consigna"/>
    <n v="188"/>
    <n v="189.18"/>
    <s v="Descontinuado"/>
    <s v="Discontinued"/>
    <n v="1"/>
    <n v="0"/>
    <n v="0"/>
    <n v="0"/>
    <n v="0"/>
    <n v="0"/>
    <n v="0"/>
    <n v="0"/>
    <m/>
    <m/>
    <m/>
    <m/>
    <m/>
    <n v="0"/>
    <n v="0"/>
    <n v="0"/>
    <n v="0"/>
    <n v="0"/>
  </r>
  <r>
    <s v="Vivitar"/>
    <s v="ACCVIV002"/>
    <s v="VIVVT4KIT1-NOC"/>
    <s v="681066891681"/>
    <s v="Vivitar Mini Soporte De Pistola. Combinación, De Soporte Para Teléfono, Selfie Stick Y Tripié En Un Solo"/>
    <s v="Others"/>
    <s v="Tripod"/>
    <s v="PISTOL GRIP"/>
    <x v="4"/>
    <s v="Consigna"/>
    <n v="188"/>
    <n v="122.8"/>
    <s v="Descontinuado"/>
    <s v="Discontinued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Cubitt"/>
    <s v="EXHCUB001"/>
    <s v="CT-SCALE"/>
    <s v="725330927543"/>
    <s v="Cubitt Scale Obsidian Black"/>
    <s v="Others"/>
    <s v="Scale"/>
    <s v="CT-SCALE"/>
    <x v="4"/>
    <s v="Consigna"/>
    <n v="188"/>
    <n v="0.01"/>
    <s v="Descontinuado"/>
    <s v="Exhibición"/>
    <n v="2"/>
    <n v="0"/>
    <n v="0"/>
    <n v="0"/>
    <n v="0"/>
    <n v="0"/>
    <n v="0"/>
    <n v="0"/>
    <m/>
    <m/>
    <m/>
    <m/>
    <m/>
    <n v="0"/>
    <n v="0"/>
    <n v="0"/>
    <n v="0"/>
    <n v="0"/>
  </r>
  <r>
    <s v="Cubitt"/>
    <s v="EXHCUB000"/>
    <s v="CT-SOUND8"/>
    <s v="608011863272"/>
    <s v="Cubitt Waterproof Speakers White"/>
    <s v="Audio"/>
    <s v="Speakers"/>
    <s v="Cubitt"/>
    <x v="4"/>
    <s v="Consigna"/>
    <n v="188"/>
    <n v="0.01"/>
    <s v="Descontinuado"/>
    <s v="Exhibición"/>
    <n v="25"/>
    <n v="0"/>
    <n v="0"/>
    <n v="0"/>
    <n v="0"/>
    <n v="0"/>
    <n v="0"/>
    <n v="0"/>
    <m/>
    <m/>
    <m/>
    <m/>
    <m/>
    <n v="0"/>
    <n v="0"/>
    <n v="0"/>
    <n v="0"/>
    <n v="0"/>
  </r>
  <r>
    <s v="Pitaka"/>
    <s v="EXHPTK000"/>
    <s v="SL2001"/>
    <s v="632111673196"/>
    <s v="Pitaka Slider (Charger will not be included)"/>
    <s v="Charger"/>
    <s v="Power Station"/>
    <s v="3-1"/>
    <x v="4"/>
    <s v="Consigna"/>
    <n v="188"/>
    <n v="0.01"/>
    <s v="Descontinuado"/>
    <s v="Exhibición"/>
    <n v="19"/>
    <n v="0"/>
    <n v="0"/>
    <n v="0"/>
    <n v="0"/>
    <n v="0"/>
    <n v="0"/>
    <n v="0"/>
    <m/>
    <m/>
    <m/>
    <m/>
    <m/>
    <n v="0"/>
    <n v="0"/>
    <n v="0"/>
    <n v="0"/>
    <n v="0"/>
  </r>
  <r>
    <s v="Quikcell"/>
    <s v="EXHQUI000"/>
    <s v="QTRC2002"/>
    <s v="846537077012"/>
    <s v="Quikcell DUAL PORT WALL CHARGER 1 USB A 12W + USB C PD 20W - 32W"/>
    <s v="Charger"/>
    <s v="Wall charger"/>
    <s v="32 W"/>
    <x v="4"/>
    <s v="Consigna"/>
    <n v="188"/>
    <n v="0.01"/>
    <s v="Descontinuado"/>
    <s v="Exhibición"/>
    <n v="53"/>
    <n v="0"/>
    <n v="0"/>
    <n v="0"/>
    <n v="0"/>
    <n v="0"/>
    <n v="0"/>
    <n v="0"/>
    <m/>
    <m/>
    <m/>
    <m/>
    <m/>
    <n v="0"/>
    <n v="0"/>
    <n v="0"/>
    <n v="0"/>
    <n v="0"/>
  </r>
  <r>
    <s v="Speck"/>
    <s v="EXHGEM002"/>
    <s v="150661-3225"/>
    <s v="840168539819"/>
    <s v="Speck Speaker Gemtones Infinity Speaker Max -DARK GREY/CHROME/TAN"/>
    <s v="Audio"/>
    <s v="Speakers"/>
    <s v="Infinity"/>
    <x v="4"/>
    <s v="Consigna"/>
    <n v="188"/>
    <n v="0.01"/>
    <s v="Descontinuado"/>
    <s v="Exhibición"/>
    <n v="25"/>
    <n v="114"/>
    <n v="0"/>
    <n v="0"/>
    <n v="0"/>
    <n v="0"/>
    <n v="0"/>
    <n v="0"/>
    <m/>
    <m/>
    <m/>
    <m/>
    <m/>
    <n v="0"/>
    <n v="0"/>
    <n v="0"/>
    <n v="0"/>
    <n v="0"/>
  </r>
  <r>
    <s v="Speck"/>
    <s v="EXHGEM000"/>
    <s v="150659-3225"/>
    <s v="840168539796"/>
    <s v="Speck Speaker Gemtones Infinity Speaker Mini -DARK GREY/CHROME/TAN"/>
    <s v="Audio"/>
    <s v="Speakers"/>
    <s v="Infinity"/>
    <x v="4"/>
    <s v="Consigna"/>
    <n v="188"/>
    <n v="0.01"/>
    <s v="Descontinuado"/>
    <s v="Exhibición"/>
    <n v="79"/>
    <n v="95"/>
    <n v="0"/>
    <n v="0"/>
    <n v="0"/>
    <n v="0"/>
    <n v="0"/>
    <n v="0"/>
    <m/>
    <m/>
    <m/>
    <m/>
    <m/>
    <n v="0"/>
    <n v="0"/>
    <n v="0"/>
    <n v="0"/>
    <n v="0"/>
  </r>
  <r>
    <s v="Speck"/>
    <s v="EXHGEM001"/>
    <s v="150660-3225"/>
    <s v="840168539802"/>
    <s v="Speck Speaker Gemtones Infinity Speaker Mid-DARK GREY/CHROME/TAN"/>
    <s v="Audio"/>
    <s v="Speakers"/>
    <s v="Infinity"/>
    <x v="4"/>
    <s v="Consigna"/>
    <n v="188"/>
    <n v="0.01"/>
    <s v="Descontinuado"/>
    <s v="Exhibición"/>
    <n v="33"/>
    <n v="17"/>
    <n v="0"/>
    <n v="0"/>
    <n v="0"/>
    <n v="0"/>
    <n v="0"/>
    <n v="0"/>
    <m/>
    <m/>
    <m/>
    <m/>
    <m/>
    <n v="0"/>
    <n v="0"/>
    <n v="0"/>
    <n v="0"/>
    <n v="0"/>
  </r>
  <r>
    <s v="Speck"/>
    <s v="PROGEM000"/>
    <s v="150660-3225"/>
    <s v="840168539802"/>
    <s v="Speck Speaker Gemtones Infinity Speaker Mid-DARK GREY/CHROME/TAN"/>
    <s v="Audio"/>
    <s v="Speakers"/>
    <s v="Infinity"/>
    <x v="4"/>
    <s v="Consigna"/>
    <n v="188"/>
    <n v="0.01"/>
    <s v="Descontinuado"/>
    <s v="Exhibición"/>
    <n v="0"/>
    <n v="17"/>
    <n v="0"/>
    <n v="0"/>
    <n v="0"/>
    <n v="0"/>
    <n v="0"/>
    <n v="0"/>
    <m/>
    <m/>
    <m/>
    <m/>
    <m/>
    <n v="0"/>
    <n v="0"/>
    <n v="0"/>
    <n v="0"/>
    <n v="0"/>
  </r>
  <r>
    <s v="Vivitar"/>
    <s v="EXHVIV001"/>
    <s v="VIVTR13KIT-NOC"/>
    <s v="681066016190"/>
    <s v="Vivitar Tripié Plegable De Bolsillo Con Control Bt, Extensible Hasta 16&quot;. Color Negro"/>
    <s v="Others"/>
    <s v="Tripod"/>
    <s v="16&quot;"/>
    <x v="4"/>
    <s v="Consigna"/>
    <n v="188"/>
    <n v="0.01"/>
    <s v="Descontinuado"/>
    <s v="Exhibición"/>
    <n v="0"/>
    <n v="0"/>
    <n v="0"/>
    <n v="0"/>
    <n v="0"/>
    <n v="0"/>
    <n v="0"/>
    <n v="0"/>
    <m/>
    <m/>
    <m/>
    <m/>
    <m/>
    <n v="0"/>
    <n v="0"/>
    <n v="0"/>
    <n v="0"/>
    <n v="0"/>
  </r>
  <r>
    <s v="Vivitar"/>
    <s v="EXHVIV000"/>
    <s v="VIVVT4KIT1-NOC"/>
    <s v="681066891681"/>
    <s v="Vivitar Mini Soporte De Pistola. Combinación, De Soporte Para Teléfono, Selfie Stick Y Tripié En Un Solo"/>
    <s v="Others"/>
    <s v="Tripod"/>
    <s v="PISTOL GRIP"/>
    <x v="4"/>
    <s v="Consigna"/>
    <n v="188"/>
    <n v="0.01"/>
    <s v="Descontinuado"/>
    <s v="Exhibición"/>
    <n v="2"/>
    <n v="0"/>
    <n v="0"/>
    <n v="0"/>
    <n v="0"/>
    <n v="0"/>
    <n v="0"/>
    <n v="0"/>
    <m/>
    <m/>
    <m/>
    <m/>
    <m/>
    <n v="0"/>
    <n v="0"/>
    <n v="0"/>
    <n v="0"/>
    <n v="0"/>
  </r>
  <r>
    <s v="Uniq"/>
    <s v="EXTUNQ025"/>
    <s v="UNIQ-49MM-STRVMSIL"/>
    <n v="8886463688151"/>
    <s v="UNIQ STROVA MAG APPLE WATCH SELF-ADJUSTABLE STEEL LINK BAND 49/46/45/44MM - TITANIUM (SILVER)"/>
    <s v="Straps"/>
    <s v="Apple Watch"/>
    <s v="49/45/44/42 mm"/>
    <x v="4"/>
    <s v="Consigna"/>
    <n v="250"/>
    <n v="691.35"/>
    <s v="Activo"/>
    <s v="Active"/>
    <n v="188"/>
    <n v="260"/>
    <n v="0"/>
    <n v="0"/>
    <n v="0"/>
    <n v="0"/>
    <n v="0"/>
    <n v="0"/>
    <n v="0"/>
    <n v="0"/>
    <n v="0"/>
    <n v="0"/>
    <n v="6"/>
    <n v="134"/>
    <n v="130"/>
    <n v="127"/>
    <n v="123"/>
    <n v="119"/>
  </r>
  <r>
    <s v="Uniq"/>
    <s v="EXTUNQ026"/>
    <s v="UNIQ-49MM-OSTABLK"/>
    <n v="8886463684634"/>
    <s v="UNIQ OSTA APPLE WATCH STEEL STRAP WITH SELF-ADJUSTABLE LINKS 49/46/45/44MM - MIDNIGHT (BLACK)"/>
    <s v="Straps"/>
    <s v="Apple Watch"/>
    <s v="49/45/44/42 mm"/>
    <x v="4"/>
    <s v="Consigna"/>
    <n v="250"/>
    <n v="691.35"/>
    <s v="Activo"/>
    <s v="Active"/>
    <n v="185"/>
    <n v="163"/>
    <n v="0"/>
    <n v="0"/>
    <n v="0"/>
    <n v="0"/>
    <n v="0"/>
    <n v="0"/>
    <n v="0"/>
    <n v="0"/>
    <n v="0"/>
    <n v="0"/>
    <n v="8"/>
    <n v="75"/>
    <n v="158"/>
    <n v="127"/>
    <n v="123"/>
    <n v="119"/>
  </r>
  <r>
    <s v="Uniq"/>
    <s v="EXTUNQ027"/>
    <s v="UNIQ-45MM-REVPNKBEG"/>
    <n v="8886463679159"/>
    <s v="UNIQ REVIX REVERSIBLE MAGNETIC APPLE WATCH STRAP 49/46/45/44MM - BLUSH (PINK/BEIGE)"/>
    <s v="Straps"/>
    <s v="Apple Watch"/>
    <s v="49/45/44/42 mm"/>
    <x v="4"/>
    <s v="Consigna"/>
    <n v="250"/>
    <n v="506.87"/>
    <s v="Activo"/>
    <s v="Active"/>
    <n v="218"/>
    <n v="189"/>
    <n v="0"/>
    <n v="0"/>
    <n v="0"/>
    <n v="0"/>
    <n v="0"/>
    <n v="0"/>
    <n v="0"/>
    <n v="0"/>
    <n v="0"/>
    <n v="0"/>
    <n v="13"/>
    <n v="106"/>
    <n v="101"/>
    <n v="95"/>
    <n v="90"/>
    <n v="84"/>
  </r>
  <r>
    <s v="Uniq"/>
    <s v="EXTUNQ028"/>
    <s v="UNIQ-49MM-DANPGBLK"/>
    <n v="8886463692257"/>
    <s v="UNIQ DANTE PRO APPLE WATCH SELF-ADJUSTABLE MESH STEEL BAND 49/46/45/44MM - GRAPHITE BLACK (GRAPHITE BLACK)"/>
    <s v="Straps"/>
    <s v="Apple Watch"/>
    <s v="49/45/44/42 mm"/>
    <x v="4"/>
    <s v="Consigna"/>
    <n v="250"/>
    <n v="506.87"/>
    <s v="Activo"/>
    <s v="Active"/>
    <n v="77"/>
    <n v="0"/>
    <n v="0"/>
    <n v="650"/>
    <n v="180"/>
    <n v="0"/>
    <n v="0"/>
    <n v="0"/>
    <n v="0"/>
    <n v="0"/>
    <n v="0"/>
    <n v="0"/>
    <n v="5"/>
    <n v="195"/>
    <n v="207"/>
    <n v="218"/>
    <n v="228"/>
    <n v="238"/>
  </r>
  <r>
    <s v="Uniq"/>
    <s v="EXTUNQ029"/>
    <s v="UNIQ-49MM-DANPMRSE"/>
    <n v="8886463692264"/>
    <s v="UNIQ DANTE PRO APPLE WATCH SELF-ADJUSTABLE MESH STEEL BAND 49/46/45/44MM - METALLIC ROSE (METALLIC ROSE)"/>
    <s v="Straps"/>
    <s v="Apple Watch"/>
    <s v="49/45/44/42 mm"/>
    <x v="4"/>
    <s v="Consigna"/>
    <n v="250"/>
    <n v="506.87"/>
    <s v="Activo"/>
    <s v="Active"/>
    <n v="340"/>
    <n v="0"/>
    <n v="0"/>
    <n v="100"/>
    <n v="0"/>
    <n v="0"/>
    <n v="0"/>
    <n v="0"/>
    <n v="0"/>
    <n v="0"/>
    <n v="0"/>
    <n v="0"/>
    <n v="6"/>
    <n v="289"/>
    <n v="309"/>
    <n v="327"/>
    <n v="346"/>
    <n v="364"/>
  </r>
  <r>
    <s v="Uniq"/>
    <s v="FUNUNQ136"/>
    <s v="UNIQ-AIRPODS(2024)-NEXOBLK"/>
    <n v="8886463691342"/>
    <s v="UNIQ NEXO ACTIVE HYBRID SILICONE AIRPODS 4TH GEN (2024) CASE WITH SPORTS EAR HOOKS - BLACK (BLACK) "/>
    <s v="Cases Airpods"/>
    <s v="Airpods"/>
    <s v="Airpods 4"/>
    <x v="4"/>
    <s v="Consigna"/>
    <n v="250"/>
    <n v="207.08"/>
    <s v="Descontinuado"/>
    <s v="Active"/>
    <n v="212"/>
    <n v="14"/>
    <n v="0"/>
    <n v="0"/>
    <n v="0"/>
    <n v="0"/>
    <n v="0"/>
    <n v="0"/>
    <n v="0"/>
    <n v="0"/>
    <n v="0"/>
    <n v="0"/>
    <n v="12"/>
    <n v="98"/>
    <n v="102"/>
    <n v="106"/>
    <n v="110"/>
    <n v="114"/>
  </r>
  <r>
    <s v="Uniq"/>
    <s v="FUNUNQ137"/>
    <s v="UNIQ-AIRPODS(2024)-NEXOPBLU"/>
    <n v="8886463691359"/>
    <s v="UNIQ NEXO ACTIVE HYBRID SILICONE AIRPODS 4TH GEN (2024) CASE WITH SPORTS EAR HOOKS - PACIFIC BLUE (PACIFIC BLUE)"/>
    <s v="Cases Airpods"/>
    <s v="Airpods"/>
    <s v="Airpods 4"/>
    <x v="4"/>
    <s v="Consigna"/>
    <n v="250"/>
    <n v="207.08"/>
    <s v="Descontinuado"/>
    <s v="Active"/>
    <n v="154"/>
    <n v="0"/>
    <n v="0"/>
    <n v="0"/>
    <n v="0"/>
    <n v="0"/>
    <n v="0"/>
    <n v="0"/>
    <n v="0"/>
    <n v="0"/>
    <n v="0"/>
    <n v="0"/>
    <n v="5"/>
    <n v="98"/>
    <n v="99"/>
    <n v="102"/>
    <n v="104"/>
    <n v="107"/>
  </r>
  <r>
    <s v="Uniq"/>
    <s v="FUNUNQ140"/>
    <s v="UNIQ-IP6.3P(2025)-COMAMFCLRLL"/>
    <n v="8886463696231"/>
    <s v="UNIQ HYBRID IPHONE 17 PRO MAGCLICK CHARGING COMBAT ACTIVE - FROST CLEAR / LUME-LIME (FROST CLEAR / LUME-LIME) "/>
    <s v="Cases iPhone"/>
    <s v="iPhone 17"/>
    <s v="iPhone 17 Pro"/>
    <x v="4"/>
    <s v="Consigna"/>
    <n v="188"/>
    <n v="402.94"/>
    <s v="Descontinuado"/>
    <s v="Active"/>
    <n v="102"/>
    <n v="76"/>
    <n v="0"/>
    <n v="0"/>
    <n v="0"/>
    <n v="0"/>
    <n v="0"/>
    <n v="0"/>
    <n v="0"/>
    <n v="0"/>
    <n v="0"/>
    <n v="0"/>
    <n v="4"/>
    <n v="48"/>
    <n v="0"/>
    <n v="0"/>
    <n v="0"/>
    <n v="0"/>
  </r>
  <r>
    <s v="Uniq"/>
    <s v="FUNUNQ141"/>
    <s v="UNIQ-IP6.3P(2025)-COMAMFSMKO"/>
    <n v="8886463696224"/>
    <s v="UNIQ HYBRID IPHONE 17 PRO MAGCLICK CHARGING COMBAT ACTIVE - FROST SMOKE / ORANGE (FROST SMOKE / ORANGE) "/>
    <s v="Cases iPhone"/>
    <s v="iPhone 17"/>
    <s v="iPhone 17 Pro"/>
    <x v="4"/>
    <s v="Consigna"/>
    <n v="188"/>
    <n v="402.94"/>
    <s v="Descontinuado"/>
    <s v="Active"/>
    <n v="125"/>
    <n v="0"/>
    <n v="0"/>
    <n v="0"/>
    <n v="0"/>
    <n v="0"/>
    <n v="0"/>
    <n v="0"/>
    <n v="0"/>
    <n v="0"/>
    <n v="0"/>
    <n v="0"/>
    <n v="8"/>
    <n v="23"/>
    <n v="25"/>
    <n v="0"/>
    <n v="0"/>
    <n v="0"/>
  </r>
  <r>
    <s v="Uniq"/>
    <s v="FUNUNQ138"/>
    <s v="UNIQ-IP6.3P(2025)-KEVAMCBLK"/>
    <n v="8886463694688"/>
    <s v="UNIQ HYBRID IPHONE 17 PRO MAGCLICK CHARGING KEVA - CARBON BLACK (CARBON BLACK)"/>
    <s v="Cases iPhone"/>
    <s v="iPhone 17"/>
    <s v="iPhone 17 Pro"/>
    <x v="4"/>
    <s v="Consigna"/>
    <n v="188"/>
    <n v="554.24"/>
    <s v="Descontinuado"/>
    <s v="Active"/>
    <n v="50"/>
    <n v="77"/>
    <n v="0"/>
    <n v="0"/>
    <n v="0"/>
    <n v="0"/>
    <n v="0"/>
    <n v="0"/>
    <n v="0"/>
    <n v="0"/>
    <n v="0"/>
    <n v="0"/>
    <n v="4"/>
    <n v="28"/>
    <n v="0"/>
    <n v="0"/>
    <n v="0"/>
    <n v="0"/>
  </r>
  <r>
    <s v="Uniq"/>
    <s v="FUNUNQ142"/>
    <s v="UNIQ-IP6.9P(2025)-COMAMFSMKO"/>
    <n v="8886463696255"/>
    <s v="UNIQ HYBRID IPHONE 17 PRO MAX MAGCLICK CHARGING COMBAT ACTIVE - FROST SMOKE / ORANGE (FROST SMOKE / ORANGE)"/>
    <s v="Cases iPhone"/>
    <s v="iPhone 17"/>
    <s v="iPhone 17 Pro Max"/>
    <x v="4"/>
    <s v="Consigna"/>
    <n v="188"/>
    <n v="402.94"/>
    <s v="Descontinuado"/>
    <s v="Active"/>
    <n v="99"/>
    <n v="208"/>
    <n v="0"/>
    <n v="0"/>
    <n v="0"/>
    <n v="0"/>
    <n v="0"/>
    <n v="0"/>
    <n v="0"/>
    <n v="0"/>
    <n v="0"/>
    <n v="0"/>
    <n v="11"/>
    <n v="328"/>
    <n v="0"/>
    <n v="0"/>
    <n v="0"/>
    <n v="0"/>
  </r>
  <r>
    <s v="Uniq"/>
    <s v="FUNUNQ143"/>
    <s v="UNIQ-IP6.9P(2025)-COMAMFCLRTQ"/>
    <n v="8886463696279"/>
    <s v="UNIQ HYBRID IPHONE 17 PRO MAX MAGCLICK CHARGING COMBAT ACTIVE - FROST CLEAR / TURQUOISE (FROST CLEAR / TURQUOISE)"/>
    <s v="Cases iPhone"/>
    <s v="iPhone 17"/>
    <s v="iPhone 17 Pro Max"/>
    <x v="4"/>
    <s v="Consigna"/>
    <n v="188"/>
    <n v="402.94"/>
    <s v="Descontinuado"/>
    <s v="Active"/>
    <n v="126"/>
    <n v="101"/>
    <n v="0"/>
    <n v="0"/>
    <n v="0"/>
    <n v="0"/>
    <n v="0"/>
    <n v="0"/>
    <n v="0"/>
    <n v="0"/>
    <n v="0"/>
    <n v="0"/>
    <n v="3"/>
    <n v="189"/>
    <n v="0"/>
    <n v="0"/>
    <n v="0"/>
    <n v="0"/>
  </r>
  <r>
    <s v="Uniq"/>
    <s v="FUNUNQ139"/>
    <s v="UNIQ-IP6.9P(2025)-KEVAMCBLK"/>
    <n v="8886463694701"/>
    <s v="UNIQ HYBRID IPHONE 17 PRO MAX MAGCLICK CHARGING KEVA - CARBON BLACK (CARBON BLACK)"/>
    <s v="Cases iPhone"/>
    <s v="iPhone 17"/>
    <s v="iPhone 17 Pro Max"/>
    <x v="4"/>
    <s v="Consigna"/>
    <n v="188"/>
    <n v="554.24"/>
    <s v="Descontinuado"/>
    <s v="Active"/>
    <n v="158"/>
    <n v="229"/>
    <n v="0"/>
    <n v="0"/>
    <n v="0"/>
    <n v="0"/>
    <n v="0"/>
    <n v="0"/>
    <n v="0"/>
    <n v="0"/>
    <n v="0"/>
    <n v="0"/>
    <n v="7"/>
    <n v="181"/>
    <n v="0"/>
    <n v="0"/>
    <n v="0"/>
    <n v="0"/>
  </r>
  <r>
    <s v="Speck"/>
    <s v="FUNSPK402"/>
    <s v="127573-9166"/>
    <s v="848709087164"/>
    <s v="Speck Transfer Pro Pocket Universal Sleeve 13&quot;/14&quot; - Sweater Grey/Coastal Blue"/>
    <s v="Cases Sleeves"/>
    <s v="Sleeves"/>
    <s v="13&quot; Sleeves"/>
    <x v="4"/>
    <s v="Consigna"/>
    <n v="150"/>
    <n v="503.81"/>
    <s v="Activo"/>
    <s v="New"/>
    <n v="183"/>
    <n v="0"/>
    <n v="0"/>
    <n v="48"/>
    <n v="0"/>
    <n v="0"/>
    <n v="0"/>
    <n v="0"/>
    <n v="0"/>
    <n v="0"/>
    <n v="3"/>
    <n v="6"/>
    <n v="3"/>
    <n v="20"/>
    <n v="12"/>
    <n v="11"/>
    <n v="13"/>
    <n v="18"/>
  </r>
  <r>
    <s v="Speck"/>
    <s v="TBD"/>
    <s v="151106-9221"/>
    <s v="AP-1041"/>
    <s v="Speck  Presidio Lux + C-MagSafe/CC  Gold Glitter  iPhone 18 Pro"/>
    <s v="Cases iPhone"/>
    <s v="iPhone 18"/>
    <s v="iPhone 18 Pro"/>
    <x v="4"/>
    <s v="Consigna"/>
    <n v="350"/>
    <n v="460.74568965517238"/>
    <s v="New"/>
    <s v="New"/>
    <n v="0"/>
    <n v="0"/>
    <n v="0"/>
    <n v="600"/>
    <n v="0"/>
    <n v="0"/>
    <n v="0"/>
    <n v="0"/>
    <m/>
    <m/>
    <m/>
    <m/>
    <m/>
    <n v="0"/>
    <n v="75"/>
    <n v="75"/>
    <n v="75"/>
    <n v="75"/>
  </r>
  <r>
    <s v="Speck"/>
    <s v="TBD"/>
    <s v="151096-D143"/>
    <s v="AP-1041"/>
    <s v="Speck  Presidio2 Grip + MagSafe/CC  Black  iPhone 18 Pro"/>
    <s v="Cases iPhone"/>
    <s v="iPhone 18"/>
    <s v="iPhone 18 Pro"/>
    <x v="4"/>
    <s v="Consigna"/>
    <n v="350"/>
    <n v="460.74568965517238"/>
    <s v="New"/>
    <s v="New"/>
    <n v="0"/>
    <n v="0"/>
    <n v="0"/>
    <n v="168"/>
    <n v="0"/>
    <n v="0"/>
    <n v="0"/>
    <n v="0"/>
    <m/>
    <m/>
    <m/>
    <m/>
    <m/>
    <n v="0"/>
    <n v="50"/>
    <n v="50"/>
    <n v="50"/>
    <n v="50"/>
  </r>
  <r>
    <s v="Tech21"/>
    <s v="TBD"/>
    <s v="T21-11640"/>
    <s v="AP-1041"/>
    <s v="Tech21  EvoCrystal w/C-MagSafe/CC  Black  iPhone 18 Pro"/>
    <s v="Cases iPhone"/>
    <s v="iPhone 18"/>
    <s v="iPhone 18 Pro"/>
    <x v="4"/>
    <s v="Consigna"/>
    <n v="350"/>
    <n v="460.74568965517238"/>
    <s v="New"/>
    <s v="New"/>
    <n v="0"/>
    <n v="0"/>
    <n v="0"/>
    <n v="1056"/>
    <n v="0"/>
    <n v="0"/>
    <n v="0"/>
    <n v="0"/>
    <m/>
    <m/>
    <m/>
    <m/>
    <m/>
    <n v="0"/>
    <n v="84"/>
    <n v="60"/>
    <n v="40"/>
    <n v="28"/>
  </r>
  <r>
    <s v="Tech21"/>
    <s v="TBD"/>
    <s v="T21-11641"/>
    <s v="AP-1041"/>
    <s v="Tech21  EvoCrystal w/C-MagSafe/CC  Gold  iPhone 18 Pro"/>
    <s v="Cases iPhone"/>
    <s v="iPhone 18"/>
    <s v="iPhone 18 Pro"/>
    <x v="4"/>
    <s v="Consigna"/>
    <n v="350"/>
    <n v="460.74568965517238"/>
    <s v="New"/>
    <s v="New"/>
    <n v="0"/>
    <n v="0"/>
    <n v="0"/>
    <n v="360"/>
    <n v="0"/>
    <n v="0"/>
    <n v="0"/>
    <n v="0"/>
    <m/>
    <m/>
    <m/>
    <m/>
    <m/>
    <n v="0"/>
    <n v="84"/>
    <n v="60"/>
    <n v="40"/>
    <n v="28"/>
  </r>
  <r>
    <s v="Tech21"/>
    <s v="TBD"/>
    <s v="T21-11646"/>
    <s v="AP-1041"/>
    <s v="Tech21  EvoCrystal w/C-MagSafe/CC  Neo Green  iPhone 18 Pro"/>
    <s v="Cases iPhone"/>
    <s v="iPhone 18"/>
    <s v="iPhone 18 Pro"/>
    <x v="4"/>
    <s v="Consigna"/>
    <n v="350"/>
    <n v="460.74568965517238"/>
    <s v="New"/>
    <s v="New"/>
    <n v="0"/>
    <n v="0"/>
    <n v="0"/>
    <n v="168"/>
    <n v="0"/>
    <n v="0"/>
    <n v="0"/>
    <n v="0"/>
    <m/>
    <m/>
    <m/>
    <m/>
    <m/>
    <n v="0"/>
    <n v="42"/>
    <n v="30"/>
    <n v="20"/>
    <n v="14"/>
  </r>
  <r>
    <s v="Tech21"/>
    <s v="TBD"/>
    <s v="T21-11630"/>
    <s v="AP-1041"/>
    <s v="Tech21  EvoPulse Satin Mirror w/MagSafe/CC  Lilac  iPhone 18 Pro"/>
    <s v="Cases iPhone"/>
    <s v="iPhone 18"/>
    <s v="iPhone 18 Pro"/>
    <x v="4"/>
    <s v="Consigna"/>
    <n v="350"/>
    <n v="460.74568965517238"/>
    <s v="New"/>
    <s v="New"/>
    <n v="0"/>
    <n v="0"/>
    <n v="0"/>
    <n v="168"/>
    <n v="0"/>
    <n v="0"/>
    <n v="0"/>
    <n v="0"/>
    <m/>
    <m/>
    <m/>
    <m/>
    <m/>
    <n v="0"/>
    <n v="60"/>
    <n v="60"/>
    <n v="60"/>
    <n v="60"/>
  </r>
  <r>
    <s v="Nomad"/>
    <s v="TBD"/>
    <s v="NM009254858"/>
    <n v="855848009254"/>
    <s v="Nomad Modern Leather Case - iPhone 18 Pro | Black | Nomad Leather"/>
    <s v="Cases iPhone"/>
    <s v="iPhone 18"/>
    <s v="iPhone 18 Pro"/>
    <x v="4"/>
    <s v="Consigna"/>
    <n v="350"/>
    <n v="460.74568965517238"/>
    <s v="New"/>
    <s v="New"/>
    <n v="0"/>
    <n v="0"/>
    <n v="0"/>
    <n v="0"/>
    <n v="0"/>
    <n v="0"/>
    <n v="0"/>
    <n v="0"/>
    <m/>
    <m/>
    <m/>
    <m/>
    <m/>
    <n v="0"/>
    <n v="35"/>
    <n v="50"/>
    <n v="50"/>
    <n v="50"/>
  </r>
  <r>
    <s v="Nomad"/>
    <s v="TBD"/>
    <s v="NM009247858"/>
    <n v="855848009247"/>
    <s v="Nomad Modern Leather Case - iPhone 18 Pro | Brown | Nomad Leather"/>
    <s v="Cases iPhone"/>
    <s v="iPhone 18"/>
    <s v="iPhone 18 Pro"/>
    <x v="4"/>
    <s v="Consigna"/>
    <n v="350"/>
    <n v="460.74568965517238"/>
    <s v="New"/>
    <s v="New"/>
    <n v="0"/>
    <n v="0"/>
    <n v="0"/>
    <n v="0"/>
    <n v="0"/>
    <n v="0"/>
    <n v="0"/>
    <n v="0"/>
    <m/>
    <m/>
    <m/>
    <m/>
    <m/>
    <n v="0"/>
    <n v="45"/>
    <n v="50"/>
    <n v="50"/>
    <n v="50"/>
  </r>
  <r>
    <s v="Tech21"/>
    <s v="TBD"/>
    <s v="T21-11408"/>
    <s v="Tempered Glass Pro"/>
    <s v="Tech21 Tempered Glass iPhone 18 Pro"/>
    <s v="Micas"/>
    <s v="iPhone 18"/>
    <s v="iPhone 18 Pro"/>
    <x v="4"/>
    <s v="Consigna"/>
    <n v="350"/>
    <n v="460.74568965517238"/>
    <s v="New"/>
    <s v="New"/>
    <n v="0"/>
    <n v="0"/>
    <n v="0"/>
    <n v="504"/>
    <n v="0"/>
    <n v="0"/>
    <n v="0"/>
    <n v="0"/>
    <m/>
    <m/>
    <m/>
    <m/>
    <m/>
    <n v="0"/>
    <n v="364"/>
    <n v="711"/>
    <n v="517"/>
    <n v="251"/>
  </r>
  <r>
    <s v="Uniq"/>
    <s v="TBD"/>
    <s v="UNIQ-IP6.3P(2026)-COMMDBRG"/>
    <n v="8886463698969"/>
    <s v="UNIQ HYBRID IPHONE 18 PRO (2026) 6.3 MAGCLICK CHARGING COMBAT - DEEP BURGUNDY"/>
    <s v="Cases iPhone"/>
    <s v="iPhone 18"/>
    <s v="iPhone 18 Pro"/>
    <x v="4"/>
    <s v="Consigna"/>
    <n v="350"/>
    <n v="460.74568965517238"/>
    <s v="New"/>
    <s v="New"/>
    <n v="0"/>
    <n v="0"/>
    <n v="0"/>
    <n v="350"/>
    <n v="0"/>
    <n v="0"/>
    <n v="0"/>
    <n v="0"/>
    <m/>
    <m/>
    <m/>
    <m/>
    <m/>
    <n v="0"/>
    <n v="100"/>
    <n v="100"/>
    <n v="100"/>
    <n v="100"/>
  </r>
  <r>
    <s v="Uniq"/>
    <s v="TBD"/>
    <s v="UNIQ-IP6.3P(2026)-CLARMGMNT"/>
    <n v="8886463699058"/>
    <s v="UNIQ HYBRID IPHONE 18 PRO (2026) 6.3 MAGCLICK CHARGING CLARIO (ECO) - GLACIER MINT"/>
    <s v="Cases iPhone"/>
    <s v="iPhone 18"/>
    <s v="iPhone 18 Pro"/>
    <x v="4"/>
    <s v="Consigna"/>
    <n v="350"/>
    <n v="460.74568965517238"/>
    <s v="New"/>
    <s v="New"/>
    <n v="0"/>
    <n v="0"/>
    <n v="0"/>
    <n v="0"/>
    <n v="350"/>
    <n v="0"/>
    <n v="0"/>
    <n v="0"/>
    <m/>
    <m/>
    <m/>
    <m/>
    <m/>
    <n v="0"/>
    <n v="0"/>
    <n v="100"/>
    <n v="150"/>
    <n v="100"/>
  </r>
  <r>
    <s v="Uniq"/>
    <s v="TBD"/>
    <s v="UNIQ-IP6.3P(2026)-SWVLCLR"/>
    <n v="8886463699164"/>
    <s v="UNIQ HYBRID IPHONE 18 PRO (2026) 6.3 SWIVIX WITH 360 ROTATING KICKSTAND - LUCENT CLEAR"/>
    <s v="Cases iPhone"/>
    <s v="iPhone 18"/>
    <s v="iPhone 18 Pro"/>
    <x v="4"/>
    <s v="Consigna"/>
    <n v="350"/>
    <n v="460.74568965517238"/>
    <s v="New"/>
    <s v="New"/>
    <n v="0"/>
    <n v="0"/>
    <n v="0"/>
    <n v="0"/>
    <n v="350"/>
    <n v="0"/>
    <n v="0"/>
    <n v="0"/>
    <m/>
    <m/>
    <m/>
    <m/>
    <m/>
    <n v="0"/>
    <n v="0"/>
    <n v="100"/>
    <n v="150"/>
    <n v="100"/>
  </r>
  <r>
    <s v="Uniq"/>
    <s v="TBD"/>
    <s v="UNIQ-IP6.3P(2026)-KEVAMCBLK"/>
    <n v="8886463699508"/>
    <s v="UNIQ HYBRID IPHONE 18 PRO (2026) 6.3 MAGCLICK CHARGING KEVA - CARBON BLACK"/>
    <s v="Cases iPhone"/>
    <s v="iPhone 18"/>
    <s v="iPhone 18 Pro"/>
    <x v="4"/>
    <s v="Consigna"/>
    <n v="350"/>
    <n v="460.74568965517238"/>
    <s v="New"/>
    <s v="New"/>
    <n v="0"/>
    <n v="0"/>
    <n v="0"/>
    <n v="0"/>
    <n v="350"/>
    <n v="0"/>
    <n v="0"/>
    <n v="0"/>
    <m/>
    <m/>
    <m/>
    <m/>
    <m/>
    <n v="0"/>
    <n v="50"/>
    <n v="50"/>
    <n v="50"/>
    <n v="50"/>
  </r>
  <r>
    <s v="Uniq"/>
    <s v="TBD"/>
    <s v="UNIQ-IP6.3P(2026)-COMMBWHT"/>
    <n v="8886463698945"/>
    <s v="UNIQ HYBRID IPHONE 18 PRO (2026) 6.3 MAGCLICK CHARGING COMBAT - BLANC WHITE"/>
    <s v="Cases iPhone"/>
    <s v="iPhone 18"/>
    <s v="iPhone 18 Pro"/>
    <x v="4"/>
    <s v="Consigna"/>
    <n v="350"/>
    <n v="460.74568965517238"/>
    <s v="New"/>
    <s v="New"/>
    <n v="0"/>
    <n v="0"/>
    <n v="0"/>
    <n v="350"/>
    <n v="0"/>
    <n v="0"/>
    <n v="0"/>
    <n v="0"/>
    <m/>
    <m/>
    <m/>
    <m/>
    <m/>
    <n v="0"/>
    <n v="100"/>
    <n v="100"/>
    <n v="100"/>
    <n v="100"/>
  </r>
  <r>
    <s v="Speck"/>
    <s v="TBD"/>
    <s v="151118-9221"/>
    <s v="AP-1042"/>
    <s v="Speck  Presidio Lux + C-MagSafe/CC  Gold Glitter  iPhone 18 Pro Max"/>
    <s v="Cases iPhone"/>
    <s v="iPhone 18"/>
    <s v="iPhone 18 Pro Max"/>
    <x v="4"/>
    <s v="Consigna"/>
    <n v="350"/>
    <n v="460.74568965517238"/>
    <s v="New"/>
    <s v="New"/>
    <n v="0"/>
    <n v="0"/>
    <n v="0"/>
    <n v="1200"/>
    <n v="0"/>
    <n v="0"/>
    <n v="0"/>
    <n v="0"/>
    <m/>
    <m/>
    <m/>
    <m/>
    <m/>
    <n v="0"/>
    <n v="0"/>
    <n v="0"/>
    <n v="200"/>
    <n v="200"/>
  </r>
  <r>
    <s v="Speck"/>
    <s v="TBD"/>
    <s v="151110-3240"/>
    <s v="AP-1042"/>
    <s v="Speck  Presidio Perfect Clear + C-MagSafe/CC  Clear  iPhone 18 Pro Max"/>
    <s v="Cases iPhone"/>
    <s v="iPhone 18"/>
    <s v="iPhone 18 Pro Max"/>
    <x v="4"/>
    <s v="Consigna"/>
    <n v="350"/>
    <n v="460.75"/>
    <s v="New"/>
    <s v="New"/>
    <n v="0"/>
    <n v="0"/>
    <n v="0"/>
    <n v="840"/>
    <n v="0"/>
    <n v="0"/>
    <n v="0"/>
    <n v="0"/>
    <m/>
    <m/>
    <m/>
    <m/>
    <m/>
    <n v="0"/>
    <n v="200"/>
    <n v="200"/>
    <n v="400"/>
    <n v="350"/>
  </r>
  <r>
    <s v="Speck"/>
    <s v="TBD"/>
    <s v="151108-D143"/>
    <s v="AP-1042"/>
    <s v="Speck  Presidio2 Grip + MagSafe/CC  Black  iPhone 18 Pro Max"/>
    <s v="Cases iPhone"/>
    <s v="iPhone 18"/>
    <s v="iPhone 18 Pro Max"/>
    <x v="4"/>
    <s v="Consigna"/>
    <n v="350"/>
    <n v="460.74568965517238"/>
    <s v="New"/>
    <s v="New"/>
    <n v="0"/>
    <n v="0"/>
    <n v="0"/>
    <n v="216"/>
    <n v="0"/>
    <n v="0"/>
    <n v="0"/>
    <n v="0"/>
    <m/>
    <m/>
    <m/>
    <m/>
    <m/>
    <n v="0"/>
    <n v="100"/>
    <n v="100"/>
    <n v="100"/>
    <n v="100"/>
  </r>
  <r>
    <s v="Tech21"/>
    <s v="TBD"/>
    <s v="T21-11699"/>
    <s v="AP-1042"/>
    <s v="Tech21  EvoCrystal w/C-MagSafe/CC  Black  iPhone 18 Pro Max"/>
    <s v="Cases iPhone"/>
    <s v="iPhone 18"/>
    <s v="iPhone 18 Pro Max"/>
    <x v="4"/>
    <s v="Consigna"/>
    <n v="350"/>
    <n v="460.74568965517238"/>
    <s v="New"/>
    <s v="New"/>
    <n v="0"/>
    <n v="0"/>
    <n v="0"/>
    <n v="1656"/>
    <n v="0"/>
    <n v="0"/>
    <n v="0"/>
    <n v="0"/>
    <m/>
    <m/>
    <m/>
    <m/>
    <m/>
    <n v="0"/>
    <n v="148"/>
    <n v="73"/>
    <n v="104"/>
    <n v="98"/>
  </r>
  <r>
    <s v="Tech21"/>
    <s v="TBD"/>
    <s v="T21-11700"/>
    <s v="AP-1042"/>
    <s v="Tech21  EvoCrystal w/C-MagSafe/CC  Gold  iPhone 18 Pro Max"/>
    <s v="Cases iPhone"/>
    <s v="iPhone 18"/>
    <s v="iPhone 18 Pro Max"/>
    <x v="4"/>
    <s v="Consigna"/>
    <n v="350"/>
    <n v="460.74568965517238"/>
    <s v="New"/>
    <s v="New"/>
    <n v="0"/>
    <n v="0"/>
    <n v="0"/>
    <n v="456"/>
    <n v="0"/>
    <n v="0"/>
    <n v="0"/>
    <n v="0"/>
    <m/>
    <m/>
    <m/>
    <m/>
    <m/>
    <n v="0"/>
    <n v="148"/>
    <n v="73"/>
    <n v="104"/>
    <n v="98"/>
  </r>
  <r>
    <s v="Tech21"/>
    <s v="TBD"/>
    <s v="T21-11705"/>
    <s v="AP-1042"/>
    <s v="Tech21  EvoCrystal w/C-MagSafe/CC  Neo Green  iPhone 18 Pro Max"/>
    <s v="Cases iPhone"/>
    <s v="iPhone 18"/>
    <s v="iPhone 18 Pro Max"/>
    <x v="4"/>
    <s v="Consigna"/>
    <n v="350"/>
    <n v="460.74568965517238"/>
    <s v="New"/>
    <s v="New"/>
    <n v="0"/>
    <n v="0"/>
    <n v="0"/>
    <n v="216"/>
    <n v="0"/>
    <n v="0"/>
    <n v="0"/>
    <n v="0"/>
    <m/>
    <m/>
    <m/>
    <m/>
    <m/>
    <n v="0"/>
    <n v="74"/>
    <n v="35"/>
    <n v="52"/>
    <n v="49"/>
  </r>
  <r>
    <s v="Tech21"/>
    <s v="TBD"/>
    <s v="T21-11689"/>
    <s v="AP-1042"/>
    <s v="Tech21  EvoPulse Satin Mirror w/MagSafe/CC  Lilac  iPhone 18 Pro Max"/>
    <s v="Cases iPhone"/>
    <s v="iPhone 18"/>
    <s v="iPhone 18 Pro Max"/>
    <x v="4"/>
    <s v="Consigna"/>
    <n v="350"/>
    <n v="460.74568965517238"/>
    <s v="New"/>
    <s v="New"/>
    <n v="0"/>
    <n v="0"/>
    <n v="0"/>
    <n v="216"/>
    <n v="0"/>
    <n v="0"/>
    <n v="0"/>
    <n v="0"/>
    <m/>
    <m/>
    <m/>
    <m/>
    <m/>
    <n v="0"/>
    <n v="60"/>
    <n v="60"/>
    <n v="60"/>
    <n v="60"/>
  </r>
  <r>
    <s v="Nomad"/>
    <s v="TBD"/>
    <s v="NM009179858"/>
    <n v="855848009179"/>
    <s v="Nomad Modern Leather Case - iPhone 18 Pro Max | Black | Nomad Leather"/>
    <s v="Cases iPhone"/>
    <s v="iPhone 18"/>
    <s v="iPhone 18 Pro Max"/>
    <x v="4"/>
    <s v="Consigna"/>
    <n v="350"/>
    <n v="460.74568965517238"/>
    <s v="New"/>
    <s v="New"/>
    <n v="0"/>
    <n v="0"/>
    <n v="0"/>
    <n v="0"/>
    <n v="450"/>
    <n v="0"/>
    <n v="0"/>
    <n v="0"/>
    <m/>
    <m/>
    <m/>
    <m/>
    <m/>
    <n v="0"/>
    <n v="90"/>
    <n v="100"/>
    <n v="100"/>
    <n v="100"/>
  </r>
  <r>
    <s v="Nomad"/>
    <s v="TBD"/>
    <s v="NM009162858"/>
    <n v="855848009162"/>
    <s v="Nomad Modern Leather Case - iPhone 18 Pro Max | Brown | Nomad Leather"/>
    <s v="Cases iPhone"/>
    <s v="iPhone 18"/>
    <s v="iPhone 18 Pro Max"/>
    <x v="4"/>
    <s v="Consigna"/>
    <n v="350"/>
    <n v="460.74568965517238"/>
    <s v="New"/>
    <s v="New"/>
    <n v="0"/>
    <n v="0"/>
    <n v="0"/>
    <n v="0"/>
    <n v="450"/>
    <n v="0"/>
    <n v="0"/>
    <n v="0"/>
    <m/>
    <m/>
    <m/>
    <m/>
    <m/>
    <n v="0"/>
    <n v="75"/>
    <n v="100"/>
    <n v="100"/>
    <n v="100"/>
  </r>
  <r>
    <s v="Tech21"/>
    <s v="TBD"/>
    <s v="T21-11441"/>
    <s v="Tempered Glass Pro Max"/>
    <s v="Tech21 Tempered Glass iPhone 18 Pro Max"/>
    <s v="Micas"/>
    <s v="iPhone 18"/>
    <s v="iPhone 18 Pro Max"/>
    <x v="4"/>
    <s v="Consigna"/>
    <n v="350"/>
    <n v="460.74568965517238"/>
    <s v="New"/>
    <s v="New"/>
    <n v="0"/>
    <n v="0"/>
    <n v="0"/>
    <n v="1008"/>
    <n v="0"/>
    <n v="0"/>
    <n v="0"/>
    <n v="0"/>
    <m/>
    <m/>
    <m/>
    <m/>
    <m/>
    <n v="0"/>
    <n v="619"/>
    <n v="1115"/>
    <n v="1240"/>
    <n v="416"/>
  </r>
  <r>
    <s v="Uniq"/>
    <s v="TBD"/>
    <s v="UNIQ-IP6.9P(2026)-COMMDBRG"/>
    <n v="8886463699003"/>
    <s v="UNIQ HYBRID IPHONE 18 PRO MAX (2026) 6.9 MAGCLICK CHARGING COMBAT - DEEP BURGUNDY"/>
    <s v="Cases iPhone"/>
    <s v="iPhone 18"/>
    <s v="iPhone 18 Pro Max"/>
    <x v="4"/>
    <s v="Consigna"/>
    <n v="350"/>
    <n v="460.74568965517238"/>
    <s v="New"/>
    <s v="New"/>
    <n v="0"/>
    <n v="0"/>
    <n v="0"/>
    <n v="450"/>
    <n v="0"/>
    <n v="0"/>
    <n v="0"/>
    <n v="0"/>
    <m/>
    <m/>
    <m/>
    <m/>
    <m/>
    <n v="0"/>
    <n v="100"/>
    <n v="100"/>
    <n v="100"/>
    <n v="100"/>
  </r>
  <r>
    <s v="Uniq"/>
    <s v="TBD"/>
    <s v="UNIQ-IP6.9P(2026)-CLARMGMNT"/>
    <n v="8886463699096"/>
    <s v="UNIQ HYBRID IPHONE 18 PRO MAX (2026) 6.9 MAGCLICK CHARGING CLARIO (ECO) - GLACIER MINT"/>
    <s v="Cases iPhone"/>
    <s v="iPhone 18"/>
    <s v="iPhone 18 Pro Max"/>
    <x v="4"/>
    <s v="Consigna"/>
    <n v="350"/>
    <n v="460.74568965517238"/>
    <s v="New"/>
    <s v="New"/>
    <n v="0"/>
    <n v="0"/>
    <n v="0"/>
    <n v="0"/>
    <n v="450"/>
    <n v="0"/>
    <n v="0"/>
    <n v="0"/>
    <m/>
    <m/>
    <m/>
    <m/>
    <m/>
    <n v="0"/>
    <n v="0"/>
    <n v="120"/>
    <n v="180"/>
    <n v="150"/>
  </r>
  <r>
    <s v="Uniq"/>
    <s v="TBD"/>
    <s v="UNIQ-IP6.9P(2026)-SWVLCLR"/>
    <n v="8886463699201"/>
    <s v="UNIQ HYBRID IPHONE 18 PRO MAX (2026) 6.9 SWIVIX WITH 360 ROTATING KICKSTAND - LUCENT CLEAR"/>
    <s v="Cases iPhone"/>
    <s v="iPhone 18"/>
    <s v="iPhone 18 Pro Max"/>
    <x v="4"/>
    <s v="Consigna"/>
    <n v="350"/>
    <n v="460.74568965517238"/>
    <s v="New"/>
    <s v="New"/>
    <n v="0"/>
    <n v="0"/>
    <n v="0"/>
    <n v="0"/>
    <n v="450"/>
    <n v="0"/>
    <n v="0"/>
    <n v="0"/>
    <m/>
    <m/>
    <m/>
    <m/>
    <m/>
    <n v="0"/>
    <n v="0"/>
    <n v="120"/>
    <n v="180"/>
    <n v="150"/>
  </r>
  <r>
    <s v="Uniq"/>
    <s v="TBD"/>
    <s v="UNIQ-IP6.9P(2026)-KEVAMCBLK"/>
    <n v="8886463699515"/>
    <s v="UNIQ HYBRID IPHONE 18 PRO MAX (2026) 6.9 MAGCLICK CHARGING KEVA - CARBON BLACK"/>
    <s v="Cases iPhone"/>
    <s v="iPhone 18"/>
    <s v="iPhone 18 Pro Max"/>
    <x v="4"/>
    <s v="Consigna"/>
    <n v="350"/>
    <n v="460.74568965517238"/>
    <s v="New"/>
    <s v="New"/>
    <n v="0"/>
    <n v="0"/>
    <n v="0"/>
    <n v="0"/>
    <n v="450"/>
    <n v="0"/>
    <n v="0"/>
    <n v="0"/>
    <m/>
    <m/>
    <m/>
    <m/>
    <m/>
    <n v="0"/>
    <n v="200"/>
    <n v="200"/>
    <n v="200"/>
    <n v="200"/>
  </r>
  <r>
    <s v="Uniq"/>
    <s v="TBD"/>
    <s v="UNIQ-IP6.9P(2026)-COMMBWHT"/>
    <n v="8886463698983"/>
    <s v="UNIQ HYBRID IPHONE 18 PRO MAX (2026) 6.9 MAGCLICK CHARGING COMBAT - BLANC WHITE"/>
    <s v="Cases iPhone"/>
    <s v="iPhone 18"/>
    <s v="iPhone 18 Pro Max"/>
    <x v="4"/>
    <s v="Consigna"/>
    <n v="350"/>
    <n v="460.74568965517238"/>
    <s v="New"/>
    <s v="New"/>
    <n v="0"/>
    <n v="0"/>
    <n v="0"/>
    <n v="450"/>
    <n v="0"/>
    <n v="0"/>
    <n v="0"/>
    <n v="0"/>
    <m/>
    <m/>
    <m/>
    <m/>
    <m/>
    <n v="0"/>
    <n v="100"/>
    <n v="100"/>
    <n v="100"/>
    <n v="100"/>
  </r>
  <r>
    <s v="Speck"/>
    <s v=" N.00736310"/>
    <s v="151106-9221"/>
    <n v="840168548910"/>
    <s v="Speck  Presidio Lux + C-MagSafe/CC  Gold Glitter  iPhone 18 Pro"/>
    <s v="Cases iPhone"/>
    <s v="iPhone 18"/>
    <s v="iPhone 18 Pro"/>
    <x v="3"/>
    <s v="Consigna"/>
    <n v="900"/>
    <n v="402.94396551724139"/>
    <s v="New"/>
    <s v="New"/>
    <n v="0"/>
    <n v="0"/>
    <n v="0"/>
    <n v="600"/>
    <n v="0"/>
    <n v="0"/>
    <n v="0"/>
    <n v="0"/>
    <m/>
    <m/>
    <m/>
    <m/>
    <n v="0"/>
    <n v="0"/>
    <n v="230"/>
    <n v="133"/>
    <n v="126"/>
    <n v="127"/>
  </r>
  <r>
    <s v="Speck"/>
    <s v=" N.00736340"/>
    <s v="151118-9221"/>
    <n v="840168549436"/>
    <s v="Speck  Presidio Lux + C-MagSafe/CC  Gold Glitter  iPhone 18 Pro Max"/>
    <s v="Cases iPhone"/>
    <s v="iPhone 18"/>
    <s v="iPhone 18 Pro Max"/>
    <x v="3"/>
    <s v="Consigna"/>
    <n v="1500"/>
    <n v="402.94396551724139"/>
    <s v="New"/>
    <s v="New"/>
    <n v="0"/>
    <n v="0"/>
    <n v="0"/>
    <n v="1200"/>
    <n v="0"/>
    <n v="0"/>
    <n v="0"/>
    <n v="0"/>
    <m/>
    <m/>
    <m/>
    <m/>
    <n v="0"/>
    <n v="0"/>
    <n v="765"/>
    <n v="1060"/>
    <n v="1004"/>
    <n v="1015"/>
  </r>
  <r>
    <s v="Tech21"/>
    <s v=" N.00736700"/>
    <s v="T21-11640"/>
    <n v="840459610685"/>
    <s v="Tech21  EvoCrystal w/C-MagSafe/CC  Black  iPhone 18 Pro"/>
    <s v="Cases iPhone"/>
    <s v="iPhone 18"/>
    <s v="iPhone 18 Pro"/>
    <x v="3"/>
    <s v="Consigna"/>
    <n v="900"/>
    <n v="402.94396551724139"/>
    <s v="New"/>
    <s v="New"/>
    <n v="0"/>
    <n v="0"/>
    <n v="0"/>
    <n v="1056"/>
    <n v="0"/>
    <n v="0"/>
    <n v="0"/>
    <n v="0"/>
    <m/>
    <m/>
    <m/>
    <m/>
    <n v="0"/>
    <n v="0"/>
    <n v="230"/>
    <n v="133"/>
    <n v="126"/>
    <n v="127"/>
  </r>
  <r>
    <s v="Tech21"/>
    <s v=" N.00736610"/>
    <s v="T21-11699"/>
    <n v="840459611279"/>
    <s v="Tech21  EvoCrystal w/C-MagSafe/CC  Black  iPhone 18 Pro Max"/>
    <s v="Cases iPhone"/>
    <s v="iPhone 18"/>
    <s v="iPhone 18 Pro Max"/>
    <x v="3"/>
    <s v="Consigna"/>
    <n v="1500"/>
    <n v="402.94396551724139"/>
    <s v="New"/>
    <s v="New"/>
    <n v="0"/>
    <n v="0"/>
    <n v="0"/>
    <n v="1656"/>
    <n v="0"/>
    <n v="0"/>
    <n v="0"/>
    <n v="0"/>
    <m/>
    <m/>
    <m/>
    <m/>
    <n v="0"/>
    <n v="0"/>
    <n v="765"/>
    <n v="1060"/>
    <n v="1004"/>
    <n v="1015"/>
  </r>
  <r>
    <s v="Speck"/>
    <s v=" N.00736220"/>
    <s v="151103-3296"/>
    <n v="840168548668"/>
    <s v="Speck  CandyShell Icon + MagSafe/CC  Black Licorice  iPhone 18 Pro"/>
    <s v="Cases iPhone"/>
    <s v="iPhone 18"/>
    <s v="iPhone 18 Pro"/>
    <x v="3"/>
    <s v="Consigna"/>
    <n v="2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67"/>
    <n v="68"/>
  </r>
  <r>
    <s v="Speck"/>
    <s v="N.00736130"/>
    <s v="151115-3296"/>
    <n v="840168549184"/>
    <s v="Speck  CandyShell Icon + MagSafe/CC  Black Licorice  iPhone 18 Pro Max"/>
    <s v="Cases iPhone"/>
    <s v="iPhone 18"/>
    <s v="iPhone 18 Pro Max"/>
    <x v="3"/>
    <s v="Consigna"/>
    <n v="3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101"/>
    <n v="102"/>
  </r>
  <r>
    <s v="Speck"/>
    <s v=" N.00736250"/>
    <s v="151103-3303"/>
    <n v="840168548736"/>
    <s v="Speck  CandyShell Icon + MagSafe/CC  Bubblegum Pop  iPhone 18 Pro"/>
    <s v="Cases iPhone"/>
    <s v="iPhone 18"/>
    <s v="iPhone 18 Pro"/>
    <x v="3"/>
    <s v="Consigna"/>
    <n v="2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76"/>
    <n v="77"/>
  </r>
  <r>
    <s v="Speck"/>
    <s v=" N.00736160"/>
    <s v="151115-3303"/>
    <n v="840168549252"/>
    <s v="Speck  CandyShell Icon + MagSafe/CC  Bubblegum Pop  iPhone 18 Pro Max"/>
    <s v="Cases iPhone"/>
    <s v="iPhone 18"/>
    <s v="iPhone 18 Pro Max"/>
    <x v="3"/>
    <s v="Consigna"/>
    <n v="3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101"/>
    <n v="102"/>
  </r>
  <r>
    <s v="Speck"/>
    <s v=" N.00736280"/>
    <s v="151103-3297"/>
    <n v="840168548675"/>
    <s v="Speck  CandyShell Icon + MagSafe/CC  Vanilla Frost  iPhone 18 Pro"/>
    <s v="Cases iPhone"/>
    <s v="iPhone 18"/>
    <s v="iPhone 18 Pro"/>
    <x v="3"/>
    <s v="Consigna"/>
    <n v="2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67"/>
    <n v="68"/>
  </r>
  <r>
    <s v="Speck"/>
    <s v=" N.00736190"/>
    <s v="151115-3297"/>
    <n v="840168549191"/>
    <s v="Speck  CandyShell Icon + MagSafe/CC  Vanilla Frost  iPhone 18 Pro Max"/>
    <s v="Cases iPhone"/>
    <s v="iPhone 18"/>
    <s v="iPhone 18 Pro Max"/>
    <x v="3"/>
    <s v="Consigna"/>
    <n v="3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101"/>
    <n v="102"/>
  </r>
  <r>
    <s v="Speck"/>
    <s v=" N.00736430"/>
    <s v="151119-5085"/>
    <n v="840168549504"/>
    <s v="Speck  Presidio Perfect Clear Fold + MagSafe  Clear  iPhone 18 FOLD"/>
    <s v="Cases iPhone"/>
    <s v="iPhone 18"/>
    <s v="iPhone 18 FOLD"/>
    <x v="3"/>
    <s v="Consigna"/>
    <n v="300"/>
    <n v="402.94396551724139"/>
    <s v="New"/>
    <s v="New"/>
    <n v="0"/>
    <n v="0"/>
    <n v="0"/>
    <n v="0"/>
    <n v="264"/>
    <n v="0"/>
    <n v="0"/>
    <n v="0"/>
    <m/>
    <m/>
    <m/>
    <m/>
    <n v="0"/>
    <n v="0"/>
    <n v="77"/>
    <n v="133"/>
    <n v="101"/>
    <n v="102"/>
  </r>
  <r>
    <s v="Speck"/>
    <s v=" N.00736490"/>
    <s v="151104-9984"/>
    <n v="840168548743"/>
    <s v="Speck  Presidio Lux Grip + C-MagSafe/CC  Obsidian  iPhone 18 Pro"/>
    <s v="Cases iPhone"/>
    <s v="iPhone 18"/>
    <s v="iPhone 18 Pro"/>
    <x v="3"/>
    <s v="Consigna"/>
    <n v="200"/>
    <n v="402.94396551724139"/>
    <s v="New"/>
    <s v="New"/>
    <n v="0"/>
    <n v="0"/>
    <n v="0"/>
    <n v="240"/>
    <n v="0"/>
    <n v="0"/>
    <n v="0"/>
    <n v="0"/>
    <m/>
    <m/>
    <m/>
    <m/>
    <n v="0"/>
    <n v="0"/>
    <n v="0"/>
    <n v="0"/>
    <n v="67"/>
    <n v="68"/>
  </r>
  <r>
    <s v="Speck"/>
    <s v=" N.00736400"/>
    <s v="151116-9984"/>
    <n v="840168549269"/>
    <s v="Speck  Presidio Lux Grip + C-MagSafe/CC  Obsidian  iPhone 18 Pro Max"/>
    <s v="Cases iPhone"/>
    <s v="iPhone 18"/>
    <s v="iPhone 18 Pro Max"/>
    <x v="3"/>
    <s v="Consigna"/>
    <n v="300"/>
    <n v="402.94396551724139"/>
    <s v="New"/>
    <s v="New"/>
    <n v="0"/>
    <n v="0"/>
    <n v="0"/>
    <n v="264"/>
    <n v="0"/>
    <n v="0"/>
    <n v="0"/>
    <n v="0"/>
    <m/>
    <m/>
    <m/>
    <m/>
    <n v="0"/>
    <n v="0"/>
    <n v="0"/>
    <n v="0"/>
    <n v="101"/>
    <n v="102"/>
  </r>
  <r>
    <s v="Speck"/>
    <s v=" N.00736460"/>
    <s v="151104-3288"/>
    <n v="840168548774"/>
    <s v="Speck  Presidio Lux Grip + C-MagSafe/CC  Sable  iPhone 18 Pro"/>
    <s v="Cases iPhone"/>
    <s v="iPhone 18"/>
    <s v="iPhone 18 Pro"/>
    <x v="3"/>
    <s v="Consigna"/>
    <n v="2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67"/>
    <n v="68"/>
  </r>
  <r>
    <s v="Speck"/>
    <s v=" N.00736370"/>
    <s v="151116-3288"/>
    <n v="840168549290"/>
    <s v="Speck  Presidio Lux Grip + C-MagSafe/CC  Sable  iPhone 18 Pro Max"/>
    <s v="Cases iPhone"/>
    <s v="iPhone 18"/>
    <s v="iPhone 18 Pro Max"/>
    <x v="3"/>
    <s v="Consigna"/>
    <n v="3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101"/>
    <n v="102"/>
  </r>
  <r>
    <s v="Tech21"/>
    <s v=" N.00736520"/>
    <s v="T21-11730"/>
    <n v="840459611583"/>
    <s v="Tech21  EvoClear w/MagSafe  Clear  iPhone 18 FOLD"/>
    <s v="Cases iPhone"/>
    <s v="iPhone 18"/>
    <s v="iPhone 18 FOLD"/>
    <x v="3"/>
    <s v="Consigna"/>
    <n v="300"/>
    <n v="402.94396551724139"/>
    <s v="New"/>
    <s v="New"/>
    <n v="0"/>
    <n v="0"/>
    <n v="0"/>
    <n v="0"/>
    <n v="264"/>
    <n v="0"/>
    <n v="0"/>
    <n v="0"/>
    <m/>
    <m/>
    <m/>
    <m/>
    <n v="0"/>
    <n v="0"/>
    <n v="77"/>
    <n v="133"/>
    <n v="101"/>
    <n v="102"/>
  </r>
  <r>
    <s v="Tech21"/>
    <s v=" N.00736550"/>
    <s v="T21-11653"/>
    <n v="840459610814"/>
    <s v="Tech21  EvoCrystal Satin Mirror w/C-MagSafe/CC  Cherry  iPhone 18 Pro"/>
    <s v="Cases iPhone"/>
    <s v="iPhone 18"/>
    <s v="iPhone 18 Pro"/>
    <x v="3"/>
    <s v="Consigna"/>
    <n v="2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67"/>
    <n v="68"/>
  </r>
  <r>
    <s v="Tech21"/>
    <s v=" N.00736760"/>
    <s v="T21-11712"/>
    <n v="840459611408"/>
    <s v="Tech21  EvoCrystal Satin Mirror w/C-MagSafe/CC  Cherry  iPhone 18 Pro Max"/>
    <s v="Cases iPhone"/>
    <s v="iPhone 18"/>
    <s v="iPhone 18 Pro Max"/>
    <x v="3"/>
    <s v="Consigna"/>
    <n v="3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84"/>
    <n v="85"/>
  </r>
  <r>
    <s v="Tech21"/>
    <s v=" N.00736730"/>
    <s v="T21-11641"/>
    <n v="840459610692"/>
    <s v="Tech21  EvoCrystal w/C-MagSafe/CC  Gold  iPhone 18 Pro"/>
    <s v="Cases iPhone"/>
    <s v="iPhone 18"/>
    <s v="iPhone 18 Pro"/>
    <x v="3"/>
    <s v="Consigna"/>
    <n v="200"/>
    <n v="402.94396551724139"/>
    <s v="New"/>
    <s v="New"/>
    <n v="0"/>
    <n v="0"/>
    <n v="0"/>
    <n v="360"/>
    <n v="0"/>
    <n v="0"/>
    <n v="0"/>
    <n v="0"/>
    <m/>
    <m/>
    <m/>
    <m/>
    <n v="0"/>
    <n v="0"/>
    <n v="0"/>
    <n v="0"/>
    <n v="59"/>
    <n v="60"/>
  </r>
  <r>
    <s v="Tech21"/>
    <s v=" N.00736640"/>
    <s v="T21-11700"/>
    <n v="840459611286"/>
    <s v="Tech21  EvoCrystal w/C-MagSafe/CC  Gold  iPhone 18 Pro Max"/>
    <s v="Cases iPhone"/>
    <s v="iPhone 18"/>
    <s v="iPhone 18 Pro Max"/>
    <x v="3"/>
    <s v="Consigna"/>
    <n v="300"/>
    <n v="402.94396551724139"/>
    <s v="New"/>
    <s v="New"/>
    <n v="0"/>
    <n v="0"/>
    <n v="0"/>
    <n v="456"/>
    <n v="0"/>
    <n v="0"/>
    <n v="0"/>
    <n v="0"/>
    <m/>
    <m/>
    <m/>
    <m/>
    <n v="0"/>
    <n v="0"/>
    <n v="0"/>
    <n v="0"/>
    <n v="84"/>
    <n v="85"/>
  </r>
  <r>
    <s v="Tech21"/>
    <s v=" N.00736580"/>
    <s v="T21-11628"/>
    <n v="840459610562"/>
    <s v="Tech21  EvoPulse Satin Mirror w/MagSafe/CC  Deep Sea  iPhone 18 Pro"/>
    <s v="Cases iPhone"/>
    <s v="iPhone 18"/>
    <s v="iPhone 18 Pro"/>
    <x v="3"/>
    <s v="Consigna"/>
    <n v="2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59"/>
    <n v="60"/>
  </r>
  <r>
    <s v="Tech21"/>
    <s v=" N.00736670"/>
    <s v="T21-11687"/>
    <n v="840459611156"/>
    <s v="Tech21  EvoPulse Satin Mirror w/MagSafe/CC  Deep Sea  iPhone 18 Pro Max"/>
    <s v="Cases iPhone"/>
    <s v="iPhone 18"/>
    <s v="iPhone 18 Pro Max"/>
    <x v="3"/>
    <s v="Consigna"/>
    <n v="300"/>
    <n v="402.94396551724139"/>
    <s v="New"/>
    <s v="New"/>
    <n v="0"/>
    <n v="0"/>
    <n v="0"/>
    <n v="0"/>
    <n v="0"/>
    <n v="0"/>
    <n v="0"/>
    <n v="0"/>
    <m/>
    <m/>
    <m/>
    <m/>
    <n v="0"/>
    <n v="0"/>
    <n v="0"/>
    <n v="0"/>
    <n v="84"/>
    <n v="85"/>
  </r>
  <r>
    <s v="Uniq"/>
    <s v="FUNUNQ144"/>
    <s v="UNIQ-AIRPODS(2024)-GLSPGSMK"/>
    <n v="8886463693674"/>
    <s v="UNIQ GLASE PRO AIRPODS 4TH GEN LOCK CASE - GLOSSY SMOKE (GLOSSY SMOKE) "/>
    <s v="Cases Airpods"/>
    <s v="Airpods"/>
    <s v="Airpods 4th"/>
    <x v="4"/>
    <s v="Consigna"/>
    <n v="250"/>
    <n v="184.02155172413794"/>
    <s v="New"/>
    <s v="New"/>
    <n v="0"/>
    <n v="0"/>
    <n v="0"/>
    <n v="550"/>
    <n v="0"/>
    <n v="0"/>
    <n v="0"/>
    <n v="0"/>
    <m/>
    <m/>
    <m/>
    <m/>
    <m/>
    <n v="112"/>
    <n v="97"/>
    <n v="101"/>
    <n v="101"/>
    <n v="103"/>
  </r>
  <r>
    <s v="Uniq"/>
    <s v="FUNUNQ145"/>
    <s v="UNIQ-AIRPODS(2024)-GLSPGCLR"/>
    <n v="8886463693667"/>
    <s v="UNIQ GLASE PRO AIRPODS 4TH GEN LOCK CASE - GLOSSY CLEAR (GLOSSY CLEAR)"/>
    <s v="Cases Airpods"/>
    <s v="Airpods"/>
    <s v="Airpods 4th"/>
    <x v="4"/>
    <s v="Consigna"/>
    <n v="250"/>
    <n v="184.02155172413794"/>
    <s v="New"/>
    <s v="New"/>
    <n v="0"/>
    <n v="0"/>
    <n v="0"/>
    <n v="100"/>
    <n v="200"/>
    <n v="0"/>
    <n v="0"/>
    <n v="0"/>
    <m/>
    <m/>
    <m/>
    <m/>
    <m/>
    <n v="100"/>
    <n v="128"/>
    <n v="115"/>
    <n v="115"/>
    <n v="115"/>
  </r>
  <r>
    <s v="Uniq"/>
    <s v="FUNUNQ146"/>
    <s v="UNIQ-AIRPODS(2024)-GLSPCBLU"/>
    <n v="8886463693681"/>
    <s v="UNIQ GLASE PRO AIRPODS 4TH GEN LOCK CASE - CLOUDY BLUE (CLOUDY BLUE) "/>
    <s v="Cases Airpods"/>
    <s v="Airpods"/>
    <s v="Airpods 4th"/>
    <x v="4"/>
    <s v="Consigna"/>
    <n v="250"/>
    <n v="184.02155172413794"/>
    <s v="New"/>
    <s v="New"/>
    <n v="0"/>
    <n v="0"/>
    <n v="0"/>
    <n v="550"/>
    <n v="0"/>
    <n v="0"/>
    <n v="0"/>
    <n v="0"/>
    <m/>
    <m/>
    <m/>
    <m/>
    <m/>
    <n v="70"/>
    <n v="57"/>
    <n v="64"/>
    <n v="64"/>
    <n v="64"/>
  </r>
  <r>
    <s v="Uniq"/>
    <s v="FUNUNQ147"/>
    <s v="UNIQ-AIRPODS(2024)-GLSPCPNK"/>
    <n v="8886463693698"/>
    <s v="UNIQ GLASE PRO AIRPODS 4TH GEN LOCK CASE - CANDY PINK (CANDY PINK) "/>
    <s v="Cases Airpods"/>
    <s v="Airpods"/>
    <s v="Airpods 4th"/>
    <x v="4"/>
    <s v="Consigna"/>
    <n v="250"/>
    <n v="184.02155172413794"/>
    <s v="New"/>
    <s v="New"/>
    <n v="0"/>
    <n v="0"/>
    <n v="0"/>
    <n v="550"/>
    <n v="0"/>
    <n v="0"/>
    <n v="0"/>
    <n v="0"/>
    <m/>
    <m/>
    <m/>
    <m/>
    <m/>
    <n v="112"/>
    <n v="97"/>
    <n v="101"/>
    <n v="101"/>
    <n v="103"/>
  </r>
  <r>
    <s v="Uniq"/>
    <s v="FUNUNQ148"/>
    <s v="UNIQ-AIRPODS(2024)-GLSPLLIM"/>
    <n v="8886463693704"/>
    <s v="UNIQ GLASE PRO AIRPODS 4TH GEN LOCK CASE - LIGHT LIME (LIGHT LIME) "/>
    <s v="Cases Airpods"/>
    <s v="Airpods"/>
    <s v="Airpods 4th"/>
    <x v="4"/>
    <s v="Consigna"/>
    <n v="250"/>
    <n v="184.02155172413794"/>
    <s v="New"/>
    <s v="New"/>
    <n v="0"/>
    <n v="0"/>
    <n v="0"/>
    <n v="300"/>
    <n v="250"/>
    <n v="0"/>
    <n v="0"/>
    <n v="0"/>
    <m/>
    <m/>
    <m/>
    <m/>
    <m/>
    <n v="70"/>
    <n v="57"/>
    <n v="64"/>
    <n v="64"/>
    <n v="64"/>
  </r>
  <r>
    <s v="Speck"/>
    <m/>
    <s v="151089-1212"/>
    <s v="840168548378"/>
    <s v="Speck SmartShell for Apple MacBook Neo - Clear"/>
    <s v="Cases Macbook"/>
    <s v="Macbook"/>
    <s v="MacBook Neo"/>
    <x v="4"/>
    <s v="Consigna"/>
    <n v="0"/>
    <n v="0"/>
    <s v="Activo"/>
    <s v="New"/>
    <n v="0"/>
    <n v="1"/>
    <n v="0"/>
    <n v="200"/>
    <n v="0"/>
    <n v="0"/>
    <n v="0"/>
    <n v="0"/>
    <m/>
    <m/>
    <m/>
    <m/>
    <m/>
    <n v="0"/>
    <n v="0"/>
    <n v="0"/>
    <n v="0"/>
    <n v="0"/>
  </r>
  <r>
    <s v="Uniq"/>
    <s v="FUNUNQ159"/>
    <s v="UNIQ-42MM-VOURGLD"/>
    <s v="8886463691915"/>
    <s v="UNIQ VOUTE WATCH CASE WITH TEMPERED GLASS SCREEN 42MM - ROSE GOLD (ROSE GOLD)"/>
    <s v="Straps"/>
    <s v="Straps"/>
    <s v="42mm"/>
    <x v="4"/>
    <s v="Consigna"/>
    <n v="250"/>
    <n v="207.08189655172413"/>
    <s v="New"/>
    <s v="New"/>
    <n v="0"/>
    <n v="0"/>
    <n v="0"/>
    <n v="250"/>
    <n v="0"/>
    <n v="0"/>
    <n v="0"/>
    <n v="0"/>
    <m/>
    <m/>
    <m/>
    <m/>
    <m/>
    <n v="70"/>
    <n v="57"/>
    <n v="64"/>
    <n v="64"/>
    <n v="64"/>
  </r>
  <r>
    <s v="Uniq"/>
    <s v="FUNUNQ160"/>
    <s v="UNIQ-46MM-GARSMK"/>
    <n v="8886463691601"/>
    <s v="UNIQ GARDE HYBRID WATCH CASE WITH SCREEN PROTECTION 46MM -  SMOKE (SMOKE)"/>
    <s v="Cases Apple Watch"/>
    <s v="Apple Watch"/>
    <s v="46mm"/>
    <x v="4"/>
    <s v="Consigna"/>
    <n v="250"/>
    <n v="160.96120689655172"/>
    <s v="New"/>
    <s v="New"/>
    <n v="0"/>
    <n v="0"/>
    <n v="0"/>
    <n v="0"/>
    <n v="0"/>
    <n v="0"/>
    <n v="0"/>
    <n v="0"/>
    <m/>
    <m/>
    <m/>
    <m/>
    <m/>
    <n v="112"/>
    <n v="97"/>
    <n v="101"/>
    <n v="101"/>
    <n v="103"/>
  </r>
  <r>
    <s v="Uniq"/>
    <s v="FUNUNQ161"/>
    <s v="UNIQ-46MM-GARCLR"/>
    <n v="8886463691595"/>
    <s v="UNIQ GARDE HYBRID WATCH CASE WITH SCREEN PROTECTION 46MM -  CLEAR (CLEAR)"/>
    <s v="Cases Apple Watch"/>
    <s v="Apple Watch"/>
    <s v="46mm"/>
    <x v="4"/>
    <s v="Consigna"/>
    <n v="250"/>
    <n v="160.96120689655172"/>
    <s v="New"/>
    <s v="New"/>
    <n v="0"/>
    <n v="0"/>
    <n v="0"/>
    <n v="100"/>
    <n v="140"/>
    <n v="0"/>
    <n v="0"/>
    <n v="0"/>
    <m/>
    <m/>
    <m/>
    <m/>
    <m/>
    <n v="100"/>
    <n v="128"/>
    <n v="115"/>
    <n v="115"/>
    <n v="115"/>
  </r>
  <r>
    <s v="Nomad"/>
    <s v="EXTNOM032"/>
    <s v="NM011437858"/>
    <n v="856504011437"/>
    <s v="Nomad Tempo Band - 46mm | Crush"/>
    <s v="Straps"/>
    <s v="Apple Watch"/>
    <s v="45/44/42mm"/>
    <x v="4"/>
    <s v="Consigna"/>
    <n v="10"/>
    <n v="559.78"/>
    <s v="New"/>
    <s v="New"/>
    <n v="0"/>
    <n v="10"/>
    <n v="0"/>
    <n v="0"/>
    <n v="0"/>
    <n v="0"/>
    <n v="0"/>
    <n v="0"/>
    <m/>
    <m/>
    <m/>
    <m/>
    <m/>
    <n v="2"/>
    <n v="4"/>
    <n v="3"/>
    <n v="4"/>
    <n v="2"/>
  </r>
  <r>
    <s v="Nomad"/>
    <s v="EXTNOM033"/>
    <s v="NM011413858"/>
    <n v="856504011413"/>
    <s v="Nomad Tempo Band - 46mm | Dusk"/>
    <s v="Straps"/>
    <s v="Apple Watch"/>
    <s v="45/44/42mm"/>
    <x v="4"/>
    <s v="Consigna"/>
    <n v="10"/>
    <n v="559.78"/>
    <s v="Activo2"/>
    <s v="Activo2"/>
    <n v="0"/>
    <n v="0"/>
    <n v="0"/>
    <n v="0"/>
    <n v="0"/>
    <n v="0"/>
    <n v="0"/>
    <n v="0"/>
    <m/>
    <m/>
    <m/>
    <m/>
    <m/>
    <n v="2"/>
    <n v="3"/>
    <n v="5"/>
    <n v="2"/>
    <n v="2"/>
  </r>
  <r>
    <s v="Nomad"/>
    <s v="EXTNOM030"/>
    <s v="NM009766858"/>
    <n v="855848009766"/>
    <s v="Nomad Tempo Band - 46mm | Driftwood"/>
    <s v="Straps"/>
    <s v="Apple Watch"/>
    <s v="45/44/42mm"/>
    <x v="4"/>
    <s v="Consigna"/>
    <n v="300"/>
    <n v="559.78"/>
    <s v="New"/>
    <s v="New"/>
    <n v="0"/>
    <n v="115"/>
    <n v="0"/>
    <n v="0"/>
    <n v="0"/>
    <n v="0"/>
    <n v="0"/>
    <n v="0"/>
    <m/>
    <m/>
    <m/>
    <m/>
    <m/>
    <n v="27"/>
    <n v="32"/>
    <n v="33"/>
    <n v="43"/>
    <n v="24"/>
  </r>
  <r>
    <s v="Nomad"/>
    <s v="EXTNOM031"/>
    <s v="NM009797858"/>
    <n v="855848009797"/>
    <s v="Nomad Tempo Band - 46mm | Seagrass"/>
    <s v="Straps"/>
    <s v="Apple Watch"/>
    <s v="45/44/42mm"/>
    <x v="4"/>
    <s v="Consigna"/>
    <n v="300"/>
    <n v="559.78"/>
    <s v="New"/>
    <s v="New"/>
    <n v="0"/>
    <n v="180"/>
    <n v="0"/>
    <n v="0"/>
    <n v="0"/>
    <n v="0"/>
    <n v="0"/>
    <n v="0"/>
    <m/>
    <m/>
    <m/>
    <m/>
    <m/>
    <n v="20"/>
    <n v="27"/>
    <n v="29"/>
    <n v="37"/>
    <n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x v="0"/>
    <x v="0"/>
    <x v="0"/>
    <s v="Activo"/>
    <n v="11"/>
    <n v="0"/>
    <n v="9"/>
    <n v="21"/>
    <n v="12"/>
    <n v="33"/>
    <n v="12"/>
    <n v="12"/>
    <n v="0"/>
    <n v="0"/>
    <n v="48"/>
    <n v="0"/>
    <n v="0"/>
    <n v="0"/>
    <n v="0"/>
    <n v="0"/>
    <n v="39"/>
    <n v="18"/>
    <n v="6"/>
    <n v="-27"/>
    <n v="-39"/>
    <n v="-51"/>
    <s v="NORMAL"/>
    <s v=""/>
    <n v="39"/>
    <n v="18"/>
    <n v="6"/>
    <n v="-27"/>
    <n v="-39"/>
    <n v="-51"/>
    <n v="0"/>
    <n v="0"/>
    <n v="0"/>
    <n v="27"/>
    <n v="12"/>
    <n v="12"/>
    <s v="Poner PO 40 Mediados Julio"/>
    <m/>
    <s v=""/>
    <n v="0"/>
    <n v="0"/>
    <n v="0"/>
    <n v="27"/>
    <n v="12"/>
    <n v="12"/>
  </r>
  <r>
    <x v="0"/>
    <x v="1"/>
    <x v="1"/>
    <x v="1"/>
    <s v="Activo"/>
    <n v="14"/>
    <n v="0"/>
    <n v="0"/>
    <n v="268"/>
    <n v="120"/>
    <n v="90"/>
    <n v="320"/>
    <n v="110"/>
    <n v="0"/>
    <n v="0"/>
    <n v="352"/>
    <n v="0"/>
    <n v="0"/>
    <n v="0"/>
    <n v="0"/>
    <n v="0"/>
    <n v="352"/>
    <n v="84"/>
    <n v="-36"/>
    <n v="-126"/>
    <n v="-446"/>
    <n v="-556"/>
    <s v="NORMAL"/>
    <s v=""/>
    <n v="352"/>
    <n v="84"/>
    <n v="-36"/>
    <n v="-126"/>
    <n v="-446"/>
    <n v="-556"/>
    <n v="0"/>
    <n v="0"/>
    <n v="36"/>
    <n v="90"/>
    <n v="320"/>
    <n v="110"/>
    <s v="PO 350 Med Julio"/>
    <m/>
    <s v=""/>
    <n v="0"/>
    <n v="0"/>
    <n v="36"/>
    <n v="90"/>
    <n v="320"/>
    <n v="110"/>
  </r>
  <r>
    <x v="0"/>
    <x v="2"/>
    <x v="2"/>
    <x v="1"/>
    <s v="Activo"/>
    <n v="14"/>
    <n v="0"/>
    <n v="73"/>
    <n v="175"/>
    <n v="123"/>
    <n v="80"/>
    <n v="280"/>
    <n v="95"/>
    <n v="38"/>
    <n v="0"/>
    <n v="160"/>
    <n v="0"/>
    <n v="0"/>
    <n v="0"/>
    <n v="0"/>
    <n v="0"/>
    <n v="125"/>
    <n v="-50"/>
    <n v="-173"/>
    <n v="-253"/>
    <n v="-533"/>
    <n v="-628"/>
    <s v="NORMAL"/>
    <s v=""/>
    <n v="125"/>
    <n v="-50"/>
    <n v="-173"/>
    <n v="-253"/>
    <n v="-533"/>
    <n v="-628"/>
    <n v="0"/>
    <n v="50"/>
    <n v="123"/>
    <n v="80"/>
    <n v="280"/>
    <n v="95"/>
    <s v="PO 130 Med Julio"/>
    <m/>
    <s v=""/>
    <n v="0"/>
    <n v="50"/>
    <n v="123"/>
    <n v="80"/>
    <n v="280"/>
    <n v="95"/>
  </r>
  <r>
    <x v="0"/>
    <x v="3"/>
    <x v="3"/>
    <x v="1"/>
    <s v="Activo"/>
    <n v="14"/>
    <n v="0"/>
    <n v="49"/>
    <n v="244"/>
    <n v="134"/>
    <n v="80"/>
    <n v="300"/>
    <n v="70"/>
    <n v="91"/>
    <n v="0"/>
    <n v="192"/>
    <n v="0"/>
    <n v="0"/>
    <n v="0"/>
    <n v="0"/>
    <n v="0"/>
    <n v="234"/>
    <n v="-10"/>
    <n v="-144"/>
    <n v="-224"/>
    <n v="-524"/>
    <n v="-594"/>
    <s v="NORMAL"/>
    <s v=""/>
    <n v="234"/>
    <n v="-10"/>
    <n v="-144"/>
    <n v="-224"/>
    <n v="-524"/>
    <n v="-594"/>
    <n v="0"/>
    <n v="10"/>
    <n v="134"/>
    <n v="80"/>
    <n v="300"/>
    <n v="70"/>
    <s v="PO 180 Med Julio"/>
    <m/>
    <s v=""/>
    <n v="0"/>
    <n v="10"/>
    <n v="134"/>
    <n v="80"/>
    <n v="300"/>
    <n v="70"/>
  </r>
  <r>
    <x v="0"/>
    <x v="4"/>
    <x v="4"/>
    <x v="2"/>
    <s v="Activo"/>
    <n v="14"/>
    <n v="0"/>
    <n v="28"/>
    <n v="60"/>
    <n v="30"/>
    <n v="30"/>
    <n v="90"/>
    <n v="40"/>
    <n v="27"/>
    <n v="0"/>
    <n v="64"/>
    <n v="0"/>
    <n v="0"/>
    <n v="0"/>
    <n v="0"/>
    <n v="0"/>
    <n v="63"/>
    <n v="3"/>
    <n v="-27"/>
    <n v="-57"/>
    <n v="-147"/>
    <n v="-187"/>
    <s v="NORMAL"/>
    <s v=""/>
    <n v="63"/>
    <n v="3"/>
    <n v="-27"/>
    <n v="-57"/>
    <n v="-147"/>
    <n v="-187"/>
    <n v="0"/>
    <n v="0"/>
    <n v="27"/>
    <n v="30"/>
    <n v="90"/>
    <n v="40"/>
    <s v="PO 50 Med Julio"/>
    <m/>
    <s v=""/>
    <n v="0"/>
    <n v="0"/>
    <n v="27"/>
    <n v="30"/>
    <n v="90"/>
    <n v="40"/>
  </r>
  <r>
    <x v="0"/>
    <x v="5"/>
    <x v="5"/>
    <x v="3"/>
    <s v="Activo"/>
    <n v="14"/>
    <n v="0"/>
    <n v="59"/>
    <n v="200"/>
    <n v="90"/>
    <n v="55"/>
    <n v="200"/>
    <n v="90"/>
    <n v="45"/>
    <n v="0"/>
    <n v="240"/>
    <n v="0"/>
    <n v="0"/>
    <n v="0"/>
    <n v="0"/>
    <n v="0"/>
    <n v="226"/>
    <n v="26"/>
    <n v="-64"/>
    <n v="-119"/>
    <n v="-319"/>
    <n v="-409"/>
    <s v="NORMAL"/>
    <s v=""/>
    <n v="226"/>
    <n v="26"/>
    <n v="-64"/>
    <n v="-119"/>
    <n v="-319"/>
    <n v="-409"/>
    <n v="0"/>
    <n v="0"/>
    <n v="64"/>
    <n v="55"/>
    <n v="200"/>
    <n v="90"/>
    <s v="PO 230 Med Julio"/>
    <m/>
    <s v=""/>
    <n v="0"/>
    <n v="0"/>
    <n v="64"/>
    <n v="55"/>
    <n v="200"/>
    <n v="90"/>
  </r>
  <r>
    <x v="0"/>
    <x v="6"/>
    <x v="6"/>
    <x v="3"/>
    <s v="Activo"/>
    <n v="14"/>
    <n v="0"/>
    <n v="18"/>
    <n v="55"/>
    <n v="42"/>
    <n v="30"/>
    <n v="115"/>
    <n v="136"/>
    <n v="84"/>
    <n v="0"/>
    <n v="80"/>
    <n v="0"/>
    <n v="0"/>
    <n v="0"/>
    <n v="0"/>
    <n v="0"/>
    <n v="146"/>
    <n v="91"/>
    <n v="49"/>
    <n v="19"/>
    <n v="-96"/>
    <n v="-232"/>
    <s v="NORMAL"/>
    <s v=""/>
    <n v="146"/>
    <n v="91"/>
    <n v="49"/>
    <n v="19"/>
    <n v="-96"/>
    <n v="-232"/>
    <n v="0"/>
    <n v="0"/>
    <n v="0"/>
    <n v="0"/>
    <n v="96"/>
    <n v="136"/>
    <s v="PO 80 Med Julio"/>
    <m/>
    <s v=""/>
    <n v="0"/>
    <n v="0"/>
    <n v="0"/>
    <n v="0"/>
    <n v="96"/>
    <n v="136"/>
  </r>
  <r>
    <x v="0"/>
    <x v="7"/>
    <x v="7"/>
    <x v="3"/>
    <s v="Activo"/>
    <n v="14"/>
    <n v="0"/>
    <n v="97"/>
    <n v="201"/>
    <n v="110"/>
    <n v="88"/>
    <n v="334"/>
    <n v="266"/>
    <n v="152"/>
    <n v="0"/>
    <n v="50"/>
    <n v="0"/>
    <n v="0"/>
    <n v="0"/>
    <n v="0"/>
    <n v="0"/>
    <n v="105"/>
    <n v="-96"/>
    <n v="-206"/>
    <n v="-294"/>
    <n v="-628"/>
    <n v="-894"/>
    <s v="NORMAL"/>
    <s v=""/>
    <n v="105"/>
    <n v="-96"/>
    <n v="-206"/>
    <n v="-294"/>
    <n v="-628"/>
    <n v="-894"/>
    <n v="0"/>
    <n v="96"/>
    <n v="110"/>
    <n v="88"/>
    <n v="334"/>
    <n v="266"/>
    <s v="PO 230 Med Julio"/>
    <m/>
    <s v=""/>
    <n v="0"/>
    <n v="96"/>
    <n v="110"/>
    <n v="88"/>
    <n v="334"/>
    <n v="266"/>
  </r>
  <r>
    <x v="0"/>
    <x v="8"/>
    <x v="8"/>
    <x v="1"/>
    <s v="Activo"/>
    <n v="14"/>
    <n v="0"/>
    <n v="0"/>
    <n v="0"/>
    <n v="0"/>
    <n v="0"/>
    <n v="40"/>
    <n v="62"/>
    <n v="85"/>
    <n v="0"/>
    <n v="0"/>
    <n v="0"/>
    <n v="0"/>
    <n v="0"/>
    <n v="0"/>
    <n v="0"/>
    <n v="85"/>
    <n v="85"/>
    <n v="85"/>
    <n v="85"/>
    <n v="45"/>
    <n v="-17"/>
    <s v="NORMAL"/>
    <s v=""/>
    <n v="85"/>
    <n v="85"/>
    <n v="85"/>
    <n v="85"/>
    <n v="45"/>
    <n v="-17"/>
    <n v="0"/>
    <n v="0"/>
    <n v="0"/>
    <n v="0"/>
    <n v="0"/>
    <n v="17"/>
    <m/>
    <m/>
    <s v=""/>
    <n v="0"/>
    <n v="0"/>
    <n v="0"/>
    <n v="0"/>
    <n v="0"/>
    <n v="17"/>
  </r>
  <r>
    <x v="0"/>
    <x v="9"/>
    <x v="9"/>
    <x v="1"/>
    <s v="Activo"/>
    <n v="14"/>
    <n v="0"/>
    <n v="0"/>
    <n v="0"/>
    <n v="0"/>
    <n v="0"/>
    <n v="0"/>
    <n v="3"/>
    <n v="332"/>
    <n v="0"/>
    <n v="0"/>
    <n v="0"/>
    <n v="0"/>
    <n v="0"/>
    <n v="0"/>
    <n v="0"/>
    <n v="332"/>
    <n v="332"/>
    <n v="332"/>
    <n v="332"/>
    <n v="332"/>
    <n v="329"/>
    <s v="NORMAL"/>
    <s v=""/>
    <n v="332"/>
    <n v="332"/>
    <n v="332"/>
    <n v="332"/>
    <n v="332"/>
    <n v="329"/>
    <n v="0"/>
    <n v="0"/>
    <n v="0"/>
    <n v="0"/>
    <n v="0"/>
    <n v="0"/>
    <m/>
    <m/>
    <s v=""/>
    <n v="0"/>
    <n v="0"/>
    <n v="0"/>
    <n v="0"/>
    <n v="0"/>
    <n v="0"/>
  </r>
  <r>
    <x v="0"/>
    <x v="10"/>
    <x v="10"/>
    <x v="1"/>
    <s v="Activo"/>
    <n v="14"/>
    <n v="0"/>
    <n v="0"/>
    <n v="0"/>
    <n v="0"/>
    <n v="0"/>
    <n v="0"/>
    <n v="0"/>
    <n v="264"/>
    <n v="0"/>
    <n v="0"/>
    <n v="0"/>
    <n v="0"/>
    <n v="0"/>
    <n v="0"/>
    <n v="0"/>
    <n v="264"/>
    <n v="264"/>
    <n v="264"/>
    <n v="264"/>
    <n v="264"/>
    <n v="264"/>
    <s v="NORMAL"/>
    <s v=""/>
    <n v="264"/>
    <n v="264"/>
    <n v="264"/>
    <n v="264"/>
    <n v="264"/>
    <n v="264"/>
    <n v="0"/>
    <n v="0"/>
    <n v="0"/>
    <n v="0"/>
    <n v="0"/>
    <n v="0"/>
    <m/>
    <m/>
    <s v=""/>
    <n v="0"/>
    <n v="0"/>
    <n v="0"/>
    <n v="0"/>
    <n v="0"/>
    <n v="0"/>
  </r>
  <r>
    <x v="0"/>
    <x v="11"/>
    <x v="11"/>
    <x v="4"/>
    <s v="Descontinuado"/>
    <n v="1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12"/>
    <x v="12"/>
    <x v="5"/>
    <s v="Activo"/>
    <n v="7.99"/>
    <n v="0"/>
    <n v="30"/>
    <n v="27"/>
    <n v="38"/>
    <n v="10"/>
    <n v="40"/>
    <n v="38"/>
    <n v="3"/>
    <n v="0"/>
    <n v="72"/>
    <n v="0"/>
    <n v="0"/>
    <n v="0"/>
    <n v="0"/>
    <n v="0"/>
    <n v="45"/>
    <n v="18"/>
    <n v="-20"/>
    <n v="-30"/>
    <n v="-70"/>
    <n v="-108"/>
    <s v="NORMAL"/>
    <s v=""/>
    <n v="45"/>
    <n v="18"/>
    <n v="-20"/>
    <n v="-30"/>
    <n v="-70"/>
    <n v="-108"/>
    <n v="0"/>
    <n v="0"/>
    <n v="20"/>
    <n v="10"/>
    <n v="40"/>
    <n v="38"/>
    <s v="PO 50 Med Julio"/>
    <m/>
    <s v=""/>
    <n v="0"/>
    <n v="0"/>
    <n v="20"/>
    <n v="10"/>
    <n v="40"/>
    <n v="38"/>
  </r>
  <r>
    <x v="0"/>
    <x v="13"/>
    <x v="13"/>
    <x v="6"/>
    <s v="Activo2"/>
    <n v="13"/>
    <n v="0"/>
    <n v="83"/>
    <n v="40"/>
    <n v="20"/>
    <n v="80"/>
    <n v="50"/>
    <n v="20"/>
    <n v="0"/>
    <n v="0"/>
    <n v="0"/>
    <n v="0"/>
    <n v="0"/>
    <n v="0"/>
    <n v="0"/>
    <n v="0"/>
    <n v="-83"/>
    <n v="-123"/>
    <n v="-143"/>
    <n v="-223"/>
    <n v="-273"/>
    <n v="-293"/>
    <s v="NORMAL"/>
    <s v=""/>
    <n v="-83"/>
    <n v="-123"/>
    <n v="-143"/>
    <n v="-223"/>
    <n v="-273"/>
    <n v="-293"/>
    <n v="83"/>
    <n v="40"/>
    <n v="20"/>
    <n v="80"/>
    <n v="50"/>
    <n v="20"/>
    <m/>
    <m/>
    <s v=""/>
    <n v="83"/>
    <n v="40"/>
    <n v="20"/>
    <n v="80"/>
    <n v="50"/>
    <n v="20"/>
  </r>
  <r>
    <x v="0"/>
    <x v="14"/>
    <x v="14"/>
    <x v="6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15"/>
    <x v="15"/>
    <x v="6"/>
    <s v="Activo"/>
    <n v="7.98"/>
    <n v="0"/>
    <n v="125"/>
    <n v="50"/>
    <n v="30"/>
    <n v="30"/>
    <n v="80"/>
    <n v="30"/>
    <n v="15"/>
    <n v="0"/>
    <n v="0"/>
    <n v="0"/>
    <n v="0"/>
    <n v="0"/>
    <n v="0"/>
    <n v="0"/>
    <n v="-110"/>
    <n v="-160"/>
    <n v="-190"/>
    <n v="-220"/>
    <n v="-300"/>
    <n v="-330"/>
    <s v="NORMAL"/>
    <s v=""/>
    <n v="-110"/>
    <n v="-160"/>
    <n v="-190"/>
    <n v="-220"/>
    <n v="-300"/>
    <n v="-330"/>
    <n v="110"/>
    <n v="50"/>
    <n v="30"/>
    <n v="30"/>
    <n v="80"/>
    <n v="30"/>
    <m/>
    <m/>
    <s v=""/>
    <n v="110"/>
    <n v="50"/>
    <n v="30"/>
    <n v="30"/>
    <n v="80"/>
    <n v="30"/>
  </r>
  <r>
    <x v="0"/>
    <x v="16"/>
    <x v="16"/>
    <x v="1"/>
    <s v="Activo"/>
    <n v="14"/>
    <n v="0"/>
    <n v="0"/>
    <n v="120"/>
    <n v="80"/>
    <n v="70"/>
    <n v="80"/>
    <n v="80"/>
    <n v="0"/>
    <n v="0"/>
    <n v="216"/>
    <n v="0"/>
    <n v="0"/>
    <n v="0"/>
    <n v="0"/>
    <n v="0"/>
    <n v="216"/>
    <n v="96"/>
    <n v="16"/>
    <n v="-54"/>
    <n v="-134"/>
    <n v="-214"/>
    <s v="NORMAL"/>
    <s v=""/>
    <n v="216"/>
    <n v="96"/>
    <n v="16"/>
    <n v="-54"/>
    <n v="-134"/>
    <n v="-214"/>
    <n v="0"/>
    <n v="0"/>
    <n v="0"/>
    <n v="54"/>
    <n v="80"/>
    <n v="80"/>
    <s v="PO 200 Mediados Julio"/>
    <m/>
    <s v=""/>
    <n v="0"/>
    <n v="0"/>
    <n v="0"/>
    <n v="54"/>
    <n v="80"/>
    <n v="80"/>
  </r>
  <r>
    <x v="0"/>
    <x v="17"/>
    <x v="17"/>
    <x v="1"/>
    <s v="Activo"/>
    <n v="10.5"/>
    <n v="0"/>
    <n v="0"/>
    <n v="0"/>
    <n v="64"/>
    <n v="73"/>
    <n v="88"/>
    <n v="97"/>
    <n v="129"/>
    <n v="0"/>
    <n v="0"/>
    <n v="0"/>
    <n v="0"/>
    <n v="0"/>
    <n v="0"/>
    <n v="0"/>
    <n v="129"/>
    <n v="129"/>
    <n v="65"/>
    <n v="-8"/>
    <n v="-96"/>
    <n v="-193"/>
    <s v="NORMAL"/>
    <s v=""/>
    <n v="129"/>
    <n v="129"/>
    <n v="65"/>
    <n v="-8"/>
    <n v="-96"/>
    <n v="-193"/>
    <n v="0"/>
    <n v="0"/>
    <n v="0"/>
    <n v="8"/>
    <n v="88"/>
    <n v="97"/>
    <m/>
    <m/>
    <s v=""/>
    <n v="0"/>
    <n v="0"/>
    <n v="0"/>
    <n v="8"/>
    <n v="88"/>
    <n v="97"/>
  </r>
  <r>
    <x v="0"/>
    <x v="18"/>
    <x v="18"/>
    <x v="6"/>
    <s v="Activo2"/>
    <n v="13"/>
    <n v="0"/>
    <n v="96"/>
    <n v="72"/>
    <n v="0"/>
    <n v="0"/>
    <n v="0"/>
    <n v="0"/>
    <n v="72"/>
    <n v="0"/>
    <n v="0"/>
    <n v="0"/>
    <n v="0"/>
    <n v="0"/>
    <n v="0"/>
    <n v="0"/>
    <n v="-24"/>
    <n v="-96"/>
    <n v="-96"/>
    <n v="-96"/>
    <n v="-96"/>
    <n v="-96"/>
    <s v="NORMAL"/>
    <s v=""/>
    <n v="-24"/>
    <n v="-96"/>
    <n v="-96"/>
    <n v="-96"/>
    <n v="-96"/>
    <n v="-96"/>
    <n v="24"/>
    <n v="72"/>
    <n v="0"/>
    <n v="0"/>
    <n v="0"/>
    <n v="0"/>
    <m/>
    <m/>
    <s v=""/>
    <n v="24"/>
    <n v="72"/>
    <n v="0"/>
    <n v="0"/>
    <n v="0"/>
    <n v="0"/>
  </r>
  <r>
    <x v="0"/>
    <x v="19"/>
    <x v="19"/>
    <x v="7"/>
    <s v="Activo"/>
    <n v="18"/>
    <n v="0"/>
    <n v="21"/>
    <n v="34"/>
    <n v="15"/>
    <n v="32"/>
    <n v="56"/>
    <n v="47"/>
    <n v="11"/>
    <n v="0"/>
    <n v="48"/>
    <n v="0"/>
    <n v="0"/>
    <n v="0"/>
    <n v="0"/>
    <n v="0"/>
    <n v="38"/>
    <n v="4"/>
    <n v="-11"/>
    <n v="-43"/>
    <n v="-99"/>
    <n v="-146"/>
    <s v="NORMAL"/>
    <s v=""/>
    <n v="38"/>
    <n v="4"/>
    <n v="-11"/>
    <n v="-43"/>
    <n v="-99"/>
    <n v="-146"/>
    <n v="0"/>
    <n v="0"/>
    <n v="11"/>
    <n v="32"/>
    <n v="56"/>
    <n v="47"/>
    <s v="PO 40 Med Julio"/>
    <m/>
    <s v=""/>
    <n v="0"/>
    <n v="0"/>
    <n v="11"/>
    <n v="32"/>
    <n v="56"/>
    <n v="47"/>
  </r>
  <r>
    <x v="0"/>
    <x v="20"/>
    <x v="20"/>
    <x v="7"/>
    <s v="Activo"/>
    <n v="18"/>
    <n v="0"/>
    <n v="45"/>
    <n v="50"/>
    <n v="20"/>
    <n v="80"/>
    <n v="80"/>
    <n v="100"/>
    <n v="12"/>
    <n v="0"/>
    <n v="48"/>
    <n v="0"/>
    <n v="0"/>
    <n v="0"/>
    <n v="0"/>
    <n v="0"/>
    <n v="15"/>
    <n v="-35"/>
    <n v="-55"/>
    <n v="-135"/>
    <n v="-215"/>
    <n v="-315"/>
    <s v="NORMAL"/>
    <s v=""/>
    <n v="15"/>
    <n v="-35"/>
    <n v="-55"/>
    <n v="-135"/>
    <n v="-215"/>
    <n v="-315"/>
    <n v="0"/>
    <n v="35"/>
    <n v="20"/>
    <n v="80"/>
    <n v="80"/>
    <n v="100"/>
    <s v="PO 40 Med Julio"/>
    <m/>
    <s v=""/>
    <n v="0"/>
    <n v="35"/>
    <n v="20"/>
    <n v="80"/>
    <n v="80"/>
    <n v="100"/>
  </r>
  <r>
    <x v="0"/>
    <x v="21"/>
    <x v="21"/>
    <x v="8"/>
    <s v="Activo"/>
    <n v="7"/>
    <n v="0"/>
    <n v="1"/>
    <n v="80"/>
    <n v="36"/>
    <n v="84"/>
    <n v="100"/>
    <n v="51"/>
    <n v="0"/>
    <n v="0"/>
    <n v="168"/>
    <n v="0"/>
    <n v="0"/>
    <n v="0"/>
    <n v="0"/>
    <n v="0"/>
    <n v="167"/>
    <n v="87"/>
    <n v="51"/>
    <n v="-33"/>
    <n v="-133"/>
    <n v="-184"/>
    <s v="NORMAL"/>
    <s v=""/>
    <n v="167"/>
    <n v="87"/>
    <n v="51"/>
    <n v="-33"/>
    <n v="-133"/>
    <n v="-184"/>
    <n v="0"/>
    <n v="0"/>
    <n v="0"/>
    <n v="33"/>
    <n v="100"/>
    <n v="51"/>
    <s v="PO 150 Med Julio"/>
    <m/>
    <s v=""/>
    <n v="0"/>
    <n v="0"/>
    <n v="0"/>
    <n v="33"/>
    <n v="100"/>
    <n v="51"/>
  </r>
  <r>
    <x v="0"/>
    <x v="22"/>
    <x v="22"/>
    <x v="9"/>
    <s v="Descontinuado"/>
    <n v="13"/>
    <n v="0"/>
    <n v="0"/>
    <n v="0"/>
    <n v="0"/>
    <n v="0"/>
    <n v="0"/>
    <n v="0"/>
    <n v="116"/>
    <n v="0"/>
    <n v="0"/>
    <n v="0"/>
    <n v="0"/>
    <n v="0"/>
    <n v="0"/>
    <n v="0"/>
    <n v="116"/>
    <n v="116"/>
    <n v="116"/>
    <n v="116"/>
    <n v="116"/>
    <n v="116"/>
    <s v="NORMAL"/>
    <s v=""/>
    <n v="116"/>
    <n v="116"/>
    <n v="116"/>
    <n v="116"/>
    <n v="116"/>
    <n v="116"/>
    <n v="0"/>
    <n v="0"/>
    <n v="0"/>
    <n v="0"/>
    <n v="0"/>
    <n v="0"/>
    <m/>
    <m/>
    <s v=""/>
    <n v="0"/>
    <n v="0"/>
    <n v="0"/>
    <n v="0"/>
    <n v="0"/>
    <n v="0"/>
  </r>
  <r>
    <x v="0"/>
    <x v="23"/>
    <x v="23"/>
    <x v="9"/>
    <s v="Descontinuado"/>
    <n v="11"/>
    <n v="0"/>
    <n v="0"/>
    <n v="0"/>
    <n v="0"/>
    <n v="0"/>
    <n v="0"/>
    <n v="0"/>
    <n v="280"/>
    <n v="0"/>
    <n v="0"/>
    <n v="0"/>
    <n v="0"/>
    <n v="0"/>
    <n v="0"/>
    <n v="0"/>
    <n v="280"/>
    <n v="280"/>
    <n v="280"/>
    <n v="280"/>
    <n v="280"/>
    <n v="280"/>
    <s v="NORMAL"/>
    <s v=""/>
    <n v="280"/>
    <n v="280"/>
    <n v="280"/>
    <n v="280"/>
    <n v="280"/>
    <n v="280"/>
    <n v="0"/>
    <n v="0"/>
    <n v="0"/>
    <n v="0"/>
    <n v="0"/>
    <n v="0"/>
    <m/>
    <m/>
    <s v=""/>
    <n v="0"/>
    <n v="0"/>
    <n v="0"/>
    <n v="0"/>
    <n v="0"/>
    <n v="0"/>
  </r>
  <r>
    <x v="0"/>
    <x v="24"/>
    <x v="24"/>
    <x v="10"/>
    <s v="Descontinuado"/>
    <n v="11"/>
    <n v="0"/>
    <n v="88"/>
    <n v="60"/>
    <n v="40"/>
    <n v="0"/>
    <n v="0"/>
    <n v="0"/>
    <n v="132"/>
    <n v="0"/>
    <n v="0"/>
    <n v="0"/>
    <n v="0"/>
    <n v="0"/>
    <n v="0"/>
    <n v="0"/>
    <n v="44"/>
    <n v="-16"/>
    <n v="-56"/>
    <n v="-56"/>
    <n v="-56"/>
    <n v="-56"/>
    <s v="NORMAL"/>
    <s v=""/>
    <n v="44"/>
    <n v="-16"/>
    <n v="-56"/>
    <n v="-56"/>
    <n v="-56"/>
    <n v="-56"/>
    <n v="0"/>
    <n v="16"/>
    <n v="40"/>
    <n v="0"/>
    <n v="0"/>
    <n v="0"/>
    <m/>
    <m/>
    <s v=""/>
    <n v="0"/>
    <n v="16"/>
    <n v="40"/>
    <n v="0"/>
    <n v="0"/>
    <n v="0"/>
  </r>
  <r>
    <x v="0"/>
    <x v="25"/>
    <x v="25"/>
    <x v="11"/>
    <s v="Descontinuado"/>
    <n v="13"/>
    <n v="0"/>
    <n v="0"/>
    <n v="0"/>
    <n v="0"/>
    <n v="0"/>
    <n v="0"/>
    <n v="0"/>
    <n v="0"/>
    <n v="0"/>
    <n v="23"/>
    <n v="0"/>
    <n v="0"/>
    <n v="0"/>
    <n v="0"/>
    <n v="0"/>
    <n v="23"/>
    <n v="23"/>
    <n v="23"/>
    <n v="23"/>
    <n v="23"/>
    <n v="23"/>
    <s v="NORMAL"/>
    <s v=""/>
    <n v="23"/>
    <n v="23"/>
    <n v="23"/>
    <n v="23"/>
    <n v="23"/>
    <n v="23"/>
    <n v="0"/>
    <n v="0"/>
    <n v="0"/>
    <n v="0"/>
    <n v="0"/>
    <n v="0"/>
    <m/>
    <m/>
    <s v=""/>
    <n v="0"/>
    <n v="0"/>
    <n v="0"/>
    <n v="0"/>
    <n v="0"/>
    <n v="0"/>
  </r>
  <r>
    <x v="0"/>
    <x v="26"/>
    <x v="26"/>
    <x v="11"/>
    <s v="Descontinuado"/>
    <n v="13"/>
    <n v="0"/>
    <n v="34"/>
    <n v="11"/>
    <n v="11"/>
    <n v="11"/>
    <n v="11"/>
    <n v="11"/>
    <n v="186"/>
    <n v="0"/>
    <n v="0"/>
    <n v="0"/>
    <n v="0"/>
    <n v="0"/>
    <n v="0"/>
    <n v="0"/>
    <n v="152"/>
    <n v="141"/>
    <n v="130"/>
    <n v="119"/>
    <n v="108"/>
    <n v="97"/>
    <s v="NORMAL"/>
    <s v=""/>
    <n v="152"/>
    <n v="141"/>
    <n v="130"/>
    <n v="119"/>
    <n v="108"/>
    <n v="97"/>
    <n v="0"/>
    <n v="0"/>
    <n v="0"/>
    <n v="0"/>
    <n v="0"/>
    <n v="0"/>
    <m/>
    <m/>
    <s v=""/>
    <n v="0"/>
    <n v="0"/>
    <n v="0"/>
    <n v="0"/>
    <n v="0"/>
    <n v="0"/>
  </r>
  <r>
    <x v="0"/>
    <x v="27"/>
    <x v="27"/>
    <x v="11"/>
    <s v="Descontinuado"/>
    <n v="13"/>
    <n v="0"/>
    <n v="0"/>
    <n v="0"/>
    <n v="0"/>
    <n v="0"/>
    <n v="0"/>
    <n v="0"/>
    <n v="253"/>
    <n v="0"/>
    <n v="0"/>
    <n v="0"/>
    <n v="0"/>
    <n v="0"/>
    <n v="0"/>
    <n v="0"/>
    <n v="253"/>
    <n v="253"/>
    <n v="253"/>
    <n v="253"/>
    <n v="253"/>
    <n v="253"/>
    <s v="NORMAL"/>
    <s v=""/>
    <n v="253"/>
    <n v="253"/>
    <n v="253"/>
    <n v="253"/>
    <n v="253"/>
    <n v="253"/>
    <n v="0"/>
    <n v="0"/>
    <n v="0"/>
    <n v="0"/>
    <n v="0"/>
    <n v="0"/>
    <m/>
    <m/>
    <s v=""/>
    <n v="0"/>
    <n v="0"/>
    <n v="0"/>
    <n v="0"/>
    <n v="0"/>
    <n v="0"/>
  </r>
  <r>
    <x v="0"/>
    <x v="28"/>
    <x v="28"/>
    <x v="12"/>
    <s v="Activo2"/>
    <n v="13"/>
    <n v="0"/>
    <n v="58"/>
    <n v="25"/>
    <n v="0"/>
    <n v="0"/>
    <n v="0"/>
    <n v="0"/>
    <n v="98"/>
    <n v="0"/>
    <n v="0"/>
    <n v="0"/>
    <n v="0"/>
    <n v="0"/>
    <n v="0"/>
    <n v="0"/>
    <n v="40"/>
    <n v="15"/>
    <n v="15"/>
    <n v="15"/>
    <n v="15"/>
    <n v="15"/>
    <s v="17"/>
    <s v=""/>
    <n v="40"/>
    <n v="15"/>
    <n v="15"/>
    <n v="15"/>
    <n v="15"/>
    <n v="15"/>
    <n v="0"/>
    <n v="0"/>
    <n v="0"/>
    <n v="0"/>
    <n v="0"/>
    <n v="0"/>
    <m/>
    <m/>
    <s v=""/>
    <n v="0"/>
    <n v="0"/>
    <n v="0"/>
    <n v="0"/>
    <n v="0"/>
    <n v="0"/>
  </r>
  <r>
    <x v="0"/>
    <x v="29"/>
    <x v="29"/>
    <x v="12"/>
    <s v="Descontinuado"/>
    <n v="13"/>
    <n v="0"/>
    <n v="36"/>
    <n v="0"/>
    <n v="0"/>
    <n v="0"/>
    <n v="0"/>
    <n v="0"/>
    <n v="111"/>
    <n v="0"/>
    <n v="0"/>
    <n v="0"/>
    <n v="0"/>
    <n v="0"/>
    <n v="0"/>
    <n v="0"/>
    <n v="75"/>
    <n v="75"/>
    <n v="75"/>
    <n v="75"/>
    <n v="75"/>
    <n v="75"/>
    <s v="NORMAL"/>
    <s v=""/>
    <n v="75"/>
    <n v="75"/>
    <n v="75"/>
    <n v="75"/>
    <n v="75"/>
    <n v="75"/>
    <n v="0"/>
    <n v="0"/>
    <n v="0"/>
    <n v="0"/>
    <n v="0"/>
    <n v="0"/>
    <m/>
    <m/>
    <s v=""/>
    <n v="0"/>
    <n v="0"/>
    <n v="0"/>
    <n v="0"/>
    <n v="0"/>
    <n v="0"/>
  </r>
  <r>
    <x v="0"/>
    <x v="30"/>
    <x v="30"/>
    <x v="12"/>
    <s v="Descontinuado"/>
    <n v="13"/>
    <n v="0"/>
    <n v="55"/>
    <n v="4"/>
    <n v="130"/>
    <n v="0"/>
    <n v="0"/>
    <n v="0"/>
    <n v="166"/>
    <n v="0"/>
    <n v="0"/>
    <n v="0"/>
    <n v="0"/>
    <n v="0"/>
    <n v="0"/>
    <n v="0"/>
    <n v="111"/>
    <n v="107"/>
    <n v="-23"/>
    <n v="-23"/>
    <n v="-23"/>
    <n v="-23"/>
    <s v="17"/>
    <s v=""/>
    <n v="111"/>
    <n v="107"/>
    <n v="-23"/>
    <n v="-23"/>
    <n v="-23"/>
    <n v="-23"/>
    <n v="0"/>
    <n v="0"/>
    <n v="0"/>
    <n v="0"/>
    <n v="0"/>
    <n v="0"/>
    <m/>
    <m/>
    <s v=""/>
    <n v="0"/>
    <n v="0"/>
    <n v="0"/>
    <n v="0"/>
    <n v="0"/>
    <n v="0"/>
  </r>
  <r>
    <x v="0"/>
    <x v="31"/>
    <x v="31"/>
    <x v="12"/>
    <s v="Descontinuado"/>
    <n v="13"/>
    <n v="0"/>
    <n v="0"/>
    <n v="0"/>
    <n v="0"/>
    <n v="0"/>
    <n v="0"/>
    <n v="0"/>
    <n v="82"/>
    <n v="0"/>
    <n v="0"/>
    <n v="0"/>
    <n v="0"/>
    <n v="0"/>
    <n v="0"/>
    <n v="0"/>
    <n v="82"/>
    <n v="82"/>
    <n v="82"/>
    <n v="82"/>
    <n v="82"/>
    <n v="82"/>
    <s v="17"/>
    <s v=""/>
    <n v="82"/>
    <n v="82"/>
    <n v="82"/>
    <n v="82"/>
    <n v="82"/>
    <n v="82"/>
    <n v="0"/>
    <n v="0"/>
    <n v="0"/>
    <n v="0"/>
    <n v="0"/>
    <n v="0"/>
    <m/>
    <m/>
    <s v=""/>
    <n v="0"/>
    <n v="0"/>
    <n v="0"/>
    <n v="0"/>
    <n v="0"/>
    <n v="0"/>
  </r>
  <r>
    <x v="0"/>
    <x v="32"/>
    <x v="32"/>
    <x v="13"/>
    <s v="Descontinuado"/>
    <n v="13"/>
    <n v="0"/>
    <n v="2"/>
    <n v="70"/>
    <n v="0"/>
    <n v="0"/>
    <n v="0"/>
    <n v="0"/>
    <n v="0"/>
    <n v="0"/>
    <n v="0"/>
    <n v="0"/>
    <n v="0"/>
    <n v="0"/>
    <n v="0"/>
    <n v="0"/>
    <n v="-2"/>
    <n v="-72"/>
    <n v="-72"/>
    <n v="-72"/>
    <n v="-72"/>
    <n v="-72"/>
    <s v="17"/>
    <s v=""/>
    <n v="-2"/>
    <n v="-72"/>
    <n v="-72"/>
    <n v="-72"/>
    <n v="-72"/>
    <n v="-72"/>
    <n v="0"/>
    <n v="0"/>
    <n v="0"/>
    <n v="0"/>
    <n v="0"/>
    <n v="0"/>
    <m/>
    <m/>
    <s v=""/>
    <n v="0"/>
    <n v="0"/>
    <n v="0"/>
    <n v="0"/>
    <n v="0"/>
    <n v="0"/>
  </r>
  <r>
    <x v="0"/>
    <x v="33"/>
    <x v="33"/>
    <x v="13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34"/>
    <x v="34"/>
    <x v="13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7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35"/>
    <x v="35"/>
    <x v="13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7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36"/>
    <x v="36"/>
    <x v="10"/>
    <s v="New"/>
    <e v="#N/A"/>
    <n v="270"/>
    <n v="0"/>
    <n v="270"/>
    <n v="340"/>
    <n v="100"/>
    <n v="100"/>
    <n v="100"/>
    <n v="0"/>
    <n v="0"/>
    <n v="0"/>
    <n v="0"/>
    <n v="0"/>
    <n v="0"/>
    <n v="0"/>
    <n v="0"/>
    <n v="0"/>
    <n v="-270"/>
    <n v="-610"/>
    <n v="-710"/>
    <n v="-810"/>
    <n v="-910"/>
    <s v="NORMAL"/>
    <s v=""/>
    <n v="0"/>
    <n v="-270"/>
    <n v="-610"/>
    <n v="-710"/>
    <n v="-810"/>
    <n v="-910"/>
    <n v="0"/>
    <n v="270"/>
    <n v="340"/>
    <n v="100"/>
    <n v="100"/>
    <n v="100"/>
    <s v="PO 450 Med Aug "/>
    <m/>
    <s v=""/>
    <n v="0"/>
    <n v="270"/>
    <n v="340"/>
    <n v="100"/>
    <n v="100"/>
    <n v="100"/>
  </r>
  <r>
    <x v="0"/>
    <x v="37"/>
    <x v="37"/>
    <x v="14"/>
    <s v="Activo"/>
    <n v="15"/>
    <n v="0"/>
    <n v="42"/>
    <n v="147"/>
    <n v="35"/>
    <n v="60"/>
    <n v="98"/>
    <n v="52"/>
    <n v="48"/>
    <n v="0"/>
    <n v="160"/>
    <n v="0"/>
    <n v="0"/>
    <n v="0"/>
    <n v="0"/>
    <n v="0"/>
    <n v="166"/>
    <n v="19"/>
    <n v="-16"/>
    <n v="-76"/>
    <n v="-174"/>
    <n v="-226"/>
    <s v="NORMAL"/>
    <s v=""/>
    <n v="166"/>
    <n v="19"/>
    <n v="-16"/>
    <n v="-76"/>
    <n v="-174"/>
    <n v="-226"/>
    <n v="0"/>
    <n v="0"/>
    <n v="16"/>
    <n v="60"/>
    <n v="98"/>
    <n v="52"/>
    <s v="PO 130 Med Julio"/>
    <m/>
    <s v=""/>
    <n v="0"/>
    <n v="0"/>
    <n v="16"/>
    <n v="60"/>
    <n v="98"/>
    <n v="52"/>
  </r>
  <r>
    <x v="0"/>
    <x v="38"/>
    <x v="38"/>
    <x v="15"/>
    <s v="Activo"/>
    <n v="14"/>
    <n v="0"/>
    <n v="49"/>
    <n v="164"/>
    <n v="50"/>
    <n v="70"/>
    <n v="110"/>
    <n v="60"/>
    <n v="1"/>
    <n v="0"/>
    <n v="224"/>
    <n v="0"/>
    <n v="0"/>
    <n v="0"/>
    <n v="0"/>
    <n v="0"/>
    <n v="176"/>
    <n v="12"/>
    <n v="-38"/>
    <n v="-108"/>
    <n v="-218"/>
    <n v="-278"/>
    <s v="NORMAL"/>
    <s v=""/>
    <n v="176"/>
    <n v="12"/>
    <n v="-38"/>
    <n v="-108"/>
    <n v="-218"/>
    <n v="-278"/>
    <n v="0"/>
    <n v="0"/>
    <n v="38"/>
    <n v="70"/>
    <n v="110"/>
    <n v="60"/>
    <s v="PO 200 Mediados Julio"/>
    <m/>
    <s v=""/>
    <n v="0"/>
    <n v="0"/>
    <n v="38"/>
    <n v="70"/>
    <n v="110"/>
    <n v="60"/>
  </r>
  <r>
    <x v="0"/>
    <x v="39"/>
    <x v="39"/>
    <x v="15"/>
    <s v="Activo"/>
    <n v="14"/>
    <n v="0"/>
    <n v="46"/>
    <n v="83"/>
    <n v="14"/>
    <n v="44"/>
    <n v="63"/>
    <n v="26"/>
    <n v="236"/>
    <n v="0"/>
    <n v="0"/>
    <n v="0"/>
    <n v="0"/>
    <n v="0"/>
    <n v="0"/>
    <n v="0"/>
    <n v="190"/>
    <n v="107"/>
    <n v="93"/>
    <n v="49"/>
    <n v="-14"/>
    <n v="-40"/>
    <s v="NORMAL"/>
    <s v=""/>
    <n v="190"/>
    <n v="107"/>
    <n v="93"/>
    <n v="49"/>
    <n v="-14"/>
    <n v="-40"/>
    <n v="0"/>
    <n v="0"/>
    <n v="0"/>
    <n v="0"/>
    <n v="14"/>
    <n v="26"/>
    <m/>
    <m/>
    <s v=""/>
    <n v="0"/>
    <n v="0"/>
    <n v="0"/>
    <n v="0"/>
    <n v="14"/>
    <n v="26"/>
  </r>
  <r>
    <x v="0"/>
    <x v="40"/>
    <x v="40"/>
    <x v="16"/>
    <s v="Activo"/>
    <n v="14"/>
    <n v="0"/>
    <n v="16"/>
    <n v="45"/>
    <n v="15"/>
    <n v="25"/>
    <n v="35"/>
    <n v="15"/>
    <n v="0"/>
    <n v="0"/>
    <n v="72"/>
    <n v="0"/>
    <n v="0"/>
    <n v="0"/>
    <n v="0"/>
    <n v="0"/>
    <n v="56"/>
    <n v="11"/>
    <n v="-4"/>
    <n v="-29"/>
    <n v="-64"/>
    <n v="-79"/>
    <s v="NORMAL"/>
    <s v=""/>
    <n v="56"/>
    <n v="11"/>
    <n v="-4"/>
    <n v="-29"/>
    <n v="-64"/>
    <n v="-79"/>
    <n v="0"/>
    <n v="0"/>
    <n v="4"/>
    <n v="25"/>
    <n v="35"/>
    <n v="15"/>
    <s v="PO 50 Med Julio"/>
    <m/>
    <s v=""/>
    <n v="0"/>
    <n v="0"/>
    <n v="4"/>
    <n v="25"/>
    <n v="35"/>
    <n v="15"/>
  </r>
  <r>
    <x v="0"/>
    <x v="41"/>
    <x v="41"/>
    <x v="11"/>
    <s v="Descontinuado"/>
    <n v="7"/>
    <n v="0"/>
    <n v="5"/>
    <n v="13"/>
    <n v="13"/>
    <n v="13"/>
    <n v="13"/>
    <n v="13"/>
    <n v="263"/>
    <n v="0"/>
    <n v="0"/>
    <n v="0"/>
    <n v="0"/>
    <n v="0"/>
    <n v="0"/>
    <n v="0"/>
    <n v="258"/>
    <n v="245"/>
    <n v="232"/>
    <n v="219"/>
    <n v="206"/>
    <n v="193"/>
    <s v="NORMAL"/>
    <s v=""/>
    <n v="258"/>
    <n v="245"/>
    <n v="232"/>
    <n v="219"/>
    <n v="206"/>
    <n v="193"/>
    <n v="0"/>
    <n v="0"/>
    <n v="0"/>
    <n v="0"/>
    <n v="0"/>
    <n v="0"/>
    <m/>
    <m/>
    <s v=""/>
    <n v="0"/>
    <n v="0"/>
    <n v="0"/>
    <n v="0"/>
    <n v="0"/>
    <n v="0"/>
  </r>
  <r>
    <x v="0"/>
    <x v="42"/>
    <x v="42"/>
    <x v="11"/>
    <s v="Descontinuado"/>
    <n v="13"/>
    <n v="0"/>
    <n v="28"/>
    <n v="0"/>
    <n v="0"/>
    <n v="0"/>
    <n v="0"/>
    <n v="0"/>
    <n v="300"/>
    <n v="0"/>
    <n v="0"/>
    <n v="0"/>
    <n v="0"/>
    <n v="0"/>
    <n v="0"/>
    <n v="0"/>
    <n v="272"/>
    <n v="272"/>
    <n v="272"/>
    <n v="272"/>
    <n v="272"/>
    <n v="272"/>
    <s v="NORMAL"/>
    <s v=""/>
    <n v="272"/>
    <n v="272"/>
    <n v="272"/>
    <n v="272"/>
    <n v="272"/>
    <n v="272"/>
    <n v="0"/>
    <n v="0"/>
    <n v="0"/>
    <n v="0"/>
    <n v="0"/>
    <n v="0"/>
    <m/>
    <m/>
    <s v=""/>
    <n v="0"/>
    <n v="0"/>
    <n v="0"/>
    <n v="0"/>
    <n v="0"/>
    <n v="0"/>
  </r>
  <r>
    <x v="0"/>
    <x v="43"/>
    <x v="43"/>
    <x v="12"/>
    <s v="Descontinuado"/>
    <n v="13"/>
    <n v="0"/>
    <n v="37"/>
    <n v="17"/>
    <n v="20"/>
    <n v="0"/>
    <n v="0"/>
    <n v="0"/>
    <n v="34"/>
    <n v="0"/>
    <n v="0"/>
    <n v="0"/>
    <n v="0"/>
    <n v="0"/>
    <n v="0"/>
    <n v="0"/>
    <n v="-3"/>
    <n v="-20"/>
    <n v="-40"/>
    <n v="-40"/>
    <n v="-40"/>
    <n v="-40"/>
    <s v="17"/>
    <s v=""/>
    <n v="-3"/>
    <n v="-20"/>
    <n v="-40"/>
    <n v="-40"/>
    <n v="-40"/>
    <n v="-40"/>
    <n v="0"/>
    <n v="0"/>
    <n v="0"/>
    <n v="0"/>
    <n v="0"/>
    <n v="0"/>
    <m/>
    <m/>
    <s v=""/>
    <n v="0"/>
    <n v="0"/>
    <n v="0"/>
    <n v="0"/>
    <n v="0"/>
    <n v="0"/>
  </r>
  <r>
    <x v="0"/>
    <x v="44"/>
    <x v="44"/>
    <x v="13"/>
    <s v="Descontinuado"/>
    <n v="13"/>
    <n v="0"/>
    <n v="1"/>
    <n v="0"/>
    <n v="0"/>
    <n v="0"/>
    <n v="0"/>
    <n v="0"/>
    <n v="0"/>
    <n v="0"/>
    <n v="0"/>
    <n v="0"/>
    <n v="0"/>
    <n v="0"/>
    <n v="0"/>
    <n v="0"/>
    <n v="-1"/>
    <n v="-1"/>
    <n v="-1"/>
    <n v="-1"/>
    <n v="-1"/>
    <n v="-1"/>
    <s v="17"/>
    <s v=""/>
    <n v="-1"/>
    <n v="-1"/>
    <n v="-1"/>
    <n v="-1"/>
    <n v="-1"/>
    <n v="-1"/>
    <n v="0"/>
    <n v="0"/>
    <n v="0"/>
    <n v="0"/>
    <n v="0"/>
    <n v="0"/>
    <m/>
    <m/>
    <s v=""/>
    <n v="0"/>
    <n v="0"/>
    <n v="0"/>
    <n v="0"/>
    <n v="0"/>
    <n v="0"/>
  </r>
  <r>
    <x v="0"/>
    <x v="45"/>
    <x v="45"/>
    <x v="17"/>
    <s v="Activo"/>
    <n v="13"/>
    <n v="0"/>
    <n v="5"/>
    <n v="600"/>
    <n v="400"/>
    <n v="400"/>
    <n v="600"/>
    <n v="600"/>
    <n v="1"/>
    <n v="0"/>
    <n v="200"/>
    <n v="0"/>
    <n v="0"/>
    <n v="0"/>
    <n v="0"/>
    <n v="0"/>
    <n v="196"/>
    <n v="-404"/>
    <n v="-804"/>
    <n v="-1204"/>
    <n v="-1804"/>
    <n v="-2404"/>
    <s v="NORMAL"/>
    <s v=""/>
    <n v="196"/>
    <n v="-404"/>
    <n v="-804"/>
    <n v="-1204"/>
    <n v="-1804"/>
    <n v="-2404"/>
    <n v="0"/>
    <n v="404"/>
    <n v="400"/>
    <n v="400"/>
    <n v="600"/>
    <n v="600"/>
    <s v="No colocar PO hasta revisar ST de iShop"/>
    <m/>
    <s v=""/>
    <n v="0"/>
    <n v="404"/>
    <n v="400"/>
    <n v="400"/>
    <n v="600"/>
    <n v="600"/>
  </r>
  <r>
    <x v="0"/>
    <x v="46"/>
    <x v="46"/>
    <x v="18"/>
    <s v="Activo"/>
    <e v="#N/A"/>
    <m/>
    <n v="0"/>
    <n v="0"/>
    <n v="200"/>
    <n v="35"/>
    <n v="35"/>
    <n v="35"/>
    <n v="0"/>
    <n v="0"/>
    <n v="0"/>
    <n v="0"/>
    <n v="0"/>
    <n v="0"/>
    <n v="0"/>
    <n v="0"/>
    <n v="0"/>
    <n v="0"/>
    <n v="-200"/>
    <n v="-235"/>
    <n v="-270"/>
    <n v="-305"/>
    <s v="18"/>
    <s v="151020-3261"/>
    <n v="-3"/>
    <n v="-20"/>
    <n v="-240"/>
    <n v="-275"/>
    <n v="-310"/>
    <n v="-345"/>
    <n v="3"/>
    <n v="17"/>
    <n v="220"/>
    <n v="35"/>
    <n v="35"/>
    <n v="35"/>
    <m/>
    <m/>
    <s v=""/>
    <n v="3"/>
    <n v="17"/>
    <n v="220"/>
    <n v="35"/>
    <n v="35"/>
    <n v="35"/>
  </r>
  <r>
    <x v="0"/>
    <x v="47"/>
    <x v="47"/>
    <x v="18"/>
    <s v="Activo"/>
    <e v="#N/A"/>
    <m/>
    <n v="0"/>
    <n v="0"/>
    <n v="170"/>
    <n v="80"/>
    <n v="95"/>
    <n v="80"/>
    <n v="0"/>
    <n v="0"/>
    <n v="168"/>
    <n v="0"/>
    <n v="0"/>
    <n v="0"/>
    <n v="0"/>
    <n v="0"/>
    <n v="168"/>
    <n v="168"/>
    <n v="-2"/>
    <n v="-82"/>
    <n v="-177"/>
    <n v="-257"/>
    <s v="18"/>
    <s v="150976-D143"/>
    <n v="279"/>
    <n v="275"/>
    <n v="-25"/>
    <n v="-105"/>
    <n v="-200"/>
    <n v="-280"/>
    <n v="0"/>
    <n v="0"/>
    <n v="25"/>
    <n v="80"/>
    <n v="95"/>
    <n v="80"/>
    <m/>
    <m/>
    <s v=""/>
    <n v="0"/>
    <n v="0"/>
    <n v="25"/>
    <n v="80"/>
    <n v="95"/>
    <n v="80"/>
  </r>
  <r>
    <x v="0"/>
    <x v="48"/>
    <x v="48"/>
    <x v="18"/>
    <s v="Activo"/>
    <e v="#N/A"/>
    <m/>
    <n v="0"/>
    <n v="0"/>
    <n v="280"/>
    <n v="180"/>
    <n v="120"/>
    <n v="180"/>
    <n v="0"/>
    <n v="0"/>
    <n v="288"/>
    <n v="0"/>
    <n v="0"/>
    <n v="0"/>
    <n v="0"/>
    <n v="0"/>
    <n v="288"/>
    <n v="288"/>
    <n v="8"/>
    <n v="-172"/>
    <n v="-292"/>
    <n v="-472"/>
    <s v="18"/>
    <s v="150972-3240"/>
    <n v="328"/>
    <n v="303"/>
    <n v="23"/>
    <n v="-157"/>
    <n v="-277"/>
    <n v="-457"/>
    <n v="0"/>
    <n v="0"/>
    <n v="0"/>
    <n v="157"/>
    <n v="120"/>
    <n v="180"/>
    <m/>
    <m/>
    <s v=""/>
    <n v="0"/>
    <n v="0"/>
    <n v="0"/>
    <n v="157"/>
    <n v="120"/>
    <n v="180"/>
  </r>
  <r>
    <x v="0"/>
    <x v="49"/>
    <x v="49"/>
    <x v="18"/>
    <s v="New"/>
    <e v="#N/A"/>
    <n v="200"/>
    <n v="0"/>
    <n v="0"/>
    <n v="0"/>
    <n v="0"/>
    <n v="67"/>
    <n v="68"/>
    <n v="0"/>
    <n v="0"/>
    <n v="0"/>
    <n v="0"/>
    <n v="0"/>
    <n v="0"/>
    <n v="0"/>
    <n v="0"/>
    <n v="0"/>
    <n v="0"/>
    <n v="0"/>
    <n v="0"/>
    <n v="-67"/>
    <n v="-135"/>
    <s v="NORMAL"/>
    <s v=""/>
    <n v="0"/>
    <n v="0"/>
    <n v="0"/>
    <n v="0"/>
    <n v="-67"/>
    <n v="-135"/>
    <n v="0"/>
    <n v="0"/>
    <n v="0"/>
    <n v="0"/>
    <n v="67"/>
    <n v="68"/>
    <m/>
    <m/>
    <s v=""/>
    <n v="0"/>
    <n v="0"/>
    <n v="0"/>
    <n v="0"/>
    <n v="67"/>
    <n v="68"/>
  </r>
  <r>
    <x v="0"/>
    <x v="50"/>
    <x v="50"/>
    <x v="18"/>
    <s v="New"/>
    <e v="#N/A"/>
    <n v="200"/>
    <n v="0"/>
    <n v="0"/>
    <n v="0"/>
    <n v="0"/>
    <n v="67"/>
    <n v="68"/>
    <n v="0"/>
    <n v="0"/>
    <n v="0"/>
    <n v="0"/>
    <n v="0"/>
    <n v="0"/>
    <n v="0"/>
    <n v="0"/>
    <n v="0"/>
    <n v="0"/>
    <n v="0"/>
    <n v="0"/>
    <n v="-67"/>
    <n v="-135"/>
    <s v="NORMAL"/>
    <s v=""/>
    <n v="0"/>
    <n v="0"/>
    <n v="0"/>
    <n v="0"/>
    <n v="-67"/>
    <n v="-135"/>
    <n v="0"/>
    <n v="0"/>
    <n v="0"/>
    <n v="0"/>
    <n v="67"/>
    <n v="68"/>
    <m/>
    <m/>
    <s v=""/>
    <n v="0"/>
    <n v="0"/>
    <n v="0"/>
    <n v="0"/>
    <n v="67"/>
    <n v="68"/>
  </r>
  <r>
    <x v="0"/>
    <x v="51"/>
    <x v="51"/>
    <x v="18"/>
    <s v="New"/>
    <e v="#N/A"/>
    <n v="200"/>
    <n v="0"/>
    <n v="0"/>
    <n v="0"/>
    <n v="0"/>
    <n v="76"/>
    <n v="77"/>
    <n v="0"/>
    <n v="0"/>
    <n v="0"/>
    <n v="0"/>
    <n v="0"/>
    <n v="0"/>
    <n v="0"/>
    <n v="0"/>
    <n v="0"/>
    <n v="0"/>
    <n v="0"/>
    <n v="0"/>
    <n v="-76"/>
    <n v="-153"/>
    <s v="NORMAL"/>
    <s v=""/>
    <n v="0"/>
    <n v="0"/>
    <n v="0"/>
    <n v="0"/>
    <n v="-76"/>
    <n v="-153"/>
    <n v="0"/>
    <n v="0"/>
    <n v="0"/>
    <n v="0"/>
    <n v="76"/>
    <n v="77"/>
    <m/>
    <m/>
    <s v=""/>
    <n v="0"/>
    <n v="0"/>
    <n v="0"/>
    <n v="0"/>
    <n v="76"/>
    <n v="77"/>
  </r>
  <r>
    <x v="0"/>
    <x v="52"/>
    <x v="52"/>
    <x v="18"/>
    <s v="New"/>
    <e v="#N/A"/>
    <n v="200"/>
    <n v="0"/>
    <n v="0"/>
    <n v="0"/>
    <n v="0"/>
    <n v="67"/>
    <n v="68"/>
    <n v="0"/>
    <n v="0"/>
    <n v="0"/>
    <n v="0"/>
    <n v="0"/>
    <n v="0"/>
    <n v="0"/>
    <n v="0"/>
    <n v="0"/>
    <n v="0"/>
    <n v="0"/>
    <n v="0"/>
    <n v="-67"/>
    <n v="-135"/>
    <s v="NORMAL"/>
    <s v=""/>
    <n v="0"/>
    <n v="0"/>
    <n v="0"/>
    <n v="0"/>
    <n v="-67"/>
    <n v="-135"/>
    <n v="0"/>
    <n v="0"/>
    <n v="0"/>
    <n v="0"/>
    <n v="67"/>
    <n v="68"/>
    <m/>
    <m/>
    <s v=""/>
    <n v="0"/>
    <n v="0"/>
    <n v="0"/>
    <n v="0"/>
    <n v="67"/>
    <n v="68"/>
  </r>
  <r>
    <x v="0"/>
    <x v="53"/>
    <x v="53"/>
    <x v="18"/>
    <s v="New"/>
    <e v="#N/A"/>
    <n v="520"/>
    <n v="0"/>
    <n v="0"/>
    <n v="220"/>
    <n v="20"/>
    <n v="87"/>
    <n v="88"/>
    <n v="0"/>
    <n v="0"/>
    <n v="240"/>
    <n v="0"/>
    <n v="0"/>
    <n v="0"/>
    <n v="0"/>
    <n v="0"/>
    <n v="240"/>
    <n v="240"/>
    <n v="20"/>
    <n v="0"/>
    <n v="-87"/>
    <n v="-175"/>
    <s v="NORMAL"/>
    <s v=""/>
    <n v="240"/>
    <n v="240"/>
    <n v="20"/>
    <n v="0"/>
    <n v="-87"/>
    <n v="-175"/>
    <n v="0"/>
    <n v="0"/>
    <n v="0"/>
    <n v="0"/>
    <n v="87"/>
    <n v="88"/>
    <m/>
    <m/>
    <s v=""/>
    <n v="0"/>
    <n v="0"/>
    <n v="0"/>
    <n v="0"/>
    <n v="87"/>
    <n v="88"/>
  </r>
  <r>
    <x v="0"/>
    <x v="54"/>
    <x v="54"/>
    <x v="18"/>
    <s v="Activo"/>
    <e v="#N/A"/>
    <m/>
    <n v="0"/>
    <n v="0"/>
    <n v="305"/>
    <n v="208"/>
    <n v="201"/>
    <n v="202"/>
    <n v="0"/>
    <n v="0"/>
    <n v="600"/>
    <n v="0"/>
    <n v="0"/>
    <n v="0"/>
    <n v="0"/>
    <n v="0"/>
    <n v="600"/>
    <n v="600"/>
    <n v="295"/>
    <n v="87"/>
    <n v="-114"/>
    <n v="-316"/>
    <s v="18"/>
    <s v="150978-9221"/>
    <n v="682"/>
    <n v="682"/>
    <n v="377"/>
    <n v="169"/>
    <n v="-32"/>
    <n v="-234"/>
    <n v="0"/>
    <n v="0"/>
    <n v="0"/>
    <n v="0"/>
    <n v="32"/>
    <n v="202"/>
    <m/>
    <m/>
    <s v=""/>
    <n v="0"/>
    <n v="0"/>
    <n v="0"/>
    <n v="0"/>
    <n v="32"/>
    <n v="202"/>
  </r>
  <r>
    <x v="0"/>
    <x v="55"/>
    <x v="55"/>
    <x v="19"/>
    <s v="Activo"/>
    <e v="#N/A"/>
    <m/>
    <n v="0"/>
    <n v="0"/>
    <n v="220"/>
    <n v="120"/>
    <n v="150"/>
    <n v="80"/>
    <n v="0"/>
    <n v="0"/>
    <n v="240"/>
    <n v="0"/>
    <n v="0"/>
    <n v="0"/>
    <n v="0"/>
    <n v="0"/>
    <n v="240"/>
    <n v="240"/>
    <n v="20"/>
    <n v="-100"/>
    <n v="-250"/>
    <n v="-330"/>
    <s v="18"/>
    <s v="151025-3261"/>
    <n v="239"/>
    <n v="239"/>
    <n v="19"/>
    <n v="-101"/>
    <n v="-251"/>
    <n v="-331"/>
    <n v="0"/>
    <n v="0"/>
    <n v="0"/>
    <n v="101"/>
    <n v="150"/>
    <n v="80"/>
    <s v="Se quito demanda de Jul y Ago para proyectar en iP18"/>
    <m/>
    <s v=""/>
    <n v="0"/>
    <n v="0"/>
    <n v="0"/>
    <n v="101"/>
    <n v="150"/>
    <n v="80"/>
  </r>
  <r>
    <x v="0"/>
    <x v="56"/>
    <x v="56"/>
    <x v="19"/>
    <s v="Activo"/>
    <e v="#N/A"/>
    <m/>
    <n v="0"/>
    <n v="0"/>
    <n v="380"/>
    <n v="200"/>
    <n v="165"/>
    <n v="165"/>
    <n v="0"/>
    <n v="0"/>
    <n v="216"/>
    <n v="0"/>
    <n v="0"/>
    <n v="0"/>
    <n v="0"/>
    <n v="0"/>
    <n v="216"/>
    <n v="216"/>
    <n v="-164"/>
    <n v="-364"/>
    <n v="-529"/>
    <n v="-694"/>
    <s v="18"/>
    <s v="150986-D143"/>
    <n v="216"/>
    <n v="216"/>
    <n v="-164"/>
    <n v="-364"/>
    <n v="-529"/>
    <n v="-694"/>
    <n v="0"/>
    <n v="0"/>
    <n v="164"/>
    <n v="200"/>
    <n v="165"/>
    <n v="165"/>
    <m/>
    <m/>
    <s v=""/>
    <n v="0"/>
    <n v="0"/>
    <n v="164"/>
    <n v="200"/>
    <n v="165"/>
    <n v="165"/>
  </r>
  <r>
    <x v="0"/>
    <x v="57"/>
    <x v="57"/>
    <x v="19"/>
    <s v="Activo"/>
    <e v="#N/A"/>
    <m/>
    <n v="0"/>
    <n v="0"/>
    <n v="480"/>
    <n v="420"/>
    <n v="680"/>
    <n v="550"/>
    <n v="0"/>
    <n v="0"/>
    <n v="840"/>
    <n v="0"/>
    <n v="0"/>
    <n v="0"/>
    <n v="0"/>
    <n v="0"/>
    <n v="840"/>
    <n v="840"/>
    <n v="360"/>
    <n v="-60"/>
    <n v="-740"/>
    <n v="-1290"/>
    <s v="18"/>
    <s v="150981-3240"/>
    <n v="838"/>
    <n v="768"/>
    <n v="288"/>
    <n v="-132"/>
    <n v="-812"/>
    <n v="-1362"/>
    <n v="0"/>
    <n v="0"/>
    <n v="0"/>
    <n v="132"/>
    <n v="680"/>
    <n v="550"/>
    <m/>
    <m/>
    <s v=""/>
    <n v="0"/>
    <n v="0"/>
    <n v="0"/>
    <n v="132"/>
    <n v="680"/>
    <n v="550"/>
  </r>
  <r>
    <x v="0"/>
    <x v="58"/>
    <x v="58"/>
    <x v="19"/>
    <s v="New"/>
    <e v="#N/A"/>
    <n v="300"/>
    <n v="0"/>
    <n v="0"/>
    <n v="0"/>
    <n v="0"/>
    <n v="101"/>
    <n v="102"/>
    <n v="0"/>
    <n v="0"/>
    <n v="0"/>
    <n v="0"/>
    <n v="0"/>
    <n v="0"/>
    <n v="0"/>
    <n v="0"/>
    <n v="0"/>
    <n v="0"/>
    <n v="0"/>
    <n v="0"/>
    <n v="-101"/>
    <n v="-203"/>
    <s v="NORMAL"/>
    <s v=""/>
    <n v="0"/>
    <n v="0"/>
    <n v="0"/>
    <n v="0"/>
    <n v="-101"/>
    <n v="-203"/>
    <n v="0"/>
    <n v="0"/>
    <n v="0"/>
    <n v="0"/>
    <n v="101"/>
    <n v="102"/>
    <m/>
    <m/>
    <s v=""/>
    <n v="0"/>
    <n v="0"/>
    <n v="0"/>
    <n v="0"/>
    <n v="101"/>
    <n v="102"/>
  </r>
  <r>
    <x v="0"/>
    <x v="59"/>
    <x v="59"/>
    <x v="19"/>
    <s v="New"/>
    <e v="#N/A"/>
    <n v="300"/>
    <n v="0"/>
    <n v="0"/>
    <n v="0"/>
    <n v="0"/>
    <n v="101"/>
    <n v="102"/>
    <n v="0"/>
    <n v="0"/>
    <n v="0"/>
    <n v="0"/>
    <n v="0"/>
    <n v="0"/>
    <n v="0"/>
    <n v="0"/>
    <n v="0"/>
    <n v="0"/>
    <n v="0"/>
    <n v="0"/>
    <n v="-101"/>
    <n v="-203"/>
    <s v="NORMAL"/>
    <s v=""/>
    <n v="0"/>
    <n v="0"/>
    <n v="0"/>
    <n v="0"/>
    <n v="-101"/>
    <n v="-203"/>
    <n v="0"/>
    <n v="0"/>
    <n v="0"/>
    <n v="0"/>
    <n v="101"/>
    <n v="102"/>
    <m/>
    <m/>
    <s v=""/>
    <n v="0"/>
    <n v="0"/>
    <n v="0"/>
    <n v="0"/>
    <n v="101"/>
    <n v="102"/>
  </r>
  <r>
    <x v="0"/>
    <x v="60"/>
    <x v="60"/>
    <x v="19"/>
    <s v="New"/>
    <e v="#N/A"/>
    <n v="300"/>
    <n v="0"/>
    <n v="0"/>
    <n v="0"/>
    <n v="0"/>
    <n v="101"/>
    <n v="102"/>
    <n v="0"/>
    <n v="0"/>
    <n v="0"/>
    <n v="0"/>
    <n v="0"/>
    <n v="0"/>
    <n v="0"/>
    <n v="0"/>
    <n v="0"/>
    <n v="0"/>
    <n v="0"/>
    <n v="0"/>
    <n v="-101"/>
    <n v="-203"/>
    <s v="NORMAL"/>
    <s v=""/>
    <n v="0"/>
    <n v="0"/>
    <n v="0"/>
    <n v="0"/>
    <n v="-101"/>
    <n v="-203"/>
    <n v="0"/>
    <n v="0"/>
    <n v="0"/>
    <n v="0"/>
    <n v="101"/>
    <n v="102"/>
    <m/>
    <m/>
    <s v=""/>
    <n v="0"/>
    <n v="0"/>
    <n v="0"/>
    <n v="0"/>
    <n v="101"/>
    <n v="102"/>
  </r>
  <r>
    <x v="0"/>
    <x v="61"/>
    <x v="61"/>
    <x v="19"/>
    <s v="New"/>
    <e v="#N/A"/>
    <n v="300"/>
    <n v="0"/>
    <n v="0"/>
    <n v="0"/>
    <n v="0"/>
    <n v="101"/>
    <n v="102"/>
    <n v="0"/>
    <n v="0"/>
    <n v="0"/>
    <n v="0"/>
    <n v="0"/>
    <n v="0"/>
    <n v="0"/>
    <n v="0"/>
    <n v="0"/>
    <n v="0"/>
    <n v="0"/>
    <n v="0"/>
    <n v="-101"/>
    <n v="-203"/>
    <s v="NORMAL"/>
    <s v=""/>
    <n v="0"/>
    <n v="0"/>
    <n v="0"/>
    <n v="0"/>
    <n v="-101"/>
    <n v="-203"/>
    <n v="0"/>
    <n v="0"/>
    <n v="0"/>
    <n v="0"/>
    <n v="101"/>
    <n v="102"/>
    <m/>
    <m/>
    <s v=""/>
    <n v="0"/>
    <n v="0"/>
    <n v="0"/>
    <n v="0"/>
    <n v="101"/>
    <n v="102"/>
  </r>
  <r>
    <x v="0"/>
    <x v="62"/>
    <x v="62"/>
    <x v="19"/>
    <s v="New"/>
    <e v="#N/A"/>
    <n v="620"/>
    <n v="0"/>
    <n v="0"/>
    <n v="250"/>
    <n v="30"/>
    <n v="131"/>
    <n v="132"/>
    <n v="0"/>
    <n v="0"/>
    <n v="264"/>
    <n v="0"/>
    <n v="0"/>
    <n v="0"/>
    <n v="0"/>
    <n v="0"/>
    <n v="264"/>
    <n v="264"/>
    <n v="14"/>
    <n v="-16"/>
    <n v="-147"/>
    <n v="-279"/>
    <s v="NORMAL"/>
    <s v=""/>
    <n v="264"/>
    <n v="264"/>
    <n v="14"/>
    <n v="-16"/>
    <n v="-147"/>
    <n v="-279"/>
    <n v="0"/>
    <n v="0"/>
    <n v="0"/>
    <n v="16"/>
    <n v="131"/>
    <n v="132"/>
    <m/>
    <m/>
    <s v=""/>
    <n v="0"/>
    <n v="0"/>
    <n v="0"/>
    <n v="16"/>
    <n v="131"/>
    <n v="132"/>
  </r>
  <r>
    <x v="0"/>
    <x v="63"/>
    <x v="63"/>
    <x v="20"/>
    <s v="Activo"/>
    <n v="18"/>
    <n v="0"/>
    <n v="12"/>
    <n v="39"/>
    <n v="28"/>
    <n v="25"/>
    <n v="25"/>
    <n v="18"/>
    <n v="0"/>
    <n v="0"/>
    <n v="72"/>
    <n v="0"/>
    <n v="0"/>
    <n v="0"/>
    <n v="0"/>
    <n v="0"/>
    <n v="60"/>
    <n v="21"/>
    <n v="-7"/>
    <n v="-32"/>
    <n v="-57"/>
    <n v="-75"/>
    <s v="NORMAL"/>
    <s v=""/>
    <n v="60"/>
    <n v="21"/>
    <n v="-7"/>
    <n v="-32"/>
    <n v="-57"/>
    <n v="-75"/>
    <n v="0"/>
    <n v="0"/>
    <n v="7"/>
    <n v="25"/>
    <n v="25"/>
    <n v="18"/>
    <s v="PO 50 Med Julio"/>
    <m/>
    <s v=""/>
    <n v="0"/>
    <n v="0"/>
    <n v="7"/>
    <n v="25"/>
    <n v="25"/>
    <n v="18"/>
  </r>
  <r>
    <x v="0"/>
    <x v="64"/>
    <x v="64"/>
    <x v="19"/>
    <s v="Activo"/>
    <e v="#N/A"/>
    <m/>
    <n v="0"/>
    <n v="0"/>
    <n v="765"/>
    <n v="1060"/>
    <n v="1204"/>
    <n v="1215"/>
    <n v="0"/>
    <n v="0"/>
    <n v="1200"/>
    <n v="0"/>
    <n v="0"/>
    <n v="0"/>
    <n v="0"/>
    <n v="0"/>
    <n v="1200"/>
    <n v="1200"/>
    <n v="435"/>
    <n v="-625"/>
    <n v="-1829"/>
    <n v="-3044"/>
    <s v="18"/>
    <s v="150987-9221"/>
    <n v="1200"/>
    <n v="1200"/>
    <n v="435"/>
    <n v="-625"/>
    <n v="-1829"/>
    <n v="-3044"/>
    <n v="0"/>
    <n v="0"/>
    <n v="0"/>
    <n v="625"/>
    <n v="1204"/>
    <n v="1215"/>
    <m/>
    <m/>
    <s v=""/>
    <n v="0"/>
    <n v="0"/>
    <n v="0"/>
    <n v="625"/>
    <n v="1204"/>
    <n v="1215"/>
  </r>
  <r>
    <x v="0"/>
    <x v="65"/>
    <x v="65"/>
    <x v="21"/>
    <s v="New"/>
    <e v="#N/A"/>
    <n v="500"/>
    <n v="0"/>
    <n v="0"/>
    <n v="327"/>
    <n v="163"/>
    <n v="131"/>
    <n v="132"/>
    <n v="0"/>
    <n v="0"/>
    <n v="0"/>
    <n v="264"/>
    <n v="0"/>
    <n v="0"/>
    <n v="0"/>
    <n v="0"/>
    <n v="0"/>
    <n v="264"/>
    <n v="-63"/>
    <n v="-226"/>
    <n v="-357"/>
    <n v="-489"/>
    <s v="NORMAL"/>
    <s v=""/>
    <n v="0"/>
    <n v="264"/>
    <n v="-63"/>
    <n v="-226"/>
    <n v="-357"/>
    <n v="-489"/>
    <n v="0"/>
    <n v="0"/>
    <n v="63"/>
    <n v="163"/>
    <n v="131"/>
    <n v="132"/>
    <m/>
    <m/>
    <s v=""/>
    <n v="0"/>
    <n v="0"/>
    <n v="63"/>
    <n v="163"/>
    <n v="131"/>
    <n v="132"/>
  </r>
  <r>
    <x v="1"/>
    <x v="66"/>
    <x v="66"/>
    <x v="22"/>
    <s v="Descontinuado"/>
    <n v="0.95"/>
    <n v="0"/>
    <n v="0"/>
    <n v="0"/>
    <n v="0"/>
    <n v="0"/>
    <n v="0"/>
    <n v="0"/>
    <n v="318"/>
    <n v="0"/>
    <n v="0"/>
    <n v="0"/>
    <n v="0"/>
    <n v="0"/>
    <n v="0"/>
    <n v="0"/>
    <n v="318"/>
    <n v="318"/>
    <n v="318"/>
    <n v="318"/>
    <n v="318"/>
    <n v="318"/>
    <s v="NORMAL"/>
    <s v=""/>
    <n v="318"/>
    <n v="318"/>
    <n v="318"/>
    <n v="318"/>
    <n v="318"/>
    <n v="318"/>
    <n v="0"/>
    <n v="0"/>
    <n v="0"/>
    <n v="0"/>
    <n v="0"/>
    <n v="0"/>
    <m/>
    <m/>
    <s v=""/>
    <n v="0"/>
    <n v="0"/>
    <n v="0"/>
    <n v="0"/>
    <n v="0"/>
    <n v="0"/>
  </r>
  <r>
    <x v="2"/>
    <x v="67"/>
    <x v="67"/>
    <x v="23"/>
    <s v="Activo"/>
    <n v="17.600000000000001"/>
    <n v="0"/>
    <n v="72"/>
    <n v="150"/>
    <n v="120"/>
    <n v="80"/>
    <n v="370"/>
    <n v="257"/>
    <n v="561"/>
    <n v="0"/>
    <n v="0"/>
    <n v="0"/>
    <n v="0"/>
    <n v="0"/>
    <n v="0"/>
    <n v="0"/>
    <n v="489"/>
    <n v="339"/>
    <n v="219"/>
    <n v="139"/>
    <n v="-231"/>
    <n v="-488"/>
    <s v="NORMAL"/>
    <s v=""/>
    <n v="489"/>
    <n v="339"/>
    <n v="219"/>
    <n v="139"/>
    <n v="-231"/>
    <n v="-488"/>
    <n v="0"/>
    <n v="0"/>
    <n v="0"/>
    <n v="0"/>
    <n v="231"/>
    <n v="257"/>
    <s v="Pon PO 200 piezas entrega finales de Julio"/>
    <m/>
    <s v=""/>
    <n v="0"/>
    <n v="0"/>
    <n v="0"/>
    <n v="0"/>
    <n v="231"/>
    <n v="257"/>
  </r>
  <r>
    <x v="2"/>
    <x v="68"/>
    <x v="68"/>
    <x v="19"/>
    <s v="Activo"/>
    <e v="#N/A"/>
    <m/>
    <n v="0"/>
    <n v="0"/>
    <n v="455"/>
    <n v="380"/>
    <n v="410"/>
    <n v="350"/>
    <n v="0"/>
    <n v="0"/>
    <n v="0"/>
    <n v="450"/>
    <n v="0"/>
    <n v="0"/>
    <n v="0"/>
    <n v="0"/>
    <n v="0"/>
    <n v="450"/>
    <n v="-5"/>
    <n v="-385"/>
    <n v="-795"/>
    <n v="-1145"/>
    <s v="18"/>
    <s v="NM014278858"/>
    <n v="314"/>
    <n v="684"/>
    <n v="229"/>
    <n v="-151"/>
    <n v="-561"/>
    <n v="-911"/>
    <n v="0"/>
    <n v="0"/>
    <n v="0"/>
    <n v="151"/>
    <n v="410"/>
    <n v="350"/>
    <s v="450 Mediados de Agosto"/>
    <m/>
    <s v=""/>
    <n v="0"/>
    <n v="0"/>
    <n v="0"/>
    <n v="151"/>
    <n v="410"/>
    <n v="350"/>
  </r>
  <r>
    <x v="2"/>
    <x v="69"/>
    <x v="69"/>
    <x v="19"/>
    <s v="Activo"/>
    <e v="#N/A"/>
    <m/>
    <n v="0"/>
    <n v="0"/>
    <n v="470"/>
    <n v="400"/>
    <n v="420"/>
    <n v="380"/>
    <n v="0"/>
    <n v="0"/>
    <n v="0"/>
    <n v="450"/>
    <n v="0"/>
    <n v="0"/>
    <n v="0"/>
    <n v="0"/>
    <n v="0"/>
    <n v="450"/>
    <n v="-20"/>
    <n v="-420"/>
    <n v="-840"/>
    <n v="-1220"/>
    <s v="18"/>
    <s v="NM014285858"/>
    <n v="278"/>
    <n v="648"/>
    <n v="178"/>
    <n v="-222"/>
    <n v="-642"/>
    <n v="-1022"/>
    <n v="0"/>
    <n v="0"/>
    <n v="0"/>
    <n v="222"/>
    <n v="420"/>
    <n v="380"/>
    <s v="450 Mediados de Agosto"/>
    <m/>
    <s v=""/>
    <n v="0"/>
    <n v="0"/>
    <n v="0"/>
    <n v="222"/>
    <n v="420"/>
    <n v="380"/>
  </r>
  <r>
    <x v="2"/>
    <x v="70"/>
    <x v="70"/>
    <x v="18"/>
    <s v="Activo"/>
    <e v="#N/A"/>
    <m/>
    <n v="0"/>
    <n v="0"/>
    <n v="375"/>
    <n v="220"/>
    <n v="210"/>
    <n v="200"/>
    <n v="0"/>
    <n v="0"/>
    <n v="0"/>
    <n v="0"/>
    <n v="0"/>
    <n v="0"/>
    <n v="0"/>
    <n v="0"/>
    <n v="0"/>
    <n v="0"/>
    <n v="-375"/>
    <n v="-595"/>
    <n v="-805"/>
    <n v="-1005"/>
    <s v="18"/>
    <s v="NM014322858"/>
    <n v="525"/>
    <n v="507"/>
    <n v="132"/>
    <n v="-88"/>
    <n v="-298"/>
    <n v="-498"/>
    <n v="0"/>
    <n v="0"/>
    <n v="0"/>
    <n v="88"/>
    <n v="210"/>
    <n v="200"/>
    <m/>
    <m/>
    <s v=""/>
    <n v="0"/>
    <n v="0"/>
    <n v="0"/>
    <n v="88"/>
    <n v="210"/>
    <n v="200"/>
  </r>
  <r>
    <x v="2"/>
    <x v="71"/>
    <x v="71"/>
    <x v="18"/>
    <s v="Activo"/>
    <e v="#N/A"/>
    <m/>
    <n v="0"/>
    <n v="0"/>
    <n v="365"/>
    <n v="250"/>
    <n v="250"/>
    <n v="220"/>
    <n v="0"/>
    <n v="0"/>
    <n v="0"/>
    <n v="0"/>
    <n v="0"/>
    <n v="0"/>
    <n v="0"/>
    <n v="0"/>
    <n v="0"/>
    <n v="0"/>
    <n v="-365"/>
    <n v="-615"/>
    <n v="-865"/>
    <n v="-1085"/>
    <s v="18"/>
    <s v="NM014339858"/>
    <n v="473"/>
    <n v="423"/>
    <n v="58"/>
    <n v="-192"/>
    <n v="-442"/>
    <n v="-662"/>
    <n v="0"/>
    <n v="0"/>
    <n v="0"/>
    <n v="192"/>
    <n v="250"/>
    <n v="220"/>
    <m/>
    <m/>
    <s v=""/>
    <n v="0"/>
    <n v="0"/>
    <n v="0"/>
    <n v="192"/>
    <n v="250"/>
    <n v="220"/>
  </r>
  <r>
    <x v="2"/>
    <x v="72"/>
    <x v="72"/>
    <x v="23"/>
    <s v="Activo"/>
    <n v="65.099999999999994"/>
    <n v="0"/>
    <n v="0"/>
    <n v="0"/>
    <n v="0"/>
    <n v="0"/>
    <n v="0"/>
    <n v="10"/>
    <n v="111"/>
    <n v="0"/>
    <n v="0"/>
    <n v="0"/>
    <n v="0"/>
    <n v="0"/>
    <n v="0"/>
    <n v="0"/>
    <n v="111"/>
    <n v="111"/>
    <n v="111"/>
    <n v="111"/>
    <n v="111"/>
    <n v="101"/>
    <s v="NORMAL"/>
    <s v=""/>
    <n v="111"/>
    <n v="111"/>
    <n v="111"/>
    <n v="111"/>
    <n v="111"/>
    <n v="101"/>
    <n v="0"/>
    <n v="0"/>
    <n v="0"/>
    <n v="0"/>
    <n v="0"/>
    <n v="0"/>
    <m/>
    <m/>
    <s v=""/>
    <n v="0"/>
    <n v="0"/>
    <n v="0"/>
    <n v="0"/>
    <n v="0"/>
    <n v="0"/>
  </r>
  <r>
    <x v="2"/>
    <x v="73"/>
    <x v="73"/>
    <x v="23"/>
    <s v="Activo"/>
    <n v="65.099999999999994"/>
    <n v="0"/>
    <n v="0"/>
    <n v="0"/>
    <n v="0"/>
    <n v="0"/>
    <n v="0"/>
    <n v="17"/>
    <n v="101"/>
    <n v="0"/>
    <n v="0"/>
    <n v="0"/>
    <n v="0"/>
    <n v="0"/>
    <n v="0"/>
    <n v="0"/>
    <n v="101"/>
    <n v="101"/>
    <n v="101"/>
    <n v="101"/>
    <n v="101"/>
    <n v="84"/>
    <s v="NORMAL"/>
    <s v=""/>
    <n v="101"/>
    <n v="101"/>
    <n v="101"/>
    <n v="101"/>
    <n v="101"/>
    <n v="84"/>
    <n v="0"/>
    <n v="0"/>
    <n v="0"/>
    <n v="0"/>
    <n v="0"/>
    <n v="0"/>
    <m/>
    <m/>
    <s v=""/>
    <n v="0"/>
    <n v="0"/>
    <n v="0"/>
    <n v="0"/>
    <n v="0"/>
    <n v="0"/>
  </r>
  <r>
    <x v="2"/>
    <x v="74"/>
    <x v="74"/>
    <x v="24"/>
    <s v="Activo"/>
    <n v="10"/>
    <n v="0"/>
    <n v="29"/>
    <n v="80"/>
    <n v="80"/>
    <n v="124"/>
    <n v="277"/>
    <n v="321"/>
    <n v="606"/>
    <n v="0"/>
    <n v="0"/>
    <n v="0"/>
    <n v="0"/>
    <n v="0"/>
    <n v="0"/>
    <n v="0"/>
    <n v="577"/>
    <n v="497"/>
    <n v="417"/>
    <n v="293"/>
    <n v="16"/>
    <n v="-305"/>
    <s v="NORMAL"/>
    <s v=""/>
    <n v="577"/>
    <n v="497"/>
    <n v="417"/>
    <n v="293"/>
    <n v="16"/>
    <n v="-305"/>
    <n v="0"/>
    <n v="0"/>
    <n v="0"/>
    <n v="0"/>
    <n v="0"/>
    <n v="305"/>
    <s v="Pon PO 600 lo mas rapido posible"/>
    <m/>
    <s v=""/>
    <n v="0"/>
    <n v="0"/>
    <n v="0"/>
    <n v="0"/>
    <n v="0"/>
    <n v="305"/>
  </r>
  <r>
    <x v="2"/>
    <x v="75"/>
    <x v="75"/>
    <x v="24"/>
    <s v="Activo"/>
    <n v="10"/>
    <n v="0"/>
    <n v="56"/>
    <n v="80"/>
    <n v="80"/>
    <n v="168"/>
    <n v="277"/>
    <n v="321"/>
    <n v="618"/>
    <n v="0"/>
    <n v="0"/>
    <n v="0"/>
    <n v="0"/>
    <n v="0"/>
    <n v="0"/>
    <n v="0"/>
    <n v="562"/>
    <n v="482"/>
    <n v="402"/>
    <n v="234"/>
    <n v="-43"/>
    <n v="-364"/>
    <s v="NORMAL"/>
    <s v=""/>
    <n v="562"/>
    <n v="482"/>
    <n v="402"/>
    <n v="234"/>
    <n v="-43"/>
    <n v="-364"/>
    <n v="0"/>
    <n v="0"/>
    <n v="0"/>
    <n v="0"/>
    <n v="43"/>
    <n v="321"/>
    <m/>
    <m/>
    <s v=""/>
    <n v="0"/>
    <n v="0"/>
    <n v="0"/>
    <n v="0"/>
    <n v="43"/>
    <n v="321"/>
  </r>
  <r>
    <x v="2"/>
    <x v="76"/>
    <x v="76"/>
    <x v="23"/>
    <s v="Activo"/>
    <n v="23.4"/>
    <n v="300"/>
    <n v="182"/>
    <n v="67"/>
    <n v="124"/>
    <n v="202"/>
    <n v="255"/>
    <n v="209"/>
    <n v="40"/>
    <n v="0"/>
    <n v="0"/>
    <n v="0"/>
    <n v="0"/>
    <n v="0"/>
    <n v="0"/>
    <n v="0"/>
    <n v="-142"/>
    <n v="-209"/>
    <n v="-333"/>
    <n v="-535"/>
    <n v="-790"/>
    <n v="-999"/>
    <s v="NORMAL"/>
    <s v=""/>
    <n v="-142"/>
    <n v="-209"/>
    <n v="-333"/>
    <n v="-535"/>
    <n v="-790"/>
    <n v="-999"/>
    <n v="142"/>
    <n v="67"/>
    <n v="124"/>
    <n v="202"/>
    <n v="255"/>
    <n v="209"/>
    <m/>
    <m/>
    <s v=""/>
    <n v="142"/>
    <n v="67"/>
    <n v="124"/>
    <n v="202"/>
    <n v="255"/>
    <n v="209"/>
  </r>
  <r>
    <x v="2"/>
    <x v="77"/>
    <x v="77"/>
    <x v="25"/>
    <s v="Descontinuado"/>
    <n v="17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2"/>
    <x v="78"/>
    <x v="78"/>
    <x v="13"/>
    <s v="Descontinuado"/>
    <n v="16"/>
    <n v="0"/>
    <n v="74"/>
    <n v="80"/>
    <n v="0"/>
    <n v="0"/>
    <n v="0"/>
    <n v="0"/>
    <n v="388"/>
    <n v="0"/>
    <n v="0"/>
    <n v="0"/>
    <n v="0"/>
    <n v="0"/>
    <n v="0"/>
    <n v="0"/>
    <n v="314"/>
    <n v="234"/>
    <n v="234"/>
    <n v="234"/>
    <n v="234"/>
    <n v="234"/>
    <s v="17"/>
    <s v=""/>
    <n v="314"/>
    <n v="234"/>
    <n v="234"/>
    <n v="234"/>
    <n v="234"/>
    <n v="234"/>
    <n v="0"/>
    <n v="0"/>
    <n v="0"/>
    <n v="0"/>
    <n v="0"/>
    <n v="0"/>
    <m/>
    <m/>
    <s v=""/>
    <n v="0"/>
    <n v="0"/>
    <n v="0"/>
    <n v="0"/>
    <n v="0"/>
    <n v="0"/>
  </r>
  <r>
    <x v="2"/>
    <x v="79"/>
    <x v="79"/>
    <x v="13"/>
    <s v="Descontinuado"/>
    <n v="16"/>
    <n v="0"/>
    <n v="96"/>
    <n v="80"/>
    <n v="0"/>
    <n v="0"/>
    <n v="0"/>
    <n v="0"/>
    <n v="374"/>
    <n v="0"/>
    <n v="0"/>
    <n v="0"/>
    <n v="0"/>
    <n v="0"/>
    <n v="0"/>
    <n v="0"/>
    <n v="278"/>
    <n v="198"/>
    <n v="198"/>
    <n v="198"/>
    <n v="198"/>
    <n v="198"/>
    <s v="17"/>
    <s v=""/>
    <n v="278"/>
    <n v="198"/>
    <n v="198"/>
    <n v="198"/>
    <n v="198"/>
    <n v="198"/>
    <n v="0"/>
    <n v="0"/>
    <n v="0"/>
    <n v="0"/>
    <n v="0"/>
    <n v="0"/>
    <m/>
    <m/>
    <s v=""/>
    <n v="0"/>
    <n v="0"/>
    <n v="0"/>
    <n v="0"/>
    <n v="0"/>
    <n v="0"/>
  </r>
  <r>
    <x v="2"/>
    <x v="80"/>
    <x v="80"/>
    <x v="12"/>
    <s v="Descontinuado"/>
    <n v="15.5"/>
    <n v="0"/>
    <n v="27"/>
    <n v="18"/>
    <n v="0"/>
    <n v="0"/>
    <n v="0"/>
    <n v="0"/>
    <n v="552"/>
    <n v="0"/>
    <n v="0"/>
    <n v="0"/>
    <n v="0"/>
    <n v="0"/>
    <n v="0"/>
    <n v="0"/>
    <n v="525"/>
    <n v="507"/>
    <n v="507"/>
    <n v="507"/>
    <n v="507"/>
    <n v="507"/>
    <s v="17"/>
    <s v=""/>
    <n v="525"/>
    <n v="507"/>
    <n v="507"/>
    <n v="507"/>
    <n v="507"/>
    <n v="507"/>
    <n v="0"/>
    <n v="0"/>
    <n v="0"/>
    <n v="0"/>
    <n v="0"/>
    <n v="0"/>
    <m/>
    <m/>
    <s v=""/>
    <n v="0"/>
    <n v="0"/>
    <n v="0"/>
    <n v="0"/>
    <n v="0"/>
    <n v="0"/>
  </r>
  <r>
    <x v="2"/>
    <x v="81"/>
    <x v="81"/>
    <x v="12"/>
    <s v="Descontinuado"/>
    <n v="15.5"/>
    <n v="0"/>
    <n v="50"/>
    <n v="50"/>
    <n v="0"/>
    <n v="0"/>
    <n v="0"/>
    <n v="0"/>
    <n v="523"/>
    <n v="0"/>
    <n v="0"/>
    <n v="0"/>
    <n v="0"/>
    <n v="0"/>
    <n v="0"/>
    <n v="0"/>
    <n v="473"/>
    <n v="423"/>
    <n v="423"/>
    <n v="423"/>
    <n v="423"/>
    <n v="423"/>
    <s v="17"/>
    <s v=""/>
    <n v="473"/>
    <n v="423"/>
    <n v="423"/>
    <n v="423"/>
    <n v="423"/>
    <n v="423"/>
    <n v="0"/>
    <n v="0"/>
    <n v="0"/>
    <n v="0"/>
    <n v="0"/>
    <n v="0"/>
    <m/>
    <m/>
    <s v=""/>
    <n v="0"/>
    <n v="0"/>
    <n v="0"/>
    <n v="0"/>
    <n v="0"/>
    <n v="0"/>
  </r>
  <r>
    <x v="2"/>
    <x v="82"/>
    <x v="82"/>
    <x v="23"/>
    <s v="Activo2"/>
    <n v="23.4"/>
    <n v="0"/>
    <n v="37"/>
    <n v="0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2"/>
    <x v="83"/>
    <x v="83"/>
    <x v="23"/>
    <s v="Activo"/>
    <n v="23.4"/>
    <n v="0"/>
    <n v="13"/>
    <n v="18"/>
    <n v="0"/>
    <n v="95"/>
    <n v="40"/>
    <n v="65"/>
    <n v="61"/>
    <n v="0"/>
    <n v="0"/>
    <n v="0"/>
    <n v="0"/>
    <n v="0"/>
    <n v="0"/>
    <n v="0"/>
    <n v="48"/>
    <n v="30"/>
    <n v="30"/>
    <n v="-65"/>
    <n v="-105"/>
    <n v="-170"/>
    <s v="NORMAL"/>
    <s v=""/>
    <n v="48"/>
    <n v="30"/>
    <n v="30"/>
    <n v="-65"/>
    <n v="-105"/>
    <n v="-170"/>
    <n v="0"/>
    <n v="0"/>
    <n v="0"/>
    <n v="65"/>
    <n v="40"/>
    <n v="65"/>
    <m/>
    <m/>
    <s v=""/>
    <n v="0"/>
    <n v="0"/>
    <n v="0"/>
    <n v="65"/>
    <n v="40"/>
    <n v="65"/>
  </r>
  <r>
    <x v="2"/>
    <x v="84"/>
    <x v="84"/>
    <x v="23"/>
    <s v="Activo2"/>
    <n v="17.600000000000001"/>
    <n v="0"/>
    <n v="172"/>
    <n v="80"/>
    <n v="80"/>
    <n v="90"/>
    <n v="110"/>
    <n v="91"/>
    <n v="75"/>
    <n v="0"/>
    <n v="0"/>
    <n v="0"/>
    <n v="0"/>
    <n v="0"/>
    <n v="0"/>
    <n v="0"/>
    <n v="-97"/>
    <n v="-177"/>
    <n v="-257"/>
    <n v="-347"/>
    <n v="-457"/>
    <n v="-548"/>
    <s v="NORMAL"/>
    <s v=""/>
    <n v="-97"/>
    <n v="-177"/>
    <n v="-257"/>
    <n v="-347"/>
    <n v="-457"/>
    <n v="-548"/>
    <n v="97"/>
    <n v="80"/>
    <n v="80"/>
    <n v="90"/>
    <n v="110"/>
    <n v="91"/>
    <m/>
    <m/>
    <s v=""/>
    <n v="97"/>
    <n v="80"/>
    <n v="80"/>
    <n v="90"/>
    <n v="110"/>
    <n v="91"/>
  </r>
  <r>
    <x v="2"/>
    <x v="85"/>
    <x v="85"/>
    <x v="23"/>
    <s v="Activo"/>
    <n v="17.600000000000001"/>
    <n v="0"/>
    <n v="90"/>
    <n v="144"/>
    <n v="120"/>
    <n v="291"/>
    <n v="331"/>
    <n v="394"/>
    <n v="574"/>
    <n v="0"/>
    <n v="0"/>
    <n v="0"/>
    <n v="0"/>
    <n v="0"/>
    <n v="0"/>
    <n v="0"/>
    <n v="484"/>
    <n v="340"/>
    <n v="220"/>
    <n v="-71"/>
    <n v="-402"/>
    <n v="-796"/>
    <s v="NORMAL"/>
    <s v=""/>
    <n v="484"/>
    <n v="340"/>
    <n v="220"/>
    <n v="-71"/>
    <n v="-402"/>
    <n v="-796"/>
    <n v="0"/>
    <n v="0"/>
    <n v="0"/>
    <n v="71"/>
    <n v="331"/>
    <n v="394"/>
    <s v="Pon PO 300 piezas entrega finales de Julio"/>
    <m/>
    <s v=""/>
    <n v="0"/>
    <n v="0"/>
    <n v="0"/>
    <n v="71"/>
    <n v="331"/>
    <n v="394"/>
  </r>
  <r>
    <x v="1"/>
    <x v="86"/>
    <x v="86"/>
    <x v="26"/>
    <s v="Activo"/>
    <n v="1"/>
    <n v="0"/>
    <n v="0"/>
    <n v="0"/>
    <n v="0"/>
    <n v="0"/>
    <n v="0"/>
    <n v="0"/>
    <n v="46460"/>
    <n v="0"/>
    <n v="0"/>
    <n v="0"/>
    <n v="0"/>
    <n v="0"/>
    <n v="0"/>
    <n v="0"/>
    <n v="46460"/>
    <n v="46460"/>
    <n v="46460"/>
    <n v="46460"/>
    <n v="46460"/>
    <n v="46460"/>
    <s v="NORMAL"/>
    <s v=""/>
    <n v="46460"/>
    <n v="46460"/>
    <n v="46460"/>
    <n v="46460"/>
    <n v="46460"/>
    <n v="46460"/>
    <n v="0"/>
    <n v="0"/>
    <n v="0"/>
    <n v="0"/>
    <n v="0"/>
    <n v="0"/>
    <m/>
    <m/>
    <s v=""/>
    <n v="0"/>
    <n v="0"/>
    <n v="0"/>
    <n v="0"/>
    <n v="0"/>
    <n v="0"/>
  </r>
  <r>
    <x v="1"/>
    <x v="87"/>
    <x v="87"/>
    <x v="27"/>
    <s v="Activo"/>
    <n v="1.52"/>
    <n v="0"/>
    <n v="0"/>
    <n v="0"/>
    <n v="0"/>
    <n v="0"/>
    <n v="0"/>
    <n v="0"/>
    <n v="7150"/>
    <n v="0"/>
    <n v="20032"/>
    <n v="0"/>
    <n v="0"/>
    <n v="0"/>
    <n v="0"/>
    <n v="0"/>
    <n v="27182"/>
    <n v="27182"/>
    <n v="27182"/>
    <n v="27182"/>
    <n v="27182"/>
    <n v="27182"/>
    <s v="NORMAL"/>
    <s v=""/>
    <n v="27182"/>
    <n v="27182"/>
    <n v="27182"/>
    <n v="27182"/>
    <n v="27182"/>
    <n v="27182"/>
    <n v="0"/>
    <n v="0"/>
    <n v="0"/>
    <n v="0"/>
    <n v="0"/>
    <n v="0"/>
    <s v="Revisar transicion de negro a blanco ATT"/>
    <m/>
    <s v=""/>
    <n v="0"/>
    <n v="0"/>
    <n v="0"/>
    <n v="0"/>
    <n v="0"/>
    <n v="0"/>
  </r>
  <r>
    <x v="1"/>
    <x v="88"/>
    <x v="88"/>
    <x v="28"/>
    <s v="Activo"/>
    <n v="1.81"/>
    <n v="0"/>
    <n v="0"/>
    <n v="0"/>
    <n v="0"/>
    <n v="0"/>
    <n v="0"/>
    <n v="0"/>
    <n v="6013"/>
    <n v="0"/>
    <n v="10048"/>
    <n v="0"/>
    <n v="0"/>
    <n v="0"/>
    <n v="0"/>
    <n v="0"/>
    <n v="16061"/>
    <n v="16061"/>
    <n v="16061"/>
    <n v="16061"/>
    <n v="16061"/>
    <n v="16061"/>
    <s v="NORMAL"/>
    <s v=""/>
    <n v="16061"/>
    <n v="16061"/>
    <n v="16061"/>
    <n v="16061"/>
    <n v="16061"/>
    <n v="16061"/>
    <n v="0"/>
    <n v="0"/>
    <n v="0"/>
    <n v="0"/>
    <n v="0"/>
    <n v="0"/>
    <m/>
    <m/>
    <s v=""/>
    <n v="0"/>
    <n v="0"/>
    <n v="0"/>
    <n v="0"/>
    <n v="0"/>
    <n v="0"/>
  </r>
  <r>
    <x v="1"/>
    <x v="89"/>
    <x v="89"/>
    <x v="29"/>
    <s v="Activo"/>
    <n v="3.63"/>
    <n v="0"/>
    <n v="0"/>
    <n v="0"/>
    <n v="0"/>
    <n v="0"/>
    <n v="0"/>
    <n v="0"/>
    <n v="42894"/>
    <n v="0"/>
    <n v="15072"/>
    <n v="0"/>
    <n v="0"/>
    <n v="0"/>
    <n v="0"/>
    <n v="0"/>
    <n v="57966"/>
    <n v="57966"/>
    <n v="57966"/>
    <n v="57966"/>
    <n v="57966"/>
    <n v="57966"/>
    <s v="NORMAL"/>
    <s v=""/>
    <n v="57966"/>
    <n v="57966"/>
    <n v="57966"/>
    <n v="57966"/>
    <n v="57966"/>
    <n v="57966"/>
    <n v="0"/>
    <n v="0"/>
    <n v="0"/>
    <n v="0"/>
    <n v="0"/>
    <n v="0"/>
    <m/>
    <m/>
    <s v=""/>
    <n v="0"/>
    <n v="0"/>
    <n v="0"/>
    <n v="0"/>
    <n v="0"/>
    <n v="0"/>
  </r>
  <r>
    <x v="1"/>
    <x v="90"/>
    <x v="90"/>
    <x v="30"/>
    <s v="Activo"/>
    <n v="4.9400000000000004"/>
    <n v="0"/>
    <n v="0"/>
    <n v="0"/>
    <n v="0"/>
    <n v="0"/>
    <n v="0"/>
    <n v="2043"/>
    <n v="6297"/>
    <n v="0"/>
    <n v="5088"/>
    <n v="0"/>
    <n v="0"/>
    <n v="0"/>
    <n v="0"/>
    <n v="0"/>
    <n v="11385"/>
    <n v="11385"/>
    <n v="11385"/>
    <n v="11385"/>
    <n v="11385"/>
    <n v="9342"/>
    <s v="NORMAL"/>
    <s v=""/>
    <n v="11385"/>
    <n v="11385"/>
    <n v="11385"/>
    <n v="11385"/>
    <n v="11385"/>
    <n v="9342"/>
    <n v="0"/>
    <n v="0"/>
    <n v="0"/>
    <n v="0"/>
    <n v="0"/>
    <n v="0"/>
    <m/>
    <m/>
    <s v=""/>
    <n v="0"/>
    <n v="0"/>
    <n v="0"/>
    <n v="0"/>
    <n v="0"/>
    <n v="0"/>
  </r>
  <r>
    <x v="1"/>
    <x v="91"/>
    <x v="91"/>
    <x v="31"/>
    <s v="Activo2"/>
    <n v="2.68"/>
    <n v="0"/>
    <n v="0"/>
    <n v="0"/>
    <n v="0"/>
    <n v="0"/>
    <n v="0"/>
    <n v="0"/>
    <n v="3175"/>
    <n v="0"/>
    <n v="0"/>
    <n v="0"/>
    <n v="0"/>
    <n v="0"/>
    <n v="0"/>
    <n v="0"/>
    <n v="3175"/>
    <n v="3175"/>
    <n v="3175"/>
    <n v="3175"/>
    <n v="3175"/>
    <n v="3175"/>
    <s v="NORMAL"/>
    <s v=""/>
    <n v="3175"/>
    <n v="3175"/>
    <n v="3175"/>
    <n v="3175"/>
    <n v="3175"/>
    <n v="3175"/>
    <n v="0"/>
    <n v="0"/>
    <n v="0"/>
    <n v="0"/>
    <n v="0"/>
    <n v="0"/>
    <m/>
    <m/>
    <s v=""/>
    <n v="0"/>
    <n v="0"/>
    <n v="0"/>
    <n v="0"/>
    <n v="0"/>
    <n v="0"/>
  </r>
  <r>
    <x v="3"/>
    <x v="92"/>
    <x v="92"/>
    <x v="6"/>
    <s v="Descontinuado"/>
    <n v="8"/>
    <n v="0"/>
    <n v="2"/>
    <n v="50"/>
    <n v="30"/>
    <n v="20"/>
    <n v="80"/>
    <n v="30"/>
    <n v="98"/>
    <n v="0"/>
    <n v="0"/>
    <n v="0"/>
    <n v="0"/>
    <n v="0"/>
    <n v="0"/>
    <n v="0"/>
    <n v="96"/>
    <n v="46"/>
    <n v="16"/>
    <n v="-4"/>
    <n v="-84"/>
    <n v="-114"/>
    <s v="NORMAL"/>
    <s v=""/>
    <n v="96"/>
    <n v="46"/>
    <n v="16"/>
    <n v="-4"/>
    <n v="-84"/>
    <n v="-114"/>
    <n v="0"/>
    <n v="0"/>
    <n v="0"/>
    <n v="4"/>
    <n v="80"/>
    <n v="30"/>
    <m/>
    <m/>
    <s v=""/>
    <n v="0"/>
    <n v="0"/>
    <n v="0"/>
    <n v="4"/>
    <n v="80"/>
    <n v="30"/>
  </r>
  <r>
    <x v="3"/>
    <x v="93"/>
    <x v="93"/>
    <x v="6"/>
    <s v="Activo2"/>
    <n v="8"/>
    <n v="0"/>
    <n v="30"/>
    <n v="40"/>
    <n v="20"/>
    <n v="30"/>
    <n v="50"/>
    <n v="20"/>
    <n v="26"/>
    <n v="0"/>
    <n v="0"/>
    <n v="0"/>
    <n v="0"/>
    <n v="0"/>
    <n v="0"/>
    <n v="0"/>
    <n v="-4"/>
    <n v="-44"/>
    <n v="-64"/>
    <n v="-94"/>
    <n v="-144"/>
    <n v="-164"/>
    <s v="NORMAL"/>
    <s v=""/>
    <n v="-4"/>
    <n v="-44"/>
    <n v="-64"/>
    <n v="-94"/>
    <n v="-144"/>
    <n v="-164"/>
    <n v="4"/>
    <n v="40"/>
    <n v="20"/>
    <n v="30"/>
    <n v="50"/>
    <n v="20"/>
    <s v="No colocar PO viene devolucion y Ericka revisa con el comprador demanda de julio y agosto"/>
    <m/>
    <s v=""/>
    <n v="4"/>
    <n v="40"/>
    <n v="20"/>
    <n v="30"/>
    <n v="50"/>
    <n v="20"/>
  </r>
  <r>
    <x v="3"/>
    <x v="94"/>
    <x v="94"/>
    <x v="9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95"/>
    <x v="95"/>
    <x v="32"/>
    <s v="Activo2"/>
    <n v="9.5"/>
    <n v="0"/>
    <n v="24"/>
    <n v="13"/>
    <n v="30"/>
    <n v="46"/>
    <n v="53"/>
    <n v="53"/>
    <n v="117"/>
    <n v="0"/>
    <n v="30"/>
    <n v="0"/>
    <n v="0"/>
    <n v="0"/>
    <n v="0"/>
    <n v="0"/>
    <n v="123"/>
    <n v="110"/>
    <n v="80"/>
    <n v="34"/>
    <n v="-19"/>
    <n v="-72"/>
    <s v="NORMAL"/>
    <s v=""/>
    <n v="123"/>
    <n v="110"/>
    <n v="80"/>
    <n v="34"/>
    <n v="-19"/>
    <n v="-72"/>
    <n v="0"/>
    <n v="0"/>
    <n v="0"/>
    <n v="0"/>
    <n v="19"/>
    <n v="53"/>
    <m/>
    <m/>
    <s v=""/>
    <n v="0"/>
    <n v="0"/>
    <n v="0"/>
    <n v="0"/>
    <n v="19"/>
    <n v="53"/>
  </r>
  <r>
    <x v="3"/>
    <x v="96"/>
    <x v="96"/>
    <x v="11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97"/>
    <x v="97"/>
    <x v="11"/>
    <s v="Descontinuado"/>
    <n v="13"/>
    <n v="0"/>
    <n v="35"/>
    <n v="35"/>
    <n v="35"/>
    <n v="35"/>
    <n v="35"/>
    <n v="35"/>
    <n v="190"/>
    <n v="0"/>
    <n v="0"/>
    <n v="0"/>
    <n v="0"/>
    <n v="0"/>
    <n v="0"/>
    <n v="0"/>
    <n v="155"/>
    <n v="120"/>
    <n v="85"/>
    <n v="50"/>
    <n v="15"/>
    <n v="-20"/>
    <s v="NORMAL"/>
    <s v=""/>
    <n v="155"/>
    <n v="120"/>
    <n v="85"/>
    <n v="50"/>
    <n v="15"/>
    <n v="-20"/>
    <n v="0"/>
    <n v="0"/>
    <n v="0"/>
    <n v="0"/>
    <n v="0"/>
    <n v="20"/>
    <m/>
    <m/>
    <s v=""/>
    <n v="0"/>
    <n v="0"/>
    <n v="0"/>
    <n v="0"/>
    <n v="0"/>
    <n v="20"/>
  </r>
  <r>
    <x v="3"/>
    <x v="98"/>
    <x v="98"/>
    <x v="12"/>
    <s v="Descontinuado"/>
    <n v="13"/>
    <n v="0"/>
    <n v="48"/>
    <n v="20"/>
    <n v="0"/>
    <n v="0"/>
    <n v="0"/>
    <n v="0"/>
    <n v="0"/>
    <n v="0"/>
    <n v="0"/>
    <n v="0"/>
    <n v="0"/>
    <n v="0"/>
    <n v="0"/>
    <n v="0"/>
    <n v="-48"/>
    <n v="-68"/>
    <n v="-68"/>
    <n v="-68"/>
    <n v="-68"/>
    <n v="-68"/>
    <s v="17"/>
    <s v=""/>
    <n v="-48"/>
    <n v="-68"/>
    <n v="-68"/>
    <n v="-68"/>
    <n v="-68"/>
    <n v="-68"/>
    <n v="0"/>
    <n v="0"/>
    <n v="0"/>
    <n v="0"/>
    <n v="0"/>
    <n v="0"/>
    <s v="Se ajusto demanda de jul y ago de acuerdo a OH Lyde"/>
    <m/>
    <s v=""/>
    <n v="0"/>
    <n v="0"/>
    <n v="0"/>
    <n v="0"/>
    <n v="0"/>
    <n v="0"/>
  </r>
  <r>
    <x v="3"/>
    <x v="99"/>
    <x v="99"/>
    <x v="12"/>
    <s v="Descontinuado"/>
    <n v="13"/>
    <n v="0"/>
    <n v="36"/>
    <n v="0"/>
    <n v="0"/>
    <n v="0"/>
    <n v="0"/>
    <n v="0"/>
    <n v="130"/>
    <n v="0"/>
    <n v="0"/>
    <n v="0"/>
    <n v="0"/>
    <n v="0"/>
    <n v="0"/>
    <n v="0"/>
    <n v="94"/>
    <n v="94"/>
    <n v="94"/>
    <n v="94"/>
    <n v="94"/>
    <n v="94"/>
    <s v="NORMAL"/>
    <s v=""/>
    <n v="94"/>
    <n v="94"/>
    <n v="94"/>
    <n v="94"/>
    <n v="94"/>
    <n v="94"/>
    <n v="0"/>
    <n v="0"/>
    <n v="0"/>
    <n v="0"/>
    <n v="0"/>
    <n v="0"/>
    <m/>
    <m/>
    <s v=""/>
    <n v="0"/>
    <n v="0"/>
    <n v="0"/>
    <n v="0"/>
    <n v="0"/>
    <n v="0"/>
  </r>
  <r>
    <x v="3"/>
    <x v="100"/>
    <x v="100"/>
    <x v="12"/>
    <s v="Descontinuado"/>
    <n v="15"/>
    <n v="0"/>
    <n v="0"/>
    <n v="0"/>
    <n v="190"/>
    <n v="0"/>
    <n v="0"/>
    <n v="0"/>
    <n v="190"/>
    <n v="0"/>
    <n v="0"/>
    <n v="0"/>
    <n v="0"/>
    <n v="0"/>
    <n v="0"/>
    <n v="0"/>
    <n v="190"/>
    <n v="190"/>
    <n v="0"/>
    <n v="0"/>
    <n v="0"/>
    <n v="0"/>
    <s v="17"/>
    <s v=""/>
    <n v="190"/>
    <n v="19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1"/>
    <x v="101"/>
    <x v="13"/>
    <s v="Descontinuado"/>
    <n v="13"/>
    <n v="0"/>
    <n v="25"/>
    <n v="17"/>
    <n v="0"/>
    <n v="0"/>
    <n v="0"/>
    <n v="0"/>
    <n v="0"/>
    <n v="0"/>
    <n v="0"/>
    <n v="0"/>
    <n v="0"/>
    <n v="0"/>
    <n v="0"/>
    <n v="0"/>
    <n v="-25"/>
    <n v="-42"/>
    <n v="-42"/>
    <n v="-42"/>
    <n v="-42"/>
    <n v="-42"/>
    <s v="17"/>
    <s v=""/>
    <n v="-25"/>
    <n v="-42"/>
    <n v="-42"/>
    <n v="-42"/>
    <n v="-42"/>
    <n v="-42"/>
    <n v="0"/>
    <n v="0"/>
    <n v="0"/>
    <n v="0"/>
    <n v="0"/>
    <n v="0"/>
    <s v="Se ajusto demanda de jul y ago de acuerdo a OH Lyde"/>
    <m/>
    <s v=""/>
    <n v="0"/>
    <n v="0"/>
    <n v="0"/>
    <n v="0"/>
    <n v="0"/>
    <n v="0"/>
  </r>
  <r>
    <x v="3"/>
    <x v="102"/>
    <x v="102"/>
    <x v="13"/>
    <s v="Descontinuado"/>
    <n v="13"/>
    <n v="0"/>
    <n v="24"/>
    <n v="0"/>
    <n v="0"/>
    <n v="0"/>
    <n v="0"/>
    <n v="0"/>
    <n v="0"/>
    <n v="0"/>
    <n v="0"/>
    <n v="0"/>
    <n v="0"/>
    <n v="0"/>
    <n v="0"/>
    <n v="0"/>
    <n v="-24"/>
    <n v="-24"/>
    <n v="-24"/>
    <n v="-24"/>
    <n v="-24"/>
    <n v="-24"/>
    <s v="NORMAL"/>
    <s v=""/>
    <n v="-24"/>
    <n v="-24"/>
    <n v="-24"/>
    <n v="-24"/>
    <n v="-24"/>
    <n v="-24"/>
    <n v="24"/>
    <n v="0"/>
    <n v="0"/>
    <n v="0"/>
    <n v="0"/>
    <n v="0"/>
    <m/>
    <m/>
    <s v=""/>
    <n v="24"/>
    <n v="0"/>
    <n v="0"/>
    <n v="0"/>
    <n v="0"/>
    <n v="0"/>
  </r>
  <r>
    <x v="3"/>
    <x v="103"/>
    <x v="103"/>
    <x v="13"/>
    <s v="Descontinuado"/>
    <n v="15"/>
    <n v="0"/>
    <n v="48"/>
    <n v="30"/>
    <n v="0"/>
    <n v="0"/>
    <n v="0"/>
    <n v="100"/>
    <n v="9"/>
    <n v="0"/>
    <n v="0"/>
    <n v="0"/>
    <n v="0"/>
    <n v="0"/>
    <n v="0"/>
    <n v="0"/>
    <n v="-39"/>
    <n v="-69"/>
    <n v="-69"/>
    <n v="-69"/>
    <n v="-69"/>
    <n v="-169"/>
    <s v="17"/>
    <s v=""/>
    <n v="-39"/>
    <n v="-69"/>
    <n v="-69"/>
    <n v="-69"/>
    <n v="-69"/>
    <n v="-169"/>
    <n v="0"/>
    <n v="0"/>
    <n v="0"/>
    <n v="0"/>
    <n v="0"/>
    <n v="0"/>
    <m/>
    <m/>
    <s v=""/>
    <n v="0"/>
    <n v="0"/>
    <n v="0"/>
    <n v="0"/>
    <n v="0"/>
    <n v="0"/>
  </r>
  <r>
    <x v="3"/>
    <x v="104"/>
    <x v="104"/>
    <x v="12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5"/>
    <x v="105"/>
    <x v="13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6"/>
    <x v="106"/>
    <x v="11"/>
    <s v="Descontinuado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7"/>
    <x v="107"/>
    <x v="12"/>
    <s v="Descontinuado"/>
    <n v="13"/>
    <n v="0"/>
    <n v="0"/>
    <n v="0"/>
    <n v="0"/>
    <n v="0"/>
    <n v="0"/>
    <n v="0"/>
    <n v="28"/>
    <n v="0"/>
    <n v="0"/>
    <n v="0"/>
    <n v="0"/>
    <n v="0"/>
    <n v="0"/>
    <n v="0"/>
    <n v="28"/>
    <n v="28"/>
    <n v="28"/>
    <n v="28"/>
    <n v="28"/>
    <n v="28"/>
    <s v="NORMAL"/>
    <s v=""/>
    <n v="28"/>
    <n v="28"/>
    <n v="28"/>
    <n v="28"/>
    <n v="28"/>
    <n v="28"/>
    <n v="0"/>
    <n v="0"/>
    <n v="0"/>
    <n v="0"/>
    <n v="0"/>
    <n v="0"/>
    <m/>
    <m/>
    <s v=""/>
    <n v="0"/>
    <n v="0"/>
    <n v="0"/>
    <n v="0"/>
    <n v="0"/>
    <n v="0"/>
  </r>
  <r>
    <x v="3"/>
    <x v="108"/>
    <x v="108"/>
    <x v="13"/>
    <s v="Descontinuado"/>
    <n v="13"/>
    <n v="0"/>
    <n v="36"/>
    <n v="0"/>
    <n v="0"/>
    <n v="0"/>
    <n v="0"/>
    <n v="0"/>
    <n v="61"/>
    <n v="0"/>
    <n v="0"/>
    <n v="0"/>
    <n v="0"/>
    <n v="0"/>
    <n v="0"/>
    <n v="0"/>
    <n v="25"/>
    <n v="25"/>
    <n v="25"/>
    <n v="25"/>
    <n v="25"/>
    <n v="25"/>
    <s v="NORMAL"/>
    <s v=""/>
    <n v="25"/>
    <n v="25"/>
    <n v="25"/>
    <n v="25"/>
    <n v="25"/>
    <n v="25"/>
    <n v="0"/>
    <n v="0"/>
    <n v="0"/>
    <n v="0"/>
    <n v="0"/>
    <n v="0"/>
    <m/>
    <m/>
    <s v=""/>
    <n v="0"/>
    <n v="0"/>
    <n v="0"/>
    <n v="0"/>
    <n v="0"/>
    <n v="0"/>
  </r>
  <r>
    <x v="3"/>
    <x v="109"/>
    <x v="109"/>
    <x v="11"/>
    <s v="Descontinuado"/>
    <n v="13"/>
    <n v="0"/>
    <n v="47"/>
    <n v="0"/>
    <n v="0"/>
    <n v="0"/>
    <n v="0"/>
    <n v="0"/>
    <n v="21"/>
    <n v="0"/>
    <n v="0"/>
    <n v="0"/>
    <n v="0"/>
    <n v="0"/>
    <n v="0"/>
    <n v="0"/>
    <n v="-26"/>
    <n v="-26"/>
    <n v="-26"/>
    <n v="-26"/>
    <n v="-26"/>
    <n v="-26"/>
    <s v="NORMAL"/>
    <s v=""/>
    <n v="-26"/>
    <n v="-26"/>
    <n v="-26"/>
    <n v="-26"/>
    <n v="-26"/>
    <n v="-26"/>
    <n v="26"/>
    <n v="0"/>
    <n v="0"/>
    <n v="0"/>
    <n v="0"/>
    <n v="0"/>
    <m/>
    <m/>
    <s v=""/>
    <n v="26"/>
    <n v="0"/>
    <n v="0"/>
    <n v="0"/>
    <n v="0"/>
    <n v="0"/>
  </r>
  <r>
    <x v="3"/>
    <x v="110"/>
    <x v="110"/>
    <x v="12"/>
    <s v="Descontinuado"/>
    <n v="13"/>
    <n v="0"/>
    <n v="19"/>
    <n v="0"/>
    <n v="0"/>
    <n v="0"/>
    <n v="0"/>
    <n v="0"/>
    <n v="113"/>
    <n v="0"/>
    <n v="0"/>
    <n v="0"/>
    <n v="0"/>
    <n v="0"/>
    <n v="0"/>
    <n v="0"/>
    <n v="94"/>
    <n v="94"/>
    <n v="94"/>
    <n v="94"/>
    <n v="94"/>
    <n v="94"/>
    <s v="NORMAL"/>
    <s v=""/>
    <n v="94"/>
    <n v="94"/>
    <n v="94"/>
    <n v="94"/>
    <n v="94"/>
    <n v="94"/>
    <n v="0"/>
    <n v="0"/>
    <n v="0"/>
    <n v="0"/>
    <n v="0"/>
    <n v="0"/>
    <m/>
    <m/>
    <s v=""/>
    <n v="0"/>
    <n v="0"/>
    <n v="0"/>
    <n v="0"/>
    <n v="0"/>
    <n v="0"/>
  </r>
  <r>
    <x v="3"/>
    <x v="111"/>
    <x v="111"/>
    <x v="13"/>
    <s v="Descontinuado"/>
    <n v="13"/>
    <n v="0"/>
    <n v="17"/>
    <n v="0"/>
    <n v="0"/>
    <n v="0"/>
    <n v="0"/>
    <n v="0"/>
    <n v="158"/>
    <n v="0"/>
    <n v="0"/>
    <n v="0"/>
    <n v="0"/>
    <n v="0"/>
    <n v="0"/>
    <n v="0"/>
    <n v="141"/>
    <n v="141"/>
    <n v="141"/>
    <n v="141"/>
    <n v="141"/>
    <n v="141"/>
    <s v="NORMAL"/>
    <s v=""/>
    <n v="141"/>
    <n v="141"/>
    <n v="141"/>
    <n v="141"/>
    <n v="141"/>
    <n v="141"/>
    <n v="0"/>
    <n v="0"/>
    <n v="0"/>
    <n v="0"/>
    <n v="0"/>
    <n v="0"/>
    <m/>
    <m/>
    <s v=""/>
    <n v="0"/>
    <n v="0"/>
    <n v="0"/>
    <n v="0"/>
    <n v="0"/>
    <n v="0"/>
  </r>
  <r>
    <x v="3"/>
    <x v="112"/>
    <x v="112"/>
    <x v="18"/>
    <s v="New"/>
    <e v="#N/A"/>
    <n v="350"/>
    <n v="0"/>
    <n v="0"/>
    <n v="364"/>
    <n v="711"/>
    <n v="517"/>
    <n v="251"/>
    <n v="0"/>
    <n v="0"/>
    <n v="504"/>
    <n v="0"/>
    <n v="0"/>
    <n v="0"/>
    <n v="0"/>
    <n v="0"/>
    <n v="504"/>
    <n v="504"/>
    <n v="140"/>
    <n v="-571"/>
    <n v="-1088"/>
    <n v="-1339"/>
    <s v="NORMAL"/>
    <s v=""/>
    <n v="504"/>
    <n v="504"/>
    <n v="140"/>
    <n v="-571"/>
    <n v="-1088"/>
    <n v="-1339"/>
    <n v="0"/>
    <n v="0"/>
    <n v="0"/>
    <n v="571"/>
    <n v="517"/>
    <n v="251"/>
    <m/>
    <m/>
    <s v=""/>
    <n v="0"/>
    <n v="0"/>
    <n v="0"/>
    <n v="571"/>
    <n v="517"/>
    <n v="251"/>
  </r>
  <r>
    <x v="3"/>
    <x v="113"/>
    <x v="113"/>
    <x v="19"/>
    <s v="New"/>
    <e v="#N/A"/>
    <n v="350"/>
    <n v="0"/>
    <n v="0"/>
    <n v="619"/>
    <n v="1115"/>
    <n v="1240"/>
    <n v="416"/>
    <n v="0"/>
    <n v="0"/>
    <n v="1008"/>
    <n v="0"/>
    <n v="0"/>
    <n v="0"/>
    <n v="0"/>
    <n v="0"/>
    <n v="1008"/>
    <n v="1008"/>
    <n v="389"/>
    <n v="-726"/>
    <n v="-1966"/>
    <n v="-2382"/>
    <s v="NORMAL"/>
    <s v=""/>
    <n v="1008"/>
    <n v="1008"/>
    <n v="389"/>
    <n v="-726"/>
    <n v="-1966"/>
    <n v="-2382"/>
    <n v="0"/>
    <n v="0"/>
    <n v="0"/>
    <n v="726"/>
    <n v="1240"/>
    <n v="416"/>
    <m/>
    <m/>
    <s v=""/>
    <n v="0"/>
    <n v="0"/>
    <n v="0"/>
    <n v="726"/>
    <n v="1240"/>
    <n v="416"/>
  </r>
  <r>
    <x v="3"/>
    <x v="114"/>
    <x v="114"/>
    <x v="3"/>
    <s v="Activo"/>
    <n v="14"/>
    <n v="0"/>
    <n v="120"/>
    <n v="200"/>
    <n v="70"/>
    <n v="134"/>
    <n v="300"/>
    <n v="150"/>
    <n v="29"/>
    <n v="0"/>
    <n v="180"/>
    <n v="0"/>
    <n v="0"/>
    <n v="0"/>
    <n v="0"/>
    <n v="0"/>
    <n v="89"/>
    <n v="-111"/>
    <n v="-181"/>
    <n v="-315"/>
    <n v="-615"/>
    <n v="-765"/>
    <s v="NORMAL"/>
    <s v=""/>
    <n v="89"/>
    <n v="-111"/>
    <n v="-181"/>
    <n v="-315"/>
    <n v="-615"/>
    <n v="-765"/>
    <n v="0"/>
    <n v="111"/>
    <n v="70"/>
    <n v="134"/>
    <n v="300"/>
    <n v="150"/>
    <s v="PO 450 Med Julio"/>
    <m/>
    <s v=""/>
    <n v="0"/>
    <n v="111"/>
    <n v="70"/>
    <n v="134"/>
    <n v="300"/>
    <n v="150"/>
  </r>
  <r>
    <x v="3"/>
    <x v="115"/>
    <x v="115"/>
    <x v="15"/>
    <s v="Activo"/>
    <n v="19"/>
    <n v="0"/>
    <n v="108"/>
    <n v="120"/>
    <n v="80"/>
    <n v="120"/>
    <n v="157"/>
    <n v="194"/>
    <n v="77"/>
    <n v="0"/>
    <n v="0"/>
    <n v="0"/>
    <n v="0"/>
    <n v="0"/>
    <n v="0"/>
    <n v="0"/>
    <n v="-31"/>
    <n v="-151"/>
    <n v="-231"/>
    <n v="-351"/>
    <n v="-508"/>
    <n v="-702"/>
    <s v="NORMAL"/>
    <s v=""/>
    <n v="-31"/>
    <n v="-151"/>
    <n v="-231"/>
    <n v="-351"/>
    <n v="-508"/>
    <n v="-702"/>
    <n v="31"/>
    <n v="120"/>
    <n v="80"/>
    <n v="120"/>
    <n v="157"/>
    <n v="194"/>
    <s v="PO 100 Med Julio"/>
    <m/>
    <s v=""/>
    <n v="31"/>
    <n v="120"/>
    <n v="80"/>
    <n v="120"/>
    <n v="157"/>
    <n v="194"/>
  </r>
  <r>
    <x v="3"/>
    <x v="116"/>
    <x v="116"/>
    <x v="15"/>
    <s v="Activo"/>
    <n v="19"/>
    <n v="0"/>
    <n v="0"/>
    <n v="30"/>
    <n v="27"/>
    <n v="27"/>
    <n v="71"/>
    <n v="149"/>
    <n v="0"/>
    <n v="0"/>
    <n v="60"/>
    <n v="0"/>
    <n v="0"/>
    <n v="0"/>
    <n v="0"/>
    <n v="0"/>
    <n v="60"/>
    <n v="30"/>
    <n v="3"/>
    <n v="-24"/>
    <n v="-95"/>
    <n v="-244"/>
    <s v="NORMAL"/>
    <s v=""/>
    <n v="60"/>
    <n v="30"/>
    <n v="3"/>
    <n v="-24"/>
    <n v="-95"/>
    <n v="-244"/>
    <n v="0"/>
    <n v="0"/>
    <n v="0"/>
    <n v="24"/>
    <n v="71"/>
    <n v="149"/>
    <s v="PO 60 Med Julio"/>
    <m/>
    <s v=""/>
    <n v="0"/>
    <n v="0"/>
    <n v="0"/>
    <n v="24"/>
    <n v="71"/>
    <n v="149"/>
  </r>
  <r>
    <x v="3"/>
    <x v="117"/>
    <x v="117"/>
    <x v="18"/>
    <s v="Activo"/>
    <e v="#N/A"/>
    <m/>
    <n v="0"/>
    <n v="0"/>
    <n v="20"/>
    <n v="15"/>
    <n v="25"/>
    <n v="25"/>
    <n v="0"/>
    <n v="0"/>
    <n v="72"/>
    <n v="0"/>
    <n v="0"/>
    <n v="0"/>
    <n v="0"/>
    <n v="0"/>
    <n v="72"/>
    <n v="72"/>
    <n v="52"/>
    <n v="37"/>
    <n v="12"/>
    <n v="-13"/>
    <s v="18"/>
    <s v="T21-11331"/>
    <n v="262"/>
    <n v="262"/>
    <n v="52"/>
    <n v="37"/>
    <n v="12"/>
    <n v="-13"/>
    <n v="0"/>
    <n v="0"/>
    <n v="0"/>
    <n v="0"/>
    <n v="0"/>
    <n v="13"/>
    <m/>
    <m/>
    <s v=""/>
    <n v="0"/>
    <n v="0"/>
    <n v="0"/>
    <n v="0"/>
    <n v="0"/>
    <n v="13"/>
  </r>
  <r>
    <x v="3"/>
    <x v="118"/>
    <x v="118"/>
    <x v="18"/>
    <s v="New"/>
    <e v="#N/A"/>
    <n v="320"/>
    <n v="0"/>
    <n v="0"/>
    <n v="220"/>
    <n v="20"/>
    <n v="15"/>
    <n v="15"/>
    <n v="0"/>
    <n v="0"/>
    <n v="240"/>
    <n v="0"/>
    <n v="0"/>
    <n v="0"/>
    <n v="0"/>
    <n v="0"/>
    <n v="240"/>
    <n v="240"/>
    <n v="20"/>
    <n v="0"/>
    <n v="-15"/>
    <n v="-30"/>
    <s v="NORMAL"/>
    <s v=""/>
    <n v="240"/>
    <n v="240"/>
    <n v="20"/>
    <n v="0"/>
    <n v="-15"/>
    <n v="-30"/>
    <n v="0"/>
    <n v="0"/>
    <n v="0"/>
    <n v="0"/>
    <n v="15"/>
    <n v="15"/>
    <m/>
    <m/>
    <s v=""/>
    <n v="0"/>
    <n v="0"/>
    <n v="0"/>
    <n v="0"/>
    <n v="15"/>
    <n v="15"/>
  </r>
  <r>
    <x v="3"/>
    <x v="119"/>
    <x v="119"/>
    <x v="18"/>
    <s v="New"/>
    <e v="#N/A"/>
    <n v="320"/>
    <n v="0"/>
    <n v="0"/>
    <n v="220"/>
    <n v="180"/>
    <n v="30"/>
    <n v="30"/>
    <n v="0"/>
    <n v="0"/>
    <n v="240"/>
    <n v="0"/>
    <n v="0"/>
    <n v="0"/>
    <n v="0"/>
    <n v="0"/>
    <n v="240"/>
    <n v="240"/>
    <n v="20"/>
    <n v="-160"/>
    <n v="-190"/>
    <n v="-220"/>
    <s v="NORMAL"/>
    <s v=""/>
    <n v="240"/>
    <n v="240"/>
    <n v="20"/>
    <n v="-160"/>
    <n v="-190"/>
    <n v="-220"/>
    <n v="0"/>
    <n v="0"/>
    <n v="0"/>
    <n v="160"/>
    <n v="30"/>
    <n v="30"/>
    <m/>
    <m/>
    <s v=""/>
    <n v="0"/>
    <n v="0"/>
    <n v="0"/>
    <n v="160"/>
    <n v="30"/>
    <n v="30"/>
  </r>
  <r>
    <x v="3"/>
    <x v="120"/>
    <x v="120"/>
    <x v="18"/>
    <s v="New"/>
    <e v="#N/A"/>
    <n v="200"/>
    <n v="0"/>
    <n v="0"/>
    <n v="0"/>
    <n v="0"/>
    <n v="59"/>
    <n v="60"/>
    <n v="0"/>
    <n v="0"/>
    <n v="0"/>
    <n v="0"/>
    <n v="0"/>
    <n v="0"/>
    <n v="0"/>
    <n v="0"/>
    <n v="0"/>
    <n v="0"/>
    <n v="0"/>
    <n v="0"/>
    <n v="-59"/>
    <n v="-119"/>
    <s v="NORMAL"/>
    <s v=""/>
    <n v="0"/>
    <n v="0"/>
    <n v="0"/>
    <n v="0"/>
    <n v="-59"/>
    <n v="-119"/>
    <n v="0"/>
    <n v="0"/>
    <n v="0"/>
    <n v="0"/>
    <n v="59"/>
    <n v="60"/>
    <m/>
    <m/>
    <s v=""/>
    <n v="0"/>
    <n v="0"/>
    <n v="0"/>
    <n v="0"/>
    <n v="59"/>
    <n v="60"/>
  </r>
  <r>
    <x v="3"/>
    <x v="121"/>
    <x v="121"/>
    <x v="18"/>
    <s v="New"/>
    <e v="#N/A"/>
    <n v="350"/>
    <n v="0"/>
    <n v="0"/>
    <n v="60"/>
    <n v="60"/>
    <n v="60"/>
    <n v="60"/>
    <n v="0"/>
    <n v="0"/>
    <n v="168"/>
    <n v="0"/>
    <n v="0"/>
    <n v="0"/>
    <n v="0"/>
    <n v="0"/>
    <n v="168"/>
    <n v="168"/>
    <n v="108"/>
    <n v="48"/>
    <n v="-12"/>
    <n v="-72"/>
    <s v="NORMAL"/>
    <s v=""/>
    <n v="168"/>
    <n v="168"/>
    <n v="108"/>
    <n v="48"/>
    <n v="-12"/>
    <n v="-72"/>
    <n v="0"/>
    <n v="0"/>
    <n v="0"/>
    <n v="0"/>
    <n v="12"/>
    <n v="60"/>
    <m/>
    <m/>
    <s v=""/>
    <n v="0"/>
    <n v="0"/>
    <n v="0"/>
    <n v="0"/>
    <n v="12"/>
    <n v="60"/>
  </r>
  <r>
    <x v="3"/>
    <x v="122"/>
    <x v="122"/>
    <x v="18"/>
    <s v="New"/>
    <e v="#N/A"/>
    <m/>
    <n v="0"/>
    <n v="0"/>
    <n v="314"/>
    <n v="193"/>
    <n v="166"/>
    <n v="155"/>
    <n v="0"/>
    <n v="0"/>
    <n v="1056"/>
    <n v="0"/>
    <n v="0"/>
    <n v="0"/>
    <n v="0"/>
    <n v="0"/>
    <n v="1056"/>
    <n v="1056"/>
    <n v="742"/>
    <n v="549"/>
    <n v="383"/>
    <n v="228"/>
    <s v="NORMAL"/>
    <s v=""/>
    <n v="1056"/>
    <n v="1056"/>
    <n v="742"/>
    <n v="549"/>
    <n v="383"/>
    <n v="228"/>
    <n v="0"/>
    <n v="0"/>
    <n v="0"/>
    <n v="0"/>
    <n v="0"/>
    <n v="0"/>
    <m/>
    <m/>
    <s v=""/>
    <n v="0"/>
    <n v="0"/>
    <n v="0"/>
    <n v="0"/>
    <n v="0"/>
    <n v="0"/>
  </r>
  <r>
    <x v="3"/>
    <x v="123"/>
    <x v="123"/>
    <x v="18"/>
    <s v="New"/>
    <e v="#N/A"/>
    <n v="550"/>
    <n v="0"/>
    <n v="0"/>
    <n v="84"/>
    <n v="60"/>
    <n v="99"/>
    <n v="88"/>
    <n v="0"/>
    <n v="0"/>
    <n v="360"/>
    <n v="0"/>
    <n v="0"/>
    <n v="0"/>
    <n v="0"/>
    <n v="0"/>
    <n v="360"/>
    <n v="360"/>
    <n v="276"/>
    <n v="216"/>
    <n v="117"/>
    <n v="29"/>
    <s v="NORMAL"/>
    <s v=""/>
    <n v="360"/>
    <n v="360"/>
    <n v="276"/>
    <n v="216"/>
    <n v="117"/>
    <n v="29"/>
    <n v="0"/>
    <n v="0"/>
    <n v="0"/>
    <n v="0"/>
    <n v="0"/>
    <n v="0"/>
    <m/>
    <m/>
    <s v=""/>
    <n v="0"/>
    <n v="0"/>
    <n v="0"/>
    <n v="0"/>
    <n v="0"/>
    <n v="0"/>
  </r>
  <r>
    <x v="3"/>
    <x v="124"/>
    <x v="124"/>
    <x v="18"/>
    <s v="New"/>
    <e v="#N/A"/>
    <n v="350"/>
    <n v="0"/>
    <n v="0"/>
    <n v="42"/>
    <n v="30"/>
    <n v="20"/>
    <n v="14"/>
    <n v="0"/>
    <n v="0"/>
    <n v="168"/>
    <n v="0"/>
    <n v="0"/>
    <n v="0"/>
    <n v="0"/>
    <n v="0"/>
    <n v="168"/>
    <n v="168"/>
    <n v="126"/>
    <n v="96"/>
    <n v="76"/>
    <n v="62"/>
    <s v="NORMAL"/>
    <s v=""/>
    <n v="168"/>
    <n v="168"/>
    <n v="126"/>
    <n v="96"/>
    <n v="76"/>
    <n v="62"/>
    <n v="0"/>
    <n v="0"/>
    <n v="0"/>
    <n v="0"/>
    <n v="0"/>
    <n v="0"/>
    <m/>
    <m/>
    <s v=""/>
    <n v="0"/>
    <n v="0"/>
    <n v="0"/>
    <n v="0"/>
    <n v="0"/>
    <n v="0"/>
  </r>
  <r>
    <x v="3"/>
    <x v="125"/>
    <x v="125"/>
    <x v="18"/>
    <s v="New"/>
    <e v="#N/A"/>
    <n v="200"/>
    <n v="0"/>
    <n v="0"/>
    <n v="0"/>
    <n v="0"/>
    <n v="67"/>
    <n v="68"/>
    <n v="0"/>
    <n v="0"/>
    <n v="0"/>
    <n v="0"/>
    <n v="0"/>
    <n v="0"/>
    <n v="0"/>
    <n v="0"/>
    <n v="0"/>
    <n v="0"/>
    <n v="0"/>
    <n v="0"/>
    <n v="-67"/>
    <n v="-135"/>
    <s v="NORMAL"/>
    <s v=""/>
    <n v="0"/>
    <n v="0"/>
    <n v="0"/>
    <n v="0"/>
    <n v="-67"/>
    <n v="-135"/>
    <n v="0"/>
    <n v="0"/>
    <n v="0"/>
    <n v="0"/>
    <n v="67"/>
    <n v="68"/>
    <m/>
    <m/>
    <s v=""/>
    <n v="0"/>
    <n v="0"/>
    <n v="0"/>
    <n v="0"/>
    <n v="67"/>
    <n v="68"/>
  </r>
  <r>
    <x v="3"/>
    <x v="126"/>
    <x v="126"/>
    <x v="18"/>
    <s v="Activo"/>
    <e v="#N/A"/>
    <m/>
    <n v="0"/>
    <n v="0"/>
    <n v="300"/>
    <n v="100"/>
    <n v="120"/>
    <n v="80"/>
    <n v="0"/>
    <n v="0"/>
    <n v="264"/>
    <n v="0"/>
    <n v="0"/>
    <n v="0"/>
    <n v="0"/>
    <n v="0"/>
    <n v="264"/>
    <n v="264"/>
    <n v="-36"/>
    <n v="-136"/>
    <n v="-256"/>
    <n v="-336"/>
    <s v="18"/>
    <s v="T21-11323"/>
    <n v="216"/>
    <n v="196"/>
    <n v="-104"/>
    <n v="-204"/>
    <n v="-324"/>
    <n v="-404"/>
    <n v="0"/>
    <n v="0"/>
    <n v="104"/>
    <n v="100"/>
    <n v="120"/>
    <n v="80"/>
    <m/>
    <m/>
    <s v=""/>
    <n v="0"/>
    <n v="0"/>
    <n v="104"/>
    <n v="100"/>
    <n v="120"/>
    <n v="80"/>
  </r>
  <r>
    <x v="3"/>
    <x v="127"/>
    <x v="127"/>
    <x v="19"/>
    <s v="Activo"/>
    <e v="#N/A"/>
    <m/>
    <n v="0"/>
    <n v="0"/>
    <n v="250"/>
    <n v="20"/>
    <n v="30"/>
    <n v="30"/>
    <n v="0"/>
    <n v="0"/>
    <n v="216"/>
    <n v="0"/>
    <n v="0"/>
    <n v="0"/>
    <n v="0"/>
    <n v="0"/>
    <n v="216"/>
    <n v="216"/>
    <n v="-34"/>
    <n v="-54"/>
    <n v="-84"/>
    <n v="-114"/>
    <s v="18"/>
    <s v="T21-11342"/>
    <n v="177"/>
    <n v="147"/>
    <n v="-103"/>
    <n v="-123"/>
    <n v="-153"/>
    <n v="-283"/>
    <n v="0"/>
    <n v="0"/>
    <n v="103"/>
    <n v="20"/>
    <n v="30"/>
    <n v="130"/>
    <m/>
    <m/>
    <s v=""/>
    <n v="0"/>
    <n v="0"/>
    <n v="103"/>
    <n v="20"/>
    <n v="30"/>
    <n v="130"/>
  </r>
  <r>
    <x v="3"/>
    <x v="128"/>
    <x v="128"/>
    <x v="19"/>
    <s v="New"/>
    <e v="#N/A"/>
    <n v="320"/>
    <n v="0"/>
    <n v="0"/>
    <n v="250"/>
    <n v="30"/>
    <n v="20"/>
    <n v="20"/>
    <n v="0"/>
    <n v="0"/>
    <n v="264"/>
    <n v="0"/>
    <n v="0"/>
    <n v="0"/>
    <n v="0"/>
    <n v="0"/>
    <n v="264"/>
    <n v="264"/>
    <n v="14"/>
    <n v="-16"/>
    <n v="-36"/>
    <n v="-56"/>
    <s v="NORMAL"/>
    <s v=""/>
    <n v="264"/>
    <n v="264"/>
    <n v="14"/>
    <n v="-16"/>
    <n v="-36"/>
    <n v="-56"/>
    <n v="0"/>
    <n v="0"/>
    <n v="0"/>
    <n v="16"/>
    <n v="20"/>
    <n v="20"/>
    <m/>
    <m/>
    <s v=""/>
    <n v="0"/>
    <n v="0"/>
    <n v="0"/>
    <n v="16"/>
    <n v="20"/>
    <n v="20"/>
  </r>
  <r>
    <x v="3"/>
    <x v="129"/>
    <x v="129"/>
    <x v="19"/>
    <s v="New"/>
    <e v="#N/A"/>
    <n v="320"/>
    <n v="0"/>
    <n v="0"/>
    <n v="250"/>
    <n v="30"/>
    <n v="30"/>
    <n v="30"/>
    <n v="0"/>
    <n v="0"/>
    <n v="264"/>
    <n v="0"/>
    <n v="0"/>
    <n v="0"/>
    <n v="0"/>
    <n v="0"/>
    <n v="264"/>
    <n v="264"/>
    <n v="14"/>
    <n v="-16"/>
    <n v="-46"/>
    <n v="-76"/>
    <s v="NORMAL"/>
    <s v=""/>
    <n v="264"/>
    <n v="264"/>
    <n v="14"/>
    <n v="-16"/>
    <n v="-46"/>
    <n v="-76"/>
    <n v="0"/>
    <n v="0"/>
    <n v="0"/>
    <n v="16"/>
    <n v="30"/>
    <n v="30"/>
    <m/>
    <m/>
    <s v=""/>
    <n v="0"/>
    <n v="0"/>
    <n v="0"/>
    <n v="16"/>
    <n v="30"/>
    <n v="30"/>
  </r>
  <r>
    <x v="3"/>
    <x v="130"/>
    <x v="130"/>
    <x v="19"/>
    <s v="New"/>
    <e v="#N/A"/>
    <n v="300"/>
    <n v="0"/>
    <n v="0"/>
    <n v="0"/>
    <n v="0"/>
    <n v="84"/>
    <n v="85"/>
    <n v="0"/>
    <n v="0"/>
    <n v="0"/>
    <n v="0"/>
    <n v="0"/>
    <n v="0"/>
    <n v="0"/>
    <n v="0"/>
    <n v="0"/>
    <n v="0"/>
    <n v="0"/>
    <n v="0"/>
    <n v="-84"/>
    <n v="-169"/>
    <s v="NORMAL"/>
    <s v=""/>
    <n v="0"/>
    <n v="0"/>
    <n v="0"/>
    <n v="0"/>
    <n v="-84"/>
    <n v="-169"/>
    <n v="0"/>
    <n v="0"/>
    <n v="0"/>
    <n v="0"/>
    <n v="84"/>
    <n v="85"/>
    <m/>
    <m/>
    <s v=""/>
    <n v="0"/>
    <n v="0"/>
    <n v="0"/>
    <n v="0"/>
    <n v="84"/>
    <n v="85"/>
  </r>
  <r>
    <x v="3"/>
    <x v="131"/>
    <x v="131"/>
    <x v="19"/>
    <s v="New"/>
    <e v="#N/A"/>
    <n v="350"/>
    <n v="0"/>
    <n v="0"/>
    <n v="60"/>
    <n v="60"/>
    <n v="60"/>
    <n v="60"/>
    <n v="0"/>
    <n v="0"/>
    <n v="216"/>
    <n v="0"/>
    <n v="0"/>
    <n v="0"/>
    <n v="0"/>
    <n v="0"/>
    <n v="216"/>
    <n v="216"/>
    <n v="156"/>
    <n v="96"/>
    <n v="36"/>
    <n v="-24"/>
    <s v="NORMAL"/>
    <s v=""/>
    <n v="216"/>
    <n v="216"/>
    <n v="156"/>
    <n v="96"/>
    <n v="36"/>
    <n v="-24"/>
    <n v="0"/>
    <n v="0"/>
    <n v="0"/>
    <n v="0"/>
    <n v="0"/>
    <n v="24"/>
    <m/>
    <m/>
    <s v=""/>
    <n v="0"/>
    <n v="0"/>
    <n v="0"/>
    <n v="0"/>
    <n v="0"/>
    <n v="24"/>
  </r>
  <r>
    <x v="3"/>
    <x v="132"/>
    <x v="132"/>
    <x v="19"/>
    <s v="New"/>
    <e v="#N/A"/>
    <n v="1850"/>
    <n v="0"/>
    <n v="0"/>
    <n v="913"/>
    <n v="1133"/>
    <n v="1108"/>
    <n v="1113"/>
    <n v="0"/>
    <n v="0"/>
    <n v="1656"/>
    <n v="0"/>
    <n v="0"/>
    <n v="0"/>
    <n v="0"/>
    <n v="0"/>
    <n v="1656"/>
    <n v="1656"/>
    <n v="743"/>
    <n v="-390"/>
    <n v="-1498"/>
    <n v="-2611"/>
    <s v="NORMAL"/>
    <s v=""/>
    <n v="1656"/>
    <n v="1656"/>
    <n v="743"/>
    <n v="-390"/>
    <n v="-1498"/>
    <n v="-2611"/>
    <n v="0"/>
    <n v="0"/>
    <n v="0"/>
    <n v="390"/>
    <n v="1108"/>
    <n v="1113"/>
    <m/>
    <m/>
    <s v=""/>
    <n v="0"/>
    <n v="0"/>
    <n v="0"/>
    <n v="390"/>
    <n v="1108"/>
    <n v="1113"/>
  </r>
  <r>
    <x v="3"/>
    <x v="133"/>
    <x v="133"/>
    <x v="19"/>
    <s v="New"/>
    <e v="#N/A"/>
    <n v="650"/>
    <n v="0"/>
    <n v="0"/>
    <n v="148"/>
    <n v="73"/>
    <n v="188"/>
    <n v="183"/>
    <n v="0"/>
    <n v="0"/>
    <n v="456"/>
    <n v="0"/>
    <n v="0"/>
    <n v="0"/>
    <n v="0"/>
    <n v="0"/>
    <n v="456"/>
    <n v="456"/>
    <n v="308"/>
    <n v="235"/>
    <n v="47"/>
    <n v="-136"/>
    <s v="NORMAL"/>
    <s v=""/>
    <n v="456"/>
    <n v="456"/>
    <n v="308"/>
    <n v="235"/>
    <n v="47"/>
    <n v="-136"/>
    <n v="0"/>
    <n v="0"/>
    <n v="0"/>
    <n v="0"/>
    <n v="0"/>
    <n v="136"/>
    <m/>
    <m/>
    <s v=""/>
    <n v="0"/>
    <n v="0"/>
    <n v="0"/>
    <n v="0"/>
    <n v="0"/>
    <n v="136"/>
  </r>
  <r>
    <x v="3"/>
    <x v="134"/>
    <x v="134"/>
    <x v="19"/>
    <s v="New"/>
    <e v="#N/A"/>
    <n v="320"/>
    <n v="0"/>
    <n v="0"/>
    <n v="250"/>
    <n v="50"/>
    <n v="80"/>
    <n v="30"/>
    <n v="0"/>
    <n v="0"/>
    <n v="264"/>
    <n v="0"/>
    <n v="0"/>
    <n v="0"/>
    <n v="0"/>
    <n v="0"/>
    <n v="264"/>
    <n v="264"/>
    <n v="14"/>
    <n v="-36"/>
    <n v="-116"/>
    <n v="-146"/>
    <s v="NORMAL"/>
    <s v=""/>
    <n v="264"/>
    <n v="264"/>
    <n v="14"/>
    <n v="-36"/>
    <n v="-116"/>
    <n v="-146"/>
    <n v="0"/>
    <n v="0"/>
    <n v="0"/>
    <n v="36"/>
    <n v="80"/>
    <n v="30"/>
    <m/>
    <m/>
    <s v=""/>
    <n v="0"/>
    <n v="0"/>
    <n v="0"/>
    <n v="36"/>
    <n v="80"/>
    <n v="30"/>
  </r>
  <r>
    <x v="3"/>
    <x v="135"/>
    <x v="135"/>
    <x v="19"/>
    <s v="New"/>
    <e v="#N/A"/>
    <n v="350"/>
    <n v="0"/>
    <n v="0"/>
    <n v="74"/>
    <n v="35"/>
    <n v="52"/>
    <n v="49"/>
    <n v="0"/>
    <n v="0"/>
    <n v="216"/>
    <n v="0"/>
    <n v="0"/>
    <n v="0"/>
    <n v="0"/>
    <n v="0"/>
    <n v="216"/>
    <n v="216"/>
    <n v="142"/>
    <n v="107"/>
    <n v="55"/>
    <n v="6"/>
    <s v="NORMAL"/>
    <s v=""/>
    <n v="216"/>
    <n v="216"/>
    <n v="142"/>
    <n v="107"/>
    <n v="55"/>
    <n v="6"/>
    <n v="0"/>
    <n v="0"/>
    <n v="0"/>
    <n v="0"/>
    <n v="0"/>
    <n v="0"/>
    <m/>
    <m/>
    <s v=""/>
    <n v="0"/>
    <n v="0"/>
    <n v="0"/>
    <n v="0"/>
    <n v="0"/>
    <n v="0"/>
  </r>
  <r>
    <x v="3"/>
    <x v="136"/>
    <x v="136"/>
    <x v="19"/>
    <s v="New"/>
    <e v="#N/A"/>
    <n v="300"/>
    <n v="0"/>
    <n v="0"/>
    <n v="0"/>
    <n v="0"/>
    <n v="84"/>
    <n v="85"/>
    <n v="0"/>
    <n v="0"/>
    <n v="0"/>
    <n v="0"/>
    <n v="0"/>
    <n v="0"/>
    <n v="0"/>
    <n v="0"/>
    <n v="0"/>
    <n v="0"/>
    <n v="0"/>
    <n v="0"/>
    <n v="-84"/>
    <n v="-169"/>
    <s v="NORMAL"/>
    <s v=""/>
    <n v="0"/>
    <n v="0"/>
    <n v="0"/>
    <n v="0"/>
    <n v="-84"/>
    <n v="-169"/>
    <n v="0"/>
    <n v="0"/>
    <n v="0"/>
    <n v="0"/>
    <n v="84"/>
    <n v="85"/>
    <m/>
    <m/>
    <s v=""/>
    <n v="0"/>
    <n v="0"/>
    <n v="0"/>
    <n v="0"/>
    <n v="84"/>
    <n v="85"/>
  </r>
  <r>
    <x v="3"/>
    <x v="137"/>
    <x v="137"/>
    <x v="19"/>
    <s v="Activo"/>
    <e v="#N/A"/>
    <m/>
    <n v="0"/>
    <n v="0"/>
    <n v="280"/>
    <n v="400"/>
    <n v="460"/>
    <n v="200"/>
    <n v="0"/>
    <n v="0"/>
    <n v="312"/>
    <n v="0"/>
    <n v="0"/>
    <n v="0"/>
    <n v="0"/>
    <n v="0"/>
    <n v="312"/>
    <n v="312"/>
    <n v="32"/>
    <n v="-368"/>
    <n v="-828"/>
    <n v="-1028"/>
    <s v="18"/>
    <s v="T21-11334"/>
    <n v="287"/>
    <n v="270"/>
    <n v="-10"/>
    <n v="-410"/>
    <n v="-870"/>
    <n v="-1070"/>
    <n v="0"/>
    <n v="0"/>
    <n v="10"/>
    <n v="400"/>
    <n v="460"/>
    <n v="200"/>
    <m/>
    <m/>
    <s v=""/>
    <n v="0"/>
    <n v="0"/>
    <n v="10"/>
    <n v="400"/>
    <n v="460"/>
    <n v="200"/>
  </r>
  <r>
    <x v="3"/>
    <x v="138"/>
    <x v="138"/>
    <x v="21"/>
    <s v="New"/>
    <e v="#N/A"/>
    <n v="500"/>
    <n v="0"/>
    <n v="0"/>
    <n v="327"/>
    <n v="183"/>
    <n v="151"/>
    <n v="152"/>
    <n v="0"/>
    <n v="0"/>
    <n v="0"/>
    <n v="264"/>
    <n v="0"/>
    <n v="0"/>
    <n v="0"/>
    <n v="0"/>
    <n v="0"/>
    <n v="264"/>
    <n v="-63"/>
    <n v="-246"/>
    <n v="-397"/>
    <n v="-549"/>
    <s v="NORMAL"/>
    <s v=""/>
    <n v="0"/>
    <n v="264"/>
    <n v="-63"/>
    <n v="-246"/>
    <n v="-397"/>
    <n v="-549"/>
    <n v="0"/>
    <n v="0"/>
    <n v="63"/>
    <n v="183"/>
    <n v="151"/>
    <n v="152"/>
    <m/>
    <m/>
    <s v=""/>
    <n v="0"/>
    <n v="0"/>
    <n v="63"/>
    <n v="183"/>
    <n v="151"/>
    <n v="152"/>
  </r>
  <r>
    <x v="3"/>
    <x v="139"/>
    <x v="139"/>
    <x v="18"/>
    <s v="New"/>
    <e v="#N/A"/>
    <n v="320"/>
    <n v="0"/>
    <n v="0"/>
    <n v="360"/>
    <n v="45"/>
    <n v="80"/>
    <n v="80"/>
    <n v="0"/>
    <n v="0"/>
    <n v="360"/>
    <n v="0"/>
    <n v="0"/>
    <n v="0"/>
    <n v="0"/>
    <n v="0"/>
    <n v="360"/>
    <n v="360"/>
    <n v="0"/>
    <n v="-45"/>
    <n v="-125"/>
    <n v="-205"/>
    <s v="NORMAL"/>
    <s v=""/>
    <n v="360"/>
    <n v="360"/>
    <n v="0"/>
    <n v="-45"/>
    <n v="-125"/>
    <n v="-205"/>
    <n v="0"/>
    <n v="0"/>
    <n v="0"/>
    <n v="45"/>
    <n v="80"/>
    <n v="80"/>
    <m/>
    <m/>
    <s v=""/>
    <n v="0"/>
    <n v="0"/>
    <n v="0"/>
    <n v="45"/>
    <n v="80"/>
    <n v="80"/>
  </r>
  <r>
    <x v="3"/>
    <x v="140"/>
    <x v="140"/>
    <x v="19"/>
    <s v="New"/>
    <e v="#N/A"/>
    <n v="320"/>
    <n v="0"/>
    <n v="0"/>
    <n v="280"/>
    <n v="50"/>
    <n v="100"/>
    <n v="100"/>
    <n v="0"/>
    <n v="0"/>
    <n v="288"/>
    <n v="0"/>
    <n v="0"/>
    <n v="0"/>
    <n v="0"/>
    <n v="0"/>
    <n v="288"/>
    <n v="288"/>
    <n v="8"/>
    <n v="-42"/>
    <n v="-142"/>
    <n v="-242"/>
    <s v="NORMAL"/>
    <s v=""/>
    <n v="288"/>
    <n v="288"/>
    <n v="8"/>
    <n v="-42"/>
    <n v="-142"/>
    <n v="-242"/>
    <n v="0"/>
    <n v="0"/>
    <n v="0"/>
    <n v="42"/>
    <n v="100"/>
    <n v="100"/>
    <m/>
    <m/>
    <s v=""/>
    <n v="0"/>
    <n v="0"/>
    <n v="0"/>
    <n v="42"/>
    <n v="100"/>
    <n v="100"/>
  </r>
  <r>
    <x v="2"/>
    <x v="141"/>
    <x v="141"/>
    <x v="21"/>
    <s v="New"/>
    <e v="#N/A"/>
    <n v="200"/>
    <n v="0"/>
    <n v="0"/>
    <n v="50"/>
    <n v="20"/>
    <n v="20"/>
    <n v="20"/>
    <n v="0"/>
    <n v="0"/>
    <n v="0"/>
    <n v="0"/>
    <n v="0"/>
    <n v="0"/>
    <n v="0"/>
    <n v="0"/>
    <n v="0"/>
    <n v="0"/>
    <n v="-50"/>
    <n v="-70"/>
    <n v="-90"/>
    <n v="-110"/>
    <s v="NORMAL"/>
    <s v=""/>
    <n v="0"/>
    <n v="0"/>
    <n v="-50"/>
    <n v="-70"/>
    <n v="-90"/>
    <n v="-110"/>
    <n v="0"/>
    <n v="0"/>
    <n v="50"/>
    <n v="20"/>
    <n v="20"/>
    <n v="20"/>
    <m/>
    <m/>
    <s v=""/>
    <n v="0"/>
    <n v="0"/>
    <n v="50"/>
    <n v="20"/>
    <n v="20"/>
    <n v="20"/>
  </r>
  <r>
    <x v="4"/>
    <x v="142"/>
    <x v="142"/>
    <x v="23"/>
    <s v="Activo"/>
    <n v="8.9"/>
    <n v="0"/>
    <n v="0"/>
    <n v="0"/>
    <n v="63"/>
    <n v="95"/>
    <n v="90"/>
    <n v="84"/>
    <n v="189"/>
    <n v="0"/>
    <n v="0"/>
    <n v="0"/>
    <n v="0"/>
    <n v="0"/>
    <n v="0"/>
    <n v="0"/>
    <n v="189"/>
    <n v="189"/>
    <n v="126"/>
    <n v="31"/>
    <n v="-59"/>
    <n v="-143"/>
    <s v="NORMAL"/>
    <s v=""/>
    <n v="189"/>
    <n v="189"/>
    <n v="126"/>
    <n v="31"/>
    <n v="-59"/>
    <n v="-143"/>
    <n v="0"/>
    <n v="0"/>
    <n v="0"/>
    <n v="0"/>
    <n v="59"/>
    <n v="84"/>
    <m/>
    <m/>
    <s v=""/>
    <n v="0"/>
    <n v="0"/>
    <n v="0"/>
    <n v="0"/>
    <n v="59"/>
    <n v="84"/>
  </r>
  <r>
    <x v="4"/>
    <x v="143"/>
    <x v="143"/>
    <x v="23"/>
    <s v="Activo"/>
    <n v="9.9"/>
    <n v="0"/>
    <n v="0"/>
    <n v="0"/>
    <n v="0"/>
    <n v="0"/>
    <n v="196"/>
    <n v="238"/>
    <n v="0"/>
    <n v="0"/>
    <n v="650"/>
    <n v="180"/>
    <n v="0"/>
    <n v="0"/>
    <n v="0"/>
    <n v="0"/>
    <n v="650"/>
    <n v="830"/>
    <n v="830"/>
    <n v="830"/>
    <n v="634"/>
    <n v="396"/>
    <s v="NORMAL"/>
    <s v=""/>
    <n v="650"/>
    <n v="830"/>
    <n v="830"/>
    <n v="830"/>
    <n v="634"/>
    <n v="396"/>
    <n v="0"/>
    <n v="0"/>
    <n v="0"/>
    <n v="0"/>
    <n v="0"/>
    <n v="0"/>
    <m/>
    <m/>
    <s v=""/>
    <n v="0"/>
    <n v="0"/>
    <n v="0"/>
    <n v="0"/>
    <n v="0"/>
    <n v="0"/>
  </r>
  <r>
    <x v="4"/>
    <x v="144"/>
    <x v="144"/>
    <x v="23"/>
    <s v="Activo"/>
    <n v="9.9"/>
    <n v="0"/>
    <n v="0"/>
    <n v="105"/>
    <n v="309"/>
    <n v="327"/>
    <n v="346"/>
    <n v="364"/>
    <n v="0"/>
    <n v="0"/>
    <n v="100"/>
    <n v="0"/>
    <n v="0"/>
    <n v="0"/>
    <n v="0"/>
    <n v="0"/>
    <n v="100"/>
    <n v="-5"/>
    <n v="-314"/>
    <n v="-641"/>
    <n v="-987"/>
    <n v="-1351"/>
    <s v="NORMAL"/>
    <s v=""/>
    <n v="100"/>
    <n v="-5"/>
    <n v="-314"/>
    <n v="-641"/>
    <n v="-987"/>
    <n v="-1351"/>
    <n v="0"/>
    <n v="5"/>
    <n v="309"/>
    <n v="327"/>
    <n v="346"/>
    <n v="364"/>
    <m/>
    <m/>
    <s v=""/>
    <n v="0"/>
    <n v="5"/>
    <n v="309"/>
    <n v="327"/>
    <n v="346"/>
    <n v="364"/>
  </r>
  <r>
    <x v="4"/>
    <x v="145"/>
    <x v="145"/>
    <x v="23"/>
    <s v="Activo"/>
    <n v="17.899999999999999"/>
    <n v="0"/>
    <n v="0"/>
    <n v="0"/>
    <n v="143"/>
    <n v="127"/>
    <n v="123"/>
    <n v="119"/>
    <n v="163"/>
    <n v="0"/>
    <n v="0"/>
    <n v="0"/>
    <n v="0"/>
    <n v="0"/>
    <n v="0"/>
    <n v="0"/>
    <n v="163"/>
    <n v="163"/>
    <n v="20"/>
    <n v="-107"/>
    <n v="-230"/>
    <n v="-349"/>
    <s v="NORMAL"/>
    <s v=""/>
    <n v="163"/>
    <n v="163"/>
    <n v="20"/>
    <n v="-107"/>
    <n v="-230"/>
    <n v="-349"/>
    <n v="0"/>
    <n v="0"/>
    <n v="0"/>
    <n v="107"/>
    <n v="123"/>
    <n v="119"/>
    <m/>
    <m/>
    <s v=""/>
    <n v="0"/>
    <n v="0"/>
    <n v="0"/>
    <n v="107"/>
    <n v="123"/>
    <n v="119"/>
  </r>
  <r>
    <x v="4"/>
    <x v="146"/>
    <x v="146"/>
    <x v="23"/>
    <s v="Activo"/>
    <n v="19.899999999999999"/>
    <n v="0"/>
    <n v="0"/>
    <n v="0"/>
    <n v="72"/>
    <n v="127"/>
    <n v="123"/>
    <n v="119"/>
    <n v="260"/>
    <n v="0"/>
    <n v="0"/>
    <n v="0"/>
    <n v="0"/>
    <n v="0"/>
    <n v="0"/>
    <n v="0"/>
    <n v="260"/>
    <n v="260"/>
    <n v="188"/>
    <n v="61"/>
    <n v="-62"/>
    <n v="-181"/>
    <s v="NORMAL"/>
    <s v=""/>
    <n v="260"/>
    <n v="260"/>
    <n v="188"/>
    <n v="61"/>
    <n v="-62"/>
    <n v="-181"/>
    <n v="0"/>
    <n v="0"/>
    <n v="0"/>
    <n v="0"/>
    <n v="62"/>
    <n v="119"/>
    <m/>
    <m/>
    <s v=""/>
    <n v="0"/>
    <n v="0"/>
    <n v="0"/>
    <n v="0"/>
    <n v="62"/>
    <n v="119"/>
  </r>
  <r>
    <x v="4"/>
    <x v="147"/>
    <x v="147"/>
    <x v="33"/>
    <s v="New"/>
    <e v="#N/A"/>
    <n v="250"/>
    <n v="0"/>
    <n v="0"/>
    <n v="0"/>
    <n v="0"/>
    <n v="0"/>
    <n v="19"/>
    <n v="0"/>
    <n v="0"/>
    <n v="550"/>
    <n v="0"/>
    <n v="0"/>
    <n v="0"/>
    <n v="0"/>
    <n v="0"/>
    <n v="550"/>
    <n v="550"/>
    <n v="550"/>
    <n v="550"/>
    <n v="550"/>
    <n v="531"/>
    <s v="NORMAL"/>
    <s v=""/>
    <n v="550"/>
    <n v="550"/>
    <n v="550"/>
    <n v="550"/>
    <n v="550"/>
    <n v="531"/>
    <n v="0"/>
    <n v="0"/>
    <n v="0"/>
    <n v="0"/>
    <n v="0"/>
    <n v="0"/>
    <m/>
    <m/>
    <s v=""/>
    <n v="0"/>
    <n v="0"/>
    <n v="0"/>
    <n v="0"/>
    <n v="0"/>
    <n v="0"/>
  </r>
  <r>
    <x v="4"/>
    <x v="148"/>
    <x v="148"/>
    <x v="33"/>
    <s v="New"/>
    <e v="#N/A"/>
    <n v="250"/>
    <n v="0"/>
    <n v="0"/>
    <n v="0"/>
    <n v="10"/>
    <n v="101"/>
    <n v="103"/>
    <n v="0"/>
    <n v="0"/>
    <n v="550"/>
    <n v="0"/>
    <n v="0"/>
    <n v="0"/>
    <n v="0"/>
    <n v="0"/>
    <n v="550"/>
    <n v="550"/>
    <n v="550"/>
    <n v="540"/>
    <n v="439"/>
    <n v="336"/>
    <s v="NORMAL"/>
    <s v=""/>
    <n v="550"/>
    <n v="550"/>
    <n v="550"/>
    <n v="540"/>
    <n v="439"/>
    <n v="336"/>
    <n v="0"/>
    <n v="0"/>
    <n v="0"/>
    <n v="0"/>
    <n v="0"/>
    <n v="0"/>
    <m/>
    <m/>
    <s v=""/>
    <n v="0"/>
    <n v="0"/>
    <n v="0"/>
    <n v="0"/>
    <n v="0"/>
    <n v="0"/>
  </r>
  <r>
    <x v="4"/>
    <x v="149"/>
    <x v="149"/>
    <x v="33"/>
    <s v="New"/>
    <e v="#N/A"/>
    <n v="250"/>
    <n v="150"/>
    <n v="0"/>
    <n v="28"/>
    <n v="115"/>
    <n v="115"/>
    <n v="115"/>
    <n v="0"/>
    <n v="0"/>
    <n v="100"/>
    <n v="200"/>
    <n v="0"/>
    <n v="0"/>
    <n v="0"/>
    <n v="0"/>
    <n v="-50"/>
    <n v="150"/>
    <n v="122"/>
    <n v="7"/>
    <n v="-108"/>
    <n v="-223"/>
    <s v="NORMAL"/>
    <s v=""/>
    <n v="-50"/>
    <n v="150"/>
    <n v="122"/>
    <n v="7"/>
    <n v="-108"/>
    <n v="-223"/>
    <n v="50"/>
    <n v="0"/>
    <n v="0"/>
    <n v="0"/>
    <n v="108"/>
    <n v="115"/>
    <m/>
    <m/>
    <s v=""/>
    <n v="50"/>
    <n v="0"/>
    <n v="0"/>
    <n v="0"/>
    <n v="108"/>
    <n v="115"/>
  </r>
  <r>
    <x v="4"/>
    <x v="150"/>
    <x v="150"/>
    <x v="33"/>
    <s v="New"/>
    <e v="#N/A"/>
    <n v="250"/>
    <n v="0"/>
    <n v="0"/>
    <n v="0"/>
    <n v="10"/>
    <n v="101"/>
    <n v="103"/>
    <n v="0"/>
    <n v="0"/>
    <n v="550"/>
    <n v="0"/>
    <n v="0"/>
    <n v="0"/>
    <n v="0"/>
    <n v="0"/>
    <n v="550"/>
    <n v="550"/>
    <n v="550"/>
    <n v="540"/>
    <n v="439"/>
    <n v="336"/>
    <s v="NORMAL"/>
    <s v=""/>
    <n v="550"/>
    <n v="550"/>
    <n v="550"/>
    <n v="540"/>
    <n v="439"/>
    <n v="336"/>
    <n v="0"/>
    <n v="0"/>
    <n v="0"/>
    <n v="0"/>
    <n v="0"/>
    <n v="0"/>
    <m/>
    <m/>
    <s v=""/>
    <n v="0"/>
    <n v="0"/>
    <n v="0"/>
    <n v="0"/>
    <n v="0"/>
    <n v="0"/>
  </r>
  <r>
    <x v="4"/>
    <x v="151"/>
    <x v="151"/>
    <x v="33"/>
    <s v="New"/>
    <e v="#N/A"/>
    <n v="250"/>
    <n v="0"/>
    <n v="0"/>
    <n v="0"/>
    <n v="0"/>
    <n v="0"/>
    <n v="19"/>
    <n v="0"/>
    <n v="0"/>
    <n v="300"/>
    <n v="250"/>
    <n v="0"/>
    <n v="0"/>
    <n v="0"/>
    <n v="0"/>
    <n v="300"/>
    <n v="550"/>
    <n v="550"/>
    <n v="550"/>
    <n v="550"/>
    <n v="531"/>
    <s v="NORMAL"/>
    <s v=""/>
    <n v="300"/>
    <n v="550"/>
    <n v="550"/>
    <n v="550"/>
    <n v="550"/>
    <n v="531"/>
    <n v="0"/>
    <n v="0"/>
    <n v="0"/>
    <n v="0"/>
    <n v="0"/>
    <n v="0"/>
    <m/>
    <m/>
    <s v=""/>
    <n v="0"/>
    <n v="0"/>
    <n v="0"/>
    <n v="0"/>
    <n v="0"/>
    <n v="0"/>
  </r>
  <r>
    <x v="4"/>
    <x v="152"/>
    <x v="152"/>
    <x v="32"/>
    <s v="Descontinuado"/>
    <n v="4.3"/>
    <n v="0"/>
    <n v="0"/>
    <n v="0"/>
    <n v="0"/>
    <n v="0"/>
    <n v="0"/>
    <n v="0"/>
    <n v="14"/>
    <n v="0"/>
    <n v="0"/>
    <n v="0"/>
    <n v="0"/>
    <n v="0"/>
    <n v="0"/>
    <n v="0"/>
    <n v="14"/>
    <n v="14"/>
    <n v="14"/>
    <n v="14"/>
    <n v="14"/>
    <n v="14"/>
    <s v="NORMAL"/>
    <s v=""/>
    <n v="14"/>
    <n v="14"/>
    <n v="14"/>
    <n v="14"/>
    <n v="14"/>
    <n v="14"/>
    <n v="0"/>
    <n v="0"/>
    <n v="0"/>
    <n v="0"/>
    <n v="0"/>
    <n v="0"/>
    <m/>
    <m/>
    <s v=""/>
    <n v="0"/>
    <n v="0"/>
    <n v="0"/>
    <n v="0"/>
    <n v="0"/>
    <n v="0"/>
  </r>
  <r>
    <x v="4"/>
    <x v="153"/>
    <x v="153"/>
    <x v="32"/>
    <s v="Descontinuado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4"/>
    <x v="154"/>
    <x v="154"/>
    <x v="12"/>
    <s v="Descontinuado"/>
    <n v="7.9"/>
    <n v="0"/>
    <n v="0"/>
    <n v="0"/>
    <n v="0"/>
    <n v="0"/>
    <n v="0"/>
    <n v="0"/>
    <n v="76"/>
    <n v="0"/>
    <n v="0"/>
    <n v="0"/>
    <n v="0"/>
    <n v="0"/>
    <n v="0"/>
    <n v="0"/>
    <n v="76"/>
    <n v="76"/>
    <n v="76"/>
    <n v="76"/>
    <n v="76"/>
    <n v="76"/>
    <s v="NORMAL"/>
    <s v=""/>
    <n v="76"/>
    <n v="76"/>
    <n v="76"/>
    <n v="76"/>
    <n v="76"/>
    <n v="76"/>
    <n v="0"/>
    <n v="0"/>
    <n v="0"/>
    <n v="0"/>
    <n v="0"/>
    <n v="0"/>
    <m/>
    <m/>
    <s v=""/>
    <n v="0"/>
    <n v="0"/>
    <n v="0"/>
    <n v="0"/>
    <n v="0"/>
    <n v="0"/>
  </r>
  <r>
    <x v="4"/>
    <x v="155"/>
    <x v="155"/>
    <x v="12"/>
    <s v="Descontinuado"/>
    <n v="7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4"/>
    <x v="156"/>
    <x v="156"/>
    <x v="12"/>
    <s v="Descontinuado"/>
    <n v="14.5"/>
    <n v="0"/>
    <n v="0"/>
    <n v="0"/>
    <n v="0"/>
    <n v="0"/>
    <n v="0"/>
    <n v="0"/>
    <n v="77"/>
    <n v="0"/>
    <n v="0"/>
    <n v="0"/>
    <n v="0"/>
    <n v="0"/>
    <n v="0"/>
    <n v="0"/>
    <n v="77"/>
    <n v="77"/>
    <n v="77"/>
    <n v="77"/>
    <n v="77"/>
    <n v="77"/>
    <s v="17"/>
    <s v=""/>
    <n v="77"/>
    <n v="77"/>
    <n v="77"/>
    <n v="77"/>
    <n v="77"/>
    <n v="77"/>
    <n v="0"/>
    <n v="0"/>
    <n v="0"/>
    <n v="0"/>
    <n v="0"/>
    <n v="0"/>
    <m/>
    <m/>
    <s v=""/>
    <n v="0"/>
    <n v="0"/>
    <n v="0"/>
    <n v="0"/>
    <n v="0"/>
    <n v="0"/>
  </r>
  <r>
    <x v="4"/>
    <x v="157"/>
    <x v="157"/>
    <x v="18"/>
    <s v="New"/>
    <e v="#N/A"/>
    <n v="350"/>
    <n v="0"/>
    <n v="350"/>
    <n v="0"/>
    <n v="100"/>
    <n v="150"/>
    <n v="100"/>
    <n v="0"/>
    <n v="0"/>
    <n v="0"/>
    <n v="350"/>
    <n v="0"/>
    <n v="0"/>
    <n v="0"/>
    <n v="0"/>
    <n v="0"/>
    <n v="0"/>
    <n v="0"/>
    <n v="-100"/>
    <n v="-250"/>
    <n v="-350"/>
    <s v="NORMAL"/>
    <s v=""/>
    <n v="0"/>
    <n v="0"/>
    <n v="0"/>
    <n v="-100"/>
    <n v="-250"/>
    <n v="-350"/>
    <n v="0"/>
    <n v="0"/>
    <n v="0"/>
    <n v="100"/>
    <n v="150"/>
    <n v="100"/>
    <m/>
    <m/>
    <s v=""/>
    <n v="0"/>
    <n v="0"/>
    <n v="0"/>
    <n v="100"/>
    <n v="150"/>
    <n v="100"/>
  </r>
  <r>
    <x v="4"/>
    <x v="158"/>
    <x v="158"/>
    <x v="18"/>
    <s v="New"/>
    <e v="#N/A"/>
    <n v="350"/>
    <n v="0"/>
    <n v="350"/>
    <n v="100"/>
    <n v="100"/>
    <n v="100"/>
    <n v="100"/>
    <n v="0"/>
    <n v="0"/>
    <n v="350"/>
    <n v="0"/>
    <n v="0"/>
    <n v="0"/>
    <n v="0"/>
    <n v="0"/>
    <n v="350"/>
    <n v="0"/>
    <n v="-100"/>
    <n v="-200"/>
    <n v="-300"/>
    <n v="-400"/>
    <s v="NORMAL"/>
    <s v=""/>
    <n v="350"/>
    <n v="0"/>
    <n v="-100"/>
    <n v="-200"/>
    <n v="-300"/>
    <n v="-400"/>
    <n v="0"/>
    <n v="0"/>
    <n v="100"/>
    <n v="100"/>
    <n v="100"/>
    <n v="100"/>
    <m/>
    <m/>
    <s v=""/>
    <n v="0"/>
    <n v="0"/>
    <n v="100"/>
    <n v="100"/>
    <n v="100"/>
    <n v="100"/>
  </r>
  <r>
    <x v="4"/>
    <x v="159"/>
    <x v="159"/>
    <x v="18"/>
    <s v="New"/>
    <e v="#N/A"/>
    <n v="350"/>
    <n v="0"/>
    <n v="350"/>
    <n v="100"/>
    <n v="100"/>
    <n v="100"/>
    <n v="100"/>
    <n v="0"/>
    <n v="0"/>
    <n v="350"/>
    <n v="0"/>
    <n v="0"/>
    <n v="0"/>
    <n v="0"/>
    <n v="0"/>
    <n v="350"/>
    <n v="0"/>
    <n v="-100"/>
    <n v="-200"/>
    <n v="-300"/>
    <n v="-400"/>
    <s v="NORMAL"/>
    <s v=""/>
    <n v="350"/>
    <n v="0"/>
    <n v="-100"/>
    <n v="-200"/>
    <n v="-300"/>
    <n v="-400"/>
    <n v="0"/>
    <n v="0"/>
    <n v="100"/>
    <n v="100"/>
    <n v="100"/>
    <n v="100"/>
    <m/>
    <m/>
    <s v=""/>
    <n v="0"/>
    <n v="0"/>
    <n v="100"/>
    <n v="100"/>
    <n v="100"/>
    <n v="100"/>
  </r>
  <r>
    <x v="4"/>
    <x v="160"/>
    <x v="160"/>
    <x v="18"/>
    <s v="Activo"/>
    <e v="#N/A"/>
    <m/>
    <n v="0"/>
    <n v="0"/>
    <n v="50"/>
    <n v="50"/>
    <n v="50"/>
    <n v="50"/>
    <n v="0"/>
    <n v="0"/>
    <n v="0"/>
    <n v="350"/>
    <n v="0"/>
    <n v="0"/>
    <n v="0"/>
    <n v="0"/>
    <n v="0"/>
    <n v="350"/>
    <n v="300"/>
    <n v="250"/>
    <n v="200"/>
    <n v="150"/>
    <s v="18"/>
    <s v="UNIQ-IP6.3P(2025)-KEVAMCBLK"/>
    <n v="77"/>
    <n v="427"/>
    <n v="377"/>
    <n v="327"/>
    <n v="277"/>
    <n v="227"/>
    <n v="0"/>
    <n v="0"/>
    <n v="0"/>
    <n v="0"/>
    <n v="0"/>
    <n v="0"/>
    <m/>
    <m/>
    <s v=""/>
    <n v="0"/>
    <n v="0"/>
    <n v="0"/>
    <n v="0"/>
    <n v="0"/>
    <n v="0"/>
  </r>
  <r>
    <x v="4"/>
    <x v="161"/>
    <x v="161"/>
    <x v="18"/>
    <s v="New"/>
    <e v="#N/A"/>
    <n v="350"/>
    <n v="0"/>
    <n v="350"/>
    <n v="0"/>
    <n v="100"/>
    <n v="150"/>
    <n v="100"/>
    <n v="0"/>
    <n v="0"/>
    <n v="0"/>
    <n v="350"/>
    <n v="0"/>
    <n v="0"/>
    <n v="0"/>
    <n v="0"/>
    <n v="0"/>
    <n v="0"/>
    <n v="0"/>
    <n v="-100"/>
    <n v="-250"/>
    <n v="-350"/>
    <s v="NORMAL"/>
    <s v=""/>
    <n v="0"/>
    <n v="0"/>
    <n v="0"/>
    <n v="-100"/>
    <n v="-250"/>
    <n v="-350"/>
    <n v="0"/>
    <n v="0"/>
    <n v="0"/>
    <n v="100"/>
    <n v="150"/>
    <n v="100"/>
    <m/>
    <m/>
    <s v=""/>
    <n v="0"/>
    <n v="0"/>
    <n v="0"/>
    <n v="100"/>
    <n v="150"/>
    <n v="100"/>
  </r>
  <r>
    <x v="4"/>
    <x v="162"/>
    <x v="162"/>
    <x v="13"/>
    <s v="Descontinuado"/>
    <n v="7.9"/>
    <n v="0"/>
    <n v="0"/>
    <n v="0"/>
    <n v="0"/>
    <n v="0"/>
    <n v="0"/>
    <n v="0"/>
    <n v="101"/>
    <n v="0"/>
    <n v="0"/>
    <n v="0"/>
    <n v="0"/>
    <n v="0"/>
    <n v="0"/>
    <n v="0"/>
    <n v="101"/>
    <n v="101"/>
    <n v="101"/>
    <n v="101"/>
    <n v="101"/>
    <n v="101"/>
    <s v="NORMAL"/>
    <s v=""/>
    <n v="101"/>
    <n v="101"/>
    <n v="101"/>
    <n v="101"/>
    <n v="101"/>
    <n v="101"/>
    <n v="0"/>
    <n v="0"/>
    <n v="0"/>
    <n v="0"/>
    <n v="0"/>
    <n v="0"/>
    <m/>
    <m/>
    <s v=""/>
    <n v="0"/>
    <n v="0"/>
    <n v="0"/>
    <n v="0"/>
    <n v="0"/>
    <n v="0"/>
  </r>
  <r>
    <x v="4"/>
    <x v="163"/>
    <x v="163"/>
    <x v="13"/>
    <s v="Descontinuado"/>
    <n v="7.9"/>
    <n v="0"/>
    <n v="0"/>
    <n v="0"/>
    <n v="0"/>
    <n v="0"/>
    <n v="0"/>
    <n v="0"/>
    <n v="208"/>
    <n v="0"/>
    <n v="0"/>
    <n v="0"/>
    <n v="0"/>
    <n v="0"/>
    <n v="0"/>
    <n v="0"/>
    <n v="208"/>
    <n v="208"/>
    <n v="208"/>
    <n v="208"/>
    <n v="208"/>
    <n v="208"/>
    <s v="NORMAL"/>
    <s v=""/>
    <n v="208"/>
    <n v="208"/>
    <n v="208"/>
    <n v="208"/>
    <n v="208"/>
    <n v="208"/>
    <n v="0"/>
    <n v="0"/>
    <n v="0"/>
    <n v="0"/>
    <n v="0"/>
    <n v="0"/>
    <m/>
    <m/>
    <s v=""/>
    <n v="0"/>
    <n v="0"/>
    <n v="0"/>
    <n v="0"/>
    <n v="0"/>
    <n v="0"/>
  </r>
  <r>
    <x v="4"/>
    <x v="164"/>
    <x v="164"/>
    <x v="13"/>
    <s v="Descontinuado"/>
    <n v="14.5"/>
    <n v="0"/>
    <n v="0"/>
    <n v="0"/>
    <n v="0"/>
    <n v="0"/>
    <n v="0"/>
    <n v="0"/>
    <n v="229"/>
    <n v="0"/>
    <n v="0"/>
    <n v="0"/>
    <n v="0"/>
    <n v="0"/>
    <n v="0"/>
    <n v="0"/>
    <n v="229"/>
    <n v="229"/>
    <n v="229"/>
    <n v="229"/>
    <n v="229"/>
    <n v="229"/>
    <s v="17"/>
    <s v=""/>
    <n v="229"/>
    <n v="229"/>
    <n v="229"/>
    <n v="229"/>
    <n v="229"/>
    <n v="229"/>
    <n v="0"/>
    <n v="0"/>
    <n v="0"/>
    <n v="0"/>
    <n v="0"/>
    <n v="0"/>
    <m/>
    <m/>
    <s v=""/>
    <n v="0"/>
    <n v="0"/>
    <n v="0"/>
    <n v="0"/>
    <n v="0"/>
    <n v="0"/>
  </r>
  <r>
    <x v="4"/>
    <x v="165"/>
    <x v="165"/>
    <x v="19"/>
    <s v="New"/>
    <e v="#N/A"/>
    <n v="350"/>
    <n v="0"/>
    <n v="350"/>
    <n v="0"/>
    <n v="120"/>
    <n v="180"/>
    <n v="150"/>
    <n v="0"/>
    <n v="0"/>
    <n v="0"/>
    <n v="450"/>
    <n v="0"/>
    <n v="0"/>
    <n v="0"/>
    <n v="0"/>
    <n v="0"/>
    <n v="100"/>
    <n v="100"/>
    <n v="-20"/>
    <n v="-200"/>
    <n v="-350"/>
    <s v="NORMAL"/>
    <s v=""/>
    <n v="0"/>
    <n v="100"/>
    <n v="100"/>
    <n v="-20"/>
    <n v="-200"/>
    <n v="-350"/>
    <n v="0"/>
    <n v="0"/>
    <n v="0"/>
    <n v="20"/>
    <n v="180"/>
    <n v="150"/>
    <m/>
    <m/>
    <s v=""/>
    <n v="0"/>
    <n v="0"/>
    <n v="0"/>
    <n v="20"/>
    <n v="180"/>
    <n v="150"/>
  </r>
  <r>
    <x v="4"/>
    <x v="166"/>
    <x v="166"/>
    <x v="19"/>
    <s v="New"/>
    <e v="#N/A"/>
    <n v="350"/>
    <n v="0"/>
    <n v="350"/>
    <n v="100"/>
    <n v="100"/>
    <n v="100"/>
    <n v="100"/>
    <n v="0"/>
    <n v="0"/>
    <n v="450"/>
    <n v="0"/>
    <n v="0"/>
    <n v="0"/>
    <n v="0"/>
    <n v="0"/>
    <n v="450"/>
    <n v="100"/>
    <n v="0"/>
    <n v="-100"/>
    <n v="-200"/>
    <n v="-300"/>
    <s v="NORMAL"/>
    <s v=""/>
    <n v="450"/>
    <n v="100"/>
    <n v="0"/>
    <n v="-100"/>
    <n v="-200"/>
    <n v="-300"/>
    <n v="0"/>
    <n v="0"/>
    <n v="0"/>
    <n v="100"/>
    <n v="100"/>
    <n v="100"/>
    <m/>
    <m/>
    <s v=""/>
    <n v="0"/>
    <n v="0"/>
    <n v="0"/>
    <n v="100"/>
    <n v="100"/>
    <n v="100"/>
  </r>
  <r>
    <x v="4"/>
    <x v="167"/>
    <x v="167"/>
    <x v="19"/>
    <s v="New"/>
    <e v="#N/A"/>
    <n v="350"/>
    <n v="0"/>
    <n v="350"/>
    <n v="100"/>
    <n v="100"/>
    <n v="100"/>
    <n v="100"/>
    <n v="0"/>
    <n v="0"/>
    <n v="450"/>
    <n v="0"/>
    <n v="0"/>
    <n v="0"/>
    <n v="0"/>
    <n v="0"/>
    <n v="450"/>
    <n v="100"/>
    <n v="0"/>
    <n v="-100"/>
    <n v="-200"/>
    <n v="-300"/>
    <s v="NORMAL"/>
    <s v=""/>
    <n v="450"/>
    <n v="100"/>
    <n v="0"/>
    <n v="-100"/>
    <n v="-200"/>
    <n v="-300"/>
    <n v="0"/>
    <n v="0"/>
    <n v="0"/>
    <n v="100"/>
    <n v="100"/>
    <n v="100"/>
    <m/>
    <m/>
    <s v=""/>
    <n v="0"/>
    <n v="0"/>
    <n v="0"/>
    <n v="100"/>
    <n v="100"/>
    <n v="100"/>
  </r>
  <r>
    <x v="4"/>
    <x v="168"/>
    <x v="168"/>
    <x v="19"/>
    <s v="Activo"/>
    <e v="#N/A"/>
    <m/>
    <n v="0"/>
    <n v="350"/>
    <n v="200"/>
    <n v="200"/>
    <n v="200"/>
    <n v="200"/>
    <n v="0"/>
    <n v="0"/>
    <n v="0"/>
    <n v="450"/>
    <n v="0"/>
    <n v="0"/>
    <n v="0"/>
    <n v="0"/>
    <n v="0"/>
    <n v="100"/>
    <n v="-100"/>
    <n v="-300"/>
    <n v="-500"/>
    <n v="-700"/>
    <s v="18"/>
    <s v="UNIQ-IP6.9P(2025)-KEVAMCBLK"/>
    <n v="229"/>
    <n v="329"/>
    <n v="129"/>
    <n v="-71"/>
    <n v="-271"/>
    <n v="-471"/>
    <n v="0"/>
    <n v="0"/>
    <n v="0"/>
    <n v="71"/>
    <n v="200"/>
    <n v="200"/>
    <m/>
    <m/>
    <s v=""/>
    <n v="0"/>
    <n v="0"/>
    <n v="0"/>
    <n v="71"/>
    <n v="200"/>
    <n v="200"/>
  </r>
  <r>
    <x v="4"/>
    <x v="169"/>
    <x v="169"/>
    <x v="19"/>
    <s v="New"/>
    <e v="#N/A"/>
    <n v="350"/>
    <n v="0"/>
    <n v="350"/>
    <n v="0"/>
    <n v="120"/>
    <n v="180"/>
    <n v="150"/>
    <n v="0"/>
    <n v="0"/>
    <n v="0"/>
    <n v="450"/>
    <n v="0"/>
    <n v="0"/>
    <n v="0"/>
    <n v="0"/>
    <n v="0"/>
    <n v="100"/>
    <n v="100"/>
    <n v="-20"/>
    <n v="-200"/>
    <n v="-350"/>
    <s v="NORMAL"/>
    <s v=""/>
    <n v="0"/>
    <n v="100"/>
    <n v="100"/>
    <n v="-20"/>
    <n v="-200"/>
    <n v="-350"/>
    <n v="0"/>
    <n v="0"/>
    <n v="0"/>
    <n v="20"/>
    <n v="180"/>
    <n v="150"/>
    <m/>
    <m/>
    <s v=""/>
    <n v="0"/>
    <n v="0"/>
    <n v="0"/>
    <n v="20"/>
    <n v="180"/>
    <n v="150"/>
  </r>
  <r>
    <x v="4"/>
    <x v="170"/>
    <x v="170"/>
    <x v="34"/>
    <s v="New"/>
    <e v="#N/A"/>
    <n v="250"/>
    <n v="250"/>
    <n v="70"/>
    <n v="57"/>
    <n v="64"/>
    <n v="64"/>
    <n v="64"/>
    <n v="0"/>
    <n v="0"/>
    <n v="250"/>
    <n v="0"/>
    <n v="0"/>
    <n v="0"/>
    <n v="0"/>
    <n v="0"/>
    <n v="0"/>
    <n v="-70"/>
    <n v="-127"/>
    <n v="-191"/>
    <n v="-255"/>
    <n v="-319"/>
    <s v="NORMAL"/>
    <s v=""/>
    <n v="0"/>
    <n v="-70"/>
    <n v="-127"/>
    <n v="-191"/>
    <n v="-255"/>
    <n v="-319"/>
    <n v="0"/>
    <n v="70"/>
    <n v="57"/>
    <n v="64"/>
    <n v="64"/>
    <n v="64"/>
    <m/>
    <m/>
    <m/>
    <m/>
    <m/>
    <m/>
    <m/>
    <m/>
    <m/>
  </r>
  <r>
    <x v="4"/>
    <x v="171"/>
    <x v="171"/>
    <x v="35"/>
    <s v="New"/>
    <e v="#N/A"/>
    <n v="250"/>
    <n v="250"/>
    <n v="362"/>
    <n v="97"/>
    <n v="101"/>
    <n v="101"/>
    <n v="103"/>
    <n v="0"/>
    <n v="0"/>
    <n v="0"/>
    <n v="0"/>
    <n v="0"/>
    <n v="0"/>
    <n v="0"/>
    <n v="0"/>
    <n v="-250"/>
    <n v="-612"/>
    <n v="-709"/>
    <n v="-810"/>
    <n v="-911"/>
    <n v="-1014"/>
    <s v="NORMAL"/>
    <s v=""/>
    <n v="-250"/>
    <n v="-612"/>
    <n v="-709"/>
    <n v="-810"/>
    <n v="-911"/>
    <n v="-1014"/>
    <n v="250"/>
    <n v="362"/>
    <n v="97"/>
    <n v="101"/>
    <n v="101"/>
    <n v="103"/>
    <m/>
    <m/>
    <m/>
    <m/>
    <m/>
    <m/>
    <m/>
    <m/>
    <m/>
  </r>
  <r>
    <x v="4"/>
    <x v="172"/>
    <x v="172"/>
    <x v="35"/>
    <s v="New"/>
    <e v="#N/A"/>
    <n v="250"/>
    <n v="250"/>
    <n v="0"/>
    <n v="88"/>
    <n v="115"/>
    <n v="115"/>
    <n v="115"/>
    <n v="0"/>
    <n v="0"/>
    <n v="100"/>
    <n v="140"/>
    <n v="0"/>
    <n v="0"/>
    <n v="0"/>
    <n v="0"/>
    <n v="-150"/>
    <n v="-10"/>
    <n v="-98"/>
    <n v="-213"/>
    <n v="-328"/>
    <n v="-443"/>
    <s v="NORMAL"/>
    <s v=""/>
    <n v="-150"/>
    <n v="-10"/>
    <n v="-98"/>
    <n v="-213"/>
    <n v="-328"/>
    <n v="-443"/>
    <n v="150"/>
    <n v="0"/>
    <n v="88"/>
    <n v="115"/>
    <n v="115"/>
    <n v="115"/>
    <m/>
    <m/>
    <m/>
    <m/>
    <m/>
    <m/>
    <m/>
    <m/>
    <m/>
  </r>
  <r>
    <x v="2"/>
    <x v="173"/>
    <x v="173"/>
    <x v="36"/>
    <s v="Activo"/>
    <n v="17.600000000000001"/>
    <n v="10"/>
    <n v="0"/>
    <n v="2"/>
    <n v="4"/>
    <n v="3"/>
    <n v="4"/>
    <n v="2"/>
    <n v="10"/>
    <n v="0"/>
    <n v="0"/>
    <n v="0"/>
    <n v="0"/>
    <n v="0"/>
    <n v="0"/>
    <n v="0"/>
    <n v="10"/>
    <n v="8"/>
    <n v="4"/>
    <n v="1"/>
    <n v="-3"/>
    <n v="-5"/>
    <s v="NORMAL"/>
    <s v=""/>
    <n v="10"/>
    <n v="8"/>
    <n v="4"/>
    <n v="1"/>
    <n v="-3"/>
    <n v="-5"/>
    <n v="0"/>
    <n v="0"/>
    <n v="0"/>
    <n v="0"/>
    <n v="3"/>
    <n v="2"/>
    <m/>
    <m/>
    <m/>
    <m/>
    <m/>
    <m/>
    <m/>
    <m/>
    <m/>
  </r>
  <r>
    <x v="2"/>
    <x v="174"/>
    <x v="174"/>
    <x v="36"/>
    <s v="New"/>
    <e v="#N/A"/>
    <n v="10"/>
    <n v="10"/>
    <n v="2"/>
    <n v="3"/>
    <n v="5"/>
    <n v="2"/>
    <n v="2"/>
    <n v="0"/>
    <n v="0"/>
    <n v="0"/>
    <n v="0"/>
    <n v="0"/>
    <n v="0"/>
    <n v="0"/>
    <n v="0"/>
    <n v="-10"/>
    <n v="-12"/>
    <n v="-15"/>
    <n v="-20"/>
    <n v="-22"/>
    <n v="-24"/>
    <s v="NORMAL"/>
    <s v=""/>
    <n v="-10"/>
    <n v="-12"/>
    <n v="-15"/>
    <n v="-20"/>
    <n v="-22"/>
    <n v="-24"/>
    <n v="10"/>
    <n v="10"/>
    <n v="0"/>
    <n v="0"/>
    <n v="5"/>
    <n v="2"/>
    <m/>
    <m/>
    <m/>
    <m/>
    <m/>
    <m/>
    <m/>
    <m/>
    <m/>
  </r>
  <r>
    <x v="2"/>
    <x v="175"/>
    <x v="175"/>
    <x v="36"/>
    <s v="Activo"/>
    <n v="17.600000000000001"/>
    <n v="300"/>
    <n v="185"/>
    <n v="27"/>
    <n v="32"/>
    <n v="33"/>
    <n v="43"/>
    <n v="24"/>
    <n v="0"/>
    <n v="0"/>
    <n v="0"/>
    <n v="0"/>
    <n v="0"/>
    <n v="0"/>
    <n v="0"/>
    <n v="0"/>
    <n v="-185"/>
    <n v="-212"/>
    <n v="-244"/>
    <n v="-277"/>
    <n v="-320"/>
    <n v="-344"/>
    <s v="NORMAL"/>
    <s v=""/>
    <n v="-185"/>
    <n v="-212"/>
    <n v="-244"/>
    <n v="-277"/>
    <n v="-320"/>
    <n v="-344"/>
    <n v="185"/>
    <n v="212"/>
    <n v="32"/>
    <n v="33"/>
    <n v="43"/>
    <n v="24"/>
    <m/>
    <m/>
    <m/>
    <m/>
    <m/>
    <m/>
    <m/>
    <m/>
    <m/>
  </r>
  <r>
    <x v="2"/>
    <x v="176"/>
    <x v="176"/>
    <x v="36"/>
    <s v="Activo"/>
    <n v="17.600000000000001"/>
    <n v="300"/>
    <n v="120"/>
    <n v="20"/>
    <n v="27"/>
    <n v="29"/>
    <n v="37"/>
    <n v="31"/>
    <n v="0"/>
    <n v="0"/>
    <n v="0"/>
    <n v="0"/>
    <n v="0"/>
    <n v="0"/>
    <n v="0"/>
    <n v="0"/>
    <n v="-120"/>
    <n v="-140"/>
    <n v="-167"/>
    <n v="-196"/>
    <n v="-233"/>
    <n v="-264"/>
    <s v="NORMAL"/>
    <s v=""/>
    <n v="-120"/>
    <n v="-140"/>
    <n v="-167"/>
    <n v="-196"/>
    <n v="-233"/>
    <n v="-264"/>
    <n v="120"/>
    <n v="140"/>
    <n v="27"/>
    <n v="29"/>
    <n v="37"/>
    <n v="31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x v="0"/>
    <s v="Nomad"/>
    <s v="NM01379485"/>
    <s v="N.00732090"/>
    <s v="Nomad Rugged Case - iPhone 16 Pro Max | Atlantic Blue"/>
    <s v="Cases iPhone"/>
    <s v="iPhone 16"/>
    <s v="iPhone 16 Pro Max"/>
    <n v="3"/>
    <n v="5"/>
    <n v="5"/>
    <n v="6"/>
    <n v="1"/>
    <n v="3"/>
    <n v="0"/>
    <n v="2"/>
    <n v="3"/>
    <n v="0"/>
    <n v="0"/>
    <n v="0"/>
    <n v="25"/>
    <n v="516.72"/>
    <n v="1550.16"/>
    <n v="2583.6000000000004"/>
    <n v="2583.6000000000004"/>
    <n v="3100.32"/>
    <n v="516.72"/>
    <n v="1550.16"/>
    <n v="0"/>
    <n v="1033.44"/>
    <n v="1550.16"/>
    <n v="0"/>
    <n v="0"/>
    <n v="0"/>
    <n v="12918"/>
  </r>
  <r>
    <x v="0"/>
    <s v="Nomad"/>
    <s v="NM01381785"/>
    <s v="N.00732120"/>
    <s v="Nomad Rugged Case - iPhone 16 Pro Max | Desert"/>
    <s v="Cases iPhone"/>
    <s v="iPhone 16"/>
    <s v="iPhone 16 Pro Max"/>
    <n v="8"/>
    <n v="5"/>
    <n v="7"/>
    <n v="2"/>
    <n v="3"/>
    <n v="0"/>
    <n v="3"/>
    <n v="2"/>
    <n v="0"/>
    <n v="0"/>
    <n v="1"/>
    <n v="2"/>
    <n v="25"/>
    <n v="516.72"/>
    <n v="4133.76"/>
    <n v="2583.6000000000004"/>
    <n v="3617.04"/>
    <n v="1033.44"/>
    <n v="1550.16"/>
    <n v="0"/>
    <n v="1550.16"/>
    <n v="1033.44"/>
    <n v="0"/>
    <n v="0"/>
    <n v="516.72"/>
    <n v="1033.44"/>
    <n v="12918"/>
  </r>
  <r>
    <x v="0"/>
    <s v="Nomad"/>
    <s v="NM01382485"/>
    <s v="N.00731970"/>
    <s v="Nomad Rugged Case - iPhone 16 Pro | Atlantic Blue"/>
    <s v="Cases iPhone"/>
    <s v="iPhone 16"/>
    <s v="iPhone 16 Pro / iPhone 17"/>
    <n v="1"/>
    <n v="0"/>
    <n v="2"/>
    <n v="2"/>
    <n v="0"/>
    <n v="2"/>
    <n v="1"/>
    <n v="1"/>
    <n v="2"/>
    <n v="0"/>
    <n v="1"/>
    <n v="0"/>
    <n v="11"/>
    <n v="516.72"/>
    <n v="516.72"/>
    <n v="0"/>
    <n v="1033.44"/>
    <n v="1033.44"/>
    <n v="0"/>
    <n v="1033.44"/>
    <n v="516.72"/>
    <n v="516.72"/>
    <n v="1033.44"/>
    <n v="0"/>
    <n v="516.72"/>
    <n v="0"/>
    <n v="5683.92"/>
  </r>
  <r>
    <x v="0"/>
    <s v="Nomad"/>
    <s v="NM01384885"/>
    <s v="N.00732000"/>
    <s v="Nomad Rugged Case - iPhone 16 Pro | Desert"/>
    <s v="Cases iPhone"/>
    <s v="iPhone 16"/>
    <s v="iPhone 16 Pro / iPhone 17"/>
    <n v="1"/>
    <n v="3"/>
    <n v="7"/>
    <n v="1"/>
    <n v="1"/>
    <n v="1"/>
    <n v="0"/>
    <n v="0"/>
    <n v="0"/>
    <n v="2"/>
    <n v="3"/>
    <n v="0"/>
    <n v="18"/>
    <n v="516.72"/>
    <n v="516.72"/>
    <n v="1550.16"/>
    <n v="3617.04"/>
    <n v="516.72"/>
    <n v="516.72"/>
    <n v="516.72"/>
    <n v="0"/>
    <n v="0"/>
    <n v="0"/>
    <n v="1033.44"/>
    <n v="1550.16"/>
    <n v="0"/>
    <n v="9300.9600000000009"/>
  </r>
  <r>
    <x v="0"/>
    <s v="Nomad"/>
    <s v="NM01692485"/>
    <s v="N.00732030"/>
    <s v="Nomad Modern Leather Case - iPhone 16 Pro Max | Brown | Nomad Leather"/>
    <s v="Cases iPhone"/>
    <s v="iPhone 16"/>
    <s v="iPhone 16 Pro Max"/>
    <n v="14"/>
    <n v="7"/>
    <n v="8"/>
    <n v="3"/>
    <n v="3"/>
    <n v="1"/>
    <n v="1"/>
    <n v="0"/>
    <n v="3"/>
    <n v="2"/>
    <n v="0"/>
    <n v="0"/>
    <n v="28"/>
    <n v="516.72"/>
    <n v="7234.08"/>
    <n v="3617.04"/>
    <n v="4133.76"/>
    <n v="1550.16"/>
    <n v="1550.16"/>
    <n v="516.72"/>
    <n v="516.72"/>
    <n v="0"/>
    <n v="1550.16"/>
    <n v="1033.44"/>
    <n v="0"/>
    <n v="0"/>
    <n v="14468.16"/>
  </r>
  <r>
    <x v="0"/>
    <s v="Nomad"/>
    <s v="NM01693185"/>
    <s v="N.00732060"/>
    <s v="Nomad Modern Leather Case - iPhone 16 Pro Max  Black "/>
    <s v="Cases iPhone"/>
    <s v="iPhone 16"/>
    <s v="iPhone 16 Pro Max"/>
    <n v="16"/>
    <n v="6"/>
    <n v="7"/>
    <n v="11"/>
    <n v="1"/>
    <n v="2"/>
    <n v="2"/>
    <n v="1"/>
    <n v="2"/>
    <n v="1"/>
    <n v="2"/>
    <n v="1"/>
    <n v="36"/>
    <n v="516.72"/>
    <n v="8267.52"/>
    <n v="3100.32"/>
    <n v="3617.04"/>
    <n v="5683.92"/>
    <n v="516.72"/>
    <n v="1033.44"/>
    <n v="1033.44"/>
    <n v="516.72"/>
    <n v="1033.44"/>
    <n v="516.72"/>
    <n v="1033.44"/>
    <n v="516.72"/>
    <n v="18601.920000000002"/>
  </r>
  <r>
    <x v="0"/>
    <s v="Nomad"/>
    <s v="NM01696285"/>
    <s v="N.00731910"/>
    <s v="Nomad Modern Leather Case - iPhone 16 Pro  Brown"/>
    <s v="Cases iPhone"/>
    <s v="iPhone 16"/>
    <s v="iPhone 16 Pro / iPhone 17"/>
    <n v="4"/>
    <n v="7"/>
    <n v="0"/>
    <n v="3"/>
    <n v="1"/>
    <n v="0"/>
    <n v="1"/>
    <n v="3"/>
    <n v="3"/>
    <n v="2"/>
    <n v="2"/>
    <n v="3"/>
    <n v="25"/>
    <n v="516.72"/>
    <n v="2066.88"/>
    <n v="3617.04"/>
    <n v="0"/>
    <n v="1550.16"/>
    <n v="516.72"/>
    <n v="0"/>
    <n v="516.72"/>
    <n v="1550.16"/>
    <n v="1550.16"/>
    <n v="1033.44"/>
    <n v="1033.44"/>
    <n v="1550.16"/>
    <n v="12918"/>
  </r>
  <r>
    <x v="0"/>
    <s v="Nomad"/>
    <s v="NM01697985"/>
    <s v="N.00731940"/>
    <s v="Nomad Modern Leather Case - iPhone 16 Pro  Black"/>
    <s v="Cases iPhone"/>
    <s v="iPhone 16"/>
    <s v="iPhone 16 Pro / iPhone 17"/>
    <n v="10"/>
    <n v="5"/>
    <n v="6"/>
    <n v="5"/>
    <n v="2"/>
    <n v="3"/>
    <n v="1"/>
    <n v="3"/>
    <n v="1"/>
    <n v="1"/>
    <n v="2"/>
    <n v="3"/>
    <n v="32"/>
    <n v="516.72"/>
    <n v="5167.2000000000007"/>
    <n v="2583.6000000000004"/>
    <n v="3100.32"/>
    <n v="2583.6000000000004"/>
    <n v="1033.44"/>
    <n v="1550.16"/>
    <n v="516.72"/>
    <n v="1550.16"/>
    <n v="516.72"/>
    <n v="516.72"/>
    <n v="1033.44"/>
    <n v="1550.16"/>
    <n v="16535.04"/>
  </r>
  <r>
    <x v="0"/>
    <s v="Quikcell"/>
    <s v="GQC2010"/>
    <s v="N.00729780"/>
    <s v="Quikcell Apple iPhone 12/12 Pro TEMPERED GLASS Screen Protector"/>
    <s v="Micas"/>
    <s v="iPhone 12"/>
    <s v="iPhone 12/iPhone 12 Pro"/>
    <n v="0"/>
    <n v="0"/>
    <n v="0"/>
    <n v="0"/>
    <n v="0"/>
    <n v="0"/>
    <n v="0"/>
    <n v="0"/>
    <n v="0"/>
    <n v="0"/>
    <n v="0"/>
    <n v="0"/>
    <n v="0"/>
    <n v="206.38"/>
    <n v="0"/>
    <n v="0"/>
    <n v="0"/>
    <n v="0"/>
    <n v="0"/>
    <n v="0"/>
    <n v="0"/>
    <n v="0"/>
    <n v="0"/>
    <n v="0"/>
    <n v="0"/>
    <n v="0"/>
    <n v="0"/>
  </r>
  <r>
    <x v="0"/>
    <s v="Quikcell"/>
    <s v="GQC2017"/>
    <s v="N.00729750"/>
    <s v="Quikcell Apple iPhone XR/iPhone 11 TEMPERED GLASS Screen Protection - Clear"/>
    <s v="Micas"/>
    <s v="iPhone 11"/>
    <s v="iPhone 11, iPhone XR"/>
    <n v="44"/>
    <n v="15"/>
    <n v="2213"/>
    <n v="1"/>
    <n v="1"/>
    <n v="0"/>
    <n v="0"/>
    <n v="0"/>
    <n v="20"/>
    <n v="1"/>
    <n v="0"/>
    <n v="0"/>
    <n v="2251"/>
    <n v="206.38"/>
    <n v="9080.7199999999993"/>
    <n v="3095.7"/>
    <n v="456718.94"/>
    <n v="206.38"/>
    <n v="206.38"/>
    <n v="0"/>
    <n v="0"/>
    <n v="0"/>
    <n v="4127.6000000000004"/>
    <n v="206.38"/>
    <n v="0"/>
    <n v="0"/>
    <n v="464561.38"/>
  </r>
  <r>
    <x v="0"/>
    <s v="Quikcell"/>
    <s v="GQC2134"/>
    <s v="N.00729810"/>
    <s v="Quikcell Apple iPhone 14 TEMPERED GLASS Screen Protector"/>
    <s v="Micas"/>
    <s v="iPhone 14"/>
    <s v="iPhone 13/ Iphone 14"/>
    <n v="2"/>
    <n v="13"/>
    <n v="16"/>
    <n v="0"/>
    <n v="0"/>
    <n v="0"/>
    <n v="0"/>
    <n v="0"/>
    <n v="0"/>
    <n v="0"/>
    <n v="0"/>
    <n v="0"/>
    <n v="29"/>
    <n v="206.38"/>
    <n v="412.76"/>
    <n v="2682.94"/>
    <n v="3302.08"/>
    <n v="0"/>
    <n v="0"/>
    <n v="0"/>
    <n v="0"/>
    <n v="0"/>
    <n v="0"/>
    <n v="0"/>
    <n v="0"/>
    <n v="0"/>
    <n v="5985.0199999999995"/>
  </r>
  <r>
    <x v="0"/>
    <s v="Quikcell"/>
    <s v="GQC2135"/>
    <s v="N.00729870"/>
    <s v="Quikcell Tempered Glass Screen Protector for iPhone 14 Pro"/>
    <s v="Micas"/>
    <s v="iPhone 14"/>
    <s v="iPhone 14 Pro"/>
    <n v="3"/>
    <n v="14"/>
    <n v="88"/>
    <n v="1"/>
    <n v="0"/>
    <n v="0"/>
    <n v="0"/>
    <n v="0"/>
    <n v="0"/>
    <n v="0"/>
    <n v="0"/>
    <n v="0"/>
    <n v="103"/>
    <n v="258.10000000000002"/>
    <n v="774.30000000000007"/>
    <n v="3613.4000000000005"/>
    <n v="22712.800000000003"/>
    <n v="258.10000000000002"/>
    <n v="0"/>
    <n v="0"/>
    <n v="0"/>
    <n v="0"/>
    <n v="0"/>
    <n v="0"/>
    <n v="0"/>
    <n v="0"/>
    <n v="26584.300000000003"/>
  </r>
  <r>
    <x v="0"/>
    <s v="Quikcell"/>
    <s v="GQC2137"/>
    <s v="N.00729840"/>
    <s v="Quikcell Tempered Glass Screen Protector for iPhone 14 Pro Max"/>
    <s v="Micas"/>
    <s v="iPhone 14"/>
    <s v="iPhone 14 Pro Max"/>
    <n v="3"/>
    <n v="15"/>
    <n v="471"/>
    <n v="6"/>
    <n v="0"/>
    <n v="0"/>
    <n v="0"/>
    <n v="0"/>
    <n v="0"/>
    <n v="0"/>
    <n v="0"/>
    <n v="0"/>
    <n v="492"/>
    <n v="258.10000000000002"/>
    <n v="774.30000000000007"/>
    <n v="3871.5000000000005"/>
    <n v="121565.1"/>
    <n v="1548.6000000000001"/>
    <n v="0"/>
    <n v="0"/>
    <n v="0"/>
    <n v="0"/>
    <n v="0"/>
    <n v="0"/>
    <n v="0"/>
    <n v="0"/>
    <n v="126985.20000000001"/>
  </r>
  <r>
    <x v="0"/>
    <s v="Quikcell"/>
    <s v="GQC2182-M"/>
    <s v="N.00729900"/>
    <s v="Quikcell Tempered Glass Screen Protector iPhone 15"/>
    <s v="Micas"/>
    <s v="iPhone 15"/>
    <s v="iPhone 16e / 15 / 14 / 13"/>
    <n v="49"/>
    <n v="27"/>
    <n v="32"/>
    <n v="26"/>
    <n v="33"/>
    <n v="40"/>
    <n v="30"/>
    <n v="27"/>
    <n v="31"/>
    <n v="30"/>
    <n v="27"/>
    <n v="21"/>
    <n v="324"/>
    <n v="283.97000000000003"/>
    <n v="13914.53"/>
    <n v="7667.1900000000005"/>
    <n v="9087.0400000000009"/>
    <n v="7383.2200000000012"/>
    <n v="9371.01"/>
    <n v="11358.800000000001"/>
    <n v="8519.1"/>
    <n v="7667.1900000000005"/>
    <n v="8803.0700000000015"/>
    <n v="8519.1"/>
    <n v="7667.1900000000005"/>
    <n v="5963.3700000000008"/>
    <n v="92006.280000000013"/>
  </r>
  <r>
    <x v="0"/>
    <s v="Quikcell"/>
    <s v="GQC2184-M"/>
    <s v="N.00729930"/>
    <s v="Quikcell Tempered Glass Screen Protector iPhone 15 Plus"/>
    <s v="Micas"/>
    <s v="iPhone 15"/>
    <s v="iPhone 15 Plus"/>
    <n v="0"/>
    <n v="0"/>
    <n v="0"/>
    <n v="0"/>
    <n v="0"/>
    <n v="0"/>
    <n v="0"/>
    <n v="0"/>
    <n v="0"/>
    <n v="0"/>
    <n v="8"/>
    <n v="0"/>
    <n v="8"/>
    <n v="283.97000000000003"/>
    <n v="0"/>
    <n v="0"/>
    <n v="0"/>
    <n v="0"/>
    <n v="0"/>
    <n v="0"/>
    <n v="0"/>
    <n v="0"/>
    <n v="0"/>
    <n v="0"/>
    <n v="2271.7600000000002"/>
    <n v="0"/>
    <n v="2271.7600000000002"/>
  </r>
  <r>
    <x v="0"/>
    <s v="Quikcell"/>
    <s v="GQC2205-M"/>
    <s v="N.00732150"/>
    <s v="Quikcell Tempered Glass Screen Protector for iPhone 16"/>
    <s v="Micas"/>
    <s v="iPhone 16"/>
    <s v="iPhone 16"/>
    <n v="15"/>
    <n v="28"/>
    <n v="20"/>
    <n v="17"/>
    <n v="10"/>
    <n v="5"/>
    <n v="5"/>
    <n v="6"/>
    <n v="7"/>
    <n v="7"/>
    <n v="7"/>
    <n v="3"/>
    <n v="115"/>
    <n v="283.97000000000003"/>
    <n v="4259.55"/>
    <n v="7951.1600000000008"/>
    <n v="5679.4000000000005"/>
    <n v="4827.4900000000007"/>
    <n v="2839.7000000000003"/>
    <n v="1419.8500000000001"/>
    <n v="1419.8500000000001"/>
    <n v="1703.8200000000002"/>
    <n v="1987.7900000000002"/>
    <n v="1987.7900000000002"/>
    <n v="1987.7900000000002"/>
    <n v="851.91000000000008"/>
    <n v="32656.550000000003"/>
  </r>
  <r>
    <x v="0"/>
    <s v="Quikcell"/>
    <s v="GQC2206-M"/>
    <s v="N.00732180"/>
    <s v="Quikcell Tempered Glass Screen Protector for iPhone 16 Pro"/>
    <s v="Micas"/>
    <s v="iPhone 16"/>
    <s v="iPhone 16 Pro / iPhone 17 / 17 Air"/>
    <n v="35"/>
    <n v="31"/>
    <n v="19"/>
    <n v="17"/>
    <n v="13"/>
    <n v="14"/>
    <n v="5"/>
    <n v="5"/>
    <n v="7"/>
    <n v="6"/>
    <n v="3"/>
    <n v="0"/>
    <n v="120"/>
    <n v="283.97000000000003"/>
    <n v="9938.9500000000007"/>
    <n v="8803.0700000000015"/>
    <n v="5395.43"/>
    <n v="4827.4900000000007"/>
    <n v="3691.6100000000006"/>
    <n v="3975.5800000000004"/>
    <n v="1419.8500000000001"/>
    <n v="1419.8500000000001"/>
    <n v="1987.7900000000002"/>
    <n v="1703.8200000000002"/>
    <n v="851.91000000000008"/>
    <n v="0"/>
    <n v="34076.400000000001"/>
  </r>
  <r>
    <x v="0"/>
    <s v="Quikcell"/>
    <s v="GQC2208-M"/>
    <s v="N.00732210"/>
    <s v="Quikcell Tempered Glass Screen Protector for iPhone 16 Pro Max"/>
    <s v="Micas"/>
    <s v="iPhone 16"/>
    <s v="iPhone 16 Pro Max"/>
    <n v="70"/>
    <n v="64"/>
    <n v="75"/>
    <n v="70"/>
    <n v="38"/>
    <n v="30"/>
    <n v="8"/>
    <n v="8"/>
    <n v="17"/>
    <n v="19"/>
    <n v="10"/>
    <n v="5"/>
    <n v="344"/>
    <n v="283.97000000000003"/>
    <n v="19877.900000000001"/>
    <n v="18174.080000000002"/>
    <n v="21297.750000000004"/>
    <n v="19877.900000000001"/>
    <n v="10790.86"/>
    <n v="8519.1"/>
    <n v="2271.7600000000002"/>
    <n v="2271.7600000000002"/>
    <n v="4827.4900000000007"/>
    <n v="5395.43"/>
    <n v="2839.7000000000003"/>
    <n v="1419.8500000000001"/>
    <n v="97685.680000000008"/>
  </r>
  <r>
    <x v="0"/>
    <s v="Quikcell"/>
    <s v="QC-LIQUIDG"/>
    <s v="N.00729720"/>
    <s v="Quikcell Ultra LIQUID GLASS Screen Protector"/>
    <s v="Liquid"/>
    <s v="UNIVERSAL"/>
    <s v="Universal"/>
    <n v="2409"/>
    <n v="1677"/>
    <n v="1518"/>
    <n v="1702"/>
    <n v="1678"/>
    <n v="2557"/>
    <n v="1879"/>
    <n v="1636"/>
    <n v="1520"/>
    <n v="1804"/>
    <n v="1741"/>
    <n v="1822"/>
    <n v="19534"/>
    <n v="309.83"/>
    <n v="746380.47"/>
    <n v="519584.91"/>
    <n v="470321.94"/>
    <n v="527330.65999999992"/>
    <n v="519894.74"/>
    <n v="792235.30999999994"/>
    <n v="582170.56999999995"/>
    <n v="506881.87999999995"/>
    <n v="470941.6"/>
    <n v="558933.31999999995"/>
    <n v="539414.03"/>
    <n v="564510.26"/>
    <n v="6052219.2199999997"/>
  </r>
  <r>
    <x v="0"/>
    <s v="Quikcell"/>
    <s v="QCC3FT-BLK"/>
    <s v="N.00729210"/>
    <s v="Quikcell USB-C to USB-C cable 3FT-Black"/>
    <s v="Cables"/>
    <s v="Type C - Type C"/>
    <s v="3 ft"/>
    <n v="3157"/>
    <n v="3325"/>
    <n v="3199"/>
    <n v="3219"/>
    <n v="2331"/>
    <n v="2382"/>
    <n v="2841"/>
    <n v="3246"/>
    <n v="3225"/>
    <n v="3329"/>
    <n v="4179"/>
    <n v="7517"/>
    <n v="38793"/>
    <n v="154.66"/>
    <n v="488261.62"/>
    <n v="514244.5"/>
    <n v="494757.33999999997"/>
    <n v="497850.54"/>
    <n v="360512.46"/>
    <n v="368400.12"/>
    <n v="439389.06"/>
    <n v="502026.36"/>
    <n v="498778.5"/>
    <n v="514863.14"/>
    <n v="646324.14"/>
    <n v="1162579.22"/>
    <n v="5999725.3799999999"/>
  </r>
  <r>
    <x v="0"/>
    <s v="Quikcell"/>
    <s v="QCC6FT-BLK"/>
    <s v="N.00729180"/>
    <s v="Quikcell USB-C to USB-C cable 6 ft"/>
    <s v="Cables"/>
    <s v="Type C - Type C"/>
    <s v="6 ft"/>
    <n v="936"/>
    <n v="822"/>
    <n v="919"/>
    <n v="1629"/>
    <n v="1656"/>
    <n v="2065"/>
    <n v="1663"/>
    <n v="1803"/>
    <n v="1707"/>
    <n v="1874"/>
    <n v="1856"/>
    <n v="1926"/>
    <n v="17920"/>
    <n v="180.52"/>
    <n v="168966.72"/>
    <n v="148387.44"/>
    <n v="165897.88"/>
    <n v="294067.08"/>
    <n v="298941.12"/>
    <n v="372773.80000000005"/>
    <n v="300204.76"/>
    <n v="325477.56"/>
    <n v="308147.64"/>
    <n v="338294.48000000004"/>
    <n v="335045.12"/>
    <n v="347681.52"/>
    <n v="3234918.4000000004"/>
  </r>
  <r>
    <x v="0"/>
    <s v="Quikcell"/>
    <s v="QCPD25W"/>
    <s v="N.00730290"/>
    <s v="Quikcell PD 25W Single USB-C Port Wall Charger"/>
    <s v="Charger"/>
    <s v="Wall charger"/>
    <s v="25W"/>
    <n v="7079"/>
    <n v="4648"/>
    <n v="4062"/>
    <n v="4338"/>
    <n v="3845"/>
    <n v="3597"/>
    <n v="3670"/>
    <n v="3708"/>
    <n v="3788"/>
    <n v="4248"/>
    <n v="4227"/>
    <n v="4898"/>
    <n v="45029"/>
    <n v="232.24"/>
    <n v="1644026.96"/>
    <n v="1079451.52"/>
    <n v="943358.88"/>
    <n v="1007457.12"/>
    <n v="892962.8"/>
    <n v="835367.28"/>
    <n v="852320.8"/>
    <n v="861145.92"/>
    <n v="879725.12"/>
    <n v="986555.52"/>
    <n v="981678.48"/>
    <n v="1137511.52"/>
    <n v="10457534.960000001"/>
  </r>
  <r>
    <x v="0"/>
    <s v="Quikcell"/>
    <s v="QCPD25W-WT"/>
    <s v="N.00732660"/>
    <s v="Quikcell PD 25W Single USB-C Port Wall Charger White"/>
    <s v="Charger"/>
    <s v="Wall charger"/>
    <s v="25W"/>
    <n v="0"/>
    <n v="0"/>
    <n v="0"/>
    <n v="0"/>
    <n v="0"/>
    <n v="0"/>
    <n v="0"/>
    <n v="0"/>
    <n v="0"/>
    <n v="0"/>
    <n v="0"/>
    <n v="2043"/>
    <n v="2043"/>
    <n v="232.24"/>
    <n v="0"/>
    <n v="0"/>
    <n v="0"/>
    <n v="0"/>
    <n v="0"/>
    <n v="0"/>
    <n v="0"/>
    <n v="0"/>
    <n v="0"/>
    <n v="0"/>
    <n v="0"/>
    <n v="474466.32"/>
    <n v="474466.32"/>
  </r>
  <r>
    <x v="0"/>
    <s v="Quikcell"/>
    <s v="QCPD35W"/>
    <s v="N.00730260"/>
    <s v="Quikcell 35W PD A+C Dual Ports Wall Charger"/>
    <s v="Charger"/>
    <s v="Wall charger"/>
    <s v="35W"/>
    <n v="3028"/>
    <n v="2075"/>
    <n v="2198"/>
    <n v="2694"/>
    <n v="2989"/>
    <n v="3894"/>
    <n v="2669"/>
    <n v="2475"/>
    <n v="2153"/>
    <n v="2935"/>
    <n v="2773"/>
    <n v="3077"/>
    <n v="29932"/>
    <n v="283.97000000000003"/>
    <n v="859861.16"/>
    <n v="589237.75"/>
    <n v="624166.06000000006"/>
    <n v="765015.18"/>
    <n v="848786.33000000007"/>
    <n v="1105779.1800000002"/>
    <n v="757915.93"/>
    <n v="702825.75000000012"/>
    <n v="611387.41"/>
    <n v="833451.95000000007"/>
    <n v="787448.81"/>
    <n v="873775.69000000006"/>
    <n v="8499790.040000001"/>
  </r>
  <r>
    <x v="0"/>
    <s v="Quikcell"/>
    <s v="QCVPA2005"/>
    <s v="N.00730320"/>
    <s v="Quikcell 37W DUAL PORT A+C CAR CHARGER - Black"/>
    <s v="Charger"/>
    <s v="Car Charger"/>
    <s v="37W"/>
    <n v="393"/>
    <n v="299"/>
    <n v="275"/>
    <n v="346"/>
    <n v="349"/>
    <n v="518"/>
    <n v="331"/>
    <n v="288"/>
    <n v="299"/>
    <n v="264"/>
    <n v="280"/>
    <n v="255"/>
    <n v="3504"/>
    <n v="232.24"/>
    <n v="91270.32"/>
    <n v="69439.760000000009"/>
    <n v="63866"/>
    <n v="80355.040000000008"/>
    <n v="81051.760000000009"/>
    <n v="120300.32"/>
    <n v="76871.44"/>
    <n v="66885.119999999995"/>
    <n v="69439.760000000009"/>
    <n v="61311.360000000001"/>
    <n v="65027.200000000004"/>
    <n v="59221.200000000004"/>
    <n v="813768.96000000008"/>
  </r>
  <r>
    <x v="0"/>
    <s v="Quikcell"/>
    <s v="QLIGHTC6FT"/>
    <s v="N.00729150"/>
    <s v="Quikcell CHARGE &amp; SYNC CABLE MFi Lightning to USB-C - 6ft - Black"/>
    <s v="Cables"/>
    <s v="Lightning - Type C"/>
    <s v="6 ft"/>
    <n v="471"/>
    <n v="438"/>
    <n v="333"/>
    <n v="452"/>
    <n v="566"/>
    <n v="799"/>
    <n v="533"/>
    <n v="595"/>
    <n v="539"/>
    <n v="470"/>
    <n v="487"/>
    <n v="326"/>
    <n v="5538"/>
    <n v="232.24"/>
    <n v="109385.04000000001"/>
    <n v="101721.12000000001"/>
    <n v="77335.92"/>
    <n v="104972.48000000001"/>
    <n v="131447.84"/>
    <n v="185559.76"/>
    <n v="123783.92"/>
    <n v="138182.80000000002"/>
    <n v="125177.36"/>
    <n v="109152.8"/>
    <n v="113100.88"/>
    <n v="75710.240000000005"/>
    <n v="1286145.1200000001"/>
  </r>
  <r>
    <x v="0"/>
    <s v="Quikcell"/>
    <s v="QTRC2002"/>
    <s v="N.00729240"/>
    <s v="Quikcell DUAL PORT WALL CHARGER 1 USB A 12W + USB C PD 20W - 32W"/>
    <s v="Charger"/>
    <s v="Wall charger"/>
    <s v="32 W"/>
    <n v="13"/>
    <n v="19"/>
    <n v="5"/>
    <n v="8"/>
    <n v="13"/>
    <n v="29"/>
    <n v="7"/>
    <n v="2"/>
    <n v="6"/>
    <n v="13"/>
    <n v="16"/>
    <n v="5"/>
    <n v="123"/>
    <n v="309.83"/>
    <n v="4027.79"/>
    <n v="5886.7699999999995"/>
    <n v="1549.1499999999999"/>
    <n v="2478.64"/>
    <n v="4027.79"/>
    <n v="8985.07"/>
    <n v="2168.81"/>
    <n v="619.66"/>
    <n v="1858.98"/>
    <n v="4027.79"/>
    <n v="4957.28"/>
    <n v="1549.1499999999999"/>
    <n v="38109.089999999997"/>
  </r>
  <r>
    <x v="0"/>
    <s v="Quikcell"/>
    <s v="QTRC2009"/>
    <s v="N.00729270"/>
    <s v="Quikcell PD 25W single port USB-C output"/>
    <s v="Charger"/>
    <s v="Wall charger"/>
    <s v="25 W"/>
    <n v="7"/>
    <n v="2"/>
    <n v="4"/>
    <n v="1"/>
    <n v="3"/>
    <n v="1"/>
    <n v="1"/>
    <n v="0"/>
    <n v="1"/>
    <n v="0"/>
    <n v="11"/>
    <n v="0"/>
    <n v="24"/>
    <n v="232.24"/>
    <n v="1625.68"/>
    <n v="464.48"/>
    <n v="928.96"/>
    <n v="232.24"/>
    <n v="696.72"/>
    <n v="232.24"/>
    <n v="232.24"/>
    <n v="0"/>
    <n v="232.24"/>
    <n v="0"/>
    <n v="2554.6400000000003"/>
    <n v="0"/>
    <n v="5573.76"/>
  </r>
  <r>
    <x v="0"/>
    <s v="Quikcell"/>
    <s v="TIN2006"/>
    <s v="N.00729300"/>
    <s v="Quikcell Apple iPhone 12/12 Pro ICON TINT Transparent Case - Smoke"/>
    <s v="Cases iPhone"/>
    <s v="iPhone 12"/>
    <s v="iPhone 12/iPhone 12 Pro"/>
    <n v="2"/>
    <n v="15"/>
    <n v="38"/>
    <n v="1"/>
    <n v="0"/>
    <n v="0"/>
    <n v="0"/>
    <n v="0"/>
    <n v="0"/>
    <n v="0"/>
    <n v="0"/>
    <n v="0"/>
    <n v="54"/>
    <n v="206.38"/>
    <n v="412.76"/>
    <n v="3095.7"/>
    <n v="7842.44"/>
    <n v="206.38"/>
    <n v="0"/>
    <n v="0"/>
    <n v="0"/>
    <n v="0"/>
    <n v="0"/>
    <n v="0"/>
    <n v="0"/>
    <n v="0"/>
    <n v="11144.52"/>
  </r>
  <r>
    <x v="0"/>
    <s v="Quikcell"/>
    <s v="TIN2058-M"/>
    <s v="N.00729360"/>
    <s v="Quikcell iPhone 13 ICON TINT Transparent Protective Case - Smoke"/>
    <s v="Cases iPhone"/>
    <s v="iPhone 13"/>
    <s v="iPhone 13"/>
    <n v="68"/>
    <n v="38"/>
    <n v="41"/>
    <n v="33"/>
    <n v="37"/>
    <n v="60"/>
    <n v="39"/>
    <n v="36"/>
    <n v="35"/>
    <n v="24"/>
    <n v="30"/>
    <n v="14"/>
    <n v="387"/>
    <n v="206.38"/>
    <n v="14033.84"/>
    <n v="7842.44"/>
    <n v="8461.58"/>
    <n v="6810.54"/>
    <n v="7636.0599999999995"/>
    <n v="12382.8"/>
    <n v="8048.82"/>
    <n v="7429.68"/>
    <n v="7223.3"/>
    <n v="4953.12"/>
    <n v="6191.4"/>
    <n v="2889.3199999999997"/>
    <n v="79869.06"/>
  </r>
  <r>
    <x v="0"/>
    <s v="Quikcell"/>
    <s v="TIN2059-M"/>
    <s v="N.00729330"/>
    <s v="Quikcell iPhone 13 ICON TINT Transparent Protective Case - Ice"/>
    <s v="Cases iPhone"/>
    <s v="iPhone 13"/>
    <s v="iPhone 13"/>
    <n v="336"/>
    <n v="168"/>
    <n v="165"/>
    <n v="114"/>
    <n v="137"/>
    <n v="190"/>
    <n v="99"/>
    <n v="81"/>
    <n v="85"/>
    <n v="75"/>
    <n v="74"/>
    <n v="30"/>
    <n v="1218"/>
    <n v="206.38"/>
    <n v="69343.679999999993"/>
    <n v="34671.839999999997"/>
    <n v="34052.699999999997"/>
    <n v="23527.32"/>
    <n v="28274.059999999998"/>
    <n v="39212.199999999997"/>
    <n v="20431.62"/>
    <n v="16716.78"/>
    <n v="17542.3"/>
    <n v="15478.5"/>
    <n v="15272.119999999999"/>
    <n v="6191.4"/>
    <n v="251370.84"/>
  </r>
  <r>
    <x v="0"/>
    <s v="Speck"/>
    <s v="136495-5085"/>
    <s v="N.00729690"/>
    <s v="Speck iPhone  11 New Clear Grip (Clear/Clear)"/>
    <s v="Cases iPhone"/>
    <s v="iPhone 11"/>
    <s v="iPhone 11"/>
    <n v="13"/>
    <n v="15"/>
    <n v="402"/>
    <n v="1"/>
    <n v="0"/>
    <n v="0"/>
    <n v="0"/>
    <n v="0"/>
    <n v="0"/>
    <n v="0"/>
    <n v="0"/>
    <n v="0"/>
    <n v="418"/>
    <n v="309.83"/>
    <n v="4027.79"/>
    <n v="4647.45"/>
    <n v="124551.65999999999"/>
    <n v="309.83"/>
    <n v="0"/>
    <n v="0"/>
    <n v="0"/>
    <n v="0"/>
    <n v="0"/>
    <n v="0"/>
    <n v="0"/>
    <n v="0"/>
    <n v="129508.93999999999"/>
  </r>
  <r>
    <x v="0"/>
    <s v="Speck"/>
    <s v="150089-5085"/>
    <s v="N.00729390"/>
    <s v="Speck Presidio Perfect Clear Case for iPhone 14 Pro Max - Clear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147-5085"/>
    <s v="N.00729420"/>
    <s v="Speck Presidio Perfect Clear Case for iPhone 14 Pro - Clear"/>
    <s v="Cases iPhone"/>
    <s v="iPhone 14"/>
    <s v="iPhone 14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423-1041"/>
    <s v="N.00729660"/>
    <s v="Speck Wallet for MagSafe® Black iPhone 15 Wallet"/>
    <s v="Others"/>
    <s v="Click Lock"/>
    <s v="Wallet"/>
    <n v="82"/>
    <n v="48"/>
    <n v="47"/>
    <n v="53"/>
    <n v="54"/>
    <n v="84"/>
    <n v="56"/>
    <n v="41"/>
    <n v="39"/>
    <n v="44"/>
    <n v="44"/>
    <n v="37"/>
    <n v="547"/>
    <n v="309.83"/>
    <n v="25406.059999999998"/>
    <n v="14871.84"/>
    <n v="14562.009999999998"/>
    <n v="16420.989999999998"/>
    <n v="16730.82"/>
    <n v="26025.719999999998"/>
    <n v="17350.48"/>
    <n v="12703.029999999999"/>
    <n v="12083.369999999999"/>
    <n v="13632.519999999999"/>
    <n v="13632.519999999999"/>
    <n v="11463.71"/>
    <n v="169477.00999999998"/>
  </r>
  <r>
    <x v="0"/>
    <s v="Speck"/>
    <s v="150443-3199"/>
    <s v="N.00729600"/>
    <s v="Speck Presidio® Perfect-Clear Grip Magsafe® Clicklock™ Clear/Clear/Chrome iPhone 15"/>
    <s v="Cases iPhone"/>
    <s v="iPhone 15"/>
    <s v="iPhone 16e / 15 / 14 / 13"/>
    <n v="34"/>
    <n v="19"/>
    <n v="15"/>
    <n v="17"/>
    <n v="15"/>
    <n v="15"/>
    <n v="15"/>
    <n v="15"/>
    <n v="19"/>
    <n v="10"/>
    <n v="14"/>
    <n v="8"/>
    <n v="162"/>
    <n v="516.72"/>
    <n v="17568.48"/>
    <n v="9817.68"/>
    <n v="7750.8"/>
    <n v="8784.24"/>
    <n v="7750.8"/>
    <n v="7750.8"/>
    <n v="7750.8"/>
    <n v="7750.8"/>
    <n v="9817.68"/>
    <n v="5167.2000000000007"/>
    <n v="7234.08"/>
    <n v="4133.76"/>
    <n v="83708.639999999999"/>
  </r>
  <r>
    <x v="0"/>
    <s v="Speck"/>
    <s v="150447-3205"/>
    <s v="N.00729540"/>
    <s v="Speck Presidio®2 Grip Magsafe® Clicklock™ Black / Slate Grey iPhone 15 Pro"/>
    <s v="Cases iPhone"/>
    <s v="iPhone 15"/>
    <s v="iPhone 15 Pro"/>
    <n v="33"/>
    <n v="11"/>
    <n v="22"/>
    <n v="22"/>
    <n v="18"/>
    <n v="13"/>
    <n v="10"/>
    <n v="15"/>
    <n v="17"/>
    <n v="9"/>
    <n v="13"/>
    <n v="10"/>
    <n v="160"/>
    <n v="516.72"/>
    <n v="17051.760000000002"/>
    <n v="5683.92"/>
    <n v="11367.84"/>
    <n v="11367.84"/>
    <n v="9300.9600000000009"/>
    <n v="6717.3600000000006"/>
    <n v="5167.2000000000007"/>
    <n v="7750.8"/>
    <n v="8784.24"/>
    <n v="4650.4800000000005"/>
    <n v="6717.3600000000006"/>
    <n v="5167.2000000000007"/>
    <n v="82675.200000000012"/>
  </r>
  <r>
    <x v="0"/>
    <s v="Speck"/>
    <s v="150451-3199"/>
    <s v="N.00729510"/>
    <s v="Speck Presidio® Perfect-Clear Grip Magsafe® Clicklock™ Clear/Clear/Chrome iPhone 15 Pro"/>
    <s v="Cases iPhone"/>
    <s v="iPhone 15"/>
    <s v="iPhone 15 Pro"/>
    <n v="43"/>
    <n v="15"/>
    <n v="43"/>
    <n v="29"/>
    <n v="25"/>
    <n v="23"/>
    <n v="14"/>
    <n v="15"/>
    <n v="10"/>
    <n v="20"/>
    <n v="21"/>
    <n v="18"/>
    <n v="233"/>
    <n v="516.72"/>
    <n v="22218.960000000003"/>
    <n v="7750.8"/>
    <n v="22218.960000000003"/>
    <n v="14984.880000000001"/>
    <n v="12918"/>
    <n v="11884.560000000001"/>
    <n v="7234.08"/>
    <n v="7750.8"/>
    <n v="5167.2000000000007"/>
    <n v="10334.400000000001"/>
    <n v="10851.12"/>
    <n v="9300.9600000000009"/>
    <n v="120395.76000000001"/>
  </r>
  <r>
    <x v="0"/>
    <s v="Speck"/>
    <s v="150463-3205"/>
    <s v="N.00729480"/>
    <s v="Speck Presidio®2 Grip Magsafe® Clicklock™ Black / Slate Grey iPhone 15 Pro Max"/>
    <s v="Cases iPhone"/>
    <s v="iPhone 15"/>
    <s v="iPhone 15 Pro Max"/>
    <n v="57"/>
    <n v="26"/>
    <n v="50"/>
    <n v="34"/>
    <n v="28"/>
    <n v="27"/>
    <n v="29"/>
    <n v="47"/>
    <n v="18"/>
    <n v="28"/>
    <n v="21"/>
    <n v="13"/>
    <n v="321"/>
    <n v="516.72"/>
    <n v="29453.040000000001"/>
    <n v="13434.720000000001"/>
    <n v="25836"/>
    <n v="17568.48"/>
    <n v="14468.16"/>
    <n v="13951.44"/>
    <n v="14984.880000000001"/>
    <n v="24285.84"/>
    <n v="9300.9600000000009"/>
    <n v="14468.16"/>
    <n v="10851.12"/>
    <n v="6717.3600000000006"/>
    <n v="165867.12"/>
  </r>
  <r>
    <x v="0"/>
    <s v="Speck"/>
    <s v="150467-3199"/>
    <s v="N.00729450"/>
    <s v="Speck Presidio® Perfect-Clear Grip Magsafe® Clicklock™ Clear/Clear/Chrome iPhone 15 Pro Max"/>
    <s v="Cases iPhone"/>
    <s v="iPhone 15"/>
    <s v="iPhone 15 Pro Max"/>
    <n v="57"/>
    <n v="22"/>
    <n v="43"/>
    <n v="42"/>
    <n v="24"/>
    <n v="38"/>
    <n v="25"/>
    <n v="24"/>
    <n v="29"/>
    <n v="27"/>
    <n v="21"/>
    <n v="17"/>
    <n v="312"/>
    <n v="516.72"/>
    <n v="29453.040000000001"/>
    <n v="11367.84"/>
    <n v="22218.960000000003"/>
    <n v="21702.240000000002"/>
    <n v="12401.28"/>
    <n v="19635.36"/>
    <n v="12918"/>
    <n v="12401.28"/>
    <n v="14984.880000000001"/>
    <n v="13951.44"/>
    <n v="10851.12"/>
    <n v="8784.24"/>
    <n v="161216.64000000001"/>
  </r>
  <r>
    <x v="0"/>
    <s v="Speck"/>
    <s v="150491-5085"/>
    <s v="N.00729570"/>
    <s v="Speck GemShell® iPhone 15"/>
    <s v="Cases iPhone"/>
    <s v="iPhone 15"/>
    <s v="iPhone 16e / 15 / 14 / 13"/>
    <n v="19"/>
    <n v="8"/>
    <n v="6"/>
    <n v="11"/>
    <n v="8"/>
    <n v="9"/>
    <n v="4"/>
    <n v="14"/>
    <n v="7"/>
    <n v="16"/>
    <n v="5"/>
    <n v="9"/>
    <n v="97"/>
    <n v="309.83"/>
    <n v="5886.7699999999995"/>
    <n v="2478.64"/>
    <n v="1858.98"/>
    <n v="3408.1299999999997"/>
    <n v="2478.64"/>
    <n v="2788.47"/>
    <n v="1239.32"/>
    <n v="4337.62"/>
    <n v="2168.81"/>
    <n v="4957.28"/>
    <n v="1549.1499999999999"/>
    <n v="2788.47"/>
    <n v="30053.51"/>
  </r>
  <r>
    <x v="0"/>
    <s v="Speck"/>
    <s v="150509-5085"/>
    <s v="N.00729630"/>
    <s v="Speck GemShell® iPhone 15 Plus"/>
    <s v="Cases iPhone"/>
    <s v="iPhone 15"/>
    <s v="iPhone 15 Plus"/>
    <n v="2"/>
    <n v="1"/>
    <n v="2"/>
    <n v="3"/>
    <n v="0"/>
    <n v="5"/>
    <n v="0"/>
    <n v="2"/>
    <n v="0"/>
    <n v="1"/>
    <n v="4"/>
    <n v="1"/>
    <n v="19"/>
    <n v="309.83"/>
    <n v="619.66"/>
    <n v="309.83"/>
    <n v="619.66"/>
    <n v="929.49"/>
    <n v="0"/>
    <n v="1549.1499999999999"/>
    <n v="0"/>
    <n v="619.66"/>
    <n v="0"/>
    <n v="309.83"/>
    <n v="1239.32"/>
    <n v="309.83"/>
    <n v="5886.7699999999995"/>
  </r>
  <r>
    <x v="0"/>
    <s v="Speck"/>
    <s v="150596-1212"/>
    <s v="N.00729960"/>
    <s v="Speck Tempered Glass iPhone15 Pro"/>
    <s v="Micas"/>
    <s v="iPhone 15"/>
    <s v="iPhone 15 Pro"/>
    <n v="50"/>
    <n v="19"/>
    <n v="18"/>
    <n v="17"/>
    <n v="26"/>
    <n v="31"/>
    <n v="17"/>
    <n v="12"/>
    <n v="7"/>
    <n v="22"/>
    <n v="15"/>
    <n v="17"/>
    <n v="201"/>
    <n v="361.55"/>
    <n v="18077.5"/>
    <n v="6869.45"/>
    <n v="6507.9000000000005"/>
    <n v="6146.35"/>
    <n v="9400.3000000000011"/>
    <n v="11208.050000000001"/>
    <n v="6146.35"/>
    <n v="4338.6000000000004"/>
    <n v="2530.85"/>
    <n v="7954.1"/>
    <n v="5423.25"/>
    <n v="6146.35"/>
    <n v="72671.55"/>
  </r>
  <r>
    <x v="0"/>
    <s v="Speck"/>
    <s v="150598-1212"/>
    <s v="N.00729990"/>
    <s v="Speck Tempered Glass iPhone15 Pro Max"/>
    <s v="Micas"/>
    <s v="iPhone 15"/>
    <s v="iPhone 15 Pro Max"/>
    <n v="41"/>
    <n v="27"/>
    <n v="21"/>
    <n v="20"/>
    <n v="22"/>
    <n v="24"/>
    <n v="27"/>
    <n v="20"/>
    <n v="13"/>
    <n v="11"/>
    <n v="20"/>
    <n v="11"/>
    <n v="216"/>
    <n v="361.55"/>
    <n v="14823.550000000001"/>
    <n v="9761.85"/>
    <n v="7592.55"/>
    <n v="7231"/>
    <n v="7954.1"/>
    <n v="8677.2000000000007"/>
    <n v="9761.85"/>
    <n v="7231"/>
    <n v="4700.1500000000005"/>
    <n v="3977.05"/>
    <n v="7231"/>
    <n v="3977.05"/>
    <n v="78094.8"/>
  </r>
  <r>
    <x v="0"/>
    <s v="Speck"/>
    <s v="150661-3225"/>
    <s v="150661-3225DEMO"/>
    <s v="Speck Speaker Gemtones Infinity Speaker Max -DARK GREY/CHROME/TAN"/>
    <s v="Audio"/>
    <s v="Speakers"/>
    <s v="Infinity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</r>
  <r>
    <x v="0"/>
    <s v="Speck"/>
    <s v="150691-3199"/>
    <s v="N.00733500"/>
    <s v="Speck iPhone 16 Presidio Perfect Clear +Cl Clear/Chrome Fini"/>
    <s v="Others"/>
    <s v="iPhone 16"/>
    <s v="iPhone 16"/>
    <n v="0"/>
    <n v="0"/>
    <n v="0"/>
    <n v="0"/>
    <n v="0"/>
    <n v="262"/>
    <n v="245"/>
    <n v="187"/>
    <n v="37"/>
    <n v="8"/>
    <n v="5"/>
    <n v="3"/>
    <n v="747"/>
    <n v="542.5"/>
    <n v="0"/>
    <n v="0"/>
    <n v="0"/>
    <n v="0"/>
    <n v="0"/>
    <n v="142135"/>
    <n v="132912.5"/>
    <n v="101447.5"/>
    <n v="20072.5"/>
    <n v="4340"/>
    <n v="2712.5"/>
    <n v="1627.5"/>
    <n v="405247.5"/>
  </r>
  <r>
    <x v="0"/>
    <s v="Speck"/>
    <s v="150691-3199"/>
    <s v="N.00733590"/>
    <s v="Speck iPhone 16 Presidio Perfect Clear +Cl Clear/Chrome Fini"/>
    <s v="Cases iPhone"/>
    <s v="iPhone 16"/>
    <s v="iPhone 16"/>
    <n v="0"/>
    <n v="0"/>
    <n v="0"/>
    <n v="0"/>
    <n v="0"/>
    <n v="31"/>
    <n v="22"/>
    <n v="126"/>
    <n v="444"/>
    <n v="505"/>
    <n v="294"/>
    <n v="288"/>
    <n v="1710"/>
    <n v="516.72"/>
    <n v="0"/>
    <n v="0"/>
    <n v="0"/>
    <n v="0"/>
    <n v="0"/>
    <n v="16018.320000000002"/>
    <n v="11367.84"/>
    <n v="65106.720000000001"/>
    <n v="229423.68000000002"/>
    <n v="260943.6"/>
    <n v="151915.68000000002"/>
    <n v="148815.36000000002"/>
    <n v="883591.20000000007"/>
  </r>
  <r>
    <x v="0"/>
    <s v="Speck"/>
    <s v="150696-5085"/>
    <s v="N.00731850"/>
    <s v="Speck iPhone 16 Gemshell Clear/Clear"/>
    <s v="Cases iPhone"/>
    <s v="iPhone 16"/>
    <s v="iPhone 16"/>
    <n v="36"/>
    <n v="20"/>
    <n v="18"/>
    <n v="14"/>
    <n v="10"/>
    <n v="13"/>
    <n v="7"/>
    <n v="10"/>
    <n v="11"/>
    <n v="7"/>
    <n v="16"/>
    <n v="8"/>
    <n v="134"/>
    <n v="309.83"/>
    <n v="11153.88"/>
    <n v="6196.5999999999995"/>
    <n v="5576.94"/>
    <n v="4337.62"/>
    <n v="3098.2999999999997"/>
    <n v="4027.79"/>
    <n v="2168.81"/>
    <n v="3098.2999999999997"/>
    <n v="3408.1299999999997"/>
    <n v="2168.81"/>
    <n v="4957.28"/>
    <n v="2478.64"/>
    <n v="41517.22"/>
  </r>
  <r>
    <x v="0"/>
    <s v="Speck"/>
    <s v="150698-9508"/>
    <s v="N.00731880"/>
    <s v="Speck iPhone 16 Gemshell Clear/ Platinum Glitter"/>
    <s v="Cases iPhone"/>
    <s v="iPhone 16"/>
    <s v="iPhone 16"/>
    <n v="19"/>
    <n v="12"/>
    <n v="14"/>
    <n v="8"/>
    <n v="19"/>
    <n v="10"/>
    <n v="5"/>
    <n v="8"/>
    <n v="14"/>
    <n v="6"/>
    <n v="14"/>
    <n v="13"/>
    <n v="123"/>
    <n v="309.83"/>
    <n v="5886.7699999999995"/>
    <n v="3717.96"/>
    <n v="4337.62"/>
    <n v="2478.64"/>
    <n v="5886.7699999999995"/>
    <n v="3098.2999999999997"/>
    <n v="1549.1499999999999"/>
    <n v="2478.64"/>
    <n v="4337.62"/>
    <n v="1858.98"/>
    <n v="4337.62"/>
    <n v="4027.79"/>
    <n v="38109.089999999997"/>
  </r>
  <r>
    <x v="0"/>
    <s v="Speck"/>
    <s v="150703-3199"/>
    <s v="N.00731790"/>
    <s v="Speck iPhone 16 Pro Presidio Perfect Clear +Cl Clear/Chrome Fini"/>
    <s v="Cases iPhone"/>
    <s v="iPhone 16"/>
    <s v="iPhone 16 Pro / iPhone 17"/>
    <n v="34"/>
    <n v="23"/>
    <n v="28"/>
    <n v="38"/>
    <n v="35"/>
    <n v="35"/>
    <n v="13"/>
    <n v="81"/>
    <n v="375"/>
    <n v="423"/>
    <n v="212"/>
    <n v="134"/>
    <n v="1397"/>
    <n v="516.72"/>
    <n v="17568.48"/>
    <n v="11884.560000000001"/>
    <n v="14468.16"/>
    <n v="19635.36"/>
    <n v="18085.2"/>
    <n v="18085.2"/>
    <n v="6717.3600000000006"/>
    <n v="41854.32"/>
    <n v="193770"/>
    <n v="218572.56"/>
    <n v="109544.64"/>
    <n v="69240.48000000001"/>
    <n v="721857.84000000008"/>
  </r>
  <r>
    <x v="0"/>
    <s v="Speck"/>
    <s v="150703-3199"/>
    <s v="N.00733530"/>
    <s v="Speck iPhone 16 Pro Presidio Perfect Clear +Cl Clear/Chrome Fini"/>
    <s v="Others"/>
    <s v="iPhone 16"/>
    <s v="iPhone 16 Pro / iPhone 17"/>
    <n v="0"/>
    <n v="0"/>
    <n v="0"/>
    <n v="0"/>
    <n v="0"/>
    <n v="230"/>
    <n v="202"/>
    <n v="173"/>
    <n v="39"/>
    <n v="11"/>
    <n v="4"/>
    <n v="1"/>
    <n v="660"/>
    <n v="542.5"/>
    <n v="0"/>
    <n v="0"/>
    <n v="0"/>
    <n v="0"/>
    <n v="0"/>
    <n v="124775"/>
    <n v="109585"/>
    <n v="93852.5"/>
    <n v="21157.5"/>
    <n v="5967.5"/>
    <n v="2170"/>
    <n v="542.5"/>
    <n v="358050"/>
  </r>
  <r>
    <x v="0"/>
    <s v="Speck"/>
    <s v="150703-3258"/>
    <s v="N.00731820"/>
    <s v="Speck iPhone 16 Pro Presidio Perfect Clear Clear Frosted Black"/>
    <s v="Cases iPhone"/>
    <s v="iPhone 16"/>
    <s v="iPhone 16 Pro / iPhone 17"/>
    <n v="23"/>
    <n v="15"/>
    <n v="15"/>
    <n v="7"/>
    <n v="13"/>
    <n v="8"/>
    <n v="3"/>
    <n v="12"/>
    <n v="30"/>
    <n v="30"/>
    <n v="18"/>
    <n v="5"/>
    <n v="156"/>
    <n v="516.72"/>
    <n v="11884.560000000001"/>
    <n v="7750.8"/>
    <n v="7750.8"/>
    <n v="3617.04"/>
    <n v="6717.3600000000006"/>
    <n v="4133.76"/>
    <n v="1550.16"/>
    <n v="6200.64"/>
    <n v="15501.6"/>
    <n v="15501.6"/>
    <n v="9300.9600000000009"/>
    <n v="2583.6000000000004"/>
    <n v="80608.320000000007"/>
  </r>
  <r>
    <x v="0"/>
    <s v="Speck"/>
    <s v="150706-9221"/>
    <s v="N.00731760"/>
    <s v="Speck iPhone 16 Pro Presidio Lux +Cl Clear/Clear /Gold Glitter?"/>
    <s v="Cases iPhone"/>
    <s v="iPhone 16"/>
    <s v="iPhone 16 Pro / iPhone 17"/>
    <n v="26"/>
    <n v="22"/>
    <n v="23"/>
    <n v="17"/>
    <n v="14"/>
    <n v="10"/>
    <n v="7"/>
    <n v="19"/>
    <n v="59"/>
    <n v="51"/>
    <n v="48"/>
    <n v="21"/>
    <n v="291"/>
    <n v="516.72"/>
    <n v="13434.720000000001"/>
    <n v="11367.84"/>
    <n v="11884.560000000001"/>
    <n v="8784.24"/>
    <n v="7234.08"/>
    <n v="5167.2000000000007"/>
    <n v="3617.04"/>
    <n v="9817.68"/>
    <n v="30486.480000000003"/>
    <n v="26352.720000000001"/>
    <n v="24802.560000000001"/>
    <n v="10851.12"/>
    <n v="150365.52000000002"/>
  </r>
  <r>
    <x v="0"/>
    <s v="Speck"/>
    <s v="150727-3199"/>
    <s v="N.00731700"/>
    <s v="Speck iPhone 16 Pro Max Presidio Perfect Clear +Cl Clear/Clear/Chrome Finish/Serene Silver"/>
    <s v="Cases iPhone"/>
    <s v="iPhone 16"/>
    <s v="iPhone 16 Pro Max"/>
    <n v="51"/>
    <n v="61"/>
    <n v="57"/>
    <n v="53"/>
    <n v="41"/>
    <n v="94"/>
    <n v="99"/>
    <n v="495"/>
    <n v="1297"/>
    <n v="1487"/>
    <n v="915"/>
    <n v="550"/>
    <n v="5149"/>
    <n v="516.72"/>
    <n v="26352.720000000001"/>
    <n v="31519.920000000002"/>
    <n v="29453.040000000001"/>
    <n v="27386.16"/>
    <n v="21185.52"/>
    <n v="48571.68"/>
    <n v="51155.280000000006"/>
    <n v="255776.40000000002"/>
    <n v="670185.84000000008"/>
    <n v="768362.64"/>
    <n v="472798.80000000005"/>
    <n v="284196"/>
    <n v="2660591.2800000003"/>
  </r>
  <r>
    <x v="0"/>
    <s v="Speck"/>
    <s v="150727-3199"/>
    <s v="N.00733560"/>
    <s v="Speck iPhone 16 Pro Max Presidio Perfect Clear +Cl Clear/Clear/Chrome Finish/Serene Silver"/>
    <s v="Others"/>
    <s v="iPhone 16"/>
    <s v="iPhone 16 Pro Max"/>
    <n v="0"/>
    <n v="0"/>
    <n v="0"/>
    <n v="0"/>
    <n v="0"/>
    <n v="878"/>
    <n v="899"/>
    <n v="700"/>
    <n v="108"/>
    <n v="37"/>
    <n v="13"/>
    <n v="9"/>
    <n v="2644"/>
    <n v="542.5"/>
    <n v="0"/>
    <n v="0"/>
    <n v="0"/>
    <n v="0"/>
    <n v="0"/>
    <n v="476315"/>
    <n v="487707.5"/>
    <n v="379750"/>
    <n v="58590"/>
    <n v="20072.5"/>
    <n v="7052.5"/>
    <n v="4882.5"/>
    <n v="1434370"/>
  </r>
  <r>
    <x v="0"/>
    <s v="Speck"/>
    <s v="150727-3258"/>
    <s v="N.00731730"/>
    <s v="Speck iPhone 16 Pro Max Presidio Perfect Clear Clear Frosted Blk"/>
    <s v="Cases iPhone"/>
    <s v="iPhone 16"/>
    <s v="iPhone 16 Pro Max"/>
    <n v="72"/>
    <n v="57"/>
    <n v="58"/>
    <n v="53"/>
    <n v="36"/>
    <n v="25"/>
    <n v="3"/>
    <n v="26"/>
    <n v="33"/>
    <n v="26"/>
    <n v="30"/>
    <n v="3"/>
    <n v="350"/>
    <n v="516.72"/>
    <n v="37203.840000000004"/>
    <n v="29453.040000000001"/>
    <n v="29969.760000000002"/>
    <n v="27386.16"/>
    <n v="18601.920000000002"/>
    <n v="12918"/>
    <n v="1550.16"/>
    <n v="13434.720000000001"/>
    <n v="17051.760000000002"/>
    <n v="13434.720000000001"/>
    <n v="15501.6"/>
    <n v="1550.16"/>
    <n v="180852"/>
  </r>
  <r>
    <x v="0"/>
    <s v="Speck"/>
    <s v="150730-9221"/>
    <s v="N.00731670"/>
    <s v="Speck iPhone 16 Pro Max Presidio Lux +Cl Clear/Gold Glitter"/>
    <s v="Cases iPhone"/>
    <s v="iPhone 16"/>
    <s v="iPhone 16 Pro Max"/>
    <n v="38"/>
    <n v="36"/>
    <n v="45"/>
    <n v="50"/>
    <n v="40"/>
    <n v="28"/>
    <n v="12"/>
    <n v="33"/>
    <n v="50"/>
    <n v="29"/>
    <n v="21"/>
    <n v="3"/>
    <n v="347"/>
    <n v="516.72"/>
    <n v="19635.36"/>
    <n v="18601.920000000002"/>
    <n v="23252.400000000001"/>
    <n v="25836"/>
    <n v="20668.800000000003"/>
    <n v="14468.16"/>
    <n v="6200.64"/>
    <n v="17051.760000000002"/>
    <n v="25836"/>
    <n v="14984.880000000001"/>
    <n v="10851.12"/>
    <n v="1550.16"/>
    <n v="179301.84"/>
  </r>
  <r>
    <x v="0"/>
    <s v="Speck"/>
    <s v="150954-3240"/>
    <s v="N.00734100"/>
    <s v="Speck Presidio Perfect-Clear + MS iPhone 17 Clear"/>
    <s v="Cases iPhone"/>
    <s v="iPhone 17"/>
    <s v="iPhone 17"/>
    <n v="0"/>
    <n v="0"/>
    <n v="0"/>
    <n v="0"/>
    <n v="0"/>
    <n v="0"/>
    <n v="0"/>
    <n v="0"/>
    <n v="0"/>
    <n v="60"/>
    <n v="24"/>
    <n v="30"/>
    <n v="114"/>
    <n v="516.72"/>
    <n v="0"/>
    <n v="0"/>
    <n v="0"/>
    <n v="0"/>
    <n v="0"/>
    <n v="0"/>
    <n v="0"/>
    <n v="0"/>
    <n v="0"/>
    <n v="31003.200000000001"/>
    <n v="12401.28"/>
    <n v="15501.6"/>
    <n v="58906.080000000002"/>
  </r>
  <r>
    <x v="0"/>
    <s v="Speck"/>
    <s v="150958-D143"/>
    <s v="N.00734220"/>
    <s v="Speck Presidio2 Grip + MS iPhone 17 Black"/>
    <s v="Cases iPhone"/>
    <s v="iPhone 17"/>
    <s v="iPhone 17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960-9221"/>
    <s v="N.00733980"/>
    <s v="Speck iPhone 17 Presidio Lux +Ms Glitter/Gold Metallic"/>
    <s v="Cases iPhone"/>
    <s v="iPhone 17"/>
    <s v="iPhone 17"/>
    <n v="0"/>
    <n v="0"/>
    <n v="0"/>
    <n v="0"/>
    <n v="0"/>
    <n v="0"/>
    <n v="0"/>
    <n v="0"/>
    <n v="0"/>
    <n v="0"/>
    <n v="2"/>
    <n v="0"/>
    <n v="2"/>
    <n v="516.72"/>
    <n v="0"/>
    <n v="0"/>
    <n v="0"/>
    <n v="0"/>
    <n v="0"/>
    <n v="0"/>
    <n v="0"/>
    <n v="0"/>
    <n v="0"/>
    <n v="0"/>
    <n v="1033.44"/>
    <n v="0"/>
    <n v="1033.44"/>
  </r>
  <r>
    <x v="0"/>
    <s v="Speck"/>
    <s v="150963-3240"/>
    <s v="N.00734130"/>
    <s v="Speck Presidio Perfect-Clear  iPhone 17 iPhone 17 Air Clear"/>
    <s v="Cases iPhone"/>
    <s v="iPhone 17"/>
    <s v="iPhone 17 Air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967-D143"/>
    <s v="N.00734250"/>
    <s v="Speck Presidio2 Grip + MS iPhone 17 iPhone 17 Air Black"/>
    <s v="Cases iPhone"/>
    <s v="iPhone 17"/>
    <s v="iPhone 17 Air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972-3240"/>
    <s v="N.00734160"/>
    <s v="Speck Presidio Perfect-Clear  iPhone 17 Pro Clear"/>
    <s v="Cases iPhone"/>
    <s v="iPhone 17"/>
    <s v="iPhone 17 Pro"/>
    <n v="0"/>
    <n v="0"/>
    <n v="0"/>
    <n v="0"/>
    <n v="0"/>
    <n v="0"/>
    <n v="0"/>
    <n v="0"/>
    <n v="0"/>
    <n v="227"/>
    <n v="134"/>
    <n v="405"/>
    <n v="766"/>
    <n v="516.72"/>
    <n v="0"/>
    <n v="0"/>
    <n v="0"/>
    <n v="0"/>
    <n v="0"/>
    <n v="0"/>
    <n v="0"/>
    <n v="0"/>
    <n v="0"/>
    <n v="117295.44"/>
    <n v="69240.48000000001"/>
    <n v="209271.6"/>
    <n v="395807.52"/>
  </r>
  <r>
    <x v="0"/>
    <s v="Speck"/>
    <s v="150976-D143"/>
    <s v="N.00734280"/>
    <s v="Speck Presidio2 Grip + MS iPhone 17 Pro Black"/>
    <s v="Cases iPhone"/>
    <s v="iPhone 17"/>
    <s v="iPhone 17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978-9221"/>
    <s v="N.00734040"/>
    <s v="Speck Presidio Lux iPhone 17 Pro Glitter/Gold"/>
    <s v="Cases iPhone"/>
    <s v="iPhone 17"/>
    <s v="iPhone 17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0"/>
    <s v="Speck"/>
    <s v="150981-3240"/>
    <s v="N.00734190"/>
    <s v="Speck Presidio Perfect-Clear  iPhone 17 Pro Max Clear"/>
    <s v="Cases iPhone"/>
    <s v="iPhone 17"/>
    <s v="iPhone 17 Pro Max"/>
    <n v="0"/>
    <n v="0"/>
    <n v="0"/>
    <n v="0"/>
    <n v="0"/>
    <n v="0"/>
    <n v="0"/>
    <n v="0"/>
    <n v="0"/>
    <n v="393"/>
    <n v="412"/>
    <n v="1137"/>
    <n v="1942"/>
    <n v="516.72"/>
    <n v="0"/>
    <n v="0"/>
    <n v="0"/>
    <n v="0"/>
    <n v="0"/>
    <n v="0"/>
    <n v="0"/>
    <n v="0"/>
    <n v="0"/>
    <n v="203070.96000000002"/>
    <n v="212888.64"/>
    <n v="587510.64"/>
    <n v="1003470.2400000001"/>
  </r>
  <r>
    <x v="0"/>
    <s v="Speck"/>
    <s v="150985-D143"/>
    <s v="N.00734310"/>
    <s v="Speck Presidio2 Grip + MS iPhone 17 Pro Max Black"/>
    <s v="Cases iPhone"/>
    <s v="iPhone 17"/>
    <s v="iPhone 17 Pro Max"/>
    <n v="0"/>
    <n v="0"/>
    <n v="0"/>
    <n v="0"/>
    <n v="0"/>
    <n v="0"/>
    <n v="0"/>
    <n v="0"/>
    <n v="0"/>
    <n v="0"/>
    <n v="1"/>
    <n v="5"/>
    <n v="6"/>
    <n v="516.72"/>
    <n v="0"/>
    <n v="0"/>
    <n v="0"/>
    <n v="0"/>
    <n v="0"/>
    <n v="0"/>
    <n v="0"/>
    <n v="0"/>
    <n v="0"/>
    <n v="0"/>
    <n v="516.72"/>
    <n v="2583.6000000000004"/>
    <n v="3100.32"/>
  </r>
  <r>
    <x v="0"/>
    <s v="Speck"/>
    <s v="150987-9221"/>
    <s v="N.00734070"/>
    <s v="Speck Presidio Lux iPhone 17 Pro Max Glitter/Gold"/>
    <s v="Cases iPhone"/>
    <s v="iPhone 17"/>
    <s v="iPhone 17 Pro Max"/>
    <n v="0"/>
    <n v="0"/>
    <n v="0"/>
    <n v="0"/>
    <n v="0"/>
    <n v="0"/>
    <n v="0"/>
    <n v="0"/>
    <n v="0"/>
    <n v="0"/>
    <n v="8"/>
    <n v="0"/>
    <n v="8"/>
    <n v="516.72"/>
    <n v="0"/>
    <n v="0"/>
    <n v="0"/>
    <n v="0"/>
    <n v="0"/>
    <n v="0"/>
    <n v="0"/>
    <n v="0"/>
    <n v="0"/>
    <n v="0"/>
    <n v="4133.76"/>
    <n v="0"/>
    <n v="4133.76"/>
  </r>
  <r>
    <x v="0"/>
    <s v="Tech21"/>
    <s v="T21-10857"/>
    <s v="N.00731610"/>
    <s v="Tech21 EvoCrystal w/MagSafe for iPhone 16  - Black"/>
    <s v="Cases iPhone"/>
    <s v="iPhone 16"/>
    <s v="iPhone 16"/>
    <n v="32"/>
    <n v="27"/>
    <n v="18"/>
    <n v="7"/>
    <n v="17"/>
    <n v="7"/>
    <n v="6"/>
    <n v="8"/>
    <n v="28"/>
    <n v="15"/>
    <n v="8"/>
    <n v="9"/>
    <n v="150"/>
    <n v="516.72"/>
    <n v="16535.04"/>
    <n v="13951.44"/>
    <n v="9300.9600000000009"/>
    <n v="3617.04"/>
    <n v="8784.24"/>
    <n v="3617.04"/>
    <n v="3100.32"/>
    <n v="4133.76"/>
    <n v="14468.16"/>
    <n v="7750.8"/>
    <n v="4133.76"/>
    <n v="4650.4800000000005"/>
    <n v="77508"/>
  </r>
  <r>
    <x v="0"/>
    <s v="Tech21"/>
    <s v="T21-10860"/>
    <s v="N.00731640"/>
    <s v="Tech21 EvoCrystal w/MagSafe for iPhone 16 - Pink"/>
    <s v="Cases iPhone"/>
    <s v="iPhone 16"/>
    <s v="iPhone 16"/>
    <n v="24"/>
    <n v="19"/>
    <n v="8"/>
    <n v="7"/>
    <n v="3"/>
    <n v="5"/>
    <n v="4"/>
    <n v="12"/>
    <n v="28"/>
    <n v="20"/>
    <n v="18"/>
    <n v="9"/>
    <n v="133"/>
    <n v="516.72"/>
    <n v="12401.28"/>
    <n v="9817.68"/>
    <n v="4133.76"/>
    <n v="3617.04"/>
    <n v="1550.16"/>
    <n v="2583.6000000000004"/>
    <n v="2066.88"/>
    <n v="6200.64"/>
    <n v="14468.16"/>
    <n v="10334.400000000001"/>
    <n v="9300.9600000000009"/>
    <n v="4650.4800000000005"/>
    <n v="68723.760000000009"/>
  </r>
  <r>
    <x v="0"/>
    <s v="Tech21"/>
    <s v="T21-10975"/>
    <s v="N.00731580"/>
    <s v="Tech21 EvoCrystal w/MagSafe for iPhone 16 Pro  - Black"/>
    <s v="Cases iPhone"/>
    <s v="iPhone 16"/>
    <s v="iPhone 16 Pro / iPhone 17"/>
    <n v="25"/>
    <n v="11"/>
    <n v="6"/>
    <n v="12"/>
    <n v="6"/>
    <n v="5"/>
    <n v="2"/>
    <n v="16"/>
    <n v="20"/>
    <n v="10"/>
    <n v="10"/>
    <n v="7"/>
    <n v="105"/>
    <n v="516.72"/>
    <n v="12918"/>
    <n v="5683.92"/>
    <n v="3100.32"/>
    <n v="6200.64"/>
    <n v="3100.32"/>
    <n v="2583.6000000000004"/>
    <n v="1033.44"/>
    <n v="8267.52"/>
    <n v="10334.400000000001"/>
    <n v="5167.2000000000007"/>
    <n v="5167.2000000000007"/>
    <n v="3617.04"/>
    <n v="54255.600000000006"/>
  </r>
  <r>
    <x v="0"/>
    <s v="Tech21"/>
    <s v="T21-10978"/>
    <s v="N.00731550"/>
    <s v="Tech21 EvoCrystal w/MagSafe for iPhone 16 Pro  - Pink"/>
    <s v="Cases iPhone"/>
    <s v="iPhone 16"/>
    <s v="iPhone 16 Pro / iPhone 17"/>
    <n v="0"/>
    <n v="0"/>
    <n v="0"/>
    <n v="0"/>
    <n v="0"/>
    <n v="0"/>
    <n v="0"/>
    <n v="0"/>
    <n v="0"/>
    <n v="0"/>
    <n v="3"/>
    <n v="0"/>
    <n v="3"/>
    <n v="516.72"/>
    <n v="0"/>
    <n v="0"/>
    <n v="0"/>
    <n v="0"/>
    <n v="0"/>
    <n v="0"/>
    <n v="0"/>
    <n v="0"/>
    <n v="0"/>
    <n v="0"/>
    <n v="1550.16"/>
    <n v="0"/>
    <n v="1550.16"/>
  </r>
  <r>
    <x v="0"/>
    <s v="Tech21"/>
    <s v="T21-11034"/>
    <s v="N.00731520"/>
    <s v="Tech21 EvoCrystal w/MagSafe for iPhone 16 Pro Max - Black"/>
    <s v="Cases iPhone"/>
    <s v="iPhone 16"/>
    <s v="iPhone 16 Pro Max"/>
    <n v="45"/>
    <n v="25"/>
    <n v="16"/>
    <n v="8"/>
    <n v="8"/>
    <n v="4"/>
    <n v="3"/>
    <n v="3"/>
    <n v="16"/>
    <n v="7"/>
    <n v="5"/>
    <n v="3"/>
    <n v="98"/>
    <n v="516.72"/>
    <n v="23252.400000000001"/>
    <n v="12918"/>
    <n v="8267.52"/>
    <n v="4133.76"/>
    <n v="4133.76"/>
    <n v="2066.88"/>
    <n v="1550.16"/>
    <n v="1550.16"/>
    <n v="8267.52"/>
    <n v="3617.04"/>
    <n v="2583.6000000000004"/>
    <n v="1550.16"/>
    <n v="50638.560000000005"/>
  </r>
  <r>
    <x v="0"/>
    <s v="Tech21"/>
    <s v="T21-11037"/>
    <s v="N.00731490"/>
    <s v="Tech21 EvoCrystal w/MagSafe for iPhone 16 Pro Max - Pink"/>
    <s v="Cases iPhone"/>
    <s v="iPhone 16"/>
    <s v="iPhone 16 Pro Max"/>
    <n v="0"/>
    <n v="0"/>
    <n v="0"/>
    <n v="0"/>
    <n v="0"/>
    <n v="0"/>
    <n v="0"/>
    <n v="0"/>
    <n v="0"/>
    <n v="0"/>
    <n v="2"/>
    <n v="0"/>
    <n v="2"/>
    <n v="516.72"/>
    <n v="0"/>
    <n v="0"/>
    <n v="0"/>
    <n v="0"/>
    <n v="0"/>
    <n v="0"/>
    <n v="0"/>
    <n v="0"/>
    <n v="0"/>
    <n v="0"/>
    <n v="1033.44"/>
    <n v="0"/>
    <n v="1033.44"/>
  </r>
  <r>
    <x v="1"/>
    <s v="Cubitt"/>
    <s v="CT-SOUND1"/>
    <s v="BOCCUB000"/>
    <s v="Cubitt Waterproof Speakers Black"/>
    <s v="Audio"/>
    <s v="Speakers"/>
    <s v="Cubitt"/>
    <n v="2"/>
    <n v="1"/>
    <n v="3"/>
    <n v="1"/>
    <n v="0"/>
    <n v="1"/>
    <n v="0"/>
    <n v="0"/>
    <n v="0"/>
    <n v="0"/>
    <n v="0"/>
    <n v="0"/>
    <n v="6"/>
    <n v="559.78"/>
    <n v="1119.56"/>
    <n v="559.78"/>
    <n v="1679.34"/>
    <n v="559.78"/>
    <n v="0"/>
    <n v="559.78"/>
    <n v="0"/>
    <n v="0"/>
    <n v="0"/>
    <n v="0"/>
    <n v="0"/>
    <n v="0"/>
    <n v="3358.68"/>
  </r>
  <r>
    <x v="1"/>
    <s v="Hypergear"/>
    <n v="15559"/>
    <s v="ACCHPG000"/>
    <s v="7-in-1 Complete Tech Cleaning Kit"/>
    <s v="Others"/>
    <s v="Clean"/>
    <n v="46029"/>
    <n v="53"/>
    <n v="22"/>
    <n v="19"/>
    <n v="15"/>
    <n v="12"/>
    <n v="11"/>
    <n v="6"/>
    <n v="5"/>
    <n v="7"/>
    <n v="4"/>
    <n v="6"/>
    <n v="2"/>
    <n v="109"/>
    <n v="258.11"/>
    <n v="13679.83"/>
    <n v="5678.42"/>
    <n v="4904.09"/>
    <n v="3871.65"/>
    <n v="3097.32"/>
    <n v="2839.21"/>
    <n v="1548.66"/>
    <n v="1290.5500000000002"/>
    <n v="1806.77"/>
    <n v="1032.44"/>
    <n v="1548.66"/>
    <n v="516.22"/>
    <n v="28133.99"/>
  </r>
  <r>
    <x v="1"/>
    <s v="Moment"/>
    <s v="310-197"/>
    <s v="FUNMOM003"/>
    <s v="Moment Case for iPhone 14 - Compatible with MagSafe - Black"/>
    <s v="Cases iPhone"/>
    <s v="iPhone 14"/>
    <s v="iPhone 14"/>
    <n v="0"/>
    <n v="0"/>
    <n v="0"/>
    <n v="1"/>
    <n v="0"/>
    <n v="0"/>
    <n v="0"/>
    <n v="0"/>
    <n v="0"/>
    <n v="0"/>
    <n v="0"/>
    <n v="0"/>
    <n v="1"/>
    <n v="602.84"/>
    <n v="0"/>
    <n v="0"/>
    <n v="0"/>
    <n v="602.84"/>
    <n v="0"/>
    <n v="0"/>
    <n v="0"/>
    <n v="0"/>
    <n v="0"/>
    <n v="0"/>
    <n v="0"/>
    <n v="0"/>
    <n v="602.84"/>
  </r>
  <r>
    <x v="1"/>
    <s v="Mophie"/>
    <n v="401101662"/>
    <s v="ACCMOP052"/>
    <s v="Mophie POWERSTATION PLUS (6,000mAh) with Built-in Micro USB &amp; Lightning Cable + Extra USB-A Charging Port - Black"/>
    <s v="Charger"/>
    <s v="Power Bank"/>
    <s v="6,000 mAh"/>
    <n v="0"/>
    <n v="0"/>
    <n v="1"/>
    <n v="0"/>
    <n v="1"/>
    <n v="1"/>
    <n v="1"/>
    <n v="0"/>
    <n v="2"/>
    <n v="0"/>
    <n v="2"/>
    <n v="0"/>
    <n v="8"/>
    <n v="206.38"/>
    <n v="0"/>
    <n v="0"/>
    <n v="206.38"/>
    <n v="0"/>
    <n v="206.38"/>
    <n v="206.38"/>
    <n v="206.38"/>
    <n v="0"/>
    <n v="412.76"/>
    <n v="0"/>
    <n v="412.76"/>
    <n v="0"/>
    <n v="1651.04"/>
  </r>
  <r>
    <x v="1"/>
    <s v="Nomad"/>
    <s v="NM00736685"/>
    <s v="EXTNOM011"/>
    <s v="Nomad Sport Band - 45mm | Ultra Orange"/>
    <s v="Straps"/>
    <s v="Apple Watch"/>
    <s v="49/45/44/42 mm"/>
    <n v="193"/>
    <n v="108"/>
    <n v="64"/>
    <n v="75"/>
    <n v="86"/>
    <n v="87"/>
    <n v="65"/>
    <n v="63"/>
    <n v="69"/>
    <n v="83"/>
    <n v="105"/>
    <n v="113"/>
    <n v="918"/>
    <n v="615.82000000000005"/>
    <n v="118853.26000000001"/>
    <n v="66508.560000000012"/>
    <n v="39412.480000000003"/>
    <n v="46186.500000000007"/>
    <n v="52960.520000000004"/>
    <n v="53576.340000000004"/>
    <n v="40028.300000000003"/>
    <n v="38796.660000000003"/>
    <n v="42491.58"/>
    <n v="51113.060000000005"/>
    <n v="64661.100000000006"/>
    <n v="69587.66"/>
    <n v="565322.76"/>
  </r>
  <r>
    <x v="1"/>
    <s v="Nomad"/>
    <s v="NM01011385"/>
    <s v="FUNNOM004"/>
    <s v="Nomad Keychain - AirTag | Rustic Brown | Horween Leather"/>
    <s v="Cases AirTag"/>
    <s v="AirTag"/>
    <s v="AirTag"/>
    <n v="22"/>
    <n v="12"/>
    <n v="9"/>
    <n v="9"/>
    <n v="4"/>
    <n v="2"/>
    <n v="1"/>
    <n v="1"/>
    <n v="0"/>
    <n v="0"/>
    <n v="2"/>
    <n v="0"/>
    <n v="40"/>
    <n v="482.15"/>
    <n v="10607.3"/>
    <n v="5785.7999999999993"/>
    <n v="4339.3499999999995"/>
    <n v="4339.3499999999995"/>
    <n v="1928.6"/>
    <n v="964.3"/>
    <n v="482.15"/>
    <n v="482.15"/>
    <n v="0"/>
    <n v="0"/>
    <n v="964.3"/>
    <n v="0"/>
    <n v="19286"/>
  </r>
  <r>
    <x v="1"/>
    <s v="Nomad"/>
    <s v="NM01110385"/>
    <s v="EXTNOM015"/>
    <s v="Nomad Sport Band - 45mm | Night Watch Red"/>
    <s v="Straps"/>
    <s v="Apple Watch"/>
    <s v="49/45/44/42 mm"/>
    <n v="2"/>
    <n v="0"/>
    <n v="2"/>
    <n v="2"/>
    <n v="0"/>
    <n v="1"/>
    <n v="0"/>
    <n v="0"/>
    <n v="0"/>
    <n v="0"/>
    <n v="0"/>
    <n v="0"/>
    <n v="5"/>
    <n v="615.82000000000005"/>
    <n v="1231.6400000000001"/>
    <n v="0"/>
    <n v="1231.6400000000001"/>
    <n v="1231.6400000000001"/>
    <n v="0"/>
    <n v="615.82000000000005"/>
    <n v="0"/>
    <n v="0"/>
    <n v="0"/>
    <n v="0"/>
    <n v="0"/>
    <n v="0"/>
    <n v="3079.1000000000004"/>
  </r>
  <r>
    <x v="1"/>
    <s v="Nomad"/>
    <s v="NM01111085"/>
    <s v="EXTNOM014"/>
    <s v="Nomad Sport Band - 49/45/44/42mm White FKM V2"/>
    <s v="Straps"/>
    <s v="Apple Watch"/>
    <s v="49/45/44/42 mm"/>
    <n v="119"/>
    <n v="70"/>
    <n v="46"/>
    <n v="44"/>
    <n v="59"/>
    <n v="55"/>
    <n v="39"/>
    <n v="42"/>
    <n v="39"/>
    <n v="44"/>
    <n v="36"/>
    <n v="42"/>
    <n v="516"/>
    <n v="615.82000000000005"/>
    <n v="73282.58"/>
    <n v="43107.4"/>
    <n v="28327.72"/>
    <n v="27096.080000000002"/>
    <n v="36333.380000000005"/>
    <n v="33870.100000000006"/>
    <n v="24016.980000000003"/>
    <n v="25864.440000000002"/>
    <n v="24016.980000000003"/>
    <n v="27096.080000000002"/>
    <n v="22169.52"/>
    <n v="25864.440000000002"/>
    <n v="317763.12000000005"/>
  </r>
  <r>
    <x v="1"/>
    <s v="Nomad"/>
    <s v="NM011123858"/>
    <s v="EXTNOM029"/>
    <s v="Nomad Stratos Band - 49mm | Natural Titanium | Ultra Orange FKM"/>
    <s v="Straps"/>
    <s v="Apple Watch"/>
    <s v="49/45/44/42 mm"/>
    <n v="0"/>
    <n v="0"/>
    <n v="0"/>
    <n v="0"/>
    <n v="0"/>
    <n v="0"/>
    <n v="0"/>
    <n v="0"/>
    <n v="0"/>
    <n v="0"/>
    <n v="0"/>
    <n v="0"/>
    <n v="0"/>
    <n v="2413.19"/>
    <n v="0"/>
    <n v="0"/>
    <n v="0"/>
    <n v="0"/>
    <n v="0"/>
    <n v="0"/>
    <n v="0"/>
    <n v="0"/>
    <n v="0"/>
    <n v="0"/>
    <n v="0"/>
    <n v="0"/>
    <n v="0"/>
  </r>
  <r>
    <x v="1"/>
    <s v="Nomad"/>
    <s v="NM01132585"/>
    <s v="EXTNOM009"/>
    <s v="Nomad Sport Band - 45/44mm/42mm | M/L | Ash Green | FKM | V2"/>
    <s v="Straps"/>
    <s v="Apple Watch"/>
    <s v="49/45/44/42 mm"/>
    <n v="131"/>
    <n v="80"/>
    <n v="57"/>
    <n v="65"/>
    <n v="72"/>
    <n v="70"/>
    <n v="75"/>
    <n v="63"/>
    <n v="61"/>
    <n v="49"/>
    <n v="60"/>
    <n v="50"/>
    <n v="702"/>
    <n v="615.82000000000005"/>
    <n v="80672.420000000013"/>
    <n v="49265.600000000006"/>
    <n v="35101.740000000005"/>
    <n v="40028.300000000003"/>
    <n v="44339.040000000001"/>
    <n v="43107.4"/>
    <n v="46186.500000000007"/>
    <n v="38796.660000000003"/>
    <n v="37565.020000000004"/>
    <n v="30175.180000000004"/>
    <n v="36949.200000000004"/>
    <n v="30791.000000000004"/>
    <n v="432305.64"/>
  </r>
  <r>
    <x v="1"/>
    <s v="Nomad"/>
    <s v="NM01133285"/>
    <s v="EXTNOM008"/>
    <s v="Nomad Sport Band - 45/44mm/42mm | M/L | Marine Blue | FKM | V2"/>
    <s v="Straps"/>
    <s v="Apple Watch"/>
    <s v="49/45/44/42 mm"/>
    <n v="1"/>
    <n v="1"/>
    <n v="1"/>
    <n v="0"/>
    <n v="1"/>
    <n v="0"/>
    <n v="0"/>
    <n v="0"/>
    <n v="0"/>
    <n v="1"/>
    <n v="0"/>
    <n v="0"/>
    <n v="4"/>
    <n v="663.19"/>
    <n v="663.19"/>
    <n v="663.19"/>
    <n v="663.19"/>
    <n v="0"/>
    <n v="663.19"/>
    <n v="0"/>
    <n v="0"/>
    <n v="0"/>
    <n v="0"/>
    <n v="663.19"/>
    <n v="0"/>
    <n v="0"/>
    <n v="2652.76"/>
  </r>
  <r>
    <x v="1"/>
    <s v="Nomad"/>
    <s v="NM011697858"/>
    <s v="EXTNOM025"/>
    <s v="Nomad Rocky Point Band - 46mm/49mm | Carbon Black | Black Hardware"/>
    <s v="Straps"/>
    <s v="Apple Watch"/>
    <s v="49/45/44/42 mm"/>
    <n v="0"/>
    <n v="0"/>
    <n v="0"/>
    <n v="0"/>
    <n v="0"/>
    <n v="0"/>
    <n v="0"/>
    <n v="0"/>
    <n v="0"/>
    <n v="14"/>
    <n v="58"/>
    <n v="60"/>
    <n v="132"/>
    <n v="1008.06"/>
    <n v="0"/>
    <n v="0"/>
    <n v="0"/>
    <n v="0"/>
    <n v="0"/>
    <n v="0"/>
    <n v="0"/>
    <n v="0"/>
    <n v="0"/>
    <n v="14112.84"/>
    <n v="58467.479999999996"/>
    <n v="60483.6"/>
    <n v="133063.91999999998"/>
  </r>
  <r>
    <x v="1"/>
    <s v="Nomad"/>
    <s v="NM01186885"/>
    <s v="ACCNOM004"/>
    <s v="Nomad AC Adapter - 35W | Slim | Carbide"/>
    <s v="Charger"/>
    <s v="Wall charger"/>
    <s v="35W"/>
    <n v="23"/>
    <n v="8"/>
    <n v="7"/>
    <n v="11"/>
    <n v="12"/>
    <n v="14"/>
    <n v="10"/>
    <n v="18"/>
    <n v="7"/>
    <n v="6"/>
    <n v="12"/>
    <n v="7"/>
    <n v="112"/>
    <n v="421.81"/>
    <n v="9701.6299999999992"/>
    <n v="3374.48"/>
    <n v="2952.67"/>
    <n v="4639.91"/>
    <n v="5061.72"/>
    <n v="5905.34"/>
    <n v="4218.1000000000004"/>
    <n v="7592.58"/>
    <n v="2952.67"/>
    <n v="2530.86"/>
    <n v="5061.72"/>
    <n v="2952.67"/>
    <n v="47242.720000000001"/>
  </r>
  <r>
    <x v="1"/>
    <s v="Nomad"/>
    <s v="NM01187585"/>
    <s v="ACCNOM003"/>
    <s v="Nomad AC Adapter - 65W | Slim | Carbide"/>
    <s v="Charger"/>
    <s v="Wall charger"/>
    <s v="65W"/>
    <n v="30"/>
    <n v="17"/>
    <n v="23"/>
    <n v="14"/>
    <n v="22"/>
    <n v="22"/>
    <n v="19"/>
    <n v="22"/>
    <n v="13"/>
    <n v="12"/>
    <n v="21"/>
    <n v="13"/>
    <n v="198"/>
    <n v="783.88"/>
    <n v="23516.400000000001"/>
    <n v="13325.96"/>
    <n v="18029.240000000002"/>
    <n v="10974.32"/>
    <n v="17245.36"/>
    <n v="17245.36"/>
    <n v="14893.72"/>
    <n v="17245.36"/>
    <n v="10190.44"/>
    <n v="9406.56"/>
    <n v="16461.48"/>
    <n v="10190.44"/>
    <n v="155208.24"/>
  </r>
  <r>
    <x v="1"/>
    <s v="Nomad"/>
    <s v="NM01205685"/>
    <s v="FUNNOM009"/>
    <s v="Nomad Sport Case - iPhone 14 | Carbide"/>
    <s v="Cases iPhone"/>
    <s v="iPhone 14"/>
    <s v="iPhone 14"/>
    <n v="0"/>
    <n v="0"/>
    <n v="0"/>
    <n v="0"/>
    <n v="0"/>
    <n v="0"/>
    <n v="0"/>
    <n v="0"/>
    <n v="1"/>
    <n v="0"/>
    <n v="0"/>
    <n v="0"/>
    <n v="1"/>
    <n v="542.5"/>
    <n v="0"/>
    <n v="0"/>
    <n v="0"/>
    <n v="0"/>
    <n v="0"/>
    <n v="0"/>
    <n v="0"/>
    <n v="0"/>
    <n v="542.5"/>
    <n v="0"/>
    <n v="0"/>
    <n v="0"/>
    <n v="542.5"/>
  </r>
  <r>
    <x v="1"/>
    <s v="Nomad"/>
    <s v="NM01219385"/>
    <s v="EXTNOM013"/>
    <s v="Nomad Sport Band - 45mm | Atlanic Blue "/>
    <s v="Straps"/>
    <s v="Apple Watch"/>
    <s v="49/45/44/42 mm"/>
    <n v="0"/>
    <n v="0"/>
    <n v="0"/>
    <n v="0"/>
    <n v="0"/>
    <n v="1"/>
    <n v="0"/>
    <n v="0"/>
    <n v="0"/>
    <n v="0"/>
    <n v="0"/>
    <n v="0"/>
    <n v="1"/>
    <n v="663.19"/>
    <n v="0"/>
    <n v="0"/>
    <n v="0"/>
    <n v="0"/>
    <n v="0"/>
    <n v="663.19"/>
    <n v="0"/>
    <n v="0"/>
    <n v="0"/>
    <n v="0"/>
    <n v="0"/>
    <n v="0"/>
    <n v="663.19"/>
  </r>
  <r>
    <x v="1"/>
    <s v="Nomad"/>
    <s v="NM01312185"/>
    <s v="FUNNOM022"/>
    <s v="Nomad Sport Case - AirPods 3rd Generation | Marine Blue"/>
    <s v="Cases Airpods"/>
    <s v="Airpods"/>
    <s v="3rd G"/>
    <n v="0"/>
    <n v="0"/>
    <n v="0"/>
    <n v="1"/>
    <n v="1"/>
    <n v="0"/>
    <n v="0"/>
    <n v="0"/>
    <n v="0"/>
    <n v="1"/>
    <n v="1"/>
    <n v="0"/>
    <n v="4"/>
    <n v="301.12"/>
    <n v="0"/>
    <n v="0"/>
    <n v="0"/>
    <n v="301.12"/>
    <n v="301.12"/>
    <n v="0"/>
    <n v="0"/>
    <n v="0"/>
    <n v="0"/>
    <n v="301.12"/>
    <n v="301.12"/>
    <n v="0"/>
    <n v="1204.48"/>
  </r>
  <r>
    <x v="1"/>
    <s v="Nomad"/>
    <s v="NM01314585"/>
    <s v="FUNNOM021"/>
    <s v="Nomad Sport Case - AirPods 3rd Generation | Ash Green"/>
    <s v="Cases Airpods"/>
    <s v="Airpods"/>
    <s v="3rd G"/>
    <n v="0"/>
    <n v="0"/>
    <n v="0"/>
    <n v="0"/>
    <n v="0"/>
    <n v="0"/>
    <n v="0"/>
    <n v="0"/>
    <n v="0"/>
    <n v="1"/>
    <n v="0"/>
    <n v="0"/>
    <n v="1"/>
    <n v="421.81"/>
    <n v="0"/>
    <n v="0"/>
    <n v="0"/>
    <n v="0"/>
    <n v="0"/>
    <n v="0"/>
    <n v="0"/>
    <n v="0"/>
    <n v="0"/>
    <n v="421.81"/>
    <n v="0"/>
    <n v="0"/>
    <n v="421.81"/>
  </r>
  <r>
    <x v="1"/>
    <s v="Nomad"/>
    <s v="NM013589858"/>
    <s v="EXTNOM018"/>
    <s v="Nomad Rocky Point Band - 45mm | Atlantic"/>
    <s v="Straps"/>
    <s v="Apple Watch"/>
    <s v="49/45/44 mm"/>
    <n v="47"/>
    <n v="25"/>
    <n v="22"/>
    <n v="15"/>
    <n v="26"/>
    <n v="16"/>
    <n v="27"/>
    <n v="21"/>
    <n v="17"/>
    <n v="22"/>
    <n v="26"/>
    <n v="17"/>
    <n v="234"/>
    <n v="1008.06"/>
    <n v="47378.82"/>
    <n v="25201.5"/>
    <n v="22177.32"/>
    <n v="15120.9"/>
    <n v="26209.559999999998"/>
    <n v="16128.96"/>
    <n v="27217.62"/>
    <n v="21169.26"/>
    <n v="17137.02"/>
    <n v="22177.32"/>
    <n v="26209.559999999998"/>
    <n v="17137.02"/>
    <n v="235886.03999999998"/>
  </r>
  <r>
    <x v="1"/>
    <s v="Nomad"/>
    <s v="NM013596858"/>
    <s v="EXTNOM019"/>
    <s v="Nomad Rocky Point Band - 45mm | Storm"/>
    <s v="Straps"/>
    <s v="Apple Watch"/>
    <s v="49/45/44 mm"/>
    <n v="51"/>
    <n v="14"/>
    <n v="17"/>
    <n v="38"/>
    <n v="33"/>
    <n v="28"/>
    <n v="26"/>
    <n v="26"/>
    <n v="43"/>
    <n v="13"/>
    <n v="8"/>
    <n v="5"/>
    <n v="251"/>
    <n v="1008.06"/>
    <n v="51411.06"/>
    <n v="14112.84"/>
    <n v="17137.02"/>
    <n v="38306.28"/>
    <n v="33265.979999999996"/>
    <n v="28225.68"/>
    <n v="26209.559999999998"/>
    <n v="26209.559999999998"/>
    <n v="43346.579999999994"/>
    <n v="13104.779999999999"/>
    <n v="8064.48"/>
    <n v="5040.2999999999993"/>
    <n v="253023.06"/>
  </r>
  <r>
    <x v="1"/>
    <s v="Nomad"/>
    <s v="NM013602858"/>
    <s v="EXTNOM020"/>
    <s v="Nomad Rocky Point Band - 45mm | Sol"/>
    <s v="Straps"/>
    <s v="Apple Watch"/>
    <s v="49/45/44 mm"/>
    <n v="36"/>
    <n v="7"/>
    <n v="5"/>
    <n v="4"/>
    <n v="1"/>
    <n v="1"/>
    <n v="1"/>
    <n v="2"/>
    <n v="0"/>
    <n v="0"/>
    <n v="0"/>
    <n v="2"/>
    <n v="23"/>
    <n v="1008.06"/>
    <n v="36290.159999999996"/>
    <n v="7056.42"/>
    <n v="5040.2999999999993"/>
    <n v="4032.24"/>
    <n v="1008.06"/>
    <n v="1008.06"/>
    <n v="1008.06"/>
    <n v="2016.12"/>
    <n v="0"/>
    <n v="0"/>
    <n v="0"/>
    <n v="2016.12"/>
    <n v="23185.379999999997"/>
  </r>
  <r>
    <x v="1"/>
    <s v="Nomad"/>
    <s v="NM014278858"/>
    <s v="FUNNOM042"/>
    <s v="Nomad Modern Leather Case - iPhone 17 Pro Max | Brown | Nomad Leather"/>
    <s v="Cases iPhone"/>
    <s v="iPhone 17"/>
    <s v="iPhone 17 Pro Max"/>
    <n v="0"/>
    <n v="0"/>
    <n v="0"/>
    <n v="0"/>
    <n v="0"/>
    <n v="0"/>
    <n v="0"/>
    <n v="0"/>
    <n v="0"/>
    <n v="130"/>
    <n v="205"/>
    <n v="179"/>
    <n v="514"/>
    <n v="602.84"/>
    <n v="0"/>
    <n v="0"/>
    <n v="0"/>
    <n v="0"/>
    <n v="0"/>
    <n v="0"/>
    <n v="0"/>
    <n v="0"/>
    <n v="0"/>
    <n v="78369.2"/>
    <n v="123582.20000000001"/>
    <n v="107908.36"/>
    <n v="309859.76"/>
  </r>
  <r>
    <x v="1"/>
    <s v="Nomad"/>
    <s v="NM014285858"/>
    <s v="FUNNOM041"/>
    <s v="Nomad Modern Leather Case - iPhone 17 Pro Max | Black | Nomad Leather"/>
    <s v="Cases iPhone"/>
    <s v="iPhone 17"/>
    <s v="iPhone 17 Pro Max"/>
    <n v="0"/>
    <n v="0"/>
    <n v="0"/>
    <n v="0"/>
    <n v="0"/>
    <n v="0"/>
    <n v="0"/>
    <n v="0"/>
    <n v="0"/>
    <n v="112"/>
    <n v="230"/>
    <n v="190"/>
    <n v="532"/>
    <n v="602.84"/>
    <n v="0"/>
    <n v="0"/>
    <n v="0"/>
    <n v="0"/>
    <n v="0"/>
    <n v="0"/>
    <n v="0"/>
    <n v="0"/>
    <n v="0"/>
    <n v="67518.080000000002"/>
    <n v="138653.20000000001"/>
    <n v="114539.6"/>
    <n v="320710.88"/>
  </r>
  <r>
    <x v="1"/>
    <s v="Nomad"/>
    <s v="NM014322858"/>
    <s v="FUNNOM040"/>
    <s v="Nomad Modern Leather Case - iPhone 17 Pro | Brown | Nomad Leather"/>
    <s v="Cases iPhone"/>
    <s v="iPhone 17"/>
    <s v="iPhone 17 Pro"/>
    <n v="0"/>
    <n v="0"/>
    <n v="0"/>
    <n v="0"/>
    <n v="0"/>
    <n v="0"/>
    <n v="0"/>
    <n v="0"/>
    <n v="0"/>
    <n v="96"/>
    <n v="113"/>
    <n v="74"/>
    <n v="283"/>
    <n v="602.84"/>
    <n v="0"/>
    <n v="0"/>
    <n v="0"/>
    <n v="0"/>
    <n v="0"/>
    <n v="0"/>
    <n v="0"/>
    <n v="0"/>
    <n v="0"/>
    <n v="57872.639999999999"/>
    <n v="68120.92"/>
    <n v="44610.16"/>
    <n v="170603.72"/>
  </r>
  <r>
    <x v="1"/>
    <s v="Nomad"/>
    <s v="NM014339858"/>
    <s v="FUNNOM039"/>
    <s v="Nomad Modern Leather Case - iPhone 17 Pro | Black | Nomad Leather"/>
    <s v="Cases iPhone"/>
    <s v="iPhone 17"/>
    <s v="iPhone 17 Pro"/>
    <n v="0"/>
    <n v="0"/>
    <n v="0"/>
    <n v="0"/>
    <n v="0"/>
    <n v="0"/>
    <n v="0"/>
    <n v="0"/>
    <n v="0"/>
    <n v="109"/>
    <n v="92"/>
    <n v="76"/>
    <n v="277"/>
    <n v="602.84"/>
    <n v="0"/>
    <n v="0"/>
    <n v="0"/>
    <n v="0"/>
    <n v="0"/>
    <n v="0"/>
    <n v="0"/>
    <n v="0"/>
    <n v="0"/>
    <n v="65709.56"/>
    <n v="55461.280000000006"/>
    <n v="45815.840000000004"/>
    <n v="166986.68000000002"/>
  </r>
  <r>
    <x v="1"/>
    <s v="Nomad"/>
    <s v="NM014803858"/>
    <s v="EXTNOM027"/>
    <s v="Nomad Rocky Point Band - 46mm/49mm | Storm | Black Hardware"/>
    <s v="Straps"/>
    <s v="Apple Watch"/>
    <s v="49/45/44/42 mm"/>
    <n v="0"/>
    <n v="0"/>
    <n v="0"/>
    <n v="0"/>
    <n v="0"/>
    <n v="0"/>
    <n v="0"/>
    <n v="0"/>
    <n v="0"/>
    <n v="2"/>
    <n v="19"/>
    <n v="12"/>
    <n v="33"/>
    <n v="1008.06"/>
    <n v="0"/>
    <n v="0"/>
    <n v="0"/>
    <n v="0"/>
    <n v="0"/>
    <n v="0"/>
    <n v="0"/>
    <n v="0"/>
    <n v="0"/>
    <n v="2016.12"/>
    <n v="19153.14"/>
    <n v="12096.72"/>
    <n v="33265.979999999996"/>
  </r>
  <r>
    <x v="1"/>
    <s v="Nomad"/>
    <s v="NM014810858"/>
    <s v="EXTNOM022"/>
    <s v="Nomad Rocky Point Band - 45mm | Sol | Black Hardware"/>
    <s v="Straps"/>
    <s v="Apple Watch"/>
    <s v="49/45/44/42 mm"/>
    <n v="1"/>
    <n v="21"/>
    <n v="18"/>
    <n v="12"/>
    <n v="18"/>
    <n v="22"/>
    <n v="19"/>
    <n v="18"/>
    <n v="13"/>
    <n v="16"/>
    <n v="16"/>
    <n v="17"/>
    <n v="190"/>
    <n v="1008.06"/>
    <n v="1008.06"/>
    <n v="21169.26"/>
    <n v="18145.079999999998"/>
    <n v="12096.72"/>
    <n v="18145.079999999998"/>
    <n v="22177.32"/>
    <n v="19153.14"/>
    <n v="18145.079999999998"/>
    <n v="13104.779999999999"/>
    <n v="16128.96"/>
    <n v="16128.96"/>
    <n v="17137.02"/>
    <n v="191531.4"/>
  </r>
  <r>
    <x v="1"/>
    <s v="Nomad"/>
    <s v="NM014827858"/>
    <s v="EXTNOM026"/>
    <s v="Nomad Rocky Point Band - 46mm/49mm | Atlantic | Black Hardware"/>
    <s v="Straps"/>
    <s v="Apple Watch"/>
    <s v="49/45/44/42 mm"/>
    <n v="0"/>
    <n v="0"/>
    <n v="0"/>
    <n v="0"/>
    <n v="0"/>
    <n v="0"/>
    <n v="0"/>
    <n v="0"/>
    <n v="0"/>
    <n v="0"/>
    <n v="0"/>
    <n v="9"/>
    <n v="9"/>
    <n v="1008.06"/>
    <n v="0"/>
    <n v="0"/>
    <n v="0"/>
    <n v="0"/>
    <n v="0"/>
    <n v="0"/>
    <n v="0"/>
    <n v="0"/>
    <n v="0"/>
    <n v="0"/>
    <n v="0"/>
    <n v="9072.5399999999991"/>
    <n v="9072.5399999999991"/>
  </r>
  <r>
    <x v="1"/>
    <s v="Nomad"/>
    <s v="NM014858858"/>
    <s v="EXTNOM017"/>
    <s v="Nomad Titanium Band - 46mm/49mm | Natural Hardware | V2"/>
    <s v="Straps"/>
    <s v="Apple Watch"/>
    <s v="49/45/44/42 mm"/>
    <n v="6"/>
    <n v="3"/>
    <n v="3"/>
    <n v="4"/>
    <n v="4"/>
    <n v="8"/>
    <n v="7"/>
    <n v="5"/>
    <n v="7"/>
    <n v="4"/>
    <n v="5"/>
    <n v="7"/>
    <n v="57"/>
    <n v="3620.09"/>
    <n v="21720.54"/>
    <n v="10860.27"/>
    <n v="10860.27"/>
    <n v="14480.36"/>
    <n v="14480.36"/>
    <n v="28960.720000000001"/>
    <n v="25340.63"/>
    <n v="18100.45"/>
    <n v="25340.63"/>
    <n v="14480.36"/>
    <n v="18100.45"/>
    <n v="25340.63"/>
    <n v="206345.13"/>
  </r>
  <r>
    <x v="1"/>
    <s v="Nomad"/>
    <s v="NM014865858"/>
    <s v="EXTNOM023"/>
    <s v="Nomad Rocky Point Band - 42mm/45mm/46mm/49mm Magma Black Hardware"/>
    <s v="Straps"/>
    <s v="Apple Watch"/>
    <s v="49/45/44/42 mm"/>
    <n v="13"/>
    <n v="30"/>
    <n v="13"/>
    <n v="20"/>
    <n v="18"/>
    <n v="28"/>
    <n v="34"/>
    <n v="21"/>
    <n v="24"/>
    <n v="12"/>
    <n v="31"/>
    <n v="33"/>
    <n v="264"/>
    <n v="1008.06"/>
    <n v="13104.779999999999"/>
    <n v="30241.8"/>
    <n v="13104.779999999999"/>
    <n v="20161.199999999997"/>
    <n v="18145.079999999998"/>
    <n v="28225.68"/>
    <n v="34274.04"/>
    <n v="21169.26"/>
    <n v="24193.439999999999"/>
    <n v="12096.72"/>
    <n v="31249.859999999997"/>
    <n v="33265.979999999996"/>
    <n v="266127.83999999997"/>
  </r>
  <r>
    <x v="1"/>
    <s v="Nomad"/>
    <s v="NM014919858"/>
    <s v="EXTNOM021"/>
    <s v="Nomad Sport Band - 49/45/44mm/42mm | M/L | Naval"/>
    <s v="Straps"/>
    <s v="Apple Watch"/>
    <s v="49/45/44/42 mm"/>
    <n v="62"/>
    <n v="41"/>
    <n v="33"/>
    <n v="44"/>
    <n v="50"/>
    <n v="44"/>
    <n v="36"/>
    <n v="43"/>
    <n v="25"/>
    <n v="45"/>
    <n v="23"/>
    <n v="29"/>
    <n v="413"/>
    <n v="615.82000000000005"/>
    <n v="38180.840000000004"/>
    <n v="25248.620000000003"/>
    <n v="20322.060000000001"/>
    <n v="27096.080000000002"/>
    <n v="30791.000000000004"/>
    <n v="27096.080000000002"/>
    <n v="22169.52"/>
    <n v="26480.260000000002"/>
    <n v="15395.500000000002"/>
    <n v="27711.9"/>
    <n v="14163.86"/>
    <n v="17858.780000000002"/>
    <n v="254333.66000000003"/>
  </r>
  <r>
    <x v="1"/>
    <s v="Nomad"/>
    <s v="NM01580085"/>
    <s v="EXTNOM016"/>
    <s v="Nomad Sport Band - 45mm Glow 2.0"/>
    <s v="Straps"/>
    <s v="Apple Watch"/>
    <s v="49/45/44/42 mm"/>
    <n v="5"/>
    <n v="10"/>
    <n v="7"/>
    <n v="4"/>
    <n v="6"/>
    <n v="4"/>
    <n v="4"/>
    <n v="5"/>
    <n v="1"/>
    <n v="3"/>
    <n v="2"/>
    <n v="1"/>
    <n v="47"/>
    <n v="615.82000000000005"/>
    <n v="3079.1000000000004"/>
    <n v="6158.2000000000007"/>
    <n v="4310.7400000000007"/>
    <n v="2463.2800000000002"/>
    <n v="3694.92"/>
    <n v="2463.2800000000002"/>
    <n v="2463.2800000000002"/>
    <n v="3079.1000000000004"/>
    <n v="615.82000000000005"/>
    <n v="1847.46"/>
    <n v="1231.6400000000001"/>
    <n v="615.82000000000005"/>
    <n v="28943.54"/>
  </r>
  <r>
    <x v="1"/>
    <s v="Nomad"/>
    <s v="NM01613985"/>
    <s v="FUNNOM023"/>
    <s v="Nomad Modern Leather Case - iPhone 15 Pro | Black | Nomad Leather"/>
    <s v="Cases iPhone"/>
    <s v="iPhone 15"/>
    <s v="iPhone 15 Pro"/>
    <n v="16"/>
    <n v="12"/>
    <n v="4"/>
    <n v="7"/>
    <n v="5"/>
    <n v="7"/>
    <n v="10"/>
    <n v="10"/>
    <n v="8"/>
    <n v="4"/>
    <n v="3"/>
    <n v="0"/>
    <n v="70"/>
    <n v="602.84"/>
    <n v="9645.44"/>
    <n v="7234.08"/>
    <n v="2411.36"/>
    <n v="4219.88"/>
    <n v="3014.2000000000003"/>
    <n v="4219.88"/>
    <n v="6028.4000000000005"/>
    <n v="6028.4000000000005"/>
    <n v="4822.72"/>
    <n v="2411.36"/>
    <n v="1808.52"/>
    <n v="0"/>
    <n v="42198.8"/>
  </r>
  <r>
    <x v="1"/>
    <s v="Nomad"/>
    <s v="NM01614685"/>
    <s v="FUNNOM024"/>
    <s v="Nomad Modern Leather Case - iPhone 15 Pro | Brown | Nomad Leather"/>
    <s v="Cases iPhone"/>
    <s v="iPhone 15"/>
    <s v="iPhone 15 Pro"/>
    <n v="18"/>
    <n v="5"/>
    <n v="9"/>
    <n v="7"/>
    <n v="2"/>
    <n v="7"/>
    <n v="7"/>
    <n v="2"/>
    <n v="8"/>
    <n v="9"/>
    <n v="10"/>
    <n v="1"/>
    <n v="67"/>
    <n v="602.84"/>
    <n v="10851.12"/>
    <n v="3014.2000000000003"/>
    <n v="5425.56"/>
    <n v="4219.88"/>
    <n v="1205.68"/>
    <n v="4219.88"/>
    <n v="4219.88"/>
    <n v="1205.68"/>
    <n v="4822.72"/>
    <n v="5425.56"/>
    <n v="6028.4000000000005"/>
    <n v="602.84"/>
    <n v="40390.28"/>
  </r>
  <r>
    <x v="1"/>
    <s v="Nomad"/>
    <s v="NM01618485"/>
    <s v="FUNNOM025"/>
    <s v="Nomad Modern Leather Case - iPhone 15 Pro Max | Black | Nomad Leather"/>
    <s v="Cases iPhone"/>
    <s v="iPhone 15"/>
    <s v="iPhone 15 Pro Max"/>
    <n v="25"/>
    <n v="10"/>
    <n v="8"/>
    <n v="3"/>
    <n v="3"/>
    <n v="4"/>
    <n v="4"/>
    <n v="2"/>
    <n v="0"/>
    <n v="2"/>
    <n v="1"/>
    <n v="0"/>
    <n v="37"/>
    <n v="602.84"/>
    <n v="15071"/>
    <n v="6028.4000000000005"/>
    <n v="4822.72"/>
    <n v="1808.52"/>
    <n v="1808.52"/>
    <n v="2411.36"/>
    <n v="2411.36"/>
    <n v="1205.68"/>
    <n v="0"/>
    <n v="1205.68"/>
    <n v="602.84"/>
    <n v="0"/>
    <n v="22305.08"/>
  </r>
  <r>
    <x v="1"/>
    <s v="Nomad"/>
    <s v="NM01619185"/>
    <s v="FUNNOM026"/>
    <s v="Nomad Modern Leather Case - iPhone 15 Pro Max | Brown | Nomad Leather"/>
    <s v="Cases iPhone"/>
    <s v="iPhone 15"/>
    <s v="iPhone 15 Pro Max"/>
    <n v="33"/>
    <n v="21"/>
    <n v="19"/>
    <n v="9"/>
    <n v="11"/>
    <n v="9"/>
    <n v="14"/>
    <n v="6"/>
    <n v="11"/>
    <n v="5"/>
    <n v="21"/>
    <n v="0"/>
    <n v="126"/>
    <n v="602.84"/>
    <n v="19893.72"/>
    <n v="12659.640000000001"/>
    <n v="11453.960000000001"/>
    <n v="5425.56"/>
    <n v="6631.2400000000007"/>
    <n v="5425.56"/>
    <n v="8439.76"/>
    <n v="3617.04"/>
    <n v="6631.2400000000007"/>
    <n v="3014.2000000000003"/>
    <n v="12659.640000000001"/>
    <n v="0"/>
    <n v="75957.840000000011"/>
  </r>
  <r>
    <x v="1"/>
    <s v="Nomad"/>
    <s v="NM01638285"/>
    <s v="FUNNOM027"/>
    <s v="Nomad Rugged Case - iPhone 15 Pro | Atlantic Blue"/>
    <s v="Cases iPhone"/>
    <s v="iPhone 15"/>
    <s v="iPhone 15 Pro"/>
    <n v="2"/>
    <n v="12"/>
    <n v="3"/>
    <n v="1"/>
    <n v="4"/>
    <n v="2"/>
    <n v="10"/>
    <n v="5"/>
    <n v="8"/>
    <n v="2"/>
    <n v="4"/>
    <n v="2"/>
    <n v="53"/>
    <n v="602.84"/>
    <n v="1205.68"/>
    <n v="7234.08"/>
    <n v="1808.52"/>
    <n v="602.84"/>
    <n v="2411.36"/>
    <n v="1205.68"/>
    <n v="6028.4000000000005"/>
    <n v="3014.2000000000003"/>
    <n v="4822.72"/>
    <n v="1205.68"/>
    <n v="2411.36"/>
    <n v="1205.68"/>
    <n v="31950.52"/>
  </r>
  <r>
    <x v="1"/>
    <s v="Nomad"/>
    <s v="NM01641285"/>
    <s v="FUNNOM029"/>
    <s v="Nomad Rugged Case - iPhone 15 Pro Max | Atlantic Blue"/>
    <s v="Cases iPhone"/>
    <s v="iPhone 15"/>
    <s v="iPhone Pro Max"/>
    <n v="8"/>
    <n v="6"/>
    <n v="3"/>
    <n v="2"/>
    <n v="0"/>
    <n v="4"/>
    <n v="3"/>
    <n v="3"/>
    <n v="8"/>
    <n v="3"/>
    <n v="2"/>
    <n v="3"/>
    <n v="37"/>
    <n v="602.84"/>
    <n v="4822.72"/>
    <n v="3617.04"/>
    <n v="1808.52"/>
    <n v="1205.68"/>
    <n v="0"/>
    <n v="2411.36"/>
    <n v="1808.52"/>
    <n v="1808.52"/>
    <n v="4822.72"/>
    <n v="1808.52"/>
    <n v="1205.68"/>
    <n v="1808.52"/>
    <n v="22305.08"/>
  </r>
  <r>
    <x v="1"/>
    <s v="Nomad"/>
    <s v="NM01670285"/>
    <s v="FUNNOM028"/>
    <s v="Nomad Rugged Case - iPhone 15 Pro | Ultra Orange"/>
    <s v="Cases iPhone"/>
    <s v="iPhone 15"/>
    <s v="iPhone 15 Pro"/>
    <n v="9"/>
    <n v="3"/>
    <n v="5"/>
    <n v="2"/>
    <n v="3"/>
    <n v="2"/>
    <n v="2"/>
    <n v="2"/>
    <n v="1"/>
    <n v="0"/>
    <n v="2"/>
    <n v="0"/>
    <n v="22"/>
    <n v="602.84"/>
    <n v="5425.56"/>
    <n v="1808.52"/>
    <n v="3014.2000000000003"/>
    <n v="1205.68"/>
    <n v="1808.52"/>
    <n v="1205.68"/>
    <n v="1205.68"/>
    <n v="1205.68"/>
    <n v="602.84"/>
    <n v="0"/>
    <n v="1205.68"/>
    <n v="0"/>
    <n v="13262.480000000001"/>
  </r>
  <r>
    <x v="1"/>
    <s v="Nomad"/>
    <s v="NM01671985"/>
    <s v="FUNNOM030"/>
    <s v="Nomad Rugged Case - iPhone 15 Pro Max | Ultra Orange"/>
    <s v="Cases iPhone"/>
    <s v="iPhone 15"/>
    <s v="iPhone Pro Max"/>
    <n v="3"/>
    <n v="5"/>
    <n v="4"/>
    <n v="2"/>
    <n v="1"/>
    <n v="1"/>
    <n v="1"/>
    <n v="1"/>
    <n v="0"/>
    <n v="2"/>
    <n v="6"/>
    <n v="0"/>
    <n v="23"/>
    <n v="602.84"/>
    <n v="1808.52"/>
    <n v="3014.2000000000003"/>
    <n v="2411.36"/>
    <n v="1205.68"/>
    <n v="602.84"/>
    <n v="602.84"/>
    <n v="602.84"/>
    <n v="602.84"/>
    <n v="0"/>
    <n v="1205.68"/>
    <n v="3617.04"/>
    <n v="0"/>
    <n v="13865.320000000002"/>
  </r>
  <r>
    <x v="1"/>
    <s v="Nomad"/>
    <s v="NM01691785"/>
    <s v="FUNNOM037"/>
    <s v="Nomad Modern Leather Case - iPhone 16 Pro Max  English Tan-C"/>
    <s v="Cases iPhone"/>
    <s v="iPhone 16"/>
    <s v="iPhone 16 Pro Max"/>
    <n v="87"/>
    <n v="48"/>
    <n v="59"/>
    <n v="24"/>
    <n v="28"/>
    <n v="21"/>
    <n v="14"/>
    <n v="21"/>
    <n v="16"/>
    <n v="12"/>
    <n v="3"/>
    <n v="6"/>
    <n v="252"/>
    <n v="602.84"/>
    <n v="52447.08"/>
    <n v="28936.32"/>
    <n v="35567.560000000005"/>
    <n v="14468.16"/>
    <n v="16879.52"/>
    <n v="12659.640000000001"/>
    <n v="8439.76"/>
    <n v="12659.640000000001"/>
    <n v="9645.44"/>
    <n v="7234.08"/>
    <n v="1808.52"/>
    <n v="3617.04"/>
    <n v="151915.68000000002"/>
  </r>
  <r>
    <x v="1"/>
    <s v="Nomad"/>
    <s v="NM01692485"/>
    <s v="FUNNOM033"/>
    <s v="Nomad Modern Leather Case - iPhone 16 Pro Max | Brown | Nomad Leather"/>
    <s v="Cases iPhone"/>
    <s v="iPhone 16"/>
    <s v="iPhone 16 Pro Max"/>
    <n v="51"/>
    <n v="25"/>
    <n v="7"/>
    <n v="7"/>
    <n v="3"/>
    <n v="10"/>
    <n v="12"/>
    <n v="8"/>
    <n v="5"/>
    <n v="1"/>
    <n v="1"/>
    <n v="4"/>
    <n v="83"/>
    <n v="602.84"/>
    <n v="30744.84"/>
    <n v="15071"/>
    <n v="4219.88"/>
    <n v="4219.88"/>
    <n v="1808.52"/>
    <n v="6028.4000000000005"/>
    <n v="7234.08"/>
    <n v="4822.72"/>
    <n v="3014.2000000000003"/>
    <n v="602.84"/>
    <n v="602.84"/>
    <n v="2411.36"/>
    <n v="50035.72"/>
  </r>
  <r>
    <x v="1"/>
    <s v="Nomad"/>
    <s v="NM01693185"/>
    <s v="FUNNOM035"/>
    <s v="Nomad Modern Leather Case - iPhone 16 Pro Max  Black "/>
    <s v="Cases iPhone"/>
    <s v="iPhone 16"/>
    <s v="iPhone 16 Pro Max"/>
    <n v="257"/>
    <n v="99"/>
    <n v="61"/>
    <n v="114"/>
    <n v="99"/>
    <n v="83"/>
    <n v="101"/>
    <n v="60"/>
    <n v="24"/>
    <n v="14"/>
    <n v="3"/>
    <n v="10"/>
    <n v="668"/>
    <n v="602.84"/>
    <n v="154929.88"/>
    <n v="59681.16"/>
    <n v="36773.240000000005"/>
    <n v="68723.760000000009"/>
    <n v="59681.16"/>
    <n v="50035.72"/>
    <n v="60886.840000000004"/>
    <n v="36170.400000000001"/>
    <n v="14468.16"/>
    <n v="8439.76"/>
    <n v="1808.52"/>
    <n v="6028.4000000000005"/>
    <n v="402697.12"/>
  </r>
  <r>
    <x v="1"/>
    <s v="Nomad"/>
    <s v="NM01695585"/>
    <s v="FUNNOM038"/>
    <s v="Nomad Modern Leather Case - iPhone 16 Pro  English Tan-C "/>
    <s v="Cases iPhone"/>
    <s v="iPhone 16"/>
    <s v="iPhone 16 Pro / iPhone 17"/>
    <n v="26"/>
    <n v="30"/>
    <n v="26"/>
    <n v="13"/>
    <n v="7"/>
    <n v="13"/>
    <n v="13"/>
    <n v="22"/>
    <n v="28"/>
    <n v="10"/>
    <n v="4"/>
    <n v="5"/>
    <n v="171"/>
    <n v="602.84"/>
    <n v="15673.84"/>
    <n v="18085.2"/>
    <n v="15673.84"/>
    <n v="7836.92"/>
    <n v="4219.88"/>
    <n v="7836.92"/>
    <n v="7836.92"/>
    <n v="13262.480000000001"/>
    <n v="16879.52"/>
    <n v="6028.4000000000005"/>
    <n v="2411.36"/>
    <n v="3014.2000000000003"/>
    <n v="103085.64"/>
  </r>
  <r>
    <x v="1"/>
    <s v="Nomad"/>
    <s v="NM01696285"/>
    <s v="FUNNOM034"/>
    <s v="Nomad Modern Leather Case - iPhone 16 Pro  Brown"/>
    <s v="Cases iPhone"/>
    <s v="iPhone 16"/>
    <s v="iPhone 16 Pro / iPhone 17"/>
    <n v="56"/>
    <n v="43"/>
    <n v="34"/>
    <n v="43"/>
    <n v="54"/>
    <n v="47"/>
    <n v="59"/>
    <n v="39"/>
    <n v="33"/>
    <n v="10"/>
    <n v="5"/>
    <n v="11"/>
    <n v="378"/>
    <n v="602.84"/>
    <n v="33759.040000000001"/>
    <n v="25922.120000000003"/>
    <n v="20496.560000000001"/>
    <n v="25922.120000000003"/>
    <n v="32553.360000000001"/>
    <n v="28333.480000000003"/>
    <n v="35567.560000000005"/>
    <n v="23510.760000000002"/>
    <n v="19893.72"/>
    <n v="6028.4000000000005"/>
    <n v="3014.2000000000003"/>
    <n v="6631.2400000000007"/>
    <n v="227873.52000000002"/>
  </r>
  <r>
    <x v="1"/>
    <s v="Nomad"/>
    <s v="NM01697985"/>
    <s v="FUNNOM036"/>
    <s v="Nomad Modern Leather Case - iPhone 16 Pro  Black"/>
    <s v="Cases iPhone"/>
    <s v="iPhone 16"/>
    <s v="iPhone 16 Pro / iPhone 17"/>
    <n v="136"/>
    <n v="87"/>
    <n v="52"/>
    <n v="74"/>
    <n v="48"/>
    <n v="76"/>
    <n v="96"/>
    <n v="62"/>
    <n v="42"/>
    <n v="11"/>
    <n v="11"/>
    <n v="6"/>
    <n v="565"/>
    <n v="602.84"/>
    <n v="81986.240000000005"/>
    <n v="52447.08"/>
    <n v="31347.68"/>
    <n v="44610.16"/>
    <n v="28936.32"/>
    <n v="45815.840000000004"/>
    <n v="57872.639999999999"/>
    <n v="37376.080000000002"/>
    <n v="25319.280000000002"/>
    <n v="6631.2400000000007"/>
    <n v="6631.2400000000007"/>
    <n v="3617.04"/>
    <n v="340604.60000000003"/>
  </r>
  <r>
    <x v="1"/>
    <s v="Nomad"/>
    <s v="NM01806585"/>
    <s v="FUNNOM031"/>
    <s v="Nomad Modern Leather Case - Airpods Pro (2nd gen) | Black | Nomad Leather"/>
    <s v="Cases Airpods"/>
    <s v="Airpods"/>
    <s v="Pro 2"/>
    <n v="171"/>
    <n v="115"/>
    <n v="84"/>
    <n v="78"/>
    <n v="76"/>
    <n v="78"/>
    <n v="74"/>
    <n v="87"/>
    <n v="82"/>
    <n v="43"/>
    <n v="16"/>
    <n v="42"/>
    <n v="775"/>
    <n v="361.47"/>
    <n v="61811.37"/>
    <n v="41569.050000000003"/>
    <n v="30363.480000000003"/>
    <n v="28194.660000000003"/>
    <n v="27471.72"/>
    <n v="28194.660000000003"/>
    <n v="26748.780000000002"/>
    <n v="31447.890000000003"/>
    <n v="29640.54"/>
    <n v="15543.210000000001"/>
    <n v="5783.52"/>
    <n v="15181.740000000002"/>
    <n v="280139.25"/>
  </r>
  <r>
    <x v="1"/>
    <s v="Nomad"/>
    <s v="NM01836285"/>
    <s v="FUNNOM032"/>
    <s v="Nomad Modern Leather Case - Airpods Pro (2nd gen) | Brown | Nomad Leather"/>
    <s v="Cases Airpods"/>
    <s v="Airpods"/>
    <s v="Pro 2"/>
    <n v="103"/>
    <n v="89"/>
    <n v="60"/>
    <n v="48"/>
    <n v="55"/>
    <n v="57"/>
    <n v="58"/>
    <n v="49"/>
    <n v="52"/>
    <n v="29"/>
    <n v="20"/>
    <n v="33"/>
    <n v="550"/>
    <n v="361.47"/>
    <n v="37231.410000000003"/>
    <n v="32170.83"/>
    <n v="21688.2"/>
    <n v="17350.560000000001"/>
    <n v="19880.850000000002"/>
    <n v="20603.79"/>
    <n v="20965.260000000002"/>
    <n v="17712.030000000002"/>
    <n v="18796.440000000002"/>
    <n v="10482.630000000001"/>
    <n v="7229.4000000000005"/>
    <n v="11928.51"/>
    <n v="198808.50000000003"/>
  </r>
  <r>
    <x v="1"/>
    <s v="Nomad"/>
    <s v="NM01912B00"/>
    <s v="CABNOM007"/>
    <s v="Nomad Lightning Cable - 1.5M | USB C | Rugged"/>
    <s v="Cables"/>
    <s v="Lightning - Type C"/>
    <s v="6 ft"/>
    <n v="1"/>
    <n v="2"/>
    <n v="1"/>
    <n v="0"/>
    <n v="1"/>
    <n v="0"/>
    <n v="4"/>
    <n v="1"/>
    <n v="0"/>
    <n v="0"/>
    <n v="0"/>
    <n v="0"/>
    <n v="9"/>
    <n v="301.12"/>
    <n v="301.12"/>
    <n v="602.24"/>
    <n v="301.12"/>
    <n v="0"/>
    <n v="301.12"/>
    <n v="0"/>
    <n v="1204.48"/>
    <n v="301.12"/>
    <n v="0"/>
    <n v="0"/>
    <n v="0"/>
    <n v="0"/>
    <n v="2710.08"/>
  </r>
  <r>
    <x v="1"/>
    <s v="Nomad"/>
    <s v="NM01958185"/>
    <s v="EXTNOM007"/>
    <s v="Nomad Sport Band - 45/44mm/42mm | M/L | Lunar Gray | FKM | V2"/>
    <s v="Straps"/>
    <s v="Apple Watch"/>
    <s v="49/45/44/42 mm"/>
    <n v="71"/>
    <n v="50"/>
    <n v="52"/>
    <n v="59"/>
    <n v="39"/>
    <n v="41"/>
    <n v="51"/>
    <n v="43"/>
    <n v="27"/>
    <n v="34"/>
    <n v="41"/>
    <n v="29"/>
    <n v="466"/>
    <n v="615.82000000000005"/>
    <n v="43723.22"/>
    <n v="30791.000000000004"/>
    <n v="32022.640000000003"/>
    <n v="36333.380000000005"/>
    <n v="24016.980000000003"/>
    <n v="25248.620000000003"/>
    <n v="31406.820000000003"/>
    <n v="26480.260000000002"/>
    <n v="16627.140000000003"/>
    <n v="20937.88"/>
    <n v="25248.620000000003"/>
    <n v="17858.780000000002"/>
    <n v="286972.12"/>
  </r>
  <r>
    <x v="1"/>
    <s v="Nomad"/>
    <s v="NM01994985"/>
    <s v="ACCNOM002"/>
    <s v="Nomad AC Adapter - 65W | PD"/>
    <s v="Charger"/>
    <s v="Wall charger"/>
    <s v="65W"/>
    <n v="0"/>
    <n v="0"/>
    <n v="0"/>
    <n v="0"/>
    <n v="1"/>
    <n v="0"/>
    <n v="0"/>
    <n v="1"/>
    <n v="0"/>
    <n v="0"/>
    <n v="0"/>
    <n v="0"/>
    <n v="2"/>
    <n v="1025.26"/>
    <n v="0"/>
    <n v="0"/>
    <n v="0"/>
    <n v="0"/>
    <n v="1025.26"/>
    <n v="0"/>
    <n v="0"/>
    <n v="1025.26"/>
    <n v="0"/>
    <n v="0"/>
    <n v="0"/>
    <n v="0"/>
    <n v="2050.52"/>
  </r>
  <r>
    <x v="1"/>
    <s v="Nomad"/>
    <s v="NM01996385"/>
    <s v="FUNNOM017"/>
    <s v="Nomad Airpods Case - Pro 2 | Black | Horween Leather"/>
    <s v="Cases Airpods"/>
    <s v="Airpods"/>
    <s v="Pro 2"/>
    <n v="17"/>
    <n v="4"/>
    <n v="2"/>
    <n v="0"/>
    <n v="1"/>
    <n v="3"/>
    <n v="6"/>
    <n v="1"/>
    <n v="2"/>
    <n v="0"/>
    <n v="0"/>
    <n v="0"/>
    <n v="19"/>
    <n v="482.16"/>
    <n v="8196.7200000000012"/>
    <n v="1928.64"/>
    <n v="964.32"/>
    <n v="0"/>
    <n v="482.16"/>
    <n v="1446.48"/>
    <n v="2892.96"/>
    <n v="482.16"/>
    <n v="964.32"/>
    <n v="0"/>
    <n v="0"/>
    <n v="0"/>
    <n v="9161.0400000000009"/>
  </r>
  <r>
    <x v="1"/>
    <s v="Nomad"/>
    <s v="NM01997085"/>
    <s v="FUNNOM018"/>
    <s v="Nomad Airpods Case - Pro 2 | Rustic Brown | Horween Leather"/>
    <s v="Cases Airpods"/>
    <s v="Airpods"/>
    <s v="Pro 2"/>
    <n v="11"/>
    <n v="4"/>
    <n v="6"/>
    <n v="6"/>
    <n v="1"/>
    <n v="0"/>
    <n v="8"/>
    <n v="0"/>
    <n v="1"/>
    <n v="2"/>
    <n v="1"/>
    <n v="1"/>
    <n v="30"/>
    <n v="482.16"/>
    <n v="5303.76"/>
    <n v="1928.64"/>
    <n v="2892.96"/>
    <n v="2892.96"/>
    <n v="482.16"/>
    <n v="0"/>
    <n v="3857.28"/>
    <n v="0"/>
    <n v="482.16"/>
    <n v="964.32"/>
    <n v="482.16"/>
    <n v="482.16"/>
    <n v="14464.800000000001"/>
  </r>
  <r>
    <x v="1"/>
    <s v="Nomad"/>
    <s v="NM1A310000"/>
    <s v="EXTNOM006"/>
    <s v="Nomad Sport Strap - 41/40mm/38mm | S/M | Black | FKM | V2"/>
    <s v="Straps"/>
    <s v="Apple Watch"/>
    <s v="38mm/40mm/41mm"/>
    <n v="28"/>
    <n v="14"/>
    <n v="16"/>
    <n v="3"/>
    <n v="10"/>
    <n v="16"/>
    <n v="9"/>
    <n v="11"/>
    <n v="11"/>
    <n v="6"/>
    <n v="4"/>
    <n v="1"/>
    <n v="101"/>
    <n v="615.82000000000005"/>
    <n v="17242.960000000003"/>
    <n v="8621.4800000000014"/>
    <n v="9853.1200000000008"/>
    <n v="1847.46"/>
    <n v="6158.2000000000007"/>
    <n v="9853.1200000000008"/>
    <n v="5542.38"/>
    <n v="6774.02"/>
    <n v="6774.02"/>
    <n v="3694.92"/>
    <n v="2463.2800000000002"/>
    <n v="615.82000000000005"/>
    <n v="62197.820000000007"/>
  </r>
  <r>
    <x v="1"/>
    <s v="Nomad"/>
    <s v="NM1A41BXT0"/>
    <s v="EXTNOM024"/>
    <s v="Nomad Titanium Band - 42mm/45mm/46mm/49mm | Black Hardware"/>
    <s v="Straps"/>
    <s v="Apple Watch"/>
    <s v="49/45/44/42 mm"/>
    <n v="3"/>
    <n v="5"/>
    <n v="4"/>
    <n v="4"/>
    <n v="1"/>
    <n v="1"/>
    <n v="6"/>
    <n v="6"/>
    <n v="4"/>
    <n v="7"/>
    <n v="4"/>
    <n v="2"/>
    <n v="44"/>
    <n v="3620.09"/>
    <n v="10860.27"/>
    <n v="18100.45"/>
    <n v="14480.36"/>
    <n v="14480.36"/>
    <n v="3620.09"/>
    <n v="3620.09"/>
    <n v="21720.54"/>
    <n v="21720.54"/>
    <n v="14480.36"/>
    <n v="25340.63"/>
    <n v="14480.36"/>
    <n v="7240.18"/>
    <n v="159283.96000000002"/>
  </r>
  <r>
    <x v="1"/>
    <s v="Nomad"/>
    <s v="NM1Am10000"/>
    <s v="EXTNOM005"/>
    <s v="Nomad Sport Strap - 45/44mm/42mm | M/L | Black | FKM | V2"/>
    <s v="Straps"/>
    <s v="Apple Watch"/>
    <s v="49/45/44/42 mm"/>
    <n v="255"/>
    <n v="159"/>
    <n v="126"/>
    <n v="106"/>
    <n v="105"/>
    <n v="116"/>
    <n v="137"/>
    <n v="122"/>
    <n v="110"/>
    <n v="83"/>
    <n v="55"/>
    <n v="78"/>
    <n v="1197"/>
    <n v="615.82000000000005"/>
    <n v="157034.1"/>
    <n v="97915.38"/>
    <n v="77593.320000000007"/>
    <n v="65276.920000000006"/>
    <n v="64661.100000000006"/>
    <n v="71435.12000000001"/>
    <n v="84367.340000000011"/>
    <n v="75130.040000000008"/>
    <n v="67740.200000000012"/>
    <n v="51113.060000000005"/>
    <n v="33870.100000000006"/>
    <n v="48033.960000000006"/>
    <n v="737136.54"/>
  </r>
  <r>
    <x v="1"/>
    <s v="Nomad"/>
    <s v="NM220R0O00"/>
    <s v="FUNNOM003"/>
    <s v="Nomad Airpods Case - Pro | Rustic Brown | Leather"/>
    <s v="Cases Airpods"/>
    <s v="Airpods"/>
    <s v="Pro"/>
    <n v="0"/>
    <n v="0"/>
    <n v="0"/>
    <n v="0"/>
    <n v="0"/>
    <n v="0"/>
    <n v="0"/>
    <n v="0"/>
    <n v="0"/>
    <n v="1"/>
    <n v="0"/>
    <n v="0"/>
    <n v="1"/>
    <n v="482.16"/>
    <n v="0"/>
    <n v="0"/>
    <n v="0"/>
    <n v="0"/>
    <n v="0"/>
    <n v="0"/>
    <n v="0"/>
    <n v="0"/>
    <n v="0"/>
    <n v="482.16"/>
    <n v="0"/>
    <n v="0"/>
    <n v="482.16"/>
  </r>
  <r>
    <x v="1"/>
    <s v="Pitaka"/>
    <s v="CS3001"/>
    <s v="ACCPTK001"/>
    <s v="Pitaka MagEZ Card Sleeve 3.0"/>
    <s v="Others"/>
    <s v="Wallet"/>
    <s v="Wallet"/>
    <n v="6"/>
    <n v="5"/>
    <n v="3"/>
    <n v="6"/>
    <n v="5"/>
    <n v="2"/>
    <n v="3"/>
    <n v="3"/>
    <n v="3"/>
    <n v="8"/>
    <n v="2"/>
    <n v="2"/>
    <n v="42"/>
    <n v="482.16"/>
    <n v="2892.96"/>
    <n v="2410.8000000000002"/>
    <n v="1446.48"/>
    <n v="2892.96"/>
    <n v="2410.8000000000002"/>
    <n v="964.32"/>
    <n v="1446.48"/>
    <n v="1446.48"/>
    <n v="1446.48"/>
    <n v="3857.28"/>
    <n v="964.32"/>
    <n v="964.32"/>
    <n v="20250.72"/>
  </r>
  <r>
    <x v="1"/>
    <s v="Pitaka"/>
    <s v="KI1501PMP"/>
    <s v="FUNPTK001"/>
    <s v="Pitaka MagEZ Case Pro 4 (Black/Grey Twill) 1500D for iPhone15 Pro Max"/>
    <s v="Cases iPhone"/>
    <s v="iPhone 15"/>
    <s v="iPhone15 Pro Max"/>
    <n v="3"/>
    <n v="0"/>
    <n v="2"/>
    <n v="0"/>
    <n v="1"/>
    <n v="2"/>
    <n v="0"/>
    <n v="0"/>
    <n v="0"/>
    <n v="0"/>
    <n v="0"/>
    <n v="0"/>
    <n v="5"/>
    <n v="844.22"/>
    <n v="2532.66"/>
    <n v="0"/>
    <n v="1688.44"/>
    <n v="0"/>
    <n v="844.22"/>
    <n v="1688.44"/>
    <n v="0"/>
    <n v="0"/>
    <n v="0"/>
    <n v="0"/>
    <n v="0"/>
    <n v="0"/>
    <n v="4221.1000000000004"/>
  </r>
  <r>
    <x v="1"/>
    <s v="Pitaka"/>
    <s v="KI1501PP"/>
    <s v="FUNPTK000"/>
    <s v="Pitaka MagEZ Case Pro 4 (Black/Grey Twill) 1500D for iPhone15 Pro"/>
    <s v="Cases iPhone"/>
    <s v="iPhone 15"/>
    <s v="iPhone15 Pro"/>
    <n v="3"/>
    <n v="1"/>
    <n v="0"/>
    <n v="0"/>
    <n v="1"/>
    <n v="0"/>
    <n v="1"/>
    <n v="1"/>
    <n v="0"/>
    <n v="1"/>
    <n v="0"/>
    <n v="0"/>
    <n v="5"/>
    <n v="844.22"/>
    <n v="2532.66"/>
    <n v="844.22"/>
    <n v="0"/>
    <n v="0"/>
    <n v="844.22"/>
    <n v="0"/>
    <n v="844.22"/>
    <n v="844.22"/>
    <n v="0"/>
    <n v="844.22"/>
    <n v="0"/>
    <n v="0"/>
    <n v="4221.1000000000004"/>
  </r>
  <r>
    <x v="1"/>
    <s v="Pitaka"/>
    <s v="KI1601PMPA"/>
    <s v="FUNPTK002"/>
    <s v="Pitaka MagEZ Case Pro 4 iPhone 16 Pro Max Black/Grey Twill 600D"/>
    <s v="Cases iPhone"/>
    <s v="iPhone 16"/>
    <s v="iPhone 16 Pro Max"/>
    <n v="136"/>
    <n v="76"/>
    <n v="79"/>
    <n v="52"/>
    <n v="56"/>
    <n v="69"/>
    <n v="78"/>
    <n v="56"/>
    <n v="33"/>
    <n v="12"/>
    <n v="16"/>
    <n v="8"/>
    <n v="535"/>
    <n v="844.22"/>
    <n v="114813.92"/>
    <n v="64160.72"/>
    <n v="66693.38"/>
    <n v="43899.44"/>
    <n v="47276.32"/>
    <n v="58251.18"/>
    <n v="65849.16"/>
    <n v="47276.32"/>
    <n v="27859.260000000002"/>
    <n v="10130.64"/>
    <n v="13507.52"/>
    <n v="6753.76"/>
    <n v="451657.7"/>
  </r>
  <r>
    <x v="1"/>
    <s v="Pitaka"/>
    <s v="KI1601PPA"/>
    <s v="FUNPTK003"/>
    <s v="Pitaka MagEZ Case Pro 4 for iPhone 16 Pro Black/Grey Twill 600D"/>
    <s v="Cases iPhone"/>
    <s v="iPhone 16"/>
    <s v="iPhone 16 Pro"/>
    <n v="72"/>
    <n v="34"/>
    <n v="29"/>
    <n v="19"/>
    <n v="21"/>
    <n v="15"/>
    <n v="16"/>
    <n v="6"/>
    <n v="13"/>
    <n v="11"/>
    <n v="11"/>
    <n v="2"/>
    <n v="177"/>
    <n v="844.22"/>
    <n v="60783.840000000004"/>
    <n v="28703.48"/>
    <n v="24482.38"/>
    <n v="16040.18"/>
    <n v="17728.62"/>
    <n v="12663.300000000001"/>
    <n v="13507.52"/>
    <n v="5065.32"/>
    <n v="10974.86"/>
    <n v="9286.42"/>
    <n v="9286.42"/>
    <n v="1688.44"/>
    <n v="149426.94"/>
  </r>
  <r>
    <x v="1"/>
    <s v="Pitaka"/>
    <s v="KI1701MGP"/>
    <s v="FUNPTK004"/>
    <s v="Pitaka Black/Grey Aramid ProGuard Case for iPhone 17 Pro Black/Grey"/>
    <s v="Cases iPhone"/>
    <s v="iPhone 17"/>
    <s v="iPhone 17 Pro"/>
    <n v="0"/>
    <n v="0"/>
    <n v="0"/>
    <n v="0"/>
    <n v="0"/>
    <n v="0"/>
    <n v="0"/>
    <n v="0"/>
    <n v="0"/>
    <n v="0"/>
    <n v="0"/>
    <n v="29"/>
    <n v="29"/>
    <n v="602.84"/>
    <n v="0"/>
    <n v="0"/>
    <n v="0"/>
    <n v="0"/>
    <n v="0"/>
    <n v="0"/>
    <n v="0"/>
    <n v="0"/>
    <n v="0"/>
    <n v="0"/>
    <n v="0"/>
    <n v="17482.36"/>
    <n v="17482.36"/>
  </r>
  <r>
    <x v="1"/>
    <s v="Pitaka"/>
    <s v="KI1701MGPM"/>
    <s v="FUNPTK005"/>
    <s v="Pitaka Black/Grey Aramid ProGuard Case for iPhone 17 Pro Max Black/Grey"/>
    <s v="Cases iPhone"/>
    <s v="iPhone 17"/>
    <s v="iPhone 17 Pro Max"/>
    <n v="0"/>
    <n v="0"/>
    <n v="0"/>
    <n v="0"/>
    <n v="0"/>
    <n v="0"/>
    <n v="0"/>
    <n v="0"/>
    <n v="0"/>
    <n v="0"/>
    <n v="0"/>
    <n v="67"/>
    <n v="67"/>
    <n v="602.84"/>
    <n v="0"/>
    <n v="0"/>
    <n v="0"/>
    <n v="0"/>
    <n v="0"/>
    <n v="0"/>
    <n v="0"/>
    <n v="0"/>
    <n v="0"/>
    <n v="0"/>
    <n v="0"/>
    <n v="40390.28"/>
    <n v="40390.28"/>
  </r>
  <r>
    <x v="1"/>
    <s v="Pitaka"/>
    <s v="KW3001A"/>
    <s v="ACCPTK000"/>
    <s v="Pitaka Air Case for Apple Watch Ultra (49mm )"/>
    <s v="Cases Apple Watch"/>
    <s v="Apple Watch"/>
    <s v="49 mm"/>
    <n v="19"/>
    <n v="18"/>
    <n v="12"/>
    <n v="4"/>
    <n v="8"/>
    <n v="1"/>
    <n v="2"/>
    <n v="3"/>
    <n v="3"/>
    <n v="4"/>
    <n v="0"/>
    <n v="3"/>
    <n v="58"/>
    <n v="602.84"/>
    <n v="11453.960000000001"/>
    <n v="10851.12"/>
    <n v="7234.08"/>
    <n v="2411.36"/>
    <n v="4822.72"/>
    <n v="602.84"/>
    <n v="1205.68"/>
    <n v="1808.52"/>
    <n v="1808.52"/>
    <n v="2411.36"/>
    <n v="0"/>
    <n v="1808.52"/>
    <n v="34964.720000000001"/>
  </r>
  <r>
    <x v="1"/>
    <s v="Pitaka"/>
    <s v="PD1001"/>
    <s v="ACCPTK003"/>
    <s v="Pitaka Power Dongle"/>
    <s v="Others"/>
    <s v="Apple Watch"/>
    <s v="STAND"/>
    <n v="2"/>
    <n v="1"/>
    <n v="2"/>
    <n v="1"/>
    <n v="0"/>
    <n v="0"/>
    <n v="0"/>
    <n v="1"/>
    <n v="0"/>
    <n v="1"/>
    <n v="0"/>
    <n v="0"/>
    <n v="6"/>
    <n v="723.54"/>
    <n v="1447.08"/>
    <n v="723.54"/>
    <n v="1447.08"/>
    <n v="723.54"/>
    <n v="0"/>
    <n v="0"/>
    <n v="0"/>
    <n v="723.54"/>
    <n v="0"/>
    <n v="723.54"/>
    <n v="0"/>
    <n v="0"/>
    <n v="4341.24"/>
  </r>
  <r>
    <x v="1"/>
    <s v="Pitaka"/>
    <s v="SL2001"/>
    <s v="ACCPTK002"/>
    <s v="Pitaka Slider (Charger will not be included)"/>
    <s v="Charger"/>
    <s v="Power Station"/>
    <n v="46025"/>
    <n v="2"/>
    <n v="-1"/>
    <n v="2"/>
    <n v="6"/>
    <n v="0"/>
    <n v="0"/>
    <n v="1"/>
    <n v="0"/>
    <n v="0"/>
    <n v="0"/>
    <n v="0"/>
    <n v="0"/>
    <n v="8"/>
    <n v="1568.36"/>
    <n v="3136.72"/>
    <n v="-1568.36"/>
    <n v="3136.72"/>
    <n v="9410.16"/>
    <n v="0"/>
    <n v="0"/>
    <n v="1568.36"/>
    <n v="0"/>
    <n v="0"/>
    <n v="0"/>
    <n v="0"/>
    <n v="0"/>
    <n v="12546.88"/>
  </r>
  <r>
    <x v="1"/>
    <s v="Quikcell"/>
    <s v="GP-IP21M-M"/>
    <s v="ACCQIC001"/>
    <s v="Quikcell Goof Proof Tempered Glass for iPhone 13/13 Pro"/>
    <s v="Micas"/>
    <s v="iPhone 13"/>
    <s v="iPhone 13/13 Pro"/>
    <n v="2"/>
    <n v="0"/>
    <n v="0"/>
    <n v="0"/>
    <n v="0"/>
    <n v="0"/>
    <n v="0"/>
    <n v="0"/>
    <n v="0"/>
    <n v="0"/>
    <n v="0"/>
    <n v="0"/>
    <n v="0"/>
    <n v="206.55"/>
    <n v="413.1"/>
    <n v="0"/>
    <n v="0"/>
    <n v="0"/>
    <n v="0"/>
    <n v="0"/>
    <n v="0"/>
    <n v="0"/>
    <n v="0"/>
    <n v="0"/>
    <n v="0"/>
    <n v="0"/>
    <n v="0"/>
  </r>
  <r>
    <x v="1"/>
    <s v="Quikcell"/>
    <s v="GP-IPSE2-BLK"/>
    <s v="ACCQIC004"/>
    <s v="Quikcell Apple iPhone SE 2020 GOOF PROOF Premium Tempered Glass Screen Protection - Black"/>
    <s v="Micas"/>
    <s v="iPhone"/>
    <s v="iPhone SE 2020 -2022"/>
    <n v="9"/>
    <n v="6"/>
    <n v="6"/>
    <n v="6"/>
    <n v="5"/>
    <n v="2"/>
    <n v="0"/>
    <n v="1"/>
    <n v="3"/>
    <n v="3"/>
    <n v="0"/>
    <n v="1"/>
    <n v="33"/>
    <n v="206.55"/>
    <n v="1858.95"/>
    <n v="1239.3000000000002"/>
    <n v="1239.3000000000002"/>
    <n v="1239.3000000000002"/>
    <n v="1032.75"/>
    <n v="413.1"/>
    <n v="0"/>
    <n v="206.55"/>
    <n v="619.65000000000009"/>
    <n v="619.65000000000009"/>
    <n v="0"/>
    <n v="206.55"/>
    <n v="6816.1500000000005"/>
  </r>
  <r>
    <x v="1"/>
    <s v="Quikcell"/>
    <s v="GQC2059"/>
    <s v="ACCQIC003"/>
    <s v="Quikcell Apple iPad 10.2” TEMPERED GLASS Screen Protector"/>
    <s v="Micas"/>
    <s v="iPad"/>
    <s v="iPad 10.2&quot;"/>
    <n v="71"/>
    <n v="43"/>
    <n v="25"/>
    <n v="19"/>
    <n v="18"/>
    <n v="23"/>
    <n v="19"/>
    <n v="23"/>
    <n v="39"/>
    <n v="13"/>
    <n v="10"/>
    <n v="7"/>
    <n v="239"/>
    <n v="310"/>
    <n v="22010"/>
    <n v="13330"/>
    <n v="7750"/>
    <n v="5890"/>
    <n v="5580"/>
    <n v="7130"/>
    <n v="5890"/>
    <n v="7130"/>
    <n v="12090"/>
    <n v="4030"/>
    <n v="3100"/>
    <n v="2170"/>
    <n v="74090"/>
  </r>
  <r>
    <x v="1"/>
    <s v="Quikcell"/>
    <s v="GQC2060"/>
    <s v="ACCQIC005"/>
    <s v="Quikcell Apple iPad Air 10.9” TEMPERED GLASS Screen Protector"/>
    <s v="Micas"/>
    <s v="iPad"/>
    <s v="iPad Air 10/11 Gen 11&quot; M3-M2"/>
    <n v="0"/>
    <n v="0"/>
    <n v="0"/>
    <n v="0"/>
    <n v="0"/>
    <n v="0"/>
    <n v="0"/>
    <n v="0"/>
    <n v="0"/>
    <n v="3"/>
    <n v="9"/>
    <n v="1"/>
    <n v="13"/>
    <n v="310"/>
    <n v="0"/>
    <n v="0"/>
    <n v="0"/>
    <n v="0"/>
    <n v="0"/>
    <n v="0"/>
    <n v="0"/>
    <n v="0"/>
    <n v="0"/>
    <n v="930"/>
    <n v="2790"/>
    <n v="310"/>
    <n v="4030"/>
  </r>
  <r>
    <x v="1"/>
    <s v="Quikcell"/>
    <s v="GQC2134-M"/>
    <s v="ACCQIC006"/>
    <s v="Quikcell Tempered Glass Screen Protector for iPhone 14"/>
    <s v="Micas"/>
    <s v="iPhone 14"/>
    <s v="iPhone 14"/>
    <n v="0"/>
    <n v="14"/>
    <n v="8"/>
    <n v="4"/>
    <n v="4"/>
    <n v="2"/>
    <n v="3"/>
    <n v="2"/>
    <n v="0"/>
    <n v="1"/>
    <n v="0"/>
    <n v="0"/>
    <n v="38"/>
    <n v="189.31"/>
    <n v="0"/>
    <n v="2650.34"/>
    <n v="1514.48"/>
    <n v="757.24"/>
    <n v="757.24"/>
    <n v="378.62"/>
    <n v="567.93000000000006"/>
    <n v="378.62"/>
    <n v="0"/>
    <n v="189.31"/>
    <n v="0"/>
    <n v="0"/>
    <n v="7193.78"/>
  </r>
  <r>
    <x v="1"/>
    <s v="Quikcell"/>
    <s v="GQC2182-M"/>
    <s v="ACCQIC010"/>
    <s v="Quikcell Tempered Glass Screen Protector iPhone 15"/>
    <s v="Micas"/>
    <s v="iPhone 15"/>
    <s v="iPhone 16e / 15 / 14 / 13"/>
    <n v="13"/>
    <n v="13"/>
    <n v="3"/>
    <n v="3"/>
    <n v="1"/>
    <n v="2"/>
    <n v="4"/>
    <n v="2"/>
    <n v="1"/>
    <n v="1"/>
    <n v="2"/>
    <n v="2"/>
    <n v="34"/>
    <n v="189.31"/>
    <n v="2461.0300000000002"/>
    <n v="2461.0300000000002"/>
    <n v="567.93000000000006"/>
    <n v="567.93000000000006"/>
    <n v="189.31"/>
    <n v="378.62"/>
    <n v="757.24"/>
    <n v="378.62"/>
    <n v="189.31"/>
    <n v="189.31"/>
    <n v="378.62"/>
    <n v="378.62"/>
    <n v="6436.54"/>
  </r>
  <r>
    <x v="1"/>
    <s v="Quikcell"/>
    <s v="GQC2183-M"/>
    <s v="ACCQIC011"/>
    <s v="Quikcell Tempered Glass Screen Protector iPhone 15 Pro"/>
    <s v="Micas"/>
    <s v="iPhone 15"/>
    <s v="iPhone 15 Pro"/>
    <n v="21"/>
    <n v="12"/>
    <n v="11"/>
    <n v="6"/>
    <n v="2"/>
    <n v="4"/>
    <n v="2"/>
    <n v="2"/>
    <n v="5"/>
    <n v="3"/>
    <n v="6"/>
    <n v="4"/>
    <n v="57"/>
    <n v="189.31"/>
    <n v="3975.51"/>
    <n v="2271.7200000000003"/>
    <n v="2082.41"/>
    <n v="1135.8600000000001"/>
    <n v="378.62"/>
    <n v="757.24"/>
    <n v="378.62"/>
    <n v="378.62"/>
    <n v="946.55"/>
    <n v="567.93000000000006"/>
    <n v="1135.8600000000001"/>
    <n v="757.24"/>
    <n v="10790.67"/>
  </r>
  <r>
    <x v="1"/>
    <s v="Quikcell"/>
    <s v="GQC2184-M"/>
    <s v="ACCQIC012"/>
    <s v="Quikcell Tempered Glass Screen Protector iPhone 15 Plus"/>
    <s v="Micas"/>
    <s v="iPhone 15"/>
    <s v="iPhone 15 Plus"/>
    <n v="9"/>
    <n v="2"/>
    <n v="7"/>
    <n v="5"/>
    <n v="4"/>
    <n v="4"/>
    <n v="2"/>
    <n v="1"/>
    <n v="2"/>
    <n v="2"/>
    <n v="5"/>
    <n v="0"/>
    <n v="34"/>
    <n v="189.31"/>
    <n v="1703.79"/>
    <n v="378.62"/>
    <n v="1325.17"/>
    <n v="946.55"/>
    <n v="757.24"/>
    <n v="757.24"/>
    <n v="378.62"/>
    <n v="189.31"/>
    <n v="378.62"/>
    <n v="378.62"/>
    <n v="946.55"/>
    <n v="0"/>
    <n v="6436.54"/>
  </r>
  <r>
    <x v="1"/>
    <s v="Quikcell"/>
    <s v="GQC2185-M"/>
    <s v="ACCQIC013"/>
    <s v="Quikcell Tempered Glass Screen Protector iPhone 15 Pro Max"/>
    <s v="Micas"/>
    <s v="iPhone 15"/>
    <s v="iPhone 15 Pro Max"/>
    <n v="12"/>
    <n v="4"/>
    <n v="8"/>
    <n v="6"/>
    <n v="4"/>
    <n v="6"/>
    <n v="8"/>
    <n v="8"/>
    <n v="9"/>
    <n v="2"/>
    <n v="5"/>
    <n v="0"/>
    <n v="60"/>
    <n v="189.31"/>
    <n v="2271.7200000000003"/>
    <n v="757.24"/>
    <n v="1514.48"/>
    <n v="1135.8600000000001"/>
    <n v="757.24"/>
    <n v="1135.8600000000001"/>
    <n v="1514.48"/>
    <n v="1514.48"/>
    <n v="1703.79"/>
    <n v="378.62"/>
    <n v="946.55"/>
    <n v="0"/>
    <n v="11358.6"/>
  </r>
  <r>
    <x v="1"/>
    <s v="Quikcell"/>
    <s v="GQC2205-M"/>
    <s v="ACCQIC015"/>
    <s v="Quikcell Tempered Glass Screen Protector for iPhone 16"/>
    <s v="Micas"/>
    <s v="iPhone 16"/>
    <s v="iPhone 16"/>
    <n v="327"/>
    <n v="266"/>
    <n v="224"/>
    <n v="191"/>
    <n v="211"/>
    <n v="257"/>
    <n v="249"/>
    <n v="145"/>
    <n v="150"/>
    <n v="71"/>
    <n v="102"/>
    <n v="37"/>
    <n v="1903"/>
    <n v="150.56"/>
    <n v="49233.120000000003"/>
    <n v="40048.959999999999"/>
    <n v="33725.440000000002"/>
    <n v="28756.959999999999"/>
    <n v="31768.16"/>
    <n v="38693.919999999998"/>
    <n v="37489.440000000002"/>
    <n v="21831.200000000001"/>
    <n v="22584"/>
    <n v="10689.76"/>
    <n v="15357.12"/>
    <n v="5570.72"/>
    <n v="286515.68"/>
  </r>
  <r>
    <x v="1"/>
    <s v="Quikcell"/>
    <s v="GQC2206-M"/>
    <s v="ACCQIC017"/>
    <s v="Quikcell Tempered Glass Screen Protector for iPhone 16 Pro"/>
    <s v="Micas"/>
    <s v="iPhone 16"/>
    <s v="iPhone 16 Pro / iPhone 17 / 17 Air"/>
    <n v="445"/>
    <n v="305"/>
    <n v="246"/>
    <n v="147"/>
    <n v="320"/>
    <n v="224"/>
    <n v="195"/>
    <n v="197"/>
    <n v="157"/>
    <n v="85"/>
    <n v="53"/>
    <n v="65"/>
    <n v="1994"/>
    <n v="150.56"/>
    <n v="66999.199999999997"/>
    <n v="45920.800000000003"/>
    <n v="37037.760000000002"/>
    <n v="22132.32"/>
    <n v="48179.199999999997"/>
    <n v="33725.440000000002"/>
    <n v="29359.200000000001"/>
    <n v="29660.32"/>
    <n v="23637.920000000002"/>
    <n v="12797.6"/>
    <n v="7979.68"/>
    <n v="9786.4"/>
    <n v="300216.64"/>
  </r>
  <r>
    <x v="1"/>
    <s v="Quikcell"/>
    <s v="GQC2207-M"/>
    <s v="ACCQIC016"/>
    <s v="Quikcell Tempered Glass Screen Protector for iPhone 16 Plus"/>
    <s v="Micas"/>
    <s v="iPhone 16"/>
    <s v="iPhone 16 Plus"/>
    <n v="248"/>
    <n v="151"/>
    <n v="135"/>
    <n v="106"/>
    <n v="51"/>
    <n v="57"/>
    <n v="23"/>
    <n v="13"/>
    <n v="13"/>
    <n v="11"/>
    <n v="1"/>
    <n v="3"/>
    <n v="564"/>
    <n v="150.56"/>
    <n v="37338.879999999997"/>
    <n v="22734.560000000001"/>
    <n v="20325.599999999999"/>
    <n v="15959.36"/>
    <n v="7678.56"/>
    <n v="8581.92"/>
    <n v="3462.88"/>
    <n v="1957.28"/>
    <n v="1957.28"/>
    <n v="1656.16"/>
    <n v="150.56"/>
    <n v="451.68"/>
    <n v="84915.839999999997"/>
  </r>
  <r>
    <x v="1"/>
    <s v="Quikcell"/>
    <s v="GQC2208-M"/>
    <s v="ACCQIC018"/>
    <s v="Quikcell Tempered Glass Screen Protector for iPhone 16 Pro Max"/>
    <s v="Micas"/>
    <s v="iPhone 16"/>
    <s v="iPhone 16 Pro Max"/>
    <n v="758"/>
    <n v="519"/>
    <n v="420"/>
    <n v="326"/>
    <n v="363"/>
    <n v="457"/>
    <n v="203"/>
    <n v="331"/>
    <n v="273"/>
    <n v="146"/>
    <n v="129"/>
    <n v="202"/>
    <n v="3369"/>
    <n v="150.56"/>
    <n v="114124.48"/>
    <n v="78140.639999999999"/>
    <n v="63235.200000000004"/>
    <n v="49082.559999999998"/>
    <n v="54653.279999999999"/>
    <n v="68805.919999999998"/>
    <n v="30563.68"/>
    <n v="49835.360000000001"/>
    <n v="41102.879999999997"/>
    <n v="21981.760000000002"/>
    <n v="19422.240000000002"/>
    <n v="30413.119999999999"/>
    <n v="507236.64"/>
  </r>
  <r>
    <x v="1"/>
    <s v="Quikcell"/>
    <s v="GQC2232"/>
    <s v="ACCQIC019"/>
    <s v="Quikcell Tempered Glass Screen Protector for iPhone 17 / Pro"/>
    <s v="Micas"/>
    <s v="iPhone 17"/>
    <s v="iPhone 17 / 17 Pro"/>
    <n v="0"/>
    <n v="0"/>
    <n v="0"/>
    <n v="0"/>
    <n v="0"/>
    <n v="0"/>
    <n v="0"/>
    <n v="0"/>
    <n v="0"/>
    <n v="126"/>
    <n v="364"/>
    <n v="711"/>
    <n v="1201"/>
    <n v="150.56"/>
    <n v="0"/>
    <n v="0"/>
    <n v="0"/>
    <n v="0"/>
    <n v="0"/>
    <n v="0"/>
    <n v="0"/>
    <n v="0"/>
    <n v="0"/>
    <n v="18970.560000000001"/>
    <n v="54803.840000000004"/>
    <n v="107048.16"/>
    <n v="180822.56"/>
  </r>
  <r>
    <x v="1"/>
    <s v="Quikcell"/>
    <s v="GQC2233"/>
    <s v="ACCQIC020"/>
    <s v="Quikcell Tempered Glass Screen Protector for iPhone 17 Air"/>
    <s v="Micas"/>
    <s v="iPhone 17"/>
    <s v="iPhone 17 Air"/>
    <n v="0"/>
    <n v="0"/>
    <n v="0"/>
    <n v="0"/>
    <n v="0"/>
    <n v="0"/>
    <n v="0"/>
    <n v="0"/>
    <n v="0"/>
    <n v="18"/>
    <n v="16"/>
    <n v="19"/>
    <n v="53"/>
    <n v="150.56"/>
    <n v="0"/>
    <n v="0"/>
    <n v="0"/>
    <n v="0"/>
    <n v="0"/>
    <n v="0"/>
    <n v="0"/>
    <n v="0"/>
    <n v="0"/>
    <n v="2710.08"/>
    <n v="2408.96"/>
    <n v="2860.64"/>
    <n v="7979.68"/>
  </r>
  <r>
    <x v="1"/>
    <s v="Quikcell"/>
    <s v="GQC2235"/>
    <s v="ACCQIC021"/>
    <s v="Quikcell Tempered Glass Screen Protector for iPhone 17 Pro Max"/>
    <s v="Micas"/>
    <s v="iPhone 17"/>
    <s v="iPhone 17 Pro Max / 16 Pro Max"/>
    <n v="0"/>
    <n v="0"/>
    <n v="0"/>
    <n v="0"/>
    <n v="0"/>
    <n v="0"/>
    <n v="0"/>
    <n v="0"/>
    <n v="0"/>
    <n v="111"/>
    <n v="619"/>
    <n v="1115"/>
    <n v="1845"/>
    <n v="150.56"/>
    <n v="0"/>
    <n v="0"/>
    <n v="0"/>
    <n v="0"/>
    <n v="0"/>
    <n v="0"/>
    <n v="0"/>
    <n v="0"/>
    <n v="0"/>
    <n v="16712.16"/>
    <n v="93196.64"/>
    <n v="167874.4"/>
    <n v="277783.2"/>
  </r>
  <r>
    <x v="1"/>
    <s v="Quikcell"/>
    <s v="QCVPA2002"/>
    <s v="ACCQIC014"/>
    <s v="Quikcell DUAL PORT CAR CHARGER  1 USB A 12W + USB C PD 20W - 32W"/>
    <s v="Charger"/>
    <s v="Car Charger"/>
    <s v="32 W"/>
    <n v="1"/>
    <n v="1"/>
    <n v="0"/>
    <n v="0"/>
    <n v="0"/>
    <n v="1"/>
    <n v="6"/>
    <n v="2"/>
    <n v="2"/>
    <n v="0"/>
    <n v="1"/>
    <n v="0"/>
    <n v="13"/>
    <n v="212.89"/>
    <n v="212.89"/>
    <n v="212.89"/>
    <n v="0"/>
    <n v="0"/>
    <n v="0"/>
    <n v="212.89"/>
    <n v="1277.3399999999999"/>
    <n v="425.78"/>
    <n v="425.78"/>
    <n v="0"/>
    <n v="212.89"/>
    <n v="0"/>
    <n v="2767.5699999999997"/>
  </r>
  <r>
    <x v="1"/>
    <s v="Quikcell"/>
    <s v="QCVPA2005"/>
    <s v="ACCQIC022"/>
    <s v="Quikcell 37W DUAL PORT A+C CAR CHARGER - Black"/>
    <s v="Charger"/>
    <s v="Car Charger"/>
    <s v="37W"/>
    <n v="0"/>
    <n v="0"/>
    <n v="0"/>
    <n v="0"/>
    <n v="0"/>
    <n v="0"/>
    <n v="0"/>
    <n v="0"/>
    <n v="0"/>
    <n v="0"/>
    <n v="0"/>
    <n v="43"/>
    <n v="43"/>
    <n v="212.89"/>
    <n v="0"/>
    <n v="0"/>
    <n v="0"/>
    <n v="0"/>
    <n v="0"/>
    <n v="0"/>
    <n v="0"/>
    <n v="0"/>
    <n v="0"/>
    <n v="0"/>
    <n v="0"/>
    <n v="9154.2699999999986"/>
    <n v="9154.2699999999986"/>
  </r>
  <r>
    <x v="1"/>
    <s v="Raptic"/>
    <n v="463492"/>
    <s v="FUNRAP001"/>
    <s v="Raptic Edge for Apple watch 45mm  Midnight "/>
    <s v="Cases Apple Watch"/>
    <s v="Apple Watch"/>
    <s v="42mm/44mm/45mm"/>
    <n v="18"/>
    <n v="5"/>
    <n v="10"/>
    <n v="3"/>
    <n v="6"/>
    <n v="3"/>
    <n v="3"/>
    <n v="3"/>
    <n v="4"/>
    <n v="3"/>
    <n v="1"/>
    <n v="0"/>
    <n v="41"/>
    <n v="361.55"/>
    <n v="6507.9000000000005"/>
    <n v="1807.75"/>
    <n v="3615.5"/>
    <n v="1084.6500000000001"/>
    <n v="2169.3000000000002"/>
    <n v="1084.6500000000001"/>
    <n v="1084.6500000000001"/>
    <n v="1084.6500000000001"/>
    <n v="1446.2"/>
    <n v="1084.6500000000001"/>
    <n v="361.55"/>
    <n v="0"/>
    <n v="14823.550000000001"/>
  </r>
  <r>
    <x v="1"/>
    <s v="Raptic"/>
    <n v="463522"/>
    <s v="FUNRAP000"/>
    <s v="Raptic Edge for Apple watch 45mm  Blue "/>
    <s v="Cases Apple Watch"/>
    <s v="Apple Watch"/>
    <s v="42mm/44mm/45mm"/>
    <n v="0"/>
    <n v="1"/>
    <n v="0"/>
    <n v="0"/>
    <n v="1"/>
    <n v="0"/>
    <n v="0"/>
    <n v="0"/>
    <n v="2"/>
    <n v="0"/>
    <n v="0"/>
    <n v="0"/>
    <n v="4"/>
    <n v="361.55"/>
    <n v="0"/>
    <n v="361.55"/>
    <n v="0"/>
    <n v="0"/>
    <n v="361.55"/>
    <n v="0"/>
    <n v="0"/>
    <n v="0"/>
    <n v="723.1"/>
    <n v="0"/>
    <n v="0"/>
    <n v="0"/>
    <n v="1446.2"/>
  </r>
  <r>
    <x v="1"/>
    <s v="Raptic"/>
    <n v="463676"/>
    <s v="FUNRAP004"/>
    <s v="Raptic Edge for Apple watch 41mm  Midnight "/>
    <s v="Cases Apple Watch"/>
    <s v="Apple Watch"/>
    <s v="38mm/40mm/41mm"/>
    <n v="1"/>
    <n v="1"/>
    <n v="3"/>
    <n v="1"/>
    <n v="0"/>
    <n v="0"/>
    <n v="0"/>
    <n v="0"/>
    <n v="0"/>
    <n v="0"/>
    <n v="0"/>
    <n v="0"/>
    <n v="5"/>
    <n v="361.55"/>
    <n v="361.55"/>
    <n v="361.55"/>
    <n v="1084.6500000000001"/>
    <n v="361.55"/>
    <n v="0"/>
    <n v="0"/>
    <n v="0"/>
    <n v="0"/>
    <n v="0"/>
    <n v="0"/>
    <n v="0"/>
    <n v="0"/>
    <n v="1807.75"/>
  </r>
  <r>
    <x v="1"/>
    <s v="Raptic"/>
    <n v="463706"/>
    <s v="FUNRAP003"/>
    <s v="Raptic Edge for Apple watch 41mm  Blue "/>
    <s v="Cases Apple Watch"/>
    <s v="Apple Watch"/>
    <s v="38mm/40mm/41mm"/>
    <n v="2"/>
    <n v="0"/>
    <n v="1"/>
    <n v="0"/>
    <n v="0"/>
    <n v="2"/>
    <n v="1"/>
    <n v="0"/>
    <n v="0"/>
    <n v="1"/>
    <n v="0"/>
    <n v="0"/>
    <n v="5"/>
    <n v="361.55"/>
    <n v="723.1"/>
    <n v="0"/>
    <n v="361.55"/>
    <n v="0"/>
    <n v="0"/>
    <n v="723.1"/>
    <n v="361.55"/>
    <n v="0"/>
    <n v="0"/>
    <n v="361.55"/>
    <n v="0"/>
    <n v="0"/>
    <n v="1807.75"/>
  </r>
  <r>
    <x v="1"/>
    <s v="Raptic"/>
    <s v="3X5C0292A"/>
    <s v="EXTXDO011"/>
    <s v="X-doria Mesh Band for Apple watch 38mm/40mm/41mm Milanese metal band Rose Gold"/>
    <s v="Straps"/>
    <s v="Apple Watch"/>
    <s v="38mm/40mm/41mm"/>
    <n v="144"/>
    <n v="56"/>
    <n v="76"/>
    <n v="34"/>
    <n v="20"/>
    <n v="71"/>
    <n v="79"/>
    <n v="57"/>
    <n v="41"/>
    <n v="23"/>
    <n v="19"/>
    <n v="12"/>
    <n v="488"/>
    <n v="473.66"/>
    <n v="68207.040000000008"/>
    <n v="26524.960000000003"/>
    <n v="35998.160000000003"/>
    <n v="16104.44"/>
    <n v="9473.2000000000007"/>
    <n v="33629.86"/>
    <n v="37419.14"/>
    <n v="26998.620000000003"/>
    <n v="19420.060000000001"/>
    <n v="10894.18"/>
    <n v="8999.5400000000009"/>
    <n v="5683.92"/>
    <n v="231146.08000000002"/>
  </r>
  <r>
    <x v="1"/>
    <s v="Raptic"/>
    <n v="463485"/>
    <s v="FUNRAP002"/>
    <s v="Raptic 360X for Apple watch 45mm  Clear "/>
    <s v="Cases Apple Watch"/>
    <s v="Apple Watch"/>
    <s v="42mm/44mm/45mm"/>
    <n v="177"/>
    <n v="72"/>
    <n v="63"/>
    <n v="36"/>
    <n v="36"/>
    <n v="64"/>
    <n v="59"/>
    <n v="36"/>
    <n v="48"/>
    <n v="30"/>
    <n v="41"/>
    <n v="21"/>
    <n v="506"/>
    <n v="154.66"/>
    <n v="27374.82"/>
    <n v="11135.52"/>
    <n v="9743.58"/>
    <n v="5567.76"/>
    <n v="5567.76"/>
    <n v="9898.24"/>
    <n v="9124.94"/>
    <n v="5567.76"/>
    <n v="7423.68"/>
    <n v="4639.8"/>
    <n v="6341.0599999999995"/>
    <n v="3247.86"/>
    <n v="78257.959999999992"/>
  </r>
  <r>
    <x v="1"/>
    <s v="Raptic"/>
    <n v="463546"/>
    <s v="FUNRAP005"/>
    <s v="Raptic 360X for Apple watch 41mm  Clear "/>
    <s v="Cases Apple Watch"/>
    <s v="Apple Watch"/>
    <s v="38mm/40mm/41mm"/>
    <n v="194"/>
    <n v="79"/>
    <n v="78"/>
    <n v="67"/>
    <n v="45"/>
    <n v="63"/>
    <n v="55"/>
    <n v="48"/>
    <n v="53"/>
    <n v="26"/>
    <n v="25"/>
    <n v="32"/>
    <n v="571"/>
    <n v="154.66"/>
    <n v="30004.04"/>
    <n v="12218.14"/>
    <n v="12063.48"/>
    <n v="10362.219999999999"/>
    <n v="6959.7"/>
    <n v="9743.58"/>
    <n v="8506.2999999999993"/>
    <n v="7423.68"/>
    <n v="8196.98"/>
    <n v="4021.16"/>
    <n v="3866.5"/>
    <n v="4949.12"/>
    <n v="88310.86"/>
  </r>
  <r>
    <x v="1"/>
    <s v="Raptic"/>
    <n v="471404"/>
    <s v="EXTRAP000"/>
    <s v="Raptic Citizen for Apple watch 42mm/44mm/45mm  Black "/>
    <s v="Straps"/>
    <s v="Apple Watch"/>
    <s v="49/45/44/42 mm"/>
    <n v="149"/>
    <n v="61"/>
    <n v="66"/>
    <n v="42"/>
    <n v="37"/>
    <n v="49"/>
    <n v="55"/>
    <n v="44"/>
    <n v="42"/>
    <n v="37"/>
    <n v="55"/>
    <n v="31"/>
    <n v="519"/>
    <n v="473.66"/>
    <n v="70575.34"/>
    <n v="28893.260000000002"/>
    <n v="31261.56"/>
    <n v="19893.72"/>
    <n v="17525.420000000002"/>
    <n v="23209.34"/>
    <n v="26051.300000000003"/>
    <n v="20841.04"/>
    <n v="19893.72"/>
    <n v="17525.420000000002"/>
    <n v="26051.300000000003"/>
    <n v="14683.460000000001"/>
    <n v="245829.54"/>
  </r>
  <r>
    <x v="1"/>
    <s v="Speck"/>
    <s v="133535-7265"/>
    <s v="FUNSPK343A"/>
    <s v="Speck Balance Folio Case for iPad 10.2&quot; 7/8/9 Gen - Plumberry Purple/Crushed Purpl"/>
    <s v="Cases iPad"/>
    <s v="iPad"/>
    <s v="iPad 10.2&quot;"/>
    <n v="63"/>
    <n v="39"/>
    <n v="14"/>
    <n v="12"/>
    <n v="14"/>
    <n v="10"/>
    <n v="5"/>
    <n v="17"/>
    <n v="14"/>
    <n v="6"/>
    <n v="10"/>
    <n v="5"/>
    <n v="146"/>
    <n v="503.8"/>
    <n v="31739.4"/>
    <n v="19648.2"/>
    <n v="7053.2"/>
    <n v="6045.6"/>
    <n v="7053.2"/>
    <n v="5038"/>
    <n v="2519"/>
    <n v="8564.6"/>
    <n v="7053.2"/>
    <n v="3022.8"/>
    <n v="5038"/>
    <n v="2519"/>
    <n v="73554.8"/>
  </r>
  <r>
    <x v="1"/>
    <s v="Speck"/>
    <s v="133537-8640"/>
    <s v="FUNSPK369"/>
    <s v="Speck Balance Folio Clear Case for iPad 10.2&quot; 7/8/9 Gen - Rose Gold Woven Metallic"/>
    <s v="Cases iPad"/>
    <s v="iPad"/>
    <s v="iPad 10.2&quot;"/>
    <n v="57"/>
    <n v="34"/>
    <n v="12"/>
    <n v="16"/>
    <n v="10"/>
    <n v="9"/>
    <n v="12"/>
    <n v="11"/>
    <n v="13"/>
    <n v="6"/>
    <n v="4"/>
    <n v="5"/>
    <n v="132"/>
    <n v="503.81"/>
    <n v="28717.170000000002"/>
    <n v="17129.54"/>
    <n v="6045.72"/>
    <n v="8060.96"/>
    <n v="5038.1000000000004"/>
    <n v="4534.29"/>
    <n v="6045.72"/>
    <n v="5541.91"/>
    <n v="6549.53"/>
    <n v="3022.86"/>
    <n v="2015.24"/>
    <n v="2519.0500000000002"/>
    <n v="66502.92"/>
  </r>
  <r>
    <x v="1"/>
    <s v="Speck"/>
    <s v="138654-1050"/>
    <s v="FUNSPK342A"/>
    <s v="Speck Balance Folio Case with Microban for iPad 10.2&quot; 7/8/9 Gen - Black/Black"/>
    <s v="Cases iPad"/>
    <s v="iPad"/>
    <s v="iPad 10.2&quot;"/>
    <n v="6"/>
    <n v="5"/>
    <n v="0"/>
    <n v="2"/>
    <n v="1"/>
    <n v="0"/>
    <n v="1"/>
    <n v="1"/>
    <n v="1"/>
    <n v="1"/>
    <n v="1"/>
    <n v="1"/>
    <n v="14"/>
    <n v="503.8"/>
    <n v="3022.8"/>
    <n v="2519"/>
    <n v="0"/>
    <n v="1007.6"/>
    <n v="503.8"/>
    <n v="0"/>
    <n v="503.8"/>
    <n v="503.8"/>
    <n v="503.8"/>
    <n v="503.8"/>
    <n v="503.8"/>
    <n v="503.8"/>
    <n v="7053.2"/>
  </r>
  <r>
    <x v="1"/>
    <s v="Speck"/>
    <s v="140548-1050"/>
    <s v="FUNSPK328A"/>
    <s v="Speck Balance Folio Case with Microban for iPad Pro 11&quot; M1/Air 10.9&quot; - Black"/>
    <s v="Cases iPad"/>
    <s v="iPad"/>
    <s v="iPad Pro 11&quot; 2/3/4/Air 4/5"/>
    <n v="9"/>
    <n v="10"/>
    <n v="11"/>
    <n v="4"/>
    <n v="5"/>
    <n v="3"/>
    <n v="6"/>
    <n v="7"/>
    <n v="19"/>
    <n v="15"/>
    <n v="7"/>
    <n v="7"/>
    <n v="94"/>
    <n v="503.8"/>
    <n v="4534.2"/>
    <n v="5038"/>
    <n v="5541.8"/>
    <n v="2015.2"/>
    <n v="2519"/>
    <n v="1511.4"/>
    <n v="3022.8"/>
    <n v="3526.6"/>
    <n v="9572.2000000000007"/>
    <n v="7557"/>
    <n v="3526.6"/>
    <n v="3526.6"/>
    <n v="47357.200000000004"/>
  </r>
  <r>
    <x v="1"/>
    <s v="Speck"/>
    <s v="140999-1050"/>
    <s v="FUNSPK370"/>
    <s v="Speck Presidio Pro Folio for iPad Pro 11&quot; 2/M1/M2 /Air 10.9&quot; 4/5 - Black"/>
    <s v="Cases iPad"/>
    <s v="iPad"/>
    <s v="iPad Pro 11&quot; 2/3"/>
    <n v="30"/>
    <n v="45"/>
    <n v="30"/>
    <n v="18"/>
    <n v="64"/>
    <n v="18"/>
    <n v="22"/>
    <n v="46"/>
    <n v="66"/>
    <n v="32"/>
    <n v="46"/>
    <n v="76"/>
    <n v="463"/>
    <n v="604.66"/>
    <n v="18139.8"/>
    <n v="27209.699999999997"/>
    <n v="18139.8"/>
    <n v="10883.88"/>
    <n v="38698.239999999998"/>
    <n v="10883.88"/>
    <n v="13302.519999999999"/>
    <n v="27814.359999999997"/>
    <n v="39907.56"/>
    <n v="19349.12"/>
    <n v="27814.359999999997"/>
    <n v="45954.159999999996"/>
    <n v="279957.57999999996"/>
  </r>
  <r>
    <x v="1"/>
    <s v="Speck"/>
    <s v="150225-3085"/>
    <s v="CARSPK107"/>
    <s v="Speck Smartshell Case for Macbook Air 13&quot; M2 2022 - Obsidian"/>
    <s v="Cases Macbook"/>
    <s v="Macbook"/>
    <s v="MacBook Air 13&quot; M4/M3/M2"/>
    <n v="0"/>
    <n v="0"/>
    <n v="0"/>
    <n v="0"/>
    <n v="0"/>
    <n v="0"/>
    <n v="0"/>
    <n v="0"/>
    <n v="0"/>
    <n v="0"/>
    <n v="29"/>
    <n v="50"/>
    <n v="79"/>
    <n v="503.81"/>
    <n v="0"/>
    <n v="0"/>
    <n v="0"/>
    <n v="0"/>
    <n v="0"/>
    <n v="0"/>
    <n v="0"/>
    <n v="0"/>
    <n v="0"/>
    <n v="0"/>
    <n v="14610.49"/>
    <n v="25190.5"/>
    <n v="39800.99"/>
  </r>
  <r>
    <x v="1"/>
    <s v="Speck"/>
    <s v="150225-3086"/>
    <s v="CARSPK106"/>
    <s v="Speck Smartshell Case for Macbook Air 13&quot; M2 2022 - Cozy Pink"/>
    <s v="Cases Macbook"/>
    <s v="Macbook"/>
    <s v="MacBook Air 13&quot; M4/M3/M2"/>
    <n v="0"/>
    <n v="0"/>
    <n v="0"/>
    <n v="15"/>
    <n v="14"/>
    <n v="26"/>
    <n v="38"/>
    <n v="28"/>
    <n v="81"/>
    <n v="30"/>
    <n v="27"/>
    <n v="34"/>
    <n v="293"/>
    <n v="503.81"/>
    <n v="0"/>
    <n v="0"/>
    <n v="0"/>
    <n v="7557.15"/>
    <n v="7053.34"/>
    <n v="13099.06"/>
    <n v="19144.78"/>
    <n v="14106.68"/>
    <n v="40808.61"/>
    <n v="15114.3"/>
    <n v="13602.87"/>
    <n v="17129.54"/>
    <n v="147616.32999999999"/>
  </r>
  <r>
    <x v="1"/>
    <s v="Speck"/>
    <s v="150225-9992"/>
    <s v="CARSPK105"/>
    <s v="Speck Smartshell Case for Macbook Air 13&quot; M2 2022 - Clear"/>
    <s v="Cases Macbook"/>
    <s v="Macbook"/>
    <s v="MacBook Air 13&quot; M4/M3/M2"/>
    <n v="0"/>
    <n v="0"/>
    <n v="0"/>
    <n v="51"/>
    <n v="75"/>
    <n v="78"/>
    <n v="53"/>
    <n v="123"/>
    <n v="113"/>
    <n v="20"/>
    <n v="48"/>
    <n v="135"/>
    <n v="696"/>
    <n v="503.81"/>
    <n v="0"/>
    <n v="0"/>
    <n v="0"/>
    <n v="25694.31"/>
    <n v="37785.75"/>
    <n v="39297.18"/>
    <n v="26701.93"/>
    <n v="61968.63"/>
    <n v="56930.53"/>
    <n v="10076.200000000001"/>
    <n v="24182.880000000001"/>
    <n v="68014.350000000006"/>
    <n v="350651.76"/>
  </r>
  <r>
    <x v="1"/>
    <s v="Speck"/>
    <s v="150226-7265"/>
    <s v="FUNSPK345A"/>
    <s v="Speck Balance Folio Case for iPad 10th Gen - Plumberry/Crushed Purple/Crepe Pink"/>
    <s v="Cases iPad"/>
    <s v="iPad"/>
    <s v="iPad 10th /11th - 10.9&quot;/11&quot; (2022-2025)"/>
    <n v="15"/>
    <n v="9"/>
    <n v="1"/>
    <n v="3"/>
    <n v="0"/>
    <n v="1"/>
    <n v="3"/>
    <n v="62"/>
    <n v="178"/>
    <n v="58"/>
    <n v="100"/>
    <n v="126"/>
    <n v="541"/>
    <n v="503.81"/>
    <n v="7557.15"/>
    <n v="4534.29"/>
    <n v="503.81"/>
    <n v="1511.43"/>
    <n v="0"/>
    <n v="503.81"/>
    <n v="1511.43"/>
    <n v="31236.22"/>
    <n v="89678.180000000008"/>
    <n v="29220.98"/>
    <n v="50381"/>
    <n v="63480.06"/>
    <n v="272561.21000000002"/>
  </r>
  <r>
    <x v="1"/>
    <s v="Speck"/>
    <s v="150226-9969"/>
    <s v="FUNSPK344A"/>
    <s v="Speck Balance Folio Case for iPad 10th Gen - Almond Milk /Mocha/Charcoal"/>
    <s v="Cases iPad"/>
    <s v="iPad"/>
    <s v="iPad 10th /11th - 10.9&quot;/11&quot; (2022-2025)"/>
    <n v="14"/>
    <n v="16"/>
    <n v="4"/>
    <n v="5"/>
    <n v="1"/>
    <n v="3"/>
    <n v="0"/>
    <n v="0"/>
    <n v="3"/>
    <n v="2"/>
    <n v="1"/>
    <n v="2"/>
    <n v="37"/>
    <n v="503.81"/>
    <n v="7053.34"/>
    <n v="8060.96"/>
    <n v="2015.24"/>
    <n v="2519.0500000000002"/>
    <n v="503.81"/>
    <n v="1511.43"/>
    <n v="0"/>
    <n v="0"/>
    <n v="1511.43"/>
    <n v="1007.62"/>
    <n v="503.81"/>
    <n v="1007.62"/>
    <n v="18640.97"/>
  </r>
  <r>
    <x v="1"/>
    <s v="Speck"/>
    <s v="150226-9969"/>
    <s v="FUNSPK386"/>
    <s v="Speck Balance Folio Case for iPad 10th Gen - Almond Milk /Mocha/Charcoal"/>
    <s v="Cases iPad"/>
    <s v="iPad"/>
    <s v="iPad 10th /11th - 10.9&quot;/11&quot; (2022-2025)"/>
    <n v="0"/>
    <n v="0"/>
    <n v="0"/>
    <n v="0"/>
    <n v="0"/>
    <n v="0"/>
    <n v="0"/>
    <n v="36"/>
    <n v="112"/>
    <n v="31"/>
    <n v="26"/>
    <n v="55"/>
    <n v="260"/>
    <n v="503.81"/>
    <n v="0"/>
    <n v="0"/>
    <n v="0"/>
    <n v="0"/>
    <n v="0"/>
    <n v="0"/>
    <n v="0"/>
    <n v="18137.16"/>
    <n v="56426.720000000001"/>
    <n v="15618.11"/>
    <n v="13099.06"/>
    <n v="27709.55"/>
    <n v="130990.6"/>
  </r>
  <r>
    <x v="1"/>
    <s v="Speck"/>
    <s v="150422-1041"/>
    <s v="ACCSPK012"/>
    <s v="Speck Car Vent Mount for MagSafe Black iPhone 15 Car"/>
    <s v="Others"/>
    <s v="Click Lock"/>
    <s v="Car Vent"/>
    <n v="43"/>
    <n v="32"/>
    <n v="28"/>
    <n v="35"/>
    <n v="24"/>
    <n v="25"/>
    <n v="33"/>
    <n v="24"/>
    <n v="32"/>
    <n v="15"/>
    <n v="20"/>
    <n v="21"/>
    <n v="289"/>
    <n v="368.5"/>
    <n v="15845.5"/>
    <n v="11792"/>
    <n v="10318"/>
    <n v="12897.5"/>
    <n v="8844"/>
    <n v="9212.5"/>
    <n v="12160.5"/>
    <n v="8844"/>
    <n v="11792"/>
    <n v="5527.5"/>
    <n v="7370"/>
    <n v="7738.5"/>
    <n v="106496.5"/>
  </r>
  <r>
    <x v="1"/>
    <s v="Speck"/>
    <s v="150423-1041"/>
    <s v="ACCSPK013"/>
    <s v="Speck Wallet for MagSafe® Black iPhone 15 Wallet"/>
    <s v="Others"/>
    <s v="Click Lock"/>
    <s v="Wallet"/>
    <n v="58"/>
    <n v="29"/>
    <n v="21"/>
    <n v="25"/>
    <n v="22"/>
    <n v="20"/>
    <n v="28"/>
    <n v="28"/>
    <n v="53"/>
    <n v="27"/>
    <n v="19"/>
    <n v="18"/>
    <n v="290"/>
    <n v="230.14"/>
    <n v="13348.119999999999"/>
    <n v="6674.0599999999995"/>
    <n v="4832.9399999999996"/>
    <n v="5753.5"/>
    <n v="5063.08"/>
    <n v="4602.7999999999993"/>
    <n v="6443.92"/>
    <n v="6443.92"/>
    <n v="12197.42"/>
    <n v="6213.78"/>
    <n v="4372.66"/>
    <n v="4142.5199999999995"/>
    <n v="66740.599999999991"/>
  </r>
  <r>
    <x v="1"/>
    <s v="Speck"/>
    <s v="150439-3205"/>
    <s v="FUNSPK354"/>
    <s v="Speck Presidio®2 Grip Magsafe® Clicklock™ Black / Slate Grey iPhone 15"/>
    <s v="Cases iPhone"/>
    <s v="iPhone 15"/>
    <s v="iPhone 16e / 15 / 14 / 13"/>
    <n v="13"/>
    <n v="5"/>
    <n v="1"/>
    <n v="2"/>
    <n v="0"/>
    <n v="2"/>
    <n v="0"/>
    <n v="0"/>
    <n v="0"/>
    <n v="0"/>
    <n v="1"/>
    <n v="3"/>
    <n v="14"/>
    <n v="460.75"/>
    <n v="5989.75"/>
    <n v="2303.75"/>
    <n v="460.75"/>
    <n v="921.5"/>
    <n v="0"/>
    <n v="921.5"/>
    <n v="0"/>
    <n v="0"/>
    <n v="0"/>
    <n v="0"/>
    <n v="460.75"/>
    <n v="1382.25"/>
    <n v="6450.5"/>
  </r>
  <r>
    <x v="1"/>
    <s v="Speck"/>
    <s v="150439-3212"/>
    <s v="FUNSPK359"/>
    <s v="Speck Presidio®2 Grip Magsafe® Clicklock™ Charcoal Grey/ Cool Bronze iPhone 15"/>
    <s v="Cases iPhone"/>
    <s v="iPhone 15"/>
    <s v="iPhone 16e / 15 / 14 / 13"/>
    <n v="13"/>
    <n v="10"/>
    <n v="5"/>
    <n v="1"/>
    <n v="0"/>
    <n v="0"/>
    <n v="1"/>
    <n v="1"/>
    <n v="2"/>
    <n v="1"/>
    <n v="0"/>
    <n v="0"/>
    <n v="21"/>
    <n v="460.75"/>
    <n v="5989.75"/>
    <n v="4607.5"/>
    <n v="2303.75"/>
    <n v="460.75"/>
    <n v="0"/>
    <n v="0"/>
    <n v="460.75"/>
    <n v="460.75"/>
    <n v="921.5"/>
    <n v="460.75"/>
    <n v="0"/>
    <n v="0"/>
    <n v="9675.75"/>
  </r>
  <r>
    <x v="1"/>
    <s v="Speck"/>
    <s v="150443-3199"/>
    <s v="FUNSPK350"/>
    <s v="Speck Presidio® Perfect-Clear Grip Magsafe® Clicklock™ Clear/Clear/Chrome iPhone 15"/>
    <s v="Cases iPhone"/>
    <s v="iPhone 15"/>
    <s v="iPhone 16e / 15 / 14 / 13"/>
    <n v="13"/>
    <n v="3"/>
    <n v="6"/>
    <n v="0"/>
    <n v="3"/>
    <n v="0"/>
    <n v="3"/>
    <n v="2"/>
    <n v="12"/>
    <n v="3"/>
    <n v="6"/>
    <n v="1"/>
    <n v="39"/>
    <n v="460.75"/>
    <n v="5989.75"/>
    <n v="1382.25"/>
    <n v="2764.5"/>
    <n v="0"/>
    <n v="1382.25"/>
    <n v="0"/>
    <n v="1382.25"/>
    <n v="921.5"/>
    <n v="5529"/>
    <n v="1382.25"/>
    <n v="2764.5"/>
    <n v="460.75"/>
    <n v="17969.25"/>
  </r>
  <r>
    <x v="1"/>
    <s v="Speck"/>
    <s v="150447-3205"/>
    <s v="FUNSPK355"/>
    <s v="Speck Presidio®2 Grip Magsafe® Clicklock™ Black / Slate Grey iPhone 15 Pro"/>
    <s v="Cases iPhone"/>
    <s v="iPhone 15"/>
    <s v="iPhone 15 Pro"/>
    <n v="18"/>
    <n v="6"/>
    <n v="8"/>
    <n v="3"/>
    <n v="3"/>
    <n v="3"/>
    <n v="3"/>
    <n v="0"/>
    <n v="6"/>
    <n v="2"/>
    <n v="1"/>
    <n v="2"/>
    <n v="37"/>
    <n v="460.75"/>
    <n v="8293.5"/>
    <n v="2764.5"/>
    <n v="3686"/>
    <n v="1382.25"/>
    <n v="1382.25"/>
    <n v="1382.25"/>
    <n v="1382.25"/>
    <n v="0"/>
    <n v="2764.5"/>
    <n v="921.5"/>
    <n v="460.75"/>
    <n v="921.5"/>
    <n v="17047.75"/>
  </r>
  <r>
    <x v="1"/>
    <s v="Speck"/>
    <s v="150447-3206"/>
    <s v="FUNSPK362"/>
    <s v="Speck Presidio®2 Grip Magsafe® Clicklock™ Costal Blue / Dust Grey iPhone 15 Pro"/>
    <s v="Cases iPhone"/>
    <s v="iPhone 15"/>
    <s v="iPhone 15 Pro"/>
    <n v="10"/>
    <n v="8"/>
    <n v="9"/>
    <n v="6"/>
    <n v="3"/>
    <n v="1"/>
    <n v="4"/>
    <n v="3"/>
    <n v="2"/>
    <n v="1"/>
    <n v="5"/>
    <n v="1"/>
    <n v="43"/>
    <n v="460.75"/>
    <n v="4607.5"/>
    <n v="3686"/>
    <n v="4146.75"/>
    <n v="2764.5"/>
    <n v="1382.25"/>
    <n v="460.75"/>
    <n v="1843"/>
    <n v="1382.25"/>
    <n v="921.5"/>
    <n v="460.75"/>
    <n v="2303.75"/>
    <n v="460.75"/>
    <n v="19812.25"/>
  </r>
  <r>
    <x v="1"/>
    <s v="Speck"/>
    <s v="150447-3208"/>
    <s v="FUNSPK366"/>
    <s v="Speck Presidio®2 Grip Magsafe® Clicklock™ New Planet/Clay Tan iPhone 15 Pro"/>
    <s v="Cases iPhone"/>
    <s v="iPhone 15"/>
    <s v="iPhone 15 Pro"/>
    <n v="6"/>
    <n v="10"/>
    <n v="1"/>
    <n v="5"/>
    <n v="5"/>
    <n v="4"/>
    <n v="3"/>
    <n v="2"/>
    <n v="6"/>
    <n v="3"/>
    <n v="1"/>
    <n v="1"/>
    <n v="41"/>
    <n v="460.75"/>
    <n v="2764.5"/>
    <n v="4607.5"/>
    <n v="460.75"/>
    <n v="2303.75"/>
    <n v="2303.75"/>
    <n v="1843"/>
    <n v="1382.25"/>
    <n v="921.5"/>
    <n v="2764.5"/>
    <n v="1382.25"/>
    <n v="460.75"/>
    <n v="460.75"/>
    <n v="18890.75"/>
  </r>
  <r>
    <x v="1"/>
    <s v="Speck"/>
    <s v="150447-3211"/>
    <s v="FUNSPK364"/>
    <s v="Speck Presidio®2 Grip Magsafe® Clicklock™ Future Blue / Horizon Purple iPhone 15 Pro"/>
    <s v="Cases iPhone"/>
    <s v="iPhone 15"/>
    <s v="iPhone 15 Pro"/>
    <n v="5"/>
    <n v="4"/>
    <n v="3"/>
    <n v="5"/>
    <n v="3"/>
    <n v="4"/>
    <n v="5"/>
    <n v="3"/>
    <n v="2"/>
    <n v="1"/>
    <n v="1"/>
    <n v="1"/>
    <n v="32"/>
    <n v="460.75"/>
    <n v="2303.75"/>
    <n v="1843"/>
    <n v="1382.25"/>
    <n v="2303.75"/>
    <n v="1382.25"/>
    <n v="1843"/>
    <n v="2303.75"/>
    <n v="1382.25"/>
    <n v="921.5"/>
    <n v="460.75"/>
    <n v="460.75"/>
    <n v="460.75"/>
    <n v="14744"/>
  </r>
  <r>
    <x v="1"/>
    <s v="Speck"/>
    <s v="150447-3212"/>
    <s v="FUNSPK360"/>
    <s v="Speck Presidio®2 Grip Magsafe® Clicklock™ Charcoal Grey/ Cool Bronze iPhone 15 Pro"/>
    <s v="Cases iPhone"/>
    <s v="iPhone 15"/>
    <s v="iPhone 15 Pro"/>
    <n v="6"/>
    <n v="9"/>
    <n v="7"/>
    <n v="5"/>
    <n v="3"/>
    <n v="7"/>
    <n v="6"/>
    <n v="4"/>
    <n v="6"/>
    <n v="1"/>
    <n v="1"/>
    <n v="0"/>
    <n v="49"/>
    <n v="460.75"/>
    <n v="2764.5"/>
    <n v="4146.75"/>
    <n v="3225.25"/>
    <n v="2303.75"/>
    <n v="1382.25"/>
    <n v="3225.25"/>
    <n v="2764.5"/>
    <n v="1843"/>
    <n v="2764.5"/>
    <n v="460.75"/>
    <n v="460.75"/>
    <n v="0"/>
    <n v="22576.75"/>
  </r>
  <r>
    <x v="1"/>
    <s v="Speck"/>
    <s v="150447-3214"/>
    <s v="FUNSPK357"/>
    <s v="Speck Presidio®2 Grip Magsafe® Clicklock™ Bleached Bone/ Heirloom Gold iPhone 15 Pro"/>
    <s v="Cases iPhone"/>
    <s v="iPhone 15"/>
    <s v="iPhone 15 Pro"/>
    <n v="7"/>
    <n v="5"/>
    <n v="3"/>
    <n v="1"/>
    <n v="2"/>
    <n v="6"/>
    <n v="4"/>
    <n v="2"/>
    <n v="0"/>
    <n v="0"/>
    <n v="1"/>
    <n v="1"/>
    <n v="25"/>
    <n v="460.75"/>
    <n v="3225.25"/>
    <n v="2303.75"/>
    <n v="1382.25"/>
    <n v="460.75"/>
    <n v="921.5"/>
    <n v="2764.5"/>
    <n v="1843"/>
    <n v="921.5"/>
    <n v="0"/>
    <n v="0"/>
    <n v="460.75"/>
    <n v="460.75"/>
    <n v="11518.75"/>
  </r>
  <r>
    <x v="1"/>
    <s v="Speck"/>
    <s v="150451-3199"/>
    <s v="FUNSPK352"/>
    <s v="Speck Presidio® Perfect-Clear Grip Magsafe® Clicklock™ Clear/Clear/Chrome iPhone 15 Pro"/>
    <s v="Cases iPhone"/>
    <s v="iPhone 15"/>
    <s v="iPhone 15 Pro"/>
    <n v="16"/>
    <n v="11"/>
    <n v="8"/>
    <n v="10"/>
    <n v="4"/>
    <n v="7"/>
    <n v="5"/>
    <n v="7"/>
    <n v="7"/>
    <n v="6"/>
    <n v="2"/>
    <n v="2"/>
    <n v="69"/>
    <n v="460.75"/>
    <n v="7372"/>
    <n v="5068.25"/>
    <n v="3686"/>
    <n v="4607.5"/>
    <n v="1843"/>
    <n v="3225.25"/>
    <n v="2303.75"/>
    <n v="3225.25"/>
    <n v="3225.25"/>
    <n v="2764.5"/>
    <n v="921.5"/>
    <n v="921.5"/>
    <n v="31791.75"/>
  </r>
  <r>
    <x v="1"/>
    <s v="Speck"/>
    <s v="150459-3199"/>
    <s v="FUNSPK351"/>
    <s v="Speck Presidio® Perfect-Clear Grip Magsafe® Clicklock™ Clear/Clear/Chrome iPhone 15 Plus"/>
    <s v="Cases iPhone"/>
    <s v="iPhone 15"/>
    <s v="iPhone 15 Plus"/>
    <n v="13"/>
    <n v="4"/>
    <n v="8"/>
    <n v="7"/>
    <n v="7"/>
    <n v="2"/>
    <n v="1"/>
    <n v="5"/>
    <n v="2"/>
    <n v="0"/>
    <n v="2"/>
    <n v="0"/>
    <n v="38"/>
    <n v="460.75"/>
    <n v="5989.75"/>
    <n v="1843"/>
    <n v="3686"/>
    <n v="3225.25"/>
    <n v="3225.25"/>
    <n v="921.5"/>
    <n v="460.75"/>
    <n v="2303.75"/>
    <n v="921.5"/>
    <n v="0"/>
    <n v="921.5"/>
    <n v="0"/>
    <n v="17508.5"/>
  </r>
  <r>
    <x v="1"/>
    <s v="Speck"/>
    <s v="150463-3205"/>
    <s v="FUNSPK356"/>
    <s v="Speck Presidio®2 Grip Magsafe® Clicklock™ Black / Slate Grey iPhone 15 Pro Max"/>
    <s v="Cases iPhone"/>
    <s v="iPhone 15"/>
    <s v="iPhone 15 Pro Max"/>
    <n v="20"/>
    <n v="8"/>
    <n v="11"/>
    <n v="5"/>
    <n v="3"/>
    <n v="5"/>
    <n v="6"/>
    <n v="4"/>
    <n v="7"/>
    <n v="1"/>
    <n v="2"/>
    <n v="0"/>
    <n v="52"/>
    <n v="460.75"/>
    <n v="9215"/>
    <n v="3686"/>
    <n v="5068.25"/>
    <n v="2303.75"/>
    <n v="1382.25"/>
    <n v="2303.75"/>
    <n v="2764.5"/>
    <n v="1843"/>
    <n v="3225.25"/>
    <n v="460.75"/>
    <n v="921.5"/>
    <n v="0"/>
    <n v="23959"/>
  </r>
  <r>
    <x v="1"/>
    <s v="Speck"/>
    <s v="150463-3206"/>
    <s v="FUNSPK363"/>
    <s v="Speck Presidio®2 Grip Magsafe® Clicklock™ Costal Blue / Dust Grey iPhone 15 Pro Max"/>
    <s v="Cases iPhone"/>
    <s v="iPhone 15"/>
    <s v="iPhone 15 Pro Max"/>
    <n v="16"/>
    <n v="8"/>
    <n v="9"/>
    <n v="10"/>
    <n v="6"/>
    <n v="6"/>
    <n v="7"/>
    <n v="7"/>
    <n v="2"/>
    <n v="3"/>
    <n v="1"/>
    <n v="1"/>
    <n v="60"/>
    <n v="460.75"/>
    <n v="7372"/>
    <n v="3686"/>
    <n v="4146.75"/>
    <n v="4607.5"/>
    <n v="2764.5"/>
    <n v="2764.5"/>
    <n v="3225.25"/>
    <n v="3225.25"/>
    <n v="921.5"/>
    <n v="1382.25"/>
    <n v="460.75"/>
    <n v="460.75"/>
    <n v="27645"/>
  </r>
  <r>
    <x v="1"/>
    <s v="Speck"/>
    <s v="150463-3208"/>
    <s v="FUNSPK367"/>
    <s v="Speck Presidio®2 Grip Magsafe® Clicklock™ New Planet/Clay Tan iPhone 15 Pro Max"/>
    <s v="Cases iPhone"/>
    <s v="iPhone 15"/>
    <s v="iPhone 15 Pro Max"/>
    <n v="8"/>
    <n v="7"/>
    <n v="5"/>
    <n v="12"/>
    <n v="6"/>
    <n v="6"/>
    <n v="5"/>
    <n v="1"/>
    <n v="6"/>
    <n v="2"/>
    <n v="5"/>
    <n v="2"/>
    <n v="57"/>
    <n v="460.75"/>
    <n v="3686"/>
    <n v="3225.25"/>
    <n v="2303.75"/>
    <n v="5529"/>
    <n v="2764.5"/>
    <n v="2764.5"/>
    <n v="2303.75"/>
    <n v="460.75"/>
    <n v="2764.5"/>
    <n v="921.5"/>
    <n v="2303.75"/>
    <n v="921.5"/>
    <n v="26262.75"/>
  </r>
  <r>
    <x v="1"/>
    <s v="Speck"/>
    <s v="150463-3211"/>
    <s v="FUNSPK365"/>
    <s v="Speck Presidio®2 Grip Magsafe® Clicklock™ Future Blue / Horizon Purple iPhone 15 Pro Max"/>
    <s v="Cases iPhone"/>
    <s v="iPhone 15"/>
    <s v="iPhone 15 Pro Max"/>
    <n v="11"/>
    <n v="7"/>
    <n v="8"/>
    <n v="12"/>
    <n v="4"/>
    <n v="7"/>
    <n v="7"/>
    <n v="3"/>
    <n v="6"/>
    <n v="2"/>
    <n v="3"/>
    <n v="0"/>
    <n v="59"/>
    <n v="460.75"/>
    <n v="5068.25"/>
    <n v="3225.25"/>
    <n v="3686"/>
    <n v="5529"/>
    <n v="1843"/>
    <n v="3225.25"/>
    <n v="3225.25"/>
    <n v="1382.25"/>
    <n v="2764.5"/>
    <n v="921.5"/>
    <n v="1382.25"/>
    <n v="0"/>
    <n v="27184.25"/>
  </r>
  <r>
    <x v="1"/>
    <s v="Speck"/>
    <s v="150463-3212"/>
    <s v="FUNSPK361"/>
    <s v="Speck Presidio®2 Grip Magsafe® Clicklock™ Charcoal Grey/ Cool Bronze iPhone 15 Pro Max"/>
    <s v="Cases iPhone"/>
    <s v="iPhone 15"/>
    <s v="iPhone 15 Pro Max"/>
    <n v="15"/>
    <n v="13"/>
    <n v="12"/>
    <n v="11"/>
    <n v="3"/>
    <n v="8"/>
    <n v="6"/>
    <n v="10"/>
    <n v="4"/>
    <n v="3"/>
    <n v="3"/>
    <n v="0"/>
    <n v="73"/>
    <n v="460.75"/>
    <n v="6911.25"/>
    <n v="5989.75"/>
    <n v="5529"/>
    <n v="5068.25"/>
    <n v="1382.25"/>
    <n v="3686"/>
    <n v="2764.5"/>
    <n v="4607.5"/>
    <n v="1843"/>
    <n v="1382.25"/>
    <n v="1382.25"/>
    <n v="0"/>
    <n v="33634.75"/>
  </r>
  <r>
    <x v="1"/>
    <s v="Speck"/>
    <s v="150463-3214"/>
    <s v="FUNSPK358"/>
    <s v="Speck Presidio®2 Grip Magsafe® Clicklock™ Bleached Bone/ Heirloom Gold iPhone 15 Pro Max"/>
    <s v="Cases iPhone"/>
    <s v="iPhone 15"/>
    <s v="iPhone 15 Pro Max"/>
    <n v="0"/>
    <n v="0"/>
    <n v="1"/>
    <n v="0"/>
    <n v="0"/>
    <n v="0"/>
    <n v="0"/>
    <n v="0"/>
    <n v="0"/>
    <n v="0"/>
    <n v="2"/>
    <n v="0"/>
    <n v="3"/>
    <n v="460.75"/>
    <n v="0"/>
    <n v="0"/>
    <n v="460.75"/>
    <n v="0"/>
    <n v="0"/>
    <n v="0"/>
    <n v="0"/>
    <n v="0"/>
    <n v="0"/>
    <n v="0"/>
    <n v="921.5"/>
    <n v="0"/>
    <n v="1382.25"/>
  </r>
  <r>
    <x v="1"/>
    <s v="Speck"/>
    <s v="150467-3199"/>
    <s v="FUNSPK353"/>
    <s v="Speck Presidio® Perfect-Clear Grip Magsafe® Clicklock™ Clear/Clear/Chrome iPhone 15 Pro Max"/>
    <s v="Cases iPhone"/>
    <s v="iPhone 15"/>
    <s v="iPhone 15 Pro Max"/>
    <n v="21"/>
    <n v="9"/>
    <n v="10"/>
    <n v="7"/>
    <n v="4"/>
    <n v="4"/>
    <n v="5"/>
    <n v="2"/>
    <n v="5"/>
    <n v="0"/>
    <n v="4"/>
    <n v="1"/>
    <n v="51"/>
    <n v="460.75"/>
    <n v="9675.75"/>
    <n v="4146.75"/>
    <n v="4607.5"/>
    <n v="3225.25"/>
    <n v="1843"/>
    <n v="1843"/>
    <n v="2303.75"/>
    <n v="921.5"/>
    <n v="2303.75"/>
    <n v="0"/>
    <n v="1843"/>
    <n v="460.75"/>
    <n v="23498.25"/>
  </r>
  <r>
    <x v="1"/>
    <s v="Speck"/>
    <s v="150491-5085"/>
    <s v="FUNSPK346"/>
    <s v="Speck GemShell® iPhone 15"/>
    <s v="Cases iPhone"/>
    <s v="iPhone 15"/>
    <s v="iPhone 16e / 15 / 14 / 13"/>
    <n v="12"/>
    <n v="8"/>
    <n v="2"/>
    <n v="2"/>
    <n v="0"/>
    <n v="1"/>
    <n v="2"/>
    <n v="1"/>
    <n v="1"/>
    <n v="0"/>
    <n v="0"/>
    <n v="1"/>
    <n v="18"/>
    <n v="276.26"/>
    <n v="3315.12"/>
    <n v="2210.08"/>
    <n v="552.52"/>
    <n v="552.52"/>
    <n v="0"/>
    <n v="276.26"/>
    <n v="552.52"/>
    <n v="276.26"/>
    <n v="276.26"/>
    <n v="0"/>
    <n v="0"/>
    <n v="276.26"/>
    <n v="4972.68"/>
  </r>
  <r>
    <x v="1"/>
    <s v="Speck"/>
    <s v="150509-5085"/>
    <s v="FUNSPK347"/>
    <s v="Speck GemShell® iPhone 15 Plus"/>
    <s v="Cases iPhone"/>
    <s v="iPhone 15"/>
    <s v="iPhone 15 Plus"/>
    <n v="5"/>
    <n v="0"/>
    <n v="2"/>
    <n v="1"/>
    <n v="1"/>
    <n v="4"/>
    <n v="2"/>
    <n v="0"/>
    <n v="2"/>
    <n v="1"/>
    <n v="4"/>
    <n v="1"/>
    <n v="18"/>
    <n v="276.26"/>
    <n v="1381.3"/>
    <n v="0"/>
    <n v="552.52"/>
    <n v="276.26"/>
    <n v="276.26"/>
    <n v="1105.04"/>
    <n v="552.52"/>
    <n v="0"/>
    <n v="552.52"/>
    <n v="276.26"/>
    <n v="1105.04"/>
    <n v="276.26"/>
    <n v="4972.68"/>
  </r>
  <r>
    <x v="1"/>
    <s v="Speck"/>
    <s v="150561-3216"/>
    <s v="FUNSPK348"/>
    <s v="Speck Presidio® Lux Magsafe® Clear/Clear W/Gold Glitter iPhone 15 Pro"/>
    <s v="Cases iPhone"/>
    <s v="iPhone 15"/>
    <s v="iPhone 15 Pro"/>
    <n v="5"/>
    <n v="5"/>
    <n v="5"/>
    <n v="9"/>
    <n v="2"/>
    <n v="3"/>
    <n v="2"/>
    <n v="8"/>
    <n v="8"/>
    <n v="2"/>
    <n v="1"/>
    <n v="0"/>
    <n v="45"/>
    <n v="460.75"/>
    <n v="2303.75"/>
    <n v="2303.75"/>
    <n v="2303.75"/>
    <n v="4146.75"/>
    <n v="921.5"/>
    <n v="1382.25"/>
    <n v="921.5"/>
    <n v="3686"/>
    <n v="3686"/>
    <n v="921.5"/>
    <n v="460.75"/>
    <n v="0"/>
    <n v="20733.75"/>
  </r>
  <r>
    <x v="1"/>
    <s v="Speck"/>
    <s v="150573-3216"/>
    <s v="FUNSPK349"/>
    <s v="Speck Presidio® Lux Magsafe® Clear/Clear W/Gold Glitter iPhone 15 Pro Max"/>
    <s v="Cases iPhone"/>
    <s v="iPhone 15"/>
    <s v="iPhone 15 Pro Max"/>
    <n v="16"/>
    <n v="10"/>
    <n v="8"/>
    <n v="3"/>
    <n v="-1"/>
    <n v="5"/>
    <n v="0"/>
    <n v="0"/>
    <n v="0"/>
    <n v="0"/>
    <n v="4"/>
    <n v="1"/>
    <n v="30"/>
    <n v="460.75"/>
    <n v="7372"/>
    <n v="4607.5"/>
    <n v="3686"/>
    <n v="1382.25"/>
    <n v="-460.75"/>
    <n v="2303.75"/>
    <n v="0"/>
    <n v="0"/>
    <n v="0"/>
    <n v="0"/>
    <n v="1843"/>
    <n v="460.75"/>
    <n v="13822.5"/>
  </r>
  <r>
    <x v="1"/>
    <s v="Speck"/>
    <s v="150585-1568"/>
    <s v="FUNSPK371"/>
    <s v="Speck Tagimals 4-Pack - Mulicolor"/>
    <s v="Cases AirTag"/>
    <s v="AirTag"/>
    <s v="AirTag"/>
    <n v="54"/>
    <n v="29"/>
    <n v="36"/>
    <n v="47"/>
    <n v="60"/>
    <n v="55"/>
    <n v="58"/>
    <n v="68"/>
    <n v="54"/>
    <n v="40"/>
    <n v="34"/>
    <n v="37"/>
    <n v="518"/>
    <n v="302.08"/>
    <n v="16312.32"/>
    <n v="8760.32"/>
    <n v="10874.88"/>
    <n v="14197.759999999998"/>
    <n v="18124.8"/>
    <n v="16614.399999999998"/>
    <n v="17520.64"/>
    <n v="20541.439999999999"/>
    <n v="16312.32"/>
    <n v="12083.199999999999"/>
    <n v="10270.719999999999"/>
    <n v="11176.96"/>
    <n v="156477.44"/>
  </r>
  <r>
    <x v="1"/>
    <s v="Speck"/>
    <s v="150659-3225"/>
    <s v="BOCGEM000"/>
    <s v="Speck Speaker Gemtones Infinity Speaker Mini -DARK GREY/CHROME/TAN"/>
    <s v="Audio"/>
    <s v="Speakers"/>
    <s v="Infinity"/>
    <n v="15"/>
    <n v="1"/>
    <n v="3"/>
    <n v="3"/>
    <n v="2"/>
    <n v="2"/>
    <n v="4"/>
    <n v="3"/>
    <n v="2"/>
    <n v="3"/>
    <n v="1"/>
    <n v="4"/>
    <n v="28"/>
    <n v="1085.5999999999999"/>
    <n v="16283.999999999998"/>
    <n v="1085.5999999999999"/>
    <n v="3256.7999999999997"/>
    <n v="3256.7999999999997"/>
    <n v="2171.1999999999998"/>
    <n v="2171.1999999999998"/>
    <n v="4342.3999999999996"/>
    <n v="3256.7999999999997"/>
    <n v="2171.1999999999998"/>
    <n v="3256.7999999999997"/>
    <n v="1085.5999999999999"/>
    <n v="4342.3999999999996"/>
    <n v="30396.799999999996"/>
  </r>
  <r>
    <x v="1"/>
    <s v="Speck"/>
    <s v="150659-3225"/>
    <s v="EXHGEM000"/>
    <s v="Speck Speaker Gemtones Infinity Speaker Mini -DARK GREY/CHROME/TAN"/>
    <s v="Audio"/>
    <s v="Speakers"/>
    <s v="Infinity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</r>
  <r>
    <x v="1"/>
    <s v="Speck"/>
    <s v="150660-3225"/>
    <s v="BOCGEM001"/>
    <s v="Speck Speaker Gemtones Infinity Speaker Mid-DARK GREY/CHROME/TAN"/>
    <s v="Audio"/>
    <s v="Speakers"/>
    <s v="Infinity"/>
    <n v="4"/>
    <n v="1"/>
    <n v="0"/>
    <n v="0"/>
    <n v="0"/>
    <n v="1"/>
    <n v="2"/>
    <n v="4"/>
    <n v="1"/>
    <n v="2"/>
    <n v="2"/>
    <n v="7"/>
    <n v="20"/>
    <n v="1447.67"/>
    <n v="5790.68"/>
    <n v="1447.67"/>
    <n v="0"/>
    <n v="0"/>
    <n v="0"/>
    <n v="1447.67"/>
    <n v="2895.34"/>
    <n v="5790.68"/>
    <n v="1447.67"/>
    <n v="2895.34"/>
    <n v="2895.34"/>
    <n v="10133.69"/>
    <n v="28953.4"/>
  </r>
  <r>
    <x v="1"/>
    <s v="Speck"/>
    <s v="150660-3225"/>
    <s v="EXHGEM001"/>
    <s v="Speck Speaker Gemtones Infinity Speaker Mid-DARK GREY/CHROME/TAN"/>
    <s v="Audio"/>
    <s v="Speakers"/>
    <s v="Infinity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</r>
  <r>
    <x v="1"/>
    <s v="Speck"/>
    <s v="150660-3225"/>
    <s v="PROGEM000"/>
    <s v="Speck Speaker Gemtones Infinity Speaker Mid-DARK GREY/CHROME/TAN"/>
    <s v="Audio"/>
    <s v="Speakers"/>
    <s v="Infinity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</r>
  <r>
    <x v="1"/>
    <s v="Speck"/>
    <s v="150661-3225"/>
    <s v="BOCGEM002"/>
    <s v="Speck Speaker Gemtones Infinity Speaker Max -DARK GREY/CHROME/TAN"/>
    <s v="Audio"/>
    <s v="Speakers"/>
    <s v="Infinity"/>
    <n v="2"/>
    <n v="1"/>
    <n v="3"/>
    <n v="0"/>
    <n v="0"/>
    <n v="3"/>
    <n v="2"/>
    <n v="4"/>
    <n v="0"/>
    <n v="0"/>
    <n v="0"/>
    <n v="3"/>
    <n v="16"/>
    <n v="1809.74"/>
    <n v="3619.48"/>
    <n v="1809.74"/>
    <n v="5429.22"/>
    <n v="0"/>
    <n v="0"/>
    <n v="5429.22"/>
    <n v="3619.48"/>
    <n v="7238.96"/>
    <n v="0"/>
    <n v="0"/>
    <n v="0"/>
    <n v="5429.22"/>
    <n v="28955.84"/>
  </r>
  <r>
    <x v="1"/>
    <s v="Speck"/>
    <s v="150661-3225"/>
    <s v="EXHGEM002"/>
    <s v="Speck Speaker Gemtones Infinity Speaker Max -DARK GREY/CHROME/TAN"/>
    <s v="Audio"/>
    <s v="Speakers"/>
    <s v="Infinity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</r>
  <r>
    <x v="1"/>
    <s v="Speck"/>
    <s v="150696-5085"/>
    <s v="FUNSPK372"/>
    <s v="Speck iPhone 16 Gemshell Clear/Clear"/>
    <s v="Cases iPhone"/>
    <s v="iPhone 16"/>
    <s v="iPhone 16"/>
    <n v="40"/>
    <n v="27"/>
    <n v="17"/>
    <n v="25"/>
    <n v="32"/>
    <n v="27"/>
    <n v="29"/>
    <n v="45"/>
    <n v="25"/>
    <n v="36"/>
    <n v="18"/>
    <n v="15"/>
    <n v="296"/>
    <n v="276.26"/>
    <n v="11050.4"/>
    <n v="7459.0199999999995"/>
    <n v="4696.42"/>
    <n v="6906.5"/>
    <n v="8840.32"/>
    <n v="7459.0199999999995"/>
    <n v="8011.54"/>
    <n v="12431.699999999999"/>
    <n v="6906.5"/>
    <n v="9945.36"/>
    <n v="4972.68"/>
    <n v="4143.8999999999996"/>
    <n v="81772.959999999992"/>
  </r>
  <r>
    <x v="1"/>
    <s v="Speck"/>
    <s v="150698-9508"/>
    <s v="FUNSPK373"/>
    <s v="Speck iPhone 16 Gemshell Clear/ Platinum Glitter"/>
    <s v="Cases iPhone"/>
    <s v="iPhone 16"/>
    <s v="iPhone 16"/>
    <n v="38"/>
    <n v="19"/>
    <n v="9"/>
    <n v="16"/>
    <n v="11"/>
    <n v="13"/>
    <n v="27"/>
    <n v="16"/>
    <n v="18"/>
    <n v="31"/>
    <n v="33"/>
    <n v="8"/>
    <n v="201"/>
    <n v="276.26"/>
    <n v="10497.88"/>
    <n v="5248.94"/>
    <n v="2486.34"/>
    <n v="4420.16"/>
    <n v="3038.8599999999997"/>
    <n v="3591.38"/>
    <n v="7459.0199999999995"/>
    <n v="4420.16"/>
    <n v="4972.68"/>
    <n v="8564.06"/>
    <n v="9116.58"/>
    <n v="2210.08"/>
    <n v="55528.259999999995"/>
  </r>
  <r>
    <x v="1"/>
    <s v="Speck"/>
    <s v="150701-3205"/>
    <s v="FUNSPK381"/>
    <s v="Speck iPhone 16 Pro Presidio2 Grip +Cl Black / Slate Grey /White"/>
    <s v="Cases iPhone"/>
    <s v="iPhone 16"/>
    <s v="iPhone 16 Pro / iPhone 17"/>
    <n v="58"/>
    <n v="33"/>
    <n v="24"/>
    <n v="20"/>
    <n v="21"/>
    <n v="23"/>
    <n v="36"/>
    <n v="54"/>
    <n v="31"/>
    <n v="23"/>
    <n v="8"/>
    <n v="5"/>
    <n v="278"/>
    <n v="460.75"/>
    <n v="26723.5"/>
    <n v="15204.75"/>
    <n v="11058"/>
    <n v="9215"/>
    <n v="9675.75"/>
    <n v="10597.25"/>
    <n v="16587"/>
    <n v="24880.5"/>
    <n v="14283.25"/>
    <n v="10597.25"/>
    <n v="3686"/>
    <n v="2303.75"/>
    <n v="128088.5"/>
  </r>
  <r>
    <x v="1"/>
    <s v="Speck"/>
    <s v="150703-3199"/>
    <s v="FUNSPK383"/>
    <s v="Speck iPhone 16 Pro Presidio Perfect Clear +Cl Clear/Chrome Fini"/>
    <s v="Cases iPhone"/>
    <s v="iPhone 16"/>
    <s v="iPhone 16 Pro / iPhone 17"/>
    <n v="86"/>
    <n v="41"/>
    <n v="21"/>
    <n v="25"/>
    <n v="25"/>
    <n v="29"/>
    <n v="37"/>
    <n v="41"/>
    <n v="29"/>
    <n v="19"/>
    <n v="22"/>
    <n v="5"/>
    <n v="294"/>
    <n v="460.75"/>
    <n v="39624.5"/>
    <n v="18890.75"/>
    <n v="9675.75"/>
    <n v="11518.75"/>
    <n v="11518.75"/>
    <n v="13361.75"/>
    <n v="17047.75"/>
    <n v="18890.75"/>
    <n v="13361.75"/>
    <n v="8754.25"/>
    <n v="10136.5"/>
    <n v="2303.75"/>
    <n v="135460.5"/>
  </r>
  <r>
    <x v="1"/>
    <s v="Speck"/>
    <s v="150703-3258"/>
    <s v="FUNSPK377"/>
    <s v="Speck iPhone 16 Pro Presidio Perfect Clear Clear Frosted Black"/>
    <s v="Cases iPhone"/>
    <s v="iPhone 16"/>
    <s v="iPhone 16 Pro / iPhone 17"/>
    <n v="58"/>
    <n v="30"/>
    <n v="11"/>
    <n v="22"/>
    <n v="19"/>
    <n v="17"/>
    <n v="23"/>
    <n v="45"/>
    <n v="38"/>
    <n v="17"/>
    <n v="12"/>
    <n v="7"/>
    <n v="241"/>
    <n v="460.75"/>
    <n v="26723.5"/>
    <n v="13822.5"/>
    <n v="5068.25"/>
    <n v="10136.5"/>
    <n v="8754.25"/>
    <n v="7832.75"/>
    <n v="10597.25"/>
    <n v="20733.75"/>
    <n v="17508.5"/>
    <n v="7832.75"/>
    <n v="5529"/>
    <n v="3225.25"/>
    <n v="111040.75"/>
  </r>
  <r>
    <x v="1"/>
    <s v="Speck"/>
    <s v="150706-9221"/>
    <s v="FUNSPK379"/>
    <s v="Speck iPhone 16 Pro Presidio Lux +Cl Clear/Clear /Gold Glitter?"/>
    <s v="Cases iPhone"/>
    <s v="iPhone 16"/>
    <s v="iPhone 16 Pro / iPhone 17"/>
    <n v="175"/>
    <n v="94"/>
    <n v="45"/>
    <n v="45"/>
    <n v="48"/>
    <n v="57"/>
    <n v="62"/>
    <n v="68"/>
    <n v="38"/>
    <n v="28"/>
    <n v="12"/>
    <n v="12"/>
    <n v="509"/>
    <n v="460.75"/>
    <n v="80631.25"/>
    <n v="43310.5"/>
    <n v="20733.75"/>
    <n v="20733.75"/>
    <n v="22116"/>
    <n v="26262.75"/>
    <n v="28566.5"/>
    <n v="31331"/>
    <n v="17508.5"/>
    <n v="12901"/>
    <n v="5529"/>
    <n v="5529"/>
    <n v="234521.75"/>
  </r>
  <r>
    <x v="1"/>
    <s v="Speck"/>
    <s v="150720-5085"/>
    <s v="FUNSPK374"/>
    <s v="Speck iPhone 16 Plus Gemshell Clear/Clear"/>
    <s v="Cases iPhone"/>
    <s v="iPhone 16"/>
    <s v="iPhone 16 Plus"/>
    <n v="91"/>
    <n v="41"/>
    <n v="40"/>
    <n v="38"/>
    <n v="36"/>
    <n v="25"/>
    <n v="27"/>
    <n v="28"/>
    <n v="14"/>
    <n v="7"/>
    <n v="3"/>
    <n v="1"/>
    <n v="260"/>
    <n v="276.26"/>
    <n v="25139.66"/>
    <n v="11326.66"/>
    <n v="11050.4"/>
    <n v="10497.88"/>
    <n v="9945.36"/>
    <n v="6906.5"/>
    <n v="7459.0199999999995"/>
    <n v="7735.28"/>
    <n v="3867.64"/>
    <n v="1933.82"/>
    <n v="828.78"/>
    <n v="276.26"/>
    <n v="71827.599999999991"/>
  </r>
  <r>
    <x v="1"/>
    <s v="Speck"/>
    <s v="150722-9508"/>
    <s v="FUNSPK375"/>
    <s v="Speck iPhone 16 Plus Gemshell Clear/ Platinum Glitter"/>
    <s v="Cases iPhone"/>
    <s v="iPhone 16"/>
    <s v="iPhone 16 Plus"/>
    <n v="65"/>
    <n v="37"/>
    <n v="28"/>
    <n v="32"/>
    <n v="28"/>
    <n v="33"/>
    <n v="28"/>
    <n v="17"/>
    <n v="41"/>
    <n v="9"/>
    <n v="2"/>
    <n v="2"/>
    <n v="257"/>
    <n v="276.26"/>
    <n v="17956.899999999998"/>
    <n v="10221.619999999999"/>
    <n v="7735.28"/>
    <n v="8840.32"/>
    <n v="7735.28"/>
    <n v="9116.58"/>
    <n v="7735.28"/>
    <n v="4696.42"/>
    <n v="11326.66"/>
    <n v="2486.34"/>
    <n v="552.52"/>
    <n v="552.52"/>
    <n v="70998.819999999992"/>
  </r>
  <r>
    <x v="1"/>
    <s v="Speck"/>
    <s v="150725-3205"/>
    <s v="FUNSPK380"/>
    <s v="Speck iPhone 16 Pro Max Presidio2 Grip +Cl Black / Slate Grey"/>
    <s v="Cases iPhone"/>
    <s v="iPhone 16"/>
    <s v="iPhone 16 Pro Max"/>
    <n v="137"/>
    <n v="88"/>
    <n v="37"/>
    <n v="37"/>
    <n v="48"/>
    <n v="36"/>
    <n v="66"/>
    <n v="84"/>
    <n v="66"/>
    <n v="29"/>
    <n v="18"/>
    <n v="13"/>
    <n v="522"/>
    <n v="460.75"/>
    <n v="63122.75"/>
    <n v="40546"/>
    <n v="17047.75"/>
    <n v="17047.75"/>
    <n v="22116"/>
    <n v="16587"/>
    <n v="30409.5"/>
    <n v="38703"/>
    <n v="30409.5"/>
    <n v="13361.75"/>
    <n v="8293.5"/>
    <n v="5989.75"/>
    <n v="240511.5"/>
  </r>
  <r>
    <x v="1"/>
    <s v="Speck"/>
    <s v="150727-3199"/>
    <s v="FUNSPK382"/>
    <s v="Speck iPhone 16 Pro Max Presidio Perfect Clear +Cl Clear/Clear/Chrome Finish/Serene Silver"/>
    <s v="Cases iPhone"/>
    <s v="iPhone 16"/>
    <s v="iPhone 16 Pro Max"/>
    <n v="219"/>
    <n v="87"/>
    <n v="54"/>
    <n v="50"/>
    <n v="42"/>
    <n v="49"/>
    <n v="86"/>
    <n v="107"/>
    <n v="70"/>
    <n v="43"/>
    <n v="40"/>
    <n v="20"/>
    <n v="648"/>
    <n v="460.75"/>
    <n v="100904.25"/>
    <n v="40085.25"/>
    <n v="24880.5"/>
    <n v="23037.5"/>
    <n v="19351.5"/>
    <n v="22576.75"/>
    <n v="39624.5"/>
    <n v="49300.25"/>
    <n v="32252.5"/>
    <n v="19812.25"/>
    <n v="18430"/>
    <n v="9215"/>
    <n v="298566"/>
  </r>
  <r>
    <x v="1"/>
    <s v="Speck"/>
    <s v="150727-3258"/>
    <s v="FUNSPK376"/>
    <s v="Speck iPhone 16 Pro Max Presidio Perfect Clear Clear Frosted Blk"/>
    <s v="Cases iPhone"/>
    <s v="iPhone 16"/>
    <s v="iPhone 16 Pro Max"/>
    <n v="135"/>
    <n v="71"/>
    <n v="26"/>
    <n v="34"/>
    <n v="33"/>
    <n v="35"/>
    <n v="65"/>
    <n v="79"/>
    <n v="53"/>
    <n v="65"/>
    <n v="47"/>
    <n v="16"/>
    <n v="524"/>
    <n v="460.75"/>
    <n v="62201.25"/>
    <n v="32713.25"/>
    <n v="11979.5"/>
    <n v="15665.5"/>
    <n v="15204.75"/>
    <n v="16126.25"/>
    <n v="29948.75"/>
    <n v="36399.25"/>
    <n v="24419.75"/>
    <n v="29948.75"/>
    <n v="21655.25"/>
    <n v="7372"/>
    <n v="241433"/>
  </r>
  <r>
    <x v="1"/>
    <s v="Speck"/>
    <s v="150730-9221"/>
    <s v="FUNSPK378"/>
    <s v="Speck iPhone 16 Pro Max Presidio Lux +Cl Clear/Gold Glitter"/>
    <s v="Cases iPhone"/>
    <s v="iPhone 16"/>
    <s v="iPhone 16 Pro Max"/>
    <n v="115"/>
    <n v="59"/>
    <n v="12"/>
    <n v="64"/>
    <n v="132"/>
    <n v="107"/>
    <n v="134"/>
    <n v="122"/>
    <n v="50"/>
    <n v="24"/>
    <n v="6"/>
    <n v="10"/>
    <n v="720"/>
    <n v="460.75"/>
    <n v="52986.25"/>
    <n v="27184.25"/>
    <n v="5529"/>
    <n v="29488"/>
    <n v="60819"/>
    <n v="49300.25"/>
    <n v="61740.5"/>
    <n v="56211.5"/>
    <n v="23037.5"/>
    <n v="11058"/>
    <n v="2764.5"/>
    <n v="4607.5"/>
    <n v="331740"/>
  </r>
  <r>
    <x v="1"/>
    <s v="Speck"/>
    <s v="150765-3237"/>
    <s v="FUNSPK385"/>
    <s v="Speck iPhone 16 Pro Presidio2 Lux +Ms Amazing Purple/Clear"/>
    <s v="Cases iPhone"/>
    <s v="iPhone 16"/>
    <s v="iPhone 16 Pro / iPhone 17"/>
    <n v="49"/>
    <n v="22"/>
    <n v="19"/>
    <n v="25"/>
    <n v="23"/>
    <n v="29"/>
    <n v="46"/>
    <n v="40"/>
    <n v="32"/>
    <n v="13"/>
    <n v="11"/>
    <n v="5"/>
    <n v="265"/>
    <n v="460.75"/>
    <n v="22576.75"/>
    <n v="10136.5"/>
    <n v="8754.25"/>
    <n v="11518.75"/>
    <n v="10597.25"/>
    <n v="13361.75"/>
    <n v="21194.5"/>
    <n v="18430"/>
    <n v="14744"/>
    <n v="5989.75"/>
    <n v="5068.25"/>
    <n v="2303.75"/>
    <n v="122098.75"/>
  </r>
  <r>
    <x v="1"/>
    <s v="Speck"/>
    <s v="150775-3237"/>
    <s v="FUNSPK384"/>
    <s v="Speck iPhone 16 Pro Max Presidio2 Lux +Ms Amazing Purple/Clear"/>
    <s v="Cases iPhone"/>
    <s v="iPhone 16"/>
    <s v="iPhone 16 Pro Max"/>
    <n v="92"/>
    <n v="47"/>
    <n v="55"/>
    <n v="46"/>
    <n v="41"/>
    <n v="41"/>
    <n v="54"/>
    <n v="60"/>
    <n v="64"/>
    <n v="44"/>
    <n v="19"/>
    <n v="10"/>
    <n v="481"/>
    <n v="460.75"/>
    <n v="42389"/>
    <n v="21655.25"/>
    <n v="25341.25"/>
    <n v="21194.5"/>
    <n v="18890.75"/>
    <n v="18890.75"/>
    <n v="24880.5"/>
    <n v="27645"/>
    <n v="29488"/>
    <n v="20273"/>
    <n v="8754.25"/>
    <n v="4607.5"/>
    <n v="221620.75"/>
  </r>
  <r>
    <x v="1"/>
    <s v="Speck"/>
    <s v="150950-3260"/>
    <s v="FUNSPK387"/>
    <s v="Speck Stylefolio iPad 11&quot; (2022-2025) Deep Sea Pull Up/Parchment/Early Grey"/>
    <s v="Cases iPad"/>
    <s v="iPad"/>
    <s v="iPad 10th /11th - 10.9&quot;/11&quot; (2022-2025)"/>
    <n v="0"/>
    <n v="0"/>
    <n v="0"/>
    <n v="0"/>
    <n v="0"/>
    <n v="0"/>
    <n v="0"/>
    <n v="0"/>
    <n v="98"/>
    <n v="59"/>
    <n v="78"/>
    <n v="38"/>
    <n v="273"/>
    <n v="503.81"/>
    <n v="0"/>
    <n v="0"/>
    <n v="0"/>
    <n v="0"/>
    <n v="0"/>
    <n v="0"/>
    <n v="0"/>
    <n v="0"/>
    <n v="49373.38"/>
    <n v="29724.79"/>
    <n v="39297.18"/>
    <n v="19144.78"/>
    <n v="137540.13"/>
  </r>
  <r>
    <x v="1"/>
    <s v="Speck"/>
    <s v="150960-9221"/>
    <s v="FUNSPK394"/>
    <s v="Speck iPhone 17 Presidio Lux +Ms Glitter/Gold Metallic"/>
    <s v="Cases iPhone"/>
    <s v="iPhone 17"/>
    <s v="iPhone 17"/>
    <n v="0"/>
    <n v="0"/>
    <n v="0"/>
    <n v="0"/>
    <n v="0"/>
    <n v="0"/>
    <n v="0"/>
    <n v="0"/>
    <n v="0"/>
    <n v="34"/>
    <n v="57"/>
    <n v="50"/>
    <n v="141"/>
    <n v="460.75"/>
    <n v="0"/>
    <n v="0"/>
    <n v="0"/>
    <n v="0"/>
    <n v="0"/>
    <n v="0"/>
    <n v="0"/>
    <n v="0"/>
    <n v="0"/>
    <n v="15665.5"/>
    <n v="26262.75"/>
    <n v="23037.5"/>
    <n v="64965.75"/>
  </r>
  <r>
    <x v="1"/>
    <s v="Speck"/>
    <s v="150963-3240"/>
    <s v="FUNSPK398"/>
    <s v="Speck Presidio Perfect-Clear  iPhone 17 Air Clear"/>
    <s v="Cases iPhone"/>
    <s v="iPhone 17"/>
    <s v="iPhone 17 Air"/>
    <n v="0"/>
    <n v="0"/>
    <n v="0"/>
    <n v="0"/>
    <n v="0"/>
    <n v="0"/>
    <n v="0"/>
    <n v="0"/>
    <n v="0"/>
    <n v="14"/>
    <n v="7"/>
    <n v="5"/>
    <n v="26"/>
    <n v="460.75"/>
    <n v="0"/>
    <n v="0"/>
    <n v="0"/>
    <n v="0"/>
    <n v="0"/>
    <n v="0"/>
    <n v="0"/>
    <n v="0"/>
    <n v="0"/>
    <n v="6450.5"/>
    <n v="3225.25"/>
    <n v="2303.75"/>
    <n v="11979.5"/>
  </r>
  <r>
    <x v="1"/>
    <s v="Speck"/>
    <s v="150969-9221"/>
    <s v="FUNSPK395"/>
    <s v="Speck iPhone 17 Air Presidio Lux +Ms Glitter/Gold Metallic"/>
    <s v="Cases iPhone"/>
    <s v="iPhone 17"/>
    <s v="iPhone 17 Air"/>
    <n v="0"/>
    <n v="0"/>
    <n v="0"/>
    <n v="0"/>
    <n v="0"/>
    <n v="0"/>
    <n v="0"/>
    <n v="0"/>
    <n v="0"/>
    <n v="30"/>
    <n v="38"/>
    <n v="15"/>
    <n v="83"/>
    <n v="460.75"/>
    <n v="0"/>
    <n v="0"/>
    <n v="0"/>
    <n v="0"/>
    <n v="0"/>
    <n v="0"/>
    <n v="0"/>
    <n v="0"/>
    <n v="0"/>
    <n v="13822.5"/>
    <n v="17508.5"/>
    <n v="6911.25"/>
    <n v="38242.25"/>
  </r>
  <r>
    <x v="1"/>
    <s v="Speck"/>
    <s v="150972-3240"/>
    <s v="FUNSPK399"/>
    <s v="Speck Presidio Perfect-Clear  iPhone 17 Pro Clear"/>
    <s v="Cases iPhone"/>
    <s v="iPhone 17"/>
    <s v="iPhone 17 Pro"/>
    <n v="0"/>
    <n v="0"/>
    <n v="0"/>
    <n v="0"/>
    <n v="0"/>
    <n v="0"/>
    <n v="0"/>
    <n v="0"/>
    <n v="0"/>
    <n v="76"/>
    <n v="96"/>
    <n v="87"/>
    <n v="259"/>
    <n v="460.75"/>
    <n v="0"/>
    <n v="0"/>
    <n v="0"/>
    <n v="0"/>
    <n v="0"/>
    <n v="0"/>
    <n v="0"/>
    <n v="0"/>
    <n v="0"/>
    <n v="35017"/>
    <n v="44232"/>
    <n v="40085.25"/>
    <n v="119334.25"/>
  </r>
  <r>
    <x v="1"/>
    <s v="Speck"/>
    <s v="150978-9221"/>
    <s v="FUNSPK396"/>
    <s v="Speck Presidio Lux iPhone 17 Pro Glitter/Gold"/>
    <s v="Cases iPhone"/>
    <s v="iPhone 17"/>
    <s v="iPhone 17 Pro"/>
    <n v="0"/>
    <n v="0"/>
    <n v="0"/>
    <n v="0"/>
    <n v="0"/>
    <n v="0"/>
    <n v="0"/>
    <n v="0"/>
    <n v="0"/>
    <n v="85"/>
    <n v="100"/>
    <n v="107"/>
    <n v="292"/>
    <n v="460.75"/>
    <n v="0"/>
    <n v="0"/>
    <n v="0"/>
    <n v="0"/>
    <n v="0"/>
    <n v="0"/>
    <n v="0"/>
    <n v="0"/>
    <n v="0"/>
    <n v="39163.75"/>
    <n v="46075"/>
    <n v="49300.25"/>
    <n v="134539"/>
  </r>
  <r>
    <x v="1"/>
    <s v="Speck"/>
    <s v="150981-3240"/>
    <s v="FUNSPK400"/>
    <s v="Speck Presidio Perfect-Clear  iPhone 17 Pro Max Clear"/>
    <s v="Cases iPhone"/>
    <s v="iPhone 17"/>
    <s v="iPhone 17 Pro Max"/>
    <n v="0"/>
    <n v="0"/>
    <n v="0"/>
    <n v="0"/>
    <n v="0"/>
    <n v="0"/>
    <n v="0"/>
    <n v="0"/>
    <n v="0"/>
    <n v="137"/>
    <n v="282"/>
    <n v="116"/>
    <n v="535"/>
    <n v="460.75"/>
    <n v="0"/>
    <n v="0"/>
    <n v="0"/>
    <n v="0"/>
    <n v="0"/>
    <n v="0"/>
    <n v="0"/>
    <n v="0"/>
    <n v="0"/>
    <n v="63122.75"/>
    <n v="129931.5"/>
    <n v="53447"/>
    <n v="246501.25"/>
  </r>
  <r>
    <x v="1"/>
    <s v="Speck"/>
    <s v="150986-D143"/>
    <s v="FUNSPK401"/>
    <s v="Speck Presidio2 Grip iPhone 17 Pro Max Black"/>
    <s v="Cases iPhone"/>
    <s v="iPhone 17"/>
    <s v="iPhone 17 Pro Max"/>
    <n v="0"/>
    <n v="0"/>
    <n v="0"/>
    <n v="0"/>
    <n v="0"/>
    <n v="0"/>
    <n v="0"/>
    <n v="0"/>
    <n v="0"/>
    <n v="43"/>
    <n v="102"/>
    <n v="86"/>
    <n v="231"/>
    <n v="460.75"/>
    <n v="0"/>
    <n v="0"/>
    <n v="0"/>
    <n v="0"/>
    <n v="0"/>
    <n v="0"/>
    <n v="0"/>
    <n v="0"/>
    <n v="0"/>
    <n v="19812.25"/>
    <n v="46996.5"/>
    <n v="39624.5"/>
    <n v="106433.25"/>
  </r>
  <r>
    <x v="1"/>
    <s v="Speck"/>
    <s v="150987-9221"/>
    <s v="FUNSPK397"/>
    <s v="Speck Presidio Lux iPhone 17 Pro Max Glitter/Gold"/>
    <s v="Cases iPhone"/>
    <s v="iPhone 17"/>
    <s v="iPhone 17 Pro Max"/>
    <n v="0"/>
    <n v="0"/>
    <n v="0"/>
    <n v="0"/>
    <n v="0"/>
    <n v="0"/>
    <n v="0"/>
    <n v="0"/>
    <n v="0"/>
    <n v="93"/>
    <n v="292"/>
    <n v="298"/>
    <n v="683"/>
    <n v="460.75"/>
    <n v="0"/>
    <n v="0"/>
    <n v="0"/>
    <n v="0"/>
    <n v="0"/>
    <n v="0"/>
    <n v="0"/>
    <n v="0"/>
    <n v="0"/>
    <n v="42849.75"/>
    <n v="134539"/>
    <n v="137303.5"/>
    <n v="314692.25"/>
  </r>
  <r>
    <x v="1"/>
    <s v="Speck"/>
    <s v="150989-3263"/>
    <s v="FUNSPK388"/>
    <s v="Speck Balance Folio iPad 11&quot; (2022-2025) Piccard'S Blue/Frost Beige/Faded Teal"/>
    <s v="Cases iPad"/>
    <s v="iPad"/>
    <s v="iPad 10th /11th - 10.9&quot;/11&quot; (2022-2025)"/>
    <n v="0"/>
    <n v="0"/>
    <n v="0"/>
    <n v="0"/>
    <n v="0"/>
    <n v="0"/>
    <n v="0"/>
    <n v="0"/>
    <n v="0"/>
    <n v="0"/>
    <n v="0"/>
    <n v="0"/>
    <n v="0"/>
    <n v="503.81"/>
    <n v="0"/>
    <n v="0"/>
    <n v="0"/>
    <n v="0"/>
    <n v="0"/>
    <n v="0"/>
    <n v="0"/>
    <n v="0"/>
    <n v="0"/>
    <n v="0"/>
    <n v="0"/>
    <n v="0"/>
    <n v="0"/>
  </r>
  <r>
    <x v="1"/>
    <s v="Speck"/>
    <s v="150989-3264"/>
    <s v="FUNSPK389"/>
    <s v="Speck Balance Folio iPad 11&quot; (2022-2025) Ibis Pink/Deep Malachite/Jelly Mint"/>
    <s v="Cases iPad"/>
    <s v="iPad"/>
    <s v="iPad 10th /11th - 10.9&quot;/11&quot; (2022-2025)"/>
    <n v="0"/>
    <n v="0"/>
    <n v="0"/>
    <n v="0"/>
    <n v="0"/>
    <n v="0"/>
    <n v="0"/>
    <n v="0"/>
    <n v="0"/>
    <n v="0"/>
    <n v="0"/>
    <n v="4"/>
    <n v="4"/>
    <n v="503.81"/>
    <n v="0"/>
    <n v="0"/>
    <n v="0"/>
    <n v="0"/>
    <n v="0"/>
    <n v="0"/>
    <n v="0"/>
    <n v="0"/>
    <n v="0"/>
    <n v="0"/>
    <n v="0"/>
    <n v="2015.24"/>
    <n v="2015.24"/>
  </r>
  <r>
    <x v="1"/>
    <s v="Speck"/>
    <s v="150989-3265"/>
    <s v="FUNSPK390"/>
    <s v="Speck Balance Folio iPad 11&quot; (2022-2025) Jelly Mint/Deep Malachite/Piccard'S Blue"/>
    <s v="Cases iPad"/>
    <s v="iPad"/>
    <s v="iPad 10th /11th - 10.9&quot;/11&quot; (2022-2025)"/>
    <n v="0"/>
    <n v="0"/>
    <n v="0"/>
    <n v="0"/>
    <n v="0"/>
    <n v="0"/>
    <n v="0"/>
    <n v="0"/>
    <n v="4"/>
    <n v="25"/>
    <n v="21"/>
    <n v="12"/>
    <n v="62"/>
    <n v="503.81"/>
    <n v="0"/>
    <n v="0"/>
    <n v="0"/>
    <n v="0"/>
    <n v="0"/>
    <n v="0"/>
    <n v="0"/>
    <n v="0"/>
    <n v="2015.24"/>
    <n v="12595.25"/>
    <n v="10580.01"/>
    <n v="6045.72"/>
    <n v="31236.22"/>
  </r>
  <r>
    <x v="1"/>
    <s v="Speck"/>
    <s v="150989-3266"/>
    <s v="FUNSPK391"/>
    <s v="Speck Balance Folio iPad 11&quot; (2022-2025) Sable/Blue Granite/Black"/>
    <s v="Cases iPad"/>
    <s v="iPad"/>
    <s v="iPad 10th /11th - 10.9&quot;/11&quot; (2022-2025)"/>
    <n v="0"/>
    <n v="0"/>
    <n v="0"/>
    <n v="0"/>
    <n v="0"/>
    <n v="0"/>
    <n v="0"/>
    <n v="0"/>
    <n v="18"/>
    <n v="112"/>
    <n v="47"/>
    <n v="58"/>
    <n v="235"/>
    <n v="503.81"/>
    <n v="0"/>
    <n v="0"/>
    <n v="0"/>
    <n v="0"/>
    <n v="0"/>
    <n v="0"/>
    <n v="0"/>
    <n v="0"/>
    <n v="9068.58"/>
    <n v="56426.720000000001"/>
    <n v="23679.07"/>
    <n v="29220.98"/>
    <n v="118395.35"/>
  </r>
  <r>
    <x v="1"/>
    <s v="Speck"/>
    <s v="150989-3267"/>
    <s v="FUNSPK392"/>
    <s v="Speck Balance Folio iPad 11&quot; (2022-2025) Ceramic Grey/Autumn Sky/Black"/>
    <s v="Cases iPad"/>
    <s v="iPad"/>
    <s v="iPad 10th /11th - 10.9&quot;/11&quot; (2022-2025)"/>
    <n v="0"/>
    <n v="0"/>
    <n v="0"/>
    <n v="0"/>
    <n v="0"/>
    <n v="0"/>
    <n v="0"/>
    <n v="0"/>
    <n v="20"/>
    <n v="103"/>
    <n v="39"/>
    <n v="54"/>
    <n v="216"/>
    <n v="503.81"/>
    <n v="0"/>
    <n v="0"/>
    <n v="0"/>
    <n v="0"/>
    <n v="0"/>
    <n v="0"/>
    <n v="0"/>
    <n v="0"/>
    <n v="10076.200000000001"/>
    <n v="51892.43"/>
    <n v="19648.59"/>
    <n v="27205.74"/>
    <n v="108822.96"/>
  </r>
  <r>
    <x v="1"/>
    <s v="Speck"/>
    <s v="150990-9323"/>
    <s v="FUNSPK393"/>
    <s v="Speck Case-E-Run iPad 11&quot; (2022-2025) Charge Blue/Brave Blue"/>
    <s v="Cases iPad"/>
    <s v="iPad"/>
    <s v="iPad 10th /11th - 10.9&quot;/11&quot; (2022-2025)"/>
    <n v="0"/>
    <n v="0"/>
    <n v="0"/>
    <n v="0"/>
    <n v="0"/>
    <n v="0"/>
    <n v="0"/>
    <n v="0"/>
    <n v="69"/>
    <n v="74"/>
    <n v="60"/>
    <n v="106"/>
    <n v="309"/>
    <n v="453.38"/>
    <n v="0"/>
    <n v="0"/>
    <n v="0"/>
    <n v="0"/>
    <n v="0"/>
    <n v="0"/>
    <n v="0"/>
    <n v="0"/>
    <n v="31283.22"/>
    <n v="33550.120000000003"/>
    <n v="27202.799999999999"/>
    <n v="48058.28"/>
    <n v="140094.42000000001"/>
  </r>
  <r>
    <x v="1"/>
    <s v="Tech21"/>
    <s v="T21-10059"/>
    <s v="CARTEC003"/>
    <s v="Tech21 EvoHardshell for MacBook Air 13&quot; (2022-2024) - Clear"/>
    <s v="Cases Macbook"/>
    <s v="Macbook"/>
    <s v="MacBook Air 13&quot; M4/M3/M2"/>
    <n v="0"/>
    <n v="0"/>
    <n v="0"/>
    <n v="0"/>
    <n v="0"/>
    <n v="0"/>
    <n v="0"/>
    <n v="0"/>
    <n v="74"/>
    <n v="53"/>
    <n v="63"/>
    <n v="52"/>
    <n v="242"/>
    <n v="656.35"/>
    <n v="0"/>
    <n v="0"/>
    <n v="0"/>
    <n v="0"/>
    <n v="0"/>
    <n v="0"/>
    <n v="0"/>
    <n v="0"/>
    <n v="48569.9"/>
    <n v="34786.550000000003"/>
    <n v="41350.050000000003"/>
    <n v="34130.200000000004"/>
    <n v="158836.70000000001"/>
  </r>
  <r>
    <x v="1"/>
    <s v="Tech21"/>
    <s v="T21-10067"/>
    <s v="CARTEC004"/>
    <s v="Tech21 EvoHardshell for MacBook Air 13&quot; (2022-2024) - Pewter Blue"/>
    <s v="Cases Macbook"/>
    <s v="Macbook"/>
    <s v="MacBook Air 13&quot; M4/M3/M2"/>
    <n v="0"/>
    <n v="0"/>
    <n v="0"/>
    <n v="0"/>
    <n v="0"/>
    <n v="0"/>
    <n v="0"/>
    <n v="0"/>
    <n v="44"/>
    <n v="36"/>
    <n v="28"/>
    <n v="22"/>
    <n v="130"/>
    <n v="656.35"/>
    <n v="0"/>
    <n v="0"/>
    <n v="0"/>
    <n v="0"/>
    <n v="0"/>
    <n v="0"/>
    <n v="0"/>
    <n v="0"/>
    <n v="28879.4"/>
    <n v="23628.600000000002"/>
    <n v="18377.8"/>
    <n v="14439.7"/>
    <n v="85325.5"/>
  </r>
  <r>
    <x v="1"/>
    <s v="Tech21"/>
    <s v="T21-10260"/>
    <s v="FUNTEC130"/>
    <s v="Tech21 EvoLite for iPhone 15 - Clear"/>
    <s v="Cases iPhone"/>
    <s v="iPhone 15"/>
    <s v="iPhone 16e / 15 / 14 / 13"/>
    <n v="0"/>
    <n v="0"/>
    <n v="0"/>
    <n v="0"/>
    <n v="0"/>
    <n v="0"/>
    <n v="0"/>
    <n v="0"/>
    <n v="25"/>
    <n v="0"/>
    <n v="0"/>
    <n v="0"/>
    <n v="25"/>
    <n v="251.63"/>
    <n v="0"/>
    <n v="0"/>
    <n v="0"/>
    <n v="0"/>
    <n v="0"/>
    <n v="0"/>
    <n v="0"/>
    <n v="0"/>
    <n v="6290.75"/>
    <n v="0"/>
    <n v="0"/>
    <n v="0"/>
    <n v="6290.75"/>
  </r>
  <r>
    <x v="1"/>
    <s v="Tech21"/>
    <s v="T21-10858"/>
    <s v="FUNTEC119"/>
    <s v="Tech21 EvoCrystal w/MagSafe for iPhone 16 - Blue"/>
    <s v="Cases iPhone"/>
    <s v="iPhone 16"/>
    <s v="iPhone 16"/>
    <n v="32"/>
    <n v="23"/>
    <n v="16"/>
    <n v="24"/>
    <n v="6"/>
    <n v="20"/>
    <n v="26"/>
    <n v="16"/>
    <n v="34"/>
    <n v="24"/>
    <n v="37"/>
    <n v="11"/>
    <n v="237"/>
    <n v="503.81"/>
    <n v="16121.92"/>
    <n v="11587.63"/>
    <n v="8060.96"/>
    <n v="12091.44"/>
    <n v="3022.86"/>
    <n v="10076.200000000001"/>
    <n v="13099.06"/>
    <n v="8060.96"/>
    <n v="17129.54"/>
    <n v="12091.44"/>
    <n v="18640.97"/>
    <n v="5541.91"/>
    <n v="119402.97"/>
  </r>
  <r>
    <x v="1"/>
    <s v="Tech21"/>
    <s v="T21-10860"/>
    <s v="FUNTEC120"/>
    <s v="Tech21 EvoCrystal w/MagSafe for iPhone 16 - Pink"/>
    <s v="Cases iPhone"/>
    <s v="iPhone 16"/>
    <s v="iPhone 16"/>
    <n v="73"/>
    <n v="39"/>
    <n v="33"/>
    <n v="34"/>
    <n v="40"/>
    <n v="33"/>
    <n v="64"/>
    <n v="43"/>
    <n v="34"/>
    <n v="32"/>
    <n v="23"/>
    <n v="9"/>
    <n v="384"/>
    <n v="503.81"/>
    <n v="36778.129999999997"/>
    <n v="19648.59"/>
    <n v="16625.73"/>
    <n v="17129.54"/>
    <n v="20152.400000000001"/>
    <n v="16625.73"/>
    <n v="32243.84"/>
    <n v="21663.83"/>
    <n v="17129.54"/>
    <n v="16121.92"/>
    <n v="11587.63"/>
    <n v="4534.29"/>
    <n v="193463.04000000001"/>
  </r>
  <r>
    <x v="1"/>
    <s v="Tech21"/>
    <s v="T21-10989"/>
    <s v="FUNTEC122"/>
    <s v="Tech21 EvoPro w/MagSafe for iPhone 16 Pro - Clear iPhone 16 Pro"/>
    <s v="Cases iPhone"/>
    <s v="iPhone 16"/>
    <s v="iPhone 16 Pro / iPhone 17"/>
    <n v="42"/>
    <n v="27"/>
    <n v="21"/>
    <n v="8"/>
    <n v="15"/>
    <n v="10"/>
    <n v="11"/>
    <n v="16"/>
    <n v="24"/>
    <n v="5"/>
    <n v="4"/>
    <n v="3"/>
    <n v="144"/>
    <n v="604.66999999999996"/>
    <n v="25396.14"/>
    <n v="16326.089999999998"/>
    <n v="12698.07"/>
    <n v="4837.3599999999997"/>
    <n v="9070.0499999999993"/>
    <n v="6046.7"/>
    <n v="6651.37"/>
    <n v="9674.7199999999993"/>
    <n v="14512.079999999998"/>
    <n v="3023.35"/>
    <n v="2418.6799999999998"/>
    <n v="1814.0099999999998"/>
    <n v="87072.48"/>
  </r>
  <r>
    <x v="1"/>
    <s v="Tech21"/>
    <s v="T21-10992"/>
    <s v="FUNTEC124"/>
    <s v="Tech21 EvoPro w/MagSafe for iPhone 16 Pro - Clear/Black"/>
    <s v="Cases iPhone"/>
    <s v="iPhone 16"/>
    <s v="iPhone 16 Pro / iPhone 17"/>
    <n v="41"/>
    <n v="27"/>
    <n v="11"/>
    <n v="7"/>
    <n v="2"/>
    <n v="6"/>
    <n v="11"/>
    <n v="11"/>
    <n v="14"/>
    <n v="5"/>
    <n v="9"/>
    <n v="8"/>
    <n v="111"/>
    <n v="604.66999999999996"/>
    <n v="24791.469999999998"/>
    <n v="16326.089999999998"/>
    <n v="6651.37"/>
    <n v="4232.6899999999996"/>
    <n v="1209.3399999999999"/>
    <n v="3628.0199999999995"/>
    <n v="6651.37"/>
    <n v="6651.37"/>
    <n v="8465.3799999999992"/>
    <n v="3023.35"/>
    <n v="5442.03"/>
    <n v="4837.3599999999997"/>
    <n v="67118.37"/>
  </r>
  <r>
    <x v="1"/>
    <s v="Tech21"/>
    <s v="T21-11048"/>
    <s v="FUNTEC121"/>
    <s v="Tech21 EvoPro w/MagSafe for iPhone 16 Pro Max - Clear"/>
    <s v="Cases iPhone"/>
    <s v="iPhone 16"/>
    <s v="iPhone 16 Pro Max"/>
    <n v="91"/>
    <n v="59"/>
    <n v="36"/>
    <n v="20"/>
    <n v="22"/>
    <n v="26"/>
    <n v="10"/>
    <n v="11"/>
    <n v="23"/>
    <n v="9"/>
    <n v="11"/>
    <n v="5"/>
    <n v="232"/>
    <n v="604.66999999999996"/>
    <n v="55024.969999999994"/>
    <n v="35675.53"/>
    <n v="21768.12"/>
    <n v="12093.4"/>
    <n v="13302.74"/>
    <n v="15721.419999999998"/>
    <n v="6046.7"/>
    <n v="6651.37"/>
    <n v="13907.41"/>
    <n v="5442.03"/>
    <n v="6651.37"/>
    <n v="3023.35"/>
    <n v="140283.44"/>
  </r>
  <r>
    <x v="1"/>
    <s v="Tech21"/>
    <s v="T21-11051"/>
    <s v="FUNTEC123"/>
    <s v="Tech21 EvoPro w/MagSafe for iPhone 16 Pro Max - Clear/Black"/>
    <s v="Cases iPhone"/>
    <s v="iPhone 16"/>
    <s v="iPhone 16 Pro Max"/>
    <n v="106"/>
    <n v="45"/>
    <n v="43"/>
    <n v="40"/>
    <n v="42"/>
    <n v="35"/>
    <n v="34"/>
    <n v="32"/>
    <n v="40"/>
    <n v="22"/>
    <n v="20"/>
    <n v="17"/>
    <n v="370"/>
    <n v="604.66999999999996"/>
    <n v="64095.02"/>
    <n v="27210.149999999998"/>
    <n v="26000.809999999998"/>
    <n v="24186.799999999999"/>
    <n v="25396.14"/>
    <n v="21163.449999999997"/>
    <n v="20558.78"/>
    <n v="19349.439999999999"/>
    <n v="24186.799999999999"/>
    <n v="13302.74"/>
    <n v="12093.4"/>
    <n v="10279.39"/>
    <n v="223727.9"/>
  </r>
  <r>
    <x v="1"/>
    <s v="Tech21"/>
    <s v="T21-11240"/>
    <s v="FUNTEC129"/>
    <s v="Tech21 EvoLite for AirPods 4 - Clear"/>
    <s v="Cases Airpods"/>
    <s v="Airpods"/>
    <s v="Airpods 4"/>
    <n v="0"/>
    <n v="0"/>
    <n v="0"/>
    <n v="0"/>
    <n v="0"/>
    <n v="4"/>
    <n v="28"/>
    <n v="24"/>
    <n v="33"/>
    <n v="17"/>
    <n v="25"/>
    <n v="35"/>
    <n v="166"/>
    <n v="226.43"/>
    <n v="0"/>
    <n v="0"/>
    <n v="0"/>
    <n v="0"/>
    <n v="0"/>
    <n v="905.72"/>
    <n v="6340.04"/>
    <n v="5434.32"/>
    <n v="7472.1900000000005"/>
    <n v="3849.31"/>
    <n v="5660.75"/>
    <n v="7925.05"/>
    <n v="37587.380000000005"/>
  </r>
  <r>
    <x v="1"/>
    <s v="Tech21"/>
    <s v="T21-11304"/>
    <s v="FUNTEC131"/>
    <s v="Tech21 EvoCrystal iPhone 17 Black"/>
    <s v="Cases iPhone"/>
    <s v="iPhone 17"/>
    <s v="iPhone 17"/>
    <n v="0"/>
    <n v="0"/>
    <n v="0"/>
    <n v="0"/>
    <n v="0"/>
    <n v="0"/>
    <n v="0"/>
    <n v="0"/>
    <n v="0"/>
    <n v="24"/>
    <n v="26"/>
    <n v="42"/>
    <n v="92"/>
    <n v="453.38"/>
    <n v="0"/>
    <n v="0"/>
    <n v="0"/>
    <n v="0"/>
    <n v="0"/>
    <n v="0"/>
    <n v="0"/>
    <n v="0"/>
    <n v="0"/>
    <n v="10881.119999999999"/>
    <n v="11787.88"/>
    <n v="19041.96"/>
    <n v="41710.959999999999"/>
  </r>
  <r>
    <x v="1"/>
    <s v="Tech21"/>
    <s v="T21-11324"/>
    <s v="FUNTEC133"/>
    <s v="Tech21 EvoCrystal iPhone 17 Pro Black"/>
    <s v="Cases iPhone"/>
    <s v="iPhone 17"/>
    <s v="iPhone 17 Pro"/>
    <n v="0"/>
    <n v="0"/>
    <n v="0"/>
    <n v="0"/>
    <n v="0"/>
    <n v="0"/>
    <n v="0"/>
    <n v="0"/>
    <n v="0"/>
    <n v="84"/>
    <n v="60"/>
    <n v="40"/>
    <n v="184"/>
    <n v="453.38"/>
    <n v="0"/>
    <n v="0"/>
    <n v="0"/>
    <n v="0"/>
    <n v="0"/>
    <n v="0"/>
    <n v="0"/>
    <n v="0"/>
    <n v="0"/>
    <n v="38083.919999999998"/>
    <n v="27202.799999999999"/>
    <n v="18135.2"/>
    <n v="83421.919999999998"/>
  </r>
  <r>
    <x v="1"/>
    <s v="Tech21"/>
    <s v="T21-11335"/>
    <s v="FUNTEC134"/>
    <s v="Tech21 EvoCrystal iPhone 17 Pro Max Black"/>
    <s v="Cases iPhone"/>
    <s v="iPhone 17"/>
    <s v="iPhone 17 Pro Max"/>
    <n v="0"/>
    <n v="0"/>
    <n v="0"/>
    <n v="0"/>
    <n v="0"/>
    <n v="0"/>
    <n v="0"/>
    <n v="0"/>
    <n v="0"/>
    <n v="76"/>
    <n v="148"/>
    <n v="73"/>
    <n v="297"/>
    <n v="453.38"/>
    <n v="0"/>
    <n v="0"/>
    <n v="0"/>
    <n v="0"/>
    <n v="0"/>
    <n v="0"/>
    <n v="0"/>
    <n v="0"/>
    <n v="0"/>
    <n v="34456.879999999997"/>
    <n v="67100.240000000005"/>
    <n v="33096.74"/>
    <n v="134653.85999999999"/>
  </r>
  <r>
    <x v="1"/>
    <s v="Tech21"/>
    <s v="T21-11344"/>
    <s v="FUNTEC135"/>
    <s v="Tech21 EvoCrystal iPhone 17 Iridescent"/>
    <s v="Cases iPhone"/>
    <s v="iPhone 17"/>
    <s v="iPhone 17"/>
    <n v="0"/>
    <n v="0"/>
    <n v="0"/>
    <n v="0"/>
    <n v="0"/>
    <n v="0"/>
    <n v="0"/>
    <n v="0"/>
    <n v="0"/>
    <n v="23"/>
    <n v="30"/>
    <n v="28"/>
    <n v="81"/>
    <n v="453.38"/>
    <n v="0"/>
    <n v="0"/>
    <n v="0"/>
    <n v="0"/>
    <n v="0"/>
    <n v="0"/>
    <n v="0"/>
    <n v="0"/>
    <n v="0"/>
    <n v="10427.74"/>
    <n v="13601.4"/>
    <n v="12694.64"/>
    <n v="36723.78"/>
  </r>
  <r>
    <x v="1"/>
    <s v="Tech21"/>
    <s v="T21-11348"/>
    <s v="FUNTEC132"/>
    <s v="Tech21 EvoCrystal iPhone 17 Air Black"/>
    <s v="Cases iPhone"/>
    <s v="iPhone 17"/>
    <s v="iPhone 17 Air"/>
    <n v="0"/>
    <n v="0"/>
    <n v="0"/>
    <n v="0"/>
    <n v="0"/>
    <n v="0"/>
    <n v="0"/>
    <n v="0"/>
    <n v="0"/>
    <n v="12"/>
    <n v="7"/>
    <n v="8"/>
    <n v="27"/>
    <n v="453.38"/>
    <n v="0"/>
    <n v="0"/>
    <n v="0"/>
    <n v="0"/>
    <n v="0"/>
    <n v="0"/>
    <n v="0"/>
    <n v="0"/>
    <n v="0"/>
    <n v="5440.5599999999995"/>
    <n v="3173.66"/>
    <n v="3627.04"/>
    <n v="12241.26"/>
  </r>
  <r>
    <x v="1"/>
    <s v="Tech21"/>
    <s v="T21-11349"/>
    <s v="FUNTEC136"/>
    <s v="Tech21 EvoCrystal iPhone 17 Air Iridescent"/>
    <s v="Cases iPhone"/>
    <s v="iPhone 17"/>
    <s v="iPhone 17 Air"/>
    <n v="0"/>
    <n v="0"/>
    <n v="0"/>
    <n v="0"/>
    <n v="0"/>
    <n v="0"/>
    <n v="0"/>
    <n v="0"/>
    <n v="0"/>
    <n v="18"/>
    <n v="11"/>
    <n v="4"/>
    <n v="33"/>
    <n v="453.38"/>
    <n v="0"/>
    <n v="0"/>
    <n v="0"/>
    <n v="0"/>
    <n v="0"/>
    <n v="0"/>
    <n v="0"/>
    <n v="0"/>
    <n v="0"/>
    <n v="8160.84"/>
    <n v="4987.18"/>
    <n v="1813.52"/>
    <n v="14961.539999999999"/>
  </r>
  <r>
    <x v="1"/>
    <s v="Tech21"/>
    <s v="T21-11353"/>
    <s v="FUNTEC137"/>
    <s v="Tech21 EvoCrystal iPhone 17 Pro Iridescent"/>
    <s v="Cases iPhone"/>
    <s v="iPhone 17"/>
    <s v="iPhone 17 Pro"/>
    <n v="0"/>
    <n v="0"/>
    <n v="0"/>
    <n v="0"/>
    <n v="0"/>
    <n v="0"/>
    <n v="0"/>
    <n v="0"/>
    <n v="0"/>
    <n v="73"/>
    <n v="72"/>
    <n v="35"/>
    <n v="180"/>
    <n v="453.38"/>
    <n v="0"/>
    <n v="0"/>
    <n v="0"/>
    <n v="0"/>
    <n v="0"/>
    <n v="0"/>
    <n v="0"/>
    <n v="0"/>
    <n v="0"/>
    <n v="33096.74"/>
    <n v="32643.360000000001"/>
    <n v="15868.3"/>
    <n v="81608.399999999994"/>
  </r>
  <r>
    <x v="1"/>
    <s v="Tech21"/>
    <s v="T21-11357"/>
    <s v="FUNTEC138"/>
    <s v="Tech21 EvoCrystal iPhone 17 Pro Max Iridescent"/>
    <s v="Cases iPhone"/>
    <s v="iPhone 17"/>
    <s v="iPhone 17 Pro Max"/>
    <n v="0"/>
    <n v="0"/>
    <n v="0"/>
    <n v="0"/>
    <n v="0"/>
    <n v="0"/>
    <n v="0"/>
    <n v="0"/>
    <n v="0"/>
    <n v="79"/>
    <n v="216"/>
    <n v="133"/>
    <n v="428"/>
    <n v="453.38"/>
    <n v="0"/>
    <n v="0"/>
    <n v="0"/>
    <n v="0"/>
    <n v="0"/>
    <n v="0"/>
    <n v="0"/>
    <n v="0"/>
    <n v="0"/>
    <n v="35817.019999999997"/>
    <n v="97930.08"/>
    <n v="60299.54"/>
    <n v="194046.63999999998"/>
  </r>
  <r>
    <x v="1"/>
    <s v="Tech21"/>
    <s v="T21-9054"/>
    <s v="FUNTEC118"/>
    <s v="Tech21 Evo Lite Negro Iphone 12 Pro/12"/>
    <s v="Cases iPhone"/>
    <s v="iPhone 12"/>
    <s v="iPhone 12/iPhone 12 Pro"/>
    <n v="0"/>
    <n v="2"/>
    <n v="0"/>
    <n v="0"/>
    <n v="1"/>
    <n v="0"/>
    <n v="1"/>
    <n v="0"/>
    <n v="0"/>
    <n v="1"/>
    <n v="0"/>
    <n v="0"/>
    <n v="5"/>
    <n v="206.38"/>
    <n v="0"/>
    <n v="412.76"/>
    <n v="0"/>
    <n v="0"/>
    <n v="206.38"/>
    <n v="0"/>
    <n v="206.38"/>
    <n v="0"/>
    <n v="0"/>
    <n v="206.38"/>
    <n v="0"/>
    <n v="0"/>
    <n v="1031.9000000000001"/>
  </r>
  <r>
    <x v="1"/>
    <s v="Vivitar"/>
    <s v="VIVTR13KIT-NOC"/>
    <s v="ACCVIV001"/>
    <s v="Vivitar Tripié Plegable De Bolsillo Con Control Bt, Extensible Hasta 16&quot;. Color Negro"/>
    <s v="Others"/>
    <s v="Tripod"/>
    <s v="16&quot;"/>
    <n v="0"/>
    <n v="1"/>
    <n v="0"/>
    <n v="0"/>
    <n v="0"/>
    <n v="0"/>
    <n v="0"/>
    <n v="0"/>
    <n v="0"/>
    <n v="0"/>
    <n v="0"/>
    <n v="0"/>
    <n v="1"/>
    <n v="189.18"/>
    <n v="0"/>
    <n v="189.18"/>
    <n v="0"/>
    <n v="0"/>
    <n v="0"/>
    <n v="0"/>
    <n v="0"/>
    <n v="0"/>
    <n v="0"/>
    <n v="0"/>
    <n v="0"/>
    <n v="0"/>
    <n v="189.18"/>
  </r>
  <r>
    <x v="2"/>
    <s v="Cubitt"/>
    <s v="CT-SOUND1"/>
    <s v="CT-SOUND1"/>
    <s v="Cubitt Waterproof Speakers Black"/>
    <s v="Audio"/>
    <s v="Speakers"/>
    <s v="Cubitt"/>
    <n v="0"/>
    <n v="0"/>
    <n v="0"/>
    <n v="0"/>
    <n v="0"/>
    <n v="0"/>
    <n v="1"/>
    <n v="0"/>
    <n v="0"/>
    <n v="0"/>
    <n v="0"/>
    <n v="0"/>
    <n v="1"/>
    <n v="754.54310344827593"/>
    <n v="0"/>
    <n v="0"/>
    <n v="0"/>
    <n v="0"/>
    <n v="0"/>
    <n v="0"/>
    <n v="754.54310344827593"/>
    <n v="0"/>
    <n v="0"/>
    <n v="0"/>
    <n v="0"/>
    <n v="0"/>
    <n v="754.54310344827593"/>
  </r>
  <r>
    <x v="2"/>
    <s v="Nomad"/>
    <s v="NM00736685"/>
    <s v="NM00736685"/>
    <s v="Nomad Sport Band - 45mm | Ultra Orange"/>
    <s v="Straps"/>
    <s v="Apple Watch"/>
    <s v="49/45/44/42 mm"/>
    <n v="0"/>
    <n v="0"/>
    <n v="0"/>
    <n v="2"/>
    <n v="1"/>
    <n v="1"/>
    <n v="0"/>
    <n v="0"/>
    <n v="0"/>
    <n v="0"/>
    <n v="0"/>
    <n v="0"/>
    <n v="4"/>
    <n v="713.6"/>
    <n v="0"/>
    <n v="0"/>
    <n v="0"/>
    <n v="1427.2"/>
    <n v="713.6"/>
    <n v="713.6"/>
    <n v="0"/>
    <n v="0"/>
    <n v="0"/>
    <n v="0"/>
    <n v="0"/>
    <n v="0"/>
    <n v="2854.4"/>
  </r>
  <r>
    <x v="2"/>
    <s v="Nomad"/>
    <s v="NM01058885"/>
    <s v="NM01058885"/>
    <s v="Nomad Modern Leather Case - Rustic Brown | Horween Leather | MagSafe | iPhone 13 Pro"/>
    <s v="Cases iPhone"/>
    <s v="iPhone 13"/>
    <s v="iPhone 13 Pro"/>
    <n v="0"/>
    <n v="0"/>
    <n v="0"/>
    <n v="1"/>
    <n v="1"/>
    <n v="0"/>
    <n v="0"/>
    <n v="0"/>
    <n v="0"/>
    <n v="0"/>
    <n v="0"/>
    <n v="0"/>
    <n v="2"/>
    <n v="413.18965517241384"/>
    <n v="0"/>
    <n v="0"/>
    <n v="0"/>
    <n v="413.18965517241384"/>
    <n v="413.18965517241384"/>
    <n v="0"/>
    <n v="0"/>
    <n v="0"/>
    <n v="0"/>
    <n v="0"/>
    <n v="0"/>
    <n v="0"/>
    <n v="826.37931034482767"/>
  </r>
  <r>
    <x v="2"/>
    <s v="Nomad"/>
    <s v="NM01111085"/>
    <s v="NM01111085"/>
    <s v="Nomad Sport Band - 49/45/44/42mm White FKM V2"/>
    <s v="Straps"/>
    <s v="Apple Watch"/>
    <s v="49/45/44/42 mm"/>
    <n v="0"/>
    <n v="0"/>
    <n v="0"/>
    <n v="2"/>
    <n v="2"/>
    <n v="1"/>
    <n v="0"/>
    <n v="0"/>
    <n v="0"/>
    <n v="0"/>
    <n v="0"/>
    <n v="0"/>
    <n v="5"/>
    <n v="691.61206896551732"/>
    <n v="0"/>
    <n v="0"/>
    <n v="0"/>
    <n v="1383.2241379310346"/>
    <n v="1383.2241379310346"/>
    <n v="691.61206896551732"/>
    <n v="0"/>
    <n v="0"/>
    <n v="0"/>
    <n v="0"/>
    <n v="0"/>
    <n v="0"/>
    <n v="3458.0603448275865"/>
  </r>
  <r>
    <x v="2"/>
    <s v="Nomad"/>
    <s v="NM01132585"/>
    <s v="NM01132585"/>
    <s v="Nomad Sport Band - 45/44mm/42mm | M/L | Ash Green | FKM | V2"/>
    <s v="Straps"/>
    <s v="Apple Watch"/>
    <s v="49/45/44/42 mm"/>
    <n v="0"/>
    <n v="0"/>
    <n v="0"/>
    <n v="0"/>
    <n v="0"/>
    <n v="0"/>
    <n v="0"/>
    <n v="0"/>
    <n v="0"/>
    <n v="0"/>
    <n v="0"/>
    <n v="0"/>
    <n v="0"/>
    <n v="691.61206896551732"/>
    <n v="0"/>
    <n v="0"/>
    <n v="0"/>
    <n v="0"/>
    <n v="0"/>
    <n v="0"/>
    <n v="0"/>
    <n v="0"/>
    <n v="0"/>
    <n v="0"/>
    <n v="0"/>
    <n v="0"/>
    <n v="0"/>
  </r>
  <r>
    <x v="2"/>
    <s v="Nomad"/>
    <s v="NM01136385"/>
    <s v="NM01136385"/>
    <s v="Nomad Sport Band - 41/40mm/38mm | S/M | Azul "/>
    <s v="Straps"/>
    <s v="Apple Watch"/>
    <s v="38mm/40mm/41mm"/>
    <n v="0"/>
    <n v="0"/>
    <n v="0"/>
    <n v="2"/>
    <n v="1"/>
    <n v="0"/>
    <n v="0"/>
    <n v="0"/>
    <n v="0"/>
    <n v="0"/>
    <n v="0"/>
    <n v="0"/>
    <n v="3"/>
    <n v="691.61206896551732"/>
    <n v="0"/>
    <n v="0"/>
    <n v="0"/>
    <n v="1383.2241379310346"/>
    <n v="691.61206896551732"/>
    <n v="0"/>
    <n v="0"/>
    <n v="0"/>
    <n v="0"/>
    <n v="0"/>
    <n v="0"/>
    <n v="0"/>
    <n v="2074.8362068965521"/>
  </r>
  <r>
    <x v="2"/>
    <s v="Nomad"/>
    <s v="NM01152385"/>
    <s v="NM01152385"/>
    <s v="Nomad Rugged Case - Ultra Orange | iPhone 14 Pro"/>
    <s v="Cases iPhone"/>
    <s v="iPhone 14"/>
    <s v="iPhone 14 Pro"/>
    <n v="0"/>
    <n v="0"/>
    <n v="0"/>
    <n v="1"/>
    <n v="1"/>
    <n v="1"/>
    <n v="0"/>
    <n v="0"/>
    <n v="0"/>
    <n v="0"/>
    <n v="0"/>
    <n v="0"/>
    <n v="3"/>
    <n v="628.68103448275861"/>
    <n v="0"/>
    <n v="0"/>
    <n v="0"/>
    <n v="628.68103448275861"/>
    <n v="628.68103448275861"/>
    <n v="628.68103448275861"/>
    <n v="0"/>
    <n v="0"/>
    <n v="0"/>
    <n v="0"/>
    <n v="0"/>
    <n v="0"/>
    <n v="1886.0431034482758"/>
  </r>
  <r>
    <x v="2"/>
    <s v="Nomad"/>
    <s v="NM01207085"/>
    <s v="NM01207085"/>
    <s v="Nomad Sport Case - iPhone 14 Pro | Marine Blue"/>
    <s v="Cases iPhone"/>
    <s v="iPhone 14"/>
    <s v="iPhone 14 Pro"/>
    <n v="0"/>
    <n v="0"/>
    <n v="0"/>
    <n v="0"/>
    <n v="0"/>
    <n v="0"/>
    <n v="0"/>
    <n v="0"/>
    <n v="0"/>
    <n v="0"/>
    <n v="0"/>
    <n v="0"/>
    <n v="0"/>
    <n v="333.44827586206901"/>
    <n v="0"/>
    <n v="0"/>
    <n v="0"/>
    <n v="0"/>
    <n v="0"/>
    <n v="0"/>
    <n v="0"/>
    <n v="0"/>
    <n v="0"/>
    <n v="0"/>
    <n v="0"/>
    <n v="0"/>
    <n v="0"/>
  </r>
  <r>
    <x v="2"/>
    <s v="Nomad"/>
    <s v="NM01221685"/>
    <s v="NM01221685"/>
    <s v="Nomad Modern Leather Case - iPhone 14 Pro Max | Black | Horween Leather"/>
    <s v="Cases iPhone"/>
    <s v="iPhone 14"/>
    <s v="iPhone 14 Pro Max"/>
    <n v="0"/>
    <n v="0"/>
    <n v="0"/>
    <n v="0"/>
    <n v="0"/>
    <n v="0"/>
    <n v="1"/>
    <n v="4"/>
    <n v="0"/>
    <n v="0"/>
    <n v="0"/>
    <n v="0"/>
    <n v="5"/>
    <n v="409.56896551724145"/>
    <n v="0"/>
    <n v="0"/>
    <n v="0"/>
    <n v="0"/>
    <n v="0"/>
    <n v="0"/>
    <n v="409.56896551724145"/>
    <n v="1638.2758620689658"/>
    <n v="0"/>
    <n v="0"/>
    <n v="0"/>
    <n v="0"/>
    <n v="2047.8448275862072"/>
  </r>
  <r>
    <x v="2"/>
    <s v="Nomad"/>
    <s v="NM01222385"/>
    <s v="NM01222385"/>
    <s v="Nomad Modern Leather Case - iPhone 14 Pro | Black | Horween Leather"/>
    <s v="Cases iPhone"/>
    <s v="iPhone 14"/>
    <s v="iPhone 14 Pro"/>
    <n v="0"/>
    <n v="0"/>
    <n v="0"/>
    <n v="1"/>
    <n v="0"/>
    <n v="0"/>
    <n v="0"/>
    <n v="2"/>
    <n v="1"/>
    <n v="1"/>
    <n v="0"/>
    <n v="0"/>
    <n v="5"/>
    <n v="943.33620689655174"/>
    <n v="0"/>
    <n v="0"/>
    <n v="0"/>
    <n v="943.33620689655174"/>
    <n v="0"/>
    <n v="0"/>
    <n v="0"/>
    <n v="1886.6724137931035"/>
    <n v="943.33620689655174"/>
    <n v="943.33620689655174"/>
    <n v="0"/>
    <n v="0"/>
    <n v="4716.6810344827591"/>
  </r>
  <r>
    <x v="2"/>
    <s v="Nomad"/>
    <s v="NM01224785"/>
    <s v="NM01224785"/>
    <s v="Nomad Modern Leather Case - iPhone 14 Pro Max | Rustic Brown | Horween Leather"/>
    <s v="Cases iPhone"/>
    <s v="iPhone 14"/>
    <s v="iPhone 14 Pro Max"/>
    <n v="0"/>
    <n v="0"/>
    <n v="0"/>
    <n v="1"/>
    <n v="0"/>
    <n v="1"/>
    <n v="1"/>
    <n v="1"/>
    <n v="1"/>
    <n v="0"/>
    <n v="0"/>
    <n v="0"/>
    <n v="5"/>
    <n v="943.33620689655174"/>
    <n v="0"/>
    <n v="0"/>
    <n v="0"/>
    <n v="943.33620689655174"/>
    <n v="0"/>
    <n v="943.33620689655174"/>
    <n v="943.33620689655174"/>
    <n v="943.33620689655174"/>
    <n v="943.33620689655174"/>
    <n v="0"/>
    <n v="0"/>
    <n v="0"/>
    <n v="4716.6810344827591"/>
  </r>
  <r>
    <x v="2"/>
    <s v="Nomad"/>
    <s v="NM01225485"/>
    <s v="NM01225485"/>
    <s v="Nomad Modern Leather Case - iPhone 14 Pro | Rustic Brown | Horween Leather"/>
    <s v="Cases iPhone"/>
    <s v="iPhone 14"/>
    <s v="iPhone 14 Pro"/>
    <n v="0"/>
    <n v="0"/>
    <n v="0"/>
    <n v="0"/>
    <n v="1"/>
    <n v="2"/>
    <n v="2"/>
    <n v="1"/>
    <n v="0"/>
    <n v="0"/>
    <n v="0"/>
    <n v="0"/>
    <n v="6"/>
    <n v="413.18965517241384"/>
    <n v="0"/>
    <n v="0"/>
    <n v="0"/>
    <n v="0"/>
    <n v="413.18965517241384"/>
    <n v="826.37931034482767"/>
    <n v="826.37931034482767"/>
    <n v="413.18965517241384"/>
    <n v="0"/>
    <n v="0"/>
    <n v="0"/>
    <n v="0"/>
    <n v="2479.1379310344828"/>
  </r>
  <r>
    <x v="2"/>
    <s v="Nomad"/>
    <s v="NM01379485"/>
    <s v="NM01379485"/>
    <s v="Nomad Rugged Case - iPhone 16 Pro Max | Atlantic Blue"/>
    <s v="Cases iPhone"/>
    <s v="iPhone 16"/>
    <s v="iPhone 16 Pro Max"/>
    <n v="0"/>
    <n v="0"/>
    <n v="0"/>
    <n v="2"/>
    <n v="0"/>
    <n v="2"/>
    <n v="0"/>
    <n v="0"/>
    <n v="0"/>
    <n v="0"/>
    <n v="0"/>
    <n v="0"/>
    <n v="4"/>
    <n v="559.7844827586207"/>
    <n v="0"/>
    <n v="0"/>
    <n v="0"/>
    <n v="1119.5689655172414"/>
    <n v="0"/>
    <n v="1119.5689655172414"/>
    <n v="0"/>
    <n v="0"/>
    <n v="0"/>
    <n v="0"/>
    <n v="0"/>
    <n v="0"/>
    <n v="2239.1379310344828"/>
  </r>
  <r>
    <x v="2"/>
    <s v="Nomad"/>
    <s v="NM01381785"/>
    <s v="NM01381785"/>
    <s v="Nomad Rugged Case - iPhone 16 Pro Max | Desert"/>
    <s v="Cases iPhone"/>
    <s v="iPhone 16"/>
    <s v="iPhone 16 Pro Max"/>
    <n v="0"/>
    <n v="0"/>
    <n v="0"/>
    <n v="0"/>
    <n v="2"/>
    <n v="1"/>
    <n v="0"/>
    <n v="0"/>
    <n v="0"/>
    <n v="0"/>
    <n v="0"/>
    <n v="0"/>
    <n v="3"/>
    <n v="559.7844827586207"/>
    <n v="0"/>
    <n v="0"/>
    <n v="0"/>
    <n v="0"/>
    <n v="1119.5689655172414"/>
    <n v="559.7844827586207"/>
    <n v="0"/>
    <n v="0"/>
    <n v="0"/>
    <n v="0"/>
    <n v="0"/>
    <n v="0"/>
    <n v="1679.3534482758621"/>
  </r>
  <r>
    <x v="2"/>
    <s v="Nomad"/>
    <s v="NM01382485"/>
    <s v="NM01382485"/>
    <s v="Nomad Rugged Case - iPhone 16 Pro | Atlantic Blue"/>
    <s v="Cases iPhone"/>
    <s v="iPhone 16"/>
    <s v="iPhone 16 Pro / iPhone 17"/>
    <n v="0"/>
    <n v="0"/>
    <n v="0"/>
    <n v="0"/>
    <n v="1"/>
    <n v="0"/>
    <n v="0"/>
    <n v="0"/>
    <n v="0"/>
    <n v="0"/>
    <n v="0"/>
    <n v="0"/>
    <n v="1"/>
    <n v="559.7844827586207"/>
    <n v="0"/>
    <n v="0"/>
    <n v="0"/>
    <n v="0"/>
    <n v="559.7844827586207"/>
    <n v="0"/>
    <n v="0"/>
    <n v="0"/>
    <n v="0"/>
    <n v="0"/>
    <n v="0"/>
    <n v="0"/>
    <n v="559.7844827586207"/>
  </r>
  <r>
    <x v="2"/>
    <s v="Nomad"/>
    <s v="NM01384885"/>
    <s v="NM01384885"/>
    <s v="Nomad Rugged Case - iPhone 16 Pro | Desert"/>
    <s v="Cases iPhone"/>
    <s v="iPhone 16"/>
    <s v="iPhone 16 Pro / iPhone 17"/>
    <n v="0"/>
    <n v="0"/>
    <n v="0"/>
    <n v="2"/>
    <n v="0"/>
    <n v="0"/>
    <n v="0"/>
    <n v="0"/>
    <n v="0"/>
    <n v="0"/>
    <n v="0"/>
    <n v="0"/>
    <n v="2"/>
    <n v="559.7844827586207"/>
    <n v="0"/>
    <n v="0"/>
    <n v="0"/>
    <n v="1119.5689655172414"/>
    <n v="0"/>
    <n v="0"/>
    <n v="0"/>
    <n v="0"/>
    <n v="0"/>
    <n v="0"/>
    <n v="0"/>
    <n v="0"/>
    <n v="1119.5689655172414"/>
  </r>
  <r>
    <x v="2"/>
    <s v="Nomad"/>
    <s v="NM01580085"/>
    <s v="NM01580085"/>
    <s v="Nomad Sport Band - 45mm Glow 2.0"/>
    <s v="Straps"/>
    <s v="Apple Watch"/>
    <s v="49/45/44/42 mm"/>
    <n v="0"/>
    <n v="0"/>
    <n v="0"/>
    <n v="7"/>
    <n v="3"/>
    <n v="0"/>
    <n v="0"/>
    <n v="0"/>
    <n v="0"/>
    <n v="0"/>
    <n v="0"/>
    <n v="0"/>
    <n v="10"/>
    <n v="624.74137931034488"/>
    <n v="0"/>
    <n v="0"/>
    <n v="0"/>
    <n v="4373.1896551724139"/>
    <n v="1874.2241379310346"/>
    <n v="0"/>
    <n v="0"/>
    <n v="0"/>
    <n v="0"/>
    <n v="0"/>
    <n v="0"/>
    <n v="0"/>
    <n v="6247.4137931034493"/>
  </r>
  <r>
    <x v="2"/>
    <s v="Nomad"/>
    <s v="NM01613985"/>
    <s v="NM01613985"/>
    <s v="Nomad Modern Leather Case - iPhone 15 Pro | Black | Nomad Leather"/>
    <s v="Cases iPhone"/>
    <s v="iPhone 15"/>
    <s v="iPhone 15 Pro"/>
    <n v="0"/>
    <n v="0"/>
    <n v="0"/>
    <n v="0"/>
    <n v="3"/>
    <n v="3"/>
    <n v="1"/>
    <n v="0"/>
    <n v="0"/>
    <n v="0"/>
    <n v="0"/>
    <n v="0"/>
    <n v="7"/>
    <n v="628.68103448275861"/>
    <n v="0"/>
    <n v="0"/>
    <n v="0"/>
    <n v="0"/>
    <n v="1886.0431034482758"/>
    <n v="1886.0431034482758"/>
    <n v="628.68103448275861"/>
    <n v="0"/>
    <n v="0"/>
    <n v="0"/>
    <n v="0"/>
    <n v="0"/>
    <n v="4400.7672413793098"/>
  </r>
  <r>
    <x v="2"/>
    <s v="Nomad"/>
    <s v="NM01614685"/>
    <s v="NM01614685"/>
    <s v="Nomad Modern Leather Case - iPhone 15 Pro | Brown | Nomad Leather"/>
    <s v="Cases iPhone"/>
    <s v="iPhone 15"/>
    <s v="iPhone 15 Pro"/>
    <n v="0"/>
    <n v="0"/>
    <n v="0"/>
    <n v="0"/>
    <n v="1"/>
    <n v="2"/>
    <n v="1"/>
    <n v="0"/>
    <n v="0"/>
    <n v="0"/>
    <n v="0"/>
    <n v="0"/>
    <n v="4"/>
    <n v="628.68103448275861"/>
    <n v="0"/>
    <n v="0"/>
    <n v="0"/>
    <n v="0"/>
    <n v="628.68103448275861"/>
    <n v="1257.3620689655172"/>
    <n v="628.68103448275861"/>
    <n v="0"/>
    <n v="0"/>
    <n v="0"/>
    <n v="0"/>
    <n v="0"/>
    <n v="2514.7241379310344"/>
  </r>
  <r>
    <x v="2"/>
    <s v="Nomad"/>
    <s v="NM01618485"/>
    <s v="NM01618485"/>
    <s v="Nomad Modern Leather Case - iPhone 15 Pro Max | Black | Nomad Leather"/>
    <s v="Cases iPhone"/>
    <s v="iPhone 15"/>
    <s v="iPhone 15 Pro Max"/>
    <n v="0"/>
    <n v="0"/>
    <n v="0"/>
    <n v="0"/>
    <n v="0"/>
    <n v="0"/>
    <n v="0"/>
    <n v="0"/>
    <n v="0"/>
    <n v="0"/>
    <n v="0"/>
    <n v="0"/>
    <n v="0"/>
    <n v="615.16999999999996"/>
    <n v="0"/>
    <n v="0"/>
    <n v="0"/>
    <n v="0"/>
    <n v="0"/>
    <n v="0"/>
    <n v="0"/>
    <n v="0"/>
    <n v="0"/>
    <n v="0"/>
    <n v="0"/>
    <n v="0"/>
    <n v="0"/>
  </r>
  <r>
    <x v="2"/>
    <s v="Nomad"/>
    <s v="NM01619185"/>
    <s v="NM01619185"/>
    <s v="Nomad Modern Leather Case - iPhone 15 Pro Max | Brown | Nomad Leather"/>
    <s v="Cases iPhone"/>
    <s v="iPhone 15"/>
    <s v="iPhone 15 Pro Max"/>
    <n v="0"/>
    <n v="0"/>
    <n v="0"/>
    <n v="0"/>
    <n v="0"/>
    <n v="0"/>
    <n v="0"/>
    <n v="0"/>
    <n v="0"/>
    <n v="0"/>
    <n v="0"/>
    <n v="0"/>
    <n v="0"/>
    <n v="624.74"/>
    <n v="0"/>
    <n v="0"/>
    <n v="0"/>
    <n v="0"/>
    <n v="0"/>
    <n v="0"/>
    <n v="0"/>
    <n v="0"/>
    <n v="0"/>
    <n v="0"/>
    <n v="0"/>
    <n v="0"/>
    <n v="0"/>
  </r>
  <r>
    <x v="2"/>
    <s v="Nomad"/>
    <s v="NM01692485"/>
    <s v="NM01692485"/>
    <s v="Nomad Modern Leather Case - iPhone 16 Pro Max | Brown | Nomad Leather"/>
    <s v="Cases iPhone"/>
    <s v="iPhone 16"/>
    <s v="iPhone 16 Pro Max"/>
    <n v="0"/>
    <n v="0"/>
    <n v="0"/>
    <n v="3"/>
    <n v="4"/>
    <n v="2"/>
    <n v="4"/>
    <n v="1"/>
    <n v="2"/>
    <n v="1"/>
    <n v="0"/>
    <n v="0"/>
    <n v="17"/>
    <n v="567.69000000000005"/>
    <n v="0"/>
    <n v="0"/>
    <n v="0"/>
    <n v="1703.0700000000002"/>
    <n v="2270.7600000000002"/>
    <n v="1135.3800000000001"/>
    <n v="2270.7600000000002"/>
    <n v="567.69000000000005"/>
    <n v="1135.3800000000001"/>
    <n v="567.69000000000005"/>
    <n v="0"/>
    <n v="0"/>
    <n v="9650.7300000000014"/>
  </r>
  <r>
    <x v="2"/>
    <s v="Nomad"/>
    <s v="NM01693185"/>
    <s v="NM01693185"/>
    <s v="Nomad Modern Leather Case - iPhone 16 Pro Max  Black "/>
    <s v="Cases iPhone"/>
    <s v="iPhone 16"/>
    <s v="iPhone 16 Pro Max"/>
    <n v="0"/>
    <n v="0"/>
    <n v="0"/>
    <n v="3"/>
    <n v="4"/>
    <n v="3"/>
    <n v="0"/>
    <n v="0"/>
    <n v="0"/>
    <n v="0"/>
    <n v="0"/>
    <n v="0"/>
    <n v="10"/>
    <n v="559.7844827586207"/>
    <n v="0"/>
    <n v="0"/>
    <n v="0"/>
    <n v="1679.3534482758621"/>
    <n v="2239.1379310344828"/>
    <n v="1679.3534482758621"/>
    <n v="0"/>
    <n v="0"/>
    <n v="0"/>
    <n v="0"/>
    <n v="0"/>
    <n v="0"/>
    <n v="5597.8448275862065"/>
  </r>
  <r>
    <x v="2"/>
    <s v="Nomad"/>
    <s v="NM01695585"/>
    <s v="NM01695585"/>
    <s v="Nomad Modern Leather Case - iPhone 16 Pro  English Tan-C "/>
    <s v="Cases iPhone"/>
    <s v="iPhone 16"/>
    <s v="iPhone 16 Pro / iPhone 17"/>
    <n v="0"/>
    <n v="0"/>
    <n v="0"/>
    <n v="0"/>
    <n v="1"/>
    <n v="0"/>
    <n v="0"/>
    <n v="0"/>
    <n v="0"/>
    <n v="0"/>
    <n v="0"/>
    <n v="0"/>
    <n v="1"/>
    <n v="559.7844827586207"/>
    <n v="0"/>
    <n v="0"/>
    <n v="0"/>
    <n v="0"/>
    <n v="559.7844827586207"/>
    <n v="0"/>
    <n v="0"/>
    <n v="0"/>
    <n v="0"/>
    <n v="0"/>
    <n v="0"/>
    <n v="0"/>
    <n v="559.7844827586207"/>
  </r>
  <r>
    <x v="2"/>
    <s v="Nomad"/>
    <s v="NM01696285"/>
    <s v="NM01696285"/>
    <s v="Nomad Modern Leather Case - iPhone 16 Pro  Brown"/>
    <s v="Cases iPhone"/>
    <s v="iPhone 16"/>
    <s v="iPhone 16 Pro / iPhone 17"/>
    <n v="0"/>
    <n v="0"/>
    <n v="0"/>
    <n v="1"/>
    <n v="3"/>
    <n v="6"/>
    <n v="0"/>
    <n v="0"/>
    <n v="0"/>
    <n v="0"/>
    <n v="0"/>
    <n v="0"/>
    <n v="10"/>
    <n v="559.7844827586207"/>
    <n v="0"/>
    <n v="0"/>
    <n v="0"/>
    <n v="559.7844827586207"/>
    <n v="1679.3534482758621"/>
    <n v="3358.7068965517242"/>
    <n v="0"/>
    <n v="0"/>
    <n v="0"/>
    <n v="0"/>
    <n v="0"/>
    <n v="0"/>
    <n v="5597.8448275862065"/>
  </r>
  <r>
    <x v="2"/>
    <s v="Nomad"/>
    <s v="NM01697985"/>
    <s v="NM01697985"/>
    <s v="Nomad Modern Leather Case - iPhone 16 Pro  Black"/>
    <s v="Cases iPhone"/>
    <s v="iPhone 16"/>
    <s v="iPhone 16 Pro / iPhone 17"/>
    <n v="0"/>
    <n v="0"/>
    <n v="0"/>
    <n v="2"/>
    <n v="1"/>
    <n v="0"/>
    <n v="0"/>
    <n v="0"/>
    <n v="0"/>
    <n v="0"/>
    <n v="0"/>
    <n v="0"/>
    <n v="3"/>
    <n v="559.7844827586207"/>
    <n v="0"/>
    <n v="0"/>
    <n v="0"/>
    <n v="1119.5689655172414"/>
    <n v="559.7844827586207"/>
    <n v="0"/>
    <n v="0"/>
    <n v="0"/>
    <n v="0"/>
    <n v="0"/>
    <n v="0"/>
    <n v="0"/>
    <n v="1679.3534482758621"/>
  </r>
  <r>
    <x v="2"/>
    <s v="Nomad"/>
    <s v="NM01806585"/>
    <s v="NM01806585"/>
    <s v="Nomad Modern Leather Case - Airpods Pro (2nd gen) | Black | Nomad Leather"/>
    <s v="Cases Airpods"/>
    <s v="Airpods"/>
    <s v="Pro 2"/>
    <n v="0"/>
    <n v="0"/>
    <n v="0"/>
    <n v="0"/>
    <n v="0"/>
    <n v="0"/>
    <n v="0"/>
    <n v="0"/>
    <n v="0"/>
    <n v="0"/>
    <n v="0"/>
    <n v="0"/>
    <n v="0"/>
    <n v="378.13793103448279"/>
    <n v="0"/>
    <n v="0"/>
    <n v="0"/>
    <n v="0"/>
    <n v="0"/>
    <n v="0"/>
    <n v="0"/>
    <n v="0"/>
    <n v="0"/>
    <n v="0"/>
    <n v="0"/>
    <n v="0"/>
    <n v="0"/>
  </r>
  <r>
    <x v="2"/>
    <s v="Nomad"/>
    <s v="NM01836285"/>
    <s v="NM01836285"/>
    <s v="Nomad Modern Leather Case - Airpods Pro (2nd gen) | Brown | Nomad Leather"/>
    <s v="Cases Airpods"/>
    <s v="Airpods"/>
    <s v="Pro 2"/>
    <n v="0"/>
    <n v="0"/>
    <n v="0"/>
    <n v="0"/>
    <n v="0"/>
    <n v="0"/>
    <n v="0"/>
    <n v="0"/>
    <n v="0"/>
    <n v="0"/>
    <n v="0"/>
    <n v="0"/>
    <n v="0"/>
    <n v="439.88793103448279"/>
    <n v="0"/>
    <n v="0"/>
    <n v="0"/>
    <n v="0"/>
    <n v="0"/>
    <n v="0"/>
    <n v="0"/>
    <n v="0"/>
    <n v="0"/>
    <n v="0"/>
    <n v="0"/>
    <n v="0"/>
    <n v="0"/>
  </r>
  <r>
    <x v="2"/>
    <s v="Nomad"/>
    <s v="NM01912B00"/>
    <s v="NM01912B00"/>
    <s v="Nomad Lightning Cable - 1.5M | USB C | Rugged"/>
    <s v="Cables"/>
    <s v="Lightning - Type C"/>
    <s v="6 ft"/>
    <n v="0"/>
    <n v="0"/>
    <n v="0"/>
    <n v="2"/>
    <n v="0"/>
    <n v="0"/>
    <n v="0"/>
    <n v="0"/>
    <n v="1"/>
    <n v="1"/>
    <n v="0"/>
    <n v="0"/>
    <n v="4"/>
    <n v="502.81896551724139"/>
    <n v="0"/>
    <n v="0"/>
    <n v="0"/>
    <n v="1005.6379310344828"/>
    <n v="0"/>
    <n v="0"/>
    <n v="0"/>
    <n v="0"/>
    <n v="502.81896551724139"/>
    <n v="502.81896551724139"/>
    <n v="0"/>
    <n v="0"/>
    <n v="2011.2758620689656"/>
  </r>
  <r>
    <x v="2"/>
    <s v="Nomad"/>
    <s v="NM01958185"/>
    <s v="NM01958185"/>
    <s v="Nomad Sport Band - 45/44mm/42mm | M/L | Lunar Gray | FKM | V2"/>
    <s v="Straps"/>
    <s v="Apple Watch"/>
    <s v="49/45/44/42 mm"/>
    <n v="0"/>
    <n v="0"/>
    <n v="0"/>
    <n v="2"/>
    <n v="3"/>
    <n v="0"/>
    <n v="0"/>
    <n v="0"/>
    <n v="0"/>
    <n v="0"/>
    <n v="0"/>
    <n v="0"/>
    <n v="5"/>
    <n v="624.74137931034488"/>
    <n v="0"/>
    <n v="0"/>
    <n v="0"/>
    <n v="1249.4827586206898"/>
    <n v="1874.2241379310346"/>
    <n v="0"/>
    <n v="0"/>
    <n v="0"/>
    <n v="0"/>
    <n v="0"/>
    <n v="0"/>
    <n v="0"/>
    <n v="3123.7068965517246"/>
  </r>
  <r>
    <x v="2"/>
    <s v="Nomad"/>
    <s v="NM1Am10000"/>
    <s v="NM1Am10000"/>
    <s v="Nomad Sport Strap - 45/44mm/42mm | M/L | Black | FKM | V2"/>
    <s v="Straps"/>
    <s v="Apple Watch"/>
    <s v="49/45/44/42 mm"/>
    <n v="0"/>
    <n v="0"/>
    <n v="0"/>
    <n v="5"/>
    <n v="0"/>
    <n v="0"/>
    <n v="0"/>
    <n v="0"/>
    <n v="0"/>
    <n v="0"/>
    <n v="0"/>
    <n v="0"/>
    <n v="5"/>
    <n v="624.74137931034488"/>
    <n v="0"/>
    <n v="0"/>
    <n v="0"/>
    <n v="3123.7068965517246"/>
    <n v="0"/>
    <n v="0"/>
    <n v="0"/>
    <n v="0"/>
    <n v="0"/>
    <n v="0"/>
    <n v="0"/>
    <n v="0"/>
    <n v="3123.7068965517246"/>
  </r>
  <r>
    <x v="2"/>
    <s v="Pitaka"/>
    <s v="KW3001A"/>
    <s v="KW3001A"/>
    <s v="Pitaka Air Case for Apple Watch Ultra (49mm )"/>
    <s v="Cases Apple Watch"/>
    <s v="Apple Watch"/>
    <s v="49 mm"/>
    <n v="0"/>
    <n v="0"/>
    <n v="0"/>
    <n v="0"/>
    <n v="0"/>
    <n v="0"/>
    <n v="0"/>
    <n v="0"/>
    <n v="0"/>
    <n v="0"/>
    <n v="0"/>
    <n v="0"/>
    <n v="0"/>
    <n v="567.41379310344837"/>
    <n v="0"/>
    <n v="0"/>
    <n v="0"/>
    <n v="0"/>
    <n v="0"/>
    <n v="0"/>
    <n v="0"/>
    <n v="0"/>
    <n v="0"/>
    <n v="0"/>
    <n v="0"/>
    <n v="0"/>
    <n v="0"/>
  </r>
  <r>
    <x v="2"/>
    <s v="Quikcell"/>
    <s v="CTPRO2-BLK"/>
    <s v="CTPRO2-BLK"/>
    <s v="Quikcell Cross Trainer Pro II Sports Stereo Bluetooth Earphones - Black"/>
    <s v="Audio"/>
    <s v="HEADPHONE WIRELESS"/>
    <s v="In Ear"/>
    <n v="0"/>
    <n v="0"/>
    <n v="0"/>
    <n v="0"/>
    <n v="0"/>
    <n v="0"/>
    <n v="0"/>
    <n v="0"/>
    <n v="0"/>
    <n v="0"/>
    <n v="0"/>
    <n v="0"/>
    <n v="0"/>
    <n v="314.02586206896552"/>
    <n v="0"/>
    <n v="0"/>
    <n v="0"/>
    <n v="0"/>
    <n v="0"/>
    <n v="0"/>
    <n v="0"/>
    <n v="0"/>
    <n v="0"/>
    <n v="0"/>
    <n v="0"/>
    <n v="0"/>
    <n v="0"/>
  </r>
  <r>
    <x v="2"/>
    <s v="Quikcell"/>
    <s v="CTPRO2-WHT"/>
    <s v="CTPRO2-WHT"/>
    <s v="Quikcell Cross Trainer Pro II Wireless Sport Headphones - White"/>
    <s v="Audio"/>
    <s v="HEADPHONE WIRELESS"/>
    <s v="In Ear"/>
    <n v="0"/>
    <n v="0"/>
    <n v="0"/>
    <n v="0"/>
    <n v="0"/>
    <n v="0"/>
    <n v="0"/>
    <n v="0"/>
    <n v="0"/>
    <n v="0"/>
    <n v="0"/>
    <n v="0"/>
    <n v="0"/>
    <n v="314.02586206896552"/>
    <n v="0"/>
    <n v="0"/>
    <n v="0"/>
    <n v="0"/>
    <n v="0"/>
    <n v="0"/>
    <n v="0"/>
    <n v="0"/>
    <n v="0"/>
    <n v="0"/>
    <n v="0"/>
    <n v="0"/>
    <n v="0"/>
  </r>
  <r>
    <x v="2"/>
    <s v="Quikcell"/>
    <s v="LIQUIDGTAB"/>
    <s v="LIQUIDGTAB"/>
    <s v="Quikcell ULTRA TABLET Liquid Glass Screen Protector"/>
    <s v="Liquid"/>
    <s v="UNIVERSAL"/>
    <s v="Tablet"/>
    <n v="0"/>
    <n v="0"/>
    <n v="0"/>
    <n v="0"/>
    <n v="0"/>
    <n v="0"/>
    <n v="0"/>
    <n v="0"/>
    <n v="0"/>
    <n v="0"/>
    <n v="0"/>
    <n v="0"/>
    <n v="0"/>
    <n v="439.88793103448279"/>
    <n v="0"/>
    <n v="0"/>
    <n v="0"/>
    <n v="0"/>
    <n v="0"/>
    <n v="0"/>
    <n v="0"/>
    <n v="0"/>
    <n v="0"/>
    <n v="0"/>
    <n v="0"/>
    <n v="0"/>
    <n v="0"/>
  </r>
  <r>
    <x v="2"/>
    <s v="Quikcell"/>
    <s v="LPOUCH"/>
    <s v="LPOUCH"/>
    <s v="Quikcell SLIM Universal Large Phone Pouch - Carbon Black"/>
    <s v="Others"/>
    <s v="UNIVERSAL"/>
    <s v="Phone"/>
    <n v="0"/>
    <n v="0"/>
    <n v="0"/>
    <n v="0"/>
    <n v="0"/>
    <n v="0"/>
    <n v="0"/>
    <n v="0"/>
    <n v="0"/>
    <n v="0"/>
    <n v="0"/>
    <n v="0"/>
    <n v="0"/>
    <n v="376.95689655172418"/>
    <n v="0"/>
    <n v="0"/>
    <n v="0"/>
    <n v="0"/>
    <n v="0"/>
    <n v="0"/>
    <n v="0"/>
    <n v="0"/>
    <n v="0"/>
    <n v="0"/>
    <n v="0"/>
    <n v="0"/>
    <n v="0"/>
  </r>
  <r>
    <x v="2"/>
    <s v="Quikcell"/>
    <s v="PWERFLIP-BLK"/>
    <s v="PWERFLIP-BLK"/>
    <s v="Quikcell POWERFLIP 15W wireless 2-in-1 charger"/>
    <s v="Charger"/>
    <s v="Wireless"/>
    <s v="15 W"/>
    <n v="0"/>
    <n v="0"/>
    <n v="0"/>
    <n v="1"/>
    <n v="0"/>
    <n v="0"/>
    <n v="0"/>
    <n v="0"/>
    <n v="0"/>
    <n v="0"/>
    <n v="0"/>
    <n v="0"/>
    <n v="1"/>
    <n v="754.54310344827593"/>
    <n v="0"/>
    <n v="0"/>
    <n v="0"/>
    <n v="754.54310344827593"/>
    <n v="0"/>
    <n v="0"/>
    <n v="0"/>
    <n v="0"/>
    <n v="0"/>
    <n v="0"/>
    <n v="0"/>
    <n v="0"/>
    <n v="754.54310344827593"/>
  </r>
  <r>
    <x v="2"/>
    <s v="Quikcell"/>
    <s v="QAIR-BUDS"/>
    <s v="QAIR-BUDS"/>
    <s v="Quikcell QAIR BUDS True Wireless Earbuds with Charging Case - Black"/>
    <s v="Audio"/>
    <s v="Headphones Wireless"/>
    <s v="QAir"/>
    <n v="0"/>
    <n v="0"/>
    <n v="0"/>
    <n v="0"/>
    <n v="0"/>
    <n v="1"/>
    <n v="2"/>
    <n v="1"/>
    <n v="0"/>
    <n v="0"/>
    <n v="0"/>
    <n v="0"/>
    <n v="4"/>
    <n v="628.68103448275861"/>
    <n v="0"/>
    <n v="0"/>
    <n v="0"/>
    <n v="0"/>
    <n v="0"/>
    <n v="628.68103448275861"/>
    <n v="1257.3620689655172"/>
    <n v="628.68103448275861"/>
    <n v="0"/>
    <n v="0"/>
    <n v="0"/>
    <n v="0"/>
    <n v="2514.7241379310344"/>
  </r>
  <r>
    <x v="2"/>
    <s v="Quikcell"/>
    <s v="QAIR-BUDS-WHT"/>
    <s v="QAIR-BUDS-WHT"/>
    <s v="Quikcell QAIR BUDS True Wireless Earbuds with Charging Case - White"/>
    <s v="Audio"/>
    <s v="Headphones Wireless"/>
    <s v="QAir"/>
    <n v="0"/>
    <n v="0"/>
    <n v="0"/>
    <n v="0"/>
    <n v="0"/>
    <n v="0"/>
    <n v="1"/>
    <n v="0"/>
    <n v="0"/>
    <n v="0"/>
    <n v="0"/>
    <n v="0"/>
    <n v="1"/>
    <n v="391.68"/>
    <n v="0"/>
    <n v="0"/>
    <n v="0"/>
    <n v="0"/>
    <n v="0"/>
    <n v="0"/>
    <n v="391.68"/>
    <n v="0"/>
    <n v="0"/>
    <n v="0"/>
    <n v="0"/>
    <n v="0"/>
    <n v="391.68"/>
  </r>
  <r>
    <x v="2"/>
    <s v="Quikcell"/>
    <s v="QAIR-WAT"/>
    <s v="QAIR-WAT"/>
    <s v="Quikcell Bundle Watch and QAIR BUDS True Wireless Earbuds with Charging Case - Black"/>
    <s v="Others"/>
    <s v="Smartwatch"/>
    <s v="Bundle"/>
    <n v="0"/>
    <n v="0"/>
    <n v="0"/>
    <n v="0"/>
    <n v="0"/>
    <n v="0"/>
    <n v="0"/>
    <n v="0"/>
    <n v="0"/>
    <n v="0"/>
    <n v="0"/>
    <n v="0"/>
    <n v="0"/>
    <n v="1540.387931034483"/>
    <n v="0"/>
    <n v="0"/>
    <n v="0"/>
    <n v="0"/>
    <n v="0"/>
    <n v="0"/>
    <n v="0"/>
    <n v="0"/>
    <n v="0"/>
    <n v="0"/>
    <n v="0"/>
    <n v="0"/>
    <n v="0"/>
  </r>
  <r>
    <x v="2"/>
    <s v="Speck"/>
    <s v="137606-5085"/>
    <s v="137606-5085"/>
    <s v="Speck iPhone  12/12 Pro *Gemshell Grip (Clear/Clear)"/>
    <s v="Cases iPhone"/>
    <s v="iPhone 12"/>
    <s v="iPhone 12 / 12 Pro"/>
    <n v="0"/>
    <n v="0"/>
    <n v="0"/>
    <n v="0"/>
    <n v="0"/>
    <n v="1"/>
    <n v="0"/>
    <n v="0"/>
    <n v="0"/>
    <n v="0"/>
    <n v="0"/>
    <n v="0"/>
    <n v="1"/>
    <n v="135.6"/>
    <n v="0"/>
    <n v="0"/>
    <n v="0"/>
    <n v="0"/>
    <n v="0"/>
    <n v="135.6"/>
    <n v="0"/>
    <n v="0"/>
    <n v="0"/>
    <n v="0"/>
    <n v="0"/>
    <n v="0"/>
    <n v="135.6"/>
  </r>
  <r>
    <x v="2"/>
    <s v="Speck"/>
    <s v="142573-1050"/>
    <s v="142573-1050"/>
    <s v="Speck Balance Folio with Microban for iPad mini 6 - Black"/>
    <s v="Cases iPad"/>
    <s v="iPad"/>
    <s v="iPad mini 6"/>
    <n v="0"/>
    <n v="0"/>
    <n v="0"/>
    <n v="0"/>
    <n v="0"/>
    <n v="0"/>
    <n v="0"/>
    <n v="0"/>
    <n v="0"/>
    <n v="0"/>
    <n v="0"/>
    <n v="0"/>
    <n v="0"/>
    <n v="315.63793103448279"/>
    <n v="0"/>
    <n v="0"/>
    <n v="0"/>
    <n v="0"/>
    <n v="0"/>
    <n v="0"/>
    <n v="0"/>
    <n v="0"/>
    <n v="0"/>
    <n v="0"/>
    <n v="0"/>
    <n v="0"/>
    <n v="0"/>
  </r>
  <r>
    <x v="2"/>
    <s v="Speck"/>
    <s v="150198-9969"/>
    <s v="150198-9969"/>
    <s v="IPAD PRO 12.9” (2022) BALANCE FOLIO (W/MB) (ALMOND MILK/MOCHA/CHARCOAL)"/>
    <s v="Cases iPad"/>
    <s v="iPad"/>
    <s v="iPad Pro 12.9"/>
    <n v="0"/>
    <n v="0"/>
    <n v="0"/>
    <n v="0"/>
    <n v="0"/>
    <n v="0"/>
    <n v="0"/>
    <n v="0"/>
    <n v="0"/>
    <n v="0"/>
    <n v="0"/>
    <n v="0"/>
    <n v="0"/>
    <n v="979.00000000000011"/>
    <n v="0"/>
    <n v="0"/>
    <n v="0"/>
    <n v="0"/>
    <n v="0"/>
    <n v="0"/>
    <n v="0"/>
    <n v="0"/>
    <n v="0"/>
    <n v="0"/>
    <n v="0"/>
    <n v="0"/>
    <n v="0"/>
  </r>
  <r>
    <x v="2"/>
    <s v="Speck"/>
    <s v="150198-D143"/>
    <s v="150198-D143"/>
    <s v="IPAD PRO 12.9” (2022) BALANCEFOLIO (W/MB) (BLACK/BLACK/WHITE)"/>
    <s v="Cases iPad"/>
    <s v="iPad"/>
    <s v="iPad Pro 12.9"/>
    <n v="0"/>
    <n v="0"/>
    <n v="0"/>
    <n v="0"/>
    <n v="0"/>
    <n v="0"/>
    <n v="0"/>
    <n v="0"/>
    <n v="0"/>
    <n v="0"/>
    <n v="0"/>
    <n v="0"/>
    <n v="0"/>
    <n v="1029.344827586207"/>
    <n v="0"/>
    <n v="0"/>
    <n v="0"/>
    <n v="0"/>
    <n v="0"/>
    <n v="0"/>
    <n v="0"/>
    <n v="0"/>
    <n v="0"/>
    <n v="0"/>
    <n v="0"/>
    <n v="0"/>
    <n v="0"/>
  </r>
  <r>
    <x v="2"/>
    <s v="Speck"/>
    <s v="150226-9969"/>
    <s v="150226-9969"/>
    <s v="Speck Balance Folio Case for iPad 10th Gen - Almond Milk /Mocha/Charcoal"/>
    <s v="Cases iPad"/>
    <s v="iPad"/>
    <s v="iPad 10th /11th - 10.9&quot;/11&quot; (2022-2025)"/>
    <n v="0"/>
    <n v="0"/>
    <n v="0"/>
    <n v="0"/>
    <n v="0"/>
    <n v="0"/>
    <n v="0"/>
    <n v="0"/>
    <n v="0"/>
    <n v="0"/>
    <n v="0"/>
    <n v="0"/>
    <n v="0"/>
    <n v="654.08620689655174"/>
    <n v="0"/>
    <n v="0"/>
    <n v="0"/>
    <n v="0"/>
    <n v="0"/>
    <n v="0"/>
    <n v="0"/>
    <n v="0"/>
    <n v="0"/>
    <n v="0"/>
    <n v="0"/>
    <n v="0"/>
    <n v="0"/>
  </r>
  <r>
    <x v="2"/>
    <s v="Speck"/>
    <s v="150439-3205"/>
    <s v="150439-3205"/>
    <s v="Speck Presidio®2 Grip Magsafe® Clicklock™ Black / Slate Grey iPhone 15"/>
    <s v="Cases iPhone"/>
    <s v="iPhone 15"/>
    <s v="iPhone 16e / 15 / 14 / 13"/>
    <n v="0"/>
    <n v="0"/>
    <n v="0"/>
    <n v="0"/>
    <n v="0"/>
    <n v="0"/>
    <n v="0"/>
    <n v="0"/>
    <n v="0"/>
    <n v="0"/>
    <n v="0"/>
    <n v="0"/>
    <n v="0"/>
    <n v="556.20689655172418"/>
    <n v="0"/>
    <n v="0"/>
    <n v="0"/>
    <n v="0"/>
    <n v="0"/>
    <n v="0"/>
    <n v="0"/>
    <n v="0"/>
    <n v="0"/>
    <n v="0"/>
    <n v="0"/>
    <n v="0"/>
    <n v="0"/>
  </r>
  <r>
    <x v="2"/>
    <s v="Speck"/>
    <s v="150443-3199"/>
    <s v="150443-3199"/>
    <s v="Speck Presidio® Perfect-Clear Grip Magsafe® Clicklock™ Clear/Clear/Chrome iPhone 15"/>
    <s v="Cases iPhone"/>
    <s v="iPhone 15"/>
    <s v="iPhone 16e / 15 / 14 / 13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47-3205"/>
    <s v="150447-3205"/>
    <s v="Speck Presidio®2 Grip Magsafe® Clicklock™ Black / Slate Grey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47-3206"/>
    <s v="150447-3206"/>
    <s v="Speck Presidio®2 Grip Magsafe® Clicklock™ Costal Blue / Dust Grey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47-3208"/>
    <s v="150447-3208"/>
    <s v="Speck Presidio®2 Grip Magsafe® Clicklock™ New Planet/Clay Tan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47-3211"/>
    <s v="150447-3211"/>
    <s v="Speck Presidio®2 Grip Magsafe® Clicklock™ Future Blue / Horizon Purple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47-3212"/>
    <s v="150447-3212"/>
    <s v="Speck Presidio®2 Grip Magsafe® Clicklock™ Charcoal Grey/ Cool Bronze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51-3199"/>
    <s v="150451-3199"/>
    <s v="Speck Presidio® Perfect-Clear Grip Magsafe® Clicklock™ Clear/Clear/Chrome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55-3205"/>
    <s v="150455-3205"/>
    <s v="Speck Presidio®2 Grip Magsafe® Clicklock™ Black / Slate Grey iPhone 15 Plus"/>
    <s v="Cases iPhone"/>
    <s v="iPhone 15"/>
    <s v="iPhone 15 Plu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55-3206"/>
    <s v="150455-3206"/>
    <s v="Speck Presidio®2 Grip Magsafe® Clicklock™ Costal Blue / Dust Grey iPhone 15 Plus"/>
    <s v="Cases iPhone"/>
    <s v="iPhone 15"/>
    <s v="iPhone 15 Plu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55-3212"/>
    <s v="150455-3212"/>
    <s v="Speck Presidio®2 Grip Magsafe® Clicklock™ Charcoal Grey/ Cool Bronze iPhone 15 Plus"/>
    <s v="Cases iPhone"/>
    <s v="iPhone 15"/>
    <s v="iPhone 15 Plu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59-3199"/>
    <s v="150459-3199"/>
    <s v="Speck Presidio® Perfect-Clear Grip Magsafe® Clicklock™ Clear/Clear/Chrome iPhone 15 Plus"/>
    <s v="Cases iPhone"/>
    <s v="iPhone 15"/>
    <s v="iPhone 15 Plu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463-3206"/>
    <s v="150463-3206"/>
    <s v="Speck Presidio®2 Grip Magsafe® Clicklock™ Costal Blue / Dust Grey iPhone 15 Pro Max"/>
    <s v="Cases iPhone"/>
    <s v="iPhone 15"/>
    <s v="iPhone 15 Pro Max"/>
    <n v="0"/>
    <n v="0"/>
    <n v="0"/>
    <n v="0"/>
    <n v="0"/>
    <n v="0"/>
    <n v="0"/>
    <n v="0"/>
    <n v="0"/>
    <n v="0"/>
    <n v="0"/>
    <n v="0"/>
    <n v="0"/>
    <n v="552.87"/>
    <n v="0"/>
    <n v="0"/>
    <n v="0"/>
    <n v="0"/>
    <n v="0"/>
    <n v="0"/>
    <n v="0"/>
    <n v="0"/>
    <n v="0"/>
    <n v="0"/>
    <n v="0"/>
    <n v="0"/>
    <n v="0"/>
  </r>
  <r>
    <x v="2"/>
    <s v="Speck"/>
    <s v="150463-3212"/>
    <s v="150463-3212"/>
    <s v="Speck Presidio®2 Grip Magsafe® Clicklock™ Charcoal Grey/ Cool Bronze iPhone 15 Pro Max"/>
    <s v="Cases iPhone"/>
    <s v="iPhone 15"/>
    <s v="iPhone 15 Pro Max"/>
    <n v="0"/>
    <n v="0"/>
    <n v="0"/>
    <n v="0"/>
    <n v="0"/>
    <n v="0"/>
    <n v="0"/>
    <n v="0"/>
    <n v="0"/>
    <n v="0"/>
    <n v="0"/>
    <n v="0"/>
    <n v="0"/>
    <n v="552.87"/>
    <n v="0"/>
    <n v="0"/>
    <n v="0"/>
    <n v="0"/>
    <n v="0"/>
    <n v="0"/>
    <n v="0"/>
    <n v="0"/>
    <n v="0"/>
    <n v="0"/>
    <n v="0"/>
    <n v="0"/>
    <n v="0"/>
  </r>
  <r>
    <x v="2"/>
    <s v="Speck"/>
    <s v="150467-3199"/>
    <s v="150467-3199"/>
    <s v="Speck Presidio® Perfect-Clear Grip Magsafe® Clicklock™ Clear/Clear/Chrome iPhone 15 Pro Max"/>
    <s v="Cases iPhone"/>
    <s v="iPhone 15"/>
    <s v="iPhone 15 Pro Max"/>
    <n v="0"/>
    <n v="0"/>
    <n v="0"/>
    <n v="0"/>
    <n v="0"/>
    <n v="0"/>
    <n v="0"/>
    <n v="0"/>
    <n v="0"/>
    <n v="0"/>
    <n v="0"/>
    <n v="0"/>
    <n v="0"/>
    <n v="611.0344827586207"/>
    <n v="0"/>
    <n v="0"/>
    <n v="0"/>
    <n v="0"/>
    <n v="0"/>
    <n v="0"/>
    <n v="0"/>
    <n v="0"/>
    <n v="0"/>
    <n v="0"/>
    <n v="0"/>
    <n v="0"/>
    <n v="0"/>
  </r>
  <r>
    <x v="2"/>
    <s v="Speck"/>
    <s v="150491-5085"/>
    <s v="150491-5085"/>
    <s v="Speck GemShell® iPhone 15"/>
    <s v="Cases iPhone"/>
    <s v="iPhone 15"/>
    <s v="iPhone 16e / 15 / 14 / 13"/>
    <n v="0"/>
    <n v="0"/>
    <n v="0"/>
    <n v="0"/>
    <n v="0"/>
    <n v="0"/>
    <n v="0"/>
    <n v="0"/>
    <n v="0"/>
    <n v="0"/>
    <n v="0"/>
    <n v="0"/>
    <n v="0"/>
    <n v="335.64655172413802"/>
    <n v="0"/>
    <n v="0"/>
    <n v="0"/>
    <n v="0"/>
    <n v="0"/>
    <n v="0"/>
    <n v="0"/>
    <n v="0"/>
    <n v="0"/>
    <n v="0"/>
    <n v="0"/>
    <n v="0"/>
    <n v="0"/>
  </r>
  <r>
    <x v="2"/>
    <s v="Speck"/>
    <s v="150533-3225"/>
    <s v="150533-3225"/>
    <s v="Speck Gemtones Play True Wireless Earbuds - Black"/>
    <s v="Audio"/>
    <s v="Headphones Wireless"/>
    <s v="Gemtone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533-3226"/>
    <s v="150533-3226"/>
    <s v="Speck Gemtones Play True Wireless Earbuds - Pop Purple"/>
    <s v="Audio"/>
    <s v="Headphones Wireless"/>
    <s v="Gemtone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533-3229"/>
    <s v="150533-3229"/>
    <s v="Speck Gemtones Play True Wireless Earbuds - Bob Blue"/>
    <s v="Audio"/>
    <s v="Headphones Wireless"/>
    <s v="Gemtones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561-3216"/>
    <s v="150561-3216"/>
    <s v="Speck Presidio® Lux Magsafe® Clear/Clear W/Gold Glitter iPhone 15 Pro"/>
    <s v="Cases iPhone"/>
    <s v="iPhone 15"/>
    <s v="iPhone 15 Pro"/>
    <n v="0"/>
    <n v="0"/>
    <n v="0"/>
    <n v="0"/>
    <n v="0"/>
    <n v="0"/>
    <n v="0"/>
    <n v="0"/>
    <n v="0"/>
    <n v="0"/>
    <n v="0"/>
    <n v="0"/>
    <n v="0"/>
    <n v="559.7844827586207"/>
    <n v="0"/>
    <n v="0"/>
    <n v="0"/>
    <n v="0"/>
    <n v="0"/>
    <n v="0"/>
    <n v="0"/>
    <n v="0"/>
    <n v="0"/>
    <n v="0"/>
    <n v="0"/>
    <n v="0"/>
    <n v="0"/>
  </r>
  <r>
    <x v="2"/>
    <s v="Speck"/>
    <s v="150584-9992"/>
    <s v="150584-9992"/>
    <s v="Speck Smartshell for Mackbook Air 15&quot; - Clear/Sweater Grey"/>
    <s v="Cases Macbook"/>
    <s v="Macbook"/>
    <s v="MacBook Air 15&quot; M2/M3"/>
    <n v="0"/>
    <n v="0"/>
    <n v="0"/>
    <n v="1"/>
    <n v="0"/>
    <n v="0"/>
    <n v="0"/>
    <n v="0"/>
    <n v="0"/>
    <n v="0"/>
    <n v="0"/>
    <n v="0"/>
    <n v="1"/>
    <n v="791.24"/>
    <n v="0"/>
    <n v="0"/>
    <n v="0"/>
    <n v="791.24"/>
    <n v="0"/>
    <n v="0"/>
    <n v="0"/>
    <n v="0"/>
    <n v="0"/>
    <n v="0"/>
    <n v="0"/>
    <n v="0"/>
    <n v="791.24"/>
  </r>
  <r>
    <x v="2"/>
    <s v="Speck"/>
    <s v="150598-1212"/>
    <s v="150598-1212"/>
    <s v="Speck Tempered Glass iPhone15 Pro Max"/>
    <s v="Micas"/>
    <s v="iPhone 15"/>
    <s v="iPhone 15 Pro Max"/>
    <n v="0"/>
    <n v="0"/>
    <n v="0"/>
    <n v="0"/>
    <n v="0"/>
    <n v="0"/>
    <n v="0"/>
    <n v="0"/>
    <n v="0"/>
    <n v="0"/>
    <n v="0"/>
    <n v="0"/>
    <n v="0"/>
    <n v="439.88793103448279"/>
    <n v="0"/>
    <n v="0"/>
    <n v="0"/>
    <n v="0"/>
    <n v="0"/>
    <n v="0"/>
    <n v="0"/>
    <n v="0"/>
    <n v="0"/>
    <n v="0"/>
    <n v="0"/>
    <n v="0"/>
    <n v="0"/>
  </r>
  <r>
    <x v="2"/>
    <s v="Speck"/>
    <s v="150697-5085"/>
    <s v="150697-5085"/>
    <s v="Speck iPhone 16 Gemshell Grip +Ms Clear/Clear"/>
    <s v="Cases iPhone"/>
    <s v="iPhone 16"/>
    <s v="iPhone 16"/>
    <n v="0"/>
    <n v="0"/>
    <n v="0"/>
    <n v="0"/>
    <n v="0"/>
    <n v="0"/>
    <n v="0"/>
    <n v="0"/>
    <n v="0"/>
    <n v="0"/>
    <n v="0"/>
    <n v="0"/>
    <n v="0"/>
    <n v="447.71551724137936"/>
    <n v="0"/>
    <n v="0"/>
    <n v="0"/>
    <n v="0"/>
    <n v="0"/>
    <n v="0"/>
    <n v="0"/>
    <n v="0"/>
    <n v="0"/>
    <n v="0"/>
    <n v="0"/>
    <n v="0"/>
    <n v="0"/>
  </r>
  <r>
    <x v="2"/>
    <s v="Tech21"/>
    <s v="T21-10441"/>
    <s v="T21-10441"/>
    <s v="Tech21 EvoLite for iPhone 15 - Lavender"/>
    <s v="Cases iPhone"/>
    <s v="iPhone 15"/>
    <s v="iPhone 16e / 15 / 14 / 13"/>
    <n v="0"/>
    <n v="0"/>
    <n v="0"/>
    <n v="0"/>
    <n v="0"/>
    <n v="0"/>
    <n v="0"/>
    <n v="0"/>
    <n v="0"/>
    <n v="0"/>
    <n v="0"/>
    <n v="0"/>
    <n v="0"/>
    <n v="279.61206896551727"/>
    <n v="0"/>
    <n v="0"/>
    <n v="0"/>
    <n v="0"/>
    <n v="0"/>
    <n v="0"/>
    <n v="0"/>
    <n v="0"/>
    <n v="0"/>
    <n v="0"/>
    <n v="0"/>
    <n v="0"/>
    <n v="0"/>
  </r>
  <r>
    <x v="2"/>
    <s v="Tech21"/>
    <s v="T21-10858"/>
    <s v="T21-10858"/>
    <s v="Tech21 EvoCrystal w/MagSafe for iPhone 16 - Blue"/>
    <s v="Cases iPhone"/>
    <s v="iPhone 16"/>
    <s v="iPhone 16"/>
    <n v="0"/>
    <n v="0"/>
    <n v="0"/>
    <n v="0"/>
    <n v="0"/>
    <n v="1"/>
    <n v="0"/>
    <n v="0"/>
    <n v="0"/>
    <n v="0"/>
    <n v="0"/>
    <n v="0"/>
    <n v="1"/>
    <n v="559.7844827586207"/>
    <n v="0"/>
    <n v="0"/>
    <n v="0"/>
    <n v="0"/>
    <n v="0"/>
    <n v="559.7844827586207"/>
    <n v="0"/>
    <n v="0"/>
    <n v="0"/>
    <n v="0"/>
    <n v="0"/>
    <n v="0"/>
    <n v="559.7844827586207"/>
  </r>
  <r>
    <x v="2"/>
    <s v="Tech21"/>
    <s v="T21-10860"/>
    <s v="T21-10860"/>
    <s v="Tech21 EvoCrystal w/MagSafe for iPhone 16 - Pink"/>
    <s v="Cases iPhone"/>
    <s v="iPhone 16"/>
    <s v="iPhone 16"/>
    <n v="0"/>
    <n v="0"/>
    <n v="0"/>
    <n v="0"/>
    <n v="0"/>
    <n v="1"/>
    <n v="0"/>
    <n v="0"/>
    <n v="0"/>
    <n v="0"/>
    <n v="0"/>
    <n v="0"/>
    <n v="1"/>
    <n v="559.7844827586207"/>
    <n v="0"/>
    <n v="0"/>
    <n v="0"/>
    <n v="0"/>
    <n v="0"/>
    <n v="559.7844827586207"/>
    <n v="0"/>
    <n v="0"/>
    <n v="0"/>
    <n v="0"/>
    <n v="0"/>
    <n v="0"/>
    <n v="559.7844827586207"/>
  </r>
  <r>
    <x v="2"/>
    <s v="Tech21"/>
    <s v="T21-10976"/>
    <s v="T21-10976"/>
    <s v="Tech21 EvoCrystal w/MagSafe for iPhone 16 Pro - Blue"/>
    <s v="Cases iPhone"/>
    <s v="iPhone 16"/>
    <s v="iPhone 16 Pro / iPhone 17"/>
    <n v="0"/>
    <n v="0"/>
    <n v="0"/>
    <n v="0"/>
    <n v="1"/>
    <n v="0"/>
    <n v="0"/>
    <n v="0"/>
    <n v="0"/>
    <n v="0"/>
    <n v="0"/>
    <n v="0"/>
    <n v="1"/>
    <n v="559.7844827586207"/>
    <n v="0"/>
    <n v="0"/>
    <n v="0"/>
    <n v="0"/>
    <n v="559.7844827586207"/>
    <n v="0"/>
    <n v="0"/>
    <n v="0"/>
    <n v="0"/>
    <n v="0"/>
    <n v="0"/>
    <n v="0"/>
    <n v="559.7844827586207"/>
  </r>
  <r>
    <x v="2"/>
    <s v="Tech21"/>
    <s v="T21-11034"/>
    <s v="T21-11034"/>
    <s v="Tech21 EvoCrystal w/MagSafe for iPhone 16 Pro Max - Black"/>
    <s v="Cases iPhone"/>
    <s v="iPhone 16"/>
    <s v="iPhone 16 Pro Max"/>
    <n v="0"/>
    <n v="0"/>
    <n v="0"/>
    <n v="0"/>
    <n v="1"/>
    <n v="1"/>
    <n v="0"/>
    <n v="0"/>
    <n v="0"/>
    <n v="0"/>
    <n v="0"/>
    <n v="0"/>
    <n v="2"/>
    <n v="559.7844827586207"/>
    <n v="0"/>
    <n v="0"/>
    <n v="0"/>
    <n v="0"/>
    <n v="559.7844827586207"/>
    <n v="559.7844827586207"/>
    <n v="0"/>
    <n v="0"/>
    <n v="0"/>
    <n v="0"/>
    <n v="0"/>
    <n v="0"/>
    <n v="1119.5689655172414"/>
  </r>
  <r>
    <x v="2"/>
    <s v="Tech21"/>
    <s v="T21-11051"/>
    <s v="T21-11051"/>
    <s v="Tech21 EvoPro w/MagSafe for iPhone 16 Pro Max - Clear/Black"/>
    <s v="Cases iPhone"/>
    <s v="iPhone 16"/>
    <s v="iPhone 16 Pro Max"/>
    <n v="0"/>
    <n v="0"/>
    <n v="0"/>
    <n v="1"/>
    <n v="0"/>
    <n v="0"/>
    <n v="1"/>
    <n v="0"/>
    <n v="0"/>
    <n v="0"/>
    <n v="0"/>
    <n v="0"/>
    <n v="2"/>
    <n v="671.85344827586221"/>
    <n v="0"/>
    <n v="0"/>
    <n v="0"/>
    <n v="671.85344827586221"/>
    <n v="0"/>
    <n v="0"/>
    <n v="671.85344827586221"/>
    <n v="0"/>
    <n v="0"/>
    <n v="0"/>
    <n v="0"/>
    <n v="0"/>
    <n v="1343.7068965517244"/>
  </r>
  <r>
    <x v="2"/>
    <s v="Others"/>
    <e v="#N/A"/>
    <s v="(en blanco)"/>
    <e v="#N/A"/>
    <s v="Others"/>
    <s v="(en blanco)"/>
    <s v="(en blanco)"/>
    <n v="1"/>
    <n v="1"/>
    <n v="1"/>
    <n v="0"/>
    <n v="0"/>
    <n v="0"/>
    <n v="0"/>
    <n v="0"/>
    <n v="0"/>
    <n v="0"/>
    <n v="0"/>
    <n v="0"/>
    <n v="2"/>
    <n v="1"/>
    <n v="1"/>
    <n v="1"/>
    <n v="1"/>
    <n v="0"/>
    <n v="0"/>
    <n v="0"/>
    <n v="0"/>
    <n v="0"/>
    <n v="0"/>
    <n v="0"/>
    <n v="0"/>
    <n v="0"/>
    <n v="2"/>
  </r>
  <r>
    <x v="3"/>
    <s v="Nomad"/>
    <s v="NM00736685"/>
    <n v="855848007366"/>
    <s v="Nomad Sport Band - 45mm | Ultra Orange"/>
    <s v="Straps"/>
    <s v="Apple Watch"/>
    <s v="49/45/44/42 mm"/>
    <n v="192"/>
    <n v="109"/>
    <n v="106"/>
    <n v="138"/>
    <n v="160"/>
    <n v="129"/>
    <n v="153"/>
    <n v="95"/>
    <n v="147"/>
    <n v="163"/>
    <n v="208"/>
    <n v="233"/>
    <n v="1833"/>
    <n v="473.71"/>
    <n v="90952.319999999992"/>
    <n v="51634.39"/>
    <n v="50213.259999999995"/>
    <n v="65371.979999999996"/>
    <n v="75793.599999999991"/>
    <n v="61108.59"/>
    <n v="72477.62999999999"/>
    <n v="45002.45"/>
    <n v="69635.37"/>
    <n v="77214.73"/>
    <n v="98531.68"/>
    <n v="110374.43"/>
    <n v="868310.42999999993"/>
  </r>
  <r>
    <x v="3"/>
    <s v="Nomad"/>
    <s v="NM01111085"/>
    <n v="856500011110"/>
    <s v="Nomad Sport Band - 49/45/44/42mm White FKM V2"/>
    <s v="Straps"/>
    <s v="Apple Watch"/>
    <s v="49/45/44/42 mm"/>
    <n v="111"/>
    <n v="41"/>
    <n v="63"/>
    <n v="74"/>
    <n v="88"/>
    <n v="67"/>
    <n v="71"/>
    <n v="61"/>
    <n v="76"/>
    <n v="68"/>
    <n v="56"/>
    <n v="37"/>
    <n v="813"/>
    <n v="473.71"/>
    <n v="52581.81"/>
    <n v="19422.11"/>
    <n v="29843.73"/>
    <n v="35054.54"/>
    <n v="41686.479999999996"/>
    <n v="31738.57"/>
    <n v="33633.409999999996"/>
    <n v="28896.309999999998"/>
    <n v="36001.96"/>
    <n v="32212.28"/>
    <n v="26527.759999999998"/>
    <n v="17527.27"/>
    <n v="385126.23"/>
  </r>
  <r>
    <x v="3"/>
    <s v="Nomad"/>
    <s v="NM01133285"/>
    <n v="856500011332"/>
    <s v="Nomad Sport Band - 45/44mm/42mm | M/L | Marine Blue | FKM | V2"/>
    <s v="Straps"/>
    <s v="Apple Watch"/>
    <s v="49/45/44/42 mm"/>
    <n v="0"/>
    <n v="0"/>
    <n v="0"/>
    <n v="0"/>
    <n v="0"/>
    <n v="0"/>
    <n v="0"/>
    <n v="0"/>
    <n v="0"/>
    <n v="0"/>
    <n v="0"/>
    <n v="0"/>
    <n v="0"/>
    <n v="473.71"/>
    <n v="0"/>
    <n v="0"/>
    <n v="0"/>
    <n v="0"/>
    <n v="0"/>
    <n v="0"/>
    <n v="0"/>
    <n v="0"/>
    <n v="0"/>
    <n v="0"/>
    <n v="0"/>
    <n v="0"/>
    <n v="0"/>
  </r>
  <r>
    <x v="3"/>
    <s v="Nomad"/>
    <s v="NM013589858"/>
    <n v="856500013589"/>
    <s v="Nomad Rocky Point Band - 45mm | Atlantic"/>
    <s v="Straps"/>
    <s v="Apple Watch"/>
    <s v="49/45/44 mm"/>
    <n v="103"/>
    <n v="51"/>
    <n v="48"/>
    <n v="59"/>
    <n v="76"/>
    <n v="86"/>
    <n v="53"/>
    <n v="59"/>
    <n v="53"/>
    <n v="48"/>
    <n v="45"/>
    <n v="51"/>
    <n v="732"/>
    <n v="775.43"/>
    <n v="79869.289999999994"/>
    <n v="39546.93"/>
    <n v="37220.639999999999"/>
    <n v="45750.369999999995"/>
    <n v="58932.679999999993"/>
    <n v="66686.98"/>
    <n v="41097.79"/>
    <n v="45750.369999999995"/>
    <n v="41097.79"/>
    <n v="37220.639999999999"/>
    <n v="34894.35"/>
    <n v="39546.93"/>
    <n v="567614.76"/>
  </r>
  <r>
    <x v="3"/>
    <s v="Nomad"/>
    <s v="NM013596858"/>
    <n v="856500013596"/>
    <s v="Nomad Rocky Point Band - 45mm | Storm"/>
    <s v="Straps"/>
    <s v="Apple Watch"/>
    <s v="49/45/44 mm"/>
    <n v="74"/>
    <n v="16"/>
    <n v="74"/>
    <n v="93"/>
    <n v="105"/>
    <n v="87"/>
    <n v="114"/>
    <n v="78"/>
    <n v="55"/>
    <n v="103"/>
    <n v="90"/>
    <n v="72"/>
    <n v="961"/>
    <n v="775.43"/>
    <n v="57381.82"/>
    <n v="12406.88"/>
    <n v="57381.82"/>
    <n v="72114.989999999991"/>
    <n v="81420.149999999994"/>
    <n v="67462.409999999989"/>
    <n v="88399.01999999999"/>
    <n v="60483.539999999994"/>
    <n v="42648.649999999994"/>
    <n v="79869.289999999994"/>
    <n v="69788.7"/>
    <n v="55830.96"/>
    <n v="745188.23"/>
  </r>
  <r>
    <x v="3"/>
    <s v="Nomad"/>
    <s v="NM013602858"/>
    <n v="856500013602"/>
    <s v="Nomad Rocky Point Band - 45mm | Sol"/>
    <s v="Straps"/>
    <s v="Apple Watch"/>
    <s v="49/45/44 mm"/>
    <n v="49"/>
    <n v="17"/>
    <n v="63"/>
    <n v="71"/>
    <n v="44"/>
    <n v="55"/>
    <n v="63"/>
    <n v="36"/>
    <n v="40"/>
    <n v="28"/>
    <n v="59"/>
    <n v="62"/>
    <n v="587"/>
    <n v="775.43"/>
    <n v="37996.07"/>
    <n v="13182.31"/>
    <n v="48852.09"/>
    <n v="55055.53"/>
    <n v="34118.92"/>
    <n v="42648.649999999994"/>
    <n v="48852.09"/>
    <n v="27915.48"/>
    <n v="31017.199999999997"/>
    <n v="21712.039999999997"/>
    <n v="45750.369999999995"/>
    <n v="48076.659999999996"/>
    <n v="455177.41"/>
  </r>
  <r>
    <x v="3"/>
    <s v="Nomad"/>
    <s v="NM014278858"/>
    <n v="856504014278"/>
    <s v="Nomad Modern Leather Case - iPhone 17 Pro Max | Brown | Nomad Leather"/>
    <s v="Cases iPhone"/>
    <s v="iPhone 17"/>
    <s v="iPhone 17 Pro Max"/>
    <m/>
    <m/>
    <m/>
    <m/>
    <m/>
    <m/>
    <m/>
    <m/>
    <n v="89"/>
    <n v="179"/>
    <n v="168"/>
    <n v="216"/>
    <n v="652"/>
    <n v="521.08000000000004"/>
    <n v="0"/>
    <n v="0"/>
    <n v="0"/>
    <n v="0"/>
    <n v="0"/>
    <n v="0"/>
    <n v="0"/>
    <n v="0"/>
    <n v="46376.12"/>
    <n v="93273.32"/>
    <n v="87541.440000000002"/>
    <n v="112553.28000000001"/>
    <n v="339744.16000000003"/>
  </r>
  <r>
    <x v="3"/>
    <s v="Nomad"/>
    <s v="NM014285858"/>
    <n v="856504014285"/>
    <s v="Nomad Modern Leather Case - iPhone 17 Pro Max | Black | Nomad Leather"/>
    <s v="Cases iPhone"/>
    <s v="iPhone 17"/>
    <s v="iPhone 17 Pro Max"/>
    <m/>
    <m/>
    <m/>
    <m/>
    <m/>
    <m/>
    <m/>
    <m/>
    <n v="89"/>
    <n v="182"/>
    <n v="209"/>
    <n v="239"/>
    <n v="719"/>
    <n v="521.08000000000004"/>
    <n v="0"/>
    <n v="0"/>
    <n v="0"/>
    <n v="0"/>
    <n v="0"/>
    <n v="0"/>
    <n v="0"/>
    <n v="0"/>
    <n v="46376.12"/>
    <n v="94836.560000000012"/>
    <n v="108905.72000000002"/>
    <n v="124538.12000000001"/>
    <n v="374656.52"/>
  </r>
  <r>
    <x v="3"/>
    <s v="Nomad"/>
    <s v="NM014322858"/>
    <n v="856504014322"/>
    <s v="Nomad Modern Leather Case - iPhone 17 Pro | Brown | Nomad Leather"/>
    <s v="Cases iPhone"/>
    <s v="iPhone 17"/>
    <s v="iPhone 17 Pro"/>
    <m/>
    <m/>
    <m/>
    <m/>
    <m/>
    <m/>
    <m/>
    <m/>
    <n v="90"/>
    <n v="81"/>
    <n v="79"/>
    <n v="86"/>
    <n v="336"/>
    <n v="521.08000000000004"/>
    <n v="0"/>
    <n v="0"/>
    <n v="0"/>
    <n v="0"/>
    <n v="0"/>
    <n v="0"/>
    <n v="0"/>
    <n v="0"/>
    <n v="46897.200000000004"/>
    <n v="42207.48"/>
    <n v="41165.32"/>
    <n v="44812.880000000005"/>
    <n v="175082.88"/>
  </r>
  <r>
    <x v="3"/>
    <s v="Nomad"/>
    <s v="NM014339858"/>
    <n v="856504014339"/>
    <s v="Nomad Modern Leather Case - iPhone 17 Pro | Black | Nomad Leather"/>
    <s v="Cases iPhone"/>
    <s v="iPhone 17"/>
    <s v="iPhone 17 Pro"/>
    <m/>
    <m/>
    <m/>
    <m/>
    <m/>
    <m/>
    <m/>
    <m/>
    <n v="79"/>
    <n v="102"/>
    <n v="107"/>
    <n v="107"/>
    <n v="395"/>
    <n v="521.08000000000004"/>
    <n v="0"/>
    <n v="0"/>
    <n v="0"/>
    <n v="0"/>
    <n v="0"/>
    <n v="0"/>
    <n v="0"/>
    <n v="0"/>
    <n v="41165.32"/>
    <n v="53150.16"/>
    <n v="55755.560000000005"/>
    <n v="55755.560000000005"/>
    <n v="205826.6"/>
  </r>
  <r>
    <x v="3"/>
    <s v="Nomad"/>
    <s v="NM014919858"/>
    <n v="856504014919"/>
    <s v="Nomad Sport Band - 49/45/44mm/42mm | M/L | Naval"/>
    <s v="Straps"/>
    <s v="Apple Watch"/>
    <s v="49/45/44/42 mm"/>
    <n v="90"/>
    <n v="44"/>
    <n v="58"/>
    <n v="54"/>
    <n v="85"/>
    <n v="68"/>
    <n v="74"/>
    <n v="67"/>
    <n v="89"/>
    <n v="45"/>
    <n v="54"/>
    <n v="106"/>
    <n v="834"/>
    <n v="473.71"/>
    <n v="42633.9"/>
    <n v="20843.239999999998"/>
    <n v="27475.18"/>
    <n v="25580.34"/>
    <n v="40265.35"/>
    <n v="32212.28"/>
    <n v="35054.54"/>
    <n v="31738.57"/>
    <n v="42160.189999999995"/>
    <n v="21316.95"/>
    <n v="25580.34"/>
    <n v="50213.259999999995"/>
    <n v="395074.13999999996"/>
  </r>
  <r>
    <x v="3"/>
    <s v="Nomad"/>
    <s v="NM01692485"/>
    <n v="856500016924"/>
    <s v="Nomad Modern Leather Case - iPhone 16 Pro Max | Brown | Nomad Leather"/>
    <s v="Cases iPhone"/>
    <s v="iPhone 16"/>
    <s v="iPhone 16 Pro Max"/>
    <n v="117"/>
    <n v="58"/>
    <n v="59"/>
    <n v="74"/>
    <n v="102"/>
    <n v="81"/>
    <n v="93"/>
    <n v="68"/>
    <n v="54"/>
    <n v="30"/>
    <n v="17"/>
    <n v="10"/>
    <n v="763"/>
    <n v="473.66"/>
    <n v="55418.22"/>
    <n v="27472.280000000002"/>
    <n v="27945.940000000002"/>
    <n v="35050.840000000004"/>
    <n v="48313.32"/>
    <n v="38366.46"/>
    <n v="44050.380000000005"/>
    <n v="32208.880000000001"/>
    <n v="25577.640000000003"/>
    <n v="14209.800000000001"/>
    <n v="8052.22"/>
    <n v="4736.6000000000004"/>
    <n v="361402.58"/>
  </r>
  <r>
    <x v="3"/>
    <s v="Nomad"/>
    <s v="NM01693185"/>
    <n v="856500016931"/>
    <s v="Nomad Modern Leather Case - iPhone 16 Pro Max  Black "/>
    <s v="Cases iPhone"/>
    <s v="iPhone 16"/>
    <s v="iPhone 16 Pro Max"/>
    <n v="107"/>
    <n v="33"/>
    <n v="102"/>
    <n v="59"/>
    <n v="93"/>
    <n v="69"/>
    <n v="65"/>
    <n v="42"/>
    <n v="16"/>
    <n v="6"/>
    <n v="8"/>
    <n v="5"/>
    <n v="605"/>
    <n v="473.66"/>
    <n v="50681.62"/>
    <n v="15630.78"/>
    <n v="48313.32"/>
    <n v="27945.940000000002"/>
    <n v="44050.380000000005"/>
    <n v="32682.54"/>
    <n v="30787.9"/>
    <n v="19893.72"/>
    <n v="7578.56"/>
    <n v="2841.96"/>
    <n v="3789.28"/>
    <n v="2368.3000000000002"/>
    <n v="286564.3"/>
  </r>
  <r>
    <x v="3"/>
    <s v="Nomad"/>
    <s v="NM01696285"/>
    <n v="856500016962"/>
    <s v="Nomad Modern Leather Case - iPhone 16 Pro  Brown"/>
    <s v="Cases iPhone"/>
    <s v="iPhone 16"/>
    <s v="iPhone 16 Pro / iPhone 17"/>
    <n v="49"/>
    <n v="39"/>
    <n v="40"/>
    <n v="38"/>
    <n v="66"/>
    <n v="36"/>
    <n v="36"/>
    <n v="18"/>
    <n v="14"/>
    <n v="9"/>
    <n v="7"/>
    <n v="6"/>
    <n v="358"/>
    <n v="473.66"/>
    <n v="23209.34"/>
    <n v="18472.740000000002"/>
    <n v="18946.400000000001"/>
    <n v="17999.080000000002"/>
    <n v="31261.56"/>
    <n v="17051.760000000002"/>
    <n v="17051.760000000002"/>
    <n v="8525.880000000001"/>
    <n v="6631.2400000000007"/>
    <n v="4262.9400000000005"/>
    <n v="3315.6200000000003"/>
    <n v="2841.96"/>
    <n v="169570.28"/>
  </r>
  <r>
    <x v="3"/>
    <s v="Nomad"/>
    <s v="NM01697985"/>
    <n v="856500016979"/>
    <s v="Nomad Modern Leather Case - iPhone 16 Pro  Black"/>
    <s v="Cases iPhone"/>
    <s v="iPhone 16"/>
    <s v="iPhone 16 Pro / iPhone 17"/>
    <n v="106"/>
    <n v="50"/>
    <n v="71"/>
    <n v="66"/>
    <n v="84"/>
    <n v="76"/>
    <n v="69"/>
    <n v="40"/>
    <n v="44"/>
    <n v="20"/>
    <n v="10"/>
    <n v="8"/>
    <n v="644"/>
    <n v="473.66"/>
    <n v="50207.96"/>
    <n v="23683"/>
    <n v="33629.86"/>
    <n v="31261.56"/>
    <n v="39787.440000000002"/>
    <n v="35998.160000000003"/>
    <n v="32682.54"/>
    <n v="18946.400000000001"/>
    <n v="20841.04"/>
    <n v="9473.2000000000007"/>
    <n v="4736.6000000000004"/>
    <n v="3789.28"/>
    <n v="305037.04000000004"/>
  </r>
  <r>
    <x v="3"/>
    <s v="Nomad"/>
    <s v="NM01806585"/>
    <n v="856500018065"/>
    <s v="Nomad Modern Leather Case - Airpods Pro (2nd gen) | Black | Nomad Leather"/>
    <s v="Cases Airpods"/>
    <s v="Airpods"/>
    <s v="Pro 2"/>
    <n v="133"/>
    <n v="77"/>
    <n v="167"/>
    <n v="149"/>
    <n v="189"/>
    <n v="169"/>
    <n v="201"/>
    <n v="155"/>
    <n v="53"/>
    <n v="37"/>
    <n v="40"/>
    <n v="14"/>
    <n v="1384"/>
    <n v="258.19"/>
    <n v="34339.269999999997"/>
    <n v="19880.63"/>
    <n v="43117.73"/>
    <n v="38470.31"/>
    <n v="48797.909999999996"/>
    <n v="43634.11"/>
    <n v="51896.19"/>
    <n v="40019.449999999997"/>
    <n v="13684.07"/>
    <n v="9553.0300000000007"/>
    <n v="10327.6"/>
    <n v="3614.66"/>
    <n v="357334.96"/>
  </r>
  <r>
    <x v="3"/>
    <s v="Nomad"/>
    <s v="NM01836285"/>
    <n v="856500018362"/>
    <s v="Nomad Modern Leather Case - Airpods Pro (2nd gen) | Brown | Nomad Leather"/>
    <s v="Cases Airpods"/>
    <s v="Airpods"/>
    <s v="Pro 2"/>
    <n v="86"/>
    <n v="79"/>
    <n v="125"/>
    <n v="98"/>
    <n v="115"/>
    <n v="104"/>
    <n v="111"/>
    <n v="114"/>
    <n v="83"/>
    <n v="53"/>
    <n v="57"/>
    <n v="39"/>
    <n v="1064"/>
    <n v="258.19"/>
    <n v="22204.34"/>
    <n v="20397.009999999998"/>
    <n v="32273.75"/>
    <n v="25302.62"/>
    <n v="29691.85"/>
    <n v="26851.759999999998"/>
    <n v="28659.09"/>
    <n v="29433.66"/>
    <n v="21429.77"/>
    <n v="13684.07"/>
    <n v="14716.83"/>
    <n v="10069.41"/>
    <n v="274714.15999999997"/>
  </r>
  <r>
    <x v="3"/>
    <s v="Nomad"/>
    <s v="NM1Am10000"/>
    <n v="856500018522"/>
    <s v="Nomad Sport Strap - 45/44mm/42mm | M/L | Black | FKM | V2"/>
    <s v="Straps"/>
    <s v="Apple Watch"/>
    <s v="49/45/44/42 mm"/>
    <n v="180"/>
    <n v="80"/>
    <n v="91"/>
    <n v="107"/>
    <n v="161"/>
    <n v="136"/>
    <n v="137"/>
    <n v="121"/>
    <n v="73"/>
    <n v="50"/>
    <n v="109"/>
    <n v="204"/>
    <n v="1449"/>
    <n v="473.71"/>
    <n v="85267.8"/>
    <n v="37896.799999999996"/>
    <n v="43107.61"/>
    <n v="50686.97"/>
    <n v="76267.31"/>
    <n v="64424.56"/>
    <n v="64898.27"/>
    <n v="57318.909999999996"/>
    <n v="34580.83"/>
    <n v="23685.5"/>
    <n v="51634.39"/>
    <n v="96636.84"/>
    <n v="686405.78999999992"/>
  </r>
  <r>
    <x v="3"/>
    <s v="Speck"/>
    <s v="103111-6244"/>
    <n v="848709047151"/>
    <s v="Speck Presidio Show - Clear/Rose Gold iPhone 8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17576-6603"/>
    <n v="848709060693"/>
    <s v="Speck Presidio Clear +Glitter Pnk/G iPhone SE2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387.41"/>
    <n v="0"/>
    <n v="0"/>
    <n v="0"/>
    <n v="0"/>
    <n v="0"/>
    <n v="0"/>
    <n v="0"/>
    <n v="0"/>
    <n v="0"/>
    <n v="0"/>
    <n v="0"/>
    <n v="0"/>
    <n v="0"/>
  </r>
  <r>
    <x v="3"/>
    <s v="Speck"/>
    <s v="117577-5905"/>
    <n v="848709060709"/>
    <s v="Speck Presidio Show - Clear/Black iPhone SE2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22013-1050"/>
    <n v="848709066329"/>
    <s v="Speck Presidio Pro - Black iPad Pro 11"/>
    <s v="Cases iPad"/>
    <s v="iPad"/>
    <s v="iPad Pro 11&quot; 2/3/4/Air 4/5"/>
    <n v="0"/>
    <n v="0"/>
    <n v="0"/>
    <n v="0"/>
    <n v="0"/>
    <n v="0"/>
    <n v="0"/>
    <n v="0"/>
    <n v="0"/>
    <n v="0"/>
    <n v="0"/>
    <n v="0"/>
    <n v="0"/>
    <n v="671.9"/>
    <n v="0"/>
    <n v="0"/>
    <n v="0"/>
    <n v="0"/>
    <n v="0"/>
    <n v="0"/>
    <n v="0"/>
    <n v="0"/>
    <n v="0"/>
    <n v="0"/>
    <n v="0"/>
    <n v="0"/>
    <n v="0"/>
  </r>
  <r>
    <x v="3"/>
    <s v="Speck"/>
    <s v="124747-8198"/>
    <n v="848709070913"/>
    <s v="Speck Candyshell Lite - Blue iPhone SE2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232.24"/>
    <n v="0"/>
    <n v="0"/>
    <n v="0"/>
    <n v="0"/>
    <n v="0"/>
    <n v="0"/>
    <n v="0"/>
    <n v="0"/>
    <n v="0"/>
    <n v="0"/>
    <n v="0"/>
    <n v="0"/>
    <n v="0"/>
  </r>
  <r>
    <x v="3"/>
    <s v="Speck"/>
    <s v="124747-C222"/>
    <n v="848709070142"/>
    <s v="Speck Candyshell Lite Case for iPhone 6/6s/7/8/SE 2/SE 3 - Quartz Pink"/>
    <s v="Cases iPhone"/>
    <s v="iPhone 6"/>
    <s v="iPhone 6/6S/7/8/SE 2/SE 3 Cases"/>
    <n v="0"/>
    <n v="0"/>
    <n v="0"/>
    <n v="0"/>
    <n v="0"/>
    <n v="0"/>
    <n v="0"/>
    <n v="0"/>
    <n v="0"/>
    <n v="0"/>
    <n v="0"/>
    <n v="0"/>
    <n v="0"/>
    <n v="232.24"/>
    <n v="0"/>
    <n v="0"/>
    <n v="0"/>
    <n v="0"/>
    <n v="0"/>
    <n v="0"/>
    <n v="0"/>
    <n v="0"/>
    <n v="0"/>
    <n v="0"/>
    <n v="0"/>
    <n v="0"/>
    <n v="0"/>
  </r>
  <r>
    <x v="3"/>
    <s v="Speck"/>
    <s v="126087-6010"/>
    <n v="848709071354"/>
    <s v="Speck Smartshell - Purple MacBook  Air 13 Rd"/>
    <s v="Cases Macbook"/>
    <s v="Macbook"/>
    <s v="MacBook Air 13&quot; M2 Cases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26087-6011"/>
    <n v="848709071484"/>
    <s v="Speck Smartshell - Rose Pink MacBook  Air 13 Rd"/>
    <s v="Cases Macbook"/>
    <s v="Macbook"/>
    <s v="MacBook Air 13&quot; M2 Cases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26087-B189"/>
    <n v="848709071378"/>
    <s v="Speck Smartshell - Blue MacBook  Air 13 Rd"/>
    <s v="Cases Macbook"/>
    <s v="Macbook"/>
    <s v="MacBook Air 13&quot; M2 Cases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27573-8336"/>
    <n v="848709073143"/>
    <s v="Speck Transfer Pro Pocket Universal Sleeve 13&quot;/14&quot; - City Grey/Rose Gold Pink"/>
    <s v="Cases Sleeves"/>
    <s v="Sleeves"/>
    <s v="13&quot; Sleeves"/>
    <n v="1"/>
    <n v="0"/>
    <n v="0"/>
    <n v="0"/>
    <n v="0"/>
    <n v="0"/>
    <n v="0"/>
    <n v="0"/>
    <n v="1"/>
    <n v="0"/>
    <n v="0"/>
    <n v="0"/>
    <n v="2"/>
    <n v="430.6"/>
    <n v="430.6"/>
    <n v="0"/>
    <n v="0"/>
    <n v="0"/>
    <n v="0"/>
    <n v="0"/>
    <n v="0"/>
    <n v="0"/>
    <n v="430.6"/>
    <n v="0"/>
    <n v="0"/>
    <n v="0"/>
    <n v="861.2"/>
  </r>
  <r>
    <x v="3"/>
    <s v="Speck"/>
    <s v="127573-9166"/>
    <n v="848709087164"/>
    <s v="Speck Transfer Pro Pocket Universal Sleeve 13&quot;/14&quot; - Sweater Grey/Coastal Blue"/>
    <s v="Cases Sleeves"/>
    <s v="Sleeves"/>
    <s v="13&quot; Sleeves"/>
    <n v="0"/>
    <n v="0"/>
    <m/>
    <m/>
    <m/>
    <m/>
    <m/>
    <m/>
    <m/>
    <m/>
    <n v="0"/>
    <n v="7"/>
    <n v="7"/>
    <n v="430.6"/>
    <n v="0"/>
    <n v="0"/>
    <n v="0"/>
    <n v="0"/>
    <n v="0"/>
    <n v="0"/>
    <n v="0"/>
    <n v="0"/>
    <n v="0"/>
    <n v="0"/>
    <n v="0"/>
    <n v="3014.2000000000003"/>
    <n v="3014.2000000000003"/>
  </r>
  <r>
    <x v="3"/>
    <s v="Speck"/>
    <s v="127573-9166"/>
    <n v="848709087171"/>
    <s v="Speck Transfer Pro Pocket Universal Sleeve 13&quot;/14&quot; - Sweater Grey/Coastal Blue"/>
    <s v="Cases Sleeves"/>
    <s v="Sleeves"/>
    <s v="13&quot; Sleeves"/>
    <n v="10"/>
    <n v="3"/>
    <n v="6"/>
    <n v="5"/>
    <n v="5"/>
    <n v="7"/>
    <n v="12"/>
    <n v="19"/>
    <n v="8"/>
    <n v="5"/>
    <n v="5"/>
    <n v="3"/>
    <n v="88"/>
    <n v="430.6"/>
    <n v="4306"/>
    <n v="1291.8000000000002"/>
    <n v="2583.6000000000004"/>
    <n v="2153"/>
    <n v="2153"/>
    <n v="3014.2000000000003"/>
    <n v="5167.2000000000007"/>
    <n v="8181.4000000000005"/>
    <n v="3444.8"/>
    <n v="2153"/>
    <n v="2153"/>
    <n v="1291.8000000000002"/>
    <n v="37892.800000000003"/>
  </r>
  <r>
    <x v="3"/>
    <s v="Speck"/>
    <s v="128842-5085"/>
    <n v="848709074607"/>
    <s v="Speck iPhone 11 Gemshell (Clear/Clear)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232.37"/>
    <n v="0"/>
    <n v="0"/>
    <n v="0"/>
    <n v="0"/>
    <n v="0"/>
    <n v="0"/>
    <n v="0"/>
    <n v="0"/>
    <n v="0"/>
    <n v="0"/>
    <n v="0"/>
    <n v="0"/>
    <n v="0"/>
  </r>
  <r>
    <x v="3"/>
    <s v="Speck"/>
    <s v="129908-8535"/>
    <n v="848709075284"/>
    <s v="Speck Presidio Pro - Pink For iPhone 11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413.28"/>
    <n v="0"/>
    <n v="0"/>
    <n v="0"/>
    <n v="0"/>
    <n v="0"/>
    <n v="0"/>
    <n v="0"/>
    <n v="0"/>
    <n v="0"/>
    <n v="0"/>
    <n v="0"/>
    <n v="0"/>
    <n v="0"/>
  </r>
  <r>
    <x v="3"/>
    <s v="Speck"/>
    <s v="129914-7566"/>
    <n v="848709075420"/>
    <s v="Speck Presidio Sport - Teal For iPhone 11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439.14"/>
    <n v="0"/>
    <n v="0"/>
    <n v="0"/>
    <n v="0"/>
    <n v="0"/>
    <n v="0"/>
    <n v="0"/>
    <n v="0"/>
    <n v="0"/>
    <n v="0"/>
    <n v="0"/>
    <n v="0"/>
    <n v="0"/>
  </r>
  <r>
    <x v="3"/>
    <s v="Speck"/>
    <s v="133535-1050"/>
    <n v="848709080615"/>
    <s v="Speck Balance Folio Case for iPad 10.2&quot; 7/8 Gen - Black/Black"/>
    <s v="Cases iPad"/>
    <s v="iPad"/>
    <s v="iPad 10.2&quot;"/>
    <n v="0"/>
    <n v="0"/>
    <n v="0"/>
    <n v="0"/>
    <n v="1"/>
    <n v="0"/>
    <n v="0"/>
    <n v="0"/>
    <n v="0"/>
    <n v="0"/>
    <n v="1"/>
    <n v="0"/>
    <n v="2"/>
    <n v="430.6"/>
    <n v="0"/>
    <n v="0"/>
    <n v="0"/>
    <n v="0"/>
    <n v="430.6"/>
    <n v="0"/>
    <n v="0"/>
    <n v="0"/>
    <n v="0"/>
    <n v="0"/>
    <n v="430.6"/>
    <n v="0"/>
    <n v="861.2"/>
  </r>
  <r>
    <x v="3"/>
    <s v="Speck"/>
    <s v="133535-5999"/>
    <n v="848709080622"/>
    <s v="Speck Balance Folio Case for iPad 10.2&quot; 7/8 Gen - Stormy Gray/Charcoal Gray"/>
    <s v="Cases iPad"/>
    <s v="iPad"/>
    <s v="iPad 10.2&quot;"/>
    <n v="6"/>
    <n v="4"/>
    <n v="4"/>
    <n v="0"/>
    <n v="1"/>
    <n v="0"/>
    <n v="2"/>
    <n v="2"/>
    <n v="2"/>
    <n v="0"/>
    <n v="1"/>
    <n v="2"/>
    <n v="24"/>
    <n v="430.6"/>
    <n v="2583.6000000000004"/>
    <n v="1722.4"/>
    <n v="1722.4"/>
    <n v="0"/>
    <n v="430.6"/>
    <n v="0"/>
    <n v="861.2"/>
    <n v="861.2"/>
    <n v="861.2"/>
    <n v="0"/>
    <n v="430.6"/>
    <n v="861.2"/>
    <n v="10334.400000000001"/>
  </r>
  <r>
    <x v="3"/>
    <s v="Speck"/>
    <s v="133535-7265"/>
    <n v="848709080639"/>
    <s v="Speck Balance Folio Case for iPad 10.2&quot; 7/8/9 Gen - Plumberry Purple/Crushed Purpl"/>
    <s v="Cases iPad"/>
    <s v="iPad"/>
    <s v="iPad 10.2&quot;"/>
    <n v="45"/>
    <n v="10"/>
    <n v="8"/>
    <n v="7"/>
    <n v="16"/>
    <n v="6"/>
    <n v="13"/>
    <n v="7"/>
    <n v="8"/>
    <n v="3"/>
    <n v="2"/>
    <n v="4"/>
    <n v="129"/>
    <n v="430.6"/>
    <n v="19377"/>
    <n v="4306"/>
    <n v="3444.8"/>
    <n v="3014.2000000000003"/>
    <n v="6889.6"/>
    <n v="2583.6000000000004"/>
    <n v="5597.8"/>
    <n v="3014.2000000000003"/>
    <n v="3444.8"/>
    <n v="1291.8000000000002"/>
    <n v="861.2"/>
    <n v="1722.4"/>
    <n v="55547.4"/>
  </r>
  <r>
    <x v="3"/>
    <s v="Speck"/>
    <s v="133537-7399"/>
    <n v="848709080660"/>
    <s v="Speck Balance Folio Clear Case for iPad 10.2&quot; 7/8/9 Gen - Marine Blue/Clear"/>
    <s v="Cases iPad"/>
    <s v="iPad"/>
    <s v="iPad 10.2&quot;"/>
    <n v="1"/>
    <n v="0"/>
    <n v="0"/>
    <n v="0"/>
    <n v="0"/>
    <n v="0"/>
    <n v="0"/>
    <n v="0"/>
    <n v="0"/>
    <n v="0"/>
    <n v="0"/>
    <n v="1"/>
    <n v="2"/>
    <n v="516.80999999999995"/>
    <n v="516.80999999999995"/>
    <n v="0"/>
    <n v="0"/>
    <n v="0"/>
    <n v="0"/>
    <n v="0"/>
    <n v="0"/>
    <n v="0"/>
    <n v="0"/>
    <n v="0"/>
    <n v="0"/>
    <n v="516.80999999999995"/>
    <n v="1033.6199999999999"/>
  </r>
  <r>
    <x v="3"/>
    <s v="Speck"/>
    <s v="133537-8640"/>
    <n v="848709080691"/>
    <s v="Speck Balance Folio Clear Case for iPad 10.2&quot; 7/8/9 Gen - Rose Gold Woven Metallic"/>
    <s v="Cases iPad"/>
    <s v="iPad"/>
    <s v="iPad 10.2&quot;"/>
    <n v="39"/>
    <n v="16"/>
    <n v="14"/>
    <n v="8"/>
    <n v="15"/>
    <n v="3"/>
    <n v="11"/>
    <n v="8"/>
    <n v="4"/>
    <n v="4"/>
    <n v="2"/>
    <n v="0"/>
    <n v="124"/>
    <n v="430.6"/>
    <n v="16793.400000000001"/>
    <n v="6889.6"/>
    <n v="6028.4000000000005"/>
    <n v="3444.8"/>
    <n v="6459"/>
    <n v="1291.8000000000002"/>
    <n v="4736.6000000000004"/>
    <n v="3444.8"/>
    <n v="1722.4"/>
    <n v="1722.4"/>
    <n v="861.2"/>
    <n v="0"/>
    <n v="53394.400000000001"/>
  </r>
  <r>
    <x v="3"/>
    <s v="Speck"/>
    <s v="133537-8640"/>
    <n v="848709098153"/>
    <s v="Speck Balance Folio Clear Case for iPad 10.2&quot; 7/8/9 Gen - Rose Gold Woven Metallic"/>
    <s v="Cases iPad"/>
    <s v="iPad"/>
    <s v="iPad 10.2&quot;"/>
    <n v="0"/>
    <n v="0"/>
    <n v="0"/>
    <n v="0"/>
    <n v="0"/>
    <n v="0"/>
    <n v="0"/>
    <n v="0"/>
    <n v="0"/>
    <n v="0"/>
    <n v="0"/>
    <n v="0"/>
    <n v="0"/>
    <n v="430.6"/>
    <n v="0"/>
    <n v="0"/>
    <n v="0"/>
    <n v="0"/>
    <n v="0"/>
    <n v="0"/>
    <n v="0"/>
    <n v="0"/>
    <n v="0"/>
    <n v="0"/>
    <n v="0"/>
    <n v="0"/>
    <n v="0"/>
  </r>
  <r>
    <x v="3"/>
    <s v="Speck"/>
    <s v="133537-8922"/>
    <n v="848709080707"/>
    <s v="Speck Balance Folio Clear Case for iPad 10.2&quot; 7/8/9 Gen - Clear/Gunmetal Grey Meta"/>
    <s v="Cases iPad"/>
    <s v="iPad"/>
    <s v="iPad 10.2&quot;"/>
    <n v="35"/>
    <n v="7"/>
    <n v="9"/>
    <n v="15"/>
    <n v="15"/>
    <n v="10"/>
    <n v="11"/>
    <n v="0"/>
    <n v="6"/>
    <n v="3"/>
    <n v="3"/>
    <n v="8"/>
    <n v="122"/>
    <n v="430.6"/>
    <n v="15071"/>
    <n v="3014.2000000000003"/>
    <n v="3875.4"/>
    <n v="6459"/>
    <n v="6459"/>
    <n v="4306"/>
    <n v="4736.6000000000004"/>
    <n v="0"/>
    <n v="2583.6000000000004"/>
    <n v="1291.8000000000002"/>
    <n v="1291.8000000000002"/>
    <n v="3444.8"/>
    <n v="52533.200000000004"/>
  </r>
  <r>
    <x v="3"/>
    <s v="Speck"/>
    <s v="136209-9127"/>
    <n v="848709082862"/>
    <s v="Speck Presidio 2 Pro Case - Blue iPhone SE2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6209-9136"/>
    <n v="848709082893"/>
    <s v="Speck Presidio 2 Pro Case - Purple iPhone hone SE2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6209-D143"/>
    <n v="848709082916"/>
    <s v="Speck Presidio 2 Pro Case - Black iPhone hone SE2"/>
    <s v="Cases iPhone"/>
    <s v="iPhone SE"/>
    <s v="iPhone SE 2020 -2022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6212-5085"/>
    <n v="848709082992"/>
    <s v="Speck Presidio Perfect Clear Clear iPhone SE2"/>
    <s v="Cases iPhone"/>
    <s v="iPhone SE"/>
    <s v="iPhone SE 2020 -2022"/>
    <n v="0"/>
    <n v="0"/>
    <n v="0"/>
    <n v="0"/>
    <n v="0"/>
    <n v="0"/>
    <n v="0"/>
    <n v="0"/>
    <n v="0"/>
    <n v="0"/>
    <n v="1"/>
    <n v="0"/>
    <n v="1"/>
    <n v="516.72"/>
    <n v="0"/>
    <n v="0"/>
    <n v="0"/>
    <n v="0"/>
    <n v="0"/>
    <n v="0"/>
    <n v="0"/>
    <n v="0"/>
    <n v="0"/>
    <n v="0"/>
    <n v="516.72"/>
    <n v="0"/>
    <n v="516.72"/>
  </r>
  <r>
    <x v="3"/>
    <s v="Speck"/>
    <s v="136489-9128"/>
    <n v="848709086112"/>
    <s v="Speck Presidio2 GriPhone  - Blue/Black iPhone 11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6490-5085"/>
    <n v="848709086174"/>
    <s v="Speck Presidio Perfect Clear Case for Iphone 11- Clear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36495-5085"/>
    <n v="848709086235"/>
    <s v="Speck iPhone  11 New Clear Grip (Clear/Clear)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232.37"/>
    <n v="0"/>
    <n v="0"/>
    <n v="0"/>
    <n v="0"/>
    <n v="0"/>
    <n v="0"/>
    <n v="0"/>
    <n v="0"/>
    <n v="0"/>
    <n v="0"/>
    <n v="0"/>
    <n v="0"/>
    <n v="0"/>
  </r>
  <r>
    <x v="3"/>
    <s v="Speck"/>
    <s v="136812-7356"/>
    <n v="848709087416"/>
    <s v="Speck (Apple Excsluive) Presidio Perfect Clear with Grips for iPhone 7/8/SE 2/SE 3 - Bella Pink"/>
    <s v="Cases iPhone"/>
    <s v="iPhone 7"/>
    <s v="iPhone 7/8/SE 2/SE 3 Cases"/>
    <n v="0"/>
    <n v="0"/>
    <n v="0"/>
    <n v="0"/>
    <n v="1"/>
    <n v="0"/>
    <n v="0"/>
    <n v="0"/>
    <n v="0"/>
    <n v="0"/>
    <n v="0"/>
    <n v="0"/>
    <n v="1"/>
    <n v="387.54"/>
    <n v="0"/>
    <n v="0"/>
    <n v="0"/>
    <n v="0"/>
    <n v="387.54"/>
    <n v="0"/>
    <n v="0"/>
    <n v="0"/>
    <n v="0"/>
    <n v="0"/>
    <n v="0"/>
    <n v="0"/>
    <n v="387.54"/>
  </r>
  <r>
    <x v="3"/>
    <s v="Speck"/>
    <s v="137270-9246"/>
    <n v="848709089946"/>
    <s v="Speck Smartshell - Swell Blue Mb Pro 16"/>
    <s v="Cases Macbook"/>
    <s v="Macbook"/>
    <s v="MacBook Pro 16&quot; M1/M2 Cases"/>
    <n v="1"/>
    <n v="0"/>
    <n v="2"/>
    <n v="0"/>
    <n v="3"/>
    <n v="0"/>
    <n v="1"/>
    <n v="3"/>
    <n v="2"/>
    <n v="1"/>
    <n v="2"/>
    <n v="3"/>
    <n v="18"/>
    <n v="697.76"/>
    <n v="697.76"/>
    <n v="0"/>
    <n v="1395.52"/>
    <n v="0"/>
    <n v="2093.2799999999997"/>
    <n v="0"/>
    <n v="697.76"/>
    <n v="2093.2799999999997"/>
    <n v="1395.52"/>
    <n v="697.76"/>
    <n v="1395.52"/>
    <n v="2093.2799999999997"/>
    <n v="12559.68"/>
  </r>
  <r>
    <x v="3"/>
    <s v="Speck"/>
    <s v="137600-1050"/>
    <n v="848709088444"/>
    <s v="Speck iPhone 12/12 Pro Candyshell Pro (Black/Black)"/>
    <s v="Cases iPhone"/>
    <s v="iPhone 12"/>
    <s v="iPhone 12 / 12 Pro"/>
    <n v="60"/>
    <n v="19"/>
    <n v="17"/>
    <n v="18"/>
    <n v="27"/>
    <n v="12"/>
    <n v="3"/>
    <n v="5"/>
    <n v="1"/>
    <n v="2"/>
    <n v="0"/>
    <n v="4"/>
    <n v="168"/>
    <n v="115.99"/>
    <n v="6959.4"/>
    <n v="2203.81"/>
    <n v="1971.83"/>
    <n v="2087.8199999999997"/>
    <n v="3131.73"/>
    <n v="1391.8799999999999"/>
    <n v="347.96999999999997"/>
    <n v="579.94999999999993"/>
    <n v="115.99"/>
    <n v="231.98"/>
    <n v="0"/>
    <n v="463.96"/>
    <n v="19486.32"/>
  </r>
  <r>
    <x v="3"/>
    <s v="Speck"/>
    <s v="137603-5095"/>
    <n v="840168527427"/>
    <s v="Speck iPhone  12/12 Pro Gemshell (Clear/Black)"/>
    <s v="Cases iPhone"/>
    <s v="iPhone 12"/>
    <s v="iPhone 12 / 12 Pro"/>
    <n v="44"/>
    <n v="18"/>
    <n v="17"/>
    <n v="18"/>
    <n v="27"/>
    <n v="18"/>
    <n v="19"/>
    <n v="8"/>
    <n v="1"/>
    <n v="1"/>
    <n v="1"/>
    <n v="2"/>
    <n v="174"/>
    <n v="115.99"/>
    <n v="5103.5599999999995"/>
    <n v="2087.8199999999997"/>
    <n v="1971.83"/>
    <n v="2087.8199999999997"/>
    <n v="3131.73"/>
    <n v="2087.8199999999997"/>
    <n v="2203.81"/>
    <n v="927.92"/>
    <n v="115.99"/>
    <n v="115.99"/>
    <n v="115.99"/>
    <n v="231.98"/>
    <n v="20182.259999999998"/>
  </r>
  <r>
    <x v="3"/>
    <s v="Speck"/>
    <s v="137606-5085"/>
    <n v="848709088680"/>
    <s v="Speck iPhone  12/12 Pro *Gemshell Grip (Clear/Clear)"/>
    <s v="Cases iPhone"/>
    <s v="iPhone 12"/>
    <s v="iPhone 12 / 12 Pro"/>
    <n v="42"/>
    <n v="18"/>
    <n v="21"/>
    <n v="10"/>
    <n v="31"/>
    <n v="9"/>
    <n v="10"/>
    <n v="9"/>
    <n v="5"/>
    <n v="0"/>
    <n v="2"/>
    <n v="1"/>
    <n v="158"/>
    <n v="115.99"/>
    <n v="4871.58"/>
    <n v="2087.8199999999997"/>
    <n v="2435.79"/>
    <n v="1159.8999999999999"/>
    <n v="3595.69"/>
    <n v="1043.9099999999999"/>
    <n v="1159.8999999999999"/>
    <n v="1043.9099999999999"/>
    <n v="579.94999999999993"/>
    <n v="0"/>
    <n v="231.98"/>
    <n v="115.99"/>
    <n v="18326.419999999998"/>
  </r>
  <r>
    <x v="3"/>
    <s v="Speck"/>
    <s v="137621-1050"/>
    <n v="848709089199"/>
    <s v="Speck iPhone  11/XR *New Candyshell (Black/Black)"/>
    <s v="Cases iPhone"/>
    <s v="iPhone 11"/>
    <s v="iPhone 11"/>
    <n v="0"/>
    <n v="0"/>
    <n v="0"/>
    <n v="0"/>
    <n v="0"/>
    <n v="0"/>
    <n v="0"/>
    <n v="0"/>
    <n v="0"/>
    <n v="0"/>
    <n v="0"/>
    <n v="0"/>
    <n v="0"/>
    <n v="232.37"/>
    <n v="0"/>
    <n v="0"/>
    <n v="0"/>
    <n v="0"/>
    <n v="0"/>
    <n v="0"/>
    <n v="0"/>
    <n v="0"/>
    <n v="0"/>
    <n v="0"/>
    <n v="0"/>
    <n v="0"/>
    <n v="0"/>
  </r>
  <r>
    <x v="3"/>
    <s v="Speck"/>
    <s v="138486-9128"/>
    <n v="848709091161"/>
    <s v="Speck Presidio2 Pro Case for iPhone 12/12 Pro - Coastal Blue/Black/Stormblue"/>
    <s v="Cases iPhone"/>
    <s v="iPhone 12/12 Pro"/>
    <s v="iPhone 12/12 Pro Cases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8486-9276"/>
    <n v="848709091185"/>
    <s v="Speck Presidio2 Pro Case for iPhone 12/12 Pro - Lush Burgundy/Azalea Burgundy/Pink"/>
    <s v="Cases iPhone"/>
    <s v="iPhone 12"/>
    <s v="iPhone 12/12 Pro "/>
    <n v="1"/>
    <n v="0"/>
    <n v="0"/>
    <n v="0"/>
    <n v="0"/>
    <n v="0"/>
    <n v="0"/>
    <n v="0"/>
    <n v="0"/>
    <n v="0"/>
    <n v="0"/>
    <n v="0"/>
    <n v="1"/>
    <n v="568.45000000000005"/>
    <n v="568.45000000000005"/>
    <n v="0"/>
    <n v="0"/>
    <n v="0"/>
    <n v="0"/>
    <n v="0"/>
    <n v="0"/>
    <n v="0"/>
    <n v="0"/>
    <n v="0"/>
    <n v="0"/>
    <n v="0"/>
    <n v="568.45000000000005"/>
  </r>
  <r>
    <x v="3"/>
    <s v="Speck"/>
    <s v="138486-D143"/>
    <n v="848709091239"/>
    <s v="Speck Presidio 2 Pro - Black iPhone 12 Pro"/>
    <s v="Cases iPhone"/>
    <s v="iPhone 12"/>
    <s v="iPhone 12 / 12 Pro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8489-5085"/>
    <n v="848709091345"/>
    <s v="Speck Presidio Perfect Clear Case for iPhone 12/12 Pro - Clear/Clear"/>
    <s v="Cases iPhone"/>
    <s v="iPhone 12"/>
    <s v="iPhone 12/12 Pro 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38491-5905"/>
    <n v="848709096760"/>
    <s v="Speck Presidio Perfect Clear Geometry for iPhone 12/12 Pro - Clear/Black"/>
    <s v="Cases iPhone"/>
    <s v="iPhone 12"/>
    <s v="iPhone 12/12 Pro "/>
    <n v="0"/>
    <n v="0"/>
    <n v="0"/>
    <n v="0"/>
    <n v="0"/>
    <n v="0"/>
    <n v="0"/>
    <n v="0"/>
    <n v="0"/>
    <n v="0"/>
    <n v="0"/>
    <n v="0"/>
    <n v="0"/>
    <n v="568.45000000000005"/>
    <n v="0"/>
    <n v="0"/>
    <n v="0"/>
    <n v="0"/>
    <n v="0"/>
    <n v="0"/>
    <n v="0"/>
    <n v="0"/>
    <n v="0"/>
    <n v="0"/>
    <n v="0"/>
    <n v="0"/>
    <n v="0"/>
  </r>
  <r>
    <x v="3"/>
    <s v="Speck"/>
    <s v="138496-9268"/>
    <n v="848709091734"/>
    <s v="Speck Presidio Perfect Clear Om Rse 12Pro"/>
    <s v="Cases iPhone"/>
    <s v="iPhone 12"/>
    <s v="iPhone 12 / 12 Pro"/>
    <n v="1"/>
    <n v="0"/>
    <n v="0"/>
    <n v="2"/>
    <n v="0"/>
    <n v="0"/>
    <n v="0"/>
    <n v="0"/>
    <n v="0"/>
    <n v="0"/>
    <n v="0"/>
    <n v="0"/>
    <n v="3"/>
    <n v="568.45000000000005"/>
    <n v="568.45000000000005"/>
    <n v="0"/>
    <n v="0"/>
    <n v="1136.9000000000001"/>
    <n v="0"/>
    <n v="0"/>
    <n v="0"/>
    <n v="0"/>
    <n v="0"/>
    <n v="0"/>
    <n v="0"/>
    <n v="0"/>
    <n v="1705.3500000000001"/>
  </r>
  <r>
    <x v="3"/>
    <s v="Speck"/>
    <s v="138616-0581"/>
    <n v="848709095848"/>
    <s v="Speck Smartshell Onyx Black MacBook Air 13 Retina Display 2020"/>
    <s v="Cases Macbook"/>
    <s v="Macbook"/>
    <s v="MacBook Air 13&quot; M2 Cases"/>
    <n v="0"/>
    <n v="0"/>
    <n v="0"/>
    <n v="0"/>
    <n v="0"/>
    <n v="0"/>
    <n v="0"/>
    <n v="0"/>
    <n v="0"/>
    <n v="0"/>
    <n v="0"/>
    <n v="1"/>
    <n v="1"/>
    <n v="697.76"/>
    <n v="0"/>
    <n v="0"/>
    <n v="0"/>
    <n v="0"/>
    <n v="0"/>
    <n v="0"/>
    <n v="0"/>
    <n v="0"/>
    <n v="0"/>
    <n v="0"/>
    <n v="0"/>
    <n v="697.76"/>
    <n v="697.76"/>
  </r>
  <r>
    <x v="3"/>
    <s v="Speck"/>
    <s v="138616-1212"/>
    <n v="848709095855"/>
    <s v="Speck Smartshell Case for Macbook Air 13&quot; Retina 2020 - Clear"/>
    <s v="Cases Macbook"/>
    <s v="Macbook"/>
    <s v="MacBook Air 13&quot; M1 Cases"/>
    <n v="155"/>
    <n v="23"/>
    <n v="10"/>
    <n v="10"/>
    <n v="105"/>
    <n v="133"/>
    <n v="123"/>
    <n v="44"/>
    <n v="6"/>
    <n v="3"/>
    <n v="1"/>
    <n v="3"/>
    <n v="616"/>
    <n v="430.6"/>
    <n v="66743"/>
    <n v="9903.8000000000011"/>
    <n v="4306"/>
    <n v="4306"/>
    <n v="45213"/>
    <n v="57269.8"/>
    <n v="52963.8"/>
    <n v="18946.400000000001"/>
    <n v="2583.6000000000004"/>
    <n v="1291.8000000000002"/>
    <n v="430.6"/>
    <n v="1291.8000000000002"/>
    <n v="265249.60000000003"/>
  </r>
  <r>
    <x v="3"/>
    <s v="Speck"/>
    <s v="138650-1050"/>
    <n v="848709096098"/>
    <s v="Speck Balance Folio for iPad Air 10.9&quot;/Pro 11&quot; - Black/Black"/>
    <s v="Cases iPad"/>
    <s v="iPad"/>
    <s v="iPad Pro 11&quot; 2/3/4/Air 4/5"/>
    <n v="0"/>
    <n v="0"/>
    <n v="0"/>
    <n v="0"/>
    <n v="0"/>
    <n v="1"/>
    <n v="0"/>
    <n v="0"/>
    <n v="1"/>
    <n v="0"/>
    <n v="0"/>
    <n v="0"/>
    <n v="2"/>
    <n v="430.6"/>
    <n v="0"/>
    <n v="0"/>
    <n v="0"/>
    <n v="0"/>
    <n v="0"/>
    <n v="430.6"/>
    <n v="0"/>
    <n v="0"/>
    <n v="430.6"/>
    <n v="0"/>
    <n v="0"/>
    <n v="0"/>
    <n v="861.2"/>
  </r>
  <r>
    <x v="3"/>
    <s v="Speck"/>
    <s v="138650-9322"/>
    <n v="848709096111"/>
    <s v="Speck Balance Folio for iPad Air 10.9&quot;/Pro 11&quot; - Arcadia Navy/Moody Grey"/>
    <s v="Cases iPad"/>
    <s v="iPad"/>
    <s v="iPad Pro 11&quot; 2/3/4/Air 4/5"/>
    <n v="2"/>
    <n v="0"/>
    <n v="1"/>
    <n v="0"/>
    <n v="0"/>
    <n v="0"/>
    <n v="0"/>
    <n v="0"/>
    <n v="0"/>
    <n v="1"/>
    <n v="0"/>
    <n v="1"/>
    <n v="5"/>
    <n v="430.6"/>
    <n v="861.2"/>
    <n v="0"/>
    <n v="430.6"/>
    <n v="0"/>
    <n v="0"/>
    <n v="0"/>
    <n v="0"/>
    <n v="0"/>
    <n v="0"/>
    <n v="430.6"/>
    <n v="0"/>
    <n v="430.6"/>
    <n v="2153"/>
  </r>
  <r>
    <x v="3"/>
    <s v="Speck"/>
    <s v="138654-1050"/>
    <n v="848709096296"/>
    <s v="Speck Balance Folio Case with Microban for iPad 10.2&quot; 7/8/9 Gen - Black/Black"/>
    <s v="Cases iPad"/>
    <s v="iPad"/>
    <s v="iPad 10.2&quot;"/>
    <n v="48"/>
    <n v="11"/>
    <n v="16"/>
    <n v="11"/>
    <n v="12"/>
    <n v="8"/>
    <n v="12"/>
    <n v="9"/>
    <n v="10"/>
    <n v="3"/>
    <n v="4"/>
    <n v="2"/>
    <n v="146"/>
    <n v="430.6"/>
    <n v="20668.800000000003"/>
    <n v="4736.6000000000004"/>
    <n v="6889.6"/>
    <n v="4736.6000000000004"/>
    <n v="5167.2000000000007"/>
    <n v="3444.8"/>
    <n v="5167.2000000000007"/>
    <n v="3875.4"/>
    <n v="4306"/>
    <n v="1291.8000000000002"/>
    <n v="1722.4"/>
    <n v="861.2"/>
    <n v="62867.600000000006"/>
  </r>
  <r>
    <x v="3"/>
    <s v="Speck"/>
    <s v="138658-9226"/>
    <n v="848709096487"/>
    <s v="Speck Case-E Run for iPad 10.2&quot; 7/8 Gen - Vibe Violet/Flux Orange"/>
    <s v="Cases iPad"/>
    <s v="iPad"/>
    <s v="iPad 10.2&quot;"/>
    <n v="0"/>
    <n v="0"/>
    <n v="0"/>
    <n v="0"/>
    <n v="0"/>
    <n v="0"/>
    <n v="0"/>
    <n v="0"/>
    <n v="0"/>
    <n v="0"/>
    <n v="0"/>
    <n v="0"/>
    <n v="0"/>
    <n v="430.6"/>
    <n v="0"/>
    <n v="0"/>
    <n v="0"/>
    <n v="0"/>
    <n v="0"/>
    <n v="0"/>
    <n v="0"/>
    <n v="0"/>
    <n v="0"/>
    <n v="0"/>
    <n v="0"/>
    <n v="0"/>
    <n v="0"/>
  </r>
  <r>
    <x v="3"/>
    <s v="Speck"/>
    <s v="138658-9323"/>
    <n v="848709096494"/>
    <s v="Speck Case-E Run for iPad 10.2&quot; 7/8/9 Gen - Charge Blue/Brave Blue"/>
    <s v="Cases iPad"/>
    <s v="iPad"/>
    <s v="iPad 10.2&quot;"/>
    <n v="32"/>
    <n v="13"/>
    <n v="12"/>
    <n v="4"/>
    <n v="8"/>
    <n v="3"/>
    <n v="7"/>
    <n v="5"/>
    <n v="9"/>
    <n v="4"/>
    <n v="5"/>
    <n v="3"/>
    <n v="105"/>
    <n v="430.6"/>
    <n v="13779.2"/>
    <n v="5597.8"/>
    <n v="5167.2000000000007"/>
    <n v="1722.4"/>
    <n v="3444.8"/>
    <n v="1291.8000000000002"/>
    <n v="3014.2000000000003"/>
    <n v="2153"/>
    <n v="3875.4"/>
    <n v="1722.4"/>
    <n v="2153"/>
    <n v="1291.8000000000002"/>
    <n v="45213"/>
  </r>
  <r>
    <x v="3"/>
    <s v="Speck"/>
    <s v="138969-9352"/>
    <n v="848709097910"/>
    <s v="Speck Smartshell Case Swell Blue MacBook Pro 13"/>
    <s v="Cases Macbook"/>
    <s v="Macbook"/>
    <s v="MacBook Pro 13&quot; M1/M2 Cases"/>
    <n v="1"/>
    <n v="0"/>
    <n v="0"/>
    <n v="0"/>
    <n v="0"/>
    <n v="0"/>
    <n v="0"/>
    <n v="0"/>
    <n v="0"/>
    <n v="0"/>
    <n v="0"/>
    <n v="2"/>
    <n v="3"/>
    <n v="697.76"/>
    <n v="697.76"/>
    <n v="0"/>
    <n v="0"/>
    <n v="0"/>
    <n v="0"/>
    <n v="0"/>
    <n v="0"/>
    <n v="0"/>
    <n v="0"/>
    <n v="0"/>
    <n v="0"/>
    <n v="1395.52"/>
    <n v="2093.2799999999997"/>
  </r>
  <r>
    <x v="3"/>
    <s v="Speck"/>
    <s v="138969-9354"/>
    <n v="848709097934"/>
    <s v="Speck Smartshell Case Crystal Pink MacBook Pro  13"/>
    <s v="Cases Macbook"/>
    <s v="Macbook"/>
    <s v="MacBook Pro 13&quot; M1/M2 Cases"/>
    <n v="0"/>
    <n v="0"/>
    <n v="0"/>
    <n v="0"/>
    <n v="0"/>
    <n v="0"/>
    <n v="0"/>
    <n v="0"/>
    <n v="0"/>
    <n v="0"/>
    <n v="0"/>
    <n v="1"/>
    <n v="1"/>
    <n v="697.76"/>
    <n v="0"/>
    <n v="0"/>
    <n v="0"/>
    <n v="0"/>
    <n v="0"/>
    <n v="0"/>
    <n v="0"/>
    <n v="0"/>
    <n v="0"/>
    <n v="0"/>
    <n v="0"/>
    <n v="697.76"/>
    <n v="697.76"/>
  </r>
  <r>
    <x v="3"/>
    <s v="Speck"/>
    <s v="138970-9352"/>
    <n v="848709097941"/>
    <s v="Speck Smartshell Case for Macbook Air 13&quot; Retina M1 2020 - Swell Blue"/>
    <s v="Cases Macbook"/>
    <s v="Macbook"/>
    <s v="MacBook Air 13&quot; M1 Cases"/>
    <n v="0"/>
    <n v="0"/>
    <n v="0"/>
    <n v="1"/>
    <n v="1"/>
    <n v="0"/>
    <n v="1"/>
    <n v="2"/>
    <n v="0"/>
    <n v="0"/>
    <n v="0"/>
    <n v="0"/>
    <n v="5"/>
    <n v="697.76"/>
    <n v="0"/>
    <n v="0"/>
    <n v="0"/>
    <n v="697.76"/>
    <n v="697.76"/>
    <n v="0"/>
    <n v="697.76"/>
    <n v="1395.52"/>
    <n v="0"/>
    <n v="0"/>
    <n v="0"/>
    <n v="0"/>
    <n v="3488.8"/>
  </r>
  <r>
    <x v="3"/>
    <s v="Speck"/>
    <s v="140546-1050"/>
    <n v="840168501038"/>
    <s v="Speck Balance Folio with Microban for iPad Pro 12.9&quot; 4/M1 - Black"/>
    <s v="Cases iPad"/>
    <s v="iPad"/>
    <s v="iPad Pro 12.9&quot; 4/5 Cases"/>
    <n v="0"/>
    <n v="0"/>
    <n v="0"/>
    <n v="0"/>
    <n v="0"/>
    <n v="0"/>
    <n v="0"/>
    <n v="0"/>
    <n v="0"/>
    <n v="0"/>
    <n v="0"/>
    <n v="0"/>
    <n v="0"/>
    <n v="852.93"/>
    <n v="0"/>
    <n v="0"/>
    <n v="0"/>
    <n v="0"/>
    <n v="0"/>
    <n v="0"/>
    <n v="0"/>
    <n v="0"/>
    <n v="0"/>
    <n v="0"/>
    <n v="0"/>
    <n v="0"/>
    <n v="0"/>
  </r>
  <r>
    <x v="3"/>
    <s v="Speck"/>
    <s v="140546-5999"/>
    <n v="840168501045"/>
    <s v="Speck Balance Folio with Microban for iPad Pro 12.9&quot; 4/M1 - Stormy Grey/Charcoal"/>
    <s v="Cases iPad"/>
    <s v="iPad"/>
    <s v="iPad Pro 12.9&quot; 4/5 Cases"/>
    <n v="0"/>
    <n v="0"/>
    <n v="0"/>
    <n v="0"/>
    <n v="0"/>
    <n v="0"/>
    <n v="0"/>
    <n v="0"/>
    <n v="0"/>
    <n v="0"/>
    <n v="0"/>
    <n v="0"/>
    <n v="0"/>
    <n v="852.93"/>
    <n v="0"/>
    <n v="0"/>
    <n v="0"/>
    <n v="0"/>
    <n v="0"/>
    <n v="0"/>
    <n v="0"/>
    <n v="0"/>
    <n v="0"/>
    <n v="0"/>
    <n v="0"/>
    <n v="0"/>
    <n v="0"/>
  </r>
  <r>
    <x v="3"/>
    <s v="Speck"/>
    <s v="140548-1050"/>
    <n v="840168501106"/>
    <s v="Speck Balance Folio Case with Microban for iPad Pro 11&quot; M1/Air 10.9&quot; - Black"/>
    <s v="Cases iPad"/>
    <s v="iPad"/>
    <s v="iPad Pro 11&quot; 2/3/4/Air 4/5"/>
    <n v="132"/>
    <n v="51"/>
    <n v="58"/>
    <n v="51"/>
    <n v="55"/>
    <n v="53"/>
    <n v="60"/>
    <n v="105"/>
    <n v="46"/>
    <n v="26"/>
    <n v="79"/>
    <n v="88"/>
    <n v="804"/>
    <n v="430.6"/>
    <n v="56839.200000000004"/>
    <n v="21960.600000000002"/>
    <n v="24974.800000000003"/>
    <n v="21960.600000000002"/>
    <n v="23683"/>
    <n v="22821.800000000003"/>
    <n v="25836"/>
    <n v="45213"/>
    <n v="19807.600000000002"/>
    <n v="11195.6"/>
    <n v="34017.4"/>
    <n v="37892.800000000003"/>
    <n v="346202.4"/>
  </r>
  <r>
    <x v="3"/>
    <s v="Speck"/>
    <s v="140548-7265"/>
    <n v="840168501335"/>
    <s v="Speck Balance Folio for iPad Air 10.9&quot;/Pro 11&quot; - Plumberry Purple/Crushed Purple/C"/>
    <s v="Cases iPad"/>
    <s v="iPad"/>
    <s v="iPad Pro 11&quot; 2/3/4/Air 4/5"/>
    <n v="118"/>
    <n v="42"/>
    <n v="49"/>
    <n v="49"/>
    <n v="83"/>
    <n v="58"/>
    <n v="83"/>
    <n v="115"/>
    <n v="37"/>
    <n v="43"/>
    <n v="62"/>
    <n v="107"/>
    <n v="846"/>
    <n v="430.6"/>
    <n v="50810.8"/>
    <n v="18085.2"/>
    <n v="21099.4"/>
    <n v="21099.4"/>
    <n v="35739.800000000003"/>
    <n v="24974.800000000003"/>
    <n v="35739.800000000003"/>
    <n v="49519"/>
    <n v="15932.2"/>
    <n v="18515.8"/>
    <n v="26697.200000000001"/>
    <n v="46074.200000000004"/>
    <n v="364287.60000000003"/>
  </r>
  <r>
    <x v="3"/>
    <s v="Speck"/>
    <s v="140548-9322"/>
    <n v="840168501328"/>
    <s v="Speck Balance Folio iPad Pro 11/Air 2020 Arcadia Navy/Moody Grey"/>
    <s v="Cases iPad"/>
    <s v="iPad"/>
    <s v="iPad Pro 11&quot; 2/3/4/Air 4/5"/>
    <n v="91"/>
    <n v="16"/>
    <n v="28"/>
    <n v="27"/>
    <n v="43"/>
    <n v="22"/>
    <n v="24"/>
    <n v="27"/>
    <n v="17"/>
    <n v="21"/>
    <n v="27"/>
    <n v="19"/>
    <n v="362"/>
    <n v="430.6"/>
    <n v="39184.6"/>
    <n v="6889.6"/>
    <n v="12056.800000000001"/>
    <n v="11626.2"/>
    <n v="18515.8"/>
    <n v="9473.2000000000007"/>
    <n v="10334.400000000001"/>
    <n v="11626.2"/>
    <n v="7320.2000000000007"/>
    <n v="9042.6"/>
    <n v="11626.2"/>
    <n v="8181.4000000000005"/>
    <n v="155877.20000000001"/>
  </r>
  <r>
    <x v="3"/>
    <s v="Speck"/>
    <s v="140550-1050"/>
    <n v="840168501373"/>
    <s v="Speck Presidio Pro Folio Case for iPad Pro 11&quot; 2/M1/M2 /Air 10.9&quot; 4/5 - Black"/>
    <s v="Cases iPad"/>
    <s v="iPad"/>
    <s v="iPad Pro 11&quot; 2/3/4/Air 4/5"/>
    <n v="1"/>
    <n v="1"/>
    <n v="1"/>
    <n v="0"/>
    <n v="0"/>
    <n v="0"/>
    <n v="0"/>
    <n v="2"/>
    <n v="0"/>
    <n v="0"/>
    <n v="0"/>
    <n v="0"/>
    <n v="5"/>
    <n v="516.80999999999995"/>
    <n v="516.80999999999995"/>
    <n v="516.80999999999995"/>
    <n v="516.80999999999995"/>
    <n v="0"/>
    <n v="0"/>
    <n v="0"/>
    <n v="0"/>
    <n v="1033.6199999999999"/>
    <n v="0"/>
    <n v="0"/>
    <n v="0"/>
    <n v="0"/>
    <n v="2584.0499999999997"/>
  </r>
  <r>
    <x v="3"/>
    <s v="Speck"/>
    <s v="140999-1050"/>
    <n v="840168501823"/>
    <s v="Speck Presidio Pro Folio for iPad Pro 11&quot; 2/M1/M2 /Air 10.9&quot; 4/5 - Black"/>
    <s v="Cases iPad"/>
    <s v="iPad"/>
    <s v="iPad Pro 11&quot; 2/3"/>
    <n v="98"/>
    <n v="17"/>
    <n v="39"/>
    <n v="46"/>
    <n v="49"/>
    <n v="39"/>
    <n v="55"/>
    <n v="83"/>
    <n v="28"/>
    <n v="33"/>
    <n v="52"/>
    <n v="52"/>
    <n v="591"/>
    <n v="516.80999999999995"/>
    <n v="50647.38"/>
    <n v="8785.7699999999986"/>
    <n v="20155.589999999997"/>
    <n v="23773.26"/>
    <n v="25323.69"/>
    <n v="20155.589999999997"/>
    <n v="28424.549999999996"/>
    <n v="42895.229999999996"/>
    <n v="14470.679999999998"/>
    <n v="17054.73"/>
    <n v="26874.119999999995"/>
    <n v="26874.119999999995"/>
    <n v="305434.70999999996"/>
  </r>
  <r>
    <x v="3"/>
    <s v="Speck"/>
    <s v="141154-5085"/>
    <n v="840168502233"/>
    <s v="Speck Presidio Perfect Clear Case with Magsafe for iPhone 12/12 Pro - Clear"/>
    <s v="Cases iPhone"/>
    <s v="iPhone 12"/>
    <s v="iPhone 12/12 Pro 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41713-9128"/>
    <n v="840168504916"/>
    <s v="PRESIDIO 2 PRO BLUE/BLACK IP 13 PRO"/>
    <s v="Cases iPhone"/>
    <s v="iPhone 13"/>
    <s v="iPhone 13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41713-D143"/>
    <n v="840168504909"/>
    <s v="PRESIDIO 2 PRO BLK/WHT IP 13 PRO"/>
    <s v="Cases iPhone"/>
    <s v="iPhone 13"/>
    <s v="iPhone 13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41715-9508"/>
    <n v="840168504978"/>
    <s v="Speck (Apple Exclusive) Presidio Perfect Clear Glitter Case for iPhone 13 Pro - Clear/Platinum Glitt"/>
    <s v="Cases iPhone"/>
    <s v="iPhone 13"/>
    <s v="iPhone 13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41719-5905"/>
    <n v="840168505036"/>
    <s v="Speck (Apple Exclusive) Presidio Perfect Clear Impact Geometry Case for iPhone 13 Pro - Clear/Black"/>
    <s v="Cases iPhone"/>
    <s v="iPhone 13"/>
    <s v="iPhone 13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41719-9608"/>
    <n v="840168505067"/>
    <s v="Speck Presidio Perfect Cl Geo Cl/Re iPhone 13Pro"/>
    <s v="Cases iPhone"/>
    <s v="iPhone 13"/>
    <s v="iPhone 13 Pro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41742-9608"/>
    <n v="840168505586"/>
    <s v="PRESIDIO PERFECT CL GEO CL/R 13PROM"/>
    <s v="Cases iPhone"/>
    <s v="iPhone 13"/>
    <s v="iPhone 13Pro Max"/>
    <n v="0"/>
    <n v="0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  <n v="0"/>
    <n v="0"/>
    <n v="0"/>
  </r>
  <r>
    <x v="3"/>
    <s v="Speck"/>
    <s v="142573-1050"/>
    <n v="840168507573"/>
    <s v="Speck Balance Folio with Microban for iPad mini 6 - Black"/>
    <s v="Cases iPad"/>
    <s v="iPad"/>
    <s v="iPad mini 6"/>
    <n v="53"/>
    <n v="46"/>
    <n v="79"/>
    <n v="35"/>
    <n v="13"/>
    <n v="10"/>
    <n v="135"/>
    <n v="97"/>
    <n v="80"/>
    <n v="93"/>
    <n v="116"/>
    <n v="85"/>
    <n v="842"/>
    <n v="344.4"/>
    <n v="18253.199999999997"/>
    <n v="15842.4"/>
    <n v="27207.599999999999"/>
    <n v="12054"/>
    <n v="4477.2"/>
    <n v="3444"/>
    <n v="46494"/>
    <n v="33406.799999999996"/>
    <n v="27552"/>
    <n v="32029.199999999997"/>
    <n v="39950.399999999994"/>
    <n v="29273.999999999996"/>
    <n v="289984.8"/>
  </r>
  <r>
    <x v="3"/>
    <s v="Speck"/>
    <s v="142573-9497"/>
    <n v="840168507719"/>
    <s v="Speck Balance Folio with Microban for iPad mini 6 -  Green"/>
    <s v="Cases iPad"/>
    <s v="iPad"/>
    <s v="iPad mini 6"/>
    <n v="1"/>
    <n v="1"/>
    <n v="0"/>
    <n v="0"/>
    <n v="2"/>
    <n v="0"/>
    <n v="0"/>
    <n v="1"/>
    <n v="2"/>
    <n v="1"/>
    <n v="1"/>
    <n v="1"/>
    <n v="10"/>
    <n v="430.61"/>
    <n v="430.61"/>
    <n v="430.61"/>
    <n v="0"/>
    <n v="0"/>
    <n v="861.22"/>
    <n v="0"/>
    <n v="0"/>
    <n v="430.61"/>
    <n v="861.22"/>
    <n v="430.61"/>
    <n v="430.61"/>
    <n v="430.61"/>
    <n v="4306.1000000000004"/>
  </r>
  <r>
    <x v="3"/>
    <s v="Speck"/>
    <s v="142888-1050"/>
    <n v="840168508501"/>
    <s v="Speck Sililoop Airtag - Black"/>
    <s v="Cases AirTag"/>
    <s v="AirTag"/>
    <s v="AirTag"/>
    <n v="6"/>
    <n v="1"/>
    <n v="1"/>
    <n v="1"/>
    <n v="1"/>
    <n v="5"/>
    <n v="7"/>
    <n v="4"/>
    <n v="2"/>
    <n v="1"/>
    <n v="1"/>
    <n v="11"/>
    <n v="41"/>
    <n v="174.96"/>
    <n v="1049.76"/>
    <n v="174.96"/>
    <n v="174.96"/>
    <n v="174.96"/>
    <n v="174.96"/>
    <n v="874.80000000000007"/>
    <n v="1224.72"/>
    <n v="699.84"/>
    <n v="349.92"/>
    <n v="174.96"/>
    <n v="174.96"/>
    <n v="1924.5600000000002"/>
    <n v="7173.3600000000006"/>
  </r>
  <r>
    <x v="3"/>
    <s v="Speck"/>
    <s v="142888-7807"/>
    <n v="840168509515"/>
    <s v="Speck Sililoop Airtag - Coastal Blue"/>
    <s v="Cases AirTag"/>
    <s v="AirTag"/>
    <s v="AirTag"/>
    <n v="4"/>
    <n v="1"/>
    <n v="0"/>
    <n v="1"/>
    <n v="6"/>
    <n v="3"/>
    <n v="4"/>
    <n v="2"/>
    <n v="0"/>
    <n v="2"/>
    <n v="4"/>
    <n v="6"/>
    <n v="33"/>
    <n v="143.15"/>
    <n v="572.6"/>
    <n v="143.15"/>
    <n v="0"/>
    <n v="143.15"/>
    <n v="858.90000000000009"/>
    <n v="429.45000000000005"/>
    <n v="572.6"/>
    <n v="286.3"/>
    <n v="0"/>
    <n v="286.3"/>
    <n v="572.6"/>
    <n v="858.90000000000009"/>
    <n v="4723.95"/>
  </r>
  <r>
    <x v="3"/>
    <s v="Speck"/>
    <s v="142889-9696"/>
    <n v="840168509591"/>
    <s v="Speck Carabiner Airtag - Bright Silver/White"/>
    <s v="Cases AirTag"/>
    <s v="AirTag"/>
    <s v="AirTag"/>
    <n v="6"/>
    <n v="2"/>
    <n v="2"/>
    <n v="1"/>
    <n v="6"/>
    <n v="5"/>
    <n v="2"/>
    <n v="6"/>
    <n v="4"/>
    <n v="4"/>
    <n v="3"/>
    <n v="2"/>
    <n v="43"/>
    <n v="348.75"/>
    <n v="2092.5"/>
    <n v="697.5"/>
    <n v="697.5"/>
    <n v="348.75"/>
    <n v="2092.5"/>
    <n v="1743.75"/>
    <n v="697.5"/>
    <n v="2092.5"/>
    <n v="1395"/>
    <n v="1395"/>
    <n v="1046.25"/>
    <n v="697.5"/>
    <n v="14996.25"/>
  </r>
  <r>
    <x v="3"/>
    <s v="Speck"/>
    <s v="142890-D143"/>
    <n v="840168509607"/>
    <s v="Speck LuggageTag Pro Airtag - Black/White"/>
    <s v="Cases AirTag"/>
    <s v="AirTag"/>
    <s v="AirTag"/>
    <n v="4"/>
    <n v="1"/>
    <n v="2"/>
    <n v="5"/>
    <n v="1"/>
    <n v="4"/>
    <n v="6"/>
    <n v="0"/>
    <n v="2"/>
    <n v="2"/>
    <n v="0"/>
    <n v="3"/>
    <n v="30"/>
    <n v="271.16000000000003"/>
    <n v="1084.6400000000001"/>
    <n v="271.16000000000003"/>
    <n v="542.32000000000005"/>
    <n v="1355.8000000000002"/>
    <n v="271.16000000000003"/>
    <n v="1084.6400000000001"/>
    <n v="1626.96"/>
    <n v="0"/>
    <n v="542.32000000000005"/>
    <n v="542.32000000000005"/>
    <n v="0"/>
    <n v="813.48"/>
    <n v="8134.8000000000011"/>
  </r>
  <r>
    <x v="3"/>
    <s v="Speck"/>
    <s v="142891-9748"/>
    <n v="840168511907"/>
    <s v="Speck Siliring Airtag - Unreal Red/White"/>
    <s v="Cases AirTag"/>
    <s v="AirTag"/>
    <s v="AirTag"/>
    <n v="5"/>
    <n v="0"/>
    <n v="2"/>
    <n v="1"/>
    <n v="2"/>
    <n v="0"/>
    <n v="1"/>
    <n v="1"/>
    <n v="2"/>
    <n v="1"/>
    <n v="1"/>
    <n v="3"/>
    <n v="19"/>
    <n v="143.15"/>
    <n v="715.75"/>
    <n v="0"/>
    <n v="286.3"/>
    <n v="143.15"/>
    <n v="286.3"/>
    <n v="0"/>
    <n v="143.15"/>
    <n v="143.15"/>
    <n v="286.3"/>
    <n v="143.15"/>
    <n v="143.15"/>
    <n v="429.45000000000005"/>
    <n v="2719.85"/>
  </r>
  <r>
    <x v="3"/>
    <s v="Speck"/>
    <s v="143093-1568"/>
    <n v="840168510238"/>
    <s v="Speck Sililoop Airtag 4 pack - Color Mixed Neon/Blue/Fuscia/Pink"/>
    <s v="Cases AirTag"/>
    <s v="AirTag"/>
    <s v="AirTag"/>
    <n v="3"/>
    <n v="4"/>
    <n v="2"/>
    <n v="3"/>
    <n v="2"/>
    <n v="1"/>
    <n v="0"/>
    <n v="4"/>
    <n v="3"/>
    <n v="3"/>
    <n v="2"/>
    <n v="4"/>
    <n v="31"/>
    <n v="348.75"/>
    <n v="1046.25"/>
    <n v="1395"/>
    <n v="697.5"/>
    <n v="1046.25"/>
    <n v="697.5"/>
    <n v="348.75"/>
    <n v="0"/>
    <n v="1395"/>
    <n v="1046.25"/>
    <n v="1046.25"/>
    <n v="697.5"/>
    <n v="1395"/>
    <n v="10811.25"/>
  </r>
  <r>
    <x v="3"/>
    <s v="Speck"/>
    <s v="144895-0581"/>
    <n v="840168515974"/>
    <s v="Speck Smartshell Case with Microban for Macbook Pro 16&quot; M1 Pro/M1 Max - Onix Black"/>
    <s v="Cases Macbook"/>
    <s v="Macbook"/>
    <s v="MacBook Pro 16&quot; Touch Bar Cases"/>
    <n v="1"/>
    <n v="0"/>
    <n v="0"/>
    <n v="2"/>
    <n v="1"/>
    <n v="2"/>
    <n v="0"/>
    <n v="0"/>
    <n v="0"/>
    <n v="1"/>
    <n v="0"/>
    <n v="0"/>
    <n v="7"/>
    <n v="538.37"/>
    <n v="538.37"/>
    <n v="0"/>
    <n v="0"/>
    <n v="1076.74"/>
    <n v="538.37"/>
    <n v="1076.74"/>
    <n v="0"/>
    <n v="0"/>
    <n v="0"/>
    <n v="538.37"/>
    <n v="0"/>
    <n v="0"/>
    <n v="3768.59"/>
  </r>
  <r>
    <x v="3"/>
    <s v="Speck"/>
    <s v="144895-1212"/>
    <n v="840168515967"/>
    <s v="Speck Smartshell Case with Microban for MacBook Pro 16&quot; M1/M2 - Clear"/>
    <s v="Cases Macbook"/>
    <s v="Macbook"/>
    <s v="MacBook Pro 16&quot; M1/M2 Cases"/>
    <n v="1"/>
    <n v="0"/>
    <n v="2"/>
    <n v="1"/>
    <n v="2"/>
    <n v="0"/>
    <n v="0"/>
    <n v="1"/>
    <n v="0"/>
    <n v="1"/>
    <n v="1"/>
    <n v="2"/>
    <n v="11"/>
    <n v="538.37"/>
    <n v="538.37"/>
    <n v="0"/>
    <n v="1076.74"/>
    <n v="538.37"/>
    <n v="1076.74"/>
    <n v="0"/>
    <n v="0"/>
    <n v="538.37"/>
    <n v="0"/>
    <n v="538.37"/>
    <n v="538.37"/>
    <n v="1076.74"/>
    <n v="5922.07"/>
  </r>
  <r>
    <x v="3"/>
    <s v="Speck"/>
    <s v="144895-9352"/>
    <n v="840168515981"/>
    <s v="Speck Smartshell Case with Microban for MacBook Pro 16&quot; M1/M2 - Swell Blue"/>
    <s v="Cases Macbook"/>
    <s v="Macbook"/>
    <s v="MacBook Pro 16&quot; M1/M2 Cases"/>
    <n v="0"/>
    <n v="0"/>
    <n v="1"/>
    <n v="2"/>
    <n v="5"/>
    <n v="1"/>
    <n v="1"/>
    <n v="0"/>
    <n v="3"/>
    <n v="0"/>
    <n v="3"/>
    <n v="0"/>
    <n v="16"/>
    <n v="538.37"/>
    <n v="0"/>
    <n v="0"/>
    <n v="538.37"/>
    <n v="1076.74"/>
    <n v="2691.85"/>
    <n v="538.37"/>
    <n v="538.37"/>
    <n v="0"/>
    <n v="1615.1100000000001"/>
    <n v="0"/>
    <n v="1615.1100000000001"/>
    <n v="0"/>
    <n v="8613.92"/>
  </r>
  <r>
    <x v="3"/>
    <s v="Speck"/>
    <s v="144895-9354"/>
    <n v="840168515998"/>
    <s v="Speck Smartshell Case with Microban for Macbook Pro 16&quot; M1 Pro/M1 Max - Crystal Pi"/>
    <s v="Cases Macbook"/>
    <s v="Macbook"/>
    <s v="MacBook Pro 16&quot; Touch Bar Cases"/>
    <n v="2"/>
    <n v="3"/>
    <n v="1"/>
    <n v="1"/>
    <n v="2"/>
    <n v="1"/>
    <n v="2"/>
    <n v="2"/>
    <n v="2"/>
    <n v="3"/>
    <n v="1"/>
    <n v="3"/>
    <n v="23"/>
    <n v="538.37"/>
    <n v="1076.74"/>
    <n v="1615.1100000000001"/>
    <n v="538.37"/>
    <n v="538.37"/>
    <n v="1076.74"/>
    <n v="538.37"/>
    <n v="1076.74"/>
    <n v="1076.74"/>
    <n v="1076.74"/>
    <n v="1615.1100000000001"/>
    <n v="538.37"/>
    <n v="1615.1100000000001"/>
    <n v="12382.51"/>
  </r>
  <r>
    <x v="3"/>
    <s v="Speck"/>
    <s v="144896-0581"/>
    <n v="840168516711"/>
    <s v="Speck Smartshell Case with Microban for Macbook Pro 14&quot; M1/M2 - Onix Black"/>
    <s v="Cases Macbook"/>
    <s v="Macbook"/>
    <s v="MacBook Pro 14&quot; M1/M2 Cases"/>
    <n v="1"/>
    <n v="0"/>
    <n v="0"/>
    <n v="0"/>
    <n v="0"/>
    <n v="0"/>
    <n v="0"/>
    <n v="0"/>
    <n v="1"/>
    <n v="0"/>
    <n v="0"/>
    <n v="1"/>
    <n v="3"/>
    <n v="646.03"/>
    <n v="646.03"/>
    <n v="0"/>
    <n v="0"/>
    <n v="0"/>
    <n v="0"/>
    <n v="0"/>
    <n v="0"/>
    <n v="0"/>
    <n v="646.03"/>
    <n v="0"/>
    <n v="0"/>
    <n v="646.03"/>
    <n v="1938.09"/>
  </r>
  <r>
    <x v="3"/>
    <s v="Speck"/>
    <s v="144896-1212"/>
    <n v="840168516001"/>
    <s v="Speck Smartshell Case with Microban for Macbook Pro 14&quot; M1/M2 - Clear"/>
    <s v="Cases Macbook"/>
    <s v="Macbook"/>
    <s v="MacBook Pro 14&quot; M1/M2 Cases"/>
    <n v="0"/>
    <n v="0"/>
    <n v="0"/>
    <n v="0"/>
    <n v="0"/>
    <n v="0"/>
    <n v="0"/>
    <n v="0"/>
    <n v="2"/>
    <n v="0"/>
    <n v="0"/>
    <n v="0"/>
    <n v="2"/>
    <n v="646.03"/>
    <n v="0"/>
    <n v="0"/>
    <n v="0"/>
    <n v="0"/>
    <n v="0"/>
    <n v="0"/>
    <n v="0"/>
    <n v="0"/>
    <n v="1292.06"/>
    <n v="0"/>
    <n v="0"/>
    <n v="0"/>
    <n v="1292.06"/>
  </r>
  <r>
    <x v="3"/>
    <s v="Speck"/>
    <s v="144896-9352"/>
    <n v="840168516728"/>
    <s v="Speck Smartshell Case with Microban for Macbook Pro 14&quot; M1/M2 - Swell Blue"/>
    <s v="Cases Macbook"/>
    <s v="Macbook"/>
    <s v="MacBook Pro 14&quot; M1/M2 Cases"/>
    <n v="31"/>
    <n v="15"/>
    <n v="21"/>
    <n v="25"/>
    <n v="25"/>
    <n v="36"/>
    <n v="36"/>
    <n v="56"/>
    <n v="34"/>
    <n v="18"/>
    <n v="18"/>
    <n v="37"/>
    <n v="352"/>
    <n v="430.6"/>
    <n v="13348.6"/>
    <n v="6459"/>
    <n v="9042.6"/>
    <n v="10765"/>
    <n v="10765"/>
    <n v="15501.6"/>
    <n v="15501.6"/>
    <n v="24113.600000000002"/>
    <n v="14640.400000000001"/>
    <n v="7750.8"/>
    <n v="7750.8"/>
    <n v="15932.2"/>
    <n v="151571.20000000001"/>
  </r>
  <r>
    <x v="3"/>
    <s v="Speck"/>
    <s v="144896-9354"/>
    <n v="840168516735"/>
    <s v="Speck Smartshell Case with Microban for Macbook Pro 14&quot; M1/M2 - Crystal Pink"/>
    <s v="Cases Macbook"/>
    <s v="Macbook"/>
    <s v="MacBook Pro 14&quot; M1/M2 Cases"/>
    <n v="5"/>
    <n v="2"/>
    <n v="4"/>
    <n v="2"/>
    <n v="3"/>
    <n v="0"/>
    <n v="1"/>
    <n v="1"/>
    <n v="3"/>
    <n v="4"/>
    <n v="2"/>
    <n v="0"/>
    <n v="27"/>
    <n v="646.03"/>
    <n v="3230.1499999999996"/>
    <n v="1292.06"/>
    <n v="2584.12"/>
    <n v="1292.06"/>
    <n v="1938.09"/>
    <n v="0"/>
    <n v="646.03"/>
    <n v="646.03"/>
    <n v="1938.09"/>
    <n v="2584.12"/>
    <n v="1292.06"/>
    <n v="0"/>
    <n v="17442.809999999998"/>
  </r>
  <r>
    <x v="3"/>
    <s v="Speck"/>
    <s v="150056-3068"/>
    <n v="840168521814"/>
    <s v="Speck Presidio2 Pro Case for iPhone 13/14 - Charcoal/Cool Bronze"/>
    <s v="Cases iPhone"/>
    <s v="iPhone 14"/>
    <s v="iPhone 13/14"/>
    <n v="1"/>
    <n v="0"/>
    <n v="1"/>
    <n v="0"/>
    <n v="1"/>
    <n v="0"/>
    <n v="0"/>
    <n v="0"/>
    <n v="1"/>
    <n v="1"/>
    <n v="1"/>
    <n v="1"/>
    <n v="7"/>
    <n v="348.75"/>
    <n v="348.75"/>
    <n v="0"/>
    <n v="348.75"/>
    <n v="0"/>
    <n v="348.75"/>
    <n v="0"/>
    <n v="0"/>
    <n v="0"/>
    <n v="348.75"/>
    <n v="348.75"/>
    <n v="348.75"/>
    <n v="348.75"/>
    <n v="2441.25"/>
  </r>
  <r>
    <x v="3"/>
    <s v="Speck"/>
    <s v="150056-D143"/>
    <n v="840168521760"/>
    <s v="Speck Presidio2 Pro Case for iPhone 13/14 - Black/White"/>
    <s v="Cases iPhone"/>
    <s v="iPhone 14"/>
    <s v="iPhone 13/14"/>
    <n v="0"/>
    <n v="0"/>
    <n v="1"/>
    <n v="0"/>
    <n v="0"/>
    <n v="0"/>
    <n v="0"/>
    <n v="2"/>
    <n v="0"/>
    <n v="2"/>
    <n v="0"/>
    <n v="0"/>
    <n v="5"/>
    <n v="348.75"/>
    <n v="0"/>
    <n v="0"/>
    <n v="348.75"/>
    <n v="0"/>
    <n v="0"/>
    <n v="0"/>
    <n v="0"/>
    <n v="697.5"/>
    <n v="0"/>
    <n v="697.5"/>
    <n v="0"/>
    <n v="0"/>
    <n v="1743.75"/>
  </r>
  <r>
    <x v="3"/>
    <s v="Speck"/>
    <s v="150060-5085"/>
    <n v="840168522002"/>
    <s v="Speck Presidio Perfect Clear Case for iPhone 13/14 - Clear"/>
    <s v="Cases iPhone"/>
    <s v="iPhone 14"/>
    <s v="iPhone 14"/>
    <n v="2"/>
    <n v="0"/>
    <n v="1"/>
    <n v="0"/>
    <n v="3"/>
    <n v="0"/>
    <n v="0"/>
    <n v="0"/>
    <n v="0"/>
    <n v="0"/>
    <n v="0"/>
    <n v="0"/>
    <n v="6"/>
    <n v="348.75"/>
    <n v="697.5"/>
    <n v="0"/>
    <n v="348.75"/>
    <n v="0"/>
    <n v="1046.25"/>
    <n v="0"/>
    <n v="0"/>
    <n v="0"/>
    <n v="0"/>
    <n v="0"/>
    <n v="0"/>
    <n v="0"/>
    <n v="2092.5"/>
  </r>
  <r>
    <x v="3"/>
    <s v="Speck"/>
    <s v="150067-5905"/>
    <n v="840168522217"/>
    <s v="Speck Presidio Perfect Clear Impact Geometry Case with MagSafe for iPhone 13/14 -"/>
    <s v="Cases iPhone"/>
    <s v="iPhone 14"/>
    <s v="iPhone 13/14"/>
    <n v="2"/>
    <n v="1"/>
    <n v="1"/>
    <n v="0"/>
    <n v="1"/>
    <n v="0"/>
    <n v="0"/>
    <n v="0"/>
    <n v="0"/>
    <n v="0"/>
    <n v="0"/>
    <n v="0"/>
    <n v="5"/>
    <n v="426.34"/>
    <n v="852.68"/>
    <n v="426.34"/>
    <n v="426.34"/>
    <n v="0"/>
    <n v="426.34"/>
    <n v="0"/>
    <n v="0"/>
    <n v="0"/>
    <n v="0"/>
    <n v="0"/>
    <n v="0"/>
    <n v="0"/>
    <n v="2131.6999999999998"/>
  </r>
  <r>
    <x v="3"/>
    <s v="Speck"/>
    <s v="150067-9794"/>
    <n v="840168522224"/>
    <s v="Speck Presidio Perfect Clear Impact Geometry Case with MagSafe for iPhone 13/14 -"/>
    <s v="Cases iPhone"/>
    <s v="iPhone 14"/>
    <s v="iPhone 13/14"/>
    <n v="1"/>
    <n v="0"/>
    <n v="0"/>
    <n v="1"/>
    <n v="1"/>
    <n v="0"/>
    <n v="0"/>
    <n v="0"/>
    <n v="0"/>
    <n v="0"/>
    <n v="0"/>
    <n v="0"/>
    <n v="3"/>
    <n v="426.34"/>
    <n v="426.34"/>
    <n v="0"/>
    <n v="0"/>
    <n v="426.34"/>
    <n v="426.34"/>
    <n v="0"/>
    <n v="0"/>
    <n v="0"/>
    <n v="0"/>
    <n v="0"/>
    <n v="0"/>
    <n v="0"/>
    <n v="1279.02"/>
  </r>
  <r>
    <x v="3"/>
    <s v="Speck"/>
    <s v="150067-9991"/>
    <n v="840168522231"/>
    <s v="Speck Presidio Perfect Clear Impact Geometry Case with MagSafe for iPhone 13/14 -"/>
    <s v="Cases iPhone"/>
    <s v="iPhone 14"/>
    <s v="iPhone 13/14"/>
    <n v="6"/>
    <n v="3"/>
    <n v="2"/>
    <n v="2"/>
    <n v="1"/>
    <n v="2"/>
    <n v="0"/>
    <n v="3"/>
    <n v="1"/>
    <n v="1"/>
    <n v="0"/>
    <n v="0"/>
    <n v="21"/>
    <n v="426.34"/>
    <n v="2558.04"/>
    <n v="1279.02"/>
    <n v="852.68"/>
    <n v="852.68"/>
    <n v="426.34"/>
    <n v="852.68"/>
    <n v="0"/>
    <n v="1279.02"/>
    <n v="426.34"/>
    <n v="426.34"/>
    <n v="0"/>
    <n v="0"/>
    <n v="8953.14"/>
  </r>
  <r>
    <x v="3"/>
    <s v="Speck"/>
    <s v="150069-9984"/>
    <n v="840168522309"/>
    <s v="Speck Presidio Perfect Mist Case with MagSafe for iPhone 13/14 - Obsidian/Obsidian"/>
    <s v="Cases iPhone"/>
    <s v="iPhone 14"/>
    <s v="iPhone 13/14"/>
    <n v="1"/>
    <n v="0"/>
    <n v="2"/>
    <n v="1"/>
    <n v="1"/>
    <n v="1"/>
    <n v="0"/>
    <n v="0"/>
    <n v="0"/>
    <n v="0"/>
    <n v="1"/>
    <n v="0"/>
    <n v="7"/>
    <n v="426.34"/>
    <n v="426.34"/>
    <n v="0"/>
    <n v="852.68"/>
    <n v="426.34"/>
    <n v="426.34"/>
    <n v="426.34"/>
    <n v="0"/>
    <n v="0"/>
    <n v="0"/>
    <n v="0"/>
    <n v="426.34"/>
    <n v="0"/>
    <n v="2984.3799999999997"/>
  </r>
  <r>
    <x v="3"/>
    <s v="Speck"/>
    <s v="150069-9985"/>
    <n v="840168522316"/>
    <s v="Speck Presidio Perfect Mist Case with MagSafe for iPhone 13/14 - Coastal Blue"/>
    <s v="Cases iPhone"/>
    <s v="iPhone 14"/>
    <s v="iPhone 13/14"/>
    <n v="0"/>
    <n v="0"/>
    <n v="1"/>
    <n v="0"/>
    <n v="1"/>
    <n v="0"/>
    <n v="0"/>
    <n v="0"/>
    <n v="0"/>
    <n v="0"/>
    <n v="0"/>
    <n v="0"/>
    <n v="2"/>
    <n v="426.34"/>
    <n v="0"/>
    <n v="0"/>
    <n v="426.34"/>
    <n v="0"/>
    <n v="426.34"/>
    <n v="0"/>
    <n v="0"/>
    <n v="0"/>
    <n v="0"/>
    <n v="0"/>
    <n v="0"/>
    <n v="0"/>
    <n v="852.68"/>
  </r>
  <r>
    <x v="3"/>
    <s v="Speck"/>
    <s v="150085-3068"/>
    <n v="840168522828"/>
    <s v="Speck Presidio2 Pro Case for iPhone 14 Pro Max - Charcoal/Cool Bronze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348.75"/>
    <n v="0"/>
    <n v="0"/>
    <n v="0"/>
    <n v="0"/>
    <n v="0"/>
    <n v="0"/>
    <n v="0"/>
    <n v="0"/>
    <n v="0"/>
    <n v="0"/>
    <n v="0"/>
    <n v="0"/>
    <n v="0"/>
  </r>
  <r>
    <x v="3"/>
    <s v="Speck"/>
    <s v="150085-D143"/>
    <n v="840168522774"/>
    <s v="Speck Presidio2 Pro Case for iPhone 14 Pro Max - Black/White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348.75"/>
    <n v="0"/>
    <n v="0"/>
    <n v="0"/>
    <n v="0"/>
    <n v="0"/>
    <n v="0"/>
    <n v="0"/>
    <n v="0"/>
    <n v="0"/>
    <n v="0"/>
    <n v="0"/>
    <n v="0"/>
    <n v="0"/>
  </r>
  <r>
    <x v="3"/>
    <s v="Speck"/>
    <s v="150089-5085"/>
    <n v="840168523016"/>
    <s v="Speck Presidio Perfect Clear Case for iPhone 14 Pro Max - Clear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348.75"/>
    <n v="0"/>
    <n v="0"/>
    <n v="0"/>
    <n v="0"/>
    <n v="0"/>
    <n v="0"/>
    <n v="0"/>
    <n v="0"/>
    <n v="0"/>
    <n v="0"/>
    <n v="0"/>
    <n v="0"/>
    <n v="0"/>
  </r>
  <r>
    <x v="3"/>
    <s v="Speck"/>
    <s v="150096-5905"/>
    <n v="840168523221"/>
    <s v="Speck Presidio Perfect Clear Impact Geometry Case with MagSafe for iPhone 14 Pro M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096-9794"/>
    <n v="840168523238"/>
    <s v="Speck Presidio Perfect Clear Impact Geometry Case with MagSafe for iPhone 14 Pro M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096-9991"/>
    <n v="840168523245"/>
    <s v="Speck Presidio Perfect Clear Impact Geometry Case with MagSafe for iPhone 14 Pro M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098-9984"/>
    <n v="840168523313"/>
    <s v="Speck Presidio Perfect Mist Case with MagSafe for iPhone 14 Pro Max - Obsidian/Obs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098-9985"/>
    <n v="840168523320"/>
    <s v="Speck Presidio Perfect Mist Case with MagSafe for iPhone 14 Pro Max - Coastal Blue"/>
    <s v="Cases iPhone"/>
    <s v="iPhone 14"/>
    <s v="iPhone 14 Pro Max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114-3068"/>
    <n v="840168523832"/>
    <s v="Speck (Apple Exclusive) Presidio 2 Pro Case for iPhone 14 Plus - Charcoal/Cool Bronze"/>
    <s v="Cases iPhone"/>
    <s v="iPhone 14"/>
    <s v="iPhone 14 Plus"/>
    <n v="3"/>
    <n v="1"/>
    <n v="5"/>
    <n v="4"/>
    <n v="3"/>
    <n v="3"/>
    <n v="1"/>
    <n v="3"/>
    <n v="1"/>
    <n v="0"/>
    <n v="1"/>
    <n v="0"/>
    <n v="25"/>
    <n v="465"/>
    <n v="1395"/>
    <n v="465"/>
    <n v="2325"/>
    <n v="1860"/>
    <n v="1395"/>
    <n v="1395"/>
    <n v="465"/>
    <n v="1395"/>
    <n v="465"/>
    <n v="0"/>
    <n v="465"/>
    <n v="0"/>
    <n v="11625"/>
  </r>
  <r>
    <x v="3"/>
    <s v="Speck"/>
    <s v="150114-D143"/>
    <n v="840168523788"/>
    <s v="Speck Presidio2 Pro Case for iPhone 14 Plus - Black/White"/>
    <s v="Cases iPhone"/>
    <s v="iPhone 14"/>
    <s v="iPhone 14 Plus Cases"/>
    <n v="2"/>
    <n v="0"/>
    <n v="0"/>
    <n v="0"/>
    <n v="0"/>
    <n v="2"/>
    <n v="1"/>
    <n v="0"/>
    <n v="0"/>
    <n v="0"/>
    <n v="1"/>
    <n v="0"/>
    <n v="6"/>
    <n v="465"/>
    <n v="930"/>
    <n v="0"/>
    <n v="0"/>
    <n v="0"/>
    <n v="0"/>
    <n v="930"/>
    <n v="465"/>
    <n v="0"/>
    <n v="0"/>
    <n v="0"/>
    <n v="465"/>
    <n v="0"/>
    <n v="2790"/>
  </r>
  <r>
    <x v="3"/>
    <s v="Speck"/>
    <s v="150118-5085"/>
    <n v="840168524020"/>
    <s v="Speck (Apple Exclusive) Presidio Perfect Clear Case for iPhone 14 Plus - Clear"/>
    <s v="Cases iPhone"/>
    <s v="iPhone 14"/>
    <s v="iPhone 14 Plus"/>
    <n v="1"/>
    <n v="0"/>
    <n v="0"/>
    <n v="0"/>
    <n v="0"/>
    <n v="0"/>
    <n v="0"/>
    <n v="0"/>
    <n v="0"/>
    <n v="0"/>
    <n v="0"/>
    <n v="0"/>
    <n v="1"/>
    <n v="465"/>
    <n v="465"/>
    <n v="0"/>
    <n v="0"/>
    <n v="0"/>
    <n v="0"/>
    <n v="0"/>
    <n v="0"/>
    <n v="0"/>
    <n v="0"/>
    <n v="0"/>
    <n v="0"/>
    <n v="0"/>
    <n v="465"/>
  </r>
  <r>
    <x v="3"/>
    <s v="Speck"/>
    <s v="150125-5905"/>
    <n v="840168524235"/>
    <s v="Speck Presidio Perfect Clear Impact Geometry Case with MagSafe for iPhone 14 Plus"/>
    <s v="Cases iPhone"/>
    <s v="iPhone 14"/>
    <s v="iPhone 14 Plus"/>
    <n v="1"/>
    <n v="5"/>
    <n v="0"/>
    <n v="1"/>
    <n v="3"/>
    <n v="1"/>
    <n v="0"/>
    <n v="2"/>
    <n v="0"/>
    <n v="0"/>
    <n v="0"/>
    <n v="0"/>
    <n v="13"/>
    <n v="568.45000000000005"/>
    <n v="568.45000000000005"/>
    <n v="2842.25"/>
    <n v="0"/>
    <n v="568.45000000000005"/>
    <n v="1705.3500000000001"/>
    <n v="568.45000000000005"/>
    <n v="0"/>
    <n v="1136.9000000000001"/>
    <n v="0"/>
    <n v="0"/>
    <n v="0"/>
    <n v="0"/>
    <n v="7389.85"/>
  </r>
  <r>
    <x v="3"/>
    <s v="Speck"/>
    <s v="150125-9794"/>
    <n v="840168524242"/>
    <s v="Speck Presidio Perfect Clear Impact Geometry Case with MagSafe for iPhone 14 Plus"/>
    <s v="Cases iPhone"/>
    <s v="iPhone 14"/>
    <s v="iPhone 14 Plus"/>
    <n v="5"/>
    <n v="2"/>
    <n v="3"/>
    <n v="6"/>
    <n v="2"/>
    <n v="0"/>
    <n v="1"/>
    <n v="0"/>
    <n v="2"/>
    <n v="0"/>
    <n v="0"/>
    <n v="0"/>
    <n v="21"/>
    <n v="568.45000000000005"/>
    <n v="2842.25"/>
    <n v="1136.9000000000001"/>
    <n v="1705.3500000000001"/>
    <n v="3410.7000000000003"/>
    <n v="1136.9000000000001"/>
    <n v="0"/>
    <n v="568.45000000000005"/>
    <n v="0"/>
    <n v="1136.9000000000001"/>
    <n v="0"/>
    <n v="0"/>
    <n v="0"/>
    <n v="11937.45"/>
  </r>
  <r>
    <x v="3"/>
    <s v="Speck"/>
    <s v="150125-9991"/>
    <n v="840168524259"/>
    <s v="Speck Presidio Perfect Clear Impact Geometry Case with MagSafe for iPhone 14 Plus"/>
    <s v="Cases iPhone"/>
    <s v="iPhone 14"/>
    <s v="iPhone 14 Plus"/>
    <n v="5"/>
    <n v="0"/>
    <n v="1"/>
    <n v="2"/>
    <n v="1"/>
    <n v="2"/>
    <n v="2"/>
    <n v="2"/>
    <n v="0"/>
    <n v="0"/>
    <n v="0"/>
    <n v="0"/>
    <n v="15"/>
    <n v="568.45000000000005"/>
    <n v="2842.25"/>
    <n v="0"/>
    <n v="568.45000000000005"/>
    <n v="1136.9000000000001"/>
    <n v="568.45000000000005"/>
    <n v="1136.9000000000001"/>
    <n v="1136.9000000000001"/>
    <n v="1136.9000000000001"/>
    <n v="0"/>
    <n v="0"/>
    <n v="0"/>
    <n v="0"/>
    <n v="8526.75"/>
  </r>
  <r>
    <x v="3"/>
    <s v="Speck"/>
    <s v="150127-9984"/>
    <n v="840168524327"/>
    <s v="Speck Presidio Perfect Mist Case with MagSafe for iPhone 14 Plus - Obsidian/Obsidi"/>
    <s v="Cases iPhone"/>
    <s v="iPhone 14"/>
    <s v="iPhone 14 Plus"/>
    <n v="0"/>
    <n v="1"/>
    <n v="1"/>
    <n v="1"/>
    <n v="1"/>
    <n v="0"/>
    <n v="0"/>
    <n v="0"/>
    <n v="0"/>
    <n v="0"/>
    <n v="1"/>
    <n v="0"/>
    <n v="5"/>
    <n v="568.45000000000005"/>
    <n v="0"/>
    <n v="568.45000000000005"/>
    <n v="568.45000000000005"/>
    <n v="568.45000000000005"/>
    <n v="568.45000000000005"/>
    <n v="0"/>
    <n v="0"/>
    <n v="0"/>
    <n v="0"/>
    <n v="0"/>
    <n v="568.45000000000005"/>
    <n v="0"/>
    <n v="2842.25"/>
  </r>
  <r>
    <x v="3"/>
    <s v="Speck"/>
    <s v="150127-9985"/>
    <n v="840168524334"/>
    <s v="Speck Presidio Perfect Mist Case with MagSafe for iPhone 14 Plus - Coastal Blue"/>
    <s v="Cases iPhone"/>
    <s v="iPhone 14"/>
    <s v="iPhone 14 Plus"/>
    <n v="5"/>
    <n v="1"/>
    <n v="0"/>
    <n v="0"/>
    <n v="3"/>
    <n v="0"/>
    <n v="0"/>
    <n v="0"/>
    <n v="3"/>
    <n v="0"/>
    <n v="0"/>
    <n v="0"/>
    <n v="12"/>
    <n v="568.45000000000005"/>
    <n v="2842.25"/>
    <n v="568.45000000000005"/>
    <n v="0"/>
    <n v="0"/>
    <n v="1705.3500000000001"/>
    <n v="0"/>
    <n v="0"/>
    <n v="0"/>
    <n v="1705.3500000000001"/>
    <n v="0"/>
    <n v="0"/>
    <n v="0"/>
    <n v="6821.4000000000005"/>
  </r>
  <r>
    <x v="3"/>
    <s v="Speck"/>
    <s v="150143-3068"/>
    <n v="840168524846"/>
    <s v="Speck Presidio2 Pro Case for iPhone 14 Pro - Charcoal/Cool Bronze"/>
    <s v="Cases iPhone"/>
    <s v="iPhone 14"/>
    <s v="iPhone 14 Pro"/>
    <n v="0"/>
    <n v="0"/>
    <n v="0"/>
    <n v="0"/>
    <n v="0"/>
    <n v="0"/>
    <n v="0"/>
    <n v="0"/>
    <n v="0"/>
    <n v="0"/>
    <n v="0"/>
    <n v="0"/>
    <n v="0"/>
    <n v="348.75"/>
    <n v="0"/>
    <n v="0"/>
    <n v="0"/>
    <n v="0"/>
    <n v="0"/>
    <n v="0"/>
    <n v="0"/>
    <n v="0"/>
    <n v="0"/>
    <n v="0"/>
    <n v="0"/>
    <n v="0"/>
    <n v="0"/>
  </r>
  <r>
    <x v="3"/>
    <s v="Speck"/>
    <s v="150143-D143"/>
    <n v="840168524792"/>
    <s v="Speck Presidio2 Pro Case for iPhone 14 Pro - Black/White"/>
    <s v="Cases iPhone"/>
    <s v="iPhone 14"/>
    <s v="iPhone 14 Pro "/>
    <n v="0"/>
    <n v="0"/>
    <n v="0"/>
    <n v="0"/>
    <n v="0"/>
    <n v="0"/>
    <n v="0"/>
    <n v="0"/>
    <n v="0"/>
    <n v="0"/>
    <n v="0"/>
    <n v="0"/>
    <n v="0"/>
    <n v="348.75"/>
    <n v="0"/>
    <n v="0"/>
    <n v="0"/>
    <n v="0"/>
    <n v="0"/>
    <n v="0"/>
    <n v="0"/>
    <n v="0"/>
    <n v="0"/>
    <n v="0"/>
    <n v="0"/>
    <n v="0"/>
    <n v="0"/>
  </r>
  <r>
    <x v="3"/>
    <s v="Speck"/>
    <s v="150147-5085"/>
    <n v="840168525034"/>
    <s v="Speck Presidio Perfect Clear Case for iPhone 14 Pro - Clear"/>
    <s v="Cases iPhone"/>
    <s v="iPhone 14"/>
    <s v="iPhone 14 Pro"/>
    <n v="0"/>
    <n v="1"/>
    <n v="0"/>
    <n v="0"/>
    <n v="0"/>
    <n v="0"/>
    <n v="0"/>
    <n v="0"/>
    <n v="0"/>
    <n v="0"/>
    <n v="0"/>
    <n v="0"/>
    <n v="1"/>
    <n v="348.75"/>
    <n v="0"/>
    <n v="348.75"/>
    <n v="0"/>
    <n v="0"/>
    <n v="0"/>
    <n v="0"/>
    <n v="0"/>
    <n v="0"/>
    <n v="0"/>
    <n v="0"/>
    <n v="0"/>
    <n v="0"/>
    <n v="348.75"/>
  </r>
  <r>
    <x v="3"/>
    <s v="Speck"/>
    <s v="150154-5905"/>
    <n v="840168525249"/>
    <s v="Speck Presidio Perfect Clear Impact Geometry Case with MagSafe for iPhone 14 Pro -"/>
    <s v="Cases iPhone"/>
    <s v="iPhone 14"/>
    <s v="iPhone 14 Pro 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154-9794"/>
    <n v="840168525256"/>
    <s v="Speck Presidio Perfect Clear Impact Geometry Case with MagSafe for iPhone 14 Pro -"/>
    <s v="Cases iPhone"/>
    <s v="iPhone 14"/>
    <s v="iPhone 14 Pro "/>
    <n v="0"/>
    <n v="0"/>
    <n v="0"/>
    <n v="0"/>
    <n v="0"/>
    <n v="1"/>
    <n v="0"/>
    <n v="0"/>
    <n v="0"/>
    <n v="0"/>
    <n v="0"/>
    <n v="0"/>
    <n v="1"/>
    <n v="426.34"/>
    <n v="0"/>
    <n v="0"/>
    <n v="0"/>
    <n v="0"/>
    <n v="0"/>
    <n v="426.34"/>
    <n v="0"/>
    <n v="0"/>
    <n v="0"/>
    <n v="0"/>
    <n v="0"/>
    <n v="0"/>
    <n v="426.34"/>
  </r>
  <r>
    <x v="3"/>
    <s v="Speck"/>
    <s v="150154-9991"/>
    <n v="840168525263"/>
    <s v="Speck Presidio Perfect Clear Impact Geometry Case with MagSafe for iPhone 14 Pro -"/>
    <s v="Cases iPhone"/>
    <s v="iPhone 14"/>
    <s v="iPhone 14 Pro 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156-9984"/>
    <n v="840168525331"/>
    <s v="Speck Presidio Perfect Mist Case with MagSafe for iPhone 14 Pro - Obsidian/Obsidia"/>
    <s v="Cases iPhone"/>
    <s v="iPhone 14"/>
    <s v="iPhone 14 Pro 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156-9985"/>
    <n v="840168525348"/>
    <s v="Speck Presidio Perfect Mist Case with MagSafe for iPhone 14 Pro - Coastal Blue"/>
    <s v="Cases iPhone"/>
    <s v="iPhone 14"/>
    <s v="iPhone 14 Pro "/>
    <n v="0"/>
    <n v="0"/>
    <n v="0"/>
    <n v="0"/>
    <n v="0"/>
    <n v="0"/>
    <n v="0"/>
    <n v="0"/>
    <n v="0"/>
    <n v="0"/>
    <n v="0"/>
    <n v="0"/>
    <n v="0"/>
    <n v="426.34"/>
    <n v="0"/>
    <n v="0"/>
    <n v="0"/>
    <n v="0"/>
    <n v="0"/>
    <n v="0"/>
    <n v="0"/>
    <n v="0"/>
    <n v="0"/>
    <n v="0"/>
    <n v="0"/>
    <n v="0"/>
    <n v="0"/>
  </r>
  <r>
    <x v="3"/>
    <s v="Speck"/>
    <s v="150198-9969"/>
    <n v="840168526871"/>
    <s v="IPAD PRO 12.9” (2022) BALANCE FOLIO (W/MB) (ALMOND MILK/MOCHA/CHARCOAL)"/>
    <s v="Cases iPad"/>
    <s v="iPad"/>
    <s v="iPad Pro 12.9"/>
    <n v="6"/>
    <n v="5"/>
    <n v="4"/>
    <n v="3"/>
    <n v="2"/>
    <n v="0"/>
    <n v="0"/>
    <n v="2"/>
    <n v="1"/>
    <n v="0"/>
    <n v="0"/>
    <n v="0"/>
    <n v="23"/>
    <n v="646.12"/>
    <n v="3876.7200000000003"/>
    <n v="3230.6"/>
    <n v="2584.48"/>
    <n v="1938.3600000000001"/>
    <n v="1292.24"/>
    <n v="0"/>
    <n v="0"/>
    <n v="1292.24"/>
    <n v="646.12"/>
    <n v="0"/>
    <n v="0"/>
    <n v="0"/>
    <n v="14860.76"/>
  </r>
  <r>
    <x v="3"/>
    <s v="Speck"/>
    <s v="150198-D143"/>
    <n v="840168526840"/>
    <s v="IPAD PRO 12.9” (2022) BALANCEFOLIO (W/MB) (BLACK/BLACK/WHITE)"/>
    <s v="Cases iPad"/>
    <s v="iPad"/>
    <s v="iPad Pro 12.9"/>
    <n v="5"/>
    <n v="3"/>
    <n v="2"/>
    <n v="1"/>
    <n v="1"/>
    <n v="1"/>
    <n v="1"/>
    <n v="0"/>
    <n v="0"/>
    <n v="0"/>
    <n v="0"/>
    <n v="0"/>
    <n v="14"/>
    <n v="646.12"/>
    <n v="3230.6"/>
    <n v="1938.3600000000001"/>
    <n v="1292.24"/>
    <n v="646.12"/>
    <n v="646.12"/>
    <n v="646.12"/>
    <n v="646.12"/>
    <n v="0"/>
    <n v="0"/>
    <n v="0"/>
    <n v="0"/>
    <n v="0"/>
    <n v="9045.68"/>
  </r>
  <r>
    <x v="3"/>
    <s v="Speck"/>
    <s v="150224-3086"/>
    <n v="840168528110"/>
    <s v="Speck Smartshell Case for Macbook Pro 13&quot; M2/M1 - Cozy Pink"/>
    <s v="Cases Macbook"/>
    <s v="Macbook"/>
    <s v="MacBook Pro 13&quot; M1/M2 Cases"/>
    <n v="9"/>
    <n v="2"/>
    <n v="4"/>
    <n v="1"/>
    <n v="0"/>
    <n v="2"/>
    <n v="4"/>
    <n v="7"/>
    <n v="2"/>
    <n v="1"/>
    <n v="4"/>
    <n v="0"/>
    <n v="36"/>
    <n v="538.36"/>
    <n v="4845.24"/>
    <n v="1076.72"/>
    <n v="2153.44"/>
    <n v="538.36"/>
    <n v="0"/>
    <n v="1076.72"/>
    <n v="2153.44"/>
    <n v="3768.52"/>
    <n v="1076.72"/>
    <n v="538.36"/>
    <n v="2153.44"/>
    <n v="0"/>
    <n v="19380.96"/>
  </r>
  <r>
    <x v="3"/>
    <s v="Speck"/>
    <s v="150225-3085"/>
    <n v="840168528134"/>
    <s v="Speck Smartshell Case for Macbook Air 13&quot; M2 2022 - Obsidian"/>
    <s v="Cases Macbook"/>
    <s v="Macbook"/>
    <s v="MacBook Air 13&quot; M4/M3/M2"/>
    <n v="66"/>
    <n v="25"/>
    <n v="31"/>
    <n v="36"/>
    <n v="46"/>
    <n v="39"/>
    <n v="97"/>
    <n v="142"/>
    <n v="68"/>
    <n v="65"/>
    <n v="181"/>
    <n v="131"/>
    <n v="927"/>
    <n v="430.6"/>
    <n v="28419.600000000002"/>
    <n v="10765"/>
    <n v="13348.6"/>
    <n v="15501.6"/>
    <n v="19807.600000000002"/>
    <n v="16793.400000000001"/>
    <n v="41768.200000000004"/>
    <n v="61145.200000000004"/>
    <n v="29280.800000000003"/>
    <n v="27989"/>
    <n v="77938.600000000006"/>
    <n v="56408.600000000006"/>
    <n v="399166.2"/>
  </r>
  <r>
    <x v="3"/>
    <s v="Speck"/>
    <s v="150225-3086"/>
    <n v="840168528141"/>
    <s v="Speck Smartshell Case for Macbook Air 13&quot; M2 2022 - Cozy Pink"/>
    <s v="Cases Macbook"/>
    <s v="Macbook"/>
    <s v="MacBook Air 13&quot; M4/M3/M2"/>
    <n v="34"/>
    <n v="24"/>
    <n v="11"/>
    <n v="12"/>
    <n v="22"/>
    <n v="15"/>
    <n v="33"/>
    <n v="59"/>
    <n v="19"/>
    <n v="19"/>
    <n v="38"/>
    <n v="39"/>
    <n v="325"/>
    <n v="538.36"/>
    <n v="18304.240000000002"/>
    <n v="12920.64"/>
    <n v="5921.96"/>
    <n v="6460.32"/>
    <n v="11843.92"/>
    <n v="8075.4000000000005"/>
    <n v="17765.88"/>
    <n v="31763.24"/>
    <n v="10228.84"/>
    <n v="10228.84"/>
    <n v="20457.68"/>
    <n v="20996.04"/>
    <n v="174967"/>
  </r>
  <r>
    <x v="3"/>
    <s v="Speck"/>
    <s v="150225-9992"/>
    <n v="840168528127"/>
    <s v="Speck Smartshell Case for Macbook Air 13&quot; M2 2022 - Clear"/>
    <s v="Cases Macbook"/>
    <s v="Macbook"/>
    <s v="MacBook Air 13&quot; M4/M3/M2"/>
    <n v="96"/>
    <n v="50"/>
    <n v="63"/>
    <n v="77"/>
    <n v="70"/>
    <n v="47"/>
    <n v="149"/>
    <n v="67"/>
    <n v="9"/>
    <n v="57"/>
    <n v="216"/>
    <n v="133"/>
    <n v="1034"/>
    <n v="430.6"/>
    <n v="41337.600000000006"/>
    <n v="21530"/>
    <n v="27127.800000000003"/>
    <n v="33156.200000000004"/>
    <n v="30142"/>
    <n v="20238.2"/>
    <n v="64159.4"/>
    <n v="28850.2"/>
    <n v="3875.4"/>
    <n v="24544.2"/>
    <n v="93009.600000000006"/>
    <n v="57269.8"/>
    <n v="445240.4"/>
  </r>
  <r>
    <x v="3"/>
    <s v="Speck"/>
    <s v="150226-7265"/>
    <n v="840168528202"/>
    <s v="Speck Balance Folio Case for iPad 10th Gen - Plumberry/Crushed Purple/Crepe Pink"/>
    <s v="Cases iPad"/>
    <s v="iPad"/>
    <s v="iPad 10th /11th - 10.9&quot;/11&quot; (2022-2025)"/>
    <n v="158"/>
    <n v="44"/>
    <n v="17"/>
    <n v="67"/>
    <n v="130"/>
    <n v="57"/>
    <n v="140"/>
    <n v="212"/>
    <n v="101"/>
    <n v="61"/>
    <n v="181"/>
    <n v="267"/>
    <n v="1435"/>
    <n v="430.6"/>
    <n v="68034.8"/>
    <n v="18946.400000000001"/>
    <n v="7320.2000000000007"/>
    <n v="28850.2"/>
    <n v="55978"/>
    <n v="24544.2"/>
    <n v="60284"/>
    <n v="91287.200000000012"/>
    <n v="43490.600000000006"/>
    <n v="26266.600000000002"/>
    <n v="77938.600000000006"/>
    <n v="114970.20000000001"/>
    <n v="617911"/>
  </r>
  <r>
    <x v="3"/>
    <s v="Speck"/>
    <s v="150226-9322"/>
    <n v="840168528189"/>
    <s v="Speck Balance Folio Case for iPad 10th Gen - Arcadia Navy/Moody Grey"/>
    <s v="Cases iPad"/>
    <s v="iPad"/>
    <s v="iPad 10th /11th - 10.9&quot;/11&quot; (2022-2025)"/>
    <n v="104"/>
    <n v="32"/>
    <n v="14"/>
    <n v="20"/>
    <n v="94"/>
    <n v="105"/>
    <n v="65"/>
    <n v="61"/>
    <n v="19"/>
    <n v="6"/>
    <n v="9"/>
    <n v="9"/>
    <n v="538"/>
    <n v="430.6"/>
    <n v="44782.400000000001"/>
    <n v="13779.2"/>
    <n v="6028.4000000000005"/>
    <n v="8612"/>
    <n v="40476.400000000001"/>
    <n v="45213"/>
    <n v="27989"/>
    <n v="26266.600000000002"/>
    <n v="8181.4000000000005"/>
    <n v="2583.6000000000004"/>
    <n v="3875.4"/>
    <n v="3875.4"/>
    <n v="231662.80000000002"/>
  </r>
  <r>
    <x v="3"/>
    <s v="Speck"/>
    <s v="150226-9969"/>
    <n v="840168528172"/>
    <s v="Speck Balance Folio Case for iPad 10th Gen - Almond Milk /Mocha/Charcoal"/>
    <s v="Cases iPad"/>
    <s v="iPad"/>
    <s v="iPad 10th /11th - 10.9&quot;/11&quot; (2022-2025)"/>
    <n v="132"/>
    <n v="47"/>
    <n v="82"/>
    <n v="35"/>
    <n v="30"/>
    <n v="49"/>
    <n v="83"/>
    <n v="122"/>
    <n v="32"/>
    <n v="32"/>
    <n v="107"/>
    <n v="159"/>
    <n v="910"/>
    <n v="430.6"/>
    <n v="56839.200000000004"/>
    <n v="20238.2"/>
    <n v="35309.200000000004"/>
    <n v="15071"/>
    <n v="12918"/>
    <n v="21099.4"/>
    <n v="35739.800000000003"/>
    <n v="52533.200000000004"/>
    <n v="13779.2"/>
    <n v="13779.2"/>
    <n v="46074.200000000004"/>
    <n v="68465.400000000009"/>
    <n v="391846"/>
  </r>
  <r>
    <x v="3"/>
    <s v="Speck"/>
    <s v="150226-D143"/>
    <n v="840168528165"/>
    <s v="Speck Balance Folio Case for iPad 10th Gen - Black/Black/White"/>
    <s v="Cases iPad"/>
    <s v="iPad"/>
    <s v="iPad 10th /11th - 10.9&quot;/11&quot; (2022-2025)"/>
    <n v="180"/>
    <n v="106"/>
    <n v="151"/>
    <n v="143"/>
    <n v="66"/>
    <n v="21"/>
    <n v="85"/>
    <n v="156"/>
    <n v="90"/>
    <n v="111"/>
    <n v="114"/>
    <n v="148"/>
    <n v="1371"/>
    <n v="473.71"/>
    <n v="85267.8"/>
    <n v="50213.259999999995"/>
    <n v="71530.209999999992"/>
    <n v="67740.53"/>
    <n v="31264.859999999997"/>
    <n v="9947.91"/>
    <n v="40265.35"/>
    <n v="73898.759999999995"/>
    <n v="42633.9"/>
    <n v="52581.81"/>
    <n v="54002.939999999995"/>
    <n v="70109.08"/>
    <n v="649456.40999999992"/>
  </r>
  <r>
    <x v="3"/>
    <s v="Speck"/>
    <s v="150423-1041"/>
    <n v="840168532148"/>
    <s v="Speck Wallet for MagSafe® Black iPhone 15 Wallet"/>
    <s v="Accesories"/>
    <s v="Click Lock"/>
    <s v="Wallet"/>
    <n v="34"/>
    <n v="21"/>
    <n v="31"/>
    <n v="27"/>
    <n v="40"/>
    <n v="25"/>
    <n v="42"/>
    <n v="32"/>
    <n v="22"/>
    <n v="19"/>
    <n v="34"/>
    <n v="30"/>
    <n v="357"/>
    <n v="232.37"/>
    <n v="7900.58"/>
    <n v="4879.7700000000004"/>
    <n v="7203.47"/>
    <n v="6273.99"/>
    <n v="9294.7999999999993"/>
    <n v="5809.25"/>
    <n v="9759.5400000000009"/>
    <n v="7435.84"/>
    <n v="5112.1400000000003"/>
    <n v="4415.03"/>
    <n v="7900.58"/>
    <n v="6971.1"/>
    <n v="82956.09"/>
  </r>
  <r>
    <x v="3"/>
    <s v="Speck"/>
    <s v="150439-3205"/>
    <n v="840168532735"/>
    <s v="Speck Presidio®2 Grip Magsafe® Clicklock™ Black / Slate Grey iPhone 15"/>
    <s v="Cases iPhone"/>
    <s v="iPhone 15"/>
    <s v="iPhone 16e / 15 / 14 / 13"/>
    <n v="10"/>
    <n v="49"/>
    <n v="28"/>
    <n v="14"/>
    <n v="5"/>
    <n v="3"/>
    <n v="44"/>
    <n v="25"/>
    <n v="7"/>
    <n v="3"/>
    <n v="4"/>
    <n v="7"/>
    <n v="199"/>
    <n v="387.54"/>
    <n v="3875.4"/>
    <n v="18989.460000000003"/>
    <n v="10851.12"/>
    <n v="5425.56"/>
    <n v="1937.7"/>
    <n v="1162.6200000000001"/>
    <n v="17051.760000000002"/>
    <n v="9688.5"/>
    <n v="2712.78"/>
    <n v="1162.6200000000001"/>
    <n v="1550.16"/>
    <n v="2712.78"/>
    <n v="77120.460000000006"/>
  </r>
  <r>
    <x v="3"/>
    <s v="Speck"/>
    <s v="150439-3206"/>
    <n v="840168532742"/>
    <s v="Speck Presidio®2 Grip Magsafe® Clicklock™ Costal Blue / Dust Grey iPhone 15"/>
    <s v="Cases iPhone"/>
    <s v="iPhone 15"/>
    <s v="iPhone 16e / 15 / 14 / 13"/>
    <n v="122"/>
    <n v="35"/>
    <n v="21"/>
    <n v="10"/>
    <n v="19"/>
    <n v="42"/>
    <n v="55"/>
    <n v="65"/>
    <n v="32"/>
    <n v="17"/>
    <n v="13"/>
    <n v="12"/>
    <n v="443"/>
    <n v="387.54"/>
    <n v="47279.880000000005"/>
    <n v="13563.900000000001"/>
    <n v="8138.34"/>
    <n v="3875.4"/>
    <n v="7363.26"/>
    <n v="16276.68"/>
    <n v="21314.7"/>
    <n v="25190.100000000002"/>
    <n v="12401.28"/>
    <n v="6588.18"/>
    <n v="5038.0200000000004"/>
    <n v="4650.4800000000005"/>
    <n v="171680.22"/>
  </r>
  <r>
    <x v="3"/>
    <s v="Speck"/>
    <s v="150439-3212"/>
    <n v="840168532803"/>
    <s v="Speck Presidio®2 Grip Magsafe® Clicklock™ Charcoal Grey/ Cool Bronze iPhone 15"/>
    <s v="Cases iPhone"/>
    <s v="iPhone 15"/>
    <s v="iPhone 16e / 15 / 14 / 13"/>
    <n v="83"/>
    <n v="19"/>
    <n v="56"/>
    <n v="47"/>
    <n v="67"/>
    <n v="56"/>
    <n v="36"/>
    <n v="31"/>
    <n v="23"/>
    <n v="13"/>
    <n v="12"/>
    <n v="16"/>
    <n v="459"/>
    <n v="387.54"/>
    <n v="32165.820000000003"/>
    <n v="7363.26"/>
    <n v="21702.240000000002"/>
    <n v="18214.38"/>
    <n v="25965.18"/>
    <n v="21702.240000000002"/>
    <n v="13951.44"/>
    <n v="12013.74"/>
    <n v="8913.42"/>
    <n v="5038.0200000000004"/>
    <n v="4650.4800000000005"/>
    <n v="6200.64"/>
    <n v="177880.86000000002"/>
  </r>
  <r>
    <x v="3"/>
    <s v="Speck"/>
    <s v="150443-3199"/>
    <n v="840168532865"/>
    <s v="Speck Presidio® Perfect-Clear Grip Magsafe® Clicklock™ Clear/Clear/Chrome iPhone 15"/>
    <s v="Cases iPhone"/>
    <s v="iPhone 15"/>
    <s v="iPhone 16e / 15 / 14 / 13"/>
    <n v="7"/>
    <n v="48"/>
    <n v="26"/>
    <n v="12"/>
    <n v="24"/>
    <n v="27"/>
    <n v="39"/>
    <n v="33"/>
    <n v="34"/>
    <n v="17"/>
    <n v="37"/>
    <n v="39"/>
    <n v="343"/>
    <n v="387.54"/>
    <n v="2712.78"/>
    <n v="18601.920000000002"/>
    <n v="10076.040000000001"/>
    <n v="4650.4800000000005"/>
    <n v="9300.9600000000009"/>
    <n v="10463.58"/>
    <n v="15114.060000000001"/>
    <n v="12788.820000000002"/>
    <n v="13176.36"/>
    <n v="6588.18"/>
    <n v="14338.980000000001"/>
    <n v="15114.060000000001"/>
    <n v="132926.22"/>
  </r>
  <r>
    <x v="3"/>
    <s v="Speck"/>
    <s v="150447-3205"/>
    <n v="840168532995"/>
    <s v="Speck Presidio®2 Grip Magsafe® Clicklock™ Black / Slate Grey iPhone 15 Pro"/>
    <s v="Cases iPhone"/>
    <s v="iPhone 15"/>
    <s v="iPhone 15 Pro"/>
    <n v="16"/>
    <n v="7"/>
    <n v="5"/>
    <n v="3"/>
    <n v="3"/>
    <n v="6"/>
    <n v="2"/>
    <n v="0"/>
    <n v="0"/>
    <n v="0"/>
    <n v="1"/>
    <n v="1"/>
    <n v="44"/>
    <n v="387.54"/>
    <n v="6200.64"/>
    <n v="2712.78"/>
    <n v="1937.7"/>
    <n v="1162.6200000000001"/>
    <n v="1162.6200000000001"/>
    <n v="2325.2400000000002"/>
    <n v="775.08"/>
    <n v="0"/>
    <n v="0"/>
    <n v="0"/>
    <n v="387.54"/>
    <n v="387.54"/>
    <n v="17051.760000000002"/>
  </r>
  <r>
    <x v="3"/>
    <s v="Speck"/>
    <s v="150447-3206"/>
    <n v="840168533008"/>
    <s v="Speck Presidio®2 Grip Magsafe® Clicklock™ Costal Blue / Dust Grey iPhone 15 Pro"/>
    <s v="Cases iPhone"/>
    <s v="iPhone 15"/>
    <s v="iPhone 15 Pro"/>
    <n v="13"/>
    <n v="4"/>
    <n v="8"/>
    <n v="8"/>
    <n v="6"/>
    <n v="1"/>
    <n v="4"/>
    <n v="2"/>
    <n v="2"/>
    <n v="1"/>
    <n v="1"/>
    <n v="1"/>
    <n v="51"/>
    <n v="387.54"/>
    <n v="5038.0200000000004"/>
    <n v="1550.16"/>
    <n v="3100.32"/>
    <n v="3100.32"/>
    <n v="2325.2400000000002"/>
    <n v="387.54"/>
    <n v="1550.16"/>
    <n v="775.08"/>
    <n v="775.08"/>
    <n v="387.54"/>
    <n v="387.54"/>
    <n v="387.54"/>
    <n v="19764.54"/>
  </r>
  <r>
    <x v="3"/>
    <s v="Speck"/>
    <s v="150447-3212"/>
    <n v="840168533060"/>
    <s v="Speck Presidio®2 Grip Magsafe® Clicklock™ Charcoal Grey/ Cool Bronze iPhone 15 Pro"/>
    <s v="Cases iPhone"/>
    <s v="iPhone 15"/>
    <s v="iPhone 15 Pro"/>
    <n v="17"/>
    <n v="4"/>
    <n v="4"/>
    <n v="2"/>
    <n v="9"/>
    <n v="10"/>
    <n v="6"/>
    <n v="2"/>
    <n v="1"/>
    <n v="0"/>
    <n v="4"/>
    <n v="4"/>
    <n v="63"/>
    <n v="387.54"/>
    <n v="6588.18"/>
    <n v="1550.16"/>
    <n v="1550.16"/>
    <n v="775.08"/>
    <n v="3487.86"/>
    <n v="3875.4"/>
    <n v="2325.2400000000002"/>
    <n v="775.08"/>
    <n v="387.54"/>
    <n v="0"/>
    <n v="1550.16"/>
    <n v="1550.16"/>
    <n v="24415.02"/>
  </r>
  <r>
    <x v="3"/>
    <s v="Speck"/>
    <s v="150451-3199"/>
    <n v="840168533121"/>
    <s v="Speck Presidio® Perfect-Clear Grip Magsafe® Clicklock™ Clear/Clear/Chrome iPhone 15 Pro"/>
    <s v="Cases iPhone"/>
    <s v="iPhone 15"/>
    <s v="iPhone 15 Pro"/>
    <n v="8"/>
    <n v="2"/>
    <n v="8"/>
    <n v="3"/>
    <n v="1"/>
    <n v="2"/>
    <n v="4"/>
    <n v="2"/>
    <n v="1"/>
    <n v="0"/>
    <n v="2"/>
    <n v="0"/>
    <n v="33"/>
    <n v="387.54"/>
    <n v="3100.32"/>
    <n v="775.08"/>
    <n v="3100.32"/>
    <n v="1162.6200000000001"/>
    <n v="387.54"/>
    <n v="775.08"/>
    <n v="1550.16"/>
    <n v="775.08"/>
    <n v="387.54"/>
    <n v="0"/>
    <n v="775.08"/>
    <n v="0"/>
    <n v="12788.820000000002"/>
  </r>
  <r>
    <x v="3"/>
    <s v="Speck"/>
    <s v="150455-3205"/>
    <n v="840168533251"/>
    <s v="Speck Presidio®2 Grip Magsafe® Clicklock™ Black / Slate Grey iPhone 15 Plus"/>
    <s v="Cases iPhone"/>
    <s v="iPhone 15"/>
    <s v="iPhone 15 Plus"/>
    <n v="3"/>
    <n v="1"/>
    <n v="1"/>
    <n v="2"/>
    <n v="1"/>
    <n v="1"/>
    <n v="0"/>
    <n v="2"/>
    <n v="0"/>
    <n v="0"/>
    <n v="0"/>
    <n v="0"/>
    <n v="11"/>
    <n v="387.54"/>
    <n v="1162.6200000000001"/>
    <n v="387.54"/>
    <n v="387.54"/>
    <n v="775.08"/>
    <n v="387.54"/>
    <n v="387.54"/>
    <n v="0"/>
    <n v="775.08"/>
    <n v="0"/>
    <n v="0"/>
    <n v="0"/>
    <n v="0"/>
    <n v="4262.9400000000005"/>
  </r>
  <r>
    <x v="3"/>
    <s v="Speck"/>
    <s v="150455-3206"/>
    <n v="840168533268"/>
    <s v="Speck Presidio®2 Grip Magsafe® Clicklock™ Costal Blue / Dust Grey iPhone 15 Plus"/>
    <s v="Cases iPhone"/>
    <s v="iPhone 15"/>
    <s v="iPhone 15 Plus"/>
    <n v="3"/>
    <n v="5"/>
    <n v="5"/>
    <n v="7"/>
    <n v="7"/>
    <n v="3"/>
    <n v="6"/>
    <n v="7"/>
    <n v="2"/>
    <n v="1"/>
    <n v="0"/>
    <n v="3"/>
    <n v="49"/>
    <n v="387.54"/>
    <n v="1162.6200000000001"/>
    <n v="1937.7"/>
    <n v="1937.7"/>
    <n v="2712.78"/>
    <n v="2712.78"/>
    <n v="1162.6200000000001"/>
    <n v="2325.2400000000002"/>
    <n v="2712.78"/>
    <n v="775.08"/>
    <n v="387.54"/>
    <n v="0"/>
    <n v="1162.6200000000001"/>
    <n v="18989.460000000003"/>
  </r>
  <r>
    <x v="3"/>
    <s v="Speck"/>
    <s v="150455-3212"/>
    <n v="840168533329"/>
    <s v="Speck Presidio®2 Grip Magsafe® Clicklock™ Charcoal Grey/ Cool Bronze iPhone 15 Plus"/>
    <s v="Cases iPhone"/>
    <s v="iPhone 15"/>
    <s v="iPhone 15 Plus"/>
    <n v="8"/>
    <n v="6"/>
    <n v="7"/>
    <n v="9"/>
    <n v="4"/>
    <n v="3"/>
    <n v="6"/>
    <n v="1"/>
    <n v="3"/>
    <n v="0"/>
    <n v="0"/>
    <n v="3"/>
    <n v="50"/>
    <n v="387.54"/>
    <n v="3100.32"/>
    <n v="2325.2400000000002"/>
    <n v="2712.78"/>
    <n v="3487.86"/>
    <n v="1550.16"/>
    <n v="1162.6200000000001"/>
    <n v="2325.2400000000002"/>
    <n v="387.54"/>
    <n v="1162.6200000000001"/>
    <n v="0"/>
    <n v="0"/>
    <n v="1162.6200000000001"/>
    <n v="19377"/>
  </r>
  <r>
    <x v="3"/>
    <s v="Speck"/>
    <s v="150459-3199"/>
    <n v="840168533381"/>
    <s v="Speck Presidio® Perfect-Clear Grip Magsafe® Clicklock™ Clear/Clear/Chrome iPhone 15 Plus"/>
    <s v="Cases iPhone"/>
    <s v="iPhone 15"/>
    <s v="iPhone 15 Plus"/>
    <n v="1"/>
    <n v="1"/>
    <n v="2"/>
    <n v="2"/>
    <n v="2"/>
    <n v="1"/>
    <n v="0"/>
    <n v="1"/>
    <n v="2"/>
    <n v="0"/>
    <n v="1"/>
    <n v="0"/>
    <n v="13"/>
    <n v="387.54"/>
    <n v="387.54"/>
    <n v="387.54"/>
    <n v="775.08"/>
    <n v="775.08"/>
    <n v="775.08"/>
    <n v="387.54"/>
    <n v="0"/>
    <n v="387.54"/>
    <n v="775.08"/>
    <n v="0"/>
    <n v="387.54"/>
    <n v="0"/>
    <n v="5038.0200000000004"/>
  </r>
  <r>
    <x v="3"/>
    <s v="Speck"/>
    <s v="150463-3205"/>
    <n v="840168533510"/>
    <s v="Speck Presidio®2 Grip Magsafe® Clicklock™ Black / Slate Grey iPhone 15 Pro Max"/>
    <s v="Cases iPhone"/>
    <s v="iPhone 15"/>
    <s v="iPhone 15 Pro Max"/>
    <n v="10"/>
    <n v="2"/>
    <n v="1"/>
    <n v="2"/>
    <n v="3"/>
    <n v="1"/>
    <n v="0"/>
    <n v="0"/>
    <n v="0"/>
    <n v="0"/>
    <n v="0"/>
    <n v="0"/>
    <n v="19"/>
    <n v="387.54"/>
    <n v="3875.4"/>
    <n v="775.08"/>
    <n v="387.54"/>
    <n v="775.08"/>
    <n v="1162.6200000000001"/>
    <n v="387.54"/>
    <n v="0"/>
    <n v="0"/>
    <n v="0"/>
    <n v="0"/>
    <n v="0"/>
    <n v="0"/>
    <n v="7363.26"/>
  </r>
  <r>
    <x v="3"/>
    <s v="Speck"/>
    <s v="150463-3206"/>
    <n v="840168533527"/>
    <s v="Speck Presidio®2 Grip Magsafe® Clicklock™ Costal Blue / Dust Grey iPhone 15 Pro Max"/>
    <s v="Cases iPhone"/>
    <s v="iPhone 15"/>
    <s v="iPhone 15 Pro Max"/>
    <n v="13"/>
    <n v="4"/>
    <n v="2"/>
    <n v="5"/>
    <n v="5"/>
    <n v="1"/>
    <n v="0"/>
    <n v="2"/>
    <n v="0"/>
    <n v="0"/>
    <n v="0"/>
    <n v="0"/>
    <n v="32"/>
    <n v="387.54"/>
    <n v="5038.0200000000004"/>
    <n v="1550.16"/>
    <n v="775.08"/>
    <n v="1937.7"/>
    <n v="1937.7"/>
    <n v="387.54"/>
    <n v="0"/>
    <n v="775.08"/>
    <n v="0"/>
    <n v="0"/>
    <n v="0"/>
    <n v="0"/>
    <n v="12401.28"/>
  </r>
  <r>
    <x v="3"/>
    <s v="Speck"/>
    <s v="150463-3212"/>
    <n v="840168533589"/>
    <s v="Speck Presidio®2 Grip Magsafe® Clicklock™ Charcoal Grey/ Cool Bronze iPhone 15 Pro Max"/>
    <s v="Cases iPhone"/>
    <s v="iPhone 15"/>
    <s v="iPhone 15 Pro Max"/>
    <n v="14"/>
    <n v="2"/>
    <n v="4"/>
    <n v="3"/>
    <n v="3"/>
    <n v="2"/>
    <n v="2"/>
    <n v="0"/>
    <n v="0"/>
    <n v="0"/>
    <n v="0"/>
    <n v="0"/>
    <n v="30"/>
    <n v="387.54"/>
    <n v="5425.56"/>
    <n v="775.08"/>
    <n v="1550.16"/>
    <n v="1162.6200000000001"/>
    <n v="1162.6200000000001"/>
    <n v="775.08"/>
    <n v="775.08"/>
    <n v="0"/>
    <n v="0"/>
    <n v="0"/>
    <n v="0"/>
    <n v="0"/>
    <n v="11626.2"/>
  </r>
  <r>
    <x v="3"/>
    <s v="Speck"/>
    <s v="150465-3199"/>
    <n v="840168533626"/>
    <s v="Speck Presidio® Perfect-Clear Magsafe® Clicklock™ Clear/Clear/ Chrome iPhone 15 Pro Max"/>
    <s v="Cases iPhone"/>
    <s v="iPhone 15"/>
    <s v="iPhone 15 Pro Max"/>
    <n v="8"/>
    <n v="7"/>
    <n v="4"/>
    <n v="4"/>
    <n v="1"/>
    <n v="1"/>
    <n v="4"/>
    <n v="0"/>
    <n v="0"/>
    <n v="0"/>
    <n v="0"/>
    <n v="0"/>
    <n v="29"/>
    <n v="387.54"/>
    <n v="3100.32"/>
    <n v="2712.78"/>
    <n v="1550.16"/>
    <n v="1550.16"/>
    <n v="387.54"/>
    <n v="387.54"/>
    <n v="1550.16"/>
    <n v="0"/>
    <n v="0"/>
    <n v="0"/>
    <n v="0"/>
    <n v="0"/>
    <n v="11238.66"/>
  </r>
  <r>
    <x v="3"/>
    <s v="Speck"/>
    <s v="150525-D143"/>
    <n v="840168536160"/>
    <s v="Speck BALANCE FOLIO APPLE 11&quot; IPAD PRO CASES - Black"/>
    <s v="Cases iPad"/>
    <s v="iPad"/>
    <s v="iPad Pro 11&quot; M3/M4"/>
    <n v="98"/>
    <n v="46"/>
    <n v="40"/>
    <n v="44"/>
    <n v="66"/>
    <n v="34"/>
    <n v="51"/>
    <n v="36"/>
    <n v="18"/>
    <n v="14"/>
    <n v="27"/>
    <n v="39"/>
    <n v="513"/>
    <n v="430.6"/>
    <n v="42198.8"/>
    <n v="19807.600000000002"/>
    <n v="17224"/>
    <n v="18946.400000000001"/>
    <n v="28419.600000000002"/>
    <n v="14640.400000000001"/>
    <n v="21960.600000000002"/>
    <n v="15501.6"/>
    <n v="7750.8"/>
    <n v="6028.4000000000005"/>
    <n v="11626.2"/>
    <n v="16793.400000000001"/>
    <n v="220897.80000000002"/>
  </r>
  <r>
    <x v="3"/>
    <s v="Speck"/>
    <s v="150526-D143"/>
    <n v="840168536245"/>
    <s v="Speck BALANCE FOLIO APPLE 13&quot; IPAD AIR CASES - Black"/>
    <s v="Cases iPad"/>
    <s v="iPad"/>
    <s v="iPad Air 13&quot; M2"/>
    <n v="103"/>
    <n v="35"/>
    <n v="40"/>
    <n v="39"/>
    <n v="47"/>
    <n v="30"/>
    <n v="47"/>
    <n v="68"/>
    <n v="25"/>
    <n v="35"/>
    <n v="37"/>
    <n v="31"/>
    <n v="537"/>
    <n v="516.80999999999995"/>
    <n v="53231.429999999993"/>
    <n v="18088.349999999999"/>
    <n v="20672.399999999998"/>
    <n v="20155.589999999997"/>
    <n v="24290.069999999996"/>
    <n v="15504.3"/>
    <n v="24290.069999999996"/>
    <n v="35143.079999999994"/>
    <n v="12920.249999999998"/>
    <n v="18088.349999999999"/>
    <n v="19121.969999999998"/>
    <n v="16021.109999999999"/>
    <n v="277526.96999999997"/>
  </r>
  <r>
    <x v="3"/>
    <s v="Speck"/>
    <s v="150527-D143"/>
    <n v="840168536320"/>
    <s v="Speck BALANCE FOLIO APPLE 13&quot; IPAD PRO CASES - Black"/>
    <s v="Cases iPad"/>
    <s v="iPad"/>
    <s v="iPad Pro 13&quot; M4"/>
    <n v="86"/>
    <n v="41"/>
    <n v="35"/>
    <n v="27"/>
    <n v="36"/>
    <n v="30"/>
    <n v="30"/>
    <n v="19"/>
    <n v="26"/>
    <n v="8"/>
    <n v="17"/>
    <n v="34"/>
    <n v="389"/>
    <n v="516.80999999999995"/>
    <n v="44445.659999999996"/>
    <n v="21189.21"/>
    <n v="18088.349999999999"/>
    <n v="13953.869999999999"/>
    <n v="18605.159999999996"/>
    <n v="15504.3"/>
    <n v="15504.3"/>
    <n v="9819.39"/>
    <n v="13437.059999999998"/>
    <n v="4134.4799999999996"/>
    <n v="8785.7699999999986"/>
    <n v="17571.539999999997"/>
    <n v="201039.08999999997"/>
  </r>
  <r>
    <x v="3"/>
    <s v="Speck"/>
    <s v="150533-3225"/>
    <n v="840168536795"/>
    <s v="Speck Gemtones Play True Wireless Earbuds - Black"/>
    <s v="Audio"/>
    <s v="Headphones Wireless"/>
    <s v="Gemtones"/>
    <n v="10"/>
    <n v="1"/>
    <n v="3"/>
    <n v="7"/>
    <n v="7"/>
    <n v="2"/>
    <n v="0"/>
    <n v="4"/>
    <n v="2"/>
    <n v="1"/>
    <n v="2"/>
    <n v="1"/>
    <n v="40"/>
    <n v="516.72"/>
    <n v="5167.2000000000007"/>
    <n v="516.72"/>
    <n v="1550.16"/>
    <n v="3617.04"/>
    <n v="3617.04"/>
    <n v="1033.44"/>
    <n v="0"/>
    <n v="2066.88"/>
    <n v="1033.44"/>
    <n v="516.72"/>
    <n v="1033.44"/>
    <n v="516.72"/>
    <n v="20668.800000000003"/>
  </r>
  <r>
    <x v="3"/>
    <s v="Speck"/>
    <s v="150533-3226"/>
    <n v="840168536610"/>
    <s v="Speck Gemtones Play True Wireless Earbuds - Pop Purple"/>
    <s v="Audio"/>
    <s v="Headphones Wireless"/>
    <s v="Gemtones"/>
    <n v="10"/>
    <n v="2"/>
    <n v="2"/>
    <n v="2"/>
    <n v="6"/>
    <n v="1"/>
    <n v="2"/>
    <n v="3"/>
    <n v="1"/>
    <n v="2"/>
    <n v="4"/>
    <n v="2"/>
    <n v="37"/>
    <n v="516.72"/>
    <n v="5167.2000000000007"/>
    <n v="1033.44"/>
    <n v="1033.44"/>
    <n v="1033.44"/>
    <n v="3100.32"/>
    <n v="516.72"/>
    <n v="1033.44"/>
    <n v="1550.16"/>
    <n v="516.72"/>
    <n v="1033.44"/>
    <n v="2066.88"/>
    <n v="1033.44"/>
    <n v="19118.64"/>
  </r>
  <r>
    <x v="3"/>
    <s v="Speck"/>
    <s v="150533-3229"/>
    <n v="840168536641"/>
    <s v="Speck Gemtones Play True Wireless Earbuds - Bob Blue"/>
    <s v="Audio"/>
    <s v="Headphones Wireless"/>
    <s v="Gemtones"/>
    <n v="10"/>
    <n v="4"/>
    <n v="4"/>
    <n v="4"/>
    <n v="7"/>
    <n v="3"/>
    <n v="3"/>
    <n v="0"/>
    <n v="2"/>
    <n v="0"/>
    <n v="0"/>
    <n v="2"/>
    <n v="39"/>
    <n v="516.72"/>
    <n v="5167.2000000000007"/>
    <n v="2066.88"/>
    <n v="2066.88"/>
    <n v="2066.88"/>
    <n v="3617.04"/>
    <n v="1550.16"/>
    <n v="1550.16"/>
    <n v="0"/>
    <n v="1033.44"/>
    <n v="0"/>
    <n v="0"/>
    <n v="1033.44"/>
    <n v="20152.080000000002"/>
  </r>
  <r>
    <x v="3"/>
    <s v="Speck"/>
    <s v="150584-3085"/>
    <n v="840168538645"/>
    <s v="Speck Smartshell for Mackbook Air 15&quot; - Obsidian/Sweater Grey"/>
    <s v="Cases Macbook"/>
    <s v="Macbook"/>
    <s v="MacBook Air 15&quot; M2/M3"/>
    <n v="12"/>
    <n v="4"/>
    <n v="6"/>
    <n v="5"/>
    <n v="25"/>
    <n v="16"/>
    <n v="29"/>
    <n v="23"/>
    <n v="9"/>
    <n v="16"/>
    <n v="29"/>
    <n v="14"/>
    <n v="188"/>
    <n v="538.36"/>
    <n v="6460.32"/>
    <n v="2153.44"/>
    <n v="3230.16"/>
    <n v="2691.8"/>
    <n v="13459"/>
    <n v="8613.76"/>
    <n v="15612.44"/>
    <n v="12382.28"/>
    <n v="4845.24"/>
    <n v="8613.76"/>
    <n v="15612.44"/>
    <n v="7537.04"/>
    <n v="101211.68000000001"/>
  </r>
  <r>
    <x v="3"/>
    <s v="Speck"/>
    <s v="150584-3086"/>
    <n v="840168538652"/>
    <s v="Speck Smartshell for Mackbook Air 15&quot; - Cozy Pink/Sweater Grey"/>
    <s v="Cases Macbook"/>
    <s v="Macbook"/>
    <s v="MacBook Air 15&quot; M2/M3"/>
    <n v="11"/>
    <n v="3"/>
    <n v="7"/>
    <n v="2"/>
    <n v="10"/>
    <n v="5"/>
    <n v="5"/>
    <n v="1"/>
    <n v="3"/>
    <n v="3"/>
    <n v="3"/>
    <n v="2"/>
    <n v="55"/>
    <n v="538.36"/>
    <n v="5921.96"/>
    <n v="1615.08"/>
    <n v="3768.52"/>
    <n v="1076.72"/>
    <n v="5383.6"/>
    <n v="2691.8"/>
    <n v="2691.8"/>
    <n v="538.36"/>
    <n v="1615.08"/>
    <n v="1615.08"/>
    <n v="1615.08"/>
    <n v="1076.72"/>
    <n v="29609.8"/>
  </r>
  <r>
    <x v="3"/>
    <s v="Speck"/>
    <s v="150584-9992"/>
    <n v="840168538638"/>
    <s v="Speck Smartshell for Mackbook Air 15&quot; - Clear/Sweater Grey"/>
    <s v="Cases Macbook"/>
    <s v="Macbook"/>
    <s v="MacBook Air 15&quot; M2/M3"/>
    <n v="33"/>
    <n v="21"/>
    <n v="23"/>
    <n v="19"/>
    <n v="39"/>
    <n v="32"/>
    <n v="45"/>
    <n v="43"/>
    <n v="17"/>
    <n v="21"/>
    <n v="41"/>
    <n v="34"/>
    <n v="368"/>
    <n v="538.36"/>
    <n v="17765.88"/>
    <n v="11305.56"/>
    <n v="12382.28"/>
    <n v="10228.84"/>
    <n v="20996.04"/>
    <n v="17227.52"/>
    <n v="24226.2"/>
    <n v="23149.48"/>
    <n v="9152.1200000000008"/>
    <n v="11305.56"/>
    <n v="22072.760000000002"/>
    <n v="18304.240000000002"/>
    <n v="198116.48000000001"/>
  </r>
  <r>
    <x v="3"/>
    <s v="Speck"/>
    <s v="150585-1568"/>
    <n v="840168538683"/>
    <s v="Speck Tagimals 4-Pack - Mulicolor"/>
    <s v="Cases AirTag"/>
    <s v="AirTag"/>
    <s v="AirTag"/>
    <n v="61"/>
    <n v="59"/>
    <n v="57"/>
    <n v="74"/>
    <n v="89"/>
    <n v="59"/>
    <n v="116"/>
    <n v="88"/>
    <n v="51"/>
    <n v="51"/>
    <n v="50"/>
    <n v="78"/>
    <n v="833"/>
    <n v="232.37"/>
    <n v="14174.57"/>
    <n v="13709.83"/>
    <n v="13245.09"/>
    <n v="17195.38"/>
    <n v="20680.93"/>
    <n v="13709.83"/>
    <n v="26954.920000000002"/>
    <n v="20448.560000000001"/>
    <n v="11850.87"/>
    <n v="11850.87"/>
    <n v="11618.5"/>
    <n v="18124.86"/>
    <n v="193564.21"/>
  </r>
  <r>
    <x v="3"/>
    <s v="Speck"/>
    <s v="150659-3225"/>
    <n v="840168539796"/>
    <s v="Speck Speaker Gemtones Infinity Speaker Mini -DARK GREY/CHROME/TAN"/>
    <s v="Audio"/>
    <s v="Speakers"/>
    <s v="Infinity"/>
    <n v="5"/>
    <n v="3"/>
    <n v="0"/>
    <n v="1"/>
    <n v="3"/>
    <n v="1"/>
    <n v="0"/>
    <n v="1"/>
    <n v="1"/>
    <n v="4"/>
    <n v="2"/>
    <n v="1"/>
    <n v="22"/>
    <n v="1008.06"/>
    <n v="5040.2999999999993"/>
    <n v="3024.18"/>
    <n v="0"/>
    <n v="1008.06"/>
    <n v="3024.18"/>
    <n v="1008.06"/>
    <n v="0"/>
    <n v="1008.06"/>
    <n v="1008.06"/>
    <n v="4032.24"/>
    <n v="2016.12"/>
    <n v="1008.06"/>
    <n v="22177.32"/>
  </r>
  <r>
    <x v="3"/>
    <s v="Speck"/>
    <s v="150659-3225"/>
    <n v="2021942878104"/>
    <s v="Speck Speaker Gemtones Infinity Speaker Mini -DARK GREY/CHROME/TAN"/>
    <s v="Audio"/>
    <s v="Speakers"/>
    <s v="Infinity"/>
    <m/>
    <m/>
    <m/>
    <m/>
    <m/>
    <m/>
    <m/>
    <m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</r>
  <r>
    <x v="3"/>
    <s v="Speck"/>
    <s v="150661-3225"/>
    <n v="840168539819"/>
    <s v="Speck Speaker Gemtones Infinity Speaker Max -DARK GREY/CHROME/TAN"/>
    <s v="Audio"/>
    <s v="Speakers"/>
    <s v="Infinity"/>
    <n v="11"/>
    <n v="6"/>
    <n v="4"/>
    <n v="4"/>
    <n v="7"/>
    <n v="6"/>
    <n v="5"/>
    <n v="1"/>
    <n v="5"/>
    <n v="4"/>
    <n v="5"/>
    <n v="13"/>
    <n v="71"/>
    <n v="1680.47"/>
    <n v="18485.170000000002"/>
    <n v="10082.82"/>
    <n v="6721.88"/>
    <n v="6721.88"/>
    <n v="11763.29"/>
    <n v="10082.82"/>
    <n v="8402.35"/>
    <n v="1680.47"/>
    <n v="8402.35"/>
    <n v="6721.88"/>
    <n v="8402.35"/>
    <n v="21846.11"/>
    <n v="119313.37"/>
  </r>
  <r>
    <x v="3"/>
    <s v="Speck"/>
    <s v="150661-3225"/>
    <n v="2021942878173"/>
    <s v="Speck Speaker Gemtones Infinity Speaker Max -DARK GREY/CHROME/TAN"/>
    <s v="Audio"/>
    <s v="Speakers"/>
    <s v="Infinity"/>
    <m/>
    <m/>
    <m/>
    <m/>
    <m/>
    <m/>
    <m/>
    <m/>
    <n v="1"/>
    <n v="2"/>
    <n v="0"/>
    <n v="0"/>
    <n v="3"/>
    <n v="0.01"/>
    <n v="0"/>
    <n v="0"/>
    <n v="0"/>
    <n v="0"/>
    <n v="0"/>
    <n v="0"/>
    <n v="0"/>
    <n v="0"/>
    <n v="0.01"/>
    <n v="0.02"/>
    <n v="0"/>
    <n v="0"/>
    <n v="0.03"/>
  </r>
  <r>
    <x v="3"/>
    <s v="Speck"/>
    <s v="150689-3206"/>
    <n v="840168540365"/>
    <s v="Speck iPhone 16 Presidio2 Grip +Cl Coastal Blue/Dustgrey/White"/>
    <s v="Cases iPhone"/>
    <s v="iPhone 16"/>
    <s v="iPhone 16"/>
    <n v="21"/>
    <n v="10"/>
    <n v="14"/>
    <n v="10"/>
    <n v="18"/>
    <n v="8"/>
    <n v="16"/>
    <n v="11"/>
    <n v="12"/>
    <n v="18"/>
    <n v="18"/>
    <n v="16"/>
    <n v="172"/>
    <n v="387.54"/>
    <n v="8138.34"/>
    <n v="3875.4"/>
    <n v="5425.56"/>
    <n v="3875.4"/>
    <n v="6975.72"/>
    <n v="3100.32"/>
    <n v="6200.64"/>
    <n v="4262.9400000000005"/>
    <n v="4650.4800000000005"/>
    <n v="6975.72"/>
    <n v="6975.72"/>
    <n v="6200.64"/>
    <n v="66656.88"/>
  </r>
  <r>
    <x v="3"/>
    <s v="Speck"/>
    <s v="150689-3249"/>
    <n v="840168540396"/>
    <s v="Speck iPhone 16 Presidio2 Grip +Cl True Pink/Shocking Pink/White"/>
    <s v="Cases iPhone"/>
    <s v="iPhone 16"/>
    <s v="iPhone 16"/>
    <n v="3"/>
    <n v="1"/>
    <n v="1"/>
    <n v="6"/>
    <n v="6"/>
    <n v="5"/>
    <n v="4"/>
    <n v="9"/>
    <n v="7"/>
    <n v="7"/>
    <n v="6"/>
    <n v="8"/>
    <n v="63"/>
    <n v="387.54"/>
    <n v="1162.6200000000001"/>
    <n v="387.54"/>
    <n v="387.54"/>
    <n v="2325.2400000000002"/>
    <n v="2325.2400000000002"/>
    <n v="1937.7"/>
    <n v="1550.16"/>
    <n v="3487.86"/>
    <n v="2712.78"/>
    <n v="2712.78"/>
    <n v="2325.2400000000002"/>
    <n v="3100.32"/>
    <n v="24415.02"/>
  </r>
  <r>
    <x v="3"/>
    <s v="Speck"/>
    <s v="150695-3205"/>
    <n v="840168544493"/>
    <s v="Speck iPhone 16 CandyShell Grip + MS Black Slate"/>
    <s v="Cases iPhone"/>
    <s v="iPhone 16"/>
    <s v="iPhone 16"/>
    <n v="46"/>
    <n v="16"/>
    <n v="15"/>
    <n v="20"/>
    <n v="25"/>
    <n v="26"/>
    <n v="25"/>
    <n v="38"/>
    <n v="21"/>
    <n v="9"/>
    <n v="23"/>
    <n v="23"/>
    <n v="287"/>
    <n v="348.75"/>
    <n v="16042.5"/>
    <n v="5580"/>
    <n v="5231.25"/>
    <n v="6975"/>
    <n v="8718.75"/>
    <n v="9067.5"/>
    <n v="8718.75"/>
    <n v="13252.5"/>
    <n v="7323.75"/>
    <n v="3138.75"/>
    <n v="8021.25"/>
    <n v="8021.25"/>
    <n v="100091.25"/>
  </r>
  <r>
    <x v="3"/>
    <s v="Speck"/>
    <s v="150697-5085"/>
    <n v="840168540655"/>
    <s v="Speck iPhone 16 Gemshell Grip +Ms Clear/Clear"/>
    <s v="Cases iPhone"/>
    <s v="iPhone 16"/>
    <s v="iPhone 16"/>
    <n v="18"/>
    <n v="7"/>
    <n v="18"/>
    <n v="12"/>
    <n v="18"/>
    <n v="15"/>
    <n v="17"/>
    <n v="21"/>
    <n v="16"/>
    <n v="15"/>
    <n v="20"/>
    <n v="16"/>
    <n v="193"/>
    <n v="309.95999999999998"/>
    <n v="5579.28"/>
    <n v="2169.7199999999998"/>
    <n v="5579.28"/>
    <n v="3719.5199999999995"/>
    <n v="5579.28"/>
    <n v="4649.3999999999996"/>
    <n v="5269.32"/>
    <n v="6509.16"/>
    <n v="4959.3599999999997"/>
    <n v="4649.3999999999996"/>
    <n v="6199.2"/>
    <n v="4959.3599999999997"/>
    <n v="59822.28"/>
  </r>
  <r>
    <x v="3"/>
    <s v="Speck"/>
    <s v="150701-3205"/>
    <n v="840168540761"/>
    <s v="Speck iPhone 16 Pro Presidio2 Grip +Cl Black / Slate Grey /White"/>
    <s v="Cases iPhone"/>
    <s v="iPhone 16"/>
    <s v="iPhone 16 Pro / iPhone 17"/>
    <n v="76"/>
    <n v="29"/>
    <n v="47"/>
    <n v="34"/>
    <n v="52"/>
    <n v="40"/>
    <n v="62"/>
    <n v="32"/>
    <n v="26"/>
    <n v="15"/>
    <n v="6"/>
    <n v="8"/>
    <n v="427"/>
    <n v="387.54"/>
    <n v="29453.040000000001"/>
    <n v="11238.66"/>
    <n v="18214.38"/>
    <n v="13176.36"/>
    <n v="20152.080000000002"/>
    <n v="15501.6"/>
    <n v="24027.48"/>
    <n v="12401.28"/>
    <n v="10076.040000000001"/>
    <n v="5813.1"/>
    <n v="2325.2400000000002"/>
    <n v="3100.32"/>
    <n v="165479.58000000002"/>
  </r>
  <r>
    <x v="3"/>
    <s v="Speck"/>
    <s v="150701-3206"/>
    <n v="840168540778"/>
    <s v="Speck iPhone 16 Pro Presidio2 Grip +Cl Coastal Blue/Dustgrey/White"/>
    <s v="Cases iPhone"/>
    <s v="iPhone 16"/>
    <s v="iPhone 16 Pro"/>
    <n v="27"/>
    <n v="9"/>
    <n v="18"/>
    <n v="13"/>
    <n v="21"/>
    <n v="16"/>
    <n v="21"/>
    <n v="18"/>
    <n v="16"/>
    <n v="16"/>
    <n v="9"/>
    <n v="12"/>
    <n v="196"/>
    <n v="387.54"/>
    <n v="10463.58"/>
    <n v="3487.86"/>
    <n v="6975.72"/>
    <n v="5038.0200000000004"/>
    <n v="8138.34"/>
    <n v="6200.64"/>
    <n v="8138.34"/>
    <n v="6975.72"/>
    <n v="6200.64"/>
    <n v="6200.64"/>
    <n v="3487.86"/>
    <n v="4650.4800000000005"/>
    <n v="75957.840000000011"/>
  </r>
  <r>
    <x v="3"/>
    <s v="Speck"/>
    <s v="150701-3249"/>
    <n v="840168540808"/>
    <s v="Speck iPhone 16 Pro Presidio2 Grip +Cl True Pink/Shocking Pink/White"/>
    <s v="Cases iPhone"/>
    <s v="iPhone 16"/>
    <s v="iPhone 16 Pro / iPhone 17"/>
    <n v="6"/>
    <n v="4"/>
    <n v="7"/>
    <n v="3"/>
    <n v="3"/>
    <n v="10"/>
    <n v="10"/>
    <n v="7"/>
    <n v="5"/>
    <n v="7"/>
    <n v="3"/>
    <n v="7"/>
    <n v="72"/>
    <n v="387.54"/>
    <n v="2325.2400000000002"/>
    <n v="1550.16"/>
    <n v="2712.78"/>
    <n v="1162.6200000000001"/>
    <n v="1162.6200000000001"/>
    <n v="3875.4"/>
    <n v="3875.4"/>
    <n v="2712.78"/>
    <n v="1937.7"/>
    <n v="2712.78"/>
    <n v="1162.6200000000001"/>
    <n v="2712.78"/>
    <n v="27902.880000000001"/>
  </r>
  <r>
    <x v="3"/>
    <s v="Speck"/>
    <s v="150703-3199"/>
    <n v="840168540846"/>
    <s v="Speck iPhone 16 Pro Presidio Perfect Clear +Cl Clear/Chrome Fini"/>
    <s v="Cases iPhone"/>
    <s v="iPhone 16"/>
    <s v="iPhone 16 Pro / iPhone 17"/>
    <n v="75"/>
    <n v="21"/>
    <n v="46"/>
    <n v="38"/>
    <n v="54"/>
    <n v="38"/>
    <n v="42"/>
    <n v="20"/>
    <n v="25"/>
    <n v="15"/>
    <n v="16"/>
    <n v="11"/>
    <n v="401"/>
    <n v="387.54"/>
    <n v="29065.5"/>
    <n v="8138.34"/>
    <n v="17826.84"/>
    <n v="14726.52"/>
    <n v="20927.16"/>
    <n v="14726.52"/>
    <n v="16276.68"/>
    <n v="7750.8"/>
    <n v="9688.5"/>
    <n v="5813.1"/>
    <n v="6200.64"/>
    <n v="4262.9400000000005"/>
    <n v="155403.54"/>
  </r>
  <r>
    <x v="3"/>
    <s v="Speck"/>
    <s v="150713-3205"/>
    <n v="840168541171"/>
    <s v="Speck iPhone 16 Plus Presidio2 Grip +Cl Black / Slate Grey / White"/>
    <s v="Cases iPhone"/>
    <s v="iPhone 16"/>
    <s v="iPhone 16 Plus"/>
    <n v="14"/>
    <n v="8"/>
    <n v="9"/>
    <n v="14"/>
    <n v="21"/>
    <n v="17"/>
    <n v="16"/>
    <n v="3"/>
    <n v="10"/>
    <n v="14"/>
    <n v="11"/>
    <n v="8"/>
    <n v="145"/>
    <n v="387.54"/>
    <n v="5425.56"/>
    <n v="3100.32"/>
    <n v="3487.86"/>
    <n v="5425.56"/>
    <n v="8138.34"/>
    <n v="6588.18"/>
    <n v="6200.64"/>
    <n v="1162.6200000000001"/>
    <n v="3875.4"/>
    <n v="5425.56"/>
    <n v="4262.9400000000005"/>
    <n v="3100.32"/>
    <n v="56193.3"/>
  </r>
  <r>
    <x v="3"/>
    <s v="Speck"/>
    <s v="150721-5085"/>
    <n v="840168541478"/>
    <s v="Speck iPhone 16 Plus Gemshell Grip +Ms Clear/Clear"/>
    <s v="Cases iPhone"/>
    <s v="iPhone 16"/>
    <s v="iPhone 16 Plus"/>
    <n v="19"/>
    <n v="8"/>
    <n v="6"/>
    <n v="11"/>
    <n v="8"/>
    <n v="5"/>
    <n v="5"/>
    <n v="8"/>
    <n v="11"/>
    <n v="11"/>
    <n v="11"/>
    <n v="10"/>
    <n v="113"/>
    <n v="309.95999999999998"/>
    <n v="5889.24"/>
    <n v="2479.6799999999998"/>
    <n v="1859.7599999999998"/>
    <n v="3409.56"/>
    <n v="2479.6799999999998"/>
    <n v="1549.8"/>
    <n v="1549.8"/>
    <n v="2479.6799999999998"/>
    <n v="3409.56"/>
    <n v="3409.56"/>
    <n v="3409.56"/>
    <n v="3099.6"/>
    <n v="35025.479999999996"/>
  </r>
  <r>
    <x v="3"/>
    <s v="Speck"/>
    <s v="150725-3205"/>
    <n v="840168541584"/>
    <s v="Speck iPhone 16 Pro Max Presidio2 Grip +Cl Black / Slate Grey"/>
    <s v="Cases iPhone"/>
    <s v="iPhone 16"/>
    <s v="iPhone 16 Pro Max"/>
    <n v="140"/>
    <n v="50"/>
    <n v="65"/>
    <n v="58"/>
    <n v="87"/>
    <n v="79"/>
    <n v="110"/>
    <n v="53"/>
    <n v="38"/>
    <n v="33"/>
    <n v="9"/>
    <n v="10"/>
    <n v="732"/>
    <n v="387.54"/>
    <n v="54255.600000000006"/>
    <n v="19377"/>
    <n v="25190.100000000002"/>
    <n v="22477.32"/>
    <n v="33715.980000000003"/>
    <n v="30615.66"/>
    <n v="42629.4"/>
    <n v="20539.620000000003"/>
    <n v="14726.52"/>
    <n v="12788.820000000002"/>
    <n v="3487.86"/>
    <n v="3875.4"/>
    <n v="283679.28000000003"/>
  </r>
  <r>
    <x v="3"/>
    <s v="Speck"/>
    <s v="150725-3206"/>
    <n v="840168541591"/>
    <s v="Speck iPhone 16 Pro Max Presidio2 Grip +Cl Coastal Blue/Dustgrey/White"/>
    <s v="Cases iPhone"/>
    <s v="iPhone 16"/>
    <s v="iPhone 16 Pro Max"/>
    <n v="37"/>
    <n v="14"/>
    <n v="20"/>
    <n v="21"/>
    <n v="28"/>
    <n v="19"/>
    <n v="21"/>
    <n v="19"/>
    <n v="18"/>
    <n v="19"/>
    <n v="17"/>
    <n v="12"/>
    <n v="245"/>
    <n v="387.54"/>
    <n v="14338.980000000001"/>
    <n v="5425.56"/>
    <n v="7750.8"/>
    <n v="8138.34"/>
    <n v="10851.12"/>
    <n v="7363.26"/>
    <n v="8138.34"/>
    <n v="7363.26"/>
    <n v="6975.72"/>
    <n v="7363.26"/>
    <n v="6588.18"/>
    <n v="4650.4800000000005"/>
    <n v="94947.3"/>
  </r>
  <r>
    <x v="3"/>
    <s v="Speck"/>
    <s v="150725-3249"/>
    <n v="840168541621"/>
    <s v="Speck iPhone 16 Pro Max Presidio2 Grip +Cl True Pink/Shocking Pink/White"/>
    <s v="Cases iPhone"/>
    <s v="iPhone 16"/>
    <s v="iPhone 16 Pro Max"/>
    <n v="30"/>
    <n v="13"/>
    <n v="15"/>
    <n v="17"/>
    <n v="26"/>
    <n v="18"/>
    <n v="19"/>
    <n v="17"/>
    <n v="16"/>
    <n v="16"/>
    <n v="9"/>
    <n v="13"/>
    <n v="209"/>
    <n v="387.54"/>
    <n v="11626.2"/>
    <n v="5038.0200000000004"/>
    <n v="5813.1"/>
    <n v="6588.18"/>
    <n v="10076.040000000001"/>
    <n v="6975.72"/>
    <n v="7363.26"/>
    <n v="6588.18"/>
    <n v="6200.64"/>
    <n v="6200.64"/>
    <n v="3487.86"/>
    <n v="5038.0200000000004"/>
    <n v="80995.86"/>
  </r>
  <r>
    <x v="3"/>
    <s v="Speck"/>
    <s v="150727-3199"/>
    <n v="840168541659"/>
    <s v="Speck iPhone 16 Pro Max Presidio Perfect Clear +Cl Clear/Clear/Chrome Finish/Serene Silver"/>
    <s v="Cases iPhone"/>
    <s v="iPhone 16"/>
    <s v="iPhone 16 Pro Max"/>
    <m/>
    <m/>
    <m/>
    <m/>
    <m/>
    <n v="0"/>
    <m/>
    <m/>
    <m/>
    <m/>
    <m/>
    <m/>
    <n v="0"/>
    <n v="387.54"/>
    <n v="0"/>
    <n v="0"/>
    <n v="0"/>
    <n v="0"/>
    <n v="0"/>
    <n v="0"/>
    <n v="0"/>
    <n v="0"/>
    <n v="0"/>
    <n v="0"/>
    <n v="0"/>
    <n v="0"/>
    <n v="0"/>
  </r>
  <r>
    <x v="3"/>
    <s v="Speck"/>
    <s v="150727-3199"/>
    <n v="840168544561"/>
    <s v="Speck iPhone 16 Pro Max Presidio Perfect Clear +Cl Clear/Clear/Chrome Finish/Serene Silver"/>
    <s v="Cases iPhone"/>
    <s v="iPhone 16"/>
    <s v="iPhone 16 Pro Max"/>
    <n v="154"/>
    <n v="69"/>
    <n v="99"/>
    <n v="106"/>
    <n v="133"/>
    <n v="108"/>
    <n v="144"/>
    <n v="91"/>
    <n v="51"/>
    <n v="27"/>
    <n v="15"/>
    <n v="8"/>
    <n v="1005"/>
    <n v="387.54"/>
    <n v="59681.16"/>
    <n v="26740.260000000002"/>
    <n v="38366.46"/>
    <n v="41079.240000000005"/>
    <n v="51542.82"/>
    <n v="41854.32"/>
    <n v="55805.760000000002"/>
    <n v="35266.14"/>
    <n v="19764.54"/>
    <n v="10463.58"/>
    <n v="5813.1"/>
    <n v="3100.32"/>
    <n v="389477.7"/>
  </r>
  <r>
    <x v="3"/>
    <s v="Speck"/>
    <s v="150954-3240"/>
    <n v="840168546107"/>
    <s v="Speck Presidio Perfect-Clear + MS iPhone 17 Clear"/>
    <s v="Cases iPhone"/>
    <s v="iPhone 17"/>
    <s v="iPhone 17"/>
    <m/>
    <m/>
    <m/>
    <m/>
    <m/>
    <m/>
    <m/>
    <m/>
    <n v="13"/>
    <n v="38"/>
    <n v="61"/>
    <n v="61"/>
    <n v="173"/>
    <n v="387.54"/>
    <n v="0"/>
    <n v="0"/>
    <n v="0"/>
    <n v="0"/>
    <n v="0"/>
    <n v="0"/>
    <n v="0"/>
    <n v="0"/>
    <n v="5038.0200000000004"/>
    <n v="14726.52"/>
    <n v="23639.940000000002"/>
    <n v="23639.940000000002"/>
    <n v="67044.42"/>
  </r>
  <r>
    <x v="3"/>
    <s v="Speck"/>
    <s v="150957-D143"/>
    <n v="840168546138"/>
    <s v="Speck Presidio2 + MS iPhone 17 Black/Slate Grey/White"/>
    <s v="Cases iPhone"/>
    <s v="iPhone 17"/>
    <s v="iPhone 17"/>
    <m/>
    <m/>
    <m/>
    <m/>
    <m/>
    <m/>
    <m/>
    <m/>
    <n v="14"/>
    <n v="20"/>
    <n v="31"/>
    <n v="29"/>
    <n v="94"/>
    <n v="387.54"/>
    <n v="0"/>
    <n v="0"/>
    <n v="0"/>
    <n v="0"/>
    <n v="0"/>
    <n v="0"/>
    <n v="0"/>
    <n v="0"/>
    <n v="5425.56"/>
    <n v="7750.8"/>
    <n v="12013.74"/>
    <n v="11238.66"/>
    <n v="36428.76"/>
  </r>
  <r>
    <x v="3"/>
    <s v="Speck"/>
    <s v="150958-D143"/>
    <n v="840168546145"/>
    <s v="Speck Presidio2 Grip + MS iPhone 17 Black"/>
    <s v="Cases iPhone"/>
    <s v="iPhone 17"/>
    <s v="iPhone 17"/>
    <m/>
    <m/>
    <m/>
    <m/>
    <m/>
    <m/>
    <m/>
    <m/>
    <n v="11"/>
    <n v="16"/>
    <n v="20"/>
    <n v="22"/>
    <n v="69"/>
    <n v="387.54"/>
    <n v="0"/>
    <n v="0"/>
    <n v="0"/>
    <n v="0"/>
    <n v="0"/>
    <n v="0"/>
    <n v="0"/>
    <n v="0"/>
    <n v="4262.9400000000005"/>
    <n v="6200.64"/>
    <n v="7750.8"/>
    <n v="8525.880000000001"/>
    <n v="26740.260000000002"/>
  </r>
  <r>
    <x v="3"/>
    <s v="Speck"/>
    <s v="150967-D143"/>
    <n v="840168546282"/>
    <s v="Speck Presidio2 Grip + MS iPhone 17 iPhone 17 Air Black"/>
    <s v="Cases iPhone"/>
    <s v="iPhone 17"/>
    <s v="iPhone 17 Air"/>
    <m/>
    <m/>
    <m/>
    <m/>
    <m/>
    <m/>
    <m/>
    <m/>
    <n v="13"/>
    <n v="17"/>
    <n v="13"/>
    <n v="7"/>
    <n v="50"/>
    <n v="387.54"/>
    <n v="0"/>
    <n v="0"/>
    <n v="0"/>
    <n v="0"/>
    <n v="0"/>
    <n v="0"/>
    <n v="0"/>
    <n v="0"/>
    <n v="5038.0200000000004"/>
    <n v="6588.18"/>
    <n v="5038.0200000000004"/>
    <n v="2712.78"/>
    <n v="19377"/>
  </r>
  <r>
    <x v="3"/>
    <s v="Speck"/>
    <s v="150972-3240"/>
    <n v="840168546381"/>
    <s v="Speck Presidio Perfect-Clear  iPhone 17 Pro Clear"/>
    <s v="Cases iPhone"/>
    <s v="iPhone 17"/>
    <s v="iPhone 17 Pro"/>
    <m/>
    <m/>
    <m/>
    <m/>
    <m/>
    <m/>
    <m/>
    <m/>
    <n v="135"/>
    <n v="119"/>
    <n v="148"/>
    <n v="142"/>
    <n v="544"/>
    <n v="387.54"/>
    <n v="0"/>
    <n v="0"/>
    <n v="0"/>
    <n v="0"/>
    <n v="0"/>
    <n v="0"/>
    <n v="0"/>
    <n v="0"/>
    <n v="52317.9"/>
    <n v="46117.26"/>
    <n v="57355.920000000006"/>
    <n v="55030.68"/>
    <n v="210821.76000000001"/>
  </r>
  <r>
    <x v="3"/>
    <s v="Speck"/>
    <s v="150975-D143"/>
    <n v="840168546411"/>
    <s v="Speck Presidio2  + MS iPhone 17 Pro Black/Slate Grey/White"/>
    <s v="Cases iPhone"/>
    <s v="iPhone 17"/>
    <s v="iPhone 17 Pro"/>
    <m/>
    <m/>
    <m/>
    <m/>
    <m/>
    <m/>
    <m/>
    <m/>
    <n v="35"/>
    <n v="43"/>
    <n v="35"/>
    <n v="38"/>
    <n v="151"/>
    <n v="387.54"/>
    <n v="0"/>
    <n v="0"/>
    <n v="0"/>
    <n v="0"/>
    <n v="0"/>
    <n v="0"/>
    <n v="0"/>
    <n v="0"/>
    <n v="13563.900000000001"/>
    <n v="16664.22"/>
    <n v="13563.900000000001"/>
    <n v="14726.52"/>
    <n v="58518.54"/>
  </r>
  <r>
    <x v="3"/>
    <s v="Speck"/>
    <s v="150976-D143"/>
    <n v="840168546428"/>
    <s v="Speck Presidio2 Grip + MS iPhone 17 Pro Black"/>
    <s v="Cases iPhone"/>
    <s v="iPhone 17"/>
    <s v="iPhone 17 Pro"/>
    <m/>
    <m/>
    <m/>
    <m/>
    <m/>
    <m/>
    <m/>
    <m/>
    <n v="26"/>
    <n v="31"/>
    <n v="26"/>
    <n v="23"/>
    <n v="106"/>
    <n v="387.54"/>
    <n v="0"/>
    <n v="0"/>
    <n v="0"/>
    <n v="0"/>
    <n v="0"/>
    <n v="0"/>
    <n v="0"/>
    <n v="0"/>
    <n v="10076.040000000001"/>
    <n v="12013.74"/>
    <n v="10076.040000000001"/>
    <n v="8913.42"/>
    <n v="41079.240000000005"/>
  </r>
  <r>
    <x v="3"/>
    <s v="Speck"/>
    <s v="150981-3240"/>
    <n v="840168546527"/>
    <s v="Speck Presidio Perfect-Clear  iPhone 17 Pro Max Clear"/>
    <s v="Cases iPhone"/>
    <s v="iPhone 17"/>
    <s v="iPhone 17 Pro Max"/>
    <m/>
    <m/>
    <m/>
    <m/>
    <m/>
    <m/>
    <m/>
    <m/>
    <n v="174"/>
    <n v="308"/>
    <n v="484"/>
    <n v="559"/>
    <n v="1525"/>
    <n v="387.54"/>
    <n v="0"/>
    <n v="0"/>
    <n v="0"/>
    <n v="0"/>
    <n v="0"/>
    <n v="0"/>
    <n v="0"/>
    <n v="0"/>
    <n v="67431.960000000006"/>
    <n v="119362.32"/>
    <n v="187569.36000000002"/>
    <n v="216634.86000000002"/>
    <n v="590998.5"/>
  </r>
  <r>
    <x v="3"/>
    <s v="Speck"/>
    <s v="150984-D143"/>
    <n v="840168546558"/>
    <s v="Speck Presidio2 + MS iPhone 17 Pro Max Black/Slate Grey/White"/>
    <s v="Cases iPhone"/>
    <s v="iPhone 17"/>
    <s v="iPhone 17 Pro Max"/>
    <m/>
    <m/>
    <m/>
    <m/>
    <m/>
    <m/>
    <m/>
    <m/>
    <n v="39"/>
    <n v="91"/>
    <n v="129"/>
    <n v="116"/>
    <n v="375"/>
    <n v="387.54"/>
    <n v="0"/>
    <n v="0"/>
    <n v="0"/>
    <n v="0"/>
    <n v="0"/>
    <n v="0"/>
    <n v="0"/>
    <n v="0"/>
    <n v="15114.060000000001"/>
    <n v="35266.14"/>
    <n v="49992.66"/>
    <n v="44954.64"/>
    <n v="145327.5"/>
  </r>
  <r>
    <x v="3"/>
    <s v="Speck"/>
    <s v="150985-D143"/>
    <n v="840168546565"/>
    <s v="Speck Presidio2 Grip + MS iPhone 17 Pro Max Black"/>
    <s v="Cases iPhone"/>
    <s v="iPhone 17"/>
    <s v="iPhone 17 Pro Max"/>
    <m/>
    <m/>
    <m/>
    <m/>
    <m/>
    <m/>
    <m/>
    <m/>
    <n v="42"/>
    <n v="68"/>
    <n v="81"/>
    <n v="110"/>
    <n v="301"/>
    <n v="387.54"/>
    <n v="0"/>
    <n v="0"/>
    <n v="0"/>
    <n v="0"/>
    <n v="0"/>
    <n v="0"/>
    <n v="0"/>
    <n v="0"/>
    <n v="16276.68"/>
    <n v="26352.720000000001"/>
    <n v="31390.74"/>
    <n v="42629.4"/>
    <n v="116649.54000000001"/>
  </r>
  <r>
    <x v="3"/>
    <s v="Speck"/>
    <s v="150989-3266"/>
    <n v="840168546671"/>
    <s v="Speck Balance Folio iPad 11&quot; (2022-2025) Sable/Blue Granite/Black"/>
    <s v="Cases iPad"/>
    <s v="iPad"/>
    <s v="iPad 10th /11th - 10.9&quot;/11&quot; (2022-2025)"/>
    <m/>
    <m/>
    <m/>
    <m/>
    <m/>
    <m/>
    <m/>
    <m/>
    <m/>
    <m/>
    <n v="134"/>
    <n v="232"/>
    <n v="366"/>
    <n v="430.6"/>
    <n v="0"/>
    <n v="0"/>
    <n v="0"/>
    <n v="0"/>
    <n v="0"/>
    <n v="0"/>
    <n v="0"/>
    <n v="0"/>
    <n v="0"/>
    <n v="0"/>
    <n v="57700.4"/>
    <n v="99899.200000000012"/>
    <n v="157599.6"/>
  </r>
  <r>
    <x v="3"/>
    <s v="Speck"/>
    <s v="150992-5085"/>
    <n v="840168546732"/>
    <s v="Speck Gemshell Grip + MS iPhone 17 Clear"/>
    <s v="Cases iPhone"/>
    <s v="iPhone 17"/>
    <s v="iPhone 17"/>
    <m/>
    <m/>
    <m/>
    <m/>
    <m/>
    <m/>
    <m/>
    <m/>
    <n v="6"/>
    <n v="12"/>
    <n v="22"/>
    <n v="27"/>
    <n v="67"/>
    <n v="309.95999999999998"/>
    <n v="0"/>
    <n v="0"/>
    <n v="0"/>
    <n v="0"/>
    <n v="0"/>
    <n v="0"/>
    <n v="0"/>
    <n v="0"/>
    <n v="1859.7599999999998"/>
    <n v="3719.5199999999995"/>
    <n v="6819.12"/>
    <n v="8368.92"/>
    <n v="20767.32"/>
  </r>
  <r>
    <x v="3"/>
    <s v="Speck"/>
    <s v="150994-5085"/>
    <n v="840168546800"/>
    <s v="Speck Gemshell Grip + MS iPhone 17 iPhone 17 Air Clear"/>
    <s v="Cases iPhone"/>
    <s v="iPhone 17"/>
    <s v=" iPhone 17 Air"/>
    <m/>
    <m/>
    <m/>
    <m/>
    <m/>
    <m/>
    <m/>
    <m/>
    <n v="15"/>
    <n v="8"/>
    <n v="7"/>
    <n v="2"/>
    <n v="32"/>
    <n v="309.95999999999998"/>
    <n v="0"/>
    <n v="0"/>
    <n v="0"/>
    <n v="0"/>
    <n v="0"/>
    <n v="0"/>
    <n v="0"/>
    <n v="0"/>
    <n v="4649.3999999999996"/>
    <n v="2479.6799999999998"/>
    <n v="2169.7199999999998"/>
    <n v="619.91999999999996"/>
    <n v="9918.7199999999993"/>
  </r>
  <r>
    <x v="3"/>
    <s v="Speck"/>
    <s v="151008-3261"/>
    <n v="840168547135"/>
    <s v="Speck Presidio2 + MS iPhone 17 Deep Sea/Silver Metallic/Spell Blue"/>
    <s v="Cases iPhone"/>
    <s v="iPhone 17"/>
    <s v="iPhone 17"/>
    <m/>
    <m/>
    <m/>
    <m/>
    <m/>
    <m/>
    <m/>
    <m/>
    <n v="10"/>
    <n v="6"/>
    <n v="16"/>
    <n v="16"/>
    <n v="48"/>
    <n v="387.54"/>
    <n v="0"/>
    <n v="0"/>
    <n v="0"/>
    <n v="0"/>
    <n v="0"/>
    <n v="0"/>
    <n v="0"/>
    <n v="0"/>
    <n v="3875.4"/>
    <n v="2325.2400000000002"/>
    <n v="6200.64"/>
    <n v="6200.64"/>
    <n v="18601.920000000002"/>
  </r>
  <r>
    <x v="3"/>
    <s v="Speck"/>
    <s v="151020-3261"/>
    <n v="840168547302"/>
    <s v="Speck Presidio2  + MS iPhone 17 Pro Deep Sea/Silver Metallic/Spell Blue"/>
    <s v="Cases iPhone"/>
    <s v="iPhone 17"/>
    <s v="iPhone 17 Pro"/>
    <m/>
    <m/>
    <m/>
    <m/>
    <m/>
    <m/>
    <m/>
    <m/>
    <n v="59"/>
    <n v="40"/>
    <n v="54"/>
    <n v="42"/>
    <n v="195"/>
    <n v="387.54"/>
    <n v="0"/>
    <n v="0"/>
    <n v="0"/>
    <n v="0"/>
    <n v="0"/>
    <n v="0"/>
    <n v="0"/>
    <n v="0"/>
    <n v="22864.86"/>
    <n v="15501.6"/>
    <n v="20927.16"/>
    <n v="16276.68"/>
    <n v="75570.3"/>
  </r>
  <r>
    <x v="3"/>
    <s v="Speck"/>
    <s v="151025-3261"/>
    <n v="840168547401"/>
    <s v="Speck Presidio2 + MS iPhone 17 Pro Max Deep Sea/Silver Metallic/Spell Blue"/>
    <s v="Cases iPhone"/>
    <s v="iPhone 17"/>
    <s v="iPhone 17 Pro Max"/>
    <m/>
    <m/>
    <m/>
    <m/>
    <m/>
    <m/>
    <m/>
    <m/>
    <n v="47"/>
    <n v="92"/>
    <n v="156"/>
    <n v="125"/>
    <n v="420"/>
    <n v="387.54"/>
    <n v="0"/>
    <n v="0"/>
    <n v="0"/>
    <n v="0"/>
    <n v="0"/>
    <n v="0"/>
    <n v="0"/>
    <n v="0"/>
    <n v="18214.38"/>
    <n v="35653.68"/>
    <n v="60456.240000000005"/>
    <n v="48442.5"/>
    <n v="162766.80000000002"/>
  </r>
  <r>
    <x v="3"/>
    <s v="Speck"/>
    <s v="72146-B155"/>
    <n v="875912028967"/>
    <s v="Speck Pixelskin Case - Green iPod touch 6G"/>
    <s v="Cases iPod"/>
    <s v="iPod"/>
    <s v="iPod Touch 6a"/>
    <n v="0"/>
    <n v="0"/>
    <n v="0"/>
    <n v="0"/>
    <n v="0"/>
    <n v="0"/>
    <n v="0"/>
    <n v="0"/>
    <n v="0"/>
    <n v="0"/>
    <n v="0"/>
    <n v="0"/>
    <n v="0"/>
    <n v="154.66"/>
    <n v="0"/>
    <n v="0"/>
    <n v="0"/>
    <n v="0"/>
    <n v="0"/>
    <n v="0"/>
    <n v="0"/>
    <n v="0"/>
    <n v="0"/>
    <n v="0"/>
    <n v="0"/>
    <n v="0"/>
    <n v="0"/>
  </r>
  <r>
    <x v="3"/>
    <s v="Speck"/>
    <s v="86400-5636"/>
    <n v="848709038135"/>
    <s v="Speck Smartshell - Clear For MacBook Pro 13 Rd"/>
    <s v="Cases Macbook"/>
    <s v="Macbook"/>
    <s v="MacBook Pro 13&quot; M1/M2 Cases"/>
    <n v="0"/>
    <n v="0"/>
    <n v="0"/>
    <n v="0"/>
    <n v="0"/>
    <n v="0"/>
    <n v="0"/>
    <n v="0"/>
    <n v="0"/>
    <n v="0"/>
    <n v="0"/>
    <n v="0"/>
    <n v="0"/>
    <n v="651.21"/>
    <n v="0"/>
    <n v="0"/>
    <n v="0"/>
    <n v="0"/>
    <n v="0"/>
    <n v="0"/>
    <n v="0"/>
    <n v="0"/>
    <n v="0"/>
    <n v="0"/>
    <n v="0"/>
    <n v="0"/>
    <n v="0"/>
  </r>
  <r>
    <x v="3"/>
    <s v="Speck"/>
    <s v="90206-0581"/>
    <n v="848709040909"/>
    <s v="Speck Smartshell Case - Black MacBook Pro  13 T&amp;B"/>
    <s v="Cases Macbook"/>
    <s v="Macbook"/>
    <s v="MacBook Pro 13&quot; M1/M2 Cases"/>
    <n v="0"/>
    <n v="0"/>
    <n v="0"/>
    <n v="0"/>
    <n v="0"/>
    <n v="0"/>
    <n v="0"/>
    <n v="0"/>
    <n v="0"/>
    <n v="0"/>
    <n v="0"/>
    <n v="0"/>
    <n v="0"/>
    <n v="542.59"/>
    <n v="0"/>
    <n v="0"/>
    <n v="0"/>
    <n v="0"/>
    <n v="0"/>
    <n v="0"/>
    <n v="0"/>
    <n v="0"/>
    <n v="0"/>
    <n v="0"/>
    <n v="0"/>
    <n v="0"/>
    <n v="0"/>
  </r>
  <r>
    <x v="3"/>
    <s v="Speck"/>
    <s v="90206-1212"/>
    <n v="848709040916"/>
    <s v="Speck Smartshell Case - Clear MacBook Pro  13 T&amp;B"/>
    <s v="Cases Macbook"/>
    <s v="Macbook"/>
    <s v="MacBook Pro 13&quot; M1/M2 Cases"/>
    <n v="0"/>
    <n v="0"/>
    <n v="0"/>
    <n v="0"/>
    <n v="1"/>
    <n v="0"/>
    <n v="0"/>
    <n v="0"/>
    <n v="0"/>
    <n v="0"/>
    <n v="0"/>
    <n v="0"/>
    <n v="1"/>
    <n v="542.59"/>
    <n v="0"/>
    <n v="0"/>
    <n v="0"/>
    <n v="0"/>
    <n v="542.59"/>
    <n v="0"/>
    <n v="0"/>
    <n v="0"/>
    <n v="0"/>
    <n v="0"/>
    <n v="0"/>
    <n v="0"/>
    <n v="542.59"/>
  </r>
  <r>
    <x v="3"/>
    <s v="Tech21"/>
    <s v="T21-10258"/>
    <n v="5056586721032"/>
    <s v="Tech21 EvoClear for iPhone 15 - Clear"/>
    <s v="Cases iPhone"/>
    <s v="iPhone 15"/>
    <s v="iPhone 16e / 15 / 14 / 13"/>
    <m/>
    <m/>
    <n v="33"/>
    <n v="13"/>
    <n v="24"/>
    <n v="19"/>
    <n v="31"/>
    <n v="18"/>
    <n v="34"/>
    <n v="42"/>
    <n v="68"/>
    <n v="51"/>
    <n v="333"/>
    <n v="279.74"/>
    <n v="0"/>
    <n v="0"/>
    <n v="9231.42"/>
    <n v="3636.62"/>
    <n v="6713.76"/>
    <n v="5315.06"/>
    <n v="8671.94"/>
    <n v="5035.32"/>
    <n v="9511.16"/>
    <n v="11749.08"/>
    <n v="19022.32"/>
    <n v="14266.74"/>
    <n v="93153.42"/>
  </r>
  <r>
    <x v="3"/>
    <s v="Tech21"/>
    <s v="T21-10260"/>
    <n v="5056586721094"/>
    <s v="Tech21 EvoLite for iPhone 15 - Clear"/>
    <s v="Cases iPhone"/>
    <s v="iPhone 15"/>
    <s v="iPhone 16e / 15 / 14 / 13"/>
    <m/>
    <m/>
    <m/>
    <n v="0"/>
    <n v="17"/>
    <n v="26"/>
    <n v="40"/>
    <n v="48"/>
    <n v="35"/>
    <n v="62"/>
    <n v="62"/>
    <n v="47"/>
    <n v="337"/>
    <n v="215.09"/>
    <n v="0"/>
    <n v="0"/>
    <n v="0"/>
    <n v="0"/>
    <n v="3656.53"/>
    <n v="5592.34"/>
    <n v="8603.6"/>
    <n v="10324.32"/>
    <n v="7528.1500000000005"/>
    <n v="13335.58"/>
    <n v="13335.58"/>
    <n v="10109.23"/>
    <n v="72485.33"/>
  </r>
  <r>
    <x v="3"/>
    <s v="Tech21"/>
    <s v="T21-10438"/>
    <n v="5056586724217"/>
    <s v="Tech21 EvoLite for iPhone 15 - Soft Pink"/>
    <s v="Cases iPhone"/>
    <s v="iPhone 15"/>
    <s v="iPhone 16e / 15 / 14 / 13"/>
    <m/>
    <m/>
    <n v="19"/>
    <n v="25"/>
    <n v="44"/>
    <n v="34"/>
    <n v="35"/>
    <n v="42"/>
    <n v="42"/>
    <n v="53"/>
    <n v="39"/>
    <n v="53"/>
    <n v="386"/>
    <n v="215.09"/>
    <n v="0"/>
    <n v="0"/>
    <n v="4086.71"/>
    <n v="5377.25"/>
    <n v="9463.9600000000009"/>
    <n v="7313.06"/>
    <n v="7528.1500000000005"/>
    <n v="9033.7800000000007"/>
    <n v="9033.7800000000007"/>
    <n v="11399.77"/>
    <n v="8388.51"/>
    <n v="11399.77"/>
    <n v="83024.740000000005"/>
  </r>
  <r>
    <x v="3"/>
    <s v="Tech21"/>
    <s v="T21-10441"/>
    <n v="5056586724309"/>
    <s v="Tech21 EvoLite for iPhone 15 - Lavender"/>
    <s v="Cases iPhone"/>
    <s v="iPhone 15"/>
    <s v="iPhone 16e / 15 / 14 / 13"/>
    <m/>
    <m/>
    <n v="9"/>
    <n v="15"/>
    <n v="26"/>
    <n v="20"/>
    <n v="15"/>
    <n v="27"/>
    <n v="26"/>
    <n v="26"/>
    <n v="29"/>
    <n v="25"/>
    <n v="218"/>
    <n v="215.09"/>
    <n v="0"/>
    <n v="0"/>
    <n v="1935.81"/>
    <n v="3226.35"/>
    <n v="5592.34"/>
    <n v="4301.8"/>
    <n v="3226.35"/>
    <n v="5807.43"/>
    <n v="5592.34"/>
    <n v="5592.34"/>
    <n v="6237.61"/>
    <n v="5377.25"/>
    <n v="46889.62"/>
  </r>
  <r>
    <x v="3"/>
    <s v="Tech21"/>
    <s v="T21-10857"/>
    <n v="5056586735251"/>
    <s v="Tech21 EvoCrystal w/MagSafe for iPhone 16  - Black"/>
    <s v="Cases iPhone"/>
    <s v="iPhone 16"/>
    <s v="iPhone 16"/>
    <n v="24"/>
    <n v="13"/>
    <n v="13"/>
    <n v="13"/>
    <n v="25"/>
    <n v="17"/>
    <n v="29"/>
    <n v="29"/>
    <n v="22"/>
    <n v="24"/>
    <n v="35"/>
    <n v="61"/>
    <n v="305"/>
    <n v="430.6"/>
    <n v="10334.400000000001"/>
    <n v="5597.8"/>
    <n v="5597.8"/>
    <n v="5597.8"/>
    <n v="10765"/>
    <n v="7320.2000000000007"/>
    <n v="12487.400000000001"/>
    <n v="12487.400000000001"/>
    <n v="9473.2000000000007"/>
    <n v="10334.400000000001"/>
    <n v="15071"/>
    <n v="26266.600000000002"/>
    <n v="131333"/>
  </r>
  <r>
    <x v="3"/>
    <s v="Tech21"/>
    <s v="T21-10858"/>
    <n v="5056586735282"/>
    <s v="Tech21 EvoCrystal w/MagSafe for iPhone 16 - Blue"/>
    <s v="Cases iPhone"/>
    <s v="iPhone 16"/>
    <s v="iPhone 16"/>
    <n v="25"/>
    <n v="11"/>
    <n v="13"/>
    <n v="17"/>
    <n v="15"/>
    <n v="15"/>
    <n v="19"/>
    <n v="12"/>
    <n v="12"/>
    <n v="14"/>
    <n v="19"/>
    <n v="24"/>
    <n v="196"/>
    <n v="430.6"/>
    <n v="10765"/>
    <n v="4736.6000000000004"/>
    <n v="5597.8"/>
    <n v="7320.2000000000007"/>
    <n v="6459"/>
    <n v="6459"/>
    <n v="8181.4000000000005"/>
    <n v="5167.2000000000007"/>
    <n v="5167.2000000000007"/>
    <n v="6028.4000000000005"/>
    <n v="8181.4000000000005"/>
    <n v="10334.400000000001"/>
    <n v="84397.6"/>
  </r>
  <r>
    <x v="3"/>
    <s v="Tech21"/>
    <s v="T21-10860"/>
    <n v="5056586735343"/>
    <s v="Tech21 EvoCrystal w/MagSafe for iPhone 16 - Pink"/>
    <s v="Cases iPhone"/>
    <s v="iPhone 16"/>
    <s v="iPhone 16"/>
    <n v="30"/>
    <n v="20"/>
    <n v="25"/>
    <n v="26"/>
    <n v="38"/>
    <n v="24"/>
    <n v="35"/>
    <n v="15"/>
    <n v="24"/>
    <n v="15"/>
    <n v="21"/>
    <n v="18"/>
    <n v="291"/>
    <n v="430.6"/>
    <n v="12918"/>
    <n v="8612"/>
    <n v="10765"/>
    <n v="11195.6"/>
    <n v="16362.800000000001"/>
    <n v="10334.400000000001"/>
    <n v="15071"/>
    <n v="6459"/>
    <n v="10334.400000000001"/>
    <n v="6459"/>
    <n v="9042.6"/>
    <n v="7750.8"/>
    <n v="125304.6"/>
  </r>
  <r>
    <x v="3"/>
    <s v="Tech21"/>
    <s v="T21-10909"/>
    <n v="5056586736814"/>
    <s v="Tech21 EvoClear w/MagSafe for iPhone 16 Plus - Clear"/>
    <s v="Cases iPhone"/>
    <s v="iPhone 16"/>
    <s v="iPhone 16 Plus"/>
    <n v="21"/>
    <n v="10"/>
    <n v="6"/>
    <n v="8"/>
    <n v="11"/>
    <n v="5"/>
    <n v="7"/>
    <n v="7"/>
    <n v="4"/>
    <n v="7"/>
    <n v="4"/>
    <n v="14"/>
    <n v="104"/>
    <n v="430.6"/>
    <n v="9042.6"/>
    <n v="4306"/>
    <n v="2583.6000000000004"/>
    <n v="3444.8"/>
    <n v="4736.6000000000004"/>
    <n v="2153"/>
    <n v="3014.2000000000003"/>
    <n v="3014.2000000000003"/>
    <n v="1722.4"/>
    <n v="3014.2000000000003"/>
    <n v="1722.4"/>
    <n v="6028.4000000000005"/>
    <n v="44782.400000000001"/>
  </r>
  <r>
    <x v="3"/>
    <s v="Tech21"/>
    <s v="T21-10975"/>
    <n v="5056586738795"/>
    <s v="Tech21 EvoCrystal w/MagSafe for iPhone 16 Pro  - Black"/>
    <s v="Cases iPhone"/>
    <s v="iPhone 16"/>
    <s v="iPhone 16 Pro / iPhone 17"/>
    <n v="68"/>
    <n v="39"/>
    <n v="48"/>
    <n v="56"/>
    <n v="51"/>
    <n v="47"/>
    <n v="41"/>
    <n v="24"/>
    <n v="19"/>
    <n v="27"/>
    <n v="22"/>
    <n v="11"/>
    <n v="453"/>
    <n v="430.6"/>
    <n v="29280.800000000003"/>
    <n v="16793.400000000001"/>
    <n v="20668.800000000003"/>
    <n v="24113.600000000002"/>
    <n v="21960.600000000002"/>
    <n v="20238.2"/>
    <n v="17654.600000000002"/>
    <n v="10334.400000000001"/>
    <n v="8181.4000000000005"/>
    <n v="11626.2"/>
    <n v="9473.2000000000007"/>
    <n v="4736.6000000000004"/>
    <n v="195061.80000000002"/>
  </r>
  <r>
    <x v="3"/>
    <s v="Tech21"/>
    <s v="T21-10976"/>
    <n v="5056586738825"/>
    <s v="Tech21 EvoCrystal w/MagSafe for iPhone 16 Pro - Blue"/>
    <s v="Cases iPhone"/>
    <s v="iPhone 16"/>
    <s v="iPhone 16 Pro / iPhone 17"/>
    <n v="11"/>
    <n v="4"/>
    <n v="10"/>
    <n v="13"/>
    <n v="13"/>
    <n v="3"/>
    <n v="4"/>
    <n v="4"/>
    <n v="6"/>
    <n v="4"/>
    <n v="12"/>
    <n v="6"/>
    <n v="90"/>
    <n v="430.6"/>
    <n v="4736.6000000000004"/>
    <n v="1722.4"/>
    <n v="4306"/>
    <n v="5597.8"/>
    <n v="5597.8"/>
    <n v="1291.8000000000002"/>
    <n v="1722.4"/>
    <n v="1722.4"/>
    <n v="2583.6000000000004"/>
    <n v="1722.4"/>
    <n v="5167.2000000000007"/>
    <n v="2583.6000000000004"/>
    <n v="38754"/>
  </r>
  <r>
    <x v="3"/>
    <s v="Tech21"/>
    <s v="T21-11034"/>
    <n v="5056586740569"/>
    <s v="Tech21 EvoCrystal w/MagSafe for iPhone 16 Pro Max - Black"/>
    <s v="Cases iPhone"/>
    <s v="iPhone 16"/>
    <s v="iPhone 16 Pro Max"/>
    <n v="95"/>
    <n v="22"/>
    <n v="15"/>
    <n v="9"/>
    <n v="44"/>
    <n v="62"/>
    <n v="71"/>
    <n v="23"/>
    <n v="10"/>
    <n v="17"/>
    <n v="4"/>
    <n v="2"/>
    <n v="374"/>
    <n v="430.6"/>
    <n v="40907"/>
    <n v="9473.2000000000007"/>
    <n v="6459"/>
    <n v="3875.4"/>
    <n v="18946.400000000001"/>
    <n v="26697.200000000001"/>
    <n v="30572.600000000002"/>
    <n v="9903.8000000000011"/>
    <n v="4306"/>
    <n v="7320.2000000000007"/>
    <n v="1722.4"/>
    <n v="861.2"/>
    <n v="161044.4"/>
  </r>
  <r>
    <x v="3"/>
    <s v="Tech21"/>
    <s v="T21-11035"/>
    <n v="5056586740590"/>
    <s v="Tech21 EvoCrystal w/MagSafe for iPhone 16 Pro Max - Blue"/>
    <s v="Cases iPhone"/>
    <s v="iPhone 16"/>
    <s v="iPhone 16 Pro Max"/>
    <n v="45"/>
    <n v="15"/>
    <n v="15"/>
    <n v="18"/>
    <n v="34"/>
    <n v="21"/>
    <n v="22"/>
    <n v="19"/>
    <n v="17"/>
    <n v="30"/>
    <n v="15"/>
    <n v="9"/>
    <n v="260"/>
    <n v="430.6"/>
    <n v="19377"/>
    <n v="6459"/>
    <n v="6459"/>
    <n v="7750.8"/>
    <n v="14640.400000000001"/>
    <n v="9042.6"/>
    <n v="9473.2000000000007"/>
    <n v="8181.4000000000005"/>
    <n v="7320.2000000000007"/>
    <n v="12918"/>
    <n v="6459"/>
    <n v="3875.4"/>
    <n v="111956"/>
  </r>
  <r>
    <x v="3"/>
    <s v="Tech21"/>
    <s v="T21-11240"/>
    <n v="5056586746745"/>
    <s v="Tech21 EvoLite for AirPods 4 - Clear"/>
    <s v="Cases Airpods"/>
    <s v="Airpods"/>
    <s v="Airpods 4"/>
    <m/>
    <m/>
    <m/>
    <m/>
    <n v="5"/>
    <n v="20"/>
    <n v="12"/>
    <n v="16"/>
    <n v="7"/>
    <n v="8"/>
    <n v="7"/>
    <n v="14"/>
    <n v="89"/>
    <n v="174.18"/>
    <n v="0"/>
    <n v="0"/>
    <n v="0"/>
    <n v="0"/>
    <n v="870.90000000000009"/>
    <n v="3483.6000000000004"/>
    <n v="2090.16"/>
    <n v="2786.88"/>
    <n v="1219.26"/>
    <n v="1393.44"/>
    <n v="1219.26"/>
    <n v="2438.52"/>
    <n v="15502.02"/>
  </r>
  <r>
    <x v="3"/>
    <s v="Tech21"/>
    <s v="T21-11303"/>
    <n v="840459607036"/>
    <s v="Tech21 EvoClear + MS iPhone 17 Clear"/>
    <s v="Cases iPhone"/>
    <s v="iPhone 17"/>
    <s v="iPhone 17"/>
    <m/>
    <m/>
    <m/>
    <m/>
    <m/>
    <m/>
    <m/>
    <m/>
    <n v="23"/>
    <n v="33"/>
    <n v="74"/>
    <n v="69"/>
    <n v="199"/>
    <n v="387.5"/>
    <n v="0"/>
    <n v="0"/>
    <n v="0"/>
    <n v="0"/>
    <n v="0"/>
    <n v="0"/>
    <n v="0"/>
    <n v="0"/>
    <n v="8912.5"/>
    <n v="12787.5"/>
    <n v="28675"/>
    <n v="26737.5"/>
    <n v="77112.5"/>
  </r>
  <r>
    <x v="3"/>
    <s v="Tech21"/>
    <s v="T21-11304"/>
    <n v="840459607043"/>
    <s v="Tech21 EvoCrystal iPhone 17 Black"/>
    <s v="Cases iPhone"/>
    <s v="iPhone 17"/>
    <s v="iPhone 17"/>
    <m/>
    <m/>
    <m/>
    <m/>
    <m/>
    <m/>
    <m/>
    <m/>
    <n v="9"/>
    <n v="18"/>
    <n v="37"/>
    <n v="55"/>
    <n v="119"/>
    <n v="387.5"/>
    <n v="0"/>
    <n v="0"/>
    <n v="0"/>
    <n v="0"/>
    <n v="0"/>
    <n v="0"/>
    <n v="0"/>
    <n v="0"/>
    <n v="3487.5"/>
    <n v="6975"/>
    <n v="14337.5"/>
    <n v="21312.5"/>
    <n v="46112.5"/>
  </r>
  <r>
    <x v="3"/>
    <s v="Tech21"/>
    <s v="T21-11314"/>
    <n v="840459607159"/>
    <s v="Tech21 EvoClear + MS iPhone 17 iPhone 17 Air Clear"/>
    <s v="Cases iPhone"/>
    <s v="iPhone 17"/>
    <s v="iPhone 17 Air"/>
    <m/>
    <m/>
    <m/>
    <m/>
    <m/>
    <m/>
    <m/>
    <m/>
    <n v="29"/>
    <n v="18"/>
    <n v="12"/>
    <n v="11"/>
    <n v="70"/>
    <n v="430.6"/>
    <n v="0"/>
    <n v="0"/>
    <n v="0"/>
    <n v="0"/>
    <n v="0"/>
    <n v="0"/>
    <n v="0"/>
    <n v="0"/>
    <n v="12487.400000000001"/>
    <n v="7750.8"/>
    <n v="5167.2000000000007"/>
    <n v="4736.6000000000004"/>
    <n v="30142"/>
  </r>
  <r>
    <x v="3"/>
    <s v="Tech21"/>
    <s v="T21-11323"/>
    <n v="840459607258"/>
    <s v="Tech21 EvoClear + MS iPhone 17 Pro Clear"/>
    <s v="Cases iPhone"/>
    <s v="iPhone 17"/>
    <s v="iPhone 17 Pro"/>
    <m/>
    <m/>
    <m/>
    <m/>
    <m/>
    <m/>
    <m/>
    <m/>
    <n v="145"/>
    <n v="109"/>
    <n v="132"/>
    <n v="129"/>
    <n v="515"/>
    <n v="387.5"/>
    <n v="0"/>
    <n v="0"/>
    <n v="0"/>
    <n v="0"/>
    <n v="0"/>
    <n v="0"/>
    <n v="0"/>
    <n v="0"/>
    <n v="56187.5"/>
    <n v="42237.5"/>
    <n v="51150"/>
    <n v="49987.5"/>
    <n v="199562.5"/>
  </r>
  <r>
    <x v="3"/>
    <s v="Tech21"/>
    <s v="T21-11324"/>
    <n v="840459607265"/>
    <s v="Tech21 EvoCrystal iPhone 17 Pro Black"/>
    <s v="Cases iPhone"/>
    <s v="iPhone 17"/>
    <s v="iPhone 17 Pro"/>
    <m/>
    <m/>
    <m/>
    <m/>
    <m/>
    <m/>
    <m/>
    <m/>
    <n v="100"/>
    <n v="65"/>
    <n v="50"/>
    <n v="61"/>
    <n v="276"/>
    <n v="387.5"/>
    <n v="0"/>
    <n v="0"/>
    <n v="0"/>
    <n v="0"/>
    <n v="0"/>
    <n v="0"/>
    <n v="0"/>
    <n v="0"/>
    <n v="38750"/>
    <n v="25187.5"/>
    <n v="19375"/>
    <n v="23637.5"/>
    <n v="106950"/>
  </r>
  <r>
    <x v="3"/>
    <s v="Tech21"/>
    <s v="T21-11334"/>
    <n v="840459607371"/>
    <s v="Tech21 EvoClear +MS  iPhone 17 Pro Max Clear"/>
    <s v="Cases iPhone"/>
    <s v="iPhone 17"/>
    <s v="iPhone 17 Pro Max"/>
    <m/>
    <m/>
    <m/>
    <m/>
    <m/>
    <m/>
    <m/>
    <m/>
    <n v="128"/>
    <n v="215"/>
    <n v="247"/>
    <n v="318"/>
    <n v="908"/>
    <n v="387.5"/>
    <n v="0"/>
    <n v="0"/>
    <n v="0"/>
    <n v="0"/>
    <n v="0"/>
    <n v="0"/>
    <n v="0"/>
    <n v="0"/>
    <n v="49600"/>
    <n v="83312.5"/>
    <n v="95712.5"/>
    <n v="123225"/>
    <n v="351850"/>
  </r>
  <r>
    <x v="3"/>
    <s v="Tech21"/>
    <s v="T21-11335"/>
    <n v="840459607388"/>
    <s v="Tech21 EvoCrystal iPhone 17 Pro Max Black"/>
    <s v="Cases iPhone"/>
    <s v="iPhone 17"/>
    <s v="iPhone 17 Pro Max"/>
    <m/>
    <m/>
    <m/>
    <m/>
    <m/>
    <m/>
    <m/>
    <m/>
    <n v="71"/>
    <n v="171"/>
    <n v="262"/>
    <n v="295"/>
    <n v="799"/>
    <n v="387.5"/>
    <n v="0"/>
    <n v="0"/>
    <n v="0"/>
    <n v="0"/>
    <n v="0"/>
    <n v="0"/>
    <n v="0"/>
    <n v="0"/>
    <n v="27512.5"/>
    <n v="66262.5"/>
    <n v="101525"/>
    <n v="114312.5"/>
    <n v="309612.5"/>
  </r>
  <r>
    <x v="3"/>
    <s v="Tech21"/>
    <s v="T21-11348"/>
    <n v="840459607524"/>
    <s v="Tech21 EvoCrystal iPhone 17 iPhone 17 Air Black"/>
    <s v="Cases iPhone"/>
    <s v="iPhone 17"/>
    <s v="iPhone 17 Air"/>
    <m/>
    <m/>
    <m/>
    <m/>
    <m/>
    <m/>
    <m/>
    <m/>
    <n v="15"/>
    <n v="9"/>
    <n v="4"/>
    <n v="2"/>
    <n v="30"/>
    <n v="430.6"/>
    <n v="0"/>
    <n v="0"/>
    <n v="0"/>
    <n v="0"/>
    <n v="0"/>
    <n v="0"/>
    <n v="0"/>
    <n v="0"/>
    <n v="6459"/>
    <n v="3875.4"/>
    <n v="1722.4"/>
    <n v="861.2"/>
    <n v="12918"/>
  </r>
  <r>
    <x v="3"/>
    <s v="Tech21"/>
    <s v="T21-11360"/>
    <n v="840459607715"/>
    <s v="Tech21 EvoSparkle iPhone 17 Focus"/>
    <s v="Cases iPhone"/>
    <s v="iPhone 17"/>
    <s v="iPhone 17"/>
    <m/>
    <m/>
    <m/>
    <m/>
    <m/>
    <m/>
    <m/>
    <m/>
    <n v="8"/>
    <n v="14"/>
    <n v="24"/>
    <n v="42"/>
    <n v="88"/>
    <n v="387.5"/>
    <n v="0"/>
    <n v="0"/>
    <n v="0"/>
    <n v="0"/>
    <n v="0"/>
    <n v="0"/>
    <n v="0"/>
    <n v="0"/>
    <n v="3100"/>
    <n v="5425"/>
    <n v="9300"/>
    <n v="16275"/>
    <n v="34100"/>
  </r>
  <r>
    <x v="3"/>
    <s v="Tech21"/>
    <s v="T21-11364"/>
    <n v="840459607753"/>
    <s v="Tech21 EvoSparkle iPhone 17 Pro Focus"/>
    <s v="Cases iPhone"/>
    <s v="iPhone 17"/>
    <s v="iPhone 17 Pro"/>
    <m/>
    <m/>
    <m/>
    <m/>
    <m/>
    <m/>
    <m/>
    <m/>
    <n v="32"/>
    <n v="23"/>
    <n v="24"/>
    <n v="34"/>
    <n v="113"/>
    <n v="387.5"/>
    <n v="0"/>
    <n v="0"/>
    <n v="0"/>
    <n v="0"/>
    <n v="0"/>
    <n v="0"/>
    <n v="0"/>
    <n v="0"/>
    <n v="12400"/>
    <n v="8912.5"/>
    <n v="9300"/>
    <n v="13175"/>
    <n v="43787.5"/>
  </r>
  <r>
    <x v="3"/>
    <s v="Tech21"/>
    <s v="T21-11366"/>
    <n v="840459607777"/>
    <s v="Tech21 EvoSparkle iPhone 17 Pro Max Focus"/>
    <s v="Cases iPhone"/>
    <s v="iPhone 17"/>
    <s v="iPhone 17 Pro Max"/>
    <m/>
    <m/>
    <m/>
    <m/>
    <m/>
    <m/>
    <m/>
    <m/>
    <n v="45"/>
    <n v="100"/>
    <n v="102"/>
    <n v="163"/>
    <n v="410"/>
    <n v="387.5"/>
    <n v="0"/>
    <n v="0"/>
    <n v="0"/>
    <n v="0"/>
    <n v="0"/>
    <n v="0"/>
    <n v="0"/>
    <n v="0"/>
    <n v="17437.5"/>
    <n v="38750"/>
    <n v="39525"/>
    <n v="63162.5"/>
    <n v="158875"/>
  </r>
  <r>
    <x v="3"/>
    <s v="Tech21"/>
    <s v="T21-11371"/>
    <n v="840459607845"/>
    <s v="Tech21 EvoSparkle iPhone 17 Lunar"/>
    <s v="Cases iPhone"/>
    <s v="iPhone 17"/>
    <s v="iPhone 17"/>
    <m/>
    <m/>
    <m/>
    <m/>
    <m/>
    <m/>
    <m/>
    <m/>
    <n v="4"/>
    <n v="10"/>
    <n v="13"/>
    <n v="28"/>
    <n v="55"/>
    <n v="387.5"/>
    <n v="0"/>
    <n v="0"/>
    <n v="0"/>
    <n v="0"/>
    <n v="0"/>
    <n v="0"/>
    <n v="0"/>
    <n v="0"/>
    <n v="1550"/>
    <n v="3875"/>
    <n v="5037.5"/>
    <n v="10850"/>
    <n v="21312.5"/>
  </r>
  <r>
    <x v="3"/>
    <s v="Tech21"/>
    <s v="T21-11373"/>
    <n v="840459607869"/>
    <s v="Tech21 EvoSparkle iPhone 17 Pro Lunar"/>
    <s v="Cases iPhone"/>
    <s v="iPhone 17"/>
    <s v="iPhone 17 Pro"/>
    <m/>
    <m/>
    <m/>
    <m/>
    <m/>
    <m/>
    <m/>
    <m/>
    <n v="12"/>
    <n v="13"/>
    <n v="9"/>
    <n v="17"/>
    <n v="51"/>
    <n v="387.5"/>
    <n v="0"/>
    <n v="0"/>
    <n v="0"/>
    <n v="0"/>
    <n v="0"/>
    <n v="0"/>
    <n v="0"/>
    <n v="0"/>
    <n v="4650"/>
    <n v="5037.5"/>
    <n v="3487.5"/>
    <n v="6587.5"/>
    <n v="19762.5"/>
  </r>
  <r>
    <x v="3"/>
    <s v="Tech21"/>
    <s v="T21-11376"/>
    <n v="840459607890"/>
    <s v="Tech21 EvoSparkle iPhone 17 Pro Max Lunar"/>
    <s v="Cases iPhone"/>
    <s v="iPhone 17"/>
    <s v="iPhone 17 Pro Max"/>
    <m/>
    <m/>
    <m/>
    <m/>
    <m/>
    <m/>
    <m/>
    <m/>
    <n v="31"/>
    <n v="69"/>
    <n v="75"/>
    <n v="99"/>
    <n v="274"/>
    <n v="387.5"/>
    <n v="0"/>
    <n v="0"/>
    <n v="0"/>
    <n v="0"/>
    <n v="0"/>
    <n v="0"/>
    <n v="0"/>
    <n v="0"/>
    <n v="12012.5"/>
    <n v="26737.5"/>
    <n v="29062.5"/>
    <n v="38362.5"/>
    <n v="1061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">
  <r>
    <s v="Speck"/>
    <n v="228994"/>
    <s v="150986-D143"/>
    <n v="840168546589"/>
    <s v="Speck Presidio2 Grip iPhone 17 Pro Max Black"/>
    <s v="Cases iPhone"/>
    <s v="iPhone 17"/>
    <s v="iPhone 17 Pro Max"/>
    <x v="0"/>
    <s v="Firme"/>
    <n v="1500"/>
    <n v="447.83"/>
    <s v="Descontinuado"/>
    <s v="Discontinued"/>
    <n v="0"/>
    <n v="0"/>
    <n v="0"/>
    <n v="260"/>
    <n v="0"/>
    <n v="0"/>
    <n v="0"/>
    <n v="0"/>
    <n v="0"/>
    <n v="0"/>
    <n v="0"/>
    <n v="0"/>
    <n v="0"/>
    <n v="0"/>
    <n v="0"/>
    <n v="116435.8"/>
    <n v="0"/>
    <n v="0"/>
    <n v="0"/>
    <n v="0"/>
    <n v="0"/>
    <n v="0"/>
    <n v="0"/>
    <n v="0"/>
  </r>
  <r>
    <s v="Speck"/>
    <n v="228977"/>
    <s v="150983-3199"/>
    <s v="840168546541"/>
    <s v="Speck Presidio Perfect-Clear Grip + Cl Clear/Clear/Silver Iphone 17 Pro Max"/>
    <s v="Cases iPhone"/>
    <s v="iPhone 17"/>
    <s v="iPhone 17 Pro Max"/>
    <x v="0"/>
    <s v="Firme"/>
    <n v="1500"/>
    <n v="447.83"/>
    <s v="Descontinuado"/>
    <s v="Discontinued"/>
    <n v="0"/>
    <n v="0"/>
    <n v="0"/>
    <n v="260"/>
    <n v="0"/>
    <n v="0"/>
    <n v="0"/>
    <n v="0"/>
    <n v="0"/>
    <n v="0"/>
    <n v="0"/>
    <n v="0"/>
    <n v="0"/>
    <n v="0"/>
    <n v="0"/>
    <n v="116435.8"/>
    <n v="0"/>
    <n v="0"/>
    <n v="0"/>
    <n v="0"/>
    <n v="0"/>
    <n v="0"/>
    <n v="0"/>
    <n v="0"/>
  </r>
  <r>
    <s v="Speck"/>
    <n v="228969"/>
    <s v="150697-5085"/>
    <s v="840168540655"/>
    <s v="Speck iPhone 16 Gemshell Grip +Ms Clear/Clear"/>
    <s v="Cases iPhone"/>
    <s v="iPhone"/>
    <s v="iPhone 16"/>
    <x v="0"/>
    <s v="Firme"/>
    <n v="450"/>
    <n v="223.69"/>
    <s v="Descontinuado"/>
    <m/>
    <n v="0"/>
    <n v="0"/>
    <n v="0"/>
    <n v="650"/>
    <n v="0"/>
    <n v="0"/>
    <n v="0"/>
    <n v="0"/>
    <n v="0"/>
    <n v="0"/>
    <n v="0"/>
    <n v="0"/>
    <n v="0"/>
    <n v="0"/>
    <n v="0"/>
    <n v="145398.5"/>
    <n v="0"/>
    <n v="0"/>
    <n v="0"/>
    <n v="0"/>
    <n v="0"/>
    <n v="0"/>
    <n v="0"/>
    <n v="0"/>
  </r>
  <r>
    <s v="Speck"/>
    <n v="229044"/>
    <s v="150443-3199"/>
    <s v="840168532865"/>
    <s v="Speck Presidio® Perfect-Clear Grip Magsafe® Clicklock™ Clear/Clear/Chrome iPhone 15"/>
    <s v="Cases iPhone"/>
    <s v="iPhone"/>
    <s v="iPhone 16e / 15 / 14 / 13"/>
    <x v="0"/>
    <s v="Firme"/>
    <n v="450"/>
    <n v="223.69"/>
    <s v="Descontinuado"/>
    <m/>
    <n v="0"/>
    <n v="0"/>
    <n v="0"/>
    <n v="300"/>
    <n v="0"/>
    <n v="0"/>
    <n v="0"/>
    <n v="0"/>
    <n v="0"/>
    <n v="0"/>
    <n v="0"/>
    <n v="0"/>
    <n v="0"/>
    <n v="0"/>
    <n v="0"/>
    <n v="67107"/>
    <n v="0"/>
    <n v="0"/>
    <n v="0"/>
    <n v="0"/>
    <n v="0"/>
    <n v="0"/>
    <n v="0"/>
    <n v="0"/>
  </r>
  <r>
    <s v="Nomad"/>
    <n v="856504014339"/>
    <s v="NM014339858"/>
    <n v="856504014339"/>
    <s v="Nomad Modern Leather Case - iPhone 17 Pro | Black | Nomad Leather"/>
    <s v="Cases iPhone"/>
    <s v="iPhone 17"/>
    <s v="iPhone 17 Pro"/>
    <x v="1"/>
    <s v="Firme"/>
    <n v="320"/>
    <n v="521.08000000000004"/>
    <s v="Descontinuado"/>
    <s v="Active"/>
    <n v="59"/>
    <n v="82"/>
    <n v="24"/>
    <n v="10"/>
    <n v="71"/>
    <n v="14"/>
    <n v="50"/>
    <n v="50"/>
    <n v="0"/>
    <n v="0"/>
    <n v="0"/>
    <n v="0"/>
    <n v="30743.72"/>
    <n v="42728.560000000005"/>
    <n v="12505.920000000002"/>
    <n v="5210.8"/>
    <n v="36996.68"/>
    <n v="7295.1200000000008"/>
    <n v="26054.000000000004"/>
    <n v="26054.000000000004"/>
    <n v="0"/>
    <n v="0"/>
    <n v="0"/>
    <n v="0"/>
  </r>
  <r>
    <s v="Nomad"/>
    <n v="856504014322"/>
    <s v="NM014322858"/>
    <n v="856504014322"/>
    <s v="Nomad Modern Leather Case - iPhone 17 Pro | Brown | Nomad Leather"/>
    <s v="Cases iPhone"/>
    <s v="iPhone 17"/>
    <s v="iPhone 17 Pro"/>
    <x v="1"/>
    <s v="Firme"/>
    <n v="320"/>
    <n v="521.08000000000004"/>
    <s v="Descontinuado"/>
    <s v="Active"/>
    <n v="40"/>
    <n v="3"/>
    <n v="8"/>
    <n v="17"/>
    <n v="56"/>
    <n v="22"/>
    <n v="27"/>
    <n v="18"/>
    <n v="0"/>
    <n v="0"/>
    <n v="0"/>
    <n v="0"/>
    <n v="20843.2"/>
    <n v="1563.2400000000002"/>
    <n v="4168.6400000000003"/>
    <n v="8858.36"/>
    <n v="29180.480000000003"/>
    <n v="11463.76"/>
    <n v="14069.160000000002"/>
    <n v="9379.44"/>
    <n v="0"/>
    <n v="0"/>
    <n v="0"/>
    <n v="0"/>
  </r>
  <r>
    <s v="Nomad"/>
    <n v="856504014285"/>
    <s v="NM014285858"/>
    <n v="856504014285"/>
    <s v="Nomad Modern Leather Case - iPhone 17 Pro Max | Black | Nomad Leather"/>
    <s v="Cases iPhone"/>
    <s v="iPhone 17"/>
    <s v="iPhone 17 Pro Max"/>
    <x v="1"/>
    <s v="Firme"/>
    <n v="320"/>
    <n v="521.08000000000004"/>
    <s v="Descontinuado"/>
    <s v="Active"/>
    <n v="152"/>
    <n v="1"/>
    <n v="218"/>
    <n v="59"/>
    <n v="117"/>
    <n v="49"/>
    <n v="96"/>
    <n v="80"/>
    <n v="0"/>
    <n v="0"/>
    <n v="0"/>
    <n v="0"/>
    <n v="79204.160000000003"/>
    <n v="521.08000000000004"/>
    <n v="113595.44"/>
    <n v="30743.72"/>
    <n v="60966.360000000008"/>
    <n v="25532.920000000002"/>
    <n v="50023.680000000008"/>
    <n v="41686.400000000001"/>
    <n v="0"/>
    <n v="0"/>
    <n v="0"/>
    <n v="0"/>
  </r>
  <r>
    <s v="Nomad"/>
    <n v="856504014278"/>
    <s v="NM014278858"/>
    <n v="856504014278"/>
    <s v="Nomad Modern Leather Case - iPhone 17 Pro Max | Brown | Nomad Leather"/>
    <s v="Cases iPhone"/>
    <s v="iPhone 17"/>
    <s v="iPhone 17 Pro Max"/>
    <x v="1"/>
    <s v="Firme"/>
    <n v="320"/>
    <n v="521.08000000000004"/>
    <s v="Descontinuado"/>
    <s v="Active"/>
    <n v="101"/>
    <n v="155"/>
    <n v="185"/>
    <n v="56"/>
    <n v="100"/>
    <n v="66"/>
    <n v="74"/>
    <n v="80"/>
    <n v="0"/>
    <n v="0"/>
    <n v="0"/>
    <n v="0"/>
    <n v="52629.08"/>
    <n v="80767.400000000009"/>
    <n v="96399.8"/>
    <n v="29180.480000000003"/>
    <n v="52108.000000000007"/>
    <n v="34391.280000000006"/>
    <n v="38559.920000000006"/>
    <n v="41686.400000000001"/>
    <n v="0"/>
    <n v="0"/>
    <n v="0"/>
    <n v="0"/>
  </r>
  <r>
    <s v="Speck"/>
    <n v="840168546428"/>
    <s v="150976-D143"/>
    <n v="840168546428"/>
    <s v="Speck Presidio2 Grip + MS iPhone 17 Pro Black"/>
    <s v="Cases iPhone"/>
    <s v="iPhone 17"/>
    <s v="iPhone 17 Pro"/>
    <x v="1"/>
    <s v="Firme"/>
    <n v="320"/>
    <n v="387.54"/>
    <s v="Descontinuado"/>
    <s v="Active"/>
    <n v="4"/>
    <n v="0"/>
    <n v="2"/>
    <n v="12"/>
    <n v="0"/>
    <n v="0"/>
    <n v="55"/>
    <n v="4"/>
    <n v="130"/>
    <n v="0"/>
    <n v="0"/>
    <n v="0"/>
    <n v="1550.16"/>
    <n v="0"/>
    <n v="775.08"/>
    <n v="4650.4800000000005"/>
    <n v="0"/>
    <n v="0"/>
    <n v="21314.7"/>
    <n v="1550.16"/>
    <n v="50380.200000000004"/>
    <n v="0"/>
    <n v="0"/>
    <n v="0"/>
  </r>
  <r>
    <s v="Speck"/>
    <n v="840168546411"/>
    <s v="150975-D143"/>
    <n v="840168546411"/>
    <s v="Speck Presidio2  + MS iPhone 17 Pro Black/Slate Grey/White"/>
    <s v="Cases iPhone"/>
    <s v="iPhone 17"/>
    <s v="iPhone 17 Pro"/>
    <x v="1"/>
    <s v="Firme"/>
    <n v="320"/>
    <n v="387.54"/>
    <s v="Descontinuado"/>
    <s v="Active"/>
    <n v="8"/>
    <n v="0"/>
    <n v="0"/>
    <n v="0"/>
    <n v="26"/>
    <n v="0"/>
    <n v="36"/>
    <n v="0"/>
    <n v="0"/>
    <n v="0"/>
    <n v="0"/>
    <n v="0"/>
    <n v="3100.32"/>
    <n v="0"/>
    <n v="0"/>
    <n v="0"/>
    <n v="10076.040000000001"/>
    <n v="0"/>
    <n v="13951.44"/>
    <n v="0"/>
    <n v="0"/>
    <n v="0"/>
    <n v="0"/>
    <n v="0"/>
  </r>
  <r>
    <s v="Speck"/>
    <n v="840168547302"/>
    <s v="151020-3261"/>
    <n v="840168547302"/>
    <s v="Speck Presidio2  + MS iPhone 17 Pro Deep Sea/Silver Metallic/Spell Blue"/>
    <s v="Cases iPhone"/>
    <s v="iPhone 17"/>
    <s v="iPhone 17 Pro"/>
    <x v="1"/>
    <s v="Firme"/>
    <n v="320"/>
    <n v="387.54"/>
    <s v="Descontinuado"/>
    <s v="Active"/>
    <n v="0"/>
    <n v="28"/>
    <n v="0"/>
    <n v="8"/>
    <n v="19"/>
    <n v="0"/>
    <n v="37"/>
    <n v="17"/>
    <n v="20"/>
    <n v="0"/>
    <n v="0"/>
    <n v="0"/>
    <n v="0"/>
    <n v="10851.12"/>
    <n v="0"/>
    <n v="3100.32"/>
    <n v="7363.26"/>
    <n v="0"/>
    <n v="14338.980000000001"/>
    <n v="6588.18"/>
    <n v="7750.8"/>
    <n v="0"/>
    <n v="0"/>
    <n v="0"/>
  </r>
  <r>
    <s v="Speck"/>
    <n v="840168546381"/>
    <s v="150972-3240"/>
    <n v="840168546381"/>
    <s v="Speck Presidio Perfect-Clear  iPhone 17 Pro Clear"/>
    <s v="Cases iPhone"/>
    <s v="iPhone 17"/>
    <s v="iPhone 17 Pro"/>
    <x v="1"/>
    <s v="Firme"/>
    <n v="320"/>
    <n v="387.54"/>
    <s v="Descontinuado"/>
    <s v="Active"/>
    <n v="27"/>
    <n v="62"/>
    <n v="28"/>
    <n v="0"/>
    <n v="36"/>
    <n v="52"/>
    <n v="58"/>
    <n v="25"/>
    <n v="0"/>
    <n v="0"/>
    <n v="0"/>
    <n v="0"/>
    <n v="10463.58"/>
    <n v="24027.48"/>
    <n v="10851.12"/>
    <n v="0"/>
    <n v="13951.44"/>
    <n v="20152.080000000002"/>
    <n v="22477.32"/>
    <n v="9688.5"/>
    <n v="0"/>
    <n v="0"/>
    <n v="0"/>
    <n v="0"/>
  </r>
  <r>
    <s v="Speck"/>
    <n v="840168546558"/>
    <s v="150984-D143"/>
    <n v="840168546558"/>
    <s v="Speck Presidio2 + MS iPhone 17 Pro Max Black/Slate Grey/White"/>
    <s v="Cases iPhone"/>
    <s v="iPhone 17"/>
    <s v="iPhone 17 Pro Max"/>
    <x v="1"/>
    <s v="Firme"/>
    <n v="320"/>
    <n v="387.54"/>
    <s v="Descontinuado"/>
    <s v="Active"/>
    <n v="0"/>
    <n v="133"/>
    <n v="44"/>
    <n v="29"/>
    <n v="64"/>
    <n v="0"/>
    <n v="16"/>
    <n v="0"/>
    <n v="0"/>
    <n v="0"/>
    <n v="0"/>
    <n v="0"/>
    <n v="0"/>
    <n v="51542.82"/>
    <n v="17051.760000000002"/>
    <n v="11238.66"/>
    <n v="24802.560000000001"/>
    <n v="0"/>
    <n v="6200.64"/>
    <n v="0"/>
    <n v="0"/>
    <n v="0"/>
    <n v="0"/>
    <n v="0"/>
  </r>
  <r>
    <s v="Speck"/>
    <n v="840168547401"/>
    <s v="151025-3261"/>
    <n v="840168547401"/>
    <s v="Speck Presidio2 + MS iPhone 17 Pro Max Deep Sea/Silver Metallic/Spell Blue"/>
    <s v="Cases iPhone"/>
    <s v="iPhone 17"/>
    <s v="iPhone 17 Pro Max"/>
    <x v="1"/>
    <s v="Firme"/>
    <n v="320"/>
    <n v="387.54"/>
    <s v="Descontinuado"/>
    <s v="Active"/>
    <n v="0"/>
    <n v="198"/>
    <n v="24"/>
    <n v="2"/>
    <n v="40"/>
    <n v="0"/>
    <n v="1"/>
    <n v="0"/>
    <n v="0"/>
    <n v="0"/>
    <n v="0"/>
    <n v="0"/>
    <n v="0"/>
    <n v="76732.92"/>
    <n v="9300.9600000000009"/>
    <n v="775.08"/>
    <n v="15501.6"/>
    <n v="0"/>
    <n v="387.54"/>
    <n v="0"/>
    <n v="0"/>
    <n v="0"/>
    <n v="0"/>
    <n v="0"/>
  </r>
  <r>
    <s v="Speck"/>
    <n v="840168546527"/>
    <s v="150981-3240"/>
    <n v="840168546527"/>
    <s v="Speck Presidio Perfect-Clear  iPhone 17 Pro Max Clear"/>
    <s v="Cases iPhone"/>
    <s v="iPhone 17"/>
    <s v="iPhone 17 Pro Max"/>
    <x v="1"/>
    <s v="Firme"/>
    <n v="320"/>
    <n v="387.54"/>
    <s v="Descontinuado"/>
    <s v="Active"/>
    <n v="44"/>
    <n v="319"/>
    <n v="272"/>
    <n v="105"/>
    <n v="121"/>
    <n v="89"/>
    <n v="2"/>
    <n v="70"/>
    <n v="0"/>
    <n v="0"/>
    <n v="0"/>
    <n v="0"/>
    <n v="17051.760000000002"/>
    <n v="123625.26000000001"/>
    <n v="105410.88"/>
    <n v="40691.700000000004"/>
    <n v="46892.340000000004"/>
    <n v="34491.060000000005"/>
    <n v="775.08"/>
    <n v="27127.800000000003"/>
    <n v="0"/>
    <n v="0"/>
    <n v="0"/>
    <n v="0"/>
  </r>
  <r>
    <s v="Speck"/>
    <n v="840168546589"/>
    <s v="150986-D143"/>
    <n v="840168546589"/>
    <s v="Speck Presidio2 Grip iPhone 17 Pro Max Black"/>
    <s v="Cases iPhone"/>
    <s v="iPhone 17"/>
    <s v="iPhone 17 Pro Max"/>
    <x v="1"/>
    <s v="Firme"/>
    <n v="320"/>
    <n v="387.54"/>
    <s v="Descontinuado"/>
    <s v="Active"/>
    <n v="0"/>
    <n v="78"/>
    <n v="46"/>
    <n v="18"/>
    <n v="47"/>
    <n v="2"/>
    <n v="0"/>
    <n v="0"/>
    <n v="0"/>
    <n v="0"/>
    <n v="0"/>
    <n v="0"/>
    <n v="0"/>
    <n v="30228.120000000003"/>
    <n v="17826.84"/>
    <n v="6975.72"/>
    <n v="18214.38"/>
    <n v="775.08"/>
    <n v="0"/>
    <n v="0"/>
    <n v="0"/>
    <n v="0"/>
    <n v="0"/>
    <n v="0"/>
  </r>
  <r>
    <s v="Tech21"/>
    <n v="840459607258"/>
    <s v="T21-11323"/>
    <n v="840459607258"/>
    <s v="Tech21 EvoClear iPhone 17 Pro Clear"/>
    <s v="Cases iPhone"/>
    <s v="iPhone 17"/>
    <s v="iPhone 17 Pro"/>
    <x v="1"/>
    <s v="Firme"/>
    <n v="320"/>
    <n v="387.5"/>
    <s v="Descontinuado"/>
    <s v="Active"/>
    <n v="47"/>
    <n v="49"/>
    <n v="16"/>
    <n v="46"/>
    <n v="99"/>
    <n v="24"/>
    <n v="48"/>
    <n v="20"/>
    <n v="0"/>
    <n v="0"/>
    <n v="0"/>
    <n v="0"/>
    <n v="18212.5"/>
    <n v="18987.5"/>
    <n v="6200"/>
    <n v="17825"/>
    <n v="38362.5"/>
    <n v="9300"/>
    <n v="18600"/>
    <n v="7750"/>
    <n v="0"/>
    <n v="0"/>
    <n v="0"/>
    <n v="0"/>
  </r>
  <r>
    <s v="Tech21"/>
    <n v="840459607371"/>
    <s v="T21-11334"/>
    <n v="840459607371"/>
    <s v="Tech21 EvoClear iPhone 17 Pro Max Clear"/>
    <s v="Cases iPhone"/>
    <s v="iPhone 17"/>
    <s v="iPhone 17 Pro Max"/>
    <x v="1"/>
    <s v="Firme"/>
    <n v="320"/>
    <n v="387.5"/>
    <s v="Descontinuado"/>
    <s v="Active"/>
    <n v="0"/>
    <n v="236"/>
    <n v="215"/>
    <n v="73"/>
    <n v="92"/>
    <n v="46"/>
    <n v="25"/>
    <n v="17"/>
    <n v="0"/>
    <n v="0"/>
    <n v="0"/>
    <n v="0"/>
    <n v="0"/>
    <n v="91450"/>
    <n v="83312.5"/>
    <n v="28287.5"/>
    <n v="35650"/>
    <n v="17825"/>
    <n v="9687.5"/>
    <n v="6587.5"/>
    <n v="0"/>
    <n v="0"/>
    <n v="0"/>
    <n v="0"/>
  </r>
  <r>
    <s v="Speck"/>
    <m/>
    <s v="151119-5085"/>
    <m/>
    <s v="Speck  Presidio Perfect Clear Fold + MagSafe  Clear  iPhone 18 FOLD"/>
    <s v="Cases iPhone"/>
    <s v="iPhone 18"/>
    <s v="iPhone 18 Fold"/>
    <x v="1"/>
    <s v="Firme"/>
    <n v="200"/>
    <n v="503.92241379310349"/>
    <s v="New"/>
    <s v="New"/>
    <n v="0"/>
    <m/>
    <m/>
    <m/>
    <m/>
    <m/>
    <m/>
    <n v="0"/>
    <n v="250"/>
    <n v="30"/>
    <n v="30"/>
    <n v="30"/>
    <n v="0"/>
    <n v="0"/>
    <n v="0"/>
    <n v="0"/>
    <n v="0"/>
    <n v="0"/>
    <n v="0"/>
    <n v="0"/>
    <n v="125980.60344827587"/>
    <n v="15117.672413793105"/>
    <n v="15117.672413793105"/>
    <n v="15117.672413793105"/>
  </r>
  <r>
    <s v="Speck"/>
    <m/>
    <s v="151098-3240"/>
    <m/>
    <s v="Speck  Presidio Perfect Clear + C-MagSafe/CC  Clear  iPhone 18 Pro"/>
    <s v="Cases iPhone"/>
    <s v="iPhone 18"/>
    <s v="iPhone 18 Pro"/>
    <x v="1"/>
    <s v="Firme"/>
    <n v="320"/>
    <n v="387.54"/>
    <s v="New"/>
    <s v="New"/>
    <n v="0"/>
    <m/>
    <m/>
    <m/>
    <m/>
    <m/>
    <m/>
    <n v="0"/>
    <n v="280"/>
    <n v="180"/>
    <n v="120"/>
    <n v="180"/>
    <n v="0"/>
    <n v="0"/>
    <n v="0"/>
    <n v="0"/>
    <n v="0"/>
    <n v="0"/>
    <n v="0"/>
    <n v="0"/>
    <n v="108511.20000000001"/>
    <n v="69757.2"/>
    <n v="46504.800000000003"/>
    <n v="69757.2"/>
  </r>
  <r>
    <s v="Speck"/>
    <m/>
    <s v="151096-D143"/>
    <m/>
    <s v="Speck  Presidio2 Grip + MagSafe/CC  Black  iPhone 18 Pro"/>
    <s v="Cases iPhone"/>
    <s v="iPhone 18"/>
    <s v="iPhone 18 Pro"/>
    <x v="1"/>
    <s v="Firme"/>
    <n v="320"/>
    <n v="387.54310344827587"/>
    <s v="New"/>
    <s v="New"/>
    <n v="0"/>
    <m/>
    <m/>
    <m/>
    <m/>
    <m/>
    <m/>
    <n v="0"/>
    <n v="120"/>
    <n v="30"/>
    <n v="45"/>
    <n v="30"/>
    <n v="0"/>
    <n v="0"/>
    <n v="0"/>
    <n v="0"/>
    <n v="0"/>
    <n v="0"/>
    <n v="0"/>
    <n v="0"/>
    <n v="46505.172413793101"/>
    <n v="11626.293103448275"/>
    <n v="17439.439655172413"/>
    <n v="11626.293103448275"/>
  </r>
  <r>
    <s v="Speck"/>
    <m/>
    <s v="151096-3261"/>
    <m/>
    <s v="Speck  Presidio2 Grip + MagSafe/CC  Deep Sea  iPhone 18 Pro"/>
    <s v="Cases iPhone"/>
    <s v="iPhone 18"/>
    <s v="iPhone 18 Pro"/>
    <x v="1"/>
    <s v="Firme"/>
    <n v="320"/>
    <n v="387.54310344827587"/>
    <s v="New"/>
    <s v="New"/>
    <n v="0"/>
    <m/>
    <m/>
    <m/>
    <m/>
    <m/>
    <m/>
    <n v="0"/>
    <n v="200"/>
    <n v="35"/>
    <n v="35"/>
    <n v="35"/>
    <n v="0"/>
    <n v="0"/>
    <n v="0"/>
    <n v="0"/>
    <n v="0"/>
    <n v="0"/>
    <n v="0"/>
    <n v="0"/>
    <n v="77508.620689655174"/>
    <n v="13564.008620689656"/>
    <n v="13564.008620689656"/>
    <n v="13564.008620689656"/>
  </r>
  <r>
    <s v="Speck"/>
    <m/>
    <s v="151104-9984"/>
    <m/>
    <s v="Speck  Presidio Lux Grip + C-MagSafe/CC  Obsidian  iPhone 18 Pro"/>
    <s v="Cases iPhone"/>
    <s v="iPhone 18"/>
    <s v="iPhone 18 Pro"/>
    <x v="1"/>
    <s v="Firme"/>
    <n v="320"/>
    <n v="387.54310344827587"/>
    <s v="New"/>
    <s v="New"/>
    <n v="0"/>
    <m/>
    <m/>
    <m/>
    <m/>
    <m/>
    <m/>
    <n v="0"/>
    <n v="220"/>
    <n v="20"/>
    <n v="20"/>
    <n v="20"/>
    <n v="0"/>
    <n v="0"/>
    <n v="0"/>
    <n v="0"/>
    <n v="0"/>
    <n v="0"/>
    <n v="0"/>
    <n v="0"/>
    <n v="85259.482758620696"/>
    <n v="7750.8620689655172"/>
    <n v="7750.8620689655172"/>
    <n v="7750.8620689655172"/>
  </r>
  <r>
    <s v="Speck"/>
    <m/>
    <s v="151110-3240"/>
    <m/>
    <s v="Speck  Presidio Perfect Clear + C-MagSafe/CC  Clear  iPhone 18 Pro Max"/>
    <s v="Cases iPhone"/>
    <s v="iPhone 18"/>
    <s v="iPhone 18 Pro Max"/>
    <x v="1"/>
    <s v="Firme"/>
    <n v="320"/>
    <n v="387.54"/>
    <s v="New"/>
    <s v="New"/>
    <n v="0"/>
    <m/>
    <m/>
    <m/>
    <m/>
    <m/>
    <m/>
    <n v="0"/>
    <n v="280"/>
    <n v="220"/>
    <n v="280"/>
    <n v="200"/>
    <n v="0"/>
    <n v="0"/>
    <n v="0"/>
    <n v="0"/>
    <n v="0"/>
    <n v="0"/>
    <n v="0"/>
    <n v="0"/>
    <n v="108511.20000000001"/>
    <n v="85258.8"/>
    <n v="108511.20000000001"/>
    <n v="77508"/>
  </r>
  <r>
    <s v="Speck"/>
    <m/>
    <s v="151108-D143"/>
    <m/>
    <s v="Speck  Presidio2 Grip + MagSafe/CC  Black  iPhone 18 Pro Max"/>
    <s v="Cases iPhone"/>
    <s v="iPhone 18"/>
    <s v="iPhone 18 Pro Max"/>
    <x v="1"/>
    <s v="Firme"/>
    <n v="320"/>
    <n v="387.54310344827587"/>
    <s v="New"/>
    <s v="New"/>
    <n v="0"/>
    <m/>
    <m/>
    <m/>
    <m/>
    <m/>
    <m/>
    <n v="0"/>
    <n v="280"/>
    <n v="100"/>
    <n v="65"/>
    <n v="65"/>
    <n v="0"/>
    <n v="0"/>
    <n v="0"/>
    <n v="0"/>
    <n v="0"/>
    <n v="0"/>
    <n v="0"/>
    <n v="0"/>
    <n v="108512.06896551725"/>
    <n v="38754.310344827587"/>
    <n v="25190.301724137931"/>
    <n v="25190.301724137931"/>
  </r>
  <r>
    <s v="Speck"/>
    <m/>
    <s v="151108-3261"/>
    <m/>
    <s v="Speck  Presidio2 Grip + MagSafe/CC  Deep Sea  iPhone 18 Pro Max"/>
    <s v="Cases iPhone"/>
    <s v="iPhone 18"/>
    <s v="iPhone 18 Pro Max"/>
    <x v="1"/>
    <s v="Firme"/>
    <n v="320"/>
    <n v="387.54310344827587"/>
    <s v="New"/>
    <s v="New"/>
    <n v="0"/>
    <m/>
    <m/>
    <m/>
    <m/>
    <m/>
    <m/>
    <n v="0"/>
    <n v="220"/>
    <n v="120"/>
    <n v="150"/>
    <n v="80"/>
    <n v="0"/>
    <n v="0"/>
    <n v="0"/>
    <n v="0"/>
    <n v="0"/>
    <n v="0"/>
    <n v="0"/>
    <n v="0"/>
    <n v="85259.482758620696"/>
    <n v="46505.172413793101"/>
    <n v="58131.465517241384"/>
    <n v="31003.448275862069"/>
  </r>
  <r>
    <s v="Speck"/>
    <m/>
    <s v="151116-9984"/>
    <m/>
    <s v="Speck  Presidio Lux Grip + C-MagSafe/CC  Obsidian  iPhone 18 Pro Max"/>
    <s v="Cases iPhone"/>
    <s v="iPhone 18"/>
    <s v="iPhone 18 Pro Max"/>
    <x v="1"/>
    <s v="Firme"/>
    <n v="320"/>
    <n v="387.54310344827587"/>
    <s v="New"/>
    <s v="New"/>
    <n v="0"/>
    <m/>
    <m/>
    <m/>
    <m/>
    <m/>
    <m/>
    <n v="0"/>
    <n v="250"/>
    <n v="30"/>
    <n v="30"/>
    <n v="30"/>
    <n v="0"/>
    <n v="0"/>
    <n v="0"/>
    <n v="0"/>
    <n v="0"/>
    <n v="0"/>
    <n v="0"/>
    <n v="0"/>
    <n v="96885.775862068971"/>
    <n v="11626.293103448275"/>
    <n v="11626.293103448275"/>
    <n v="11626.293103448275"/>
  </r>
  <r>
    <s v="Tech21"/>
    <m/>
    <s v="T21-11730"/>
    <m/>
    <s v="Tech21  EvoClear w/MagSafe  Clear  iPhone 18 FOLD"/>
    <s v="Cases iPhone"/>
    <s v="iPhone 18"/>
    <s v="iPhone 18 Fold"/>
    <x v="1"/>
    <s v="Firme"/>
    <n v="200"/>
    <n v="559.91379310344837"/>
    <s v="New"/>
    <s v="New"/>
    <n v="0"/>
    <m/>
    <m/>
    <m/>
    <m/>
    <m/>
    <m/>
    <n v="0"/>
    <n v="250"/>
    <n v="50"/>
    <n v="50"/>
    <n v="50"/>
    <n v="0"/>
    <n v="0"/>
    <n v="0"/>
    <n v="0"/>
    <n v="0"/>
    <n v="0"/>
    <n v="0"/>
    <n v="0"/>
    <n v="139978.44827586209"/>
    <n v="27995.68965517242"/>
    <n v="27995.68965517242"/>
    <n v="27995.68965517242"/>
  </r>
  <r>
    <s v="Tech21"/>
    <m/>
    <s v="T21-11655"/>
    <m/>
    <s v="Tech21  EvoClear w/C-MagSafe/CC  Clear  iPhone 18 Pro"/>
    <s v="Cases iPhone"/>
    <s v="iPhone 18"/>
    <s v="iPhone 18 Pro"/>
    <x v="1"/>
    <s v="Firme"/>
    <n v="320"/>
    <n v="387.5"/>
    <s v="New"/>
    <s v="New"/>
    <n v="0"/>
    <m/>
    <m/>
    <m/>
    <m/>
    <m/>
    <m/>
    <n v="0"/>
    <n v="300"/>
    <n v="100"/>
    <n v="120"/>
    <n v="80"/>
    <n v="0"/>
    <n v="0"/>
    <n v="0"/>
    <n v="0"/>
    <n v="0"/>
    <n v="0"/>
    <n v="0"/>
    <n v="0"/>
    <n v="116250"/>
    <n v="38750"/>
    <n v="46500"/>
    <n v="31000"/>
  </r>
  <r>
    <s v="Tech21"/>
    <m/>
    <s v="T21-11740"/>
    <m/>
    <s v="Tech21 Apple AP-1041 EvoClear w/C-MagSafe/CC - Mandala Pattern"/>
    <s v="Cases iPhone"/>
    <s v="iPhone 18"/>
    <s v="iPhone 18 Pro"/>
    <x v="1"/>
    <s v="Firme"/>
    <n v="320"/>
    <n v="430.60344827586209"/>
    <s v="New"/>
    <s v="New"/>
    <n v="0"/>
    <m/>
    <m/>
    <m/>
    <m/>
    <m/>
    <m/>
    <n v="0"/>
    <n v="360"/>
    <n v="45"/>
    <n v="80"/>
    <n v="80"/>
    <n v="0"/>
    <n v="0"/>
    <n v="0"/>
    <n v="0"/>
    <n v="0"/>
    <n v="0"/>
    <n v="0"/>
    <n v="0"/>
    <n v="155017.24137931035"/>
    <n v="19377.155172413793"/>
    <n v="34448.275862068971"/>
    <n v="34448.275862068971"/>
  </r>
  <r>
    <s v="Tech21"/>
    <m/>
    <s v="T21-11612"/>
    <m/>
    <s v="Tech21  EvoGuard w/MagSafe/CC  Black  iPhone 18 Pro"/>
    <s v="Cases iPhone"/>
    <s v="iPhone 18"/>
    <s v="iPhone 18 Pro"/>
    <x v="1"/>
    <s v="Firme"/>
    <n v="320"/>
    <n v="516.81034482758628"/>
    <s v="New"/>
    <s v="New"/>
    <n v="0"/>
    <m/>
    <m/>
    <m/>
    <m/>
    <m/>
    <m/>
    <n v="0"/>
    <n v="20"/>
    <n v="15"/>
    <n v="25"/>
    <n v="25"/>
    <n v="0"/>
    <n v="0"/>
    <n v="0"/>
    <n v="0"/>
    <n v="0"/>
    <n v="0"/>
    <n v="0"/>
    <n v="0"/>
    <n v="10336.206896551725"/>
    <n v="7752.1551724137944"/>
    <n v="12920.258620689658"/>
    <n v="12920.258620689658"/>
  </r>
  <r>
    <s v="Tech21"/>
    <m/>
    <s v="T21-11613"/>
    <m/>
    <s v="Tech21  EvoGuard w/MagSafe/CC  Orchid  iPhone 18 Pro"/>
    <s v="Cases iPhone"/>
    <s v="iPhone 18"/>
    <s v="iPhone 18 Pro"/>
    <x v="1"/>
    <s v="Firme"/>
    <n v="320"/>
    <n v="516.81034482758628"/>
    <s v="New"/>
    <s v="New"/>
    <n v="0"/>
    <m/>
    <m/>
    <m/>
    <m/>
    <m/>
    <m/>
    <n v="0"/>
    <n v="220"/>
    <n v="20"/>
    <n v="15"/>
    <n v="15"/>
    <n v="0"/>
    <n v="0"/>
    <n v="0"/>
    <n v="0"/>
    <n v="0"/>
    <n v="0"/>
    <n v="0"/>
    <n v="0"/>
    <n v="113698.27586206899"/>
    <n v="10336.206896551725"/>
    <n v="7752.1551724137944"/>
    <n v="7752.1551724137944"/>
  </r>
  <r>
    <s v="Tech21"/>
    <m/>
    <s v="T21-11617"/>
    <m/>
    <s v="Tech21 Apple AP-1041 EvoPulse Fauxven w/MagSafe/CC - Black"/>
    <s v="Cases iPhone"/>
    <s v="iPhone 18"/>
    <s v="iPhone 18 Pro"/>
    <x v="1"/>
    <s v="Firme"/>
    <n v="320"/>
    <n v="387.5"/>
    <s v="New"/>
    <s v="New"/>
    <n v="0"/>
    <m/>
    <m/>
    <m/>
    <m/>
    <m/>
    <m/>
    <n v="0"/>
    <n v="220"/>
    <n v="180"/>
    <n v="30"/>
    <n v="30"/>
    <n v="0"/>
    <n v="0"/>
    <n v="0"/>
    <n v="0"/>
    <n v="0"/>
    <n v="0"/>
    <n v="0"/>
    <n v="0"/>
    <n v="85250"/>
    <n v="69750"/>
    <n v="11625"/>
    <n v="11625"/>
  </r>
  <r>
    <s v="Tech21"/>
    <m/>
    <s v="T21-11714"/>
    <m/>
    <s v="Tech21  EvoClear w/C-MagSafe/CC  Clear  iPhone 18 Pro Max"/>
    <s v="Cases iPhone"/>
    <s v="iPhone 18"/>
    <s v="iPhone 18 Pro Max"/>
    <x v="1"/>
    <s v="Firme"/>
    <n v="320"/>
    <n v="387.5"/>
    <s v="New"/>
    <s v="New"/>
    <n v="0"/>
    <m/>
    <m/>
    <m/>
    <m/>
    <m/>
    <m/>
    <n v="0"/>
    <n v="280"/>
    <n v="400"/>
    <n v="460"/>
    <n v="200"/>
    <n v="0"/>
    <n v="0"/>
    <n v="0"/>
    <n v="0"/>
    <n v="0"/>
    <n v="0"/>
    <n v="0"/>
    <n v="0"/>
    <n v="108500"/>
    <n v="155000"/>
    <n v="178250"/>
    <n v="77500"/>
  </r>
  <r>
    <s v="Tech21"/>
    <m/>
    <s v="T21-11741"/>
    <m/>
    <s v="Tech21 Apple AP-1042 EvoClear w/C-MagSafe/CC - Mandala Pattern"/>
    <s v="Cases iPhone"/>
    <s v="iPhone 18"/>
    <s v="iPhone 18 Pro Max"/>
    <x v="1"/>
    <s v="Firme"/>
    <n v="320"/>
    <n v="430.60344827586209"/>
    <s v="New"/>
    <s v="New"/>
    <n v="0"/>
    <m/>
    <m/>
    <m/>
    <m/>
    <m/>
    <m/>
    <n v="0"/>
    <n v="280"/>
    <n v="50"/>
    <n v="100"/>
    <n v="100"/>
    <n v="0"/>
    <n v="0"/>
    <n v="0"/>
    <n v="0"/>
    <n v="0"/>
    <n v="0"/>
    <n v="0"/>
    <n v="0"/>
    <n v="120568.96551724139"/>
    <n v="21530.172413793105"/>
    <n v="43060.34482758621"/>
    <n v="43060.34482758621"/>
  </r>
  <r>
    <s v="Tech21"/>
    <m/>
    <s v="T21-11671"/>
    <m/>
    <s v="Tech21  EvoGuard w/MagSafe/CC  Black  iPhone 18 Pro Max"/>
    <s v="Cases iPhone"/>
    <s v="iPhone 18"/>
    <s v="iPhone 18 Pro Max"/>
    <x v="1"/>
    <s v="Firme"/>
    <n v="320"/>
    <n v="516.81034482758628"/>
    <s v="New"/>
    <s v="New"/>
    <n v="0"/>
    <m/>
    <m/>
    <m/>
    <m/>
    <m/>
    <m/>
    <n v="0"/>
    <n v="250"/>
    <n v="20"/>
    <n v="30"/>
    <n v="30"/>
    <n v="0"/>
    <n v="0"/>
    <n v="0"/>
    <n v="0"/>
    <n v="0"/>
    <n v="0"/>
    <n v="0"/>
    <n v="0"/>
    <n v="129202.58620689657"/>
    <n v="10336.206896551725"/>
    <n v="15504.310344827589"/>
    <n v="15504.310344827589"/>
  </r>
  <r>
    <s v="Tech21"/>
    <m/>
    <s v="T21-11672"/>
    <m/>
    <s v="Tech21  EvoGuard w/MagSafe/CC  Orchid  iPhone 18 Pro Max"/>
    <s v="Cases iPhone"/>
    <s v="iPhone 18"/>
    <s v="iPhone 18 Pro Max"/>
    <x v="1"/>
    <s v="Firme"/>
    <n v="320"/>
    <n v="516.81034482758628"/>
    <s v="New"/>
    <s v="New"/>
    <n v="0"/>
    <m/>
    <m/>
    <m/>
    <m/>
    <m/>
    <m/>
    <n v="0"/>
    <n v="250"/>
    <n v="30"/>
    <n v="20"/>
    <n v="20"/>
    <n v="0"/>
    <n v="0"/>
    <n v="0"/>
    <n v="0"/>
    <n v="0"/>
    <n v="0"/>
    <n v="0"/>
    <n v="0"/>
    <n v="129202.58620689657"/>
    <n v="15504.310344827589"/>
    <n v="10336.206896551725"/>
    <n v="10336.206896551725"/>
  </r>
  <r>
    <s v="Tech21"/>
    <m/>
    <s v="T21-11676"/>
    <m/>
    <s v="Tech21 Apple AP-1042 EvoPulse Fauxven w/MagSafe/CC - Black"/>
    <s v="Cases iPhone"/>
    <s v="iPhone 18"/>
    <s v="iPhone 18 Pro Max"/>
    <x v="1"/>
    <s v="Firme"/>
    <n v="320"/>
    <n v="387.5"/>
    <s v="New"/>
    <s v="New"/>
    <n v="0"/>
    <m/>
    <m/>
    <m/>
    <m/>
    <m/>
    <m/>
    <n v="0"/>
    <n v="250"/>
    <n v="30"/>
    <n v="30"/>
    <n v="30"/>
    <n v="0"/>
    <n v="0"/>
    <n v="0"/>
    <n v="0"/>
    <n v="0"/>
    <n v="0"/>
    <n v="0"/>
    <n v="0"/>
    <n v="96875"/>
    <n v="11625"/>
    <n v="11625"/>
    <n v="11625"/>
  </r>
  <r>
    <s v="Tech21"/>
    <m/>
    <s v="T21-11702"/>
    <m/>
    <s v="Tech21  EvoCrystal w/C-MagSafe/CC  Quartz Pink  iPhone 18 Pro Max"/>
    <s v="Cases iPhone"/>
    <s v="iPhone 18"/>
    <s v="iPhone 18 Pro Max"/>
    <x v="1"/>
    <s v="Firme"/>
    <n v="320"/>
    <n v="387.5"/>
    <s v="New"/>
    <s v="New"/>
    <n v="0"/>
    <m/>
    <m/>
    <m/>
    <m/>
    <m/>
    <m/>
    <n v="0"/>
    <n v="250"/>
    <n v="50"/>
    <n v="80"/>
    <n v="30"/>
    <n v="0"/>
    <n v="0"/>
    <n v="0"/>
    <n v="0"/>
    <n v="0"/>
    <n v="0"/>
    <n v="0"/>
    <n v="0"/>
    <n v="96875"/>
    <n v="19375"/>
    <n v="31000"/>
    <n v="11625"/>
  </r>
  <r>
    <s v="Nomad"/>
    <m/>
    <s v="TB-Nomad-Fold"/>
    <m/>
    <s v="Nomad iPhone 2026 Fold"/>
    <s v="Cases iPhone"/>
    <s v="iPhone 18"/>
    <s v="iPhone 18 Fold"/>
    <x v="1"/>
    <s v="Firme"/>
    <n v="200"/>
    <n v="1120.2586206896553"/>
    <s v="New"/>
    <s v="New"/>
    <n v="0"/>
    <m/>
    <m/>
    <m/>
    <m/>
    <m/>
    <m/>
    <n v="0"/>
    <n v="50"/>
    <n v="20"/>
    <n v="20"/>
    <n v="20"/>
    <n v="0"/>
    <n v="0"/>
    <n v="0"/>
    <n v="0"/>
    <n v="0"/>
    <n v="0"/>
    <n v="0"/>
    <n v="0"/>
    <n v="56012.931034482768"/>
    <n v="22405.172413793109"/>
    <n v="22405.172413793109"/>
    <n v="22405.172413793109"/>
  </r>
  <r>
    <s v="Nomad"/>
    <m/>
    <s v="NM009254858"/>
    <m/>
    <s v="Nomad Modern Leather Case - iPhone 18 Pro | Black | Nomad Leather"/>
    <s v="Cases iPhone"/>
    <s v="iPhone 18"/>
    <s v="iPhone 18 Pro"/>
    <x v="1"/>
    <s v="Firme"/>
    <n v="320"/>
    <n v="473.70689655172418"/>
    <s v="New"/>
    <s v="New"/>
    <n v="0"/>
    <m/>
    <m/>
    <m/>
    <m/>
    <m/>
    <m/>
    <n v="0"/>
    <n v="280"/>
    <n v="150"/>
    <n v="150"/>
    <n v="120"/>
    <n v="0"/>
    <n v="0"/>
    <n v="0"/>
    <n v="0"/>
    <n v="0"/>
    <n v="0"/>
    <n v="0"/>
    <n v="0"/>
    <n v="132637.93103448278"/>
    <n v="71056.034482758623"/>
    <n v="71056.034482758623"/>
    <n v="56844.827586206899"/>
  </r>
  <r>
    <s v="Nomad"/>
    <m/>
    <s v="NM009247858"/>
    <m/>
    <s v="Nomad Modern Leather Case - iPhone 18 Pro | Brown | Nomad Leather"/>
    <s v="Cases iPhone"/>
    <s v="iPhone 18"/>
    <s v="iPhone 18 Pro"/>
    <x v="1"/>
    <s v="Firme"/>
    <n v="320"/>
    <n v="473.70689655172418"/>
    <s v="New"/>
    <s v="New"/>
    <n v="0"/>
    <m/>
    <m/>
    <m/>
    <m/>
    <m/>
    <m/>
    <n v="0"/>
    <n v="280"/>
    <n v="120"/>
    <n v="110"/>
    <n v="100"/>
    <n v="0"/>
    <n v="0"/>
    <n v="0"/>
    <n v="0"/>
    <n v="0"/>
    <n v="0"/>
    <n v="0"/>
    <n v="0"/>
    <n v="132637.93103448278"/>
    <n v="56844.827586206899"/>
    <n v="52107.758620689659"/>
    <n v="47370.68965517242"/>
  </r>
  <r>
    <s v="Nomad"/>
    <m/>
    <s v="NM009179858"/>
    <m/>
    <s v="Nomad Modern Leather Case - iPhone 18 Pro Max | Black | Nomad Leather"/>
    <s v="Cases iPhone"/>
    <s v="iPhone 18"/>
    <s v="iPhone 18 Pro Max"/>
    <x v="1"/>
    <s v="Firme"/>
    <n v="320"/>
    <n v="473.70689655172418"/>
    <s v="New"/>
    <s v="New"/>
    <n v="0"/>
    <m/>
    <m/>
    <m/>
    <m/>
    <m/>
    <m/>
    <n v="0"/>
    <n v="280"/>
    <n v="200"/>
    <n v="220"/>
    <n v="180"/>
    <n v="0"/>
    <n v="0"/>
    <n v="0"/>
    <n v="0"/>
    <n v="0"/>
    <n v="0"/>
    <n v="0"/>
    <n v="0"/>
    <n v="132637.93103448278"/>
    <n v="94741.379310344841"/>
    <n v="104215.51724137932"/>
    <n v="85267.241379310348"/>
  </r>
  <r>
    <s v="Nomad"/>
    <m/>
    <s v="NM009162858"/>
    <m/>
    <s v="Nomad Modern Leather Case - iPhone 18 Pro Max | Brown | Nomad Leather"/>
    <s v="Cases iPhone"/>
    <s v="iPhone 18"/>
    <s v="iPhone 18 Pro Max"/>
    <x v="1"/>
    <s v="Firme"/>
    <n v="320"/>
    <n v="473.70689655172418"/>
    <s v="New"/>
    <s v="New"/>
    <n v="0"/>
    <m/>
    <m/>
    <m/>
    <m/>
    <m/>
    <m/>
    <n v="0"/>
    <n v="280"/>
    <n v="180"/>
    <n v="210"/>
    <n v="150"/>
    <n v="0"/>
    <n v="0"/>
    <n v="0"/>
    <n v="0"/>
    <n v="0"/>
    <n v="0"/>
    <n v="0"/>
    <n v="0"/>
    <n v="132637.93103448278"/>
    <n v="85267.241379310348"/>
    <n v="99478.448275862072"/>
    <n v="71056.034482758623"/>
  </r>
  <r>
    <s v="Nomad"/>
    <n v="856504011291"/>
    <s v="NM011291858"/>
    <n v="856504011291"/>
    <s v="Nomad Modern Leather Case - Airpods Pro 3 | Black | Horween"/>
    <s v="Cases Airpods"/>
    <s v="Airpods"/>
    <s v="Airpods Pro 3"/>
    <x v="1"/>
    <s v="Firme"/>
    <n v="220"/>
    <n v="344.4"/>
    <s v="Activo"/>
    <s v="Active"/>
    <n v="221"/>
    <n v="137"/>
    <n v="177"/>
    <n v="62"/>
    <n v="168"/>
    <n v="76"/>
    <n v="56"/>
    <n v="80"/>
    <n v="80"/>
    <n v="30"/>
    <n v="30"/>
    <n v="30"/>
    <n v="76112.399999999994"/>
    <n v="47182.799999999996"/>
    <n v="60958.799999999996"/>
    <n v="21352.799999999999"/>
    <n v="57859.199999999997"/>
    <n v="26174.399999999998"/>
    <n v="19286.399999999998"/>
    <n v="27552"/>
    <n v="27552"/>
    <n v="10332"/>
    <n v="10332"/>
    <n v="10332"/>
  </r>
  <r>
    <s v="Nomad"/>
    <n v="856504011284"/>
    <s v="NM011284858"/>
    <n v="856504011284"/>
    <s v="Nomad Modern Leather Case - Airpods Pro 3 | Rustic Brown | Horween"/>
    <s v="Cases Airpods"/>
    <s v="Airpods"/>
    <s v="Airpods Pro 3"/>
    <x v="1"/>
    <s v="Firme"/>
    <n v="220"/>
    <n v="344.4"/>
    <s v="Activo"/>
    <s v="Active"/>
    <n v="214"/>
    <n v="97"/>
    <n v="121"/>
    <n v="51"/>
    <n v="107"/>
    <n v="77"/>
    <n v="29"/>
    <n v="80"/>
    <n v="80"/>
    <n v="84"/>
    <n v="30"/>
    <n v="30"/>
    <n v="73701.599999999991"/>
    <n v="33406.799999999996"/>
    <n v="41672.399999999994"/>
    <n v="17564.399999999998"/>
    <n v="36850.799999999996"/>
    <n v="26518.799999999999"/>
    <n v="9987.5999999999985"/>
    <n v="27552"/>
    <n v="27552"/>
    <n v="28929.599999999999"/>
    <n v="10332"/>
    <n v="10332"/>
  </r>
  <r>
    <s v="Nomad"/>
    <n v="856500018522"/>
    <s v="NM1Am10000"/>
    <n v="856500018522"/>
    <s v="Nomad Sport Strap - 45/44mm/42mm | M/L | Black | FKM | V2"/>
    <s v="Straps"/>
    <s v="Apple Watch"/>
    <s v="49/45/44/42 mm"/>
    <x v="1"/>
    <s v="Firme"/>
    <n v="200"/>
    <n v="473.71"/>
    <s v="Activo"/>
    <s v="Active"/>
    <n v="100"/>
    <n v="126"/>
    <n v="192"/>
    <n v="118"/>
    <n v="260"/>
    <n v="91"/>
    <n v="90"/>
    <n v="144"/>
    <n v="120"/>
    <n v="291"/>
    <n v="250"/>
    <n v="200"/>
    <n v="47371"/>
    <n v="59687.46"/>
    <n v="90952.319999999992"/>
    <n v="55897.78"/>
    <n v="123164.59999999999"/>
    <n v="43107.61"/>
    <n v="42633.9"/>
    <n v="68214.239999999991"/>
    <n v="56845.2"/>
    <n v="137849.60999999999"/>
    <n v="118427.5"/>
    <n v="94742"/>
  </r>
  <r>
    <s v="Nomad"/>
    <n v="855848007366"/>
    <s v="NM00736685"/>
    <n v="855848007366"/>
    <s v="Nomad Sport Band - 45mm | Ultra Orange"/>
    <s v="Straps"/>
    <s v="Apple Watch"/>
    <s v="49/45/44/42 mm"/>
    <x v="1"/>
    <s v="Firme"/>
    <n v="200"/>
    <n v="473.71"/>
    <s v="Activo"/>
    <s v="Active"/>
    <n v="1"/>
    <n v="162"/>
    <n v="239"/>
    <n v="106"/>
    <n v="174"/>
    <n v="66"/>
    <n v="72"/>
    <n v="150"/>
    <n v="120"/>
    <n v="80"/>
    <n v="362"/>
    <n v="110"/>
    <n v="473.71"/>
    <n v="76741.01999999999"/>
    <n v="113216.69"/>
    <n v="50213.259999999995"/>
    <n v="82425.539999999994"/>
    <n v="31264.859999999997"/>
    <n v="34107.119999999995"/>
    <n v="71056.5"/>
    <n v="56845.2"/>
    <n v="37896.799999999996"/>
    <n v="171483.02"/>
    <n v="52108.1"/>
  </r>
  <r>
    <s v="Nomad"/>
    <n v="856504014919"/>
    <s v="NM014919858"/>
    <n v="856504014919"/>
    <s v="Nomad Sport Band - 49/45/44mm/42mm | M/L | Naval"/>
    <s v="Straps"/>
    <s v="Apple Watch"/>
    <s v="49/45/44/42 mm"/>
    <x v="1"/>
    <s v="Firme"/>
    <n v="200"/>
    <n v="473.71"/>
    <s v="Activo2"/>
    <s v="Active"/>
    <n v="1"/>
    <n v="0"/>
    <n v="152"/>
    <n v="84"/>
    <n v="24"/>
    <n v="67"/>
    <n v="91"/>
    <n v="80"/>
    <n v="80"/>
    <n v="90"/>
    <n v="110"/>
    <n v="80"/>
    <n v="473.71"/>
    <n v="0"/>
    <n v="72003.92"/>
    <n v="39791.64"/>
    <n v="11369.039999999999"/>
    <n v="31738.57"/>
    <n v="43107.61"/>
    <n v="37896.799999999996"/>
    <n v="37896.799999999996"/>
    <n v="42633.9"/>
    <n v="52108.1"/>
    <n v="37896.799999999996"/>
  </r>
  <r>
    <s v="Nomad"/>
    <n v="856504014803"/>
    <s v="NM014803858"/>
    <n v="856504014803"/>
    <s v="Nomad Rocky Point Band - 46mm/49mm | Storm | Black Hardware"/>
    <s v="Straps"/>
    <s v="Apple Watch"/>
    <s v="49/45/44/42 mm"/>
    <x v="1"/>
    <s v="Firme"/>
    <n v="180"/>
    <n v="775.43"/>
    <s v="Activo2"/>
    <s v="Active"/>
    <n v="0"/>
    <n v="171"/>
    <n v="154"/>
    <n v="92"/>
    <n v="171"/>
    <n v="6"/>
    <n v="78"/>
    <n v="37"/>
    <m/>
    <m/>
    <m/>
    <m/>
    <n v="0"/>
    <n v="132598.53"/>
    <n v="119416.21999999999"/>
    <n v="71339.56"/>
    <n v="132598.53"/>
    <n v="4652.58"/>
    <n v="60483.539999999994"/>
    <n v="28690.91"/>
    <n v="0"/>
    <n v="0"/>
    <n v="0"/>
    <n v="0"/>
  </r>
  <r>
    <s v="Nomad"/>
    <n v="856504014827"/>
    <s v="NM014827858"/>
    <n v="856504014827"/>
    <s v="Nomad Rocky Point Band - 46mm/49mm | Atlantic | Black Hardware"/>
    <s v="Straps"/>
    <s v="Apple Watch"/>
    <s v="49/45/44/42 mm"/>
    <x v="1"/>
    <s v="Firme"/>
    <n v="180"/>
    <n v="775.43"/>
    <s v="Activo"/>
    <s v="Active"/>
    <n v="0"/>
    <n v="154"/>
    <n v="77"/>
    <n v="0"/>
    <n v="82"/>
    <n v="35"/>
    <n v="49"/>
    <n v="18"/>
    <n v="0"/>
    <n v="95"/>
    <n v="40"/>
    <n v="65"/>
    <n v="0"/>
    <n v="119416.21999999999"/>
    <n v="59708.109999999993"/>
    <n v="0"/>
    <n v="63585.259999999995"/>
    <n v="27140.05"/>
    <n v="37996.07"/>
    <n v="13957.74"/>
    <n v="0"/>
    <n v="73665.849999999991"/>
    <n v="31017.199999999997"/>
    <n v="50402.95"/>
  </r>
  <r>
    <s v="Speck"/>
    <n v="840168528202"/>
    <s v="150226-7265"/>
    <n v="840168528202"/>
    <s v="Speck Balance Folio Case for iPad 10th Gen - Plumberry/Crushed Purple/Crepe Pink"/>
    <s v="Cases iPad"/>
    <s v="iPad"/>
    <s v="iPad 10th /11th - 10.9&quot;/11&quot; (2022-2025)"/>
    <x v="1"/>
    <s v="Firme"/>
    <n v="270"/>
    <n v="430.6"/>
    <s v="Activo"/>
    <s v="Active"/>
    <n v="69"/>
    <n v="112"/>
    <n v="284"/>
    <n v="105"/>
    <n v="254"/>
    <n v="17"/>
    <n v="0"/>
    <n v="268"/>
    <n v="120"/>
    <n v="90"/>
    <n v="320"/>
    <n v="110"/>
    <n v="29711.4"/>
    <n v="48227.200000000004"/>
    <n v="122290.40000000001"/>
    <n v="45213"/>
    <n v="109372.40000000001"/>
    <n v="7320.2000000000007"/>
    <n v="0"/>
    <n v="115400.8"/>
    <n v="51672"/>
    <n v="38754"/>
    <n v="137792"/>
    <n v="47366"/>
  </r>
  <r>
    <s v="Speck"/>
    <n v="840168528172"/>
    <s v="150226-9969"/>
    <n v="840168528172"/>
    <s v="Speck Balance Folio Case for iPad 10th Gen - Almond Milk /Mocha/Charcoal"/>
    <s v="Cases iPad"/>
    <s v="iPad"/>
    <s v="iPad 10th /11th - 10.9&quot;/11&quot; (2022-2025)"/>
    <x v="1"/>
    <s v="Firme"/>
    <n v="270"/>
    <n v="430.6"/>
    <s v="Activo"/>
    <s v="Active"/>
    <n v="89"/>
    <n v="116"/>
    <n v="191"/>
    <n v="76"/>
    <n v="67"/>
    <n v="85"/>
    <n v="73"/>
    <n v="175"/>
    <n v="123"/>
    <n v="80"/>
    <n v="280"/>
    <n v="70"/>
    <n v="38323.4"/>
    <n v="49949.600000000006"/>
    <n v="82244.600000000006"/>
    <n v="32725.600000000002"/>
    <n v="28850.2"/>
    <n v="36601"/>
    <n v="31433.800000000003"/>
    <n v="75355"/>
    <n v="52963.8"/>
    <n v="34448"/>
    <n v="120568"/>
    <n v="30142"/>
  </r>
  <r>
    <s v="Speck"/>
    <n v="840168528165"/>
    <s v="150226-D143"/>
    <n v="840168528165"/>
    <s v="Speck Balance Folio Case for iPad 10th Gen - Black/Black/White"/>
    <s v="Cases iPad"/>
    <s v="iPad"/>
    <s v="iPad 10th /11th - 10.9&quot;/11&quot; (2022-2025)"/>
    <x v="1"/>
    <s v="Firme"/>
    <n v="270"/>
    <n v="473.71"/>
    <s v="Activo"/>
    <s v="Active"/>
    <n v="133"/>
    <n v="154"/>
    <n v="130"/>
    <n v="74"/>
    <n v="148"/>
    <n v="69"/>
    <n v="49"/>
    <n v="244"/>
    <n v="134"/>
    <n v="80"/>
    <n v="300"/>
    <n v="70"/>
    <n v="63003.43"/>
    <n v="72951.34"/>
    <n v="61582.299999999996"/>
    <n v="35054.54"/>
    <n v="70109.08"/>
    <n v="32685.989999999998"/>
    <n v="23211.789999999997"/>
    <n v="115585.23999999999"/>
    <n v="63477.14"/>
    <n v="37896.799999999996"/>
    <n v="142113"/>
    <n v="33159.699999999997"/>
  </r>
  <r>
    <s v="Speck"/>
    <n v="840168546688"/>
    <s v="150989-3267"/>
    <n v="840168546688"/>
    <s v="Speck Balance Folio iPad 11&quot; (2022-2025) Ceramic Grey/Autumn Sky/Black"/>
    <s v="Cases iPad"/>
    <s v="iPad"/>
    <s v="iPad 10th /11th - 10.9&quot;/11&quot; (2022-2025)"/>
    <x v="1"/>
    <s v="Firme"/>
    <n v="270"/>
    <n v="430.6"/>
    <s v="Activo"/>
    <s v="Active"/>
    <n v="0"/>
    <n v="0"/>
    <n v="227"/>
    <n v="73"/>
    <n v="156"/>
    <n v="41"/>
    <n v="0"/>
    <n v="120"/>
    <n v="80"/>
    <n v="70"/>
    <n v="80"/>
    <n v="80"/>
    <n v="0"/>
    <n v="0"/>
    <n v="97746.200000000012"/>
    <n v="31433.800000000003"/>
    <n v="67173.600000000006"/>
    <n v="17654.600000000002"/>
    <n v="0"/>
    <n v="51672"/>
    <n v="34448"/>
    <n v="30142"/>
    <n v="34448"/>
    <n v="34448"/>
  </r>
  <r>
    <s v="Speck"/>
    <n v="840168507573"/>
    <s v="142573-1050"/>
    <n v="840168507573"/>
    <s v="Speck Balance Folio with Microban for iPad mini 6 - Black"/>
    <s v="Cases iPad"/>
    <s v="iPad"/>
    <s v="iPad mini 6"/>
    <x v="1"/>
    <s v="Firme"/>
    <n v="270"/>
    <n v="344.4"/>
    <s v="Descontinuado"/>
    <s v="Active"/>
    <n v="0"/>
    <n v="166"/>
    <n v="121"/>
    <n v="0"/>
    <n v="231"/>
    <n v="108"/>
    <n v="88"/>
    <n v="60"/>
    <n v="40"/>
    <n v="0"/>
    <n v="0"/>
    <n v="0"/>
    <n v="0"/>
    <n v="57170.399999999994"/>
    <n v="41672.399999999994"/>
    <n v="0"/>
    <n v="79556.399999999994"/>
    <n v="37195.199999999997"/>
    <n v="30307.199999999997"/>
    <n v="20664"/>
    <n v="13776"/>
    <n v="0"/>
    <n v="0"/>
    <n v="0"/>
  </r>
  <r>
    <s v="Speck"/>
    <n v="840168501823"/>
    <s v="140999-1050"/>
    <n v="840168501823"/>
    <s v="Speck Presidio Pro Folio Case for iPad Pro 11&quot; 2/M1/M2 /Air 10.9&quot; 4/5 - Black"/>
    <s v="Cases iPad"/>
    <s v="iPad"/>
    <s v="iPad Pro 11&quot; 2/3"/>
    <x v="1"/>
    <s v="Firme"/>
    <n v="270"/>
    <n v="516.80999999999995"/>
    <s v="Activo"/>
    <s v="Active"/>
    <n v="93"/>
    <n v="66"/>
    <n v="134"/>
    <n v="30"/>
    <n v="64"/>
    <n v="31"/>
    <n v="42"/>
    <n v="147"/>
    <n v="35"/>
    <n v="60"/>
    <n v="98"/>
    <n v="52"/>
    <n v="48063.329999999994"/>
    <n v="34109.46"/>
    <n v="69252.539999999994"/>
    <n v="15504.3"/>
    <n v="33075.839999999997"/>
    <n v="16021.109999999999"/>
    <n v="21706.019999999997"/>
    <n v="75971.069999999992"/>
    <n v="18088.349999999999"/>
    <n v="31008.6"/>
    <n v="50647.38"/>
    <n v="26874.119999999995"/>
  </r>
  <r>
    <s v="Speck"/>
    <n v="840168501106"/>
    <s v="140548-1050"/>
    <n v="840168501106"/>
    <s v="Speck Balance Folio Case with Microban for iPad Pro 11&quot; M1/Air 10.9&quot; - Black"/>
    <s v="Cases iPad"/>
    <s v="iPad"/>
    <s v="iPad Pro 11&quot; 2/3/4/Air 4/5"/>
    <x v="1"/>
    <s v="Firme"/>
    <n v="270"/>
    <n v="430.6"/>
    <s v="Activo"/>
    <s v="Active"/>
    <n v="55"/>
    <n v="0"/>
    <n v="0"/>
    <n v="0"/>
    <n v="104"/>
    <n v="40"/>
    <n v="49"/>
    <n v="164"/>
    <n v="50"/>
    <n v="70"/>
    <n v="110"/>
    <n v="60"/>
    <n v="23683"/>
    <n v="0"/>
    <n v="0"/>
    <n v="0"/>
    <n v="44782.400000000001"/>
    <n v="17224"/>
    <n v="21099.4"/>
    <n v="70618.400000000009"/>
    <n v="21530"/>
    <n v="30142"/>
    <n v="47366"/>
    <n v="25836"/>
  </r>
  <r>
    <s v="Speck"/>
    <n v="840168501335"/>
    <s v="140548-7265"/>
    <n v="840168501335"/>
    <s v="Speck Balance Folio for iPad Air 10.9&quot;/Pro 11&quot; - Plumberry Purple/Crushed Purple/C"/>
    <s v="Cases iPad"/>
    <s v="iPad"/>
    <s v="iPad Pro 11&quot; 2/3/4/Air 4/5"/>
    <x v="1"/>
    <s v="Firme"/>
    <n v="0"/>
    <n v="430.6"/>
    <s v="Descontinuado"/>
    <s v="Discontinued"/>
    <n v="104"/>
    <n v="73"/>
    <n v="76"/>
    <n v="9"/>
    <n v="0"/>
    <n v="0"/>
    <n v="0"/>
    <n v="0"/>
    <n v="0"/>
    <n v="0"/>
    <n v="0"/>
    <n v="0"/>
    <n v="44782.400000000001"/>
    <n v="31433.800000000003"/>
    <n v="32725.600000000002"/>
    <n v="3875.4"/>
    <n v="0"/>
    <n v="0"/>
    <n v="0"/>
    <n v="0"/>
    <n v="0"/>
    <n v="0"/>
    <n v="0"/>
    <n v="0"/>
  </r>
  <r>
    <s v="Speck"/>
    <n v="840168536160"/>
    <s v="150525-D143"/>
    <n v="840168536160"/>
    <s v="Speck BALANCE FOLIO APPLE 11&quot; IPAD PRO CASES - Black"/>
    <s v="Cases iPad"/>
    <s v="iPad"/>
    <s v="iPad Pro 11&quot; M3/M4"/>
    <x v="1"/>
    <s v="Firme"/>
    <n v="170"/>
    <n v="430.6"/>
    <s v="Activo"/>
    <s v="Active"/>
    <n v="10"/>
    <n v="45"/>
    <n v="39"/>
    <n v="7"/>
    <n v="34"/>
    <n v="23"/>
    <n v="16"/>
    <n v="45"/>
    <n v="15"/>
    <n v="25"/>
    <n v="35"/>
    <n v="15"/>
    <n v="4306"/>
    <n v="19377"/>
    <n v="16793.400000000001"/>
    <n v="3014.2000000000003"/>
    <n v="14640.400000000001"/>
    <n v="9903.8000000000011"/>
    <n v="6889.6"/>
    <n v="19377"/>
    <n v="6459"/>
    <n v="10765"/>
    <n v="15071"/>
    <n v="6459"/>
  </r>
  <r>
    <s v="Speck"/>
    <n v="840168536320"/>
    <s v="150527-D143"/>
    <n v="840168536320"/>
    <s v="Speck BALANCE FOLIO APPLE 13&quot; IPAD PRO CASES - Black"/>
    <s v="Cases iPad"/>
    <s v="iPad"/>
    <s v="iPad Pro 13&quot; M4"/>
    <x v="1"/>
    <s v="Firme"/>
    <n v="170"/>
    <n v="516.80999999999995"/>
    <s v="Activo"/>
    <s v="Active"/>
    <n v="22"/>
    <n v="31"/>
    <n v="0"/>
    <n v="0"/>
    <n v="0"/>
    <n v="37"/>
    <n v="12"/>
    <n v="39"/>
    <n v="28"/>
    <n v="25"/>
    <n v="25"/>
    <n v="18"/>
    <n v="11369.82"/>
    <n v="16021.109999999999"/>
    <n v="0"/>
    <n v="0"/>
    <n v="0"/>
    <n v="19121.969999999998"/>
    <n v="6201.7199999999993"/>
    <n v="20155.589999999997"/>
    <n v="14470.679999999998"/>
    <n v="12920.249999999998"/>
    <n v="12920.249999999998"/>
    <n v="9302.5799999999981"/>
  </r>
  <r>
    <s v="Speck"/>
    <n v="848709095855"/>
    <s v="138616-1212"/>
    <s v="848709095855"/>
    <s v="Speck Smartshell Case for Macbook Air 13&quot; Retina 2020 - Clear"/>
    <s v="Cases Macbook"/>
    <s v="Macbook"/>
    <s v="MacBook Air 13&quot; M1 Cases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7941"/>
    <s v="138970-9352"/>
    <s v="848709097941"/>
    <s v="Speck Smartshell Case for Macbook Air 13&quot; Retina M1 2020 - Swell Blue"/>
    <s v="Cases Macbook"/>
    <s v="Macbook"/>
    <s v="MacBook Air 13&quot; M1 Cases"/>
    <x v="1"/>
    <s v="Firme"/>
    <n v="0"/>
    <n v="69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5848"/>
    <s v="138616-0581"/>
    <s v="848709095848"/>
    <s v="Speck Smartshell Onyx Black MacBook Air 13 Retina Display 2020"/>
    <s v="Cases Macbook"/>
    <s v="Macbook"/>
    <s v="MacBook Air 13&quot; M2 Cases"/>
    <x v="1"/>
    <s v="Firme"/>
    <n v="0"/>
    <n v="69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354"/>
    <s v="126087-6010"/>
    <s v="848709071354"/>
    <s v="Speck Smartshell - Purple MacBook  Air 13 Rd"/>
    <s v="Cases Macbook"/>
    <s v="Macbook"/>
    <s v="MacBook Air 13&quot; M2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378"/>
    <s v="126087-B189"/>
    <s v="848709071378"/>
    <s v="Speck Smartshell - Blue MacBook  Air 13 Rd"/>
    <s v="Cases Macbook"/>
    <s v="Macbook"/>
    <s v="MacBook Air 13&quot; M2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484"/>
    <s v="126087-6011"/>
    <s v="848709071484"/>
    <s v="Speck Smartshell - Rose Pink MacBook  Air 13 Rd"/>
    <s v="Cases Macbook"/>
    <s v="Macbook"/>
    <s v="MacBook Air 13&quot; M2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83"/>
    <s v="150585-1568"/>
    <n v="840168538683"/>
    <s v="Speck Tagimals 4-Pack - Mulicolor"/>
    <s v="Cases AirTag"/>
    <s v="AirTag"/>
    <s v="AirTag"/>
    <x v="1"/>
    <s v="Firme"/>
    <n v="170"/>
    <n v="232.37"/>
    <s v="Activo"/>
    <s v="Active"/>
    <n v="36"/>
    <n v="49"/>
    <n v="122"/>
    <n v="32"/>
    <n v="85"/>
    <n v="2"/>
    <n v="1"/>
    <n v="80"/>
    <n v="36"/>
    <n v="84"/>
    <n v="100"/>
    <n v="51"/>
    <n v="8365.32"/>
    <n v="11386.130000000001"/>
    <n v="28349.14"/>
    <n v="7435.84"/>
    <n v="19751.45"/>
    <n v="464.74"/>
    <n v="232.37"/>
    <n v="18589.599999999999"/>
    <n v="8365.32"/>
    <n v="19519.080000000002"/>
    <n v="23237"/>
    <n v="11850.87"/>
  </r>
  <r>
    <s v="Speck"/>
    <n v="840168532148"/>
    <s v="150423-1041"/>
    <n v="840168532148"/>
    <s v="Speck Wallet for MagSafe® Black iPhone 15 Wallet"/>
    <s v="Others"/>
    <s v="Click Lock"/>
    <s v="Wallet"/>
    <x v="1"/>
    <s v="Firme"/>
    <n v="160"/>
    <n v="232.37"/>
    <s v="Activo"/>
    <s v="Active"/>
    <n v="30"/>
    <n v="6"/>
    <n v="29"/>
    <n v="0"/>
    <n v="64"/>
    <n v="0"/>
    <n v="30"/>
    <n v="27"/>
    <n v="38"/>
    <n v="10"/>
    <n v="40"/>
    <n v="38"/>
    <n v="6971.1"/>
    <n v="1394.22"/>
    <n v="6738.7300000000005"/>
    <n v="0"/>
    <n v="14871.68"/>
    <n v="0"/>
    <n v="6971.1"/>
    <n v="6273.99"/>
    <n v="8830.06"/>
    <n v="2323.6999999999998"/>
    <n v="9294.7999999999993"/>
    <n v="8830.06"/>
  </r>
  <r>
    <s v="Speck"/>
    <n v="848709087164"/>
    <s v="127573-9166"/>
    <n v="848709087164"/>
    <s v="Speck Transfer Pro Pocket Universal Sleeve 13&quot;/14&quot; - Sweater Grey/Coastal Blue"/>
    <s v="Cases Sleeves"/>
    <s v="Sleeves"/>
    <s v="13&quot; Sleeves"/>
    <x v="1"/>
    <s v="Firme"/>
    <n v="70"/>
    <n v="430.6"/>
    <s v="Activo"/>
    <s v="Active"/>
    <n v="0"/>
    <n v="0"/>
    <n v="31"/>
    <n v="9"/>
    <n v="0"/>
    <n v="8"/>
    <n v="9"/>
    <n v="21"/>
    <n v="12"/>
    <n v="33"/>
    <n v="12"/>
    <n v="12"/>
    <n v="0"/>
    <n v="0"/>
    <n v="13348.6"/>
    <n v="3875.4"/>
    <n v="0"/>
    <n v="3444.8"/>
    <n v="3875.4"/>
    <n v="9042.6"/>
    <n v="5167.2000000000007"/>
    <n v="14209.800000000001"/>
    <n v="5167.2000000000007"/>
    <n v="5167.2000000000007"/>
  </r>
  <r>
    <s v="Tech21"/>
    <n v="840459607753"/>
    <s v="T21-11364"/>
    <n v="840459607753"/>
    <s v="Tech21 EvoSparkle iPhone 17 Pro Focus"/>
    <s v="Cases iPhone"/>
    <s v="iPhone 17"/>
    <s v="iPhone 17 Pro"/>
    <x v="1"/>
    <s v="Firme"/>
    <n v="320"/>
    <n v="387.5"/>
    <s v="Descontinuado"/>
    <s v="Active"/>
    <n v="6"/>
    <n v="0"/>
    <n v="16"/>
    <n v="2"/>
    <n v="2"/>
    <n v="10"/>
    <n v="0"/>
    <n v="0"/>
    <n v="0"/>
    <n v="0"/>
    <n v="0"/>
    <n v="0"/>
    <n v="2325"/>
    <n v="0"/>
    <n v="6200"/>
    <n v="775"/>
    <n v="775"/>
    <n v="3875"/>
    <n v="0"/>
    <n v="0"/>
    <n v="0"/>
    <n v="0"/>
    <n v="0"/>
    <n v="0"/>
  </r>
  <r>
    <s v="Tech21"/>
    <n v="840459607869"/>
    <s v="T21-11373"/>
    <n v="840459607869"/>
    <s v="Tech21 EvoSparkle iPhone 17 Pro Lunar"/>
    <s v="Cases iPhone"/>
    <s v="iPhone 17"/>
    <s v="iPhone 17 Pro"/>
    <x v="1"/>
    <s v="Firme"/>
    <n v="320"/>
    <n v="387.5"/>
    <s v="Descontinuado"/>
    <s v="Active"/>
    <n v="0"/>
    <n v="22"/>
    <n v="0"/>
    <n v="0"/>
    <n v="0"/>
    <n v="0"/>
    <n v="19"/>
    <n v="0"/>
    <n v="0"/>
    <n v="0"/>
    <n v="0"/>
    <n v="0"/>
    <n v="0"/>
    <n v="8525"/>
    <n v="0"/>
    <n v="0"/>
    <n v="0"/>
    <n v="0"/>
    <n v="7362.5"/>
    <n v="0"/>
    <n v="0"/>
    <n v="0"/>
    <n v="0"/>
    <n v="0"/>
  </r>
  <r>
    <s v="Tech21"/>
    <n v="840459607265"/>
    <s v="T21-11324"/>
    <n v="840459607265"/>
    <s v="Tech21 EvoCrystal iPhone 17 Pro Black"/>
    <s v="Cases iPhone"/>
    <s v="iPhone 17"/>
    <s v="iPhone 17 Pro"/>
    <x v="1"/>
    <s v="Firme"/>
    <n v="320"/>
    <n v="387.5"/>
    <s v="Descontinuado"/>
    <s v="Active"/>
    <n v="14"/>
    <n v="10"/>
    <n v="0"/>
    <n v="18"/>
    <n v="9"/>
    <n v="0"/>
    <n v="36"/>
    <n v="0"/>
    <n v="0"/>
    <n v="0"/>
    <n v="0"/>
    <n v="0"/>
    <n v="5425"/>
    <n v="3875"/>
    <n v="0"/>
    <n v="6975"/>
    <n v="3487.5"/>
    <n v="0"/>
    <n v="13950"/>
    <n v="0"/>
    <n v="0"/>
    <n v="0"/>
    <n v="0"/>
    <n v="0"/>
  </r>
  <r>
    <s v="Tech21"/>
    <n v="840459607777"/>
    <s v="T21-11366"/>
    <n v="840459607777"/>
    <s v="Tech21 EvoSparkle iPhone 17 Pro Max Focus"/>
    <s v="Cases iPhone"/>
    <s v="iPhone 17"/>
    <s v="iPhone 17 Pro Max"/>
    <x v="1"/>
    <s v="Firme"/>
    <n v="320"/>
    <n v="387.5"/>
    <s v="Descontinuado"/>
    <s v="Active"/>
    <n v="14"/>
    <n v="130"/>
    <n v="29"/>
    <n v="35"/>
    <n v="43"/>
    <n v="0"/>
    <n v="36"/>
    <n v="0"/>
    <n v="0"/>
    <n v="0"/>
    <n v="0"/>
    <n v="0"/>
    <n v="5425"/>
    <n v="50375"/>
    <n v="11237.5"/>
    <n v="13562.5"/>
    <n v="16662.5"/>
    <n v="0"/>
    <n v="13950"/>
    <n v="0"/>
    <n v="0"/>
    <n v="0"/>
    <n v="0"/>
    <n v="0"/>
  </r>
  <r>
    <s v="Tech21"/>
    <n v="840459607890"/>
    <s v="T21-11376"/>
    <n v="840459607890"/>
    <s v="Tech21 EvoSparkle iPhone 17 Pro Max Lunar"/>
    <s v="Cases iPhone"/>
    <s v="iPhone 17"/>
    <s v="iPhone 17 Pro Max"/>
    <x v="1"/>
    <s v="Firme"/>
    <n v="320"/>
    <n v="387.5"/>
    <s v="Descontinuado"/>
    <s v="Active"/>
    <n v="0"/>
    <n v="133"/>
    <n v="7"/>
    <n v="14"/>
    <n v="7"/>
    <n v="0"/>
    <n v="17"/>
    <n v="0"/>
    <n v="0"/>
    <n v="0"/>
    <n v="0"/>
    <n v="0"/>
    <n v="0"/>
    <n v="51537.5"/>
    <n v="2712.5"/>
    <n v="5425"/>
    <n v="2712.5"/>
    <n v="0"/>
    <n v="6587.5"/>
    <n v="0"/>
    <n v="0"/>
    <n v="0"/>
    <n v="0"/>
    <n v="0"/>
  </r>
  <r>
    <s v="Tech21"/>
    <n v="840459607388"/>
    <s v="T21-11335"/>
    <n v="840459607388"/>
    <s v="Tech21 EvoCrystal iPhone 17 Pro Max Black"/>
    <s v="Cases iPhone"/>
    <s v="iPhone 17"/>
    <s v="iPhone 17 Pro Max"/>
    <x v="1"/>
    <s v="Firme"/>
    <n v="320"/>
    <n v="387.5"/>
    <s v="Descontinuado"/>
    <s v="Active"/>
    <n v="0"/>
    <n v="220"/>
    <n v="33"/>
    <n v="41"/>
    <n v="19"/>
    <n v="0"/>
    <n v="24"/>
    <n v="0"/>
    <n v="0"/>
    <n v="0"/>
    <n v="0"/>
    <n v="0"/>
    <n v="0"/>
    <n v="85250"/>
    <n v="12787.5"/>
    <n v="15887.5"/>
    <n v="7362.5"/>
    <n v="0"/>
    <n v="9300"/>
    <n v="0"/>
    <n v="0"/>
    <n v="0"/>
    <n v="0"/>
    <n v="0"/>
  </r>
  <r>
    <s v="Tech21"/>
    <n v="840459607333"/>
    <s v="T21-11331"/>
    <s v="840459607333"/>
    <s v="Tech21 EvoPro w/MagSafe Clear/Black iPhone 17 Pro"/>
    <s v="Cases iPhone"/>
    <s v="iPhone 17"/>
    <s v="iPhone 17 Pro"/>
    <x v="1"/>
    <s v="Firme"/>
    <n v="320"/>
    <n v="516.80999999999995"/>
    <s v="Descontinuado"/>
    <s v="Active"/>
    <n v="0"/>
    <n v="0"/>
    <n v="145"/>
    <n v="24"/>
    <n v="22"/>
    <n v="0"/>
    <n v="0"/>
    <n v="0"/>
    <n v="190"/>
    <n v="0"/>
    <n v="0"/>
    <n v="0"/>
    <n v="0"/>
    <n v="0"/>
    <n v="74937.45"/>
    <n v="12403.439999999999"/>
    <n v="11369.82"/>
    <n v="0"/>
    <n v="0"/>
    <n v="0"/>
    <n v="98193.9"/>
    <n v="0"/>
    <n v="0"/>
    <n v="0"/>
  </r>
  <r>
    <s v="Tech21"/>
    <n v="840459607456"/>
    <s v="T21-11342"/>
    <s v="840459607456"/>
    <s v="Tech21 EvoPro w/MagSafe Clear/Black iPhone 17 Pro Max"/>
    <s v="Cases iPhone"/>
    <s v="iPhone 17"/>
    <s v="iPhone 17 Pro Max"/>
    <x v="1"/>
    <s v="Firme"/>
    <n v="320"/>
    <n v="516.80999999999995"/>
    <s v="Descontinuado"/>
    <s v="Active"/>
    <n v="0"/>
    <n v="0"/>
    <n v="211"/>
    <n v="50"/>
    <n v="45"/>
    <n v="20"/>
    <n v="48"/>
    <n v="30"/>
    <m/>
    <n v="0"/>
    <n v="0"/>
    <n v="100"/>
    <n v="0"/>
    <n v="0"/>
    <n v="109046.90999999999"/>
    <n v="25840.499999999996"/>
    <n v="23256.449999999997"/>
    <n v="10336.199999999999"/>
    <n v="24806.879999999997"/>
    <n v="15504.3"/>
    <n v="0"/>
    <n v="0"/>
    <n v="0"/>
    <n v="51680.999999999993"/>
  </r>
  <r>
    <s v="Speck"/>
    <n v="840168536245"/>
    <s v="150526-D143"/>
    <n v="840168536245"/>
    <s v="Speck BALANCE FOLIO APPLE 13&quot; IPAD AIR CASES - Black"/>
    <s v="Cases iPad"/>
    <s v="iPad"/>
    <s v="iPad Air 13&quot; M2"/>
    <x v="1"/>
    <s v="Firme"/>
    <n v="60"/>
    <n v="516.80999999999995"/>
    <s v="Activo2"/>
    <s v="Block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671"/>
    <s v="150989-3266"/>
    <n v="840168546671"/>
    <s v="Speck Balance Folio iPad 11&quot; (2022-2025) Sable/Blue Granite/Black"/>
    <s v="Cases iPad"/>
    <s v="iPad"/>
    <s v="iPad 10th /11th - 10.9&quot;/11&quot; (2022-2025)"/>
    <x v="1"/>
    <s v="Firme"/>
    <n v="270"/>
    <n v="430.6"/>
    <s v="Activo"/>
    <s v="Discontinued"/>
    <n v="0"/>
    <n v="167"/>
    <n v="0"/>
    <n v="0"/>
    <n v="0"/>
    <n v="0"/>
    <n v="0"/>
    <n v="0"/>
    <n v="0"/>
    <n v="0"/>
    <n v="0"/>
    <n v="0"/>
    <n v="0"/>
    <n v="71910.2"/>
    <n v="0"/>
    <n v="0"/>
    <n v="0"/>
    <n v="0"/>
    <n v="0"/>
    <n v="0"/>
    <n v="0"/>
    <n v="0"/>
    <n v="0"/>
    <n v="0"/>
  </r>
  <r>
    <s v="Speck"/>
    <n v="840168532735"/>
    <s v="150439-3205"/>
    <n v="840168532735"/>
    <s v="Speck Presidio®2 Grip Magsafe® Clicklock™ Black / Slate Grey iPhone 15"/>
    <s v="Cases iPhone"/>
    <s v="iPhone 15"/>
    <s v="iPhone 16e / 15 / 14 / 13"/>
    <x v="1"/>
    <s v="Firme"/>
    <n v="110"/>
    <n v="387.54"/>
    <s v="Activo2"/>
    <s v="Active"/>
    <n v="0"/>
    <n v="0"/>
    <n v="0"/>
    <n v="66"/>
    <n v="0"/>
    <n v="63"/>
    <n v="83"/>
    <n v="40"/>
    <n v="20"/>
    <n v="80"/>
    <n v="50"/>
    <n v="20"/>
    <n v="0"/>
    <n v="0"/>
    <n v="0"/>
    <n v="25577.640000000003"/>
    <n v="0"/>
    <n v="24415.02"/>
    <n v="32165.820000000003"/>
    <n v="15501.6"/>
    <n v="7750.8"/>
    <n v="31003.200000000001"/>
    <n v="19377"/>
    <n v="7750.8"/>
  </r>
  <r>
    <s v="Speck"/>
    <n v="840168532865"/>
    <s v="150443-3199"/>
    <n v="840168532865"/>
    <s v="Speck Presidio® Perfect-Clear Grip Magsafe® Clicklock™ Clear/Clear/Chrome iPhone 15"/>
    <s v="Cases iPhone"/>
    <s v="iPhone"/>
    <s v="iPhone 16e / 15 / 14 / 13"/>
    <x v="1"/>
    <s v="Firme"/>
    <n v="110"/>
    <n v="387.54"/>
    <s v="Activo2"/>
    <s v="Discontinued"/>
    <n v="0"/>
    <n v="0"/>
    <n v="0"/>
    <n v="127"/>
    <n v="74"/>
    <n v="0"/>
    <n v="0"/>
    <n v="0"/>
    <n v="0"/>
    <n v="0"/>
    <n v="0"/>
    <n v="0"/>
    <n v="0"/>
    <n v="0"/>
    <n v="0"/>
    <n v="49217.58"/>
    <n v="28677.960000000003"/>
    <n v="0"/>
    <n v="0"/>
    <n v="0"/>
    <n v="0"/>
    <n v="0"/>
    <n v="0"/>
    <n v="0"/>
  </r>
  <r>
    <s v="Speck"/>
    <n v="840168528127"/>
    <s v="150225-9992"/>
    <n v="840168528127"/>
    <s v="Speck Smartshell Macbook Air M2/M3 Clear/Clear/Sweatergrey"/>
    <s v="Cases Macbook"/>
    <s v="Macbook"/>
    <s v="MacBook Air 13&quot; M4/M3/M2"/>
    <x v="1"/>
    <s v="Firme"/>
    <n v="190"/>
    <n v="430.6"/>
    <s v="Activo"/>
    <s v="Active"/>
    <n v="0"/>
    <n v="208"/>
    <n v="328"/>
    <n v="96"/>
    <n v="239"/>
    <n v="94"/>
    <n v="97"/>
    <n v="201"/>
    <n v="110"/>
    <n v="50"/>
    <n v="201"/>
    <n v="120"/>
    <n v="0"/>
    <n v="89564.800000000003"/>
    <n v="141236.80000000002"/>
    <n v="41337.600000000006"/>
    <n v="102913.40000000001"/>
    <n v="40476.400000000001"/>
    <n v="41768.200000000004"/>
    <n v="86550.6"/>
    <n v="47366"/>
    <n v="21530"/>
    <n v="86550.6"/>
    <n v="51672"/>
  </r>
  <r>
    <s v="Speck"/>
    <n v="840168528134"/>
    <s v="150225-3085"/>
    <n v="840168528134"/>
    <s v="Speck Smartshell Case for Macbook Air 13&quot; M2 2022 - Obsidian"/>
    <s v="Cases Macbook"/>
    <s v="Macbook"/>
    <s v="MacBook Air 13&quot; M4/M3/M2"/>
    <x v="1"/>
    <s v="Firme"/>
    <n v="190"/>
    <n v="430.6"/>
    <s v="Activo"/>
    <s v="Active"/>
    <n v="0"/>
    <n v="171"/>
    <n v="154"/>
    <n v="52"/>
    <n v="92"/>
    <n v="63"/>
    <n v="59"/>
    <n v="200"/>
    <n v="90"/>
    <n v="55"/>
    <n v="200"/>
    <n v="90"/>
    <n v="0"/>
    <n v="73632.600000000006"/>
    <n v="66312.400000000009"/>
    <n v="22391.200000000001"/>
    <n v="39615.200000000004"/>
    <n v="27127.800000000003"/>
    <n v="25405.4"/>
    <n v="86120"/>
    <n v="38754"/>
    <n v="23683"/>
    <n v="86120"/>
    <n v="38754"/>
  </r>
  <r>
    <s v="Speck"/>
    <n v="840168528141"/>
    <s v="150225-3086"/>
    <n v="840168528141"/>
    <s v="Speck Smartshell Macbook Air M2/M3 Cozy Pink/Cozy Pink/Swtrgrey"/>
    <s v="Cases Macbook"/>
    <s v="Macbook"/>
    <s v="MacBook Air 13&quot; M4/M3/M2"/>
    <x v="1"/>
    <s v="Firme"/>
    <n v="190"/>
    <n v="538.36"/>
    <s v="Activo"/>
    <s v="Active"/>
    <n v="0"/>
    <n v="52"/>
    <n v="55"/>
    <n v="0"/>
    <n v="81"/>
    <n v="14"/>
    <n v="18"/>
    <n v="55"/>
    <n v="42"/>
    <n v="30"/>
    <n v="55"/>
    <n v="40"/>
    <n v="0"/>
    <n v="27994.720000000001"/>
    <n v="29609.8"/>
    <n v="0"/>
    <n v="43607.16"/>
    <n v="7537.04"/>
    <n v="9690.48"/>
    <n v="29609.8"/>
    <n v="22611.119999999999"/>
    <n v="16150.800000000001"/>
    <n v="29609.8"/>
    <n v="21534.400000000001"/>
  </r>
  <r>
    <s v="Tech21"/>
    <n v="840459608569"/>
    <s v="T21-11443"/>
    <s v="840459608569"/>
    <s v="Tech21 Apple MacBook Air 13 EvoShell - Clear"/>
    <s v="Cases Macbook"/>
    <s v="Macbook"/>
    <s v="MacBook Air 13&quot; M4/M3/M2"/>
    <x v="1"/>
    <s v="Firme"/>
    <n v="190"/>
    <n v="581.47"/>
    <s v="Activo"/>
    <s v="Active"/>
    <n v="0"/>
    <n v="0"/>
    <n v="302"/>
    <n v="80"/>
    <n v="0"/>
    <n v="163"/>
    <n v="120"/>
    <n v="200"/>
    <n v="70"/>
    <n v="120"/>
    <n v="200"/>
    <n v="40"/>
    <n v="0"/>
    <n v="0"/>
    <n v="175603.94"/>
    <n v="46517.600000000006"/>
    <n v="0"/>
    <n v="94779.61"/>
    <n v="69776.400000000009"/>
    <n v="116294"/>
    <n v="40702.9"/>
    <n v="69776.400000000009"/>
    <n v="116294"/>
    <n v="23258.800000000003"/>
  </r>
  <r>
    <s v="Speck"/>
    <n v="840168538638"/>
    <s v="150584-9992"/>
    <n v="840168538638"/>
    <s v="Speck Smartshell for Mackbook Air 15&quot; - Clear/Sweater Grey"/>
    <s v="Cases Macbook"/>
    <s v="Macbook"/>
    <s v="MacBook Air 15&quot; M2/M3"/>
    <x v="1"/>
    <s v="Firme"/>
    <n v="160"/>
    <n v="538.36"/>
    <s v="Activo2"/>
    <s v="Active"/>
    <n v="0"/>
    <n v="64"/>
    <n v="79"/>
    <n v="0"/>
    <n v="87"/>
    <n v="16"/>
    <n v="45"/>
    <n v="50"/>
    <n v="20"/>
    <n v="80"/>
    <n v="80"/>
    <n v="100"/>
    <n v="0"/>
    <n v="34455.040000000001"/>
    <n v="42530.44"/>
    <n v="0"/>
    <n v="46837.32"/>
    <n v="8613.76"/>
    <n v="24226.2"/>
    <n v="26918"/>
    <n v="10767.2"/>
    <n v="43068.800000000003"/>
    <n v="43068.800000000003"/>
    <n v="53836"/>
  </r>
  <r>
    <s v="Speck"/>
    <n v="848709087171"/>
    <s v="127573-9166"/>
    <s v="848709087171"/>
    <s v="Speck Transfer Pro Pocket Universal Sleeve 13&quot;/14&quot; - Sweater Grey/Coastal Blue"/>
    <s v="Cases Sleeves"/>
    <s v="Sleeves"/>
    <s v="13&quot; Sleeves"/>
    <x v="1"/>
    <s v="Firme"/>
    <n v="70"/>
    <n v="430.6"/>
    <s v="Activ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3143"/>
    <s v="127573-8336"/>
    <s v="848709073143"/>
    <s v="Speck Transfer Pro Pocket Universal Sleeve 13&quot;/14&quot; - City Grey/Rose Gold Pink"/>
    <s v="Sleeves"/>
    <s v="Sleeves"/>
    <s v="13&quot; Sleeves"/>
    <x v="1"/>
    <s v="Firme"/>
    <n v="7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4810"/>
    <s v="NM014810858"/>
    <n v="856504014810"/>
    <s v="Nomad Rocky Point Band - 45mm | Sol | Black Hardware"/>
    <s v="Straps"/>
    <s v="Apple Watch"/>
    <s v="49/45/44/42 mm"/>
    <x v="1"/>
    <s v="Firme"/>
    <n v="0"/>
    <n v="775.43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1697"/>
    <s v="NM011697858"/>
    <n v="856504011697"/>
    <s v="Nomad Rocky Point Band - 46mm/49mm | Carbon Black | Black Hardware"/>
    <s v="Straps"/>
    <s v="Apple Watch"/>
    <s v="49/45/44/42 mm"/>
    <x v="1"/>
    <s v="Firme"/>
    <n v="0"/>
    <n v="775.43"/>
    <s v="Activo"/>
    <s v="Active"/>
    <n v="0"/>
    <m/>
    <m/>
    <m/>
    <m/>
    <m/>
    <m/>
    <n v="0"/>
    <n v="69"/>
    <n v="140"/>
    <n v="180"/>
    <n v="127"/>
    <n v="0"/>
    <n v="0"/>
    <n v="0"/>
    <n v="0"/>
    <n v="0"/>
    <n v="0"/>
    <n v="0"/>
    <n v="0"/>
    <n v="53504.67"/>
    <n v="108560.2"/>
    <n v="139577.4"/>
    <n v="98479.61"/>
  </r>
  <r>
    <s v="Tech21"/>
    <n v="840459609283"/>
    <s v="T21-11515"/>
    <s v="840459609283"/>
    <s v="Tech21 FlexFolio - Apple iPad Air 10.9-11-inch (2020-2025) / iPad Pro 11-inch (2018-2021) Case - Clear"/>
    <s v="Cases iPad"/>
    <s v="iPad"/>
    <s v="iPad Pro 11&quot; 2/3/4/Air 4/5"/>
    <x v="1"/>
    <s v="Firme"/>
    <n v="270"/>
    <n v="603.02"/>
    <s v="Activo"/>
    <s v="Active"/>
    <n v="0"/>
    <n v="0"/>
    <n v="225"/>
    <n v="101"/>
    <n v="9"/>
    <n v="104"/>
    <n v="108"/>
    <n v="120"/>
    <n v="80"/>
    <n v="80"/>
    <n v="90"/>
    <n v="120"/>
    <n v="0"/>
    <n v="0"/>
    <n v="135679.5"/>
    <n v="60905.02"/>
    <n v="5427.18"/>
    <n v="62714.080000000002"/>
    <n v="65126.159999999996"/>
    <n v="72362.399999999994"/>
    <n v="48241.599999999999"/>
    <n v="48241.599999999999"/>
    <n v="54271.799999999996"/>
    <n v="72362.399999999994"/>
  </r>
  <r>
    <s v="Tech21"/>
    <n v="840459609290"/>
    <s v="T21-11516"/>
    <s v="840459609290"/>
    <s v="Tech21 FlexFolio - Apple iPad Air 10.9-11-inch (2020-2025) / iPad Pro 11-inch (2018-2021) Case - Tint"/>
    <s v="Cases iPad"/>
    <s v="iPad"/>
    <s v="iPad Pro 11&quot; 2/3/4/Air 4/5"/>
    <x v="1"/>
    <s v="Firme"/>
    <n v="270"/>
    <n v="603.02"/>
    <s v="Activo"/>
    <s v="Active"/>
    <n v="0"/>
    <n v="0"/>
    <n v="224"/>
    <n v="38"/>
    <n v="65"/>
    <n v="36"/>
    <n v="0"/>
    <n v="30"/>
    <n v="27"/>
    <n v="27"/>
    <n v="55"/>
    <n v="100"/>
    <n v="0"/>
    <n v="0"/>
    <n v="135076.47999999998"/>
    <n v="22914.76"/>
    <n v="39196.299999999996"/>
    <n v="21708.720000000001"/>
    <n v="0"/>
    <n v="18090.599999999999"/>
    <n v="16281.539999999999"/>
    <n v="16281.539999999999"/>
    <n v="33166.1"/>
    <n v="60302"/>
  </r>
  <r>
    <s v="Speck"/>
    <n v="840168538645"/>
    <s v="150584-3085"/>
    <n v="840168538645"/>
    <s v="Speck Smartshell for Mackbook Air 15&quot; - Obsidian/Sweater Grey"/>
    <s v="Cases Macbook"/>
    <s v="Macbook"/>
    <s v="MacBook Air 15&quot; M2/M3"/>
    <x v="1"/>
    <s v="Firme"/>
    <n v="160"/>
    <n v="538.36"/>
    <s v="Activo"/>
    <s v="Active"/>
    <n v="1"/>
    <n v="23"/>
    <n v="38"/>
    <n v="0"/>
    <n v="29"/>
    <n v="36"/>
    <n v="21"/>
    <n v="34"/>
    <n v="15"/>
    <n v="32"/>
    <n v="56"/>
    <n v="47"/>
    <n v="538.36"/>
    <n v="12382.28"/>
    <n v="20457.68"/>
    <n v="0"/>
    <n v="15612.44"/>
    <n v="19380.96"/>
    <n v="11305.56"/>
    <n v="18304.240000000002"/>
    <n v="8075.4000000000005"/>
    <n v="17227.52"/>
    <n v="30148.16"/>
    <n v="25302.920000000002"/>
  </r>
  <r>
    <s v="Speck"/>
    <n v="840168546732"/>
    <s v="150992-5085"/>
    <n v="840168546732"/>
    <s v="Speck Gemshell Grip + MS iPhone 17 Clear"/>
    <s v="Cases iPhone"/>
    <s v="iPhone 17"/>
    <s v="iPhone 17"/>
    <x v="1"/>
    <s v="Firme"/>
    <n v="200"/>
    <n v="309.95999999999998"/>
    <s v="Descontinuado"/>
    <s v="Active"/>
    <n v="3"/>
    <n v="0"/>
    <n v="0"/>
    <n v="6"/>
    <n v="10"/>
    <n v="0"/>
    <n v="5"/>
    <n v="13"/>
    <n v="13"/>
    <n v="13"/>
    <n v="13"/>
    <n v="13"/>
    <n v="929.87999999999988"/>
    <n v="0"/>
    <n v="0"/>
    <n v="1859.7599999999998"/>
    <n v="3099.6"/>
    <n v="0"/>
    <n v="1549.8"/>
    <n v="4029.4799999999996"/>
    <n v="4029.4799999999996"/>
    <n v="4029.4799999999996"/>
    <n v="4029.4799999999996"/>
    <n v="4029.4799999999996"/>
  </r>
  <r>
    <s v="Speck"/>
    <n v="840168546107"/>
    <s v="150954-3240"/>
    <n v="840168546107"/>
    <s v="Speck Presidio Perfect-Clear + MS iPhone 17 Clear"/>
    <s v="Cases iPhone"/>
    <s v="iPhone 17"/>
    <s v="iPhone 17"/>
    <x v="1"/>
    <s v="Firme"/>
    <n v="200"/>
    <n v="387.54"/>
    <s v="Descontinuado"/>
    <s v="Active"/>
    <n v="0"/>
    <n v="54"/>
    <n v="53"/>
    <n v="59"/>
    <n v="0"/>
    <n v="0"/>
    <n v="0"/>
    <n v="0"/>
    <n v="0"/>
    <n v="0"/>
    <n v="0"/>
    <n v="0"/>
    <n v="0"/>
    <n v="20927.16"/>
    <n v="20539.620000000003"/>
    <n v="22864.86"/>
    <n v="0"/>
    <n v="0"/>
    <n v="0"/>
    <n v="0"/>
    <n v="0"/>
    <n v="0"/>
    <n v="0"/>
    <n v="0"/>
  </r>
  <r>
    <s v="Speck"/>
    <n v="840168546145"/>
    <s v="150958-D143"/>
    <n v="840168546145"/>
    <s v="Speck Presidio2 Grip + MS iPhone 17 Black"/>
    <s v="Cases iPhone"/>
    <s v="iPhone 17"/>
    <s v="iPhone 17"/>
    <x v="1"/>
    <s v="Firme"/>
    <n v="200"/>
    <n v="387.54"/>
    <s v="Descontinuado"/>
    <s v="Active"/>
    <n v="0"/>
    <n v="10"/>
    <n v="0"/>
    <n v="20"/>
    <n v="18"/>
    <n v="0"/>
    <n v="0"/>
    <n v="0"/>
    <n v="0"/>
    <n v="0"/>
    <n v="0"/>
    <n v="0"/>
    <n v="0"/>
    <n v="3875.4"/>
    <n v="0"/>
    <n v="7750.8"/>
    <n v="6975.72"/>
    <n v="0"/>
    <n v="0"/>
    <n v="0"/>
    <n v="0"/>
    <n v="0"/>
    <n v="0"/>
    <n v="0"/>
  </r>
  <r>
    <s v="Speck"/>
    <n v="840168546138"/>
    <s v="150957-D143"/>
    <n v="840168546138"/>
    <s v="Speck Presidio2 + MS iPhone 17 Black/Slate Grey/White"/>
    <s v="Cases iPhone"/>
    <s v="iPhone 17"/>
    <s v="iPhone 17"/>
    <x v="1"/>
    <s v="Firme"/>
    <n v="200"/>
    <n v="387.54"/>
    <s v="Descontinuado"/>
    <s v="Active"/>
    <n v="0"/>
    <n v="18"/>
    <n v="7"/>
    <n v="0"/>
    <n v="22"/>
    <n v="22"/>
    <n v="34"/>
    <n v="11"/>
    <n v="11"/>
    <n v="11"/>
    <n v="11"/>
    <n v="11"/>
    <n v="0"/>
    <n v="6975.72"/>
    <n v="2712.78"/>
    <n v="0"/>
    <n v="8525.880000000001"/>
    <n v="8525.880000000001"/>
    <n v="13176.36"/>
    <n v="4262.9400000000005"/>
    <n v="4262.9400000000005"/>
    <n v="4262.9400000000005"/>
    <n v="4262.9400000000005"/>
    <n v="4262.9400000000005"/>
  </r>
  <r>
    <s v="Speck"/>
    <n v="840168547135"/>
    <s v="151008-3261"/>
    <n v="840168547135"/>
    <s v="Speck Presidio2 + MS iPhone 17 Deep Sea/Silver Metallic/Spell Blue"/>
    <s v="Cases iPhone"/>
    <s v="iPhone 17"/>
    <s v="iPhone 17"/>
    <x v="1"/>
    <s v="Firme"/>
    <n v="200"/>
    <n v="387.54"/>
    <s v="Descontinuado"/>
    <s v="Active"/>
    <n v="18"/>
    <n v="6"/>
    <n v="0"/>
    <n v="8"/>
    <n v="4"/>
    <n v="0"/>
    <n v="28"/>
    <n v="0"/>
    <n v="0"/>
    <n v="0"/>
    <n v="0"/>
    <n v="0"/>
    <n v="6975.72"/>
    <n v="2325.2400000000002"/>
    <n v="0"/>
    <n v="3100.32"/>
    <n v="1550.16"/>
    <n v="0"/>
    <n v="10851.12"/>
    <n v="0"/>
    <n v="0"/>
    <n v="0"/>
    <n v="0"/>
    <n v="0"/>
  </r>
  <r>
    <s v="Tech21"/>
    <n v="5056586735251"/>
    <s v="T21-10857"/>
    <n v="5056586735251"/>
    <s v="Tech21 EvoCrystal w/MagSafe for iPhone 16 - Black"/>
    <s v="Cases iPhone"/>
    <s v="iPhone 16"/>
    <s v="iPhone 16"/>
    <x v="1"/>
    <s v="Firme"/>
    <n v="110"/>
    <n v="430.6"/>
    <s v="Descontinuado"/>
    <s v="Active"/>
    <n v="64"/>
    <n v="38"/>
    <n v="77"/>
    <n v="0"/>
    <n v="0"/>
    <n v="0"/>
    <n v="0"/>
    <n v="0"/>
    <n v="0"/>
    <n v="0"/>
    <n v="0"/>
    <n v="0"/>
    <n v="27558.400000000001"/>
    <n v="16362.800000000001"/>
    <n v="33156.200000000004"/>
    <n v="0"/>
    <n v="0"/>
    <n v="0"/>
    <n v="0"/>
    <n v="0"/>
    <n v="0"/>
    <n v="0"/>
    <n v="0"/>
    <n v="0"/>
  </r>
  <r>
    <s v="Tech21"/>
    <n v="840459607036"/>
    <s v="T21-11303"/>
    <n v="840459607036"/>
    <s v="Tech21 EvoClear iPhone 17 Clear"/>
    <s v="Cases iPhone"/>
    <s v="iPhone 17"/>
    <s v="iPhone 17"/>
    <x v="1"/>
    <s v="Firme"/>
    <n v="200"/>
    <n v="387.5"/>
    <s v="Descontinuado"/>
    <s v="Active"/>
    <n v="0"/>
    <n v="102"/>
    <n v="37"/>
    <n v="62"/>
    <n v="13"/>
    <n v="0"/>
    <n v="0"/>
    <n v="0"/>
    <n v="0"/>
    <n v="0"/>
    <n v="0"/>
    <n v="0"/>
    <n v="0"/>
    <n v="39525"/>
    <n v="14337.5"/>
    <n v="24025"/>
    <n v="5037.5"/>
    <n v="0"/>
    <n v="0"/>
    <n v="0"/>
    <n v="0"/>
    <n v="0"/>
    <n v="0"/>
    <n v="0"/>
  </r>
  <r>
    <s v="Tech21"/>
    <n v="840459607715"/>
    <s v="T21-11360"/>
    <n v="840459607715"/>
    <s v="Tech21 EvoSparkle iPhone 17 Focus"/>
    <s v="Cases iPhone"/>
    <s v="iPhone 17"/>
    <s v="iPhone 17"/>
    <x v="1"/>
    <s v="Firme"/>
    <n v="200"/>
    <n v="387.5"/>
    <s v="Descontinuado"/>
    <s v="Active"/>
    <n v="40"/>
    <n v="0"/>
    <n v="2"/>
    <n v="0"/>
    <n v="0"/>
    <n v="0"/>
    <n v="0"/>
    <n v="0"/>
    <n v="0"/>
    <n v="0"/>
    <n v="0"/>
    <n v="0"/>
    <n v="15500"/>
    <n v="0"/>
    <n v="775"/>
    <n v="0"/>
    <n v="0"/>
    <n v="0"/>
    <n v="0"/>
    <n v="0"/>
    <n v="0"/>
    <n v="0"/>
    <n v="0"/>
    <n v="0"/>
  </r>
  <r>
    <s v="Tech21"/>
    <n v="840459607845"/>
    <s v="T21-11371"/>
    <n v="840459607845"/>
    <s v="Tech21 EvoSparkle iPhone 17 Lunar"/>
    <s v="Cases iPhone"/>
    <s v="iPhone 17"/>
    <s v="iPhone 17"/>
    <x v="1"/>
    <s v="Firme"/>
    <n v="200"/>
    <n v="387.5"/>
    <s v="Descontinuado"/>
    <s v="Active"/>
    <n v="2"/>
    <n v="0"/>
    <n v="6"/>
    <n v="6"/>
    <n v="21"/>
    <n v="0"/>
    <n v="47"/>
    <n v="0"/>
    <n v="0"/>
    <n v="0"/>
    <n v="0"/>
    <n v="0"/>
    <n v="775"/>
    <n v="0"/>
    <n v="2325"/>
    <n v="2325"/>
    <n v="8137.5"/>
    <n v="0"/>
    <n v="18212.5"/>
    <n v="0"/>
    <n v="0"/>
    <n v="0"/>
    <n v="0"/>
    <n v="0"/>
  </r>
  <r>
    <s v="Tech21"/>
    <n v="840459607043"/>
    <s v="T21-11304"/>
    <n v="840459607043"/>
    <s v="Tech21 EvoCrystal iPhone 17 Black"/>
    <s v="Cases iPhone"/>
    <s v="iPhone 17"/>
    <s v="iPhone 17"/>
    <x v="1"/>
    <s v="Firme"/>
    <n v="200"/>
    <n v="387.5"/>
    <s v="Descontinuado"/>
    <s v="Active"/>
    <n v="45"/>
    <n v="43"/>
    <n v="23"/>
    <n v="20"/>
    <n v="27"/>
    <n v="0"/>
    <n v="35"/>
    <n v="35"/>
    <n v="35"/>
    <n v="35"/>
    <n v="35"/>
    <n v="35"/>
    <n v="17437.5"/>
    <n v="16662.5"/>
    <n v="8912.5"/>
    <n v="7750"/>
    <n v="10462.5"/>
    <n v="0"/>
    <n v="13562.5"/>
    <n v="13562.5"/>
    <n v="13562.5"/>
    <n v="13562.5"/>
    <n v="13562.5"/>
    <n v="13562.5"/>
  </r>
  <r>
    <s v="Tech21"/>
    <n v="5056586746745"/>
    <s v="T21-11240"/>
    <s v="840459603182"/>
    <s v="Tech21 EvoLite for AirPods 4 - Clear"/>
    <s v="Cases Airpods"/>
    <s v="Airpods"/>
    <s v="Airpods 4"/>
    <x v="1"/>
    <s v="Firme"/>
    <n v="180"/>
    <n v="174.18"/>
    <s v="Activo2"/>
    <s v="Active"/>
    <n v="0"/>
    <n v="0"/>
    <n v="0"/>
    <n v="81"/>
    <n v="39"/>
    <n v="8"/>
    <n v="24"/>
    <n v="13"/>
    <n v="30"/>
    <n v="30"/>
    <n v="30"/>
    <n v="30"/>
    <n v="0"/>
    <n v="0"/>
    <n v="0"/>
    <n v="14108.58"/>
    <n v="6793.02"/>
    <n v="1393.44"/>
    <n v="4180.32"/>
    <n v="2264.34"/>
    <n v="5225.4000000000005"/>
    <n v="5225.4000000000005"/>
    <n v="5225.4000000000005"/>
    <n v="5225.4000000000005"/>
  </r>
  <r>
    <s v="Speck"/>
    <n v="2021942878173"/>
    <s v="150661-3225"/>
    <s v="2021942878173"/>
    <s v="Speck Speaker Gemtones Infinity Speaker Max -DARK GREY/CHROME/TAN"/>
    <s v="Audio"/>
    <s v="Speakers"/>
    <s v="Infinity"/>
    <x v="1"/>
    <s v="Firme"/>
    <n v="0"/>
    <n v="0.0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021942878104"/>
    <s v="150659-3225"/>
    <s v="2021942878104"/>
    <s v="Speck Speaker Gemtones Infinity Speaker Mini -DARK GREY/CHROME/TAN"/>
    <s v="Audio"/>
    <s v="Speakers"/>
    <s v="Infinity"/>
    <x v="1"/>
    <s v="Firme"/>
    <n v="0"/>
    <n v="0.0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3602"/>
    <s v="NM013602858"/>
    <n v="856500013602"/>
    <s v="Nomad Rocky Point Band - 45mm | Sol"/>
    <s v="Straps"/>
    <s v="Apple Watch"/>
    <s v="49/45/44 mm"/>
    <x v="1"/>
    <s v="Firme"/>
    <n v="0"/>
    <n v="775.4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62"/>
    <s v="NM01696285"/>
    <s v="856500016962"/>
    <s v="Nomad Modern Leather Case - iPhone 16 Pro  Brown"/>
    <s v="Cases iPhone"/>
    <s v="iPhone 16"/>
    <s v="iPhone 16 Pro / iPhone 17"/>
    <x v="1"/>
    <s v="Firme"/>
    <n v="0"/>
    <n v="473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79"/>
    <s v="NM01697985"/>
    <s v="856500016979"/>
    <s v="Nomad Modern Leather Case - iPhone 16 Pro  Black"/>
    <s v="Cases iPhone"/>
    <s v="iPhone 16"/>
    <s v="iPhone 16 Pro / iPhone 17"/>
    <x v="1"/>
    <s v="Firme"/>
    <n v="0"/>
    <n v="473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24"/>
    <s v="NM01692485"/>
    <s v="856500016924"/>
    <s v="Nomad Modern Leather Case - iPhone 16 Pro Max | Brown | Nomad Leather"/>
    <s v="Cases iPhone"/>
    <s v="iPhone 16"/>
    <s v="iPhone 16 Pro Max"/>
    <x v="1"/>
    <s v="Firme"/>
    <n v="0"/>
    <n v="473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6931"/>
    <s v="NM01693185"/>
    <s v="856500016931"/>
    <s v="Nomad Modern Leather Case - iPhone 16 Pro Max  Black "/>
    <s v="Cases iPhone"/>
    <s v="iPhone 16"/>
    <s v="iPhone 16 Pro Max"/>
    <x v="1"/>
    <s v="Firme"/>
    <n v="0"/>
    <n v="473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8362"/>
    <s v="NM01836285"/>
    <s v="856500018362"/>
    <s v="Nomad Modern Leather Case - Airpods Pro (2nd gen) | Brown | Nomad Leather"/>
    <s v="Cases Airpods"/>
    <s v="Airpods"/>
    <s v="Pro 2"/>
    <x v="1"/>
    <s v="Firme"/>
    <n v="0"/>
    <n v="258.1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8065"/>
    <s v="NM01806585"/>
    <s v="856500018065"/>
    <s v="Nomad Modern Leather Case - Airpods Pro (2nd gen) | Black | Nomad Leather"/>
    <s v="Cases Airpods"/>
    <s v="Airpods"/>
    <s v="Pro 2"/>
    <x v="1"/>
    <s v="Firme"/>
    <n v="0"/>
    <n v="258.1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3596"/>
    <s v="NM013596858"/>
    <n v="856500013596"/>
    <s v="Nomad Rocky Point Band - 45mm | Storm"/>
    <s v="Straps"/>
    <s v="Apple Watch"/>
    <s v="49/45/44 mm"/>
    <x v="1"/>
    <s v="Firme"/>
    <n v="0"/>
    <n v="775.4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3589"/>
    <s v="NM013589858"/>
    <n v="856500013589"/>
    <s v="Nomad Rocky Point Band - 45mm | Atlantic"/>
    <s v="Straps"/>
    <s v="Apple Watch"/>
    <s v="49/45/44 mm"/>
    <x v="1"/>
    <s v="Firme"/>
    <n v="0"/>
    <n v="775.4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1110"/>
    <s v="NM01111085"/>
    <n v="856500011110"/>
    <s v="Nomad Sport Band for Apple Watch 49/45/44/42mm - White"/>
    <s v="Straps"/>
    <s v="Apple Watch"/>
    <s v="49/45/44/42 mm"/>
    <x v="1"/>
    <s v="Firme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0011332"/>
    <s v="NM01133285"/>
    <s v="856500011332"/>
    <s v="Nomad Sport Band - 45/44mm/42mm | M/L | Marine Blue | FKM | V2"/>
    <s v="Straps"/>
    <s v="Apple Watch"/>
    <s v="49/45/44/42 mm"/>
    <x v="1"/>
    <s v="Firme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39"/>
    <s v="133535-7265"/>
    <s v="848709080639"/>
    <s v="Speck Balance Folio Case for iPad 10.2&quot; 7/8/9 Gen - Plumberry Purple/Crushed Purpl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707"/>
    <s v="133537-8922"/>
    <s v="848709080707"/>
    <s v="Speck Balance Folio Clear Case for iPad 10.2&quot; 7/8/9 Gen - Clear/Gunmetal Grey Meta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91"/>
    <s v="133537-8640"/>
    <s v="848709080691"/>
    <s v="Speck Balance Folio Clear Case for iPad 10.2&quot; 7/8/9 Gen - Rose Gold Woven Metallic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8153"/>
    <s v="133537-8640"/>
    <s v="848709098153"/>
    <s v="Speck Balance Folio Clear Case for iPad 10.2&quot; 7/8/9 Gen - Rose Gold Woven Metallic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494"/>
    <s v="138658-9323"/>
    <s v="848709096494"/>
    <s v="Speck Case-E Run for iPad 10.2&quot; 7/8/9 Gen - Charge Blue/Brave Blue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296"/>
    <s v="138654-1050"/>
    <s v="848709096296"/>
    <s v="Speck Balance Folio Case with Microban for iPad 10.2&quot; 7/8/9 Gen - Black/Black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22"/>
    <s v="133535-5999"/>
    <s v="848709080622"/>
    <s v="Speck Balance Folio Case for iPad 10.2&quot; 7/8 Gen - Stormy Gray/Charcoal Gray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487"/>
    <s v="138658-9226"/>
    <s v="848709096487"/>
    <s v="Speck Case-E Run for iPad 10.2&quot; 7/8 Gen - Vibe Violet/Flux Orange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15"/>
    <s v="133535-1050"/>
    <s v="848709080615"/>
    <s v="Speck Balance Folio Case for iPad 10.2&quot; 7/8 Gen - Black/Black"/>
    <s v="Cases iPad"/>
    <s v="iPad"/>
    <s v="iPad 10.2&quot;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60"/>
    <s v="133537-7399"/>
    <s v="848709080660"/>
    <s v="Speck Balance Folio Clear Case for iPad 10.2&quot; 7/8/9 Gen - Marine Blue/Clear"/>
    <s v="Cases iPad"/>
    <s v="iPad"/>
    <s v="iPad 10.2&quot;"/>
    <x v="1"/>
    <s v="Firme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8189"/>
    <s v="150226-9322"/>
    <n v="840168528189"/>
    <s v="Speck Balance Folio Case for iPad 10th Gen - Arcadia Navy/Moody Grey"/>
    <s v="Cases iPad"/>
    <s v="iPad"/>
    <s v="iPad 10th /11th - 10.9&quot;/11&quot; (2022-2025)"/>
    <x v="1"/>
    <s v="Firme"/>
    <n v="27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2290"/>
    <s v="126936-1050"/>
    <s v="848709072290"/>
    <s v="Speck Balance Folio - Black iPad Mini 5"/>
    <s v="Cases iPad"/>
    <s v="iPad"/>
    <s v="iPad mini 5"/>
    <x v="1"/>
    <s v="Firme"/>
    <n v="0"/>
    <n v="547.76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7719"/>
    <s v="142573-9497"/>
    <s v="840168507719"/>
    <s v="Speck Balance Folio with Microban for iPad mini 6 -  Green"/>
    <s v="Cases iPad"/>
    <s v="iPad"/>
    <s v="iPad mini 6"/>
    <x v="1"/>
    <s v="Firme"/>
    <n v="270"/>
    <n v="430.6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328"/>
    <s v="140548-9322"/>
    <s v="840168501328"/>
    <s v="Speck Balance Folio iPad Pro 11/Air 2020 Arcadia Navy/Moody Grey"/>
    <s v="Cases iPad"/>
    <s v="iPad"/>
    <s v="iPad Pro 11&quot; 2/3/4/Air 4/5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373"/>
    <s v="140550-1050"/>
    <s v="840168501373"/>
    <s v="Speck Presidio Pro Folio Case for iPad Pro 11&quot; 2/M1/M2 /Air 10.9&quot; 4/5 - Black"/>
    <s v="Cases iPad"/>
    <s v="iPad"/>
    <s v="iPad Pro 11&quot; 2/3/4/Air 4/5"/>
    <x v="1"/>
    <s v="Firme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098"/>
    <s v="138650-1050"/>
    <s v="848709096098"/>
    <s v="Speck Balance Folio for iPad Air 10.9&quot;/Pro 11&quot; - Black/Black"/>
    <s v="Cases iPad"/>
    <s v="iPad"/>
    <s v="iPad Pro 11&quot; 2/3/4/Air 4/5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111"/>
    <s v="138650-9322"/>
    <s v="848709096111"/>
    <s v="Speck Balance Folio for iPad Air 10.9&quot;/Pro 11&quot; - Arcadia Navy/Moody Grey"/>
    <s v="Cases iPad"/>
    <s v="iPad"/>
    <s v="iPad Pro 11&quot; 2/3/4/Air 4/5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268"/>
    <s v="122011-7265"/>
    <s v="848709066268"/>
    <s v="Speck Balance Folio - Purple iPad Pro 11"/>
    <s v="Cases iPad"/>
    <s v="iPad"/>
    <s v="iPad Pro 11&quot; 2/3/4/Air 4/5"/>
    <x v="1"/>
    <s v="Firme"/>
    <n v="0"/>
    <n v="433.97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5810"/>
    <s v="121943-7578"/>
    <s v="848709065810"/>
    <s v="Speck Balance Folio -Blk/Clr For iPad"/>
    <s v="Cases iPad"/>
    <s v="iPad"/>
    <s v="iPad Pro 11&quot; 2/3/4/Air 4/5"/>
    <x v="1"/>
    <s v="Firme"/>
    <n v="0"/>
    <n v="465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329"/>
    <s v="122013-1050"/>
    <s v="848709066329"/>
    <s v="Speck Presidio Pro - Black iPad Pro 11"/>
    <s v="Cases iPad"/>
    <s v="iPad"/>
    <s v="iPad Pro 11&quot; 2/3/4/Air 4/5"/>
    <x v="1"/>
    <s v="Firme"/>
    <n v="0"/>
    <n v="671.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6871"/>
    <s v="150198-9969"/>
    <s v="840168526871"/>
    <s v="IPAD PRO 12.9” (2022) BALANCE FOLIO (W/MB) (ALMOND MILK/MOCHA/CHARCOAL)"/>
    <s v="Cases iPad"/>
    <s v="iPad"/>
    <s v="iPad Pro 12.9"/>
    <x v="1"/>
    <s v="Firme"/>
    <n v="0"/>
    <n v="646.1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6840"/>
    <s v="150198-D143"/>
    <s v="840168526840"/>
    <s v="IPAD PRO 12.9” (2022) BALANCEFOLIO (W/MB) (BLACK/BLACK/WHITE)"/>
    <s v="Cases iPad"/>
    <s v="iPad"/>
    <s v="iPad Pro 12.9"/>
    <x v="1"/>
    <s v="Firme"/>
    <n v="0"/>
    <n v="646.1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38"/>
    <s v="140546-1050"/>
    <s v="840168501038"/>
    <s v="Speck Balance Folio with Microban for iPad Pro 12.9&quot; 4/M1 - Black"/>
    <s v="Cases iPad"/>
    <s v="iPad"/>
    <s v="iPad Pro 12.9&quot; 4/5 Cases"/>
    <x v="1"/>
    <s v="Firme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45"/>
    <s v="140546-5999"/>
    <s v="840168501045"/>
    <s v="Speck Balance Folio with Microban for iPad Pro 12.9&quot; 4/M1 - Stormy Grey/Charcoal"/>
    <s v="Cases iPad"/>
    <s v="iPad"/>
    <s v="iPad Pro 12.9&quot; 4/5 Cases"/>
    <x v="1"/>
    <s v="Firme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90"/>
    <s v="140547-1050"/>
    <s v="840168501090"/>
    <s v="Speck Presidio Pro Folio Case with Microban for iPad Pro 12.9&quot; 4/M1/M2 Gen - Black"/>
    <s v="Cases iPad"/>
    <s v="iPad"/>
    <s v="iPad Pro 12.9&quot; 4/5 Cases"/>
    <x v="1"/>
    <s v="Firme"/>
    <n v="0"/>
    <n v="1163.28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9199"/>
    <s v="137621-1050"/>
    <s v="848709089199"/>
    <s v="Speck iPhone  11/XR *New Candyshell (Black/Black)"/>
    <s v="Cases iPhone"/>
    <s v="iPhone 11"/>
    <s v="iPhone 11"/>
    <x v="1"/>
    <s v="Firme"/>
    <n v="0"/>
    <n v="232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235"/>
    <s v="136495-5085"/>
    <s v="848709086235"/>
    <s v="Speck iPhone  11 New Clear Grip (Clear/Clear)"/>
    <s v="Cases iPhone"/>
    <s v="iPhone 11"/>
    <s v="iPhone 11"/>
    <x v="1"/>
    <s v="Firme"/>
    <n v="0"/>
    <n v="232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4607"/>
    <s v="128842-5085"/>
    <s v="848709074607"/>
    <s v="Speck iPhone 11 Gemshell (Clear/Clear)"/>
    <s v="Cases iPhone"/>
    <s v="iPhone 11"/>
    <s v="iPhone 11"/>
    <x v="1"/>
    <s v="Firme"/>
    <n v="0"/>
    <n v="232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174"/>
    <s v="136490-5085"/>
    <s v="848709086174"/>
    <s v="Speck Presidio Perfect Clear Case for Iphone 11- Clear"/>
    <s v="Cases iPhone"/>
    <s v="iPhone 11"/>
    <s v="iPhone 11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112"/>
    <s v="136489-9128"/>
    <s v="848709086112"/>
    <s v="Speck Presidio2 GriPhone  - Blue/Black iPhone 11"/>
    <s v="Cases iPhone"/>
    <s v="iPhone 11"/>
    <s v="iPhone 11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84"/>
    <s v="129908-8535"/>
    <s v="848709075284"/>
    <s v="Speck Presidio Pro - Pink For iPhone 11"/>
    <s v="Cases iPhone"/>
    <s v="iPhone 11"/>
    <s v="iPhone 11"/>
    <x v="1"/>
    <s v="Firme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77"/>
    <s v="129908-8531"/>
    <s v="848709075277"/>
    <s v="Speck Presidio Pro - Blue/Blck iPhone 11"/>
    <s v="Cases iPhone"/>
    <s v="iPhone 11"/>
    <s v="iPhone 11"/>
    <x v="1"/>
    <s v="Firme"/>
    <n v="0"/>
    <n v="413.28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420"/>
    <s v="129914-7566"/>
    <s v="848709075420"/>
    <s v="Speck Presidio Sport - Teal For iPhone 11"/>
    <s v="Cases iPhone"/>
    <s v="iPhone 11"/>
    <s v="iPhone 11"/>
    <x v="1"/>
    <s v="Firme"/>
    <n v="0"/>
    <n v="439.1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7427"/>
    <s v="137603-5095"/>
    <s v="840168527427"/>
    <s v="Speck iPhone  12/12 Pro Gemshell (Clear/Black)"/>
    <s v="Cases iPhone"/>
    <s v="iPhone 12"/>
    <s v="iPhone 12 / 12 Pro"/>
    <x v="1"/>
    <s v="Firme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444"/>
    <s v="137600-1050"/>
    <s v="848709088444"/>
    <s v="Speck iPhone 12/12 Pro Candyshell Pro (Black/Black)"/>
    <s v="Cases iPhone"/>
    <s v="iPhone 12"/>
    <s v="iPhone 12 / 12 Pro"/>
    <x v="1"/>
    <s v="Firme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680"/>
    <s v="137606-5085"/>
    <s v="848709088680"/>
    <s v="Speck iPhone  12/12 Pro *Gemshell Grip (Clear/Clear)"/>
    <s v="Cases iPhone"/>
    <s v="iPhone 12"/>
    <s v="iPhone 12 / 12 Pro"/>
    <x v="1"/>
    <s v="Firme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734"/>
    <s v="138496-9268"/>
    <s v="848709091734"/>
    <s v="Speck Presidio Perfect Clear Om Rse 12Pro"/>
    <s v="Cases iPhone"/>
    <s v="iPhone 12"/>
    <s v="iPhone 12 / 12 Pro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239"/>
    <s v="138486-D143"/>
    <s v="848709091239"/>
    <s v="Speck Presidio 2 Pro - Black iPhone 12 Pro"/>
    <s v="Cases iPhone"/>
    <s v="iPhone 12"/>
    <s v="iPhone 12 / 12 Pro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2233"/>
    <s v="141154-5085"/>
    <s v="840168502233"/>
    <s v="Speck Presidio Perfect Clear Case with Magsafe for iPhone 12/12 Pro - Clear"/>
    <s v="Cases iPhone"/>
    <s v="iPhone 12"/>
    <s v="iPhone 12/12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85"/>
    <s v="138486-9276"/>
    <s v="848709091185"/>
    <s v="Speck Presidio2 Pro Case for iPhone 12/12 Pro - Lush Burgundy/Azalea Burgundy/Pink"/>
    <s v="Cases iPhone"/>
    <s v="iPhone 12"/>
    <s v="iPhone 12/12 Pro 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345"/>
    <s v="138489-5085"/>
    <s v="848709091345"/>
    <s v="Speck Presidio Perfect Clear Case for iPhone 12/12 Pro - Clear/Clear"/>
    <s v="Cases iPhone"/>
    <s v="iPhone 12"/>
    <s v="iPhone 12/12 Pro 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760"/>
    <s v="138491-5905"/>
    <s v="848709096760"/>
    <s v="Speck Presidio Perfect Clear Geometry for iPhone 12/12 Pro - Clear/Black"/>
    <s v="Cases iPhone"/>
    <s v="iPhone 12"/>
    <s v="iPhone 12/12 Pro 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3964"/>
    <s v="141658-5085"/>
    <s v="840168503964"/>
    <s v="Speck Presidio Perfect Clear Case for iPhone 12/13 mini - Clear/Clear"/>
    <s v="Cases iPhone"/>
    <s v="iPhone 12"/>
    <s v="iPhone 12/13 mini"/>
    <x v="1"/>
    <s v="Firme"/>
    <n v="0"/>
    <n v="348.75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61"/>
    <s v="138486-9128"/>
    <s v="848709091161"/>
    <s v="Speck Presidio2 Pro Case for iPhone 12/12 Pro - Coastal Blue/Black/Stormblue"/>
    <s v="Cases iPhone"/>
    <s v="iPhone 12/12 Pro"/>
    <s v="iPhone 12/12 Pro Case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725"/>
    <s v="141696-9608"/>
    <s v="840168504725"/>
    <s v="Speck Presidio Perfect Clear Impact Geometry Case for iPhone 13 - Clear/Unreal Red"/>
    <s v="Cases iPhone"/>
    <s v="iPhone 13"/>
    <s v="iPhone 13 Cases"/>
    <x v="1"/>
    <s v="Firme"/>
    <n v="0"/>
    <n v="387.54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09"/>
    <s v="141713-D143"/>
    <s v="840168504909"/>
    <s v="PRESIDIO 2 PRO BLK/WHT IP 13 PRO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16"/>
    <s v="141713-9128"/>
    <s v="840168504916"/>
    <s v="PRESIDIO 2 PRO BLUE/BLACK IP 13 PRO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78"/>
    <s v="141715-9508"/>
    <s v="840168504978"/>
    <s v="Speck (Apple Exclusive) Presidio Perfect Clear Glitter Case for iPhone 13 Pro - Clear/Platinum Glitt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36"/>
    <s v="141719-5905"/>
    <s v="840168505036"/>
    <s v="Speck (Apple Exclusive) Presidio Perfect Clear Impact Geometry Case for iPhone 13 Pro - Clear/Black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67"/>
    <s v="141719-9608"/>
    <s v="840168505067"/>
    <s v="Speck Presidio Perfect Cl Geo Cl/Re iPhone 13Pro"/>
    <s v="Cases iPhone"/>
    <s v="iPhone 13"/>
    <s v="iPhone 13 Pro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586"/>
    <s v="141742-9608"/>
    <s v="840168505586"/>
    <s v="PRESIDIO PERFECT CL GEO CL/R 13PROM"/>
    <s v="Cases iPhone"/>
    <s v="iPhone 13"/>
    <s v="iPhone 13Pro Max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1760"/>
    <s v="150056-D143"/>
    <s v="840168521760"/>
    <s v="Speck Presidio2 Pro Case for iPhone 13/14 - Black/White"/>
    <s v="Cases iPhone"/>
    <s v="iPhone 14"/>
    <s v="iPhone 13/14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1814"/>
    <s v="150056-3068"/>
    <s v="840168521814"/>
    <s v="Speck Presidio2 Pro Case for iPhone 13/14 - Charcoal/Cool Bronze"/>
    <s v="Cases iPhone"/>
    <s v="iPhone 14"/>
    <s v="iPhone 13/14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17"/>
    <s v="150067-5905"/>
    <s v="840168522217"/>
    <s v="Speck Presidio Perfect Clear Impact Geometry Case with MagSafe for iPhone 13/14 -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24"/>
    <s v="150067-9794"/>
    <s v="840168522224"/>
    <s v="Speck Presidio Perfect Clear Impact Geometry Case with MagSafe for iPhone 13/14 -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31"/>
    <s v="150067-9991"/>
    <s v="840168522231"/>
    <s v="Speck Presidio Perfect Clear Impact Geometry Case with MagSafe for iPhone 13/14 -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309"/>
    <s v="150069-9984"/>
    <s v="840168522309"/>
    <s v="Speck Presidio Perfect Mist Case with MagSafe for iPhone 13/14 - Obsidian/Obsidian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316"/>
    <s v="150069-9985"/>
    <s v="840168522316"/>
    <s v="Speck Presidio Perfect Mist Case with MagSafe for iPhone 13/14 - Coastal Blue"/>
    <s v="Cases iPhone"/>
    <s v="iPhone 14"/>
    <s v="iPhone 13/14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002"/>
    <s v="150060-5085"/>
    <s v="840168522002"/>
    <s v="Speck Presidio Perfect Clear Case for iPhone 13/14 - Clear"/>
    <s v="Cases iPhone"/>
    <s v="iPhone 14"/>
    <s v="iPhone 14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020"/>
    <s v="150118-5085"/>
    <s v="840168524020"/>
    <s v="Speck (Apple Exclusive) Presidio Perfect Clear Case for iPhone 14 Plus - Clear"/>
    <s v="Cases iPhone"/>
    <s v="iPhone 14"/>
    <s v="iPhone 14 Plus"/>
    <x v="1"/>
    <s v="Firme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235"/>
    <s v="150125-5905"/>
    <s v="840168524235"/>
    <s v="Speck Presidio Perfect Clear Impact Geometry Case with MagSafe for iPhone 14 Plus"/>
    <s v="Cases iPhone"/>
    <s v="iPhone 14"/>
    <s v="iPhone 14 Plu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242"/>
    <s v="150125-9794"/>
    <s v="840168524242"/>
    <s v="Speck Presidio Perfect Clear Impact Geometry Case with MagSafe for iPhone 14 Plus"/>
    <s v="Cases iPhone"/>
    <s v="iPhone 14"/>
    <s v="iPhone 14 Plu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259"/>
    <s v="150125-9991"/>
    <s v="840168524259"/>
    <s v="Speck Presidio Perfect Clear Impact Geometry Case with MagSafe for iPhone 14 Plus"/>
    <s v="Cases iPhone"/>
    <s v="iPhone 14"/>
    <s v="iPhone 14 Plu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334"/>
    <s v="150127-9985"/>
    <s v="840168524334"/>
    <s v="Speck Presidio Perfect Mist Case with MagSafe for iPhone 14 Plus - Coastal Blue"/>
    <s v="Cases iPhone"/>
    <s v="iPhone 14"/>
    <s v="iPhone 14 Plu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327"/>
    <s v="150127-9984"/>
    <s v="840168524327"/>
    <s v="Speck Presidio Perfect Mist Case with MagSafe for iPhone 14 Plus - Obsidian/Obsidi"/>
    <s v="Cases iPhone"/>
    <s v="iPhone 14"/>
    <s v="iPhone 14 Plus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832"/>
    <s v="150114-3068"/>
    <s v="840168523832"/>
    <s v="Speck (Apple Exclusive) Presidio 2 Pro Case for iPhone 14 Plus - Charcoal/Cool Bronze"/>
    <s v="Cases iPhone"/>
    <s v="iPhone 14"/>
    <s v="iPhone 14 Plus"/>
    <x v="1"/>
    <s v="Firme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788"/>
    <s v="150114-D143"/>
    <s v="840168523788"/>
    <s v="Speck Presidio2 Pro Case for iPhone 14 Plus - Black/White"/>
    <s v="Cases iPhone"/>
    <s v="iPhone 14"/>
    <s v="iPhone 14 Plus Cases"/>
    <x v="1"/>
    <s v="Firme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846"/>
    <s v="150143-3068"/>
    <s v="840168524846"/>
    <s v="Speck Presidio2 Pro Case for iPhone 14 Pro - Charcoal/Cool Bronze"/>
    <s v="Cases iPhone"/>
    <s v="iPhone 14"/>
    <s v="iPhone 14 Pro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034"/>
    <s v="150147-5085"/>
    <s v="840168525034"/>
    <s v="Speck Presidio Perfect Clear Case for iPhone 14 Pro - Clear"/>
    <s v="Cases iPhone"/>
    <s v="iPhone 14"/>
    <s v="iPhone 14 Pro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792"/>
    <s v="150143-D143"/>
    <s v="840168524792"/>
    <s v="Speck Presidio2 Pro Case for iPhone 14 Pro - Black/White"/>
    <s v="Cases iPhone"/>
    <s v="iPhone 14"/>
    <s v="iPhone 14 Pro 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49"/>
    <s v="150154-5905"/>
    <s v="840168525249"/>
    <s v="Speck Presidio Perfect Clear Impact Geometry Case with MagSafe for iPhone 14 Pro -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56"/>
    <s v="150154-9794"/>
    <s v="840168525256"/>
    <s v="Speck Presidio Perfect Clear Impact Geometry Case with MagSafe for iPhone 14 Pro -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63"/>
    <s v="150154-9991"/>
    <s v="840168525263"/>
    <s v="Speck Presidio Perfect Clear Impact Geometry Case with MagSafe for iPhone 14 Pro -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31"/>
    <s v="150156-9984"/>
    <s v="840168525331"/>
    <s v="Speck Presidio Perfect Mist Case with MagSafe for iPhone 14 Pro - Obsidian/Obsidia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48"/>
    <s v="150156-9985"/>
    <s v="840168525348"/>
    <s v="Speck Presidio Perfect Mist Case with MagSafe for iPhone 14 Pro - Coastal Blue"/>
    <s v="Cases iPhone"/>
    <s v="iPhone 14"/>
    <s v="iPhone 14 Pro 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774"/>
    <s v="150085-D143"/>
    <s v="840168522774"/>
    <s v="Speck Presidio2 Pro Case for iPhone 14 Pro Max - Black/White"/>
    <s v="Cases iPhone"/>
    <s v="iPhone 14"/>
    <s v="iPhone 14 Pro Max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828"/>
    <s v="150085-3068"/>
    <s v="840168522828"/>
    <s v="Speck Presidio2 Pro Case for iPhone 14 Pro Max - Charcoal/Cool Bronze"/>
    <s v="Cases iPhone"/>
    <s v="iPhone 14"/>
    <s v="iPhone 14 Pro Max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016"/>
    <s v="150089-5085"/>
    <s v="840168523016"/>
    <s v="Speck Presidio Perfect Clear Case for iPhone 14 Pro Max - Clear"/>
    <s v="Cases iPhone"/>
    <s v="iPhone 14"/>
    <s v="iPhone 14 Pro Max"/>
    <x v="1"/>
    <s v="Firme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21"/>
    <s v="150096-5905"/>
    <s v="840168523221"/>
    <s v="Speck Presidio Perfect Clear Impact Geometry Case with MagSafe for iPhone 14 Pro M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38"/>
    <s v="150096-9794"/>
    <s v="840168523238"/>
    <s v="Speck Presidio Perfect Clear Impact Geometry Case with MagSafe for iPhone 14 Pro M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45"/>
    <s v="150096-9991"/>
    <s v="840168523245"/>
    <s v="Speck Presidio Perfect Clear Impact Geometry Case with MagSafe for iPhone 14 Pro M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13"/>
    <s v="150098-9984"/>
    <s v="840168523313"/>
    <s v="Speck Presidio Perfect Mist Case with MagSafe for iPhone 14 Pro Max - Obsidian/Obs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20"/>
    <s v="150098-9985"/>
    <s v="840168523320"/>
    <s v="Speck Presidio Perfect Mist Case with MagSafe for iPhone 14 Pro Max - Coastal Blue"/>
    <s v="Cases iPhone"/>
    <s v="iPhone 14"/>
    <s v="iPhone 14 Pro Max"/>
    <x v="1"/>
    <s v="Firme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251"/>
    <s v="150455-3205"/>
    <s v="840168533251"/>
    <s v="Speck Presidio®2 Grip Magsafe® Clicklock™ Black / Slate Grey iPhone 15 Plus"/>
    <s v="Cases iPhone"/>
    <s v="iPhone 15"/>
    <s v="iPhone 15 Plu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329"/>
    <s v="150455-3212"/>
    <s v="840168533329"/>
    <s v="Speck Presidio®2 Grip Magsafe® Clicklock™ Charcoal Grey/ Cool Bronze iPhone 15 Plus"/>
    <s v="Cases iPhone"/>
    <s v="iPhone 15"/>
    <s v="iPhone 15 Plu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268"/>
    <s v="150455-3206"/>
    <s v="840168533268"/>
    <s v="Speck Presidio®2 Grip Magsafe® Clicklock™ Costal Blue / Dust Grey iPhone 15 Plus"/>
    <s v="Cases iPhone"/>
    <s v="iPhone 15"/>
    <s v="iPhone 15 Plu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381"/>
    <s v="150459-3199"/>
    <s v="840168533381"/>
    <s v="Speck Presidio® Perfect-Clear Grip Magsafe® Clicklock™ Clear/Clear/Chrome iPhone 15 Plus"/>
    <s v="Cases iPhone"/>
    <s v="iPhone 15"/>
    <s v="iPhone 15 Plu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121"/>
    <s v="150451-3199"/>
    <s v="840168533121"/>
    <s v="Speck Presidio® Perfect-Clear Grip Magsafe® Clicklock™ Clear/Clear/Chrome iPhone 15 Pro"/>
    <s v="Cases iPhone"/>
    <s v="iPhone 15"/>
    <s v="iPhone 15 Pro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995"/>
    <s v="150447-3205"/>
    <s v="840168532995"/>
    <s v="Speck Presidio®2 Grip Magsafe® Clicklock™ Black / Slate Grey iPhone 15 Pro"/>
    <s v="Cases iPhone"/>
    <s v="iPhone 15"/>
    <s v="iPhone 15 Pro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060"/>
    <s v="150447-3212"/>
    <s v="840168533060"/>
    <s v="Speck Presidio®2 Grip Magsafe® Clicklock™ Charcoal Grey/ Cool Bronze iPhone 15 Pro"/>
    <s v="Cases iPhone"/>
    <s v="iPhone 15"/>
    <s v="iPhone 15 Pro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008"/>
    <s v="150447-3206"/>
    <s v="840168533008"/>
    <s v="Speck Presidio®2 Grip Magsafe® Clicklock™ Costal Blue / Dust Grey iPhone 15 Pro"/>
    <s v="Cases iPhone"/>
    <s v="iPhone 15"/>
    <s v="iPhone 15 Pro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89"/>
    <s v="150463-3212"/>
    <s v="840168533589"/>
    <s v="Speck Presidio®2 Grip Magsafe® Clicklock™ Charcoal Grey/ Cool Bronze iPhone 15 Pro Max"/>
    <s v="Cases iPhone"/>
    <s v="iPhone 15"/>
    <s v="iPhone 15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10"/>
    <s v="150463-3205"/>
    <s v="840168533510"/>
    <s v="Speck Presidio®2 Grip Magsafe® Clicklock™ Black / Slate Grey iPhone 15 Pro Max"/>
    <s v="Cases iPhone"/>
    <s v="iPhone 15"/>
    <s v="iPhone 15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27"/>
    <s v="150463-3206"/>
    <s v="840168533527"/>
    <s v="Speck Presidio®2 Grip Magsafe® Clicklock™ Costal Blue / Dust Grey iPhone 15 Pro Max"/>
    <s v="Cases iPhone"/>
    <s v="iPhone 15"/>
    <s v="iPhone 15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626"/>
    <s v="150465-3199"/>
    <s v="840168533626"/>
    <s v="Speck Presidio® Perfect-Clear Magsafe® Clicklock™ Clear/Clear/ Chrome iPhone 15 Pro Max"/>
    <s v="Cases iPhone"/>
    <s v="iPhone 15"/>
    <s v="iPhone 15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742"/>
    <s v="150439-3206"/>
    <n v="840168532742"/>
    <s v="Speck Presidio®2 Grip Magsafe® Clicklock™ Costal Blue / Dust Grey iPhone 15"/>
    <s v="Cases iPhone"/>
    <s v="iPhone 15"/>
    <s v="iPhone 16e / 15 / 14 / 13"/>
    <x v="1"/>
    <s v="Firme"/>
    <n v="11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803"/>
    <s v="150439-3212"/>
    <n v="840168532803"/>
    <s v="Speck Presidio®2 Grip Magsafe® Clicklock™ Charcoal Grey/ Cool Bronze iPhone 15"/>
    <s v="Cases iPhone"/>
    <s v="iPhone 15"/>
    <s v="iPhone 16e / 15 / 14 / 13"/>
    <x v="1"/>
    <s v="Firme"/>
    <n v="11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4493"/>
    <s v="150695-3205"/>
    <n v="840168544493"/>
    <s v="Speck iPhone 16 CandyShell Grip + MS Black Slate"/>
    <s v="Cases iPhone"/>
    <s v="iPhone 16"/>
    <s v="iPhone 16"/>
    <x v="1"/>
    <s v="Firme"/>
    <n v="11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655"/>
    <s v="150697-5085"/>
    <n v="840168540655"/>
    <s v="Speck iPhone 16 Gemshell Grip +Ms Clear/Clear"/>
    <s v="Cases iPhone"/>
    <s v="iPhone 16"/>
    <s v="iPhone 16"/>
    <x v="1"/>
    <s v="Firme"/>
    <n v="110"/>
    <n v="309.9599999999999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365"/>
    <s v="150689-3206"/>
    <n v="840168540365"/>
    <s v="Speck iPhone 16 Presidio2 Grip +Cl Coastal Blue/Dustgrey/White"/>
    <s v="Cases iPhone"/>
    <s v="iPhone 16"/>
    <s v="iPhone 16"/>
    <x v="1"/>
    <s v="Firme"/>
    <n v="11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396"/>
    <s v="150689-3249"/>
    <n v="840168540396"/>
    <s v="Speck iPhone 16 Presidio2 Grip +Cl True Pink/Shocking Pink/White"/>
    <s v="Cases iPhone"/>
    <s v="iPhone 16"/>
    <s v="iPhone 16"/>
    <x v="1"/>
    <s v="Firme"/>
    <n v="11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171"/>
    <s v="150713-3205"/>
    <n v="840168541171"/>
    <s v="Speck iPhone 16 Plus Presidio2 Grip +Cl Black / Slate Grey / White"/>
    <s v="Cases iPhone"/>
    <s v="iPhone 16"/>
    <s v="iPhone 16 Plu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478"/>
    <s v="150721-5085"/>
    <n v="840168541478"/>
    <s v="Speck iPhone 16 Plus Gemshell Grip +Ms Clear/Clear"/>
    <s v="Cases iPhone"/>
    <s v="iPhone 16"/>
    <s v="iPhone 16 Plus"/>
    <x v="1"/>
    <s v="Firme"/>
    <n v="0"/>
    <n v="309.9599999999999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778"/>
    <s v="150701-3206"/>
    <s v="840168540778"/>
    <s v="Speck iPhone 16 Pro Presidio2 Grip +Cl Coastal Blue/Dustgrey/White"/>
    <s v="Cases iPhone"/>
    <s v="iPhone 16"/>
    <s v="iPhone 16 Pro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846"/>
    <s v="150703-3199"/>
    <s v="840168540846"/>
    <s v="Speck iPhone 16 Pro Presidio Perfect Clear +Cl Clear/Chrome Fini"/>
    <s v="Cases iPhone"/>
    <s v="iPhone 16"/>
    <s v="iPhone 16 Pro / iPhone 17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761"/>
    <s v="150701-3205"/>
    <s v="840168540761"/>
    <s v="Speck iPhone 16 Pro Presidio2 Grip +Cl Black / Slate Grey /White"/>
    <s v="Cases iPhone"/>
    <s v="iPhone 16"/>
    <s v="iPhone 16 Pro / iPhone 17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0808"/>
    <s v="150701-3249"/>
    <s v="840168540808"/>
    <s v="Speck iPhone 16 Pro Presidio2 Grip +Cl True Pink/Shocking Pink/White"/>
    <s v="Cases iPhone"/>
    <s v="iPhone 16"/>
    <s v="iPhone 16 Pro / iPhone 17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659"/>
    <s v="150727-3199"/>
    <s v="840168544561"/>
    <s v="Speck iPhone 16 Pro Max Presidio Perfect Clear +Cl Clear/Clear/Chrome Finish/Serene Silver"/>
    <s v="Cases iPhone"/>
    <s v="iPhone 16"/>
    <s v="iPhone 16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4561"/>
    <s v="150727-3199"/>
    <s v="840168544561"/>
    <s v="Speck iPhone 16 Pro Max Presidio Perfect Clear +Cl Clear/Clear/Chrome Finish/Serene Silver"/>
    <s v="Cases iPhone"/>
    <s v="iPhone 16"/>
    <s v="iPhone 16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621"/>
    <s v="150725-3249"/>
    <s v="840168541621"/>
    <s v="Speck iPhone 16 Pro Max Presidio2 Grip +Cl True Pink/Shocking Pink/White"/>
    <s v="Cases iPhone"/>
    <s v="iPhone 16"/>
    <s v="iPhone 16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584"/>
    <s v="150725-3205"/>
    <s v="840168541584"/>
    <s v="Speck iPhone 16 Pro Max Presidio2 Grip +Cl Black / Slate Grey"/>
    <s v="Cases iPhone"/>
    <s v="iPhone 16"/>
    <s v="iPhone 16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1591"/>
    <s v="150725-3206"/>
    <s v="840168541591"/>
    <s v="Speck iPhone 16 Pro Max Presidio2 Grip +Cl Coastal Blue/Dustgrey/White"/>
    <s v="Cases iPhone"/>
    <s v="iPhone 16"/>
    <s v="iPhone 16 Pro Max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800"/>
    <s v="150994-5085"/>
    <n v="840168546800"/>
    <s v="Speck Gemshell Grip + MS iPhone 17 iPhone 17 Air Clear"/>
    <s v="Cases iPhone"/>
    <s v="iPhone 17"/>
    <s v=" iPhone 17 Air"/>
    <x v="1"/>
    <s v="Firme"/>
    <n v="0"/>
    <n v="309.9599999999999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282"/>
    <s v="150967-D143"/>
    <n v="840168546282"/>
    <s v="Speck Presidio2 Grip + MS iPhone 17 iPhone 17 Air Black"/>
    <s v="Cases iPhone"/>
    <s v="iPhone 17"/>
    <s v="iPhone 17 Air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565"/>
    <s v="150985-D143"/>
    <n v="840168546565"/>
    <s v="Speck Presidio2 Grip + MS iPhone 17 Pro Max Black"/>
    <s v="Cases iPhone"/>
    <s v="iPhone 17"/>
    <s v="iPhone 17 Pro Max"/>
    <x v="1"/>
    <s v="Firme"/>
    <n v="320"/>
    <n v="387.54"/>
    <s v="Descontinuado"/>
    <s v="Discontinued"/>
    <n v="1"/>
    <n v="0"/>
    <n v="0"/>
    <n v="0"/>
    <n v="0"/>
    <n v="0"/>
    <n v="0"/>
    <n v="0"/>
    <n v="0"/>
    <n v="0"/>
    <n v="0"/>
    <n v="0"/>
    <n v="387.54"/>
    <n v="0"/>
    <n v="0"/>
    <n v="0"/>
    <n v="0"/>
    <n v="0"/>
    <n v="0"/>
    <n v="0"/>
    <n v="0"/>
    <n v="0"/>
    <n v="0"/>
    <n v="0"/>
  </r>
  <r>
    <s v="Speck"/>
    <n v="848709070142"/>
    <s v="124747-C222"/>
    <s v="848709070142"/>
    <s v="Speck Candyshell Lite Case for iPhone 6/6s/7/8/SE 2/SE 3 - Quartz Pink"/>
    <s v="Cases iPhone"/>
    <s v="iPhone 6"/>
    <s v="iPhone 6/6S/7/8/SE 2/SE 3 Cases"/>
    <x v="1"/>
    <s v="Firme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7416"/>
    <s v="136812-7356"/>
    <s v="848709087416"/>
    <s v="Speck (Apple Excsluive) Presidio Perfect Clear with Grips for iPhone 7/8/SE 2/SE 3 - Bella Pink"/>
    <s v="Cases iPhone"/>
    <s v="iPhone 7"/>
    <s v="iPhone 7/8/SE 2/SE 3 Cases"/>
    <x v="1"/>
    <s v="Firme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92"/>
    <s v="136212-5085"/>
    <s v="848709082992"/>
    <s v="Speck Presidio Perfect Clear Clear iPhone SE2"/>
    <s v="Cases iPhone"/>
    <s v="iPhone SE"/>
    <s v="iPhone SE 2020 -2022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709"/>
    <s v="117577-5905"/>
    <s v="848709060709"/>
    <s v="Speck Presidio Show - Clear/Black iPhone SE2"/>
    <s v="Cases iPhone"/>
    <s v="iPhone SE"/>
    <s v="iPhone SE 2020 -2022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0913"/>
    <s v="124747-8198"/>
    <s v="848709070913"/>
    <s v="Speck Candyshell Lite - Blue iPhone SE2"/>
    <s v="Cases iPhone"/>
    <s v="iPhone SE"/>
    <s v="iPhone SE 2020 -2022"/>
    <x v="1"/>
    <s v="Firme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93"/>
    <s v="136209-9136"/>
    <s v="848709082893"/>
    <s v="Speck Presidio 2 Pro Case - Purple iPhone 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16"/>
    <s v="136209-D143"/>
    <s v="848709082916"/>
    <s v="Speck Presidio 2 Pro Case - Black iPhone 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693"/>
    <s v="117576-6603"/>
    <s v="848709060693"/>
    <s v="Speck Presidio Clear +Glitter Pnk/G iPhone SE2"/>
    <s v="Cases iPhone"/>
    <s v="iPhone SE"/>
    <s v="iPhone SE 2020 -2022"/>
    <x v="1"/>
    <s v="Firme"/>
    <n v="0"/>
    <n v="387.4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62"/>
    <s v="136209-9127"/>
    <s v="848709082862"/>
    <s v="Speck Presidio 2 Pro Case - Blue iPhone SE2"/>
    <s v="Cases iPhone"/>
    <s v="iPhone SE"/>
    <s v="iPhone SE 2020 -2022"/>
    <x v="1"/>
    <s v="Firme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09"/>
    <s v="136209-9145"/>
    <s v="848709082909"/>
    <s v="Speck Presidio 2 Pro Case - Green iPhone SE2"/>
    <s v="Cases iPhone"/>
    <s v="iPhone SE"/>
    <s v="iPhone SE 2020 -2022"/>
    <x v="1"/>
    <s v="Firme"/>
    <n v="0"/>
    <n v="568.45000000000005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7151"/>
    <s v="103111-6244"/>
    <s v="848709047151"/>
    <s v="Speck Presidio Show - Clear/Rose Gold iPhone 8"/>
    <s v="Cases iPhone"/>
    <s v="iPhone SE"/>
    <s v="iPhone SE 2020 -2022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52"/>
    <s v="150584-3086"/>
    <s v="840168538652"/>
    <s v="Speck Smartshell for Mackbook Air 15&quot; - Cozy Pink/Sweater Grey"/>
    <s v="Cases Macbook"/>
    <s v="Macbook"/>
    <s v="MacBook Air 15&quot; M2/M3"/>
    <x v="1"/>
    <s v="Firme"/>
    <n v="0"/>
    <n v="538.3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8378"/>
    <s v="151089-1212"/>
    <s v="840168548378"/>
    <s v="Speck SmartShell for Apple MacBook Neo - Clear"/>
    <s v="Cases Macbook"/>
    <s v="Macbook"/>
    <s v="MacBook Neo"/>
    <x v="1"/>
    <s v="Firme"/>
    <n v="270"/>
    <n v="430.6"/>
    <s v="Activo"/>
    <s v="New"/>
    <n v="0"/>
    <n v="0"/>
    <n v="0"/>
    <n v="0"/>
    <n v="0"/>
    <n v="600"/>
    <n v="5"/>
    <n v="600"/>
    <n v="400"/>
    <n v="400"/>
    <n v="600"/>
    <n v="600"/>
    <n v="0"/>
    <n v="0"/>
    <n v="0"/>
    <n v="0"/>
    <n v="0"/>
    <n v="258360"/>
    <n v="2153"/>
    <n v="258360"/>
    <n v="172240"/>
    <n v="172240"/>
    <n v="258360"/>
    <n v="258360"/>
  </r>
  <r>
    <s v="Speck"/>
    <n v="840168528110"/>
    <s v="150224-3086"/>
    <s v="840168528110"/>
    <s v="Speck Smartshell Case for Macbook Pro 13&quot; M2/M1 - Cozy Pink"/>
    <s v="Cases Macbook"/>
    <s v="Macbook"/>
    <s v="MacBook Pro 13&quot; M1/M2 Cases"/>
    <x v="1"/>
    <s v="Firme"/>
    <n v="0"/>
    <n v="538.3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7910"/>
    <s v="138969-9352"/>
    <s v="848709097910"/>
    <s v="Speck Smartshell Case Swell Blue MacBook Pro 13"/>
    <s v="Cases Macbook"/>
    <s v="Macbook"/>
    <s v="MacBook Pro 13&quot; M1/M2 Cases"/>
    <x v="1"/>
    <s v="Firme"/>
    <n v="0"/>
    <n v="69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7934"/>
    <s v="138969-9354"/>
    <s v="848709097934"/>
    <s v="Speck Smartshell Case Crystal Pink MacBook Pro  13"/>
    <s v="Cases Macbook"/>
    <s v="Macbook"/>
    <s v="MacBook Pro 13&quot; M1/M2 Cases"/>
    <x v="1"/>
    <s v="Firme"/>
    <n v="0"/>
    <n v="69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09"/>
    <s v="90206-0581"/>
    <s v="848709040909"/>
    <s v="Speck Smartshell Case - Black MacBook Pro  13 T&amp;B"/>
    <s v="Cases Macbook"/>
    <s v="Macbook"/>
    <s v="MacBook Pro 13&quot; M1/M2 Cases"/>
    <x v="1"/>
    <s v="Firme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16"/>
    <s v="90206-1212"/>
    <s v="848709040916"/>
    <s v="Speck Smartshell Case - Clear MacBook Pro  13 T&amp;B"/>
    <s v="Cases Macbook"/>
    <s v="Macbook"/>
    <s v="MacBook Pro 13&quot; M1/M2 Cases"/>
    <x v="1"/>
    <s v="Firme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38135"/>
    <s v="86400-5636"/>
    <s v="848709038135"/>
    <s v="Speck Smartshell - Clear For MacBook Pro 13 Rd"/>
    <s v="Cases Macbook"/>
    <s v="Macbook"/>
    <s v="MacBook Pro 13&quot; M1/M2 Cases"/>
    <x v="1"/>
    <s v="Firme"/>
    <n v="0"/>
    <n v="651.2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982"/>
    <s v="141765-9356"/>
    <s v="840168505982"/>
    <s v="Speck Presidio Perfect Clr Geo Clr/Pnk 13"/>
    <s v="Cases Macbook"/>
    <s v="Macbook"/>
    <s v="MacBook Pro 13&quot; M1/M2 Cases"/>
    <x v="1"/>
    <s v="Firme"/>
    <n v="0"/>
    <n v="620.16999999999996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78"/>
    <s v="90207-5636"/>
    <s v="848709040978"/>
    <s v="Speck Smartshell Clear Gld Glitter MacBook Pro 13"/>
    <s v="Cases Macbook"/>
    <s v="Macbook"/>
    <s v="MacBook Pro 13&quot; M1/M2 Cases"/>
    <x v="1"/>
    <s v="Firme"/>
    <n v="0"/>
    <n v="651.21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28"/>
    <s v="144896-9352"/>
    <n v="840168516728"/>
    <s v="Speck Smartshell Case with Microban for Macbook Pro 14&quot; M1/M2 - Swell Blue"/>
    <s v="Cases Macbook"/>
    <s v="Macbook"/>
    <s v="MacBook Pro 14&quot; M1/M2 Cases"/>
    <x v="1"/>
    <s v="Firme"/>
    <n v="160"/>
    <n v="430.6"/>
    <s v="Activo"/>
    <s v="Active"/>
    <n v="16"/>
    <n v="22"/>
    <n v="57"/>
    <n v="0"/>
    <n v="37"/>
    <n v="20"/>
    <n v="28"/>
    <n v="60"/>
    <n v="30"/>
    <n v="30"/>
    <n v="90"/>
    <n v="40"/>
    <n v="6889.6"/>
    <n v="9473.2000000000007"/>
    <n v="24544.2"/>
    <n v="0"/>
    <n v="15932.2"/>
    <n v="8612"/>
    <n v="12056.800000000001"/>
    <n v="25836"/>
    <n v="12918"/>
    <n v="12918"/>
    <n v="38754"/>
    <n v="17224"/>
  </r>
  <r>
    <s v="Speck"/>
    <n v="840168516001"/>
    <s v="144896-1212"/>
    <s v="840168516001"/>
    <s v="Speck Smartshell Case with Microban for Macbook Pro 14&quot; M1/M2 - Clear"/>
    <s v="Cases Macbook"/>
    <s v="Macbook"/>
    <s v="MacBook Pro 14&quot; M1/M2 Cases"/>
    <x v="1"/>
    <s v="Firme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35"/>
    <s v="144896-9354"/>
    <s v="840168516735"/>
    <s v="Speck Smartshell Case with Microban for Macbook Pro 14&quot; M1/M2 - Crystal Pink"/>
    <s v="Cases Macbook"/>
    <s v="Macbook"/>
    <s v="MacBook Pro 14&quot; M1/M2 Cases"/>
    <x v="1"/>
    <s v="Firme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11"/>
    <s v="144896-0581"/>
    <s v="840168516711"/>
    <s v="Speck Smartshell Case with Microban for Macbook Pro 14&quot; M1/M2 - Onix Black"/>
    <s v="Cases Macbook"/>
    <s v="Macbook"/>
    <s v="MacBook Pro 14&quot; M1/M2 Cases"/>
    <x v="1"/>
    <s v="Firme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81"/>
    <s v="144895-9352"/>
    <s v="840168515981"/>
    <s v="Speck Smartshell Case with Microban for MacBook Pro 16&quot; M1/M2 - Swell Blue"/>
    <s v="Cases Macbook"/>
    <s v="Macbook"/>
    <s v="MacBook Pro 16&quot; M1/M2 Cases"/>
    <x v="1"/>
    <s v="Firme"/>
    <n v="0"/>
    <n v="538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67"/>
    <s v="144895-1212"/>
    <s v="840168515967"/>
    <s v="Speck Smartshell Case with Microban for MacBook Pro 16&quot; M1/M2 - Clear"/>
    <s v="Cases Macbook"/>
    <s v="Macbook"/>
    <s v="MacBook Pro 16&quot; M1/M2 Cases"/>
    <x v="1"/>
    <s v="Firme"/>
    <n v="0"/>
    <n v="538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9946"/>
    <s v="137270-9246"/>
    <s v="848709089946"/>
    <s v="Speck Smartshell - Swell Blue Mb Pro 16"/>
    <s v="Cases Macbook"/>
    <s v="Macbook"/>
    <s v="MacBook Pro 16&quot; M1/M2 Cases"/>
    <x v="1"/>
    <s v="Firme"/>
    <n v="0"/>
    <n v="69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74"/>
    <s v="144895-0581"/>
    <s v="840168515974"/>
    <s v="Speck Smartshell Case with Microban for Macbook Pro 16&quot; M1 Pro/M1 Max - Onix Black"/>
    <s v="Cases Macbook"/>
    <s v="Macbook"/>
    <s v="MacBook Pro 16&quot; Touch Bar Cases"/>
    <x v="1"/>
    <s v="Firme"/>
    <n v="0"/>
    <n v="538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8501"/>
    <s v="142888-1050"/>
    <s v="840168508501"/>
    <s v="Speck Sililoop Airtag - Black"/>
    <s v="Cases AirTag"/>
    <s v="AirTag"/>
    <s v="AirTag"/>
    <x v="1"/>
    <s v="Firme"/>
    <n v="170"/>
    <n v="174.9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15"/>
    <s v="142888-7807"/>
    <s v="840168509515"/>
    <s v="Speck Sililoop Airtag - Coastal Blue"/>
    <s v="Cases AirTag"/>
    <s v="AirTag"/>
    <s v="AirTag"/>
    <x v="1"/>
    <s v="Firme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91"/>
    <s v="142889-9696"/>
    <s v="840168509591"/>
    <s v="Speck Carabiner Airtag - Bright Silver/White"/>
    <s v="Cases AirTag"/>
    <s v="AirTag"/>
    <s v="AirTag"/>
    <x v="1"/>
    <s v="Firme"/>
    <n v="17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607"/>
    <s v="142890-D143"/>
    <s v="840168509607"/>
    <s v="Speck LuggageTag Pro Airtag - Black/White"/>
    <s v="Cases AirTag"/>
    <s v="AirTag"/>
    <s v="AirTag"/>
    <x v="1"/>
    <s v="Firme"/>
    <n v="170"/>
    <n v="271.160000000000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0238"/>
    <s v="143093-1568"/>
    <s v="840168510238"/>
    <s v="Speck Sililoop Airtag 4 pack - Color Mixed Neon/Blue/Fuscia/Pink"/>
    <s v="Cases AirTag"/>
    <s v="AirTag"/>
    <s v="AirTag"/>
    <x v="1"/>
    <s v="Firme"/>
    <n v="17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1907"/>
    <s v="142891-9748"/>
    <s v="840168511907"/>
    <s v="Speck Siliring Airtag - Unreal Red/White"/>
    <s v="Cases AirTag"/>
    <s v="AirTag"/>
    <s v="AirTag"/>
    <x v="1"/>
    <s v="Firme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641"/>
    <s v="150533-3229"/>
    <s v="840168536641"/>
    <s v="Speck Gemtones Play True Wireless Earbuds - Bob Blue"/>
    <s v="Audio"/>
    <s v="Headphones Wireless"/>
    <s v="Gemtones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610"/>
    <s v="150533-3226"/>
    <s v="840168536610"/>
    <s v="Speck Gemtones Play True Wireless Earbuds - Pop Purple"/>
    <s v="Audio"/>
    <s v="Headphones Wireless"/>
    <s v="Gemtones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795"/>
    <s v="150533-3225"/>
    <s v="840168536795"/>
    <s v="Speck Gemtones Play True Wireless Earbuds - Black"/>
    <s v="Audio"/>
    <s v="Headphones Wireless"/>
    <s v="Gemtones"/>
    <x v="1"/>
    <s v="Firme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01658"/>
    <s v="71390-B681"/>
    <s v="848709001658"/>
    <s v="Speck Candyshell Fuchsia Pink iPad touch 6G"/>
    <s v="Others"/>
    <s v="iPod"/>
    <s v="iPod Touch 6a"/>
    <x v="1"/>
    <s v="Firme"/>
    <n v="0"/>
    <n v="154.66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75912028806"/>
    <s v="72143-B805"/>
    <s v="875912028806"/>
    <s v="Speck Candyshell GriPhone  Pink/Black iPod touch 6"/>
    <s v="Others"/>
    <s v="iPod"/>
    <s v="iPod Touch 6a"/>
    <x v="1"/>
    <s v="Firme"/>
    <n v="0"/>
    <n v="154.66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75912028967"/>
    <s v="72146-B155"/>
    <s v="875912028967"/>
    <s v="Speck Pixelskin Case - Green iPod touch 6G"/>
    <s v="Others"/>
    <s v="iPod"/>
    <s v="iPod Touch 6a"/>
    <x v="1"/>
    <s v="Firme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9796"/>
    <s v="150659-3225"/>
    <n v="840168539796"/>
    <s v="Speck Speaker Gemtones Infinity Speaker Mini -DARK GREY/CHROME/TAN"/>
    <s v="Audio"/>
    <s v="Speakers"/>
    <s v="Infinity"/>
    <x v="1"/>
    <s v="Firme"/>
    <n v="0"/>
    <n v="1008.0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9819"/>
    <s v="150661-3225"/>
    <n v="840168539819"/>
    <s v="Speck Speaker Gemtones Infinity Speaker Max -DARK GREY/CHROME/TAN"/>
    <s v="Audio"/>
    <s v="Speakers"/>
    <s v="Infinity"/>
    <x v="1"/>
    <s v="Firme"/>
    <n v="0"/>
    <n v="1680.4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150661-3225DEMO"/>
    <s v="150661-3225"/>
    <s v="840168539819"/>
    <s v="Speck Speaker Gemtones Infinity Speaker Max -DARK GREY/CHROME/TAN"/>
    <s v="Audio"/>
    <s v="Speakers"/>
    <s v="Infinity"/>
    <x v="1"/>
    <s v="Firme"/>
    <n v="0"/>
    <n v="0.0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150659-3225DEMO"/>
    <s v="150659-3225"/>
    <s v="840168539796"/>
    <s v="Speck Speaker Gemtones Infinity Speaker Mini -DARK GREY/CHROME/TAN"/>
    <s v="Audio"/>
    <s v="Speakers"/>
    <s v="Infinity"/>
    <x v="1"/>
    <s v="Firme"/>
    <n v="0"/>
    <n v="0.0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21094"/>
    <s v="T21-10260"/>
    <s v="5056586721094"/>
    <s v="Tech21 EvoLite for iPhone 15 - Clear"/>
    <s v="Cases iPhone"/>
    <s v="iPhone 15"/>
    <s v="iPhone 16e / 15 / 14 / 13"/>
    <x v="1"/>
    <s v="Firme"/>
    <n v="110"/>
    <n v="215.09"/>
    <s v="Descontinuado"/>
    <s v="Active"/>
    <n v="0"/>
    <n v="0"/>
    <n v="0"/>
    <n v="54"/>
    <n v="0"/>
    <n v="0"/>
    <n v="2"/>
    <n v="50"/>
    <n v="30"/>
    <n v="20"/>
    <n v="80"/>
    <n v="30"/>
    <n v="0"/>
    <n v="0"/>
    <n v="0"/>
    <n v="11614.86"/>
    <n v="0"/>
    <n v="0"/>
    <n v="430.18"/>
    <n v="10754.5"/>
    <n v="6452.7"/>
    <n v="4301.8"/>
    <n v="17207.2"/>
    <n v="6452.7"/>
  </r>
  <r>
    <s v="Tech21"/>
    <n v="5056586724309"/>
    <s v="T21-10441"/>
    <s v="5056586724309"/>
    <s v="Tech21 EvoLite for iPhone 15 - Lavender"/>
    <s v="Cases iPhone"/>
    <s v="iPhone 15"/>
    <s v="iPhone 16e / 15 / 14 / 13"/>
    <x v="1"/>
    <s v="Firme"/>
    <n v="110"/>
    <n v="215.09"/>
    <s v="Activo2"/>
    <s v="Active"/>
    <n v="0"/>
    <n v="0"/>
    <n v="0"/>
    <n v="94"/>
    <n v="0"/>
    <n v="50"/>
    <n v="30"/>
    <n v="40"/>
    <n v="20"/>
    <n v="30"/>
    <n v="50"/>
    <n v="20"/>
    <n v="0"/>
    <n v="0"/>
    <n v="0"/>
    <n v="20218.46"/>
    <n v="0"/>
    <n v="10754.5"/>
    <n v="6452.7"/>
    <n v="8603.6"/>
    <n v="4301.8"/>
    <n v="6452.7"/>
    <n v="10754.5"/>
    <n v="4301.8"/>
  </r>
  <r>
    <s v="Tech21"/>
    <n v="5056586721032"/>
    <s v="T21-10258"/>
    <s v="5056586721032"/>
    <s v="Tech21 EvoClear for iPhone 15 - Clear"/>
    <s v="Cases iPhone"/>
    <s v="iPhone 15"/>
    <s v="iPhone 16e / 15 / 14 / 13"/>
    <x v="1"/>
    <s v="Firme"/>
    <n v="110"/>
    <n v="279.7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24217"/>
    <s v="T21-10438"/>
    <s v="5056586724217"/>
    <s v="Tech21 EvoLite for iPhone 15 - Soft Pink"/>
    <s v="Cases iPhone"/>
    <s v="iPhone 15"/>
    <s v="iPhone 16e / 15 / 14 / 13"/>
    <x v="1"/>
    <s v="Firme"/>
    <n v="110"/>
    <n v="215.0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5282"/>
    <s v="T21-10858"/>
    <s v="5056586735282"/>
    <s v="Tech21 EvoCrystal w/MagSafe for iPhone 16 - Blue"/>
    <s v="Cases iPhone"/>
    <s v="iPhone 16"/>
    <s v="iPhone 16"/>
    <x v="1"/>
    <s v="Firme"/>
    <n v="11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5343"/>
    <s v="T21-10860"/>
    <s v="5056586735343"/>
    <s v="Tech21 EvoCrystal w/MagSafe for iPhone 16 - Pink"/>
    <s v="Cases iPhone"/>
    <s v="iPhone 16"/>
    <s v="iPhone 16"/>
    <x v="1"/>
    <s v="Firme"/>
    <n v="11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6814"/>
    <s v="T21-10909"/>
    <n v="812491035979"/>
    <s v="Tech21 EvoClear w/MagSafe for iPhone 16 Plus - Clear"/>
    <s v="Cases iPhone"/>
    <s v="iPhone 16"/>
    <s v="iPhone 16 Plus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8825"/>
    <s v="T21-10976"/>
    <s v="5056586738825"/>
    <s v="Tech21 EvoCrystal w/MagSafe for iPhone 16 Pro - Blue"/>
    <s v="Cases iPhone"/>
    <s v="iPhone 16"/>
    <s v="iPhone 16 Pro / iPhone 17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8795"/>
    <s v="T21-10975"/>
    <s v="5056586738795"/>
    <s v="Tech21 EvoCrystal w/MagSafe for iPhone 16 Pro  - Black"/>
    <s v="Cases iPhone"/>
    <s v="iPhone 16"/>
    <s v="iPhone 16 Pro / iPhone 17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8894"/>
    <s v="T21-10978"/>
    <s v="0"/>
    <s v="Tech21 EvoCrystal w/MagSafe for iPhone 16 Pro  - Pink"/>
    <s v="Cases iPhone"/>
    <s v="iPhone 16"/>
    <s v="iPhone 16 Pro / iPhone 17"/>
    <x v="1"/>
    <s v="Firme"/>
    <n v="0"/>
    <n v="430.6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40590"/>
    <s v="T21-11035"/>
    <s v="5056586740590"/>
    <s v="Tech21 EvoCrystal w/MagSafe for iPhone 16 Pro Max - Blue"/>
    <s v="Cases iPhone"/>
    <s v="iPhone 16"/>
    <s v="iPhone 16 Pro Max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40569"/>
    <s v="T21-11034"/>
    <s v="5056586740569"/>
    <s v="Tech21 EvoCrystal w/MagSafe for iPhone 16 Pro Max - Black"/>
    <s v="Cases iPhone"/>
    <s v="iPhone 16"/>
    <s v="iPhone 16 Pro Max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40668"/>
    <s v="T21-11037"/>
    <s v="0"/>
    <s v="Tech21 EvoCrystal w/MagSafe for iPhone 16 Pro Max - Pink"/>
    <s v="Cases iPhone"/>
    <s v="iPhone 16"/>
    <s v="iPhone 16 Pro Max"/>
    <x v="1"/>
    <s v="Firme"/>
    <n v="0"/>
    <n v="430.6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159"/>
    <s v="T21-11314"/>
    <n v="840459607159"/>
    <s v="Tech21 EvoClear iPhone 17 iPhone 17 Air Clear"/>
    <s v="Cases iPhone"/>
    <s v="iPhone 17"/>
    <s v="iPhone 17 Air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524"/>
    <s v="T21-11348"/>
    <n v="840459607524"/>
    <s v="Tech21 EvoCrystal iPhone 17 iPhone 17 Air Black"/>
    <s v="Cases iPhone"/>
    <s v="iPhone 17"/>
    <s v="iPhone 17 Air"/>
    <x v="1"/>
    <s v="Firme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0736685"/>
    <s v="855848007366"/>
    <s v="Nomad Sport Band - 45mm | Ultra Orange"/>
    <s v="Straps"/>
    <s v="Apple Watch"/>
    <s v="49/45/44/42 mm"/>
    <x v="2"/>
    <s v="Firme"/>
    <n v="132"/>
    <n v="516.72"/>
    <s v="Activo"/>
    <m/>
    <n v="0"/>
    <m/>
    <m/>
    <m/>
    <m/>
    <m/>
    <m/>
    <n v="90"/>
    <n v="102"/>
    <n v="115"/>
    <n v="130"/>
    <n v="147"/>
    <n v="0"/>
    <n v="0"/>
    <n v="0"/>
    <n v="0"/>
    <n v="0"/>
    <n v="0"/>
    <n v="0"/>
    <n v="46504.800000000003"/>
    <n v="52705.440000000002"/>
    <n v="59422.8"/>
    <n v="67173.600000000006"/>
    <n v="75957.840000000011"/>
  </r>
  <r>
    <s v="Nomad"/>
    <m/>
    <s v="NM1Am10000"/>
    <s v="856500018522"/>
    <s v="Nomad Sport Strap - 45/44mm/42mm | M/L | Black | FKM | V2"/>
    <s v="Straps"/>
    <s v="Apple Watch"/>
    <s v="49/45/44/42 mm"/>
    <x v="2"/>
    <s v="Firme"/>
    <n v="132"/>
    <n v="516.72"/>
    <s v="Activo"/>
    <m/>
    <n v="0"/>
    <m/>
    <m/>
    <m/>
    <m/>
    <m/>
    <m/>
    <n v="100"/>
    <n v="118"/>
    <n v="140"/>
    <n v="165"/>
    <n v="194"/>
    <n v="0"/>
    <n v="0"/>
    <n v="0"/>
    <n v="0"/>
    <n v="0"/>
    <n v="0"/>
    <n v="0"/>
    <n v="51672"/>
    <n v="60972.960000000006"/>
    <n v="72340.800000000003"/>
    <n v="85258.8"/>
    <n v="100243.68000000001"/>
  </r>
  <r>
    <s v="Nomad"/>
    <m/>
    <s v="NM014285858"/>
    <n v="856504014285"/>
    <s v="Nomad Modern Leather Case - iPhone 17 Pro Max | Black | Nomad Leather"/>
    <s v="Cases iPhone"/>
    <s v="iPhone 17"/>
    <s v="iPhone 17 Pro Max"/>
    <x v="2"/>
    <s v="Firme"/>
    <n v="220"/>
    <n v="516.72"/>
    <s v="Descontinuado"/>
    <m/>
    <n v="0"/>
    <m/>
    <m/>
    <m/>
    <m/>
    <m/>
    <m/>
    <n v="70"/>
    <n v="0"/>
    <n v="0"/>
    <n v="0"/>
    <n v="0"/>
    <n v="0"/>
    <n v="0"/>
    <n v="0"/>
    <n v="0"/>
    <n v="0"/>
    <n v="0"/>
    <n v="0"/>
    <n v="36170.400000000001"/>
    <n v="0"/>
    <n v="0"/>
    <n v="0"/>
    <n v="0"/>
  </r>
  <r>
    <s v="Nomad"/>
    <m/>
    <s v="NM014278858"/>
    <n v="856504014278"/>
    <s v="Nomad Modern Leather Case - iPhone 17 Pro Max | Brown | Nomad Leather"/>
    <s v="Cases iPhone"/>
    <s v="iPhone 17"/>
    <s v="iPhone 17 Pro Max"/>
    <x v="2"/>
    <s v="Firme"/>
    <n v="220"/>
    <n v="516.72"/>
    <s v="Descontinuado"/>
    <m/>
    <n v="0"/>
    <m/>
    <m/>
    <m/>
    <m/>
    <m/>
    <m/>
    <n v="70"/>
    <n v="0"/>
    <n v="0"/>
    <n v="0"/>
    <n v="0"/>
    <n v="0"/>
    <n v="0"/>
    <n v="0"/>
    <n v="0"/>
    <n v="0"/>
    <n v="0"/>
    <n v="0"/>
    <n v="36170.400000000001"/>
    <n v="0"/>
    <n v="0"/>
    <n v="0"/>
    <n v="0"/>
  </r>
  <r>
    <s v="Nomad"/>
    <m/>
    <s v="NM014339858"/>
    <n v="856504014339"/>
    <s v="Nomad Modern Leather Case - iPhone 17 Pro | Black | Nomad Leather"/>
    <s v="Cases iPhone"/>
    <s v="iPhone 17"/>
    <s v="iPhone 17 Pro"/>
    <x v="2"/>
    <s v="Firme"/>
    <n v="220"/>
    <n v="516.72"/>
    <s v="Descontinuado"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14322858"/>
    <n v="856504014322"/>
    <s v="Nomad Modern Leather Case - iPhone 17 Pro | Brown | Nomad Leather"/>
    <s v="Cases iPhone"/>
    <s v="iPhone 17"/>
    <s v="iPhone 17 Pro"/>
    <x v="2"/>
    <s v="Firme"/>
    <n v="220"/>
    <n v="516.72"/>
    <s v="Descontinuado"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11291858"/>
    <s v="856504011291"/>
    <s v="Nomad Modern Leather Case - Airpods Pro 3 | Black | Horween"/>
    <s v="Cases Airpods"/>
    <s v="Airpods"/>
    <s v="Airpods Pro 3"/>
    <x v="2"/>
    <s v="Firme"/>
    <n v="220"/>
    <n v="361.55"/>
    <s v="Activo"/>
    <m/>
    <n v="0"/>
    <m/>
    <m/>
    <m/>
    <m/>
    <m/>
    <m/>
    <n v="150"/>
    <n v="177"/>
    <n v="209"/>
    <n v="247"/>
    <n v="291"/>
    <n v="0"/>
    <n v="0"/>
    <n v="0"/>
    <n v="0"/>
    <n v="0"/>
    <n v="0"/>
    <n v="0"/>
    <n v="54232.5"/>
    <n v="63994.35"/>
    <n v="75563.95"/>
    <n v="89302.85"/>
    <n v="105211.05"/>
  </r>
  <r>
    <s v="Nomad"/>
    <m/>
    <s v="NM011284858"/>
    <s v="856504011284"/>
    <s v="Nomad Modern Leather Case - Airpods Pro 3 | Rustic Brown | Horween"/>
    <s v="Cases Airpods"/>
    <s v="Airpods"/>
    <s v="Airpods Pro 3"/>
    <x v="2"/>
    <s v="Firme"/>
    <n v="110"/>
    <n v="361.55"/>
    <s v="Activo"/>
    <m/>
    <n v="0"/>
    <m/>
    <m/>
    <m/>
    <m/>
    <m/>
    <m/>
    <n v="150"/>
    <n v="177"/>
    <n v="209"/>
    <n v="247"/>
    <n v="291"/>
    <n v="0"/>
    <n v="0"/>
    <n v="0"/>
    <n v="0"/>
    <n v="0"/>
    <n v="0"/>
    <n v="0"/>
    <n v="54232.5"/>
    <n v="63994.35"/>
    <n v="75563.95"/>
    <n v="89302.85"/>
    <n v="105211.05"/>
  </r>
  <r>
    <s v="Speck"/>
    <m/>
    <s v="150986-D143"/>
    <n v="840168546589"/>
    <s v="Speck Presidio2 Grip iPhone 17 Pro Max Black"/>
    <s v="Cases iPhone"/>
    <s v="iPhone 17"/>
    <s v="iPhone 17 Pro Max"/>
    <x v="2"/>
    <s v="Firme"/>
    <n v="0"/>
    <n v="516.72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m/>
    <s v="150983-3199"/>
    <s v="840168546541"/>
    <s v="Speck Presidio Perfect-Clear Grip + Cl Clear/Clear/Silver Iphone 17 Pro Max"/>
    <s v="Cases iPhone"/>
    <s v="iPhone 17"/>
    <s v="iPhone 17 Pro Max"/>
    <x v="2"/>
    <s v="Firme"/>
    <n v="0"/>
    <n v="516.72"/>
    <s v="Descontinuado"/>
    <s v="Discontinued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09254858"/>
    <n v="855848009254"/>
    <s v="Nomad Modern Leather Case - iPhone 18 Pro | Black | Nomad Leather"/>
    <s v="Cases iPhone"/>
    <s v="iPhone 18"/>
    <s v="iPhone 18 Pro"/>
    <x v="2"/>
    <s v="Firme"/>
    <n v="220"/>
    <n v="460.74568965517238"/>
    <s v="New"/>
    <s v="New"/>
    <n v="0"/>
    <m/>
    <m/>
    <m/>
    <m/>
    <m/>
    <m/>
    <n v="0"/>
    <n v="50"/>
    <n v="50"/>
    <n v="50"/>
    <n v="50"/>
    <n v="0"/>
    <n v="0"/>
    <n v="0"/>
    <n v="0"/>
    <n v="0"/>
    <n v="0"/>
    <n v="0"/>
    <n v="0"/>
    <n v="23037.28448275862"/>
    <n v="23037.28448275862"/>
    <n v="23037.28448275862"/>
    <n v="23037.28448275862"/>
  </r>
  <r>
    <s v="Nomad"/>
    <m/>
    <s v="NM009247858"/>
    <n v="855848009247"/>
    <s v="Nomad Modern Leather Case - iPhone 18 Pro | Brown | Nomad Leather"/>
    <s v="Cases iPhone"/>
    <s v="iPhone 18"/>
    <s v="iPhone 18 Pro"/>
    <x v="2"/>
    <s v="Firme"/>
    <n v="220"/>
    <n v="460.74568965517238"/>
    <s v="New"/>
    <s v="New"/>
    <n v="0"/>
    <m/>
    <m/>
    <m/>
    <m/>
    <m/>
    <m/>
    <n v="0"/>
    <n v="50"/>
    <n v="50"/>
    <n v="50"/>
    <n v="50"/>
    <n v="0"/>
    <n v="0"/>
    <n v="0"/>
    <n v="0"/>
    <n v="0"/>
    <n v="0"/>
    <n v="0"/>
    <n v="0"/>
    <n v="23037.28448275862"/>
    <n v="23037.28448275862"/>
    <n v="23037.28448275862"/>
    <n v="23037.28448275862"/>
  </r>
  <r>
    <s v="Nomad"/>
    <m/>
    <s v="NM009179858"/>
    <n v="855848009179"/>
    <s v="Nomad Modern Leather Case - iPhone 18 Pro Max | Black | Nomad Leather"/>
    <s v="Cases iPhone"/>
    <s v="iPhone 18"/>
    <s v="iPhone 18 Pro Max"/>
    <x v="2"/>
    <s v="Firme"/>
    <n v="220"/>
    <n v="460.74568965517238"/>
    <s v="New"/>
    <s v="New"/>
    <n v="0"/>
    <m/>
    <m/>
    <m/>
    <m/>
    <m/>
    <m/>
    <n v="0"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Nomad"/>
    <m/>
    <s v="NM009162858"/>
    <n v="855848009162"/>
    <s v="Nomad Modern Leather Case - iPhone 18 Pro Max | Brown | Nomad Leather"/>
    <s v="Cases iPhone"/>
    <s v="iPhone 18"/>
    <s v="iPhone 18 Pro Max"/>
    <x v="2"/>
    <s v="Firme"/>
    <n v="220"/>
    <n v="460.74568965517238"/>
    <s v="New"/>
    <s v="New"/>
    <n v="0"/>
    <m/>
    <m/>
    <m/>
    <m/>
    <m/>
    <m/>
    <n v="0"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Speck"/>
    <n v="840168515998"/>
    <s v="144895-9354"/>
    <s v="840168515998"/>
    <s v="Speck Smartshell Case with Microban for Macbook Pro 16&quot; M1 Pro/M1 Max - Crystal Pi"/>
    <s v="Cases Macbook"/>
    <s v="Macbook"/>
    <s v="MacBook Pro 16&quot; Touch Bar Cases"/>
    <x v="1"/>
    <s v="Firme"/>
    <n v="0"/>
    <n v="538.3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m/>
    <s v="151117-D143"/>
    <s v="iPad.Mini"/>
    <s v="Speck iPad Mini 8 - 2026 "/>
    <s v="Cases iPad"/>
    <s v="iPad"/>
    <s v="iPad mini 8"/>
    <x v="1"/>
    <s v="Firme"/>
    <n v="270"/>
    <n v="430.6"/>
    <s v="New"/>
    <s v="New"/>
    <n v="0"/>
    <m/>
    <m/>
    <m/>
    <m/>
    <m/>
    <m/>
    <n v="0"/>
    <n v="340"/>
    <n v="100"/>
    <n v="100"/>
    <n v="100"/>
    <n v="0"/>
    <n v="0"/>
    <n v="0"/>
    <n v="0"/>
    <n v="0"/>
    <n v="0"/>
    <n v="0"/>
    <n v="0"/>
    <n v="146404"/>
    <n v="43060"/>
    <n v="43060"/>
    <n v="43060"/>
  </r>
  <r>
    <s v="Speck"/>
    <n v="840168546701"/>
    <s v="150991-3263"/>
    <n v="840168546701"/>
    <s v="Speck Balance Folio for iPad Air 10.9&quot;/Pro 11&quot; - Piccard's Blue"/>
    <s v="Cases iPad"/>
    <s v="iPad"/>
    <s v="iPad Pro 11&quot; 2/3/4/Air 4/5"/>
    <x v="1"/>
    <s v="Firme"/>
    <n v="270"/>
    <n v="430.6"/>
    <s v="Activo"/>
    <s v="New"/>
    <n v="0"/>
    <n v="0"/>
    <n v="0"/>
    <n v="0"/>
    <n v="0"/>
    <n v="120"/>
    <n v="46"/>
    <n v="83"/>
    <n v="14"/>
    <n v="44"/>
    <n v="63"/>
    <n v="26"/>
    <n v="0"/>
    <n v="0"/>
    <n v="0"/>
    <n v="0"/>
    <n v="0"/>
    <n v="51672"/>
    <n v="19807.600000000002"/>
    <n v="35739.800000000003"/>
    <n v="6028.4000000000005"/>
    <n v="18946.400000000001"/>
    <n v="27127.800000000003"/>
    <n v="11195.6"/>
  </r>
  <r>
    <s v="Speck"/>
    <n v="840168538263"/>
    <s v="150553-3240"/>
    <n v="840168538263"/>
    <s v="PRESIDIO CLEAR +MS (CLEAR/CLEAR/CHROME FINISH)"/>
    <s v="Cases iPhone"/>
    <s v="iPhone 15"/>
    <s v="iPhone 16e / 15 / 14 / 13"/>
    <x v="1"/>
    <s v="Firme"/>
    <n v="110"/>
    <n v="215.09"/>
    <s v="Activo2"/>
    <s v="New"/>
    <n v="0"/>
    <n v="0"/>
    <n v="0"/>
    <n v="0"/>
    <n v="0"/>
    <n v="0"/>
    <n v="96"/>
    <n v="50"/>
    <n v="22"/>
    <n v="0"/>
    <n v="0"/>
    <n v="0"/>
    <n v="0"/>
    <n v="0"/>
    <n v="0"/>
    <n v="0"/>
    <n v="0"/>
    <n v="0"/>
    <n v="20648.64"/>
    <n v="10754.5"/>
    <n v="4731.9800000000005"/>
    <n v="0"/>
    <n v="0"/>
    <n v="0"/>
  </r>
  <r>
    <s v="Speck"/>
    <s v="840168534944"/>
    <s v="150491-5085"/>
    <s v="840168534944"/>
    <s v="Speck GemShell® iPhone 15"/>
    <s v="Cases iPhone"/>
    <s v="iPhone 15"/>
    <s v="iPhone 16e / 15 / 14 / 13"/>
    <x v="1"/>
    <s v="Firme"/>
    <n v="110"/>
    <n v="193.58"/>
    <s v="Activo"/>
    <s v="Active"/>
    <n v="0"/>
    <n v="0"/>
    <n v="0"/>
    <n v="170"/>
    <n v="223"/>
    <n v="51"/>
    <n v="125"/>
    <n v="50"/>
    <n v="30"/>
    <n v="30"/>
    <n v="80"/>
    <n v="30"/>
    <n v="0"/>
    <n v="0"/>
    <n v="0"/>
    <n v="32908.6"/>
    <n v="43168.340000000004"/>
    <n v="9872.58"/>
    <n v="24197.5"/>
    <n v="9679"/>
    <n v="5807.4000000000005"/>
    <n v="5807.4000000000005"/>
    <n v="15486.400000000001"/>
    <n v="5807.4000000000005"/>
  </r>
  <r>
    <s v="Quikcell"/>
    <s v="N.00729720"/>
    <s v="QC-LIQUIDG"/>
    <n v="846537071317"/>
    <s v="Quikcell Ultra LIQUID GLASS Screen Protector"/>
    <s v="Liquid"/>
    <s v="UNIVERSAL"/>
    <s v="Universal"/>
    <x v="3"/>
    <s v="Consigna"/>
    <n v="650"/>
    <n v="309.83"/>
    <s v="Activo"/>
    <s v="Active"/>
    <n v="1834"/>
    <n v="1252"/>
    <n v="830"/>
    <n v="991"/>
    <n v="778"/>
    <n v="813"/>
    <n v="947"/>
    <n v="1372"/>
    <n v="3500"/>
    <n v="5000"/>
    <n v="7500"/>
    <n v="7500"/>
    <n v="568228.22"/>
    <n v="387907.16"/>
    <n v="257158.9"/>
    <n v="307041.52999999997"/>
    <n v="241047.74"/>
    <n v="251891.78999999998"/>
    <n v="293409.01"/>
    <n v="425086.75999999995"/>
    <n v="1084405"/>
    <n v="1549150"/>
    <n v="2323725"/>
    <n v="2323725"/>
  </r>
  <r>
    <s v="Quikcell"/>
    <s v="N.00730320"/>
    <s v="QCVPA2005"/>
    <s v="846537091964"/>
    <s v="Quikcell 37W DUAL PORT A+C CAR CHARGER - Black"/>
    <s v="Charger"/>
    <s v="Car Charger"/>
    <s v="37W"/>
    <x v="3"/>
    <s v="Consigna"/>
    <n v="300"/>
    <n v="232.24"/>
    <s v="Activo2"/>
    <s v="Active"/>
    <n v="319"/>
    <n v="275"/>
    <n v="192"/>
    <n v="161"/>
    <n v="161"/>
    <n v="136"/>
    <n v="164"/>
    <n v="74"/>
    <n v="238"/>
    <n v="263"/>
    <n v="295"/>
    <n v="295"/>
    <n v="74084.56"/>
    <n v="63866"/>
    <n v="44590.080000000002"/>
    <n v="37390.639999999999"/>
    <n v="37390.639999999999"/>
    <n v="31584.639999999999"/>
    <n v="38087.360000000001"/>
    <n v="17185.760000000002"/>
    <n v="55273.120000000003"/>
    <n v="61079.12"/>
    <n v="68510.8"/>
    <n v="68510.8"/>
  </r>
  <r>
    <s v="Quikcell"/>
    <s v="N.00729210"/>
    <s v="QCC3FT-BLK"/>
    <s v="846537097690"/>
    <s v="Quikcell USB-C to USB-C cable 3 ft. 3A current; PVC+Nylon"/>
    <s v="Cables"/>
    <s v="Type C - Type C"/>
    <s v="3 ft"/>
    <x v="3"/>
    <s v="Consigna"/>
    <n v="650"/>
    <n v="154.66"/>
    <s v="Activo"/>
    <s v="Active"/>
    <n v="7939"/>
    <n v="3344"/>
    <n v="4637"/>
    <n v="6763"/>
    <n v="6873"/>
    <n v="6272"/>
    <n v="5948"/>
    <n v="5976"/>
    <n v="4202"/>
    <n v="4644"/>
    <n v="5197"/>
    <n v="5197"/>
    <n v="1227845.74"/>
    <n v="517183.04"/>
    <n v="717158.42"/>
    <n v="1045965.58"/>
    <n v="1062978.18"/>
    <n v="970027.52000000002"/>
    <n v="919917.67999999993"/>
    <n v="924248.16"/>
    <n v="649881.31999999995"/>
    <n v="718241.04"/>
    <n v="803768.02"/>
    <n v="803768.02"/>
  </r>
  <r>
    <s v="Quikcell"/>
    <s v="N.00729180"/>
    <s v="QCC6FT-BLK"/>
    <s v="846537077067"/>
    <s v="Quikcell CHARGE &amp; SYNC CABLE USB-C to USB-C - 6 ft - Black"/>
    <s v="Cables"/>
    <s v="Type C - Type C"/>
    <s v="6 ft"/>
    <x v="3"/>
    <s v="Consigna"/>
    <n v="650"/>
    <n v="180.52"/>
    <s v="Activo"/>
    <s v="Active"/>
    <n v="2988"/>
    <n v="5482"/>
    <n v="3640"/>
    <n v="2739"/>
    <n v="2346"/>
    <n v="3062"/>
    <n v="4923"/>
    <n v="2512"/>
    <n v="2410"/>
    <n v="2664"/>
    <n v="2981"/>
    <n v="2981"/>
    <n v="539393.76"/>
    <n v="989610.64"/>
    <n v="657092.80000000005"/>
    <n v="494444.28"/>
    <n v="423499.92000000004"/>
    <n v="552752.24"/>
    <n v="888699.96000000008"/>
    <n v="453466.24000000005"/>
    <n v="435053.2"/>
    <n v="480905.28"/>
    <n v="538130.12"/>
    <n v="538130.12"/>
  </r>
  <r>
    <s v="Quikcell"/>
    <s v="N.00732660"/>
    <s v="QCPD25W-WT"/>
    <n v="846537095085"/>
    <s v="Quikcell PD 25W Single USB-C Port Wall Charger White"/>
    <s v="Charger"/>
    <s v="Wall charger"/>
    <s v="25W"/>
    <x v="3"/>
    <s v="Consigna"/>
    <n v="650"/>
    <n v="232.24"/>
    <s v="Activo"/>
    <s v="Active"/>
    <n v="7043"/>
    <n v="3508"/>
    <n v="2149"/>
    <n v="3299"/>
    <n v="3576"/>
    <n v="3785"/>
    <n v="3210"/>
    <n v="1020"/>
    <n v="5115"/>
    <n v="5653"/>
    <n v="6326"/>
    <n v="6326"/>
    <n v="1635666.32"/>
    <n v="814697.92"/>
    <n v="499083.76"/>
    <n v="766159.76"/>
    <n v="830490.24"/>
    <n v="879028.4"/>
    <n v="745490.4"/>
    <n v="236884.80000000002"/>
    <n v="1187907.6000000001"/>
    <n v="1312852.72"/>
    <n v="1469150.24"/>
    <n v="1469150.24"/>
  </r>
  <r>
    <s v="Quikcell"/>
    <s v="N.00732690"/>
    <s v="QCPD35W-WT"/>
    <n v="846537095092"/>
    <s v="Quikcell 35W PD A+C Dual Ports Wall Charger White"/>
    <s v="Charger"/>
    <s v="Wall charger"/>
    <s v="35W"/>
    <x v="3"/>
    <s v="Consigna"/>
    <n v="650"/>
    <n v="283.97000000000003"/>
    <s v="Activo"/>
    <s v="Active"/>
    <n v="0"/>
    <n v="957"/>
    <n v="1818"/>
    <n v="1938"/>
    <n v="2091"/>
    <n v="2623"/>
    <n v="2439"/>
    <n v="2012"/>
    <n v="2628"/>
    <n v="2905"/>
    <n v="3251"/>
    <n v="3251"/>
    <n v="0"/>
    <n v="271759.29000000004"/>
    <n v="516257.46"/>
    <n v="550333.8600000001"/>
    <n v="593781.27"/>
    <n v="744853.31"/>
    <n v="692602.83000000007"/>
    <n v="571347.64"/>
    <n v="746273.16"/>
    <n v="824932.85000000009"/>
    <n v="923186.47000000009"/>
    <n v="923186.47000000009"/>
  </r>
  <r>
    <s v="Speck"/>
    <s v="N.00734160"/>
    <s v="150972-3240"/>
    <n v="840168546381"/>
    <s v="Speck Presidio Perfect-Clear  iPhone 17 Pro Clear"/>
    <s v="Cases iPhone"/>
    <s v="iPhone 17"/>
    <s v="iPhone 17 Pro"/>
    <x v="3"/>
    <s v="Consigna"/>
    <n v="200"/>
    <n v="516.72"/>
    <s v="Activo2"/>
    <s v="Active"/>
    <n v="518"/>
    <n v="289"/>
    <n v="193"/>
    <n v="118"/>
    <n v="96"/>
    <n v="159"/>
    <n v="131"/>
    <n v="94"/>
    <n v="153"/>
    <n v="265"/>
    <n v="251"/>
    <n v="211"/>
    <n v="267660.96000000002"/>
    <n v="149332.08000000002"/>
    <n v="99726.96"/>
    <n v="60972.960000000006"/>
    <n v="49605.120000000003"/>
    <n v="82158.48000000001"/>
    <n v="67690.320000000007"/>
    <n v="48571.68"/>
    <n v="79058.16"/>
    <n v="136930.80000000002"/>
    <n v="129696.72"/>
    <n v="109027.92000000001"/>
  </r>
  <r>
    <s v="Quikcell"/>
    <s v="N.00730290"/>
    <s v="QCPD25W"/>
    <n v="846537091520"/>
    <s v="Quikcell PD 25W Single USB-C Port Wall Charger"/>
    <s v="Charger"/>
    <s v="Wall charger"/>
    <s v="25W"/>
    <x v="3"/>
    <s v="Consigna"/>
    <n v="500"/>
    <n v="232.24"/>
    <s v="Descontinuado"/>
    <s v="Discontinued"/>
    <n v="3069"/>
    <n v="1836"/>
    <n v="2533"/>
    <n v="1750"/>
    <n v="1187"/>
    <n v="1227"/>
    <n v="1046"/>
    <n v="3368"/>
    <n v="0"/>
    <n v="0"/>
    <n v="0"/>
    <n v="0"/>
    <n v="712744.56"/>
    <n v="426392.64"/>
    <n v="588263.92000000004"/>
    <n v="406420"/>
    <n v="275668.88"/>
    <n v="284958.48000000004"/>
    <n v="242923.04"/>
    <n v="782184.32000000007"/>
    <n v="0"/>
    <n v="0"/>
    <n v="0"/>
    <n v="0"/>
  </r>
  <r>
    <s v="Quikcell"/>
    <s v="N.00730260"/>
    <s v="QCPD35W"/>
    <n v="846537091537"/>
    <s v="Quikcell 35W PD A+C Dual Ports Wall Charger"/>
    <s v="Charger"/>
    <s v="Wall charger"/>
    <s v="35W"/>
    <x v="3"/>
    <s v="Consigna"/>
    <n v="500"/>
    <n v="283.97000000000003"/>
    <s v="Descontinuado"/>
    <s v="Discontinued"/>
    <n v="3957"/>
    <n v="2370"/>
    <n v="1099"/>
    <n v="667"/>
    <n v="355"/>
    <n v="334"/>
    <n v="313"/>
    <n v="247"/>
    <n v="0"/>
    <n v="0"/>
    <n v="0"/>
    <n v="0"/>
    <n v="1123669.29"/>
    <n v="673008.9"/>
    <n v="312083.03000000003"/>
    <n v="189407.99000000002"/>
    <n v="100809.35"/>
    <n v="94845.98000000001"/>
    <n v="88882.610000000015"/>
    <n v="70140.590000000011"/>
    <n v="0"/>
    <n v="0"/>
    <n v="0"/>
    <n v="0"/>
  </r>
  <r>
    <s v="Speck"/>
    <s v="N.00734190"/>
    <s v="150983-3199"/>
    <s v="840168546541"/>
    <s v="Speck Presidio Perfect-Clear Grip + Cl Clear/Clear/Silver Iphone 17 Pro Max"/>
    <s v="Cases iPhone"/>
    <s v="iPhone 17"/>
    <s v="iPhone 17 Pro Max"/>
    <x v="3"/>
    <s v="Consigna"/>
    <n v="200"/>
    <n v="516.72"/>
    <s v="Activo2"/>
    <s v="Discontinued"/>
    <n v="1786"/>
    <n v="761"/>
    <n v="444"/>
    <n v="399"/>
    <n v="486"/>
    <n v="492"/>
    <n v="459"/>
    <n v="391"/>
    <n v="1193"/>
    <n v="1070"/>
    <n v="0"/>
    <n v="0"/>
    <n v="922861.92"/>
    <n v="393223.92000000004"/>
    <n v="229423.68000000002"/>
    <n v="206171.28"/>
    <n v="251125.92"/>
    <n v="254226.24000000002"/>
    <n v="237174.48"/>
    <n v="202037.52000000002"/>
    <n v="616446.96000000008"/>
    <n v="552890.4"/>
    <n v="0"/>
    <n v="0"/>
  </r>
  <r>
    <s v="Speck"/>
    <s v="N.00729570"/>
    <s v="150491-5085"/>
    <s v="840168534944"/>
    <s v="Speck GemShell® iPhone 15"/>
    <s v="Cases iPhone"/>
    <s v="iPhone 15"/>
    <s v="iPhone 16e / 15 / 14 / 13"/>
    <x v="3"/>
    <s v="Consigna"/>
    <n v="300"/>
    <n v="309.83"/>
    <s v="Descontinuado"/>
    <s v="Discontinued"/>
    <n v="4"/>
    <n v="5"/>
    <n v="1"/>
    <n v="3"/>
    <n v="0"/>
    <n v="3"/>
    <n v="0"/>
    <n v="0"/>
    <n v="0"/>
    <n v="0"/>
    <n v="0"/>
    <n v="0"/>
    <n v="1239.32"/>
    <n v="1549.1499999999999"/>
    <n v="309.83"/>
    <n v="929.49"/>
    <n v="0"/>
    <n v="929.49"/>
    <n v="0"/>
    <n v="0"/>
    <n v="0"/>
    <n v="0"/>
    <n v="0"/>
    <n v="0"/>
  </r>
  <r>
    <s v="Speck"/>
    <s v="N.00729600"/>
    <s v="150443-3199"/>
    <s v="840168532865"/>
    <s v="Speck Presidio® Perfect-Clear Grip Magsafe® Clicklock™ Clear/Clear/Chrome iPhone 15"/>
    <s v="Cases iPhone"/>
    <s v="iPhone"/>
    <s v="iPhone 16e / 15 / 14 / 13"/>
    <x v="3"/>
    <s v="Consigna"/>
    <n v="300"/>
    <n v="516.72"/>
    <s v="Descontinuado"/>
    <s v="Discontinued"/>
    <n v="9"/>
    <n v="3"/>
    <n v="3"/>
    <n v="4"/>
    <n v="3"/>
    <n v="4"/>
    <n v="1"/>
    <n v="1"/>
    <n v="0"/>
    <n v="0"/>
    <n v="0"/>
    <n v="0"/>
    <n v="4650.4800000000005"/>
    <n v="1550.16"/>
    <n v="1550.16"/>
    <n v="2066.88"/>
    <n v="1550.16"/>
    <n v="2066.88"/>
    <n v="516.72"/>
    <n v="516.72"/>
    <n v="0"/>
    <n v="0"/>
    <n v="0"/>
    <n v="0"/>
  </r>
  <r>
    <s v="Speck"/>
    <s v="N.00734040"/>
    <s v="150978-9221"/>
    <s v="840168546473"/>
    <s v="Speck Presidio Lux iPhone 17 Pro Glitter/Gold"/>
    <s v="Cases iPhone"/>
    <s v="iPhone 17"/>
    <s v="iPhone 17 Pro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280"/>
    <s v="150976-D143"/>
    <s v="840168546428"/>
    <s v="Speck Presidio2 Grip + MS iPhone 17 Pro Black"/>
    <s v="Cases iPhone"/>
    <s v="iPhone 17"/>
    <s v="iPhone 17 Pro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70"/>
    <s v="150987-9221"/>
    <s v="840168546619"/>
    <s v="Speck Presidio Lux iPhone 17 Pro Max Glitter/Gold"/>
    <s v="Cases iPhone"/>
    <s v="iPhone 17"/>
    <s v="iPhone 17 Pro Max"/>
    <x v="3"/>
    <s v="Consigna"/>
    <n v="300"/>
    <n v="516.72"/>
    <s v="Descontinuado"/>
    <s v="Discontinued"/>
    <n v="0"/>
    <n v="0"/>
    <n v="3"/>
    <n v="0"/>
    <n v="0"/>
    <n v="0"/>
    <n v="0"/>
    <n v="0"/>
    <n v="0"/>
    <n v="0"/>
    <n v="0"/>
    <n v="0"/>
    <n v="0"/>
    <n v="0"/>
    <n v="1550.16"/>
    <n v="0"/>
    <n v="0"/>
    <n v="0"/>
    <n v="0"/>
    <n v="0"/>
    <n v="0"/>
    <n v="0"/>
    <n v="0"/>
    <n v="0"/>
  </r>
  <r>
    <s v="Speck"/>
    <s v="N.00729660"/>
    <s v="150423-1041"/>
    <s v="840168532148"/>
    <s v="Speck Wallet for MagSafe® Black iPhone 15 Wallet"/>
    <s v="Others"/>
    <s v="Click Lock"/>
    <s v="Wallet"/>
    <x v="3"/>
    <s v="Consigna"/>
    <n v="300"/>
    <n v="309.83"/>
    <s v="Descontinuado"/>
    <s v="Discontinued"/>
    <n v="24"/>
    <n v="27"/>
    <n v="14"/>
    <n v="12"/>
    <n v="7"/>
    <n v="18"/>
    <n v="10"/>
    <n v="7"/>
    <n v="5"/>
    <n v="9"/>
    <n v="10"/>
    <n v="12"/>
    <n v="7435.92"/>
    <n v="8365.41"/>
    <n v="4337.62"/>
    <n v="3717.96"/>
    <n v="2168.81"/>
    <n v="5576.94"/>
    <n v="3098.2999999999997"/>
    <n v="2168.81"/>
    <n v="1549.1499999999999"/>
    <n v="2788.47"/>
    <n v="3098.2999999999997"/>
    <n v="3717.96"/>
  </r>
  <r>
    <s v="Nomad"/>
    <s v="N.00731970"/>
    <s v="NM01382485"/>
    <s v="856500013824"/>
    <s v="Nomad Rugged Case - iPhone 16 Pro | Atlantic Blue"/>
    <s v="Cases iPhone"/>
    <s v="iPhone 16"/>
    <s v="iPhone 16 Pro / iPhone 17"/>
    <x v="3"/>
    <s v="Consigna"/>
    <n v="300"/>
    <n v="516.72"/>
    <s v="Descontinuado"/>
    <s v="Discontinued"/>
    <n v="0"/>
    <n v="0"/>
    <n v="0"/>
    <n v="1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</r>
  <r>
    <s v="Nomad"/>
    <s v="N.00732000"/>
    <s v="NM01384885"/>
    <s v="856500013848"/>
    <s v="Nomad Rugged Case - iPhone 16 Pro | Desert"/>
    <s v="Cases iPhone"/>
    <s v="iPhone 16"/>
    <s v="iPhone 16 Pro / iPhone 17"/>
    <x v="3"/>
    <s v="Consigna"/>
    <n v="300"/>
    <n v="516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1910"/>
    <s v="NM01696285"/>
    <s v="856500016962"/>
    <s v="Nomad Modern Leather Case - iPhone 16 Pro  Brown"/>
    <s v="Cases iPhone"/>
    <s v="iPhone 16"/>
    <s v="iPhone 16 Pro / iPhone 17"/>
    <x v="3"/>
    <s v="Consigna"/>
    <n v="300"/>
    <n v="516.72"/>
    <s v="Descontinuado"/>
    <s v="Discontinued"/>
    <n v="2"/>
    <n v="0"/>
    <n v="0"/>
    <n v="0"/>
    <n v="0"/>
    <n v="0"/>
    <n v="2"/>
    <n v="0"/>
    <n v="0"/>
    <n v="0"/>
    <n v="0"/>
    <n v="0"/>
    <n v="1033.44"/>
    <n v="0"/>
    <n v="0"/>
    <n v="0"/>
    <n v="0"/>
    <n v="0"/>
    <n v="1033.44"/>
    <n v="0"/>
    <n v="0"/>
    <n v="0"/>
    <n v="0"/>
    <n v="0"/>
  </r>
  <r>
    <s v="Nomad"/>
    <s v="N.00731940"/>
    <s v="NM01697985"/>
    <s v="856500016979"/>
    <s v="Nomad Modern Leather Case - iPhone 16 Pro  Black"/>
    <s v="Cases iPhone"/>
    <s v="iPhone 16"/>
    <s v="iPhone 16 Pro / iPhone 17"/>
    <x v="3"/>
    <s v="Consigna"/>
    <n v="300"/>
    <n v="516.72"/>
    <s v="Descontinuado"/>
    <s v="Discontinued"/>
    <n v="1"/>
    <n v="0"/>
    <n v="0"/>
    <n v="0"/>
    <n v="0"/>
    <n v="1"/>
    <n v="0"/>
    <n v="1"/>
    <n v="0"/>
    <n v="0"/>
    <n v="0"/>
    <n v="0"/>
    <n v="516.72"/>
    <n v="0"/>
    <n v="0"/>
    <n v="0"/>
    <n v="0"/>
    <n v="516.72"/>
    <n v="0"/>
    <n v="516.72"/>
    <n v="0"/>
    <n v="0"/>
    <n v="0"/>
    <n v="0"/>
  </r>
  <r>
    <s v="Nomad"/>
    <s v="N.00732030"/>
    <s v="NM01692485"/>
    <s v="856500016924"/>
    <s v="Nomad Modern Leather Case - iPhone 16 Pro Max | Brown | Nomad Leather"/>
    <s v="Cases iPhone"/>
    <s v="iPhone 16"/>
    <s v="iPhone 16 Pro Max"/>
    <x v="3"/>
    <s v="Consigna"/>
    <n v="300"/>
    <n v="516.72"/>
    <s v="Descontinuado"/>
    <s v="Discontinued"/>
    <n v="1"/>
    <n v="0"/>
    <n v="0"/>
    <n v="1"/>
    <n v="0"/>
    <n v="0"/>
    <n v="0"/>
    <n v="0"/>
    <n v="0"/>
    <n v="0"/>
    <n v="0"/>
    <n v="0"/>
    <n v="516.72"/>
    <n v="0"/>
    <n v="0"/>
    <n v="516.72"/>
    <n v="0"/>
    <n v="0"/>
    <n v="0"/>
    <n v="0"/>
    <n v="0"/>
    <n v="0"/>
    <n v="0"/>
    <n v="0"/>
  </r>
  <r>
    <s v="Nomad"/>
    <s v="N.00732120"/>
    <s v="NM01381785"/>
    <s v="856500013817"/>
    <s v="Nomad Rugged Case - iPhone 16 Pro Max | Desert"/>
    <s v="Cases iPhone"/>
    <s v="iPhone 16"/>
    <s v="iPhone 16 Pro Max"/>
    <x v="3"/>
    <s v="Consigna"/>
    <n v="300"/>
    <n v="516.72"/>
    <s v="Descontinuado"/>
    <s v="Discontinued"/>
    <n v="0"/>
    <n v="0"/>
    <n v="1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</r>
  <r>
    <s v="Nomad"/>
    <s v="N.00732090"/>
    <s v="NM01379485"/>
    <s v="856500013794"/>
    <s v="Nomad Rugged Case - iPhone 16 Pro Max | Atlantic Blue"/>
    <s v="Cases iPhone"/>
    <s v="iPhone 16"/>
    <s v="iPhone 16 Pro Max"/>
    <x v="3"/>
    <s v="Consigna"/>
    <n v="300"/>
    <n v="516.72"/>
    <s v="Descontinuado"/>
    <s v="Discontinued"/>
    <n v="0"/>
    <n v="1"/>
    <n v="0"/>
    <n v="0"/>
    <n v="0"/>
    <n v="0"/>
    <n v="0"/>
    <n v="0"/>
    <n v="0"/>
    <n v="0"/>
    <n v="0"/>
    <n v="0"/>
    <n v="0"/>
    <n v="516.72"/>
    <n v="0"/>
    <n v="0"/>
    <n v="0"/>
    <n v="0"/>
    <n v="0"/>
    <n v="0"/>
    <n v="0"/>
    <n v="0"/>
    <n v="0"/>
    <n v="0"/>
  </r>
  <r>
    <s v="Nomad"/>
    <s v="N.00732060"/>
    <s v="NM01693185"/>
    <s v="856500016931"/>
    <s v="Nomad Modern Leather Case - iPhone 16 Pro Max  Black "/>
    <s v="Cases iPhone"/>
    <s v="iPhone 16"/>
    <s v="iPhone 16 Pro Max"/>
    <x v="3"/>
    <s v="Consigna"/>
    <n v="300"/>
    <n v="516.72"/>
    <s v="Descontinuado"/>
    <s v="Discontinued"/>
    <n v="0"/>
    <n v="0"/>
    <n v="0"/>
    <n v="1"/>
    <n v="1"/>
    <n v="0"/>
    <n v="0"/>
    <n v="0"/>
    <n v="0"/>
    <n v="0"/>
    <n v="0"/>
    <n v="0"/>
    <n v="0"/>
    <n v="0"/>
    <n v="0"/>
    <n v="516.72"/>
    <n v="516.72"/>
    <n v="0"/>
    <n v="0"/>
    <n v="0"/>
    <n v="0"/>
    <n v="0"/>
    <n v="0"/>
    <n v="0"/>
  </r>
  <r>
    <s v="Quikcell"/>
    <s v="N.00729300"/>
    <s v="TIN2006"/>
    <s v="846537077494"/>
    <s v="Quikcell Apple iPhone 12/12 Pro ICON TINT Transparent Case - Smoke"/>
    <s v="Cases iPhone"/>
    <s v="iPhone 12"/>
    <s v="iPhone 12/iPhone 12 Pro"/>
    <x v="3"/>
    <s v="Consigna"/>
    <n v="300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30"/>
    <s v="TIN2059-M"/>
    <s v="846537083549"/>
    <s v="Quikcell iPhone 13 ICON TINT Transparent Protective Case - Ice"/>
    <s v="Cases iPhone"/>
    <s v="iPhone 13"/>
    <s v="iPhone 13"/>
    <x v="3"/>
    <s v="Consigna"/>
    <n v="300"/>
    <n v="206.38"/>
    <s v="Descontinuado"/>
    <s v="Discontinued"/>
    <n v="32"/>
    <n v="49"/>
    <n v="0"/>
    <n v="0"/>
    <n v="0"/>
    <n v="0"/>
    <n v="0"/>
    <n v="1"/>
    <n v="0"/>
    <n v="0"/>
    <n v="0"/>
    <n v="0"/>
    <n v="6604.16"/>
    <n v="10112.619999999999"/>
    <n v="0"/>
    <n v="0"/>
    <n v="0"/>
    <n v="0"/>
    <n v="0"/>
    <n v="206.38"/>
    <n v="0"/>
    <n v="0"/>
    <n v="0"/>
    <n v="0"/>
  </r>
  <r>
    <s v="Quikcell"/>
    <s v="N.00729360"/>
    <s v="TIN2058-M"/>
    <s v="846537083532"/>
    <s v="Quikcell iPhone 13 ICON TINT Transparent Protective Case - Smoke"/>
    <s v="Cases iPhone"/>
    <s v="iPhone 13"/>
    <s v="iPhone 13"/>
    <x v="3"/>
    <s v="Consigna"/>
    <n v="300"/>
    <n v="206.38"/>
    <s v="Descontinuado"/>
    <s v="Discontinued"/>
    <n v="13"/>
    <n v="25"/>
    <n v="0"/>
    <n v="0"/>
    <n v="0"/>
    <n v="0"/>
    <n v="0"/>
    <n v="0"/>
    <n v="0"/>
    <n v="0"/>
    <n v="0"/>
    <n v="0"/>
    <n v="2682.94"/>
    <n v="5159.5"/>
    <n v="0"/>
    <n v="0"/>
    <n v="0"/>
    <n v="0"/>
    <n v="0"/>
    <n v="0"/>
    <n v="0"/>
    <n v="0"/>
    <n v="0"/>
    <n v="0"/>
  </r>
  <r>
    <s v="Quikcell"/>
    <s v="N.00729750"/>
    <s v="GQC2017"/>
    <s v="846537077807"/>
    <s v="Quikcell Apple iPhone XR/iPhone 11 TEMPERED GLASS Screen Protection - Clear"/>
    <s v="Micas"/>
    <s v="iPhone 11"/>
    <s v="iPhone 11, iPhone XR"/>
    <x v="3"/>
    <s v="Consigna"/>
    <n v="300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780"/>
    <s v="GQC2010"/>
    <s v="846537077531"/>
    <s v="Quikcell Apple iPhone 12/12 Pro TEMPERED GLASS Screen Protector"/>
    <s v="Micas"/>
    <s v="iPhone 12"/>
    <s v="iPhone 12/iPhone 12 Pro"/>
    <x v="3"/>
    <s v="Consigna"/>
    <n v="300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10"/>
    <s v="GQC2134"/>
    <s v="846537077104"/>
    <s v="Quikcell Apple iPhone 14 TEMPERED GLASS Screen Protector"/>
    <s v="Micas"/>
    <s v="iPhone 14"/>
    <s v="iPhone 13/ Iphone 14"/>
    <x v="3"/>
    <s v="Consigna"/>
    <n v="300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70"/>
    <s v="GQC2135"/>
    <s v="846537087493"/>
    <s v="Quikcell Tempered Glass Screen Protector for iPhone 14 Pro"/>
    <s v="Micas"/>
    <s v="iPhone 14"/>
    <s v="iPhone 14 Pro"/>
    <x v="3"/>
    <s v="Consigna"/>
    <n v="300"/>
    <n v="258.1000000000000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40"/>
    <s v="GQC2137"/>
    <s v="846537087714"/>
    <s v="Quikcell Tempered Glass Screen Protector for iPhone 14 Pro Max"/>
    <s v="Micas"/>
    <s v="iPhone 14"/>
    <s v="iPhone 14 Pro Max"/>
    <x v="3"/>
    <s v="Consigna"/>
    <n v="300"/>
    <n v="258.1000000000000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930"/>
    <s v="GQC2184-M"/>
    <s v="846537090950"/>
    <s v="Quikcell Tempered Glass Screen Protector iPhone 15 Plus"/>
    <s v="Micas"/>
    <s v="iPhone 15"/>
    <s v="iPhone 15 Plus"/>
    <x v="3"/>
    <s v="Consigna"/>
    <n v="300"/>
    <n v="283.97000000000003"/>
    <s v="Descontinuado"/>
    <s v="Discontinued"/>
    <n v="0"/>
    <n v="0"/>
    <n v="4"/>
    <n v="0"/>
    <n v="0"/>
    <n v="0"/>
    <n v="0"/>
    <n v="3"/>
    <n v="2"/>
    <n v="0"/>
    <n v="0"/>
    <n v="0"/>
    <n v="0"/>
    <n v="0"/>
    <n v="1135.8800000000001"/>
    <n v="0"/>
    <n v="0"/>
    <n v="0"/>
    <n v="0"/>
    <n v="851.91000000000008"/>
    <n v="567.94000000000005"/>
    <n v="0"/>
    <n v="0"/>
    <n v="0"/>
  </r>
  <r>
    <s v="Quikcell"/>
    <s v="N.00729900"/>
    <s v="GQC2182-M"/>
    <s v="846537090738"/>
    <s v="Quikcell Tempered Glass Screen Protector iPhone 15"/>
    <s v="Micas"/>
    <s v="iPhone 15"/>
    <s v="iPhone 16e / 15 / 14 / 13"/>
    <x v="3"/>
    <s v="Consigna"/>
    <n v="300"/>
    <n v="283.97000000000003"/>
    <s v="Descontinuado"/>
    <s v="Discontinued"/>
    <n v="30"/>
    <n v="11"/>
    <n v="16"/>
    <n v="17"/>
    <n v="6"/>
    <n v="13"/>
    <n v="10"/>
    <n v="8"/>
    <n v="4"/>
    <n v="3"/>
    <n v="2"/>
    <n v="2"/>
    <n v="8519.1"/>
    <n v="3123.67"/>
    <n v="4543.5200000000004"/>
    <n v="4827.4900000000007"/>
    <n v="1703.8200000000002"/>
    <n v="3691.6100000000006"/>
    <n v="2839.7000000000003"/>
    <n v="2271.7600000000002"/>
    <n v="1135.8800000000001"/>
    <n v="851.91000000000008"/>
    <n v="567.94000000000005"/>
    <n v="567.94000000000005"/>
  </r>
  <r>
    <s v="Quikcell"/>
    <s v="N.00732150"/>
    <s v="GQC2205-M"/>
    <s v="846537093722"/>
    <s v="Quikcell Tempered Glass Screen Protector for iPhone 16"/>
    <s v="Micas"/>
    <s v="iPhone 16"/>
    <s v="iPhone 16"/>
    <x v="3"/>
    <s v="Consigna"/>
    <n v="300"/>
    <n v="283.97000000000003"/>
    <s v="Descontinuado"/>
    <s v="Discontinued"/>
    <n v="6"/>
    <n v="0"/>
    <n v="2"/>
    <n v="2"/>
    <n v="4"/>
    <n v="1"/>
    <n v="2"/>
    <n v="1"/>
    <n v="3"/>
    <n v="2"/>
    <n v="1"/>
    <n v="3"/>
    <n v="1703.8200000000002"/>
    <n v="0"/>
    <n v="567.94000000000005"/>
    <n v="567.94000000000005"/>
    <n v="1135.8800000000001"/>
    <n v="283.97000000000003"/>
    <n v="567.94000000000005"/>
    <n v="283.97000000000003"/>
    <n v="851.91000000000008"/>
    <n v="567.94000000000005"/>
    <n v="283.97000000000003"/>
    <n v="851.91000000000008"/>
  </r>
  <r>
    <s v="Quikcell"/>
    <s v="N.00732180"/>
    <s v="GQC2206-M"/>
    <s v="846537093852"/>
    <s v="Quikcell Tempered Glass Screen Protector for iPhone 16 Pro"/>
    <s v="Micas"/>
    <s v="iPhone 16"/>
    <s v="iPhone 16 Pro / iPhone 17 / 17 Air"/>
    <x v="3"/>
    <s v="Consigna"/>
    <n v="300"/>
    <n v="283.97000000000003"/>
    <s v="Descontinuado"/>
    <s v="Discontinued"/>
    <n v="2"/>
    <n v="1"/>
    <n v="0"/>
    <n v="2"/>
    <n v="0"/>
    <n v="0"/>
    <n v="0"/>
    <n v="1"/>
    <n v="5"/>
    <n v="0"/>
    <n v="0"/>
    <n v="0"/>
    <n v="567.94000000000005"/>
    <n v="283.97000000000003"/>
    <n v="0"/>
    <n v="567.94000000000005"/>
    <n v="0"/>
    <n v="0"/>
    <n v="0"/>
    <n v="283.97000000000003"/>
    <n v="1419.8500000000001"/>
    <n v="0"/>
    <n v="0"/>
    <n v="0"/>
  </r>
  <r>
    <s v="Quikcell"/>
    <s v="N.00732210"/>
    <s v="GQC2208-M"/>
    <s v="846537094095"/>
    <s v="Quikcell Tempered Glass Screen Protector for iPhone 16 Pro Max"/>
    <s v="Micas"/>
    <s v="iPhone 16"/>
    <s v="iPhone 16 Pro Max"/>
    <x v="3"/>
    <s v="Consigna"/>
    <n v="300"/>
    <n v="283.97000000000003"/>
    <s v="Descontinuado"/>
    <s v="Discontinued"/>
    <n v="6"/>
    <n v="2"/>
    <n v="1"/>
    <n v="1"/>
    <n v="0"/>
    <n v="0"/>
    <n v="1"/>
    <n v="1"/>
    <n v="0"/>
    <n v="0"/>
    <n v="0"/>
    <n v="0"/>
    <n v="1703.8200000000002"/>
    <n v="567.94000000000005"/>
    <n v="283.97000000000003"/>
    <n v="283.97000000000003"/>
    <n v="0"/>
    <n v="0"/>
    <n v="283.97000000000003"/>
    <n v="283.97000000000003"/>
    <n v="0"/>
    <n v="0"/>
    <n v="0"/>
    <n v="0"/>
  </r>
  <r>
    <s v="Quikcell"/>
    <s v="N.QD3IN1UCMBN"/>
    <s v="DRIVEDOCK"/>
    <s v="846537082122"/>
    <s v="Quikcell Mount+Suction+Vent 2 in 1 air vent Dashboad Car Mount"/>
    <s v="Others"/>
    <s v="Car Mount"/>
    <s v="Car Mount"/>
    <x v="3"/>
    <s v="Consigna"/>
    <n v="300"/>
    <n v="154.6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QDCW3IN1CN"/>
    <s v="DRIVEDOCK"/>
    <s v="846537082122"/>
    <s v="Quikcell Mount+Suction+Vent 2 in 1 air vent Dashboad Car Mount"/>
    <s v="Others"/>
    <s v="Car Mount"/>
    <s v="Car Mount"/>
    <x v="3"/>
    <s v="Consigna"/>
    <n v="300"/>
    <n v="258.1000000000000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150"/>
    <s v="QLIGHTC6FT"/>
    <s v="846537077104"/>
    <s v="Quikcell CHARGE &amp; SYNC CABLE MFi Lightning to USB-C - 6ft - Black"/>
    <s v="Cables"/>
    <s v="Lightning - Type C"/>
    <s v="6 ft"/>
    <x v="3"/>
    <s v="Consigna"/>
    <n v="300"/>
    <n v="232.24"/>
    <s v="Descontinuado"/>
    <s v="Discontinued"/>
    <n v="297"/>
    <n v="303"/>
    <n v="224"/>
    <n v="205"/>
    <n v="164"/>
    <n v="152"/>
    <n v="165"/>
    <n v="130"/>
    <n v="142"/>
    <n v="139"/>
    <n v="129"/>
    <n v="126"/>
    <n v="68975.28"/>
    <n v="70368.72"/>
    <n v="52021.760000000002"/>
    <n v="47609.200000000004"/>
    <n v="38087.360000000001"/>
    <n v="35300.480000000003"/>
    <n v="38319.599999999999"/>
    <n v="30191.200000000001"/>
    <n v="32978.080000000002"/>
    <n v="32281.360000000001"/>
    <n v="29958.960000000003"/>
    <n v="29262.240000000002"/>
  </r>
  <r>
    <s v="Quikcell"/>
    <s v="N.00729270"/>
    <s v="QTRC2009"/>
    <s v="846537085529"/>
    <s v="Quikcell PD 25W single port USB-C output"/>
    <s v="Charger"/>
    <s v="Wall charger"/>
    <s v="25 W"/>
    <x v="3"/>
    <s v="Consigna"/>
    <n v="300"/>
    <n v="232.24"/>
    <s v="Descontinuado"/>
    <s v="Discontinued"/>
    <n v="0"/>
    <n v="0"/>
    <n v="9"/>
    <n v="0"/>
    <n v="0"/>
    <n v="0"/>
    <n v="0"/>
    <n v="4"/>
    <n v="0"/>
    <n v="0"/>
    <n v="0"/>
    <n v="0"/>
    <n v="0"/>
    <n v="0"/>
    <n v="2090.16"/>
    <n v="0"/>
    <n v="0"/>
    <n v="0"/>
    <n v="0"/>
    <n v="928.96"/>
    <n v="0"/>
    <n v="0"/>
    <n v="0"/>
    <n v="0"/>
  </r>
  <r>
    <s v="Quikcell"/>
    <s v="N.00729240"/>
    <s v="QTRC2002"/>
    <s v="846537077012"/>
    <s v="Quikcell DUAL PORT WALL CHARGER 1 USB A 12W + USB C PD 20W - 32W"/>
    <s v="Charger"/>
    <s v="Wall charger"/>
    <s v="32 W"/>
    <x v="3"/>
    <s v="Consigna"/>
    <n v="300"/>
    <n v="309.83"/>
    <s v="Descontinuado"/>
    <s v="Discontinued"/>
    <n v="9"/>
    <n v="6"/>
    <n v="5"/>
    <n v="2"/>
    <n v="2"/>
    <n v="3"/>
    <n v="9"/>
    <n v="11"/>
    <n v="7"/>
    <n v="0"/>
    <n v="0"/>
    <n v="0"/>
    <n v="2788.47"/>
    <n v="1858.98"/>
    <n v="1549.1499999999999"/>
    <n v="619.66"/>
    <n v="619.66"/>
    <n v="929.49"/>
    <n v="2788.47"/>
    <n v="3408.1299999999997"/>
    <n v="2168.81"/>
    <n v="0"/>
    <n v="0"/>
    <n v="0"/>
  </r>
  <r>
    <s v="Quikcell"/>
    <s v="N.QP15W2IN1CN"/>
    <s v="PWERFLIP-BLK"/>
    <s v="846537080722"/>
    <s v="Quikcell POWERFLIP 15W wireless 2-in-1 charger"/>
    <s v="Charger"/>
    <s v="Wireless"/>
    <s v="15 W"/>
    <x v="3"/>
    <s v="Consigna"/>
    <n v="300"/>
    <n v="309.83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420"/>
    <s v="150147-5085"/>
    <s v="840168525034"/>
    <s v="Speck Presidio Perfect Clear Case for iPhone 14 Pro - Clear"/>
    <s v="Cases iPhone"/>
    <s v="iPhone 14"/>
    <s v="iPhone 14 Pro"/>
    <x v="3"/>
    <s v="Consigna"/>
    <n v="300"/>
    <n v="516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390"/>
    <s v="150089-5085"/>
    <s v="840168523016"/>
    <s v="Speck Presidio Perfect Clear Case for iPhone 14 Pro Max - Clear"/>
    <s v="Cases iPhone"/>
    <s v="iPhone 14"/>
    <s v="iPhone 14 Pro Max"/>
    <x v="3"/>
    <s v="Consigna"/>
    <n v="300"/>
    <n v="516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30"/>
    <s v="150509-5085"/>
    <s v="840168535668"/>
    <s v="Speck GemShell® iPhone 15 Plus"/>
    <s v="Cases iPhone"/>
    <s v="iPhone 15"/>
    <s v="iPhone 15 Plus"/>
    <x v="3"/>
    <s v="Consigna"/>
    <n v="300"/>
    <n v="309.83"/>
    <s v="Descontinuado"/>
    <s v="Discontinued"/>
    <n v="0"/>
    <n v="2"/>
    <n v="1"/>
    <n v="1"/>
    <n v="0"/>
    <n v="0"/>
    <n v="0"/>
    <n v="0"/>
    <n v="2"/>
    <n v="0"/>
    <n v="0"/>
    <n v="0"/>
    <n v="0"/>
    <n v="619.66"/>
    <n v="309.83"/>
    <n v="309.83"/>
    <n v="0"/>
    <n v="0"/>
    <n v="0"/>
    <n v="0"/>
    <n v="619.66"/>
    <n v="0"/>
    <n v="0"/>
    <n v="0"/>
  </r>
  <r>
    <s v="Speck"/>
    <s v="N.00729510"/>
    <s v="150451-3199"/>
    <s v="840168533121"/>
    <s v="Speck Presidio® Perfect-Clear Grip Magsafe® Clicklock™ Clear/Clear/Chrome iPhone 15 Pro"/>
    <s v="Cases iPhone"/>
    <s v="iPhone 15"/>
    <s v="iPhone 15 Pro"/>
    <x v="3"/>
    <s v="Consigna"/>
    <n v="300"/>
    <n v="516.72"/>
    <s v="Descontinuado"/>
    <s v="Discontinued"/>
    <n v="19"/>
    <n v="17"/>
    <n v="11"/>
    <n v="6"/>
    <n v="10"/>
    <n v="5"/>
    <n v="8"/>
    <n v="7"/>
    <n v="3"/>
    <n v="9"/>
    <n v="9"/>
    <n v="8"/>
    <n v="9817.68"/>
    <n v="8784.24"/>
    <n v="5683.92"/>
    <n v="3100.32"/>
    <n v="5167.2000000000007"/>
    <n v="2583.6000000000004"/>
    <n v="4133.76"/>
    <n v="3617.04"/>
    <n v="1550.16"/>
    <n v="4650.4800000000005"/>
    <n v="4650.4800000000005"/>
    <n v="4133.76"/>
  </r>
  <r>
    <s v="Speck"/>
    <s v="N.00729540"/>
    <s v="150447-3205"/>
    <s v="840168532995"/>
    <s v="Speck Presidio®2 Grip Magsafe® Clicklock™ Black / Slate Grey iPhone 15 Pro"/>
    <s v="Cases iPhone"/>
    <s v="iPhone 15"/>
    <s v="iPhone 15 Pro"/>
    <x v="3"/>
    <s v="Consigna"/>
    <n v="300"/>
    <n v="516.72"/>
    <s v="Descontinuado"/>
    <s v="Discontinued"/>
    <n v="8"/>
    <n v="8"/>
    <n v="10"/>
    <n v="15"/>
    <n v="7"/>
    <n v="8"/>
    <n v="7"/>
    <n v="2"/>
    <n v="12"/>
    <n v="11"/>
    <n v="11"/>
    <n v="11"/>
    <n v="4133.76"/>
    <n v="4133.76"/>
    <n v="5167.2000000000007"/>
    <n v="7750.8"/>
    <n v="3617.04"/>
    <n v="4133.76"/>
    <n v="3617.04"/>
    <n v="1033.44"/>
    <n v="6200.64"/>
    <n v="5683.92"/>
    <n v="5683.92"/>
    <n v="5683.92"/>
  </r>
  <r>
    <s v="Speck"/>
    <s v="N.00729450"/>
    <s v="150467-3199"/>
    <s v="840168533640"/>
    <s v="Speck Presidio® Perfect-Clear Grip Magsafe® Clicklock™ Clear/Clear/Chrome iPhone 15 Pro Max"/>
    <s v="Cases iPhone"/>
    <s v="iPhone 15"/>
    <s v="iPhone 15 Pro Max"/>
    <x v="3"/>
    <s v="Consigna"/>
    <n v="300"/>
    <n v="516.72"/>
    <s v="Descontinuado"/>
    <s v="Discontinued"/>
    <n v="15"/>
    <n v="15"/>
    <n v="8"/>
    <n v="4"/>
    <n v="7"/>
    <n v="5"/>
    <n v="6"/>
    <n v="5"/>
    <n v="0"/>
    <n v="0"/>
    <n v="0"/>
    <n v="0"/>
    <n v="7750.8"/>
    <n v="7750.8"/>
    <n v="4133.76"/>
    <n v="2066.88"/>
    <n v="3617.04"/>
    <n v="2583.6000000000004"/>
    <n v="3100.32"/>
    <n v="2583.6000000000004"/>
    <n v="0"/>
    <n v="0"/>
    <n v="0"/>
    <n v="0"/>
  </r>
  <r>
    <s v="Speck"/>
    <s v="N.00729480"/>
    <s v="150463-3205"/>
    <s v="840168533510"/>
    <s v="Speck Presidio®2 Grip Magsafe® Clicklock™ Black / Slate Grey iPhone 15 Pro Max"/>
    <s v="Cases iPhone"/>
    <s v="iPhone 15"/>
    <s v="iPhone 15 Pro Max"/>
    <x v="3"/>
    <s v="Consigna"/>
    <n v="300"/>
    <n v="516.72"/>
    <s v="Descontinuado"/>
    <s v="Discontinued"/>
    <n v="21"/>
    <n v="19"/>
    <n v="7"/>
    <n v="8"/>
    <n v="17"/>
    <n v="8"/>
    <n v="9"/>
    <n v="9"/>
    <n v="7"/>
    <n v="9"/>
    <n v="9"/>
    <n v="9"/>
    <n v="10851.12"/>
    <n v="9817.68"/>
    <n v="3617.04"/>
    <n v="4133.76"/>
    <n v="8784.24"/>
    <n v="4133.76"/>
    <n v="4650.4800000000005"/>
    <n v="4650.4800000000005"/>
    <n v="3617.04"/>
    <n v="4650.4800000000005"/>
    <n v="4650.4800000000005"/>
    <n v="4650.4800000000005"/>
  </r>
  <r>
    <s v="Speck"/>
    <s v="N.00731880"/>
    <s v="150698-9508"/>
    <s v="840168540662"/>
    <s v="Speck iPhone 16 Gemshell Clear/ Platinum Glitter"/>
    <s v="Cases iPhone"/>
    <s v="iPhone 16"/>
    <s v="iPhone 16"/>
    <x v="3"/>
    <s v="Consigna"/>
    <n v="300"/>
    <n v="309.83"/>
    <s v="Descontinuado"/>
    <s v="Discontinued"/>
    <n v="8"/>
    <n v="6"/>
    <n v="2"/>
    <n v="4"/>
    <n v="2"/>
    <n v="7"/>
    <n v="1"/>
    <n v="1"/>
    <n v="5"/>
    <n v="2"/>
    <n v="2"/>
    <n v="3"/>
    <n v="2478.64"/>
    <n v="1858.98"/>
    <n v="619.66"/>
    <n v="1239.32"/>
    <n v="619.66"/>
    <n v="2168.81"/>
    <n v="309.83"/>
    <n v="309.83"/>
    <n v="1549.1499999999999"/>
    <n v="619.66"/>
    <n v="619.66"/>
    <n v="929.49"/>
  </r>
  <r>
    <s v="Speck"/>
    <s v="N.00731850"/>
    <s v="150696-5085"/>
    <s v="840168540648"/>
    <s v="Speck iPhone 16 Gemshell Clear/Clear"/>
    <s v="Cases iPhone"/>
    <s v="iPhone 16"/>
    <s v="iPhone 16"/>
    <x v="3"/>
    <s v="Consigna"/>
    <n v="300"/>
    <n v="309.83"/>
    <s v="Descontinuado"/>
    <s v="Discontinued"/>
    <n v="2"/>
    <n v="1"/>
    <n v="6"/>
    <n v="2"/>
    <n v="1"/>
    <n v="5"/>
    <n v="2"/>
    <n v="0"/>
    <n v="0"/>
    <n v="0"/>
    <n v="0"/>
    <n v="0"/>
    <n v="619.66"/>
    <n v="309.83"/>
    <n v="1858.98"/>
    <n v="619.66"/>
    <n v="309.83"/>
    <n v="1549.1499999999999"/>
    <n v="619.66"/>
    <n v="0"/>
    <n v="0"/>
    <n v="0"/>
    <n v="0"/>
    <n v="0"/>
  </r>
  <r>
    <s v="Speck"/>
    <s v="N.00733590"/>
    <s v="150691-3199"/>
    <s v="840168540433"/>
    <s v="Speck iPhone 16 Presidio Perfect Clear +Cl Clear/Chrome Fini"/>
    <s v="Cases iPhone"/>
    <s v="iPhone 16"/>
    <s v="iPhone 16"/>
    <x v="3"/>
    <s v="Consigna"/>
    <n v="300"/>
    <n v="516.72"/>
    <s v="Descontinuado"/>
    <s v="Discontinued"/>
    <n v="242"/>
    <n v="114"/>
    <n v="104"/>
    <n v="68"/>
    <n v="55"/>
    <n v="74"/>
    <n v="47"/>
    <n v="49"/>
    <n v="0"/>
    <n v="0"/>
    <n v="0"/>
    <n v="0"/>
    <n v="125046.24"/>
    <n v="58906.080000000002"/>
    <n v="53738.880000000005"/>
    <n v="35136.959999999999"/>
    <n v="28419.600000000002"/>
    <n v="38237.279999999999"/>
    <n v="24285.84"/>
    <n v="25319.280000000002"/>
    <n v="0"/>
    <n v="0"/>
    <n v="0"/>
    <n v="0"/>
  </r>
  <r>
    <s v="Speck"/>
    <s v="N.00731760"/>
    <s v="150706-9221"/>
    <s v="840168540945"/>
    <s v="Speck iPhone 16 Pro Presidio Lux +Cl Clear/Clear /Gold Glitter?"/>
    <s v="Cases iPhone"/>
    <s v="iPhone 16"/>
    <s v="iPhone 16 Pro / iPhone 17"/>
    <x v="3"/>
    <s v="Consigna"/>
    <n v="300"/>
    <n v="516.72"/>
    <s v="Descontinuado"/>
    <s v="Discontinued"/>
    <n v="11"/>
    <n v="15"/>
    <n v="7"/>
    <n v="8"/>
    <n v="8"/>
    <n v="8"/>
    <n v="5"/>
    <n v="3"/>
    <n v="6"/>
    <n v="10"/>
    <n v="10"/>
    <n v="9"/>
    <n v="5683.92"/>
    <n v="7750.8"/>
    <n v="3617.04"/>
    <n v="4133.76"/>
    <n v="4133.76"/>
    <n v="4133.76"/>
    <n v="2583.6000000000004"/>
    <n v="1550.16"/>
    <n v="3100.32"/>
    <n v="5167.2000000000007"/>
    <n v="5167.2000000000007"/>
    <n v="4650.4800000000005"/>
  </r>
  <r>
    <s v="Speck"/>
    <s v="N.00731820"/>
    <s v="150703-3258"/>
    <s v="840168544509"/>
    <s v="Speck iPhone 16 Pro Presidio Perfect Clear Clear Frosted Black"/>
    <s v="Cases iPhone"/>
    <s v="iPhone 16"/>
    <s v="iPhone 16 Pro / iPhone 17"/>
    <x v="3"/>
    <s v="Consigna"/>
    <n v="300"/>
    <n v="516.72"/>
    <s v="Descontinuado"/>
    <s v="Discontinued"/>
    <n v="4"/>
    <n v="4"/>
    <n v="2"/>
    <n v="1"/>
    <n v="3"/>
    <n v="2"/>
    <n v="4"/>
    <n v="3"/>
    <n v="2"/>
    <n v="2"/>
    <n v="2"/>
    <n v="2"/>
    <n v="2066.88"/>
    <n v="2066.88"/>
    <n v="1033.44"/>
    <n v="516.72"/>
    <n v="1550.16"/>
    <n v="1033.44"/>
    <n v="2066.88"/>
    <n v="1550.16"/>
    <n v="1033.44"/>
    <n v="1033.44"/>
    <n v="1033.44"/>
    <n v="1033.44"/>
  </r>
  <r>
    <s v="Speck"/>
    <s v="N.00731790"/>
    <s v="150703-3199"/>
    <s v="840168540846"/>
    <s v="Speck iPhone 16 Pro Presidio Perfect Clear +Cl Clear/Chrome Fini"/>
    <s v="Cases iPhone"/>
    <s v="iPhone 16"/>
    <s v="iPhone 16 Pro / iPhone 17"/>
    <x v="3"/>
    <s v="Consigna"/>
    <n v="300"/>
    <n v="516.72"/>
    <s v="Descontinuado"/>
    <s v="Discontinued"/>
    <n v="114"/>
    <n v="70"/>
    <n v="60"/>
    <n v="88"/>
    <n v="75"/>
    <n v="64"/>
    <n v="69"/>
    <n v="49"/>
    <n v="0"/>
    <n v="0"/>
    <n v="0"/>
    <n v="0"/>
    <n v="58906.080000000002"/>
    <n v="36170.400000000001"/>
    <n v="31003.200000000001"/>
    <n v="45471.360000000001"/>
    <n v="38754"/>
    <n v="33070.080000000002"/>
    <n v="35653.68"/>
    <n v="25319.280000000002"/>
    <n v="0"/>
    <n v="0"/>
    <n v="0"/>
    <n v="0"/>
  </r>
  <r>
    <s v="Speck"/>
    <s v="N.00731700"/>
    <s v="150727-3199"/>
    <s v="840168544561"/>
    <s v="Speck iPhone 16 Pro Max Presidio Perfect Clear +Cl Clear/Clear/Chrome Finish/Serene Silver"/>
    <s v="Cases iPhone"/>
    <s v="iPhone 16"/>
    <s v="iPhone 16 Pro Max"/>
    <x v="3"/>
    <s v="Consigna"/>
    <n v="300"/>
    <n v="516.72"/>
    <s v="Descontinuado"/>
    <s v="Discontinued"/>
    <n v="299"/>
    <n v="132"/>
    <n v="90"/>
    <n v="76"/>
    <n v="62"/>
    <n v="38"/>
    <n v="46"/>
    <n v="52"/>
    <n v="0"/>
    <n v="0"/>
    <n v="0"/>
    <n v="0"/>
    <n v="154499.28"/>
    <n v="68207.040000000008"/>
    <n v="46504.800000000003"/>
    <n v="39270.720000000001"/>
    <n v="32036.640000000003"/>
    <n v="19635.36"/>
    <n v="23769.120000000003"/>
    <n v="26869.440000000002"/>
    <n v="0"/>
    <n v="0"/>
    <n v="0"/>
    <n v="0"/>
  </r>
  <r>
    <s v="Speck"/>
    <s v="N.00731730"/>
    <s v="150727-3258"/>
    <s v="840168544530"/>
    <s v="Speck iPhone 16 Pro Max Presidio Perfect Clear Clear Frosted Blk"/>
    <s v="Cases iPhone"/>
    <s v="iPhone 16"/>
    <s v="iPhone 16 Pro Max"/>
    <x v="3"/>
    <s v="Consigna"/>
    <n v="300"/>
    <n v="516.72"/>
    <s v="Descontinuado"/>
    <s v="Discontinued"/>
    <n v="1"/>
    <n v="2"/>
    <n v="6"/>
    <n v="0"/>
    <n v="1"/>
    <n v="0"/>
    <n v="0"/>
    <n v="2"/>
    <n v="6"/>
    <n v="3"/>
    <n v="3"/>
    <n v="4"/>
    <n v="516.72"/>
    <n v="1033.44"/>
    <n v="3100.32"/>
    <n v="0"/>
    <n v="516.72"/>
    <n v="0"/>
    <n v="0"/>
    <n v="1033.44"/>
    <n v="3100.32"/>
    <n v="1550.16"/>
    <n v="1550.16"/>
    <n v="2066.88"/>
  </r>
  <r>
    <s v="Speck"/>
    <s v="N.00731670"/>
    <s v="150730-9221"/>
    <s v="840168543953"/>
    <s v="Speck iPhone 16 Pro Max Presidio Lux +Cl Clear/Gold Glitter"/>
    <s v="Cases iPhone"/>
    <s v="iPhone 16"/>
    <s v="iPhone 16 Pro Max"/>
    <x v="3"/>
    <s v="Consigna"/>
    <n v="300"/>
    <n v="516.72"/>
    <s v="Descontinuado"/>
    <s v="Discontinued"/>
    <n v="4"/>
    <n v="8"/>
    <n v="3"/>
    <n v="2"/>
    <n v="4"/>
    <n v="1"/>
    <n v="1"/>
    <n v="1"/>
    <n v="4"/>
    <n v="1"/>
    <n v="1"/>
    <n v="2"/>
    <n v="2066.88"/>
    <n v="4133.76"/>
    <n v="1550.16"/>
    <n v="1033.44"/>
    <n v="2066.88"/>
    <n v="516.72"/>
    <n v="516.72"/>
    <n v="516.72"/>
    <n v="2066.88"/>
    <n v="516.72"/>
    <n v="516.72"/>
    <n v="1033.44"/>
  </r>
  <r>
    <s v="Speck"/>
    <s v="N.00734220"/>
    <s v="150958-D143"/>
    <s v="840168546145"/>
    <s v="Speck Presidio2 Grip + MS iPhone 17 Black"/>
    <s v="Cases iPhone"/>
    <s v="iPhone 17"/>
    <s v="iPhone 17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3980"/>
    <s v="150960-9221"/>
    <s v="840168546190"/>
    <s v="Speck iPhone 17 Presidio Lux +Ms Glitter/Gold Metallic"/>
    <s v="Cases iPhone"/>
    <s v="iPhone 17"/>
    <s v="iPhone 17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00"/>
    <s v="150954-3240"/>
    <s v="840168546107"/>
    <s v="Speck Presidio Perfect-Clear + MS iPhone 17 Clear"/>
    <s v="Cases iPhone"/>
    <s v="iPhone 17"/>
    <s v="iPhone 17"/>
    <x v="3"/>
    <s v="Consigna"/>
    <n v="300"/>
    <n v="516.72"/>
    <s v="Descontinuado"/>
    <s v="Discontinued"/>
    <n v="28"/>
    <n v="18"/>
    <n v="5"/>
    <n v="12"/>
    <n v="7"/>
    <n v="6"/>
    <n v="2"/>
    <n v="1"/>
    <n v="14"/>
    <n v="16"/>
    <n v="10"/>
    <n v="11"/>
    <n v="14468.16"/>
    <n v="9300.9600000000009"/>
    <n v="2583.6000000000004"/>
    <n v="6200.64"/>
    <n v="3617.04"/>
    <n v="3100.32"/>
    <n v="1033.44"/>
    <n v="516.72"/>
    <n v="7234.08"/>
    <n v="8267.52"/>
    <n v="5167.2000000000007"/>
    <n v="5683.92"/>
  </r>
  <r>
    <s v="Speck"/>
    <s v="N.00734250"/>
    <s v="150967-D143"/>
    <s v="840168546282"/>
    <s v="Speck Presidio2 Grip + MS iPhone 17 iPhone 17 Air Black"/>
    <s v="Cases iPhone"/>
    <s v="iPhone 17"/>
    <s v="iPhone 17 Air"/>
    <x v="3"/>
    <s v="Consigna"/>
    <n v="300"/>
    <n v="516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30"/>
    <s v="150963-3240"/>
    <s v="840168546244"/>
    <s v="Speck Presidio Perfect-Clear  iPhone 17 iPhone 17 Air Clear"/>
    <s v="Cases iPhone"/>
    <s v="iPhone 17"/>
    <s v="iPhone 17 Air"/>
    <x v="3"/>
    <s v="Consigna"/>
    <n v="300"/>
    <n v="516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10"/>
    <s v="150969-9221"/>
    <s v="840168546336"/>
    <s v="Speck iPhone 17 Air Presidio Lux +Ms Glitter/Gold Metallic"/>
    <s v="Cases iPhone"/>
    <s v="iPhone 17"/>
    <s v="iPhone 17 Air"/>
    <x v="3"/>
    <s v="Consigna"/>
    <n v="300"/>
    <n v="516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310"/>
    <s v="150985-D143"/>
    <s v="840168546565"/>
    <s v="Speck Presidio2 Grip + MS iPhone 17 Pro Max Black"/>
    <s v="Cases iPhone"/>
    <s v="iPhone 17"/>
    <s v="iPhone 17 Pro Max"/>
    <x v="3"/>
    <s v="Consigna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960"/>
    <s v="150596-1212"/>
    <s v="840168538331"/>
    <s v="Speck Tempered Glass iPhone15 Pro"/>
    <s v="Micas"/>
    <s v="iPhone 15"/>
    <s v="iPhone 15 Pro"/>
    <x v="3"/>
    <s v="Consigna"/>
    <n v="300"/>
    <n v="361.55"/>
    <s v="Descontinuado"/>
    <s v="Discontinued"/>
    <n v="6"/>
    <n v="8"/>
    <n v="8"/>
    <n v="7"/>
    <n v="6"/>
    <n v="4"/>
    <n v="6"/>
    <n v="5"/>
    <n v="8"/>
    <n v="8"/>
    <n v="8"/>
    <n v="8"/>
    <n v="2169.3000000000002"/>
    <n v="2892.4"/>
    <n v="2892.4"/>
    <n v="2530.85"/>
    <n v="2169.3000000000002"/>
    <n v="1446.2"/>
    <n v="2169.3000000000002"/>
    <n v="1807.75"/>
    <n v="2892.4"/>
    <n v="2892.4"/>
    <n v="2892.4"/>
    <n v="2892.4"/>
  </r>
  <r>
    <s v="Speck"/>
    <s v="N.00729990"/>
    <s v="150598-1212"/>
    <s v="840168538355"/>
    <s v="Speck Tempered Glass iPhone15 Pro Max"/>
    <s v="Micas"/>
    <s v="iPhone 15"/>
    <s v="iPhone 15 Pro Max"/>
    <x v="3"/>
    <s v="Consigna"/>
    <n v="300"/>
    <n v="361.55"/>
    <s v="Descontinuado"/>
    <s v="Discontinued"/>
    <n v="8"/>
    <n v="18"/>
    <n v="4"/>
    <n v="8"/>
    <n v="2"/>
    <n v="4"/>
    <n v="3"/>
    <n v="7"/>
    <n v="3"/>
    <n v="7"/>
    <n v="7"/>
    <n v="7"/>
    <n v="2892.4"/>
    <n v="6507.9000000000005"/>
    <n v="1446.2"/>
    <n v="2892.4"/>
    <n v="723.1"/>
    <n v="1446.2"/>
    <n v="1084.6500000000001"/>
    <n v="2530.85"/>
    <n v="1084.6500000000001"/>
    <n v="2530.85"/>
    <n v="2530.85"/>
    <n v="2530.85"/>
  </r>
  <r>
    <s v="Speck"/>
    <s v="N.00733500"/>
    <s v="150691-3199"/>
    <s v="840168540433"/>
    <s v="Speck iPhone 16 Presidio Perfect Clear +Cl Clear/Chrome Fini"/>
    <s v="Others"/>
    <s v="iPhone 16"/>
    <s v="iPhone 16"/>
    <x v="3"/>
    <s v="Consigna"/>
    <n v="300"/>
    <n v="542.5"/>
    <s v="Descontinuado"/>
    <s v="Discontinued"/>
    <n v="0"/>
    <n v="1"/>
    <n v="1"/>
    <n v="0"/>
    <n v="0"/>
    <n v="0"/>
    <n v="0"/>
    <n v="0"/>
    <n v="0"/>
    <n v="0"/>
    <n v="0"/>
    <n v="0"/>
    <n v="0"/>
    <n v="542.5"/>
    <n v="542.5"/>
    <n v="0"/>
    <n v="0"/>
    <n v="0"/>
    <n v="0"/>
    <n v="0"/>
    <n v="0"/>
    <n v="0"/>
    <n v="0"/>
    <n v="0"/>
  </r>
  <r>
    <s v="Speck"/>
    <s v="N.00733530"/>
    <s v="150703-3199"/>
    <s v="840168540846"/>
    <s v="Speck iPhone 16 Pro Presidio Perfect Clear +Cl Clear/Chrome Fini"/>
    <s v="Others"/>
    <s v="iPhone 16"/>
    <s v="iPhone 16 Pro / iPhone 17"/>
    <x v="3"/>
    <s v="Consigna"/>
    <n v="300"/>
    <n v="542.5"/>
    <s v="Descontinuado"/>
    <s v="Discontinued"/>
    <n v="2"/>
    <n v="0"/>
    <n v="4"/>
    <n v="0"/>
    <n v="0"/>
    <n v="0"/>
    <n v="0"/>
    <n v="0"/>
    <n v="5"/>
    <n v="1"/>
    <n v="2"/>
    <n v="2"/>
    <n v="1085"/>
    <n v="0"/>
    <n v="2170"/>
    <n v="0"/>
    <n v="0"/>
    <n v="0"/>
    <n v="0"/>
    <n v="0"/>
    <n v="2712.5"/>
    <n v="542.5"/>
    <n v="1085"/>
    <n v="1085"/>
  </r>
  <r>
    <s v="Speck"/>
    <s v="N.00733560"/>
    <s v="150727-3199"/>
    <s v="840168544561"/>
    <s v="Speck iPhone 16 Pro Max Presidio Perfect Clear +Cl Clear/Clear/Chrome Finish/Serene Silver"/>
    <s v="Others"/>
    <s v="iPhone 16"/>
    <s v="iPhone 16 Pro Max"/>
    <x v="3"/>
    <s v="Consigna"/>
    <n v="300"/>
    <n v="542.5"/>
    <s v="Descontinuado"/>
    <s v="Discontinued"/>
    <n v="2"/>
    <n v="1"/>
    <n v="6"/>
    <n v="0"/>
    <n v="0"/>
    <n v="0"/>
    <n v="0"/>
    <n v="0"/>
    <n v="4"/>
    <n v="1"/>
    <n v="1"/>
    <n v="2"/>
    <n v="1085"/>
    <n v="542.5"/>
    <n v="3255"/>
    <n v="0"/>
    <n v="0"/>
    <n v="0"/>
    <n v="0"/>
    <n v="0"/>
    <n v="2170"/>
    <n v="542.5"/>
    <n v="542.5"/>
    <n v="1085"/>
  </r>
  <r>
    <s v="Tech21"/>
    <s v="N.00731610"/>
    <s v="T21-10857"/>
    <s v="5056586735251"/>
    <s v="Tech21 EvoCrystal w/MagSafe for iPhone 16  - Black"/>
    <s v="Cases iPhone"/>
    <s v="iPhone 16"/>
    <s v="iPhone 16"/>
    <x v="3"/>
    <s v="Consigna"/>
    <n v="300"/>
    <n v="516.72"/>
    <s v="Descontinuado"/>
    <s v="Discontinued"/>
    <n v="8"/>
    <n v="3"/>
    <n v="1"/>
    <n v="3"/>
    <n v="2"/>
    <n v="3"/>
    <n v="1"/>
    <n v="3"/>
    <n v="2"/>
    <n v="1"/>
    <n v="1"/>
    <n v="1"/>
    <n v="4133.76"/>
    <n v="1550.16"/>
    <n v="516.72"/>
    <n v="1550.16"/>
    <n v="1033.44"/>
    <n v="1550.16"/>
    <n v="516.72"/>
    <n v="1550.16"/>
    <n v="1033.44"/>
    <n v="516.72"/>
    <n v="516.72"/>
    <n v="516.72"/>
  </r>
  <r>
    <s v="Tech21"/>
    <s v="N.00731640"/>
    <s v="T21-10860"/>
    <s v="5056586735343"/>
    <s v="Tech21 EvoCrystal w/MagSafe for iPhone 16 - Pink"/>
    <s v="Cases iPhone"/>
    <s v="iPhone 16"/>
    <s v="iPhone 16"/>
    <x v="3"/>
    <s v="Consigna"/>
    <n v="300"/>
    <n v="516.72"/>
    <s v="Descontinuado"/>
    <s v="Discontinued"/>
    <n v="8"/>
    <n v="10"/>
    <n v="3"/>
    <n v="3"/>
    <n v="3"/>
    <n v="2"/>
    <n v="4"/>
    <n v="5"/>
    <n v="4"/>
    <n v="1"/>
    <n v="1"/>
    <n v="2"/>
    <n v="4133.76"/>
    <n v="5167.2000000000007"/>
    <n v="1550.16"/>
    <n v="1550.16"/>
    <n v="1550.16"/>
    <n v="1033.44"/>
    <n v="2066.88"/>
    <n v="2583.6000000000004"/>
    <n v="2066.88"/>
    <n v="516.72"/>
    <n v="516.72"/>
    <n v="1033.44"/>
  </r>
  <r>
    <s v="Tech21"/>
    <s v="N.00731580"/>
    <s v="T21-10975"/>
    <s v="5056586738795"/>
    <s v="Tech21 EvoCrystal w/MagSafe for iPhone 16 Pro  - Black"/>
    <s v="Cases iPhone"/>
    <s v="iPhone 16"/>
    <s v="iPhone 16 Pro / iPhone 17"/>
    <x v="3"/>
    <s v="Consigna"/>
    <n v="300"/>
    <n v="516.72"/>
    <s v="Descontinuado"/>
    <s v="Discontinued"/>
    <n v="9"/>
    <n v="5"/>
    <n v="3"/>
    <n v="4"/>
    <n v="1"/>
    <n v="2"/>
    <n v="2"/>
    <n v="0"/>
    <n v="3"/>
    <n v="1"/>
    <n v="1"/>
    <n v="1"/>
    <n v="4650.4800000000005"/>
    <n v="2583.6000000000004"/>
    <n v="1550.16"/>
    <n v="2066.88"/>
    <n v="516.72"/>
    <n v="1033.44"/>
    <n v="1033.44"/>
    <n v="0"/>
    <n v="1550.16"/>
    <n v="516.72"/>
    <n v="516.72"/>
    <n v="516.72"/>
  </r>
  <r>
    <s v="Tech21"/>
    <s v="N.00731550"/>
    <s v="T21-10978"/>
    <s v="5056586738887"/>
    <s v="Tech21 EvoCrystal w/MagSafe for iPhone 16 Pro  - Pink"/>
    <s v="Cases iPhone"/>
    <s v="iPhone 16"/>
    <s v="iPhone 16 Pro / iPhone 17"/>
    <x v="3"/>
    <s v="Consigna"/>
    <n v="300"/>
    <n v="516.72"/>
    <s v="Descontinuado"/>
    <s v="Discontinued"/>
    <n v="0"/>
    <n v="0"/>
    <n v="2"/>
    <n v="0"/>
    <n v="0"/>
    <n v="0"/>
    <n v="0"/>
    <n v="1"/>
    <n v="3"/>
    <n v="1"/>
    <n v="1"/>
    <n v="1"/>
    <n v="0"/>
    <n v="0"/>
    <n v="1033.44"/>
    <n v="0"/>
    <n v="0"/>
    <n v="0"/>
    <n v="0"/>
    <n v="516.72"/>
    <n v="1550.16"/>
    <n v="516.72"/>
    <n v="516.72"/>
    <n v="516.72"/>
  </r>
  <r>
    <s v="Tech21"/>
    <s v="N.00731520"/>
    <s v="T21-11034"/>
    <s v="5056586740569"/>
    <s v="Tech21 EvoCrystal w/MagSafe for iPhone 16 Pro Max - Black"/>
    <s v="Cases iPhone"/>
    <s v="iPhone 16"/>
    <s v="iPhone 16 Pro Max"/>
    <x v="3"/>
    <s v="Consigna"/>
    <n v="300"/>
    <n v="516.72"/>
    <s v="Descontinuado"/>
    <s v="Discontinued"/>
    <n v="2"/>
    <n v="1"/>
    <n v="1"/>
    <n v="1"/>
    <n v="0"/>
    <n v="1"/>
    <n v="0"/>
    <n v="1"/>
    <n v="3"/>
    <n v="1"/>
    <n v="1"/>
    <n v="1"/>
    <n v="1033.44"/>
    <n v="516.72"/>
    <n v="516.72"/>
    <n v="516.72"/>
    <n v="0"/>
    <n v="516.72"/>
    <n v="0"/>
    <n v="516.72"/>
    <n v="1550.16"/>
    <n v="516.72"/>
    <n v="516.72"/>
    <n v="516.72"/>
  </r>
  <r>
    <s v="Tech21"/>
    <s v="N.00731490"/>
    <s v="T21-11037"/>
    <s v="5056586740651"/>
    <s v="Tech21 EvoCrystal w/MagSafe for iPhone 16 Pro Max - Pink"/>
    <s v="Cases iPhone"/>
    <s v="iPhone 16"/>
    <s v="iPhone 16 Pro Max"/>
    <x v="3"/>
    <s v="Consigna"/>
    <n v="300"/>
    <n v="516.72"/>
    <s v="Descontinuado"/>
    <s v="Discontinued"/>
    <n v="0"/>
    <n v="0"/>
    <n v="3"/>
    <n v="0"/>
    <n v="0"/>
    <n v="0"/>
    <n v="0"/>
    <n v="0"/>
    <n v="0"/>
    <n v="0"/>
    <n v="0"/>
    <n v="0"/>
    <n v="0"/>
    <n v="0"/>
    <n v="1550.16"/>
    <n v="0"/>
    <n v="0"/>
    <n v="0"/>
    <n v="0"/>
    <n v="0"/>
    <n v="0"/>
    <n v="0"/>
    <n v="0"/>
    <n v="0"/>
  </r>
  <r>
    <s v="Nomad"/>
    <s v="FUNNOM040"/>
    <s v="NM014322858"/>
    <n v="856504014322"/>
    <s v="Nomad Modern Leather Case - iPhone 17 Pro | Brown | Nomad Leather"/>
    <s v="Cases iPhone"/>
    <s v="iPhone 17"/>
    <s v="iPhone 17 Pro"/>
    <x v="4"/>
    <s v="Consigna"/>
    <n v="94"/>
    <n v="602.84"/>
    <s v="Descontinuado"/>
    <s v="Active"/>
    <n v="90"/>
    <n v="74"/>
    <n v="38"/>
    <n v="26"/>
    <n v="31"/>
    <n v="36"/>
    <n v="16"/>
    <n v="32"/>
    <n v="0"/>
    <n v="0"/>
    <n v="0"/>
    <n v="0"/>
    <n v="54255.600000000006"/>
    <n v="44610.16"/>
    <n v="22907.920000000002"/>
    <n v="15673.84"/>
    <n v="18688.04"/>
    <n v="21702.240000000002"/>
    <n v="9645.44"/>
    <n v="19290.88"/>
    <n v="0"/>
    <n v="0"/>
    <n v="0"/>
    <n v="0"/>
  </r>
  <r>
    <s v="Nomad"/>
    <s v="FUNNOM039"/>
    <s v="NM014339858"/>
    <n v="856504014339"/>
    <s v="Nomad Modern Leather Case - iPhone 17 Pro | Black | Nomad Leather"/>
    <s v="Cases iPhone"/>
    <s v="iPhone 17"/>
    <s v="iPhone 17 Pro"/>
    <x v="4"/>
    <s v="Consigna"/>
    <n v="94"/>
    <n v="602.84"/>
    <s v="Descontinuado"/>
    <s v="Active"/>
    <n v="98"/>
    <n v="92"/>
    <n v="46"/>
    <n v="31"/>
    <n v="37"/>
    <n v="50"/>
    <n v="36"/>
    <n v="38"/>
    <n v="0"/>
    <n v="0"/>
    <n v="0"/>
    <n v="0"/>
    <n v="59078.32"/>
    <n v="55461.280000000006"/>
    <n v="27730.640000000003"/>
    <n v="18688.04"/>
    <n v="22305.08"/>
    <n v="30142"/>
    <n v="21702.240000000002"/>
    <n v="22907.920000000002"/>
    <n v="0"/>
    <n v="0"/>
    <n v="0"/>
    <n v="0"/>
  </r>
  <r>
    <s v="Nomad"/>
    <s v="FUNNOM042"/>
    <s v="NM014278858"/>
    <n v="856504014278"/>
    <s v="Nomad Modern Leather Case - iPhone 17 Pro Max | Brown | Nomad Leather"/>
    <s v="Cases iPhone"/>
    <s v="iPhone 17"/>
    <s v="iPhone 17 Pro Max"/>
    <x v="4"/>
    <s v="Consigna"/>
    <n v="94"/>
    <n v="602.84"/>
    <s v="Descontinuado"/>
    <s v="Active"/>
    <n v="74"/>
    <n v="10"/>
    <n v="10"/>
    <n v="76"/>
    <n v="69"/>
    <n v="84"/>
    <n v="74"/>
    <n v="68"/>
    <n v="0"/>
    <n v="0"/>
    <n v="0"/>
    <n v="0"/>
    <n v="44610.16"/>
    <n v="6028.4000000000005"/>
    <n v="6028.4000000000005"/>
    <n v="45815.840000000004"/>
    <n v="41595.96"/>
    <n v="50638.560000000005"/>
    <n v="44610.16"/>
    <n v="40993.120000000003"/>
    <n v="0"/>
    <n v="0"/>
    <n v="0"/>
    <n v="0"/>
  </r>
  <r>
    <s v="Nomad"/>
    <s v="FUNNOM041"/>
    <s v="NM014285858"/>
    <n v="856504014285"/>
    <s v="Nomad Modern Leather Case - iPhone 17 Pro Max | Black | Nomad Leather"/>
    <s v="Cases iPhone"/>
    <s v="iPhone 17"/>
    <s v="iPhone 17 Pro Max"/>
    <x v="4"/>
    <s v="Consigna"/>
    <n v="94"/>
    <n v="602.84"/>
    <s v="Descontinuado"/>
    <s v="Active"/>
    <n v="216"/>
    <n v="69"/>
    <n v="90"/>
    <n v="83"/>
    <n v="89"/>
    <n v="97"/>
    <n v="84"/>
    <n v="70"/>
    <n v="0"/>
    <n v="0"/>
    <n v="0"/>
    <n v="0"/>
    <n v="130213.44"/>
    <n v="41595.96"/>
    <n v="54255.600000000006"/>
    <n v="50035.72"/>
    <n v="53652.76"/>
    <n v="58475.48"/>
    <n v="50638.560000000005"/>
    <n v="42198.8"/>
    <n v="0"/>
    <n v="0"/>
    <n v="0"/>
    <n v="0"/>
  </r>
  <r>
    <s v="Nomad"/>
    <s v="FUNNOM044"/>
    <s v="NM011284858"/>
    <n v="856504011284"/>
    <s v="Nomad Modern Leather Case - Airpods Pro 3 | Rustic Brown | Horween"/>
    <s v="Cases Airpods"/>
    <s v="Airpods"/>
    <s v="Airpods Pro 3"/>
    <x v="4"/>
    <s v="Consigna"/>
    <n v="188"/>
    <n v="482.16"/>
    <s v="Activo"/>
    <s v="Active"/>
    <n v="0"/>
    <n v="13"/>
    <n v="64"/>
    <n v="70"/>
    <n v="57"/>
    <n v="66"/>
    <n v="69"/>
    <n v="72"/>
    <n v="56"/>
    <n v="66"/>
    <n v="79"/>
    <n v="87"/>
    <n v="0"/>
    <n v="6268.08"/>
    <n v="30858.240000000002"/>
    <n v="33751.200000000004"/>
    <n v="27483.120000000003"/>
    <n v="31822.560000000001"/>
    <n v="33269.040000000001"/>
    <n v="34715.520000000004"/>
    <n v="27000.960000000003"/>
    <n v="31822.560000000001"/>
    <n v="38090.639999999999"/>
    <n v="41947.920000000006"/>
  </r>
  <r>
    <s v="Nomad"/>
    <s v="FUNNOM043"/>
    <s v="NM011291858"/>
    <n v="856504011291"/>
    <s v="Nomad Modern Leather Case - Airpods Pro 3 | Black | Horween"/>
    <s v="Cases Airpods"/>
    <s v="Airpods"/>
    <s v="Airpods Pro 3"/>
    <x v="4"/>
    <s v="Consigna"/>
    <n v="181"/>
    <n v="482.16"/>
    <s v="Activo"/>
    <s v="Active"/>
    <n v="0"/>
    <n v="10"/>
    <n v="95"/>
    <n v="112"/>
    <n v="97"/>
    <n v="103"/>
    <n v="94"/>
    <n v="89"/>
    <n v="114"/>
    <n v="110"/>
    <n v="132"/>
    <n v="145"/>
    <n v="0"/>
    <n v="4821.6000000000004"/>
    <n v="45805.200000000004"/>
    <n v="54001.920000000006"/>
    <n v="46769.520000000004"/>
    <n v="49662.48"/>
    <n v="45323.040000000001"/>
    <n v="42912.240000000005"/>
    <n v="54966.240000000005"/>
    <n v="53037.600000000006"/>
    <n v="63645.120000000003"/>
    <n v="69913.2"/>
  </r>
  <r>
    <s v="Nomad"/>
    <s v="EXTNOM011"/>
    <s v="NM00736685"/>
    <n v="855848007366"/>
    <s v="Nomad Sport Band - 45mm | Ultra Orange"/>
    <s v="Straps"/>
    <s v="Apple Watch"/>
    <s v="49/45/44/42 mm"/>
    <x v="4"/>
    <s v="Consigna"/>
    <n v="188"/>
    <n v="615.82000000000005"/>
    <s v="Activo"/>
    <s v="Active"/>
    <n v="117"/>
    <n v="106"/>
    <n v="70"/>
    <n v="70"/>
    <n v="81"/>
    <n v="91"/>
    <n v="61"/>
    <n v="73"/>
    <n v="77"/>
    <n v="80"/>
    <n v="96"/>
    <n v="105"/>
    <n v="72050.94"/>
    <n v="65276.920000000006"/>
    <n v="43107.4"/>
    <n v="43107.4"/>
    <n v="49881.420000000006"/>
    <n v="56039.62"/>
    <n v="37565.020000000004"/>
    <n v="44954.86"/>
    <n v="47418.140000000007"/>
    <n v="49265.600000000006"/>
    <n v="59118.720000000001"/>
    <n v="64661.100000000006"/>
  </r>
  <r>
    <s v="Nomad"/>
    <s v="EXTNOM028"/>
    <s v="NM011116858"/>
    <n v="856504011116"/>
    <s v="Nomad Stratos Band - 49mm | Black Titanium | Ultra Orange FKM"/>
    <s v="Straps"/>
    <s v="Apple Watch"/>
    <s v="49/45/44/42 mm"/>
    <x v="4"/>
    <s v="Consigna"/>
    <n v="20"/>
    <n v="2413.19"/>
    <s v="Activo"/>
    <s v="Active"/>
    <n v="0"/>
    <n v="0"/>
    <n v="24"/>
    <n v="16"/>
    <n v="20"/>
    <n v="12"/>
    <n v="25"/>
    <n v="18"/>
    <n v="29"/>
    <n v="24"/>
    <n v="29"/>
    <n v="32"/>
    <n v="0"/>
    <n v="0"/>
    <n v="57916.56"/>
    <n v="38611.040000000001"/>
    <n v="48263.8"/>
    <n v="28958.28"/>
    <n v="60329.75"/>
    <n v="43437.42"/>
    <n v="69982.509999999995"/>
    <n v="57916.56"/>
    <n v="69982.509999999995"/>
    <n v="77222.080000000002"/>
  </r>
  <r>
    <s v="Nomad"/>
    <s v="EXTNOM029"/>
    <s v="NM011123858"/>
    <n v="856504011123"/>
    <s v="Nomad Stratos Band - 49mm | Natural Titanium | Ultra Orange FKM"/>
    <s v="Straps"/>
    <s v="Apple Watch"/>
    <s v="49/45/44/42 mm"/>
    <x v="4"/>
    <s v="Consigna"/>
    <n v="20"/>
    <n v="2413.19"/>
    <s v="Activo"/>
    <s v="Active"/>
    <n v="10"/>
    <n v="18"/>
    <n v="16"/>
    <n v="14"/>
    <n v="23"/>
    <n v="19"/>
    <n v="22"/>
    <n v="22"/>
    <n v="19"/>
    <n v="23"/>
    <n v="27"/>
    <n v="30"/>
    <n v="24131.9"/>
    <n v="43437.42"/>
    <n v="38611.040000000001"/>
    <n v="33784.660000000003"/>
    <n v="55503.37"/>
    <n v="45850.61"/>
    <n v="53090.18"/>
    <n v="53090.18"/>
    <n v="45850.61"/>
    <n v="55503.37"/>
    <n v="65156.130000000005"/>
    <n v="72395.7"/>
  </r>
  <r>
    <s v="Nomad"/>
    <s v="EXTNOM025"/>
    <s v="NM011697858"/>
    <n v="856504011697"/>
    <s v="Nomad Rocky Point Band - 46mm/49mm | Carbon Black | Black Hardware"/>
    <s v="Straps"/>
    <s v="Apple Watch"/>
    <s v="49/45/44/42 mm"/>
    <x v="4"/>
    <s v="Consigna"/>
    <n v="300"/>
    <n v="1008.06"/>
    <s v="Activo"/>
    <s v="Active"/>
    <n v="89"/>
    <n v="65"/>
    <n v="59"/>
    <n v="57"/>
    <n v="68"/>
    <n v="66"/>
    <n v="52"/>
    <n v="34"/>
    <n v="55"/>
    <n v="62"/>
    <n v="75"/>
    <n v="82"/>
    <n v="89717.34"/>
    <n v="65523.899999999994"/>
    <n v="59475.539999999994"/>
    <n v="57459.42"/>
    <n v="68548.08"/>
    <n v="66531.959999999992"/>
    <n v="52419.119999999995"/>
    <n v="34274.04"/>
    <n v="55443.299999999996"/>
    <n v="62499.719999999994"/>
    <n v="75604.5"/>
    <n v="82660.92"/>
  </r>
  <r>
    <s v="Nomad"/>
    <s v="EXTNOM022"/>
    <s v="NM014810858"/>
    <n v="856504014810"/>
    <s v="Nomad Rocky Point Band - 45mm | Sol | Black Hardware"/>
    <s v="Straps"/>
    <s v="Apple Watch"/>
    <s v="49/45/44/42 mm"/>
    <x v="4"/>
    <s v="Consigna"/>
    <n v="60"/>
    <n v="1008.06"/>
    <s v="Descontinuado"/>
    <s v="Discontinued"/>
    <n v="25"/>
    <n v="20"/>
    <n v="11"/>
    <n v="16"/>
    <n v="10"/>
    <n v="12"/>
    <n v="23"/>
    <n v="17"/>
    <n v="11"/>
    <n v="12"/>
    <n v="14"/>
    <n v="15"/>
    <n v="25201.5"/>
    <n v="20161.199999999997"/>
    <n v="11088.66"/>
    <n v="16128.96"/>
    <n v="10080.599999999999"/>
    <n v="12096.72"/>
    <n v="23185.379999999997"/>
    <n v="17137.02"/>
    <n v="11088.66"/>
    <n v="12096.72"/>
    <n v="14112.84"/>
    <n v="15120.9"/>
  </r>
  <r>
    <s v="Nomad"/>
    <s v="EXTNOM026"/>
    <s v="NM014827858"/>
    <n v="856504014827"/>
    <s v="Nomad Rocky Point Band - 46mm/49mm | Atlantic | Black Hardware"/>
    <s v="Straps"/>
    <s v="Apple Watch"/>
    <s v="49/45/44/42 mm"/>
    <x v="4"/>
    <s v="Consigna"/>
    <n v="60"/>
    <n v="1008.06"/>
    <s v="Descontinuado"/>
    <s v="Discontinued"/>
    <n v="25"/>
    <n v="14"/>
    <n v="13"/>
    <n v="20"/>
    <n v="7"/>
    <n v="16"/>
    <n v="23"/>
    <n v="21"/>
    <n v="11"/>
    <n v="12"/>
    <n v="14"/>
    <n v="15"/>
    <n v="25201.5"/>
    <n v="14112.84"/>
    <n v="13104.779999999999"/>
    <n v="20161.199999999997"/>
    <n v="7056.42"/>
    <n v="16128.96"/>
    <n v="23185.379999999997"/>
    <n v="21169.26"/>
    <n v="11088.66"/>
    <n v="12096.72"/>
    <n v="14112.84"/>
    <n v="15120.9"/>
  </r>
  <r>
    <s v="Nomad"/>
    <s v="EXTNOM021"/>
    <s v="NM014919858"/>
    <n v="856504014919"/>
    <s v="Nomad Sport Band - 49/45/44mm/42mm | M/L | Naval"/>
    <s v="Straps"/>
    <s v="Apple Watch"/>
    <s v="49/45/44/42 mm"/>
    <x v="4"/>
    <s v="Consigna"/>
    <n v="188"/>
    <n v="615.82000000000005"/>
    <s v="Activo2"/>
    <s v="Active"/>
    <n v="67"/>
    <n v="38"/>
    <n v="25"/>
    <n v="27"/>
    <n v="27"/>
    <n v="42"/>
    <n v="39"/>
    <n v="47"/>
    <n v="16"/>
    <n v="22"/>
    <n v="26"/>
    <n v="28"/>
    <n v="41259.94"/>
    <n v="23401.160000000003"/>
    <n v="15395.500000000002"/>
    <n v="16627.140000000003"/>
    <n v="16627.140000000003"/>
    <n v="25864.440000000002"/>
    <n v="24016.980000000003"/>
    <n v="28943.54"/>
    <n v="9853.1200000000008"/>
    <n v="13548.04"/>
    <n v="16011.320000000002"/>
    <n v="17242.960000000003"/>
  </r>
  <r>
    <s v="Nomad"/>
    <s v="EXTNOM005"/>
    <s v="NM1Am10000"/>
    <n v="856500018522"/>
    <s v="Nomad Sport Strap - 45/44mm/42mm | M/L | Black | FKM | V2"/>
    <s v="Straps"/>
    <s v="Apple Watch"/>
    <s v="49/45/44/42 mm"/>
    <x v="4"/>
    <s v="Consigna"/>
    <n v="188"/>
    <n v="615.82000000000005"/>
    <s v="Activo"/>
    <s v="Active"/>
    <n v="109"/>
    <n v="115"/>
    <n v="67"/>
    <n v="75"/>
    <n v="70"/>
    <n v="81"/>
    <n v="100"/>
    <n v="75"/>
    <n v="72"/>
    <n v="76"/>
    <n v="91"/>
    <n v="101"/>
    <n v="67124.38"/>
    <n v="70819.3"/>
    <n v="41259.94"/>
    <n v="46186.500000000007"/>
    <n v="43107.4"/>
    <n v="49881.420000000006"/>
    <n v="61582.000000000007"/>
    <n v="46186.500000000007"/>
    <n v="44339.040000000001"/>
    <n v="46802.320000000007"/>
    <n v="56039.62"/>
    <n v="62197.820000000007"/>
  </r>
  <r>
    <s v="Quikcell"/>
    <s v="ACCQIC019"/>
    <s v="GQC2232"/>
    <n v="846537097157"/>
    <s v="Quikcell Tempered Glass Screen Protector for iPhone 17 / Pro"/>
    <s v="Micas"/>
    <s v="iPhone 17"/>
    <s v="iPhone 17 / 17 Pro"/>
    <x v="4"/>
    <s v="Consigna"/>
    <n v="188"/>
    <n v="150.56"/>
    <s v="Descontinuado"/>
    <s v="Active"/>
    <n v="517"/>
    <n v="251"/>
    <n v="173"/>
    <n v="168"/>
    <n v="86"/>
    <n v="173"/>
    <n v="92"/>
    <n v="112"/>
    <n v="137"/>
    <n v="108"/>
    <n v="129"/>
    <n v="142"/>
    <n v="77839.520000000004"/>
    <n v="37790.559999999998"/>
    <n v="26046.880000000001"/>
    <n v="25294.080000000002"/>
    <n v="12948.16"/>
    <n v="26046.880000000001"/>
    <n v="13851.52"/>
    <n v="16862.72"/>
    <n v="20626.72"/>
    <n v="16260.48"/>
    <n v="19422.240000000002"/>
    <n v="21379.52"/>
  </r>
  <r>
    <s v="Quikcell"/>
    <s v="ACCQIC022"/>
    <s v="QCVPA2005"/>
    <s v="846537091964"/>
    <s v="Quikcell 37W DUAL PORT A+C CAR CHARGER - Black"/>
    <s v="Charger"/>
    <s v="Car Charger"/>
    <s v="37W"/>
    <x v="4"/>
    <s v="Consigna"/>
    <n v="188"/>
    <n v="212.89"/>
    <s v="Activo2"/>
    <s v="Active"/>
    <n v="62"/>
    <n v="78"/>
    <n v="53"/>
    <n v="57"/>
    <n v="50"/>
    <n v="49"/>
    <n v="35"/>
    <n v="26"/>
    <n v="46"/>
    <n v="49"/>
    <n v="58"/>
    <n v="64"/>
    <n v="13199.179999999998"/>
    <n v="16605.419999999998"/>
    <n v="11283.17"/>
    <n v="12134.73"/>
    <n v="10644.5"/>
    <n v="10431.609999999999"/>
    <n v="7451.15"/>
    <n v="5535.1399999999994"/>
    <n v="9792.9399999999987"/>
    <n v="10431.609999999999"/>
    <n v="12347.619999999999"/>
    <n v="13624.96"/>
  </r>
  <r>
    <s v="Speck"/>
    <s v="FUNSPK345A"/>
    <s v="150226-7265"/>
    <n v="840168528202"/>
    <s v="Speck Balance Folio Case for iPad 10th Gen - Plumberry/Crushed Purple/Crepe Pink"/>
    <s v="Cases iPad"/>
    <s v="iPad"/>
    <s v="iPad 10th /11th - 10.9&quot;/11&quot; (2022-2025)"/>
    <x v="4"/>
    <s v="Consigna"/>
    <n v="188"/>
    <n v="503.81"/>
    <s v="Activo"/>
    <s v="Active"/>
    <n v="297"/>
    <n v="173"/>
    <n v="72"/>
    <n v="64"/>
    <n v="70"/>
    <n v="74"/>
    <n v="41"/>
    <n v="48"/>
    <n v="51"/>
    <n v="65"/>
    <n v="77"/>
    <n v="85"/>
    <n v="149631.57"/>
    <n v="87159.13"/>
    <n v="36274.32"/>
    <n v="32243.84"/>
    <n v="35266.699999999997"/>
    <n v="37281.94"/>
    <n v="20656.21"/>
    <n v="24182.880000000001"/>
    <n v="25694.31"/>
    <n v="32747.65"/>
    <n v="38793.370000000003"/>
    <n v="42823.85"/>
  </r>
  <r>
    <s v="Speck"/>
    <s v="FUNSPK386"/>
    <s v="150226-9969"/>
    <n v="840168528172"/>
    <s v="Speck Balance Folio Case for iPad 10th Gen - Almond Milk /Mocha/Charcoal"/>
    <s v="Cases iPad"/>
    <s v="iPad"/>
    <s v="iPad 10th /11th - 10.9&quot;/11&quot; (2022-2025)"/>
    <x v="4"/>
    <s v="Consigna"/>
    <n v="188"/>
    <n v="503.81"/>
    <s v="Activo"/>
    <s v="Active"/>
    <n v="149"/>
    <n v="128"/>
    <n v="49"/>
    <n v="45"/>
    <n v="39"/>
    <n v="42"/>
    <n v="41"/>
    <n v="24"/>
    <n v="57"/>
    <n v="60"/>
    <n v="72"/>
    <n v="79"/>
    <n v="75067.69"/>
    <n v="64487.68"/>
    <n v="24686.69"/>
    <n v="22671.45"/>
    <n v="19648.59"/>
    <n v="21160.02"/>
    <n v="20656.21"/>
    <n v="12091.44"/>
    <n v="28717.170000000002"/>
    <n v="30228.6"/>
    <n v="36274.32"/>
    <n v="39800.99"/>
  </r>
  <r>
    <s v="Speck"/>
    <s v="FUNSPK387"/>
    <s v="150950-3260"/>
    <n v="840168546053"/>
    <s v="Speck Stylefolio iPad 11&quot; (2022-2025) Deep Sea Pull Up/Parchment/Early Grey"/>
    <s v="Cases iPad"/>
    <s v="iPad"/>
    <s v="iPad 10th /11th - 10.9&quot;/11&quot; (2022-2025)"/>
    <x v="4"/>
    <s v="Consigna"/>
    <n v="188"/>
    <n v="503.81"/>
    <s v="Activo"/>
    <s v="Active"/>
    <n v="134"/>
    <n v="101"/>
    <n v="34"/>
    <n v="34"/>
    <n v="39"/>
    <n v="66"/>
    <n v="38"/>
    <n v="37"/>
    <n v="47"/>
    <n v="47"/>
    <n v="57"/>
    <n v="62"/>
    <n v="67510.539999999994"/>
    <n v="50884.81"/>
    <n v="17129.54"/>
    <n v="17129.54"/>
    <n v="19648.59"/>
    <n v="33251.46"/>
    <n v="19144.78"/>
    <n v="18640.97"/>
    <n v="23679.07"/>
    <n v="23679.07"/>
    <n v="28717.170000000002"/>
    <n v="31236.22"/>
  </r>
  <r>
    <s v="Speck"/>
    <s v="FUNSPK389"/>
    <s v="150989-3264"/>
    <n v="840168546657"/>
    <s v="Speck Balance Folio iPad 11&quot; (2022-2025) Ibis Pink/Deep Malachite/Jelly Mint"/>
    <s v="Cases iPad"/>
    <s v="iPad"/>
    <s v="iPad 10th /11th - 10.9&quot;/11&quot; (2022-2025)"/>
    <x v="4"/>
    <s v="Consigna"/>
    <n v="188"/>
    <n v="503.81"/>
    <s v="Activo"/>
    <s v="Active"/>
    <n v="118"/>
    <n v="28"/>
    <n v="4"/>
    <n v="62"/>
    <n v="53"/>
    <n v="56"/>
    <n v="52"/>
    <n v="44"/>
    <n v="60"/>
    <n v="62"/>
    <n v="75"/>
    <n v="82"/>
    <n v="59449.58"/>
    <n v="14106.68"/>
    <n v="2015.24"/>
    <n v="31236.22"/>
    <n v="26701.93"/>
    <n v="28213.360000000001"/>
    <n v="26198.12"/>
    <n v="22167.64"/>
    <n v="30228.6"/>
    <n v="31236.22"/>
    <n v="37785.75"/>
    <n v="41312.42"/>
  </r>
  <r>
    <s v="Speck"/>
    <s v="FUNSPK392"/>
    <s v="150989-3267"/>
    <n v="840168546688"/>
    <s v="Speck Balance Folio iPad 11&quot; (2022-2025) Ceramic Grey/Autumn Sky/Black"/>
    <s v="Cases iPad"/>
    <s v="iPad"/>
    <s v="iPad 10th /11th - 10.9&quot;/11&quot; (2022-2025)"/>
    <x v="4"/>
    <s v="Consigna"/>
    <n v="188"/>
    <n v="503.81"/>
    <s v="Activo"/>
    <s v="Active"/>
    <n v="148"/>
    <n v="94"/>
    <n v="64"/>
    <n v="35"/>
    <n v="27"/>
    <n v="35"/>
    <n v="24"/>
    <n v="29"/>
    <n v="42"/>
    <n v="35"/>
    <n v="42"/>
    <n v="47"/>
    <n v="74563.88"/>
    <n v="47358.14"/>
    <n v="32243.84"/>
    <n v="17633.349999999999"/>
    <n v="13602.87"/>
    <n v="17633.349999999999"/>
    <n v="12091.44"/>
    <n v="14610.49"/>
    <n v="21160.02"/>
    <n v="17633.349999999999"/>
    <n v="21160.02"/>
    <n v="23679.07"/>
  </r>
  <r>
    <s v="Speck"/>
    <s v="FUNSPK393"/>
    <s v="150990-9323"/>
    <n v="840168546695"/>
    <s v="Speck Case-E-Run iPad 11&quot; (2022-2025) Charge Blue/Brave Blue"/>
    <s v="Cases iPad"/>
    <s v="iPad"/>
    <s v="iPad 10th /11th - 10.9&quot;/11&quot; (2022-2025)"/>
    <x v="4"/>
    <s v="Consigna"/>
    <n v="188"/>
    <n v="453.38"/>
    <s v="Activo"/>
    <s v="Active"/>
    <n v="257"/>
    <n v="102"/>
    <n v="36"/>
    <n v="68"/>
    <n v="62"/>
    <n v="39"/>
    <n v="56"/>
    <n v="61"/>
    <n v="64"/>
    <n v="73"/>
    <n v="88"/>
    <n v="97"/>
    <n v="116518.66"/>
    <n v="46244.76"/>
    <n v="16321.68"/>
    <n v="30829.84"/>
    <n v="28109.56"/>
    <n v="17681.82"/>
    <n v="25389.279999999999"/>
    <n v="27656.18"/>
    <n v="29016.32"/>
    <n v="33096.74"/>
    <n v="39897.440000000002"/>
    <n v="43977.86"/>
  </r>
  <r>
    <s v="Speck"/>
    <s v="FUNSPK370"/>
    <s v="140999-1050"/>
    <n v="840168501823"/>
    <s v="Speck Presidio Pro Folio Case for iPad Pro 11&quot; 2/M1/M2 /Air 10.9&quot; 4/5 - Black"/>
    <s v="Cases iPad"/>
    <s v="iPad"/>
    <s v="iPad Pro 11&quot; 2/3"/>
    <x v="4"/>
    <s v="Consigna"/>
    <n v="188"/>
    <n v="604.66"/>
    <s v="Activo"/>
    <s v="Active"/>
    <n v="68"/>
    <n v="49"/>
    <n v="34"/>
    <n v="24"/>
    <n v="25"/>
    <n v="38"/>
    <n v="29"/>
    <n v="35"/>
    <n v="22"/>
    <n v="25"/>
    <n v="30"/>
    <n v="33"/>
    <n v="41116.879999999997"/>
    <n v="29628.34"/>
    <n v="20558.439999999999"/>
    <n v="14511.84"/>
    <n v="15116.5"/>
    <n v="22977.079999999998"/>
    <n v="17535.14"/>
    <n v="21163.1"/>
    <n v="13302.519999999999"/>
    <n v="15116.5"/>
    <n v="18139.8"/>
    <n v="19953.78"/>
  </r>
  <r>
    <s v="Speck"/>
    <s v="FUNSPK396"/>
    <s v="150978-9221"/>
    <n v="840168546473"/>
    <s v="Speck Presidio Lux iPhone 17 Pro Glitter/Gold"/>
    <s v="Cases iPhone"/>
    <s v="iPhone 17"/>
    <s v="iPhone 17 Pro"/>
    <x v="4"/>
    <s v="Consigna"/>
    <n v="94"/>
    <n v="460.75"/>
    <s v="Descontinuado"/>
    <s v="Active"/>
    <n v="116"/>
    <n v="53"/>
    <n v="49"/>
    <n v="20"/>
    <n v="29"/>
    <n v="34"/>
    <n v="34"/>
    <n v="21"/>
    <n v="80"/>
    <n v="70"/>
    <n v="75"/>
    <n v="75"/>
    <n v="53447"/>
    <n v="24419.75"/>
    <n v="22576.75"/>
    <n v="9215"/>
    <n v="13361.75"/>
    <n v="15665.5"/>
    <n v="15665.5"/>
    <n v="9675.75"/>
    <n v="36860"/>
    <n v="32252.5"/>
    <n v="34556.25"/>
    <n v="34556.25"/>
  </r>
  <r>
    <s v="Speck"/>
    <s v="FUNSPK399"/>
    <s v="150972-3240"/>
    <n v="840168546381"/>
    <s v="Speck Presidio Perfect-Clear  iPhone 17 Pro Clear"/>
    <s v="Cases iPhone"/>
    <s v="iPhone 17"/>
    <s v="iPhone 17 Pro"/>
    <x v="4"/>
    <s v="Consigna"/>
    <n v="94"/>
    <n v="460.75"/>
    <s v="Descontinuado"/>
    <s v="Active"/>
    <n v="85"/>
    <n v="56"/>
    <n v="15"/>
    <n v="17"/>
    <n v="13"/>
    <n v="14"/>
    <n v="15"/>
    <n v="8"/>
    <n v="25"/>
    <n v="25"/>
    <n v="29"/>
    <n v="32"/>
    <n v="39163.75"/>
    <n v="25802"/>
    <n v="6911.25"/>
    <n v="7832.75"/>
    <n v="5989.75"/>
    <n v="6450.5"/>
    <n v="6911.25"/>
    <n v="3686"/>
    <n v="11518.75"/>
    <n v="11518.75"/>
    <n v="13361.75"/>
    <n v="14744"/>
  </r>
  <r>
    <s v="Speck"/>
    <s v="FUNSPK397"/>
    <s v="150987-9221"/>
    <n v="840168546619"/>
    <s v="Speck Presidio Lux iPhone 17 Pro Max Glitter/Gold"/>
    <s v="Cases iPhone"/>
    <s v="iPhone 17"/>
    <s v="iPhone 17 Pro Max"/>
    <x v="4"/>
    <s v="Consigna"/>
    <n v="94"/>
    <n v="460.75"/>
    <s v="Descontinuado"/>
    <s v="Active"/>
    <n v="358"/>
    <n v="119"/>
    <n v="185"/>
    <n v="174"/>
    <n v="139"/>
    <n v="158"/>
    <n v="108"/>
    <n v="67"/>
    <n v="200"/>
    <n v="200"/>
    <n v="0"/>
    <n v="0"/>
    <n v="164948.5"/>
    <n v="54829.25"/>
    <n v="85238.75"/>
    <n v="80170.5"/>
    <n v="64044.25"/>
    <n v="72798.5"/>
    <n v="49761"/>
    <n v="30870.25"/>
    <n v="92150"/>
    <n v="92150"/>
    <n v="0"/>
    <n v="0"/>
  </r>
  <r>
    <s v="Speck"/>
    <s v="FUNSPK400"/>
    <s v="150981-3240"/>
    <n v="840168546527"/>
    <s v="Speck Presidio Perfect-Clear  iPhone 17 Pro Max Clear"/>
    <s v="Cases iPhone"/>
    <s v="iPhone 17"/>
    <s v="iPhone 17 Pro Max"/>
    <x v="4"/>
    <s v="Consigna"/>
    <n v="94"/>
    <n v="460.75"/>
    <s v="Descontinuado"/>
    <s v="Active"/>
    <n v="564"/>
    <n v="355"/>
    <n v="57"/>
    <n v="92"/>
    <n v="95"/>
    <n v="93"/>
    <n v="85"/>
    <n v="53"/>
    <n v="0"/>
    <n v="0"/>
    <n v="0"/>
    <n v="0"/>
    <n v="259863"/>
    <n v="163566.25"/>
    <n v="26262.75"/>
    <n v="42389"/>
    <n v="43771.25"/>
    <n v="42849.75"/>
    <n v="39163.75"/>
    <n v="24419.75"/>
    <n v="0"/>
    <n v="0"/>
    <n v="0"/>
    <n v="0"/>
  </r>
  <r>
    <s v="Speck"/>
    <s v="FUNSPK401"/>
    <s v="150986-D143"/>
    <n v="840168546589"/>
    <s v="Speck Presidio2 Grip iPhone 17 Pro Max Black"/>
    <s v="Cases iPhone"/>
    <s v="iPhone 17"/>
    <s v="iPhone 17 Pro Max"/>
    <x v="4"/>
    <s v="Consigna"/>
    <n v="94"/>
    <n v="460.75"/>
    <s v="Descontinuado"/>
    <s v="Active"/>
    <n v="109"/>
    <n v="108"/>
    <n v="59"/>
    <n v="32"/>
    <n v="18"/>
    <n v="29"/>
    <n v="34"/>
    <n v="30"/>
    <n v="0"/>
    <n v="0"/>
    <n v="0"/>
    <n v="0"/>
    <n v="50221.75"/>
    <n v="49761"/>
    <n v="27184.25"/>
    <n v="14744"/>
    <n v="8293.5"/>
    <n v="13361.75"/>
    <n v="15665.5"/>
    <n v="13822.5"/>
    <n v="0"/>
    <n v="0"/>
    <n v="0"/>
    <n v="0"/>
  </r>
  <r>
    <s v="Speck"/>
    <s v="CARSPK105"/>
    <s v="150225-9992"/>
    <n v="840168528127"/>
    <s v="Speck Smartshell Macbook Air M2/M3 Clear/Clear/Sweatergrey"/>
    <s v="Cases Macbook"/>
    <s v="Macbook"/>
    <s v="MacBook Air 13&quot; M4/M3/M2"/>
    <x v="4"/>
    <s v="Consigna"/>
    <n v="188"/>
    <n v="503.81"/>
    <s v="Activo"/>
    <s v="Active"/>
    <n v="180"/>
    <n v="162"/>
    <n v="84"/>
    <n v="113"/>
    <n v="92"/>
    <n v="108"/>
    <n v="73"/>
    <n v="82"/>
    <n v="112"/>
    <n v="111"/>
    <n v="133"/>
    <n v="146"/>
    <n v="90685.8"/>
    <n v="81617.22"/>
    <n v="42320.04"/>
    <n v="56930.53"/>
    <n v="46350.52"/>
    <n v="54411.48"/>
    <n v="36778.129999999997"/>
    <n v="41312.42"/>
    <n v="56426.720000000001"/>
    <n v="55922.91"/>
    <n v="67006.73"/>
    <n v="73556.259999999995"/>
  </r>
  <r>
    <s v="Speck"/>
    <s v="CARSPK106"/>
    <s v="150225-3086"/>
    <n v="840168528141"/>
    <s v="Speck Smartshell Macbook Air M2/M3 Cozy Pink/Cozy Pink/Swtrgrey"/>
    <s v="Cases Macbook"/>
    <s v="Macbook"/>
    <s v="MacBook Air 13&quot; M4/M3/M2"/>
    <x v="4"/>
    <s v="Consigna"/>
    <n v="188"/>
    <n v="503.81"/>
    <s v="Activo"/>
    <s v="Active"/>
    <n v="38"/>
    <n v="48"/>
    <n v="27"/>
    <n v="41"/>
    <n v="14"/>
    <n v="30"/>
    <n v="26"/>
    <n v="15"/>
    <n v="47"/>
    <n v="73"/>
    <n v="88"/>
    <n v="96"/>
    <n v="19144.78"/>
    <n v="24182.880000000001"/>
    <n v="13602.87"/>
    <n v="20656.21"/>
    <n v="7053.34"/>
    <n v="15114.3"/>
    <n v="13099.06"/>
    <n v="7557.15"/>
    <n v="23679.07"/>
    <n v="36778.129999999997"/>
    <n v="44335.28"/>
    <n v="48365.760000000002"/>
  </r>
  <r>
    <s v="Speck"/>
    <s v="CARSPK107"/>
    <s v="150225-3085"/>
    <n v="840168528134"/>
    <s v="Speck Smartshell Case for Macbook Air 13&quot; M2 2022 - Obsidian"/>
    <s v="Cases Macbook"/>
    <s v="Macbook"/>
    <s v="MacBook Air 13&quot; M4/M3/M2"/>
    <x v="4"/>
    <s v="Consigna"/>
    <n v="188"/>
    <n v="503.81"/>
    <s v="Activo"/>
    <s v="Active"/>
    <n v="56"/>
    <n v="44"/>
    <n v="41"/>
    <n v="59"/>
    <n v="35"/>
    <n v="44"/>
    <n v="24"/>
    <n v="35"/>
    <n v="59"/>
    <n v="54"/>
    <n v="65"/>
    <n v="71"/>
    <n v="28213.360000000001"/>
    <n v="22167.64"/>
    <n v="20656.21"/>
    <n v="29724.79"/>
    <n v="17633.349999999999"/>
    <n v="22167.64"/>
    <n v="12091.44"/>
    <n v="17633.349999999999"/>
    <n v="29724.79"/>
    <n v="27205.74"/>
    <n v="32747.65"/>
    <n v="35770.51"/>
  </r>
  <r>
    <s v="Speck"/>
    <s v="FUNSPK371"/>
    <s v="150585-1568"/>
    <n v="840168538683"/>
    <s v="Speck Tagimals 4-Pack - Mulicolor"/>
    <s v="Cases AirTag"/>
    <s v="AirTag"/>
    <s v="AirTag"/>
    <x v="4"/>
    <s v="Consigna"/>
    <n v="188"/>
    <n v="302.08"/>
    <s v="Activo"/>
    <s v="Active"/>
    <n v="48"/>
    <n v="26"/>
    <n v="22"/>
    <n v="38"/>
    <n v="34"/>
    <n v="41"/>
    <n v="36"/>
    <n v="34"/>
    <n v="26"/>
    <n v="30"/>
    <n v="36"/>
    <n v="39"/>
    <n v="14499.84"/>
    <n v="7854.08"/>
    <n v="6645.7599999999993"/>
    <n v="11479.039999999999"/>
    <n v="10270.719999999999"/>
    <n v="12385.279999999999"/>
    <n v="10874.88"/>
    <n v="10270.719999999999"/>
    <n v="7854.08"/>
    <n v="9062.4"/>
    <n v="10874.88"/>
    <n v="11781.119999999999"/>
  </r>
  <r>
    <s v="Speck"/>
    <s v="ACCSPK012"/>
    <s v="150422-1041"/>
    <n v="840168532131"/>
    <s v="Speck Car Vent Mount for MagSafe Black iPhone 15 Car"/>
    <s v="Others"/>
    <s v="Click Lock"/>
    <s v="Car Vent"/>
    <x v="4"/>
    <s v="Consigna"/>
    <n v="188"/>
    <n v="368.5"/>
    <s v="Descontinuado"/>
    <s v="Active"/>
    <n v="31"/>
    <n v="25"/>
    <n v="19"/>
    <n v="13"/>
    <n v="20"/>
    <n v="21"/>
    <n v="11"/>
    <n v="9"/>
    <n v="20"/>
    <n v="21"/>
    <n v="25"/>
    <n v="27"/>
    <n v="11423.5"/>
    <n v="9212.5"/>
    <n v="7001.5"/>
    <n v="4790.5"/>
    <n v="7370"/>
    <n v="7738.5"/>
    <n v="4053.5"/>
    <n v="3316.5"/>
    <n v="7370"/>
    <n v="7738.5"/>
    <n v="9212.5"/>
    <n v="9949.5"/>
  </r>
  <r>
    <s v="Speck"/>
    <s v="ACCSPK013"/>
    <s v="150423-1041"/>
    <n v="840168532148"/>
    <s v="Speck Wallet for MagSafe® Black iPhone 15 Wallet"/>
    <s v="Others"/>
    <s v="Click Lock"/>
    <s v="Wallet"/>
    <x v="4"/>
    <s v="Consigna"/>
    <n v="188"/>
    <n v="230.14"/>
    <s v="Activo"/>
    <s v="Active"/>
    <n v="33"/>
    <n v="18"/>
    <n v="27"/>
    <n v="17"/>
    <n v="13"/>
    <n v="20"/>
    <n v="16"/>
    <n v="24"/>
    <n v="11"/>
    <n v="14"/>
    <n v="16"/>
    <n v="18"/>
    <n v="7594.62"/>
    <n v="4142.5199999999995"/>
    <n v="6213.78"/>
    <n v="3912.3799999999997"/>
    <n v="2991.8199999999997"/>
    <n v="4602.7999999999993"/>
    <n v="3682.24"/>
    <n v="5523.36"/>
    <n v="2531.54"/>
    <n v="3221.96"/>
    <n v="3682.24"/>
    <n v="4142.5199999999995"/>
  </r>
  <r>
    <s v="Tech21"/>
    <s v="FUNTEC137"/>
    <s v="T21-11353"/>
    <n v="840459607579"/>
    <s v="Tech21 EvoCrystal iPhone 17 Pro Iridescent"/>
    <s v="Cases iPhone"/>
    <s v="iPhone 17"/>
    <s v="iPhone 17 Pro"/>
    <x v="4"/>
    <s v="Consigna"/>
    <n v="94"/>
    <n v="453.38"/>
    <s v="Descontinuado"/>
    <s v="Active"/>
    <n v="54"/>
    <n v="27"/>
    <n v="21"/>
    <n v="6"/>
    <n v="5"/>
    <n v="11"/>
    <n v="9"/>
    <n v="8"/>
    <n v="33"/>
    <n v="25"/>
    <n v="30"/>
    <n v="33"/>
    <n v="24482.52"/>
    <n v="12241.26"/>
    <n v="9520.98"/>
    <n v="2720.2799999999997"/>
    <n v="2266.9"/>
    <n v="4987.18"/>
    <n v="4080.42"/>
    <n v="3627.04"/>
    <n v="14961.539999999999"/>
    <n v="11334.5"/>
    <n v="13601.4"/>
    <n v="14961.539999999999"/>
  </r>
  <r>
    <s v="Tech21"/>
    <s v="FUNTEC134"/>
    <s v="T21-11335"/>
    <n v="840459607388"/>
    <s v="Tech21 EvoCrystal iPhone 17 Pro Max Black"/>
    <s v="Cases iPhone"/>
    <s v="iPhone 17"/>
    <s v="iPhone 17 Pro Max"/>
    <x v="4"/>
    <s v="Consigna"/>
    <n v="94"/>
    <n v="453.38"/>
    <s v="Descontinuado"/>
    <s v="Active"/>
    <n v="104"/>
    <n v="98"/>
    <n v="29"/>
    <n v="32"/>
    <n v="26"/>
    <n v="36"/>
    <n v="26"/>
    <n v="29"/>
    <n v="0"/>
    <n v="0"/>
    <n v="0"/>
    <n v="0"/>
    <n v="47151.519999999997"/>
    <n v="44431.24"/>
    <n v="13148.02"/>
    <n v="14508.16"/>
    <n v="11787.88"/>
    <n v="16321.68"/>
    <n v="11787.88"/>
    <n v="13148.02"/>
    <n v="0"/>
    <n v="0"/>
    <n v="0"/>
    <n v="0"/>
  </r>
  <r>
    <s v="Tech21"/>
    <s v="FUNTEC138"/>
    <s v="T21-11357"/>
    <n v="840459607616"/>
    <s v="Tech21 EvoCrystal iPhone 17 Pro Max Iridescent"/>
    <s v="Cases iPhone"/>
    <s v="iPhone 17"/>
    <s v="iPhone 17 Pro Max"/>
    <x v="4"/>
    <s v="Consigna"/>
    <n v="94"/>
    <n v="453.38"/>
    <s v="Descontinuado"/>
    <s v="Active"/>
    <n v="187"/>
    <n v="87"/>
    <n v="34"/>
    <n v="77"/>
    <n v="44"/>
    <n v="54"/>
    <n v="38"/>
    <n v="32"/>
    <n v="71"/>
    <n v="65"/>
    <n v="78"/>
    <n v="86"/>
    <n v="84782.06"/>
    <n v="39444.06"/>
    <n v="15414.92"/>
    <n v="34910.26"/>
    <n v="19948.72"/>
    <n v="24482.52"/>
    <n v="17228.439999999999"/>
    <n v="14508.16"/>
    <n v="32189.98"/>
    <n v="29469.7"/>
    <n v="35363.64"/>
    <n v="38990.68"/>
  </r>
  <r>
    <s v="Tech21"/>
    <s v="FUNTEC139"/>
    <s v="T21-11515"/>
    <s v="840459609283"/>
    <s v="Tech21 FlexFolio - Apple iPad Air 10.9-11-inch (2020-2025) / iPad Pro 11-inch (2018-2021) Case - Clear"/>
    <s v="Cases iPad"/>
    <s v="iPad"/>
    <s v="iPad Pro 11&quot; 2/3/4/Air 4/5"/>
    <x v="4"/>
    <s v="Consigna"/>
    <n v="188"/>
    <n v="711.09"/>
    <s v="Activo"/>
    <s v="Active"/>
    <n v="0"/>
    <n v="0"/>
    <n v="4"/>
    <n v="45"/>
    <n v="45"/>
    <n v="42"/>
    <n v="34"/>
    <n v="33"/>
    <n v="57"/>
    <n v="56"/>
    <n v="67"/>
    <n v="74"/>
    <n v="0"/>
    <n v="0"/>
    <n v="2844.36"/>
    <n v="31999.050000000003"/>
    <n v="31999.050000000003"/>
    <n v="29865.780000000002"/>
    <n v="24177.06"/>
    <n v="23465.97"/>
    <n v="40532.130000000005"/>
    <n v="39821.040000000001"/>
    <n v="47643.03"/>
    <n v="52620.66"/>
  </r>
  <r>
    <s v="Tech21"/>
    <s v="FUNTEC140"/>
    <s v="T21-11516"/>
    <s v="840459609290"/>
    <s v="Tech21 FlexFolio - Apple iPad Air 10.9-11-inch (2020-2025) / iPad Pro 11-inch (2018-2021) Case - Tint"/>
    <s v="Cases iPad"/>
    <s v="iPad"/>
    <s v="iPad Pro 11&quot; 2/3/4/Air 4/5"/>
    <x v="4"/>
    <s v="Consigna"/>
    <n v="188"/>
    <n v="711.09"/>
    <s v="Activo"/>
    <s v="Active"/>
    <n v="0"/>
    <n v="0"/>
    <n v="8"/>
    <n v="18"/>
    <n v="19"/>
    <n v="25"/>
    <n v="16"/>
    <n v="13"/>
    <n v="45"/>
    <n v="37"/>
    <n v="45"/>
    <n v="49"/>
    <n v="0"/>
    <n v="0"/>
    <n v="5688.72"/>
    <n v="12799.62"/>
    <n v="13510.710000000001"/>
    <n v="17777.25"/>
    <n v="11377.44"/>
    <n v="9244.17"/>
    <n v="31999.050000000003"/>
    <n v="26310.33"/>
    <n v="31999.050000000003"/>
    <n v="34843.410000000003"/>
  </r>
  <r>
    <s v="Tech21"/>
    <s v="CARTEC005"/>
    <s v="T21-11443"/>
    <s v="840459608569"/>
    <s v="Tech21 Apple MacBook Air 13 EvoShell - Clear"/>
    <s v="Cases Macbook"/>
    <s v="Macbook"/>
    <s v="MacBook Air 13&quot; M4/M3/M2"/>
    <x v="4"/>
    <s v="Consigna"/>
    <n v="188"/>
    <n v="656.36"/>
    <s v="Activo"/>
    <s v="Active"/>
    <n v="0"/>
    <n v="0"/>
    <n v="0"/>
    <n v="56"/>
    <n v="89"/>
    <n v="86"/>
    <n v="56"/>
    <n v="69"/>
    <n v="63"/>
    <n v="84"/>
    <n v="100"/>
    <n v="110"/>
    <n v="0"/>
    <n v="0"/>
    <n v="0"/>
    <n v="36756.160000000003"/>
    <n v="58416.04"/>
    <n v="56446.96"/>
    <n v="36756.160000000003"/>
    <n v="45288.840000000004"/>
    <n v="41350.68"/>
    <n v="55134.239999999998"/>
    <n v="65636"/>
    <n v="72199.600000000006"/>
  </r>
  <r>
    <s v="Nomad"/>
    <s v="EXTNOM027"/>
    <s v="NM014803858"/>
    <n v="856504014803"/>
    <s v="Nomad Rocky Point Band - 46mm/49mm | Storm | Black Hardware"/>
    <s v="Straps"/>
    <s v="Apple Watch"/>
    <s v="49/45/44/42 mm"/>
    <x v="4"/>
    <s v="Consigna"/>
    <n v="60"/>
    <n v="1008.06"/>
    <s v="Descontinuado"/>
    <s v="Discontinued"/>
    <n v="21"/>
    <n v="12"/>
    <n v="13"/>
    <n v="15"/>
    <n v="9"/>
    <n v="11"/>
    <n v="19"/>
    <n v="18"/>
    <n v="13"/>
    <n v="14"/>
    <n v="17"/>
    <n v="18"/>
    <n v="21169.26"/>
    <n v="12096.72"/>
    <n v="13104.779999999999"/>
    <n v="15120.9"/>
    <n v="9072.5399999999991"/>
    <n v="11088.66"/>
    <n v="19153.14"/>
    <n v="18145.079999999998"/>
    <n v="13104.779999999999"/>
    <n v="14112.84"/>
    <n v="17137.02"/>
    <n v="18145.079999999998"/>
  </r>
  <r>
    <s v="Pitaka"/>
    <s v="FUNPTK004"/>
    <s v="KI1701MGP"/>
    <n v="749355418329"/>
    <s v="Pitaka Black/Grey Aramid ProGuard Case for iPhone 17 Pro Black/Grey"/>
    <s v="Cases iPhone"/>
    <s v="iPhone 17"/>
    <s v="iPhone 17 Pro"/>
    <x v="4"/>
    <s v="Consigna"/>
    <n v="188"/>
    <n v="602.84"/>
    <s v="Descontinuado"/>
    <s v="Discontinued"/>
    <n v="105"/>
    <n v="63"/>
    <n v="48"/>
    <n v="50"/>
    <n v="47"/>
    <n v="53"/>
    <n v="40"/>
    <n v="26"/>
    <n v="0"/>
    <n v="0"/>
    <n v="0"/>
    <n v="0"/>
    <n v="63298.200000000004"/>
    <n v="37978.920000000006"/>
    <n v="28936.32"/>
    <n v="30142"/>
    <n v="28333.480000000003"/>
    <n v="31950.52"/>
    <n v="24113.600000000002"/>
    <n v="15673.84"/>
    <n v="0"/>
    <n v="0"/>
    <n v="0"/>
    <n v="0"/>
  </r>
  <r>
    <s v="Pitaka"/>
    <s v="FUNPTK005"/>
    <s v="KI1701MGPM"/>
    <n v="741654367278"/>
    <s v="Pitaka Black/Grey Aramid ProGuard Case for iPhone 17 Pro Max Black/Grey"/>
    <s v="Cases iPhone"/>
    <s v="iPhone 17"/>
    <s v="iPhone 17 Pro Max"/>
    <x v="4"/>
    <s v="Consigna"/>
    <n v="188"/>
    <n v="602.84"/>
    <s v="Descontinuado"/>
    <s v="Discontinued"/>
    <n v="227"/>
    <n v="134"/>
    <n v="46"/>
    <n v="134"/>
    <n v="99"/>
    <n v="122"/>
    <n v="110"/>
    <n v="68"/>
    <n v="0"/>
    <n v="0"/>
    <n v="0"/>
    <n v="0"/>
    <n v="136844.68"/>
    <n v="80780.56"/>
    <n v="27730.640000000003"/>
    <n v="80780.56"/>
    <n v="59681.16"/>
    <n v="73546.48000000001"/>
    <n v="66312.400000000009"/>
    <n v="40993.120000000003"/>
    <n v="0"/>
    <n v="0"/>
    <n v="0"/>
    <n v="0"/>
  </r>
  <r>
    <s v="Quikcell"/>
    <s v="IACCQIC007"/>
    <s v="QC-LIQUIDG"/>
    <s v="846537071317"/>
    <s v="Quikcell Ultra LIQUID GLASS Screen Protector"/>
    <s v="Liquid"/>
    <s v="UNIVERSAL"/>
    <s v="Universal"/>
    <x v="4"/>
    <s v="Consigna"/>
    <n v="188"/>
    <n v="236.5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2"/>
    <s v="QTYPECC6FT"/>
    <s v="846537077067"/>
    <s v="Quikcell CHARGE &amp; SYNC CABLE USB-C to USB-C - 6 ft - Black"/>
    <s v="Cables"/>
    <s v="Type C - Type C"/>
    <s v="6 ft"/>
    <x v="4"/>
    <s v="Consigna"/>
    <n v="188"/>
    <n v="165.4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4A"/>
    <s v="150226-9969"/>
    <s v="840168528172"/>
    <s v="Speck Balance Folio Case for iPad 10th Gen - Almond Milk /Mocha/Charcoal"/>
    <s v="Cases iPad"/>
    <s v="iPad"/>
    <s v="iPad 10th /11th - 10.9&quot;/11&quot; (2022-2025)"/>
    <x v="4"/>
    <s v="Consigna"/>
    <n v="188"/>
    <n v="503.81"/>
    <s v="Descontinuado"/>
    <s v="Discontinued"/>
    <n v="3"/>
    <n v="0"/>
    <n v="0"/>
    <n v="0"/>
    <n v="0"/>
    <n v="1"/>
    <n v="0"/>
    <n v="0"/>
    <n v="0"/>
    <n v="0"/>
    <n v="0"/>
    <n v="0"/>
    <n v="1511.43"/>
    <n v="0"/>
    <n v="0"/>
    <n v="0"/>
    <n v="0"/>
    <n v="503.81"/>
    <n v="0"/>
    <n v="0"/>
    <n v="0"/>
    <n v="0"/>
    <n v="0"/>
    <n v="0"/>
  </r>
  <r>
    <s v="Speck"/>
    <s v="FUNSPK344"/>
    <s v="150226-9969"/>
    <s v="840168528172"/>
    <s v="Speck Balance Folio Case for iPad 10th Gen - Almond Milk /Mocha/Charcoal"/>
    <s v="Cases iPad"/>
    <s v="iPad"/>
    <s v="iPad 10th /11th - 10.9&quot;/11&quot; (2022-2025)"/>
    <x v="4"/>
    <s v="Consigna"/>
    <n v="188"/>
    <n v="615.8200000000000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5"/>
    <s v="150226-7265"/>
    <s v="840168528202"/>
    <s v="Speck Balance Folio Case for iPad 10th Gen - Plumberry/Crushed Purple/Crepe Pink"/>
    <s v="Cases iPad"/>
    <s v="iPad"/>
    <s v="iPad 10th /11th - 10.9&quot;/11&quot; (2022-2025)"/>
    <x v="4"/>
    <s v="Consigna"/>
    <n v="188"/>
    <n v="615.8200000000000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28A"/>
    <s v="140548-1050"/>
    <s v="840168501106"/>
    <s v="Speck Balance Folio Case with Microban for iPad Pro 11&quot; M1/Air 10.9&quot; - Black"/>
    <s v="Cases iPad"/>
    <s v="iPad"/>
    <s v="iPad Pro 11&quot; 2/3/4/Air 4/5"/>
    <x v="4"/>
    <s v="Consigna"/>
    <n v="188"/>
    <n v="503.8"/>
    <s v="Descontinuado"/>
    <s v="Discontinued"/>
    <n v="13"/>
    <n v="8"/>
    <n v="6"/>
    <n v="4"/>
    <n v="7"/>
    <n v="3"/>
    <n v="3"/>
    <n v="0"/>
    <n v="6"/>
    <n v="9"/>
    <n v="11"/>
    <n v="12"/>
    <n v="6549.4000000000005"/>
    <n v="4030.4"/>
    <n v="3022.8"/>
    <n v="2015.2"/>
    <n v="3526.6"/>
    <n v="1511.4"/>
    <n v="1511.4"/>
    <n v="0"/>
    <n v="3022.8"/>
    <n v="4534.2"/>
    <n v="5541.8"/>
    <n v="6045.6"/>
  </r>
  <r>
    <s v="Speck"/>
    <s v="FUNSPK328"/>
    <s v="140548-1050"/>
    <s v="840168501106"/>
    <s v="Speck Balance Folio Case with Microban for iPad Pro 11&quot; M1/Air 10.9&quot; - Black"/>
    <s v="Cases iPad"/>
    <s v="iPad"/>
    <s v="iPad Pro 11&quot; 2/3/4/Air 4/5"/>
    <x v="4"/>
    <s v="Consigna"/>
    <n v="188"/>
    <n v="753.7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6"/>
    <s v="150491-5085"/>
    <s v="840168534944"/>
    <s v="Speck GemShell® iPhone 15"/>
    <s v="Cases iPhone"/>
    <s v="iPhone 15"/>
    <s v="iPhone 16e / 15 / 14 / 13"/>
    <x v="4"/>
    <s v="Consigna"/>
    <n v="188"/>
    <n v="276.2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0"/>
    <s v="150443-3199"/>
    <s v="840168532865"/>
    <s v="Speck Presidio® Perfect-Clear Grip Magsafe® Clicklock™ Clear/Clear/Chrome iPhone 15"/>
    <s v="Cases iPhone"/>
    <s v="iPhone"/>
    <s v="iPhone 16e / 15 / 14 / 13"/>
    <x v="4"/>
    <s v="Consigna"/>
    <n v="188"/>
    <n v="460.75"/>
    <s v="Descontinuado"/>
    <s v="Discontinued"/>
    <n v="1"/>
    <n v="1"/>
    <n v="1"/>
    <n v="0"/>
    <n v="0"/>
    <n v="1"/>
    <n v="1"/>
    <n v="0"/>
    <n v="0"/>
    <n v="0"/>
    <n v="0"/>
    <n v="0"/>
    <n v="460.75"/>
    <n v="460.75"/>
    <n v="460.75"/>
    <n v="0"/>
    <n v="0"/>
    <n v="460.75"/>
    <n v="460.75"/>
    <n v="0"/>
    <n v="0"/>
    <n v="0"/>
    <n v="0"/>
    <n v="0"/>
  </r>
  <r>
    <s v="Speck"/>
    <s v="FUNSPK354"/>
    <s v="150439-3205"/>
    <s v="840168532735"/>
    <s v="Speck Presidio®2 Grip Magsafe® Clicklock™ Black / Slate Grey iPhone 15"/>
    <s v="Cases iPhone"/>
    <s v="iPhone 15"/>
    <s v="iPhone 16e / 15 / 14 / 13"/>
    <x v="4"/>
    <s v="Consigna"/>
    <n v="188"/>
    <n v="460.75"/>
    <s v="Descontinuado"/>
    <s v="Discontinued"/>
    <n v="1"/>
    <n v="0"/>
    <n v="1"/>
    <n v="0"/>
    <n v="0"/>
    <n v="0"/>
    <n v="0"/>
    <n v="1"/>
    <n v="0"/>
    <n v="0"/>
    <n v="0"/>
    <n v="0"/>
    <n v="460.75"/>
    <n v="0"/>
    <n v="460.75"/>
    <n v="0"/>
    <n v="0"/>
    <n v="0"/>
    <n v="0"/>
    <n v="460.75"/>
    <n v="0"/>
    <n v="0"/>
    <n v="0"/>
    <n v="0"/>
  </r>
  <r>
    <s v="Tech21"/>
    <s v="CARTEC003"/>
    <s v="T21-10059"/>
    <n v="5056586714584"/>
    <s v="Tech21 EvoHardshell for MacBook Air 13&quot; (2022-2024) - Clear"/>
    <s v="Cases Macbook"/>
    <s v="Macbook"/>
    <s v="MacBook Air 13&quot; M4/M3/M2"/>
    <x v="4"/>
    <s v="Consigna"/>
    <n v="188"/>
    <n v="656.35"/>
    <s v="Descontinuado"/>
    <s v="Discontinued"/>
    <n v="56"/>
    <n v="80"/>
    <n v="61"/>
    <n v="44"/>
    <n v="43"/>
    <n v="22"/>
    <n v="9"/>
    <n v="6"/>
    <n v="15"/>
    <n v="0"/>
    <n v="0"/>
    <n v="0"/>
    <n v="36755.599999999999"/>
    <n v="52508"/>
    <n v="40037.35"/>
    <n v="28879.4"/>
    <n v="28223.05"/>
    <n v="14439.7"/>
    <n v="5907.1500000000005"/>
    <n v="3938.1000000000004"/>
    <n v="9845.25"/>
    <n v="0"/>
    <n v="0"/>
    <n v="0"/>
  </r>
  <r>
    <s v="Tech21"/>
    <s v="FUNTEC125"/>
    <s v="T21-10201"/>
    <s v="5056586731871"/>
    <s v="Tech21 EvoMax for iPad 10th Gen - Black (w/Handstrap)"/>
    <s v="Cases iPad"/>
    <s v="iPad"/>
    <s v="iPad 10th / 11 th"/>
    <x v="4"/>
    <s v="Consigna"/>
    <n v="188"/>
    <n v="1099.9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6"/>
    <s v="T21-10210"/>
    <s v="5056586718872"/>
    <s v="Tech21 EvoFolio for iPad 10th Gen - Teal"/>
    <s v="Cases iPad"/>
    <s v="iPad"/>
    <s v="iPad 10th / 11 th"/>
    <x v="4"/>
    <s v="Consigna"/>
    <n v="188"/>
    <n v="656.3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7"/>
    <s v="T21-10208"/>
    <s v="5056586718810"/>
    <s v="Tech21 EvoFolio for iPad 10th Gen - Blue"/>
    <s v="Cases iPad"/>
    <s v="iPad"/>
    <s v="iPad 10th / 11 th"/>
    <x v="4"/>
    <s v="Consigna"/>
    <n v="188"/>
    <n v="656.3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8"/>
    <s v="T21-10424"/>
    <s v="5056586719688"/>
    <s v="Tech21 EvoFolio for iPad 10th/11th Gen - Tan"/>
    <s v="Cases iPad"/>
    <s v="iPad"/>
    <s v="iPad 10th / 11 th"/>
    <x v="4"/>
    <s v="Consigna"/>
    <n v="188"/>
    <n v="656.3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33"/>
    <s v="T21-11324"/>
    <n v="840459607265"/>
    <s v="Tech21 EvoCrystal iPhone 17 Pro Black"/>
    <s v="Cases iPhone"/>
    <s v="iPhone 17"/>
    <s v="iPhone 17 Pro"/>
    <x v="4"/>
    <s v="Consigna"/>
    <n v="188"/>
    <n v="453.38"/>
    <s v="Descontinuado"/>
    <s v="Discontinued"/>
    <n v="28"/>
    <n v="24"/>
    <n v="11"/>
    <n v="7"/>
    <n v="6"/>
    <n v="12"/>
    <n v="9"/>
    <n v="6"/>
    <n v="0"/>
    <n v="0"/>
    <n v="0"/>
    <n v="0"/>
    <n v="12694.64"/>
    <n v="10881.119999999999"/>
    <n v="4987.18"/>
    <n v="3173.66"/>
    <n v="2720.2799999999997"/>
    <n v="5440.5599999999995"/>
    <n v="4080.42"/>
    <n v="2720.2799999999997"/>
    <n v="0"/>
    <n v="0"/>
    <n v="0"/>
    <n v="0"/>
  </r>
  <r>
    <s v="Quikcell"/>
    <s v="EXHQUI001"/>
    <s v="QCPD25W"/>
    <s v="846537091520"/>
    <s v="Quikcell PD 25W Single USB-C Port Wall Charger"/>
    <s v="Charger"/>
    <s v="Wall charger"/>
    <s v="25W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EXHQUI002"/>
    <s v="QCPD35W"/>
    <s v="846537091537"/>
    <s v="Quikcell 35W PD A+C Dual Ports Wall Charger"/>
    <s v="Charger"/>
    <s v="Wall charger"/>
    <s v="35W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ACCNOM003"/>
    <s v="NM01187585"/>
    <n v="856500011875"/>
    <s v="Nomad AC Adapter - 65W | Slim | Carbide"/>
    <s v="Charger"/>
    <s v="Wall charger"/>
    <s v="65W"/>
    <x v="4"/>
    <s v="Consigna"/>
    <n v="188"/>
    <n v="783.88"/>
    <s v="Descontinuado"/>
    <s v="Active"/>
    <n v="7"/>
    <n v="20"/>
    <n v="14"/>
    <n v="4"/>
    <n v="2"/>
    <n v="0"/>
    <n v="1"/>
    <n v="1"/>
    <n v="5"/>
    <n v="13"/>
    <n v="13"/>
    <n v="12"/>
    <n v="5487.16"/>
    <n v="15677.6"/>
    <n v="10974.32"/>
    <n v="3135.52"/>
    <n v="1567.76"/>
    <n v="0"/>
    <n v="783.88"/>
    <n v="783.88"/>
    <n v="3919.4"/>
    <n v="10190.44"/>
    <n v="10190.44"/>
    <n v="9406.56"/>
  </r>
  <r>
    <s v="Speck"/>
    <s v="FUNSPK391"/>
    <s v="150989-3266"/>
    <n v="840168546671"/>
    <s v="Speck Balance Folio iPad 11&quot; (2022-2025) Sable/Blue Granite/Black"/>
    <s v="Cases iPad"/>
    <s v="iPad"/>
    <s v="iPad 10th /11th - 10.9&quot;/11&quot; (2022-2025)"/>
    <x v="4"/>
    <s v="Consigna"/>
    <n v="188"/>
    <n v="503.81"/>
    <s v="Activo"/>
    <s v="Active"/>
    <n v="186"/>
    <n v="96"/>
    <n v="28"/>
    <n v="47"/>
    <n v="42"/>
    <n v="32"/>
    <n v="16"/>
    <n v="12"/>
    <n v="3"/>
    <n v="0"/>
    <n v="0"/>
    <n v="0"/>
    <n v="93708.66"/>
    <n v="48365.760000000002"/>
    <n v="14106.68"/>
    <n v="23679.07"/>
    <n v="21160.02"/>
    <n v="16121.92"/>
    <n v="8060.96"/>
    <n v="6045.72"/>
    <n v="1511.43"/>
    <n v="0"/>
    <n v="0"/>
    <n v="0"/>
  </r>
  <r>
    <s v="Speck"/>
    <s v="FUNSPK373"/>
    <s v="150698-9508"/>
    <s v="840168540662"/>
    <s v="Speck iPhone 16 Gemshell Clear/ Platinum Glitter"/>
    <s v="Cases iPhone"/>
    <s v="iPhone 16"/>
    <s v="iPhone 16"/>
    <x v="4"/>
    <s v="Consigna"/>
    <n v="188"/>
    <n v="276.26"/>
    <s v="Descontinuado"/>
    <s v="Active"/>
    <n v="31"/>
    <n v="19"/>
    <n v="13"/>
    <n v="18"/>
    <n v="13"/>
    <n v="16"/>
    <n v="20"/>
    <n v="22"/>
    <n v="24"/>
    <n v="18"/>
    <n v="18"/>
    <n v="19"/>
    <n v="8564.06"/>
    <n v="5248.94"/>
    <n v="3591.38"/>
    <n v="4972.68"/>
    <n v="3591.38"/>
    <n v="4420.16"/>
    <n v="5525.2"/>
    <n v="6077.7199999999993"/>
    <n v="6630.24"/>
    <n v="4972.68"/>
    <n v="4972.68"/>
    <n v="5248.94"/>
  </r>
  <r>
    <s v="Tech21"/>
    <s v="FUNTEC129"/>
    <s v="T21-11240"/>
    <s v="5056586746745"/>
    <s v="Tech21 EvoLite for AirPods 4 - Clear"/>
    <s v="Cases Airpods"/>
    <s v="Airpods"/>
    <s v="Airpods 4"/>
    <x v="4"/>
    <s v="Consigna"/>
    <n v="188"/>
    <n v="226.43"/>
    <s v="Activo2"/>
    <s v="Active"/>
    <n v="71"/>
    <n v="45"/>
    <n v="26"/>
    <n v="13"/>
    <n v="5"/>
    <n v="19"/>
    <n v="9"/>
    <n v="5"/>
    <n v="23"/>
    <n v="21"/>
    <n v="23"/>
    <n v="23"/>
    <n v="16076.53"/>
    <n v="10189.35"/>
    <n v="5887.18"/>
    <n v="2943.59"/>
    <n v="1132.1500000000001"/>
    <n v="4302.17"/>
    <n v="2037.8700000000001"/>
    <n v="1132.1500000000001"/>
    <n v="5207.8900000000003"/>
    <n v="4755.03"/>
    <n v="5207.8900000000003"/>
    <n v="5207.8900000000003"/>
  </r>
  <r>
    <s v="Cubitt"/>
    <s v="ELECUB004"/>
    <s v="CTE-1"/>
    <s v="715834798510"/>
    <s v="CTE Headphones Obsidian Black"/>
    <s v="Audio"/>
    <s v="Headphones Wireless"/>
    <s v="CTE"/>
    <x v="4"/>
    <s v="Consigna"/>
    <n v="94"/>
    <n v="503.7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2"/>
    <s v="CT-SCALE7"/>
    <s v="715834798534"/>
    <s v="Cubitt Scale Alpine White"/>
    <s v="Others"/>
    <s v="Scale"/>
    <s v="CT-SCALE"/>
    <x v="4"/>
    <s v="Consigna"/>
    <n v="94"/>
    <n v="559.7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IACCCUB000"/>
    <s v="CT-SCALE7"/>
    <s v="715834798534"/>
    <s v="Cubitt Scale Alpine White"/>
    <s v="Others"/>
    <s v="Scale"/>
    <s v="CT-SCALE"/>
    <x v="4"/>
    <s v="Consigna"/>
    <n v="94"/>
    <n v="559.7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0"/>
    <s v="CT-SCALE"/>
    <s v="725330927543"/>
    <s v="Cubitt Scale Obsidian Black"/>
    <s v="Others"/>
    <s v="Scale"/>
    <s v="CT-SCALE"/>
    <x v="4"/>
    <s v="Consigna"/>
    <n v="94"/>
    <n v="559.7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1"/>
    <s v="CTK-1"/>
    <s v="719284923645"/>
    <s v="Cubitt Scale Mini Obsidian Black"/>
    <s v="Others"/>
    <s v="Scale"/>
    <s v="CTK"/>
    <x v="4"/>
    <s v="Consigna"/>
    <n v="94"/>
    <n v="447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3"/>
    <s v="CTK-7"/>
    <s v="719284923652"/>
    <s v="Cubitt Scale Mini Alpine White"/>
    <s v="Others"/>
    <s v="Scale"/>
    <s v="CTK"/>
    <x v="4"/>
    <s v="Consigna"/>
    <n v="94"/>
    <n v="447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IACCCUB001"/>
    <s v="CTK-7"/>
    <s v="719284923652"/>
    <s v="Cubitt Scale Mini Alpine White"/>
    <s v="Others"/>
    <s v="Scale"/>
    <s v="CTK"/>
    <x v="4"/>
    <s v="Consigna"/>
    <n v="94"/>
    <n v="447.7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0"/>
    <s v="CT1S2-11"/>
    <s v="719284923812"/>
    <s v="Cubitt CT1 Black"/>
    <s v="Others"/>
    <s v="Smartwatch"/>
    <s v="CT1S2"/>
    <x v="4"/>
    <s v="Consigna"/>
    <n v="94"/>
    <n v="839.9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1"/>
    <s v="CT2P2-11"/>
    <s v="719284924284"/>
    <s v="Cubitt CT2P Obsidian Black"/>
    <s v="Others"/>
    <s v="Smartwatch"/>
    <s v="CT2P2"/>
    <x v="4"/>
    <s v="Consigna"/>
    <n v="94"/>
    <n v="1344.2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2"/>
    <s v="CT4-11"/>
    <s v="719284923867"/>
    <s v="Cubitt CT4 Black"/>
    <s v="Others"/>
    <s v="Smartwatch"/>
    <s v="CT4"/>
    <x v="4"/>
    <s v="Consigna"/>
    <n v="94"/>
    <n v="1344.2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3"/>
    <s v="CT4G-11"/>
    <s v="719284923928"/>
    <s v="Cubitt CT4P Black"/>
    <s v="Others"/>
    <s v="Smartwatch"/>
    <s v="CT4GPS"/>
    <x v="4"/>
    <s v="Consigna"/>
    <n v="94"/>
    <n v="1680.4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BOCCUB000"/>
    <s v="CT-SOUND1"/>
    <s v="608011863241"/>
    <s v="Cubitt Waterproof Speakers Black"/>
    <s v="Audio"/>
    <s v="Speakers"/>
    <s v="Cubitt"/>
    <x v="4"/>
    <s v="Consigna"/>
    <n v="94"/>
    <n v="559.78"/>
    <s v="Descontinuado"/>
    <s v="Discontinued"/>
    <n v="0"/>
    <n v="0"/>
    <n v="0"/>
    <n v="0"/>
    <n v="1"/>
    <n v="0"/>
    <n v="0"/>
    <n v="0"/>
    <n v="0"/>
    <n v="0"/>
    <n v="0"/>
    <n v="0"/>
    <n v="0"/>
    <n v="0"/>
    <n v="0"/>
    <n v="0"/>
    <n v="559.78"/>
    <n v="0"/>
    <n v="0"/>
    <n v="0"/>
    <n v="0"/>
    <n v="0"/>
    <n v="0"/>
    <n v="0"/>
  </r>
  <r>
    <s v="Cubitt"/>
    <s v="BOCCUB001"/>
    <s v="CT-SOUND8"/>
    <s v="608011863272"/>
    <s v="Cubitt Waterproof Speakers White"/>
    <s v="Audio"/>
    <s v="Speakers"/>
    <s v="Cubitt"/>
    <x v="4"/>
    <s v="Consigna"/>
    <n v="94"/>
    <n v="671.8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ACCHPG000"/>
    <n v="15559"/>
    <s v="633755155598"/>
    <s v="7-in-1 Complete Tech Cleaning Kit"/>
    <s v="Others"/>
    <s v="Clean"/>
    <s v="7-1"/>
    <x v="4"/>
    <s v="Consigna"/>
    <n v="94"/>
    <n v="258.1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0"/>
    <n v="15351"/>
    <s v="633755153518"/>
    <s v="Naztech Xpods Pro TWS with Wireless Charging Case Black_x000a_"/>
    <s v="Audio"/>
    <s v="Headphones"/>
    <s v="In Ear"/>
    <x v="4"/>
    <s v="Consigna"/>
    <n v="94"/>
    <n v="982.2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1"/>
    <n v="15352"/>
    <s v="633755153525"/>
    <s v="Naztech Xpods Pro TWS with Wireless Charging Case Red"/>
    <s v="Audio"/>
    <s v="Headphones"/>
    <s v="In Ear"/>
    <x v="4"/>
    <s v="Consigna"/>
    <n v="94"/>
    <n v="982.2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2"/>
    <n v="15432"/>
    <s v="633755154324"/>
    <s v="Naztech Xpods Pro TWS with Wireless Charging Case Blue_x000a_"/>
    <s v="Audio"/>
    <s v="Headphones"/>
    <s v="In Ear"/>
    <x v="4"/>
    <s v="Consigna"/>
    <n v="94"/>
    <n v="982.2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HPG001"/>
    <n v="15597"/>
    <s v="633755155970"/>
    <s v="HyperGear HyperNova LED Strip Lights 10ft Multi-Color Multicolors"/>
    <s v="Others"/>
    <s v="Led Strip"/>
    <s v="10 ft"/>
    <x v="4"/>
    <s v="Consigna"/>
    <n v="94"/>
    <n v="309.83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CABNAZ000"/>
    <n v="13621"/>
    <s v="633755136214"/>
    <s v="Naztech Braided MFI Lightning Charge &amp; Sync Cable Black"/>
    <s v="Cables"/>
    <s v="Lightning"/>
    <s v="4 ft"/>
    <x v="4"/>
    <s v="Consigna"/>
    <n v="94"/>
    <n v="309.83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HPG000"/>
    <n v="15437"/>
    <s v="633755154379"/>
    <s v="HyperGear SnapShot Wireless Selfie Stick + Tripod Black_x000a_"/>
    <s v="Others"/>
    <s v="Tripod"/>
    <s v="Selfie + Tripod"/>
    <x v="4"/>
    <s v="Consigna"/>
    <n v="94"/>
    <n v="387.4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3"/>
    <s v="310-197"/>
    <s v="846537077333"/>
    <s v="Moment Case for iPhone 14 - Compatible with MagSafe - Black"/>
    <s v="Cases iPhone"/>
    <s v="iPhone 14"/>
    <s v="iPhone 14"/>
    <x v="4"/>
    <s v="Consigna"/>
    <n v="94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2"/>
    <s v="310-191"/>
    <s v="846537067464"/>
    <s v="Moment Case for iPhone 14 Max - Compatible with MagSafe - Black"/>
    <s v="Cases iPhone"/>
    <s v="iPhone 14"/>
    <s v="iPhone 14 Max"/>
    <x v="4"/>
    <s v="Consigna"/>
    <n v="94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1"/>
    <s v="310-185"/>
    <s v="846537070501"/>
    <s v="Moment Case for iPhone 14 Pro - Compatible with MagSafe - Black"/>
    <s v="Cases iPhone"/>
    <s v="iPhone 14"/>
    <s v="iPhone 14 Pro"/>
    <x v="4"/>
    <s v="Consigna"/>
    <n v="94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7"/>
    <s v="310-187"/>
    <s v="846537067440"/>
    <s v="Moment Case for iPhone 14 Pro - Compatible with MagSafe - Indigo"/>
    <s v="Cases iPhone"/>
    <s v="iPhone 14"/>
    <s v="iPhone 14 Pro"/>
    <x v="4"/>
    <s v="Consigna"/>
    <n v="94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0"/>
    <s v="310-179"/>
    <s v="846537067174"/>
    <s v="Moment Case for iPhone 14 Pro Max - Compatible with MagSafe - Black"/>
    <s v="Cases iPhone"/>
    <s v="iPhone 14"/>
    <s v="iPhone 14 Pro Max"/>
    <x v="4"/>
    <s v="Consigna"/>
    <n v="94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6"/>
    <s v="310-181"/>
    <s v="846537067211"/>
    <s v="Moment Case for iPhone 14 Pro Max - Compatible with MagSafe - Indigo"/>
    <s v="Cases iPhone"/>
    <s v="iPhone 14"/>
    <s v="iPhone 14 Pro Max"/>
    <x v="4"/>
    <s v="Consigna"/>
    <n v="94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Mophie"/>
    <s v="ACCMOP052"/>
    <n v="401101662"/>
    <s v="848467073980"/>
    <s v="Mophie POWERSTATION PLUS (6,000mAh) with Built-in Micro USB &amp; Lightning Cable + Extra USB-A Charging Port - Black"/>
    <s v="Charger"/>
    <s v="Power Bank"/>
    <s v="6,000 mAh"/>
    <x v="4"/>
    <s v="Consigna"/>
    <n v="94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7"/>
    <s v="NM014858858"/>
    <n v="856500018140"/>
    <s v="Nomad Titanium Band - 45mm | Natural Hardware"/>
    <s v="Straps"/>
    <s v="Apple Watch"/>
    <s v="49/45/44/42 mm"/>
    <x v="4"/>
    <s v="Consigna"/>
    <n v="376"/>
    <n v="3620.09"/>
    <s v="Descontinuado"/>
    <s v="Discontinued"/>
    <n v="4"/>
    <n v="7"/>
    <n v="2"/>
    <n v="4"/>
    <n v="0"/>
    <n v="3"/>
    <n v="2"/>
    <n v="3"/>
    <n v="6"/>
    <n v="3"/>
    <n v="4"/>
    <n v="4"/>
    <n v="14480.36"/>
    <n v="25340.63"/>
    <n v="7240.18"/>
    <n v="14480.36"/>
    <n v="0"/>
    <n v="10860.27"/>
    <n v="7240.18"/>
    <n v="10860.27"/>
    <n v="21720.54"/>
    <n v="10860.27"/>
    <n v="14480.36"/>
    <n v="14480.36"/>
  </r>
  <r>
    <s v="Nomad"/>
    <s v="EXTNOM023"/>
    <s v="NM014865858"/>
    <n v="856504014865"/>
    <s v="Nomad Rocky Point Band - 42mm/45mm/46mm/49mm Magma Black Hardware"/>
    <s v="Straps"/>
    <s v="Apple Watch"/>
    <s v="49/45/44/42 mm"/>
    <x v="4"/>
    <s v="Consigna"/>
    <n v="120"/>
    <n v="1008.06"/>
    <s v="Descontinuado"/>
    <s v="Discontinued"/>
    <n v="46"/>
    <n v="16"/>
    <n v="8"/>
    <n v="9"/>
    <n v="6"/>
    <n v="0"/>
    <n v="4"/>
    <n v="1"/>
    <n v="0"/>
    <n v="5"/>
    <n v="5"/>
    <n v="4"/>
    <n v="46370.759999999995"/>
    <n v="16128.96"/>
    <n v="8064.48"/>
    <n v="9072.5399999999991"/>
    <n v="6048.36"/>
    <n v="0"/>
    <n v="4032.24"/>
    <n v="1008.06"/>
    <n v="0"/>
    <n v="5040.2999999999993"/>
    <n v="5040.2999999999993"/>
    <n v="4032.24"/>
  </r>
  <r>
    <s v="Nomad"/>
    <s v="EXTNOM024"/>
    <s v="NM1A41BXT0"/>
    <n v="856500018133"/>
    <s v="Nomad Titanium Band - 42mm/45mm/46mm/49mm | Black Hardware"/>
    <s v="Straps"/>
    <s v="Apple Watch"/>
    <s v="49/45/44/42 mm"/>
    <x v="4"/>
    <s v="Consigna"/>
    <n v="376"/>
    <n v="3620.09"/>
    <s v="Descontinuado"/>
    <s v="Discontinued"/>
    <n v="2"/>
    <n v="5"/>
    <n v="1"/>
    <n v="2"/>
    <n v="3"/>
    <n v="0"/>
    <n v="0"/>
    <n v="2"/>
    <n v="2"/>
    <n v="4"/>
    <n v="3"/>
    <n v="3"/>
    <n v="7240.18"/>
    <n v="18100.45"/>
    <n v="3620.09"/>
    <n v="7240.18"/>
    <n v="10860.27"/>
    <n v="0"/>
    <n v="0"/>
    <n v="7240.18"/>
    <n v="7240.18"/>
    <n v="14480.36"/>
    <n v="10860.27"/>
    <n v="10860.27"/>
  </r>
  <r>
    <s v="Nomad"/>
    <s v="EXTNOM007"/>
    <s v="NM01958185"/>
    <s v="856500019581"/>
    <s v="Nomad Sport Band - 45/44mm/42mm | M/L | Lunar Gray | FKM | V2"/>
    <s v="Straps"/>
    <s v="Apple Watch"/>
    <s v="49/45/44/42 mm"/>
    <x v="4"/>
    <s v="Consigna"/>
    <n v="188"/>
    <n v="615.82000000000005"/>
    <s v="Descontinuado"/>
    <s v="Discontinued"/>
    <n v="54"/>
    <n v="50"/>
    <n v="36"/>
    <n v="30"/>
    <n v="25"/>
    <n v="28"/>
    <n v="30"/>
    <n v="12"/>
    <n v="29"/>
    <n v="33"/>
    <n v="0"/>
    <n v="0"/>
    <n v="33254.280000000006"/>
    <n v="30791.000000000004"/>
    <n v="22169.52"/>
    <n v="18474.600000000002"/>
    <n v="15395.500000000002"/>
    <n v="17242.960000000003"/>
    <n v="18474.600000000002"/>
    <n v="7389.84"/>
    <n v="17858.780000000002"/>
    <n v="20322.060000000001"/>
    <n v="0"/>
    <n v="0"/>
  </r>
  <r>
    <s v="Nomad"/>
    <s v="FUNNOM000"/>
    <s v="NM01056485"/>
    <s v="856500010564"/>
    <s v="Nomad Modern Leather Case - Rustic Brown | Horween Leather | MagSafe | iPhone 13"/>
    <s v="Cases iPhone"/>
    <s v="iPhone 13"/>
    <s v="iPhone 13"/>
    <x v="4"/>
    <s v="Consigna"/>
    <n v="188"/>
    <n v="421.8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1"/>
    <s v="NM01058885"/>
    <s v="856500010588"/>
    <s v="Nomad Modern Leather Case - Rustic Brown | Horween Leather | MagSafe | iPhone 13 Pro"/>
    <s v="Cases iPhone"/>
    <s v="iPhone 13"/>
    <s v="iPhone 13 Pro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2"/>
    <s v="NM01063285"/>
    <s v="856500010632"/>
    <s v="Nomad Modern Leather Case - Black | Horween Leather | MagSafe | iPhone 13 Pro Max"/>
    <s v="Cases iPhone"/>
    <s v="iPhone 13"/>
    <s v="iPhone 13 Pro Max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9"/>
    <s v="NM01205685"/>
    <s v="856500012056"/>
    <s v="Nomad Sport Case - iPhone 14 | Carbide"/>
    <s v="Cases iPhone"/>
    <s v="iPhone 14"/>
    <s v="iPhone 14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0"/>
    <s v="NM01209485"/>
    <s v="856500012094"/>
    <s v="Nomad Sport Case - iPhone 14 Pro Max | Ash Green"/>
    <s v="Cases iPhone"/>
    <s v="iPhone 14"/>
    <s v="iPhone 14 Max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1"/>
    <s v="NM01206385"/>
    <s v="856500012063"/>
    <s v="Nomad Sport Case - iPhone 14 Pro Max | Marine Blue"/>
    <s v="Cases iPhone"/>
    <s v="iPhone 14"/>
    <s v="iPhone 14 Max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2"/>
    <s v="NM01289685"/>
    <s v="856500012896"/>
    <s v="Nomad Sport Case - iPhone 14 Max | Carbide"/>
    <s v="Cases iPhone"/>
    <s v="iPhone 14"/>
    <s v="iPhone 14 Max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3"/>
    <s v="NM01131885"/>
    <s v="856500011318"/>
    <s v="Nomad Sport Case - iPhone 14 Pro Max | Carbide"/>
    <s v="Cases iPhone"/>
    <s v="iPhone 14"/>
    <s v="iPhone 14 Max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0"/>
    <s v="NM01154785"/>
    <s v="856500011547"/>
    <s v="Nomad Rugged Case - Ultra Orange | iPhone 14 Pro Max"/>
    <s v="Cases iPhone"/>
    <s v="iPhone 14"/>
    <s v="iPhone 14 Max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9"/>
    <s v="NM01152385"/>
    <s v="856500011523"/>
    <s v="Nomad Rugged Case - Ultra Orange | iPhone 14 Pro"/>
    <s v="Cases iPhone"/>
    <s v="iPhone 14"/>
    <s v="iPhone 14 Pro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5"/>
    <s v="NM01222385"/>
    <s v="856500012223"/>
    <s v="Nomad Modern Leather Case - iPhone 14 Pro | Black | Horween Leather"/>
    <s v="Cases iPhone"/>
    <s v="iPhone 14"/>
    <s v="iPhone 14 Pro"/>
    <x v="4"/>
    <s v="Consigna"/>
    <n v="188"/>
    <n v="904.5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6"/>
    <s v="NM01225485"/>
    <s v="856500012254"/>
    <s v="Nomad Modern Leather Case - iPhone 14 Pro | Rustic Brown | Horween Leather"/>
    <s v="Cases iPhone"/>
    <s v="iPhone 14"/>
    <s v="iPhone 14 Pro"/>
    <x v="4"/>
    <s v="Consigna"/>
    <n v="188"/>
    <n v="904.5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4"/>
    <s v="NM01210085"/>
    <s v="856500012100"/>
    <s v="Nomad Sport Case - iPhone 14 Pro | Ash Green"/>
    <s v="Cases iPhone"/>
    <s v="iPhone 14"/>
    <s v="iPhone 14 Pro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5"/>
    <s v="NM01207085"/>
    <s v="856500012070"/>
    <s v="Nomad Sport Case - iPhone 14 Pro | Marine Blue"/>
    <s v="Cases iPhone"/>
    <s v="iPhone 14"/>
    <s v="iPhone 14 Pro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6"/>
    <s v="NM01204985"/>
    <s v="856500012049"/>
    <s v="Nomad Sport Case - iPhone 14 Pro | Carbide"/>
    <s v="Cases iPhone"/>
    <s v="iPhone 14"/>
    <s v="iPhone 14 Pro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7"/>
    <s v="NM01221685"/>
    <s v="856500012216"/>
    <s v="Nomad Modern Leather Case - iPhone 14 Pro Max | Black | Horween Leather"/>
    <s v="Cases iPhone"/>
    <s v="iPhone 14"/>
    <s v="iPhone 14 Pro Max"/>
    <x v="4"/>
    <s v="Consigna"/>
    <n v="188"/>
    <n v="904.5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8"/>
    <s v="NM01224785"/>
    <s v="856500012247"/>
    <s v="Nomad Modern Leather Case - iPhone 14 Pro Max | Rustic Brown | Horween Leather"/>
    <s v="Cases iPhone"/>
    <s v="iPhone 14"/>
    <s v="iPhone 14 Pro Max"/>
    <x v="4"/>
    <s v="Consigna"/>
    <n v="188"/>
    <n v="904.5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4"/>
    <s v="NM01614685"/>
    <s v="856500016146"/>
    <s v="Nomad Modern Leather Case - iPhone 15 Pro | Brown | Nomad Leather"/>
    <s v="Cases iPhone"/>
    <s v="iPhone 15"/>
    <s v="iPhone 15 Pro"/>
    <x v="4"/>
    <s v="Consigna"/>
    <n v="188"/>
    <n v="602.84"/>
    <s v="Descontinuado"/>
    <s v="Discontinued"/>
    <n v="4"/>
    <n v="3"/>
    <n v="1"/>
    <n v="0"/>
    <n v="0"/>
    <n v="1"/>
    <n v="0"/>
    <n v="0"/>
    <n v="0"/>
    <n v="0"/>
    <n v="0"/>
    <n v="0"/>
    <n v="2411.36"/>
    <n v="1808.52"/>
    <n v="602.84"/>
    <n v="0"/>
    <n v="0"/>
    <n v="602.84"/>
    <n v="0"/>
    <n v="0"/>
    <n v="0"/>
    <n v="0"/>
    <n v="0"/>
    <n v="0"/>
  </r>
  <r>
    <s v="Nomad"/>
    <s v="FUNNOM023"/>
    <s v="NM01613985"/>
    <s v="856500016139"/>
    <s v="Nomad Modern Leather Case - iPhone 15 Pro | Black | Nomad Leather"/>
    <s v="Cases iPhone"/>
    <s v="iPhone 15"/>
    <s v="iPhone 15 Pro"/>
    <x v="4"/>
    <s v="Consigna"/>
    <n v="188"/>
    <n v="602.84"/>
    <s v="Descontinuado"/>
    <s v="Discontinued"/>
    <n v="1"/>
    <n v="-1"/>
    <n v="0"/>
    <n v="0"/>
    <n v="0"/>
    <n v="0"/>
    <n v="0"/>
    <n v="0"/>
    <n v="0"/>
    <n v="0"/>
    <n v="0"/>
    <n v="0"/>
    <n v="602.84"/>
    <n v="-602.84"/>
    <n v="0"/>
    <n v="0"/>
    <n v="0"/>
    <n v="0"/>
    <n v="0"/>
    <n v="0"/>
    <n v="0"/>
    <n v="0"/>
    <n v="0"/>
    <n v="0"/>
  </r>
  <r>
    <s v="Nomad"/>
    <s v="FUNNOM027"/>
    <s v="NM01638285"/>
    <s v="856500016382"/>
    <s v="Nomad Rugged Case - iPhone 15 Pro | Atlantic Blue"/>
    <s v="Cases iPhone"/>
    <s v="iPhone 15"/>
    <s v="iPhone 15 Pro"/>
    <x v="4"/>
    <s v="Consigna"/>
    <n v="188"/>
    <n v="602.84"/>
    <s v="Descontinuado"/>
    <s v="Discontinued"/>
    <n v="2"/>
    <n v="0"/>
    <m/>
    <m/>
    <m/>
    <m/>
    <m/>
    <m/>
    <n v="0"/>
    <n v="0"/>
    <n v="0"/>
    <n v="0"/>
    <n v="1205.68"/>
    <n v="0"/>
    <n v="0"/>
    <n v="0"/>
    <n v="0"/>
    <n v="0"/>
    <n v="0"/>
    <n v="0"/>
    <n v="0"/>
    <n v="0"/>
    <n v="0"/>
    <n v="0"/>
  </r>
  <r>
    <s v="Nomad"/>
    <s v="FUNNOM028"/>
    <s v="NM01670285"/>
    <s v="856500016702"/>
    <s v="Nomad Rugged Case - iPhone 15 Pro | Ultra Orange"/>
    <s v="Cases iPhone"/>
    <s v="iPhone 15"/>
    <s v="iPhone 15 Pro"/>
    <x v="4"/>
    <s v="Consigna"/>
    <n v="188"/>
    <n v="602.84"/>
    <s v="Descontinuado"/>
    <s v="Discontinued"/>
    <n v="0"/>
    <n v="1"/>
    <n v="1"/>
    <n v="0"/>
    <n v="0"/>
    <n v="0"/>
    <n v="0"/>
    <n v="0"/>
    <n v="0"/>
    <n v="0"/>
    <n v="0"/>
    <n v="0"/>
    <n v="0"/>
    <n v="602.84"/>
    <n v="602.84"/>
    <n v="0"/>
    <n v="0"/>
    <n v="0"/>
    <n v="0"/>
    <n v="0"/>
    <n v="0"/>
    <n v="0"/>
    <n v="0"/>
    <n v="0"/>
  </r>
  <r>
    <s v="Nomad"/>
    <s v="FUNNOM026"/>
    <s v="NM01619185"/>
    <s v="856500016191"/>
    <s v="Nomad Modern Leather Case - iPhone 15 Pro Max | Brown | Nomad Leather"/>
    <s v="Cases iPhone"/>
    <s v="iPhone 15"/>
    <s v="iPhone 15 Pro Max"/>
    <x v="4"/>
    <s v="Consigna"/>
    <n v="188"/>
    <n v="602.84"/>
    <s v="Descontinuado"/>
    <s v="Discontinued"/>
    <n v="2"/>
    <n v="6"/>
    <n v="0"/>
    <n v="0"/>
    <n v="0"/>
    <n v="0"/>
    <n v="0"/>
    <n v="0"/>
    <n v="0"/>
    <n v="0"/>
    <n v="0"/>
    <n v="0"/>
    <n v="1205.68"/>
    <n v="3617.04"/>
    <n v="0"/>
    <n v="0"/>
    <n v="0"/>
    <n v="0"/>
    <n v="0"/>
    <n v="0"/>
    <n v="0"/>
    <n v="0"/>
    <n v="0"/>
    <n v="0"/>
  </r>
  <r>
    <s v="Nomad"/>
    <s v="FUNNOM025"/>
    <s v="NM01618485"/>
    <s v="856500016184"/>
    <s v="Nomad Modern Leather Case - iPhone 15 Pro Max | Black | Nomad Leather"/>
    <s v="Cases iPhone"/>
    <s v="iPhone 15"/>
    <s v="iPhone 15 Pro Max"/>
    <x v="4"/>
    <s v="Consigna"/>
    <n v="188"/>
    <n v="602.84"/>
    <s v="Descontinuado"/>
    <s v="Discontinued"/>
    <n v="2"/>
    <n v="0"/>
    <m/>
    <m/>
    <m/>
    <m/>
    <m/>
    <m/>
    <n v="0"/>
    <n v="0"/>
    <n v="0"/>
    <n v="0"/>
    <n v="1205.68"/>
    <n v="0"/>
    <n v="0"/>
    <n v="0"/>
    <n v="0"/>
    <n v="0"/>
    <n v="0"/>
    <n v="0"/>
    <n v="0"/>
    <n v="0"/>
    <n v="0"/>
    <n v="0"/>
  </r>
  <r>
    <s v="Nomad"/>
    <s v="FUNNOM029"/>
    <s v="NM01641285"/>
    <s v="856500016412"/>
    <s v="Nomad Rugged Case - iPhone 15 Pro Max | Atlantic Blue"/>
    <s v="Cases iPhone"/>
    <s v="iPhone 15"/>
    <s v="iPhone Pro Max"/>
    <x v="4"/>
    <s v="Consigna"/>
    <n v="188"/>
    <n v="602.84"/>
    <s v="Descontinuado"/>
    <s v="Discontinued"/>
    <n v="2"/>
    <n v="3"/>
    <n v="0"/>
    <n v="0"/>
    <n v="0"/>
    <n v="0"/>
    <n v="0"/>
    <n v="0"/>
    <n v="0"/>
    <n v="0"/>
    <n v="0"/>
    <n v="0"/>
    <n v="1205.68"/>
    <n v="1808.52"/>
    <n v="0"/>
    <n v="0"/>
    <n v="0"/>
    <n v="0"/>
    <n v="0"/>
    <n v="0"/>
    <n v="0"/>
    <n v="0"/>
    <n v="0"/>
    <n v="0"/>
  </r>
  <r>
    <s v="Nomad"/>
    <s v="FUNNOM030"/>
    <s v="NM01671985"/>
    <s v="856500016719"/>
    <s v="Nomad Rugged Case - iPhone 15 Pro Max | Ultra Orange"/>
    <s v="Cases iPhone"/>
    <s v="iPhone 15"/>
    <s v="iPhone Pro Max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4"/>
    <s v="NM01696285"/>
    <s v="856500016962"/>
    <s v="Nomad Modern Leather Case - iPhone 16 Pro  Brown"/>
    <s v="Cases iPhone"/>
    <s v="iPhone 16"/>
    <s v="iPhone 16 Pro / iPhone 17"/>
    <x v="4"/>
    <s v="Consigna"/>
    <n v="188"/>
    <n v="602.84"/>
    <s v="Descontinuado"/>
    <s v="Discontinued"/>
    <n v="7"/>
    <n v="7"/>
    <n v="2"/>
    <n v="6"/>
    <n v="6"/>
    <n v="4"/>
    <n v="9"/>
    <n v="5"/>
    <n v="6"/>
    <n v="5"/>
    <n v="5"/>
    <n v="5"/>
    <n v="4219.88"/>
    <n v="4219.88"/>
    <n v="1205.68"/>
    <n v="3617.04"/>
    <n v="3617.04"/>
    <n v="2411.36"/>
    <n v="5425.56"/>
    <n v="3014.2000000000003"/>
    <n v="3617.04"/>
    <n v="3014.2000000000003"/>
    <n v="3014.2000000000003"/>
    <n v="3014.2000000000003"/>
  </r>
  <r>
    <s v="Nomad"/>
    <s v="FUNNOM036"/>
    <s v="NM01697985"/>
    <s v="856500016979"/>
    <s v="Nomad Modern Leather Case - iPhone 16 Pro  Black"/>
    <s v="Cases iPhone"/>
    <s v="iPhone 16"/>
    <s v="iPhone 16 Pro / iPhone 17"/>
    <x v="4"/>
    <s v="Consigna"/>
    <n v="188"/>
    <n v="602.84"/>
    <s v="Descontinuado"/>
    <s v="Discontinued"/>
    <n v="3"/>
    <n v="6"/>
    <n v="7"/>
    <n v="2"/>
    <n v="1"/>
    <n v="1"/>
    <n v="3"/>
    <n v="2"/>
    <n v="3"/>
    <n v="3"/>
    <n v="3"/>
    <n v="3"/>
    <n v="1808.52"/>
    <n v="3617.04"/>
    <n v="4219.88"/>
    <n v="1205.68"/>
    <n v="602.84"/>
    <n v="602.84"/>
    <n v="1808.52"/>
    <n v="1205.68"/>
    <n v="1808.52"/>
    <n v="1808.52"/>
    <n v="1808.52"/>
    <n v="1808.52"/>
  </r>
  <r>
    <s v="Nomad"/>
    <s v="FUNNOM038"/>
    <s v="NM01695585"/>
    <s v="856500016955"/>
    <s v="Nomad Modern Leather Case - iPhone 16 Pro  English Tan-C "/>
    <s v="Cases iPhone"/>
    <s v="iPhone 16"/>
    <s v="iPhone 16 Pro / iPhone 17"/>
    <x v="4"/>
    <s v="Consigna"/>
    <n v="188"/>
    <n v="602.84"/>
    <s v="Descontinuado"/>
    <s v="Discontinued"/>
    <n v="0"/>
    <n v="8"/>
    <n v="3"/>
    <n v="7"/>
    <n v="0"/>
    <n v="4"/>
    <n v="11"/>
    <n v="10"/>
    <n v="6"/>
    <n v="5"/>
    <n v="5"/>
    <n v="5"/>
    <n v="0"/>
    <n v="4822.72"/>
    <n v="1808.52"/>
    <n v="4219.88"/>
    <n v="0"/>
    <n v="2411.36"/>
    <n v="6631.2400000000007"/>
    <n v="6028.4000000000005"/>
    <n v="3617.04"/>
    <n v="3014.2000000000003"/>
    <n v="3014.2000000000003"/>
    <n v="3014.2000000000003"/>
  </r>
  <r>
    <s v="Nomad"/>
    <s v="FUNNOM035"/>
    <s v="NM01693185"/>
    <s v="856500016931"/>
    <s v="Nomad Modern Leather Case - iPhone 16 Pro Max  Black "/>
    <s v="Cases iPhone"/>
    <s v="iPhone 16"/>
    <s v="iPhone 16 Pro Max"/>
    <x v="4"/>
    <s v="Consigna"/>
    <n v="188"/>
    <n v="602.84"/>
    <s v="Descontinuado"/>
    <s v="Discontinued"/>
    <n v="1"/>
    <n v="3"/>
    <n v="0"/>
    <n v="1"/>
    <n v="1"/>
    <n v="0"/>
    <n v="0"/>
    <n v="0"/>
    <n v="0"/>
    <n v="0"/>
    <n v="0"/>
    <n v="0"/>
    <n v="602.84"/>
    <n v="1808.52"/>
    <n v="0"/>
    <n v="602.84"/>
    <n v="602.84"/>
    <n v="0"/>
    <n v="0"/>
    <n v="0"/>
    <n v="0"/>
    <n v="0"/>
    <n v="0"/>
    <n v="0"/>
  </r>
  <r>
    <s v="Nomad"/>
    <s v="FUNNOM037"/>
    <s v="NM01691785"/>
    <s v="856500016917"/>
    <s v="Nomad Modern Leather Case - iPhone 16 Pro Max  English Tan-C"/>
    <s v="Cases iPhone"/>
    <s v="iPhone 16"/>
    <s v="iPhone 16 Pro Max"/>
    <x v="4"/>
    <s v="Consigna"/>
    <n v="188"/>
    <n v="602.84"/>
    <s v="Descontinuado"/>
    <s v="Discontinued"/>
    <n v="5"/>
    <n v="2"/>
    <n v="1"/>
    <n v="0"/>
    <n v="0"/>
    <n v="0"/>
    <n v="0"/>
    <n v="0"/>
    <n v="0"/>
    <n v="0"/>
    <n v="0"/>
    <n v="0"/>
    <n v="3014.2000000000003"/>
    <n v="1205.68"/>
    <n v="602.84"/>
    <n v="0"/>
    <n v="0"/>
    <n v="0"/>
    <n v="0"/>
    <n v="0"/>
    <n v="0"/>
    <n v="0"/>
    <n v="0"/>
    <n v="0"/>
  </r>
  <r>
    <s v="Nomad"/>
    <s v="FUNNOM033"/>
    <s v="NM01692485"/>
    <s v="856500016924"/>
    <s v="Nomad Modern Leather Case - iPhone 16 Pro Max | Brown | Nomad Leather"/>
    <s v="Cases iPhone"/>
    <s v="iPhone 16"/>
    <s v="iPhone 16 Pro Max"/>
    <x v="4"/>
    <s v="Consigna"/>
    <n v="188"/>
    <n v="602.84"/>
    <s v="Descontinuado"/>
    <s v="Discontinued"/>
    <n v="1"/>
    <n v="0"/>
    <m/>
    <m/>
    <m/>
    <m/>
    <m/>
    <m/>
    <n v="0"/>
    <n v="0"/>
    <n v="0"/>
    <n v="0"/>
    <n v="602.84"/>
    <n v="0"/>
    <n v="0"/>
    <n v="0"/>
    <n v="0"/>
    <n v="0"/>
    <n v="0"/>
    <n v="0"/>
    <n v="0"/>
    <n v="0"/>
    <n v="0"/>
    <n v="0"/>
  </r>
  <r>
    <s v="Nomad"/>
    <s v="FUNNOM021"/>
    <s v="NM01314585"/>
    <s v="856500013145"/>
    <s v="Nomad Sport Case - AirPods 3rd Generation | Ash Green"/>
    <s v="Cases Airpods"/>
    <s v="Airpods"/>
    <s v="3rd G"/>
    <x v="4"/>
    <s v="Consigna"/>
    <n v="188"/>
    <n v="421.81"/>
    <s v="Descontinuado"/>
    <s v="Discontinued"/>
    <n v="0"/>
    <n v="1"/>
    <n v="0"/>
    <n v="0"/>
    <n v="0"/>
    <n v="0"/>
    <n v="0"/>
    <n v="0"/>
    <n v="0"/>
    <n v="0"/>
    <n v="0"/>
    <n v="0"/>
    <n v="0"/>
    <n v="421.81"/>
    <n v="0"/>
    <n v="0"/>
    <n v="0"/>
    <n v="0"/>
    <n v="0"/>
    <n v="0"/>
    <n v="0"/>
    <n v="0"/>
    <n v="0"/>
    <n v="0"/>
  </r>
  <r>
    <s v="Nomad"/>
    <s v="FUNNOM022"/>
    <s v="NM01312185"/>
    <s v="856500013121"/>
    <s v="Nomad Sport Case - AirPods 3rd Generation | Marine Blue"/>
    <s v="Cases Airpods"/>
    <s v="Airpods"/>
    <s v="3rd G"/>
    <x v="4"/>
    <s v="Consigna"/>
    <n v="188"/>
    <n v="301.12"/>
    <s v="Descontinuado"/>
    <s v="Discontinued"/>
    <n v="1"/>
    <n v="0"/>
    <m/>
    <m/>
    <m/>
    <m/>
    <m/>
    <m/>
    <n v="0"/>
    <n v="0"/>
    <n v="0"/>
    <n v="0"/>
    <n v="301.12"/>
    <n v="0"/>
    <n v="0"/>
    <n v="0"/>
    <n v="0"/>
    <n v="0"/>
    <n v="0"/>
    <n v="0"/>
    <n v="0"/>
    <n v="0"/>
    <n v="0"/>
    <n v="0"/>
  </r>
  <r>
    <s v="Nomad"/>
    <s v="IFUNNOM001"/>
    <s v="NM01313885"/>
    <s v="856500013138"/>
    <s v="Nomad Sport Case - AirPods 3rd Generation | Lunar Gray"/>
    <s v="Cases Airpods"/>
    <s v="Airpods"/>
    <s v="3rd G"/>
    <x v="4"/>
    <s v="Consigna"/>
    <n v="188"/>
    <n v="421.8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3"/>
    <s v="NM220R0O00"/>
    <s v="856500018539"/>
    <s v="Nomad Airpods Case - Pro | Rustic Brown | Leather"/>
    <s v="Cases Airpods"/>
    <s v="Airpods"/>
    <s v="Pro"/>
    <x v="4"/>
    <s v="Consigna"/>
    <n v="188"/>
    <n v="482.1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2"/>
    <s v="NM01836285"/>
    <s v="856500018362"/>
    <s v="Nomad Modern Leather Case - Airpods Pro (2nd gen) | Brown | Nomad Leather"/>
    <s v="Cases Airpods"/>
    <s v="Airpods"/>
    <s v="Pro 2"/>
    <x v="4"/>
    <s v="Consigna"/>
    <n v="188"/>
    <n v="361.47"/>
    <s v="Descontinuado"/>
    <s v="Discontinued"/>
    <n v="32"/>
    <n v="17"/>
    <n v="7"/>
    <n v="0"/>
    <n v="0"/>
    <n v="1"/>
    <n v="0"/>
    <n v="0"/>
    <n v="0"/>
    <n v="0"/>
    <n v="0"/>
    <n v="0"/>
    <n v="11567.04"/>
    <n v="6144.9900000000007"/>
    <n v="2530.29"/>
    <n v="0"/>
    <n v="0"/>
    <n v="361.47"/>
    <n v="0"/>
    <n v="0"/>
    <n v="0"/>
    <n v="0"/>
    <n v="0"/>
    <n v="0"/>
  </r>
  <r>
    <s v="Nomad"/>
    <s v="FUNNOM031"/>
    <s v="NM01806585"/>
    <s v="856500018065"/>
    <s v="Nomad Modern Leather Case - Airpods Pro (2nd gen) | Black | Nomad Leather"/>
    <s v="Cases Airpods"/>
    <s v="Airpods"/>
    <s v="Pro 2"/>
    <x v="4"/>
    <s v="Consigna"/>
    <n v="188"/>
    <n v="361.47"/>
    <s v="Descontinuado"/>
    <s v="Discontinued"/>
    <n v="21"/>
    <n v="18"/>
    <n v="2"/>
    <n v="1"/>
    <n v="2"/>
    <n v="0"/>
    <n v="3"/>
    <n v="1"/>
    <n v="0"/>
    <n v="0"/>
    <n v="0"/>
    <n v="0"/>
    <n v="7590.8700000000008"/>
    <n v="6506.4600000000009"/>
    <n v="722.94"/>
    <n v="361.47"/>
    <n v="722.94"/>
    <n v="0"/>
    <n v="1084.4100000000001"/>
    <n v="361.47"/>
    <n v="0"/>
    <n v="0"/>
    <n v="0"/>
    <n v="0"/>
  </r>
  <r>
    <s v="Nomad"/>
    <s v="FUNNOM017"/>
    <s v="NM01996385"/>
    <s v="856500019963"/>
    <s v="Nomad Airpods Case - Pro 2 | Black | Horween Leather"/>
    <s v="Cases Airpods"/>
    <s v="Airpods"/>
    <s v="Pro 2"/>
    <x v="4"/>
    <s v="Consigna"/>
    <n v="188"/>
    <n v="482.16"/>
    <s v="Descontinuado"/>
    <s v="Discontinued"/>
    <n v="1"/>
    <n v="0"/>
    <m/>
    <m/>
    <m/>
    <m/>
    <m/>
    <m/>
    <n v="0"/>
    <n v="0"/>
    <n v="0"/>
    <n v="0"/>
    <n v="482.16"/>
    <n v="0"/>
    <n v="0"/>
    <n v="0"/>
    <n v="0"/>
    <n v="0"/>
    <n v="0"/>
    <n v="0"/>
    <n v="0"/>
    <n v="0"/>
    <n v="0"/>
    <n v="0"/>
  </r>
  <r>
    <s v="Nomad"/>
    <s v="FUNNOM018"/>
    <s v="NM01997085"/>
    <s v="856500019970"/>
    <s v="Nomad Airpods Case - Pro 2 | Rustic Brown | Horween Leather"/>
    <s v="Cases Airpods"/>
    <s v="Airpods"/>
    <s v="Pro 2"/>
    <x v="4"/>
    <s v="Consigna"/>
    <n v="188"/>
    <n v="482.16"/>
    <s v="Descontinuado"/>
    <s v="Discontinued"/>
    <n v="2"/>
    <n v="0"/>
    <n v="0"/>
    <n v="0"/>
    <n v="0"/>
    <n v="0"/>
    <n v="1"/>
    <n v="0"/>
    <n v="0"/>
    <n v="0"/>
    <n v="0"/>
    <n v="0"/>
    <n v="964.32"/>
    <n v="0"/>
    <n v="0"/>
    <n v="0"/>
    <n v="0"/>
    <n v="0"/>
    <n v="482.16"/>
    <n v="0"/>
    <n v="0"/>
    <n v="0"/>
    <n v="0"/>
    <n v="0"/>
  </r>
  <r>
    <s v="Nomad"/>
    <s v="FUNNOM004"/>
    <s v="NM01011385"/>
    <s v="856500010113"/>
    <s v="Nomad Keychain - AirTag | Rustic Brown | Horween Leather"/>
    <s v="Cases AirTag"/>
    <s v="AirTag"/>
    <s v="AirTag"/>
    <x v="4"/>
    <s v="Consigna"/>
    <n v="188"/>
    <n v="482.15"/>
    <s v="Descontinuado"/>
    <s v="Discontinued"/>
    <n v="1"/>
    <n v="0"/>
    <m/>
    <m/>
    <m/>
    <m/>
    <m/>
    <m/>
    <n v="0"/>
    <n v="0"/>
    <n v="0"/>
    <n v="0"/>
    <n v="482.15"/>
    <n v="0"/>
    <n v="0"/>
    <n v="0"/>
    <n v="0"/>
    <n v="0"/>
    <n v="0"/>
    <n v="0"/>
    <n v="0"/>
    <n v="0"/>
    <n v="0"/>
    <n v="0"/>
  </r>
  <r>
    <s v="Nomad"/>
    <s v="EXTNOM006"/>
    <s v="NM1A310000"/>
    <s v="856500018706"/>
    <s v="Nomad Sport Strap - 41/40mm/38mm | S/M | Black | FKM | V2"/>
    <s v="Straps"/>
    <s v="Apple Watch"/>
    <s v="38mm/40mm/41mm"/>
    <x v="4"/>
    <s v="Consigna"/>
    <n v="188"/>
    <n v="615.82000000000005"/>
    <s v="Descontinuado"/>
    <s v="Discontinued"/>
    <n v="2"/>
    <n v="3"/>
    <n v="3"/>
    <n v="0"/>
    <n v="0"/>
    <n v="1"/>
    <n v="0"/>
    <n v="0"/>
    <n v="0"/>
    <n v="0"/>
    <n v="0"/>
    <n v="0"/>
    <n v="1231.6400000000001"/>
    <n v="1847.46"/>
    <n v="1847.46"/>
    <n v="0"/>
    <n v="0"/>
    <n v="615.82000000000005"/>
    <n v="0"/>
    <n v="0"/>
    <n v="0"/>
    <n v="0"/>
    <n v="0"/>
    <n v="0"/>
  </r>
  <r>
    <s v="Nomad"/>
    <s v="EXTNOM018"/>
    <s v="NM013589858"/>
    <s v="856500013589"/>
    <s v="Nomad Rocky Point Band - 45mm | Atlantic"/>
    <s v="Straps"/>
    <s v="Apple Watch"/>
    <s v="49/45/44 mm"/>
    <x v="4"/>
    <s v="Consigna"/>
    <n v="188"/>
    <n v="1008.06"/>
    <s v="Descontinuado"/>
    <s v="Discontinued"/>
    <n v="9"/>
    <n v="3"/>
    <n v="2"/>
    <n v="0"/>
    <n v="1"/>
    <n v="0"/>
    <n v="1"/>
    <n v="1"/>
    <n v="4"/>
    <n v="4"/>
    <n v="4"/>
    <n v="4"/>
    <n v="9072.5399999999991"/>
    <n v="3024.18"/>
    <n v="2016.12"/>
    <n v="0"/>
    <n v="1008.06"/>
    <n v="0"/>
    <n v="1008.06"/>
    <n v="1008.06"/>
    <n v="4032.24"/>
    <n v="4032.24"/>
    <n v="4032.24"/>
    <n v="4032.24"/>
  </r>
  <r>
    <s v="Nomad"/>
    <s v="EXTNOM019"/>
    <s v="NM013596858"/>
    <s v="856500013596"/>
    <s v="Nomad Rocky Point Band - 45mm | Storm"/>
    <s v="Straps"/>
    <s v="Apple Watch"/>
    <s v="49/45/44 mm"/>
    <x v="4"/>
    <s v="Consigna"/>
    <n v="188"/>
    <n v="1008.06"/>
    <s v="Descontinuado"/>
    <s v="Discontinued"/>
    <n v="7"/>
    <n v="1"/>
    <n v="0"/>
    <n v="0"/>
    <n v="0"/>
    <n v="2"/>
    <n v="0"/>
    <n v="0"/>
    <n v="0"/>
    <n v="0"/>
    <n v="0"/>
    <n v="0"/>
    <n v="7056.42"/>
    <n v="1008.06"/>
    <n v="0"/>
    <n v="0"/>
    <n v="0"/>
    <n v="2016.12"/>
    <n v="0"/>
    <n v="0"/>
    <n v="0"/>
    <n v="0"/>
    <n v="0"/>
    <n v="0"/>
  </r>
  <r>
    <s v="Nomad"/>
    <s v="EXTNOM020"/>
    <s v="NM013602858"/>
    <s v="856500013602"/>
    <s v="Nomad Rocky Point Band - 45mm | Sol"/>
    <s v="Straps"/>
    <s v="Apple Watch"/>
    <s v="49/45/44 mm"/>
    <x v="4"/>
    <s v="Consigna"/>
    <n v="188"/>
    <n v="1008.06"/>
    <s v="Descontinuado"/>
    <s v="Discontinued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008.06"/>
    <n v="0"/>
    <n v="0"/>
    <n v="0"/>
    <n v="0"/>
  </r>
  <r>
    <s v="Nomad"/>
    <s v="EXTNOM014"/>
    <s v="NM01111085"/>
    <n v="856500011110"/>
    <s v="Nomad Sport Band for Apple Watch 49/45/44/42mm - White"/>
    <s v="Straps"/>
    <s v="Apple Watch"/>
    <s v="49/45/44/42 mm"/>
    <x v="4"/>
    <s v="Consigna"/>
    <n v="188"/>
    <n v="615.82000000000005"/>
    <s v="Descontinuado"/>
    <s v="Discontinued"/>
    <n v="31"/>
    <n v="33"/>
    <n v="22"/>
    <n v="9"/>
    <n v="7"/>
    <n v="17"/>
    <n v="16"/>
    <n v="10"/>
    <n v="35"/>
    <n v="32"/>
    <n v="36"/>
    <n v="36"/>
    <n v="19090.420000000002"/>
    <n v="20322.060000000001"/>
    <n v="13548.04"/>
    <n v="5542.38"/>
    <n v="4310.7400000000007"/>
    <n v="10468.94"/>
    <n v="9853.1200000000008"/>
    <n v="6158.2000000000007"/>
    <n v="21553.7"/>
    <n v="19706.240000000002"/>
    <n v="22169.52"/>
    <n v="22169.52"/>
  </r>
  <r>
    <s v="Nomad"/>
    <s v="EXTNOM009"/>
    <s v="NM01132585"/>
    <s v="856500011325"/>
    <s v="Nomad Sport Band - 45/44mm/42mm | M/L | Ash Green | FKM | V2"/>
    <s v="Straps"/>
    <s v="Apple Watch"/>
    <s v="49/45/44/42 mm"/>
    <x v="4"/>
    <s v="Consigna"/>
    <n v="188"/>
    <n v="615.82000000000005"/>
    <s v="Descontinuado"/>
    <s v="Discontinued"/>
    <n v="73"/>
    <n v="47"/>
    <n v="43"/>
    <n v="40"/>
    <n v="23"/>
    <n v="22"/>
    <n v="22"/>
    <n v="5"/>
    <n v="30"/>
    <n v="14"/>
    <n v="15"/>
    <n v="16"/>
    <n v="44954.86"/>
    <n v="28943.54"/>
    <n v="26480.260000000002"/>
    <n v="24632.800000000003"/>
    <n v="14163.86"/>
    <n v="13548.04"/>
    <n v="13548.04"/>
    <n v="3079.1000000000004"/>
    <n v="18474.600000000002"/>
    <n v="8621.4800000000014"/>
    <n v="9237.3000000000011"/>
    <n v="9853.1200000000008"/>
  </r>
  <r>
    <s v="Nomad"/>
    <s v="EXTNOM016"/>
    <s v="NM01580085"/>
    <s v="856504015800"/>
    <s v="Nomad Sport Band - 45mm Glow 2.0"/>
    <s v="Straps"/>
    <s v="Apple Watch"/>
    <s v="49/45/44/42 mm"/>
    <x v="4"/>
    <s v="Consigna"/>
    <n v="188"/>
    <n v="615.82000000000005"/>
    <s v="Descontinuado"/>
    <s v="Discontinued"/>
    <n v="5"/>
    <n v="4"/>
    <n v="1"/>
    <n v="1"/>
    <n v="0"/>
    <n v="1"/>
    <n v="1"/>
    <n v="1"/>
    <n v="0"/>
    <n v="1"/>
    <n v="1"/>
    <n v="1"/>
    <n v="3079.1000000000004"/>
    <n v="2463.2800000000002"/>
    <n v="615.82000000000005"/>
    <n v="615.82000000000005"/>
    <n v="0"/>
    <n v="615.82000000000005"/>
    <n v="615.82000000000005"/>
    <n v="615.82000000000005"/>
    <n v="0"/>
    <n v="615.82000000000005"/>
    <n v="615.82000000000005"/>
    <n v="615.82000000000005"/>
  </r>
  <r>
    <s v="Nomad"/>
    <s v="EXTNOM013"/>
    <s v="NM01219385"/>
    <s v="856500012193"/>
    <s v="Nomad Sport Band - 45mm | Atlanic Blue "/>
    <s v="Straps"/>
    <s v="Apple Watch"/>
    <s v="49/45/44/42 mm"/>
    <x v="4"/>
    <s v="Consigna"/>
    <n v="188"/>
    <n v="663.19"/>
    <s v="Descontinuado"/>
    <s v="Discontinued"/>
    <n v="1"/>
    <n v="1"/>
    <n v="0"/>
    <n v="0"/>
    <n v="0"/>
    <n v="1"/>
    <n v="0"/>
    <n v="0"/>
    <n v="0"/>
    <n v="0"/>
    <n v="0"/>
    <n v="0"/>
    <n v="663.19"/>
    <n v="663.19"/>
    <n v="0"/>
    <n v="0"/>
    <n v="0"/>
    <n v="663.19"/>
    <n v="0"/>
    <n v="0"/>
    <n v="0"/>
    <n v="0"/>
    <n v="0"/>
    <n v="0"/>
  </r>
  <r>
    <s v="Nomad"/>
    <s v="EXTNOM015"/>
    <s v="NM01110385"/>
    <s v="856500011103"/>
    <s v="Nomad Sport Band - 45mm | Night Watch Red"/>
    <s v="Straps"/>
    <s v="Apple Watch"/>
    <s v="49/45/44/42 mm"/>
    <x v="4"/>
    <s v="Consigna"/>
    <n v="188"/>
    <n v="615.82000000000005"/>
    <s v="Descontinuado"/>
    <s v="Discontinued"/>
    <n v="0"/>
    <n v="1"/>
    <n v="0"/>
    <n v="0"/>
    <n v="0"/>
    <n v="3"/>
    <n v="1"/>
    <n v="0"/>
    <n v="0"/>
    <n v="0"/>
    <n v="0"/>
    <n v="0"/>
    <n v="0"/>
    <n v="615.82000000000005"/>
    <n v="0"/>
    <n v="0"/>
    <n v="0"/>
    <n v="1847.46"/>
    <n v="615.82000000000005"/>
    <n v="0"/>
    <n v="0"/>
    <n v="0"/>
    <n v="0"/>
    <n v="0"/>
  </r>
  <r>
    <s v="Nomad"/>
    <s v="EXTNOM008"/>
    <s v="NM01133285"/>
    <s v="856500011332"/>
    <s v="Nomad Sport Band - 45/44mm/42mm | M/L | Marine Blue | FKM | V2"/>
    <s v="Straps"/>
    <s v="Apple Watch"/>
    <s v="49/45/44/42 mm"/>
    <x v="4"/>
    <s v="Consigna"/>
    <n v="188"/>
    <n v="663.19"/>
    <s v="Descontinuado"/>
    <s v="Discontinued"/>
    <n v="0"/>
    <n v="0"/>
    <n v="0"/>
    <n v="0"/>
    <n v="0"/>
    <n v="1"/>
    <n v="1"/>
    <n v="0"/>
    <n v="0"/>
    <n v="0"/>
    <n v="0"/>
    <n v="0"/>
    <n v="0"/>
    <n v="0"/>
    <n v="0"/>
    <n v="0"/>
    <n v="0"/>
    <n v="663.19"/>
    <n v="663.19"/>
    <n v="0"/>
    <n v="0"/>
    <n v="0"/>
    <n v="0"/>
    <n v="0"/>
  </r>
  <r>
    <s v="Nomad"/>
    <s v="EXTNOM010"/>
    <s v="NM01032885"/>
    <s v="856500010328"/>
    <s v="Nomad Sport Band - 45mm | High Volta"/>
    <s v="Straps"/>
    <s v="Apple Watch"/>
    <s v="49/45/44/42 mm"/>
    <x v="4"/>
    <s v="Consigna"/>
    <n v="188"/>
    <n v="663.1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2"/>
    <s v="NM01218685"/>
    <s v="856500012186"/>
    <s v="Nomad Sport Band - 45mm | Blaze"/>
    <s v="Straps"/>
    <s v="Apple Watch"/>
    <s v="49/45/44/42 mm"/>
    <x v="4"/>
    <s v="Consigna"/>
    <n v="188"/>
    <n v="663.1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IEXTNOM000"/>
    <s v="NM01008385"/>
    <s v="856500010083"/>
    <s v="Nomad Sport Band - 45mm | Electric Blue"/>
    <s v="Straps"/>
    <s v="Apple Watch"/>
    <s v="49/45/44/42 mm"/>
    <x v="4"/>
    <s v="Consigna"/>
    <n v="188"/>
    <n v="663.1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CABNOM007"/>
    <s v="NM01912B00"/>
    <s v="856504015497"/>
    <s v="Nomad Lightning Cable - 1.5M | USB C | Rugged"/>
    <s v="Cables"/>
    <s v="Lightning - Type C"/>
    <s v="6 ft"/>
    <x v="4"/>
    <s v="Consigna"/>
    <n v="188"/>
    <n v="301.1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CABNOM008"/>
    <s v="NM01022985"/>
    <s v="856500010229"/>
    <s v="Nomad Sport Cable - 2.0M | USB C | Lightning"/>
    <s v="Cables"/>
    <s v="Lightning - Type C"/>
    <s v="6 ft"/>
    <x v="4"/>
    <s v="Consigna"/>
    <n v="188"/>
    <n v="391.6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ACCNOM004"/>
    <s v="NM01186885"/>
    <n v="856500011868"/>
    <s v="Nomad AC Adapter - 35W | Slim | Carbide"/>
    <s v="Charger"/>
    <s v="Wall charger"/>
    <s v="35W"/>
    <x v="4"/>
    <s v="Consigna"/>
    <n v="188"/>
    <n v="421.81"/>
    <s v="Descontinuado"/>
    <s v="Discontinued"/>
    <n v="5"/>
    <n v="13"/>
    <n v="2"/>
    <n v="2"/>
    <n v="2"/>
    <n v="0"/>
    <n v="0"/>
    <n v="0"/>
    <n v="0"/>
    <n v="0"/>
    <n v="0"/>
    <n v="0"/>
    <n v="2109.0500000000002"/>
    <n v="5483.53"/>
    <n v="843.62"/>
    <n v="843.62"/>
    <n v="843.62"/>
    <n v="0"/>
    <n v="0"/>
    <n v="0"/>
    <n v="0"/>
    <n v="0"/>
    <n v="0"/>
    <n v="0"/>
  </r>
  <r>
    <s v="Nomad"/>
    <s v="ACCNOM002"/>
    <s v="NM01994985"/>
    <s v="856500019949"/>
    <s v="Nomad AC Adapter - 65W | PD"/>
    <s v="Charger"/>
    <s v="Wall charger"/>
    <s v="65W"/>
    <x v="4"/>
    <s v="Consigna"/>
    <n v="188"/>
    <n v="1025.26"/>
    <s v="Descontinuado"/>
    <s v="Discontinued"/>
    <n v="0"/>
    <n v="1"/>
    <n v="0"/>
    <n v="0"/>
    <n v="0"/>
    <n v="0"/>
    <n v="0"/>
    <n v="0"/>
    <n v="0"/>
    <n v="0"/>
    <n v="0"/>
    <n v="0"/>
    <n v="0"/>
    <n v="1025.26"/>
    <n v="0"/>
    <n v="0"/>
    <n v="0"/>
    <n v="0"/>
    <n v="0"/>
    <n v="0"/>
    <n v="0"/>
    <n v="0"/>
    <n v="0"/>
    <n v="0"/>
  </r>
  <r>
    <s v="PanzerGlass"/>
    <s v="REFQIC005"/>
    <s v="BULK2709"/>
    <s v="5711724327094"/>
    <s v="PanzerGlass Apple iPhone 12 Pro Max TEMPERED GLASS Screen Protector"/>
    <s v="Micas"/>
    <s v="Centro Servicio"/>
    <s v="iPhone 12 Pro Max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0"/>
    <s v="KI1501PP"/>
    <s v="749355414567"/>
    <s v="Pitaka MagEZ Case Pro 4 (Black/Grey Twill) 1500D for iPhone15 Pro"/>
    <s v="Cases iPhone"/>
    <s v="iPhone 15"/>
    <s v="iPhone15 Pro"/>
    <x v="4"/>
    <s v="Consigna"/>
    <n v="188"/>
    <n v="844.2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1"/>
    <s v="KI1501PMP"/>
    <s v="749355414574"/>
    <s v="Pitaka MagEZ Case Pro 4 (Black/Grey Twill) 1500D for iPhone15 Pro Max"/>
    <s v="Cases iPhone"/>
    <s v="iPhone 15"/>
    <s v="iPhone15 Pro Max"/>
    <x v="4"/>
    <s v="Consigna"/>
    <n v="188"/>
    <n v="844.2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3"/>
    <s v="KI1601PPA"/>
    <s v="749355416417"/>
    <s v="Pitaka MagEZ Case Pro 4 for iPhone 16 Pro Black/Grey Twill 600D"/>
    <s v="Cases iPhone"/>
    <s v="iPhone 16"/>
    <s v="iPhone 16 Pro"/>
    <x v="4"/>
    <s v="Consigna"/>
    <n v="188"/>
    <n v="844.22"/>
    <s v="Descontinuado"/>
    <s v="Discontinued"/>
    <n v="3"/>
    <n v="0"/>
    <n v="1"/>
    <n v="4"/>
    <n v="4"/>
    <n v="2"/>
    <n v="2"/>
    <n v="6"/>
    <n v="0"/>
    <n v="0"/>
    <n v="0"/>
    <n v="0"/>
    <n v="2532.66"/>
    <n v="0"/>
    <n v="844.22"/>
    <n v="3376.88"/>
    <n v="3376.88"/>
    <n v="1688.44"/>
    <n v="1688.44"/>
    <n v="5065.32"/>
    <n v="0"/>
    <n v="0"/>
    <n v="0"/>
    <n v="0"/>
  </r>
  <r>
    <s v="Pitaka"/>
    <s v="FUNPTK002"/>
    <s v="KI1601PMPA"/>
    <s v="749355416424"/>
    <s v="Pitaka MagEZ Case Pro 4 iPhone 16 Pro Max Black/Grey Twill 600D"/>
    <s v="Cases iPhone"/>
    <s v="iPhone 16"/>
    <s v="iPhone 16 Pro Max"/>
    <x v="4"/>
    <s v="Consigna"/>
    <n v="188"/>
    <n v="844.22"/>
    <s v="Descontinuado"/>
    <s v="Discontinued"/>
    <n v="4"/>
    <n v="4"/>
    <n v="1"/>
    <n v="0"/>
    <n v="0"/>
    <n v="0"/>
    <n v="0"/>
    <n v="0"/>
    <n v="0"/>
    <n v="0"/>
    <n v="0"/>
    <n v="0"/>
    <n v="3376.88"/>
    <n v="3376.88"/>
    <n v="844.22"/>
    <n v="0"/>
    <n v="0"/>
    <n v="0"/>
    <n v="0"/>
    <n v="0"/>
    <n v="0"/>
    <n v="0"/>
    <n v="0"/>
    <n v="0"/>
  </r>
  <r>
    <s v="Pitaka"/>
    <s v="ACCPTK000"/>
    <s v="KW3001A"/>
    <s v="749355413454"/>
    <s v="Pitaka Air Case for Apple Watch Ultra (49mm )"/>
    <s v="Cases Apple Watch"/>
    <s v="Apple Watch"/>
    <s v="49 mm"/>
    <x v="4"/>
    <s v="Consigna"/>
    <n v="188"/>
    <n v="602.84"/>
    <s v="Descontinuado"/>
    <s v="Discontinued"/>
    <n v="6"/>
    <n v="3"/>
    <n v="1"/>
    <n v="0"/>
    <n v="0"/>
    <n v="0"/>
    <n v="0"/>
    <n v="1"/>
    <n v="0"/>
    <n v="0"/>
    <n v="0"/>
    <n v="0"/>
    <n v="3617.04"/>
    <n v="1808.52"/>
    <n v="602.84"/>
    <n v="0"/>
    <n v="0"/>
    <n v="0"/>
    <n v="0"/>
    <n v="602.84"/>
    <n v="0"/>
    <n v="0"/>
    <n v="0"/>
    <n v="0"/>
  </r>
  <r>
    <s v="Pitaka"/>
    <s v="ACCPTK003"/>
    <s v="PD1001"/>
    <s v="632111673196"/>
    <s v="Pitaka Power Dongle"/>
    <s v="Others"/>
    <s v="Apple Watch"/>
    <s v="Stand"/>
    <x v="4"/>
    <s v="Consigna"/>
    <n v="188"/>
    <n v="723.54"/>
    <s v="Descontinuado"/>
    <s v="Discontinued"/>
    <n v="2"/>
    <n v="1"/>
    <n v="0"/>
    <n v="0"/>
    <n v="0"/>
    <n v="0"/>
    <n v="0"/>
    <n v="0"/>
    <n v="0"/>
    <n v="0"/>
    <n v="0"/>
    <n v="0"/>
    <n v="1447.08"/>
    <n v="723.54"/>
    <n v="0"/>
    <n v="0"/>
    <n v="0"/>
    <n v="0"/>
    <n v="0"/>
    <n v="0"/>
    <n v="0"/>
    <n v="0"/>
    <n v="0"/>
    <n v="0"/>
  </r>
  <r>
    <s v="Pitaka"/>
    <s v="ACCPTK002"/>
    <s v="SL2001"/>
    <s v="632111674162"/>
    <s v="Pitaka Slider (Charger will not be included)"/>
    <s v="Charger"/>
    <s v="Power Station"/>
    <s v="3-1"/>
    <x v="4"/>
    <s v="Consigna"/>
    <n v="188"/>
    <n v="1568.36"/>
    <s v="Descontinuado"/>
    <s v="Discontinued"/>
    <n v="1"/>
    <n v="0"/>
    <m/>
    <m/>
    <m/>
    <m/>
    <m/>
    <m/>
    <n v="0"/>
    <n v="0"/>
    <n v="0"/>
    <n v="0"/>
    <n v="1568.36"/>
    <n v="0"/>
    <n v="0"/>
    <n v="0"/>
    <n v="0"/>
    <n v="0"/>
    <n v="0"/>
    <n v="0"/>
    <n v="0"/>
    <n v="0"/>
    <n v="0"/>
    <n v="0"/>
  </r>
  <r>
    <s v="Pitaka"/>
    <s v="ACCPTK001"/>
    <s v="CS3001"/>
    <s v="632111674117"/>
    <s v="Pitaka MagEZ Card Sleeve 3.0"/>
    <s v="Others"/>
    <s v="Wallet"/>
    <s v="Wallet"/>
    <x v="4"/>
    <s v="Consigna"/>
    <n v="188"/>
    <n v="482.16"/>
    <s v="Descontinuado"/>
    <s v="Discontinued"/>
    <n v="3"/>
    <n v="8"/>
    <n v="0"/>
    <n v="0"/>
    <n v="0"/>
    <n v="1"/>
    <n v="1"/>
    <n v="0"/>
    <n v="0"/>
    <n v="0"/>
    <n v="0"/>
    <n v="0"/>
    <n v="1446.48"/>
    <n v="3857.28"/>
    <n v="0"/>
    <n v="0"/>
    <n v="0"/>
    <n v="482.16"/>
    <n v="482.16"/>
    <n v="0"/>
    <n v="0"/>
    <n v="0"/>
    <n v="0"/>
    <n v="0"/>
  </r>
  <r>
    <s v="Quikcell"/>
    <s v="ACCQIC020"/>
    <s v="GQC2233"/>
    <n v="846537097287"/>
    <s v="Quikcell Tempered Glass Screen Protector for iPhone 17 Air"/>
    <s v="Micas"/>
    <s v="iPhone 17"/>
    <s v="iPhone 17 Air"/>
    <x v="4"/>
    <s v="Consigna"/>
    <n v="188"/>
    <n v="150.56"/>
    <s v="Descontinuado"/>
    <s v="Discontinued"/>
    <n v="19"/>
    <n v="8"/>
    <n v="10"/>
    <n v="19"/>
    <n v="10"/>
    <n v="7"/>
    <n v="30"/>
    <n v="5"/>
    <n v="12"/>
    <n v="10"/>
    <n v="10"/>
    <n v="10"/>
    <n v="2860.64"/>
    <n v="1204.48"/>
    <n v="1505.6"/>
    <n v="2860.64"/>
    <n v="1505.6"/>
    <n v="1053.92"/>
    <n v="4516.8"/>
    <n v="752.8"/>
    <n v="1806.72"/>
    <n v="1505.6"/>
    <n v="1505.6"/>
    <n v="1505.6"/>
  </r>
  <r>
    <s v="Quikcell"/>
    <s v="FUNQIC005"/>
    <s v="TIN2059-M"/>
    <s v="846537083549"/>
    <s v="Quikcell iPhone 13 ICON TINT Transparent Protective Case - Ice"/>
    <s v="Cases iPhone"/>
    <s v="iPhone 13"/>
    <s v="iPhone 13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1"/>
    <s v="TIN2058-M"/>
    <s v="846537083532"/>
    <s v="Quikcell iPhone 13 ICON TINT Transparent Protective Case - Smoke"/>
    <s v="Cases iPhone"/>
    <s v="iPhone 13"/>
    <s v="iPhone 13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0"/>
    <s v="TIN2056-M"/>
    <s v="846537083419"/>
    <s v="Quikcell iPhone 13 mini ICON TINT Transparent Protective Case - Smoke"/>
    <s v="Cases iPhone"/>
    <s v="iPhone 13"/>
    <s v="iPhone 13 mini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4"/>
    <s v="TIN2057-M"/>
    <s v="846537083426"/>
    <s v="Quikcell iPhone 13 mini ICON TINT Transparent Protective Case - Ice"/>
    <s v="Cases iPhone"/>
    <s v="iPhone 13"/>
    <s v="iPhone 13 mini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3"/>
    <s v="TIN2068-M"/>
    <s v="846537084072"/>
    <s v="Quikcell iPhone 13 Pro ICON TINT Transparent Protective Case - Smoke"/>
    <s v="Cases iPhone"/>
    <s v="iPhone 13"/>
    <s v="iPhone 13 Pro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7"/>
    <s v="TIN2069-M"/>
    <s v="846537084089"/>
    <s v="Quikcell iPhone 13 Pro ICON TINT Transparent Protective Case - Ice"/>
    <s v="Cases iPhone"/>
    <s v="iPhone 13"/>
    <s v="iPhone 13 Pro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2"/>
    <s v="TIN2060-M"/>
    <s v="846537083662"/>
    <s v="Quikcell iPhone 13 Pro Max ICON TINT Transparent Protective Case - Smoke"/>
    <s v="Cases iPhone"/>
    <s v="iPhone 13"/>
    <s v="iPhone 13 Pro Max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6"/>
    <s v="TIN2061-M"/>
    <s v="846537083679"/>
    <s v="Quikcell iPhone 13 Pro Max ICON TINT Transparent Protective Case - Ice"/>
    <s v="Cases iPhone"/>
    <s v="iPhone 13"/>
    <s v="iPhone 13 Pro Max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6"/>
    <s v="GQC2066"/>
    <s v="846537083457"/>
    <s v="Quikcell Apple iPhone 13 Mini TEMPERED GLASS Screen Protector"/>
    <s v="Micas"/>
    <s v="Centro Servicio"/>
    <s v="iPhone 13 Mini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8"/>
    <s v="GQC2068"/>
    <s v="846537083709"/>
    <s v="Quikcell Apple iPhone 13 Pro Max TEMPERED GLASS Screen Protector"/>
    <s v="Micas"/>
    <s v="Centro Servicio"/>
    <s v="iPhone 13 Pro Max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7"/>
    <s v="GQC2067"/>
    <s v="846537083570"/>
    <s v="Quikcell Apple iPhone 13/13 Pro TEMPERED GLASS Screen Protector"/>
    <s v="Micas"/>
    <s v="Centro Servicio"/>
    <s v="iPhone 13, iPhone 13 Pro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3"/>
    <s v="GQC2059"/>
    <s v="846537082948"/>
    <s v="Quikcell Apple iPad 10.2” TEMPERED GLASS Screen Protector"/>
    <s v="Micas"/>
    <s v="iPad"/>
    <s v="iPad 10.2&quot;"/>
    <x v="4"/>
    <s v="Consigna"/>
    <n v="188"/>
    <n v="310"/>
    <s v="Descontinuado"/>
    <s v="Discontinued"/>
    <n v="6"/>
    <n v="6"/>
    <n v="4"/>
    <n v="2"/>
    <n v="3"/>
    <n v="0"/>
    <n v="0"/>
    <n v="0"/>
    <n v="0"/>
    <n v="0"/>
    <n v="0"/>
    <n v="0"/>
    <n v="1860"/>
    <n v="1860"/>
    <n v="1240"/>
    <n v="620"/>
    <n v="930"/>
    <n v="0"/>
    <n v="0"/>
    <n v="0"/>
    <n v="0"/>
    <n v="0"/>
    <n v="0"/>
    <n v="0"/>
  </r>
  <r>
    <s v="Quikcell"/>
    <s v="ACCQIC005"/>
    <s v="GQC2060"/>
    <s v="846537082955"/>
    <s v="Quikcell Apple iPad Air 10.9” TEMPERED GLASS Screen Protector"/>
    <s v="Micas"/>
    <s v="iPad"/>
    <s v="iPad Air 10/11 Gen 11&quot; M3-M2"/>
    <x v="4"/>
    <s v="Consigna"/>
    <n v="188"/>
    <n v="310"/>
    <s v="Descontinuado"/>
    <s v="Discontinued"/>
    <n v="4"/>
    <n v="6"/>
    <n v="1"/>
    <n v="3"/>
    <n v="1"/>
    <n v="1"/>
    <n v="1"/>
    <n v="0"/>
    <n v="0"/>
    <n v="0"/>
    <n v="0"/>
    <n v="0"/>
    <n v="1240"/>
    <n v="1860"/>
    <n v="310"/>
    <n v="930"/>
    <n v="310"/>
    <n v="310"/>
    <n v="310"/>
    <n v="0"/>
    <n v="0"/>
    <n v="0"/>
    <n v="0"/>
    <n v="0"/>
  </r>
  <r>
    <s v="Quikcell"/>
    <s v="ACCQIC004"/>
    <s v="GP-IPSE2-BLK"/>
    <s v="846537073656"/>
    <s v="Quikcell Apple iPhone SE 2020 GOOF PROOF Premium Tempered Glass Screen Protection - Black"/>
    <s v="Micas"/>
    <s v="iPhone"/>
    <s v="iPhone SE 2020 -2022"/>
    <x v="4"/>
    <s v="Consigna"/>
    <n v="188"/>
    <n v="206.55"/>
    <s v="Descontinuado"/>
    <s v="Discontinued"/>
    <n v="2"/>
    <n v="0"/>
    <n v="0"/>
    <n v="0"/>
    <n v="3"/>
    <n v="0"/>
    <n v="6"/>
    <n v="0"/>
    <n v="0"/>
    <n v="0"/>
    <n v="0"/>
    <n v="0"/>
    <n v="413.1"/>
    <n v="0"/>
    <n v="0"/>
    <n v="0"/>
    <n v="619.65000000000009"/>
    <n v="0"/>
    <n v="1239.3000000000002"/>
    <n v="0"/>
    <n v="0"/>
    <n v="0"/>
    <n v="0"/>
    <n v="0"/>
  </r>
  <r>
    <s v="Quikcell"/>
    <s v="REFQIC002"/>
    <s v="GQC2018"/>
    <s v="846537077814"/>
    <s v="Quikcell Apple iPhone XS Max/11 Pro Max TEMPERED GLASS Screen Protection"/>
    <s v="Micas"/>
    <s v="iPhone 11"/>
    <s v="iPhone 11 Pro Max, iPhone XS Max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1"/>
    <s v="GP-IP11PRO"/>
    <s v="846537070501"/>
    <s v="Quikcell Apple iPhone 11 Pro/X/XS Original Tempered Glass Screen Protection - Clear"/>
    <s v="Micas"/>
    <s v="iPhone 11"/>
    <s v="iPhone 11 Pro, iPhone X, iPhone XS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0"/>
    <s v="GQC2017"/>
    <s v="846537077807"/>
    <s v="Quikcell Apple iPhone XR/iPhone 11 TEMPERED GLASS Screen Protection - Clear"/>
    <s v="Micas"/>
    <s v="iPhone 11"/>
    <s v="iPhone 11, iPhone XR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3"/>
    <s v="GQC2009"/>
    <s v="846537077364"/>
    <s v="Quikcell Apple iPhone 12 Mini TEMPERED GLASS Screen Protector"/>
    <s v="Micas"/>
    <s v="iPhone 12"/>
    <s v="iPhone 12 mini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4"/>
    <s v="GQC2010"/>
    <s v="846537077531"/>
    <s v="Quikcell Apple iPhone 12/12 Pro TEMPERED GLASS Screen Protector"/>
    <s v="Micas"/>
    <s v="iPhone 12"/>
    <s v="iPhone 12/iPhone 12 Pro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0"/>
    <s v="GP-IP21S-M"/>
    <s v="846537083464"/>
    <s v="Quikcell Goof Proof Tempered Glass for iPhone 13 mini"/>
    <s v="Micas"/>
    <s v="iPhone 13"/>
    <s v="iPhone 13 mini"/>
    <x v="4"/>
    <s v="Consigna"/>
    <n v="188"/>
    <n v="206.5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2"/>
    <s v="GP-IP21L-M"/>
    <s v="846537083716"/>
    <s v="Quikcell Goof Proof Tempered Glass for iPhone 13 Pro Max"/>
    <s v="Micas"/>
    <s v="iPhone 13"/>
    <s v="iPhone 13 Pro Max"/>
    <x v="4"/>
    <s v="Consigna"/>
    <n v="188"/>
    <n v="206.5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1"/>
    <s v="GP-IP21M-M"/>
    <s v="846537083587"/>
    <s v="Quikcell Goof Proof Tempered Glass for iPhone 13/13 Pro"/>
    <s v="Micas"/>
    <s v="iPhone 13"/>
    <s v="iPhone 13/13 Pro"/>
    <x v="4"/>
    <s v="Consigna"/>
    <n v="188"/>
    <n v="206.5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6"/>
    <s v="GQC2134-M"/>
    <s v="846537087370"/>
    <s v="Quikcell Tempered Glass Screen Protector for iPhone 14"/>
    <s v="Micas"/>
    <s v="iPhone 14"/>
    <s v="iPhone 14"/>
    <x v="4"/>
    <s v="Consigna"/>
    <n v="188"/>
    <n v="189.3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8"/>
    <s v="GQC2136-M"/>
    <s v="846537087608"/>
    <s v="Quikcell Tempered Glass Screen Protector for iPhone 14 Plus"/>
    <s v="Micas"/>
    <s v="iPhone 14"/>
    <s v="iPhone 14 Plus"/>
    <x v="4"/>
    <s v="Consigna"/>
    <n v="188"/>
    <n v="189.3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7"/>
    <s v="GQC2135-M"/>
    <s v="846537087493"/>
    <s v="Quikcell Apple iPhone 14 Pro TEMPERED GLASS Screen Protector"/>
    <s v="Micas"/>
    <s v="iPhone 14"/>
    <s v="iPhone 14 Pro"/>
    <x v="4"/>
    <s v="Consigna"/>
    <n v="188"/>
    <n v="189.3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9"/>
    <s v="GQC2137-M"/>
    <s v="846537087714"/>
    <s v="Quikcell Apple iPhone 14 Pro Max TEMPERED GLASS Screen Protector"/>
    <s v="Micas"/>
    <s v="iPhone 14"/>
    <s v="iPhone 14 Pro Max"/>
    <x v="4"/>
    <s v="Consigna"/>
    <n v="188"/>
    <n v="189.3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2"/>
    <s v="GQC2184-M"/>
    <s v="846537090950"/>
    <s v="Quikcell Tempered Glass Screen Protector iPhone 15 Plus"/>
    <s v="Micas"/>
    <s v="iPhone 15"/>
    <s v="iPhone 15 Plus"/>
    <x v="4"/>
    <s v="Consigna"/>
    <n v="188"/>
    <n v="189.31"/>
    <s v="Descontinuado"/>
    <s v="Discontinued"/>
    <n v="1"/>
    <n v="0"/>
    <n v="4"/>
    <n v="0"/>
    <n v="0"/>
    <n v="0"/>
    <n v="0"/>
    <n v="0"/>
    <n v="0"/>
    <n v="0"/>
    <n v="0"/>
    <n v="0"/>
    <n v="189.31"/>
    <n v="0"/>
    <n v="757.24"/>
    <n v="0"/>
    <n v="0"/>
    <n v="0"/>
    <n v="0"/>
    <n v="0"/>
    <n v="0"/>
    <n v="0"/>
    <n v="0"/>
    <n v="0"/>
  </r>
  <r>
    <s v="Quikcell"/>
    <s v="ACCQIC011"/>
    <s v="GQC2183-M"/>
    <s v="846537090844"/>
    <s v="Quikcell Tempered Glass Screen Protector iPhone 15 Pro"/>
    <s v="Micas"/>
    <s v="iPhone 15"/>
    <s v="iPhone 15 Pro"/>
    <x v="4"/>
    <s v="Consigna"/>
    <n v="188"/>
    <n v="189.31"/>
    <s v="Descontinuado"/>
    <s v="Discontinued"/>
    <n v="2"/>
    <n v="0"/>
    <m/>
    <m/>
    <m/>
    <m/>
    <m/>
    <m/>
    <n v="0"/>
    <n v="0"/>
    <n v="0"/>
    <n v="0"/>
    <n v="378.62"/>
    <n v="0"/>
    <n v="0"/>
    <n v="0"/>
    <n v="0"/>
    <n v="0"/>
    <n v="0"/>
    <n v="0"/>
    <n v="0"/>
    <n v="0"/>
    <n v="0"/>
    <n v="0"/>
  </r>
  <r>
    <s v="Quikcell"/>
    <s v="XVAQIC000"/>
    <s v="GQC2183-M"/>
    <s v="846537090844"/>
    <s v="Quikcell Tempered Glass Screen Protector iPhone 15 Pro"/>
    <s v="Micas"/>
    <s v="iPhone 15"/>
    <s v="iPhone 15 Pro"/>
    <x v="4"/>
    <s v="Consigna"/>
    <n v="188"/>
    <n v="10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3"/>
    <s v="GQC2185-M"/>
    <s v="846537091063"/>
    <s v="Quikcell Tempered Glass Screen Protector iPhone 15 Pro Max"/>
    <s v="Micas"/>
    <s v="iPhone 15"/>
    <s v="iPhone 15 Pro Max"/>
    <x v="4"/>
    <s v="Consigna"/>
    <n v="188"/>
    <n v="189.3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0"/>
    <s v="GQC2182-M"/>
    <s v="846537090738"/>
    <s v="Quikcell Tempered Glass Screen Protector iPhone 15"/>
    <s v="Micas"/>
    <s v="iPhone 15"/>
    <s v="iPhone 16e / 15 / 14 / 13"/>
    <x v="4"/>
    <s v="Consigna"/>
    <n v="188"/>
    <n v="189.31"/>
    <s v="Descontinuado"/>
    <s v="Discontinued"/>
    <n v="0"/>
    <n v="2"/>
    <n v="0"/>
    <n v="0"/>
    <n v="0"/>
    <n v="0"/>
    <n v="0"/>
    <n v="0"/>
    <n v="0"/>
    <n v="0"/>
    <n v="0"/>
    <n v="0"/>
    <n v="0"/>
    <n v="378.62"/>
    <n v="0"/>
    <n v="0"/>
    <n v="0"/>
    <n v="0"/>
    <n v="0"/>
    <n v="0"/>
    <n v="0"/>
    <n v="0"/>
    <n v="0"/>
    <n v="0"/>
  </r>
  <r>
    <s v="Quikcell"/>
    <s v="ACCQIC015"/>
    <s v="GQC2205-M"/>
    <s v="846537093722"/>
    <s v="Quikcell Tempered Glass Screen Protector for iPhone 16"/>
    <s v="Micas"/>
    <s v="iPhone 16"/>
    <s v="iPhone 16"/>
    <x v="4"/>
    <s v="Consigna"/>
    <n v="188"/>
    <n v="150.56"/>
    <s v="Descontinuado"/>
    <s v="Discontinued"/>
    <n v="24"/>
    <n v="15"/>
    <n v="23"/>
    <n v="7"/>
    <n v="24"/>
    <n v="11"/>
    <n v="2"/>
    <n v="0"/>
    <n v="15"/>
    <n v="15"/>
    <n v="14"/>
    <n v="14"/>
    <n v="3613.44"/>
    <n v="2258.4"/>
    <n v="3462.88"/>
    <n v="1053.92"/>
    <n v="3613.44"/>
    <n v="1656.16"/>
    <n v="301.12"/>
    <n v="0"/>
    <n v="2258.4"/>
    <n v="2258.4"/>
    <n v="2107.84"/>
    <n v="2107.84"/>
  </r>
  <r>
    <s v="Quikcell"/>
    <s v="ACCQIC016"/>
    <s v="GQC2207-M"/>
    <s v="846537093975"/>
    <s v="Quikcell Tempered Glass Screen Protector for iPhone 16 Plus"/>
    <s v="Micas"/>
    <s v="iPhone 16"/>
    <s v="iPhone 16 Plus"/>
    <x v="4"/>
    <s v="Consigna"/>
    <n v="188"/>
    <n v="150.56"/>
    <s v="Descontinuado"/>
    <s v="Discontinued"/>
    <n v="1"/>
    <n v="6"/>
    <n v="3"/>
    <n v="0"/>
    <n v="0"/>
    <n v="0"/>
    <n v="0"/>
    <n v="0"/>
    <n v="0"/>
    <n v="0"/>
    <n v="0"/>
    <n v="0"/>
    <n v="150.56"/>
    <n v="903.36"/>
    <n v="451.68"/>
    <n v="0"/>
    <n v="0"/>
    <n v="0"/>
    <n v="0"/>
    <n v="0"/>
    <n v="0"/>
    <n v="0"/>
    <n v="0"/>
    <n v="0"/>
  </r>
  <r>
    <s v="Quikcell"/>
    <s v="ACCQIC017"/>
    <s v="GQC2206-M"/>
    <s v="846537093852"/>
    <s v="Quikcell Tempered Glass Screen Protector for iPhone 16 Pro"/>
    <s v="Micas"/>
    <s v="iPhone 16"/>
    <s v="iPhone 16 Pro / iPhone 17 / 17 Air"/>
    <x v="4"/>
    <s v="Consigna"/>
    <n v="188"/>
    <n v="150.56"/>
    <s v="Descontinuado"/>
    <s v="Discontinued"/>
    <n v="63"/>
    <n v="42"/>
    <n v="44"/>
    <n v="35"/>
    <n v="8"/>
    <n v="13"/>
    <n v="7"/>
    <n v="8"/>
    <n v="20"/>
    <n v="16"/>
    <n v="17"/>
    <n v="16"/>
    <n v="9485.2800000000007"/>
    <n v="6323.52"/>
    <n v="6624.64"/>
    <n v="5269.6"/>
    <n v="1204.48"/>
    <n v="1957.28"/>
    <n v="1053.92"/>
    <n v="1204.48"/>
    <n v="3011.2"/>
    <n v="2408.96"/>
    <n v="2559.52"/>
    <n v="2408.96"/>
  </r>
  <r>
    <s v="Quikcell"/>
    <s v="ACCQIC018"/>
    <s v="GQC2208-M"/>
    <s v="846537094095"/>
    <s v="Quikcell Tempered Glass Screen Protector for iPhone 16 Pro Max"/>
    <s v="Micas"/>
    <s v="iPhone 16"/>
    <s v="iPhone 16 Pro Max"/>
    <x v="4"/>
    <s v="Consigna"/>
    <n v="188"/>
    <n v="150.56"/>
    <s v="Descontinuado"/>
    <s v="Discontinued"/>
    <n v="137"/>
    <n v="36"/>
    <n v="12"/>
    <n v="0"/>
    <n v="0"/>
    <n v="0"/>
    <n v="0"/>
    <n v="1"/>
    <n v="0"/>
    <n v="0"/>
    <n v="0"/>
    <n v="0"/>
    <n v="20626.72"/>
    <n v="5420.16"/>
    <n v="1806.72"/>
    <n v="0"/>
    <n v="0"/>
    <n v="0"/>
    <n v="0"/>
    <n v="150.56"/>
    <n v="0"/>
    <n v="0"/>
    <n v="0"/>
    <n v="0"/>
  </r>
  <r>
    <s v="Quikcell"/>
    <s v="XVAQIC001"/>
    <s v="GQC2208-M"/>
    <s v="846537094095"/>
    <s v="Quikcell Tempered Glass Screen Protector for iPhone 16 Pro Max"/>
    <s v="Micas"/>
    <s v="iPhone 16"/>
    <s v="iPhone 16 Pro Max"/>
    <x v="4"/>
    <s v="Consigna"/>
    <n v="188"/>
    <n v="110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21"/>
    <s v="GQC2235"/>
    <n v="846537097553"/>
    <s v="Quikcell Tempered Glass Screen Protector for iPhone 17 Pro Max"/>
    <s v="Micas"/>
    <s v="iPhone 17"/>
    <s v="iPhone 17 Pro Max / 16 Pro Max"/>
    <x v="4"/>
    <s v="Consigna"/>
    <n v="188"/>
    <n v="150.56"/>
    <s v="Descontinuado"/>
    <s v="Discontinued"/>
    <n v="1240"/>
    <n v="416"/>
    <n v="449"/>
    <n v="153"/>
    <n v="103"/>
    <n v="97"/>
    <n v="23"/>
    <n v="21"/>
    <n v="260"/>
    <n v="0"/>
    <n v="0"/>
    <n v="0"/>
    <n v="186694.39999999999"/>
    <n v="62632.959999999999"/>
    <n v="67601.440000000002"/>
    <n v="23035.68"/>
    <n v="15507.68"/>
    <n v="14604.32"/>
    <n v="3462.88"/>
    <n v="3161.76"/>
    <n v="39145.599999999999"/>
    <n v="0"/>
    <n v="0"/>
    <n v="0"/>
  </r>
  <r>
    <s v="Quikcell"/>
    <s v="IACCQIC008"/>
    <s v="QCVPA2001"/>
    <s v="846537076985"/>
    <s v="Quikcell DUAL PORT CAR CHARGER  2 USB A x 12W - 24W"/>
    <s v="Charger"/>
    <s v="Car Charger"/>
    <s v="24W"/>
    <x v="4"/>
    <s v="Consigna"/>
    <n v="188"/>
    <n v="165.4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9"/>
    <s v="QCVPA2002"/>
    <s v="846537076992"/>
    <s v="Quikcell DUAL PORT CAR CHARGER  1 USB A 12W + USB C PD 20W - 32W"/>
    <s v="Charger"/>
    <s v="Car Charger"/>
    <s v="32 W"/>
    <x v="4"/>
    <s v="Consigna"/>
    <n v="188"/>
    <n v="212.8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4"/>
    <s v="QCVPA2002"/>
    <s v="846537076992"/>
    <s v="Quikcell DUAL PORT CAR CHARGER  1 USB A 12W + USB C PD 20W - 32W"/>
    <s v="Charger"/>
    <s v="Car Charger"/>
    <s v="32 W"/>
    <x v="4"/>
    <s v="Consigna"/>
    <n v="188"/>
    <n v="212.89"/>
    <s v="Descontinuado"/>
    <s v="Discontinued"/>
    <n v="0"/>
    <n v="0"/>
    <n v="1"/>
    <n v="0"/>
    <n v="0"/>
    <n v="0"/>
    <n v="0"/>
    <n v="0"/>
    <n v="0"/>
    <n v="0"/>
    <n v="0"/>
    <n v="0"/>
    <n v="0"/>
    <n v="0"/>
    <n v="212.89"/>
    <n v="0"/>
    <n v="0"/>
    <n v="0"/>
    <n v="0"/>
    <n v="0"/>
    <n v="0"/>
    <n v="0"/>
    <n v="0"/>
    <n v="0"/>
  </r>
  <r>
    <s v="Quikcell"/>
    <s v="IACCQIC015"/>
    <s v="DRIVEDOCK-C"/>
    <s v="846537082672"/>
    <s v="Quikcell Mount+Suction+Vent 2 in 1 air vent Dashboad Car Mount Charge"/>
    <s v="Others"/>
    <s v="Car Mount"/>
    <s v="Car Mount"/>
    <x v="4"/>
    <s v="Consigna"/>
    <n v="188"/>
    <n v="378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3"/>
    <s v="CTPRO2-BLK"/>
    <s v="846537063060"/>
    <s v="Quikcell Cross Trainer Pro II Sports Stereo Bluetooth Earphones - Black"/>
    <s v="Audio"/>
    <s v="Headphones Wireless"/>
    <s v="In Ear"/>
    <x v="4"/>
    <s v="Consigna"/>
    <n v="188"/>
    <n v="236.5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4"/>
    <s v="CTPRO2-WHT"/>
    <s v="846537063077"/>
    <s v="Quikcell Cross Trainer Pro II Wireless Sport Headphones - White"/>
    <s v="Audio"/>
    <s v="Headphones Wireless"/>
    <s v="In Ear"/>
    <x v="4"/>
    <s v="Consigna"/>
    <n v="188"/>
    <n v="236.5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0"/>
    <s v="QAIR-BUDS"/>
    <s v="846537068881"/>
    <s v="Quikcell QAIR BUDS True Wireless Earbuds with Charging Case - Black"/>
    <s v="Audio"/>
    <s v="Headphones Wireless"/>
    <s v="QAir"/>
    <x v="4"/>
    <s v="Consigna"/>
    <n v="188"/>
    <n v="331.4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1"/>
    <s v="QAIR-BUDS-WHT"/>
    <s v="846537075582"/>
    <s v="Quikcell QAIR BUDS True Wireless Earbuds with Charging Case - White"/>
    <s v="Audio"/>
    <s v="Headphones Wireless"/>
    <s v="QAir"/>
    <x v="4"/>
    <s v="Consigna"/>
    <n v="188"/>
    <n v="331.4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5"/>
    <s v="QLIGHTA6FT"/>
    <s v="846537077081"/>
    <s v="Quikcell CHARGE &amp; SYNC CABLE MFi Lightning to USB-A - 6ft - Black"/>
    <s v="Cables"/>
    <s v="Lightning"/>
    <s v="6 ft"/>
    <x v="4"/>
    <s v="Consigna"/>
    <n v="188"/>
    <n v="236.5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6"/>
    <s v="QLIGHTC6FT"/>
    <s v="846537077104"/>
    <s v="Quikcell CHARGE &amp; SYNC CABLE MFi Lightning to USB-C - 6ft - Black"/>
    <s v="Cables"/>
    <s v="Lightning - Type C"/>
    <s v="6 ft"/>
    <x v="4"/>
    <s v="Consigna"/>
    <n v="188"/>
    <n v="212.8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4"/>
    <s v="QC-PWRBANK10K"/>
    <s v="846537073618"/>
    <s v="Quikcell POWERFUEL WIRELESS 10K mAh Powerbank - Black"/>
    <s v="Charger"/>
    <s v="Power Bank"/>
    <s v="10,000 mAh"/>
    <x v="4"/>
    <s v="Consigna"/>
    <n v="188"/>
    <n v="568.4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1"/>
    <s v="QC-PWRBANK6K"/>
    <s v="846537073601"/>
    <s v="Quikcell POWERFUEL 6K mAh Powerbank - Black"/>
    <s v="Charger"/>
    <s v="Power Bank"/>
    <s v="6,000 mAh"/>
    <x v="4"/>
    <s v="Consigna"/>
    <n v="188"/>
    <n v="236.5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2"/>
    <s v="QTRC2001"/>
    <s v="846537077005"/>
    <s v="Quikcell DUAL PORT WALL CHARGER  2 USB A x 12W - 24W"/>
    <s v="Charger"/>
    <s v="Wall charger"/>
    <s v="24 W"/>
    <x v="4"/>
    <s v="Consigna"/>
    <n v="188"/>
    <n v="236.59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0"/>
    <s v="QTRC2002"/>
    <s v="846537077012"/>
    <s v="Quikcell DUAL PORT WALL CHARGER 1 USB A 12W + USB C PD 20W - 32W"/>
    <s v="Charger"/>
    <s v="Wall charger"/>
    <s v="32 W"/>
    <x v="4"/>
    <s v="Consigna"/>
    <n v="188"/>
    <n v="284.0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3"/>
    <s v="QC-TRIO"/>
    <s v="846537072215"/>
    <s v="Quikcell TRIO 3 in 1 Wireless Charging Pad - White"/>
    <s v="Others"/>
    <s v="Wireless"/>
    <s v="10 W"/>
    <x v="4"/>
    <s v="Consigna"/>
    <n v="188"/>
    <n v="805.56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5"/>
    <s v="463546"/>
    <s v="6950941463546"/>
    <s v="Raptic 360X for Apple watch 41mm  Clear "/>
    <s v="Cases Apple Watch"/>
    <s v="Apple Watch"/>
    <s v="38mm/40mm/41mm"/>
    <x v="4"/>
    <s v="Consigna"/>
    <n v="188"/>
    <n v="154.66"/>
    <s v="Descontinuado"/>
    <s v="Discontinued"/>
    <n v="28"/>
    <n v="25"/>
    <n v="2"/>
    <n v="2"/>
    <n v="1"/>
    <n v="1"/>
    <n v="0"/>
    <n v="1"/>
    <n v="0"/>
    <n v="0"/>
    <n v="0"/>
    <n v="0"/>
    <n v="4330.4799999999996"/>
    <n v="3866.5"/>
    <n v="309.32"/>
    <n v="309.32"/>
    <n v="154.66"/>
    <n v="154.66"/>
    <n v="0"/>
    <n v="154.66"/>
    <n v="0"/>
    <n v="0"/>
    <n v="0"/>
    <n v="0"/>
  </r>
  <r>
    <s v="Raptic"/>
    <s v="FUNRAP003"/>
    <n v="463706"/>
    <s v="6950941463706"/>
    <s v="Raptic Edge for Apple watch 41mm  Blue "/>
    <s v="Cases Apple Watch"/>
    <s v="Apple Watch"/>
    <s v="38mm/40mm/41mm"/>
    <x v="4"/>
    <s v="Consigna"/>
    <n v="188"/>
    <n v="361.5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4"/>
    <n v="463676"/>
    <s v="6950941463676"/>
    <s v="Raptic Edge for Apple watch 41mm  Midnight "/>
    <s v="Cases Apple Watch"/>
    <s v="Apple Watch"/>
    <s v="38mm/40mm/41mm"/>
    <x v="4"/>
    <s v="Consigna"/>
    <n v="188"/>
    <n v="361.5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EXTXDO011"/>
    <s v="3X5C0292A"/>
    <s v="6950941480291"/>
    <s v="X-doria Mesh Band for Apple watch 38mm/40mm/41mm Milanese metal band Rose Gold"/>
    <s v="Straps"/>
    <s v="Apple Watch"/>
    <s v="38mm/40mm/41mm"/>
    <x v="4"/>
    <s v="Consigna"/>
    <n v="188"/>
    <n v="473.66"/>
    <s v="Descontinuado"/>
    <s v="Discontinued"/>
    <n v="25"/>
    <n v="9"/>
    <n v="4"/>
    <n v="2"/>
    <n v="0"/>
    <n v="3"/>
    <n v="5"/>
    <n v="1"/>
    <n v="0"/>
    <n v="0"/>
    <n v="0"/>
    <n v="0"/>
    <n v="11841.5"/>
    <n v="4262.9400000000005"/>
    <n v="1894.64"/>
    <n v="947.32"/>
    <n v="0"/>
    <n v="1420.98"/>
    <n v="2368.3000000000002"/>
    <n v="473.66"/>
    <n v="0"/>
    <n v="0"/>
    <n v="0"/>
    <n v="0"/>
  </r>
  <r>
    <s v="Raptic"/>
    <s v="FUNRAP002"/>
    <s v="463485"/>
    <s v="6950941463485"/>
    <s v="Raptic 360X for Apple watch 45mm  Clear "/>
    <s v="Cases Apple Watch"/>
    <s v="Apple Watch"/>
    <s v="42mm/44mm/45mm"/>
    <x v="4"/>
    <s v="Consigna"/>
    <n v="188"/>
    <n v="154.66"/>
    <s v="Descontinuado"/>
    <s v="Discontinued"/>
    <n v="0"/>
    <n v="0"/>
    <n v="7"/>
    <n v="2"/>
    <n v="3"/>
    <n v="0"/>
    <n v="0"/>
    <n v="0"/>
    <n v="0"/>
    <n v="0"/>
    <n v="0"/>
    <n v="0"/>
    <n v="0"/>
    <n v="0"/>
    <n v="1082.6199999999999"/>
    <n v="309.32"/>
    <n v="463.98"/>
    <n v="0"/>
    <n v="0"/>
    <n v="0"/>
    <n v="0"/>
    <n v="0"/>
    <n v="0"/>
    <n v="0"/>
  </r>
  <r>
    <s v="Raptic"/>
    <s v="FUNRAP000"/>
    <n v="463522"/>
    <s v="6950941463522"/>
    <s v="Raptic Edge for Apple watch 45mm  Blue "/>
    <s v="Cases Apple Watch"/>
    <s v="Apple Watch"/>
    <s v="42mm/44mm/45mm"/>
    <x v="4"/>
    <s v="Consigna"/>
    <n v="188"/>
    <n v="361.5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1"/>
    <n v="463492"/>
    <s v="6950941463492"/>
    <s v="Raptic Edge for Apple watch 45mm  Midnight "/>
    <s v="Cases Apple Watch"/>
    <s v="Apple Watch"/>
    <s v="42mm/44mm/45mm"/>
    <x v="4"/>
    <s v="Consigna"/>
    <n v="188"/>
    <n v="361.55"/>
    <s v="Descontinuado"/>
    <s v="Discontinued"/>
    <n v="0"/>
    <n v="0"/>
    <n v="0"/>
    <n v="0"/>
    <n v="1"/>
    <n v="0"/>
    <n v="0"/>
    <n v="0"/>
    <n v="0"/>
    <n v="0"/>
    <n v="0"/>
    <n v="0"/>
    <n v="0"/>
    <n v="0"/>
    <n v="0"/>
    <n v="0"/>
    <n v="361.55"/>
    <n v="0"/>
    <n v="0"/>
    <n v="0"/>
    <n v="0"/>
    <n v="0"/>
    <n v="0"/>
    <n v="0"/>
  </r>
  <r>
    <s v="Raptic"/>
    <s v="EXTRAP000"/>
    <s v="471404"/>
    <s v="6950941471404"/>
    <s v="Raptic Citizen for Apple watch 42mm/44mm/45mm  Black "/>
    <s v="Straps"/>
    <s v="Apple Watch"/>
    <s v="49/45/44/42 mm"/>
    <x v="4"/>
    <s v="Consigna"/>
    <n v="188"/>
    <n v="473.66"/>
    <s v="Descontinuado"/>
    <s v="Discontinued"/>
    <n v="71"/>
    <n v="20"/>
    <n v="7"/>
    <n v="0"/>
    <n v="2"/>
    <n v="4"/>
    <n v="6"/>
    <n v="4"/>
    <n v="0"/>
    <n v="0"/>
    <n v="0"/>
    <n v="0"/>
    <n v="33629.86"/>
    <n v="9473.2000000000007"/>
    <n v="3315.6200000000003"/>
    <n v="0"/>
    <n v="947.32"/>
    <n v="1894.64"/>
    <n v="2841.96"/>
    <n v="1894.64"/>
    <n v="0"/>
    <n v="0"/>
    <n v="0"/>
    <n v="0"/>
  </r>
  <r>
    <s v="Speck"/>
    <s v="FUNSPK343A"/>
    <s v="133535-7265"/>
    <s v="848709080639"/>
    <s v="Speck Balance Folio Case for iPad 10.2&quot; 7/8/9 Gen - Plumberry Purple/Crushed Purpl"/>
    <s v="Cases iPad"/>
    <s v="iPad"/>
    <s v="iPad 10.2&quot;"/>
    <x v="4"/>
    <s v="Consigna"/>
    <n v="188"/>
    <n v="503.8"/>
    <s v="Descontinuado"/>
    <s v="Discontinued"/>
    <n v="11"/>
    <n v="6"/>
    <n v="0"/>
    <n v="0"/>
    <n v="0"/>
    <n v="0"/>
    <n v="0"/>
    <n v="0"/>
    <n v="0"/>
    <n v="0"/>
    <n v="0"/>
    <n v="0"/>
    <n v="5541.8"/>
    <n v="3022.8"/>
    <n v="0"/>
    <n v="0"/>
    <n v="0"/>
    <n v="0"/>
    <n v="0"/>
    <n v="0"/>
    <n v="0"/>
    <n v="0"/>
    <n v="0"/>
    <n v="0"/>
  </r>
  <r>
    <s v="Speck"/>
    <s v="FUNSPK368"/>
    <s v="133537-8922"/>
    <s v="848709080707"/>
    <s v="Speck Balance Folio Clear Case for iPad 10.2&quot; 7/8/9 Gen - Clear/Gunmetal Grey Meta"/>
    <s v="Cases iPad"/>
    <s v="iPad"/>
    <s v="iPad 10.2&quot;"/>
    <x v="4"/>
    <s v="Consigna"/>
    <n v="188"/>
    <n v="554.2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9"/>
    <s v="133537-8640"/>
    <s v="848709080691"/>
    <s v="Speck Balance Folio Clear Case for iPad 10.2&quot; 7/8/9 Gen - Rose Gold Woven Metallic"/>
    <s v="Cases iPad"/>
    <s v="iPad"/>
    <s v="iPad 10.2&quot;"/>
    <x v="4"/>
    <s v="Consigna"/>
    <n v="188"/>
    <n v="503.81"/>
    <s v="Descontinuado"/>
    <s v="Discontinued"/>
    <n v="3"/>
    <n v="7"/>
    <n v="0"/>
    <n v="1"/>
    <n v="0"/>
    <n v="0"/>
    <n v="0"/>
    <n v="0"/>
    <n v="0"/>
    <n v="0"/>
    <n v="0"/>
    <n v="0"/>
    <n v="1511.43"/>
    <n v="3526.67"/>
    <n v="0"/>
    <n v="503.81"/>
    <n v="0"/>
    <n v="0"/>
    <n v="0"/>
    <n v="0"/>
    <n v="0"/>
    <n v="0"/>
    <n v="0"/>
    <n v="0"/>
  </r>
  <r>
    <s v="Speck"/>
    <s v="FUNSPK342A"/>
    <s v="138654-1050"/>
    <s v="848709096296"/>
    <s v="Speck Balance Folio Case with Microban for iPad 10.2&quot; 7/8/9 Gen - Black/Black"/>
    <s v="Cases iPad"/>
    <s v="iPad"/>
    <s v="iPad 10.2&quot;"/>
    <x v="4"/>
    <s v="Consigna"/>
    <n v="188"/>
    <n v="503.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2"/>
    <s v="138654-1050"/>
    <s v="848709096296"/>
    <s v="Speck Balance Folio Case with Microban for iPad 10.2&quot; 7/8/9 Gen - Black/Black"/>
    <s v="Cases iPad"/>
    <s v="iPad"/>
    <s v="iPad 10.2&quot;"/>
    <x v="4"/>
    <s v="Consigna"/>
    <n v="188"/>
    <n v="593.4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3"/>
    <s v="138654-7265"/>
    <s v="848709098160"/>
    <s v="Speck Balance Folio Case for iPad 10.2&quot; 7/8 Gen - Plumberry Purple"/>
    <s v="Cases iPad"/>
    <s v="iPad"/>
    <s v="iPad 10.2&quot;"/>
    <x v="4"/>
    <s v="Consigna"/>
    <n v="188"/>
    <n v="593.41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88"/>
    <s v="150989-3263"/>
    <n v="840168546640"/>
    <s v="Speck Balance Folio iPad 11&quot; (2022-2025) Piccard'S Blue/Frost Beige/Faded Teal"/>
    <s v="Cases iPad"/>
    <s v="iPad"/>
    <s v="iPad 10th /11th - 10.9&quot;/11&quot; (2022-2025)"/>
    <x v="4"/>
    <s v="Consigna"/>
    <n v="188"/>
    <n v="503.81"/>
    <s v="Descontinuado"/>
    <s v="Discontinued"/>
    <n v="107"/>
    <n v="39"/>
    <n v="17"/>
    <n v="6"/>
    <n v="5"/>
    <n v="4"/>
    <n v="3"/>
    <n v="0"/>
    <n v="3"/>
    <n v="10"/>
    <n v="12"/>
    <n v="11"/>
    <n v="53907.67"/>
    <n v="19648.59"/>
    <n v="8564.77"/>
    <n v="3022.86"/>
    <n v="2519.0500000000002"/>
    <n v="2015.24"/>
    <n v="1511.43"/>
    <n v="0"/>
    <n v="1511.43"/>
    <n v="5038.1000000000004"/>
    <n v="6045.72"/>
    <n v="5541.91"/>
  </r>
  <r>
    <s v="Speck"/>
    <s v="FUNSPK390"/>
    <s v="150989-3265"/>
    <n v="840168546664"/>
    <s v="Speck Balance Folio iPad 11&quot; (2022-2025) Jelly Mint/Deep Malachite/Piccard'S Blue"/>
    <s v="Cases iPad"/>
    <s v="iPad"/>
    <s v="iPad 10th /11th - 10.9&quot;/11&quot; (2022-2025)"/>
    <x v="4"/>
    <s v="Consigna"/>
    <n v="188"/>
    <n v="503.81"/>
    <s v="Descontinuado"/>
    <s v="Discontinued"/>
    <n v="44"/>
    <n v="34"/>
    <n v="8"/>
    <n v="4"/>
    <n v="5"/>
    <n v="3"/>
    <n v="2"/>
    <n v="3"/>
    <n v="8"/>
    <n v="11"/>
    <n v="13"/>
    <n v="11"/>
    <n v="22167.64"/>
    <n v="17129.54"/>
    <n v="4030.48"/>
    <n v="2015.24"/>
    <n v="2519.0500000000002"/>
    <n v="1511.43"/>
    <n v="1007.62"/>
    <n v="1511.43"/>
    <n v="4030.48"/>
    <n v="5541.91"/>
    <n v="6549.53"/>
    <n v="5541.91"/>
  </r>
  <r>
    <s v="Speck"/>
    <s v="FUNSPK266"/>
    <s v="103134-5905"/>
    <m/>
    <s v="Speck (Apple Exclusive) Presidio Show Case for iPhone X/XS - Clear/Black"/>
    <s v="Cases iPhone"/>
    <s v="iPhone"/>
    <s v="IPHONE XS"/>
    <x v="4"/>
    <s v="Consigna"/>
    <n v="188"/>
    <n v="451.9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295"/>
    <s v="115895-5085"/>
    <m/>
    <s v="Speck (Apple Exclusive) Gemshell Case for iPhone XS Max - Clear/Clear"/>
    <s v="Cases iPhone"/>
    <s v="iPhone"/>
    <s v="iPhone XS Max"/>
    <x v="4"/>
    <s v="Consigna"/>
    <n v="188"/>
    <n v="361.47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29"/>
    <s v="141691-5085"/>
    <m/>
    <s v="Speck (Apple Exclusive) Presidio Perfect Clear Case for iPhone 13 - Clear/Clear"/>
    <s v="Cases iPhone"/>
    <s v="iPhone 13"/>
    <s v="iPhone 13"/>
    <x v="4"/>
    <s v="Consigna"/>
    <n v="188"/>
    <n v="542.52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0"/>
    <s v="141714-5085"/>
    <m/>
    <s v="Speck (Apple Exclusive) Presidio Perfect Clear Case for iPhone 13 Pro - Clear/Clear"/>
    <s v="Cases iPhone"/>
    <s v="iPhone 13"/>
    <s v="iPhone 13 Pro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2"/>
    <s v="141719-5905"/>
    <m/>
    <s v="Speck (Apple Exclusive) Presidio Perfect Clear Impact Geometry Case for iPhone 13 Pro - Clear/Black"/>
    <s v="Cases iPhone"/>
    <s v="iPhone 13"/>
    <s v="iPhone 13 Pro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4"/>
    <s v="141715-9508"/>
    <m/>
    <s v="Speck (Apple Exclusive) Presidio Perfect Clear Glitter Case for iPhone 13 Pro - Clear/Platinum Glitt"/>
    <s v="Cases iPhone"/>
    <s v="iPhone 13"/>
    <s v="iPhone 13 Pro"/>
    <x v="4"/>
    <s v="Consigna"/>
    <n v="188"/>
    <n v="602.84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5"/>
    <s v="150060-5085"/>
    <s v="840168522002"/>
    <s v="Speck Presidio Perfect Clear Case for iPhone 13/14 - Clear"/>
    <s v="Cases iPhone"/>
    <s v="iPhone 14"/>
    <s v="iPhone 14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7"/>
    <s v="150118-5085"/>
    <m/>
    <s v="Speck (Apple Exclusive) Presidio Perfect Clear Case for iPhone 14 Plus - Clear"/>
    <s v="Cases iPhone"/>
    <s v="iPhone 14"/>
    <s v="iPhone 14 Plus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0"/>
    <s v="150114-3068"/>
    <m/>
    <s v="Speck (Apple Exclusive) Presidio 2 Pro Case for iPhone 14 Plus - Charcoal/Cool Bronze"/>
    <s v="Cases iPhone"/>
    <s v="iPhone 14"/>
    <s v="iPhone 14 Plus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6"/>
    <s v="150147-5085"/>
    <m/>
    <s v="Speck Presidio Perfect Clear Case for iPhone 14 Pro - Clear"/>
    <s v="Cases iPhone"/>
    <s v="iPhone 14"/>
    <s v="iPhone 14 Pro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9"/>
    <s v="150143-3068"/>
    <m/>
    <s v="Speck Presidio2 Pro Case for iPhone 14 Pro - Charcoal/Cool Bronze"/>
    <s v="Cases iPhone"/>
    <s v="iPhone 14"/>
    <s v="iPhone 14 Pro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8"/>
    <s v="150089-5085"/>
    <s v="840168523016"/>
    <s v="Speck Presidio Perfect Clear Case for iPhone 14 Pro Max - Clear"/>
    <s v="Cases iPhone"/>
    <s v="iPhone 14"/>
    <s v="iPhone 14 Pro Max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1"/>
    <s v="150085-3068"/>
    <m/>
    <s v="Speck Presidio2 Pro Case for iPhone 14 Pro Max - Charcoal/Cool Bronze"/>
    <s v="Cases iPhone"/>
    <s v="iPhone 14"/>
    <s v="iPhone 14 Pro Max"/>
    <x v="4"/>
    <s v="Consigna"/>
    <n v="188"/>
    <n v="542.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1"/>
    <s v="150459-3199"/>
    <s v="840168533381"/>
    <s v="Speck Presidio® Perfect-Clear Grip Magsafe® Clicklock™ Clear/Clear/Chrome iPhone 15 Plus"/>
    <s v="Cases iPhone"/>
    <s v="iPhone 15"/>
    <s v="iPhone 15 Plus"/>
    <x v="4"/>
    <s v="Consigna"/>
    <n v="188"/>
    <n v="460.75"/>
    <s v="Descontinuado"/>
    <s v="Discontinued"/>
    <n v="3"/>
    <n v="0"/>
    <n v="0"/>
    <n v="0"/>
    <n v="0"/>
    <n v="0"/>
    <n v="1"/>
    <n v="0"/>
    <n v="0"/>
    <n v="0"/>
    <n v="0"/>
    <n v="0"/>
    <n v="1382.25"/>
    <n v="0"/>
    <n v="0"/>
    <n v="0"/>
    <n v="0"/>
    <n v="0"/>
    <n v="460.75"/>
    <n v="0"/>
    <n v="0"/>
    <n v="0"/>
    <n v="0"/>
    <n v="0"/>
  </r>
  <r>
    <s v="Speck"/>
    <s v="FUNSPK347"/>
    <s v="150509-5085"/>
    <s v="840168535668"/>
    <s v="Speck GemShell® iPhone 15 Plus"/>
    <s v="Cases iPhone"/>
    <s v="iPhone 15"/>
    <s v="iPhone 15 Plus"/>
    <x v="4"/>
    <s v="Consigna"/>
    <n v="188"/>
    <n v="276.26"/>
    <s v="Descontinuado"/>
    <s v="Discontinued"/>
    <n v="2"/>
    <n v="1"/>
    <n v="0"/>
    <n v="0"/>
    <n v="0"/>
    <n v="0"/>
    <n v="0"/>
    <n v="0"/>
    <n v="0"/>
    <n v="0"/>
    <n v="0"/>
    <n v="0"/>
    <n v="552.52"/>
    <n v="276.26"/>
    <n v="0"/>
    <n v="0"/>
    <n v="0"/>
    <n v="0"/>
    <n v="0"/>
    <n v="0"/>
    <n v="0"/>
    <n v="0"/>
    <n v="0"/>
    <n v="0"/>
  </r>
  <r>
    <s v="Speck"/>
    <s v="FUNSPK352"/>
    <s v="150451-3199"/>
    <s v="840168533121"/>
    <s v="Speck Presidio® Perfect-Clear Grip Magsafe® Clicklock™ Clear/Clear/Chrome iPhone 15 Pro"/>
    <s v="Cases iPhone"/>
    <s v="iPhone 15"/>
    <s v="iPhone 15 Pro"/>
    <x v="4"/>
    <s v="Consigna"/>
    <n v="188"/>
    <n v="460.75"/>
    <s v="Descontinuado"/>
    <s v="Discontinued"/>
    <n v="1"/>
    <n v="0"/>
    <n v="1"/>
    <n v="0"/>
    <n v="0"/>
    <n v="0"/>
    <n v="0"/>
    <n v="0"/>
    <n v="0"/>
    <n v="0"/>
    <n v="0"/>
    <n v="0"/>
    <n v="460.75"/>
    <n v="0"/>
    <n v="460.75"/>
    <n v="0"/>
    <n v="0"/>
    <n v="0"/>
    <n v="0"/>
    <n v="0"/>
    <n v="0"/>
    <n v="0"/>
    <n v="0"/>
    <n v="0"/>
  </r>
  <r>
    <s v="Speck"/>
    <s v="FUNSPK355"/>
    <s v="150447-3205"/>
    <s v="840168532995"/>
    <s v="Speck Presidio®2 Grip Magsafe® Clicklock™ Black / Slate Grey iPhone 15 Pro"/>
    <s v="Cases iPhone"/>
    <s v="iPhone 15"/>
    <s v="iPhone 15 Pro"/>
    <x v="4"/>
    <s v="Consigna"/>
    <n v="188"/>
    <n v="460.75"/>
    <s v="Descontinuado"/>
    <s v="Discontinued"/>
    <n v="3"/>
    <n v="1"/>
    <n v="0"/>
    <n v="0"/>
    <n v="0"/>
    <n v="0"/>
    <n v="0"/>
    <n v="0"/>
    <n v="0"/>
    <n v="0"/>
    <n v="0"/>
    <n v="0"/>
    <n v="1382.25"/>
    <n v="460.75"/>
    <n v="0"/>
    <n v="0"/>
    <n v="0"/>
    <n v="0"/>
    <n v="0"/>
    <n v="0"/>
    <n v="0"/>
    <n v="0"/>
    <n v="0"/>
    <n v="0"/>
  </r>
  <r>
    <s v="Speck"/>
    <s v="FUNSPK360"/>
    <s v="150447-3212"/>
    <s v="840168533060"/>
    <s v="Speck Presidio®2 Grip Magsafe® Clicklock™ Charcoal Grey/ Cool Bronze iPhone 15 Pro"/>
    <s v="Cases iPhone"/>
    <s v="iPhone 15"/>
    <s v="iPhone 15 Pro"/>
    <x v="4"/>
    <s v="Consigna"/>
    <n v="188"/>
    <n v="460.75"/>
    <s v="Descontinuado"/>
    <s v="Discontinued"/>
    <n v="1"/>
    <n v="0"/>
    <m/>
    <m/>
    <m/>
    <m/>
    <m/>
    <m/>
    <n v="0"/>
    <n v="0"/>
    <n v="0"/>
    <n v="0"/>
    <n v="460.75"/>
    <n v="0"/>
    <n v="0"/>
    <n v="0"/>
    <n v="0"/>
    <n v="0"/>
    <n v="0"/>
    <n v="0"/>
    <n v="0"/>
    <n v="0"/>
    <n v="0"/>
    <n v="0"/>
  </r>
  <r>
    <s v="Speck"/>
    <s v="FUNSPK362"/>
    <s v="150447-3206"/>
    <s v="840168533008"/>
    <s v="Speck Presidio®2 Grip Magsafe® Clicklock™ Costal Blue / Dust Grey iPhone 15 Pro"/>
    <s v="Cases iPhone"/>
    <s v="iPhone 15"/>
    <s v="iPhone 15 Pro"/>
    <x v="4"/>
    <s v="Consigna"/>
    <n v="188"/>
    <n v="460.75"/>
    <s v="Descontinuado"/>
    <s v="Discontinued"/>
    <n v="2"/>
    <n v="0"/>
    <m/>
    <m/>
    <m/>
    <m/>
    <m/>
    <m/>
    <n v="0"/>
    <n v="0"/>
    <n v="0"/>
    <n v="0"/>
    <n v="921.5"/>
    <n v="0"/>
    <n v="0"/>
    <n v="0"/>
    <n v="0"/>
    <n v="0"/>
    <n v="0"/>
    <n v="0"/>
    <n v="0"/>
    <n v="0"/>
    <n v="0"/>
    <n v="0"/>
  </r>
  <r>
    <s v="Speck"/>
    <s v="FUNSPK348"/>
    <s v="150561-3216"/>
    <s v="840168537518"/>
    <s v="Speck Presidio® Lux Magsafe® Clear/Clear W/Gold Glitter iPhone 15 Pro"/>
    <s v="Cases iPhone"/>
    <s v="iPhone 15"/>
    <s v="iPhone 15 Pro"/>
    <x v="4"/>
    <s v="Consigna"/>
    <n v="188"/>
    <n v="460.75"/>
    <s v="Descontinuado"/>
    <s v="Discontinued"/>
    <n v="2"/>
    <n v="0"/>
    <n v="1"/>
    <n v="0"/>
    <n v="0"/>
    <n v="0"/>
    <n v="0"/>
    <n v="0"/>
    <n v="0"/>
    <n v="0"/>
    <n v="0"/>
    <n v="0"/>
    <n v="921.5"/>
    <n v="0"/>
    <n v="460.75"/>
    <n v="0"/>
    <n v="0"/>
    <n v="0"/>
    <n v="0"/>
    <n v="0"/>
    <n v="0"/>
    <n v="0"/>
    <n v="0"/>
    <n v="0"/>
  </r>
  <r>
    <s v="Speck"/>
    <s v="FUNSPK364"/>
    <s v="150447-3211"/>
    <s v="840168533053"/>
    <s v="Speck Presidio®2 Grip Magsafe® Clicklock™ Future Blue / Horizon Purple iPhone 15 Pro"/>
    <s v="Cases iPhone"/>
    <s v="iPhone 15"/>
    <s v="iPhone 15 Pro"/>
    <x v="4"/>
    <s v="Consigna"/>
    <n v="188"/>
    <n v="460.75"/>
    <s v="Descontinuado"/>
    <s v="Discontinued"/>
    <n v="0"/>
    <n v="0"/>
    <n v="1"/>
    <n v="0"/>
    <n v="0"/>
    <n v="2"/>
    <n v="2"/>
    <n v="0"/>
    <n v="0"/>
    <n v="0"/>
    <n v="0"/>
    <n v="0"/>
    <n v="0"/>
    <n v="0"/>
    <n v="460.75"/>
    <n v="0"/>
    <n v="0"/>
    <n v="921.5"/>
    <n v="921.5"/>
    <n v="0"/>
    <n v="0"/>
    <n v="0"/>
    <n v="0"/>
    <n v="0"/>
  </r>
  <r>
    <s v="Speck"/>
    <s v="FUNSPK366"/>
    <s v="150447-3208"/>
    <s v="840168533022"/>
    <s v="Speck Presidio®2 Grip Magsafe® Clicklock™ New Planet/Clay Tan iPhone 15 Pro"/>
    <s v="Cases iPhone"/>
    <s v="iPhone 15"/>
    <s v="iPhone 15 Pro"/>
    <x v="4"/>
    <s v="Consigna"/>
    <n v="188"/>
    <n v="460.75"/>
    <s v="Descontinuado"/>
    <s v="Discontinued"/>
    <n v="3"/>
    <n v="2"/>
    <n v="0"/>
    <n v="0"/>
    <n v="0"/>
    <n v="1"/>
    <n v="0"/>
    <n v="0"/>
    <n v="0"/>
    <n v="0"/>
    <n v="0"/>
    <n v="0"/>
    <n v="1382.25"/>
    <n v="921.5"/>
    <n v="0"/>
    <n v="0"/>
    <n v="0"/>
    <n v="460.75"/>
    <n v="0"/>
    <n v="0"/>
    <n v="0"/>
    <n v="0"/>
    <n v="0"/>
    <n v="0"/>
  </r>
  <r>
    <s v="Speck"/>
    <s v="FUNSPK357"/>
    <s v="150447-3214"/>
    <s v="840168533084"/>
    <s v="Speck Presidio®2 Grip Magsafe® Clicklock™ Bleached Bone/ Heirloom Gold iPhone 15 Pro"/>
    <s v="Cases iPhone"/>
    <s v="iPhone 15"/>
    <s v="iPhone 15 Pro"/>
    <x v="4"/>
    <s v="Consigna"/>
    <n v="188"/>
    <n v="460.75"/>
    <s v="Descontinuado"/>
    <s v="Discontinued"/>
    <n v="0"/>
    <n v="2"/>
    <n v="0"/>
    <n v="1"/>
    <n v="1"/>
    <n v="0"/>
    <n v="0"/>
    <n v="0"/>
    <n v="0"/>
    <n v="0"/>
    <n v="0"/>
    <n v="0"/>
    <n v="0"/>
    <n v="921.5"/>
    <n v="0"/>
    <n v="460.75"/>
    <n v="460.75"/>
    <n v="0"/>
    <n v="0"/>
    <n v="0"/>
    <n v="0"/>
    <n v="0"/>
    <n v="0"/>
    <n v="0"/>
  </r>
  <r>
    <s v="Speck"/>
    <s v="FUNSPK353"/>
    <s v="150467-3199"/>
    <s v="840168533640"/>
    <s v="Speck Presidio® Perfect-Clear Grip Magsafe® Clicklock™ Clear/Clear/Chrome iPhone 15 Pro Max"/>
    <s v="Cases iPhone"/>
    <s v="iPhone 15"/>
    <s v="iPhone 15 Pro Max"/>
    <x v="4"/>
    <s v="Consigna"/>
    <n v="188"/>
    <n v="460.75"/>
    <s v="Descontinuado"/>
    <s v="Discontinued"/>
    <n v="1"/>
    <n v="2"/>
    <n v="0"/>
    <n v="0"/>
    <n v="0"/>
    <n v="0"/>
    <n v="0"/>
    <n v="0"/>
    <n v="0"/>
    <n v="0"/>
    <n v="0"/>
    <n v="0"/>
    <n v="460.75"/>
    <n v="921.5"/>
    <n v="0"/>
    <n v="0"/>
    <n v="0"/>
    <n v="0"/>
    <n v="0"/>
    <n v="0"/>
    <n v="0"/>
    <n v="0"/>
    <n v="0"/>
    <n v="0"/>
  </r>
  <r>
    <s v="Speck"/>
    <s v="FUNSPK361"/>
    <s v="150463-3212"/>
    <s v="840168533589"/>
    <s v="Speck Presidio®2 Grip Magsafe® Clicklock™ Charcoal Grey/ Cool Bronze iPhone 15 Pro Max"/>
    <s v="Cases iPhone"/>
    <s v="iPhone 15"/>
    <s v="iPhone 15 Pro Max"/>
    <x v="4"/>
    <s v="Consigna"/>
    <n v="188"/>
    <n v="460.75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7"/>
    <s v="150463-3208"/>
    <s v="840168533541"/>
    <s v="Speck Presidio®2 Grip Magsafe® Clicklock™ New Planet/Clay Tan iPhone 15 Pro Max"/>
    <s v="Cases iPhone"/>
    <s v="iPhone 15"/>
    <s v="iPhone 15 Pro Max"/>
    <x v="4"/>
    <s v="Consigna"/>
    <n v="188"/>
    <n v="460.75"/>
    <s v="Descontinuado"/>
    <s v="Discontinued"/>
    <n v="1"/>
    <n v="0"/>
    <n v="1"/>
    <n v="0"/>
    <n v="0"/>
    <n v="0"/>
    <n v="0"/>
    <n v="0"/>
    <n v="0"/>
    <n v="0"/>
    <n v="0"/>
    <n v="0"/>
    <n v="460.75"/>
    <n v="0"/>
    <n v="460.75"/>
    <n v="0"/>
    <n v="0"/>
    <n v="0"/>
    <n v="0"/>
    <n v="0"/>
    <n v="0"/>
    <n v="0"/>
    <n v="0"/>
    <n v="0"/>
  </r>
  <r>
    <s v="Speck"/>
    <s v="FUNSPK365"/>
    <s v="150463-3211"/>
    <s v="840168533572"/>
    <s v="Speck Presidio®2 Grip Magsafe® Clicklock™ Future Blue / Horizon Purple iPhone 15 Pro Max"/>
    <s v="Cases iPhone"/>
    <s v="iPhone 15"/>
    <s v="iPhone 15 Pro Max"/>
    <x v="4"/>
    <s v="Consigna"/>
    <n v="188"/>
    <n v="460.75"/>
    <s v="Descontinuado"/>
    <s v="Discontinued"/>
    <n v="4"/>
    <n v="0"/>
    <m/>
    <m/>
    <m/>
    <m/>
    <m/>
    <m/>
    <n v="0"/>
    <n v="0"/>
    <n v="0"/>
    <n v="0"/>
    <n v="1843"/>
    <n v="0"/>
    <n v="0"/>
    <n v="0"/>
    <n v="0"/>
    <n v="0"/>
    <n v="0"/>
    <n v="0"/>
    <n v="0"/>
    <n v="0"/>
    <n v="0"/>
    <n v="0"/>
  </r>
  <r>
    <s v="Speck"/>
    <s v="FUNSPK349"/>
    <s v="150573-3216"/>
    <s v="840168538072"/>
    <s v="Speck Presidio® Lux Magsafe® Clear/Clear W/Gold Glitter iPhone 15 Pro Max"/>
    <s v="Cases iPhone"/>
    <s v="iPhone 15"/>
    <s v="iPhone 15 Pro Max"/>
    <x v="4"/>
    <s v="Consigna"/>
    <n v="188"/>
    <n v="460.75"/>
    <s v="Descontinuado"/>
    <s v="Discontinued"/>
    <n v="1"/>
    <n v="0"/>
    <m/>
    <m/>
    <m/>
    <m/>
    <m/>
    <m/>
    <n v="0"/>
    <n v="0"/>
    <n v="0"/>
    <n v="0"/>
    <n v="460.75"/>
    <n v="0"/>
    <n v="0"/>
    <n v="0"/>
    <n v="0"/>
    <n v="0"/>
    <n v="0"/>
    <n v="0"/>
    <n v="0"/>
    <n v="0"/>
    <n v="0"/>
    <n v="0"/>
  </r>
  <r>
    <s v="Speck"/>
    <s v="FUNSPK356"/>
    <s v="150463-3205"/>
    <s v="840168533510"/>
    <s v="Speck Presidio®2 Grip Magsafe® Clicklock™ Black / Slate Grey iPhone 15 Pro Max"/>
    <s v="Cases iPhone"/>
    <s v="iPhone 15"/>
    <s v="iPhone 15 Pro Max"/>
    <x v="4"/>
    <s v="Consigna"/>
    <n v="188"/>
    <n v="460.75"/>
    <s v="Descontinuado"/>
    <s v="Discontinued"/>
    <n v="1"/>
    <n v="1"/>
    <n v="0"/>
    <n v="0"/>
    <n v="0"/>
    <n v="0"/>
    <n v="0"/>
    <n v="0"/>
    <n v="0"/>
    <n v="0"/>
    <n v="0"/>
    <n v="0"/>
    <n v="460.75"/>
    <n v="460.75"/>
    <n v="0"/>
    <n v="0"/>
    <n v="0"/>
    <n v="0"/>
    <n v="0"/>
    <n v="0"/>
    <n v="0"/>
    <n v="0"/>
    <n v="0"/>
    <n v="0"/>
  </r>
  <r>
    <s v="Speck"/>
    <s v="FUNSPK358"/>
    <s v="150463-3214"/>
    <s v="840168533602"/>
    <s v="Speck Presidio®2 Grip Magsafe® Clicklock™ Bleached Bone/ Heirloom Gold iPhone 15 Pro Max"/>
    <s v="Cases iPhone"/>
    <s v="iPhone 15"/>
    <s v="iPhone 15 Pro Max"/>
    <x v="4"/>
    <s v="Consigna"/>
    <n v="188"/>
    <n v="460.75"/>
    <s v="Descontinuado"/>
    <s v="Discontinued"/>
    <n v="1"/>
    <n v="1"/>
    <n v="0"/>
    <n v="0"/>
    <n v="0"/>
    <n v="0"/>
    <n v="0"/>
    <n v="0"/>
    <n v="0"/>
    <n v="0"/>
    <n v="0"/>
    <n v="0"/>
    <n v="460.75"/>
    <n v="460.75"/>
    <n v="0"/>
    <n v="0"/>
    <n v="0"/>
    <n v="0"/>
    <n v="0"/>
    <n v="0"/>
    <n v="0"/>
    <n v="0"/>
    <n v="0"/>
    <n v="0"/>
  </r>
  <r>
    <s v="Speck"/>
    <s v="FUNSPK363"/>
    <s v="150463-3206"/>
    <s v="840168533527"/>
    <s v="Speck Presidio®2 Grip Magsafe® Clicklock™ Costal Blue / Dust Grey iPhone 15 Pro Max"/>
    <s v="Cases iPhone"/>
    <s v="iPhone 15"/>
    <s v="iPhone 15 Pro Max"/>
    <x v="4"/>
    <s v="Consigna"/>
    <n v="188"/>
    <n v="460.75"/>
    <s v="Descontinuado"/>
    <s v="Discontinued"/>
    <n v="1"/>
    <n v="1"/>
    <n v="0"/>
    <n v="0"/>
    <n v="0"/>
    <n v="0"/>
    <n v="0"/>
    <n v="0"/>
    <n v="0"/>
    <n v="0"/>
    <n v="0"/>
    <n v="0"/>
    <n v="460.75"/>
    <n v="460.75"/>
    <n v="0"/>
    <n v="0"/>
    <n v="0"/>
    <n v="0"/>
    <n v="0"/>
    <n v="0"/>
    <n v="0"/>
    <n v="0"/>
    <n v="0"/>
    <n v="0"/>
  </r>
  <r>
    <s v="Speck"/>
    <s v="FUNSPK359"/>
    <s v="150439-3212"/>
    <s v="840168532803"/>
    <s v="Speck Presidio®2 Grip Magsafe® Clicklock™ Charcoal Grey/ Cool Bronze iPhone 15"/>
    <s v="Cases iPhone"/>
    <s v="iPhone 15"/>
    <s v="iPhone 16e / 15 / 14 / 13"/>
    <x v="4"/>
    <s v="Consigna"/>
    <n v="188"/>
    <n v="460.75"/>
    <s v="Descontinuado"/>
    <s v="Discontinued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60.75"/>
    <n v="0"/>
    <n v="0"/>
    <n v="0"/>
    <n v="0"/>
    <n v="0"/>
  </r>
  <r>
    <s v="Speck"/>
    <s v="FUNSPK372"/>
    <s v="150696-5085"/>
    <s v="840168540648"/>
    <s v="Speck iPhone 16 Gemshell Clear/Clear"/>
    <s v="Cases iPhone"/>
    <s v="iPhone 16"/>
    <s v="iPhone 16"/>
    <x v="4"/>
    <s v="Consigna"/>
    <n v="188"/>
    <n v="276.26"/>
    <s v="Descontinuado"/>
    <s v="Discontinued"/>
    <n v="14"/>
    <n v="8"/>
    <n v="6"/>
    <n v="6"/>
    <n v="17"/>
    <n v="2"/>
    <n v="2"/>
    <n v="1"/>
    <n v="7"/>
    <n v="6"/>
    <n v="6"/>
    <n v="6"/>
    <n v="3867.64"/>
    <n v="2210.08"/>
    <n v="1657.56"/>
    <n v="1657.56"/>
    <n v="4696.42"/>
    <n v="552.52"/>
    <n v="552.52"/>
    <n v="276.26"/>
    <n v="1933.82"/>
    <n v="1657.56"/>
    <n v="1657.56"/>
    <n v="1657.56"/>
  </r>
  <r>
    <s v="Speck"/>
    <s v="FUNSPK375"/>
    <s v="150722-9508"/>
    <s v="840168541485"/>
    <s v="Speck iPhone 16 Plus Gemshell Clear/ Platinum Glitter"/>
    <s v="Cases iPhone"/>
    <s v="iPhone 16"/>
    <s v="iPhone 16 Plus"/>
    <x v="4"/>
    <s v="Consigna"/>
    <n v="188"/>
    <n v="276.26"/>
    <s v="Descontinuado"/>
    <s v="Discontinued"/>
    <n v="6"/>
    <n v="1"/>
    <n v="1"/>
    <n v="0"/>
    <n v="0"/>
    <n v="0"/>
    <n v="2"/>
    <n v="0"/>
    <n v="0"/>
    <n v="0"/>
    <n v="0"/>
    <n v="0"/>
    <n v="1657.56"/>
    <n v="276.26"/>
    <n v="276.26"/>
    <n v="0"/>
    <n v="0"/>
    <n v="0"/>
    <n v="552.52"/>
    <n v="0"/>
    <n v="0"/>
    <n v="0"/>
    <n v="0"/>
    <n v="0"/>
  </r>
  <r>
    <s v="Speck"/>
    <s v="FUNSPK374"/>
    <s v="150720-5085"/>
    <s v="840168541461"/>
    <s v="Speck iPhone 16 Plus Gemshell Clear/Clear"/>
    <s v="Cases iPhone"/>
    <s v="iPhone 16"/>
    <s v="iPhone 16 Plus"/>
    <x v="4"/>
    <s v="Consigna"/>
    <n v="188"/>
    <n v="276.26"/>
    <s v="Descontinuado"/>
    <s v="Discontinued"/>
    <n v="3"/>
    <n v="2"/>
    <n v="3"/>
    <n v="0"/>
    <n v="0"/>
    <n v="0"/>
    <n v="6"/>
    <n v="0"/>
    <n v="0"/>
    <n v="0"/>
    <n v="0"/>
    <n v="0"/>
    <n v="828.78"/>
    <n v="552.52"/>
    <n v="828.78"/>
    <n v="0"/>
    <n v="0"/>
    <n v="0"/>
    <n v="1657.56"/>
    <n v="0"/>
    <n v="0"/>
    <n v="0"/>
    <n v="0"/>
    <n v="0"/>
  </r>
  <r>
    <s v="Speck"/>
    <s v="FUNSPK379"/>
    <s v="150706-9221"/>
    <s v="840168540945"/>
    <s v="Speck iPhone 16 Pro Presidio Lux +Cl Clear/Clear /Gold Glitter?"/>
    <s v="Cases iPhone"/>
    <s v="iPhone 16"/>
    <s v="iPhone 16 Pro / iPhone 17"/>
    <x v="4"/>
    <s v="Consigna"/>
    <n v="188"/>
    <n v="460.75"/>
    <s v="Descontinuado"/>
    <s v="Discontinued"/>
    <n v="8"/>
    <n v="8"/>
    <n v="4"/>
    <n v="6"/>
    <n v="4"/>
    <n v="9"/>
    <n v="10"/>
    <n v="8"/>
    <n v="8"/>
    <n v="7"/>
    <n v="7"/>
    <n v="7"/>
    <n v="3686"/>
    <n v="3686"/>
    <n v="1843"/>
    <n v="2764.5"/>
    <n v="1843"/>
    <n v="4146.75"/>
    <n v="4607.5"/>
    <n v="3686"/>
    <n v="3686"/>
    <n v="3225.25"/>
    <n v="3225.25"/>
    <n v="3225.25"/>
  </r>
  <r>
    <s v="Speck"/>
    <s v="FUNSPK383"/>
    <s v="150703-3199"/>
    <s v="840168540846"/>
    <s v="Speck iPhone 16 Pro Presidio Perfect Clear +Cl Clear/Chrome Fini"/>
    <s v="Cases iPhone"/>
    <s v="iPhone 16"/>
    <s v="iPhone 16 Pro / iPhone 17"/>
    <x v="4"/>
    <s v="Consigna"/>
    <n v="188"/>
    <n v="460.75"/>
    <s v="Descontinuado"/>
    <s v="Discontinued"/>
    <n v="8"/>
    <n v="9"/>
    <n v="3"/>
    <n v="4"/>
    <n v="2"/>
    <n v="9"/>
    <n v="7"/>
    <n v="5"/>
    <n v="0"/>
    <n v="0"/>
    <n v="0"/>
    <n v="0"/>
    <n v="3686"/>
    <n v="4146.75"/>
    <n v="1382.25"/>
    <n v="1843"/>
    <n v="921.5"/>
    <n v="4146.75"/>
    <n v="3225.25"/>
    <n v="2303.75"/>
    <n v="0"/>
    <n v="0"/>
    <n v="0"/>
    <n v="0"/>
  </r>
  <r>
    <s v="Speck"/>
    <s v="FUNSPK385"/>
    <s v="150765-3237"/>
    <s v="840168543175"/>
    <s v="Speck iPhone 16 Pro Presidio2 Lux +Ms Amazing Purple/Clear"/>
    <s v="Cases iPhone"/>
    <s v="iPhone 16"/>
    <s v="iPhone 16 Pro / iPhone 17"/>
    <x v="4"/>
    <s v="Consigna"/>
    <n v="188"/>
    <n v="460.75"/>
    <s v="Descontinuado"/>
    <s v="Discontinued"/>
    <n v="10"/>
    <n v="3"/>
    <n v="3"/>
    <n v="6"/>
    <n v="6"/>
    <n v="3"/>
    <n v="7"/>
    <n v="5"/>
    <n v="7"/>
    <n v="4"/>
    <n v="5"/>
    <n v="5"/>
    <n v="4607.5"/>
    <n v="1382.25"/>
    <n v="1382.25"/>
    <n v="2764.5"/>
    <n v="2764.5"/>
    <n v="1382.25"/>
    <n v="3225.25"/>
    <n v="2303.75"/>
    <n v="3225.25"/>
    <n v="1843"/>
    <n v="2303.75"/>
    <n v="2303.75"/>
  </r>
  <r>
    <s v="Speck"/>
    <s v="FUNSPK381"/>
    <s v="150701-3205"/>
    <s v="840168540761"/>
    <s v="Speck iPhone 16 Pro Presidio2 Grip +Cl Black / Slate Grey /White"/>
    <s v="Cases iPhone"/>
    <s v="iPhone 16"/>
    <s v="iPhone 16 Pro / iPhone 17"/>
    <x v="4"/>
    <s v="Consigna"/>
    <n v="188"/>
    <n v="460.75"/>
    <s v="Descontinuado"/>
    <s v="Discontinued"/>
    <n v="7"/>
    <n v="7"/>
    <n v="8"/>
    <n v="9"/>
    <n v="4"/>
    <n v="6"/>
    <n v="14"/>
    <n v="7"/>
    <n v="0"/>
    <n v="0"/>
    <n v="0"/>
    <n v="0"/>
    <n v="3225.25"/>
    <n v="3225.25"/>
    <n v="3686"/>
    <n v="4146.75"/>
    <n v="1843"/>
    <n v="2764.5"/>
    <n v="6450.5"/>
    <n v="3225.25"/>
    <n v="0"/>
    <n v="0"/>
    <n v="0"/>
    <n v="0"/>
  </r>
  <r>
    <s v="Speck"/>
    <s v="FUNSPK377"/>
    <s v="150703-3258"/>
    <s v="840168544509"/>
    <s v="Speck iPhone 16 Pro Presidio Perfect Clear Clear Frosted Black"/>
    <s v="Cases iPhone"/>
    <s v="iPhone 16"/>
    <s v="iPhone 16 Pro / iPhone 17"/>
    <x v="4"/>
    <s v="Consigna"/>
    <n v="188"/>
    <n v="460.75"/>
    <s v="Descontinuado"/>
    <s v="Discontinued"/>
    <n v="7"/>
    <n v="8"/>
    <n v="9"/>
    <n v="9"/>
    <n v="5"/>
    <n v="7"/>
    <n v="9"/>
    <n v="15"/>
    <n v="12"/>
    <n v="8"/>
    <n v="9"/>
    <n v="9"/>
    <n v="3225.25"/>
    <n v="3686"/>
    <n v="4146.75"/>
    <n v="4146.75"/>
    <n v="2303.75"/>
    <n v="3225.25"/>
    <n v="4146.75"/>
    <n v="6911.25"/>
    <n v="5529"/>
    <n v="3686"/>
    <n v="4146.75"/>
    <n v="4146.75"/>
  </r>
  <r>
    <s v="Speck"/>
    <s v="FUNSPK382"/>
    <s v="150727-3199"/>
    <s v="840168544561"/>
    <s v="Speck iPhone 16 Pro Max Presidio Perfect Clear +Cl Clear/Clear/Chrome Finish/Serene Silver"/>
    <s v="Cases iPhone"/>
    <s v="iPhone 16"/>
    <s v="iPhone 16 Pro Max"/>
    <x v="4"/>
    <s v="Consigna"/>
    <n v="188"/>
    <n v="460.75"/>
    <s v="Descontinuado"/>
    <s v="Discontinued"/>
    <n v="18"/>
    <n v="9"/>
    <n v="4"/>
    <n v="0"/>
    <n v="1"/>
    <n v="2"/>
    <n v="0"/>
    <n v="0"/>
    <n v="0"/>
    <n v="0"/>
    <n v="0"/>
    <n v="0"/>
    <n v="8293.5"/>
    <n v="4146.75"/>
    <n v="1843"/>
    <n v="0"/>
    <n v="460.75"/>
    <n v="921.5"/>
    <n v="0"/>
    <n v="0"/>
    <n v="0"/>
    <n v="0"/>
    <n v="0"/>
    <n v="0"/>
  </r>
  <r>
    <s v="Speck"/>
    <s v="FUNSPK384"/>
    <s v="150775-3237"/>
    <s v="840168543656"/>
    <s v="Speck iPhone 16 Pro Max Presidio2 Lux +Ms Amazing Purple/Clear"/>
    <s v="Cases iPhone"/>
    <s v="iPhone 16"/>
    <s v="iPhone 16 Pro Max"/>
    <x v="4"/>
    <s v="Consigna"/>
    <n v="188"/>
    <n v="460.75"/>
    <s v="Descontinuado"/>
    <s v="Discontinued"/>
    <n v="12"/>
    <n v="8"/>
    <n v="5"/>
    <n v="0"/>
    <n v="0"/>
    <n v="0"/>
    <n v="0"/>
    <n v="0"/>
    <n v="11"/>
    <n v="4"/>
    <n v="4"/>
    <n v="5"/>
    <n v="5529"/>
    <n v="3686"/>
    <n v="2303.75"/>
    <n v="0"/>
    <n v="0"/>
    <n v="0"/>
    <n v="0"/>
    <n v="0"/>
    <n v="5068.25"/>
    <n v="1843"/>
    <n v="1843"/>
    <n v="2303.75"/>
  </r>
  <r>
    <s v="Speck"/>
    <s v="FUNSPK378"/>
    <s v="150730-9221"/>
    <s v="840168543953"/>
    <s v="Speck iPhone 16 Pro Max Presidio Lux +Cl Clear/Gold Glitter"/>
    <s v="Cases iPhone"/>
    <s v="iPhone 16"/>
    <s v="iPhone 16 Pro Max"/>
    <x v="4"/>
    <s v="Consigna"/>
    <n v="188"/>
    <n v="460.75"/>
    <s v="Descontinuado"/>
    <s v="Discontinued"/>
    <n v="10"/>
    <n v="3"/>
    <n v="2"/>
    <n v="0"/>
    <n v="1"/>
    <n v="0"/>
    <n v="0"/>
    <n v="0"/>
    <n v="0"/>
    <n v="0"/>
    <n v="0"/>
    <n v="0"/>
    <n v="4607.5"/>
    <n v="1382.25"/>
    <n v="921.5"/>
    <n v="0"/>
    <n v="460.75"/>
    <n v="0"/>
    <n v="0"/>
    <n v="0"/>
    <n v="0"/>
    <n v="0"/>
    <n v="0"/>
    <n v="0"/>
  </r>
  <r>
    <s v="Speck"/>
    <s v="FUNSPK380"/>
    <s v="150725-3205"/>
    <s v="840168541584"/>
    <s v="Speck iPhone 16 Pro Max Presidio2 Grip +Cl Black / Slate Grey"/>
    <s v="Cases iPhone"/>
    <s v="iPhone 16"/>
    <s v="iPhone 16 Pro Max"/>
    <x v="4"/>
    <s v="Consigna"/>
    <n v="188"/>
    <n v="460.75"/>
    <s v="Descontinuado"/>
    <s v="Discontinued"/>
    <n v="13"/>
    <n v="5"/>
    <n v="3"/>
    <n v="0"/>
    <n v="0"/>
    <n v="0"/>
    <n v="0"/>
    <n v="0"/>
    <n v="0"/>
    <n v="0"/>
    <n v="0"/>
    <n v="0"/>
    <n v="5989.75"/>
    <n v="2303.75"/>
    <n v="1382.25"/>
    <n v="0"/>
    <n v="0"/>
    <n v="0"/>
    <n v="0"/>
    <n v="0"/>
    <n v="0"/>
    <n v="0"/>
    <n v="0"/>
    <n v="0"/>
  </r>
  <r>
    <s v="Speck"/>
    <s v="FUNSPK376"/>
    <s v="150727-3258"/>
    <s v="840168544530"/>
    <s v="Speck iPhone 16 Pro Max Presidio Perfect Clear Clear Frosted Blk"/>
    <s v="Cases iPhone"/>
    <s v="iPhone 16"/>
    <s v="iPhone 16 Pro Max"/>
    <x v="4"/>
    <s v="Consigna"/>
    <n v="188"/>
    <n v="460.75"/>
    <s v="Descontinuado"/>
    <s v="Discontinued"/>
    <n v="29"/>
    <n v="19"/>
    <n v="1"/>
    <n v="1"/>
    <n v="0"/>
    <n v="3"/>
    <n v="1"/>
    <n v="1"/>
    <n v="13"/>
    <n v="4"/>
    <n v="5"/>
    <n v="6"/>
    <n v="13361.75"/>
    <n v="8754.25"/>
    <n v="460.75"/>
    <n v="460.75"/>
    <n v="0"/>
    <n v="1382.25"/>
    <n v="460.75"/>
    <n v="460.75"/>
    <n v="5989.75"/>
    <n v="1843"/>
    <n v="2303.75"/>
    <n v="2764.5"/>
  </r>
  <r>
    <s v="Speck"/>
    <s v="FUNSPK394"/>
    <s v="150960-9221"/>
    <n v="840168546190"/>
    <s v="Speck iPhone 17 Presidio Lux +Ms Glitter/Gold Metallic"/>
    <s v="Cases iPhone"/>
    <s v="iPhone 17"/>
    <s v="iPhone 17"/>
    <x v="4"/>
    <s v="Consigna"/>
    <n v="188"/>
    <n v="460.75"/>
    <s v="Descontinuado"/>
    <s v="Discontinued"/>
    <n v="50"/>
    <n v="34"/>
    <n v="16"/>
    <n v="12"/>
    <n v="8"/>
    <n v="11"/>
    <n v="7"/>
    <n v="7"/>
    <n v="17"/>
    <n v="13"/>
    <n v="14"/>
    <n v="14"/>
    <n v="23037.5"/>
    <n v="15665.5"/>
    <n v="7372"/>
    <n v="5529"/>
    <n v="3686"/>
    <n v="5068.25"/>
    <n v="3225.25"/>
    <n v="3225.25"/>
    <n v="7832.75"/>
    <n v="5989.75"/>
    <n v="6450.5"/>
    <n v="6450.5"/>
  </r>
  <r>
    <s v="Speck"/>
    <s v="FUNSPK398"/>
    <s v="150963-3240"/>
    <s v="840168546244"/>
    <s v="Speck Presidio Perfect-Clear  iPhone 17 Air Clear"/>
    <s v="Cases iPhone"/>
    <s v="iPhone 17"/>
    <s v="iPhone 17 Air"/>
    <x v="4"/>
    <s v="Consigna"/>
    <n v="188"/>
    <n v="460.75"/>
    <s v="Descontinuado"/>
    <s v="Discontinued"/>
    <n v="10"/>
    <n v="5"/>
    <n v="2"/>
    <n v="8"/>
    <n v="5"/>
    <n v="1"/>
    <n v="6"/>
    <n v="0"/>
    <n v="0"/>
    <n v="0"/>
    <n v="0"/>
    <n v="0"/>
    <n v="4607.5"/>
    <n v="2303.75"/>
    <n v="921.5"/>
    <n v="3686"/>
    <n v="2303.75"/>
    <n v="460.75"/>
    <n v="2764.5"/>
    <n v="0"/>
    <n v="0"/>
    <n v="0"/>
    <n v="0"/>
    <n v="0"/>
  </r>
  <r>
    <s v="Speck"/>
    <s v="FUNSPK395"/>
    <s v="150969-9221"/>
    <s v="840168546336"/>
    <s v="Speck iPhone 17 Air Presidio Lux +Ms Glitter/Gold Metallic"/>
    <s v="Cases iPhone"/>
    <s v="iPhone 17"/>
    <s v="iPhone 17 Air"/>
    <x v="4"/>
    <s v="Consigna"/>
    <n v="188"/>
    <n v="460.75"/>
    <s v="Descontinuado"/>
    <s v="Discontinued"/>
    <n v="24"/>
    <n v="8"/>
    <n v="6"/>
    <n v="10"/>
    <n v="3"/>
    <n v="2"/>
    <n v="8"/>
    <n v="0"/>
    <n v="0"/>
    <n v="0"/>
    <n v="0"/>
    <n v="0"/>
    <n v="11058"/>
    <n v="3686"/>
    <n v="2764.5"/>
    <n v="4607.5"/>
    <n v="1382.25"/>
    <n v="921.5"/>
    <n v="3686"/>
    <n v="0"/>
    <n v="0"/>
    <n v="0"/>
    <n v="0"/>
    <n v="0"/>
  </r>
  <r>
    <s v="Speck"/>
    <s v="BOCGEM002"/>
    <s v="150661-3225"/>
    <s v="840168539819"/>
    <s v="Speck Speaker Gemtones Infinity Speaker Max -DARK GREY/CHROME/TAN"/>
    <s v="Audio"/>
    <s v="Speakers"/>
    <s v="Infinity"/>
    <x v="4"/>
    <s v="Consigna"/>
    <n v="188"/>
    <n v="1809.74"/>
    <s v="Descontinuado"/>
    <s v="Discontinued"/>
    <n v="2"/>
    <n v="1"/>
    <n v="0"/>
    <n v="1"/>
    <n v="0"/>
    <n v="1"/>
    <n v="0"/>
    <n v="4"/>
    <n v="1"/>
    <n v="2"/>
    <n v="2"/>
    <n v="2"/>
    <n v="3619.48"/>
    <n v="1809.74"/>
    <n v="0"/>
    <n v="1809.74"/>
    <n v="0"/>
    <n v="1809.74"/>
    <n v="0"/>
    <n v="7238.96"/>
    <n v="1809.74"/>
    <n v="3619.48"/>
    <n v="3619.48"/>
    <n v="3619.48"/>
  </r>
  <r>
    <s v="Speck"/>
    <s v="BOCGEM000"/>
    <s v="150659-3225"/>
    <s v="840168539796"/>
    <s v="Speck Speaker Gemtones Infinity Speaker Mini -DARK GREY/CHROME/TAN"/>
    <s v="Audio"/>
    <s v="Speakers"/>
    <s v="Infinity"/>
    <x v="4"/>
    <s v="Consigna"/>
    <n v="188"/>
    <n v="1085.5999999999999"/>
    <s v="Descontinuado"/>
    <s v="Discontinued"/>
    <n v="8"/>
    <n v="4"/>
    <n v="4"/>
    <n v="2"/>
    <n v="1"/>
    <n v="4"/>
    <n v="1"/>
    <n v="7"/>
    <n v="3"/>
    <n v="4"/>
    <n v="4"/>
    <n v="4"/>
    <n v="8684.7999999999993"/>
    <n v="4342.3999999999996"/>
    <n v="4342.3999999999996"/>
    <n v="2171.1999999999998"/>
    <n v="1085.5999999999999"/>
    <n v="4342.3999999999996"/>
    <n v="1085.5999999999999"/>
    <n v="7599.1999999999989"/>
    <n v="3256.7999999999997"/>
    <n v="4342.3999999999996"/>
    <n v="4342.3999999999996"/>
    <n v="4342.3999999999996"/>
  </r>
  <r>
    <s v="Speck"/>
    <s v="BOCGEM001"/>
    <s v="150660-3225"/>
    <s v="840168539802"/>
    <s v="Speck Speaker Gemtones Infinity Speaker Mid-DARK GREY/CHROME/TAN"/>
    <s v="Audio"/>
    <s v="Speakers"/>
    <s v="Infinity"/>
    <x v="4"/>
    <s v="Consigna"/>
    <n v="188"/>
    <n v="1447.67"/>
    <s v="Descontinuado"/>
    <s v="Discontinued"/>
    <n v="1"/>
    <n v="1"/>
    <n v="0"/>
    <n v="0"/>
    <n v="1"/>
    <n v="2"/>
    <n v="2"/>
    <n v="4"/>
    <n v="1"/>
    <n v="3"/>
    <n v="3"/>
    <n v="3"/>
    <n v="1447.67"/>
    <n v="1447.67"/>
    <n v="0"/>
    <n v="0"/>
    <n v="1447.67"/>
    <n v="2895.34"/>
    <n v="2895.34"/>
    <n v="5790.68"/>
    <n v="1447.67"/>
    <n v="4343.01"/>
    <n v="4343.01"/>
    <n v="4343.01"/>
  </r>
  <r>
    <s v="Tech21"/>
    <s v="CARTEC004"/>
    <s v="T21-10067"/>
    <n v="5056586714768"/>
    <s v="Tech21 EvoHardshell for MacBook Air 13&quot; (2022-2024) - Pewter Blue"/>
    <s v="Cases Macbook"/>
    <s v="Macbook"/>
    <s v="MacBook Air 13&quot; M4/M3/M2"/>
    <x v="4"/>
    <s v="Consigna"/>
    <n v="188"/>
    <n v="656.35"/>
    <s v="Descontinuado"/>
    <s v="Discontinued"/>
    <n v="28"/>
    <n v="27"/>
    <n v="18"/>
    <n v="11"/>
    <n v="7"/>
    <n v="13"/>
    <n v="5"/>
    <n v="0"/>
    <n v="6"/>
    <n v="6"/>
    <n v="6"/>
    <n v="6"/>
    <n v="18377.8"/>
    <n v="17721.45"/>
    <n v="11814.300000000001"/>
    <n v="7219.85"/>
    <n v="4594.45"/>
    <n v="8532.5500000000011"/>
    <n v="3281.75"/>
    <n v="0"/>
    <n v="3938.1000000000004"/>
    <n v="3938.1000000000004"/>
    <n v="3938.1000000000004"/>
    <n v="3938.1000000000004"/>
  </r>
  <r>
    <s v="Tech21"/>
    <s v="FUNTEC108"/>
    <s v="T21-7263"/>
    <s v="5056234729854"/>
    <s v="Tech21 Apple iPhone 11 Studio Colour Case - Black"/>
    <s v="Cases iPhone"/>
    <s v="iPhone 11"/>
    <s v="iPhone 11"/>
    <x v="4"/>
    <s v="Consigna"/>
    <n v="188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09"/>
    <s v="T21-8632"/>
    <s v="5056234763650"/>
    <s v="Tech21 Evo Clear Case for iPhone 11 - Clear"/>
    <s v="Cases iPhone"/>
    <s v="iPhone 11"/>
    <s v="iPhone 11"/>
    <x v="4"/>
    <s v="Consigna"/>
    <n v="188"/>
    <n v="171.9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18"/>
    <s v="T21-9054"/>
    <s v="5056234773741"/>
    <s v="Tech21 Evo Lite Negro Iphone 12 Pro/12"/>
    <s v="Cases iPhone"/>
    <s v="iPhone 12"/>
    <s v="iPhone 12/iPhone 12 Pro"/>
    <x v="4"/>
    <s v="Consigna"/>
    <n v="188"/>
    <n v="206.3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30"/>
    <s v="T21-10260"/>
    <s v="5056586721094"/>
    <s v="Tech21 EvoLite for iPhone 15 - Clear"/>
    <s v="Cases iPhone"/>
    <s v="iPhone 15"/>
    <s v="iPhone 16e / 15 / 14 / 13"/>
    <x v="4"/>
    <s v="Consigna"/>
    <n v="188"/>
    <n v="251.63"/>
    <s v="Descontinuado"/>
    <s v="Discontinued"/>
    <n v="0"/>
    <n v="0"/>
    <m/>
    <m/>
    <m/>
    <m/>
    <m/>
    <m/>
    <n v="3"/>
    <n v="1"/>
    <n v="1"/>
    <n v="2"/>
    <n v="0"/>
    <n v="0"/>
    <n v="0"/>
    <n v="0"/>
    <n v="0"/>
    <n v="0"/>
    <n v="0"/>
    <n v="0"/>
    <n v="754.89"/>
    <n v="251.63"/>
    <n v="251.63"/>
    <n v="503.26"/>
  </r>
  <r>
    <s v="Tech21"/>
    <s v="FUNTEC120"/>
    <s v="T21-10860"/>
    <s v="5056586735343"/>
    <s v="Tech21 EvoCrystal w/MagSafe for iPhone 16 - Pink"/>
    <s v="Cases iPhone"/>
    <s v="iPhone 16"/>
    <s v="iPhone 16"/>
    <x v="4"/>
    <s v="Consigna"/>
    <n v="188"/>
    <n v="503.81"/>
    <s v="Descontinuado"/>
    <s v="Discontinued"/>
    <n v="4"/>
    <n v="4"/>
    <n v="3"/>
    <n v="3"/>
    <n v="6"/>
    <n v="8"/>
    <n v="3"/>
    <n v="1"/>
    <n v="4"/>
    <n v="4"/>
    <n v="4"/>
    <n v="4"/>
    <n v="2015.24"/>
    <n v="2015.24"/>
    <n v="1511.43"/>
    <n v="1511.43"/>
    <n v="3022.86"/>
    <n v="4030.48"/>
    <n v="1511.43"/>
    <n v="503.81"/>
    <n v="2015.24"/>
    <n v="2015.24"/>
    <n v="2015.24"/>
    <n v="2015.24"/>
  </r>
  <r>
    <s v="Tech21"/>
    <s v="FUNTEC119"/>
    <s v="T21-10858"/>
    <s v="5056586735282"/>
    <s v="Tech21 EvoCrystal w/MagSafe for iPhone 16 - Blue"/>
    <s v="Cases iPhone"/>
    <s v="iPhone 16"/>
    <s v="iPhone 16"/>
    <x v="4"/>
    <s v="Consigna"/>
    <n v="188"/>
    <n v="503.81"/>
    <s v="Descontinuado"/>
    <s v="Discontinued"/>
    <n v="10"/>
    <n v="12"/>
    <n v="4"/>
    <n v="7"/>
    <n v="7"/>
    <n v="19"/>
    <n v="7"/>
    <n v="28"/>
    <n v="15"/>
    <n v="9"/>
    <n v="10"/>
    <n v="10"/>
    <n v="5038.1000000000004"/>
    <n v="6045.72"/>
    <n v="2015.24"/>
    <n v="3526.67"/>
    <n v="3526.67"/>
    <n v="9572.39"/>
    <n v="3526.67"/>
    <n v="14106.68"/>
    <n v="7557.15"/>
    <n v="4534.29"/>
    <n v="5038.1000000000004"/>
    <n v="5038.1000000000004"/>
  </r>
  <r>
    <s v="Tech21"/>
    <s v="FUNTEC124"/>
    <s v="T21-10992"/>
    <s v="5056586739303"/>
    <s v="Tech21 EvoPro w/MagSafe for iPhone 16 Pro - Clear/Black"/>
    <s v="Cases iPhone"/>
    <s v="iPhone 16"/>
    <s v="iPhone 16 Pro / iPhone 17"/>
    <x v="4"/>
    <s v="Consigna"/>
    <n v="188"/>
    <n v="604.66999999999996"/>
    <s v="Descontinuado"/>
    <s v="Discontinued"/>
    <n v="3"/>
    <n v="5"/>
    <n v="2"/>
    <n v="1"/>
    <n v="0"/>
    <n v="4"/>
    <n v="4"/>
    <n v="6"/>
    <n v="3"/>
    <n v="4"/>
    <n v="4"/>
    <n v="4"/>
    <n v="1814.0099999999998"/>
    <n v="3023.35"/>
    <n v="1209.3399999999999"/>
    <n v="604.66999999999996"/>
    <n v="0"/>
    <n v="2418.6799999999998"/>
    <n v="2418.6799999999998"/>
    <n v="3628.0199999999995"/>
    <n v="1814.0099999999998"/>
    <n v="2418.6799999999998"/>
    <n v="2418.6799999999998"/>
    <n v="2418.6799999999998"/>
  </r>
  <r>
    <s v="Tech21"/>
    <s v="FUNTEC122"/>
    <s v="T21-10989"/>
    <s v="5056586739211"/>
    <s v="Tech21 EvoPro w/MagSafe for iPhone 16 Pro - Clear iPhone 16 Pro"/>
    <s v="Cases iPhone"/>
    <s v="iPhone 16"/>
    <s v="iPhone 16 Pro / iPhone 17"/>
    <x v="4"/>
    <s v="Consigna"/>
    <n v="188"/>
    <n v="604.66999999999996"/>
    <s v="Descontinuado"/>
    <s v="Discontinued"/>
    <n v="9"/>
    <n v="3"/>
    <n v="0"/>
    <n v="4"/>
    <n v="2"/>
    <n v="3"/>
    <n v="2"/>
    <n v="1"/>
    <n v="7"/>
    <n v="5"/>
    <n v="5"/>
    <n v="5"/>
    <n v="5442.03"/>
    <n v="1814.0099999999998"/>
    <n v="0"/>
    <n v="2418.6799999999998"/>
    <n v="1209.3399999999999"/>
    <n v="1814.0099999999998"/>
    <n v="1209.3399999999999"/>
    <n v="604.66999999999996"/>
    <n v="4232.6899999999996"/>
    <n v="3023.35"/>
    <n v="3023.35"/>
    <n v="3023.35"/>
  </r>
  <r>
    <s v="Tech21"/>
    <s v="FUNTEC123"/>
    <s v="T21-11051"/>
    <s v="5056586741078"/>
    <s v="Tech21 EvoPro w/MagSafe for iPhone 16 Pro Max - Clear/Black"/>
    <s v="Cases iPhone"/>
    <s v="iPhone 16"/>
    <s v="iPhone 16 Pro Max"/>
    <x v="4"/>
    <s v="Consigna"/>
    <n v="188"/>
    <n v="604.66999999999996"/>
    <s v="Descontinuado"/>
    <s v="Discontinued"/>
    <n v="10"/>
    <n v="7"/>
    <n v="2"/>
    <n v="1"/>
    <n v="1"/>
    <n v="0"/>
    <n v="0"/>
    <n v="0"/>
    <n v="0"/>
    <n v="0"/>
    <n v="0"/>
    <n v="0"/>
    <n v="6046.7"/>
    <n v="4232.6899999999996"/>
    <n v="1209.3399999999999"/>
    <n v="604.66999999999996"/>
    <n v="604.66999999999996"/>
    <n v="0"/>
    <n v="0"/>
    <n v="0"/>
    <n v="0"/>
    <n v="0"/>
    <n v="0"/>
    <n v="0"/>
  </r>
  <r>
    <s v="Tech21"/>
    <s v="FUNTEC121"/>
    <s v="T21-11048"/>
    <s v="5056586740989"/>
    <s v="Tech21 EvoPro w/MagSafe for iPhone 16 Pro Max - Clear"/>
    <s v="Cases iPhone"/>
    <s v="iPhone 16"/>
    <s v="iPhone 16 Pro Max"/>
    <x v="4"/>
    <s v="Consigna"/>
    <n v="188"/>
    <n v="604.66999999999996"/>
    <s v="Descontinuado"/>
    <s v="Discontinued"/>
    <n v="4"/>
    <n v="1"/>
    <n v="1"/>
    <n v="0"/>
    <n v="0"/>
    <n v="0"/>
    <n v="0"/>
    <n v="0"/>
    <n v="3"/>
    <n v="1"/>
    <n v="1"/>
    <n v="2"/>
    <n v="2418.6799999999998"/>
    <n v="604.66999999999996"/>
    <n v="604.66999999999996"/>
    <n v="0"/>
    <n v="0"/>
    <n v="0"/>
    <n v="0"/>
    <n v="0"/>
    <n v="1814.0099999999998"/>
    <n v="604.66999999999996"/>
    <n v="604.66999999999996"/>
    <n v="1209.3399999999999"/>
  </r>
  <r>
    <s v="Tech21"/>
    <s v="FUNTEC131"/>
    <s v="T21-11304"/>
    <n v="840459607043"/>
    <s v="Tech21 EvoCrystal iPhone 17 Black"/>
    <s v="Cases iPhone"/>
    <s v="iPhone 17"/>
    <s v="iPhone 17"/>
    <x v="4"/>
    <s v="Consigna"/>
    <n v="188"/>
    <n v="453.38"/>
    <s v="Descontinuado"/>
    <s v="Discontinued"/>
    <n v="50"/>
    <n v="47"/>
    <n v="22"/>
    <n v="21"/>
    <n v="25"/>
    <n v="32"/>
    <n v="18"/>
    <n v="20"/>
    <n v="37"/>
    <n v="26"/>
    <n v="28"/>
    <n v="28"/>
    <n v="22669"/>
    <n v="21308.86"/>
    <n v="9974.36"/>
    <n v="9520.98"/>
    <n v="11334.5"/>
    <n v="14508.16"/>
    <n v="8160.84"/>
    <n v="9067.6"/>
    <n v="16775.060000000001"/>
    <n v="11787.88"/>
    <n v="12694.64"/>
    <n v="12694.64"/>
  </r>
  <r>
    <s v="Tech21"/>
    <s v="FUNTEC135"/>
    <s v="T21-11344"/>
    <n v="840459607487"/>
    <s v="Tech21 EvoCrystal iPhone 17 Iridescent"/>
    <s v="Cases iPhone"/>
    <s v="iPhone 17"/>
    <s v="iPhone 17"/>
    <x v="4"/>
    <s v="Consigna"/>
    <n v="188"/>
    <n v="453.38"/>
    <s v="Descontinuado"/>
    <s v="Discontinued"/>
    <n v="41"/>
    <n v="38"/>
    <n v="32"/>
    <n v="26"/>
    <n v="14"/>
    <n v="32"/>
    <n v="19"/>
    <n v="7"/>
    <n v="41"/>
    <n v="31"/>
    <n v="32"/>
    <n v="32"/>
    <n v="18588.579999999998"/>
    <n v="17228.439999999999"/>
    <n v="14508.16"/>
    <n v="11787.88"/>
    <n v="6347.32"/>
    <n v="14508.16"/>
    <n v="8614.2199999999993"/>
    <n v="3173.66"/>
    <n v="18588.579999999998"/>
    <n v="14054.78"/>
    <n v="14508.16"/>
    <n v="14508.16"/>
  </r>
  <r>
    <s v="Tech21"/>
    <s v="FUNTEC132"/>
    <s v="T21-11348"/>
    <s v="840459607524"/>
    <s v="Tech21 EvoCrystal iPhone 17 Air Black"/>
    <s v="Cases iPhone"/>
    <s v="iPhone 17"/>
    <s v="iPhone 17 Air"/>
    <x v="4"/>
    <s v="Consigna"/>
    <n v="188"/>
    <n v="453.38"/>
    <s v="Descontinuado"/>
    <s v="Discontinued"/>
    <n v="9"/>
    <n v="3"/>
    <n v="1"/>
    <n v="6"/>
    <n v="3"/>
    <n v="2"/>
    <n v="12"/>
    <n v="0"/>
    <n v="0"/>
    <n v="0"/>
    <n v="0"/>
    <n v="0"/>
    <n v="4080.42"/>
    <n v="1360.1399999999999"/>
    <n v="453.38"/>
    <n v="2720.2799999999997"/>
    <n v="1360.1399999999999"/>
    <n v="906.76"/>
    <n v="5440.5599999999995"/>
    <n v="0"/>
    <n v="0"/>
    <n v="0"/>
    <n v="0"/>
    <n v="0"/>
  </r>
  <r>
    <s v="Tech21"/>
    <s v="FUNTEC136"/>
    <s v="T21-11349"/>
    <s v="840459607531"/>
    <s v="Tech21 EvoCrystal iPhone 17 Air Iridescent"/>
    <s v="Cases iPhone"/>
    <s v="iPhone 17"/>
    <s v="iPhone 17 Air"/>
    <x v="4"/>
    <s v="Consigna"/>
    <n v="188"/>
    <n v="453.38"/>
    <s v="Descontinuado"/>
    <s v="Discontinued"/>
    <n v="9"/>
    <n v="4"/>
    <n v="3"/>
    <n v="2"/>
    <n v="3"/>
    <n v="2"/>
    <n v="4"/>
    <n v="1"/>
    <n v="7"/>
    <n v="5"/>
    <n v="6"/>
    <n v="6"/>
    <n v="4080.42"/>
    <n v="1813.52"/>
    <n v="1360.1399999999999"/>
    <n v="906.76"/>
    <n v="1360.1399999999999"/>
    <n v="906.76"/>
    <n v="1813.52"/>
    <n v="453.38"/>
    <n v="3173.66"/>
    <n v="2266.9"/>
    <n v="2720.2799999999997"/>
    <n v="2720.2799999999997"/>
  </r>
  <r>
    <s v="Vivitar"/>
    <s v="ACCVIV003"/>
    <s v="VIVTR595VG-BLK"/>
    <s v="681066017258"/>
    <s v="Selfie, Tripie, Base De Teléfono Con Control Remoto."/>
    <s v="Others"/>
    <s v="STAND"/>
    <s v="STAND"/>
    <x v="4"/>
    <s v="Consigna"/>
    <n v="188"/>
    <n v="355.13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ACCVIV001"/>
    <s v="VIVTR13KIT-NOC"/>
    <s v="681066016190"/>
    <s v="Vivitar Tripié Plegable De Bolsillo Con Control Bt, Extensible Hasta 16&quot;. Color Negro"/>
    <s v="Others"/>
    <s v="Tripod"/>
    <s v="16&quot;"/>
    <x v="4"/>
    <s v="Consigna"/>
    <n v="188"/>
    <n v="189.18"/>
    <s v="Descontinuado"/>
    <s v="Discontinued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ACCVIV002"/>
    <s v="VIVVT4KIT1-NOC"/>
    <s v="681066891681"/>
    <s v="Vivitar Mini Soporte De Pistola. Combinación, De Soporte Para Teléfono, Selfie Stick Y Tripié En Un Solo"/>
    <s v="Others"/>
    <s v="Tripod"/>
    <s v="PISTOL GRIP"/>
    <x v="4"/>
    <s v="Consigna"/>
    <n v="188"/>
    <n v="122.8"/>
    <s v="Descontinuado"/>
    <s v="Discontinued"/>
    <n v="0"/>
    <n v="1"/>
    <n v="0"/>
    <n v="0"/>
    <n v="0"/>
    <n v="0"/>
    <n v="0"/>
    <n v="0"/>
    <n v="0"/>
    <n v="0"/>
    <n v="0"/>
    <n v="0"/>
    <n v="0"/>
    <n v="122.8"/>
    <n v="0"/>
    <n v="0"/>
    <n v="0"/>
    <n v="0"/>
    <n v="0"/>
    <n v="0"/>
    <n v="0"/>
    <n v="0"/>
    <n v="0"/>
    <n v="0"/>
  </r>
  <r>
    <s v="Cubitt"/>
    <s v="EXHCUB001"/>
    <s v="CT-SCALE"/>
    <s v="725330927543"/>
    <s v="Cubitt Scale Obsidian Black"/>
    <s v="Others"/>
    <s v="Scale"/>
    <s v="CT-SCALE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XHCUB000"/>
    <s v="CT-SOUND8"/>
    <s v="608011863272"/>
    <s v="Cubitt Waterproof Speakers White"/>
    <s v="Audio"/>
    <s v="Speakers"/>
    <s v="Cubitt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EXHPTK000"/>
    <s v="SL2001"/>
    <s v="632111673196"/>
    <s v="Pitaka Slider (Charger will not be included)"/>
    <s v="Charger"/>
    <s v="Power Station"/>
    <s v="3-1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EXHQUI000"/>
    <s v="QTRC2002"/>
    <s v="846537077012"/>
    <s v="Quikcell DUAL PORT WALL CHARGER 1 USB A 12W + USB C PD 20W - 32W"/>
    <s v="Charger"/>
    <s v="Wall charger"/>
    <s v="32 W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2"/>
    <s v="150661-3225"/>
    <s v="840168539819"/>
    <s v="Speck Speaker Gemtones Infinity Speaker Max -DARK GREY/CHROME/TAN"/>
    <s v="Audio"/>
    <s v="Speakers"/>
    <s v="Infinity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0"/>
    <s v="150659-3225"/>
    <s v="840168539796"/>
    <s v="Speck Speaker Gemtones Infinity Speaker Mini -DARK GREY/CHROME/TAN"/>
    <s v="Audio"/>
    <s v="Speakers"/>
    <s v="Infinity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1"/>
    <s v="150660-3225"/>
    <s v="840168539802"/>
    <s v="Speck Speaker Gemtones Infinity Speaker Mid-DARK GREY/CHROME/TAN"/>
    <s v="Audio"/>
    <s v="Speakers"/>
    <s v="Infinity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PROGEM000"/>
    <s v="150660-3225"/>
    <s v="840168539802"/>
    <s v="Speck Speaker Gemtones Infinity Speaker Mid-DARK GREY/CHROME/TAN"/>
    <s v="Audio"/>
    <s v="Speakers"/>
    <s v="Infinity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EXHVIV001"/>
    <s v="VIVTR13KIT-NOC"/>
    <s v="681066016190"/>
    <s v="Vivitar Tripié Plegable De Bolsillo Con Control Bt, Extensible Hasta 16&quot;. Color Negro"/>
    <s v="Others"/>
    <s v="Tripod"/>
    <s v="16&quot;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EXHVIV000"/>
    <s v="VIVVT4KIT1-NOC"/>
    <s v="681066891681"/>
    <s v="Vivitar Mini Soporte De Pistola. Combinación, De Soporte Para Teléfono, Selfie Stick Y Tripié En Un Solo"/>
    <s v="Others"/>
    <s v="Tripod"/>
    <s v="PISTOL GRIP"/>
    <x v="4"/>
    <s v="Consigna"/>
    <n v="188"/>
    <n v="0.01"/>
    <s v="Descontinuado"/>
    <s v="Exhibición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Uniq"/>
    <s v="EXTUNQ025"/>
    <s v="UNIQ-49MM-STRVMSIL"/>
    <n v="8886463688151"/>
    <s v="UNIQ STROVA MAG APPLE WATCH SELF-ADJUSTABLE STEEL LINK BAND 49/46/45/44MM - TITANIUM (SILVER)"/>
    <s v="Straps"/>
    <s v="Apple Watch"/>
    <s v="49/45/44/42 mm"/>
    <x v="4"/>
    <s v="Consigna"/>
    <n v="250"/>
    <n v="691.35"/>
    <s v="Activo"/>
    <s v="Active"/>
    <n v="0"/>
    <n v="0"/>
    <n v="0"/>
    <n v="0"/>
    <n v="0"/>
    <n v="0"/>
    <n v="6"/>
    <n v="48"/>
    <n v="130"/>
    <n v="127"/>
    <n v="123"/>
    <n v="119"/>
    <n v="0"/>
    <n v="0"/>
    <n v="0"/>
    <n v="0"/>
    <n v="0"/>
    <n v="0"/>
    <n v="4148.1000000000004"/>
    <n v="33184.800000000003"/>
    <n v="89875.5"/>
    <n v="87801.45"/>
    <n v="85036.05"/>
    <n v="82270.650000000009"/>
  </r>
  <r>
    <s v="Uniq"/>
    <s v="EXTUNQ026"/>
    <s v="UNIQ-49MM-OSTABLK"/>
    <n v="8886463684634"/>
    <s v="UNIQ OSTA APPLE WATCH STEEL STRAP WITH SELF-ADJUSTABLE LINKS 49/46/45/44MM - MIDNIGHT (BLACK)"/>
    <s v="Straps"/>
    <s v="Apple Watch"/>
    <s v="49/45/44/42 mm"/>
    <x v="4"/>
    <s v="Consigna"/>
    <n v="250"/>
    <n v="691.35"/>
    <s v="Activo"/>
    <s v="Active"/>
    <n v="0"/>
    <n v="0"/>
    <n v="0"/>
    <n v="0"/>
    <n v="0"/>
    <n v="0"/>
    <n v="8"/>
    <n v="43"/>
    <n v="158"/>
    <n v="127"/>
    <n v="123"/>
    <n v="119"/>
    <n v="0"/>
    <n v="0"/>
    <n v="0"/>
    <n v="0"/>
    <n v="0"/>
    <n v="0"/>
    <n v="5530.8"/>
    <n v="29728.05"/>
    <n v="109233.3"/>
    <n v="87801.45"/>
    <n v="85036.05"/>
    <n v="82270.650000000009"/>
  </r>
  <r>
    <s v="Uniq"/>
    <s v="EXTUNQ027"/>
    <s v="UNIQ-45MM-REVPNKBEG"/>
    <n v="8886463679159"/>
    <s v="UNIQ REVIX REVERSIBLE MAGNETIC APPLE WATCH STRAP 49/46/45/44MM - BLUSH (PINK/BEIGE)"/>
    <s v="Straps"/>
    <s v="Apple Watch"/>
    <s v="49/45/44/42 mm"/>
    <x v="4"/>
    <s v="Consigna"/>
    <n v="250"/>
    <n v="506.87"/>
    <s v="Activo"/>
    <s v="Active"/>
    <n v="0"/>
    <n v="0"/>
    <n v="0"/>
    <n v="0"/>
    <n v="0"/>
    <n v="0"/>
    <n v="13"/>
    <n v="94"/>
    <n v="101"/>
    <n v="95"/>
    <n v="90"/>
    <n v="84"/>
    <n v="0"/>
    <n v="0"/>
    <n v="0"/>
    <n v="0"/>
    <n v="0"/>
    <n v="0"/>
    <n v="6589.31"/>
    <n v="47645.78"/>
    <n v="51193.87"/>
    <n v="48152.65"/>
    <n v="45618.3"/>
    <n v="42577.08"/>
  </r>
  <r>
    <s v="Uniq"/>
    <s v="EXTUNQ028"/>
    <s v="UNIQ-49MM-DANPGBLK"/>
    <n v="8886463692257"/>
    <s v="UNIQ DANTE PRO APPLE WATCH SELF-ADJUSTABLE MESH STEEL BAND 49/46/45/44MM - GRAPHITE BLACK (GRAPHITE BLACK)"/>
    <s v="Straps"/>
    <s v="Apple Watch"/>
    <s v="49/45/44/42 mm"/>
    <x v="4"/>
    <s v="Consigna"/>
    <n v="250"/>
    <n v="506.87"/>
    <s v="Activo"/>
    <s v="Active"/>
    <n v="0"/>
    <n v="0"/>
    <n v="0"/>
    <n v="0"/>
    <n v="0"/>
    <n v="0"/>
    <n v="5"/>
    <n v="35"/>
    <n v="207"/>
    <n v="218"/>
    <n v="228"/>
    <n v="238"/>
    <n v="0"/>
    <n v="0"/>
    <n v="0"/>
    <n v="0"/>
    <n v="0"/>
    <n v="0"/>
    <n v="2534.35"/>
    <n v="17740.45"/>
    <n v="104922.09"/>
    <n v="110497.66"/>
    <n v="115566.36"/>
    <n v="120635.06"/>
  </r>
  <r>
    <s v="Uniq"/>
    <s v="EXTUNQ029"/>
    <s v="UNIQ-49MM-DANPMRSE"/>
    <n v="8886463692264"/>
    <s v="UNIQ DANTE PRO APPLE WATCH SELF-ADJUSTABLE MESH STEEL BAND 49/46/45/44MM - METALLIC ROSE (METALLIC ROSE)"/>
    <s v="Straps"/>
    <s v="Apple Watch"/>
    <s v="49/45/44/42 mm"/>
    <x v="4"/>
    <s v="Consigna"/>
    <n v="250"/>
    <n v="506.87"/>
    <s v="Activo"/>
    <s v="Active"/>
    <n v="0"/>
    <n v="0"/>
    <n v="0"/>
    <n v="0"/>
    <n v="0"/>
    <n v="0"/>
    <n v="6"/>
    <n v="67"/>
    <n v="309"/>
    <n v="327"/>
    <n v="346"/>
    <n v="364"/>
    <n v="0"/>
    <n v="0"/>
    <n v="0"/>
    <n v="0"/>
    <n v="0"/>
    <n v="0"/>
    <n v="3041.2200000000003"/>
    <n v="33960.29"/>
    <n v="156622.82999999999"/>
    <n v="165746.49"/>
    <n v="175377.02"/>
    <n v="184500.68"/>
  </r>
  <r>
    <s v="Uniq"/>
    <s v="FUNUNQ136"/>
    <s v="UNIQ-AIRPODS(2024)-NEXOBLK"/>
    <n v="8886463691342"/>
    <s v="UNIQ NEXO ACTIVE HYBRID SILICONE AIRPODS 4TH GEN (2024) CASE WITH SPORTS EAR HOOKS - BLACK (BLACK) "/>
    <s v="Cases Airpods"/>
    <s v="Airpods"/>
    <s v="Airpods 4"/>
    <x v="4"/>
    <s v="Consigna"/>
    <n v="250"/>
    <n v="207.08"/>
    <s v="Descontinuado"/>
    <s v="Active"/>
    <n v="0"/>
    <n v="0"/>
    <n v="0"/>
    <n v="0"/>
    <n v="0"/>
    <n v="0"/>
    <n v="12"/>
    <n v="74"/>
    <n v="102"/>
    <n v="106"/>
    <n v="110"/>
    <n v="114"/>
    <n v="0"/>
    <n v="0"/>
    <n v="0"/>
    <n v="0"/>
    <n v="0"/>
    <n v="0"/>
    <n v="2484.96"/>
    <n v="15323.92"/>
    <n v="21122.16"/>
    <n v="21950.48"/>
    <n v="22778.800000000003"/>
    <n v="23607.120000000003"/>
  </r>
  <r>
    <s v="Uniq"/>
    <s v="FUNUNQ137"/>
    <s v="UNIQ-AIRPODS(2024)-NEXOPBLU"/>
    <n v="8886463691359"/>
    <s v="UNIQ NEXO ACTIVE HYBRID SILICONE AIRPODS 4TH GEN (2024) CASE WITH SPORTS EAR HOOKS - PACIFIC BLUE (PACIFIC BLUE)"/>
    <s v="Cases Airpods"/>
    <s v="Airpods"/>
    <s v="Airpods 4"/>
    <x v="4"/>
    <s v="Consigna"/>
    <n v="250"/>
    <n v="207.08"/>
    <s v="Descontinuado"/>
    <s v="Active"/>
    <n v="0"/>
    <n v="0"/>
    <n v="0"/>
    <n v="0"/>
    <n v="0"/>
    <n v="0"/>
    <n v="5"/>
    <n v="53"/>
    <n v="99"/>
    <n v="102"/>
    <n v="104"/>
    <n v="107"/>
    <n v="0"/>
    <n v="0"/>
    <n v="0"/>
    <n v="0"/>
    <n v="0"/>
    <n v="0"/>
    <n v="1035.4000000000001"/>
    <n v="10975.24"/>
    <n v="20500.920000000002"/>
    <n v="21122.16"/>
    <n v="21536.32"/>
    <n v="22157.56"/>
  </r>
  <r>
    <s v="Uniq"/>
    <s v="FUNUNQ140"/>
    <s v="UNIQ-IP6.3P(2025)-COMAMFCLRLL"/>
    <n v="8886463696231"/>
    <s v="UNIQ HYBRID IPHONE 17 PRO MAGCLICK CHARGING COMBAT ACTIVE - FROST CLEAR / LUME-LIME (FROST CLEAR / LUME-LIME) "/>
    <s v="Cases iPhone"/>
    <s v="iPhone 17"/>
    <s v="iPhone 17 Pro"/>
    <x v="4"/>
    <s v="Consigna"/>
    <n v="188"/>
    <n v="402.94"/>
    <s v="Descontinuado"/>
    <s v="Active"/>
    <n v="0"/>
    <n v="0"/>
    <n v="0"/>
    <n v="0"/>
    <n v="0"/>
    <n v="0"/>
    <n v="4"/>
    <n v="9"/>
    <n v="0"/>
    <n v="0"/>
    <n v="0"/>
    <n v="0"/>
    <n v="0"/>
    <n v="0"/>
    <n v="0"/>
    <n v="0"/>
    <n v="0"/>
    <n v="0"/>
    <n v="1611.76"/>
    <n v="3626.46"/>
    <n v="0"/>
    <n v="0"/>
    <n v="0"/>
    <n v="0"/>
  </r>
  <r>
    <s v="Uniq"/>
    <s v="FUNUNQ141"/>
    <s v="UNIQ-IP6.3P(2025)-COMAMFSMKO"/>
    <n v="8886463696224"/>
    <s v="UNIQ HYBRID IPHONE 17 PRO MAGCLICK CHARGING COMBAT ACTIVE - FROST SMOKE / ORANGE (FROST SMOKE / ORANGE) "/>
    <s v="Cases iPhone"/>
    <s v="iPhone 17"/>
    <s v="iPhone 17 Pro"/>
    <x v="4"/>
    <s v="Consigna"/>
    <n v="188"/>
    <n v="402.94"/>
    <s v="Descontinuado"/>
    <s v="Active"/>
    <n v="0"/>
    <n v="0"/>
    <n v="0"/>
    <n v="0"/>
    <n v="0"/>
    <n v="0"/>
    <n v="8"/>
    <n v="15"/>
    <n v="25"/>
    <n v="0"/>
    <n v="0"/>
    <n v="0"/>
    <n v="0"/>
    <n v="0"/>
    <n v="0"/>
    <n v="0"/>
    <n v="0"/>
    <n v="0"/>
    <n v="3223.52"/>
    <n v="6044.1"/>
    <n v="10073.5"/>
    <n v="0"/>
    <n v="0"/>
    <n v="0"/>
  </r>
  <r>
    <s v="Uniq"/>
    <s v="FUNUNQ138"/>
    <s v="UNIQ-IP6.3P(2025)-KEVAMCBLK"/>
    <n v="8886463694688"/>
    <s v="UNIQ HYBRID IPHONE 17 PRO MAGCLICK CHARGING KEVA - CARBON BLACK (CARBON BLACK)"/>
    <s v="Cases iPhone"/>
    <s v="iPhone 17"/>
    <s v="iPhone 17 Pro"/>
    <x v="4"/>
    <s v="Consigna"/>
    <n v="188"/>
    <n v="554.24"/>
    <s v="Descontinuado"/>
    <s v="Active"/>
    <n v="0"/>
    <n v="0"/>
    <n v="0"/>
    <n v="0"/>
    <n v="0"/>
    <n v="0"/>
    <n v="4"/>
    <n v="10"/>
    <n v="0"/>
    <n v="0"/>
    <n v="0"/>
    <n v="0"/>
    <n v="0"/>
    <n v="0"/>
    <n v="0"/>
    <n v="0"/>
    <n v="0"/>
    <n v="0"/>
    <n v="2216.96"/>
    <n v="5542.4"/>
    <n v="0"/>
    <n v="0"/>
    <n v="0"/>
    <n v="0"/>
  </r>
  <r>
    <s v="Uniq"/>
    <s v="FUNUNQ142"/>
    <s v="UNIQ-IP6.9P(2025)-COMAMFSMKO"/>
    <n v="8886463696255"/>
    <s v="UNIQ HYBRID IPHONE 17 PRO MAX MAGCLICK CHARGING COMBAT ACTIVE - FROST SMOKE / ORANGE (FROST SMOKE / ORANGE)"/>
    <s v="Cases iPhone"/>
    <s v="iPhone 17"/>
    <s v="iPhone 17 Pro Max"/>
    <x v="4"/>
    <s v="Consigna"/>
    <n v="188"/>
    <n v="402.94"/>
    <s v="Descontinuado"/>
    <s v="Active"/>
    <n v="0"/>
    <n v="0"/>
    <n v="0"/>
    <n v="0"/>
    <n v="0"/>
    <n v="0"/>
    <n v="11"/>
    <n v="30"/>
    <n v="0"/>
    <n v="0"/>
    <n v="0"/>
    <n v="0"/>
    <n v="0"/>
    <n v="0"/>
    <n v="0"/>
    <n v="0"/>
    <n v="0"/>
    <n v="0"/>
    <n v="4432.34"/>
    <n v="12088.2"/>
    <n v="0"/>
    <n v="0"/>
    <n v="0"/>
    <n v="0"/>
  </r>
  <r>
    <s v="Uniq"/>
    <s v="FUNUNQ143"/>
    <s v="UNIQ-IP6.9P(2025)-COMAMFCLRTQ"/>
    <n v="8886463696279"/>
    <s v="UNIQ HYBRID IPHONE 17 PRO MAX MAGCLICK CHARGING COMBAT ACTIVE - FROST CLEAR / TURQUOISE (FROST CLEAR / TURQUOISE)"/>
    <s v="Cases iPhone"/>
    <s v="iPhone 17"/>
    <s v="iPhone 17 Pro Max"/>
    <x v="4"/>
    <s v="Consigna"/>
    <n v="188"/>
    <n v="402.94"/>
    <s v="Descontinuado"/>
    <s v="Active"/>
    <n v="0"/>
    <n v="0"/>
    <n v="0"/>
    <n v="0"/>
    <n v="0"/>
    <n v="0"/>
    <n v="3"/>
    <n v="10"/>
    <n v="0"/>
    <n v="0"/>
    <n v="0"/>
    <n v="0"/>
    <n v="0"/>
    <n v="0"/>
    <n v="0"/>
    <n v="0"/>
    <n v="0"/>
    <n v="0"/>
    <n v="1208.82"/>
    <n v="4029.4"/>
    <n v="0"/>
    <n v="0"/>
    <n v="0"/>
    <n v="0"/>
  </r>
  <r>
    <s v="Uniq"/>
    <s v="FUNUNQ139"/>
    <s v="UNIQ-IP6.9P(2025)-KEVAMCBLK"/>
    <n v="8886463694701"/>
    <s v="UNIQ HYBRID IPHONE 17 PRO MAX MAGCLICK CHARGING KEVA - CARBON BLACK (CARBON BLACK)"/>
    <s v="Cases iPhone"/>
    <s v="iPhone 17"/>
    <s v="iPhone 17 Pro Max"/>
    <x v="4"/>
    <s v="Consigna"/>
    <n v="188"/>
    <n v="554.24"/>
    <s v="Descontinuado"/>
    <s v="Active"/>
    <n v="0"/>
    <n v="0"/>
    <n v="0"/>
    <n v="0"/>
    <n v="0"/>
    <n v="0"/>
    <n v="7"/>
    <n v="67"/>
    <n v="0"/>
    <n v="0"/>
    <n v="0"/>
    <n v="0"/>
    <n v="0"/>
    <n v="0"/>
    <n v="0"/>
    <n v="0"/>
    <n v="0"/>
    <n v="0"/>
    <n v="3879.6800000000003"/>
    <n v="37134.080000000002"/>
    <n v="0"/>
    <n v="0"/>
    <n v="0"/>
    <n v="0"/>
  </r>
  <r>
    <s v="Speck"/>
    <s v="FUNSPK402"/>
    <s v="127573-9166"/>
    <s v="848709087164"/>
    <s v="Speck Transfer Pro Pocket Universal Sleeve 13&quot;/14&quot; - Sweater Grey/Coastal Blue"/>
    <s v="Cases Sleeves"/>
    <s v="Sleeves"/>
    <s v="13&quot; Sleeves"/>
    <x v="4"/>
    <s v="Consigna"/>
    <n v="150"/>
    <n v="503.81"/>
    <s v="Activo"/>
    <s v="New"/>
    <n v="0"/>
    <n v="0"/>
    <n v="0"/>
    <n v="0"/>
    <n v="3"/>
    <n v="6"/>
    <n v="3"/>
    <n v="3"/>
    <n v="12"/>
    <n v="11"/>
    <n v="13"/>
    <n v="18"/>
    <n v="0"/>
    <n v="0"/>
    <n v="0"/>
    <n v="0"/>
    <n v="1511.43"/>
    <n v="3022.86"/>
    <n v="1511.43"/>
    <n v="1511.43"/>
    <n v="6045.72"/>
    <n v="5541.91"/>
    <n v="6549.53"/>
    <n v="9068.58"/>
  </r>
  <r>
    <s v="Speck"/>
    <s v="TBD"/>
    <s v="151106-9221"/>
    <s v="AP-1041"/>
    <s v="Speck  Presidio Lux + C-MagSafe/CC  Gold Glitter  iPhone 18 Pro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75"/>
    <n v="75"/>
    <n v="75"/>
    <n v="75"/>
    <n v="0"/>
    <n v="0"/>
    <n v="0"/>
    <n v="0"/>
    <n v="0"/>
    <n v="0"/>
    <n v="0"/>
    <n v="0"/>
    <n v="34555.926724137928"/>
    <n v="34555.926724137928"/>
    <n v="34555.926724137928"/>
    <n v="34555.926724137928"/>
  </r>
  <r>
    <s v="Speck"/>
    <s v="TBD"/>
    <s v="151096-D143"/>
    <s v="AP-1041"/>
    <s v="Speck  Presidio2 Grip + MagSafe/CC  Black  iPhone 18 Pro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50"/>
    <n v="50"/>
    <n v="50"/>
    <n v="50"/>
    <n v="0"/>
    <n v="0"/>
    <n v="0"/>
    <n v="0"/>
    <n v="0"/>
    <n v="0"/>
    <n v="0"/>
    <n v="0"/>
    <n v="23037.28448275862"/>
    <n v="23037.28448275862"/>
    <n v="23037.28448275862"/>
    <n v="23037.28448275862"/>
  </r>
  <r>
    <s v="Tech21"/>
    <s v="TBD"/>
    <s v="T21-11640"/>
    <s v="AP-1041"/>
    <s v="Tech21  EvoCrystal w/C-MagSafe/CC  Black  iPhone 18 Pro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84"/>
    <n v="60"/>
    <n v="40"/>
    <n v="28"/>
    <n v="0"/>
    <n v="0"/>
    <n v="0"/>
    <n v="0"/>
    <n v="0"/>
    <n v="0"/>
    <n v="0"/>
    <n v="0"/>
    <n v="38702.637931034478"/>
    <n v="27644.741379310344"/>
    <n v="18429.827586206895"/>
    <n v="12900.879310344826"/>
  </r>
  <r>
    <s v="Tech21"/>
    <s v="TBD"/>
    <s v="T21-11641"/>
    <s v="AP-1041"/>
    <s v="Tech21  EvoCrystal w/C-MagSafe/CC  Gold  iPhone 18 Pro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84"/>
    <n v="60"/>
    <n v="40"/>
    <n v="28"/>
    <n v="0"/>
    <n v="0"/>
    <n v="0"/>
    <n v="0"/>
    <n v="0"/>
    <n v="0"/>
    <n v="0"/>
    <n v="0"/>
    <n v="38702.637931034478"/>
    <n v="27644.741379310344"/>
    <n v="18429.827586206895"/>
    <n v="12900.879310344826"/>
  </r>
  <r>
    <s v="Tech21"/>
    <s v="TBD"/>
    <s v="T21-11646"/>
    <s v="AP-1041"/>
    <s v="Tech21  EvoCrystal w/C-MagSafe/CC  Neo Green  iPhone 18 Pro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42"/>
    <n v="30"/>
    <n v="20"/>
    <n v="14"/>
    <n v="0"/>
    <n v="0"/>
    <n v="0"/>
    <n v="0"/>
    <n v="0"/>
    <n v="0"/>
    <n v="0"/>
    <n v="0"/>
    <n v="19351.318965517239"/>
    <n v="13822.370689655172"/>
    <n v="9214.9137931034475"/>
    <n v="6450.439655172413"/>
  </r>
  <r>
    <s v="Tech21"/>
    <s v="TBD"/>
    <s v="T21-11630"/>
    <s v="AP-1041"/>
    <s v="Tech21  EvoPulse Satin Mirror w/MagSafe/CC  Lilac  iPhone 18 Pro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60"/>
    <n v="60"/>
    <n v="60"/>
    <n v="60"/>
    <n v="0"/>
    <n v="0"/>
    <n v="0"/>
    <n v="0"/>
    <n v="0"/>
    <n v="0"/>
    <n v="0"/>
    <n v="0"/>
    <n v="27644.741379310344"/>
    <n v="27644.741379310344"/>
    <n v="27644.741379310344"/>
    <n v="27644.741379310344"/>
  </r>
  <r>
    <s v="Nomad"/>
    <s v="TBD"/>
    <s v="NM009254858"/>
    <n v="855848009254"/>
    <s v="Nomad Modern Leather Case - iPhone 18 Pro | Black | Nomad Leather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35"/>
    <n v="50"/>
    <n v="50"/>
    <n v="50"/>
    <n v="0"/>
    <n v="0"/>
    <n v="0"/>
    <n v="0"/>
    <n v="0"/>
    <n v="0"/>
    <n v="0"/>
    <n v="0"/>
    <n v="16126.099137931033"/>
    <n v="23037.28448275862"/>
    <n v="23037.28448275862"/>
    <n v="23037.28448275862"/>
  </r>
  <r>
    <s v="Nomad"/>
    <s v="TBD"/>
    <s v="NM009247858"/>
    <n v="855848009247"/>
    <s v="Nomad Modern Leather Case - iPhone 18 Pro | Brown | Nomad Leather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45"/>
    <n v="50"/>
    <n v="50"/>
    <n v="50"/>
    <n v="0"/>
    <n v="0"/>
    <n v="0"/>
    <n v="0"/>
    <n v="0"/>
    <n v="0"/>
    <n v="0"/>
    <n v="0"/>
    <n v="20733.556034482757"/>
    <n v="23037.28448275862"/>
    <n v="23037.28448275862"/>
    <n v="23037.28448275862"/>
  </r>
  <r>
    <s v="Tech21"/>
    <s v="TBD"/>
    <s v="T21-11408"/>
    <s v="Tempered Glass Pro"/>
    <s v="Tech21 Tempered Glass iPhone 18 Pro"/>
    <s v="Micas"/>
    <s v="iPhone 18"/>
    <s v="iPhone 18 Pro"/>
    <x v="4"/>
    <s v="Consigna"/>
    <n v="350"/>
    <n v="460.74568965517238"/>
    <s v="New"/>
    <s v="New"/>
    <n v="0"/>
    <n v="0"/>
    <m/>
    <m/>
    <m/>
    <m/>
    <m/>
    <m/>
    <n v="364"/>
    <n v="711"/>
    <n v="517"/>
    <n v="251"/>
    <n v="0"/>
    <n v="0"/>
    <n v="0"/>
    <n v="0"/>
    <n v="0"/>
    <n v="0"/>
    <n v="0"/>
    <n v="0"/>
    <n v="167711.43103448275"/>
    <n v="327590.18534482759"/>
    <n v="238205.52155172412"/>
    <n v="115647.16810344828"/>
  </r>
  <r>
    <s v="Uniq"/>
    <s v="TBD"/>
    <s v="UNIQ-IP6.3P(2026)-COMMDBRG"/>
    <n v="8886463698969"/>
    <s v="UNIQ HYBRID IPHONE 18 PRO (2026) 6.3 MAGCLICK CHARGING COMBAT - DEEP BURGUNDY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Uniq"/>
    <s v="TBD"/>
    <s v="UNIQ-IP6.3P(2026)-CLARMGMNT"/>
    <n v="8886463699058"/>
    <s v="UNIQ HYBRID IPHONE 18 PRO (2026) 6.3 MAGCLICK CHARGING CLARIO (ECO) - GLACIER MINT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0"/>
    <n v="100"/>
    <n v="150"/>
    <n v="100"/>
    <n v="0"/>
    <n v="0"/>
    <n v="0"/>
    <n v="0"/>
    <n v="0"/>
    <n v="0"/>
    <n v="0"/>
    <n v="0"/>
    <n v="0"/>
    <n v="46074.568965517239"/>
    <n v="69111.853448275855"/>
    <n v="46074.568965517239"/>
  </r>
  <r>
    <s v="Uniq"/>
    <s v="TBD"/>
    <s v="UNIQ-IP6.3P(2026)-SWVLCLR"/>
    <n v="8886463699164"/>
    <s v="UNIQ HYBRID IPHONE 18 PRO (2026) 6.3 SWIVIX WITH 360 ROTATING KICKSTAND - LUCENT CLEAR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0"/>
    <n v="100"/>
    <n v="150"/>
    <n v="100"/>
    <n v="0"/>
    <n v="0"/>
    <n v="0"/>
    <n v="0"/>
    <n v="0"/>
    <n v="0"/>
    <n v="0"/>
    <n v="0"/>
    <n v="0"/>
    <n v="46074.568965517239"/>
    <n v="69111.853448275855"/>
    <n v="46074.568965517239"/>
  </r>
  <r>
    <s v="Uniq"/>
    <s v="TBD"/>
    <s v="UNIQ-IP6.3P(2026)-KEVAMCBLK"/>
    <n v="8886463699508"/>
    <s v="UNIQ HYBRID IPHONE 18 PRO (2026) 6.3 MAGCLICK CHARGING KEVA - CARBON BLACK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50"/>
    <n v="50"/>
    <n v="50"/>
    <n v="50"/>
    <n v="0"/>
    <n v="0"/>
    <n v="0"/>
    <n v="0"/>
    <n v="0"/>
    <n v="0"/>
    <n v="0"/>
    <n v="0"/>
    <n v="23037.28448275862"/>
    <n v="23037.28448275862"/>
    <n v="23037.28448275862"/>
    <n v="23037.28448275862"/>
  </r>
  <r>
    <s v="Uniq"/>
    <s v="TBD"/>
    <s v="UNIQ-IP6.3P(2026)-COMMBWHT"/>
    <n v="8886463698945"/>
    <s v="UNIQ HYBRID IPHONE 18 PRO (2026) 6.3 MAGCLICK CHARGING COMBAT - BLANC WHITE"/>
    <s v="Cases iPhone"/>
    <s v="iPhone 18"/>
    <s v="iPhone 18 Pro"/>
    <x v="4"/>
    <s v="Consigna"/>
    <n v="350"/>
    <n v="460.74568965517238"/>
    <s v="New"/>
    <s v="New"/>
    <n v="0"/>
    <n v="0"/>
    <m/>
    <m/>
    <m/>
    <m/>
    <m/>
    <m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Speck"/>
    <s v="TBD"/>
    <s v="151118-9221"/>
    <s v="AP-1042"/>
    <s v="Speck  Presidio Lux + C-MagSafe/CC  Gold Glitter  iPhone 18 Pro Max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0"/>
    <n v="0"/>
    <n v="200"/>
    <n v="200"/>
    <n v="0"/>
    <n v="0"/>
    <n v="0"/>
    <n v="0"/>
    <n v="0"/>
    <n v="0"/>
    <n v="0"/>
    <n v="0"/>
    <n v="0"/>
    <n v="0"/>
    <n v="92149.137931034478"/>
    <n v="92149.137931034478"/>
  </r>
  <r>
    <s v="Speck"/>
    <s v="TBD"/>
    <s v="151110-3240"/>
    <s v="AP-1042"/>
    <s v="Speck  Presidio Perfect Clear + C-MagSafe/CC  Clear  iPhone 18 Pro Max"/>
    <s v="Cases iPhone"/>
    <s v="iPhone 18"/>
    <s v="iPhone 18 Pro Max"/>
    <x v="4"/>
    <s v="Consigna"/>
    <n v="350"/>
    <n v="460.75"/>
    <s v="New"/>
    <s v="New"/>
    <n v="0"/>
    <n v="0"/>
    <m/>
    <m/>
    <m/>
    <m/>
    <m/>
    <m/>
    <n v="200"/>
    <n v="200"/>
    <n v="400"/>
    <n v="350"/>
    <n v="0"/>
    <n v="0"/>
    <n v="0"/>
    <n v="0"/>
    <n v="0"/>
    <n v="0"/>
    <n v="0"/>
    <n v="0"/>
    <n v="92150"/>
    <n v="92150"/>
    <n v="184300"/>
    <n v="161262.5"/>
  </r>
  <r>
    <s v="Speck"/>
    <s v="TBD"/>
    <s v="151108-D143"/>
    <s v="AP-1042"/>
    <s v="Speck  Presidio2 Grip + MagSafe/CC  Black  iPhone 18 Pro Max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Tech21"/>
    <s v="TBD"/>
    <s v="T21-11699"/>
    <s v="AP-1042"/>
    <s v="Tech21  EvoCrystal w/C-MagSafe/CC  Black  iPhone 18 Pro Max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148"/>
    <n v="73"/>
    <n v="104"/>
    <n v="98"/>
    <n v="0"/>
    <n v="0"/>
    <n v="0"/>
    <n v="0"/>
    <n v="0"/>
    <n v="0"/>
    <n v="0"/>
    <n v="0"/>
    <n v="68190.362068965507"/>
    <n v="33634.435344827587"/>
    <n v="47917.551724137928"/>
    <n v="45153.077586206891"/>
  </r>
  <r>
    <s v="Tech21"/>
    <s v="TBD"/>
    <s v="T21-11700"/>
    <s v="AP-1042"/>
    <s v="Tech21  EvoCrystal w/C-MagSafe/CC  Gold  iPhone 18 Pro Max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148"/>
    <n v="73"/>
    <n v="104"/>
    <n v="98"/>
    <n v="0"/>
    <n v="0"/>
    <n v="0"/>
    <n v="0"/>
    <n v="0"/>
    <n v="0"/>
    <n v="0"/>
    <n v="0"/>
    <n v="68190.362068965507"/>
    <n v="33634.435344827587"/>
    <n v="47917.551724137928"/>
    <n v="45153.077586206891"/>
  </r>
  <r>
    <s v="Tech21"/>
    <s v="TBD"/>
    <s v="T21-11705"/>
    <s v="AP-1042"/>
    <s v="Tech21  EvoCrystal w/C-MagSafe/CC  Neo Green  iPhone 18 Pro Max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74"/>
    <n v="35"/>
    <n v="52"/>
    <n v="49"/>
    <n v="0"/>
    <n v="0"/>
    <n v="0"/>
    <n v="0"/>
    <n v="0"/>
    <n v="0"/>
    <n v="0"/>
    <n v="0"/>
    <n v="34095.181034482754"/>
    <n v="16126.099137931033"/>
    <n v="23958.775862068964"/>
    <n v="22576.538793103446"/>
  </r>
  <r>
    <s v="Tech21"/>
    <s v="TBD"/>
    <s v="T21-11689"/>
    <s v="AP-1042"/>
    <s v="Tech21  EvoPulse Satin Mirror w/MagSafe/CC  Lilac  iPhone 18 Pro Max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60"/>
    <n v="60"/>
    <n v="60"/>
    <n v="60"/>
    <n v="0"/>
    <n v="0"/>
    <n v="0"/>
    <n v="0"/>
    <n v="0"/>
    <n v="0"/>
    <n v="0"/>
    <n v="0"/>
    <n v="27644.741379310344"/>
    <n v="27644.741379310344"/>
    <n v="27644.741379310344"/>
    <n v="27644.741379310344"/>
  </r>
  <r>
    <s v="Nomad"/>
    <s v="TBD"/>
    <s v="NM009179858"/>
    <n v="855848009179"/>
    <s v="Nomad Modern Leather Case - iPhone 18 Pro Max | Black | Nomad Leather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90"/>
    <n v="100"/>
    <n v="100"/>
    <n v="100"/>
    <n v="0"/>
    <n v="0"/>
    <n v="0"/>
    <n v="0"/>
    <n v="0"/>
    <n v="0"/>
    <n v="0"/>
    <n v="0"/>
    <n v="41467.112068965514"/>
    <n v="46074.568965517239"/>
    <n v="46074.568965517239"/>
    <n v="46074.568965517239"/>
  </r>
  <r>
    <s v="Nomad"/>
    <s v="TBD"/>
    <s v="NM009162858"/>
    <n v="855848009162"/>
    <s v="Nomad Modern Leather Case - iPhone 18 Pro Max | Brown | Nomad Leather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75"/>
    <n v="100"/>
    <n v="100"/>
    <n v="100"/>
    <n v="0"/>
    <n v="0"/>
    <n v="0"/>
    <n v="0"/>
    <n v="0"/>
    <n v="0"/>
    <n v="0"/>
    <n v="0"/>
    <n v="34555.926724137928"/>
    <n v="46074.568965517239"/>
    <n v="46074.568965517239"/>
    <n v="46074.568965517239"/>
  </r>
  <r>
    <s v="Tech21"/>
    <s v="TBD"/>
    <s v="T21-11441"/>
    <s v="Tempered Glass Pro Max"/>
    <s v="Tech21 Tempered Glass iPhone 18 Pro Max"/>
    <s v="Micas"/>
    <s v="iPhone 18"/>
    <s v="iPhone 18 Pro Max"/>
    <x v="4"/>
    <s v="Consigna"/>
    <n v="350"/>
    <n v="460.74568965517238"/>
    <s v="New"/>
    <s v="New"/>
    <n v="0"/>
    <n v="0"/>
    <m/>
    <m/>
    <m/>
    <m/>
    <m/>
    <m/>
    <n v="619"/>
    <n v="1115"/>
    <n v="1240"/>
    <n v="416"/>
    <n v="0"/>
    <n v="0"/>
    <n v="0"/>
    <n v="0"/>
    <n v="0"/>
    <n v="0"/>
    <n v="0"/>
    <n v="0"/>
    <n v="285201.58189655171"/>
    <n v="513731.44396551722"/>
    <n v="571324.6551724138"/>
    <n v="191670.20689655171"/>
  </r>
  <r>
    <s v="Uniq"/>
    <s v="TBD"/>
    <s v="UNIQ-IP6.9P(2026)-COMMDBRG"/>
    <n v="8886463699003"/>
    <s v="UNIQ HYBRID IPHONE 18 PRO MAX (2026) 6.9 MAGCLICK CHARGING COMBAT - DEEP BURGUNDY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Uniq"/>
    <s v="TBD"/>
    <s v="UNIQ-IP6.9P(2026)-CLARMGMNT"/>
    <n v="8886463699096"/>
    <s v="UNIQ HYBRID IPHONE 18 PRO MAX (2026) 6.9 MAGCLICK CHARGING CLARIO (ECO) - GLACIER MINT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0"/>
    <n v="120"/>
    <n v="180"/>
    <n v="150"/>
    <n v="0"/>
    <n v="0"/>
    <n v="0"/>
    <n v="0"/>
    <n v="0"/>
    <n v="0"/>
    <n v="0"/>
    <n v="0"/>
    <n v="0"/>
    <n v="55289.482758620688"/>
    <n v="82934.224137931029"/>
    <n v="69111.853448275855"/>
  </r>
  <r>
    <s v="Uniq"/>
    <s v="TBD"/>
    <s v="UNIQ-IP6.9P(2026)-SWVLCLR"/>
    <n v="8886463699201"/>
    <s v="UNIQ HYBRID IPHONE 18 PRO MAX (2026) 6.9 SWIVIX WITH 360 ROTATING KICKSTAND - LUCENT CLEAR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0"/>
    <n v="120"/>
    <n v="180"/>
    <n v="150"/>
    <n v="0"/>
    <n v="0"/>
    <n v="0"/>
    <n v="0"/>
    <n v="0"/>
    <n v="0"/>
    <n v="0"/>
    <n v="0"/>
    <n v="0"/>
    <n v="55289.482758620688"/>
    <n v="82934.224137931029"/>
    <n v="69111.853448275855"/>
  </r>
  <r>
    <s v="Uniq"/>
    <s v="TBD"/>
    <s v="UNIQ-IP6.9P(2026)-KEVAMCBLK"/>
    <n v="8886463699515"/>
    <s v="UNIQ HYBRID IPHONE 18 PRO MAX (2026) 6.9 MAGCLICK CHARGING KEVA - CARBON BLACK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200"/>
    <n v="200"/>
    <n v="200"/>
    <n v="200"/>
    <n v="0"/>
    <n v="0"/>
    <n v="0"/>
    <n v="0"/>
    <n v="0"/>
    <n v="0"/>
    <n v="0"/>
    <n v="0"/>
    <n v="92149.137931034478"/>
    <n v="92149.137931034478"/>
    <n v="92149.137931034478"/>
    <n v="92149.137931034478"/>
  </r>
  <r>
    <s v="Uniq"/>
    <s v="TBD"/>
    <s v="UNIQ-IP6.9P(2026)-COMMBWHT"/>
    <n v="8886463698983"/>
    <s v="UNIQ HYBRID IPHONE 18 PRO MAX (2026) 6.9 MAGCLICK CHARGING COMBAT - BLANC WHITE"/>
    <s v="Cases iPhone"/>
    <s v="iPhone 18"/>
    <s v="iPhone 18 Pro Max"/>
    <x v="4"/>
    <s v="Consigna"/>
    <n v="350"/>
    <n v="460.74568965517238"/>
    <s v="New"/>
    <s v="New"/>
    <n v="0"/>
    <n v="0"/>
    <m/>
    <m/>
    <m/>
    <m/>
    <m/>
    <m/>
    <n v="100"/>
    <n v="100"/>
    <n v="100"/>
    <n v="100"/>
    <n v="0"/>
    <n v="0"/>
    <n v="0"/>
    <n v="0"/>
    <n v="0"/>
    <n v="0"/>
    <n v="0"/>
    <n v="0"/>
    <n v="46074.568965517239"/>
    <n v="46074.568965517239"/>
    <n v="46074.568965517239"/>
    <n v="46074.568965517239"/>
  </r>
  <r>
    <s v="Speck"/>
    <s v=" N.00736310"/>
    <s v="151106-9221"/>
    <n v="840168548910"/>
    <s v="Speck  Presidio Lux + C-MagSafe/CC  Gold Glitter  iPhone 18 Pro"/>
    <s v="Cases iPhone"/>
    <s v="iPhone 18"/>
    <s v="iPhone 18 Pro"/>
    <x v="3"/>
    <s v="Consigna"/>
    <n v="900"/>
    <n v="402.94396551724139"/>
    <s v="New"/>
    <s v="New"/>
    <n v="0"/>
    <n v="0"/>
    <m/>
    <m/>
    <m/>
    <m/>
    <m/>
    <m/>
    <n v="230"/>
    <n v="133"/>
    <n v="126"/>
    <n v="127"/>
    <n v="0"/>
    <n v="0"/>
    <n v="0"/>
    <n v="0"/>
    <n v="0"/>
    <n v="0"/>
    <n v="0"/>
    <n v="0"/>
    <n v="92677.112068965522"/>
    <n v="53591.547413793109"/>
    <n v="50770.939655172413"/>
    <n v="51173.883620689659"/>
  </r>
  <r>
    <s v="Speck"/>
    <s v=" N.00736340"/>
    <s v="151118-9221"/>
    <n v="840168549436"/>
    <s v="Speck  Presidio Lux + C-MagSafe/CC  Gold Glitter  iPhone 18 Pro Max"/>
    <s v="Cases iPhone"/>
    <s v="iPhone 18"/>
    <s v="iPhone 18 Pro Max"/>
    <x v="3"/>
    <s v="Consigna"/>
    <n v="1500"/>
    <n v="402.94396551724139"/>
    <s v="New"/>
    <s v="New"/>
    <n v="0"/>
    <n v="0"/>
    <m/>
    <m/>
    <m/>
    <m/>
    <m/>
    <m/>
    <n v="765"/>
    <n v="1060"/>
    <n v="1004"/>
    <n v="1015"/>
    <n v="0"/>
    <n v="0"/>
    <n v="0"/>
    <n v="0"/>
    <n v="0"/>
    <n v="0"/>
    <n v="0"/>
    <n v="0"/>
    <n v="308252.13362068968"/>
    <n v="427120.60344827588"/>
    <n v="404555.74137931038"/>
    <n v="408988.125"/>
  </r>
  <r>
    <s v="Tech21"/>
    <s v=" N.00736700"/>
    <s v="T21-11640"/>
    <n v="840459610685"/>
    <s v="Tech21  EvoCrystal w/C-MagSafe/CC  Black  iPhone 18 Pro"/>
    <s v="Cases iPhone"/>
    <s v="iPhone 18"/>
    <s v="iPhone 18 Pro"/>
    <x v="3"/>
    <s v="Consigna"/>
    <n v="900"/>
    <n v="402.94396551724139"/>
    <s v="New"/>
    <s v="New"/>
    <n v="0"/>
    <n v="0"/>
    <m/>
    <m/>
    <m/>
    <m/>
    <m/>
    <m/>
    <n v="230"/>
    <n v="133"/>
    <n v="126"/>
    <n v="127"/>
    <n v="0"/>
    <n v="0"/>
    <n v="0"/>
    <n v="0"/>
    <n v="0"/>
    <n v="0"/>
    <n v="0"/>
    <n v="0"/>
    <n v="92677.112068965522"/>
    <n v="53591.547413793109"/>
    <n v="50770.939655172413"/>
    <n v="51173.883620689659"/>
  </r>
  <r>
    <s v="Tech21"/>
    <s v=" N.00736610"/>
    <s v="T21-11699"/>
    <n v="840459611279"/>
    <s v="Tech21  EvoCrystal w/C-MagSafe/CC  Black  iPhone 18 Pro Max"/>
    <s v="Cases iPhone"/>
    <s v="iPhone 18"/>
    <s v="iPhone 18 Pro Max"/>
    <x v="3"/>
    <s v="Consigna"/>
    <n v="1500"/>
    <n v="402.94396551724139"/>
    <s v="New"/>
    <s v="New"/>
    <n v="0"/>
    <n v="0"/>
    <m/>
    <m/>
    <m/>
    <m/>
    <m/>
    <m/>
    <n v="765"/>
    <n v="1060"/>
    <n v="1004"/>
    <n v="1015"/>
    <n v="0"/>
    <n v="0"/>
    <n v="0"/>
    <n v="0"/>
    <n v="0"/>
    <n v="0"/>
    <n v="0"/>
    <n v="0"/>
    <n v="308252.13362068968"/>
    <n v="427120.60344827588"/>
    <n v="404555.74137931038"/>
    <n v="408988.125"/>
  </r>
  <r>
    <s v="Speck"/>
    <s v=" N.00736220"/>
    <s v="151103-3296"/>
    <n v="840168548668"/>
    <s v="Speck  CandyShell Icon + MagSafe/CC  Black Licorice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67"/>
    <n v="68"/>
    <n v="0"/>
    <n v="0"/>
    <n v="0"/>
    <n v="0"/>
    <n v="0"/>
    <n v="0"/>
    <n v="0"/>
    <n v="0"/>
    <n v="0"/>
    <n v="0"/>
    <n v="26997.245689655174"/>
    <n v="27400.189655172413"/>
  </r>
  <r>
    <s v="Speck"/>
    <s v="N.00736130"/>
    <s v="151115-3296"/>
    <n v="840168549184"/>
    <s v="Speck  CandyShell Icon + MagSafe/CC  Black Licorice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101"/>
    <n v="102"/>
    <n v="0"/>
    <n v="0"/>
    <n v="0"/>
    <n v="0"/>
    <n v="0"/>
    <n v="0"/>
    <n v="0"/>
    <n v="0"/>
    <n v="0"/>
    <n v="0"/>
    <n v="40697.340517241384"/>
    <n v="41100.284482758623"/>
  </r>
  <r>
    <s v="Speck"/>
    <s v=" N.00736250"/>
    <s v="151103-3303"/>
    <n v="840168548736"/>
    <s v="Speck  CandyShell Icon + MagSafe/CC  Bubblegum Pop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76"/>
    <n v="77"/>
    <n v="0"/>
    <n v="0"/>
    <n v="0"/>
    <n v="0"/>
    <n v="0"/>
    <n v="0"/>
    <n v="0"/>
    <n v="0"/>
    <n v="0"/>
    <n v="0"/>
    <n v="30623.741379310348"/>
    <n v="31026.685344827587"/>
  </r>
  <r>
    <s v="Speck"/>
    <s v=" N.00736160"/>
    <s v="151115-3303"/>
    <n v="840168549252"/>
    <s v="Speck  CandyShell Icon + MagSafe/CC  Bubblegum Pop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101"/>
    <n v="102"/>
    <n v="0"/>
    <n v="0"/>
    <n v="0"/>
    <n v="0"/>
    <n v="0"/>
    <n v="0"/>
    <n v="0"/>
    <n v="0"/>
    <n v="0"/>
    <n v="0"/>
    <n v="40697.340517241384"/>
    <n v="41100.284482758623"/>
  </r>
  <r>
    <s v="Speck"/>
    <s v=" N.00736280"/>
    <s v="151103-3297"/>
    <n v="840168548675"/>
    <s v="Speck  CandyShell Icon + MagSafe/CC  Vanilla Frost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67"/>
    <n v="68"/>
    <n v="0"/>
    <n v="0"/>
    <n v="0"/>
    <n v="0"/>
    <n v="0"/>
    <n v="0"/>
    <n v="0"/>
    <n v="0"/>
    <n v="0"/>
    <n v="0"/>
    <n v="26997.245689655174"/>
    <n v="27400.189655172413"/>
  </r>
  <r>
    <s v="Speck"/>
    <s v=" N.00736190"/>
    <s v="151115-3297"/>
    <n v="840168549191"/>
    <s v="Speck  CandyShell Icon + MagSafe/CC  Vanilla Frost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101"/>
    <n v="102"/>
    <n v="0"/>
    <n v="0"/>
    <n v="0"/>
    <n v="0"/>
    <n v="0"/>
    <n v="0"/>
    <n v="0"/>
    <n v="0"/>
    <n v="0"/>
    <n v="0"/>
    <n v="40697.340517241384"/>
    <n v="41100.284482758623"/>
  </r>
  <r>
    <s v="Speck"/>
    <s v=" N.00736430"/>
    <s v="151119-5085"/>
    <n v="840168549504"/>
    <s v="Speck  Presidio Perfect Clear Fold + MagSafe  Clear  iPhone 18 FOLD"/>
    <s v="Cases iPhone"/>
    <s v="iPhone 18"/>
    <s v="iPhone 18 FOLD"/>
    <x v="3"/>
    <s v="Consigna"/>
    <n v="300"/>
    <n v="402.94396551724139"/>
    <s v="New"/>
    <s v="New"/>
    <n v="0"/>
    <n v="0"/>
    <m/>
    <m/>
    <m/>
    <m/>
    <m/>
    <m/>
    <n v="77"/>
    <n v="133"/>
    <n v="101"/>
    <n v="102"/>
    <n v="0"/>
    <n v="0"/>
    <n v="0"/>
    <n v="0"/>
    <n v="0"/>
    <n v="0"/>
    <n v="0"/>
    <n v="0"/>
    <n v="31026.685344827587"/>
    <n v="53591.547413793109"/>
    <n v="40697.340517241384"/>
    <n v="41100.284482758623"/>
  </r>
  <r>
    <s v="Speck"/>
    <s v=" N.00736490"/>
    <s v="151104-9984"/>
    <n v="840168548743"/>
    <s v="Speck  Presidio Lux Grip + C-MagSafe/CC  Obsidian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67"/>
    <n v="68"/>
    <n v="0"/>
    <n v="0"/>
    <n v="0"/>
    <n v="0"/>
    <n v="0"/>
    <n v="0"/>
    <n v="0"/>
    <n v="0"/>
    <n v="0"/>
    <n v="0"/>
    <n v="26997.245689655174"/>
    <n v="27400.189655172413"/>
  </r>
  <r>
    <s v="Speck"/>
    <s v=" N.00736400"/>
    <s v="151116-9984"/>
    <n v="840168549269"/>
    <s v="Speck  Presidio Lux Grip + C-MagSafe/CC  Obsidian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101"/>
    <n v="102"/>
    <n v="0"/>
    <n v="0"/>
    <n v="0"/>
    <n v="0"/>
    <n v="0"/>
    <n v="0"/>
    <n v="0"/>
    <n v="0"/>
    <n v="0"/>
    <n v="0"/>
    <n v="40697.340517241384"/>
    <n v="41100.284482758623"/>
  </r>
  <r>
    <s v="Speck"/>
    <s v=" N.00736460"/>
    <s v="151104-3288"/>
    <n v="840168548774"/>
    <s v="Speck  Presidio Lux Grip + C-MagSafe/CC  Sable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67"/>
    <n v="68"/>
    <n v="0"/>
    <n v="0"/>
    <n v="0"/>
    <n v="0"/>
    <n v="0"/>
    <n v="0"/>
    <n v="0"/>
    <n v="0"/>
    <n v="0"/>
    <n v="0"/>
    <n v="26997.245689655174"/>
    <n v="27400.189655172413"/>
  </r>
  <r>
    <s v="Speck"/>
    <s v=" N.00736370"/>
    <s v="151116-3288"/>
    <n v="840168549290"/>
    <s v="Speck  Presidio Lux Grip + C-MagSafe/CC  Sable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101"/>
    <n v="102"/>
    <n v="0"/>
    <n v="0"/>
    <n v="0"/>
    <n v="0"/>
    <n v="0"/>
    <n v="0"/>
    <n v="0"/>
    <n v="0"/>
    <n v="0"/>
    <n v="0"/>
    <n v="40697.340517241384"/>
    <n v="41100.284482758623"/>
  </r>
  <r>
    <s v="Tech21"/>
    <s v=" N.00736520"/>
    <s v="T21-11730"/>
    <n v="840459611583"/>
    <s v="Tech21  EvoClear w/MagSafe  Clear  iPhone 18 FOLD"/>
    <s v="Cases iPhone"/>
    <s v="iPhone 18"/>
    <s v="iPhone 18 FOLD"/>
    <x v="3"/>
    <s v="Consigna"/>
    <n v="300"/>
    <n v="402.94396551724139"/>
    <s v="New"/>
    <s v="New"/>
    <n v="0"/>
    <n v="0"/>
    <m/>
    <m/>
    <m/>
    <m/>
    <m/>
    <m/>
    <n v="77"/>
    <n v="133"/>
    <n v="101"/>
    <n v="102"/>
    <n v="0"/>
    <n v="0"/>
    <n v="0"/>
    <n v="0"/>
    <n v="0"/>
    <n v="0"/>
    <n v="0"/>
    <n v="0"/>
    <n v="31026.685344827587"/>
    <n v="53591.547413793109"/>
    <n v="40697.340517241384"/>
    <n v="41100.284482758623"/>
  </r>
  <r>
    <s v="Tech21"/>
    <s v=" N.00736550"/>
    <s v="T21-11653"/>
    <n v="840459610814"/>
    <s v="Tech21  EvoCrystal Satin Mirror w/C-MagSafe/CC  Cherry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67"/>
    <n v="68"/>
    <n v="0"/>
    <n v="0"/>
    <n v="0"/>
    <n v="0"/>
    <n v="0"/>
    <n v="0"/>
    <n v="0"/>
    <n v="0"/>
    <n v="0"/>
    <n v="0"/>
    <n v="26997.245689655174"/>
    <n v="27400.189655172413"/>
  </r>
  <r>
    <s v="Tech21"/>
    <s v=" N.00736760"/>
    <s v="T21-11712"/>
    <n v="840459611408"/>
    <s v="Tech21  EvoCrystal Satin Mirror w/C-MagSafe/CC  Cherry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84"/>
    <n v="85"/>
    <n v="0"/>
    <n v="0"/>
    <n v="0"/>
    <n v="0"/>
    <n v="0"/>
    <n v="0"/>
    <n v="0"/>
    <n v="0"/>
    <n v="0"/>
    <n v="0"/>
    <n v="33847.293103448275"/>
    <n v="34250.237068965522"/>
  </r>
  <r>
    <s v="Tech21"/>
    <s v=" N.00736730"/>
    <s v="T21-11641"/>
    <n v="840459610692"/>
    <s v="Tech21  EvoCrystal w/C-MagSafe/CC  Gold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59"/>
    <n v="60"/>
    <n v="0"/>
    <n v="0"/>
    <n v="0"/>
    <n v="0"/>
    <n v="0"/>
    <n v="0"/>
    <n v="0"/>
    <n v="0"/>
    <n v="0"/>
    <n v="0"/>
    <n v="23773.693965517243"/>
    <n v="24176.637931034486"/>
  </r>
  <r>
    <s v="Tech21"/>
    <s v=" N.00736640"/>
    <s v="T21-11700"/>
    <n v="840459611286"/>
    <s v="Tech21  EvoCrystal w/C-MagSafe/CC  Gold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84"/>
    <n v="85"/>
    <n v="0"/>
    <n v="0"/>
    <n v="0"/>
    <n v="0"/>
    <n v="0"/>
    <n v="0"/>
    <n v="0"/>
    <n v="0"/>
    <n v="0"/>
    <n v="0"/>
    <n v="33847.293103448275"/>
    <n v="34250.237068965522"/>
  </r>
  <r>
    <s v="Tech21"/>
    <s v=" N.00736580"/>
    <s v="T21-11628"/>
    <n v="840459610562"/>
    <s v="Tech21  EvoPulse Satin Mirror w/MagSafe/CC  Deep Sea  iPhone 18 Pro"/>
    <s v="Cases iPhone"/>
    <s v="iPhone 18"/>
    <s v="iPhone 18 Pro"/>
    <x v="3"/>
    <s v="Consigna"/>
    <n v="200"/>
    <n v="402.94396551724139"/>
    <s v="New"/>
    <s v="New"/>
    <n v="0"/>
    <n v="0"/>
    <m/>
    <m/>
    <m/>
    <m/>
    <m/>
    <m/>
    <n v="0"/>
    <n v="0"/>
    <n v="59"/>
    <n v="60"/>
    <n v="0"/>
    <n v="0"/>
    <n v="0"/>
    <n v="0"/>
    <n v="0"/>
    <n v="0"/>
    <n v="0"/>
    <n v="0"/>
    <n v="0"/>
    <n v="0"/>
    <n v="23773.693965517243"/>
    <n v="24176.637931034486"/>
  </r>
  <r>
    <s v="Tech21"/>
    <s v=" N.00736670"/>
    <s v="T21-11687"/>
    <n v="840459611156"/>
    <s v="Tech21  EvoPulse Satin Mirror w/MagSafe/CC  Deep Sea  iPhone 18 Pro Max"/>
    <s v="Cases iPhone"/>
    <s v="iPhone 18"/>
    <s v="iPhone 18 Pro Max"/>
    <x v="3"/>
    <s v="Consigna"/>
    <n v="300"/>
    <n v="402.94396551724139"/>
    <s v="New"/>
    <s v="New"/>
    <n v="0"/>
    <n v="0"/>
    <m/>
    <m/>
    <m/>
    <m/>
    <m/>
    <m/>
    <n v="0"/>
    <n v="0"/>
    <n v="84"/>
    <n v="85"/>
    <n v="0"/>
    <n v="0"/>
    <n v="0"/>
    <n v="0"/>
    <n v="0"/>
    <n v="0"/>
    <n v="0"/>
    <n v="0"/>
    <n v="0"/>
    <n v="0"/>
    <n v="33847.293103448275"/>
    <n v="34250.237068965522"/>
  </r>
  <r>
    <s v="Uniq"/>
    <s v="FUNUNQ144"/>
    <s v="UNIQ-AIRPODS(2024)-GLSPGSMK"/>
    <n v="8886463693674"/>
    <s v="UNIQ GLASE PRO AIRPODS 4TH GEN LOCK CASE - GLOSSY SMOKE (GLOSSY SMOKE) "/>
    <s v="Cases Airpods"/>
    <s v="Airpods"/>
    <s v="Airpods 4th"/>
    <x v="4"/>
    <s v="Consigna"/>
    <n v="250"/>
    <n v="184.02155172413794"/>
    <s v="New"/>
    <s v="New"/>
    <n v="0"/>
    <n v="0"/>
    <m/>
    <m/>
    <m/>
    <m/>
    <m/>
    <m/>
    <n v="97"/>
    <n v="101"/>
    <n v="101"/>
    <n v="103"/>
    <n v="0"/>
    <n v="0"/>
    <n v="0"/>
    <n v="0"/>
    <n v="0"/>
    <n v="0"/>
    <n v="0"/>
    <n v="0"/>
    <n v="17850.09051724138"/>
    <n v="18586.176724137931"/>
    <n v="18586.176724137931"/>
    <n v="18954.219827586207"/>
  </r>
  <r>
    <s v="Uniq"/>
    <s v="FUNUNQ145"/>
    <s v="UNIQ-AIRPODS(2024)-GLSPGCLR"/>
    <n v="8886463693667"/>
    <s v="UNIQ GLASE PRO AIRPODS 4TH GEN LOCK CASE - GLOSSY CLEAR (GLOSSY CLEAR)"/>
    <s v="Cases Airpods"/>
    <s v="Airpods"/>
    <s v="Airpods 4th"/>
    <x v="4"/>
    <s v="Consigna"/>
    <n v="250"/>
    <n v="184.02155172413794"/>
    <s v="New"/>
    <s v="New"/>
    <n v="0"/>
    <n v="0"/>
    <m/>
    <m/>
    <m/>
    <m/>
    <m/>
    <m/>
    <n v="128"/>
    <n v="115"/>
    <n v="115"/>
    <n v="115"/>
    <n v="0"/>
    <n v="0"/>
    <n v="0"/>
    <n v="0"/>
    <n v="0"/>
    <n v="0"/>
    <n v="0"/>
    <n v="0"/>
    <n v="23554.758620689656"/>
    <n v="21162.478448275862"/>
    <n v="21162.478448275862"/>
    <n v="21162.478448275862"/>
  </r>
  <r>
    <s v="Uniq"/>
    <s v="FUNUNQ146"/>
    <s v="UNIQ-AIRPODS(2024)-GLSPCBLU"/>
    <n v="8886463693681"/>
    <s v="UNIQ GLASE PRO AIRPODS 4TH GEN LOCK CASE - CLOUDY BLUE (CLOUDY BLUE) "/>
    <s v="Cases Airpods"/>
    <s v="Airpods"/>
    <s v="Airpods 4th"/>
    <x v="4"/>
    <s v="Consigna"/>
    <n v="250"/>
    <n v="184.02155172413794"/>
    <s v="New"/>
    <s v="New"/>
    <n v="0"/>
    <n v="0"/>
    <m/>
    <m/>
    <m/>
    <m/>
    <m/>
    <m/>
    <n v="57"/>
    <n v="64"/>
    <n v="64"/>
    <n v="64"/>
    <n v="0"/>
    <n v="0"/>
    <n v="0"/>
    <n v="0"/>
    <n v="0"/>
    <n v="0"/>
    <n v="0"/>
    <n v="0"/>
    <n v="10489.228448275862"/>
    <n v="11777.379310344828"/>
    <n v="11777.379310344828"/>
    <n v="11777.379310344828"/>
  </r>
  <r>
    <s v="Uniq"/>
    <s v="FUNUNQ147"/>
    <s v="UNIQ-AIRPODS(2024)-GLSPCPNK"/>
    <n v="8886463693698"/>
    <s v="UNIQ GLASE PRO AIRPODS 4TH GEN LOCK CASE - CANDY PINK (CANDY PINK) "/>
    <s v="Cases Airpods"/>
    <s v="Airpods"/>
    <s v="Airpods 4th"/>
    <x v="4"/>
    <s v="Consigna"/>
    <n v="250"/>
    <n v="184.02155172413794"/>
    <s v="New"/>
    <s v="New"/>
    <n v="0"/>
    <n v="0"/>
    <m/>
    <m/>
    <m/>
    <m/>
    <m/>
    <m/>
    <n v="97"/>
    <n v="101"/>
    <n v="101"/>
    <n v="103"/>
    <n v="0"/>
    <n v="0"/>
    <n v="0"/>
    <n v="0"/>
    <n v="0"/>
    <n v="0"/>
    <n v="0"/>
    <n v="0"/>
    <n v="17850.09051724138"/>
    <n v="18586.176724137931"/>
    <n v="18586.176724137931"/>
    <n v="18954.219827586207"/>
  </r>
  <r>
    <s v="Uniq"/>
    <s v="FUNUNQ148"/>
    <s v="UNIQ-AIRPODS(2024)-GLSPLLIM"/>
    <n v="8886463693704"/>
    <s v="UNIQ GLASE PRO AIRPODS 4TH GEN LOCK CASE - LIGHT LIME (LIGHT LIME) "/>
    <s v="Cases Airpods"/>
    <s v="Airpods"/>
    <s v="Airpods 4th"/>
    <x v="4"/>
    <s v="Consigna"/>
    <n v="250"/>
    <n v="184.02155172413794"/>
    <s v="New"/>
    <s v="New"/>
    <n v="0"/>
    <n v="0"/>
    <m/>
    <m/>
    <m/>
    <m/>
    <m/>
    <m/>
    <n v="57"/>
    <n v="64"/>
    <n v="64"/>
    <n v="64"/>
    <n v="0"/>
    <n v="0"/>
    <n v="0"/>
    <n v="0"/>
    <n v="0"/>
    <n v="0"/>
    <n v="0"/>
    <n v="0"/>
    <n v="10489.228448275862"/>
    <n v="11777.379310344828"/>
    <n v="11777.379310344828"/>
    <n v="11777.379310344828"/>
  </r>
  <r>
    <s v="Speck"/>
    <m/>
    <s v="151089-1212"/>
    <s v="840168548378"/>
    <s v="Speck SmartShell for Apple MacBook Neo - Clear"/>
    <s v="Cases Macbook"/>
    <s v="Macbook"/>
    <s v="MacBook Neo"/>
    <x v="4"/>
    <s v="Consigna"/>
    <n v="0"/>
    <n v="0"/>
    <s v="Activo"/>
    <s v="New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</r>
  <r>
    <s v="Uniq"/>
    <s v="FUNUNQ159"/>
    <s v="UNIQ-42MM-VOURGLD"/>
    <s v="8886463691915"/>
    <s v="UNIQ VOUTE WATCH CASE WITH TEMPERED GLASS SCREEN 42MM - ROSE GOLD (ROSE GOLD)"/>
    <s v="Straps"/>
    <s v="Straps"/>
    <s v="42mm"/>
    <x v="4"/>
    <s v="Consigna"/>
    <n v="250"/>
    <n v="207.08189655172413"/>
    <s v="New"/>
    <s v="New"/>
    <n v="0"/>
    <n v="0"/>
    <m/>
    <m/>
    <m/>
    <m/>
    <m/>
    <m/>
    <n v="57"/>
    <n v="64"/>
    <n v="64"/>
    <n v="64"/>
    <n v="0"/>
    <n v="0"/>
    <n v="0"/>
    <n v="0"/>
    <n v="0"/>
    <n v="0"/>
    <n v="0"/>
    <n v="0"/>
    <n v="11803.668103448275"/>
    <n v="13253.241379310344"/>
    <n v="13253.241379310344"/>
    <n v="13253.241379310344"/>
  </r>
  <r>
    <s v="Uniq"/>
    <s v="FUNUNQ160"/>
    <s v="UNIQ-46MM-GARSMK"/>
    <n v="8886463691601"/>
    <s v="UNIQ GARDE HYBRID WATCH CASE WITH SCREEN PROTECTION 46MM -  SMOKE (SMOKE)"/>
    <s v="Cases Apple Watch"/>
    <s v="Apple Watch"/>
    <s v="46mm"/>
    <x v="4"/>
    <s v="Consigna"/>
    <n v="250"/>
    <n v="160.96120689655172"/>
    <s v="New"/>
    <s v="New"/>
    <n v="0"/>
    <n v="0"/>
    <m/>
    <m/>
    <m/>
    <m/>
    <m/>
    <m/>
    <n v="97"/>
    <n v="101"/>
    <n v="101"/>
    <n v="103"/>
    <n v="0"/>
    <n v="0"/>
    <n v="0"/>
    <n v="0"/>
    <n v="0"/>
    <n v="0"/>
    <n v="0"/>
    <n v="0"/>
    <n v="15613.237068965516"/>
    <n v="16257.081896551723"/>
    <n v="16257.081896551723"/>
    <n v="16579.004310344826"/>
  </r>
  <r>
    <s v="Uniq"/>
    <s v="FUNUNQ161"/>
    <s v="UNIQ-46MM-GARCLR"/>
    <n v="8886463691595"/>
    <s v="UNIQ GARDE HYBRID WATCH CASE WITH SCREEN PROTECTION 46MM -  CLEAR (CLEAR)"/>
    <s v="Cases Apple Watch"/>
    <s v="Apple Watch"/>
    <s v="46mm"/>
    <x v="4"/>
    <s v="Consigna"/>
    <n v="250"/>
    <n v="160.96120689655172"/>
    <s v="New"/>
    <s v="New"/>
    <n v="0"/>
    <n v="0"/>
    <m/>
    <m/>
    <m/>
    <m/>
    <m/>
    <m/>
    <n v="128"/>
    <n v="115"/>
    <n v="115"/>
    <n v="115"/>
    <n v="0"/>
    <n v="0"/>
    <n v="0"/>
    <n v="0"/>
    <n v="0"/>
    <n v="0"/>
    <n v="0"/>
    <n v="0"/>
    <n v="20603.03448275862"/>
    <n v="18510.538793103446"/>
    <n v="18510.538793103446"/>
    <n v="18510.538793103446"/>
  </r>
  <r>
    <s v="Nomad"/>
    <s v="EXTNOM032"/>
    <s v="NM011437858"/>
    <n v="856504011437"/>
    <s v="Nomad Tempo Band - 46mm | Crush"/>
    <s v="Straps"/>
    <s v="Apple Watch"/>
    <s v="45/44/42mm"/>
    <x v="4"/>
    <s v="Consigna"/>
    <n v="10"/>
    <n v="559.78"/>
    <s v="New"/>
    <s v="New"/>
    <n v="0"/>
    <n v="0"/>
    <m/>
    <m/>
    <m/>
    <m/>
    <m/>
    <m/>
    <n v="4"/>
    <n v="3"/>
    <n v="4"/>
    <n v="2"/>
    <n v="0"/>
    <n v="0"/>
    <n v="0"/>
    <n v="0"/>
    <n v="0"/>
    <n v="0"/>
    <n v="0"/>
    <n v="0"/>
    <n v="2239.12"/>
    <n v="1679.34"/>
    <n v="2239.12"/>
    <n v="1119.56"/>
  </r>
  <r>
    <s v="Nomad"/>
    <s v="EXTNOM033"/>
    <s v="NM011413858"/>
    <n v="856504011413"/>
    <s v="Nomad Tempo Band - 46mm | Dusk"/>
    <s v="Straps"/>
    <s v="Apple Watch"/>
    <s v="45/44/42mm"/>
    <x v="4"/>
    <s v="Consigna"/>
    <n v="10"/>
    <n v="559.78"/>
    <s v="Activo2"/>
    <s v="Activo2"/>
    <n v="0"/>
    <n v="0"/>
    <m/>
    <m/>
    <m/>
    <m/>
    <m/>
    <m/>
    <n v="3"/>
    <n v="5"/>
    <n v="2"/>
    <n v="2"/>
    <n v="0"/>
    <n v="0"/>
    <n v="0"/>
    <n v="0"/>
    <n v="0"/>
    <n v="0"/>
    <n v="0"/>
    <n v="0"/>
    <n v="1679.34"/>
    <n v="2798.8999999999996"/>
    <n v="1119.56"/>
    <n v="1119.56"/>
  </r>
  <r>
    <s v="Nomad"/>
    <s v="EXTNOM030"/>
    <s v="NM009766858"/>
    <n v="855848009766"/>
    <s v="Nomad Tempo Band - 46mm | Driftwood"/>
    <s v="Straps"/>
    <s v="Apple Watch"/>
    <s v="45/44/42mm"/>
    <x v="4"/>
    <s v="Consigna"/>
    <n v="300"/>
    <n v="559.78"/>
    <s v="New"/>
    <s v="New"/>
    <n v="0"/>
    <n v="0"/>
    <m/>
    <m/>
    <m/>
    <m/>
    <m/>
    <m/>
    <n v="32"/>
    <n v="33"/>
    <n v="43"/>
    <n v="24"/>
    <n v="0"/>
    <n v="0"/>
    <n v="0"/>
    <n v="0"/>
    <n v="0"/>
    <n v="0"/>
    <n v="0"/>
    <n v="0"/>
    <n v="17912.96"/>
    <n v="18472.739999999998"/>
    <n v="24070.539999999997"/>
    <n v="13434.72"/>
  </r>
  <r>
    <s v="Nomad"/>
    <s v="EXTNOM031"/>
    <s v="NM009797858"/>
    <n v="855848009797"/>
    <s v="Nomad Tempo Band - 46mm | Seagrass"/>
    <s v="Straps"/>
    <s v="Apple Watch"/>
    <s v="45/44/42mm"/>
    <x v="4"/>
    <s v="Consigna"/>
    <n v="300"/>
    <n v="559.78"/>
    <s v="New"/>
    <s v="New"/>
    <n v="0"/>
    <n v="0"/>
    <m/>
    <m/>
    <m/>
    <m/>
    <m/>
    <m/>
    <n v="27"/>
    <n v="29"/>
    <n v="37"/>
    <n v="31"/>
    <n v="0"/>
    <n v="0"/>
    <n v="0"/>
    <n v="0"/>
    <n v="0"/>
    <n v="0"/>
    <n v="0"/>
    <n v="0"/>
    <n v="15114.06"/>
    <n v="16233.619999999999"/>
    <n v="20711.86"/>
    <n v="17353.18"/>
  </r>
  <r>
    <s v="Quikcell"/>
    <s v="N.00735440"/>
    <s v="QCC3FT-WHT"/>
    <n v="846537097706"/>
    <s v="Quikcell CHARGE &amp; SYNC CABLE USB-C to USB-C - 3FT - White "/>
    <s v="Cables"/>
    <s v="Type C - Type C"/>
    <s v="3 ft"/>
    <x v="3"/>
    <s v="Consigna"/>
    <n v="650"/>
    <n v="154.66"/>
    <s v="New"/>
    <s v="New"/>
    <n v="0"/>
    <n v="0"/>
    <n v="0"/>
    <n v="0"/>
    <n v="0"/>
    <n v="0"/>
    <n v="0"/>
    <n v="490"/>
    <n v="2802"/>
    <n v="3096"/>
    <n v="3465"/>
    <n v="3465"/>
    <n v="0"/>
    <n v="0"/>
    <n v="0"/>
    <n v="0"/>
    <n v="0"/>
    <n v="0"/>
    <n v="0"/>
    <n v="75783.399999999994"/>
    <n v="433357.32"/>
    <n v="478827.36"/>
    <n v="535896.9"/>
    <n v="535896.9"/>
  </r>
  <r>
    <s v="Quikcell"/>
    <s v="N.00735470"/>
    <s v="QCC6FT-WHT"/>
    <n v="846537097621"/>
    <s v="Quikcell CHARGE &amp; SYNC CABLE USB-C to USB-C - 6FT - White "/>
    <s v="Cables"/>
    <s v="Type C - Type C"/>
    <s v="6 ft"/>
    <x v="3"/>
    <s v="Consigna"/>
    <n v="650"/>
    <n v="180.52"/>
    <s v="New"/>
    <s v="New"/>
    <n v="0"/>
    <n v="0"/>
    <n v="0"/>
    <n v="0"/>
    <n v="0"/>
    <n v="0"/>
    <n v="0"/>
    <n v="100"/>
    <n v="1607"/>
    <n v="1776"/>
    <n v="1987"/>
    <n v="1987"/>
    <n v="0"/>
    <n v="0"/>
    <n v="0"/>
    <n v="0"/>
    <n v="0"/>
    <n v="0"/>
    <n v="0"/>
    <n v="18052"/>
    <n v="290095.64"/>
    <n v="320603.52000000002"/>
    <n v="358693.24000000005"/>
    <n v="358693.24000000005"/>
  </r>
  <r>
    <s v="Speck"/>
    <s v="150439-3205"/>
    <s v="150439-3205"/>
    <s v="150439-3205"/>
    <s v="Speck Presidio®2 Grip Magsafe® Clicklock™ Black / Slate Grey iPhone 15"/>
    <s v="Cases iPhone"/>
    <s v="iPhone 15"/>
    <s v="iPhone 16e / 15 / 14 / 13"/>
    <x v="5"/>
    <s v="Consigna"/>
    <m/>
    <n v="538.36"/>
    <m/>
    <m/>
    <m/>
    <n v="1"/>
    <m/>
    <m/>
    <m/>
    <m/>
    <m/>
    <m/>
    <m/>
    <m/>
    <m/>
    <m/>
    <n v="0"/>
    <n v="538.36"/>
    <n v="0"/>
    <n v="0"/>
    <n v="0"/>
    <n v="0"/>
    <n v="0"/>
    <n v="0"/>
    <n v="0"/>
    <n v="0"/>
    <n v="0"/>
    <n v="0"/>
  </r>
  <r>
    <s v="Speck"/>
    <s v="150451-3199"/>
    <s v="150451-3199"/>
    <s v="150451-3199"/>
    <s v="Speck Presidio® Perfect-Clear Grip Magsafe® Clicklock™ Clear/Clear/Chrome iPhone 15 Pro"/>
    <s v="Cases iPhone"/>
    <s v="iPhone 15"/>
    <s v="iPhone 15 Pro"/>
    <x v="5"/>
    <s v="Consigna"/>
    <m/>
    <n v="430.6"/>
    <m/>
    <m/>
    <m/>
    <n v="1"/>
    <m/>
    <m/>
    <m/>
    <m/>
    <m/>
    <m/>
    <m/>
    <m/>
    <m/>
    <m/>
    <n v="0"/>
    <n v="430.6"/>
    <n v="0"/>
    <n v="0"/>
    <n v="0"/>
    <n v="0"/>
    <n v="0"/>
    <n v="0"/>
    <n v="0"/>
    <n v="0"/>
    <n v="0"/>
    <n v="0"/>
  </r>
  <r>
    <s v="Speck"/>
    <s v="150463-3212"/>
    <s v="150463-3212"/>
    <s v="150463-3212"/>
    <s v="Speck Presidio®2 Grip Magsafe® Clicklock™ Charcoal Grey/ Cool Bronze iPhone 15 Pro Max"/>
    <s v="Cases iPhone"/>
    <s v="iPhone 15"/>
    <s v="iPhone 15 Pro Max"/>
    <x v="5"/>
    <s v="Consigna"/>
    <m/>
    <n v="516.80999999999995"/>
    <m/>
    <m/>
    <m/>
    <n v="1"/>
    <m/>
    <m/>
    <m/>
    <m/>
    <m/>
    <m/>
    <m/>
    <m/>
    <m/>
    <m/>
    <n v="0"/>
    <n v="516.80999999999995"/>
    <n v="0"/>
    <n v="0"/>
    <n v="0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430.6"/>
    <m/>
    <m/>
    <m/>
    <n v="1"/>
    <m/>
    <m/>
    <m/>
    <m/>
    <m/>
    <m/>
    <m/>
    <m/>
    <m/>
    <m/>
    <n v="0"/>
    <n v="430.6"/>
    <n v="0"/>
    <n v="0"/>
    <n v="0"/>
    <n v="0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232.37"/>
    <m/>
    <m/>
    <m/>
    <n v="1"/>
    <m/>
    <m/>
    <m/>
    <m/>
    <m/>
    <m/>
    <m/>
    <m/>
    <m/>
    <m/>
    <n v="0"/>
    <n v="232.37"/>
    <n v="0"/>
    <n v="0"/>
    <n v="0"/>
    <n v="0"/>
    <n v="0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430.6"/>
    <m/>
    <m/>
    <m/>
    <n v="2"/>
    <m/>
    <m/>
    <m/>
    <m/>
    <m/>
    <m/>
    <m/>
    <m/>
    <m/>
    <m/>
    <n v="0"/>
    <n v="861.2"/>
    <n v="0"/>
    <n v="0"/>
    <n v="0"/>
    <n v="0"/>
    <n v="0"/>
    <n v="0"/>
    <n v="0"/>
    <n v="0"/>
    <n v="0"/>
    <n v="0"/>
  </r>
  <r>
    <s v="Nomad"/>
    <s v="NM01381785"/>
    <s v="NM01381785"/>
    <s v="NM01381785"/>
    <s v="Nomad Rugged Case - iPhone 16 Pro Max | Desert"/>
    <s v="Cases iPhone"/>
    <s v="iPhone 16"/>
    <s v="iPhone 16 Pro Max"/>
    <x v="5"/>
    <s v="Consigna"/>
    <m/>
    <n v="430.6"/>
    <m/>
    <m/>
    <m/>
    <n v="1"/>
    <m/>
    <m/>
    <m/>
    <m/>
    <m/>
    <m/>
    <m/>
    <m/>
    <m/>
    <m/>
    <n v="0"/>
    <n v="430.6"/>
    <n v="0"/>
    <n v="0"/>
    <n v="0"/>
    <n v="0"/>
    <n v="0"/>
    <n v="0"/>
    <n v="0"/>
    <n v="0"/>
    <n v="0"/>
    <n v="0"/>
  </r>
  <r>
    <s v="Nomad"/>
    <s v="NM01382485"/>
    <s v="NM01382485"/>
    <s v="NM01382485"/>
    <s v="Nomad Rugged Case - iPhone 16 Pro | Atlantic Blue"/>
    <s v="Cases iPhone"/>
    <s v="iPhone 16"/>
    <s v="iPhone 16 Pro / iPhone 17"/>
    <x v="5"/>
    <s v="Consigna"/>
    <m/>
    <n v="387.5"/>
    <m/>
    <m/>
    <m/>
    <n v="1"/>
    <m/>
    <m/>
    <m/>
    <m/>
    <m/>
    <m/>
    <m/>
    <m/>
    <m/>
    <m/>
    <n v="0"/>
    <n v="387.5"/>
    <n v="0"/>
    <n v="0"/>
    <n v="0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87.5"/>
    <m/>
    <m/>
    <m/>
    <n v="3"/>
    <m/>
    <m/>
    <m/>
    <m/>
    <m/>
    <m/>
    <m/>
    <m/>
    <m/>
    <m/>
    <n v="0"/>
    <n v="1162.5"/>
    <n v="0"/>
    <n v="0"/>
    <n v="0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581.47"/>
    <m/>
    <m/>
    <m/>
    <n v="4"/>
    <m/>
    <m/>
    <m/>
    <m/>
    <m/>
    <m/>
    <m/>
    <m/>
    <m/>
    <m/>
    <n v="0"/>
    <n v="2325.88"/>
    <n v="0"/>
    <n v="0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430.6"/>
    <m/>
    <m/>
    <m/>
    <n v="3"/>
    <m/>
    <m/>
    <m/>
    <m/>
    <m/>
    <m/>
    <m/>
    <m/>
    <m/>
    <m/>
    <n v="0"/>
    <n v="1291.8000000000002"/>
    <n v="0"/>
    <n v="0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603.02"/>
    <m/>
    <m/>
    <m/>
    <n v="2"/>
    <m/>
    <m/>
    <m/>
    <m/>
    <m/>
    <m/>
    <m/>
    <m/>
    <m/>
    <m/>
    <n v="0"/>
    <n v="1206.04"/>
    <n v="0"/>
    <n v="0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603.02"/>
    <m/>
    <m/>
    <m/>
    <n v="2"/>
    <m/>
    <m/>
    <m/>
    <m/>
    <m/>
    <m/>
    <m/>
    <m/>
    <m/>
    <m/>
    <n v="0"/>
    <n v="1206.04"/>
    <n v="0"/>
    <n v="0"/>
    <n v="0"/>
    <n v="0"/>
    <n v="0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430.6"/>
    <m/>
    <m/>
    <m/>
    <n v="1"/>
    <m/>
    <m/>
    <m/>
    <m/>
    <m/>
    <m/>
    <m/>
    <m/>
    <m/>
    <m/>
    <n v="0"/>
    <n v="430.6"/>
    <n v="0"/>
    <n v="0"/>
    <n v="0"/>
    <n v="0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430.6"/>
    <m/>
    <m/>
    <m/>
    <n v="1"/>
    <m/>
    <m/>
    <m/>
    <m/>
    <m/>
    <m/>
    <m/>
    <m/>
    <m/>
    <m/>
    <n v="0"/>
    <n v="430.6"/>
    <n v="0"/>
    <n v="0"/>
    <n v="0"/>
    <n v="0"/>
    <n v="0"/>
    <n v="0"/>
    <n v="0"/>
    <n v="0"/>
    <n v="0"/>
    <n v="0"/>
  </r>
  <r>
    <s v="Speck"/>
    <s v="150226-D143"/>
    <s v="150226-D143"/>
    <s v="150226-D143"/>
    <s v="Speck Balance Folio Case for iPad 10th Gen - Black/Black/White"/>
    <s v="Cases iPad"/>
    <s v="iPad"/>
    <s v="iPad 10th /11th - 10.9&quot;/11&quot; (2022-2025)"/>
    <x v="5"/>
    <s v="Consigna"/>
    <m/>
    <n v="636.7844827586207"/>
    <m/>
    <m/>
    <m/>
    <m/>
    <n v="1"/>
    <m/>
    <m/>
    <m/>
    <m/>
    <m/>
    <m/>
    <m/>
    <m/>
    <m/>
    <n v="0"/>
    <n v="0"/>
    <n v="636.7844827586207"/>
    <n v="0"/>
    <n v="0"/>
    <n v="0"/>
    <n v="0"/>
    <n v="0"/>
    <n v="0"/>
    <n v="0"/>
    <n v="0"/>
    <n v="0"/>
  </r>
  <r>
    <s v="Speck"/>
    <s v="150463-3212"/>
    <s v="150463-3212"/>
    <s v="150463-3212"/>
    <s v="Speck Presidio®2 Grip Magsafe® Clicklock™ Charcoal Grey/ Cool Bronze iPhone 15 Pro Max"/>
    <s v="Cases iPhone"/>
    <s v="iPhone 15"/>
    <s v="iPhone 15 Pro Max"/>
    <x v="5"/>
    <s v="Consigna"/>
    <m/>
    <n v="270.25000000000006"/>
    <m/>
    <m/>
    <m/>
    <m/>
    <n v="3"/>
    <m/>
    <m/>
    <m/>
    <m/>
    <m/>
    <m/>
    <m/>
    <m/>
    <m/>
    <n v="0"/>
    <n v="0"/>
    <n v="810.75000000000023"/>
    <n v="0"/>
    <n v="0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16.39655172413796"/>
    <m/>
    <m/>
    <m/>
    <m/>
    <n v="1"/>
    <m/>
    <m/>
    <m/>
    <m/>
    <m/>
    <m/>
    <m/>
    <m/>
    <m/>
    <n v="0"/>
    <n v="0"/>
    <n v="216.39655172413796"/>
    <n v="0"/>
    <n v="0"/>
    <n v="0"/>
    <n v="0"/>
    <n v="0"/>
    <n v="0"/>
    <n v="0"/>
    <n v="0"/>
    <n v="0"/>
  </r>
  <r>
    <s v="Speck"/>
    <s v="150706-9221"/>
    <s v="150706-9221"/>
    <s v="150706-9221"/>
    <s v="Speck iPhone 16 Pro Presidio Lux +Cl Clear/Clear /Gold Glitter?"/>
    <s v="Cases iPhone"/>
    <s v="iPhone 16"/>
    <s v="iPhone 16 Pro / iPhone 17"/>
    <x v="5"/>
    <s v="Consigna"/>
    <m/>
    <n v="335.97413793103453"/>
    <m/>
    <m/>
    <m/>
    <m/>
    <n v="1"/>
    <m/>
    <m/>
    <m/>
    <m/>
    <m/>
    <m/>
    <m/>
    <m/>
    <m/>
    <n v="0"/>
    <n v="0"/>
    <n v="335.97413793103453"/>
    <n v="0"/>
    <n v="0"/>
    <n v="0"/>
    <n v="0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597.60344827586209"/>
    <m/>
    <m/>
    <m/>
    <m/>
    <n v="1"/>
    <m/>
    <m/>
    <m/>
    <m/>
    <m/>
    <m/>
    <m/>
    <m/>
    <m/>
    <n v="0"/>
    <n v="0"/>
    <n v="597.60344827586209"/>
    <n v="0"/>
    <n v="0"/>
    <n v="0"/>
    <n v="0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466.66379310344837"/>
    <m/>
    <m/>
    <m/>
    <m/>
    <n v="1"/>
    <m/>
    <m/>
    <m/>
    <m/>
    <m/>
    <m/>
    <m/>
    <m/>
    <m/>
    <n v="0"/>
    <n v="0"/>
    <n v="466.66379310344837"/>
    <n v="0"/>
    <n v="0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35.71551724137936"/>
    <m/>
    <m/>
    <m/>
    <m/>
    <n v="2"/>
    <m/>
    <m/>
    <m/>
    <m/>
    <m/>
    <m/>
    <m/>
    <m/>
    <m/>
    <n v="0"/>
    <n v="0"/>
    <n v="671.43103448275872"/>
    <n v="0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1551724137936"/>
    <m/>
    <m/>
    <m/>
    <m/>
    <n v="1"/>
    <m/>
    <m/>
    <m/>
    <m/>
    <m/>
    <m/>
    <m/>
    <m/>
    <m/>
    <n v="0"/>
    <n v="0"/>
    <n v="335.71551724137936"/>
    <n v="0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35.71551724137936"/>
    <m/>
    <m/>
    <m/>
    <m/>
    <n v="2"/>
    <m/>
    <m/>
    <m/>
    <m/>
    <m/>
    <m/>
    <m/>
    <m/>
    <m/>
    <n v="0"/>
    <n v="0"/>
    <n v="671.43103448275872"/>
    <n v="0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88.45977011494256"/>
    <m/>
    <m/>
    <m/>
    <m/>
    <n v="6"/>
    <m/>
    <m/>
    <m/>
    <m/>
    <m/>
    <m/>
    <m/>
    <m/>
    <m/>
    <n v="0"/>
    <n v="0"/>
    <n v="2930.7586206896553"/>
    <n v="0"/>
    <n v="0"/>
    <n v="0"/>
    <n v="0"/>
    <n v="0"/>
    <n v="0"/>
    <n v="0"/>
    <n v="0"/>
    <n v="0"/>
  </r>
  <r>
    <s v="Nomad"/>
    <s v="NM01958185"/>
    <s v="NM01958185"/>
    <s v="NM01958185"/>
    <s v="Nomad Sport Band - 45/44mm/42mm | M/L | Lunar Gray | FKM | V2"/>
    <s v="Straps"/>
    <s v="Apple Watch"/>
    <s v="49/45/44/42 mm"/>
    <x v="5"/>
    <s v="Consigna"/>
    <m/>
    <n v="663.07758620689651"/>
    <m/>
    <m/>
    <m/>
    <m/>
    <n v="1"/>
    <m/>
    <m/>
    <m/>
    <m/>
    <m/>
    <m/>
    <m/>
    <m/>
    <m/>
    <n v="0"/>
    <n v="0"/>
    <n v="663.07758620689651"/>
    <n v="0"/>
    <n v="0"/>
    <n v="0"/>
    <n v="0"/>
    <n v="0"/>
    <n v="0"/>
    <n v="0"/>
    <n v="0"/>
    <n v="0"/>
  </r>
  <r>
    <s v="Quikcell"/>
    <s v="QAIR-BUDS"/>
    <s v="QAIR-BUDS"/>
    <s v="QAIR-BUDS"/>
    <s v="Quikcell QAIR BUDS True Wireless Earbuds with Charging Case - Black"/>
    <s v="Audio"/>
    <s v="Headphones Wireless"/>
    <s v="QAir"/>
    <x v="5"/>
    <s v="Consigna"/>
    <m/>
    <n v="291.75862068965517"/>
    <m/>
    <m/>
    <m/>
    <m/>
    <n v="1"/>
    <m/>
    <m/>
    <m/>
    <m/>
    <m/>
    <m/>
    <m/>
    <m/>
    <m/>
    <n v="0"/>
    <n v="0"/>
    <n v="291.75862068965517"/>
    <n v="0"/>
    <n v="0"/>
    <n v="0"/>
    <n v="0"/>
    <n v="0"/>
    <n v="0"/>
    <n v="0"/>
    <n v="0"/>
    <n v="0"/>
  </r>
  <r>
    <s v="Quikcell"/>
    <s v="QAIR-WAT"/>
    <s v="QAIR-WAT"/>
    <s v="QAIR-WAT"/>
    <s v="Quikcell Bundle Watch and QAIR BUDS True Wireless Earbuds with Charging Case - Black"/>
    <s v="Wearable"/>
    <s v="Smartwatch"/>
    <s v="Bundle"/>
    <x v="5"/>
    <s v="Consigna"/>
    <m/>
    <n v="501.10344827586209"/>
    <m/>
    <m/>
    <m/>
    <m/>
    <n v="1"/>
    <m/>
    <m/>
    <m/>
    <m/>
    <m/>
    <m/>
    <m/>
    <m/>
    <m/>
    <n v="0"/>
    <n v="0"/>
    <n v="501.10344827586209"/>
    <n v="0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66.66091954022994"/>
    <m/>
    <m/>
    <m/>
    <m/>
    <n v="3"/>
    <m/>
    <m/>
    <m/>
    <m/>
    <m/>
    <m/>
    <m/>
    <m/>
    <m/>
    <n v="0"/>
    <n v="0"/>
    <n v="1399.9827586206898"/>
    <n v="0"/>
    <n v="0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35.71551724137936"/>
    <m/>
    <m/>
    <m/>
    <m/>
    <n v="3"/>
    <m/>
    <m/>
    <m/>
    <m/>
    <m/>
    <m/>
    <m/>
    <m/>
    <m/>
    <n v="0"/>
    <n v="0"/>
    <n v="1007.1465517241381"/>
    <n v="0"/>
    <n v="0"/>
    <n v="0"/>
    <n v="0"/>
    <n v="0"/>
    <n v="0"/>
    <n v="0"/>
    <n v="0"/>
    <n v="0"/>
  </r>
  <r>
    <s v="Nomad"/>
    <s v="NM01696285"/>
    <s v="NM01696285"/>
    <s v="NM01696285"/>
    <s v="Nomad Modern Leather Case - iPhone 16 Pro  Brown"/>
    <s v="Cases iPhone"/>
    <s v="iPhone 16"/>
    <s v="iPhone 16 Pro / iPhone 17"/>
    <x v="5"/>
    <s v="Consigna"/>
    <m/>
    <n v="368.68965517241384"/>
    <m/>
    <m/>
    <m/>
    <m/>
    <n v="1"/>
    <m/>
    <m/>
    <m/>
    <m/>
    <m/>
    <m/>
    <m/>
    <m/>
    <m/>
    <n v="0"/>
    <n v="0"/>
    <n v="368.68965517241384"/>
    <n v="0"/>
    <n v="0"/>
    <n v="0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582.55172413793105"/>
    <m/>
    <m/>
    <m/>
    <m/>
    <n v="1"/>
    <m/>
    <m/>
    <m/>
    <m/>
    <m/>
    <m/>
    <m/>
    <m/>
    <m/>
    <n v="0"/>
    <n v="0"/>
    <n v="582.55172413793105"/>
    <n v="0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35.71551724137936"/>
    <m/>
    <m/>
    <m/>
    <m/>
    <n v="2"/>
    <m/>
    <m/>
    <m/>
    <m/>
    <m/>
    <m/>
    <m/>
    <m/>
    <m/>
    <n v="0"/>
    <n v="0"/>
    <n v="671.43103448275872"/>
    <n v="0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1551724137936"/>
    <m/>
    <m/>
    <m/>
    <m/>
    <n v="1"/>
    <m/>
    <m/>
    <m/>
    <m/>
    <m/>
    <m/>
    <m/>
    <m/>
    <m/>
    <n v="0"/>
    <n v="0"/>
    <n v="335.71551724137936"/>
    <n v="0"/>
    <n v="0"/>
    <n v="0"/>
    <n v="0"/>
    <n v="0"/>
    <n v="0"/>
    <n v="0"/>
    <n v="0"/>
    <n v="0"/>
  </r>
  <r>
    <s v="Speck"/>
    <s v="150443-3199"/>
    <s v="150443-3199"/>
    <s v="150443-3199"/>
    <s v="Speck Presidio® Perfect-Clear Grip Magsafe® Clicklock™ Clear/Clear/Chrome iPhone 15"/>
    <s v="Cases iPhone"/>
    <s v="iPhone 15"/>
    <s v="iPhone 16e / 15 / 14 / 13"/>
    <x v="5"/>
    <s v="Consigna"/>
    <m/>
    <n v="270.25"/>
    <m/>
    <m/>
    <m/>
    <m/>
    <n v="1"/>
    <m/>
    <m/>
    <m/>
    <m/>
    <m/>
    <m/>
    <m/>
    <m/>
    <m/>
    <n v="0"/>
    <n v="0"/>
    <n v="270.25"/>
    <n v="0"/>
    <n v="0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63.07758620689651"/>
    <m/>
    <m/>
    <m/>
    <m/>
    <n v="1"/>
    <m/>
    <m/>
    <m/>
    <m/>
    <m/>
    <m/>
    <m/>
    <m/>
    <m/>
    <n v="0"/>
    <n v="0"/>
    <n v="663.07758620689651"/>
    <n v="0"/>
    <n v="0"/>
    <n v="0"/>
    <n v="0"/>
    <n v="0"/>
    <n v="0"/>
    <n v="0"/>
    <n v="0"/>
    <n v="0"/>
  </r>
  <r>
    <s v="Quikcell"/>
    <s v="QAIR-WAT"/>
    <s v="QAIR-WAT"/>
    <s v="QAIR-WAT"/>
    <s v="Quikcell Bundle Watch and QAIR BUDS True Wireless Earbuds with Charging Case - Black"/>
    <s v="Wearable"/>
    <s v="Smartwatch"/>
    <s v="Bundle"/>
    <x v="5"/>
    <s v="Consigna"/>
    <m/>
    <n v="501.10344827586209"/>
    <m/>
    <m/>
    <m/>
    <m/>
    <n v="1"/>
    <m/>
    <m/>
    <m/>
    <m/>
    <m/>
    <m/>
    <m/>
    <m/>
    <m/>
    <n v="0"/>
    <n v="0"/>
    <n v="501.10344827586209"/>
    <n v="0"/>
    <n v="0"/>
    <n v="0"/>
    <n v="0"/>
    <n v="0"/>
    <n v="0"/>
    <n v="0"/>
    <n v="0"/>
    <n v="0"/>
  </r>
  <r>
    <s v="Speck"/>
    <s v="150226-D143"/>
    <s v="150226-D143"/>
    <s v="150226-D143"/>
    <s v="Speck Balance Folio Case for iPad 10th Gen - Black/Black/White"/>
    <s v="Cases iPad"/>
    <s v="iPad"/>
    <s v="iPad 10th /11th - 10.9&quot;/11&quot; (2022-2025)"/>
    <x v="5"/>
    <s v="Consigna"/>
    <m/>
    <n v="636.7844827586207"/>
    <m/>
    <m/>
    <m/>
    <m/>
    <n v="2"/>
    <m/>
    <m/>
    <m/>
    <m/>
    <m/>
    <m/>
    <m/>
    <m/>
    <m/>
    <n v="0"/>
    <n v="0"/>
    <n v="1273.5689655172414"/>
    <n v="0"/>
    <n v="0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35.97413793103453"/>
    <m/>
    <m/>
    <m/>
    <m/>
    <n v="2"/>
    <m/>
    <m/>
    <m/>
    <m/>
    <m/>
    <m/>
    <m/>
    <m/>
    <m/>
    <n v="0"/>
    <n v="0"/>
    <n v="671.94827586206907"/>
    <n v="0"/>
    <n v="0"/>
    <n v="0"/>
    <n v="0"/>
    <n v="0"/>
    <n v="0"/>
    <n v="0"/>
    <n v="0"/>
    <n v="0"/>
  </r>
  <r>
    <s v="Speck"/>
    <s v="150447-3212"/>
    <s v="150447-3212"/>
    <s v="150447-3212"/>
    <s v="Speck Presidio®2 Grip Magsafe® Clicklock™ Charcoal Grey/ Cool Bronze iPhone 15 Pro"/>
    <s v="Cases iPhone"/>
    <s v="iPhone 15"/>
    <s v="iPhone 15 Pro"/>
    <x v="5"/>
    <s v="Consigna"/>
    <m/>
    <n v="270.25"/>
    <m/>
    <m/>
    <m/>
    <m/>
    <n v="1"/>
    <m/>
    <m/>
    <m/>
    <m/>
    <m/>
    <m/>
    <m/>
    <m/>
    <m/>
    <n v="0"/>
    <n v="0"/>
    <n v="270.25"/>
    <n v="0"/>
    <n v="0"/>
    <n v="0"/>
    <n v="0"/>
    <n v="0"/>
    <n v="0"/>
    <n v="0"/>
    <n v="0"/>
    <n v="0"/>
  </r>
  <r>
    <s v="Speck"/>
    <s v="150463-3212"/>
    <s v="150463-3212"/>
    <s v="150463-3212"/>
    <s v="Speck Presidio®2 Grip Magsafe® Clicklock™ Charcoal Grey/ Cool Bronze iPhone 15 Pro Max"/>
    <s v="Cases iPhone"/>
    <s v="iPhone 15"/>
    <s v="iPhone 15 Pro Max"/>
    <x v="5"/>
    <s v="Consigna"/>
    <m/>
    <n v="258.95689655172413"/>
    <m/>
    <m/>
    <m/>
    <m/>
    <n v="1"/>
    <m/>
    <m/>
    <m/>
    <m/>
    <m/>
    <m/>
    <m/>
    <m/>
    <m/>
    <n v="0"/>
    <n v="0"/>
    <n v="258.95689655172413"/>
    <n v="0"/>
    <n v="0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270.25"/>
    <m/>
    <m/>
    <m/>
    <m/>
    <n v="1"/>
    <m/>
    <m/>
    <m/>
    <m/>
    <m/>
    <m/>
    <m/>
    <m/>
    <m/>
    <n v="0"/>
    <n v="0"/>
    <n v="270.25"/>
    <n v="0"/>
    <n v="0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261.85344827586209"/>
    <m/>
    <m/>
    <m/>
    <m/>
    <n v="1"/>
    <m/>
    <m/>
    <m/>
    <m/>
    <m/>
    <m/>
    <m/>
    <m/>
    <m/>
    <n v="0"/>
    <n v="0"/>
    <n v="261.85344827586209"/>
    <n v="0"/>
    <n v="0"/>
    <n v="0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620.44827586206907"/>
    <m/>
    <m/>
    <m/>
    <m/>
    <n v="1"/>
    <m/>
    <m/>
    <m/>
    <m/>
    <m/>
    <m/>
    <m/>
    <m/>
    <m/>
    <n v="0"/>
    <n v="0"/>
    <n v="620.44827586206907"/>
    <n v="0"/>
    <n v="0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478.08189655172418"/>
    <m/>
    <m/>
    <m/>
    <m/>
    <n v="1"/>
    <m/>
    <m/>
    <m/>
    <m/>
    <m/>
    <m/>
    <m/>
    <m/>
    <m/>
    <n v="0"/>
    <n v="0"/>
    <n v="478.08189655172418"/>
    <n v="0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478.08189655172418"/>
    <m/>
    <m/>
    <m/>
    <m/>
    <n v="1"/>
    <m/>
    <m/>
    <m/>
    <m/>
    <m/>
    <m/>
    <m/>
    <m/>
    <m/>
    <n v="0"/>
    <n v="0"/>
    <n v="478.08189655172418"/>
    <n v="0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81.72126436781605"/>
    <m/>
    <m/>
    <m/>
    <m/>
    <n v="3"/>
    <m/>
    <m/>
    <m/>
    <m/>
    <m/>
    <m/>
    <m/>
    <m/>
    <m/>
    <n v="0"/>
    <n v="0"/>
    <n v="1145.1637931034481"/>
    <n v="0"/>
    <n v="0"/>
    <n v="0"/>
    <n v="0"/>
    <n v="0"/>
    <n v="0"/>
    <n v="0"/>
    <n v="0"/>
    <n v="0"/>
  </r>
  <r>
    <s v="Nomad"/>
    <s v="NM01696285"/>
    <s v="NM01696285"/>
    <s v="NM01696285"/>
    <s v="Nomad Modern Leather Case - iPhone 16 Pro  Brown"/>
    <s v="Cases iPhone"/>
    <s v="iPhone 16"/>
    <s v="iPhone 16 Pro / iPhone 17"/>
    <x v="5"/>
    <s v="Consigna"/>
    <m/>
    <n v="160.55172413793105"/>
    <m/>
    <m/>
    <m/>
    <m/>
    <n v="2"/>
    <m/>
    <m/>
    <m/>
    <m/>
    <m/>
    <m/>
    <m/>
    <m/>
    <m/>
    <n v="0"/>
    <n v="0"/>
    <n v="321.10344827586209"/>
    <n v="0"/>
    <n v="0"/>
    <n v="0"/>
    <n v="0"/>
    <n v="0"/>
    <n v="0"/>
    <n v="0"/>
    <n v="0"/>
    <n v="0"/>
  </r>
  <r>
    <s v="Quikcell"/>
    <s v="PWERFLIP-BLK"/>
    <s v="PWERFLIP-BLK"/>
    <s v="PWERFLIP-BLK"/>
    <s v="Quikcell POWERFLIP 15W wireless 2-in-1 charger"/>
    <s v="Charger"/>
    <s v="Wireless"/>
    <s v="15 W"/>
    <x v="5"/>
    <s v="Consigna"/>
    <m/>
    <n v="216.45689655172416"/>
    <m/>
    <m/>
    <m/>
    <m/>
    <n v="1"/>
    <m/>
    <m/>
    <m/>
    <m/>
    <m/>
    <m/>
    <m/>
    <m/>
    <m/>
    <n v="0"/>
    <n v="0"/>
    <n v="216.45689655172416"/>
    <n v="0"/>
    <n v="0"/>
    <n v="0"/>
    <n v="0"/>
    <n v="0"/>
    <n v="0"/>
    <n v="0"/>
    <n v="0"/>
    <n v="0"/>
  </r>
  <r>
    <s v="Quikcell"/>
    <s v="PWERFLIP-BLK"/>
    <s v="PWERFLIP-BLK"/>
    <s v="PWERFLIP-BLK"/>
    <s v="Quikcell POWERFLIP 15W wireless 2-in-1 charger"/>
    <s v="Charger"/>
    <s v="Wireless"/>
    <s v="15 W"/>
    <x v="5"/>
    <s v="Consigna"/>
    <m/>
    <n v="251.09"/>
    <m/>
    <m/>
    <m/>
    <m/>
    <n v="1"/>
    <m/>
    <m/>
    <m/>
    <m/>
    <m/>
    <m/>
    <m/>
    <m/>
    <m/>
    <n v="0"/>
    <n v="0"/>
    <n v="251.09"/>
    <n v="0"/>
    <n v="0"/>
    <n v="0"/>
    <n v="0"/>
    <n v="0"/>
    <n v="0"/>
    <n v="0"/>
    <n v="0"/>
    <n v="0"/>
  </r>
  <r>
    <s v="Speck"/>
    <s v="150443-3199"/>
    <s v="150443-3199"/>
    <s v="150443-3199"/>
    <s v="Speck Presidio® Perfect-Clear Grip Magsafe® Clicklock™ Clear/Clear/Chrome iPhone 15"/>
    <s v="Cases iPhone"/>
    <s v="iPhone 15"/>
    <s v="iPhone 16e / 15 / 14 / 13"/>
    <x v="5"/>
    <s v="Consigna"/>
    <m/>
    <n v="300.39"/>
    <m/>
    <m/>
    <m/>
    <m/>
    <n v="1"/>
    <m/>
    <m/>
    <m/>
    <m/>
    <m/>
    <m/>
    <m/>
    <m/>
    <m/>
    <n v="0"/>
    <n v="0"/>
    <n v="300.39"/>
    <n v="0"/>
    <n v="0"/>
    <n v="0"/>
    <n v="0"/>
    <n v="0"/>
    <n v="0"/>
    <n v="0"/>
    <n v="0"/>
    <n v="0"/>
  </r>
  <r>
    <s v="Speck"/>
    <s v="150455-3212"/>
    <s v="150455-3212"/>
    <s v="150455-3212"/>
    <s v="Speck Presidio®2 Grip Magsafe® Clicklock™ Charcoal Grey/ Cool Bronze iPhone 15 Plus"/>
    <s v="Cases iPhone"/>
    <s v="iPhone 15"/>
    <s v="iPhone 15 Plus"/>
    <x v="5"/>
    <s v="Consigna"/>
    <m/>
    <n v="262.49"/>
    <m/>
    <m/>
    <m/>
    <m/>
    <n v="1"/>
    <m/>
    <m/>
    <m/>
    <m/>
    <m/>
    <m/>
    <m/>
    <m/>
    <m/>
    <n v="0"/>
    <n v="0"/>
    <n v="262.49"/>
    <n v="0"/>
    <n v="0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300.39"/>
    <m/>
    <m/>
    <m/>
    <m/>
    <n v="1"/>
    <m/>
    <m/>
    <m/>
    <m/>
    <m/>
    <m/>
    <m/>
    <m/>
    <m/>
    <n v="0"/>
    <n v="0"/>
    <n v="300.39"/>
    <n v="0"/>
    <n v="0"/>
    <n v="0"/>
    <n v="0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1373.3400000000001"/>
    <m/>
    <m/>
    <m/>
    <m/>
    <n v="2"/>
    <m/>
    <m/>
    <m/>
    <m/>
    <m/>
    <m/>
    <m/>
    <m/>
    <m/>
    <n v="0"/>
    <n v="0"/>
    <n v="2746.6800000000003"/>
    <n v="0"/>
    <n v="0"/>
    <n v="0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613.57000000000005"/>
    <m/>
    <m/>
    <m/>
    <m/>
    <n v="1"/>
    <m/>
    <m/>
    <m/>
    <m/>
    <m/>
    <m/>
    <m/>
    <m/>
    <m/>
    <n v="0"/>
    <n v="0"/>
    <n v="613.57000000000005"/>
    <n v="0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89.43"/>
    <m/>
    <m/>
    <m/>
    <m/>
    <n v="1"/>
    <m/>
    <m/>
    <m/>
    <m/>
    <m/>
    <m/>
    <m/>
    <m/>
    <m/>
    <n v="0"/>
    <n v="0"/>
    <n v="389.43"/>
    <n v="0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14.58"/>
    <m/>
    <m/>
    <m/>
    <m/>
    <n v="1"/>
    <m/>
    <m/>
    <m/>
    <m/>
    <m/>
    <m/>
    <m/>
    <m/>
    <m/>
    <n v="0"/>
    <n v="0"/>
    <n v="414.58"/>
    <n v="0"/>
    <n v="0"/>
    <n v="0"/>
    <n v="0"/>
    <n v="0"/>
    <n v="0"/>
    <n v="0"/>
    <n v="0"/>
    <n v="0"/>
  </r>
  <r>
    <s v="Nomad"/>
    <s v="NM01696285"/>
    <s v="NM01696285"/>
    <s v="NM01696285"/>
    <s v="Nomad Modern Leather Case - iPhone 16 Pro  Brown"/>
    <s v="Cases iPhone"/>
    <s v="iPhone 16"/>
    <s v="iPhone 16 Pro / iPhone 17"/>
    <x v="5"/>
    <s v="Consigna"/>
    <m/>
    <n v="414.58"/>
    <m/>
    <m/>
    <m/>
    <m/>
    <n v="1"/>
    <m/>
    <m/>
    <m/>
    <m/>
    <m/>
    <m/>
    <m/>
    <m/>
    <m/>
    <n v="0"/>
    <n v="0"/>
    <n v="414.58"/>
    <n v="0"/>
    <n v="0"/>
    <n v="0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1257.55"/>
    <m/>
    <m/>
    <m/>
    <m/>
    <n v="5"/>
    <m/>
    <m/>
    <m/>
    <m/>
    <m/>
    <m/>
    <m/>
    <m/>
    <m/>
    <n v="0"/>
    <n v="0"/>
    <n v="6287.75"/>
    <n v="0"/>
    <n v="0"/>
    <n v="0"/>
    <n v="0"/>
    <n v="0"/>
    <n v="0"/>
    <n v="0"/>
    <n v="0"/>
    <n v="0"/>
  </r>
  <r>
    <s v="Nomad"/>
    <s v="NM01958185"/>
    <s v="NM01958185"/>
    <s v="NM01958185"/>
    <s v="Nomad Sport Band - 45/44mm/42mm | M/L | Lunar Gray | FKM | V2"/>
    <s v="Straps"/>
    <s v="Apple Watch"/>
    <s v="49/45/44/42 mm"/>
    <x v="5"/>
    <s v="Consigna"/>
    <m/>
    <n v="1333.29"/>
    <m/>
    <m/>
    <m/>
    <m/>
    <n v="2"/>
    <m/>
    <m/>
    <m/>
    <m/>
    <m/>
    <m/>
    <m/>
    <m/>
    <m/>
    <n v="0"/>
    <n v="0"/>
    <n v="2666.58"/>
    <n v="0"/>
    <n v="0"/>
    <n v="0"/>
    <n v="0"/>
    <n v="0"/>
    <n v="0"/>
    <n v="0"/>
    <n v="0"/>
    <n v="0"/>
  </r>
  <r>
    <s v="Speck"/>
    <s v="150439-3205"/>
    <s v="150439-3205"/>
    <s v="150439-3205"/>
    <s v="Speck Presidio®2 Grip Magsafe® Clicklock™ Black / Slate Grey iPhone 15"/>
    <s v="Cases iPhone"/>
    <s v="iPhone 15"/>
    <s v="iPhone 16e / 15 / 14 / 13"/>
    <x v="5"/>
    <s v="Consigna"/>
    <m/>
    <n v="313.49"/>
    <m/>
    <m/>
    <m/>
    <m/>
    <m/>
    <n v="1"/>
    <m/>
    <m/>
    <m/>
    <m/>
    <m/>
    <m/>
    <m/>
    <m/>
    <n v="0"/>
    <n v="0"/>
    <n v="0"/>
    <n v="313.49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89.43"/>
    <m/>
    <m/>
    <m/>
    <m/>
    <m/>
    <n v="1"/>
    <m/>
    <m/>
    <m/>
    <m/>
    <m/>
    <m/>
    <m/>
    <m/>
    <n v="0"/>
    <n v="0"/>
    <n v="0"/>
    <n v="389.43"/>
    <n v="0"/>
    <n v="0"/>
    <n v="0"/>
    <n v="0"/>
    <n v="0"/>
    <n v="0"/>
    <n v="0"/>
    <n v="0"/>
  </r>
  <r>
    <s v="Speck"/>
    <s v="150439-3205"/>
    <s v="150439-3205"/>
    <s v="150439-3205"/>
    <s v="Speck Presidio®2 Grip Magsafe® Clicklock™ Black / Slate Grey iPhone 15"/>
    <s v="Cases iPhone"/>
    <s v="iPhone 15"/>
    <s v="iPhone 16e / 15 / 14 / 13"/>
    <x v="5"/>
    <s v="Consigna"/>
    <m/>
    <n v="313.49"/>
    <m/>
    <m/>
    <m/>
    <m/>
    <m/>
    <n v="1"/>
    <m/>
    <m/>
    <m/>
    <m/>
    <m/>
    <m/>
    <m/>
    <m/>
    <n v="0"/>
    <n v="0"/>
    <n v="0"/>
    <n v="313.49"/>
    <n v="0"/>
    <n v="0"/>
    <n v="0"/>
    <n v="0"/>
    <n v="0"/>
    <n v="0"/>
    <n v="0"/>
    <n v="0"/>
  </r>
  <r>
    <s v="Speck"/>
    <s v="150443-3199"/>
    <s v="150443-3199"/>
    <s v="150443-3199"/>
    <s v="Speck Presidio® Perfect-Clear Grip Magsafe® Clicklock™ Clear/Clear/Chrome iPhone 15"/>
    <s v="Cases iPhone"/>
    <s v="iPhone 15"/>
    <s v="iPhone 16e / 15 / 14 / 13"/>
    <x v="5"/>
    <s v="Consigna"/>
    <m/>
    <n v="313.49"/>
    <m/>
    <m/>
    <m/>
    <m/>
    <m/>
    <n v="1"/>
    <m/>
    <m/>
    <m/>
    <m/>
    <m/>
    <m/>
    <m/>
    <m/>
    <n v="0"/>
    <n v="0"/>
    <n v="0"/>
    <n v="313.49"/>
    <n v="0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316.85000000000002"/>
    <m/>
    <m/>
    <m/>
    <m/>
    <m/>
    <n v="1"/>
    <m/>
    <m/>
    <m/>
    <m/>
    <m/>
    <m/>
    <m/>
    <m/>
    <n v="0"/>
    <n v="0"/>
    <n v="0"/>
    <n v="316.85000000000002"/>
    <n v="0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51.02"/>
    <m/>
    <m/>
    <m/>
    <m/>
    <m/>
    <n v="1"/>
    <m/>
    <m/>
    <m/>
    <m/>
    <m/>
    <m/>
    <m/>
    <m/>
    <n v="0"/>
    <n v="0"/>
    <n v="0"/>
    <n v="251.02"/>
    <n v="0"/>
    <n v="0"/>
    <n v="0"/>
    <n v="0"/>
    <n v="0"/>
    <n v="0"/>
    <n v="0"/>
    <n v="0"/>
  </r>
  <r>
    <s v="Speck"/>
    <s v="150703-3199"/>
    <s v="150703-3199"/>
    <s v="150703-3199"/>
    <s v="Speck iPhone 16 Pro Presidio Perfect Clear +Cl Clear/Chrome Fini"/>
    <s v="Cases iPhone"/>
    <s v="iPhone 16"/>
    <s v="iPhone 16 Pro / iPhone 17"/>
    <x v="5"/>
    <s v="Consigna"/>
    <m/>
    <n v="389.73"/>
    <m/>
    <m/>
    <m/>
    <m/>
    <m/>
    <n v="1"/>
    <m/>
    <m/>
    <m/>
    <m/>
    <m/>
    <m/>
    <m/>
    <m/>
    <n v="0"/>
    <n v="0"/>
    <n v="0"/>
    <n v="389.73"/>
    <n v="0"/>
    <n v="0"/>
    <n v="0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427.55"/>
    <m/>
    <m/>
    <m/>
    <m/>
    <m/>
    <n v="1"/>
    <m/>
    <m/>
    <m/>
    <m/>
    <m/>
    <m/>
    <m/>
    <m/>
    <n v="0"/>
    <n v="0"/>
    <n v="0"/>
    <n v="427.55"/>
    <n v="0"/>
    <n v="0"/>
    <n v="0"/>
    <n v="0"/>
    <n v="0"/>
    <n v="0"/>
    <n v="0"/>
    <n v="0"/>
  </r>
  <r>
    <s v="Nomad"/>
    <s v="NM01382485"/>
    <s v="NM01382485"/>
    <s v="NM01382485"/>
    <s v="Nomad Rugged Case - iPhone 16 Pro | Atlantic Blue"/>
    <s v="Cases iPhone"/>
    <s v="iPhone 16"/>
    <s v="iPhone 16 Pro / iPhone 17"/>
    <x v="5"/>
    <s v="Consigna"/>
    <m/>
    <n v="427.68"/>
    <m/>
    <m/>
    <m/>
    <m/>
    <m/>
    <n v="1"/>
    <m/>
    <m/>
    <m/>
    <m/>
    <m/>
    <m/>
    <m/>
    <m/>
    <n v="0"/>
    <n v="0"/>
    <n v="0"/>
    <n v="427.68"/>
    <n v="0"/>
    <n v="0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631.25"/>
    <m/>
    <m/>
    <m/>
    <m/>
    <m/>
    <n v="1"/>
    <m/>
    <m/>
    <m/>
    <m/>
    <m/>
    <m/>
    <m/>
    <m/>
    <n v="0"/>
    <n v="0"/>
    <n v="0"/>
    <n v="631.25"/>
    <n v="0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1168.29"/>
    <m/>
    <m/>
    <m/>
    <m/>
    <m/>
    <n v="3"/>
    <m/>
    <m/>
    <m/>
    <m/>
    <m/>
    <m/>
    <m/>
    <m/>
    <n v="0"/>
    <n v="0"/>
    <n v="0"/>
    <n v="3504.87"/>
    <n v="0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1168.29"/>
    <m/>
    <m/>
    <m/>
    <m/>
    <m/>
    <n v="3"/>
    <m/>
    <m/>
    <m/>
    <m/>
    <m/>
    <m/>
    <m/>
    <m/>
    <n v="0"/>
    <n v="0"/>
    <n v="0"/>
    <n v="3504.87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1168.29"/>
    <m/>
    <m/>
    <m/>
    <m/>
    <m/>
    <n v="3"/>
    <m/>
    <m/>
    <m/>
    <m/>
    <m/>
    <m/>
    <m/>
    <m/>
    <n v="0"/>
    <n v="0"/>
    <n v="0"/>
    <n v="3504.87"/>
    <n v="0"/>
    <n v="0"/>
    <n v="0"/>
    <n v="0"/>
    <n v="0"/>
    <n v="0"/>
    <n v="0"/>
    <n v="0"/>
  </r>
  <r>
    <s v="Nomad"/>
    <s v="NM01696285"/>
    <s v="NM01696285"/>
    <s v="NM01696285"/>
    <s v="Nomad Modern Leather Case - iPhone 16 Pro  Brown"/>
    <s v="Cases iPhone"/>
    <s v="iPhone 16"/>
    <s v="iPhone 16 Pro / iPhone 17"/>
    <x v="5"/>
    <s v="Consigna"/>
    <m/>
    <n v="372.48"/>
    <m/>
    <m/>
    <m/>
    <m/>
    <m/>
    <n v="1"/>
    <m/>
    <m/>
    <m/>
    <m/>
    <m/>
    <m/>
    <m/>
    <m/>
    <n v="0"/>
    <n v="0"/>
    <n v="0"/>
    <n v="372.48"/>
    <n v="0"/>
    <n v="0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817.41000000000008"/>
    <m/>
    <m/>
    <m/>
    <m/>
    <m/>
    <n v="3"/>
    <m/>
    <m/>
    <m/>
    <m/>
    <m/>
    <m/>
    <m/>
    <m/>
    <n v="0"/>
    <n v="0"/>
    <n v="0"/>
    <n v="2452.2300000000005"/>
    <n v="0"/>
    <n v="0"/>
    <n v="0"/>
    <n v="0"/>
    <n v="0"/>
    <n v="0"/>
    <n v="0"/>
    <n v="0"/>
  </r>
  <r>
    <s v="Quikcell"/>
    <s v="PWERFLIP-BLK"/>
    <s v="PWERFLIP-BLK"/>
    <s v="PWERFLIP-BLK"/>
    <s v="Quikcell POWERFLIP 15W wireless 2-in-1 charger"/>
    <s v="Charger"/>
    <s v="Wireless"/>
    <s v="15 W"/>
    <x v="5"/>
    <s v="Consigna"/>
    <m/>
    <n v="251.09"/>
    <m/>
    <m/>
    <m/>
    <m/>
    <m/>
    <n v="1"/>
    <m/>
    <m/>
    <m/>
    <m/>
    <m/>
    <m/>
    <m/>
    <m/>
    <n v="0"/>
    <n v="0"/>
    <n v="0"/>
    <n v="251.09"/>
    <n v="0"/>
    <n v="0"/>
    <n v="0"/>
    <n v="0"/>
    <n v="0"/>
    <n v="0"/>
    <n v="0"/>
    <n v="0"/>
  </r>
  <r>
    <s v="Tech21"/>
    <s v="T21-11051"/>
    <s v="T21-11051"/>
    <s v="T21-11051"/>
    <s v="Tech21 EvoPro w/MagSafe for iPhone 16 Pro Max - Clear/Black"/>
    <s v="Cases iPhone"/>
    <s v="iPhone 16"/>
    <s v="iPhone 16 Pro Max"/>
    <x v="5"/>
    <s v="Consigna"/>
    <m/>
    <n v="389.73"/>
    <m/>
    <m/>
    <m/>
    <m/>
    <m/>
    <n v="1"/>
    <m/>
    <m/>
    <m/>
    <m/>
    <m/>
    <m/>
    <m/>
    <m/>
    <n v="0"/>
    <n v="0"/>
    <n v="0"/>
    <n v="389.73"/>
    <n v="0"/>
    <n v="0"/>
    <n v="0"/>
    <n v="0"/>
    <n v="0"/>
    <n v="0"/>
    <n v="0"/>
    <n v="0"/>
  </r>
  <r>
    <s v="Speck"/>
    <s v="150439-3205"/>
    <s v="150439-3205"/>
    <s v="150439-3205"/>
    <s v="Speck Presidio®2 Grip Magsafe® Clicklock™ Black / Slate Grey iPhone 15"/>
    <s v="Cases iPhone"/>
    <s v="iPhone 15"/>
    <s v="iPhone 16e / 15 / 14 / 13"/>
    <x v="5"/>
    <s v="Consigna"/>
    <m/>
    <n v="313.48"/>
    <m/>
    <m/>
    <m/>
    <m/>
    <m/>
    <n v="1"/>
    <m/>
    <m/>
    <m/>
    <m/>
    <m/>
    <m/>
    <m/>
    <m/>
    <n v="0"/>
    <n v="0"/>
    <n v="0"/>
    <n v="313.48"/>
    <n v="0"/>
    <n v="0"/>
    <n v="0"/>
    <n v="0"/>
    <n v="0"/>
    <n v="0"/>
    <n v="0"/>
    <n v="0"/>
  </r>
  <r>
    <s v="Speck"/>
    <s v="150463-3212"/>
    <s v="150463-3212"/>
    <s v="150463-3212"/>
    <s v="Speck Presidio®2 Grip Magsafe® Clicklock™ Charcoal Grey/ Cool Bronze iPhone 15 Pro Max"/>
    <s v="Cases iPhone"/>
    <s v="iPhone 15"/>
    <s v="iPhone 15 Pro Max"/>
    <x v="5"/>
    <s v="Consigna"/>
    <m/>
    <n v="313.49"/>
    <m/>
    <m/>
    <m/>
    <m/>
    <m/>
    <n v="1"/>
    <m/>
    <m/>
    <m/>
    <m/>
    <m/>
    <m/>
    <m/>
    <m/>
    <n v="0"/>
    <n v="0"/>
    <n v="0"/>
    <n v="313.49"/>
    <n v="0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89.73"/>
    <m/>
    <m/>
    <m/>
    <m/>
    <m/>
    <n v="1"/>
    <m/>
    <m/>
    <m/>
    <m/>
    <m/>
    <m/>
    <m/>
    <m/>
    <n v="0"/>
    <n v="0"/>
    <n v="0"/>
    <n v="389.73"/>
    <n v="0"/>
    <n v="0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81.55"/>
    <m/>
    <m/>
    <m/>
    <m/>
    <m/>
    <n v="2"/>
    <m/>
    <m/>
    <m/>
    <m/>
    <m/>
    <m/>
    <m/>
    <m/>
    <n v="0"/>
    <n v="0"/>
    <n v="0"/>
    <n v="163.1"/>
    <n v="0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719.72"/>
    <m/>
    <m/>
    <m/>
    <m/>
    <m/>
    <n v="2"/>
    <m/>
    <m/>
    <m/>
    <m/>
    <m/>
    <m/>
    <m/>
    <m/>
    <n v="0"/>
    <n v="0"/>
    <n v="0"/>
    <n v="1439.44"/>
    <n v="0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89.43"/>
    <m/>
    <m/>
    <m/>
    <m/>
    <m/>
    <n v="1"/>
    <m/>
    <m/>
    <m/>
    <m/>
    <m/>
    <m/>
    <m/>
    <m/>
    <n v="0"/>
    <n v="0"/>
    <n v="0"/>
    <n v="389.43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89.43"/>
    <m/>
    <m/>
    <m/>
    <m/>
    <m/>
    <n v="1"/>
    <m/>
    <m/>
    <m/>
    <m/>
    <m/>
    <m/>
    <m/>
    <m/>
    <n v="0"/>
    <n v="0"/>
    <n v="0"/>
    <n v="389.43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89.43"/>
    <m/>
    <m/>
    <m/>
    <m/>
    <m/>
    <n v="1"/>
    <m/>
    <m/>
    <m/>
    <m/>
    <m/>
    <m/>
    <m/>
    <m/>
    <n v="0"/>
    <n v="0"/>
    <n v="0"/>
    <n v="389.43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27.68"/>
    <m/>
    <m/>
    <m/>
    <m/>
    <m/>
    <n v="1"/>
    <m/>
    <m/>
    <m/>
    <m/>
    <m/>
    <m/>
    <m/>
    <m/>
    <n v="0"/>
    <n v="0"/>
    <n v="0"/>
    <n v="427.68"/>
    <n v="0"/>
    <n v="0"/>
    <n v="0"/>
    <n v="0"/>
    <n v="0"/>
    <n v="0"/>
    <n v="0"/>
    <n v="0"/>
  </r>
  <r>
    <s v="Nomad"/>
    <s v="NM01696285"/>
    <s v="NM01696285"/>
    <s v="NM01696285"/>
    <s v="Nomad Modern Leather Case - iPhone 16 Pro  Brown"/>
    <s v="Cases iPhone"/>
    <s v="iPhone 16"/>
    <s v="iPhone 16 Pro / iPhone 17"/>
    <x v="5"/>
    <s v="Consigna"/>
    <m/>
    <n v="427.68"/>
    <m/>
    <m/>
    <m/>
    <m/>
    <m/>
    <n v="1"/>
    <m/>
    <m/>
    <m/>
    <m/>
    <m/>
    <m/>
    <m/>
    <m/>
    <n v="0"/>
    <n v="0"/>
    <n v="0"/>
    <n v="427.68"/>
    <n v="0"/>
    <n v="0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272.47000000000003"/>
    <m/>
    <m/>
    <m/>
    <m/>
    <m/>
    <n v="1"/>
    <m/>
    <m/>
    <m/>
    <m/>
    <m/>
    <m/>
    <m/>
    <m/>
    <n v="0"/>
    <n v="0"/>
    <n v="0"/>
    <n v="272.47000000000003"/>
    <n v="0"/>
    <n v="0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719.72"/>
    <m/>
    <m/>
    <m/>
    <m/>
    <m/>
    <n v="1"/>
    <m/>
    <m/>
    <m/>
    <m/>
    <m/>
    <m/>
    <m/>
    <m/>
    <n v="0"/>
    <n v="0"/>
    <n v="0"/>
    <n v="719.72"/>
    <n v="0"/>
    <n v="0"/>
    <n v="0"/>
    <n v="0"/>
    <n v="0"/>
    <n v="0"/>
    <n v="0"/>
    <n v="0"/>
  </r>
  <r>
    <s v="Speck"/>
    <s v="150198-9969"/>
    <s v="150198-9969"/>
    <s v="150198-9969"/>
    <s v="IPAD PRO 12.9” (2022) BALANCE FOLIO (W/MB) (ALMOND MILK/MOCHA/CHARCOAL)"/>
    <s v="Cases iPad"/>
    <s v="iPad"/>
    <s v="iPad Pro 12.9"/>
    <x v="5"/>
    <s v="Consigna"/>
    <m/>
    <n v="967.01"/>
    <m/>
    <m/>
    <m/>
    <m/>
    <m/>
    <n v="1"/>
    <m/>
    <m/>
    <m/>
    <m/>
    <m/>
    <m/>
    <m/>
    <m/>
    <n v="0"/>
    <n v="0"/>
    <n v="0"/>
    <n v="967.01"/>
    <n v="0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316.85000000000002"/>
    <m/>
    <m/>
    <m/>
    <m/>
    <m/>
    <n v="1"/>
    <m/>
    <m/>
    <m/>
    <m/>
    <m/>
    <m/>
    <m/>
    <m/>
    <n v="0"/>
    <n v="0"/>
    <n v="0"/>
    <n v="316.85000000000002"/>
    <n v="0"/>
    <n v="0"/>
    <n v="0"/>
    <n v="0"/>
    <n v="0"/>
    <n v="0"/>
    <n v="0"/>
    <n v="0"/>
  </r>
  <r>
    <s v="Raptic"/>
    <n v="445276"/>
    <n v="445276"/>
    <n v="445276"/>
    <s v="Raptic RT1087 WaterproofPhone Case for 6.9 size-Black "/>
    <s v="Cases Universal"/>
    <s v="Universal"/>
    <s v="Phone"/>
    <x v="5"/>
    <s v="Consigna"/>
    <m/>
    <n v="81.546666666666667"/>
    <m/>
    <m/>
    <m/>
    <m/>
    <m/>
    <n v="3"/>
    <m/>
    <m/>
    <m/>
    <m/>
    <m/>
    <m/>
    <m/>
    <m/>
    <n v="0"/>
    <n v="0"/>
    <n v="0"/>
    <n v="244.64"/>
    <n v="0"/>
    <n v="0"/>
    <n v="0"/>
    <n v="0"/>
    <n v="0"/>
    <n v="0"/>
    <n v="0"/>
    <n v="0"/>
  </r>
  <r>
    <s v="Speck"/>
    <s v="150463-3212"/>
    <s v="150463-3212"/>
    <s v="150463-3212"/>
    <s v="Speck Presidio®2 Grip Magsafe® Clicklock™ Charcoal Grey/ Cool Bronze iPhone 15 Pro Max"/>
    <s v="Cases iPhone"/>
    <s v="iPhone 15"/>
    <s v="iPhone 15 Pro Max"/>
    <x v="5"/>
    <s v="Consigna"/>
    <m/>
    <n v="313.49"/>
    <m/>
    <m/>
    <m/>
    <m/>
    <m/>
    <n v="1"/>
    <m/>
    <m/>
    <m/>
    <m/>
    <m/>
    <m/>
    <m/>
    <m/>
    <n v="0"/>
    <n v="0"/>
    <n v="0"/>
    <n v="313.49"/>
    <n v="0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51.02"/>
    <m/>
    <m/>
    <m/>
    <m/>
    <m/>
    <n v="2"/>
    <m/>
    <m/>
    <m/>
    <m/>
    <m/>
    <m/>
    <m/>
    <m/>
    <n v="0"/>
    <n v="0"/>
    <n v="0"/>
    <n v="502.04"/>
    <n v="0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89.73"/>
    <m/>
    <m/>
    <m/>
    <m/>
    <m/>
    <n v="2"/>
    <m/>
    <m/>
    <m/>
    <m/>
    <m/>
    <m/>
    <m/>
    <m/>
    <n v="0"/>
    <n v="0"/>
    <n v="0"/>
    <n v="779.46"/>
    <n v="0"/>
    <n v="0"/>
    <n v="0"/>
    <n v="0"/>
    <n v="0"/>
    <n v="0"/>
    <n v="0"/>
    <n v="0"/>
  </r>
  <r>
    <s v="Cubitt"/>
    <s v="CT-SOUND1"/>
    <s v="CT-SOUND1"/>
    <s v="CT-SOUND1"/>
    <s v="Cubitt Waterproof Speakers Black"/>
    <s v="Audio"/>
    <s v="Speakers"/>
    <s v="Cubitt"/>
    <x v="5"/>
    <s v="Consigna"/>
    <m/>
    <n v="410.38"/>
    <m/>
    <m/>
    <m/>
    <m/>
    <m/>
    <n v="1"/>
    <m/>
    <m/>
    <m/>
    <m/>
    <m/>
    <m/>
    <m/>
    <m/>
    <n v="0"/>
    <n v="0"/>
    <n v="0"/>
    <n v="410.38"/>
    <n v="0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89.42"/>
    <m/>
    <m/>
    <m/>
    <m/>
    <m/>
    <n v="1"/>
    <m/>
    <m/>
    <m/>
    <m/>
    <m/>
    <m/>
    <m/>
    <m/>
    <n v="0"/>
    <n v="0"/>
    <n v="0"/>
    <n v="389.42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89.42"/>
    <m/>
    <m/>
    <m/>
    <m/>
    <m/>
    <n v="3"/>
    <m/>
    <m/>
    <m/>
    <m/>
    <m/>
    <m/>
    <m/>
    <m/>
    <n v="0"/>
    <n v="0"/>
    <n v="0"/>
    <n v="1168.26"/>
    <n v="0"/>
    <n v="0"/>
    <n v="0"/>
    <n v="0"/>
    <n v="0"/>
    <n v="0"/>
    <n v="0"/>
    <n v="0"/>
  </r>
  <r>
    <s v="Nomad"/>
    <s v="NM01691785"/>
    <s v="NM01691785"/>
    <s v="NM01691785"/>
    <s v="Nomad Modern Leather Case - iPhone 16 Pro Max  English Tan-C"/>
    <s v="Cases iPhone"/>
    <s v="iPhone 16"/>
    <s v="iPhone 16 Pro Max"/>
    <x v="5"/>
    <s v="Consigna"/>
    <m/>
    <n v="427.4"/>
    <m/>
    <m/>
    <m/>
    <m/>
    <m/>
    <n v="1"/>
    <m/>
    <m/>
    <m/>
    <m/>
    <m/>
    <m/>
    <m/>
    <m/>
    <n v="0"/>
    <n v="0"/>
    <n v="0"/>
    <n v="427.4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27.68"/>
    <m/>
    <m/>
    <m/>
    <m/>
    <m/>
    <n v="3"/>
    <m/>
    <m/>
    <m/>
    <m/>
    <m/>
    <m/>
    <m/>
    <m/>
    <n v="0"/>
    <n v="0"/>
    <n v="0"/>
    <n v="1283.04"/>
    <n v="0"/>
    <n v="0"/>
    <n v="0"/>
    <n v="0"/>
    <n v="0"/>
    <n v="0"/>
    <n v="0"/>
    <n v="0"/>
  </r>
  <r>
    <s v="Nomad"/>
    <s v="NM01958185"/>
    <s v="NM01958185"/>
    <s v="NM01958185"/>
    <s v="Nomad Sport Band - 45/44mm/42mm | M/L | Lunar Gray | FKM | V2"/>
    <s v="Straps"/>
    <s v="Apple Watch"/>
    <s v="49/45/44/42 mm"/>
    <x v="5"/>
    <s v="Consigna"/>
    <m/>
    <n v="719.72"/>
    <m/>
    <m/>
    <m/>
    <m/>
    <m/>
    <n v="1"/>
    <m/>
    <m/>
    <m/>
    <m/>
    <m/>
    <m/>
    <m/>
    <m/>
    <n v="0"/>
    <n v="0"/>
    <n v="0"/>
    <n v="719.72"/>
    <n v="0"/>
    <n v="0"/>
    <n v="0"/>
    <n v="0"/>
    <n v="0"/>
    <n v="0"/>
    <n v="0"/>
    <n v="0"/>
  </r>
  <r>
    <s v="Speck"/>
    <s v="150226-D143"/>
    <s v="150226-D143"/>
    <s v="150226-D143"/>
    <s v="Speck Balance Folio Case for iPad 10th Gen - Black/Black/White"/>
    <s v="Cases iPad"/>
    <s v="iPad"/>
    <s v="iPad 10th /11th - 10.9&quot;/11&quot; (2022-2025)"/>
    <x v="5"/>
    <s v="Consigna"/>
    <m/>
    <n v="636.7844827586207"/>
    <m/>
    <m/>
    <m/>
    <m/>
    <m/>
    <n v="1"/>
    <m/>
    <m/>
    <m/>
    <m/>
    <m/>
    <m/>
    <m/>
    <m/>
    <n v="0"/>
    <n v="0"/>
    <n v="0"/>
    <n v="636.7844827586207"/>
    <n v="0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270.25"/>
    <m/>
    <m/>
    <m/>
    <m/>
    <m/>
    <n v="1"/>
    <m/>
    <m/>
    <m/>
    <m/>
    <m/>
    <m/>
    <m/>
    <m/>
    <n v="0"/>
    <n v="0"/>
    <n v="0"/>
    <n v="270.25"/>
    <n v="0"/>
    <n v="0"/>
    <n v="0"/>
    <n v="0"/>
    <n v="0"/>
    <n v="0"/>
    <n v="0"/>
    <n v="0"/>
  </r>
  <r>
    <s v="Speck"/>
    <s v="150727-3199"/>
    <s v="150727-3199"/>
    <s v="150727-3199"/>
    <s v="Speck iPhone 16 Pro Max Presidio Perfect Clear +Cl Clear/Clear/Chrome Finish/Serene Silver"/>
    <s v="Cases iPhone"/>
    <s v="iPhone 16"/>
    <s v="iPhone 16 Pro Max"/>
    <x v="5"/>
    <s v="Consigna"/>
    <m/>
    <n v="335.97413793103453"/>
    <m/>
    <m/>
    <m/>
    <m/>
    <m/>
    <n v="3"/>
    <m/>
    <m/>
    <m/>
    <m/>
    <m/>
    <m/>
    <m/>
    <m/>
    <n v="0"/>
    <n v="0"/>
    <n v="0"/>
    <n v="1007.9224137931036"/>
    <n v="0"/>
    <n v="0"/>
    <n v="0"/>
    <n v="0"/>
    <n v="0"/>
    <n v="0"/>
    <n v="0"/>
    <n v="0"/>
  </r>
  <r>
    <s v="Hypergear"/>
    <s v="15554"/>
    <s v="15554"/>
    <s v="15554"/>
    <s v="HyperGear Kombat Kitty Gaming Headset Pink"/>
    <s v="Audio"/>
    <s v="Headset"/>
    <s v="Kombat"/>
    <x v="5"/>
    <s v="Consigna"/>
    <m/>
    <n v="178.02586206896552"/>
    <m/>
    <m/>
    <m/>
    <m/>
    <m/>
    <n v="1"/>
    <m/>
    <m/>
    <m/>
    <m/>
    <m/>
    <m/>
    <m/>
    <m/>
    <n v="0"/>
    <n v="0"/>
    <n v="0"/>
    <n v="178.02586206896552"/>
    <n v="0"/>
    <n v="0"/>
    <n v="0"/>
    <n v="0"/>
    <n v="0"/>
    <n v="0"/>
    <n v="0"/>
    <n v="0"/>
  </r>
  <r>
    <s v="Raptic"/>
    <n v="445276"/>
    <n v="445276"/>
    <n v="445276"/>
    <s v="Raptic RT1087 WaterproofPhone Case for 6.9 size-Black "/>
    <s v="Cases Universal"/>
    <s v="Universal"/>
    <s v="Phone"/>
    <x v="5"/>
    <s v="Consigna"/>
    <m/>
    <n v="70.301724137931032"/>
    <m/>
    <m/>
    <m/>
    <m/>
    <m/>
    <n v="3"/>
    <m/>
    <m/>
    <m/>
    <m/>
    <m/>
    <m/>
    <m/>
    <m/>
    <n v="0"/>
    <n v="0"/>
    <n v="0"/>
    <n v="210.90517241379308"/>
    <n v="0"/>
    <n v="0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70.301724137931032"/>
    <m/>
    <m/>
    <m/>
    <m/>
    <m/>
    <n v="1"/>
    <m/>
    <m/>
    <m/>
    <m/>
    <m/>
    <m/>
    <m/>
    <m/>
    <n v="0"/>
    <n v="0"/>
    <n v="0"/>
    <n v="70.301724137931032"/>
    <n v="0"/>
    <n v="0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628.75000000000011"/>
    <m/>
    <m/>
    <m/>
    <m/>
    <m/>
    <n v="1"/>
    <m/>
    <m/>
    <m/>
    <m/>
    <m/>
    <m/>
    <m/>
    <m/>
    <n v="0"/>
    <n v="0"/>
    <n v="0"/>
    <n v="628.75000000000011"/>
    <n v="0"/>
    <n v="0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653.60344827586209"/>
    <m/>
    <m/>
    <m/>
    <m/>
    <m/>
    <n v="1"/>
    <m/>
    <m/>
    <m/>
    <m/>
    <m/>
    <m/>
    <m/>
    <m/>
    <n v="0"/>
    <n v="0"/>
    <n v="0"/>
    <n v="653.60344827586209"/>
    <n v="0"/>
    <n v="0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628.75000000000011"/>
    <m/>
    <m/>
    <m/>
    <m/>
    <m/>
    <n v="1"/>
    <m/>
    <m/>
    <m/>
    <m/>
    <m/>
    <m/>
    <m/>
    <m/>
    <n v="0"/>
    <n v="0"/>
    <n v="0"/>
    <n v="628.75000000000011"/>
    <n v="0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564.48275862068965"/>
    <m/>
    <m/>
    <m/>
    <m/>
    <m/>
    <n v="1"/>
    <m/>
    <m/>
    <m/>
    <m/>
    <m/>
    <m/>
    <m/>
    <m/>
    <n v="0"/>
    <n v="0"/>
    <n v="0"/>
    <n v="564.48275862068965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35.70689655172418"/>
    <m/>
    <m/>
    <m/>
    <m/>
    <m/>
    <n v="2"/>
    <m/>
    <m/>
    <m/>
    <m/>
    <m/>
    <m/>
    <m/>
    <m/>
    <n v="0"/>
    <n v="0"/>
    <n v="0"/>
    <n v="671.41379310344837"/>
    <n v="0"/>
    <n v="0"/>
    <n v="0"/>
    <n v="0"/>
    <n v="0"/>
    <n v="0"/>
    <n v="0"/>
    <n v="0"/>
  </r>
  <r>
    <s v="Nomad"/>
    <s v="NM01691785"/>
    <s v="NM01691785"/>
    <s v="NM01691785"/>
    <s v="Nomad Modern Leather Case - iPhone 16 Pro Max  English Tan-C"/>
    <s v="Cases iPhone"/>
    <s v="iPhone 16"/>
    <s v="iPhone 16 Pro Max"/>
    <x v="5"/>
    <s v="Consigna"/>
    <m/>
    <n v="368.44827586206895"/>
    <m/>
    <m/>
    <m/>
    <m/>
    <m/>
    <n v="2"/>
    <m/>
    <m/>
    <m/>
    <m/>
    <m/>
    <m/>
    <m/>
    <m/>
    <n v="0"/>
    <n v="0"/>
    <n v="0"/>
    <n v="736.89655172413791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68.68534482758622"/>
    <m/>
    <m/>
    <m/>
    <m/>
    <m/>
    <n v="2"/>
    <m/>
    <m/>
    <m/>
    <m/>
    <m/>
    <m/>
    <m/>
    <m/>
    <n v="0"/>
    <n v="0"/>
    <n v="0"/>
    <n v="737.37068965517244"/>
    <n v="0"/>
    <n v="0"/>
    <n v="0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368.68965517241384"/>
    <m/>
    <m/>
    <m/>
    <m/>
    <m/>
    <n v="1"/>
    <m/>
    <m/>
    <m/>
    <m/>
    <m/>
    <m/>
    <m/>
    <m/>
    <n v="0"/>
    <n v="0"/>
    <n v="0"/>
    <n v="368.68965517241384"/>
    <n v="0"/>
    <n v="0"/>
    <n v="0"/>
    <n v="0"/>
    <n v="0"/>
    <n v="0"/>
    <n v="0"/>
    <n v="0"/>
  </r>
  <r>
    <s v="Nomad"/>
    <s v="NM01958185"/>
    <s v="NM01958185"/>
    <s v="NM01958185"/>
    <s v="Nomad Sport Band - 45/44mm/42mm | M/L | Lunar Gray | FKM | V2"/>
    <s v="Straps"/>
    <s v="Apple Watch"/>
    <s v="49/45/44/42 mm"/>
    <x v="5"/>
    <s v="Consigna"/>
    <m/>
    <n v="620.44827586206907"/>
    <m/>
    <m/>
    <m/>
    <m/>
    <m/>
    <n v="1"/>
    <m/>
    <m/>
    <m/>
    <m/>
    <m/>
    <m/>
    <m/>
    <m/>
    <n v="0"/>
    <n v="0"/>
    <n v="0"/>
    <n v="620.44827586206907"/>
    <n v="0"/>
    <n v="0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20.44827586206907"/>
    <m/>
    <m/>
    <m/>
    <m/>
    <m/>
    <n v="1"/>
    <m/>
    <m/>
    <m/>
    <m/>
    <m/>
    <m/>
    <m/>
    <m/>
    <n v="0"/>
    <n v="0"/>
    <n v="0"/>
    <n v="620.44827586206907"/>
    <n v="0"/>
    <n v="0"/>
    <n v="0"/>
    <n v="0"/>
    <n v="0"/>
    <n v="0"/>
    <n v="0"/>
    <n v="0"/>
  </r>
  <r>
    <s v="Quikcell"/>
    <s v="QAIR-BUDS-WHT"/>
    <s v="QAIR-BUDS-WHT"/>
    <s v="QAIR-BUDS-WHT"/>
    <s v="Quikcell QAIR BUDS True Wireless Earbuds with Charging Case - White"/>
    <s v="Audio"/>
    <s v="Headphones Wireless"/>
    <s v="QAir"/>
    <x v="5"/>
    <s v="Consigna"/>
    <m/>
    <n v="233.61206896551727"/>
    <m/>
    <m/>
    <m/>
    <m/>
    <m/>
    <n v="1"/>
    <m/>
    <m/>
    <m/>
    <m/>
    <m/>
    <m/>
    <m/>
    <m/>
    <n v="0"/>
    <n v="0"/>
    <n v="0"/>
    <n v="233.61206896551727"/>
    <n v="0"/>
    <n v="0"/>
    <n v="0"/>
    <n v="0"/>
    <n v="0"/>
    <n v="0"/>
    <n v="0"/>
    <n v="0"/>
  </r>
  <r>
    <s v="Cubitt"/>
    <s v="CTK-7"/>
    <s v="CTK-7"/>
    <s v="CTK-7"/>
    <s v="Cubitt Scale Mini Alpine White"/>
    <s v="Wearable"/>
    <s v="Scale"/>
    <s v="CTK"/>
    <x v="5"/>
    <s v="Consigna"/>
    <m/>
    <n v="0"/>
    <m/>
    <m/>
    <m/>
    <m/>
    <m/>
    <n v="1"/>
    <m/>
    <m/>
    <m/>
    <m/>
    <m/>
    <m/>
    <m/>
    <m/>
    <n v="0"/>
    <n v="0"/>
    <n v="0"/>
    <n v="0"/>
    <n v="0"/>
    <n v="0"/>
    <n v="0"/>
    <n v="0"/>
    <n v="0"/>
    <n v="0"/>
    <n v="0"/>
    <n v="0"/>
  </r>
  <r>
    <s v="Speck"/>
    <s v="150198-9969"/>
    <s v="150198-9969"/>
    <s v="150198-9969"/>
    <s v="IPAD PRO 12.9” (2022) BALANCE FOLIO (W/MB) (ALMOND MILK/MOCHA/CHARCOAL)"/>
    <s v="Cases iPad"/>
    <s v="iPad"/>
    <s v="iPad Pro 12.9"/>
    <x v="5"/>
    <s v="Consigna"/>
    <m/>
    <n v="525.76"/>
    <m/>
    <m/>
    <m/>
    <m/>
    <m/>
    <n v="1"/>
    <m/>
    <m/>
    <m/>
    <m/>
    <m/>
    <m/>
    <m/>
    <m/>
    <n v="0"/>
    <n v="0"/>
    <n v="0"/>
    <n v="525.76"/>
    <n v="0"/>
    <n v="0"/>
    <n v="0"/>
    <n v="0"/>
    <n v="0"/>
    <n v="0"/>
    <n v="0"/>
    <n v="0"/>
  </r>
  <r>
    <s v="Speck"/>
    <s v="150226-7265"/>
    <s v="150226-7265"/>
    <s v="150226-7265"/>
    <s v="Speck Balance Folio Case for iPad 10th Gen - Plumberry/Crushed Purple/Crepe Pink"/>
    <s v="Cases iPad"/>
    <s v="iPad"/>
    <s v="iPad 10th /11th - 10.9&quot;/11&quot; (2022-2025)"/>
    <x v="5"/>
    <s v="Consigna"/>
    <m/>
    <n v="808.67"/>
    <m/>
    <m/>
    <m/>
    <m/>
    <m/>
    <n v="1"/>
    <m/>
    <m/>
    <m/>
    <m/>
    <m/>
    <m/>
    <m/>
    <m/>
    <n v="0"/>
    <n v="0"/>
    <n v="0"/>
    <n v="808.67"/>
    <n v="0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378.99"/>
    <m/>
    <m/>
    <m/>
    <m/>
    <m/>
    <n v="2"/>
    <m/>
    <m/>
    <m/>
    <m/>
    <m/>
    <m/>
    <m/>
    <m/>
    <n v="0"/>
    <n v="0"/>
    <n v="0"/>
    <n v="757.98"/>
    <n v="0"/>
    <n v="0"/>
    <n v="0"/>
    <n v="0"/>
    <n v="0"/>
    <n v="0"/>
    <n v="0"/>
    <n v="0"/>
  </r>
  <r>
    <s v="Hypergear"/>
    <s v="15554"/>
    <s v="15554"/>
    <s v="15554"/>
    <s v="HyperGear Kombat Kitty Gaming Headset Pink"/>
    <s v="Audio"/>
    <s v="Headset"/>
    <s v="Kombat"/>
    <x v="5"/>
    <s v="Consigna"/>
    <m/>
    <n v="282.51"/>
    <m/>
    <m/>
    <m/>
    <m/>
    <m/>
    <n v="2"/>
    <m/>
    <m/>
    <m/>
    <m/>
    <m/>
    <m/>
    <m/>
    <m/>
    <n v="0"/>
    <n v="0"/>
    <n v="0"/>
    <n v="565.02"/>
    <n v="0"/>
    <n v="0"/>
    <n v="0"/>
    <n v="0"/>
    <n v="0"/>
    <n v="0"/>
    <n v="0"/>
    <n v="0"/>
  </r>
  <r>
    <s v="Raptic"/>
    <n v="445276"/>
    <n v="445276"/>
    <n v="445276"/>
    <s v="Raptic RT1087 WaterproofPhone Case for 6.9 size-Black "/>
    <s v="Cases Universal"/>
    <s v="Universal"/>
    <s v="Phone"/>
    <x v="5"/>
    <s v="Consigna"/>
    <m/>
    <n v="113.54928571428572"/>
    <m/>
    <m/>
    <m/>
    <m/>
    <m/>
    <n v="14"/>
    <m/>
    <m/>
    <m/>
    <m/>
    <m/>
    <m/>
    <m/>
    <m/>
    <n v="0"/>
    <n v="0"/>
    <n v="0"/>
    <n v="1589.69"/>
    <n v="0"/>
    <n v="0"/>
    <n v="0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307.02"/>
    <m/>
    <m/>
    <m/>
    <m/>
    <m/>
    <n v="1"/>
    <m/>
    <m/>
    <m/>
    <m/>
    <m/>
    <m/>
    <m/>
    <m/>
    <n v="0"/>
    <n v="0"/>
    <n v="0"/>
    <n v="307.02"/>
    <n v="0"/>
    <n v="0"/>
    <n v="0"/>
    <n v="0"/>
    <n v="0"/>
    <n v="0"/>
    <n v="0"/>
    <n v="0"/>
  </r>
  <r>
    <s v="Cubitt"/>
    <s v="CTK-7"/>
    <s v="CTK-7"/>
    <s v="CTK-7"/>
    <s v="Cubitt Scale Mini Alpine White"/>
    <s v="Wearable"/>
    <s v="Scale"/>
    <s v="CTK"/>
    <x v="5"/>
    <s v="Consigna"/>
    <m/>
    <n v="272.64999999999998"/>
    <m/>
    <m/>
    <m/>
    <m/>
    <m/>
    <n v="2"/>
    <m/>
    <m/>
    <m/>
    <m/>
    <m/>
    <m/>
    <m/>
    <m/>
    <n v="0"/>
    <n v="0"/>
    <n v="0"/>
    <n v="545.29999999999995"/>
    <n v="0"/>
    <n v="0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113.55"/>
    <m/>
    <m/>
    <m/>
    <m/>
    <m/>
    <n v="4"/>
    <m/>
    <m/>
    <m/>
    <m/>
    <m/>
    <m/>
    <m/>
    <m/>
    <n v="0"/>
    <n v="0"/>
    <n v="0"/>
    <n v="454.2"/>
    <n v="0"/>
    <n v="0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794.85"/>
    <m/>
    <m/>
    <m/>
    <m/>
    <m/>
    <n v="1"/>
    <m/>
    <m/>
    <m/>
    <m/>
    <m/>
    <m/>
    <m/>
    <m/>
    <n v="0"/>
    <n v="0"/>
    <n v="0"/>
    <n v="794.85"/>
    <n v="0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794.85"/>
    <m/>
    <m/>
    <m/>
    <m/>
    <m/>
    <n v="1"/>
    <m/>
    <m/>
    <m/>
    <m/>
    <m/>
    <m/>
    <m/>
    <m/>
    <n v="0"/>
    <n v="0"/>
    <n v="0"/>
    <n v="794.85"/>
    <n v="0"/>
    <n v="0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794.85"/>
    <m/>
    <m/>
    <m/>
    <m/>
    <m/>
    <n v="1"/>
    <m/>
    <m/>
    <m/>
    <m/>
    <m/>
    <m/>
    <m/>
    <m/>
    <n v="0"/>
    <n v="0"/>
    <n v="0"/>
    <n v="794.85"/>
    <n v="0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454.92"/>
    <m/>
    <m/>
    <m/>
    <m/>
    <m/>
    <n v="2"/>
    <m/>
    <m/>
    <m/>
    <m/>
    <m/>
    <m/>
    <m/>
    <m/>
    <n v="0"/>
    <n v="0"/>
    <n v="0"/>
    <n v="909.84"/>
    <n v="0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454.92"/>
    <m/>
    <m/>
    <m/>
    <m/>
    <m/>
    <n v="2"/>
    <m/>
    <m/>
    <m/>
    <m/>
    <m/>
    <m/>
    <m/>
    <m/>
    <n v="0"/>
    <n v="0"/>
    <n v="0"/>
    <n v="909.84"/>
    <n v="0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454.92"/>
    <m/>
    <m/>
    <m/>
    <m/>
    <m/>
    <n v="2"/>
    <m/>
    <m/>
    <m/>
    <m/>
    <m/>
    <m/>
    <m/>
    <m/>
    <n v="0"/>
    <n v="0"/>
    <n v="0"/>
    <n v="909.84"/>
    <n v="0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93.18"/>
    <m/>
    <m/>
    <m/>
    <m/>
    <m/>
    <n v="3"/>
    <m/>
    <m/>
    <m/>
    <m/>
    <m/>
    <m/>
    <m/>
    <m/>
    <n v="0"/>
    <n v="0"/>
    <n v="0"/>
    <n v="1479.54"/>
    <n v="0"/>
    <n v="0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28.75000000000011"/>
    <m/>
    <m/>
    <m/>
    <m/>
    <m/>
    <m/>
    <n v="1"/>
    <m/>
    <m/>
    <m/>
    <m/>
    <m/>
    <m/>
    <m/>
    <n v="0"/>
    <n v="0"/>
    <n v="0"/>
    <n v="0"/>
    <n v="628.75000000000011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68.68965517241384"/>
    <m/>
    <m/>
    <m/>
    <m/>
    <m/>
    <m/>
    <n v="1"/>
    <m/>
    <m/>
    <m/>
    <m/>
    <m/>
    <m/>
    <m/>
    <n v="0"/>
    <n v="0"/>
    <n v="0"/>
    <n v="0"/>
    <n v="368.68965517241384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270.25"/>
    <m/>
    <m/>
    <m/>
    <m/>
    <m/>
    <m/>
    <n v="1"/>
    <m/>
    <m/>
    <m/>
    <m/>
    <m/>
    <m/>
    <m/>
    <n v="0"/>
    <n v="0"/>
    <n v="0"/>
    <n v="0"/>
    <n v="270.25"/>
    <n v="0"/>
    <n v="0"/>
    <n v="0"/>
    <n v="0"/>
    <n v="0"/>
    <n v="0"/>
    <n v="0"/>
  </r>
  <r>
    <s v="Speck"/>
    <s v="150451-3199"/>
    <s v="150451-3199"/>
    <s v="150451-3199"/>
    <s v="Speck Presidio® Perfect-Clear Grip Magsafe® Clicklock™ Clear/Clear/Chrome iPhone 15 Pro"/>
    <s v="Cases iPhone"/>
    <s v="iPhone 15"/>
    <s v="iPhone 15 Pro"/>
    <x v="5"/>
    <s v="Consigna"/>
    <m/>
    <n v="270.25"/>
    <m/>
    <m/>
    <m/>
    <m/>
    <m/>
    <m/>
    <n v="1"/>
    <m/>
    <m/>
    <m/>
    <m/>
    <m/>
    <m/>
    <m/>
    <n v="0"/>
    <n v="0"/>
    <n v="0"/>
    <n v="0"/>
    <n v="270.25"/>
    <n v="0"/>
    <n v="0"/>
    <n v="0"/>
    <n v="0"/>
    <n v="0"/>
    <n v="0"/>
    <n v="0"/>
  </r>
  <r>
    <s v="Speck"/>
    <s v="150198-9969"/>
    <s v="150198-9969"/>
    <s v="150198-9969"/>
    <s v="IPAD PRO 12.9” (2022) BALANCE FOLIO (W/MB) (ALMOND MILK/MOCHA/CHARCOAL)"/>
    <s v="Cases iPad"/>
    <s v="iPad"/>
    <s v="iPad Pro 12.9"/>
    <x v="5"/>
    <s v="Consigna"/>
    <m/>
    <n v="380.39655172413796"/>
    <m/>
    <m/>
    <m/>
    <m/>
    <m/>
    <m/>
    <n v="1"/>
    <m/>
    <m/>
    <m/>
    <m/>
    <m/>
    <m/>
    <m/>
    <n v="0"/>
    <n v="0"/>
    <n v="0"/>
    <n v="0"/>
    <n v="380.39655172413796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273.14655172413796"/>
    <m/>
    <m/>
    <m/>
    <m/>
    <m/>
    <m/>
    <n v="1"/>
    <m/>
    <m/>
    <m/>
    <m/>
    <m/>
    <m/>
    <m/>
    <n v="0"/>
    <n v="0"/>
    <n v="0"/>
    <n v="0"/>
    <n v="273.14655172413796"/>
    <n v="0"/>
    <n v="0"/>
    <n v="0"/>
    <n v="0"/>
    <n v="0"/>
    <n v="0"/>
    <n v="0"/>
  </r>
  <r>
    <s v="Quikcell"/>
    <s v="QAIR-BUDS-WHT"/>
    <s v="QAIR-BUDS-WHT"/>
    <s v="QAIR-BUDS-WHT"/>
    <s v="Quikcell QAIR BUDS True Wireless Earbuds with Charging Case - White"/>
    <s v="Audio"/>
    <s v="Headphones Wireless"/>
    <s v="QAir"/>
    <x v="5"/>
    <s v="Consigna"/>
    <m/>
    <n v="233.61206896551727"/>
    <m/>
    <m/>
    <m/>
    <m/>
    <m/>
    <m/>
    <n v="1"/>
    <m/>
    <m/>
    <m/>
    <m/>
    <m/>
    <m/>
    <m/>
    <n v="0"/>
    <n v="0"/>
    <n v="0"/>
    <n v="0"/>
    <n v="233.61206896551727"/>
    <n v="0"/>
    <n v="0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206.39655172413794"/>
    <m/>
    <m/>
    <m/>
    <m/>
    <m/>
    <m/>
    <n v="1"/>
    <m/>
    <m/>
    <m/>
    <m/>
    <m/>
    <m/>
    <m/>
    <n v="0"/>
    <n v="0"/>
    <n v="0"/>
    <n v="0"/>
    <n v="206.39655172413794"/>
    <n v="0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28.75000000000011"/>
    <m/>
    <m/>
    <m/>
    <m/>
    <m/>
    <m/>
    <n v="2"/>
    <m/>
    <m/>
    <m/>
    <m/>
    <m/>
    <m/>
    <m/>
    <n v="0"/>
    <n v="0"/>
    <n v="0"/>
    <n v="0"/>
    <n v="1257.5000000000002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68.68965517241384"/>
    <m/>
    <m/>
    <m/>
    <m/>
    <m/>
    <m/>
    <n v="1"/>
    <m/>
    <m/>
    <m/>
    <m/>
    <m/>
    <m/>
    <m/>
    <n v="0"/>
    <n v="0"/>
    <n v="0"/>
    <n v="0"/>
    <n v="368.68965517241384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35.70689655172418"/>
    <m/>
    <m/>
    <m/>
    <m/>
    <m/>
    <m/>
    <n v="1"/>
    <m/>
    <m/>
    <m/>
    <m/>
    <m/>
    <m/>
    <m/>
    <n v="0"/>
    <n v="0"/>
    <n v="0"/>
    <n v="0"/>
    <n v="335.70689655172418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35.70689655172413"/>
    <m/>
    <m/>
    <m/>
    <m/>
    <m/>
    <m/>
    <n v="3"/>
    <m/>
    <m/>
    <m/>
    <m/>
    <m/>
    <m/>
    <m/>
    <n v="0"/>
    <n v="0"/>
    <n v="0"/>
    <n v="0"/>
    <n v="1007.1206896551723"/>
    <n v="0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653.60344827586209"/>
    <m/>
    <m/>
    <m/>
    <m/>
    <m/>
    <m/>
    <n v="2"/>
    <m/>
    <m/>
    <m/>
    <m/>
    <m/>
    <m/>
    <m/>
    <n v="0"/>
    <n v="0"/>
    <n v="0"/>
    <n v="0"/>
    <n v="1307.2068965517242"/>
    <n v="0"/>
    <n v="0"/>
    <n v="0"/>
    <n v="0"/>
    <n v="0"/>
    <n v="0"/>
    <n v="0"/>
  </r>
  <r>
    <s v="Nomad"/>
    <s v="NM01382485"/>
    <s v="NM01382485"/>
    <s v="NM01382485"/>
    <s v="Nomad Rugged Case - iPhone 16 Pro | Atlantic Blue"/>
    <s v="Cases iPhone"/>
    <s v="iPhone 16"/>
    <s v="iPhone 16 Pro / iPhone 17"/>
    <x v="5"/>
    <s v="Consigna"/>
    <m/>
    <n v="368.68965517241384"/>
    <m/>
    <m/>
    <m/>
    <m/>
    <m/>
    <m/>
    <n v="1"/>
    <m/>
    <m/>
    <m/>
    <m/>
    <m/>
    <m/>
    <m/>
    <n v="0"/>
    <n v="0"/>
    <n v="0"/>
    <n v="0"/>
    <n v="368.68965517241384"/>
    <n v="0"/>
    <n v="0"/>
    <n v="0"/>
    <n v="0"/>
    <n v="0"/>
    <n v="0"/>
    <n v="0"/>
  </r>
  <r>
    <s v="Nomad"/>
    <s v="NM01384885"/>
    <s v="NM01384885"/>
    <s v="NM01384885"/>
    <s v="Nomad Rugged Case - iPhone 16 Pro | Desert"/>
    <s v="Cases iPhone"/>
    <s v="iPhone 16"/>
    <s v="iPhone 16 Pro / iPhone 17"/>
    <x v="5"/>
    <s v="Consigna"/>
    <m/>
    <n v="368.68965517241384"/>
    <m/>
    <m/>
    <m/>
    <m/>
    <m/>
    <m/>
    <n v="1"/>
    <m/>
    <m/>
    <m/>
    <m/>
    <m/>
    <m/>
    <m/>
    <n v="0"/>
    <n v="0"/>
    <n v="0"/>
    <n v="0"/>
    <n v="368.68965517241384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35.70689655172418"/>
    <m/>
    <m/>
    <m/>
    <m/>
    <m/>
    <m/>
    <n v="4"/>
    <m/>
    <m/>
    <m/>
    <m/>
    <m/>
    <m/>
    <m/>
    <n v="0"/>
    <n v="0"/>
    <n v="0"/>
    <n v="0"/>
    <n v="1342.8275862068967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16.39655172413796"/>
    <m/>
    <m/>
    <m/>
    <m/>
    <m/>
    <m/>
    <n v="1"/>
    <m/>
    <m/>
    <m/>
    <m/>
    <m/>
    <m/>
    <m/>
    <n v="0"/>
    <n v="0"/>
    <n v="0"/>
    <n v="0"/>
    <n v="216.39655172413796"/>
    <n v="0"/>
    <n v="0"/>
    <n v="0"/>
    <n v="0"/>
    <n v="0"/>
    <n v="0"/>
    <n v="0"/>
  </r>
  <r>
    <s v="Speck"/>
    <s v="150447-3205"/>
    <s v="150447-3205"/>
    <s v="150447-3205"/>
    <s v="Speck Presidio®2 Grip Magsafe® Clicklock™ Black / Slate Grey iPhone 15 Pro"/>
    <s v="Cases iPhone"/>
    <s v="iPhone 15"/>
    <s v="iPhone 15 Pro"/>
    <x v="5"/>
    <s v="Consigna"/>
    <m/>
    <n v="208.86206896551727"/>
    <m/>
    <m/>
    <m/>
    <m/>
    <m/>
    <m/>
    <n v="1"/>
    <m/>
    <m/>
    <m/>
    <m/>
    <m/>
    <m/>
    <m/>
    <n v="0"/>
    <n v="0"/>
    <n v="0"/>
    <n v="0"/>
    <n v="208.86206896551727"/>
    <n v="0"/>
    <n v="0"/>
    <n v="0"/>
    <n v="0"/>
    <n v="0"/>
    <n v="0"/>
    <n v="0"/>
  </r>
  <r>
    <s v="Nomad"/>
    <s v="NM01691785"/>
    <s v="NM01691785"/>
    <s v="NM01691785"/>
    <s v="Nomad Modern Leather Case - iPhone 16 Pro Max  English Tan-C"/>
    <s v="Cases iPhone"/>
    <s v="iPhone 16"/>
    <s v="iPhone 16 Pro Max"/>
    <x v="5"/>
    <s v="Consigna"/>
    <m/>
    <n v="368.44827586206895"/>
    <m/>
    <m/>
    <m/>
    <m/>
    <m/>
    <m/>
    <n v="1"/>
    <m/>
    <m/>
    <m/>
    <m/>
    <m/>
    <m/>
    <m/>
    <n v="0"/>
    <n v="0"/>
    <n v="0"/>
    <n v="0"/>
    <n v="368.44827586206895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28.75000000000011"/>
    <m/>
    <m/>
    <m/>
    <m/>
    <m/>
    <m/>
    <n v="3"/>
    <m/>
    <m/>
    <m/>
    <m/>
    <m/>
    <m/>
    <m/>
    <n v="0"/>
    <n v="0"/>
    <n v="0"/>
    <n v="0"/>
    <n v="1886.2500000000005"/>
    <n v="0"/>
    <n v="0"/>
    <n v="0"/>
    <n v="0"/>
    <n v="0"/>
    <n v="0"/>
    <n v="0"/>
  </r>
  <r>
    <s v="Speck"/>
    <s v="150198-D143"/>
    <s v="150198-D143"/>
    <s v="150198-D143"/>
    <s v="IPAD PRO 12.9” (2022) BALANCEFOLIO (W/MB) (BLACK/BLACK/WHITE)"/>
    <s v="Cases iPad"/>
    <s v="iPad"/>
    <s v="iPad Pro 12.9"/>
    <x v="5"/>
    <s v="Consigna"/>
    <m/>
    <n v="380.39655172413796"/>
    <m/>
    <m/>
    <m/>
    <m/>
    <m/>
    <m/>
    <n v="1"/>
    <m/>
    <m/>
    <m/>
    <m/>
    <m/>
    <m/>
    <m/>
    <n v="0"/>
    <n v="0"/>
    <n v="0"/>
    <n v="0"/>
    <n v="380.39655172413796"/>
    <n v="0"/>
    <n v="0"/>
    <n v="0"/>
    <n v="0"/>
    <n v="0"/>
    <n v="0"/>
    <n v="0"/>
  </r>
  <r>
    <s v="Speck"/>
    <s v="150691-3199"/>
    <s v="150691-3199"/>
    <s v="150691-3199"/>
    <s v="Speck iPhone 16 Presidio Perfect Clear +Cl Clear/Chrome Fini"/>
    <s v="Bundle"/>
    <s v="iPhone 16"/>
    <s v="iPhone 16"/>
    <x v="5"/>
    <s v="Consigna"/>
    <m/>
    <n v="332.09482758620692"/>
    <m/>
    <m/>
    <m/>
    <m/>
    <m/>
    <m/>
    <n v="1"/>
    <m/>
    <m/>
    <m/>
    <m/>
    <m/>
    <m/>
    <m/>
    <n v="0"/>
    <n v="0"/>
    <n v="0"/>
    <n v="0"/>
    <n v="332.09482758620692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273.14655172413796"/>
    <m/>
    <m/>
    <m/>
    <m/>
    <m/>
    <m/>
    <n v="1"/>
    <m/>
    <m/>
    <m/>
    <m/>
    <m/>
    <m/>
    <m/>
    <n v="0"/>
    <n v="0"/>
    <n v="0"/>
    <n v="0"/>
    <n v="273.14655172413796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35.97413793103453"/>
    <m/>
    <m/>
    <m/>
    <m/>
    <m/>
    <m/>
    <n v="3"/>
    <m/>
    <m/>
    <m/>
    <m/>
    <m/>
    <m/>
    <m/>
    <n v="0"/>
    <n v="0"/>
    <n v="0"/>
    <n v="0"/>
    <n v="1007.9224137931036"/>
    <n v="0"/>
    <n v="0"/>
    <n v="0"/>
    <n v="0"/>
    <n v="0"/>
    <n v="0"/>
    <n v="0"/>
  </r>
  <r>
    <s v="Speck"/>
    <s v="150447-3205"/>
    <s v="150447-3205"/>
    <s v="150447-3205"/>
    <s v="Speck Presidio®2 Grip Magsafe® Clicklock™ Black / Slate Grey iPhone 15 Pro"/>
    <s v="Cases iPhone"/>
    <s v="iPhone 15"/>
    <s v="iPhone 15 Pro"/>
    <x v="5"/>
    <s v="Consigna"/>
    <m/>
    <n v="242.28"/>
    <m/>
    <m/>
    <m/>
    <m/>
    <m/>
    <m/>
    <n v="1"/>
    <m/>
    <m/>
    <m/>
    <m/>
    <m/>
    <m/>
    <m/>
    <n v="0"/>
    <n v="0"/>
    <n v="0"/>
    <n v="0"/>
    <n v="242.28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313.49"/>
    <m/>
    <m/>
    <m/>
    <m/>
    <m/>
    <m/>
    <n v="3"/>
    <m/>
    <m/>
    <m/>
    <m/>
    <m/>
    <m/>
    <m/>
    <n v="0"/>
    <n v="0"/>
    <n v="0"/>
    <n v="0"/>
    <n v="940.47"/>
    <n v="0"/>
    <n v="0"/>
    <n v="0"/>
    <n v="0"/>
    <n v="0"/>
    <n v="0"/>
    <n v="0"/>
  </r>
  <r>
    <s v="Speck"/>
    <s v="150703-3258"/>
    <s v="150703-3258"/>
    <s v="150703-3258"/>
    <s v="Speck iPhone 16 Pro Presidio Perfect Clear Clear Frosted Black"/>
    <s v="Cases iPhone"/>
    <s v="iPhone 16"/>
    <s v="iPhone 16 Pro / iPhone 17"/>
    <x v="5"/>
    <s v="Consigna"/>
    <m/>
    <n v="389.73"/>
    <m/>
    <m/>
    <m/>
    <m/>
    <m/>
    <m/>
    <n v="1"/>
    <m/>
    <m/>
    <m/>
    <m/>
    <m/>
    <m/>
    <m/>
    <n v="0"/>
    <n v="0"/>
    <n v="0"/>
    <n v="0"/>
    <n v="389.73"/>
    <n v="0"/>
    <n v="0"/>
    <n v="0"/>
    <n v="0"/>
    <n v="0"/>
    <n v="0"/>
    <n v="0"/>
  </r>
  <r>
    <s v="Speck"/>
    <s v="150727-3199"/>
    <s v="150727-3199"/>
    <s v="150727-3199"/>
    <s v="Speck iPhone 16 Pro Max Presidio Perfect Clear +Cl Clear/Clear/Chrome Finish/Serene Silver"/>
    <s v="Cases iPhone"/>
    <s v="iPhone 16"/>
    <s v="iPhone 16 Pro Max"/>
    <x v="5"/>
    <s v="Consigna"/>
    <m/>
    <n v="389.73"/>
    <m/>
    <m/>
    <m/>
    <m/>
    <m/>
    <m/>
    <n v="1"/>
    <m/>
    <m/>
    <m/>
    <m/>
    <m/>
    <m/>
    <m/>
    <n v="0"/>
    <n v="0"/>
    <n v="0"/>
    <n v="0"/>
    <n v="389.73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89.73"/>
    <m/>
    <m/>
    <m/>
    <m/>
    <m/>
    <m/>
    <n v="1"/>
    <m/>
    <m/>
    <m/>
    <m/>
    <m/>
    <m/>
    <m/>
    <n v="0"/>
    <n v="0"/>
    <n v="0"/>
    <n v="0"/>
    <n v="389.73"/>
    <n v="0"/>
    <n v="0"/>
    <n v="0"/>
    <n v="0"/>
    <n v="0"/>
    <n v="0"/>
    <n v="0"/>
  </r>
  <r>
    <s v="Raptic"/>
    <n v="445276"/>
    <n v="445276"/>
    <n v="445276"/>
    <s v="Raptic RT1087 WaterproofPhone Case for 6.9 size-Black "/>
    <s v="Cases Universal"/>
    <s v="Universal"/>
    <s v="Phone"/>
    <x v="5"/>
    <s v="Consigna"/>
    <m/>
    <n v="81.55"/>
    <m/>
    <m/>
    <m/>
    <m/>
    <m/>
    <m/>
    <n v="2"/>
    <m/>
    <m/>
    <m/>
    <m/>
    <m/>
    <m/>
    <m/>
    <n v="0"/>
    <n v="0"/>
    <n v="0"/>
    <n v="0"/>
    <n v="163.1"/>
    <n v="0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81.55"/>
    <m/>
    <m/>
    <m/>
    <m/>
    <m/>
    <m/>
    <n v="1"/>
    <m/>
    <m/>
    <m/>
    <m/>
    <m/>
    <m/>
    <m/>
    <n v="0"/>
    <n v="0"/>
    <n v="0"/>
    <n v="0"/>
    <n v="81.55"/>
    <n v="0"/>
    <n v="0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427.68"/>
    <m/>
    <m/>
    <m/>
    <m/>
    <m/>
    <m/>
    <n v="1"/>
    <m/>
    <m/>
    <m/>
    <m/>
    <m/>
    <m/>
    <m/>
    <n v="0"/>
    <n v="0"/>
    <n v="0"/>
    <n v="0"/>
    <n v="427.68"/>
    <n v="0"/>
    <n v="0"/>
    <n v="0"/>
    <n v="0"/>
    <n v="0"/>
    <n v="0"/>
    <n v="0"/>
  </r>
  <r>
    <s v="Nomad"/>
    <s v="NM01381785"/>
    <s v="NM01381785"/>
    <s v="NM01381785"/>
    <s v="Nomad Rugged Case - iPhone 16 Pro Max | Desert"/>
    <s v="Cases iPhone"/>
    <s v="iPhone 16"/>
    <s v="iPhone 16 Pro Max"/>
    <x v="5"/>
    <s v="Consigna"/>
    <m/>
    <n v="427.68"/>
    <m/>
    <m/>
    <m/>
    <m/>
    <m/>
    <m/>
    <n v="1"/>
    <m/>
    <m/>
    <m/>
    <m/>
    <m/>
    <m/>
    <m/>
    <n v="0"/>
    <n v="0"/>
    <n v="0"/>
    <n v="0"/>
    <n v="427.68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729.35"/>
    <m/>
    <m/>
    <m/>
    <m/>
    <m/>
    <m/>
    <n v="2"/>
    <m/>
    <m/>
    <m/>
    <m/>
    <m/>
    <m/>
    <m/>
    <n v="0"/>
    <n v="0"/>
    <n v="0"/>
    <n v="0"/>
    <n v="1458.7"/>
    <n v="0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758.18"/>
    <m/>
    <m/>
    <m/>
    <m/>
    <m/>
    <m/>
    <n v="1"/>
    <m/>
    <m/>
    <m/>
    <m/>
    <m/>
    <m/>
    <m/>
    <n v="0"/>
    <n v="0"/>
    <n v="0"/>
    <n v="0"/>
    <n v="758.18"/>
    <n v="0"/>
    <n v="0"/>
    <n v="0"/>
    <n v="0"/>
    <n v="0"/>
    <n v="0"/>
    <n v="0"/>
  </r>
  <r>
    <s v="Nomad"/>
    <s v="NM014919858"/>
    <s v="NM014919858"/>
    <s v="NM014919858"/>
    <s v="Nomad Sport Band - 49/45/44mm/42mm | M/L | Naval"/>
    <s v="Straps"/>
    <s v="Apple Watch"/>
    <s v="49/45/44/42 mm"/>
    <x v="5"/>
    <s v="Consigna"/>
    <m/>
    <n v="769.17"/>
    <m/>
    <m/>
    <m/>
    <m/>
    <m/>
    <m/>
    <n v="1"/>
    <m/>
    <m/>
    <m/>
    <m/>
    <m/>
    <m/>
    <m/>
    <n v="0"/>
    <n v="0"/>
    <n v="0"/>
    <n v="0"/>
    <n v="769.17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89.42"/>
    <m/>
    <m/>
    <m/>
    <m/>
    <m/>
    <m/>
    <n v="1"/>
    <m/>
    <m/>
    <m/>
    <m/>
    <m/>
    <m/>
    <m/>
    <n v="0"/>
    <n v="0"/>
    <n v="0"/>
    <n v="0"/>
    <n v="389.42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654.79999999999995"/>
    <m/>
    <m/>
    <m/>
    <m/>
    <m/>
    <m/>
    <n v="1"/>
    <m/>
    <m/>
    <m/>
    <m/>
    <m/>
    <m/>
    <m/>
    <n v="0"/>
    <n v="0"/>
    <n v="0"/>
    <n v="0"/>
    <n v="654.79999999999995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89.42"/>
    <m/>
    <m/>
    <m/>
    <m/>
    <m/>
    <m/>
    <n v="2"/>
    <m/>
    <m/>
    <m/>
    <m/>
    <m/>
    <m/>
    <m/>
    <n v="0"/>
    <n v="0"/>
    <n v="0"/>
    <n v="0"/>
    <n v="778.84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27.68"/>
    <m/>
    <m/>
    <m/>
    <m/>
    <m/>
    <m/>
    <n v="2"/>
    <m/>
    <m/>
    <m/>
    <m/>
    <m/>
    <m/>
    <m/>
    <n v="0"/>
    <n v="0"/>
    <n v="0"/>
    <n v="0"/>
    <n v="855.36"/>
    <n v="0"/>
    <n v="0"/>
    <n v="0"/>
    <n v="0"/>
    <n v="0"/>
    <n v="0"/>
    <n v="0"/>
  </r>
  <r>
    <s v="Quikcell"/>
    <s v="QAIR-BUDS-WHT"/>
    <s v="QAIR-BUDS-WHT"/>
    <s v="QAIR-BUDS-WHT"/>
    <s v="Quikcell QAIR BUDS True Wireless Earbuds with Charging Case - White"/>
    <s v="Audio"/>
    <s v="Headphones Wireless"/>
    <s v="QAir"/>
    <x v="5"/>
    <s v="Consigna"/>
    <m/>
    <n v="270.99"/>
    <m/>
    <m/>
    <m/>
    <m/>
    <m/>
    <m/>
    <n v="1"/>
    <m/>
    <m/>
    <m/>
    <m/>
    <m/>
    <m/>
    <m/>
    <n v="0"/>
    <n v="0"/>
    <n v="0"/>
    <n v="0"/>
    <n v="270.99"/>
    <n v="0"/>
    <n v="0"/>
    <n v="0"/>
    <n v="0"/>
    <n v="0"/>
    <n v="0"/>
    <n v="0"/>
  </r>
  <r>
    <s v="Hypergear"/>
    <s v="13621"/>
    <s v="13621"/>
    <s v="13621"/>
    <s v="Naztech Braided MFI Lightning Charge &amp; Sync Cable Black"/>
    <s v="Cables"/>
    <s v="Lightning"/>
    <s v="4 ft"/>
    <x v="5"/>
    <s v="Consigna"/>
    <m/>
    <n v="103.95"/>
    <m/>
    <m/>
    <m/>
    <m/>
    <m/>
    <m/>
    <n v="1"/>
    <m/>
    <m/>
    <m/>
    <m/>
    <m/>
    <m/>
    <m/>
    <n v="0"/>
    <n v="0"/>
    <n v="0"/>
    <n v="0"/>
    <n v="103.95"/>
    <n v="0"/>
    <n v="0"/>
    <n v="0"/>
    <n v="0"/>
    <n v="0"/>
    <n v="0"/>
    <n v="0"/>
  </r>
  <r>
    <s v="Speck"/>
    <s v="150198-9969"/>
    <s v="150198-9969"/>
    <s v="150198-9969"/>
    <s v="IPAD PRO 12.9” (2022) BALANCE FOLIO (W/MB) (ALMOND MILK/MOCHA/CHARCOAL)"/>
    <s v="Cases iPad"/>
    <s v="iPad"/>
    <s v="iPad Pro 12.9"/>
    <x v="5"/>
    <s v="Consigna"/>
    <m/>
    <n v="441.26"/>
    <m/>
    <m/>
    <m/>
    <m/>
    <m/>
    <m/>
    <n v="2"/>
    <m/>
    <m/>
    <m/>
    <m/>
    <m/>
    <m/>
    <m/>
    <n v="0"/>
    <n v="0"/>
    <n v="0"/>
    <n v="0"/>
    <n v="882.52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313.48666666666668"/>
    <m/>
    <m/>
    <m/>
    <m/>
    <m/>
    <m/>
    <n v="1"/>
    <m/>
    <m/>
    <m/>
    <m/>
    <m/>
    <m/>
    <m/>
    <n v="0"/>
    <n v="0"/>
    <n v="0"/>
    <n v="0"/>
    <n v="313.48666666666668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51.02"/>
    <m/>
    <m/>
    <m/>
    <m/>
    <m/>
    <m/>
    <n v="1"/>
    <m/>
    <m/>
    <m/>
    <m/>
    <m/>
    <m/>
    <m/>
    <n v="0"/>
    <n v="0"/>
    <n v="0"/>
    <n v="0"/>
    <n v="251.02"/>
    <n v="0"/>
    <n v="0"/>
    <n v="0"/>
    <n v="0"/>
    <n v="0"/>
    <n v="0"/>
    <n v="0"/>
  </r>
  <r>
    <s v="Speck"/>
    <s v="150727-3258"/>
    <s v="150727-3258"/>
    <s v="150727-3258"/>
    <s v="Speck iPhone 16 Pro Max Presidio Perfect Clear Clear Frosted Blk"/>
    <s v="Cases iPhone"/>
    <s v="iPhone 16"/>
    <s v="iPhone 16 Pro Max"/>
    <x v="5"/>
    <s v="Consigna"/>
    <m/>
    <n v="389.73"/>
    <m/>
    <m/>
    <m/>
    <m/>
    <m/>
    <m/>
    <n v="1"/>
    <m/>
    <m/>
    <m/>
    <m/>
    <m/>
    <m/>
    <m/>
    <n v="0"/>
    <n v="0"/>
    <n v="0"/>
    <n v="0"/>
    <n v="389.73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89.73"/>
    <m/>
    <m/>
    <m/>
    <m/>
    <m/>
    <m/>
    <n v="1"/>
    <m/>
    <m/>
    <m/>
    <m/>
    <m/>
    <m/>
    <m/>
    <n v="0"/>
    <n v="0"/>
    <n v="0"/>
    <n v="0"/>
    <n v="389.73"/>
    <n v="0"/>
    <n v="0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693.22"/>
    <m/>
    <m/>
    <m/>
    <m/>
    <m/>
    <m/>
    <n v="1"/>
    <m/>
    <m/>
    <m/>
    <m/>
    <m/>
    <m/>
    <m/>
    <n v="0"/>
    <n v="0"/>
    <n v="0"/>
    <n v="0"/>
    <n v="693.22"/>
    <n v="0"/>
    <n v="0"/>
    <n v="0"/>
    <n v="0"/>
    <n v="0"/>
    <n v="0"/>
    <n v="0"/>
  </r>
  <r>
    <s v="Hypergear"/>
    <s v="15554"/>
    <s v="15554"/>
    <s v="15554"/>
    <s v="HyperGear Kombat Kitty Gaming Headset Pink"/>
    <s v="Audio"/>
    <s v="Headset"/>
    <s v="Kombat"/>
    <x v="5"/>
    <s v="Consigna"/>
    <m/>
    <n v="222.91"/>
    <m/>
    <m/>
    <m/>
    <m/>
    <m/>
    <m/>
    <n v="1"/>
    <m/>
    <m/>
    <m/>
    <m/>
    <m/>
    <m/>
    <m/>
    <n v="0"/>
    <n v="0"/>
    <n v="0"/>
    <n v="0"/>
    <n v="222.91"/>
    <n v="0"/>
    <n v="0"/>
    <n v="0"/>
    <n v="0"/>
    <n v="0"/>
    <n v="0"/>
    <n v="0"/>
  </r>
  <r>
    <s v="Hypergear"/>
    <s v="15555"/>
    <s v="15555"/>
    <s v="15555"/>
    <s v="HyperGear Kombat Kitty Gaming Headset Purple"/>
    <s v="Audio"/>
    <s v="Headset"/>
    <s v="Kombat"/>
    <x v="5"/>
    <s v="Consigna"/>
    <m/>
    <n v="214.91"/>
    <m/>
    <m/>
    <m/>
    <m/>
    <m/>
    <m/>
    <n v="1"/>
    <m/>
    <m/>
    <m/>
    <m/>
    <m/>
    <m/>
    <m/>
    <n v="0"/>
    <n v="0"/>
    <n v="0"/>
    <n v="0"/>
    <n v="214.91"/>
    <n v="0"/>
    <n v="0"/>
    <n v="0"/>
    <n v="0"/>
    <n v="0"/>
    <n v="0"/>
    <n v="0"/>
  </r>
  <r>
    <s v="Raptic"/>
    <n v="445276"/>
    <n v="445276"/>
    <s v="6950941445276"/>
    <s v="Raptic RT1087 WaterproofPhone Case for 6.9 size-Black "/>
    <s v="Cases Universal"/>
    <s v="Universal"/>
    <s v="Phone"/>
    <x v="5"/>
    <s v="Consigna"/>
    <m/>
    <n v="81.55"/>
    <m/>
    <m/>
    <m/>
    <m/>
    <m/>
    <m/>
    <n v="1"/>
    <m/>
    <m/>
    <m/>
    <m/>
    <m/>
    <m/>
    <m/>
    <n v="0"/>
    <n v="0"/>
    <n v="0"/>
    <n v="0"/>
    <n v="81.55"/>
    <n v="0"/>
    <n v="0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239.42"/>
    <m/>
    <m/>
    <m/>
    <m/>
    <m/>
    <m/>
    <n v="2"/>
    <m/>
    <m/>
    <m/>
    <m/>
    <m/>
    <m/>
    <m/>
    <n v="0"/>
    <n v="0"/>
    <n v="0"/>
    <n v="0"/>
    <n v="478.84"/>
    <n v="0"/>
    <n v="0"/>
    <n v="0"/>
    <n v="0"/>
    <n v="0"/>
    <n v="0"/>
    <n v="0"/>
  </r>
  <r>
    <s v="Quikcell"/>
    <s v="MFOLIOTAB"/>
    <s v="MFOLIOTAB"/>
    <s v="MFOLIOTAB"/>
    <s v="Quikcell FLEX TAB Universal 7-8&quot; Tablet Folio Case  - Carbon Black"/>
    <s v="Cases Universal"/>
    <s v="Universal"/>
    <s v="Tablet"/>
    <x v="5"/>
    <s v="Consigna"/>
    <m/>
    <n v="120.09"/>
    <m/>
    <m/>
    <m/>
    <m/>
    <m/>
    <m/>
    <n v="2"/>
    <m/>
    <m/>
    <m/>
    <m/>
    <m/>
    <m/>
    <m/>
    <n v="0"/>
    <n v="0"/>
    <n v="0"/>
    <n v="0"/>
    <n v="240.18"/>
    <n v="0"/>
    <n v="0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427.68"/>
    <m/>
    <m/>
    <m/>
    <m/>
    <m/>
    <m/>
    <n v="1"/>
    <m/>
    <m/>
    <m/>
    <m/>
    <m/>
    <m/>
    <m/>
    <n v="0"/>
    <n v="0"/>
    <n v="0"/>
    <n v="0"/>
    <n v="427.68"/>
    <n v="0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729.35"/>
    <m/>
    <m/>
    <m/>
    <m/>
    <m/>
    <m/>
    <n v="1"/>
    <m/>
    <m/>
    <m/>
    <m/>
    <m/>
    <m/>
    <m/>
    <n v="0"/>
    <n v="0"/>
    <n v="0"/>
    <n v="0"/>
    <n v="729.35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729.35"/>
    <m/>
    <m/>
    <m/>
    <m/>
    <m/>
    <m/>
    <n v="1"/>
    <m/>
    <m/>
    <m/>
    <m/>
    <m/>
    <m/>
    <m/>
    <n v="0"/>
    <n v="0"/>
    <n v="0"/>
    <n v="0"/>
    <n v="729.35"/>
    <n v="0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758.18"/>
    <m/>
    <m/>
    <m/>
    <m/>
    <m/>
    <m/>
    <n v="11"/>
    <m/>
    <m/>
    <m/>
    <m/>
    <m/>
    <m/>
    <m/>
    <n v="0"/>
    <n v="0"/>
    <n v="0"/>
    <n v="0"/>
    <n v="8339.98"/>
    <n v="0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729.35"/>
    <m/>
    <m/>
    <m/>
    <m/>
    <m/>
    <m/>
    <n v="1"/>
    <m/>
    <m/>
    <m/>
    <m/>
    <m/>
    <m/>
    <m/>
    <n v="0"/>
    <n v="0"/>
    <n v="0"/>
    <n v="0"/>
    <n v="729.35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89.42"/>
    <m/>
    <m/>
    <m/>
    <m/>
    <m/>
    <m/>
    <n v="1"/>
    <m/>
    <m/>
    <m/>
    <m/>
    <m/>
    <m/>
    <m/>
    <n v="0"/>
    <n v="0"/>
    <n v="0"/>
    <n v="0"/>
    <n v="389.42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89.42"/>
    <m/>
    <m/>
    <m/>
    <m/>
    <m/>
    <m/>
    <n v="1"/>
    <m/>
    <m/>
    <m/>
    <m/>
    <m/>
    <m/>
    <m/>
    <n v="0"/>
    <n v="0"/>
    <n v="0"/>
    <n v="0"/>
    <n v="389.42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427.68"/>
    <m/>
    <m/>
    <m/>
    <m/>
    <m/>
    <m/>
    <n v="2"/>
    <m/>
    <m/>
    <m/>
    <m/>
    <m/>
    <m/>
    <m/>
    <n v="0"/>
    <n v="0"/>
    <n v="0"/>
    <n v="0"/>
    <n v="855.36"/>
    <n v="0"/>
    <n v="0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427.68"/>
    <m/>
    <m/>
    <m/>
    <m/>
    <m/>
    <m/>
    <n v="1"/>
    <m/>
    <m/>
    <m/>
    <m/>
    <m/>
    <m/>
    <m/>
    <n v="0"/>
    <n v="0"/>
    <n v="0"/>
    <n v="0"/>
    <n v="427.68"/>
    <n v="0"/>
    <n v="0"/>
    <n v="0"/>
    <n v="0"/>
    <n v="0"/>
    <n v="0"/>
    <n v="0"/>
  </r>
  <r>
    <s v="Quikcell"/>
    <s v="QTRC2001"/>
    <s v="QTRC2001"/>
    <s v="QTRC2001"/>
    <s v="Quikcell DUAL PORT WALL CHARGER  2 USB A x 12W - 24W"/>
    <s v="Charger"/>
    <s v="Wall charger"/>
    <s v="24 W"/>
    <x v="5"/>
    <s v="Consigna"/>
    <m/>
    <n v="159.49"/>
    <m/>
    <m/>
    <m/>
    <m/>
    <m/>
    <m/>
    <n v="1"/>
    <m/>
    <m/>
    <m/>
    <m/>
    <m/>
    <m/>
    <m/>
    <n v="0"/>
    <n v="0"/>
    <n v="0"/>
    <n v="0"/>
    <n v="159.49"/>
    <n v="0"/>
    <n v="0"/>
    <n v="0"/>
    <n v="0"/>
    <n v="0"/>
    <n v="0"/>
    <n v="0"/>
  </r>
  <r>
    <s v="Speck"/>
    <s v="138658-9323"/>
    <s v="138658-9323"/>
    <s v="138658-9323"/>
    <s v="Speck Case-E Run for iPad 10.2&quot; 7/8/9 Gen - Charge Blue/Brave Blue"/>
    <s v="Cases iPad"/>
    <s v="iPad"/>
    <s v="iPad 10.2&quot;"/>
    <x v="5"/>
    <s v="Consigna"/>
    <m/>
    <n v="279.83620689655174"/>
    <m/>
    <m/>
    <m/>
    <m/>
    <m/>
    <m/>
    <n v="1"/>
    <m/>
    <m/>
    <m/>
    <m/>
    <m/>
    <m/>
    <m/>
    <n v="0"/>
    <n v="0"/>
    <n v="0"/>
    <n v="0"/>
    <n v="279.83620689655174"/>
    <n v="0"/>
    <n v="0"/>
    <n v="0"/>
    <n v="0"/>
    <n v="0"/>
    <n v="0"/>
    <n v="0"/>
  </r>
  <r>
    <s v="Speck"/>
    <s v="150439-3205"/>
    <s v="150439-3205"/>
    <s v="150439-3205"/>
    <s v="Speck Presidio®2 Grip Magsafe® Clicklock™ Black / Slate Grey iPhone 15"/>
    <s v="Cases iPhone"/>
    <s v="iPhone 15"/>
    <s v="iPhone 16e / 15 / 14 / 13"/>
    <x v="5"/>
    <s v="Consigna"/>
    <m/>
    <n v="270.25"/>
    <m/>
    <m/>
    <m/>
    <m/>
    <m/>
    <m/>
    <n v="1"/>
    <m/>
    <m/>
    <m/>
    <m/>
    <m/>
    <m/>
    <m/>
    <n v="0"/>
    <n v="0"/>
    <n v="0"/>
    <n v="0"/>
    <n v="270.25"/>
    <n v="0"/>
    <n v="0"/>
    <n v="0"/>
    <n v="0"/>
    <n v="0"/>
    <n v="0"/>
    <n v="0"/>
  </r>
  <r>
    <s v="Speck"/>
    <s v="150447-3205"/>
    <s v="150447-3205"/>
    <s v="150447-3205"/>
    <s v="Speck Presidio®2 Grip Magsafe® Clicklock™ Black / Slate Grey iPhone 15 Pro"/>
    <s v="Cases iPhone"/>
    <s v="iPhone 15"/>
    <s v="iPhone 15 Pro"/>
    <x v="5"/>
    <s v="Consigna"/>
    <m/>
    <n v="270.25"/>
    <m/>
    <m/>
    <m/>
    <m/>
    <m/>
    <m/>
    <n v="2"/>
    <m/>
    <m/>
    <m/>
    <m/>
    <m/>
    <m/>
    <m/>
    <n v="0"/>
    <n v="0"/>
    <n v="0"/>
    <n v="0"/>
    <n v="540.5"/>
    <n v="0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270.25"/>
    <m/>
    <m/>
    <m/>
    <m/>
    <m/>
    <m/>
    <n v="2"/>
    <m/>
    <m/>
    <m/>
    <m/>
    <m/>
    <m/>
    <m/>
    <n v="0"/>
    <n v="0"/>
    <n v="0"/>
    <n v="0"/>
    <n v="540.5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274.55172413793105"/>
    <m/>
    <m/>
    <m/>
    <m/>
    <m/>
    <m/>
    <n v="1"/>
    <m/>
    <m/>
    <m/>
    <m/>
    <m/>
    <m/>
    <m/>
    <n v="0"/>
    <n v="0"/>
    <n v="0"/>
    <n v="0"/>
    <n v="274.55172413793105"/>
    <n v="0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08.54310344827587"/>
    <m/>
    <m/>
    <m/>
    <m/>
    <m/>
    <m/>
    <n v="1"/>
    <m/>
    <m/>
    <m/>
    <m/>
    <m/>
    <m/>
    <m/>
    <n v="0"/>
    <n v="0"/>
    <n v="0"/>
    <n v="0"/>
    <n v="208.54310344827587"/>
    <n v="0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35.97413793103453"/>
    <m/>
    <m/>
    <m/>
    <m/>
    <m/>
    <m/>
    <n v="2"/>
    <m/>
    <m/>
    <m/>
    <m/>
    <m/>
    <m/>
    <m/>
    <n v="0"/>
    <n v="0"/>
    <n v="0"/>
    <n v="0"/>
    <n v="671.94827586206907"/>
    <n v="0"/>
    <n v="0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597.60344827586209"/>
    <m/>
    <m/>
    <m/>
    <m/>
    <m/>
    <m/>
    <n v="1"/>
    <m/>
    <m/>
    <m/>
    <m/>
    <m/>
    <m/>
    <m/>
    <n v="0"/>
    <n v="0"/>
    <n v="0"/>
    <n v="0"/>
    <n v="597.60344827586209"/>
    <n v="0"/>
    <n v="0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79.222701149425291"/>
    <m/>
    <m/>
    <m/>
    <m/>
    <m/>
    <m/>
    <n v="18"/>
    <m/>
    <m/>
    <m/>
    <m/>
    <m/>
    <m/>
    <m/>
    <n v="0"/>
    <n v="0"/>
    <n v="0"/>
    <n v="0"/>
    <n v="1426.0086206896553"/>
    <n v="0"/>
    <n v="0"/>
    <n v="0"/>
    <n v="0"/>
    <n v="0"/>
    <n v="0"/>
    <n v="0"/>
  </r>
  <r>
    <s v="Cubitt"/>
    <s v="CTK-7"/>
    <s v="CTK-7"/>
    <s v="CTK-7"/>
    <s v="Cubitt Scale Mini Alpine White"/>
    <s v="Wearable"/>
    <s v="Scale"/>
    <s v="CTK"/>
    <x v="5"/>
    <s v="Consigna"/>
    <m/>
    <n v="176.76724137931038"/>
    <m/>
    <m/>
    <m/>
    <m/>
    <m/>
    <m/>
    <n v="1"/>
    <m/>
    <m/>
    <m/>
    <m/>
    <m/>
    <m/>
    <m/>
    <n v="0"/>
    <n v="0"/>
    <n v="0"/>
    <n v="0"/>
    <n v="176.76724137931038"/>
    <n v="0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70.301724137931032"/>
    <m/>
    <m/>
    <m/>
    <m/>
    <m/>
    <m/>
    <n v="1"/>
    <m/>
    <m/>
    <m/>
    <m/>
    <m/>
    <m/>
    <m/>
    <n v="0"/>
    <n v="0"/>
    <n v="0"/>
    <n v="0"/>
    <n v="70.301724137931032"/>
    <n v="0"/>
    <n v="0"/>
    <n v="0"/>
    <n v="0"/>
    <n v="0"/>
    <n v="0"/>
    <n v="0"/>
  </r>
  <r>
    <s v="Nomad"/>
    <s v="NM01382485"/>
    <s v="NM01382485"/>
    <s v="NM01382485"/>
    <s v="Nomad Rugged Case - iPhone 16 Pro | Atlantic Blue"/>
    <s v="Cases iPhone"/>
    <s v="iPhone 16"/>
    <s v="iPhone 16 Pro / iPhone 17"/>
    <x v="5"/>
    <s v="Consigna"/>
    <m/>
    <n v="355.93103448275866"/>
    <m/>
    <m/>
    <m/>
    <m/>
    <m/>
    <m/>
    <n v="1"/>
    <m/>
    <m/>
    <m/>
    <m/>
    <m/>
    <m/>
    <m/>
    <n v="0"/>
    <n v="0"/>
    <n v="0"/>
    <n v="0"/>
    <n v="355.93103448275866"/>
    <n v="0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608.18965517241384"/>
    <m/>
    <m/>
    <m/>
    <m/>
    <m/>
    <m/>
    <n v="4"/>
    <m/>
    <m/>
    <m/>
    <m/>
    <m/>
    <m/>
    <m/>
    <n v="0"/>
    <n v="0"/>
    <n v="0"/>
    <n v="0"/>
    <n v="2432.7586206896553"/>
    <n v="0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08.18965517241384"/>
    <m/>
    <m/>
    <m/>
    <m/>
    <m/>
    <m/>
    <n v="1"/>
    <m/>
    <m/>
    <m/>
    <m/>
    <m/>
    <m/>
    <m/>
    <n v="0"/>
    <n v="0"/>
    <n v="0"/>
    <n v="0"/>
    <n v="608.18965517241384"/>
    <n v="0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603.85344827586209"/>
    <m/>
    <m/>
    <m/>
    <m/>
    <m/>
    <m/>
    <n v="2"/>
    <m/>
    <m/>
    <m/>
    <m/>
    <m/>
    <m/>
    <m/>
    <n v="0"/>
    <n v="0"/>
    <n v="0"/>
    <n v="0"/>
    <n v="1207.7068965517242"/>
    <n v="0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603.85344827586209"/>
    <m/>
    <m/>
    <m/>
    <m/>
    <m/>
    <m/>
    <n v="1"/>
    <m/>
    <m/>
    <m/>
    <m/>
    <m/>
    <m/>
    <m/>
    <n v="0"/>
    <n v="0"/>
    <n v="0"/>
    <n v="0"/>
    <n v="603.85344827586209"/>
    <n v="0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22.64655172413796"/>
    <m/>
    <m/>
    <m/>
    <m/>
    <m/>
    <m/>
    <n v="1"/>
    <m/>
    <m/>
    <m/>
    <m/>
    <m/>
    <m/>
    <m/>
    <n v="0"/>
    <n v="0"/>
    <n v="0"/>
    <n v="0"/>
    <n v="322.64655172413796"/>
    <n v="0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29.2787356321839"/>
    <m/>
    <m/>
    <m/>
    <m/>
    <m/>
    <m/>
    <n v="3"/>
    <m/>
    <m/>
    <m/>
    <m/>
    <m/>
    <m/>
    <m/>
    <n v="0"/>
    <n v="0"/>
    <n v="0"/>
    <n v="0"/>
    <n v="987.83620689655163"/>
    <n v="0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1551724137936"/>
    <m/>
    <m/>
    <m/>
    <m/>
    <m/>
    <m/>
    <n v="3"/>
    <m/>
    <m/>
    <m/>
    <m/>
    <m/>
    <m/>
    <m/>
    <n v="0"/>
    <n v="0"/>
    <n v="0"/>
    <n v="0"/>
    <n v="1007.1465517241381"/>
    <n v="0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23.94827586206895"/>
    <m/>
    <m/>
    <m/>
    <m/>
    <m/>
    <m/>
    <n v="4"/>
    <m/>
    <m/>
    <m/>
    <m/>
    <m/>
    <m/>
    <m/>
    <n v="0"/>
    <n v="0"/>
    <n v="0"/>
    <n v="0"/>
    <n v="1295.7931034482758"/>
    <n v="0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55.93103448275866"/>
    <m/>
    <m/>
    <m/>
    <m/>
    <m/>
    <m/>
    <n v="5"/>
    <m/>
    <m/>
    <m/>
    <m/>
    <m/>
    <m/>
    <m/>
    <n v="0"/>
    <n v="0"/>
    <n v="0"/>
    <n v="0"/>
    <n v="1779.6551724137933"/>
    <n v="0"/>
    <n v="0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350.60057471264366"/>
    <m/>
    <m/>
    <m/>
    <m/>
    <m/>
    <m/>
    <n v="3"/>
    <m/>
    <m/>
    <m/>
    <m/>
    <m/>
    <m/>
    <m/>
    <n v="0"/>
    <n v="0"/>
    <n v="0"/>
    <n v="0"/>
    <n v="1051.8017241379309"/>
    <n v="0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361.5344827586207"/>
    <m/>
    <m/>
    <m/>
    <m/>
    <m/>
    <m/>
    <n v="1"/>
    <m/>
    <m/>
    <m/>
    <m/>
    <m/>
    <m/>
    <m/>
    <n v="0"/>
    <n v="0"/>
    <n v="0"/>
    <n v="0"/>
    <n v="361.5344827586207"/>
    <n v="0"/>
    <n v="0"/>
    <n v="0"/>
    <n v="0"/>
    <n v="0"/>
    <n v="0"/>
    <n v="0"/>
  </r>
  <r>
    <s v="Quikcell"/>
    <s v="QAIR-BUDS-WHT"/>
    <s v="QAIR-BUDS-WHT"/>
    <s v="QAIR-BUDS-WHT"/>
    <s v="Quikcell QAIR BUDS True Wireless Earbuds with Charging Case - White"/>
    <s v="Audio"/>
    <s v="Headphones Wireless"/>
    <s v="QAir"/>
    <x v="5"/>
    <s v="Consigna"/>
    <m/>
    <n v="233.61206896551727"/>
    <m/>
    <m/>
    <m/>
    <m/>
    <m/>
    <m/>
    <n v="1"/>
    <m/>
    <m/>
    <m/>
    <m/>
    <m/>
    <m/>
    <m/>
    <n v="0"/>
    <n v="0"/>
    <n v="0"/>
    <n v="0"/>
    <n v="233.61206896551727"/>
    <n v="0"/>
    <n v="0"/>
    <n v="0"/>
    <n v="0"/>
    <n v="0"/>
    <n v="0"/>
    <n v="0"/>
  </r>
  <r>
    <s v="Tech21"/>
    <s v="T21-10858"/>
    <s v="T21-10858"/>
    <s v="T21-10858"/>
    <s v="Tech21 EvoCrystal w/MagSafe for iPhone 16 - Blue"/>
    <s v="Cases iPhone"/>
    <s v="iPhone 16"/>
    <s v="iPhone 16"/>
    <x v="5"/>
    <s v="Consigna"/>
    <m/>
    <n v="272.05172413793105"/>
    <m/>
    <m/>
    <m/>
    <m/>
    <m/>
    <m/>
    <n v="1"/>
    <m/>
    <m/>
    <m/>
    <m/>
    <m/>
    <m/>
    <m/>
    <n v="0"/>
    <n v="0"/>
    <n v="0"/>
    <n v="0"/>
    <n v="272.05172413793105"/>
    <n v="0"/>
    <n v="0"/>
    <n v="0"/>
    <n v="0"/>
    <n v="0"/>
    <n v="0"/>
    <n v="0"/>
  </r>
  <r>
    <s v="Speck"/>
    <s v="150695-3205"/>
    <s v="150695-3205"/>
    <s v="150695-3205"/>
    <s v="Speck iPhone 16 CandyShell Grip + MS Black Slate"/>
    <s v="Cases iPhone"/>
    <s v="iPhone 16"/>
    <s v="iPhone 16"/>
    <x v="5"/>
    <s v="Consigna"/>
    <m/>
    <n v="274.56034482758622"/>
    <m/>
    <m/>
    <m/>
    <m/>
    <m/>
    <m/>
    <m/>
    <n v="1"/>
    <m/>
    <m/>
    <m/>
    <m/>
    <m/>
    <m/>
    <n v="0"/>
    <n v="0"/>
    <n v="0"/>
    <n v="0"/>
    <n v="0"/>
    <n v="274.56034482758622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08.54310344827587"/>
    <m/>
    <m/>
    <m/>
    <m/>
    <m/>
    <m/>
    <m/>
    <n v="2"/>
    <m/>
    <m/>
    <m/>
    <m/>
    <m/>
    <m/>
    <n v="0"/>
    <n v="0"/>
    <n v="0"/>
    <n v="0"/>
    <n v="0"/>
    <n v="417.08620689655174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35.97413793103453"/>
    <m/>
    <m/>
    <m/>
    <m/>
    <m/>
    <m/>
    <m/>
    <n v="1"/>
    <m/>
    <m/>
    <m/>
    <m/>
    <m/>
    <m/>
    <n v="0"/>
    <n v="0"/>
    <n v="0"/>
    <n v="0"/>
    <n v="0"/>
    <n v="335.97413793103453"/>
    <n v="0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70.301724137931032"/>
    <m/>
    <m/>
    <m/>
    <m/>
    <m/>
    <m/>
    <m/>
    <n v="7"/>
    <m/>
    <m/>
    <m/>
    <m/>
    <m/>
    <m/>
    <n v="0"/>
    <n v="0"/>
    <n v="0"/>
    <n v="0"/>
    <n v="0"/>
    <n v="492.11206896551721"/>
    <n v="0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206.39655172413794"/>
    <m/>
    <m/>
    <m/>
    <m/>
    <m/>
    <m/>
    <m/>
    <n v="1"/>
    <m/>
    <m/>
    <m/>
    <m/>
    <m/>
    <m/>
    <n v="0"/>
    <n v="0"/>
    <n v="0"/>
    <n v="0"/>
    <n v="0"/>
    <n v="206.39655172413794"/>
    <n v="0"/>
    <n v="0"/>
    <n v="0"/>
    <n v="0"/>
    <n v="0"/>
    <n v="0"/>
  </r>
  <r>
    <s v="Cubitt"/>
    <s v="CT-SOUND1"/>
    <s v="CT-SOUND1"/>
    <s v="CT-SOUND1"/>
    <s v="Cubitt Waterproof Speakers Black"/>
    <s v="Audio"/>
    <s v="Speakers"/>
    <s v="Cubitt"/>
    <x v="5"/>
    <s v="Consigna"/>
    <m/>
    <n v="353.77586206896552"/>
    <m/>
    <m/>
    <m/>
    <m/>
    <m/>
    <m/>
    <m/>
    <n v="1"/>
    <m/>
    <m/>
    <m/>
    <m/>
    <m/>
    <m/>
    <n v="0"/>
    <n v="0"/>
    <n v="0"/>
    <n v="0"/>
    <n v="0"/>
    <n v="353.77586206896552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70.301724137931032"/>
    <m/>
    <m/>
    <m/>
    <m/>
    <m/>
    <m/>
    <m/>
    <n v="1"/>
    <m/>
    <m/>
    <m/>
    <m/>
    <m/>
    <m/>
    <n v="0"/>
    <n v="0"/>
    <n v="0"/>
    <n v="0"/>
    <n v="0"/>
    <n v="70.301724137931032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08.18965517241384"/>
    <m/>
    <m/>
    <m/>
    <m/>
    <m/>
    <m/>
    <m/>
    <n v="1"/>
    <m/>
    <m/>
    <m/>
    <m/>
    <m/>
    <m/>
    <n v="0"/>
    <n v="0"/>
    <n v="0"/>
    <n v="0"/>
    <n v="0"/>
    <n v="608.18965517241384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603.85344827586209"/>
    <m/>
    <m/>
    <m/>
    <m/>
    <m/>
    <m/>
    <m/>
    <n v="1"/>
    <m/>
    <m/>
    <m/>
    <m/>
    <m/>
    <m/>
    <n v="0"/>
    <n v="0"/>
    <n v="0"/>
    <n v="0"/>
    <n v="0"/>
    <n v="603.85344827586209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22.64655172413796"/>
    <m/>
    <m/>
    <m/>
    <m/>
    <m/>
    <m/>
    <m/>
    <n v="2"/>
    <m/>
    <m/>
    <m/>
    <m/>
    <m/>
    <m/>
    <n v="0"/>
    <n v="0"/>
    <n v="0"/>
    <n v="0"/>
    <n v="0"/>
    <n v="645.29310344827593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23.94827586206895"/>
    <m/>
    <m/>
    <m/>
    <m/>
    <m/>
    <m/>
    <m/>
    <n v="1"/>
    <m/>
    <m/>
    <m/>
    <m/>
    <m/>
    <m/>
    <n v="0"/>
    <n v="0"/>
    <n v="0"/>
    <n v="0"/>
    <n v="0"/>
    <n v="323.94827586206895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1551724137936"/>
    <m/>
    <m/>
    <m/>
    <m/>
    <m/>
    <m/>
    <m/>
    <n v="1"/>
    <m/>
    <m/>
    <m/>
    <m/>
    <m/>
    <m/>
    <n v="0"/>
    <n v="0"/>
    <n v="0"/>
    <n v="0"/>
    <n v="0"/>
    <n v="335.71551724137936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55.93103448275861"/>
    <m/>
    <m/>
    <m/>
    <m/>
    <m/>
    <m/>
    <m/>
    <n v="3"/>
    <m/>
    <m/>
    <m/>
    <m/>
    <m/>
    <m/>
    <n v="0"/>
    <n v="0"/>
    <n v="0"/>
    <n v="0"/>
    <n v="0"/>
    <n v="1067.7931034482758"/>
    <n v="0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355.93103448275866"/>
    <m/>
    <m/>
    <m/>
    <m/>
    <m/>
    <m/>
    <m/>
    <n v="1"/>
    <m/>
    <m/>
    <m/>
    <m/>
    <m/>
    <m/>
    <n v="0"/>
    <n v="0"/>
    <n v="0"/>
    <n v="0"/>
    <n v="0"/>
    <n v="355.93103448275866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361.5344827586207"/>
    <m/>
    <m/>
    <m/>
    <m/>
    <m/>
    <m/>
    <m/>
    <n v="1"/>
    <m/>
    <m/>
    <m/>
    <m/>
    <m/>
    <m/>
    <n v="0"/>
    <n v="0"/>
    <n v="0"/>
    <n v="0"/>
    <n v="0"/>
    <n v="361.5344827586207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53.60344827586209"/>
    <m/>
    <m/>
    <m/>
    <m/>
    <m/>
    <m/>
    <m/>
    <n v="1"/>
    <m/>
    <m/>
    <m/>
    <m/>
    <m/>
    <m/>
    <n v="0"/>
    <n v="0"/>
    <n v="0"/>
    <n v="0"/>
    <n v="0"/>
    <n v="653.60344827586209"/>
    <n v="0"/>
    <n v="0"/>
    <n v="0"/>
    <n v="0"/>
    <n v="0"/>
    <n v="0"/>
  </r>
  <r>
    <s v="Quikcell"/>
    <s v="QAIR-BUDS-WHT"/>
    <s v="QAIR-BUDS-WHT"/>
    <s v="QAIR-BUDS-WHT"/>
    <s v="Quikcell QAIR BUDS True Wireless Earbuds with Charging Case - White"/>
    <s v="Audio"/>
    <s v="Headphones Wireless"/>
    <s v="QAir"/>
    <x v="5"/>
    <s v="Consigna"/>
    <m/>
    <n v="233.61206896551727"/>
    <m/>
    <m/>
    <m/>
    <m/>
    <m/>
    <m/>
    <m/>
    <n v="1"/>
    <m/>
    <m/>
    <m/>
    <m/>
    <m/>
    <m/>
    <n v="0"/>
    <n v="0"/>
    <n v="0"/>
    <n v="0"/>
    <n v="0"/>
    <n v="233.61206896551727"/>
    <n v="0"/>
    <n v="0"/>
    <n v="0"/>
    <n v="0"/>
    <n v="0"/>
    <n v="0"/>
  </r>
  <r>
    <s v="Tech21"/>
    <s v="T21-10976"/>
    <s v="T21-10976"/>
    <s v="T21-10976"/>
    <s v="Tech21 EvoCrystal w/MagSafe for iPhone 16 Pro - Blue"/>
    <s v="Cases iPhone"/>
    <s v="iPhone 16"/>
    <s v="iPhone 16 Pro / iPhone 17"/>
    <x v="5"/>
    <s v="Consigna"/>
    <m/>
    <n v="249.16379310344826"/>
    <m/>
    <m/>
    <m/>
    <m/>
    <m/>
    <m/>
    <m/>
    <n v="1"/>
    <m/>
    <m/>
    <m/>
    <m/>
    <m/>
    <m/>
    <n v="0"/>
    <n v="0"/>
    <n v="0"/>
    <n v="0"/>
    <n v="0"/>
    <n v="249.16379310344826"/>
    <n v="0"/>
    <n v="0"/>
    <n v="0"/>
    <n v="0"/>
    <n v="0"/>
    <n v="0"/>
  </r>
  <r>
    <s v="Speck"/>
    <s v="150226-D143"/>
    <s v="150226-D143"/>
    <s v="150226-D143"/>
    <s v="Speck Balance Folio Case for iPad 10th Gen - Black/Black/White"/>
    <s v="Cases iPad"/>
    <s v="iPad"/>
    <s v="iPad 10th /11th - 10.9&quot;/11&quot; (2022-2025)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Speck"/>
    <s v="150439-3205"/>
    <s v="150439-3205"/>
    <s v="150439-3205"/>
    <s v="Speck Presidio®2 Grip Magsafe® Clicklock™ Black / Slate Grey iPhone 15"/>
    <s v="Cases iPhone"/>
    <s v="iPhone 15"/>
    <s v="iPhone 16e / 15 / 14 / 13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Speck"/>
    <s v="150447-3205"/>
    <s v="150447-3205"/>
    <s v="150447-3205"/>
    <s v="Speck Presidio®2 Grip Magsafe® Clicklock™ Black / Slate Grey iPhone 15 Pro"/>
    <s v="Cases iPhone"/>
    <s v="iPhone 15"/>
    <s v="iPhone 15 Pro"/>
    <x v="5"/>
    <s v="Consigna"/>
    <m/>
    <n v="248.68103448275866"/>
    <m/>
    <m/>
    <m/>
    <m/>
    <m/>
    <m/>
    <m/>
    <n v="2"/>
    <m/>
    <m/>
    <m/>
    <m/>
    <m/>
    <m/>
    <n v="0"/>
    <n v="0"/>
    <n v="0"/>
    <n v="0"/>
    <n v="0"/>
    <n v="497.36206896551732"/>
    <n v="0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248.68103448275866"/>
    <m/>
    <m/>
    <m/>
    <m/>
    <m/>
    <m/>
    <m/>
    <n v="2"/>
    <m/>
    <m/>
    <m/>
    <m/>
    <m/>
    <m/>
    <n v="0"/>
    <n v="0"/>
    <n v="0"/>
    <n v="0"/>
    <n v="0"/>
    <n v="497.36206896551732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82.893678160919549"/>
    <m/>
    <m/>
    <m/>
    <m/>
    <m/>
    <m/>
    <m/>
    <n v="6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4919858"/>
    <s v="NM014919858"/>
    <s v="NM014919858"/>
    <s v="Nomad Sport Band - 49/45/44mm/42mm | M/L | Naval"/>
    <s v="Straps"/>
    <s v="Apple Watch"/>
    <s v="49/45/44/42 mm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248.68103448275866"/>
    <m/>
    <m/>
    <m/>
    <m/>
    <m/>
    <m/>
    <m/>
    <n v="2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165.7873563218391"/>
    <m/>
    <m/>
    <m/>
    <m/>
    <m/>
    <m/>
    <m/>
    <n v="3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248.68103448275866"/>
    <m/>
    <m/>
    <m/>
    <m/>
    <m/>
    <m/>
    <m/>
    <n v="2"/>
    <m/>
    <m/>
    <m/>
    <m/>
    <m/>
    <m/>
    <n v="0"/>
    <n v="0"/>
    <n v="0"/>
    <n v="0"/>
    <n v="0"/>
    <n v="497.36206896551732"/>
    <n v="0"/>
    <n v="0"/>
    <n v="0"/>
    <n v="0"/>
    <n v="0"/>
    <n v="0"/>
  </r>
  <r>
    <s v="Quikcell"/>
    <s v="PWERFLIP-BLK"/>
    <s v="PWERFLIP-BLK"/>
    <s v="PWERFLIP-BLK"/>
    <s v="Quikcell POWERFLIP 15W wireless 2-in-1 charger"/>
    <s v="Charger"/>
    <s v="Wireless"/>
    <s v="15 W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Tech21"/>
    <s v="T21-10858"/>
    <s v="T21-10858"/>
    <s v="T21-10858"/>
    <s v="Tech21 EvoCrystal w/MagSafe for iPhone 16 - Blue"/>
    <s v="Cases iPhone"/>
    <s v="iPhone 16"/>
    <s v="iPhone 16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Tech21"/>
    <s v="T21-10992"/>
    <s v="T21-10992"/>
    <s v="T21-10992"/>
    <s v="Tech21 EvoPro w/MagSafe for iPhone 16 Pro - Clear/Black"/>
    <s v="Cases iPhone"/>
    <s v="iPhone 16"/>
    <s v="iPhone 16 Pro / iPhone 17"/>
    <x v="5"/>
    <s v="Consigna"/>
    <m/>
    <n v="497.36206896551732"/>
    <m/>
    <m/>
    <m/>
    <m/>
    <m/>
    <m/>
    <m/>
    <n v="1"/>
    <m/>
    <m/>
    <m/>
    <m/>
    <m/>
    <m/>
    <n v="0"/>
    <n v="0"/>
    <n v="0"/>
    <n v="0"/>
    <n v="0"/>
    <n v="497.36206896551732"/>
    <n v="0"/>
    <n v="0"/>
    <n v="0"/>
    <n v="0"/>
    <n v="0"/>
    <n v="0"/>
  </r>
  <r>
    <s v="Speck"/>
    <s v="133535-7265"/>
    <s v="133535-7265"/>
    <s v="133535-7265"/>
    <s v="Speck Balance Folio Case for iPad 10.2&quot; 7/8/9 Gen - Plumberry Purple/Crushed Purpl"/>
    <s v="Cases iPad"/>
    <s v="iPad"/>
    <s v="iPad 10.2&quot;"/>
    <x v="5"/>
    <s v="Consigna"/>
    <m/>
    <n v="265.43103448275861"/>
    <m/>
    <m/>
    <m/>
    <m/>
    <m/>
    <m/>
    <m/>
    <n v="1"/>
    <m/>
    <m/>
    <m/>
    <m/>
    <m/>
    <m/>
    <n v="0"/>
    <n v="0"/>
    <n v="0"/>
    <n v="0"/>
    <n v="0"/>
    <n v="265.43103448275861"/>
    <n v="0"/>
    <n v="0"/>
    <n v="0"/>
    <n v="0"/>
    <n v="0"/>
    <n v="0"/>
  </r>
  <r>
    <s v="Speck"/>
    <s v="138658-9323"/>
    <s v="138658-9323"/>
    <s v="138658-9323"/>
    <s v="Speck Case-E Run for iPad 10.2&quot; 7/8/9 Gen - Charge Blue/Brave Blue"/>
    <s v="Cases iPad"/>
    <s v="iPad"/>
    <s v="iPad 10.2&quot;"/>
    <x v="5"/>
    <s v="Consigna"/>
    <m/>
    <n v="220.57758620689657"/>
    <m/>
    <m/>
    <m/>
    <m/>
    <m/>
    <m/>
    <m/>
    <n v="1"/>
    <m/>
    <m/>
    <m/>
    <m/>
    <m/>
    <m/>
    <n v="0"/>
    <n v="0"/>
    <n v="0"/>
    <n v="0"/>
    <n v="0"/>
    <n v="220.57758620689657"/>
    <n v="0"/>
    <n v="0"/>
    <n v="0"/>
    <n v="0"/>
    <n v="0"/>
    <n v="0"/>
  </r>
  <r>
    <s v="Speck"/>
    <s v="150198-9969"/>
    <s v="150198-9969"/>
    <s v="150198-9969"/>
    <s v="IPAD PRO 12.9” (2022) BALANCE FOLIO (W/MB) (ALMOND MILK/MOCHA/CHARCOAL)"/>
    <s v="Cases iPad"/>
    <s v="iPad"/>
    <s v="iPad Pro 12.9"/>
    <x v="5"/>
    <s v="Consigna"/>
    <m/>
    <n v="380.39655172413796"/>
    <m/>
    <m/>
    <m/>
    <m/>
    <m/>
    <m/>
    <m/>
    <n v="1"/>
    <m/>
    <m/>
    <m/>
    <m/>
    <m/>
    <m/>
    <n v="0"/>
    <n v="0"/>
    <n v="0"/>
    <n v="0"/>
    <n v="0"/>
    <n v="380.39655172413796"/>
    <n v="0"/>
    <n v="0"/>
    <n v="0"/>
    <n v="0"/>
    <n v="0"/>
    <n v="0"/>
  </r>
  <r>
    <s v="Speck"/>
    <s v="150447-3212"/>
    <s v="150447-3212"/>
    <s v="150447-3212"/>
    <s v="Speck Presidio®2 Grip Magsafe® Clicklock™ Charcoal Grey/ Cool Bronze iPhone 15 Pro"/>
    <s v="Cases iPhone"/>
    <s v="iPhone 15"/>
    <s v="iPhone 15 Pro"/>
    <x v="5"/>
    <s v="Consigna"/>
    <m/>
    <n v="213.31034482758622"/>
    <m/>
    <m/>
    <m/>
    <m/>
    <m/>
    <m/>
    <m/>
    <n v="1"/>
    <m/>
    <m/>
    <m/>
    <m/>
    <m/>
    <m/>
    <n v="0"/>
    <n v="0"/>
    <n v="0"/>
    <n v="0"/>
    <n v="0"/>
    <n v="213.31034482758622"/>
    <n v="0"/>
    <n v="0"/>
    <n v="0"/>
    <n v="0"/>
    <n v="0"/>
    <n v="0"/>
  </r>
  <r>
    <s v="Speck"/>
    <s v="150459-3199"/>
    <s v="150459-3199"/>
    <s v="150459-3199"/>
    <s v="Speck Presidio® Perfect-Clear Grip Magsafe® Clicklock™ Clear/Clear/Chrome iPhone 15 Plus"/>
    <s v="Cases iPhone"/>
    <s v="iPhone 15"/>
    <s v="iPhone 15 Plus"/>
    <x v="5"/>
    <s v="Consigna"/>
    <m/>
    <n v="183.75000000000003"/>
    <m/>
    <m/>
    <m/>
    <m/>
    <m/>
    <m/>
    <m/>
    <n v="1"/>
    <m/>
    <m/>
    <m/>
    <m/>
    <m/>
    <m/>
    <n v="0"/>
    <n v="0"/>
    <n v="0"/>
    <n v="0"/>
    <n v="0"/>
    <n v="183.75000000000003"/>
    <n v="0"/>
    <n v="0"/>
    <n v="0"/>
    <n v="0"/>
    <n v="0"/>
    <n v="0"/>
  </r>
  <r>
    <s v="Speck"/>
    <s v="150689-3206"/>
    <s v="150689-3206"/>
    <s v="150689-3206"/>
    <s v="Speck iPhone 16 Presidio2 Grip +Cl Coastal Blue/Dustgrey/White"/>
    <s v="Cases iPhone"/>
    <s v="iPhone 16"/>
    <s v="iPhone 16"/>
    <x v="5"/>
    <s v="Consigna"/>
    <m/>
    <n v="335.97413793103453"/>
    <m/>
    <m/>
    <m/>
    <m/>
    <m/>
    <m/>
    <m/>
    <n v="1"/>
    <m/>
    <m/>
    <m/>
    <m/>
    <m/>
    <m/>
    <n v="0"/>
    <n v="0"/>
    <n v="0"/>
    <n v="0"/>
    <n v="0"/>
    <n v="335.97413793103453"/>
    <n v="0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08.54310344827587"/>
    <m/>
    <m/>
    <m/>
    <m/>
    <m/>
    <m/>
    <m/>
    <n v="2"/>
    <m/>
    <m/>
    <m/>
    <m/>
    <m/>
    <m/>
    <n v="0"/>
    <n v="0"/>
    <n v="0"/>
    <n v="0"/>
    <n v="0"/>
    <n v="417.08620689655174"/>
    <n v="0"/>
    <n v="0"/>
    <n v="0"/>
    <n v="0"/>
    <n v="0"/>
    <n v="0"/>
  </r>
  <r>
    <s v="Speck"/>
    <s v="150698-9508"/>
    <s v="150698-9508"/>
    <s v="150698-9508"/>
    <s v="Speck iPhone 16 Gemshell Clear/ Platinum Glitter"/>
    <s v="Cases iPhone"/>
    <s v="iPhone 16"/>
    <s v="iPhone 16"/>
    <x v="5"/>
    <s v="Consigna"/>
    <m/>
    <n v="178.50000000000003"/>
    <m/>
    <m/>
    <m/>
    <m/>
    <m/>
    <m/>
    <m/>
    <n v="1"/>
    <m/>
    <m/>
    <m/>
    <m/>
    <m/>
    <m/>
    <n v="0"/>
    <n v="0"/>
    <n v="0"/>
    <n v="0"/>
    <n v="0"/>
    <n v="178.50000000000003"/>
    <n v="0"/>
    <n v="0"/>
    <n v="0"/>
    <n v="0"/>
    <n v="0"/>
    <n v="0"/>
  </r>
  <r>
    <s v="Speck"/>
    <s v="150703-3199"/>
    <s v="150703-3199"/>
    <s v="150703-3199"/>
    <s v="Speck iPhone 16 Pro Presidio Perfect Clear +Cl Clear/Chrome Fini"/>
    <s v="Cases iPhone"/>
    <s v="iPhone 16"/>
    <s v="iPhone 16 Pro / iPhone 17"/>
    <x v="5"/>
    <s v="Consigna"/>
    <m/>
    <n v="335.97413793103453"/>
    <m/>
    <m/>
    <m/>
    <m/>
    <m/>
    <m/>
    <m/>
    <n v="1"/>
    <m/>
    <m/>
    <m/>
    <m/>
    <m/>
    <m/>
    <n v="0"/>
    <n v="0"/>
    <n v="0"/>
    <n v="0"/>
    <n v="0"/>
    <n v="335.97413793103453"/>
    <n v="0"/>
    <n v="0"/>
    <n v="0"/>
    <n v="0"/>
    <n v="0"/>
    <n v="0"/>
  </r>
  <r>
    <s v="Speck"/>
    <s v="150703-3258"/>
    <s v="150703-3258"/>
    <s v="150703-3258"/>
    <s v="Speck iPhone 16 Pro Presidio Perfect Clear Clear Frosted Black"/>
    <s v="Cases iPhone"/>
    <s v="iPhone 16"/>
    <s v="iPhone 16 Pro / iPhone 17"/>
    <x v="5"/>
    <s v="Consigna"/>
    <m/>
    <n v="335.97413793103453"/>
    <m/>
    <m/>
    <m/>
    <m/>
    <m/>
    <m/>
    <m/>
    <n v="1"/>
    <m/>
    <m/>
    <m/>
    <m/>
    <m/>
    <m/>
    <n v="0"/>
    <n v="0"/>
    <n v="0"/>
    <n v="0"/>
    <n v="0"/>
    <n v="335.97413793103453"/>
    <n v="0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335.97413793103453"/>
    <m/>
    <m/>
    <m/>
    <m/>
    <m/>
    <m/>
    <m/>
    <n v="1"/>
    <m/>
    <m/>
    <m/>
    <m/>
    <m/>
    <m/>
    <n v="0"/>
    <n v="0"/>
    <n v="0"/>
    <n v="0"/>
    <n v="0"/>
    <n v="335.97413793103453"/>
    <n v="0"/>
    <n v="0"/>
    <n v="0"/>
    <n v="0"/>
    <n v="0"/>
    <n v="0"/>
  </r>
  <r>
    <s v="Hypergear"/>
    <s v="15555"/>
    <s v="15555"/>
    <s v="15555"/>
    <s v="HyperGear Kombat Kitty Gaming Headset Purple"/>
    <s v="Audio"/>
    <s v="Headset"/>
    <s v="Kombat"/>
    <x v="5"/>
    <s v="Consigna"/>
    <m/>
    <n v="192.16379310344828"/>
    <m/>
    <m/>
    <m/>
    <m/>
    <m/>
    <m/>
    <m/>
    <n v="1"/>
    <m/>
    <m/>
    <m/>
    <m/>
    <m/>
    <m/>
    <n v="0"/>
    <n v="0"/>
    <n v="0"/>
    <n v="0"/>
    <n v="0"/>
    <n v="192.16379310344828"/>
    <n v="0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70.301724137931032"/>
    <m/>
    <m/>
    <m/>
    <m/>
    <m/>
    <m/>
    <m/>
    <n v="2"/>
    <m/>
    <m/>
    <m/>
    <m/>
    <m/>
    <m/>
    <n v="0"/>
    <n v="0"/>
    <n v="0"/>
    <n v="0"/>
    <n v="0"/>
    <n v="140.60344827586206"/>
    <n v="0"/>
    <n v="0"/>
    <n v="0"/>
    <n v="0"/>
    <n v="0"/>
    <n v="0"/>
  </r>
  <r>
    <s v="Speck"/>
    <s v="150598-1212"/>
    <s v="150598-1212"/>
    <s v="150598-1212"/>
    <s v="Speck Tempered Glass iPhone15 Pro Max"/>
    <s v="Micas"/>
    <s v="iPhone 15"/>
    <s v="iPhone 15 Pro Max"/>
    <x v="5"/>
    <s v="Consigna"/>
    <m/>
    <n v="127.68103448275865"/>
    <m/>
    <m/>
    <m/>
    <m/>
    <m/>
    <m/>
    <m/>
    <n v="1"/>
    <m/>
    <m/>
    <m/>
    <m/>
    <m/>
    <m/>
    <n v="0"/>
    <n v="0"/>
    <n v="0"/>
    <n v="0"/>
    <n v="0"/>
    <n v="127.68103448275865"/>
    <n v="0"/>
    <n v="0"/>
    <n v="0"/>
    <n v="0"/>
    <n v="0"/>
    <n v="0"/>
  </r>
  <r>
    <s v="Cubitt"/>
    <s v="CT-SOUND1"/>
    <s v="CT-SOUND1"/>
    <s v="CT-SOUND1"/>
    <s v="Cubitt Waterproof Speakers Black"/>
    <s v="Audio"/>
    <s v="Speakers"/>
    <s v="Cubitt"/>
    <x v="5"/>
    <s v="Consigna"/>
    <m/>
    <n v="157.61637931034485"/>
    <m/>
    <m/>
    <m/>
    <m/>
    <m/>
    <m/>
    <m/>
    <n v="2"/>
    <m/>
    <m/>
    <m/>
    <m/>
    <m/>
    <m/>
    <n v="0"/>
    <n v="0"/>
    <n v="0"/>
    <n v="0"/>
    <n v="0"/>
    <n v="315.23275862068971"/>
    <n v="0"/>
    <n v="0"/>
    <n v="0"/>
    <n v="0"/>
    <n v="0"/>
    <n v="0"/>
  </r>
  <r>
    <s v="Cubitt"/>
    <s v="CTJR-1"/>
    <s v="CTJR-1"/>
    <s v="CTJR-1"/>
    <s v="Cubitt Jr Kids Black"/>
    <s v="Wearable"/>
    <s v="Smartwatch"/>
    <s v="CTJR"/>
    <x v="5"/>
    <s v="Consigna"/>
    <m/>
    <n v="484.72413793103448"/>
    <m/>
    <m/>
    <m/>
    <m/>
    <m/>
    <m/>
    <m/>
    <n v="1"/>
    <m/>
    <m/>
    <m/>
    <m/>
    <m/>
    <m/>
    <n v="0"/>
    <n v="0"/>
    <n v="0"/>
    <n v="0"/>
    <n v="0"/>
    <n v="484.72413793103448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70.301724137931032"/>
    <m/>
    <m/>
    <m/>
    <m/>
    <m/>
    <m/>
    <m/>
    <n v="1"/>
    <m/>
    <m/>
    <m/>
    <m/>
    <m/>
    <m/>
    <n v="0"/>
    <n v="0"/>
    <n v="0"/>
    <n v="0"/>
    <n v="0"/>
    <n v="70.301724137931032"/>
    <n v="0"/>
    <n v="0"/>
    <n v="0"/>
    <n v="0"/>
    <n v="0"/>
    <n v="0"/>
  </r>
  <r>
    <s v="Nomad"/>
    <s v="NM01382485"/>
    <s v="NM01382485"/>
    <s v="NM01382485"/>
    <s v="Nomad Rugged Case - iPhone 16 Pro | Atlantic Blue"/>
    <s v="Cases iPhone"/>
    <s v="iPhone 16"/>
    <s v="iPhone 16 Pro / iPhone 17"/>
    <x v="5"/>
    <s v="Consigna"/>
    <m/>
    <n v="270.56896551724139"/>
    <m/>
    <m/>
    <m/>
    <m/>
    <m/>
    <m/>
    <m/>
    <n v="1"/>
    <m/>
    <m/>
    <m/>
    <m/>
    <m/>
    <m/>
    <n v="0"/>
    <n v="0"/>
    <n v="0"/>
    <n v="0"/>
    <n v="0"/>
    <n v="270.56896551724139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0"/>
    <m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</r>
  <r>
    <s v="Nomad"/>
    <s v="NM014810858"/>
    <s v="NM014810858"/>
    <s v="NM014810858"/>
    <s v="Nomad Rocky Point Band - 45mm | Sol | Black Hardware"/>
    <s v="Straps"/>
    <s v="Apple Watch"/>
    <s v="49/45/44/42 mm"/>
    <x v="5"/>
    <s v="Consigna"/>
    <m/>
    <n v="1001.2758620689656"/>
    <m/>
    <m/>
    <m/>
    <m/>
    <m/>
    <m/>
    <m/>
    <n v="1"/>
    <m/>
    <m/>
    <m/>
    <m/>
    <m/>
    <m/>
    <n v="0"/>
    <n v="0"/>
    <n v="0"/>
    <n v="0"/>
    <n v="0"/>
    <n v="1001.2758620689656"/>
    <n v="0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22.64655172413796"/>
    <m/>
    <m/>
    <m/>
    <m/>
    <m/>
    <m/>
    <m/>
    <n v="4"/>
    <m/>
    <m/>
    <m/>
    <m/>
    <m/>
    <m/>
    <n v="0"/>
    <n v="0"/>
    <n v="0"/>
    <n v="0"/>
    <n v="0"/>
    <n v="1290.5862068965519"/>
    <n v="0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23.94827586206895"/>
    <m/>
    <m/>
    <m/>
    <m/>
    <m/>
    <m/>
    <m/>
    <n v="1"/>
    <m/>
    <m/>
    <m/>
    <m/>
    <m/>
    <m/>
    <n v="0"/>
    <n v="0"/>
    <n v="0"/>
    <n v="0"/>
    <n v="0"/>
    <n v="323.94827586206895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1551724137936"/>
    <m/>
    <m/>
    <m/>
    <m/>
    <m/>
    <m/>
    <m/>
    <n v="1"/>
    <m/>
    <m/>
    <m/>
    <m/>
    <m/>
    <m/>
    <n v="0"/>
    <n v="0"/>
    <n v="0"/>
    <n v="0"/>
    <n v="0"/>
    <n v="335.71551724137936"/>
    <n v="0"/>
    <n v="0"/>
    <n v="0"/>
    <n v="0"/>
    <n v="0"/>
    <n v="0"/>
  </r>
  <r>
    <s v="Nomad"/>
    <s v="NM01691785"/>
    <s v="NM01691785"/>
    <s v="NM01691785"/>
    <s v="Nomad Modern Leather Case - iPhone 16 Pro Max  English Tan-C"/>
    <s v="Cases iPhone"/>
    <s v="iPhone 16"/>
    <s v="iPhone 16 Pro Max"/>
    <x v="5"/>
    <s v="Consigna"/>
    <m/>
    <n v="355.69827586206901"/>
    <m/>
    <m/>
    <m/>
    <m/>
    <m/>
    <m/>
    <m/>
    <n v="1"/>
    <m/>
    <m/>
    <m/>
    <m/>
    <m/>
    <m/>
    <n v="0"/>
    <n v="0"/>
    <n v="0"/>
    <n v="0"/>
    <n v="0"/>
    <n v="355.69827586206901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53.60344827586209"/>
    <m/>
    <m/>
    <m/>
    <m/>
    <m/>
    <m/>
    <m/>
    <n v="1"/>
    <m/>
    <m/>
    <m/>
    <m/>
    <m/>
    <m/>
    <n v="0"/>
    <n v="0"/>
    <n v="0"/>
    <n v="0"/>
    <n v="0"/>
    <n v="653.60344827586209"/>
    <n v="0"/>
    <n v="0"/>
    <n v="0"/>
    <n v="0"/>
    <n v="0"/>
    <n v="0"/>
  </r>
  <r>
    <s v="Quikcell"/>
    <s v="PWERFLIP-BLK"/>
    <s v="PWERFLIP-BLK"/>
    <s v="PWERFLIP-BLK"/>
    <s v="Quikcell POWERFLIP 15W wireless 2-in-1 charger"/>
    <s v="Charger"/>
    <s v="Wireless"/>
    <s v="15 W"/>
    <x v="5"/>
    <s v="Consigna"/>
    <m/>
    <n v="183.75000000000003"/>
    <m/>
    <m/>
    <m/>
    <m/>
    <m/>
    <m/>
    <m/>
    <n v="1"/>
    <m/>
    <m/>
    <m/>
    <m/>
    <m/>
    <m/>
    <n v="0"/>
    <n v="0"/>
    <n v="0"/>
    <n v="0"/>
    <n v="0"/>
    <n v="183.75000000000003"/>
    <n v="0"/>
    <n v="0"/>
    <n v="0"/>
    <n v="0"/>
    <n v="0"/>
    <n v="0"/>
  </r>
  <r>
    <s v="Tech21"/>
    <s v="T21-10858"/>
    <s v="T21-10858"/>
    <s v="T21-10858"/>
    <s v="Tech21 EvoCrystal w/MagSafe for iPhone 16 - Blue"/>
    <s v="Cases iPhone"/>
    <s v="iPhone 16"/>
    <s v="iPhone 16"/>
    <x v="5"/>
    <s v="Consigna"/>
    <m/>
    <n v="216.45689655172416"/>
    <m/>
    <m/>
    <m/>
    <m/>
    <m/>
    <m/>
    <m/>
    <n v="2"/>
    <m/>
    <m/>
    <m/>
    <m/>
    <m/>
    <m/>
    <n v="0"/>
    <n v="0"/>
    <n v="0"/>
    <n v="0"/>
    <n v="0"/>
    <n v="432.91379310344831"/>
    <n v="0"/>
    <n v="0"/>
    <n v="0"/>
    <n v="0"/>
    <n v="0"/>
    <n v="0"/>
  </r>
  <r>
    <s v="Speck"/>
    <s v="142889-9696"/>
    <s v="142889-9696"/>
    <s v="142889-9696"/>
    <s v="Speck Carabiner Airtag - Bright Silver/White"/>
    <s v="Cases AirTag"/>
    <s v="AirTag"/>
    <s v="AirTag"/>
    <x v="5"/>
    <s v="Consigna"/>
    <m/>
    <n v="215.00000000000003"/>
    <m/>
    <m/>
    <m/>
    <m/>
    <m/>
    <m/>
    <m/>
    <n v="1"/>
    <m/>
    <m/>
    <m/>
    <m/>
    <m/>
    <m/>
    <n v="0"/>
    <n v="0"/>
    <n v="0"/>
    <n v="0"/>
    <n v="0"/>
    <n v="215.00000000000003"/>
    <n v="0"/>
    <n v="0"/>
    <n v="0"/>
    <n v="0"/>
    <n v="0"/>
    <n v="0"/>
  </r>
  <r>
    <s v="Speck"/>
    <s v="150198-D143"/>
    <s v="150198-D143"/>
    <s v="150198-D143"/>
    <s v="IPAD PRO 12.9” (2022) BALANCEFOLIO (W/MB) (BLACK/BLACK/WHITE)"/>
    <s v="Cases iPad"/>
    <s v="iPad"/>
    <s v="iPad Pro 12.9"/>
    <x v="5"/>
    <s v="Consigna"/>
    <m/>
    <n v="380.39655172413796"/>
    <m/>
    <m/>
    <m/>
    <m/>
    <m/>
    <m/>
    <m/>
    <n v="1"/>
    <m/>
    <m/>
    <m/>
    <m/>
    <m/>
    <m/>
    <n v="0"/>
    <n v="0"/>
    <n v="0"/>
    <n v="0"/>
    <n v="0"/>
    <n v="380.39655172413796"/>
    <n v="0"/>
    <n v="0"/>
    <n v="0"/>
    <n v="0"/>
    <n v="0"/>
    <n v="0"/>
  </r>
  <r>
    <s v="Speck"/>
    <s v="150447-3205"/>
    <s v="150447-3205"/>
    <s v="150447-3205"/>
    <s v="Speck Presidio®2 Grip Magsafe® Clicklock™ Black / Slate Grey iPhone 15 Pro"/>
    <s v="Cases iPhone"/>
    <s v="iPhone 15"/>
    <s v="iPhone 15 Pro"/>
    <x v="5"/>
    <s v="Consigna"/>
    <m/>
    <n v="213.31034482758622"/>
    <m/>
    <m/>
    <m/>
    <m/>
    <m/>
    <m/>
    <m/>
    <n v="2"/>
    <m/>
    <m/>
    <m/>
    <m/>
    <m/>
    <m/>
    <n v="0"/>
    <n v="0"/>
    <n v="0"/>
    <n v="0"/>
    <n v="0"/>
    <n v="426.62068965517244"/>
    <n v="0"/>
    <n v="0"/>
    <n v="0"/>
    <n v="0"/>
    <n v="0"/>
    <n v="0"/>
  </r>
  <r>
    <s v="Speck"/>
    <s v="150447-3212"/>
    <s v="150447-3212"/>
    <s v="150447-3212"/>
    <s v="Speck Presidio®2 Grip Magsafe® Clicklock™ Charcoal Grey/ Cool Bronze iPhone 15 Pro"/>
    <s v="Cases iPhone"/>
    <s v="iPhone 15"/>
    <s v="iPhone 15 Pro"/>
    <x v="5"/>
    <s v="Consigna"/>
    <m/>
    <n v="213.31034482758622"/>
    <m/>
    <m/>
    <m/>
    <m/>
    <m/>
    <m/>
    <m/>
    <n v="1"/>
    <m/>
    <m/>
    <m/>
    <m/>
    <m/>
    <m/>
    <n v="0"/>
    <n v="0"/>
    <n v="0"/>
    <n v="0"/>
    <n v="0"/>
    <n v="213.31034482758622"/>
    <n v="0"/>
    <n v="0"/>
    <n v="0"/>
    <n v="0"/>
    <n v="0"/>
    <n v="0"/>
  </r>
  <r>
    <s v="Hypergear"/>
    <s v="15554"/>
    <s v="15554"/>
    <s v="15554"/>
    <s v="HyperGear Kombat Kitty Gaming Headset Pink"/>
    <s v="Audio"/>
    <s v="Headset"/>
    <s v="Kombat"/>
    <x v="5"/>
    <s v="Consigna"/>
    <m/>
    <n v="192.16379310344828"/>
    <m/>
    <m/>
    <m/>
    <m/>
    <m/>
    <m/>
    <m/>
    <n v="2"/>
    <m/>
    <m/>
    <m/>
    <m/>
    <m/>
    <m/>
    <n v="0"/>
    <n v="0"/>
    <n v="0"/>
    <n v="0"/>
    <n v="0"/>
    <n v="384.32758620689657"/>
    <n v="0"/>
    <n v="0"/>
    <n v="0"/>
    <n v="0"/>
    <n v="0"/>
    <n v="0"/>
  </r>
  <r>
    <s v="Cubitt"/>
    <s v="CTJR-1"/>
    <s v="CTJR-1"/>
    <s v="CTJR-1"/>
    <s v="Cubitt Jr Kids Black"/>
    <s v="Wearable"/>
    <s v="Smartwatch"/>
    <s v="CTJR"/>
    <x v="5"/>
    <s v="Consigna"/>
    <m/>
    <n v="484.72413793103448"/>
    <m/>
    <m/>
    <m/>
    <m/>
    <m/>
    <m/>
    <m/>
    <n v="1"/>
    <m/>
    <m/>
    <m/>
    <m/>
    <m/>
    <m/>
    <n v="0"/>
    <n v="0"/>
    <n v="0"/>
    <n v="0"/>
    <n v="0"/>
    <n v="484.72413793103448"/>
    <n v="0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70.301724137931032"/>
    <m/>
    <m/>
    <m/>
    <m/>
    <m/>
    <m/>
    <m/>
    <n v="1"/>
    <m/>
    <m/>
    <m/>
    <m/>
    <m/>
    <m/>
    <n v="0"/>
    <n v="0"/>
    <n v="0"/>
    <n v="0"/>
    <n v="0"/>
    <n v="70.301724137931032"/>
    <n v="0"/>
    <n v="0"/>
    <n v="0"/>
    <n v="0"/>
    <n v="0"/>
    <n v="0"/>
  </r>
  <r>
    <s v="Nomad"/>
    <s v="NM01382485"/>
    <s v="NM01382485"/>
    <s v="NM01382485"/>
    <s v="Nomad Rugged Case - iPhone 16 Pro | Atlantic Blue"/>
    <s v="Cases iPhone"/>
    <s v="iPhone 16"/>
    <s v="iPhone 16 Pro / iPhone 17"/>
    <x v="5"/>
    <s v="Consigna"/>
    <m/>
    <n v="597.60344827586209"/>
    <m/>
    <m/>
    <m/>
    <m/>
    <m/>
    <m/>
    <m/>
    <n v="1"/>
    <m/>
    <m/>
    <m/>
    <m/>
    <m/>
    <m/>
    <n v="0"/>
    <n v="0"/>
    <n v="0"/>
    <n v="0"/>
    <n v="0"/>
    <n v="597.60344827586209"/>
    <n v="0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608.18965517241384"/>
    <m/>
    <m/>
    <m/>
    <m/>
    <m/>
    <m/>
    <m/>
    <n v="2"/>
    <m/>
    <m/>
    <m/>
    <m/>
    <m/>
    <m/>
    <n v="0"/>
    <n v="0"/>
    <n v="0"/>
    <n v="0"/>
    <n v="0"/>
    <n v="1216.3793103448277"/>
    <n v="0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08.18965517241384"/>
    <m/>
    <m/>
    <m/>
    <m/>
    <m/>
    <m/>
    <m/>
    <n v="3"/>
    <m/>
    <m/>
    <m/>
    <m/>
    <m/>
    <m/>
    <n v="0"/>
    <n v="0"/>
    <n v="0"/>
    <n v="0"/>
    <n v="0"/>
    <n v="1824.5689655172414"/>
    <n v="0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603.85344827586209"/>
    <m/>
    <m/>
    <m/>
    <m/>
    <m/>
    <m/>
    <m/>
    <n v="2"/>
    <m/>
    <m/>
    <m/>
    <m/>
    <m/>
    <m/>
    <n v="0"/>
    <n v="0"/>
    <n v="0"/>
    <n v="0"/>
    <n v="0"/>
    <n v="1207.7068965517242"/>
    <n v="0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603.85344827586209"/>
    <m/>
    <m/>
    <m/>
    <m/>
    <m/>
    <m/>
    <m/>
    <n v="2"/>
    <m/>
    <m/>
    <m/>
    <m/>
    <m/>
    <m/>
    <n v="0"/>
    <n v="0"/>
    <n v="0"/>
    <n v="0"/>
    <n v="0"/>
    <n v="1207.7068965517242"/>
    <n v="0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1551724137936"/>
    <m/>
    <m/>
    <m/>
    <m/>
    <m/>
    <m/>
    <m/>
    <n v="3"/>
    <m/>
    <m/>
    <m/>
    <m/>
    <m/>
    <m/>
    <n v="0"/>
    <n v="0"/>
    <n v="0"/>
    <n v="0"/>
    <n v="0"/>
    <n v="1007.1465517241381"/>
    <n v="0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23.94827586206895"/>
    <m/>
    <m/>
    <m/>
    <m/>
    <m/>
    <m/>
    <m/>
    <n v="2"/>
    <m/>
    <m/>
    <m/>
    <m/>
    <m/>
    <m/>
    <n v="0"/>
    <n v="0"/>
    <n v="0"/>
    <n v="0"/>
    <n v="0"/>
    <n v="647.89655172413791"/>
    <n v="0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55.93103448275866"/>
    <m/>
    <m/>
    <m/>
    <m/>
    <m/>
    <m/>
    <m/>
    <n v="2"/>
    <m/>
    <m/>
    <m/>
    <m/>
    <m/>
    <m/>
    <n v="0"/>
    <n v="0"/>
    <n v="0"/>
    <n v="0"/>
    <n v="0"/>
    <n v="711.86206896551732"/>
    <n v="0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53.60344827586209"/>
    <m/>
    <m/>
    <m/>
    <m/>
    <m/>
    <m/>
    <m/>
    <n v="1"/>
    <m/>
    <m/>
    <m/>
    <m/>
    <m/>
    <m/>
    <n v="0"/>
    <n v="0"/>
    <n v="0"/>
    <n v="0"/>
    <n v="0"/>
    <n v="653.60344827586209"/>
    <n v="0"/>
    <n v="0"/>
    <n v="0"/>
    <n v="0"/>
    <n v="0"/>
    <n v="0"/>
  </r>
  <r>
    <s v="Quikcell"/>
    <s v="PWERFLIP-BLK"/>
    <s v="PWERFLIP-BLK"/>
    <s v="PWERFLIP-BLK"/>
    <s v="Quikcell POWERFLIP 15W wireless 2-in-1 charger"/>
    <s v="Charger"/>
    <s v="Wireless"/>
    <s v="15 W"/>
    <x v="5"/>
    <s v="Consigna"/>
    <m/>
    <n v="303.27586206896552"/>
    <m/>
    <m/>
    <m/>
    <m/>
    <m/>
    <m/>
    <m/>
    <n v="1"/>
    <m/>
    <m/>
    <m/>
    <m/>
    <m/>
    <m/>
    <n v="0"/>
    <n v="0"/>
    <n v="0"/>
    <n v="0"/>
    <n v="0"/>
    <n v="303.27586206896552"/>
    <n v="0"/>
    <n v="0"/>
    <n v="0"/>
    <n v="0"/>
    <n v="0"/>
    <n v="0"/>
  </r>
  <r>
    <s v="Speck"/>
    <s v="138658-9323"/>
    <s v="138658-9323"/>
    <s v="138658-9323"/>
    <s v="Speck Case-E Run for iPad 10.2&quot; 7/8/9 Gen - Charge Blue/Brave Blue"/>
    <s v="Cases iPad"/>
    <s v="iPad"/>
    <s v="iPad 10.2&quot;"/>
    <x v="5"/>
    <s v="Consigna"/>
    <m/>
    <n v="220.57758620689657"/>
    <m/>
    <m/>
    <m/>
    <m/>
    <m/>
    <m/>
    <m/>
    <m/>
    <n v="1"/>
    <m/>
    <m/>
    <m/>
    <m/>
    <m/>
    <n v="0"/>
    <n v="0"/>
    <n v="0"/>
    <n v="0"/>
    <n v="0"/>
    <n v="0"/>
    <n v="220.57758620689657"/>
    <n v="0"/>
    <n v="0"/>
    <n v="0"/>
    <n v="0"/>
    <n v="0"/>
  </r>
  <r>
    <s v="Speck"/>
    <s v="142889-9696"/>
    <s v="142889-9696"/>
    <s v="142889-9696"/>
    <s v="Speck Carabiner Airtag - Bright Silver/White"/>
    <s v="Cases AirTag"/>
    <s v="AirTag"/>
    <s v="AirTag"/>
    <x v="5"/>
    <s v="Consigna"/>
    <m/>
    <n v="221.89655172413794"/>
    <m/>
    <m/>
    <m/>
    <m/>
    <m/>
    <m/>
    <m/>
    <m/>
    <n v="1"/>
    <m/>
    <m/>
    <m/>
    <m/>
    <m/>
    <n v="0"/>
    <n v="0"/>
    <n v="0"/>
    <n v="0"/>
    <n v="0"/>
    <n v="0"/>
    <n v="221.89655172413794"/>
    <n v="0"/>
    <n v="0"/>
    <n v="0"/>
    <n v="0"/>
    <n v="0"/>
  </r>
  <r>
    <s v="Speck"/>
    <s v="150198-D143"/>
    <s v="150198-D143"/>
    <s v="150198-D143"/>
    <s v="IPAD PRO 12.9” (2022) BALANCEFOLIO (W/MB) (BLACK/BLACK/WHITE)"/>
    <s v="Cases iPad"/>
    <s v="iPad"/>
    <s v="iPad Pro 12.9"/>
    <x v="5"/>
    <s v="Consigna"/>
    <m/>
    <n v="380.39655172413796"/>
    <m/>
    <m/>
    <m/>
    <m/>
    <m/>
    <m/>
    <m/>
    <m/>
    <n v="1"/>
    <m/>
    <m/>
    <m/>
    <m/>
    <m/>
    <n v="0"/>
    <n v="0"/>
    <n v="0"/>
    <n v="0"/>
    <n v="0"/>
    <n v="0"/>
    <n v="380.39655172413796"/>
    <n v="0"/>
    <n v="0"/>
    <n v="0"/>
    <n v="0"/>
    <n v="0"/>
  </r>
  <r>
    <s v="Speck"/>
    <s v="150689-3206"/>
    <s v="150689-3206"/>
    <s v="150689-3206"/>
    <s v="Speck iPhone 16 Presidio2 Grip +Cl Coastal Blue/Dustgrey/White"/>
    <s v="Cases iPhone"/>
    <s v="iPhone 16"/>
    <s v="iPhone 16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Speck"/>
    <s v="150721-5085"/>
    <s v="150721-5085"/>
    <s v="150721-5085"/>
    <s v="Speck iPhone 16 Plus Gemshell Grip +Ms Clear/Clear"/>
    <s v="Cases iPhone"/>
    <s v="iPhone 16"/>
    <s v="iPhone 16 Plus"/>
    <x v="5"/>
    <s v="Consigna"/>
    <m/>
    <n v="216.45689655172416"/>
    <m/>
    <m/>
    <m/>
    <m/>
    <m/>
    <m/>
    <m/>
    <m/>
    <n v="1"/>
    <m/>
    <m/>
    <m/>
    <m/>
    <m/>
    <n v="0"/>
    <n v="0"/>
    <n v="0"/>
    <n v="0"/>
    <n v="0"/>
    <n v="0"/>
    <n v="216.45689655172416"/>
    <n v="0"/>
    <n v="0"/>
    <n v="0"/>
    <n v="0"/>
    <n v="0"/>
  </r>
  <r>
    <s v="Speck"/>
    <s v="150727-3199"/>
    <s v="150727-3199"/>
    <s v="150727-3199"/>
    <s v="Speck iPhone 16 Pro Max Presidio Perfect Clear +Cl Clear/Clear/Chrome Finish/Serene Silver"/>
    <s v="Cases iPhone"/>
    <s v="iPhone 16"/>
    <s v="iPhone 16 Pro Max"/>
    <x v="5"/>
    <s v="Consigna"/>
    <m/>
    <n v="270.56896551724139"/>
    <m/>
    <m/>
    <m/>
    <m/>
    <m/>
    <m/>
    <m/>
    <m/>
    <n v="2"/>
    <m/>
    <m/>
    <m/>
    <m/>
    <m/>
    <n v="0"/>
    <n v="0"/>
    <n v="0"/>
    <n v="0"/>
    <n v="0"/>
    <n v="0"/>
    <n v="541.13793103448279"/>
    <n v="0"/>
    <n v="0"/>
    <n v="0"/>
    <n v="0"/>
    <n v="0"/>
  </r>
  <r>
    <s v="Speck"/>
    <s v="150775-3237"/>
    <s v="150775-3237"/>
    <s v="150775-3237"/>
    <s v="Speck iPhone 16 Pro Max Presidio2 Lux +Ms Amazing Purple/Clear"/>
    <s v="Cases iPhone"/>
    <s v="iPhone 16"/>
    <s v="iPhone 16 Pro Max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597.60344827586209"/>
    <m/>
    <m/>
    <m/>
    <m/>
    <m/>
    <m/>
    <m/>
    <m/>
    <n v="2"/>
    <m/>
    <m/>
    <m/>
    <m/>
    <m/>
    <n v="0"/>
    <n v="0"/>
    <n v="0"/>
    <n v="0"/>
    <n v="0"/>
    <n v="0"/>
    <n v="1195.2068965517242"/>
    <n v="0"/>
    <n v="0"/>
    <n v="0"/>
    <n v="0"/>
    <n v="0"/>
  </r>
  <r>
    <s v="Speck"/>
    <s v="150989-3267"/>
    <s v="150989-3267"/>
    <s v="150989-3267"/>
    <s v="Speck Balance Folio iPad 11&quot; (2022-2025) Ceramic Grey/Autumn Sky/Black"/>
    <s v="Cases iPad"/>
    <s v="iPad"/>
    <s v="iPad 10th /11th - 10.9&quot;/11&quot; (2022-2025)"/>
    <x v="5"/>
    <s v="Consigna"/>
    <m/>
    <n v="323.08620689655174"/>
    <m/>
    <m/>
    <m/>
    <m/>
    <m/>
    <m/>
    <m/>
    <m/>
    <n v="1"/>
    <m/>
    <m/>
    <m/>
    <m/>
    <m/>
    <n v="0"/>
    <n v="0"/>
    <n v="0"/>
    <n v="0"/>
    <n v="0"/>
    <n v="0"/>
    <n v="323.08620689655174"/>
    <n v="0"/>
    <n v="0"/>
    <n v="0"/>
    <n v="0"/>
    <n v="0"/>
  </r>
  <r>
    <s v="Hypergear"/>
    <s v="15554"/>
    <s v="15554"/>
    <s v="15554"/>
    <s v="HyperGear Kombat Kitty Gaming Headset Pink"/>
    <s v="Audio"/>
    <s v="Headset"/>
    <s v="Kombat"/>
    <x v="5"/>
    <s v="Consigna"/>
    <m/>
    <n v="192.16379310344828"/>
    <m/>
    <m/>
    <m/>
    <m/>
    <m/>
    <m/>
    <m/>
    <m/>
    <n v="2"/>
    <m/>
    <m/>
    <m/>
    <m/>
    <m/>
    <n v="0"/>
    <n v="0"/>
    <n v="0"/>
    <n v="0"/>
    <n v="0"/>
    <n v="0"/>
    <n v="384.32758620689657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131.15517241379311"/>
    <m/>
    <m/>
    <m/>
    <m/>
    <m/>
    <m/>
    <m/>
    <m/>
    <n v="1"/>
    <m/>
    <m/>
    <m/>
    <m/>
    <m/>
    <n v="0"/>
    <n v="0"/>
    <n v="0"/>
    <n v="0"/>
    <n v="0"/>
    <n v="0"/>
    <n v="131.15517241379311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150.59482758620692"/>
    <m/>
    <m/>
    <m/>
    <m/>
    <m/>
    <m/>
    <m/>
    <m/>
    <n v="1"/>
    <m/>
    <m/>
    <m/>
    <m/>
    <m/>
    <n v="0"/>
    <n v="0"/>
    <n v="0"/>
    <n v="0"/>
    <n v="0"/>
    <n v="0"/>
    <n v="150.59482758620692"/>
    <n v="0"/>
    <n v="0"/>
    <n v="0"/>
    <n v="0"/>
    <n v="0"/>
  </r>
  <r>
    <s v="Quikcell"/>
    <s v="MFOLIOTAB"/>
    <s v="MFOLIOTAB"/>
    <s v="MFOLIOTAB"/>
    <s v="Quikcell FLEX TAB Universal 7-8&quot; Tablet Folio Case  - Carbon Black"/>
    <s v="Cases Universal"/>
    <s v="Universal"/>
    <s v="Tablet"/>
    <x v="5"/>
    <s v="Consigna"/>
    <m/>
    <n v="140.13793103448276"/>
    <m/>
    <m/>
    <m/>
    <m/>
    <m/>
    <m/>
    <m/>
    <m/>
    <n v="1"/>
    <m/>
    <m/>
    <m/>
    <m/>
    <m/>
    <n v="0"/>
    <n v="0"/>
    <n v="0"/>
    <n v="0"/>
    <n v="0"/>
    <n v="0"/>
    <n v="140.13793103448276"/>
    <n v="0"/>
    <n v="0"/>
    <n v="0"/>
    <n v="0"/>
    <n v="0"/>
  </r>
  <r>
    <s v="Nomad"/>
    <s v="NM014278858"/>
    <s v="NM014278858"/>
    <s v="NM014278858"/>
    <s v="Nomad Modern Leather Case - iPhone 17 Pro Max | Brown | Nomad Leather"/>
    <s v="Cases iPhone"/>
    <s v="iPhone 17"/>
    <s v="iPhone 17 Pro Max"/>
    <x v="5"/>
    <s v="Consigna"/>
    <m/>
    <n v="608.18965517241384"/>
    <m/>
    <m/>
    <m/>
    <m/>
    <m/>
    <m/>
    <m/>
    <m/>
    <n v="2"/>
    <m/>
    <m/>
    <m/>
    <m/>
    <m/>
    <n v="0"/>
    <n v="0"/>
    <n v="0"/>
    <n v="0"/>
    <n v="0"/>
    <n v="0"/>
    <n v="1216.3793103448277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08.18965517241384"/>
    <m/>
    <m/>
    <m/>
    <m/>
    <m/>
    <m/>
    <m/>
    <m/>
    <n v="1"/>
    <m/>
    <m/>
    <m/>
    <m/>
    <m/>
    <n v="0"/>
    <n v="0"/>
    <n v="0"/>
    <n v="0"/>
    <n v="0"/>
    <n v="0"/>
    <n v="608.18965517241384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603.85344827586209"/>
    <m/>
    <m/>
    <m/>
    <m/>
    <m/>
    <m/>
    <m/>
    <m/>
    <n v="1"/>
    <m/>
    <m/>
    <m/>
    <m/>
    <m/>
    <n v="0"/>
    <n v="0"/>
    <n v="0"/>
    <n v="0"/>
    <n v="0"/>
    <n v="0"/>
    <n v="603.85344827586209"/>
    <n v="0"/>
    <n v="0"/>
    <n v="0"/>
    <n v="0"/>
    <n v="0"/>
  </r>
  <r>
    <s v="Nomad"/>
    <s v="NM014919858"/>
    <s v="NM014919858"/>
    <s v="NM014919858"/>
    <s v="Nomad Sport Band - 49/45/44mm/42mm | M/L | Naval"/>
    <s v="Straps"/>
    <s v="Apple Watch"/>
    <s v="49/45/44/42 mm"/>
    <x v="5"/>
    <s v="Consigna"/>
    <m/>
    <n v="620.44827586206907"/>
    <m/>
    <m/>
    <m/>
    <m/>
    <m/>
    <m/>
    <m/>
    <m/>
    <n v="1"/>
    <m/>
    <m/>
    <m/>
    <m/>
    <m/>
    <n v="0"/>
    <n v="0"/>
    <n v="0"/>
    <n v="0"/>
    <n v="0"/>
    <n v="0"/>
    <n v="620.44827586206907"/>
    <n v="0"/>
    <n v="0"/>
    <n v="0"/>
    <n v="0"/>
    <n v="0"/>
  </r>
  <r>
    <s v="Nomad"/>
    <s v="NM01613985"/>
    <s v="NM01613985"/>
    <s v="NM01613985"/>
    <s v="Nomad Modern Leather Case - iPhone 15 Pro | Black | Nomad Leather"/>
    <s v="Cases iPhone"/>
    <s v="iPhone 15"/>
    <s v="iPhone 15 Pro"/>
    <x v="5"/>
    <s v="Consigna"/>
    <m/>
    <n v="322.64655172413796"/>
    <m/>
    <m/>
    <m/>
    <m/>
    <m/>
    <m/>
    <m/>
    <m/>
    <n v="1"/>
    <m/>
    <m/>
    <m/>
    <m/>
    <m/>
    <n v="0"/>
    <n v="0"/>
    <n v="0"/>
    <n v="0"/>
    <n v="0"/>
    <n v="0"/>
    <n v="322.64655172413796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23.94827586206895"/>
    <m/>
    <m/>
    <m/>
    <m/>
    <m/>
    <m/>
    <m/>
    <m/>
    <n v="2"/>
    <m/>
    <m/>
    <m/>
    <m/>
    <m/>
    <n v="0"/>
    <n v="0"/>
    <n v="0"/>
    <n v="0"/>
    <n v="0"/>
    <n v="0"/>
    <n v="647.89655172413791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23.94827586206895"/>
    <m/>
    <m/>
    <m/>
    <m/>
    <m/>
    <m/>
    <m/>
    <m/>
    <n v="1"/>
    <m/>
    <m/>
    <m/>
    <m/>
    <m/>
    <n v="0"/>
    <n v="0"/>
    <n v="0"/>
    <n v="0"/>
    <n v="0"/>
    <n v="0"/>
    <n v="323.94827586206895"/>
    <n v="0"/>
    <n v="0"/>
    <n v="0"/>
    <n v="0"/>
    <n v="0"/>
  </r>
  <r>
    <s v="Nomad"/>
    <s v="NM01691785"/>
    <s v="NM01691785"/>
    <s v="NM01691785"/>
    <s v="Nomad Modern Leather Case - iPhone 16 Pro Max  English Tan-C"/>
    <s v="Cases iPhone"/>
    <s v="iPhone 16"/>
    <s v="iPhone 16 Pro Max"/>
    <x v="5"/>
    <s v="Consigna"/>
    <m/>
    <n v="355.69827586206901"/>
    <m/>
    <m/>
    <m/>
    <m/>
    <m/>
    <m/>
    <m/>
    <m/>
    <n v="1"/>
    <m/>
    <m/>
    <m/>
    <m/>
    <m/>
    <n v="0"/>
    <n v="0"/>
    <n v="0"/>
    <n v="0"/>
    <n v="0"/>
    <n v="0"/>
    <n v="355.69827586206901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55.93103448275866"/>
    <m/>
    <m/>
    <m/>
    <m/>
    <m/>
    <m/>
    <m/>
    <m/>
    <n v="2"/>
    <m/>
    <m/>
    <m/>
    <m/>
    <m/>
    <n v="0"/>
    <n v="0"/>
    <n v="0"/>
    <n v="0"/>
    <n v="0"/>
    <n v="0"/>
    <n v="711.86206896551732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355.93103448275861"/>
    <m/>
    <m/>
    <m/>
    <m/>
    <m/>
    <m/>
    <m/>
    <m/>
    <n v="3"/>
    <m/>
    <m/>
    <m/>
    <m/>
    <m/>
    <n v="0"/>
    <n v="0"/>
    <n v="0"/>
    <n v="0"/>
    <n v="0"/>
    <n v="0"/>
    <n v="1067.7931034482758"/>
    <n v="0"/>
    <n v="0"/>
    <n v="0"/>
    <n v="0"/>
    <n v="0"/>
  </r>
  <r>
    <s v="Nomad"/>
    <s v="NM1Am10000"/>
    <s v="NM1Am10000"/>
    <s v="NM1Am10000"/>
    <s v="Nomad Sport Strap - 45/44mm/42mm | M/L | Black | FKM | V2"/>
    <s v="Straps"/>
    <s v="Apple Watch"/>
    <s v="49/45/44/42 mm"/>
    <x v="5"/>
    <s v="Consigna"/>
    <m/>
    <n v="653.60344827586209"/>
    <m/>
    <m/>
    <m/>
    <m/>
    <m/>
    <m/>
    <m/>
    <m/>
    <n v="3"/>
    <m/>
    <m/>
    <m/>
    <m/>
    <m/>
    <n v="0"/>
    <n v="0"/>
    <n v="0"/>
    <n v="0"/>
    <n v="0"/>
    <n v="0"/>
    <n v="1960.8103448275863"/>
    <n v="0"/>
    <n v="0"/>
    <n v="0"/>
    <n v="0"/>
    <n v="0"/>
  </r>
  <r>
    <s v="Speck"/>
    <s v="150447-3205"/>
    <s v="150447-3205"/>
    <s v="150447-3205"/>
    <s v="Speck Presidio®2 Grip Magsafe® Clicklock™ Black / Slate Grey iPhone 15 Pro"/>
    <s v="Cases iPhone"/>
    <s v="iPhone 15"/>
    <s v="iPhone 15 Pro"/>
    <x v="5"/>
    <s v="Consigna"/>
    <m/>
    <n v="270.25"/>
    <m/>
    <m/>
    <m/>
    <m/>
    <m/>
    <m/>
    <m/>
    <m/>
    <n v="1"/>
    <m/>
    <m/>
    <m/>
    <m/>
    <m/>
    <n v="0"/>
    <n v="0"/>
    <n v="0"/>
    <n v="0"/>
    <n v="0"/>
    <n v="0"/>
    <n v="270.25"/>
    <n v="0"/>
    <n v="0"/>
    <n v="0"/>
    <n v="0"/>
    <n v="0"/>
  </r>
  <r>
    <s v="Speck"/>
    <s v="150447-3212"/>
    <s v="150447-3212"/>
    <s v="150447-3212"/>
    <s v="Speck Presidio®2 Grip Magsafe® Clicklock™ Charcoal Grey/ Cool Bronze iPhone 15 Pro"/>
    <s v="Cases iPhone"/>
    <s v="iPhone 15"/>
    <s v="iPhone 15 Pro"/>
    <x v="5"/>
    <s v="Consigna"/>
    <m/>
    <n v="270.25"/>
    <m/>
    <m/>
    <m/>
    <m/>
    <m/>
    <m/>
    <m/>
    <m/>
    <n v="1"/>
    <m/>
    <m/>
    <m/>
    <m/>
    <m/>
    <n v="0"/>
    <n v="0"/>
    <n v="0"/>
    <n v="0"/>
    <n v="0"/>
    <n v="0"/>
    <n v="270.25"/>
    <n v="0"/>
    <n v="0"/>
    <n v="0"/>
    <n v="0"/>
    <n v="0"/>
  </r>
  <r>
    <s v="Speck"/>
    <s v="150455-3212"/>
    <s v="150455-3212"/>
    <s v="150455-3212"/>
    <s v="Speck Presidio®2 Grip Magsafe® Clicklock™ Charcoal Grey/ Cool Bronze iPhone 15 Plus"/>
    <s v="Cases iPhone"/>
    <s v="iPhone 15"/>
    <s v="iPhone 15 Plus"/>
    <x v="5"/>
    <s v="Consigna"/>
    <m/>
    <n v="248.87068965517244"/>
    <m/>
    <m/>
    <m/>
    <m/>
    <m/>
    <m/>
    <m/>
    <m/>
    <n v="1"/>
    <m/>
    <m/>
    <m/>
    <m/>
    <m/>
    <n v="0"/>
    <n v="0"/>
    <n v="0"/>
    <n v="0"/>
    <n v="0"/>
    <n v="0"/>
    <n v="248.87068965517244"/>
    <n v="0"/>
    <n v="0"/>
    <n v="0"/>
    <n v="0"/>
    <n v="0"/>
  </r>
  <r>
    <s v="Speck"/>
    <s v="150463-3208"/>
    <s v="150463-3208"/>
    <s v="150463-3208"/>
    <s v="Speck Presidio®2 Grip Magsafe® Clicklock™ New Planet/Clay Tan iPhone 15 Pro Max"/>
    <s v="Cases iPhone"/>
    <s v="iPhone 15"/>
    <s v="iPhone 15 Pro Max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Speck"/>
    <s v="150467-3199"/>
    <s v="150467-3199"/>
    <s v="150467-3199"/>
    <s v="Speck Presidio® Perfect-Clear Grip Magsafe® Clicklock™ Clear/Clear/Chrome iPhone 15 Pro Max"/>
    <s v="Cases iPhone"/>
    <s v="iPhone 15"/>
    <s v="iPhone 15 Pro Max"/>
    <x v="5"/>
    <s v="Consigna"/>
    <m/>
    <n v="270.25"/>
    <m/>
    <m/>
    <m/>
    <m/>
    <m/>
    <m/>
    <m/>
    <m/>
    <n v="1"/>
    <m/>
    <m/>
    <m/>
    <m/>
    <m/>
    <n v="0"/>
    <n v="0"/>
    <n v="0"/>
    <n v="0"/>
    <n v="0"/>
    <n v="0"/>
    <n v="270.25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08.54310344827587"/>
    <m/>
    <m/>
    <m/>
    <m/>
    <m/>
    <m/>
    <m/>
    <m/>
    <n v="1"/>
    <m/>
    <m/>
    <m/>
    <m/>
    <m/>
    <n v="0"/>
    <n v="0"/>
    <n v="0"/>
    <n v="0"/>
    <n v="0"/>
    <n v="0"/>
    <n v="208.54310344827587"/>
    <n v="0"/>
    <n v="0"/>
    <n v="0"/>
    <n v="0"/>
    <n v="0"/>
  </r>
  <r>
    <s v="Speck"/>
    <s v="150698-9508"/>
    <s v="150698-9508"/>
    <s v="150698-9508"/>
    <s v="Speck iPhone 16 Gemshell Clear/ Platinum Glitter"/>
    <s v="Cases iPhone"/>
    <s v="iPhone 16"/>
    <s v="iPhone 16"/>
    <x v="5"/>
    <s v="Consigna"/>
    <m/>
    <n v="211.75"/>
    <m/>
    <m/>
    <m/>
    <m/>
    <m/>
    <m/>
    <m/>
    <m/>
    <n v="1"/>
    <m/>
    <m/>
    <m/>
    <m/>
    <m/>
    <n v="0"/>
    <n v="0"/>
    <n v="0"/>
    <n v="0"/>
    <n v="0"/>
    <n v="0"/>
    <n v="211.75"/>
    <n v="0"/>
    <n v="0"/>
    <n v="0"/>
    <n v="0"/>
    <n v="0"/>
  </r>
  <r>
    <s v="Speck"/>
    <s v="150727-3258"/>
    <s v="150727-3258"/>
    <s v="150727-3258"/>
    <s v="Speck iPhone 16 Pro Max Presidio Perfect Clear Clear Frosted Blk"/>
    <s v="Cases iPhone"/>
    <s v="iPhone 16"/>
    <s v="iPhone 16 Pro Max"/>
    <x v="5"/>
    <s v="Consigna"/>
    <m/>
    <n v="303.27586206896552"/>
    <m/>
    <m/>
    <m/>
    <m/>
    <m/>
    <m/>
    <m/>
    <m/>
    <n v="1"/>
    <m/>
    <m/>
    <m/>
    <m/>
    <m/>
    <n v="0"/>
    <n v="0"/>
    <n v="0"/>
    <n v="0"/>
    <n v="0"/>
    <n v="0"/>
    <n v="303.27586206896552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597.60344827586209"/>
    <m/>
    <m/>
    <m/>
    <m/>
    <m/>
    <m/>
    <m/>
    <m/>
    <n v="1"/>
    <m/>
    <m/>
    <m/>
    <m/>
    <m/>
    <n v="0"/>
    <n v="0"/>
    <n v="0"/>
    <n v="0"/>
    <n v="0"/>
    <n v="0"/>
    <n v="597.60344827586209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100.98275862068967"/>
    <m/>
    <m/>
    <m/>
    <m/>
    <m/>
    <m/>
    <m/>
    <m/>
    <n v="1"/>
    <m/>
    <m/>
    <m/>
    <m/>
    <m/>
    <n v="0"/>
    <n v="0"/>
    <n v="0"/>
    <n v="0"/>
    <n v="0"/>
    <n v="0"/>
    <n v="100.98275862068967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291.33620689655169"/>
    <m/>
    <m/>
    <m/>
    <m/>
    <m/>
    <m/>
    <m/>
    <m/>
    <n v="3"/>
    <m/>
    <m/>
    <m/>
    <m/>
    <m/>
    <n v="0"/>
    <n v="0"/>
    <n v="0"/>
    <n v="0"/>
    <n v="0"/>
    <n v="0"/>
    <n v="874.00862068965512"/>
    <n v="0"/>
    <n v="0"/>
    <n v="0"/>
    <n v="0"/>
    <n v="0"/>
  </r>
  <r>
    <s v="Cubitt"/>
    <s v="CTK-7"/>
    <s v="CTK-7"/>
    <s v="CTK-7"/>
    <s v="Cubitt Scale Mini Alpine White"/>
    <s v="Wearable"/>
    <s v="Scale"/>
    <s v="CTK"/>
    <x v="5"/>
    <s v="Consigna"/>
    <m/>
    <n v="176.61206896551727"/>
    <m/>
    <m/>
    <m/>
    <m/>
    <m/>
    <m/>
    <m/>
    <m/>
    <n v="1"/>
    <m/>
    <m/>
    <m/>
    <m/>
    <m/>
    <n v="0"/>
    <n v="0"/>
    <n v="0"/>
    <n v="0"/>
    <n v="0"/>
    <n v="0"/>
    <n v="176.61206896551727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303.27586206896552"/>
    <m/>
    <m/>
    <m/>
    <m/>
    <m/>
    <m/>
    <m/>
    <m/>
    <n v="1"/>
    <m/>
    <m/>
    <m/>
    <m/>
    <m/>
    <n v="0"/>
    <n v="0"/>
    <n v="0"/>
    <n v="0"/>
    <n v="0"/>
    <n v="0"/>
    <n v="303.27586206896552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628.75000000000011"/>
    <m/>
    <m/>
    <m/>
    <m/>
    <m/>
    <m/>
    <m/>
    <m/>
    <n v="1"/>
    <m/>
    <m/>
    <m/>
    <m/>
    <m/>
    <n v="0"/>
    <n v="0"/>
    <n v="0"/>
    <n v="0"/>
    <n v="0"/>
    <n v="0"/>
    <n v="628.75000000000011"/>
    <n v="0"/>
    <n v="0"/>
    <n v="0"/>
    <n v="0"/>
    <n v="0"/>
  </r>
  <r>
    <s v="Nomad"/>
    <s v="NM014810858"/>
    <s v="NM014810858"/>
    <s v="NM014810858"/>
    <s v="Nomad Rocky Point Band - 45mm | Sol | Black Hardware"/>
    <s v="Straps"/>
    <s v="Apple Watch"/>
    <s v="49/45/44/42 mm"/>
    <x v="5"/>
    <s v="Consigna"/>
    <m/>
    <n v="1105.8793103448277"/>
    <m/>
    <m/>
    <m/>
    <m/>
    <m/>
    <m/>
    <m/>
    <m/>
    <n v="1"/>
    <m/>
    <m/>
    <m/>
    <m/>
    <m/>
    <n v="0"/>
    <n v="0"/>
    <n v="0"/>
    <n v="0"/>
    <n v="0"/>
    <n v="0"/>
    <n v="1105.8793103448277"/>
    <n v="0"/>
    <n v="0"/>
    <n v="0"/>
    <n v="0"/>
    <n v="0"/>
  </r>
  <r>
    <s v="Nomad"/>
    <s v="NM014919858"/>
    <s v="NM014919858"/>
    <s v="NM014919858"/>
    <s v="Nomad Sport Band - 49/45/44mm/42mm | M/L | Naval"/>
    <s v="Straps"/>
    <s v="Apple Watch"/>
    <s v="49/45/44/42 mm"/>
    <x v="5"/>
    <s v="Consigna"/>
    <m/>
    <n v="620.44827586206907"/>
    <m/>
    <m/>
    <m/>
    <m/>
    <m/>
    <m/>
    <m/>
    <m/>
    <n v="1"/>
    <m/>
    <m/>
    <m/>
    <m/>
    <m/>
    <n v="0"/>
    <n v="0"/>
    <n v="0"/>
    <n v="0"/>
    <n v="0"/>
    <n v="0"/>
    <n v="620.44827586206907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23.94827586206895"/>
    <m/>
    <m/>
    <m/>
    <m/>
    <m/>
    <m/>
    <m/>
    <m/>
    <n v="1"/>
    <m/>
    <m/>
    <m/>
    <m/>
    <m/>
    <n v="0"/>
    <n v="0"/>
    <n v="0"/>
    <n v="0"/>
    <n v="0"/>
    <n v="0"/>
    <n v="323.94827586206895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0689655172418"/>
    <m/>
    <m/>
    <m/>
    <m/>
    <m/>
    <m/>
    <m/>
    <m/>
    <n v="1"/>
    <m/>
    <m/>
    <m/>
    <m/>
    <m/>
    <n v="0"/>
    <n v="0"/>
    <n v="0"/>
    <n v="0"/>
    <n v="0"/>
    <n v="0"/>
    <n v="335.70689655172418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23.94827586206895"/>
    <m/>
    <m/>
    <m/>
    <m/>
    <m/>
    <m/>
    <m/>
    <m/>
    <n v="1"/>
    <m/>
    <m/>
    <m/>
    <m/>
    <m/>
    <n v="0"/>
    <n v="0"/>
    <n v="0"/>
    <n v="0"/>
    <n v="0"/>
    <n v="0"/>
    <n v="323.94827586206895"/>
    <n v="0"/>
    <n v="0"/>
    <n v="0"/>
    <n v="0"/>
    <n v="0"/>
  </r>
  <r>
    <s v="Nomad"/>
    <s v="NM01695585"/>
    <s v="NM01695585"/>
    <s v="NM01695585"/>
    <s v="Nomad Modern Leather Case - iPhone 16 Pro  English Tan-C "/>
    <s v="Cases iPhone"/>
    <s v="iPhone 16"/>
    <s v="iPhone 16 Pro / iPhone 17"/>
    <x v="5"/>
    <s v="Consigna"/>
    <m/>
    <n v="368.68965517241384"/>
    <m/>
    <m/>
    <m/>
    <m/>
    <m/>
    <m/>
    <m/>
    <m/>
    <n v="1"/>
    <m/>
    <m/>
    <m/>
    <m/>
    <m/>
    <n v="0"/>
    <n v="0"/>
    <n v="0"/>
    <n v="0"/>
    <n v="0"/>
    <n v="0"/>
    <n v="368.68965517241384"/>
    <n v="0"/>
    <n v="0"/>
    <n v="0"/>
    <n v="0"/>
    <n v="0"/>
  </r>
  <r>
    <s v="Nomad"/>
    <s v="NM01959885"/>
    <s v="NM01959885"/>
    <s v="NM01959885"/>
    <s v="Nomad Sport Band - 41/40mm/38mm | S/M | Gris "/>
    <s v="Straps"/>
    <s v="Apple Watch"/>
    <s v="38mm/40mm/41mm"/>
    <x v="5"/>
    <s v="Consigna"/>
    <m/>
    <n v="307.57758620689657"/>
    <m/>
    <m/>
    <m/>
    <m/>
    <m/>
    <m/>
    <m/>
    <m/>
    <n v="2"/>
    <m/>
    <m/>
    <m/>
    <m/>
    <m/>
    <n v="0"/>
    <n v="0"/>
    <n v="0"/>
    <n v="0"/>
    <n v="0"/>
    <n v="0"/>
    <n v="615.15517241379314"/>
    <n v="0"/>
    <n v="0"/>
    <n v="0"/>
    <n v="0"/>
    <n v="0"/>
  </r>
  <r>
    <s v="Speck"/>
    <s v="133535-7265"/>
    <s v="133535-7265"/>
    <s v="133535-7265"/>
    <s v="Speck Balance Folio Case for iPad 10.2&quot; 7/8/9 Gen - Plumberry Purple/Crushed Purpl"/>
    <s v="Cases iPad"/>
    <s v="iPad"/>
    <s v="iPad 10.2&quot;"/>
    <x v="5"/>
    <s v="Consigna"/>
    <m/>
    <n v="357.93103448275866"/>
    <m/>
    <m/>
    <m/>
    <m/>
    <m/>
    <m/>
    <m/>
    <m/>
    <n v="1"/>
    <m/>
    <m/>
    <m/>
    <m/>
    <m/>
    <n v="0"/>
    <n v="0"/>
    <n v="0"/>
    <n v="0"/>
    <n v="0"/>
    <n v="0"/>
    <n v="357.93103448275866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597.60344827586209"/>
    <m/>
    <m/>
    <m/>
    <m/>
    <m/>
    <m/>
    <m/>
    <m/>
    <n v="2"/>
    <m/>
    <m/>
    <m/>
    <m/>
    <m/>
    <n v="0"/>
    <n v="0"/>
    <n v="0"/>
    <n v="0"/>
    <n v="0"/>
    <n v="0"/>
    <n v="1195.2068965517242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100.98275862068967"/>
    <m/>
    <m/>
    <m/>
    <m/>
    <m/>
    <m/>
    <m/>
    <m/>
    <n v="2"/>
    <m/>
    <m/>
    <m/>
    <m/>
    <m/>
    <n v="0"/>
    <n v="0"/>
    <n v="0"/>
    <n v="0"/>
    <n v="0"/>
    <n v="0"/>
    <n v="201.96551724137933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291.33620689655174"/>
    <m/>
    <m/>
    <m/>
    <m/>
    <m/>
    <m/>
    <m/>
    <m/>
    <n v="1"/>
    <m/>
    <m/>
    <m/>
    <m/>
    <m/>
    <n v="0"/>
    <n v="0"/>
    <n v="0"/>
    <n v="0"/>
    <n v="0"/>
    <n v="0"/>
    <n v="291.33620689655174"/>
    <n v="0"/>
    <n v="0"/>
    <n v="0"/>
    <n v="0"/>
    <n v="0"/>
  </r>
  <r>
    <s v="Quikcell"/>
    <s v="LPOUCH"/>
    <s v="LPOUCH"/>
    <s v="LPOUCH"/>
    <s v="Quikcell SLIM Universal Large Phone Pouch - Carbon Black"/>
    <s v="Cases Universal"/>
    <s v="Universal"/>
    <s v="Phone"/>
    <x v="5"/>
    <s v="Consigna"/>
    <m/>
    <n v="70.301724137931032"/>
    <m/>
    <m/>
    <m/>
    <m/>
    <m/>
    <m/>
    <m/>
    <m/>
    <n v="1"/>
    <m/>
    <m/>
    <m/>
    <m/>
    <m/>
    <n v="0"/>
    <n v="0"/>
    <n v="0"/>
    <n v="0"/>
    <n v="0"/>
    <n v="0"/>
    <n v="70.301724137931032"/>
    <n v="0"/>
    <n v="0"/>
    <n v="0"/>
    <n v="0"/>
    <n v="0"/>
  </r>
  <r>
    <s v="Nomad"/>
    <s v="NM01136385"/>
    <s v="NM01136385"/>
    <s v="NM01136385"/>
    <s v="Nomad Sport Band - 41/40mm/38mm | S/M | Azul "/>
    <s v="Straps"/>
    <s v="Apple Watch"/>
    <s v="38mm/40mm/41mm"/>
    <x v="5"/>
    <s v="Consigna"/>
    <m/>
    <n v="307.57758620689657"/>
    <m/>
    <m/>
    <m/>
    <m/>
    <m/>
    <m/>
    <m/>
    <m/>
    <n v="1"/>
    <m/>
    <m/>
    <m/>
    <m/>
    <m/>
    <n v="0"/>
    <n v="0"/>
    <n v="0"/>
    <n v="0"/>
    <n v="0"/>
    <n v="0"/>
    <n v="307.57758620689657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Nomad"/>
    <s v="NM014322858"/>
    <s v="NM014322858"/>
    <s v="NM014322858"/>
    <s v="Nomad Modern Leather Case - iPhone 17 Pro | Brown | Nomad Leather"/>
    <s v="Cases iPhone"/>
    <s v="iPhone 17"/>
    <s v="iPhone 17 Pro"/>
    <x v="5"/>
    <s v="Consigna"/>
    <m/>
    <n v="596.80172413793105"/>
    <m/>
    <m/>
    <m/>
    <m/>
    <m/>
    <m/>
    <m/>
    <m/>
    <n v="1"/>
    <m/>
    <m/>
    <m/>
    <m/>
    <m/>
    <n v="0"/>
    <n v="0"/>
    <n v="0"/>
    <n v="0"/>
    <n v="0"/>
    <n v="0"/>
    <n v="596.80172413793105"/>
    <n v="0"/>
    <n v="0"/>
    <n v="0"/>
    <n v="0"/>
    <n v="0"/>
  </r>
  <r>
    <s v="Nomad"/>
    <s v="NM014919858"/>
    <s v="NM014919858"/>
    <s v="NM014919858"/>
    <s v="Nomad Sport Band - 49/45/44mm/42mm | M/L | Naval"/>
    <s v="Straps"/>
    <s v="Apple Watch"/>
    <s v="49/45/44/42 mm"/>
    <x v="5"/>
    <s v="Consigna"/>
    <m/>
    <n v="620.44827586206907"/>
    <m/>
    <m/>
    <m/>
    <m/>
    <m/>
    <m/>
    <m/>
    <m/>
    <n v="1"/>
    <m/>
    <m/>
    <m/>
    <m/>
    <m/>
    <n v="0"/>
    <n v="0"/>
    <n v="0"/>
    <n v="0"/>
    <n v="0"/>
    <n v="0"/>
    <n v="620.44827586206907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35.70689655172418"/>
    <m/>
    <m/>
    <m/>
    <m/>
    <m/>
    <m/>
    <m/>
    <m/>
    <n v="2"/>
    <m/>
    <m/>
    <m/>
    <m/>
    <m/>
    <n v="0"/>
    <n v="0"/>
    <n v="0"/>
    <n v="0"/>
    <n v="0"/>
    <n v="0"/>
    <n v="671.41379310344837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0689655172418"/>
    <m/>
    <m/>
    <m/>
    <m/>
    <m/>
    <m/>
    <m/>
    <m/>
    <n v="1"/>
    <m/>
    <m/>
    <m/>
    <m/>
    <m/>
    <n v="0"/>
    <n v="0"/>
    <n v="0"/>
    <n v="0"/>
    <n v="0"/>
    <n v="0"/>
    <n v="335.70689655172418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35.70689655172413"/>
    <m/>
    <m/>
    <m/>
    <m/>
    <m/>
    <m/>
    <m/>
    <m/>
    <n v="3"/>
    <m/>
    <m/>
    <m/>
    <m/>
    <m/>
    <n v="0"/>
    <n v="0"/>
    <n v="0"/>
    <n v="0"/>
    <n v="0"/>
    <n v="0"/>
    <n v="1007.1206896551723"/>
    <n v="0"/>
    <n v="0"/>
    <n v="0"/>
    <n v="0"/>
    <n v="0"/>
  </r>
  <r>
    <s v="Nomad"/>
    <s v="NM01692485"/>
    <s v="NM01692485"/>
    <s v="NM01692485"/>
    <s v="Nomad Modern Leather Case - iPhone 16 Pro Max | Brown | Nomad Leather"/>
    <s v="Cases iPhone"/>
    <s v="iPhone 16"/>
    <s v="iPhone 16 Pro Max"/>
    <x v="5"/>
    <s v="Consigna"/>
    <m/>
    <n v="368.68965517241384"/>
    <m/>
    <m/>
    <m/>
    <m/>
    <m/>
    <m/>
    <m/>
    <m/>
    <n v="1"/>
    <m/>
    <m/>
    <m/>
    <m/>
    <m/>
    <n v="0"/>
    <n v="0"/>
    <n v="0"/>
    <n v="0"/>
    <n v="0"/>
    <n v="0"/>
    <n v="368.68965517241384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234.88793103448279"/>
    <m/>
    <m/>
    <m/>
    <m/>
    <m/>
    <m/>
    <m/>
    <m/>
    <n v="3"/>
    <m/>
    <m/>
    <m/>
    <m/>
    <m/>
    <n v="0"/>
    <n v="0"/>
    <n v="0"/>
    <n v="0"/>
    <n v="0"/>
    <n v="0"/>
    <n v="704.66379310344837"/>
    <n v="0"/>
    <n v="0"/>
    <n v="0"/>
    <n v="0"/>
    <n v="0"/>
  </r>
  <r>
    <s v="Tech21"/>
    <s v="T21-11048"/>
    <s v="T21-11048"/>
    <s v="T21-11048"/>
    <s v="Tech21 EvoPro w/MagSafe for iPhone 16 Pro Max - Clear"/>
    <s v="Cases iPhone"/>
    <s v="iPhone 16"/>
    <s v="iPhone 16 Pro Max"/>
    <x v="5"/>
    <s v="Consigna"/>
    <m/>
    <n v="343.24137931034488"/>
    <m/>
    <m/>
    <m/>
    <m/>
    <m/>
    <m/>
    <m/>
    <m/>
    <n v="1"/>
    <m/>
    <m/>
    <m/>
    <m/>
    <m/>
    <n v="0"/>
    <n v="0"/>
    <n v="0"/>
    <n v="0"/>
    <n v="0"/>
    <n v="0"/>
    <n v="343.24137931034488"/>
    <n v="0"/>
    <n v="0"/>
    <n v="0"/>
    <n v="0"/>
    <n v="0"/>
  </r>
  <r>
    <s v="Speck"/>
    <s v="133535-7265"/>
    <s v="133535-7265"/>
    <s v="133535-7265"/>
    <s v="Speck Balance Folio Case for iPad 10.2&quot; 7/8/9 Gen - Plumberry Purple/Crushed Purpl"/>
    <s v="Cases iPad"/>
    <s v="iPad"/>
    <s v="iPad 10.2&quot;"/>
    <x v="5"/>
    <s v="Consigna"/>
    <m/>
    <n v="357.93103448275866"/>
    <m/>
    <m/>
    <m/>
    <m/>
    <m/>
    <m/>
    <m/>
    <m/>
    <n v="1"/>
    <m/>
    <m/>
    <m/>
    <m/>
    <m/>
    <n v="0"/>
    <n v="0"/>
    <n v="0"/>
    <n v="0"/>
    <n v="0"/>
    <n v="0"/>
    <n v="357.93103448275866"/>
    <n v="0"/>
    <n v="0"/>
    <n v="0"/>
    <n v="0"/>
    <n v="0"/>
  </r>
  <r>
    <s v="Speck"/>
    <s v="138658-9323"/>
    <s v="138658-9323"/>
    <s v="138658-9323"/>
    <s v="Speck Case-E Run for iPad 10.2&quot; 7/8/9 Gen - Charge Blue/Brave Blue"/>
    <s v="Cases iPad"/>
    <s v="iPad"/>
    <s v="iPad 10.2&quot;"/>
    <x v="5"/>
    <s v="Consigna"/>
    <m/>
    <n v="275.7155172413793"/>
    <m/>
    <m/>
    <m/>
    <m/>
    <m/>
    <m/>
    <m/>
    <m/>
    <n v="1"/>
    <m/>
    <m/>
    <m/>
    <m/>
    <m/>
    <n v="0"/>
    <n v="0"/>
    <n v="0"/>
    <n v="0"/>
    <n v="0"/>
    <n v="0"/>
    <n v="275.7155172413793"/>
    <n v="0"/>
    <n v="0"/>
    <n v="0"/>
    <n v="0"/>
    <n v="0"/>
  </r>
  <r>
    <s v="Speck"/>
    <s v="150697-5085"/>
    <s v="150697-5085"/>
    <s v="150697-5085"/>
    <s v="Speck iPhone 16 Gemshell Grip +Ms Clear/Clear"/>
    <s v="Cases iPhone"/>
    <s v="iPhone 16"/>
    <s v="iPhone 16"/>
    <x v="5"/>
    <s v="Consigna"/>
    <m/>
    <n v="216.39655172413796"/>
    <m/>
    <m/>
    <m/>
    <m/>
    <m/>
    <m/>
    <m/>
    <m/>
    <n v="1"/>
    <m/>
    <m/>
    <m/>
    <m/>
    <m/>
    <n v="0"/>
    <n v="0"/>
    <n v="0"/>
    <n v="0"/>
    <n v="0"/>
    <n v="0"/>
    <n v="216.39655172413796"/>
    <n v="0"/>
    <n v="0"/>
    <n v="0"/>
    <n v="0"/>
    <n v="0"/>
  </r>
  <r>
    <s v="Speck"/>
    <s v="150986-D143"/>
    <s v="150986-D143"/>
    <s v="150986-D143"/>
    <s v="Speck Presidio2 Grip iPhone 17 Pro Max Black"/>
    <s v="Cases iPhone"/>
    <s v="iPhone 17"/>
    <s v="iPhone 17 Pro Max"/>
    <x v="5"/>
    <s v="Consigna"/>
    <m/>
    <n v="597.60344827586209"/>
    <m/>
    <m/>
    <m/>
    <m/>
    <m/>
    <m/>
    <m/>
    <m/>
    <n v="1"/>
    <m/>
    <m/>
    <m/>
    <m/>
    <m/>
    <n v="0"/>
    <n v="0"/>
    <n v="0"/>
    <n v="0"/>
    <n v="0"/>
    <n v="0"/>
    <n v="597.60344827586209"/>
    <n v="0"/>
    <n v="0"/>
    <n v="0"/>
    <n v="0"/>
    <n v="0"/>
  </r>
  <r>
    <s v="Hypergear"/>
    <s v="15556"/>
    <s v="15556"/>
    <s v="15556"/>
    <s v="HyperGear Kombat Kitty Gaming Headset Green"/>
    <s v="Audio"/>
    <s v="Headset"/>
    <s v="Kombat"/>
    <x v="5"/>
    <s v="Consigna"/>
    <m/>
    <n v="192.16379310344828"/>
    <m/>
    <m/>
    <m/>
    <m/>
    <m/>
    <m/>
    <m/>
    <m/>
    <n v="1"/>
    <m/>
    <m/>
    <m/>
    <m/>
    <m/>
    <n v="0"/>
    <n v="0"/>
    <n v="0"/>
    <n v="0"/>
    <n v="0"/>
    <n v="0"/>
    <n v="192.16379310344828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100.98275862068967"/>
    <m/>
    <m/>
    <m/>
    <m/>
    <m/>
    <m/>
    <m/>
    <m/>
    <n v="1"/>
    <m/>
    <m/>
    <m/>
    <m/>
    <m/>
    <n v="0"/>
    <n v="0"/>
    <n v="0"/>
    <n v="0"/>
    <n v="0"/>
    <n v="0"/>
    <n v="100.98275862068967"/>
    <n v="0"/>
    <n v="0"/>
    <n v="0"/>
    <n v="0"/>
    <n v="0"/>
  </r>
  <r>
    <s v="Cubitt"/>
    <s v="CT-SCALE"/>
    <s v="CT-SCALE"/>
    <s v="CT-SCALE"/>
    <s v="Cubitt Scale Obsidian Black"/>
    <s v="Wearable"/>
    <s v="Scale"/>
    <s v="CT-SCALE"/>
    <x v="5"/>
    <s v="Consigna"/>
    <m/>
    <n v="291.33620689655174"/>
    <m/>
    <m/>
    <m/>
    <m/>
    <m/>
    <m/>
    <m/>
    <m/>
    <n v="1"/>
    <m/>
    <m/>
    <m/>
    <m/>
    <m/>
    <n v="0"/>
    <n v="0"/>
    <n v="0"/>
    <n v="0"/>
    <n v="0"/>
    <n v="0"/>
    <n v="291.33620689655174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596.80172413793105"/>
    <m/>
    <m/>
    <m/>
    <m/>
    <m/>
    <m/>
    <m/>
    <m/>
    <n v="1"/>
    <m/>
    <m/>
    <m/>
    <m/>
    <m/>
    <n v="0"/>
    <n v="0"/>
    <n v="0"/>
    <n v="0"/>
    <n v="0"/>
    <n v="0"/>
    <n v="596.80172413793105"/>
    <n v="0"/>
    <n v="0"/>
    <n v="0"/>
    <n v="0"/>
    <n v="0"/>
  </r>
  <r>
    <s v="Nomad"/>
    <s v="NM014919858"/>
    <s v="NM014919858"/>
    <s v="NM014919858"/>
    <s v="Nomad Sport Band - 49/45/44mm/42mm | M/L | Naval"/>
    <s v="Straps"/>
    <s v="Apple Watch"/>
    <s v="49/45/44/42 mm"/>
    <x v="5"/>
    <s v="Consigna"/>
    <m/>
    <n v="620.44827586206907"/>
    <m/>
    <m/>
    <m/>
    <m/>
    <m/>
    <m/>
    <m/>
    <m/>
    <n v="1"/>
    <m/>
    <m/>
    <m/>
    <m/>
    <m/>
    <n v="0"/>
    <n v="0"/>
    <n v="0"/>
    <n v="0"/>
    <n v="0"/>
    <n v="0"/>
    <n v="620.44827586206907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614.94827586206907"/>
    <m/>
    <m/>
    <m/>
    <m/>
    <m/>
    <m/>
    <m/>
    <m/>
    <n v="1"/>
    <m/>
    <m/>
    <m/>
    <m/>
    <m/>
    <n v="0"/>
    <n v="0"/>
    <n v="0"/>
    <n v="0"/>
    <n v="0"/>
    <n v="0"/>
    <n v="614.94827586206907"/>
    <n v="0"/>
    <n v="0"/>
    <n v="0"/>
    <n v="0"/>
    <n v="0"/>
  </r>
  <r>
    <s v="Nomad"/>
    <s v="NM01691785"/>
    <s v="NM01691785"/>
    <s v="NM01691785"/>
    <s v="Nomad Modern Leather Case - iPhone 16 Pro Max  English Tan-C"/>
    <s v="Cases iPhone"/>
    <s v="iPhone 16"/>
    <s v="iPhone 16 Pro Max"/>
    <x v="5"/>
    <s v="Consigna"/>
    <m/>
    <n v="355.60344827586209"/>
    <m/>
    <m/>
    <m/>
    <m/>
    <m/>
    <m/>
    <m/>
    <m/>
    <n v="1"/>
    <m/>
    <m/>
    <m/>
    <m/>
    <m/>
    <n v="0"/>
    <n v="0"/>
    <n v="0"/>
    <n v="0"/>
    <n v="0"/>
    <n v="0"/>
    <n v="355.60344827586209"/>
    <n v="0"/>
    <n v="0"/>
    <n v="0"/>
    <n v="0"/>
    <n v="0"/>
  </r>
  <r>
    <s v="Speck"/>
    <s v="150463-3211"/>
    <s v="150463-3211"/>
    <s v="150463-3211"/>
    <s v="Speck Presidio®2 Grip Magsafe® Clicklock™ Future Blue / Horizon Purple iPhone 15 Pro Max"/>
    <s v="Cases iPhone"/>
    <s v="iPhone 15"/>
    <s v="iPhone 15 Pro Max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Speck"/>
    <s v="150698-9508"/>
    <s v="150698-9508"/>
    <s v="150698-9508"/>
    <s v="Speck iPhone 16 Gemshell Clear/ Platinum Glitter"/>
    <s v="Cases iPhone"/>
    <s v="iPhone 16"/>
    <s v="iPhone 16"/>
    <x v="5"/>
    <s v="Consigna"/>
    <m/>
    <n v="213.81034482758622"/>
    <m/>
    <m/>
    <m/>
    <m/>
    <m/>
    <m/>
    <m/>
    <m/>
    <n v="1"/>
    <m/>
    <m/>
    <m/>
    <m/>
    <m/>
    <n v="0"/>
    <n v="0"/>
    <n v="0"/>
    <n v="0"/>
    <n v="0"/>
    <n v="0"/>
    <n v="213.81034482758622"/>
    <n v="0"/>
    <n v="0"/>
    <n v="0"/>
    <n v="0"/>
    <n v="0"/>
  </r>
  <r>
    <s v="Raptic"/>
    <s v="6950941445276"/>
    <s v="6950941445276"/>
    <s v="6950941445276"/>
    <s v="Raptic RT1087 WaterproofPhone Case for 6.9 size-Black "/>
    <s v="Cases Universal"/>
    <s v="Universal"/>
    <s v="Phone"/>
    <x v="5"/>
    <s v="Consigna"/>
    <m/>
    <n v="100.98275862068967"/>
    <m/>
    <m/>
    <m/>
    <m/>
    <m/>
    <m/>
    <m/>
    <m/>
    <n v="1"/>
    <m/>
    <m/>
    <m/>
    <m/>
    <m/>
    <n v="0"/>
    <n v="0"/>
    <n v="0"/>
    <n v="0"/>
    <n v="0"/>
    <n v="0"/>
    <n v="100.98275862068967"/>
    <n v="0"/>
    <n v="0"/>
    <n v="0"/>
    <n v="0"/>
    <n v="0"/>
  </r>
  <r>
    <s v="Nomad"/>
    <s v="NM01379485"/>
    <s v="NM01379485"/>
    <s v="NM01379485"/>
    <s v="Nomad Rugged Case - iPhone 16 Pro Max | Atlantic Blue"/>
    <s v="Cases iPhone"/>
    <s v="iPhone 16"/>
    <s v="iPhone 16 Pro Max"/>
    <x v="5"/>
    <s v="Consigna"/>
    <m/>
    <n v="270.56896551724139"/>
    <m/>
    <m/>
    <m/>
    <m/>
    <m/>
    <m/>
    <m/>
    <m/>
    <n v="1"/>
    <m/>
    <m/>
    <m/>
    <m/>
    <m/>
    <n v="0"/>
    <n v="0"/>
    <n v="0"/>
    <n v="0"/>
    <n v="0"/>
    <n v="0"/>
    <n v="270.56896551724139"/>
    <n v="0"/>
    <n v="0"/>
    <n v="0"/>
    <n v="0"/>
    <n v="0"/>
  </r>
  <r>
    <s v="Nomad"/>
    <s v="NM014285858"/>
    <s v="NM014285858"/>
    <s v="NM014285858"/>
    <s v="Nomad Modern Leather Case - iPhone 17 Pro Max | Black | Nomad Leather"/>
    <s v="Cases iPhone"/>
    <s v="iPhone 17"/>
    <s v="iPhone 17 Pro Max"/>
    <x v="5"/>
    <s v="Consigna"/>
    <m/>
    <n v="594.5"/>
    <m/>
    <m/>
    <m/>
    <m/>
    <m/>
    <m/>
    <m/>
    <m/>
    <n v="1"/>
    <m/>
    <m/>
    <m/>
    <m/>
    <m/>
    <n v="0"/>
    <n v="0"/>
    <n v="0"/>
    <n v="0"/>
    <n v="0"/>
    <n v="0"/>
    <n v="594.5"/>
    <n v="0"/>
    <n v="0"/>
    <n v="0"/>
    <n v="0"/>
    <n v="0"/>
  </r>
  <r>
    <s v="Nomad"/>
    <s v="NM014339858"/>
    <s v="NM014339858"/>
    <s v="NM014339858"/>
    <s v="Nomad Modern Leather Case - iPhone 17 Pro | Black | Nomad Leather"/>
    <s v="Cases iPhone"/>
    <s v="iPhone 17"/>
    <s v="iPhone 17 Pro"/>
    <x v="5"/>
    <s v="Consigna"/>
    <m/>
    <n v="596.80172413793105"/>
    <m/>
    <m/>
    <m/>
    <m/>
    <m/>
    <m/>
    <m/>
    <m/>
    <n v="2"/>
    <m/>
    <m/>
    <m/>
    <m/>
    <m/>
    <n v="0"/>
    <n v="0"/>
    <n v="0"/>
    <n v="0"/>
    <n v="0"/>
    <n v="0"/>
    <n v="1193.6034482758621"/>
    <n v="0"/>
    <n v="0"/>
    <n v="0"/>
    <n v="0"/>
    <n v="0"/>
  </r>
  <r>
    <s v="Nomad"/>
    <s v="NM01614685"/>
    <s v="NM01614685"/>
    <s v="NM01614685"/>
    <s v="Nomad Modern Leather Case - iPhone 15 Pro | Brown | Nomad Leather"/>
    <s v="Cases iPhone"/>
    <s v="iPhone 15"/>
    <s v="iPhone 15 Pro"/>
    <x v="5"/>
    <s v="Consigna"/>
    <m/>
    <n v="335.70689655172418"/>
    <m/>
    <m/>
    <m/>
    <m/>
    <m/>
    <m/>
    <m/>
    <m/>
    <n v="2"/>
    <m/>
    <m/>
    <m/>
    <m/>
    <m/>
    <n v="0"/>
    <n v="0"/>
    <n v="0"/>
    <n v="0"/>
    <n v="0"/>
    <n v="0"/>
    <n v="671.41379310344837"/>
    <n v="0"/>
    <n v="0"/>
    <n v="0"/>
    <n v="0"/>
    <n v="0"/>
  </r>
  <r>
    <s v="Nomad"/>
    <s v="NM01618485"/>
    <s v="NM01618485"/>
    <s v="NM01618485"/>
    <s v="Nomad Modern Leather Case - iPhone 15 Pro Max | Black | Nomad Leather"/>
    <s v="Cases iPhone"/>
    <s v="iPhone 15"/>
    <s v="iPhone 15 Pro Max"/>
    <x v="5"/>
    <s v="Consigna"/>
    <m/>
    <n v="335.70689655172418"/>
    <m/>
    <m/>
    <m/>
    <m/>
    <m/>
    <m/>
    <m/>
    <m/>
    <n v="1"/>
    <m/>
    <m/>
    <m/>
    <m/>
    <m/>
    <n v="0"/>
    <n v="0"/>
    <n v="0"/>
    <n v="0"/>
    <n v="0"/>
    <n v="0"/>
    <n v="335.70689655172418"/>
    <n v="0"/>
    <n v="0"/>
    <n v="0"/>
    <n v="0"/>
    <n v="0"/>
  </r>
  <r>
    <s v="Nomad"/>
    <s v="NM01619185"/>
    <s v="NM01619185"/>
    <s v="NM01619185"/>
    <s v="Nomad Modern Leather Case - iPhone 15 Pro Max | Brown | Nomad Leather"/>
    <s v="Cases iPhone"/>
    <s v="iPhone 15"/>
    <s v="iPhone 15 Pro Max"/>
    <x v="5"/>
    <s v="Consigna"/>
    <m/>
    <n v="335.70689655172418"/>
    <m/>
    <m/>
    <m/>
    <m/>
    <m/>
    <m/>
    <m/>
    <m/>
    <n v="2"/>
    <m/>
    <m/>
    <m/>
    <m/>
    <m/>
    <n v="0"/>
    <n v="0"/>
    <n v="0"/>
    <n v="0"/>
    <n v="0"/>
    <n v="0"/>
    <n v="671.41379310344837"/>
    <n v="0"/>
    <n v="0"/>
    <n v="0"/>
    <n v="0"/>
    <n v="0"/>
  </r>
  <r>
    <s v="Nomad"/>
    <s v="NM01836285"/>
    <s v="NM01836285"/>
    <s v="NM01836285"/>
    <s v="Nomad Modern Leather Case - Airpods Pro (2nd gen) | Brown | Nomad Leather"/>
    <s v="Cases Airpods"/>
    <s v="Airpods"/>
    <s v="Pro 2"/>
    <x v="5"/>
    <s v="Consigna"/>
    <m/>
    <n v="234.88793103448279"/>
    <m/>
    <m/>
    <m/>
    <m/>
    <m/>
    <m/>
    <m/>
    <m/>
    <n v="1"/>
    <m/>
    <m/>
    <m/>
    <m/>
    <m/>
    <n v="0"/>
    <n v="0"/>
    <n v="0"/>
    <n v="0"/>
    <n v="0"/>
    <n v="0"/>
    <n v="234.88793103448279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D2B6E-B544-6440-8B71-5FA552FAD0B1}" name="TablaDinámica5" cacheId="9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C184" firstHeaderRow="1" firstDataRow="1" firstDataCol="3"/>
  <pivotFields count="50">
    <pivotField axis="axisRow" compact="0" outline="0" showAll="0" defaultSubtotal="0">
      <items count="6">
        <item x="2"/>
        <item x="1"/>
        <item x="0"/>
        <item x="3"/>
        <item x="4"/>
        <item m="1" x="5"/>
      </items>
    </pivotField>
    <pivotField axis="axisRow" compact="0" outline="0" showAll="0" defaultSubtotal="0">
      <items count="193">
        <item x="0"/>
        <item x="38"/>
        <item x="37"/>
        <item x="24"/>
        <item x="4"/>
        <item x="5"/>
        <item x="6"/>
        <item x="7"/>
        <item x="1"/>
        <item x="2"/>
        <item x="3"/>
        <item x="11"/>
        <item x="12"/>
        <item x="13"/>
        <item x="14"/>
        <item x="15"/>
        <item x="40"/>
        <item x="63"/>
        <item x="18"/>
        <item x="19"/>
        <item x="20"/>
        <item x="21"/>
        <item x="22"/>
        <item x="23"/>
        <item x="8"/>
        <item x="25"/>
        <item x="26"/>
        <item x="27"/>
        <item x="28"/>
        <item x="29"/>
        <item x="30"/>
        <item x="31"/>
        <item x="32"/>
        <item x="33"/>
        <item x="34"/>
        <item x="35"/>
        <item x="9"/>
        <item x="10"/>
        <item x="16"/>
        <item x="17"/>
        <item x="39"/>
        <item x="41"/>
        <item x="42"/>
        <item x="43"/>
        <item x="44"/>
        <item x="45"/>
        <item x="46"/>
        <item m="1" x="177"/>
        <item x="47"/>
        <item x="48"/>
        <item x="49"/>
        <item x="50"/>
        <item x="51"/>
        <item x="52"/>
        <item x="53"/>
        <item x="54"/>
        <item x="55"/>
        <item m="1" x="178"/>
        <item x="56"/>
        <item x="57"/>
        <item x="58"/>
        <item x="59"/>
        <item x="60"/>
        <item x="61"/>
        <item x="62"/>
        <item m="1" x="179"/>
        <item m="1" x="180"/>
        <item x="36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m="1" x="181"/>
        <item x="119"/>
        <item x="120"/>
        <item x="121"/>
        <item x="122"/>
        <item x="123"/>
        <item x="124"/>
        <item x="125"/>
        <item x="126"/>
        <item m="1" x="182"/>
        <item x="127"/>
        <item x="128"/>
        <item m="1" x="183"/>
        <item x="129"/>
        <item x="130"/>
        <item x="131"/>
        <item x="132"/>
        <item x="133"/>
        <item x="134"/>
        <item m="1" x="184"/>
        <item x="135"/>
        <item m="1" x="185"/>
        <item x="136"/>
        <item x="137"/>
        <item m="1" x="186"/>
        <item x="138"/>
        <item x="139"/>
        <item x="140"/>
        <item x="141"/>
        <item x="142"/>
        <item m="1" x="187"/>
        <item m="1" x="188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m="1" x="189"/>
        <item m="1" x="190"/>
        <item m="1" x="192"/>
        <item m="1" x="191"/>
        <item x="173"/>
        <item x="174"/>
        <item x="175"/>
        <item x="176"/>
        <item x="143"/>
        <item x="144"/>
      </items>
    </pivotField>
    <pivotField axis="axisRow" compact="0" outline="0" showAll="0" defaultSubtotal="0">
      <items count="191">
        <item x="77"/>
        <item x="141"/>
        <item x="75"/>
        <item x="74"/>
        <item x="81"/>
        <item x="80"/>
        <item x="79"/>
        <item x="78"/>
        <item x="71"/>
        <item x="70"/>
        <item x="69"/>
        <item x="68"/>
        <item x="83"/>
        <item x="76"/>
        <item x="82"/>
        <item x="67"/>
        <item x="84"/>
        <item x="85"/>
        <item x="72"/>
        <item x="73"/>
        <item x="18"/>
        <item x="90"/>
        <item x="91"/>
        <item x="88"/>
        <item x="89"/>
        <item x="66"/>
        <item x="86"/>
        <item x="87"/>
        <item x="49"/>
        <item x="58"/>
        <item x="51"/>
        <item x="60"/>
        <item x="50"/>
        <item x="59"/>
        <item x="54"/>
        <item x="64"/>
        <item m="1" x="180"/>
        <item x="53"/>
        <item x="62"/>
        <item x="52"/>
        <item x="61"/>
        <item x="48"/>
        <item x="57"/>
        <item x="65"/>
        <item x="47"/>
        <item x="56"/>
        <item x="46"/>
        <item x="55"/>
        <item m="1" x="177"/>
        <item m="1" x="178"/>
        <item m="1" x="179"/>
        <item x="40"/>
        <item x="63"/>
        <item x="2"/>
        <item x="3"/>
        <item x="1"/>
        <item x="38"/>
        <item x="39"/>
        <item x="16"/>
        <item x="9"/>
        <item x="10"/>
        <item x="24"/>
        <item x="11"/>
        <item x="17"/>
        <item x="41"/>
        <item x="15"/>
        <item x="36"/>
        <item x="23"/>
        <item x="22"/>
        <item x="31"/>
        <item x="35"/>
        <item x="28"/>
        <item x="32"/>
        <item x="25"/>
        <item x="37"/>
        <item x="14"/>
        <item x="13"/>
        <item x="29"/>
        <item x="43"/>
        <item x="26"/>
        <item x="42"/>
        <item x="33"/>
        <item x="44"/>
        <item x="27"/>
        <item x="30"/>
        <item x="34"/>
        <item x="5"/>
        <item x="4"/>
        <item x="45"/>
        <item x="20"/>
        <item x="19"/>
        <item x="7"/>
        <item x="6"/>
        <item x="8"/>
        <item x="21"/>
        <item x="0"/>
        <item x="12"/>
        <item x="126"/>
        <item x="137"/>
        <item x="138"/>
        <item x="125"/>
        <item x="136"/>
        <item x="122"/>
        <item x="132"/>
        <item x="123"/>
        <item x="133"/>
        <item m="1" x="185"/>
        <item x="124"/>
        <item x="135"/>
        <item x="134"/>
        <item m="1" x="184"/>
        <item x="117"/>
        <item x="127"/>
        <item m="1" x="181"/>
        <item m="1" x="183"/>
        <item x="118"/>
        <item x="128"/>
        <item x="120"/>
        <item x="130"/>
        <item x="121"/>
        <item x="131"/>
        <item x="139"/>
        <item x="119"/>
        <item m="1" x="182"/>
        <item x="140"/>
        <item x="129"/>
        <item m="1" x="186"/>
        <item x="114"/>
        <item x="96"/>
        <item x="98"/>
        <item x="101"/>
        <item x="97"/>
        <item x="99"/>
        <item x="104"/>
        <item x="102"/>
        <item x="105"/>
        <item x="94"/>
        <item x="95"/>
        <item x="92"/>
        <item x="93"/>
        <item x="100"/>
        <item x="103"/>
        <item x="106"/>
        <item x="109"/>
        <item x="107"/>
        <item x="110"/>
        <item x="108"/>
        <item x="111"/>
        <item x="115"/>
        <item x="116"/>
        <item x="112"/>
        <item x="113"/>
        <item x="143"/>
        <item x="144"/>
        <item x="148"/>
        <item x="147"/>
        <item x="149"/>
        <item x="150"/>
        <item x="151"/>
        <item x="154"/>
        <item x="155"/>
        <item x="156"/>
        <item x="162"/>
        <item x="163"/>
        <item x="164"/>
        <item x="157"/>
        <item x="158"/>
        <item x="159"/>
        <item x="160"/>
        <item x="161"/>
        <item x="165"/>
        <item x="166"/>
        <item x="167"/>
        <item x="168"/>
        <item x="169"/>
        <item x="152"/>
        <item x="153"/>
        <item x="145"/>
        <item x="142"/>
        <item x="146"/>
        <item x="170"/>
        <item x="171"/>
        <item x="172"/>
        <item m="1" x="187"/>
        <item m="1" x="188"/>
        <item m="1" x="190"/>
        <item m="1" x="189"/>
        <item x="173"/>
        <item x="174"/>
        <item x="175"/>
        <item x="176"/>
      </items>
    </pivotField>
    <pivotField compact="0" outline="0" showAll="0" defaultSubtotal="0">
      <items count="37">
        <item x="0"/>
        <item x="29"/>
        <item x="27"/>
        <item x="30"/>
        <item x="31"/>
        <item x="34"/>
        <item x="36"/>
        <item x="35"/>
        <item x="23"/>
        <item x="28"/>
        <item x="25"/>
        <item x="32"/>
        <item x="33"/>
        <item x="24"/>
        <item x="8"/>
        <item x="4"/>
        <item x="1"/>
        <item x="10"/>
        <item x="14"/>
        <item x="15"/>
        <item x="16"/>
        <item x="20"/>
        <item x="9"/>
        <item x="6"/>
        <item x="11"/>
        <item x="22"/>
        <item x="12"/>
        <item x="13"/>
        <item x="21"/>
        <item x="18"/>
        <item x="19"/>
        <item x="3"/>
        <item x="7"/>
        <item x="17"/>
        <item x="2"/>
        <item x="26"/>
        <item x="5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</pivotFields>
  <rowFields count="3">
    <field x="0"/>
    <field x="1"/>
    <field x="2"/>
  </rowFields>
  <rowItems count="178">
    <i>
      <x/>
      <x v="71"/>
      <x v="15"/>
    </i>
    <i r="1">
      <x v="72"/>
      <x v="11"/>
    </i>
    <i r="1">
      <x v="73"/>
      <x v="10"/>
    </i>
    <i r="1">
      <x v="74"/>
      <x v="9"/>
    </i>
    <i r="1">
      <x v="75"/>
      <x v="8"/>
    </i>
    <i r="1">
      <x v="76"/>
      <x v="18"/>
    </i>
    <i r="1">
      <x v="77"/>
      <x v="19"/>
    </i>
    <i r="1">
      <x v="78"/>
      <x v="3"/>
    </i>
    <i r="1">
      <x v="79"/>
      <x v="2"/>
    </i>
    <i r="1">
      <x v="80"/>
      <x v="13"/>
    </i>
    <i r="1">
      <x v="81"/>
      <x/>
    </i>
    <i r="1">
      <x v="82"/>
      <x v="7"/>
    </i>
    <i r="1">
      <x v="83"/>
      <x v="6"/>
    </i>
    <i r="1">
      <x v="84"/>
      <x v="5"/>
    </i>
    <i r="1">
      <x v="85"/>
      <x v="4"/>
    </i>
    <i r="1">
      <x v="86"/>
      <x v="14"/>
    </i>
    <i r="1">
      <x v="87"/>
      <x v="12"/>
    </i>
    <i r="1">
      <x v="88"/>
      <x v="16"/>
    </i>
    <i r="1">
      <x v="89"/>
      <x v="17"/>
    </i>
    <i r="1">
      <x v="151"/>
      <x v="1"/>
    </i>
    <i r="1">
      <x v="187"/>
      <x v="187"/>
    </i>
    <i r="1">
      <x v="188"/>
      <x v="188"/>
    </i>
    <i r="1">
      <x v="189"/>
      <x v="189"/>
    </i>
    <i r="1">
      <x v="190"/>
      <x v="190"/>
    </i>
    <i>
      <x v="1"/>
      <x v="70"/>
      <x v="25"/>
    </i>
    <i r="1">
      <x v="90"/>
      <x v="26"/>
    </i>
    <i r="1">
      <x v="91"/>
      <x v="27"/>
    </i>
    <i r="1">
      <x v="92"/>
      <x v="23"/>
    </i>
    <i r="1">
      <x v="93"/>
      <x v="24"/>
    </i>
    <i r="1">
      <x v="94"/>
      <x v="21"/>
    </i>
    <i r="1">
      <x v="95"/>
      <x v="22"/>
    </i>
    <i>
      <x v="2"/>
      <x/>
      <x v="95"/>
    </i>
    <i r="1">
      <x v="1"/>
      <x v="56"/>
    </i>
    <i r="1">
      <x v="2"/>
      <x v="74"/>
    </i>
    <i r="1">
      <x v="3"/>
      <x v="61"/>
    </i>
    <i r="1">
      <x v="4"/>
      <x v="87"/>
    </i>
    <i r="1">
      <x v="5"/>
      <x v="86"/>
    </i>
    <i r="1">
      <x v="6"/>
      <x v="92"/>
    </i>
    <i r="1">
      <x v="7"/>
      <x v="91"/>
    </i>
    <i r="1">
      <x v="8"/>
      <x v="55"/>
    </i>
    <i r="1">
      <x v="9"/>
      <x v="53"/>
    </i>
    <i r="1">
      <x v="10"/>
      <x v="54"/>
    </i>
    <i r="1">
      <x v="11"/>
      <x v="62"/>
    </i>
    <i r="1">
      <x v="12"/>
      <x v="96"/>
    </i>
    <i r="1">
      <x v="13"/>
      <x v="76"/>
    </i>
    <i r="1">
      <x v="14"/>
      <x v="75"/>
    </i>
    <i r="1">
      <x v="15"/>
      <x v="65"/>
    </i>
    <i r="1">
      <x v="16"/>
      <x v="51"/>
    </i>
    <i r="1">
      <x v="17"/>
      <x v="52"/>
    </i>
    <i r="1">
      <x v="18"/>
      <x v="20"/>
    </i>
    <i r="1">
      <x v="19"/>
      <x v="90"/>
    </i>
    <i r="1">
      <x v="20"/>
      <x v="89"/>
    </i>
    <i r="1">
      <x v="21"/>
      <x v="94"/>
    </i>
    <i r="1">
      <x v="22"/>
      <x v="68"/>
    </i>
    <i r="1">
      <x v="23"/>
      <x v="67"/>
    </i>
    <i r="1">
      <x v="24"/>
      <x v="93"/>
    </i>
    <i r="1">
      <x v="25"/>
      <x v="73"/>
    </i>
    <i r="1">
      <x v="26"/>
      <x v="79"/>
    </i>
    <i r="1">
      <x v="27"/>
      <x v="83"/>
    </i>
    <i r="1">
      <x v="28"/>
      <x v="71"/>
    </i>
    <i r="1">
      <x v="29"/>
      <x v="77"/>
    </i>
    <i r="1">
      <x v="30"/>
      <x v="84"/>
    </i>
    <i r="1">
      <x v="31"/>
      <x v="69"/>
    </i>
    <i r="1">
      <x v="32"/>
      <x v="72"/>
    </i>
    <i r="1">
      <x v="33"/>
      <x v="81"/>
    </i>
    <i r="1">
      <x v="34"/>
      <x v="85"/>
    </i>
    <i r="1">
      <x v="35"/>
      <x v="70"/>
    </i>
    <i r="1">
      <x v="36"/>
      <x v="59"/>
    </i>
    <i r="1">
      <x v="37"/>
      <x v="60"/>
    </i>
    <i r="1">
      <x v="38"/>
      <x v="58"/>
    </i>
    <i r="1">
      <x v="39"/>
      <x v="63"/>
    </i>
    <i r="1">
      <x v="40"/>
      <x v="57"/>
    </i>
    <i r="1">
      <x v="41"/>
      <x v="64"/>
    </i>
    <i r="1">
      <x v="42"/>
      <x v="80"/>
    </i>
    <i r="1">
      <x v="43"/>
      <x v="78"/>
    </i>
    <i r="1">
      <x v="44"/>
      <x v="82"/>
    </i>
    <i r="1">
      <x v="45"/>
      <x v="88"/>
    </i>
    <i r="1">
      <x v="46"/>
      <x v="46"/>
    </i>
    <i r="1">
      <x v="48"/>
      <x v="44"/>
    </i>
    <i r="1">
      <x v="49"/>
      <x v="41"/>
    </i>
    <i r="1">
      <x v="50"/>
      <x v="28"/>
    </i>
    <i r="1">
      <x v="51"/>
      <x v="32"/>
    </i>
    <i r="1">
      <x v="52"/>
      <x v="30"/>
    </i>
    <i r="1">
      <x v="53"/>
      <x v="39"/>
    </i>
    <i r="1">
      <x v="54"/>
      <x v="37"/>
    </i>
    <i r="1">
      <x v="55"/>
      <x v="34"/>
    </i>
    <i r="1">
      <x v="56"/>
      <x v="47"/>
    </i>
    <i r="1">
      <x v="58"/>
      <x v="45"/>
    </i>
    <i r="1">
      <x v="59"/>
      <x v="42"/>
    </i>
    <i r="1">
      <x v="60"/>
      <x v="29"/>
    </i>
    <i r="1">
      <x v="61"/>
      <x v="33"/>
    </i>
    <i r="1">
      <x v="62"/>
      <x v="31"/>
    </i>
    <i r="1">
      <x v="63"/>
      <x v="40"/>
    </i>
    <i r="1">
      <x v="64"/>
      <x v="38"/>
    </i>
    <i r="1">
      <x v="67"/>
      <x v="66"/>
    </i>
    <i r="1">
      <x v="68"/>
      <x v="35"/>
    </i>
    <i r="1">
      <x v="69"/>
      <x v="43"/>
    </i>
    <i>
      <x v="3"/>
      <x v="96"/>
      <x v="138"/>
    </i>
    <i r="1">
      <x v="97"/>
      <x v="139"/>
    </i>
    <i r="1">
      <x v="98"/>
      <x v="136"/>
    </i>
    <i r="1">
      <x v="99"/>
      <x v="137"/>
    </i>
    <i r="1">
      <x v="100"/>
      <x v="128"/>
    </i>
    <i r="1">
      <x v="101"/>
      <x v="131"/>
    </i>
    <i r="1">
      <x v="102"/>
      <x v="129"/>
    </i>
    <i r="1">
      <x v="103"/>
      <x v="132"/>
    </i>
    <i r="1">
      <x v="104"/>
      <x v="140"/>
    </i>
    <i r="1">
      <x v="105"/>
      <x v="130"/>
    </i>
    <i r="1">
      <x v="106"/>
      <x v="134"/>
    </i>
    <i r="1">
      <x v="107"/>
      <x v="141"/>
    </i>
    <i r="1">
      <x v="108"/>
      <x v="133"/>
    </i>
    <i r="1">
      <x v="109"/>
      <x v="135"/>
    </i>
    <i r="1">
      <x v="110"/>
      <x v="142"/>
    </i>
    <i r="1">
      <x v="111"/>
      <x v="144"/>
    </i>
    <i r="1">
      <x v="112"/>
      <x v="146"/>
    </i>
    <i r="1">
      <x v="113"/>
      <x v="143"/>
    </i>
    <i r="1">
      <x v="114"/>
      <x v="145"/>
    </i>
    <i r="1">
      <x v="115"/>
      <x v="147"/>
    </i>
    <i r="1">
      <x v="116"/>
      <x v="150"/>
    </i>
    <i r="1">
      <x v="117"/>
      <x v="151"/>
    </i>
    <i r="1">
      <x v="118"/>
      <x v="127"/>
    </i>
    <i r="1">
      <x v="119"/>
      <x v="148"/>
    </i>
    <i r="1">
      <x v="120"/>
      <x v="149"/>
    </i>
    <i r="1">
      <x v="121"/>
      <x v="111"/>
    </i>
    <i r="1">
      <x v="122"/>
      <x v="115"/>
    </i>
    <i r="1">
      <x v="124"/>
      <x v="122"/>
    </i>
    <i r="1">
      <x v="125"/>
      <x v="117"/>
    </i>
    <i r="1">
      <x v="126"/>
      <x v="119"/>
    </i>
    <i r="1">
      <x v="127"/>
      <x v="102"/>
    </i>
    <i r="1">
      <x v="128"/>
      <x v="104"/>
    </i>
    <i r="1">
      <x v="129"/>
      <x v="107"/>
    </i>
    <i r="1">
      <x v="130"/>
      <x v="100"/>
    </i>
    <i r="1">
      <x v="131"/>
      <x v="97"/>
    </i>
    <i r="1">
      <x v="133"/>
      <x v="112"/>
    </i>
    <i r="1">
      <x v="134"/>
      <x v="116"/>
    </i>
    <i r="1">
      <x v="136"/>
      <x v="125"/>
    </i>
    <i r="1">
      <x v="137"/>
      <x v="118"/>
    </i>
    <i r="1">
      <x v="138"/>
      <x v="120"/>
    </i>
    <i r="1">
      <x v="139"/>
      <x v="103"/>
    </i>
    <i r="1">
      <x v="140"/>
      <x v="105"/>
    </i>
    <i r="1">
      <x v="141"/>
      <x v="109"/>
    </i>
    <i r="1">
      <x v="143"/>
      <x v="108"/>
    </i>
    <i r="1">
      <x v="145"/>
      <x v="101"/>
    </i>
    <i r="1">
      <x v="146"/>
      <x v="98"/>
    </i>
    <i r="1">
      <x v="148"/>
      <x v="99"/>
    </i>
    <i r="1">
      <x v="149"/>
      <x v="121"/>
    </i>
    <i r="1">
      <x v="150"/>
      <x v="124"/>
    </i>
    <i>
      <x v="4"/>
      <x v="152"/>
      <x v="178"/>
    </i>
    <i r="1">
      <x v="155"/>
      <x v="177"/>
    </i>
    <i r="1">
      <x v="156"/>
      <x v="179"/>
    </i>
    <i r="1">
      <x v="157"/>
      <x v="155"/>
    </i>
    <i r="1">
      <x v="158"/>
      <x v="154"/>
    </i>
    <i r="1">
      <x v="159"/>
      <x v="156"/>
    </i>
    <i r="1">
      <x v="160"/>
      <x v="157"/>
    </i>
    <i r="1">
      <x v="161"/>
      <x v="158"/>
    </i>
    <i r="1">
      <x v="162"/>
      <x v="175"/>
    </i>
    <i r="1">
      <x v="163"/>
      <x v="176"/>
    </i>
    <i r="1">
      <x v="164"/>
      <x v="159"/>
    </i>
    <i r="1">
      <x v="165"/>
      <x v="160"/>
    </i>
    <i r="1">
      <x v="166"/>
      <x v="161"/>
    </i>
    <i r="1">
      <x v="167"/>
      <x v="165"/>
    </i>
    <i r="1">
      <x v="168"/>
      <x v="166"/>
    </i>
    <i r="1">
      <x v="169"/>
      <x v="167"/>
    </i>
    <i r="1">
      <x v="170"/>
      <x v="168"/>
    </i>
    <i r="1">
      <x v="171"/>
      <x v="169"/>
    </i>
    <i r="1">
      <x v="172"/>
      <x v="162"/>
    </i>
    <i r="1">
      <x v="173"/>
      <x v="163"/>
    </i>
    <i r="1">
      <x v="174"/>
      <x v="164"/>
    </i>
    <i r="1">
      <x v="175"/>
      <x v="170"/>
    </i>
    <i r="1">
      <x v="176"/>
      <x v="171"/>
    </i>
    <i r="1">
      <x v="177"/>
      <x v="172"/>
    </i>
    <i r="1">
      <x v="178"/>
      <x v="173"/>
    </i>
    <i r="1">
      <x v="179"/>
      <x v="174"/>
    </i>
    <i r="1">
      <x v="180"/>
      <x v="180"/>
    </i>
    <i r="1">
      <x v="181"/>
      <x v="181"/>
    </i>
    <i r="1">
      <x v="182"/>
      <x v="182"/>
    </i>
    <i r="1">
      <x v="191"/>
      <x v="152"/>
    </i>
    <i r="1">
      <x v="192"/>
      <x v="153"/>
    </i>
    <i t="grand">
      <x/>
    </i>
  </rowItems>
  <colItems count="1">
    <i/>
  </colItems>
  <formats count="30">
    <format dxfId="161">
      <pivotArea dataOnly="0" labelOnly="1" outline="0" fieldPosition="0">
        <references count="2">
          <reference field="0" count="1" selected="0">
            <x v="0"/>
          </reference>
          <reference field="1" count="5">
            <x v="71"/>
            <x v="72"/>
            <x v="73"/>
            <x v="74"/>
            <x v="75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0"/>
          </reference>
          <reference field="1" count="4">
            <x v="77"/>
            <x v="78"/>
            <x v="79"/>
            <x v="80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0"/>
          </reference>
          <reference field="1" count="5">
            <x v="86"/>
            <x v="87"/>
            <x v="88"/>
            <x v="89"/>
            <x v="151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"/>
          </reference>
          <reference field="1" count="1">
            <x v="91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2"/>
          </reference>
          <reference field="1" count="3">
            <x v="0"/>
            <x v="1"/>
            <x v="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2"/>
          </reference>
          <reference field="1" count="7">
            <x v="4"/>
            <x v="5"/>
            <x v="6"/>
            <x v="7"/>
            <x v="8"/>
            <x v="9"/>
            <x v="10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2"/>
          </reference>
          <reference field="1" count="2">
            <x v="12"/>
            <x v="13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2"/>
          </reference>
          <reference field="1" count="7">
            <x v="15"/>
            <x v="16"/>
            <x v="17"/>
            <x v="18"/>
            <x v="19"/>
            <x v="20"/>
            <x v="2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2"/>
          </reference>
          <reference field="1" count="1">
            <x v="24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2"/>
          </reference>
          <reference field="1" count="1">
            <x v="36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2"/>
          </reference>
          <reference field="1" count="3">
            <x v="38"/>
            <x v="39"/>
            <x v="40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2"/>
          </reference>
          <reference field="1" count="2">
            <x v="45"/>
            <x v="46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2"/>
          </reference>
          <reference field="1" count="9">
            <x v="48"/>
            <x v="49"/>
            <x v="50"/>
            <x v="51"/>
            <x v="52"/>
            <x v="53"/>
            <x v="54"/>
            <x v="55"/>
            <x v="56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2"/>
          </reference>
          <reference field="1" count="7">
            <x v="58"/>
            <x v="59"/>
            <x v="60"/>
            <x v="61"/>
            <x v="62"/>
            <x v="63"/>
            <x v="64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2"/>
          </reference>
          <reference field="1" count="3">
            <x v="67"/>
            <x v="68"/>
            <x v="69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3"/>
          </reference>
          <reference field="1" count="2">
            <x v="96"/>
            <x v="97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3"/>
          </reference>
          <reference field="1" count="1">
            <x v="99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3"/>
          </reference>
          <reference field="1" count="7">
            <x v="116"/>
            <x v="117"/>
            <x v="118"/>
            <x v="119"/>
            <x v="120"/>
            <x v="121"/>
            <x v="122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3"/>
          </reference>
          <reference field="1" count="3">
            <x v="124"/>
            <x v="125"/>
            <x v="126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3"/>
          </reference>
          <reference field="1" count="2">
            <x v="130"/>
            <x v="13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3"/>
          </reference>
          <reference field="1" count="2">
            <x v="133"/>
            <x v="134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3"/>
          </reference>
          <reference field="1" count="6">
            <x v="136"/>
            <x v="137"/>
            <x v="138"/>
            <x v="139"/>
            <x v="140"/>
            <x v="14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3"/>
          </reference>
          <reference field="1" count="2">
            <x v="145"/>
            <x v="146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3"/>
          </reference>
          <reference field="1" count="3">
            <x v="148"/>
            <x v="149"/>
            <x v="150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4"/>
          </reference>
          <reference field="1" count="11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4"/>
          </reference>
          <reference field="1" count="3">
            <x v="167"/>
            <x v="168"/>
            <x v="169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4"/>
          </reference>
          <reference field="1" count="1">
            <x v="171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4"/>
          </reference>
          <reference field="1" count="1">
            <x v="175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4"/>
          </reference>
          <reference field="1" count="2">
            <x v="178"/>
            <x v="179"/>
          </reference>
        </references>
      </pivotArea>
    </format>
    <format dxfId="132">
      <pivotArea field="1" type="button" dataOnly="0" labelOnly="1" outline="0" axis="axisRow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25207-E26F-4843-89D3-070AD4010F7F}" name="TablaDinámica5" cacheId="9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28:AB35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numFmtId="164" showAll="0"/>
    <pivotField numFmtId="44" showAll="0"/>
    <pivotField showAll="0"/>
    <pivotField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FCST Jan" fld="14" baseField="0" baseItem="0" numFmtId="164"/>
    <dataField name="Suma de FCST Feb" fld="15" baseField="0" baseItem="0"/>
    <dataField name="Suma de FCST Mar" fld="16" baseField="0" baseItem="0"/>
    <dataField name="Suma de FCST Apr" fld="17" baseField="0" baseItem="0"/>
    <dataField name="Suma de FCST May" fld="18" baseField="0" baseItem="0"/>
    <dataField name="Suma de FCST Jun" fld="19" baseField="0" baseItem="0"/>
    <dataField name="Suma de FCST Jul" fld="20" baseField="0" baseItem="0"/>
    <dataField name="Suma de FCST Aug" fld="21" baseField="0" baseItem="0" numFmtId="164"/>
    <dataField name="Suma de FCST Sep" fld="22" baseField="0" baseItem="0"/>
    <dataField name="Suma de FCST Oct" fld="23" baseField="0" baseItem="0"/>
    <dataField name="Suma de FCST Nov" fld="24" baseField="0" baseItem="0"/>
    <dataField name="Suma de FCST Dec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8F937-57BB-B440-B7D1-6A9DC0F2A325}" name="TablaDinámica2" cacheId="9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AB8" firstHeaderRow="0" firstDataRow="1" firstDataCol="1"/>
  <pivotFields count="35"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Jan2" fld="22" baseField="0" baseItem="0" numFmtId="164"/>
    <dataField name="Suma de Feb2" fld="23" baseField="0" baseItem="0" numFmtId="164"/>
    <dataField name="Suma de Mar2" fld="24" baseField="0" baseItem="0" numFmtId="164"/>
    <dataField name="Suma de Apr2" fld="25" baseField="0" baseItem="0" numFmtId="164"/>
    <dataField name="Suma de May2" fld="26" baseField="0" baseItem="0" numFmtId="164"/>
    <dataField name="Suma de Jun2" fld="27" baseField="0" baseItem="0" numFmtId="164"/>
    <dataField name="Suma de Jul2" fld="28" baseField="0" baseItem="0" numFmtId="164"/>
    <dataField name="Suma de Aug2" fld="29" baseField="0" baseItem="0" numFmtId="164"/>
    <dataField name="Suma de Sep2" fld="30" baseField="0" baseItem="0" numFmtId="164"/>
    <dataField name="Suma de Oct2" fld="31" baseField="0" baseItem="0" numFmtId="164"/>
    <dataField name="Suma de Nov2" fld="32" baseField="0" baseItem="0" numFmtId="164"/>
    <dataField name="Suma de Dec2" fld="3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D90E-391B-6B42-BFA4-7B2353894FB9}" name="TablaDinámica4" cacheId="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8:G44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64" showAll="0"/>
    <pivotField numFmtId="4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FCST Jul" fld="26" baseField="0" baseItem="0"/>
    <dataField name="Suma de FCST Aug" fld="27" baseField="0" baseItem="0"/>
    <dataField name="Suma de FCST Sep" fld="28" baseField="0" baseItem="0"/>
    <dataField name="Suma de FCST Oct" fld="29" baseField="0" baseItem="0"/>
    <dataField name="Suma de FCST Nov" fld="30" baseField="0" baseItem="0"/>
    <dataField name="Suma de FCST Dec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4DAEA-D7CF-094E-A247-9253FFA9C2C6}" name="TablaDinámica3" cacheId="9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15:AB22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Jan" fld="26" baseField="0" baseItem="0" numFmtId="169"/>
    <dataField name="Suma de Feb" fld="27" baseField="0" baseItem="0" numFmtId="169"/>
    <dataField name="Suma de Mar" fld="28" baseField="0" baseItem="0" numFmtId="169"/>
    <dataField name="Suma de Apr" fld="29" baseField="0" baseItem="0" numFmtId="169"/>
    <dataField name="Suma de May" fld="30" baseField="0" baseItem="0" numFmtId="169"/>
    <dataField name="Suma de Jun" fld="31" baseField="0" baseItem="0" numFmtId="169"/>
    <dataField name="Suma de Jul" fld="32" baseField="0" baseItem="0" numFmtId="169"/>
    <dataField name="Suma de Aug" fld="33" baseField="0" baseItem="0" numFmtId="169"/>
    <dataField name="Suma de Sep" fld="34" baseField="0" baseItem="0" numFmtId="169"/>
    <dataField name="Suma de Oct" fld="35" baseField="0" baseItem="0" numFmtId="169"/>
    <dataField name="Suma de Nov" fld="36" baseField="0" baseItem="0" numFmtId="169"/>
    <dataField name="Suma de Dec" fld="37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1" xr10:uid="{B203323D-E434-45B9-8527-56811709116D}" sourceName="Marca">
  <pivotTables>
    <pivotTable tabId="16" name="TablaDinámica5"/>
  </pivotTables>
  <data>
    <tabular pivotCacheId="843732675">
      <items count="6">
        <i x="2" s="1"/>
        <i x="1" s="1"/>
        <i x="0" s="1"/>
        <i x="3" s="1"/>
        <i x="4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e" xr10:uid="{80ACD6EB-9CCD-465D-82EC-886717D110F2}" sourceName="Clase">
  <pivotTables>
    <pivotTable tabId="16" name="TablaDinámica5"/>
  </pivotTables>
  <data>
    <tabular pivotCacheId="843732675">
      <items count="37">
        <i x="0" s="1"/>
        <i x="29" s="1"/>
        <i x="27" s="1"/>
        <i x="30" s="1"/>
        <i x="31" s="1"/>
        <i x="34" s="1"/>
        <i x="36" s="1"/>
        <i x="35" s="1"/>
        <i x="23" s="1"/>
        <i x="28" s="1"/>
        <i x="25" s="1"/>
        <i x="32" s="1"/>
        <i x="33" s="1"/>
        <i x="24" s="1"/>
        <i x="8" s="1"/>
        <i x="4" s="1"/>
        <i x="1" s="1"/>
        <i x="10" s="1"/>
        <i x="14" s="1"/>
        <i x="15" s="1"/>
        <i x="16" s="1"/>
        <i x="20" s="1"/>
        <i x="9" s="1"/>
        <i x="6" s="1"/>
        <i x="11" s="1"/>
        <i x="22" s="1"/>
        <i x="12" s="1"/>
        <i x="13" s="1"/>
        <i x="21" s="1"/>
        <i x="18" s="1"/>
        <i x="19" s="1"/>
        <i x="3" s="1"/>
        <i x="7" s="1"/>
        <i x="17" s="1"/>
        <i x="2" s="1"/>
        <i x="2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ca 1" xr10:uid="{EAFB5F1A-3551-46DB-99B6-363115CB16E6}" cache="SegmentaciónDeDatos_Marca1" caption="Marca" columnCount="3" rowHeight="273050"/>
  <slicer name="Clase" xr10:uid="{FFBE7E34-80A3-4376-8AD6-B05245E32806}" cache="SegmentaciónDeDatos_Clase" caption="Clase" columnCount="4" rowHeight="2730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ECF1036-E55E-7044-958F-6BF2F2FAF8E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45cf0e8-8cba-49a3-8c83-a29049018f9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E1ECE8D-EC87-B74C-97A7-A2A61026A6D5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9A22B5E-780E-1B48-AD8D-2307F3ACDDA7}">
  <we:reference id="wa200010725" version="1.0.0.1" store="es-ES" storeType="OMEX"/>
  <we:alternateReferences>
    <we:reference id="wa200010725" version="1.0.0.1" store="es-ES" storeType="OMEX"/>
  </we:alternateReferences>
  <we:properties>
    <we:property name="claude.fileId" value="&quot;dbcc2c65-bafb-4df5-abbf-c54cbe902cc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ACBD-AA6F-6C43-B67D-DEC3771AF8FA}">
  <sheetPr>
    <tabColor theme="8"/>
  </sheetPr>
  <dimension ref="A1:AU1165"/>
  <sheetViews>
    <sheetView showGridLines="0" tabSelected="1" zoomScaleNormal="100" workbookViewId="0">
      <pane xSplit="14" ySplit="2" topLeftCell="O1119" activePane="bottomRight" state="frozen"/>
      <selection activeCell="U784" sqref="U784"/>
      <selection pane="topRight" activeCell="U784" sqref="U784"/>
      <selection pane="bottomLeft" activeCell="U784" sqref="U784"/>
      <selection pane="bottomRight" activeCell="A2" sqref="A2"/>
    </sheetView>
  </sheetViews>
  <sheetFormatPr baseColWidth="10" defaultRowHeight="16" x14ac:dyDescent="0.2"/>
  <cols>
    <col min="2" max="2" width="16.33203125" style="38" customWidth="1"/>
    <col min="3" max="3" width="16" style="38" customWidth="1"/>
    <col min="4" max="4" width="21" style="38" customWidth="1"/>
    <col min="5" max="5" width="15.83203125" customWidth="1"/>
    <col min="6" max="6" width="10.5" customWidth="1"/>
    <col min="7" max="7" width="22" customWidth="1"/>
    <col min="8" max="8" width="16.5" customWidth="1"/>
    <col min="9" max="10" width="8" customWidth="1"/>
    <col min="11" max="11" width="9.33203125" customWidth="1"/>
    <col min="12" max="12" width="10.83203125" style="23"/>
    <col min="15" max="16" width="10.83203125" customWidth="1"/>
    <col min="20" max="20" width="10.83203125" customWidth="1"/>
    <col min="21" max="21" width="10.6640625" customWidth="1"/>
    <col min="27" max="27" width="12" customWidth="1"/>
    <col min="33" max="33" width="19.5" style="110" bestFit="1" customWidth="1"/>
    <col min="34" max="34" width="14" style="110" bestFit="1" customWidth="1"/>
    <col min="35" max="38" width="15" style="110" bestFit="1" customWidth="1"/>
  </cols>
  <sheetData>
    <row r="1" spans="1:47" x14ac:dyDescent="0.2">
      <c r="F1" t="e" cm="1">
        <f t="array" ref="F1">VLOOKUP(_xlfn.SINGLE(C:C),'[1]Price List'!$C:$H,{4,5,6},0)</f>
        <v>#N/A</v>
      </c>
      <c r="G1" s="34"/>
      <c r="K1" s="3">
        <f>SUBTOTAL(9,K3:K1048576)</f>
        <v>139929</v>
      </c>
      <c r="O1" s="3">
        <f t="shared" ref="O1:Z1" si="0">SUBTOTAL(9,O3:O1165)</f>
        <v>40555</v>
      </c>
      <c r="P1" s="3">
        <f t="shared" si="0"/>
        <v>30146</v>
      </c>
      <c r="Q1" s="3">
        <f t="shared" si="0"/>
        <v>26943</v>
      </c>
      <c r="R1" s="3">
        <f t="shared" si="0"/>
        <v>26624</v>
      </c>
      <c r="S1" s="3">
        <f t="shared" si="0"/>
        <v>25404</v>
      </c>
      <c r="T1" s="3">
        <f t="shared" si="0"/>
        <v>25104</v>
      </c>
      <c r="U1" s="3">
        <f t="shared" si="0"/>
        <v>25155</v>
      </c>
      <c r="V1" s="3">
        <f t="shared" si="0"/>
        <v>25596</v>
      </c>
      <c r="W1" s="3">
        <f t="shared" si="0"/>
        <v>43878</v>
      </c>
      <c r="X1" s="3">
        <f t="shared" si="0"/>
        <v>44627</v>
      </c>
      <c r="Y1" s="3">
        <f t="shared" si="0"/>
        <v>52381</v>
      </c>
      <c r="Z1" s="3">
        <f t="shared" si="0"/>
        <v>49167</v>
      </c>
      <c r="AA1" s="3">
        <f t="shared" ref="AA1:AL1" si="1">SUBTOTAL(9,AA3:AA1048576)</f>
        <v>11828974.449999992</v>
      </c>
      <c r="AB1" s="3">
        <f t="shared" si="1"/>
        <v>9226992.8599999901</v>
      </c>
      <c r="AC1" s="3">
        <f t="shared" si="1"/>
        <v>8294344.6303448267</v>
      </c>
      <c r="AD1" s="3">
        <f t="shared" si="1"/>
        <v>7422631.9951724103</v>
      </c>
      <c r="AE1" s="3">
        <f t="shared" si="1"/>
        <v>7355363.6939080413</v>
      </c>
      <c r="AF1" s="3">
        <f t="shared" si="1"/>
        <v>7105609.6086206865</v>
      </c>
      <c r="AG1" s="110">
        <f t="shared" si="1"/>
        <v>6920620.646206894</v>
      </c>
      <c r="AH1" s="110">
        <f t="shared" si="1"/>
        <v>7596590.8799999906</v>
      </c>
      <c r="AI1" s="110">
        <f t="shared" si="1"/>
        <v>14404620.655689664</v>
      </c>
      <c r="AJ1" s="110">
        <f t="shared" si="1"/>
        <v>14191374.113965511</v>
      </c>
      <c r="AK1" s="110">
        <f t="shared" si="1"/>
        <v>16595417.613965515</v>
      </c>
      <c r="AL1" s="110">
        <f t="shared" si="1"/>
        <v>15197204.651724134</v>
      </c>
    </row>
    <row r="2" spans="1:47" ht="17" x14ac:dyDescent="0.2">
      <c r="A2" s="1" t="s">
        <v>0</v>
      </c>
      <c r="B2" s="41" t="s">
        <v>1</v>
      </c>
      <c r="C2" s="41" t="s">
        <v>2</v>
      </c>
      <c r="D2" s="4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1" t="s">
        <v>3993</v>
      </c>
      <c r="K2" s="4" t="s">
        <v>2165</v>
      </c>
      <c r="L2" s="24" t="s">
        <v>10</v>
      </c>
      <c r="M2" s="1" t="s">
        <v>11</v>
      </c>
      <c r="N2" s="1" t="s">
        <v>12</v>
      </c>
      <c r="O2" s="1" t="s">
        <v>3949</v>
      </c>
      <c r="P2" s="1" t="s">
        <v>3950</v>
      </c>
      <c r="Q2" s="1" t="s">
        <v>3951</v>
      </c>
      <c r="R2" s="1" t="s">
        <v>3952</v>
      </c>
      <c r="S2" s="1" t="s">
        <v>3953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11" t="s">
        <v>3692</v>
      </c>
      <c r="AB2" s="111" t="s">
        <v>3691</v>
      </c>
      <c r="AC2" s="111" t="s">
        <v>3690</v>
      </c>
      <c r="AD2" s="111" t="s">
        <v>3689</v>
      </c>
      <c r="AE2" s="111" t="s">
        <v>3688</v>
      </c>
      <c r="AF2" s="111" t="s">
        <v>3687</v>
      </c>
      <c r="AG2" s="111" t="s">
        <v>3875</v>
      </c>
      <c r="AH2" s="111" t="s">
        <v>3876</v>
      </c>
      <c r="AI2" s="111" t="s">
        <v>3877</v>
      </c>
      <c r="AJ2" s="111" t="s">
        <v>3878</v>
      </c>
      <c r="AK2" s="111" t="s">
        <v>3879</v>
      </c>
      <c r="AL2" s="111" t="s">
        <v>3880</v>
      </c>
    </row>
    <row r="3" spans="1:47" x14ac:dyDescent="0.2">
      <c r="A3" t="s">
        <v>56</v>
      </c>
      <c r="B3">
        <v>228994</v>
      </c>
      <c r="C3" s="2" t="s">
        <v>360</v>
      </c>
      <c r="D3" s="2">
        <v>840168546589</v>
      </c>
      <c r="E3" s="2" t="s">
        <v>361</v>
      </c>
      <c r="F3" s="2" t="s">
        <v>60</v>
      </c>
      <c r="G3" s="2" t="s">
        <v>61</v>
      </c>
      <c r="H3" s="2" t="s">
        <v>74</v>
      </c>
      <c r="I3" s="2" t="s">
        <v>362</v>
      </c>
      <c r="J3" s="2" t="s">
        <v>3994</v>
      </c>
      <c r="K3" s="3">
        <v>1500</v>
      </c>
      <c r="L3" s="25">
        <v>447.83</v>
      </c>
      <c r="M3" s="2" t="s">
        <v>2204</v>
      </c>
      <c r="N3" s="2" t="s">
        <v>66</v>
      </c>
      <c r="O3" s="3" cm="1">
        <f t="array" ref="O3:U3">IFERROR(VLOOKUP(_xlfn.SINGLE(B:B),'[1]Pivot SI'!$D:$AN,{6,7,8,9,10,11,12},0),0)</f>
        <v>0</v>
      </c>
      <c r="P3" s="3">
        <v>0</v>
      </c>
      <c r="Q3" s="3">
        <v>0</v>
      </c>
      <c r="R3" s="3">
        <v>260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112">
        <f t="shared" ref="AA3:AA66" si="2">O3*$L:$L</f>
        <v>0</v>
      </c>
      <c r="AB3" s="112">
        <f t="shared" ref="AB3:AB66" si="3">P3*$L:$L</f>
        <v>0</v>
      </c>
      <c r="AC3" s="112">
        <f t="shared" ref="AC3:AC66" si="4">Q3*$L:$L</f>
        <v>0</v>
      </c>
      <c r="AD3" s="112">
        <f t="shared" ref="AD3:AD66" si="5">R3*$L:$L</f>
        <v>116435.8</v>
      </c>
      <c r="AE3" s="112">
        <f t="shared" ref="AE3:AE66" si="6">S3*$L:$L</f>
        <v>0</v>
      </c>
      <c r="AF3" s="112">
        <f t="shared" ref="AF3:AF66" si="7">T3*$L:$L</f>
        <v>0</v>
      </c>
      <c r="AG3" s="112">
        <f t="shared" ref="AG3:AG66" si="8">U3*$L:$L</f>
        <v>0</v>
      </c>
      <c r="AH3" s="112">
        <f t="shared" ref="AH3:AH66" si="9">V3*$L:$L</f>
        <v>0</v>
      </c>
      <c r="AI3" s="112">
        <f t="shared" ref="AI3:AI66" si="10">W3*$L:$L</f>
        <v>0</v>
      </c>
      <c r="AJ3" s="112">
        <f t="shared" ref="AJ3:AJ66" si="11">X3*$L:$L</f>
        <v>0</v>
      </c>
      <c r="AK3" s="112">
        <f t="shared" ref="AK3:AK66" si="12">Y3*$L:$L</f>
        <v>0</v>
      </c>
      <c r="AL3" s="112">
        <f t="shared" ref="AL3:AL66" si="13">Z3*$L:$L</f>
        <v>0</v>
      </c>
    </row>
    <row r="4" spans="1:47" x14ac:dyDescent="0.2">
      <c r="A4" t="s">
        <v>56</v>
      </c>
      <c r="B4">
        <v>228977</v>
      </c>
      <c r="C4" s="2" t="s">
        <v>71</v>
      </c>
      <c r="D4" s="2" t="s">
        <v>72</v>
      </c>
      <c r="E4" s="2" t="s">
        <v>73</v>
      </c>
      <c r="F4" s="2" t="s">
        <v>60</v>
      </c>
      <c r="G4" s="2" t="s">
        <v>61</v>
      </c>
      <c r="H4" s="2" t="s">
        <v>74</v>
      </c>
      <c r="I4" s="2" t="s">
        <v>362</v>
      </c>
      <c r="J4" s="2" t="s">
        <v>3994</v>
      </c>
      <c r="K4" s="3">
        <v>1500</v>
      </c>
      <c r="L4" s="25">
        <v>447.83</v>
      </c>
      <c r="M4" s="2" t="s">
        <v>2204</v>
      </c>
      <c r="N4" s="2" t="s">
        <v>66</v>
      </c>
      <c r="O4" s="3" cm="1">
        <f t="array" ref="O4:U4">IFERROR(VLOOKUP(_xlfn.SINGLE(B:B),'[1]Pivot SI'!$D:$AN,{6,7,8,9,10,11,12},0),0)</f>
        <v>0</v>
      </c>
      <c r="P4" s="3">
        <v>0</v>
      </c>
      <c r="Q4" s="3">
        <v>0</v>
      </c>
      <c r="R4" s="3">
        <v>260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112">
        <f t="shared" si="2"/>
        <v>0</v>
      </c>
      <c r="AB4" s="112">
        <f t="shared" si="3"/>
        <v>0</v>
      </c>
      <c r="AC4" s="112">
        <f t="shared" si="4"/>
        <v>0</v>
      </c>
      <c r="AD4" s="112">
        <f t="shared" si="5"/>
        <v>116435.8</v>
      </c>
      <c r="AE4" s="112">
        <f t="shared" si="6"/>
        <v>0</v>
      </c>
      <c r="AF4" s="112">
        <f t="shared" si="7"/>
        <v>0</v>
      </c>
      <c r="AG4" s="112">
        <f t="shared" si="8"/>
        <v>0</v>
      </c>
      <c r="AH4" s="112">
        <f t="shared" si="9"/>
        <v>0</v>
      </c>
      <c r="AI4" s="112">
        <f t="shared" si="10"/>
        <v>0</v>
      </c>
      <c r="AJ4" s="112">
        <f t="shared" si="11"/>
        <v>0</v>
      </c>
      <c r="AK4" s="112">
        <f t="shared" si="12"/>
        <v>0</v>
      </c>
      <c r="AL4" s="112">
        <f t="shared" si="13"/>
        <v>0</v>
      </c>
    </row>
    <row r="5" spans="1:47" x14ac:dyDescent="0.2">
      <c r="A5" t="s">
        <v>56</v>
      </c>
      <c r="B5">
        <v>228969</v>
      </c>
      <c r="C5" s="2" t="s">
        <v>363</v>
      </c>
      <c r="D5" s="2" t="s">
        <v>364</v>
      </c>
      <c r="E5" s="2" t="s">
        <v>365</v>
      </c>
      <c r="F5" s="2" t="s">
        <v>60</v>
      </c>
      <c r="G5" s="2" t="s">
        <v>85</v>
      </c>
      <c r="H5" s="2" t="s">
        <v>109</v>
      </c>
      <c r="I5" s="2" t="s">
        <v>362</v>
      </c>
      <c r="J5" s="2" t="s">
        <v>3994</v>
      </c>
      <c r="K5" s="3">
        <v>450</v>
      </c>
      <c r="L5" s="25">
        <v>223.69</v>
      </c>
      <c r="M5" s="2" t="s">
        <v>2204</v>
      </c>
      <c r="N5" s="2"/>
      <c r="O5" s="3" cm="1">
        <f t="array" ref="O5:U5">IFERROR(VLOOKUP(_xlfn.SINGLE(B:B),'[1]Pivot SI'!$D:$AN,{6,7,8,9,10,11,12},0),0)</f>
        <v>0</v>
      </c>
      <c r="P5" s="3">
        <v>0</v>
      </c>
      <c r="Q5" s="3">
        <v>0</v>
      </c>
      <c r="R5" s="3">
        <v>650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112">
        <f t="shared" si="2"/>
        <v>0</v>
      </c>
      <c r="AB5" s="112">
        <f t="shared" si="3"/>
        <v>0</v>
      </c>
      <c r="AC5" s="112">
        <f t="shared" si="4"/>
        <v>0</v>
      </c>
      <c r="AD5" s="112">
        <f t="shared" si="5"/>
        <v>145398.5</v>
      </c>
      <c r="AE5" s="112">
        <f t="shared" si="6"/>
        <v>0</v>
      </c>
      <c r="AF5" s="112">
        <f t="shared" si="7"/>
        <v>0</v>
      </c>
      <c r="AG5" s="112">
        <f t="shared" si="8"/>
        <v>0</v>
      </c>
      <c r="AH5" s="112">
        <f t="shared" si="9"/>
        <v>0</v>
      </c>
      <c r="AI5" s="112">
        <f t="shared" si="10"/>
        <v>0</v>
      </c>
      <c r="AJ5" s="112">
        <f t="shared" si="11"/>
        <v>0</v>
      </c>
      <c r="AK5" s="112">
        <f t="shared" si="12"/>
        <v>0</v>
      </c>
      <c r="AL5" s="112">
        <f t="shared" si="13"/>
        <v>0</v>
      </c>
    </row>
    <row r="6" spans="1:47" x14ac:dyDescent="0.2">
      <c r="A6" t="s">
        <v>56</v>
      </c>
      <c r="B6">
        <v>229044</v>
      </c>
      <c r="C6" s="2" t="s">
        <v>82</v>
      </c>
      <c r="D6" s="2" t="s">
        <v>83</v>
      </c>
      <c r="E6" s="2" t="s">
        <v>84</v>
      </c>
      <c r="F6" s="2" t="s">
        <v>60</v>
      </c>
      <c r="G6" s="2" t="s">
        <v>85</v>
      </c>
      <c r="H6" s="2" t="s">
        <v>80</v>
      </c>
      <c r="I6" s="2" t="s">
        <v>362</v>
      </c>
      <c r="J6" s="2" t="s">
        <v>3994</v>
      </c>
      <c r="K6" s="3">
        <v>450</v>
      </c>
      <c r="L6" s="25">
        <v>223.69</v>
      </c>
      <c r="M6" s="2" t="s">
        <v>2204</v>
      </c>
      <c r="N6" s="2"/>
      <c r="O6" s="3" cm="1">
        <f t="array" ref="O6:U6">IFERROR(VLOOKUP(_xlfn.SINGLE(B:B),'[1]Pivot SI'!$D:$AN,{6,7,8,9,10,11,12},0),0)</f>
        <v>0</v>
      </c>
      <c r="P6" s="3">
        <v>0</v>
      </c>
      <c r="Q6" s="3">
        <v>0</v>
      </c>
      <c r="R6" s="3">
        <v>300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112">
        <f t="shared" si="2"/>
        <v>0</v>
      </c>
      <c r="AB6" s="112">
        <f t="shared" si="3"/>
        <v>0</v>
      </c>
      <c r="AC6" s="112">
        <f t="shared" si="4"/>
        <v>0</v>
      </c>
      <c r="AD6" s="112">
        <f t="shared" si="5"/>
        <v>67107</v>
      </c>
      <c r="AE6" s="112">
        <f t="shared" si="6"/>
        <v>0</v>
      </c>
      <c r="AF6" s="112">
        <f t="shared" si="7"/>
        <v>0</v>
      </c>
      <c r="AG6" s="112">
        <f t="shared" si="8"/>
        <v>0</v>
      </c>
      <c r="AH6" s="112">
        <f t="shared" si="9"/>
        <v>0</v>
      </c>
      <c r="AI6" s="112">
        <f t="shared" si="10"/>
        <v>0</v>
      </c>
      <c r="AJ6" s="112">
        <f t="shared" si="11"/>
        <v>0</v>
      </c>
      <c r="AK6" s="112">
        <f t="shared" si="12"/>
        <v>0</v>
      </c>
      <c r="AL6" s="112">
        <f t="shared" si="13"/>
        <v>0</v>
      </c>
    </row>
    <row r="7" spans="1:47" x14ac:dyDescent="0.2">
      <c r="A7" t="s">
        <v>104</v>
      </c>
      <c r="B7">
        <v>856504014339</v>
      </c>
      <c r="C7" s="2" t="s">
        <v>366</v>
      </c>
      <c r="D7" s="2">
        <v>856504014339</v>
      </c>
      <c r="E7" s="2" t="s">
        <v>367</v>
      </c>
      <c r="F7" s="2" t="s">
        <v>60</v>
      </c>
      <c r="G7" s="2" t="s">
        <v>61</v>
      </c>
      <c r="H7" s="2" t="s">
        <v>62</v>
      </c>
      <c r="I7" s="2" t="s">
        <v>368</v>
      </c>
      <c r="J7" s="2" t="s">
        <v>3994</v>
      </c>
      <c r="K7" s="3">
        <v>320</v>
      </c>
      <c r="L7" s="25">
        <v>521.08000000000004</v>
      </c>
      <c r="M7" s="2" t="s">
        <v>2204</v>
      </c>
      <c r="N7" s="2" t="s">
        <v>28</v>
      </c>
      <c r="O7" s="3">
        <v>59</v>
      </c>
      <c r="P7" s="3">
        <v>82</v>
      </c>
      <c r="Q7" s="3">
        <v>24</v>
      </c>
      <c r="R7" s="3">
        <v>10</v>
      </c>
      <c r="S7" s="3">
        <v>71</v>
      </c>
      <c r="T7" s="3">
        <v>14</v>
      </c>
      <c r="U7" s="3">
        <v>50</v>
      </c>
      <c r="V7" s="3">
        <v>50</v>
      </c>
      <c r="W7" s="3">
        <v>0</v>
      </c>
      <c r="X7" s="3">
        <v>0</v>
      </c>
      <c r="Y7" s="3">
        <v>0</v>
      </c>
      <c r="Z7" s="3">
        <v>0</v>
      </c>
      <c r="AA7" s="112">
        <f t="shared" si="2"/>
        <v>30743.72</v>
      </c>
      <c r="AB7" s="112">
        <f t="shared" si="3"/>
        <v>42728.560000000005</v>
      </c>
      <c r="AC7" s="112">
        <f t="shared" si="4"/>
        <v>12505.920000000002</v>
      </c>
      <c r="AD7" s="112">
        <f t="shared" si="5"/>
        <v>5210.8</v>
      </c>
      <c r="AE7" s="112">
        <f t="shared" si="6"/>
        <v>36996.68</v>
      </c>
      <c r="AF7" s="112">
        <f t="shared" si="7"/>
        <v>7295.1200000000008</v>
      </c>
      <c r="AG7" s="112">
        <f t="shared" si="8"/>
        <v>26054.000000000004</v>
      </c>
      <c r="AH7" s="112">
        <f t="shared" si="9"/>
        <v>26054.000000000004</v>
      </c>
      <c r="AI7" s="112">
        <f t="shared" si="10"/>
        <v>0</v>
      </c>
      <c r="AJ7" s="112">
        <f t="shared" si="11"/>
        <v>0</v>
      </c>
      <c r="AK7" s="112">
        <f t="shared" si="12"/>
        <v>0</v>
      </c>
      <c r="AL7" s="112">
        <f t="shared" si="13"/>
        <v>0</v>
      </c>
      <c r="AN7" s="112" t="str">
        <f>C7&amp;I7</f>
        <v>NM014339858iShop</v>
      </c>
      <c r="AO7" cm="1">
        <f t="array" ref="AO7:AU7">IFERROR(VLOOKUP(_xlfn.SINGLE(AN:AN),'[1]Pivot SI'!$R:$Y,{2,3,4,5,6,7,8},0),0)</f>
        <v>59</v>
      </c>
      <c r="AP7">
        <v>82</v>
      </c>
      <c r="AQ7">
        <v>24</v>
      </c>
      <c r="AR7">
        <v>10</v>
      </c>
      <c r="AS7">
        <v>71</v>
      </c>
      <c r="AT7">
        <v>14</v>
      </c>
      <c r="AU7">
        <v>50</v>
      </c>
    </row>
    <row r="8" spans="1:47" x14ac:dyDescent="0.2">
      <c r="A8" t="s">
        <v>104</v>
      </c>
      <c r="B8">
        <v>856504014322</v>
      </c>
      <c r="C8" s="2" t="s">
        <v>369</v>
      </c>
      <c r="D8" s="2">
        <v>856504014322</v>
      </c>
      <c r="E8" s="2" t="s">
        <v>370</v>
      </c>
      <c r="F8" s="2" t="s">
        <v>60</v>
      </c>
      <c r="G8" s="2" t="s">
        <v>61</v>
      </c>
      <c r="H8" s="2" t="s">
        <v>62</v>
      </c>
      <c r="I8" s="2" t="s">
        <v>368</v>
      </c>
      <c r="J8" s="2" t="s">
        <v>3994</v>
      </c>
      <c r="K8" s="3">
        <v>320</v>
      </c>
      <c r="L8" s="25">
        <v>521.08000000000004</v>
      </c>
      <c r="M8" s="2" t="s">
        <v>2204</v>
      </c>
      <c r="N8" s="2" t="s">
        <v>28</v>
      </c>
      <c r="O8" s="3">
        <v>40</v>
      </c>
      <c r="P8" s="3">
        <v>3</v>
      </c>
      <c r="Q8" s="3">
        <v>8</v>
      </c>
      <c r="R8" s="3">
        <v>17</v>
      </c>
      <c r="S8" s="3">
        <v>56</v>
      </c>
      <c r="T8" s="3">
        <v>22</v>
      </c>
      <c r="U8" s="3">
        <v>27</v>
      </c>
      <c r="V8" s="3">
        <v>18</v>
      </c>
      <c r="W8" s="3">
        <v>0</v>
      </c>
      <c r="X8" s="3">
        <v>0</v>
      </c>
      <c r="Y8" s="3">
        <v>0</v>
      </c>
      <c r="Z8" s="3">
        <v>0</v>
      </c>
      <c r="AA8" s="112">
        <f t="shared" si="2"/>
        <v>20843.2</v>
      </c>
      <c r="AB8" s="112">
        <f t="shared" si="3"/>
        <v>1563.2400000000002</v>
      </c>
      <c r="AC8" s="112">
        <f t="shared" si="4"/>
        <v>4168.6400000000003</v>
      </c>
      <c r="AD8" s="112">
        <f t="shared" si="5"/>
        <v>8858.36</v>
      </c>
      <c r="AE8" s="112">
        <f t="shared" si="6"/>
        <v>29180.480000000003</v>
      </c>
      <c r="AF8" s="112">
        <f t="shared" si="7"/>
        <v>11463.76</v>
      </c>
      <c r="AG8" s="112">
        <f t="shared" si="8"/>
        <v>14069.160000000002</v>
      </c>
      <c r="AH8" s="112">
        <f t="shared" si="9"/>
        <v>9379.44</v>
      </c>
      <c r="AI8" s="112">
        <f t="shared" si="10"/>
        <v>0</v>
      </c>
      <c r="AJ8" s="112">
        <f t="shared" si="11"/>
        <v>0</v>
      </c>
      <c r="AK8" s="112">
        <f t="shared" si="12"/>
        <v>0</v>
      </c>
      <c r="AL8" s="112">
        <f t="shared" si="13"/>
        <v>0</v>
      </c>
      <c r="AN8" s="112" t="str">
        <f t="shared" ref="AN8:AN71" si="14">C8&amp;I8</f>
        <v>NM014322858iShop</v>
      </c>
      <c r="AO8" cm="1">
        <f t="array" ref="AO8:AU8">IFERROR(VLOOKUP(_xlfn.SINGLE(AN:AN),'[1]Pivot SI'!$R:$Y,{2,3,4,5,6,7,8},0),0)</f>
        <v>40</v>
      </c>
      <c r="AP8">
        <v>3</v>
      </c>
      <c r="AQ8">
        <v>8</v>
      </c>
      <c r="AR8">
        <v>17</v>
      </c>
      <c r="AS8">
        <v>56</v>
      </c>
      <c r="AT8">
        <v>22</v>
      </c>
      <c r="AU8">
        <v>27</v>
      </c>
    </row>
    <row r="9" spans="1:47" x14ac:dyDescent="0.2">
      <c r="A9" t="s">
        <v>104</v>
      </c>
      <c r="B9">
        <v>856504014285</v>
      </c>
      <c r="C9" s="2" t="s">
        <v>371</v>
      </c>
      <c r="D9" s="2">
        <v>856504014285</v>
      </c>
      <c r="E9" s="2" t="s">
        <v>372</v>
      </c>
      <c r="F9" s="2" t="s">
        <v>60</v>
      </c>
      <c r="G9" s="2" t="s">
        <v>61</v>
      </c>
      <c r="H9" s="2" t="s">
        <v>74</v>
      </c>
      <c r="I9" s="2" t="s">
        <v>368</v>
      </c>
      <c r="J9" s="2" t="s">
        <v>3994</v>
      </c>
      <c r="K9" s="3">
        <v>320</v>
      </c>
      <c r="L9" s="25">
        <v>521.08000000000004</v>
      </c>
      <c r="M9" s="2" t="s">
        <v>2204</v>
      </c>
      <c r="N9" s="2" t="s">
        <v>28</v>
      </c>
      <c r="O9" s="3">
        <v>152</v>
      </c>
      <c r="P9" s="3">
        <v>1</v>
      </c>
      <c r="Q9" s="3">
        <v>218</v>
      </c>
      <c r="R9" s="3">
        <v>59</v>
      </c>
      <c r="S9" s="3">
        <v>117</v>
      </c>
      <c r="T9" s="3">
        <v>49</v>
      </c>
      <c r="U9" s="3">
        <v>96</v>
      </c>
      <c r="V9" s="3">
        <v>80</v>
      </c>
      <c r="W9" s="3">
        <v>0</v>
      </c>
      <c r="X9" s="3">
        <v>0</v>
      </c>
      <c r="Y9" s="3">
        <v>0</v>
      </c>
      <c r="Z9" s="3">
        <v>0</v>
      </c>
      <c r="AA9" s="112">
        <f t="shared" si="2"/>
        <v>79204.160000000003</v>
      </c>
      <c r="AB9" s="112">
        <f t="shared" si="3"/>
        <v>521.08000000000004</v>
      </c>
      <c r="AC9" s="112">
        <f t="shared" si="4"/>
        <v>113595.44</v>
      </c>
      <c r="AD9" s="112">
        <f t="shared" si="5"/>
        <v>30743.72</v>
      </c>
      <c r="AE9" s="112">
        <f t="shared" si="6"/>
        <v>60966.360000000008</v>
      </c>
      <c r="AF9" s="112">
        <f t="shared" si="7"/>
        <v>25532.920000000002</v>
      </c>
      <c r="AG9" s="112">
        <f t="shared" si="8"/>
        <v>50023.680000000008</v>
      </c>
      <c r="AH9" s="112">
        <f t="shared" si="9"/>
        <v>41686.400000000001</v>
      </c>
      <c r="AI9" s="112">
        <f t="shared" si="10"/>
        <v>0</v>
      </c>
      <c r="AJ9" s="112">
        <f t="shared" si="11"/>
        <v>0</v>
      </c>
      <c r="AK9" s="112">
        <f t="shared" si="12"/>
        <v>0</v>
      </c>
      <c r="AL9" s="112">
        <f t="shared" si="13"/>
        <v>0</v>
      </c>
      <c r="AN9" s="112" t="str">
        <f t="shared" si="14"/>
        <v>NM014285858iShop</v>
      </c>
      <c r="AO9" cm="1">
        <f t="array" ref="AO9:AU9">IFERROR(VLOOKUP(_xlfn.SINGLE(AN:AN),'[1]Pivot SI'!$R:$Y,{2,3,4,5,6,7,8},0),0)</f>
        <v>152</v>
      </c>
      <c r="AP9">
        <v>1</v>
      </c>
      <c r="AQ9">
        <v>218</v>
      </c>
      <c r="AR9">
        <v>59</v>
      </c>
      <c r="AS9">
        <v>117</v>
      </c>
      <c r="AT9">
        <v>49</v>
      </c>
      <c r="AU9">
        <v>96</v>
      </c>
    </row>
    <row r="10" spans="1:47" x14ac:dyDescent="0.2">
      <c r="A10" t="s">
        <v>104</v>
      </c>
      <c r="B10">
        <v>856504014278</v>
      </c>
      <c r="C10" s="2" t="s">
        <v>373</v>
      </c>
      <c r="D10" s="2">
        <v>856504014278</v>
      </c>
      <c r="E10" s="2" t="s">
        <v>374</v>
      </c>
      <c r="F10" s="2" t="s">
        <v>60</v>
      </c>
      <c r="G10" s="2" t="s">
        <v>61</v>
      </c>
      <c r="H10" s="2" t="s">
        <v>74</v>
      </c>
      <c r="I10" s="2" t="s">
        <v>368</v>
      </c>
      <c r="J10" s="2" t="s">
        <v>3994</v>
      </c>
      <c r="K10" s="3">
        <v>320</v>
      </c>
      <c r="L10" s="25">
        <v>521.08000000000004</v>
      </c>
      <c r="M10" s="2" t="s">
        <v>2204</v>
      </c>
      <c r="N10" s="2" t="s">
        <v>28</v>
      </c>
      <c r="O10" s="3">
        <v>101</v>
      </c>
      <c r="P10" s="3">
        <v>155</v>
      </c>
      <c r="Q10" s="3">
        <v>185</v>
      </c>
      <c r="R10" s="3">
        <v>56</v>
      </c>
      <c r="S10" s="3">
        <v>100</v>
      </c>
      <c r="T10" s="3">
        <v>66</v>
      </c>
      <c r="U10" s="3">
        <v>74</v>
      </c>
      <c r="V10" s="3">
        <v>80</v>
      </c>
      <c r="W10" s="3">
        <v>0</v>
      </c>
      <c r="X10" s="3">
        <v>0</v>
      </c>
      <c r="Y10" s="3">
        <v>0</v>
      </c>
      <c r="Z10" s="3">
        <v>0</v>
      </c>
      <c r="AA10" s="112">
        <f t="shared" si="2"/>
        <v>52629.08</v>
      </c>
      <c r="AB10" s="112">
        <f t="shared" si="3"/>
        <v>80767.400000000009</v>
      </c>
      <c r="AC10" s="112">
        <f t="shared" si="4"/>
        <v>96399.8</v>
      </c>
      <c r="AD10" s="112">
        <f t="shared" si="5"/>
        <v>29180.480000000003</v>
      </c>
      <c r="AE10" s="112">
        <f t="shared" si="6"/>
        <v>52108.000000000007</v>
      </c>
      <c r="AF10" s="112">
        <f t="shared" si="7"/>
        <v>34391.280000000006</v>
      </c>
      <c r="AG10" s="112">
        <f t="shared" si="8"/>
        <v>38559.920000000006</v>
      </c>
      <c r="AH10" s="112">
        <f t="shared" si="9"/>
        <v>41686.400000000001</v>
      </c>
      <c r="AI10" s="112">
        <f t="shared" si="10"/>
        <v>0</v>
      </c>
      <c r="AJ10" s="112">
        <f t="shared" si="11"/>
        <v>0</v>
      </c>
      <c r="AK10" s="112">
        <f t="shared" si="12"/>
        <v>0</v>
      </c>
      <c r="AL10" s="112">
        <f t="shared" si="13"/>
        <v>0</v>
      </c>
      <c r="AN10" s="112" t="str">
        <f t="shared" si="14"/>
        <v>NM014278858iShop</v>
      </c>
      <c r="AO10" cm="1">
        <f t="array" ref="AO10:AU10">IFERROR(VLOOKUP(_xlfn.SINGLE(AN:AN),'[1]Pivot SI'!$R:$Y,{2,3,4,5,6,7,8},0),0)</f>
        <v>101</v>
      </c>
      <c r="AP10">
        <v>155</v>
      </c>
      <c r="AQ10">
        <v>185</v>
      </c>
      <c r="AR10">
        <v>56</v>
      </c>
      <c r="AS10">
        <v>100</v>
      </c>
      <c r="AT10">
        <v>66</v>
      </c>
      <c r="AU10">
        <v>74</v>
      </c>
    </row>
    <row r="11" spans="1:47" x14ac:dyDescent="0.2">
      <c r="A11" t="s">
        <v>56</v>
      </c>
      <c r="B11">
        <v>840168546428</v>
      </c>
      <c r="C11" s="2" t="s">
        <v>91</v>
      </c>
      <c r="D11" s="2">
        <v>840168546428</v>
      </c>
      <c r="E11" s="2" t="s">
        <v>93</v>
      </c>
      <c r="F11" s="2" t="s">
        <v>60</v>
      </c>
      <c r="G11" s="2" t="s">
        <v>61</v>
      </c>
      <c r="H11" s="2" t="s">
        <v>62</v>
      </c>
      <c r="I11" s="2" t="s">
        <v>368</v>
      </c>
      <c r="J11" s="2" t="s">
        <v>3994</v>
      </c>
      <c r="K11" s="3">
        <v>320</v>
      </c>
      <c r="L11" s="25">
        <v>387.54</v>
      </c>
      <c r="M11" s="2" t="s">
        <v>2204</v>
      </c>
      <c r="N11" s="2" t="s">
        <v>28</v>
      </c>
      <c r="O11" s="3">
        <v>4</v>
      </c>
      <c r="P11" s="3">
        <v>0</v>
      </c>
      <c r="Q11" s="3">
        <v>2</v>
      </c>
      <c r="R11" s="3">
        <v>12</v>
      </c>
      <c r="S11" s="3">
        <v>0</v>
      </c>
      <c r="T11" s="3">
        <v>0</v>
      </c>
      <c r="U11" s="3">
        <v>55</v>
      </c>
      <c r="V11" s="3">
        <v>4</v>
      </c>
      <c r="W11" s="3">
        <v>130</v>
      </c>
      <c r="X11" s="3">
        <v>0</v>
      </c>
      <c r="Y11" s="3">
        <v>0</v>
      </c>
      <c r="Z11" s="3">
        <v>0</v>
      </c>
      <c r="AA11" s="112">
        <f t="shared" si="2"/>
        <v>1550.16</v>
      </c>
      <c r="AB11" s="112">
        <f t="shared" si="3"/>
        <v>0</v>
      </c>
      <c r="AC11" s="112">
        <f t="shared" si="4"/>
        <v>775.08</v>
      </c>
      <c r="AD11" s="112">
        <f t="shared" si="5"/>
        <v>4650.4800000000005</v>
      </c>
      <c r="AE11" s="112">
        <f t="shared" si="6"/>
        <v>0</v>
      </c>
      <c r="AF11" s="112">
        <f t="shared" si="7"/>
        <v>0</v>
      </c>
      <c r="AG11" s="112">
        <f t="shared" si="8"/>
        <v>21314.7</v>
      </c>
      <c r="AH11" s="112">
        <f t="shared" si="9"/>
        <v>1550.16</v>
      </c>
      <c r="AI11" s="112">
        <f t="shared" si="10"/>
        <v>50380.200000000004</v>
      </c>
      <c r="AJ11" s="112">
        <f t="shared" si="11"/>
        <v>0</v>
      </c>
      <c r="AK11" s="112">
        <f t="shared" si="12"/>
        <v>0</v>
      </c>
      <c r="AL11" s="112">
        <f t="shared" si="13"/>
        <v>0</v>
      </c>
      <c r="AN11" s="112" t="str">
        <f t="shared" si="14"/>
        <v>150976-D143iShop</v>
      </c>
      <c r="AO11" cm="1">
        <f t="array" ref="AO11">IFERROR(VLOOKUP(_xlfn.SINGLE(AN:AN),'[1]Pivot SI'!$R:$Y,{2,3,4,5,6,7,8},0),0)</f>
        <v>0</v>
      </c>
    </row>
    <row r="12" spans="1:47" x14ac:dyDescent="0.2">
      <c r="A12" t="s">
        <v>56</v>
      </c>
      <c r="B12">
        <v>840168546411</v>
      </c>
      <c r="C12" s="2" t="s">
        <v>375</v>
      </c>
      <c r="D12" s="2">
        <v>840168546411</v>
      </c>
      <c r="E12" s="2" t="s">
        <v>376</v>
      </c>
      <c r="F12" s="2" t="s">
        <v>60</v>
      </c>
      <c r="G12" s="2" t="s">
        <v>61</v>
      </c>
      <c r="H12" s="2" t="s">
        <v>62</v>
      </c>
      <c r="I12" s="2" t="s">
        <v>368</v>
      </c>
      <c r="J12" s="2" t="s">
        <v>3994</v>
      </c>
      <c r="K12" s="3">
        <v>320</v>
      </c>
      <c r="L12" s="25">
        <v>387.54</v>
      </c>
      <c r="M12" s="2" t="s">
        <v>2204</v>
      </c>
      <c r="N12" s="2" t="s">
        <v>28</v>
      </c>
      <c r="O12" s="3">
        <v>8</v>
      </c>
      <c r="P12" s="3">
        <v>0</v>
      </c>
      <c r="Q12" s="3">
        <v>0</v>
      </c>
      <c r="R12" s="3">
        <v>0</v>
      </c>
      <c r="S12" s="3">
        <v>26</v>
      </c>
      <c r="T12" s="3">
        <v>0</v>
      </c>
      <c r="U12" s="3">
        <v>36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112">
        <f t="shared" si="2"/>
        <v>3100.32</v>
      </c>
      <c r="AB12" s="112">
        <f t="shared" si="3"/>
        <v>0</v>
      </c>
      <c r="AC12" s="112">
        <f t="shared" si="4"/>
        <v>0</v>
      </c>
      <c r="AD12" s="112">
        <f t="shared" si="5"/>
        <v>0</v>
      </c>
      <c r="AE12" s="112">
        <f t="shared" si="6"/>
        <v>10076.040000000001</v>
      </c>
      <c r="AF12" s="112">
        <f t="shared" si="7"/>
        <v>0</v>
      </c>
      <c r="AG12" s="112">
        <f t="shared" si="8"/>
        <v>13951.44</v>
      </c>
      <c r="AH12" s="112">
        <f t="shared" si="9"/>
        <v>0</v>
      </c>
      <c r="AI12" s="112">
        <f t="shared" si="10"/>
        <v>0</v>
      </c>
      <c r="AJ12" s="112">
        <f t="shared" si="11"/>
        <v>0</v>
      </c>
      <c r="AK12" s="112">
        <f t="shared" si="12"/>
        <v>0</v>
      </c>
      <c r="AL12" s="112">
        <f t="shared" si="13"/>
        <v>0</v>
      </c>
      <c r="AN12" s="112" t="str">
        <f t="shared" si="14"/>
        <v>150975-D143iShop</v>
      </c>
      <c r="AO12" cm="1">
        <f t="array" ref="AO12">IFERROR(VLOOKUP(_xlfn.SINGLE(AN:AN),'[1]Pivot SI'!$R:$Y,{2,3,4,5,6,7,8},0),0)</f>
        <v>0</v>
      </c>
    </row>
    <row r="13" spans="1:47" x14ac:dyDescent="0.2">
      <c r="A13" t="s">
        <v>56</v>
      </c>
      <c r="B13">
        <v>840168547302</v>
      </c>
      <c r="C13" s="2" t="s">
        <v>377</v>
      </c>
      <c r="D13" s="2">
        <v>840168547302</v>
      </c>
      <c r="E13" s="2" t="s">
        <v>378</v>
      </c>
      <c r="F13" s="2" t="s">
        <v>60</v>
      </c>
      <c r="G13" s="2" t="s">
        <v>61</v>
      </c>
      <c r="H13" s="2" t="s">
        <v>62</v>
      </c>
      <c r="I13" s="2" t="s">
        <v>368</v>
      </c>
      <c r="J13" s="2" t="s">
        <v>3994</v>
      </c>
      <c r="K13" s="3">
        <v>320</v>
      </c>
      <c r="L13" s="25">
        <v>387.54</v>
      </c>
      <c r="M13" s="2" t="s">
        <v>2204</v>
      </c>
      <c r="N13" s="2" t="s">
        <v>28</v>
      </c>
      <c r="O13" s="3">
        <v>0</v>
      </c>
      <c r="P13" s="3">
        <v>28</v>
      </c>
      <c r="Q13" s="3">
        <v>0</v>
      </c>
      <c r="R13" s="3">
        <v>8</v>
      </c>
      <c r="S13" s="3">
        <v>19</v>
      </c>
      <c r="T13" s="3">
        <v>0</v>
      </c>
      <c r="U13" s="3">
        <v>37</v>
      </c>
      <c r="V13" s="3">
        <v>17</v>
      </c>
      <c r="W13" s="3">
        <v>20</v>
      </c>
      <c r="X13" s="3">
        <v>0</v>
      </c>
      <c r="Y13" s="3">
        <v>0</v>
      </c>
      <c r="Z13" s="3">
        <v>0</v>
      </c>
      <c r="AA13" s="112">
        <f t="shared" si="2"/>
        <v>0</v>
      </c>
      <c r="AB13" s="112">
        <f t="shared" si="3"/>
        <v>10851.12</v>
      </c>
      <c r="AC13" s="112">
        <f t="shared" si="4"/>
        <v>0</v>
      </c>
      <c r="AD13" s="112">
        <f t="shared" si="5"/>
        <v>3100.32</v>
      </c>
      <c r="AE13" s="112">
        <f t="shared" si="6"/>
        <v>7363.26</v>
      </c>
      <c r="AF13" s="112">
        <f t="shared" si="7"/>
        <v>0</v>
      </c>
      <c r="AG13" s="112">
        <f t="shared" si="8"/>
        <v>14338.980000000001</v>
      </c>
      <c r="AH13" s="112">
        <f t="shared" si="9"/>
        <v>6588.18</v>
      </c>
      <c r="AI13" s="112">
        <f t="shared" si="10"/>
        <v>7750.8</v>
      </c>
      <c r="AJ13" s="112">
        <f t="shared" si="11"/>
        <v>0</v>
      </c>
      <c r="AK13" s="112">
        <f t="shared" si="12"/>
        <v>0</v>
      </c>
      <c r="AL13" s="112">
        <f t="shared" si="13"/>
        <v>0</v>
      </c>
      <c r="AN13" s="112" t="str">
        <f t="shared" si="14"/>
        <v>151020-3261iShop</v>
      </c>
      <c r="AO13" cm="1">
        <f t="array" ref="AO13">IFERROR(VLOOKUP(_xlfn.SINGLE(AN:AN),'[1]Pivot SI'!$R:$Y,{2,3,4,5,6,7,8},0),0)</f>
        <v>0</v>
      </c>
    </row>
    <row r="14" spans="1:47" x14ac:dyDescent="0.2">
      <c r="A14" t="s">
        <v>56</v>
      </c>
      <c r="B14">
        <v>840168546381</v>
      </c>
      <c r="C14" s="2" t="s">
        <v>58</v>
      </c>
      <c r="D14" s="2">
        <v>840168546381</v>
      </c>
      <c r="E14" s="2" t="s">
        <v>59</v>
      </c>
      <c r="F14" s="2" t="s">
        <v>60</v>
      </c>
      <c r="G14" s="2" t="s">
        <v>61</v>
      </c>
      <c r="H14" s="2" t="s">
        <v>62</v>
      </c>
      <c r="I14" s="2" t="s">
        <v>368</v>
      </c>
      <c r="J14" s="2" t="s">
        <v>3994</v>
      </c>
      <c r="K14" s="3">
        <v>320</v>
      </c>
      <c r="L14" s="25">
        <v>387.54</v>
      </c>
      <c r="M14" s="2" t="s">
        <v>2204</v>
      </c>
      <c r="N14" s="2" t="s">
        <v>28</v>
      </c>
      <c r="O14" s="3">
        <v>27</v>
      </c>
      <c r="P14" s="3">
        <v>62</v>
      </c>
      <c r="Q14" s="3">
        <v>28</v>
      </c>
      <c r="R14" s="3">
        <v>0</v>
      </c>
      <c r="S14" s="3">
        <v>36</v>
      </c>
      <c r="T14" s="3">
        <v>52</v>
      </c>
      <c r="U14" s="3">
        <v>58</v>
      </c>
      <c r="V14" s="3">
        <v>25</v>
      </c>
      <c r="W14" s="3">
        <v>0</v>
      </c>
      <c r="X14" s="3">
        <v>0</v>
      </c>
      <c r="Y14" s="3">
        <v>0</v>
      </c>
      <c r="Z14" s="3">
        <v>0</v>
      </c>
      <c r="AA14" s="112">
        <f t="shared" si="2"/>
        <v>10463.58</v>
      </c>
      <c r="AB14" s="112">
        <f t="shared" si="3"/>
        <v>24027.48</v>
      </c>
      <c r="AC14" s="112">
        <f t="shared" si="4"/>
        <v>10851.12</v>
      </c>
      <c r="AD14" s="112">
        <f t="shared" si="5"/>
        <v>0</v>
      </c>
      <c r="AE14" s="112">
        <f t="shared" si="6"/>
        <v>13951.44</v>
      </c>
      <c r="AF14" s="112">
        <f t="shared" si="7"/>
        <v>20152.080000000002</v>
      </c>
      <c r="AG14" s="112">
        <f t="shared" si="8"/>
        <v>22477.32</v>
      </c>
      <c r="AH14" s="112">
        <f t="shared" si="9"/>
        <v>9688.5</v>
      </c>
      <c r="AI14" s="112">
        <f t="shared" si="10"/>
        <v>0</v>
      </c>
      <c r="AJ14" s="112">
        <f t="shared" si="11"/>
        <v>0</v>
      </c>
      <c r="AK14" s="112">
        <f t="shared" si="12"/>
        <v>0</v>
      </c>
      <c r="AL14" s="112">
        <f t="shared" si="13"/>
        <v>0</v>
      </c>
      <c r="AN14" s="112" t="str">
        <f t="shared" si="14"/>
        <v>150972-3240iShop</v>
      </c>
      <c r="AO14" cm="1">
        <f t="array" ref="AO14">IFERROR(VLOOKUP(_xlfn.SINGLE(AN:AN),'[1]Pivot SI'!$R:$Y,{2,3,4,5,6,7,8},0),0)</f>
        <v>0</v>
      </c>
    </row>
    <row r="15" spans="1:47" x14ac:dyDescent="0.2">
      <c r="A15" t="s">
        <v>56</v>
      </c>
      <c r="B15">
        <v>840168546558</v>
      </c>
      <c r="C15" s="2" t="s">
        <v>379</v>
      </c>
      <c r="D15" s="2">
        <v>840168546558</v>
      </c>
      <c r="E15" s="2" t="s">
        <v>380</v>
      </c>
      <c r="F15" s="2" t="s">
        <v>60</v>
      </c>
      <c r="G15" s="2" t="s">
        <v>61</v>
      </c>
      <c r="H15" s="2" t="s">
        <v>74</v>
      </c>
      <c r="I15" s="2" t="s">
        <v>368</v>
      </c>
      <c r="J15" s="2" t="s">
        <v>3994</v>
      </c>
      <c r="K15" s="3">
        <v>320</v>
      </c>
      <c r="L15" s="25">
        <v>387.54</v>
      </c>
      <c r="M15" s="2" t="s">
        <v>2204</v>
      </c>
      <c r="N15" s="2" t="s">
        <v>28</v>
      </c>
      <c r="O15" s="3">
        <v>0</v>
      </c>
      <c r="P15" s="3">
        <v>133</v>
      </c>
      <c r="Q15" s="3">
        <v>44</v>
      </c>
      <c r="R15" s="3">
        <v>29</v>
      </c>
      <c r="S15" s="3">
        <v>64</v>
      </c>
      <c r="T15" s="3">
        <v>0</v>
      </c>
      <c r="U15" s="3">
        <v>16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112">
        <f t="shared" si="2"/>
        <v>0</v>
      </c>
      <c r="AB15" s="112">
        <f t="shared" si="3"/>
        <v>51542.82</v>
      </c>
      <c r="AC15" s="112">
        <f t="shared" si="4"/>
        <v>17051.760000000002</v>
      </c>
      <c r="AD15" s="112">
        <f t="shared" si="5"/>
        <v>11238.66</v>
      </c>
      <c r="AE15" s="112">
        <f t="shared" si="6"/>
        <v>24802.560000000001</v>
      </c>
      <c r="AF15" s="112">
        <f t="shared" si="7"/>
        <v>0</v>
      </c>
      <c r="AG15" s="112">
        <f t="shared" si="8"/>
        <v>6200.64</v>
      </c>
      <c r="AH15" s="112">
        <f t="shared" si="9"/>
        <v>0</v>
      </c>
      <c r="AI15" s="112">
        <f t="shared" si="10"/>
        <v>0</v>
      </c>
      <c r="AJ15" s="112">
        <f t="shared" si="11"/>
        <v>0</v>
      </c>
      <c r="AK15" s="112">
        <f t="shared" si="12"/>
        <v>0</v>
      </c>
      <c r="AL15" s="112">
        <f t="shared" si="13"/>
        <v>0</v>
      </c>
      <c r="AN15" s="112" t="str">
        <f t="shared" si="14"/>
        <v>150984-D143iShop</v>
      </c>
      <c r="AO15" cm="1">
        <f t="array" ref="AO15">IFERROR(VLOOKUP(_xlfn.SINGLE(AN:AN),'[1]Pivot SI'!$R:$Y,{2,3,4,5,6,7,8},0),0)</f>
        <v>0</v>
      </c>
    </row>
    <row r="16" spans="1:47" x14ac:dyDescent="0.2">
      <c r="A16" t="s">
        <v>56</v>
      </c>
      <c r="B16">
        <v>840168547401</v>
      </c>
      <c r="C16" s="2" t="s">
        <v>381</v>
      </c>
      <c r="D16" s="2">
        <v>840168547401</v>
      </c>
      <c r="E16" s="2" t="s">
        <v>382</v>
      </c>
      <c r="F16" s="2" t="s">
        <v>60</v>
      </c>
      <c r="G16" s="2" t="s">
        <v>61</v>
      </c>
      <c r="H16" s="2" t="s">
        <v>74</v>
      </c>
      <c r="I16" s="2" t="s">
        <v>368</v>
      </c>
      <c r="J16" s="2" t="s">
        <v>3994</v>
      </c>
      <c r="K16" s="3">
        <v>320</v>
      </c>
      <c r="L16" s="25">
        <v>387.54</v>
      </c>
      <c r="M16" s="2" t="s">
        <v>2204</v>
      </c>
      <c r="N16" s="2" t="s">
        <v>28</v>
      </c>
      <c r="O16" s="3">
        <v>0</v>
      </c>
      <c r="P16" s="3">
        <v>198</v>
      </c>
      <c r="Q16" s="3">
        <v>24</v>
      </c>
      <c r="R16" s="3">
        <v>2</v>
      </c>
      <c r="S16" s="3">
        <v>40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112">
        <f t="shared" si="2"/>
        <v>0</v>
      </c>
      <c r="AB16" s="112">
        <f t="shared" si="3"/>
        <v>76732.92</v>
      </c>
      <c r="AC16" s="112">
        <f t="shared" si="4"/>
        <v>9300.9600000000009</v>
      </c>
      <c r="AD16" s="112">
        <f t="shared" si="5"/>
        <v>775.08</v>
      </c>
      <c r="AE16" s="112">
        <f t="shared" si="6"/>
        <v>15501.6</v>
      </c>
      <c r="AF16" s="112">
        <f t="shared" si="7"/>
        <v>0</v>
      </c>
      <c r="AG16" s="112">
        <f t="shared" si="8"/>
        <v>387.54</v>
      </c>
      <c r="AH16" s="112">
        <f t="shared" si="9"/>
        <v>0</v>
      </c>
      <c r="AI16" s="112">
        <f t="shared" si="10"/>
        <v>0</v>
      </c>
      <c r="AJ16" s="112">
        <f t="shared" si="11"/>
        <v>0</v>
      </c>
      <c r="AK16" s="112">
        <f t="shared" si="12"/>
        <v>0</v>
      </c>
      <c r="AL16" s="112">
        <f t="shared" si="13"/>
        <v>0</v>
      </c>
      <c r="AN16" s="112" t="str">
        <f t="shared" si="14"/>
        <v>151025-3261iShop</v>
      </c>
      <c r="AO16" cm="1">
        <f t="array" ref="AO16">IFERROR(VLOOKUP(_xlfn.SINGLE(AN:AN),'[1]Pivot SI'!$R:$Y,{2,3,4,5,6,7,8},0),0)</f>
        <v>0</v>
      </c>
    </row>
    <row r="17" spans="1:41" x14ac:dyDescent="0.2">
      <c r="A17" t="s">
        <v>56</v>
      </c>
      <c r="B17">
        <v>840168546527</v>
      </c>
      <c r="C17" s="2" t="s">
        <v>383</v>
      </c>
      <c r="D17" s="2">
        <v>840168546527</v>
      </c>
      <c r="E17" s="2" t="s">
        <v>384</v>
      </c>
      <c r="F17" s="2" t="s">
        <v>60</v>
      </c>
      <c r="G17" s="2" t="s">
        <v>61</v>
      </c>
      <c r="H17" s="2" t="s">
        <v>74</v>
      </c>
      <c r="I17" s="2" t="s">
        <v>368</v>
      </c>
      <c r="J17" s="2" t="s">
        <v>3994</v>
      </c>
      <c r="K17" s="3">
        <v>320</v>
      </c>
      <c r="L17" s="25">
        <v>387.54</v>
      </c>
      <c r="M17" s="2" t="s">
        <v>2204</v>
      </c>
      <c r="N17" s="2" t="s">
        <v>28</v>
      </c>
      <c r="O17" s="3">
        <v>44</v>
      </c>
      <c r="P17" s="3">
        <v>319</v>
      </c>
      <c r="Q17" s="3">
        <v>272</v>
      </c>
      <c r="R17" s="3">
        <v>105</v>
      </c>
      <c r="S17" s="3">
        <v>121</v>
      </c>
      <c r="T17" s="3">
        <v>89</v>
      </c>
      <c r="U17" s="3">
        <v>2</v>
      </c>
      <c r="V17" s="3">
        <v>70</v>
      </c>
      <c r="W17" s="3">
        <v>0</v>
      </c>
      <c r="X17" s="3">
        <v>0</v>
      </c>
      <c r="Y17" s="3">
        <v>0</v>
      </c>
      <c r="Z17" s="3">
        <v>0</v>
      </c>
      <c r="AA17" s="112">
        <f t="shared" si="2"/>
        <v>17051.760000000002</v>
      </c>
      <c r="AB17" s="112">
        <f t="shared" si="3"/>
        <v>123625.26000000001</v>
      </c>
      <c r="AC17" s="112">
        <f t="shared" si="4"/>
        <v>105410.88</v>
      </c>
      <c r="AD17" s="112">
        <f t="shared" si="5"/>
        <v>40691.700000000004</v>
      </c>
      <c r="AE17" s="112">
        <f t="shared" si="6"/>
        <v>46892.340000000004</v>
      </c>
      <c r="AF17" s="112">
        <f t="shared" si="7"/>
        <v>34491.060000000005</v>
      </c>
      <c r="AG17" s="112">
        <f t="shared" si="8"/>
        <v>775.08</v>
      </c>
      <c r="AH17" s="112">
        <f t="shared" si="9"/>
        <v>27127.800000000003</v>
      </c>
      <c r="AI17" s="112">
        <f t="shared" si="10"/>
        <v>0</v>
      </c>
      <c r="AJ17" s="112">
        <f t="shared" si="11"/>
        <v>0</v>
      </c>
      <c r="AK17" s="112">
        <f t="shared" si="12"/>
        <v>0</v>
      </c>
      <c r="AL17" s="112">
        <f t="shared" si="13"/>
        <v>0</v>
      </c>
      <c r="AN17" s="112" t="str">
        <f t="shared" si="14"/>
        <v>150981-3240iShop</v>
      </c>
      <c r="AO17" cm="1">
        <f t="array" ref="AO17">IFERROR(VLOOKUP(_xlfn.SINGLE(AN:AN),'[1]Pivot SI'!$R:$Y,{2,3,4,5,6,7,8},0),0)</f>
        <v>0</v>
      </c>
    </row>
    <row r="18" spans="1:41" x14ac:dyDescent="0.2">
      <c r="A18" t="s">
        <v>56</v>
      </c>
      <c r="B18">
        <v>840168546589</v>
      </c>
      <c r="C18" s="2" t="s">
        <v>360</v>
      </c>
      <c r="D18" s="2">
        <v>840168546589</v>
      </c>
      <c r="E18" s="2" t="s">
        <v>361</v>
      </c>
      <c r="F18" s="2" t="s">
        <v>60</v>
      </c>
      <c r="G18" s="2" t="s">
        <v>61</v>
      </c>
      <c r="H18" s="2" t="s">
        <v>74</v>
      </c>
      <c r="I18" s="2" t="s">
        <v>368</v>
      </c>
      <c r="J18" s="2" t="s">
        <v>3994</v>
      </c>
      <c r="K18" s="3">
        <v>320</v>
      </c>
      <c r="L18" s="25">
        <v>387.54</v>
      </c>
      <c r="M18" s="2" t="s">
        <v>2204</v>
      </c>
      <c r="N18" s="2" t="s">
        <v>28</v>
      </c>
      <c r="O18" s="3">
        <v>0</v>
      </c>
      <c r="P18" s="3">
        <v>78</v>
      </c>
      <c r="Q18" s="3">
        <v>46</v>
      </c>
      <c r="R18" s="3">
        <v>18</v>
      </c>
      <c r="S18" s="3">
        <v>47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112">
        <f t="shared" si="2"/>
        <v>0</v>
      </c>
      <c r="AB18" s="112">
        <f t="shared" si="3"/>
        <v>30228.120000000003</v>
      </c>
      <c r="AC18" s="112">
        <f t="shared" si="4"/>
        <v>17826.84</v>
      </c>
      <c r="AD18" s="112">
        <f t="shared" si="5"/>
        <v>6975.72</v>
      </c>
      <c r="AE18" s="112">
        <f t="shared" si="6"/>
        <v>18214.38</v>
      </c>
      <c r="AF18" s="112">
        <f t="shared" si="7"/>
        <v>775.08</v>
      </c>
      <c r="AG18" s="112">
        <f t="shared" si="8"/>
        <v>0</v>
      </c>
      <c r="AH18" s="112">
        <f t="shared" si="9"/>
        <v>0</v>
      </c>
      <c r="AI18" s="112">
        <f t="shared" si="10"/>
        <v>0</v>
      </c>
      <c r="AJ18" s="112">
        <f t="shared" si="11"/>
        <v>0</v>
      </c>
      <c r="AK18" s="112">
        <f t="shared" si="12"/>
        <v>0</v>
      </c>
      <c r="AL18" s="112">
        <f t="shared" si="13"/>
        <v>0</v>
      </c>
      <c r="AN18" s="112" t="str">
        <f t="shared" si="14"/>
        <v>150986-D143iShop</v>
      </c>
      <c r="AO18" cm="1">
        <f t="array" ref="AO18">IFERROR(VLOOKUP(_xlfn.SINGLE(AN:AN),'[1]Pivot SI'!$R:$Y,{2,3,4,5,6,7,8},0),0)</f>
        <v>0</v>
      </c>
    </row>
    <row r="19" spans="1:41" x14ac:dyDescent="0.2">
      <c r="A19" t="s">
        <v>335</v>
      </c>
      <c r="B19">
        <v>840459607258</v>
      </c>
      <c r="C19" s="2" t="s">
        <v>385</v>
      </c>
      <c r="D19" s="2">
        <v>840459607258</v>
      </c>
      <c r="E19" s="2" t="s">
        <v>386</v>
      </c>
      <c r="F19" s="2" t="s">
        <v>60</v>
      </c>
      <c r="G19" s="2" t="s">
        <v>61</v>
      </c>
      <c r="H19" s="2" t="s">
        <v>62</v>
      </c>
      <c r="I19" s="2" t="s">
        <v>368</v>
      </c>
      <c r="J19" s="2" t="s">
        <v>3994</v>
      </c>
      <c r="K19" s="3">
        <v>320</v>
      </c>
      <c r="L19" s="25">
        <v>387.5</v>
      </c>
      <c r="M19" s="2" t="s">
        <v>2204</v>
      </c>
      <c r="N19" s="2" t="s">
        <v>28</v>
      </c>
      <c r="O19" s="3">
        <v>47</v>
      </c>
      <c r="P19" s="3">
        <v>49</v>
      </c>
      <c r="Q19" s="3">
        <v>16</v>
      </c>
      <c r="R19" s="3">
        <v>46</v>
      </c>
      <c r="S19" s="3">
        <v>99</v>
      </c>
      <c r="T19" s="3">
        <v>24</v>
      </c>
      <c r="U19" s="3">
        <v>48</v>
      </c>
      <c r="V19" s="3">
        <v>20</v>
      </c>
      <c r="W19" s="3">
        <v>0</v>
      </c>
      <c r="X19" s="3">
        <v>0</v>
      </c>
      <c r="Y19" s="3">
        <v>0</v>
      </c>
      <c r="Z19" s="3">
        <v>0</v>
      </c>
      <c r="AA19" s="112">
        <f t="shared" si="2"/>
        <v>18212.5</v>
      </c>
      <c r="AB19" s="112">
        <f t="shared" si="3"/>
        <v>18987.5</v>
      </c>
      <c r="AC19" s="112">
        <f t="shared" si="4"/>
        <v>6200</v>
      </c>
      <c r="AD19" s="112">
        <f t="shared" si="5"/>
        <v>17825</v>
      </c>
      <c r="AE19" s="112">
        <f t="shared" si="6"/>
        <v>38362.5</v>
      </c>
      <c r="AF19" s="112">
        <f t="shared" si="7"/>
        <v>9300</v>
      </c>
      <c r="AG19" s="112">
        <f t="shared" si="8"/>
        <v>18600</v>
      </c>
      <c r="AH19" s="112">
        <f t="shared" si="9"/>
        <v>7750</v>
      </c>
      <c r="AI19" s="112">
        <f t="shared" si="10"/>
        <v>0</v>
      </c>
      <c r="AJ19" s="112">
        <f t="shared" si="11"/>
        <v>0</v>
      </c>
      <c r="AK19" s="112">
        <f t="shared" si="12"/>
        <v>0</v>
      </c>
      <c r="AL19" s="112">
        <f t="shared" si="13"/>
        <v>0</v>
      </c>
      <c r="AN19" s="112" t="str">
        <f t="shared" si="14"/>
        <v>T21-11323iShop</v>
      </c>
      <c r="AO19" cm="1">
        <f t="array" ref="AO19">IFERROR(VLOOKUP(_xlfn.SINGLE(AN:AN),'[1]Pivot SI'!$R:$Y,{2,3,4,5,6,7,8},0),0)</f>
        <v>0</v>
      </c>
    </row>
    <row r="20" spans="1:41" x14ac:dyDescent="0.2">
      <c r="A20" t="s">
        <v>335</v>
      </c>
      <c r="B20">
        <v>840459607371</v>
      </c>
      <c r="C20" s="2" t="s">
        <v>387</v>
      </c>
      <c r="D20" s="2">
        <v>840459607371</v>
      </c>
      <c r="E20" s="2" t="s">
        <v>388</v>
      </c>
      <c r="F20" s="2" t="s">
        <v>60</v>
      </c>
      <c r="G20" s="2" t="s">
        <v>61</v>
      </c>
      <c r="H20" s="2" t="s">
        <v>74</v>
      </c>
      <c r="I20" s="2" t="s">
        <v>368</v>
      </c>
      <c r="J20" s="2" t="s">
        <v>3994</v>
      </c>
      <c r="K20" s="3">
        <v>320</v>
      </c>
      <c r="L20" s="25">
        <v>387.5</v>
      </c>
      <c r="M20" s="2" t="s">
        <v>2204</v>
      </c>
      <c r="N20" s="2" t="s">
        <v>28</v>
      </c>
      <c r="O20" s="3">
        <v>0</v>
      </c>
      <c r="P20" s="3">
        <v>236</v>
      </c>
      <c r="Q20" s="3">
        <v>215</v>
      </c>
      <c r="R20" s="3">
        <v>73</v>
      </c>
      <c r="S20" s="3">
        <v>92</v>
      </c>
      <c r="T20" s="3">
        <v>46</v>
      </c>
      <c r="U20" s="3">
        <v>25</v>
      </c>
      <c r="V20" s="3">
        <v>17</v>
      </c>
      <c r="W20" s="3">
        <v>0</v>
      </c>
      <c r="X20" s="3">
        <v>0</v>
      </c>
      <c r="Y20" s="3">
        <v>0</v>
      </c>
      <c r="Z20" s="3">
        <v>0</v>
      </c>
      <c r="AA20" s="112">
        <f t="shared" si="2"/>
        <v>0</v>
      </c>
      <c r="AB20" s="112">
        <f t="shared" si="3"/>
        <v>91450</v>
      </c>
      <c r="AC20" s="112">
        <f t="shared" si="4"/>
        <v>83312.5</v>
      </c>
      <c r="AD20" s="112">
        <f t="shared" si="5"/>
        <v>28287.5</v>
      </c>
      <c r="AE20" s="112">
        <f t="shared" si="6"/>
        <v>35650</v>
      </c>
      <c r="AF20" s="112">
        <f t="shared" si="7"/>
        <v>17825</v>
      </c>
      <c r="AG20" s="112">
        <f t="shared" si="8"/>
        <v>9687.5</v>
      </c>
      <c r="AH20" s="112">
        <f t="shared" si="9"/>
        <v>6587.5</v>
      </c>
      <c r="AI20" s="112">
        <f t="shared" si="10"/>
        <v>0</v>
      </c>
      <c r="AJ20" s="112">
        <f t="shared" si="11"/>
        <v>0</v>
      </c>
      <c r="AK20" s="112">
        <f t="shared" si="12"/>
        <v>0</v>
      </c>
      <c r="AL20" s="112">
        <f t="shared" si="13"/>
        <v>0</v>
      </c>
      <c r="AN20" s="112" t="str">
        <f t="shared" si="14"/>
        <v>T21-11334iShop</v>
      </c>
      <c r="AO20" cm="1">
        <f t="array" ref="AO20">IFERROR(VLOOKUP(_xlfn.SINGLE(AN:AN),'[1]Pivot SI'!$R:$Y,{2,3,4,5,6,7,8},0),0)</f>
        <v>0</v>
      </c>
    </row>
    <row r="21" spans="1:41" x14ac:dyDescent="0.2">
      <c r="A21" t="s">
        <v>56</v>
      </c>
      <c r="B21"/>
      <c r="C21" s="2" t="s">
        <v>389</v>
      </c>
      <c r="D21" s="2"/>
      <c r="E21" s="2" t="s">
        <v>390</v>
      </c>
      <c r="F21" s="2" t="s">
        <v>60</v>
      </c>
      <c r="G21" s="2" t="s">
        <v>391</v>
      </c>
      <c r="H21" s="2" t="s">
        <v>392</v>
      </c>
      <c r="I21" s="2" t="s">
        <v>368</v>
      </c>
      <c r="J21" s="2" t="s">
        <v>3994</v>
      </c>
      <c r="K21" s="3">
        <v>200</v>
      </c>
      <c r="L21" s="25">
        <v>503.92241379310349</v>
      </c>
      <c r="M21" s="2" t="s">
        <v>393</v>
      </c>
      <c r="N21" s="2" t="s">
        <v>393</v>
      </c>
      <c r="O21" s="3">
        <v>0</v>
      </c>
      <c r="P21" s="3"/>
      <c r="Q21" s="3"/>
      <c r="R21" s="3"/>
      <c r="S21" s="3"/>
      <c r="T21" s="3"/>
      <c r="U21" s="3"/>
      <c r="V21" s="3">
        <v>0</v>
      </c>
      <c r="W21" s="3">
        <v>250</v>
      </c>
      <c r="X21" s="3">
        <v>30</v>
      </c>
      <c r="Y21" s="3">
        <v>30</v>
      </c>
      <c r="Z21" s="3">
        <v>30</v>
      </c>
      <c r="AA21" s="112">
        <f t="shared" si="2"/>
        <v>0</v>
      </c>
      <c r="AB21" s="112">
        <f t="shared" si="3"/>
        <v>0</v>
      </c>
      <c r="AC21" s="112">
        <f t="shared" si="4"/>
        <v>0</v>
      </c>
      <c r="AD21" s="112">
        <f t="shared" si="5"/>
        <v>0</v>
      </c>
      <c r="AE21" s="112">
        <f t="shared" si="6"/>
        <v>0</v>
      </c>
      <c r="AF21" s="112">
        <f t="shared" si="7"/>
        <v>0</v>
      </c>
      <c r="AG21" s="112">
        <f t="shared" si="8"/>
        <v>0</v>
      </c>
      <c r="AH21" s="112">
        <f t="shared" si="9"/>
        <v>0</v>
      </c>
      <c r="AI21" s="112">
        <f t="shared" si="10"/>
        <v>125980.60344827587</v>
      </c>
      <c r="AJ21" s="112">
        <f t="shared" si="11"/>
        <v>15117.672413793105</v>
      </c>
      <c r="AK21" s="112">
        <f t="shared" si="12"/>
        <v>15117.672413793105</v>
      </c>
      <c r="AL21" s="112">
        <f t="shared" si="13"/>
        <v>15117.672413793105</v>
      </c>
      <c r="AN21" s="112" t="str">
        <f t="shared" si="14"/>
        <v>151119-5085iShop</v>
      </c>
      <c r="AO21" cm="1">
        <f t="array" ref="AO21">IFERROR(VLOOKUP(_xlfn.SINGLE(AN:AN),'[1]Pivot SI'!$R:$Y,{2,3,4,5,6,7,8},0),0)</f>
        <v>0</v>
      </c>
    </row>
    <row r="22" spans="1:41" x14ac:dyDescent="0.2">
      <c r="A22" t="s">
        <v>56</v>
      </c>
      <c r="B22"/>
      <c r="C22" s="2" t="s">
        <v>394</v>
      </c>
      <c r="D22" s="2"/>
      <c r="E22" s="2" t="s">
        <v>395</v>
      </c>
      <c r="F22" s="2" t="s">
        <v>60</v>
      </c>
      <c r="G22" s="2" t="s">
        <v>391</v>
      </c>
      <c r="H22" s="2" t="s">
        <v>396</v>
      </c>
      <c r="I22" s="2" t="s">
        <v>368</v>
      </c>
      <c r="J22" s="2" t="s">
        <v>3994</v>
      </c>
      <c r="K22" s="3">
        <v>320</v>
      </c>
      <c r="L22" s="25">
        <v>387.54</v>
      </c>
      <c r="M22" s="2" t="s">
        <v>393</v>
      </c>
      <c r="N22" s="2" t="s">
        <v>393</v>
      </c>
      <c r="O22" s="3">
        <v>0</v>
      </c>
      <c r="P22" s="3"/>
      <c r="Q22" s="3"/>
      <c r="R22" s="3"/>
      <c r="S22" s="3"/>
      <c r="T22" s="3"/>
      <c r="U22" s="3"/>
      <c r="V22" s="3">
        <v>0</v>
      </c>
      <c r="W22" s="3">
        <v>280</v>
      </c>
      <c r="X22" s="3">
        <v>180</v>
      </c>
      <c r="Y22" s="3">
        <v>120</v>
      </c>
      <c r="Z22" s="3">
        <v>180</v>
      </c>
      <c r="AA22" s="112">
        <f t="shared" si="2"/>
        <v>0</v>
      </c>
      <c r="AB22" s="112">
        <f t="shared" si="3"/>
        <v>0</v>
      </c>
      <c r="AC22" s="112">
        <f t="shared" si="4"/>
        <v>0</v>
      </c>
      <c r="AD22" s="112">
        <f t="shared" si="5"/>
        <v>0</v>
      </c>
      <c r="AE22" s="112">
        <f t="shared" si="6"/>
        <v>0</v>
      </c>
      <c r="AF22" s="112">
        <f t="shared" si="7"/>
        <v>0</v>
      </c>
      <c r="AG22" s="112">
        <f t="shared" si="8"/>
        <v>0</v>
      </c>
      <c r="AH22" s="112">
        <f t="shared" si="9"/>
        <v>0</v>
      </c>
      <c r="AI22" s="112">
        <f t="shared" si="10"/>
        <v>108511.20000000001</v>
      </c>
      <c r="AJ22" s="112">
        <f t="shared" si="11"/>
        <v>69757.2</v>
      </c>
      <c r="AK22" s="112">
        <f t="shared" si="12"/>
        <v>46504.800000000003</v>
      </c>
      <c r="AL22" s="112">
        <f t="shared" si="13"/>
        <v>69757.2</v>
      </c>
      <c r="AN22" s="112" t="str">
        <f t="shared" si="14"/>
        <v>151098-3240iShop</v>
      </c>
      <c r="AO22" cm="1">
        <f t="array" ref="AO22">IFERROR(VLOOKUP(_xlfn.SINGLE(AN:AN),'[1]Pivot SI'!$R:$Y,{2,3,4,5,6,7,8},0),0)</f>
        <v>0</v>
      </c>
    </row>
    <row r="23" spans="1:41" x14ac:dyDescent="0.2">
      <c r="A23" t="s">
        <v>56</v>
      </c>
      <c r="B23"/>
      <c r="C23" s="2" t="s">
        <v>397</v>
      </c>
      <c r="D23" s="2"/>
      <c r="E23" s="2" t="s">
        <v>398</v>
      </c>
      <c r="F23" s="2" t="s">
        <v>60</v>
      </c>
      <c r="G23" s="2" t="s">
        <v>391</v>
      </c>
      <c r="H23" s="2" t="s">
        <v>396</v>
      </c>
      <c r="I23" s="2" t="s">
        <v>368</v>
      </c>
      <c r="J23" s="2" t="s">
        <v>3994</v>
      </c>
      <c r="K23" s="3">
        <v>320</v>
      </c>
      <c r="L23" s="25">
        <v>387.54310344827587</v>
      </c>
      <c r="M23" s="2" t="s">
        <v>393</v>
      </c>
      <c r="N23" s="2" t="s">
        <v>393</v>
      </c>
      <c r="O23" s="3">
        <v>0</v>
      </c>
      <c r="P23" s="3"/>
      <c r="Q23" s="3"/>
      <c r="R23" s="3"/>
      <c r="S23" s="3"/>
      <c r="T23" s="3"/>
      <c r="U23" s="3"/>
      <c r="V23" s="3">
        <v>0</v>
      </c>
      <c r="W23" s="3">
        <v>120</v>
      </c>
      <c r="X23" s="3">
        <v>30</v>
      </c>
      <c r="Y23" s="3">
        <v>45</v>
      </c>
      <c r="Z23" s="3">
        <v>30</v>
      </c>
      <c r="AA23" s="112">
        <f t="shared" si="2"/>
        <v>0</v>
      </c>
      <c r="AB23" s="112">
        <f t="shared" si="3"/>
        <v>0</v>
      </c>
      <c r="AC23" s="112">
        <f t="shared" si="4"/>
        <v>0</v>
      </c>
      <c r="AD23" s="112">
        <f t="shared" si="5"/>
        <v>0</v>
      </c>
      <c r="AE23" s="112">
        <f t="shared" si="6"/>
        <v>0</v>
      </c>
      <c r="AF23" s="112">
        <f t="shared" si="7"/>
        <v>0</v>
      </c>
      <c r="AG23" s="112">
        <f t="shared" si="8"/>
        <v>0</v>
      </c>
      <c r="AH23" s="112">
        <f t="shared" si="9"/>
        <v>0</v>
      </c>
      <c r="AI23" s="112">
        <f t="shared" si="10"/>
        <v>46505.172413793101</v>
      </c>
      <c r="AJ23" s="112">
        <f t="shared" si="11"/>
        <v>11626.293103448275</v>
      </c>
      <c r="AK23" s="112">
        <f t="shared" si="12"/>
        <v>17439.439655172413</v>
      </c>
      <c r="AL23" s="112">
        <f t="shared" si="13"/>
        <v>11626.293103448275</v>
      </c>
      <c r="AN23" s="112" t="str">
        <f t="shared" si="14"/>
        <v>151096-D143iShop</v>
      </c>
      <c r="AO23" cm="1">
        <f t="array" ref="AO23">IFERROR(VLOOKUP(_xlfn.SINGLE(AN:AN),'[1]Pivot SI'!$R:$Y,{2,3,4,5,6,7,8},0),0)</f>
        <v>0</v>
      </c>
    </row>
    <row r="24" spans="1:41" x14ac:dyDescent="0.2">
      <c r="A24" t="s">
        <v>56</v>
      </c>
      <c r="B24"/>
      <c r="C24" s="2" t="s">
        <v>401</v>
      </c>
      <c r="D24" s="2"/>
      <c r="E24" s="2" t="s">
        <v>402</v>
      </c>
      <c r="F24" s="2" t="s">
        <v>60</v>
      </c>
      <c r="G24" s="2" t="s">
        <v>391</v>
      </c>
      <c r="H24" s="2" t="s">
        <v>396</v>
      </c>
      <c r="I24" s="2" t="s">
        <v>368</v>
      </c>
      <c r="J24" s="2" t="s">
        <v>3994</v>
      </c>
      <c r="K24" s="3">
        <v>320</v>
      </c>
      <c r="L24" s="25">
        <v>387.54310344827587</v>
      </c>
      <c r="M24" s="2" t="s">
        <v>393</v>
      </c>
      <c r="N24" s="2" t="s">
        <v>393</v>
      </c>
      <c r="O24" s="3">
        <v>0</v>
      </c>
      <c r="P24" s="3"/>
      <c r="Q24" s="3"/>
      <c r="R24" s="3"/>
      <c r="S24" s="3"/>
      <c r="T24" s="3"/>
      <c r="U24" s="3"/>
      <c r="V24" s="3">
        <v>0</v>
      </c>
      <c r="W24" s="3">
        <v>200</v>
      </c>
      <c r="X24" s="3">
        <v>35</v>
      </c>
      <c r="Y24" s="3">
        <v>35</v>
      </c>
      <c r="Z24" s="3">
        <v>35</v>
      </c>
      <c r="AA24" s="112">
        <f t="shared" si="2"/>
        <v>0</v>
      </c>
      <c r="AB24" s="112">
        <f t="shared" si="3"/>
        <v>0</v>
      </c>
      <c r="AC24" s="112">
        <f t="shared" si="4"/>
        <v>0</v>
      </c>
      <c r="AD24" s="112">
        <f t="shared" si="5"/>
        <v>0</v>
      </c>
      <c r="AE24" s="112">
        <f t="shared" si="6"/>
        <v>0</v>
      </c>
      <c r="AF24" s="112">
        <f t="shared" si="7"/>
        <v>0</v>
      </c>
      <c r="AG24" s="112">
        <f t="shared" si="8"/>
        <v>0</v>
      </c>
      <c r="AH24" s="112">
        <f t="shared" si="9"/>
        <v>0</v>
      </c>
      <c r="AI24" s="112">
        <f t="shared" si="10"/>
        <v>77508.620689655174</v>
      </c>
      <c r="AJ24" s="112">
        <f t="shared" si="11"/>
        <v>13564.008620689656</v>
      </c>
      <c r="AK24" s="112">
        <f t="shared" si="12"/>
        <v>13564.008620689656</v>
      </c>
      <c r="AL24" s="112">
        <f t="shared" si="13"/>
        <v>13564.008620689656</v>
      </c>
      <c r="AN24" s="112" t="str">
        <f t="shared" si="14"/>
        <v>151096-3261iShop</v>
      </c>
      <c r="AO24" cm="1">
        <f t="array" ref="AO24">IFERROR(VLOOKUP(_xlfn.SINGLE(AN:AN),'[1]Pivot SI'!$R:$Y,{2,3,4,5,6,7,8},0),0)</f>
        <v>0</v>
      </c>
    </row>
    <row r="25" spans="1:41" x14ac:dyDescent="0.2">
      <c r="A25" t="s">
        <v>56</v>
      </c>
      <c r="B25"/>
      <c r="C25" s="2" t="s">
        <v>403</v>
      </c>
      <c r="D25" s="2"/>
      <c r="E25" s="2" t="s">
        <v>404</v>
      </c>
      <c r="F25" s="2" t="s">
        <v>60</v>
      </c>
      <c r="G25" s="2" t="s">
        <v>391</v>
      </c>
      <c r="H25" s="2" t="s">
        <v>396</v>
      </c>
      <c r="I25" s="2" t="s">
        <v>368</v>
      </c>
      <c r="J25" s="2" t="s">
        <v>3994</v>
      </c>
      <c r="K25" s="3">
        <v>320</v>
      </c>
      <c r="L25" s="25">
        <v>387.54310344827587</v>
      </c>
      <c r="M25" s="2" t="s">
        <v>393</v>
      </c>
      <c r="N25" s="2" t="s">
        <v>393</v>
      </c>
      <c r="O25" s="3">
        <v>0</v>
      </c>
      <c r="P25" s="3"/>
      <c r="Q25" s="3"/>
      <c r="R25" s="3"/>
      <c r="S25" s="3"/>
      <c r="T25" s="3"/>
      <c r="U25" s="3"/>
      <c r="V25" s="3">
        <v>0</v>
      </c>
      <c r="W25" s="3">
        <v>220</v>
      </c>
      <c r="X25" s="3">
        <v>20</v>
      </c>
      <c r="Y25" s="3">
        <v>20</v>
      </c>
      <c r="Z25" s="3">
        <v>20</v>
      </c>
      <c r="AA25" s="112">
        <f t="shared" si="2"/>
        <v>0</v>
      </c>
      <c r="AB25" s="112">
        <f t="shared" si="3"/>
        <v>0</v>
      </c>
      <c r="AC25" s="112">
        <f t="shared" si="4"/>
        <v>0</v>
      </c>
      <c r="AD25" s="112">
        <f t="shared" si="5"/>
        <v>0</v>
      </c>
      <c r="AE25" s="112">
        <f t="shared" si="6"/>
        <v>0</v>
      </c>
      <c r="AF25" s="112">
        <f t="shared" si="7"/>
        <v>0</v>
      </c>
      <c r="AG25" s="112">
        <f t="shared" si="8"/>
        <v>0</v>
      </c>
      <c r="AH25" s="112">
        <f t="shared" si="9"/>
        <v>0</v>
      </c>
      <c r="AI25" s="112">
        <f t="shared" si="10"/>
        <v>85259.482758620696</v>
      </c>
      <c r="AJ25" s="112">
        <f t="shared" si="11"/>
        <v>7750.8620689655172</v>
      </c>
      <c r="AK25" s="112">
        <f t="shared" si="12"/>
        <v>7750.8620689655172</v>
      </c>
      <c r="AL25" s="112">
        <f t="shared" si="13"/>
        <v>7750.8620689655172</v>
      </c>
      <c r="AN25" s="112" t="str">
        <f t="shared" si="14"/>
        <v>151104-9984iShop</v>
      </c>
      <c r="AO25" cm="1">
        <f t="array" ref="AO25">IFERROR(VLOOKUP(_xlfn.SINGLE(AN:AN),'[1]Pivot SI'!$R:$Y,{2,3,4,5,6,7,8},0),0)</f>
        <v>0</v>
      </c>
    </row>
    <row r="26" spans="1:41" x14ac:dyDescent="0.2">
      <c r="A26" t="s">
        <v>56</v>
      </c>
      <c r="B26"/>
      <c r="C26" s="2" t="s">
        <v>405</v>
      </c>
      <c r="D26" s="2"/>
      <c r="E26" s="2" t="s">
        <v>406</v>
      </c>
      <c r="F26" s="2" t="s">
        <v>60</v>
      </c>
      <c r="G26" s="2" t="s">
        <v>391</v>
      </c>
      <c r="H26" s="2" t="s">
        <v>407</v>
      </c>
      <c r="I26" s="2" t="s">
        <v>368</v>
      </c>
      <c r="J26" s="2" t="s">
        <v>3994</v>
      </c>
      <c r="K26" s="3">
        <v>320</v>
      </c>
      <c r="L26" s="25">
        <v>387.54</v>
      </c>
      <c r="M26" s="2" t="s">
        <v>393</v>
      </c>
      <c r="N26" s="2" t="s">
        <v>393</v>
      </c>
      <c r="O26" s="3">
        <v>0</v>
      </c>
      <c r="P26" s="3"/>
      <c r="Q26" s="3"/>
      <c r="R26" s="3"/>
      <c r="S26" s="3"/>
      <c r="T26" s="3"/>
      <c r="U26" s="3"/>
      <c r="V26" s="3">
        <v>0</v>
      </c>
      <c r="W26" s="3">
        <v>280</v>
      </c>
      <c r="X26" s="3">
        <v>220</v>
      </c>
      <c r="Y26" s="3">
        <v>280</v>
      </c>
      <c r="Z26" s="3">
        <v>200</v>
      </c>
      <c r="AA26" s="112">
        <f t="shared" si="2"/>
        <v>0</v>
      </c>
      <c r="AB26" s="112">
        <f t="shared" si="3"/>
        <v>0</v>
      </c>
      <c r="AC26" s="112">
        <f t="shared" si="4"/>
        <v>0</v>
      </c>
      <c r="AD26" s="112">
        <f t="shared" si="5"/>
        <v>0</v>
      </c>
      <c r="AE26" s="112">
        <f t="shared" si="6"/>
        <v>0</v>
      </c>
      <c r="AF26" s="112">
        <f t="shared" si="7"/>
        <v>0</v>
      </c>
      <c r="AG26" s="112">
        <f t="shared" si="8"/>
        <v>0</v>
      </c>
      <c r="AH26" s="112">
        <f t="shared" si="9"/>
        <v>0</v>
      </c>
      <c r="AI26" s="112">
        <f t="shared" si="10"/>
        <v>108511.20000000001</v>
      </c>
      <c r="AJ26" s="112">
        <f t="shared" si="11"/>
        <v>85258.8</v>
      </c>
      <c r="AK26" s="112">
        <f t="shared" si="12"/>
        <v>108511.20000000001</v>
      </c>
      <c r="AL26" s="112">
        <f t="shared" si="13"/>
        <v>77508</v>
      </c>
      <c r="AN26" s="112" t="str">
        <f t="shared" si="14"/>
        <v>151110-3240iShop</v>
      </c>
      <c r="AO26" cm="1">
        <f t="array" ref="AO26">IFERROR(VLOOKUP(_xlfn.SINGLE(AN:AN),'[1]Pivot SI'!$R:$Y,{2,3,4,5,6,7,8},0),0)</f>
        <v>0</v>
      </c>
    </row>
    <row r="27" spans="1:41" x14ac:dyDescent="0.2">
      <c r="A27" t="s">
        <v>56</v>
      </c>
      <c r="B27"/>
      <c r="C27" s="2" t="s">
        <v>408</v>
      </c>
      <c r="D27" s="2"/>
      <c r="E27" s="2" t="s">
        <v>409</v>
      </c>
      <c r="F27" s="2" t="s">
        <v>60</v>
      </c>
      <c r="G27" s="2" t="s">
        <v>391</v>
      </c>
      <c r="H27" s="2" t="s">
        <v>407</v>
      </c>
      <c r="I27" s="2" t="s">
        <v>368</v>
      </c>
      <c r="J27" s="2" t="s">
        <v>3994</v>
      </c>
      <c r="K27" s="3">
        <v>320</v>
      </c>
      <c r="L27" s="25">
        <v>387.54310344827587</v>
      </c>
      <c r="M27" s="2" t="s">
        <v>393</v>
      </c>
      <c r="N27" s="2" t="s">
        <v>393</v>
      </c>
      <c r="O27" s="3">
        <v>0</v>
      </c>
      <c r="P27" s="3"/>
      <c r="Q27" s="3"/>
      <c r="R27" s="3"/>
      <c r="S27" s="3"/>
      <c r="T27" s="3"/>
      <c r="U27" s="3"/>
      <c r="V27" s="3">
        <v>0</v>
      </c>
      <c r="W27" s="3">
        <v>280</v>
      </c>
      <c r="X27" s="3">
        <v>100</v>
      </c>
      <c r="Y27" s="3">
        <v>65</v>
      </c>
      <c r="Z27" s="3">
        <v>65</v>
      </c>
      <c r="AA27" s="112">
        <f t="shared" si="2"/>
        <v>0</v>
      </c>
      <c r="AB27" s="112">
        <f t="shared" si="3"/>
        <v>0</v>
      </c>
      <c r="AC27" s="112">
        <f t="shared" si="4"/>
        <v>0</v>
      </c>
      <c r="AD27" s="112">
        <f t="shared" si="5"/>
        <v>0</v>
      </c>
      <c r="AE27" s="112">
        <f t="shared" si="6"/>
        <v>0</v>
      </c>
      <c r="AF27" s="112">
        <f t="shared" si="7"/>
        <v>0</v>
      </c>
      <c r="AG27" s="112">
        <f t="shared" si="8"/>
        <v>0</v>
      </c>
      <c r="AH27" s="112">
        <f t="shared" si="9"/>
        <v>0</v>
      </c>
      <c r="AI27" s="112">
        <f t="shared" si="10"/>
        <v>108512.06896551725</v>
      </c>
      <c r="AJ27" s="112">
        <f t="shared" si="11"/>
        <v>38754.310344827587</v>
      </c>
      <c r="AK27" s="112">
        <f t="shared" si="12"/>
        <v>25190.301724137931</v>
      </c>
      <c r="AL27" s="112">
        <f t="shared" si="13"/>
        <v>25190.301724137931</v>
      </c>
      <c r="AN27" s="112" t="str">
        <f t="shared" si="14"/>
        <v>151108-D143iShop</v>
      </c>
      <c r="AO27" cm="1">
        <f t="array" ref="AO27">IFERROR(VLOOKUP(_xlfn.SINGLE(AN:AN),'[1]Pivot SI'!$R:$Y,{2,3,4,5,6,7,8},0),0)</f>
        <v>0</v>
      </c>
    </row>
    <row r="28" spans="1:41" x14ac:dyDescent="0.2">
      <c r="A28" t="s">
        <v>56</v>
      </c>
      <c r="B28"/>
      <c r="C28" s="2" t="s">
        <v>412</v>
      </c>
      <c r="D28" s="2"/>
      <c r="E28" s="2" t="s">
        <v>413</v>
      </c>
      <c r="F28" s="2" t="s">
        <v>60</v>
      </c>
      <c r="G28" s="2" t="s">
        <v>391</v>
      </c>
      <c r="H28" s="2" t="s">
        <v>407</v>
      </c>
      <c r="I28" s="2" t="s">
        <v>368</v>
      </c>
      <c r="J28" s="2" t="s">
        <v>3994</v>
      </c>
      <c r="K28" s="3">
        <v>320</v>
      </c>
      <c r="L28" s="25">
        <v>387.54310344827587</v>
      </c>
      <c r="M28" s="2" t="s">
        <v>393</v>
      </c>
      <c r="N28" s="2" t="s">
        <v>393</v>
      </c>
      <c r="O28" s="3">
        <v>0</v>
      </c>
      <c r="P28" s="3"/>
      <c r="Q28" s="3"/>
      <c r="R28" s="3"/>
      <c r="S28" s="3"/>
      <c r="T28" s="3"/>
      <c r="U28" s="3"/>
      <c r="V28" s="3">
        <v>0</v>
      </c>
      <c r="W28" s="3">
        <v>220</v>
      </c>
      <c r="X28" s="3">
        <v>120</v>
      </c>
      <c r="Y28" s="3">
        <v>150</v>
      </c>
      <c r="Z28" s="3">
        <v>80</v>
      </c>
      <c r="AA28" s="112">
        <f t="shared" si="2"/>
        <v>0</v>
      </c>
      <c r="AB28" s="112">
        <f t="shared" si="3"/>
        <v>0</v>
      </c>
      <c r="AC28" s="112">
        <f t="shared" si="4"/>
        <v>0</v>
      </c>
      <c r="AD28" s="112">
        <f t="shared" si="5"/>
        <v>0</v>
      </c>
      <c r="AE28" s="112">
        <f t="shared" si="6"/>
        <v>0</v>
      </c>
      <c r="AF28" s="112">
        <f t="shared" si="7"/>
        <v>0</v>
      </c>
      <c r="AG28" s="112">
        <f t="shared" si="8"/>
        <v>0</v>
      </c>
      <c r="AH28" s="112">
        <f t="shared" si="9"/>
        <v>0</v>
      </c>
      <c r="AI28" s="112">
        <f t="shared" si="10"/>
        <v>85259.482758620696</v>
      </c>
      <c r="AJ28" s="112">
        <f t="shared" si="11"/>
        <v>46505.172413793101</v>
      </c>
      <c r="AK28" s="112">
        <f t="shared" si="12"/>
        <v>58131.465517241384</v>
      </c>
      <c r="AL28" s="112">
        <f t="shared" si="13"/>
        <v>31003.448275862069</v>
      </c>
      <c r="AN28" s="112" t="str">
        <f t="shared" si="14"/>
        <v>151108-3261iShop</v>
      </c>
      <c r="AO28" cm="1">
        <f t="array" ref="AO28">IFERROR(VLOOKUP(_xlfn.SINGLE(AN:AN),'[1]Pivot SI'!$R:$Y,{2,3,4,5,6,7,8},0),0)</f>
        <v>0</v>
      </c>
    </row>
    <row r="29" spans="1:41" x14ac:dyDescent="0.2">
      <c r="A29" t="s">
        <v>56</v>
      </c>
      <c r="B29"/>
      <c r="C29" s="2" t="s">
        <v>414</v>
      </c>
      <c r="D29" s="2"/>
      <c r="E29" s="2" t="s">
        <v>415</v>
      </c>
      <c r="F29" s="2" t="s">
        <v>60</v>
      </c>
      <c r="G29" s="2" t="s">
        <v>391</v>
      </c>
      <c r="H29" s="2" t="s">
        <v>407</v>
      </c>
      <c r="I29" s="2" t="s">
        <v>368</v>
      </c>
      <c r="J29" s="2" t="s">
        <v>3994</v>
      </c>
      <c r="K29" s="3">
        <v>320</v>
      </c>
      <c r="L29" s="25">
        <v>387.54310344827587</v>
      </c>
      <c r="M29" s="2" t="s">
        <v>393</v>
      </c>
      <c r="N29" s="2" t="s">
        <v>393</v>
      </c>
      <c r="O29" s="3">
        <v>0</v>
      </c>
      <c r="P29" s="3"/>
      <c r="Q29" s="3"/>
      <c r="R29" s="3"/>
      <c r="S29" s="3"/>
      <c r="T29" s="3"/>
      <c r="U29" s="3"/>
      <c r="V29" s="3">
        <v>0</v>
      </c>
      <c r="W29" s="3">
        <v>250</v>
      </c>
      <c r="X29" s="3">
        <v>30</v>
      </c>
      <c r="Y29" s="3">
        <v>30</v>
      </c>
      <c r="Z29" s="3">
        <v>30</v>
      </c>
      <c r="AA29" s="112">
        <f t="shared" si="2"/>
        <v>0</v>
      </c>
      <c r="AB29" s="112">
        <f t="shared" si="3"/>
        <v>0</v>
      </c>
      <c r="AC29" s="112">
        <f t="shared" si="4"/>
        <v>0</v>
      </c>
      <c r="AD29" s="112">
        <f t="shared" si="5"/>
        <v>0</v>
      </c>
      <c r="AE29" s="112">
        <f t="shared" si="6"/>
        <v>0</v>
      </c>
      <c r="AF29" s="112">
        <f t="shared" si="7"/>
        <v>0</v>
      </c>
      <c r="AG29" s="112">
        <f t="shared" si="8"/>
        <v>0</v>
      </c>
      <c r="AH29" s="112">
        <f t="shared" si="9"/>
        <v>0</v>
      </c>
      <c r="AI29" s="112">
        <f t="shared" si="10"/>
        <v>96885.775862068971</v>
      </c>
      <c r="AJ29" s="112">
        <f t="shared" si="11"/>
        <v>11626.293103448275</v>
      </c>
      <c r="AK29" s="112">
        <f t="shared" si="12"/>
        <v>11626.293103448275</v>
      </c>
      <c r="AL29" s="112">
        <f t="shared" si="13"/>
        <v>11626.293103448275</v>
      </c>
      <c r="AN29" s="112" t="str">
        <f t="shared" si="14"/>
        <v>151116-9984iShop</v>
      </c>
      <c r="AO29" cm="1">
        <f t="array" ref="AO29">IFERROR(VLOOKUP(_xlfn.SINGLE(AN:AN),'[1]Pivot SI'!$R:$Y,{2,3,4,5,6,7,8},0),0)</f>
        <v>0</v>
      </c>
    </row>
    <row r="30" spans="1:41" x14ac:dyDescent="0.2">
      <c r="A30" t="s">
        <v>335</v>
      </c>
      <c r="B30"/>
      <c r="C30" s="2" t="s">
        <v>420</v>
      </c>
      <c r="D30" s="2"/>
      <c r="E30" s="2" t="s">
        <v>421</v>
      </c>
      <c r="F30" s="2" t="s">
        <v>60</v>
      </c>
      <c r="G30" s="2" t="s">
        <v>391</v>
      </c>
      <c r="H30" s="2" t="s">
        <v>392</v>
      </c>
      <c r="I30" s="2" t="s">
        <v>368</v>
      </c>
      <c r="J30" s="2" t="s">
        <v>3994</v>
      </c>
      <c r="K30" s="3">
        <v>200</v>
      </c>
      <c r="L30" s="25">
        <v>559.91379310344837</v>
      </c>
      <c r="M30" s="2" t="s">
        <v>393</v>
      </c>
      <c r="N30" s="2" t="s">
        <v>393</v>
      </c>
      <c r="O30" s="3">
        <v>0</v>
      </c>
      <c r="P30" s="3"/>
      <c r="Q30" s="3"/>
      <c r="R30" s="3"/>
      <c r="S30" s="3"/>
      <c r="T30" s="3"/>
      <c r="U30" s="3"/>
      <c r="V30" s="3">
        <v>0</v>
      </c>
      <c r="W30" s="3">
        <v>250</v>
      </c>
      <c r="X30" s="3">
        <v>50</v>
      </c>
      <c r="Y30" s="3">
        <v>50</v>
      </c>
      <c r="Z30" s="3">
        <v>50</v>
      </c>
      <c r="AA30" s="112">
        <f t="shared" si="2"/>
        <v>0</v>
      </c>
      <c r="AB30" s="112">
        <f t="shared" si="3"/>
        <v>0</v>
      </c>
      <c r="AC30" s="112">
        <f t="shared" si="4"/>
        <v>0</v>
      </c>
      <c r="AD30" s="112">
        <f t="shared" si="5"/>
        <v>0</v>
      </c>
      <c r="AE30" s="112">
        <f t="shared" si="6"/>
        <v>0</v>
      </c>
      <c r="AF30" s="112">
        <f t="shared" si="7"/>
        <v>0</v>
      </c>
      <c r="AG30" s="112">
        <f t="shared" si="8"/>
        <v>0</v>
      </c>
      <c r="AH30" s="112">
        <f t="shared" si="9"/>
        <v>0</v>
      </c>
      <c r="AI30" s="112">
        <f t="shared" si="10"/>
        <v>139978.44827586209</v>
      </c>
      <c r="AJ30" s="112">
        <f t="shared" si="11"/>
        <v>27995.68965517242</v>
      </c>
      <c r="AK30" s="112">
        <f t="shared" si="12"/>
        <v>27995.68965517242</v>
      </c>
      <c r="AL30" s="112">
        <f t="shared" si="13"/>
        <v>27995.68965517242</v>
      </c>
      <c r="AN30" s="112" t="str">
        <f t="shared" si="14"/>
        <v>T21-11730iShop</v>
      </c>
      <c r="AO30" cm="1">
        <f t="array" ref="AO30">IFERROR(VLOOKUP(_xlfn.SINGLE(AN:AN),'[1]Pivot SI'!$R:$Y,{2,3,4,5,6,7,8},0),0)</f>
        <v>0</v>
      </c>
    </row>
    <row r="31" spans="1:41" x14ac:dyDescent="0.2">
      <c r="A31" t="s">
        <v>335</v>
      </c>
      <c r="B31"/>
      <c r="C31" s="2" t="s">
        <v>422</v>
      </c>
      <c r="D31" s="2"/>
      <c r="E31" s="2" t="s">
        <v>423</v>
      </c>
      <c r="F31" s="2" t="s">
        <v>60</v>
      </c>
      <c r="G31" s="2" t="s">
        <v>391</v>
      </c>
      <c r="H31" s="2" t="s">
        <v>396</v>
      </c>
      <c r="I31" s="2" t="s">
        <v>368</v>
      </c>
      <c r="J31" s="2" t="s">
        <v>3994</v>
      </c>
      <c r="K31" s="3">
        <v>320</v>
      </c>
      <c r="L31" s="25">
        <v>387.5</v>
      </c>
      <c r="M31" s="2" t="s">
        <v>393</v>
      </c>
      <c r="N31" s="2" t="s">
        <v>393</v>
      </c>
      <c r="O31" s="3">
        <v>0</v>
      </c>
      <c r="P31" s="3"/>
      <c r="Q31" s="3"/>
      <c r="R31" s="3"/>
      <c r="S31" s="3"/>
      <c r="T31" s="3"/>
      <c r="U31" s="3"/>
      <c r="V31" s="3">
        <v>0</v>
      </c>
      <c r="W31" s="3">
        <v>300</v>
      </c>
      <c r="X31" s="3">
        <v>100</v>
      </c>
      <c r="Y31" s="3">
        <v>120</v>
      </c>
      <c r="Z31" s="3">
        <v>80</v>
      </c>
      <c r="AA31" s="112">
        <f t="shared" si="2"/>
        <v>0</v>
      </c>
      <c r="AB31" s="112">
        <f t="shared" si="3"/>
        <v>0</v>
      </c>
      <c r="AC31" s="112">
        <f t="shared" si="4"/>
        <v>0</v>
      </c>
      <c r="AD31" s="112">
        <f t="shared" si="5"/>
        <v>0</v>
      </c>
      <c r="AE31" s="112">
        <f t="shared" si="6"/>
        <v>0</v>
      </c>
      <c r="AF31" s="112">
        <f t="shared" si="7"/>
        <v>0</v>
      </c>
      <c r="AG31" s="112">
        <f t="shared" si="8"/>
        <v>0</v>
      </c>
      <c r="AH31" s="112">
        <f t="shared" si="9"/>
        <v>0</v>
      </c>
      <c r="AI31" s="112">
        <f t="shared" si="10"/>
        <v>116250</v>
      </c>
      <c r="AJ31" s="112">
        <f t="shared" si="11"/>
        <v>38750</v>
      </c>
      <c r="AK31" s="112">
        <f t="shared" si="12"/>
        <v>46500</v>
      </c>
      <c r="AL31" s="112">
        <f t="shared" si="13"/>
        <v>31000</v>
      </c>
      <c r="AN31" s="112" t="str">
        <f t="shared" si="14"/>
        <v>T21-11655iShop</v>
      </c>
      <c r="AO31" cm="1">
        <f t="array" ref="AO31">IFERROR(VLOOKUP(_xlfn.SINGLE(AN:AN),'[1]Pivot SI'!$R:$Y,{2,3,4,5,6,7,8},0),0)</f>
        <v>0</v>
      </c>
    </row>
    <row r="32" spans="1:41" x14ac:dyDescent="0.2">
      <c r="A32" t="s">
        <v>335</v>
      </c>
      <c r="B32"/>
      <c r="C32" s="2" t="s">
        <v>424</v>
      </c>
      <c r="D32" s="2"/>
      <c r="E32" s="2" t="s">
        <v>425</v>
      </c>
      <c r="F32" s="2" t="s">
        <v>60</v>
      </c>
      <c r="G32" s="2" t="s">
        <v>391</v>
      </c>
      <c r="H32" s="2" t="s">
        <v>396</v>
      </c>
      <c r="I32" s="2" t="s">
        <v>368</v>
      </c>
      <c r="J32" s="2" t="s">
        <v>3994</v>
      </c>
      <c r="K32" s="3">
        <v>320</v>
      </c>
      <c r="L32" s="25">
        <v>430.60344827586209</v>
      </c>
      <c r="M32" s="2" t="s">
        <v>393</v>
      </c>
      <c r="N32" s="2" t="s">
        <v>393</v>
      </c>
      <c r="O32" s="3">
        <v>0</v>
      </c>
      <c r="P32" s="3"/>
      <c r="Q32" s="3"/>
      <c r="R32" s="3"/>
      <c r="S32" s="3"/>
      <c r="T32" s="3"/>
      <c r="U32" s="3"/>
      <c r="V32" s="3">
        <v>0</v>
      </c>
      <c r="W32" s="3">
        <v>360</v>
      </c>
      <c r="X32" s="3">
        <v>45</v>
      </c>
      <c r="Y32" s="3">
        <v>80</v>
      </c>
      <c r="Z32" s="3">
        <v>80</v>
      </c>
      <c r="AA32" s="112">
        <f t="shared" si="2"/>
        <v>0</v>
      </c>
      <c r="AB32" s="112">
        <f t="shared" si="3"/>
        <v>0</v>
      </c>
      <c r="AC32" s="112">
        <f t="shared" si="4"/>
        <v>0</v>
      </c>
      <c r="AD32" s="112">
        <f t="shared" si="5"/>
        <v>0</v>
      </c>
      <c r="AE32" s="112">
        <f t="shared" si="6"/>
        <v>0</v>
      </c>
      <c r="AF32" s="112">
        <f t="shared" si="7"/>
        <v>0</v>
      </c>
      <c r="AG32" s="112">
        <f t="shared" si="8"/>
        <v>0</v>
      </c>
      <c r="AH32" s="112">
        <f t="shared" si="9"/>
        <v>0</v>
      </c>
      <c r="AI32" s="112">
        <f t="shared" si="10"/>
        <v>155017.24137931035</v>
      </c>
      <c r="AJ32" s="112">
        <f t="shared" si="11"/>
        <v>19377.155172413793</v>
      </c>
      <c r="AK32" s="112">
        <f t="shared" si="12"/>
        <v>34448.275862068971</v>
      </c>
      <c r="AL32" s="112">
        <f t="shared" si="13"/>
        <v>34448.275862068971</v>
      </c>
      <c r="AN32" s="112" t="str">
        <f t="shared" si="14"/>
        <v>T21-11740iShop</v>
      </c>
      <c r="AO32" cm="1">
        <f t="array" ref="AO32">IFERROR(VLOOKUP(_xlfn.SINGLE(AN:AN),'[1]Pivot SI'!$R:$Y,{2,3,4,5,6,7,8},0),0)</f>
        <v>0</v>
      </c>
    </row>
    <row r="33" spans="1:47" x14ac:dyDescent="0.2">
      <c r="A33" t="s">
        <v>335</v>
      </c>
      <c r="B33"/>
      <c r="C33" s="2" t="s">
        <v>428</v>
      </c>
      <c r="D33" s="2"/>
      <c r="E33" s="2" t="s">
        <v>429</v>
      </c>
      <c r="F33" s="2" t="s">
        <v>60</v>
      </c>
      <c r="G33" s="2" t="s">
        <v>391</v>
      </c>
      <c r="H33" s="2" t="s">
        <v>396</v>
      </c>
      <c r="I33" s="2" t="s">
        <v>368</v>
      </c>
      <c r="J33" s="2" t="s">
        <v>3994</v>
      </c>
      <c r="K33" s="3">
        <v>320</v>
      </c>
      <c r="L33" s="25">
        <v>516.81034482758628</v>
      </c>
      <c r="M33" s="2" t="s">
        <v>393</v>
      </c>
      <c r="N33" s="2" t="s">
        <v>393</v>
      </c>
      <c r="O33" s="3">
        <v>0</v>
      </c>
      <c r="P33" s="3"/>
      <c r="Q33" s="3"/>
      <c r="R33" s="3"/>
      <c r="S33" s="3"/>
      <c r="T33" s="3"/>
      <c r="U33" s="3"/>
      <c r="V33" s="3">
        <v>0</v>
      </c>
      <c r="W33" s="3">
        <v>20</v>
      </c>
      <c r="X33" s="3">
        <v>15</v>
      </c>
      <c r="Y33" s="3">
        <v>25</v>
      </c>
      <c r="Z33" s="3">
        <v>25</v>
      </c>
      <c r="AA33" s="112">
        <f t="shared" si="2"/>
        <v>0</v>
      </c>
      <c r="AB33" s="112">
        <f t="shared" si="3"/>
        <v>0</v>
      </c>
      <c r="AC33" s="112">
        <f t="shared" si="4"/>
        <v>0</v>
      </c>
      <c r="AD33" s="112">
        <f t="shared" si="5"/>
        <v>0</v>
      </c>
      <c r="AE33" s="112">
        <f t="shared" si="6"/>
        <v>0</v>
      </c>
      <c r="AF33" s="112">
        <f t="shared" si="7"/>
        <v>0</v>
      </c>
      <c r="AG33" s="112">
        <f t="shared" si="8"/>
        <v>0</v>
      </c>
      <c r="AH33" s="112">
        <f t="shared" si="9"/>
        <v>0</v>
      </c>
      <c r="AI33" s="112">
        <f t="shared" si="10"/>
        <v>10336.206896551725</v>
      </c>
      <c r="AJ33" s="112">
        <f t="shared" si="11"/>
        <v>7752.1551724137944</v>
      </c>
      <c r="AK33" s="112">
        <f t="shared" si="12"/>
        <v>12920.258620689658</v>
      </c>
      <c r="AL33" s="112">
        <f t="shared" si="13"/>
        <v>12920.258620689658</v>
      </c>
      <c r="AN33" s="112" t="str">
        <f t="shared" si="14"/>
        <v>T21-11612iShop</v>
      </c>
      <c r="AO33" cm="1">
        <f t="array" ref="AO33">IFERROR(VLOOKUP(_xlfn.SINGLE(AN:AN),'[1]Pivot SI'!$R:$Y,{2,3,4,5,6,7,8},0),0)</f>
        <v>0</v>
      </c>
    </row>
    <row r="34" spans="1:47" x14ac:dyDescent="0.2">
      <c r="A34" t="s">
        <v>335</v>
      </c>
      <c r="B34"/>
      <c r="C34" s="2" t="s">
        <v>430</v>
      </c>
      <c r="D34" s="2"/>
      <c r="E34" s="2" t="s">
        <v>431</v>
      </c>
      <c r="F34" s="2" t="s">
        <v>60</v>
      </c>
      <c r="G34" s="2" t="s">
        <v>391</v>
      </c>
      <c r="H34" s="2" t="s">
        <v>396</v>
      </c>
      <c r="I34" s="2" t="s">
        <v>368</v>
      </c>
      <c r="J34" s="2" t="s">
        <v>3994</v>
      </c>
      <c r="K34" s="3">
        <v>320</v>
      </c>
      <c r="L34" s="25">
        <v>516.81034482758628</v>
      </c>
      <c r="M34" s="2" t="s">
        <v>393</v>
      </c>
      <c r="N34" s="2" t="s">
        <v>393</v>
      </c>
      <c r="O34" s="3">
        <v>0</v>
      </c>
      <c r="P34" s="3"/>
      <c r="Q34" s="3"/>
      <c r="R34" s="3"/>
      <c r="S34" s="3"/>
      <c r="T34" s="3"/>
      <c r="U34" s="3"/>
      <c r="V34" s="3">
        <v>0</v>
      </c>
      <c r="W34" s="3">
        <v>220</v>
      </c>
      <c r="X34" s="3">
        <v>20</v>
      </c>
      <c r="Y34" s="3">
        <v>15</v>
      </c>
      <c r="Z34" s="3">
        <v>15</v>
      </c>
      <c r="AA34" s="112">
        <f t="shared" si="2"/>
        <v>0</v>
      </c>
      <c r="AB34" s="112">
        <f t="shared" si="3"/>
        <v>0</v>
      </c>
      <c r="AC34" s="112">
        <f t="shared" si="4"/>
        <v>0</v>
      </c>
      <c r="AD34" s="112">
        <f t="shared" si="5"/>
        <v>0</v>
      </c>
      <c r="AE34" s="112">
        <f t="shared" si="6"/>
        <v>0</v>
      </c>
      <c r="AF34" s="112">
        <f t="shared" si="7"/>
        <v>0</v>
      </c>
      <c r="AG34" s="112">
        <f t="shared" si="8"/>
        <v>0</v>
      </c>
      <c r="AH34" s="112">
        <f t="shared" si="9"/>
        <v>0</v>
      </c>
      <c r="AI34" s="112">
        <f t="shared" si="10"/>
        <v>113698.27586206899</v>
      </c>
      <c r="AJ34" s="112">
        <f t="shared" si="11"/>
        <v>10336.206896551725</v>
      </c>
      <c r="AK34" s="112">
        <f t="shared" si="12"/>
        <v>7752.1551724137944</v>
      </c>
      <c r="AL34" s="112">
        <f t="shared" si="13"/>
        <v>7752.1551724137944</v>
      </c>
      <c r="AN34" s="112" t="str">
        <f t="shared" si="14"/>
        <v>T21-11613iShop</v>
      </c>
      <c r="AO34" cm="1">
        <f t="array" ref="AO34">IFERROR(VLOOKUP(_xlfn.SINGLE(AN:AN),'[1]Pivot SI'!$R:$Y,{2,3,4,5,6,7,8},0),0)</f>
        <v>0</v>
      </c>
    </row>
    <row r="35" spans="1:47" x14ac:dyDescent="0.2">
      <c r="A35" t="s">
        <v>335</v>
      </c>
      <c r="B35"/>
      <c r="C35" s="2" t="s">
        <v>434</v>
      </c>
      <c r="D35" s="2"/>
      <c r="E35" s="2" t="s">
        <v>435</v>
      </c>
      <c r="F35" s="2" t="s">
        <v>60</v>
      </c>
      <c r="G35" s="2" t="s">
        <v>391</v>
      </c>
      <c r="H35" s="2" t="s">
        <v>396</v>
      </c>
      <c r="I35" s="2" t="s">
        <v>368</v>
      </c>
      <c r="J35" s="2" t="s">
        <v>3994</v>
      </c>
      <c r="K35" s="3">
        <v>320</v>
      </c>
      <c r="L35" s="25">
        <v>387.5</v>
      </c>
      <c r="M35" s="2" t="s">
        <v>393</v>
      </c>
      <c r="N35" s="2" t="s">
        <v>393</v>
      </c>
      <c r="O35" s="3">
        <v>0</v>
      </c>
      <c r="P35" s="3"/>
      <c r="Q35" s="3"/>
      <c r="R35" s="3"/>
      <c r="S35" s="3"/>
      <c r="T35" s="3"/>
      <c r="U35" s="3"/>
      <c r="V35" s="3">
        <v>0</v>
      </c>
      <c r="W35" s="3">
        <v>220</v>
      </c>
      <c r="X35" s="3">
        <v>180</v>
      </c>
      <c r="Y35" s="3">
        <v>30</v>
      </c>
      <c r="Z35" s="3">
        <v>30</v>
      </c>
      <c r="AA35" s="112">
        <f t="shared" si="2"/>
        <v>0</v>
      </c>
      <c r="AB35" s="112">
        <f t="shared" si="3"/>
        <v>0</v>
      </c>
      <c r="AC35" s="112">
        <f t="shared" si="4"/>
        <v>0</v>
      </c>
      <c r="AD35" s="112">
        <f t="shared" si="5"/>
        <v>0</v>
      </c>
      <c r="AE35" s="112">
        <f t="shared" si="6"/>
        <v>0</v>
      </c>
      <c r="AF35" s="112">
        <f t="shared" si="7"/>
        <v>0</v>
      </c>
      <c r="AG35" s="112">
        <f t="shared" si="8"/>
        <v>0</v>
      </c>
      <c r="AH35" s="112">
        <f t="shared" si="9"/>
        <v>0</v>
      </c>
      <c r="AI35" s="112">
        <f t="shared" si="10"/>
        <v>85250</v>
      </c>
      <c r="AJ35" s="112">
        <f t="shared" si="11"/>
        <v>69750</v>
      </c>
      <c r="AK35" s="112">
        <f t="shared" si="12"/>
        <v>11625</v>
      </c>
      <c r="AL35" s="112">
        <f t="shared" si="13"/>
        <v>11625</v>
      </c>
      <c r="AN35" s="112" t="str">
        <f t="shared" si="14"/>
        <v>T21-11617iShop</v>
      </c>
      <c r="AO35" cm="1">
        <f t="array" ref="AO35">IFERROR(VLOOKUP(_xlfn.SINGLE(AN:AN),'[1]Pivot SI'!$R:$Y,{2,3,4,5,6,7,8},0),0)</f>
        <v>0</v>
      </c>
    </row>
    <row r="36" spans="1:47" x14ac:dyDescent="0.2">
      <c r="A36" t="s">
        <v>335</v>
      </c>
      <c r="B36"/>
      <c r="C36" s="2" t="s">
        <v>436</v>
      </c>
      <c r="D36" s="2"/>
      <c r="E36" s="2" t="s">
        <v>437</v>
      </c>
      <c r="F36" s="2" t="s">
        <v>60</v>
      </c>
      <c r="G36" s="2" t="s">
        <v>391</v>
      </c>
      <c r="H36" s="2" t="s">
        <v>407</v>
      </c>
      <c r="I36" s="2" t="s">
        <v>368</v>
      </c>
      <c r="J36" s="2" t="s">
        <v>3994</v>
      </c>
      <c r="K36" s="3">
        <v>320</v>
      </c>
      <c r="L36" s="25">
        <v>387.5</v>
      </c>
      <c r="M36" s="2" t="s">
        <v>393</v>
      </c>
      <c r="N36" s="2" t="s">
        <v>393</v>
      </c>
      <c r="O36" s="3">
        <v>0</v>
      </c>
      <c r="P36" s="3"/>
      <c r="Q36" s="3"/>
      <c r="R36" s="3"/>
      <c r="S36" s="3"/>
      <c r="T36" s="3"/>
      <c r="U36" s="3"/>
      <c r="V36" s="3">
        <v>0</v>
      </c>
      <c r="W36" s="3">
        <v>280</v>
      </c>
      <c r="X36" s="3">
        <v>400</v>
      </c>
      <c r="Y36" s="3">
        <v>460</v>
      </c>
      <c r="Z36" s="3">
        <v>200</v>
      </c>
      <c r="AA36" s="112">
        <f t="shared" si="2"/>
        <v>0</v>
      </c>
      <c r="AB36" s="112">
        <f t="shared" si="3"/>
        <v>0</v>
      </c>
      <c r="AC36" s="112">
        <f t="shared" si="4"/>
        <v>0</v>
      </c>
      <c r="AD36" s="112">
        <f t="shared" si="5"/>
        <v>0</v>
      </c>
      <c r="AE36" s="112">
        <f t="shared" si="6"/>
        <v>0</v>
      </c>
      <c r="AF36" s="112">
        <f t="shared" si="7"/>
        <v>0</v>
      </c>
      <c r="AG36" s="112">
        <f t="shared" si="8"/>
        <v>0</v>
      </c>
      <c r="AH36" s="112">
        <f t="shared" si="9"/>
        <v>0</v>
      </c>
      <c r="AI36" s="112">
        <f t="shared" si="10"/>
        <v>108500</v>
      </c>
      <c r="AJ36" s="112">
        <f t="shared" si="11"/>
        <v>155000</v>
      </c>
      <c r="AK36" s="112">
        <f t="shared" si="12"/>
        <v>178250</v>
      </c>
      <c r="AL36" s="112">
        <f t="shared" si="13"/>
        <v>77500</v>
      </c>
      <c r="AN36" s="112" t="str">
        <f t="shared" si="14"/>
        <v>T21-11714iShop</v>
      </c>
      <c r="AO36" cm="1">
        <f t="array" ref="AO36">IFERROR(VLOOKUP(_xlfn.SINGLE(AN:AN),'[1]Pivot SI'!$R:$Y,{2,3,4,5,6,7,8},0),0)</f>
        <v>0</v>
      </c>
    </row>
    <row r="37" spans="1:47" x14ac:dyDescent="0.2">
      <c r="A37" t="s">
        <v>335</v>
      </c>
      <c r="B37"/>
      <c r="C37" s="2" t="s">
        <v>438</v>
      </c>
      <c r="D37" s="2"/>
      <c r="E37" s="2" t="s">
        <v>439</v>
      </c>
      <c r="F37" s="2" t="s">
        <v>60</v>
      </c>
      <c r="G37" s="2" t="s">
        <v>391</v>
      </c>
      <c r="H37" s="2" t="s">
        <v>407</v>
      </c>
      <c r="I37" s="2" t="s">
        <v>368</v>
      </c>
      <c r="J37" s="2" t="s">
        <v>3994</v>
      </c>
      <c r="K37" s="3">
        <v>320</v>
      </c>
      <c r="L37" s="25">
        <v>430.60344827586209</v>
      </c>
      <c r="M37" s="2" t="s">
        <v>393</v>
      </c>
      <c r="N37" s="2" t="s">
        <v>393</v>
      </c>
      <c r="O37" s="3">
        <v>0</v>
      </c>
      <c r="P37" s="3"/>
      <c r="Q37" s="3"/>
      <c r="R37" s="3"/>
      <c r="S37" s="3"/>
      <c r="T37" s="3"/>
      <c r="U37" s="3"/>
      <c r="V37" s="3">
        <v>0</v>
      </c>
      <c r="W37" s="3">
        <v>280</v>
      </c>
      <c r="X37" s="3">
        <v>50</v>
      </c>
      <c r="Y37" s="3">
        <v>100</v>
      </c>
      <c r="Z37" s="3">
        <v>100</v>
      </c>
      <c r="AA37" s="112">
        <f t="shared" si="2"/>
        <v>0</v>
      </c>
      <c r="AB37" s="112">
        <f t="shared" si="3"/>
        <v>0</v>
      </c>
      <c r="AC37" s="112">
        <f t="shared" si="4"/>
        <v>0</v>
      </c>
      <c r="AD37" s="112">
        <f t="shared" si="5"/>
        <v>0</v>
      </c>
      <c r="AE37" s="112">
        <f t="shared" si="6"/>
        <v>0</v>
      </c>
      <c r="AF37" s="112">
        <f t="shared" si="7"/>
        <v>0</v>
      </c>
      <c r="AG37" s="112">
        <f t="shared" si="8"/>
        <v>0</v>
      </c>
      <c r="AH37" s="112">
        <f t="shared" si="9"/>
        <v>0</v>
      </c>
      <c r="AI37" s="112">
        <f t="shared" si="10"/>
        <v>120568.96551724139</v>
      </c>
      <c r="AJ37" s="112">
        <f t="shared" si="11"/>
        <v>21530.172413793105</v>
      </c>
      <c r="AK37" s="112">
        <f t="shared" si="12"/>
        <v>43060.34482758621</v>
      </c>
      <c r="AL37" s="112">
        <f t="shared" si="13"/>
        <v>43060.34482758621</v>
      </c>
      <c r="AN37" s="112" t="str">
        <f t="shared" si="14"/>
        <v>T21-11741iShop</v>
      </c>
      <c r="AO37" cm="1">
        <f t="array" ref="AO37">IFERROR(VLOOKUP(_xlfn.SINGLE(AN:AN),'[1]Pivot SI'!$R:$Y,{2,3,4,5,6,7,8},0),0)</f>
        <v>0</v>
      </c>
    </row>
    <row r="38" spans="1:47" x14ac:dyDescent="0.2">
      <c r="A38" t="s">
        <v>335</v>
      </c>
      <c r="B38"/>
      <c r="C38" s="2" t="s">
        <v>442</v>
      </c>
      <c r="D38" s="2"/>
      <c r="E38" s="2" t="s">
        <v>443</v>
      </c>
      <c r="F38" s="2" t="s">
        <v>60</v>
      </c>
      <c r="G38" s="2" t="s">
        <v>391</v>
      </c>
      <c r="H38" s="2" t="s">
        <v>407</v>
      </c>
      <c r="I38" s="2" t="s">
        <v>368</v>
      </c>
      <c r="J38" s="2" t="s">
        <v>3994</v>
      </c>
      <c r="K38" s="3">
        <v>320</v>
      </c>
      <c r="L38" s="25">
        <v>516.81034482758628</v>
      </c>
      <c r="M38" s="2" t="s">
        <v>393</v>
      </c>
      <c r="N38" s="2" t="s">
        <v>393</v>
      </c>
      <c r="O38" s="3">
        <v>0</v>
      </c>
      <c r="P38" s="3"/>
      <c r="Q38" s="3"/>
      <c r="R38" s="3"/>
      <c r="S38" s="3"/>
      <c r="T38" s="3"/>
      <c r="U38" s="3"/>
      <c r="V38" s="3">
        <v>0</v>
      </c>
      <c r="W38" s="3">
        <v>250</v>
      </c>
      <c r="X38" s="3">
        <v>20</v>
      </c>
      <c r="Y38" s="3">
        <v>30</v>
      </c>
      <c r="Z38" s="3">
        <v>30</v>
      </c>
      <c r="AA38" s="112">
        <f t="shared" si="2"/>
        <v>0</v>
      </c>
      <c r="AB38" s="112">
        <f t="shared" si="3"/>
        <v>0</v>
      </c>
      <c r="AC38" s="112">
        <f t="shared" si="4"/>
        <v>0</v>
      </c>
      <c r="AD38" s="112">
        <f t="shared" si="5"/>
        <v>0</v>
      </c>
      <c r="AE38" s="112">
        <f t="shared" si="6"/>
        <v>0</v>
      </c>
      <c r="AF38" s="112">
        <f t="shared" si="7"/>
        <v>0</v>
      </c>
      <c r="AG38" s="112">
        <f t="shared" si="8"/>
        <v>0</v>
      </c>
      <c r="AH38" s="112">
        <f t="shared" si="9"/>
        <v>0</v>
      </c>
      <c r="AI38" s="112">
        <f t="shared" si="10"/>
        <v>129202.58620689657</v>
      </c>
      <c r="AJ38" s="112">
        <f t="shared" si="11"/>
        <v>10336.206896551725</v>
      </c>
      <c r="AK38" s="112">
        <f t="shared" si="12"/>
        <v>15504.310344827589</v>
      </c>
      <c r="AL38" s="112">
        <f t="shared" si="13"/>
        <v>15504.310344827589</v>
      </c>
      <c r="AN38" s="112" t="str">
        <f t="shared" si="14"/>
        <v>T21-11671iShop</v>
      </c>
      <c r="AO38" cm="1">
        <f t="array" ref="AO38">IFERROR(VLOOKUP(_xlfn.SINGLE(AN:AN),'[1]Pivot SI'!$R:$Y,{2,3,4,5,6,7,8},0),0)</f>
        <v>0</v>
      </c>
    </row>
    <row r="39" spans="1:47" x14ac:dyDescent="0.2">
      <c r="A39" t="s">
        <v>335</v>
      </c>
      <c r="B39"/>
      <c r="C39" s="2" t="s">
        <v>444</v>
      </c>
      <c r="D39" s="2"/>
      <c r="E39" s="2" t="s">
        <v>445</v>
      </c>
      <c r="F39" s="2" t="s">
        <v>60</v>
      </c>
      <c r="G39" s="2" t="s">
        <v>391</v>
      </c>
      <c r="H39" s="2" t="s">
        <v>407</v>
      </c>
      <c r="I39" s="2" t="s">
        <v>368</v>
      </c>
      <c r="J39" s="2" t="s">
        <v>3994</v>
      </c>
      <c r="K39" s="3">
        <v>320</v>
      </c>
      <c r="L39" s="25">
        <v>516.81034482758628</v>
      </c>
      <c r="M39" s="2" t="s">
        <v>393</v>
      </c>
      <c r="N39" s="2" t="s">
        <v>393</v>
      </c>
      <c r="O39" s="3">
        <v>0</v>
      </c>
      <c r="P39" s="3"/>
      <c r="Q39" s="3"/>
      <c r="R39" s="3"/>
      <c r="S39" s="3"/>
      <c r="T39" s="3"/>
      <c r="U39" s="3"/>
      <c r="V39" s="3">
        <v>0</v>
      </c>
      <c r="W39" s="3">
        <v>250</v>
      </c>
      <c r="X39" s="3">
        <v>30</v>
      </c>
      <c r="Y39" s="3">
        <v>20</v>
      </c>
      <c r="Z39" s="3">
        <v>20</v>
      </c>
      <c r="AA39" s="112">
        <f t="shared" si="2"/>
        <v>0</v>
      </c>
      <c r="AB39" s="112">
        <f t="shared" si="3"/>
        <v>0</v>
      </c>
      <c r="AC39" s="112">
        <f t="shared" si="4"/>
        <v>0</v>
      </c>
      <c r="AD39" s="112">
        <f t="shared" si="5"/>
        <v>0</v>
      </c>
      <c r="AE39" s="112">
        <f t="shared" si="6"/>
        <v>0</v>
      </c>
      <c r="AF39" s="112">
        <f t="shared" si="7"/>
        <v>0</v>
      </c>
      <c r="AG39" s="112">
        <f t="shared" si="8"/>
        <v>0</v>
      </c>
      <c r="AH39" s="112">
        <f t="shared" si="9"/>
        <v>0</v>
      </c>
      <c r="AI39" s="112">
        <f t="shared" si="10"/>
        <v>129202.58620689657</v>
      </c>
      <c r="AJ39" s="112">
        <f t="shared" si="11"/>
        <v>15504.310344827589</v>
      </c>
      <c r="AK39" s="112">
        <f t="shared" si="12"/>
        <v>10336.206896551725</v>
      </c>
      <c r="AL39" s="112">
        <f t="shared" si="13"/>
        <v>10336.206896551725</v>
      </c>
      <c r="AN39" s="112" t="str">
        <f t="shared" si="14"/>
        <v>T21-11672iShop</v>
      </c>
      <c r="AO39" cm="1">
        <f t="array" ref="AO39">IFERROR(VLOOKUP(_xlfn.SINGLE(AN:AN),'[1]Pivot SI'!$R:$Y,{2,3,4,5,6,7,8},0),0)</f>
        <v>0</v>
      </c>
    </row>
    <row r="40" spans="1:47" x14ac:dyDescent="0.2">
      <c r="A40" t="s">
        <v>335</v>
      </c>
      <c r="B40"/>
      <c r="C40" s="2" t="s">
        <v>448</v>
      </c>
      <c r="D40" s="2"/>
      <c r="E40" s="2" t="s">
        <v>449</v>
      </c>
      <c r="F40" s="2" t="s">
        <v>60</v>
      </c>
      <c r="G40" s="2" t="s">
        <v>391</v>
      </c>
      <c r="H40" s="2" t="s">
        <v>407</v>
      </c>
      <c r="I40" s="2" t="s">
        <v>368</v>
      </c>
      <c r="J40" s="2" t="s">
        <v>3994</v>
      </c>
      <c r="K40" s="3">
        <v>320</v>
      </c>
      <c r="L40" s="25">
        <v>387.5</v>
      </c>
      <c r="M40" s="2" t="s">
        <v>393</v>
      </c>
      <c r="N40" s="2" t="s">
        <v>393</v>
      </c>
      <c r="O40" s="3">
        <v>0</v>
      </c>
      <c r="P40" s="3"/>
      <c r="Q40" s="3"/>
      <c r="R40" s="3"/>
      <c r="S40" s="3"/>
      <c r="T40" s="3"/>
      <c r="U40" s="3"/>
      <c r="V40" s="3">
        <v>0</v>
      </c>
      <c r="W40" s="3">
        <v>250</v>
      </c>
      <c r="X40" s="3">
        <v>30</v>
      </c>
      <c r="Y40" s="3">
        <v>30</v>
      </c>
      <c r="Z40" s="3">
        <v>30</v>
      </c>
      <c r="AA40" s="112">
        <f t="shared" si="2"/>
        <v>0</v>
      </c>
      <c r="AB40" s="112">
        <f t="shared" si="3"/>
        <v>0</v>
      </c>
      <c r="AC40" s="112">
        <f t="shared" si="4"/>
        <v>0</v>
      </c>
      <c r="AD40" s="112">
        <f t="shared" si="5"/>
        <v>0</v>
      </c>
      <c r="AE40" s="112">
        <f t="shared" si="6"/>
        <v>0</v>
      </c>
      <c r="AF40" s="112">
        <f t="shared" si="7"/>
        <v>0</v>
      </c>
      <c r="AG40" s="112">
        <f t="shared" si="8"/>
        <v>0</v>
      </c>
      <c r="AH40" s="112">
        <f t="shared" si="9"/>
        <v>0</v>
      </c>
      <c r="AI40" s="112">
        <f t="shared" si="10"/>
        <v>96875</v>
      </c>
      <c r="AJ40" s="112">
        <f t="shared" si="11"/>
        <v>11625</v>
      </c>
      <c r="AK40" s="112">
        <f t="shared" si="12"/>
        <v>11625</v>
      </c>
      <c r="AL40" s="112">
        <f t="shared" si="13"/>
        <v>11625</v>
      </c>
      <c r="AN40" s="112" t="str">
        <f t="shared" si="14"/>
        <v>T21-11676iShop</v>
      </c>
      <c r="AO40" cm="1">
        <f t="array" ref="AO40">IFERROR(VLOOKUP(_xlfn.SINGLE(AN:AN),'[1]Pivot SI'!$R:$Y,{2,3,4,5,6,7,8},0),0)</f>
        <v>0</v>
      </c>
    </row>
    <row r="41" spans="1:47" x14ac:dyDescent="0.2">
      <c r="A41" t="s">
        <v>335</v>
      </c>
      <c r="B41"/>
      <c r="C41" s="2" t="s">
        <v>452</v>
      </c>
      <c r="D41" s="2"/>
      <c r="E41" s="2" t="s">
        <v>453</v>
      </c>
      <c r="F41" s="2" t="s">
        <v>60</v>
      </c>
      <c r="G41" s="2" t="s">
        <v>391</v>
      </c>
      <c r="H41" s="2" t="s">
        <v>407</v>
      </c>
      <c r="I41" s="2" t="s">
        <v>368</v>
      </c>
      <c r="J41" s="2" t="s">
        <v>3994</v>
      </c>
      <c r="K41" s="3">
        <v>320</v>
      </c>
      <c r="L41" s="25">
        <v>387.5</v>
      </c>
      <c r="M41" s="2" t="s">
        <v>393</v>
      </c>
      <c r="N41" s="2" t="s">
        <v>393</v>
      </c>
      <c r="O41" s="3">
        <v>0</v>
      </c>
      <c r="P41" s="3"/>
      <c r="Q41" s="3"/>
      <c r="R41" s="3"/>
      <c r="S41" s="3"/>
      <c r="T41" s="3"/>
      <c r="U41" s="3"/>
      <c r="V41" s="3">
        <v>0</v>
      </c>
      <c r="W41" s="3">
        <v>250</v>
      </c>
      <c r="X41" s="3">
        <v>50</v>
      </c>
      <c r="Y41" s="3">
        <v>80</v>
      </c>
      <c r="Z41" s="3">
        <v>30</v>
      </c>
      <c r="AA41" s="112">
        <f t="shared" si="2"/>
        <v>0</v>
      </c>
      <c r="AB41" s="112">
        <f t="shared" si="3"/>
        <v>0</v>
      </c>
      <c r="AC41" s="112">
        <f t="shared" si="4"/>
        <v>0</v>
      </c>
      <c r="AD41" s="112">
        <f t="shared" si="5"/>
        <v>0</v>
      </c>
      <c r="AE41" s="112">
        <f t="shared" si="6"/>
        <v>0</v>
      </c>
      <c r="AF41" s="112">
        <f t="shared" si="7"/>
        <v>0</v>
      </c>
      <c r="AG41" s="112">
        <f t="shared" si="8"/>
        <v>0</v>
      </c>
      <c r="AH41" s="112">
        <f t="shared" si="9"/>
        <v>0</v>
      </c>
      <c r="AI41" s="112">
        <f t="shared" si="10"/>
        <v>96875</v>
      </c>
      <c r="AJ41" s="112">
        <f t="shared" si="11"/>
        <v>19375</v>
      </c>
      <c r="AK41" s="112">
        <f t="shared" si="12"/>
        <v>31000</v>
      </c>
      <c r="AL41" s="112">
        <f t="shared" si="13"/>
        <v>11625</v>
      </c>
      <c r="AN41" s="112" t="str">
        <f t="shared" si="14"/>
        <v>T21-11702iShop</v>
      </c>
      <c r="AO41" cm="1">
        <f t="array" ref="AO41">IFERROR(VLOOKUP(_xlfn.SINGLE(AN:AN),'[1]Pivot SI'!$R:$Y,{2,3,4,5,6,7,8},0),0)</f>
        <v>0</v>
      </c>
    </row>
    <row r="42" spans="1:47" x14ac:dyDescent="0.2">
      <c r="A42" t="s">
        <v>104</v>
      </c>
      <c r="B42"/>
      <c r="C42" s="2" t="s">
        <v>456</v>
      </c>
      <c r="D42" s="2"/>
      <c r="E42" s="2" t="s">
        <v>457</v>
      </c>
      <c r="F42" s="2" t="s">
        <v>60</v>
      </c>
      <c r="G42" s="2" t="s">
        <v>391</v>
      </c>
      <c r="H42" s="2" t="s">
        <v>392</v>
      </c>
      <c r="I42" s="2" t="s">
        <v>368</v>
      </c>
      <c r="J42" s="2" t="s">
        <v>3994</v>
      </c>
      <c r="K42" s="3">
        <v>200</v>
      </c>
      <c r="L42" s="25">
        <v>1120.2586206896553</v>
      </c>
      <c r="M42" s="2" t="s">
        <v>393</v>
      </c>
      <c r="N42" s="2" t="s">
        <v>393</v>
      </c>
      <c r="O42" s="3">
        <v>0</v>
      </c>
      <c r="P42" s="3"/>
      <c r="Q42" s="3"/>
      <c r="R42" s="3"/>
      <c r="S42" s="3"/>
      <c r="T42" s="3"/>
      <c r="U42" s="3"/>
      <c r="V42" s="3">
        <v>0</v>
      </c>
      <c r="W42" s="3">
        <v>50</v>
      </c>
      <c r="X42" s="3">
        <v>20</v>
      </c>
      <c r="Y42" s="3">
        <v>20</v>
      </c>
      <c r="Z42" s="3">
        <v>20</v>
      </c>
      <c r="AA42" s="112">
        <f t="shared" si="2"/>
        <v>0</v>
      </c>
      <c r="AB42" s="112">
        <f t="shared" si="3"/>
        <v>0</v>
      </c>
      <c r="AC42" s="112">
        <f t="shared" si="4"/>
        <v>0</v>
      </c>
      <c r="AD42" s="112">
        <f t="shared" si="5"/>
        <v>0</v>
      </c>
      <c r="AE42" s="112">
        <f t="shared" si="6"/>
        <v>0</v>
      </c>
      <c r="AF42" s="112">
        <f t="shared" si="7"/>
        <v>0</v>
      </c>
      <c r="AG42" s="112">
        <f t="shared" si="8"/>
        <v>0</v>
      </c>
      <c r="AH42" s="112">
        <f t="shared" si="9"/>
        <v>0</v>
      </c>
      <c r="AI42" s="112">
        <f t="shared" si="10"/>
        <v>56012.931034482768</v>
      </c>
      <c r="AJ42" s="112">
        <f t="shared" si="11"/>
        <v>22405.172413793109</v>
      </c>
      <c r="AK42" s="112">
        <f t="shared" si="12"/>
        <v>22405.172413793109</v>
      </c>
      <c r="AL42" s="112">
        <f t="shared" si="13"/>
        <v>22405.172413793109</v>
      </c>
      <c r="AN42" s="112" t="str">
        <f t="shared" si="14"/>
        <v>TB-Nomad-FoldiShop</v>
      </c>
      <c r="AO42" cm="1">
        <f t="array" ref="AO42">IFERROR(VLOOKUP(_xlfn.SINGLE(AN:AN),'[1]Pivot SI'!$R:$Y,{2,3,4,5,6,7,8},0),0)</f>
        <v>0</v>
      </c>
    </row>
    <row r="43" spans="1:47" x14ac:dyDescent="0.2">
      <c r="A43" t="s">
        <v>104</v>
      </c>
      <c r="B43"/>
      <c r="C43" s="2" t="s">
        <v>458</v>
      </c>
      <c r="D43" s="2"/>
      <c r="E43" s="2" t="s">
        <v>459</v>
      </c>
      <c r="F43" s="2" t="s">
        <v>60</v>
      </c>
      <c r="G43" s="2" t="s">
        <v>391</v>
      </c>
      <c r="H43" s="2" t="s">
        <v>396</v>
      </c>
      <c r="I43" s="2" t="s">
        <v>368</v>
      </c>
      <c r="J43" s="2" t="s">
        <v>3994</v>
      </c>
      <c r="K43" s="3">
        <v>320</v>
      </c>
      <c r="L43" s="25">
        <v>473.70689655172418</v>
      </c>
      <c r="M43" s="2" t="s">
        <v>393</v>
      </c>
      <c r="N43" s="2" t="s">
        <v>393</v>
      </c>
      <c r="O43" s="3">
        <v>0</v>
      </c>
      <c r="P43" s="3"/>
      <c r="Q43" s="3"/>
      <c r="R43" s="3"/>
      <c r="S43" s="3"/>
      <c r="T43" s="3"/>
      <c r="U43" s="3"/>
      <c r="V43" s="3">
        <v>0</v>
      </c>
      <c r="W43" s="3">
        <v>280</v>
      </c>
      <c r="X43" s="3">
        <v>150</v>
      </c>
      <c r="Y43" s="3">
        <v>150</v>
      </c>
      <c r="Z43" s="3">
        <v>120</v>
      </c>
      <c r="AA43" s="112">
        <f t="shared" si="2"/>
        <v>0</v>
      </c>
      <c r="AB43" s="112">
        <f t="shared" si="3"/>
        <v>0</v>
      </c>
      <c r="AC43" s="112">
        <f t="shared" si="4"/>
        <v>0</v>
      </c>
      <c r="AD43" s="112">
        <f t="shared" si="5"/>
        <v>0</v>
      </c>
      <c r="AE43" s="112">
        <f t="shared" si="6"/>
        <v>0</v>
      </c>
      <c r="AF43" s="112">
        <f t="shared" si="7"/>
        <v>0</v>
      </c>
      <c r="AG43" s="112">
        <f t="shared" si="8"/>
        <v>0</v>
      </c>
      <c r="AH43" s="112">
        <f t="shared" si="9"/>
        <v>0</v>
      </c>
      <c r="AI43" s="112">
        <f t="shared" si="10"/>
        <v>132637.93103448278</v>
      </c>
      <c r="AJ43" s="112">
        <f t="shared" si="11"/>
        <v>71056.034482758623</v>
      </c>
      <c r="AK43" s="112">
        <f t="shared" si="12"/>
        <v>71056.034482758623</v>
      </c>
      <c r="AL43" s="112">
        <f t="shared" si="13"/>
        <v>56844.827586206899</v>
      </c>
      <c r="AN43" s="112" t="str">
        <f t="shared" si="14"/>
        <v>NM009254858iShop</v>
      </c>
      <c r="AO43" cm="1">
        <f t="array" ref="AO43">IFERROR(VLOOKUP(_xlfn.SINGLE(AN:AN),'[1]Pivot SI'!$R:$Y,{2,3,4,5,6,7,8},0),0)</f>
        <v>0</v>
      </c>
    </row>
    <row r="44" spans="1:47" x14ac:dyDescent="0.2">
      <c r="A44" t="s">
        <v>104</v>
      </c>
      <c r="B44"/>
      <c r="C44" s="2" t="s">
        <v>460</v>
      </c>
      <c r="D44" s="2"/>
      <c r="E44" s="2" t="s">
        <v>461</v>
      </c>
      <c r="F44" s="2" t="s">
        <v>60</v>
      </c>
      <c r="G44" s="2" t="s">
        <v>391</v>
      </c>
      <c r="H44" s="2" t="s">
        <v>396</v>
      </c>
      <c r="I44" s="2" t="s">
        <v>368</v>
      </c>
      <c r="J44" s="2" t="s">
        <v>3994</v>
      </c>
      <c r="K44" s="3">
        <v>320</v>
      </c>
      <c r="L44" s="25">
        <v>473.70689655172418</v>
      </c>
      <c r="M44" s="2" t="s">
        <v>393</v>
      </c>
      <c r="N44" s="2" t="s">
        <v>393</v>
      </c>
      <c r="O44" s="3">
        <v>0</v>
      </c>
      <c r="P44" s="3"/>
      <c r="Q44" s="3"/>
      <c r="R44" s="3"/>
      <c r="S44" s="3"/>
      <c r="T44" s="3"/>
      <c r="U44" s="3"/>
      <c r="V44" s="3">
        <v>0</v>
      </c>
      <c r="W44" s="3">
        <v>280</v>
      </c>
      <c r="X44" s="3">
        <v>120</v>
      </c>
      <c r="Y44" s="3">
        <v>110</v>
      </c>
      <c r="Z44" s="3">
        <v>100</v>
      </c>
      <c r="AA44" s="112">
        <f t="shared" si="2"/>
        <v>0</v>
      </c>
      <c r="AB44" s="112">
        <f t="shared" si="3"/>
        <v>0</v>
      </c>
      <c r="AC44" s="112">
        <f t="shared" si="4"/>
        <v>0</v>
      </c>
      <c r="AD44" s="112">
        <f t="shared" si="5"/>
        <v>0</v>
      </c>
      <c r="AE44" s="112">
        <f t="shared" si="6"/>
        <v>0</v>
      </c>
      <c r="AF44" s="112">
        <f t="shared" si="7"/>
        <v>0</v>
      </c>
      <c r="AG44" s="112">
        <f t="shared" si="8"/>
        <v>0</v>
      </c>
      <c r="AH44" s="112">
        <f t="shared" si="9"/>
        <v>0</v>
      </c>
      <c r="AI44" s="112">
        <f t="shared" si="10"/>
        <v>132637.93103448278</v>
      </c>
      <c r="AJ44" s="112">
        <f t="shared" si="11"/>
        <v>56844.827586206899</v>
      </c>
      <c r="AK44" s="112">
        <f t="shared" si="12"/>
        <v>52107.758620689659</v>
      </c>
      <c r="AL44" s="112">
        <f t="shared" si="13"/>
        <v>47370.68965517242</v>
      </c>
      <c r="AN44" s="112" t="str">
        <f t="shared" si="14"/>
        <v>NM009247858iShop</v>
      </c>
      <c r="AO44" cm="1">
        <f t="array" ref="AO44">IFERROR(VLOOKUP(_xlfn.SINGLE(AN:AN),'[1]Pivot SI'!$R:$Y,{2,3,4,5,6,7,8},0),0)</f>
        <v>0</v>
      </c>
    </row>
    <row r="45" spans="1:47" x14ac:dyDescent="0.2">
      <c r="A45" t="s">
        <v>104</v>
      </c>
      <c r="B45"/>
      <c r="C45" s="2" t="s">
        <v>462</v>
      </c>
      <c r="D45" s="2"/>
      <c r="E45" s="2" t="s">
        <v>463</v>
      </c>
      <c r="F45" s="2" t="s">
        <v>60</v>
      </c>
      <c r="G45" s="2" t="s">
        <v>391</v>
      </c>
      <c r="H45" s="2" t="s">
        <v>407</v>
      </c>
      <c r="I45" s="2" t="s">
        <v>368</v>
      </c>
      <c r="J45" s="2" t="s">
        <v>3994</v>
      </c>
      <c r="K45" s="3">
        <v>320</v>
      </c>
      <c r="L45" s="25">
        <v>473.70689655172418</v>
      </c>
      <c r="M45" s="2" t="s">
        <v>393</v>
      </c>
      <c r="N45" s="2" t="s">
        <v>393</v>
      </c>
      <c r="O45" s="3">
        <v>0</v>
      </c>
      <c r="P45" s="3"/>
      <c r="Q45" s="3"/>
      <c r="R45" s="3"/>
      <c r="S45" s="3"/>
      <c r="T45" s="3"/>
      <c r="U45" s="3"/>
      <c r="V45" s="3">
        <v>0</v>
      </c>
      <c r="W45" s="3">
        <v>280</v>
      </c>
      <c r="X45" s="3">
        <v>200</v>
      </c>
      <c r="Y45" s="3">
        <v>220</v>
      </c>
      <c r="Z45" s="3">
        <v>180</v>
      </c>
      <c r="AA45" s="112">
        <f t="shared" si="2"/>
        <v>0</v>
      </c>
      <c r="AB45" s="112">
        <f t="shared" si="3"/>
        <v>0</v>
      </c>
      <c r="AC45" s="112">
        <f t="shared" si="4"/>
        <v>0</v>
      </c>
      <c r="AD45" s="112">
        <f t="shared" si="5"/>
        <v>0</v>
      </c>
      <c r="AE45" s="112">
        <f t="shared" si="6"/>
        <v>0</v>
      </c>
      <c r="AF45" s="112">
        <f t="shared" si="7"/>
        <v>0</v>
      </c>
      <c r="AG45" s="112">
        <f t="shared" si="8"/>
        <v>0</v>
      </c>
      <c r="AH45" s="112">
        <f t="shared" si="9"/>
        <v>0</v>
      </c>
      <c r="AI45" s="112">
        <f t="shared" si="10"/>
        <v>132637.93103448278</v>
      </c>
      <c r="AJ45" s="112">
        <f t="shared" si="11"/>
        <v>94741.379310344841</v>
      </c>
      <c r="AK45" s="112">
        <f t="shared" si="12"/>
        <v>104215.51724137932</v>
      </c>
      <c r="AL45" s="112">
        <f t="shared" si="13"/>
        <v>85267.241379310348</v>
      </c>
      <c r="AN45" s="112" t="str">
        <f t="shared" si="14"/>
        <v>NM009179858iShop</v>
      </c>
      <c r="AO45" cm="1">
        <f t="array" ref="AO45">IFERROR(VLOOKUP(_xlfn.SINGLE(AN:AN),'[1]Pivot SI'!$R:$Y,{2,3,4,5,6,7,8},0),0)</f>
        <v>0</v>
      </c>
    </row>
    <row r="46" spans="1:47" x14ac:dyDescent="0.2">
      <c r="A46" t="s">
        <v>104</v>
      </c>
      <c r="B46"/>
      <c r="C46" s="2" t="s">
        <v>464</v>
      </c>
      <c r="D46" s="2"/>
      <c r="E46" s="2" t="s">
        <v>465</v>
      </c>
      <c r="F46" s="2" t="s">
        <v>60</v>
      </c>
      <c r="G46" s="2" t="s">
        <v>391</v>
      </c>
      <c r="H46" s="2" t="s">
        <v>407</v>
      </c>
      <c r="I46" s="2" t="s">
        <v>368</v>
      </c>
      <c r="J46" s="2" t="s">
        <v>3994</v>
      </c>
      <c r="K46" s="3">
        <v>320</v>
      </c>
      <c r="L46" s="25">
        <v>473.70689655172418</v>
      </c>
      <c r="M46" s="2" t="s">
        <v>393</v>
      </c>
      <c r="N46" s="2" t="s">
        <v>393</v>
      </c>
      <c r="O46" s="3">
        <v>0</v>
      </c>
      <c r="P46" s="3"/>
      <c r="Q46" s="3"/>
      <c r="R46" s="3"/>
      <c r="S46" s="3"/>
      <c r="T46" s="3"/>
      <c r="U46" s="3"/>
      <c r="V46" s="3">
        <v>0</v>
      </c>
      <c r="W46" s="3">
        <v>280</v>
      </c>
      <c r="X46" s="3">
        <v>180</v>
      </c>
      <c r="Y46" s="3">
        <v>210</v>
      </c>
      <c r="Z46" s="3">
        <v>150</v>
      </c>
      <c r="AA46" s="112">
        <f t="shared" si="2"/>
        <v>0</v>
      </c>
      <c r="AB46" s="112">
        <f t="shared" si="3"/>
        <v>0</v>
      </c>
      <c r="AC46" s="112">
        <f t="shared" si="4"/>
        <v>0</v>
      </c>
      <c r="AD46" s="112">
        <f t="shared" si="5"/>
        <v>0</v>
      </c>
      <c r="AE46" s="112">
        <f t="shared" si="6"/>
        <v>0</v>
      </c>
      <c r="AF46" s="112">
        <f t="shared" si="7"/>
        <v>0</v>
      </c>
      <c r="AG46" s="112">
        <f t="shared" si="8"/>
        <v>0</v>
      </c>
      <c r="AH46" s="112">
        <f t="shared" si="9"/>
        <v>0</v>
      </c>
      <c r="AI46" s="112">
        <f t="shared" si="10"/>
        <v>132637.93103448278</v>
      </c>
      <c r="AJ46" s="112">
        <f t="shared" si="11"/>
        <v>85267.241379310348</v>
      </c>
      <c r="AK46" s="112">
        <f t="shared" si="12"/>
        <v>99478.448275862072</v>
      </c>
      <c r="AL46" s="112">
        <f t="shared" si="13"/>
        <v>71056.034482758623</v>
      </c>
      <c r="AN46" s="112" t="str">
        <f t="shared" si="14"/>
        <v>NM009162858iShop</v>
      </c>
      <c r="AO46" cm="1">
        <f t="array" ref="AO46">IFERROR(VLOOKUP(_xlfn.SINGLE(AN:AN),'[1]Pivot SI'!$R:$Y,{2,3,4,5,6,7,8},0),0)</f>
        <v>0</v>
      </c>
    </row>
    <row r="47" spans="1:47" x14ac:dyDescent="0.2">
      <c r="A47" t="s">
        <v>104</v>
      </c>
      <c r="B47">
        <v>856504011291</v>
      </c>
      <c r="C47" s="2" t="s">
        <v>466</v>
      </c>
      <c r="D47" s="2">
        <v>856504011291</v>
      </c>
      <c r="E47" s="2" t="s">
        <v>467</v>
      </c>
      <c r="F47" s="2" t="s">
        <v>468</v>
      </c>
      <c r="G47" s="2" t="s">
        <v>469</v>
      </c>
      <c r="H47" s="2" t="s">
        <v>470</v>
      </c>
      <c r="I47" s="2" t="s">
        <v>368</v>
      </c>
      <c r="J47" s="2" t="s">
        <v>3994</v>
      </c>
      <c r="K47" s="3">
        <v>220</v>
      </c>
      <c r="L47" s="25">
        <v>344.4</v>
      </c>
      <c r="M47" s="2" t="s">
        <v>2202</v>
      </c>
      <c r="N47" s="2" t="s">
        <v>28</v>
      </c>
      <c r="O47" s="3">
        <v>221</v>
      </c>
      <c r="P47" s="3">
        <v>137</v>
      </c>
      <c r="Q47" s="3">
        <v>177</v>
      </c>
      <c r="R47" s="3">
        <v>62</v>
      </c>
      <c r="S47" s="3">
        <v>168</v>
      </c>
      <c r="T47" s="3">
        <v>76</v>
      </c>
      <c r="U47" s="3">
        <v>56</v>
      </c>
      <c r="V47" s="3">
        <v>80</v>
      </c>
      <c r="W47" s="3">
        <v>80</v>
      </c>
      <c r="X47" s="3">
        <v>30</v>
      </c>
      <c r="Y47" s="3">
        <v>30</v>
      </c>
      <c r="Z47" s="3">
        <v>30</v>
      </c>
      <c r="AA47" s="112">
        <f t="shared" si="2"/>
        <v>76112.399999999994</v>
      </c>
      <c r="AB47" s="112">
        <f t="shared" si="3"/>
        <v>47182.799999999996</v>
      </c>
      <c r="AC47" s="112">
        <f t="shared" si="4"/>
        <v>60958.799999999996</v>
      </c>
      <c r="AD47" s="112">
        <f t="shared" si="5"/>
        <v>21352.799999999999</v>
      </c>
      <c r="AE47" s="112">
        <f t="shared" si="6"/>
        <v>57859.199999999997</v>
      </c>
      <c r="AF47" s="112">
        <f t="shared" si="7"/>
        <v>26174.399999999998</v>
      </c>
      <c r="AG47" s="112">
        <f t="shared" si="8"/>
        <v>19286.399999999998</v>
      </c>
      <c r="AH47" s="112">
        <f t="shared" si="9"/>
        <v>27552</v>
      </c>
      <c r="AI47" s="112">
        <f t="shared" si="10"/>
        <v>27552</v>
      </c>
      <c r="AJ47" s="112">
        <f t="shared" si="11"/>
        <v>10332</v>
      </c>
      <c r="AK47" s="112">
        <f t="shared" si="12"/>
        <v>10332</v>
      </c>
      <c r="AL47" s="112">
        <f t="shared" si="13"/>
        <v>10332</v>
      </c>
      <c r="AN47" s="112" t="str">
        <f t="shared" si="14"/>
        <v>NM011291858iShop</v>
      </c>
      <c r="AO47" cm="1">
        <f t="array" ref="AO47:AU47">IFERROR(VLOOKUP(_xlfn.SINGLE(AN:AN),'[1]Pivot SI'!$R:$Y,{2,3,4,5,6,7,8},0),0)</f>
        <v>221</v>
      </c>
      <c r="AP47">
        <v>137</v>
      </c>
      <c r="AQ47">
        <v>177</v>
      </c>
      <c r="AR47">
        <v>62</v>
      </c>
      <c r="AS47">
        <v>168</v>
      </c>
      <c r="AT47">
        <v>76</v>
      </c>
      <c r="AU47">
        <v>56</v>
      </c>
    </row>
    <row r="48" spans="1:47" x14ac:dyDescent="0.2">
      <c r="A48" t="s">
        <v>104</v>
      </c>
      <c r="B48">
        <v>856504011284</v>
      </c>
      <c r="C48" s="2" t="s">
        <v>471</v>
      </c>
      <c r="D48" s="2">
        <v>856504011284</v>
      </c>
      <c r="E48" s="2" t="s">
        <v>472</v>
      </c>
      <c r="F48" s="2" t="s">
        <v>468</v>
      </c>
      <c r="G48" s="2" t="s">
        <v>469</v>
      </c>
      <c r="H48" s="2" t="s">
        <v>470</v>
      </c>
      <c r="I48" s="2" t="s">
        <v>368</v>
      </c>
      <c r="J48" s="2" t="s">
        <v>3994</v>
      </c>
      <c r="K48" s="3">
        <v>220</v>
      </c>
      <c r="L48" s="25">
        <v>344.4</v>
      </c>
      <c r="M48" s="2" t="s">
        <v>2202</v>
      </c>
      <c r="N48" s="2" t="s">
        <v>28</v>
      </c>
      <c r="O48" s="3">
        <v>214</v>
      </c>
      <c r="P48" s="3">
        <v>97</v>
      </c>
      <c r="Q48" s="3">
        <v>121</v>
      </c>
      <c r="R48" s="3">
        <v>51</v>
      </c>
      <c r="S48" s="3">
        <v>107</v>
      </c>
      <c r="T48" s="3">
        <v>77</v>
      </c>
      <c r="U48" s="3">
        <v>29</v>
      </c>
      <c r="V48" s="3">
        <v>80</v>
      </c>
      <c r="W48" s="3">
        <v>80</v>
      </c>
      <c r="X48" s="3">
        <v>84</v>
      </c>
      <c r="Y48" s="3">
        <v>30</v>
      </c>
      <c r="Z48" s="3">
        <v>30</v>
      </c>
      <c r="AA48" s="112">
        <f t="shared" si="2"/>
        <v>73701.599999999991</v>
      </c>
      <c r="AB48" s="112">
        <f t="shared" si="3"/>
        <v>33406.799999999996</v>
      </c>
      <c r="AC48" s="112">
        <f t="shared" si="4"/>
        <v>41672.399999999994</v>
      </c>
      <c r="AD48" s="112">
        <f t="shared" si="5"/>
        <v>17564.399999999998</v>
      </c>
      <c r="AE48" s="112">
        <f t="shared" si="6"/>
        <v>36850.799999999996</v>
      </c>
      <c r="AF48" s="112">
        <f t="shared" si="7"/>
        <v>26518.799999999999</v>
      </c>
      <c r="AG48" s="112">
        <f t="shared" si="8"/>
        <v>9987.5999999999985</v>
      </c>
      <c r="AH48" s="112">
        <f t="shared" si="9"/>
        <v>27552</v>
      </c>
      <c r="AI48" s="112">
        <f t="shared" si="10"/>
        <v>27552</v>
      </c>
      <c r="AJ48" s="112">
        <f t="shared" si="11"/>
        <v>28929.599999999999</v>
      </c>
      <c r="AK48" s="112">
        <f t="shared" si="12"/>
        <v>10332</v>
      </c>
      <c r="AL48" s="112">
        <f t="shared" si="13"/>
        <v>10332</v>
      </c>
      <c r="AN48" s="112" t="str">
        <f t="shared" si="14"/>
        <v>NM011284858iShop</v>
      </c>
      <c r="AO48" cm="1">
        <f t="array" ref="AO48:AU48">IFERROR(VLOOKUP(_xlfn.SINGLE(AN:AN),'[1]Pivot SI'!$R:$Y,{2,3,4,5,6,7,8},0),0)</f>
        <v>214</v>
      </c>
      <c r="AP48">
        <v>97</v>
      </c>
      <c r="AQ48">
        <v>121</v>
      </c>
      <c r="AR48">
        <v>51</v>
      </c>
      <c r="AS48">
        <v>107</v>
      </c>
      <c r="AT48">
        <v>77</v>
      </c>
      <c r="AU48">
        <v>29</v>
      </c>
    </row>
    <row r="49" spans="1:47" x14ac:dyDescent="0.2">
      <c r="A49" t="s">
        <v>104</v>
      </c>
      <c r="B49">
        <v>856500018522</v>
      </c>
      <c r="C49" s="2" t="s">
        <v>473</v>
      </c>
      <c r="D49" s="2">
        <v>856500018522</v>
      </c>
      <c r="E49" s="2" t="s">
        <v>474</v>
      </c>
      <c r="F49" s="2" t="s">
        <v>2277</v>
      </c>
      <c r="G49" s="2" t="s">
        <v>475</v>
      </c>
      <c r="H49" s="2" t="s">
        <v>476</v>
      </c>
      <c r="I49" s="2" t="s">
        <v>368</v>
      </c>
      <c r="J49" s="2" t="s">
        <v>3994</v>
      </c>
      <c r="K49" s="3">
        <v>200</v>
      </c>
      <c r="L49" s="25">
        <v>473.71</v>
      </c>
      <c r="M49" s="2" t="s">
        <v>2202</v>
      </c>
      <c r="N49" s="2" t="s">
        <v>28</v>
      </c>
      <c r="O49" s="3">
        <v>100</v>
      </c>
      <c r="P49" s="3">
        <v>126</v>
      </c>
      <c r="Q49" s="3">
        <v>192</v>
      </c>
      <c r="R49" s="3">
        <v>118</v>
      </c>
      <c r="S49" s="3">
        <v>260</v>
      </c>
      <c r="T49" s="3">
        <v>91</v>
      </c>
      <c r="U49" s="3">
        <v>90</v>
      </c>
      <c r="V49" s="3">
        <v>144</v>
      </c>
      <c r="W49" s="3">
        <v>120</v>
      </c>
      <c r="X49" s="3">
        <v>291</v>
      </c>
      <c r="Y49" s="3">
        <v>250</v>
      </c>
      <c r="Z49" s="3">
        <v>200</v>
      </c>
      <c r="AA49" s="112">
        <f t="shared" si="2"/>
        <v>47371</v>
      </c>
      <c r="AB49" s="112">
        <f t="shared" si="3"/>
        <v>59687.46</v>
      </c>
      <c r="AC49" s="112">
        <f t="shared" si="4"/>
        <v>90952.319999999992</v>
      </c>
      <c r="AD49" s="112">
        <f t="shared" si="5"/>
        <v>55897.78</v>
      </c>
      <c r="AE49" s="112">
        <f t="shared" si="6"/>
        <v>123164.59999999999</v>
      </c>
      <c r="AF49" s="112">
        <f t="shared" si="7"/>
        <v>43107.61</v>
      </c>
      <c r="AG49" s="112">
        <f t="shared" si="8"/>
        <v>42633.9</v>
      </c>
      <c r="AH49" s="112">
        <f t="shared" si="9"/>
        <v>68214.239999999991</v>
      </c>
      <c r="AI49" s="112">
        <f t="shared" si="10"/>
        <v>56845.2</v>
      </c>
      <c r="AJ49" s="112">
        <f t="shared" si="11"/>
        <v>137849.60999999999</v>
      </c>
      <c r="AK49" s="112">
        <f t="shared" si="12"/>
        <v>118427.5</v>
      </c>
      <c r="AL49" s="112">
        <f t="shared" si="13"/>
        <v>94742</v>
      </c>
      <c r="AN49" s="112" t="str">
        <f t="shared" si="14"/>
        <v>NM1Am10000iShop</v>
      </c>
      <c r="AO49" cm="1">
        <f t="array" ref="AO49:AU49">IFERROR(VLOOKUP(_xlfn.SINGLE(AN:AN),'[1]Pivot SI'!$R:$Y,{2,3,4,5,6,7,8},0),0)</f>
        <v>100</v>
      </c>
      <c r="AP49">
        <v>126</v>
      </c>
      <c r="AQ49">
        <v>192</v>
      </c>
      <c r="AR49">
        <v>118</v>
      </c>
      <c r="AS49">
        <v>260</v>
      </c>
      <c r="AT49">
        <v>91</v>
      </c>
      <c r="AU49">
        <v>90</v>
      </c>
    </row>
    <row r="50" spans="1:47" x14ac:dyDescent="0.2">
      <c r="A50" t="s">
        <v>104</v>
      </c>
      <c r="B50">
        <v>855848007366</v>
      </c>
      <c r="C50" s="2" t="s">
        <v>477</v>
      </c>
      <c r="D50" s="2">
        <v>855848007366</v>
      </c>
      <c r="E50" s="2" t="s">
        <v>478</v>
      </c>
      <c r="F50" s="2" t="s">
        <v>2277</v>
      </c>
      <c r="G50" s="2" t="s">
        <v>475</v>
      </c>
      <c r="H50" s="2" t="s">
        <v>476</v>
      </c>
      <c r="I50" s="2" t="s">
        <v>368</v>
      </c>
      <c r="J50" s="2" t="s">
        <v>3994</v>
      </c>
      <c r="K50" s="3">
        <v>200</v>
      </c>
      <c r="L50" s="25">
        <v>473.71</v>
      </c>
      <c r="M50" s="2" t="s">
        <v>2202</v>
      </c>
      <c r="N50" s="2" t="s">
        <v>28</v>
      </c>
      <c r="O50" s="3">
        <v>1</v>
      </c>
      <c r="P50" s="3">
        <v>162</v>
      </c>
      <c r="Q50" s="3">
        <v>239</v>
      </c>
      <c r="R50" s="3">
        <v>106</v>
      </c>
      <c r="S50" s="3">
        <v>174</v>
      </c>
      <c r="T50" s="3">
        <v>66</v>
      </c>
      <c r="U50" s="3">
        <v>72</v>
      </c>
      <c r="V50" s="3">
        <v>150</v>
      </c>
      <c r="W50" s="3">
        <v>120</v>
      </c>
      <c r="X50" s="3">
        <v>80</v>
      </c>
      <c r="Y50" s="3">
        <v>362</v>
      </c>
      <c r="Z50" s="3">
        <v>110</v>
      </c>
      <c r="AA50" s="112">
        <f t="shared" si="2"/>
        <v>473.71</v>
      </c>
      <c r="AB50" s="112">
        <f t="shared" si="3"/>
        <v>76741.01999999999</v>
      </c>
      <c r="AC50" s="112">
        <f t="shared" si="4"/>
        <v>113216.69</v>
      </c>
      <c r="AD50" s="112">
        <f t="shared" si="5"/>
        <v>50213.259999999995</v>
      </c>
      <c r="AE50" s="112">
        <f t="shared" si="6"/>
        <v>82425.539999999994</v>
      </c>
      <c r="AF50" s="112">
        <f t="shared" si="7"/>
        <v>31264.859999999997</v>
      </c>
      <c r="AG50" s="112">
        <f t="shared" si="8"/>
        <v>34107.119999999995</v>
      </c>
      <c r="AH50" s="112">
        <f t="shared" si="9"/>
        <v>71056.5</v>
      </c>
      <c r="AI50" s="112">
        <f t="shared" si="10"/>
        <v>56845.2</v>
      </c>
      <c r="AJ50" s="112">
        <f t="shared" si="11"/>
        <v>37896.799999999996</v>
      </c>
      <c r="AK50" s="112">
        <f t="shared" si="12"/>
        <v>171483.02</v>
      </c>
      <c r="AL50" s="112">
        <f t="shared" si="13"/>
        <v>52108.1</v>
      </c>
      <c r="AN50" s="112" t="str">
        <f t="shared" si="14"/>
        <v>NM00736685iShop</v>
      </c>
      <c r="AO50" cm="1">
        <f t="array" ref="AO50:AU50">IFERROR(VLOOKUP(_xlfn.SINGLE(AN:AN),'[1]Pivot SI'!$R:$Y,{2,3,4,5,6,7,8},0),0)</f>
        <v>1</v>
      </c>
      <c r="AP50">
        <v>162</v>
      </c>
      <c r="AQ50">
        <v>239</v>
      </c>
      <c r="AR50">
        <v>106</v>
      </c>
      <c r="AS50">
        <v>174</v>
      </c>
      <c r="AT50">
        <v>66</v>
      </c>
      <c r="AU50">
        <v>72</v>
      </c>
    </row>
    <row r="51" spans="1:47" x14ac:dyDescent="0.2">
      <c r="A51" t="s">
        <v>104</v>
      </c>
      <c r="B51">
        <v>856504014919</v>
      </c>
      <c r="C51" s="2" t="s">
        <v>479</v>
      </c>
      <c r="D51" s="2">
        <v>856504014919</v>
      </c>
      <c r="E51" s="2" t="s">
        <v>480</v>
      </c>
      <c r="F51" s="2" t="s">
        <v>2277</v>
      </c>
      <c r="G51" s="2" t="s">
        <v>475</v>
      </c>
      <c r="H51" s="2" t="s">
        <v>476</v>
      </c>
      <c r="I51" s="2" t="s">
        <v>368</v>
      </c>
      <c r="J51" s="2" t="s">
        <v>3994</v>
      </c>
      <c r="K51" s="3">
        <v>200</v>
      </c>
      <c r="L51" s="25">
        <v>473.71</v>
      </c>
      <c r="M51" s="2" t="s">
        <v>2203</v>
      </c>
      <c r="N51" s="2" t="s">
        <v>28</v>
      </c>
      <c r="O51" s="3">
        <v>1</v>
      </c>
      <c r="P51" s="3">
        <v>0</v>
      </c>
      <c r="Q51" s="3">
        <v>152</v>
      </c>
      <c r="R51" s="3">
        <v>84</v>
      </c>
      <c r="S51" s="3">
        <v>24</v>
      </c>
      <c r="T51" s="3">
        <v>67</v>
      </c>
      <c r="U51" s="3">
        <v>91</v>
      </c>
      <c r="V51" s="3">
        <v>80</v>
      </c>
      <c r="W51" s="3">
        <v>80</v>
      </c>
      <c r="X51" s="3">
        <v>90</v>
      </c>
      <c r="Y51" s="3">
        <v>110</v>
      </c>
      <c r="Z51" s="3">
        <v>80</v>
      </c>
      <c r="AA51" s="112">
        <f t="shared" si="2"/>
        <v>473.71</v>
      </c>
      <c r="AB51" s="112">
        <f t="shared" si="3"/>
        <v>0</v>
      </c>
      <c r="AC51" s="112">
        <f t="shared" si="4"/>
        <v>72003.92</v>
      </c>
      <c r="AD51" s="112">
        <f t="shared" si="5"/>
        <v>39791.64</v>
      </c>
      <c r="AE51" s="112">
        <f t="shared" si="6"/>
        <v>11369.039999999999</v>
      </c>
      <c r="AF51" s="112">
        <f t="shared" si="7"/>
        <v>31738.57</v>
      </c>
      <c r="AG51" s="112">
        <f t="shared" si="8"/>
        <v>43107.61</v>
      </c>
      <c r="AH51" s="112">
        <f t="shared" si="9"/>
        <v>37896.799999999996</v>
      </c>
      <c r="AI51" s="112">
        <f t="shared" si="10"/>
        <v>37896.799999999996</v>
      </c>
      <c r="AJ51" s="112">
        <f t="shared" si="11"/>
        <v>42633.9</v>
      </c>
      <c r="AK51" s="112">
        <f t="shared" si="12"/>
        <v>52108.1</v>
      </c>
      <c r="AL51" s="112">
        <f t="shared" si="13"/>
        <v>37896.799999999996</v>
      </c>
      <c r="AN51" s="112" t="str">
        <f t="shared" si="14"/>
        <v>NM014919858iShop</v>
      </c>
      <c r="AO51" cm="1">
        <f t="array" ref="AO51:AU51">IFERROR(VLOOKUP(_xlfn.SINGLE(AN:AN),'[1]Pivot SI'!$R:$Y,{2,3,4,5,6,7,8},0),0)</f>
        <v>1</v>
      </c>
      <c r="AP51">
        <v>0</v>
      </c>
      <c r="AQ51">
        <v>152</v>
      </c>
      <c r="AR51">
        <v>84</v>
      </c>
      <c r="AS51">
        <v>24</v>
      </c>
      <c r="AT51">
        <v>67</v>
      </c>
      <c r="AU51">
        <v>91</v>
      </c>
    </row>
    <row r="52" spans="1:47" x14ac:dyDescent="0.2">
      <c r="A52" t="s">
        <v>104</v>
      </c>
      <c r="B52">
        <v>856504014803</v>
      </c>
      <c r="C52" s="2" t="s">
        <v>481</v>
      </c>
      <c r="D52" s="2">
        <v>856504014803</v>
      </c>
      <c r="E52" s="2" t="s">
        <v>482</v>
      </c>
      <c r="F52" s="2" t="s">
        <v>2277</v>
      </c>
      <c r="G52" s="2" t="s">
        <v>475</v>
      </c>
      <c r="H52" s="2" t="s">
        <v>476</v>
      </c>
      <c r="I52" s="2" t="s">
        <v>368</v>
      </c>
      <c r="J52" s="2" t="s">
        <v>3994</v>
      </c>
      <c r="K52" s="3">
        <v>180</v>
      </c>
      <c r="L52" s="25">
        <v>775.43</v>
      </c>
      <c r="M52" s="2" t="s">
        <v>2203</v>
      </c>
      <c r="N52" s="2" t="s">
        <v>28</v>
      </c>
      <c r="O52" s="3">
        <v>0</v>
      </c>
      <c r="P52" s="3">
        <v>171</v>
      </c>
      <c r="Q52" s="3">
        <v>154</v>
      </c>
      <c r="R52" s="3">
        <v>92</v>
      </c>
      <c r="S52" s="3">
        <v>171</v>
      </c>
      <c r="T52" s="3">
        <v>6</v>
      </c>
      <c r="U52" s="3">
        <v>78</v>
      </c>
      <c r="V52" s="3">
        <v>37</v>
      </c>
      <c r="AA52" s="112">
        <f t="shared" si="2"/>
        <v>0</v>
      </c>
      <c r="AB52" s="112">
        <f t="shared" si="3"/>
        <v>132598.53</v>
      </c>
      <c r="AC52" s="112">
        <f t="shared" si="4"/>
        <v>119416.21999999999</v>
      </c>
      <c r="AD52" s="112">
        <f t="shared" si="5"/>
        <v>71339.56</v>
      </c>
      <c r="AE52" s="112">
        <f t="shared" si="6"/>
        <v>132598.53</v>
      </c>
      <c r="AF52" s="112">
        <f t="shared" si="7"/>
        <v>4652.58</v>
      </c>
      <c r="AG52" s="112">
        <f t="shared" si="8"/>
        <v>60483.539999999994</v>
      </c>
      <c r="AH52" s="112">
        <f t="shared" si="9"/>
        <v>28690.91</v>
      </c>
      <c r="AI52" s="112">
        <f t="shared" si="10"/>
        <v>0</v>
      </c>
      <c r="AJ52" s="112">
        <f t="shared" si="11"/>
        <v>0</v>
      </c>
      <c r="AK52" s="112">
        <f t="shared" si="12"/>
        <v>0</v>
      </c>
      <c r="AL52" s="112">
        <f t="shared" si="13"/>
        <v>0</v>
      </c>
      <c r="AN52" s="112" t="str">
        <f t="shared" si="14"/>
        <v>NM014803858iShop</v>
      </c>
      <c r="AO52" cm="1">
        <f t="array" ref="AO52:AU52">IFERROR(VLOOKUP(_xlfn.SINGLE(AN:AN),'[1]Pivot SI'!$R:$Y,{2,3,4,5,6,7,8},0),0)</f>
        <v>0</v>
      </c>
      <c r="AP52">
        <v>171</v>
      </c>
      <c r="AQ52">
        <v>154</v>
      </c>
      <c r="AR52">
        <v>92</v>
      </c>
      <c r="AS52">
        <v>171</v>
      </c>
      <c r="AT52">
        <v>6</v>
      </c>
      <c r="AU52">
        <v>78</v>
      </c>
    </row>
    <row r="53" spans="1:47" x14ac:dyDescent="0.2">
      <c r="A53" t="s">
        <v>104</v>
      </c>
      <c r="B53">
        <v>856504014827</v>
      </c>
      <c r="C53" s="2" t="s">
        <v>483</v>
      </c>
      <c r="D53" s="2">
        <v>856504014827</v>
      </c>
      <c r="E53" s="2" t="s">
        <v>484</v>
      </c>
      <c r="F53" s="2" t="s">
        <v>2277</v>
      </c>
      <c r="G53" s="2" t="s">
        <v>475</v>
      </c>
      <c r="H53" s="2" t="s">
        <v>476</v>
      </c>
      <c r="I53" s="2" t="s">
        <v>368</v>
      </c>
      <c r="J53" s="2" t="s">
        <v>3994</v>
      </c>
      <c r="K53" s="3">
        <v>180</v>
      </c>
      <c r="L53" s="25">
        <v>775.43</v>
      </c>
      <c r="M53" s="2" t="s">
        <v>2202</v>
      </c>
      <c r="N53" s="2" t="s">
        <v>28</v>
      </c>
      <c r="O53" s="3">
        <v>0</v>
      </c>
      <c r="P53" s="3">
        <v>154</v>
      </c>
      <c r="Q53" s="3">
        <v>77</v>
      </c>
      <c r="R53" s="3">
        <v>0</v>
      </c>
      <c r="S53" s="3">
        <v>82</v>
      </c>
      <c r="T53" s="3">
        <v>35</v>
      </c>
      <c r="U53" s="3">
        <v>49</v>
      </c>
      <c r="V53" s="3">
        <v>18</v>
      </c>
      <c r="W53" s="3">
        <v>0</v>
      </c>
      <c r="X53" s="3">
        <v>95</v>
      </c>
      <c r="Y53" s="3">
        <v>40</v>
      </c>
      <c r="Z53" s="3">
        <v>65</v>
      </c>
      <c r="AA53" s="112">
        <f t="shared" si="2"/>
        <v>0</v>
      </c>
      <c r="AB53" s="112">
        <f t="shared" si="3"/>
        <v>119416.21999999999</v>
      </c>
      <c r="AC53" s="112">
        <f t="shared" si="4"/>
        <v>59708.109999999993</v>
      </c>
      <c r="AD53" s="112">
        <f t="shared" si="5"/>
        <v>0</v>
      </c>
      <c r="AE53" s="112">
        <f t="shared" si="6"/>
        <v>63585.259999999995</v>
      </c>
      <c r="AF53" s="112">
        <f t="shared" si="7"/>
        <v>27140.05</v>
      </c>
      <c r="AG53" s="112">
        <f t="shared" si="8"/>
        <v>37996.07</v>
      </c>
      <c r="AH53" s="112">
        <f t="shared" si="9"/>
        <v>13957.74</v>
      </c>
      <c r="AI53" s="112">
        <f t="shared" si="10"/>
        <v>0</v>
      </c>
      <c r="AJ53" s="112">
        <f t="shared" si="11"/>
        <v>73665.849999999991</v>
      </c>
      <c r="AK53" s="112">
        <f t="shared" si="12"/>
        <v>31017.199999999997</v>
      </c>
      <c r="AL53" s="112">
        <f t="shared" si="13"/>
        <v>50402.95</v>
      </c>
      <c r="AN53" s="112" t="str">
        <f t="shared" si="14"/>
        <v>NM014827858iShop</v>
      </c>
      <c r="AO53" cm="1">
        <f t="array" ref="AO53:AU53">IFERROR(VLOOKUP(_xlfn.SINGLE(AN:AN),'[1]Pivot SI'!$R:$Y,{2,3,4,5,6,7,8},0),0)</f>
        <v>0</v>
      </c>
      <c r="AP53">
        <v>154</v>
      </c>
      <c r="AQ53">
        <v>77</v>
      </c>
      <c r="AR53">
        <v>0</v>
      </c>
      <c r="AS53">
        <v>82</v>
      </c>
      <c r="AT53">
        <v>35</v>
      </c>
      <c r="AU53">
        <v>49</v>
      </c>
    </row>
    <row r="54" spans="1:47" x14ac:dyDescent="0.2">
      <c r="A54" t="s">
        <v>56</v>
      </c>
      <c r="B54">
        <v>840168528202</v>
      </c>
      <c r="C54" s="2" t="s">
        <v>485</v>
      </c>
      <c r="D54" s="2">
        <v>840168528202</v>
      </c>
      <c r="E54" s="2" t="s">
        <v>486</v>
      </c>
      <c r="F54" s="2" t="s">
        <v>487</v>
      </c>
      <c r="G54" s="2" t="s">
        <v>488</v>
      </c>
      <c r="H54" s="2" t="s">
        <v>489</v>
      </c>
      <c r="I54" s="2" t="s">
        <v>368</v>
      </c>
      <c r="J54" s="2" t="s">
        <v>3994</v>
      </c>
      <c r="K54" s="3">
        <v>270</v>
      </c>
      <c r="L54" s="25">
        <v>430.6</v>
      </c>
      <c r="M54" s="2" t="s">
        <v>2202</v>
      </c>
      <c r="N54" s="2" t="s">
        <v>28</v>
      </c>
      <c r="O54" s="3">
        <v>69</v>
      </c>
      <c r="P54" s="3">
        <v>112</v>
      </c>
      <c r="Q54" s="3">
        <v>284</v>
      </c>
      <c r="R54" s="3">
        <v>105</v>
      </c>
      <c r="S54" s="3">
        <v>254</v>
      </c>
      <c r="T54" s="3">
        <v>17</v>
      </c>
      <c r="U54" s="3">
        <v>0</v>
      </c>
      <c r="V54" s="3">
        <v>268</v>
      </c>
      <c r="W54" s="3">
        <v>120</v>
      </c>
      <c r="X54" s="3">
        <v>90</v>
      </c>
      <c r="Y54" s="3">
        <v>320</v>
      </c>
      <c r="Z54" s="3">
        <v>110</v>
      </c>
      <c r="AA54" s="112">
        <f t="shared" si="2"/>
        <v>29711.4</v>
      </c>
      <c r="AB54" s="112">
        <f t="shared" si="3"/>
        <v>48227.200000000004</v>
      </c>
      <c r="AC54" s="112">
        <f t="shared" si="4"/>
        <v>122290.40000000001</v>
      </c>
      <c r="AD54" s="112">
        <f t="shared" si="5"/>
        <v>45213</v>
      </c>
      <c r="AE54" s="112">
        <f t="shared" si="6"/>
        <v>109372.40000000001</v>
      </c>
      <c r="AF54" s="112">
        <f t="shared" si="7"/>
        <v>7320.2000000000007</v>
      </c>
      <c r="AG54" s="112">
        <f t="shared" si="8"/>
        <v>0</v>
      </c>
      <c r="AH54" s="112">
        <f t="shared" si="9"/>
        <v>115400.8</v>
      </c>
      <c r="AI54" s="112">
        <f t="shared" si="10"/>
        <v>51672</v>
      </c>
      <c r="AJ54" s="112">
        <f t="shared" si="11"/>
        <v>38754</v>
      </c>
      <c r="AK54" s="112">
        <f t="shared" si="12"/>
        <v>137792</v>
      </c>
      <c r="AL54" s="112">
        <f t="shared" si="13"/>
        <v>47366</v>
      </c>
      <c r="AN54" s="112" t="str">
        <f t="shared" si="14"/>
        <v>150226-7265iShop</v>
      </c>
      <c r="AO54" cm="1">
        <f t="array" ref="AO54:AU54">IFERROR(VLOOKUP(_xlfn.SINGLE(AN:AN),'[1]Pivot SI'!$R:$Y,{2,3,4,5,6,7,8},0),0)</f>
        <v>69</v>
      </c>
      <c r="AP54">
        <v>112</v>
      </c>
      <c r="AQ54">
        <v>284</v>
      </c>
      <c r="AR54">
        <v>105</v>
      </c>
      <c r="AS54">
        <v>254</v>
      </c>
      <c r="AT54">
        <v>17</v>
      </c>
      <c r="AU54">
        <v>0</v>
      </c>
    </row>
    <row r="55" spans="1:47" x14ac:dyDescent="0.2">
      <c r="A55" t="s">
        <v>56</v>
      </c>
      <c r="B55">
        <v>840168528172</v>
      </c>
      <c r="C55" s="2" t="s">
        <v>490</v>
      </c>
      <c r="D55" s="2">
        <v>840168528172</v>
      </c>
      <c r="E55" s="2" t="s">
        <v>491</v>
      </c>
      <c r="F55" s="2" t="s">
        <v>487</v>
      </c>
      <c r="G55" s="2" t="s">
        <v>488</v>
      </c>
      <c r="H55" s="2" t="s">
        <v>489</v>
      </c>
      <c r="I55" s="2" t="s">
        <v>368</v>
      </c>
      <c r="J55" s="2" t="s">
        <v>3994</v>
      </c>
      <c r="K55" s="3">
        <v>270</v>
      </c>
      <c r="L55" s="25">
        <v>430.6</v>
      </c>
      <c r="M55" s="2" t="s">
        <v>2202</v>
      </c>
      <c r="N55" s="2" t="s">
        <v>28</v>
      </c>
      <c r="O55" s="3">
        <v>89</v>
      </c>
      <c r="P55" s="3">
        <v>116</v>
      </c>
      <c r="Q55" s="3">
        <v>191</v>
      </c>
      <c r="R55" s="3">
        <v>76</v>
      </c>
      <c r="S55" s="3">
        <v>67</v>
      </c>
      <c r="T55" s="3">
        <v>85</v>
      </c>
      <c r="U55" s="3">
        <v>73</v>
      </c>
      <c r="V55" s="3">
        <v>175</v>
      </c>
      <c r="W55" s="3">
        <v>123</v>
      </c>
      <c r="X55" s="3">
        <v>80</v>
      </c>
      <c r="Y55" s="3">
        <v>280</v>
      </c>
      <c r="Z55" s="3">
        <v>70</v>
      </c>
      <c r="AA55" s="112">
        <f t="shared" si="2"/>
        <v>38323.4</v>
      </c>
      <c r="AB55" s="112">
        <f t="shared" si="3"/>
        <v>49949.600000000006</v>
      </c>
      <c r="AC55" s="112">
        <f t="shared" si="4"/>
        <v>82244.600000000006</v>
      </c>
      <c r="AD55" s="112">
        <f t="shared" si="5"/>
        <v>32725.600000000002</v>
      </c>
      <c r="AE55" s="112">
        <f t="shared" si="6"/>
        <v>28850.2</v>
      </c>
      <c r="AF55" s="112">
        <f t="shared" si="7"/>
        <v>36601</v>
      </c>
      <c r="AG55" s="112">
        <f t="shared" si="8"/>
        <v>31433.800000000003</v>
      </c>
      <c r="AH55" s="112">
        <f t="shared" si="9"/>
        <v>75355</v>
      </c>
      <c r="AI55" s="112">
        <f t="shared" si="10"/>
        <v>52963.8</v>
      </c>
      <c r="AJ55" s="112">
        <f t="shared" si="11"/>
        <v>34448</v>
      </c>
      <c r="AK55" s="112">
        <f t="shared" si="12"/>
        <v>120568</v>
      </c>
      <c r="AL55" s="112">
        <f t="shared" si="13"/>
        <v>30142</v>
      </c>
      <c r="AN55" s="112" t="str">
        <f t="shared" si="14"/>
        <v>150226-9969iShop</v>
      </c>
      <c r="AO55" cm="1">
        <f t="array" ref="AO55:AU55">IFERROR(VLOOKUP(_xlfn.SINGLE(AN:AN),'[1]Pivot SI'!$R:$Y,{2,3,4,5,6,7,8},0),0)</f>
        <v>89</v>
      </c>
      <c r="AP55">
        <v>116</v>
      </c>
      <c r="AQ55">
        <v>191</v>
      </c>
      <c r="AR55">
        <v>76</v>
      </c>
      <c r="AS55">
        <v>67</v>
      </c>
      <c r="AT55">
        <v>85</v>
      </c>
      <c r="AU55">
        <v>73</v>
      </c>
    </row>
    <row r="56" spans="1:47" x14ac:dyDescent="0.2">
      <c r="A56" t="s">
        <v>56</v>
      </c>
      <c r="B56">
        <v>840168528165</v>
      </c>
      <c r="C56" s="2" t="s">
        <v>492</v>
      </c>
      <c r="D56" s="2">
        <v>840168528165</v>
      </c>
      <c r="E56" s="2" t="s">
        <v>493</v>
      </c>
      <c r="F56" s="2" t="s">
        <v>487</v>
      </c>
      <c r="G56" s="2" t="s">
        <v>488</v>
      </c>
      <c r="H56" s="2" t="s">
        <v>489</v>
      </c>
      <c r="I56" s="2" t="s">
        <v>368</v>
      </c>
      <c r="J56" s="2" t="s">
        <v>3994</v>
      </c>
      <c r="K56" s="3">
        <v>270</v>
      </c>
      <c r="L56" s="25">
        <v>473.71</v>
      </c>
      <c r="M56" s="2" t="s">
        <v>2202</v>
      </c>
      <c r="N56" s="2" t="s">
        <v>28</v>
      </c>
      <c r="O56" s="3">
        <v>133</v>
      </c>
      <c r="P56" s="3">
        <v>154</v>
      </c>
      <c r="Q56" s="3">
        <v>130</v>
      </c>
      <c r="R56" s="3">
        <v>74</v>
      </c>
      <c r="S56" s="3">
        <v>148</v>
      </c>
      <c r="T56" s="3">
        <v>69</v>
      </c>
      <c r="U56" s="3">
        <v>49</v>
      </c>
      <c r="V56" s="3">
        <v>244</v>
      </c>
      <c r="W56" s="3">
        <v>134</v>
      </c>
      <c r="X56" s="3">
        <v>80</v>
      </c>
      <c r="Y56" s="3">
        <v>300</v>
      </c>
      <c r="Z56" s="3">
        <v>70</v>
      </c>
      <c r="AA56" s="112">
        <f t="shared" si="2"/>
        <v>63003.43</v>
      </c>
      <c r="AB56" s="112">
        <f t="shared" si="3"/>
        <v>72951.34</v>
      </c>
      <c r="AC56" s="112">
        <f t="shared" si="4"/>
        <v>61582.299999999996</v>
      </c>
      <c r="AD56" s="112">
        <f t="shared" si="5"/>
        <v>35054.54</v>
      </c>
      <c r="AE56" s="112">
        <f t="shared" si="6"/>
        <v>70109.08</v>
      </c>
      <c r="AF56" s="112">
        <f t="shared" si="7"/>
        <v>32685.989999999998</v>
      </c>
      <c r="AG56" s="112">
        <f t="shared" si="8"/>
        <v>23211.789999999997</v>
      </c>
      <c r="AH56" s="112">
        <f t="shared" si="9"/>
        <v>115585.23999999999</v>
      </c>
      <c r="AI56" s="112">
        <f t="shared" si="10"/>
        <v>63477.14</v>
      </c>
      <c r="AJ56" s="112">
        <f t="shared" si="11"/>
        <v>37896.799999999996</v>
      </c>
      <c r="AK56" s="112">
        <f t="shared" si="12"/>
        <v>142113</v>
      </c>
      <c r="AL56" s="112">
        <f t="shared" si="13"/>
        <v>33159.699999999997</v>
      </c>
      <c r="AN56" s="112" t="str">
        <f t="shared" si="14"/>
        <v>150226-D143iShop</v>
      </c>
      <c r="AO56" cm="1">
        <f t="array" ref="AO56:AU56">IFERROR(VLOOKUP(_xlfn.SINGLE(AN:AN),'[1]Pivot SI'!$R:$Y,{2,3,4,5,6,7,8},0),0)</f>
        <v>133</v>
      </c>
      <c r="AP56">
        <v>154</v>
      </c>
      <c r="AQ56">
        <v>130</v>
      </c>
      <c r="AR56">
        <v>74</v>
      </c>
      <c r="AS56">
        <v>148</v>
      </c>
      <c r="AT56">
        <v>69</v>
      </c>
      <c r="AU56">
        <v>49</v>
      </c>
    </row>
    <row r="57" spans="1:47" x14ac:dyDescent="0.2">
      <c r="A57" t="s">
        <v>56</v>
      </c>
      <c r="B57">
        <v>840168546688</v>
      </c>
      <c r="C57" s="2" t="s">
        <v>494</v>
      </c>
      <c r="D57" s="2">
        <v>840168546688</v>
      </c>
      <c r="E57" s="2" t="s">
        <v>495</v>
      </c>
      <c r="F57" s="2" t="s">
        <v>487</v>
      </c>
      <c r="G57" s="2" t="s">
        <v>488</v>
      </c>
      <c r="H57" s="2" t="s">
        <v>489</v>
      </c>
      <c r="I57" s="2" t="s">
        <v>368</v>
      </c>
      <c r="J57" s="2" t="s">
        <v>3994</v>
      </c>
      <c r="K57" s="3">
        <v>270</v>
      </c>
      <c r="L57" s="25">
        <v>430.6</v>
      </c>
      <c r="M57" s="2" t="s">
        <v>2202</v>
      </c>
      <c r="N57" s="2" t="s">
        <v>28</v>
      </c>
      <c r="O57" s="3">
        <v>0</v>
      </c>
      <c r="P57" s="3">
        <v>0</v>
      </c>
      <c r="Q57" s="3">
        <v>227</v>
      </c>
      <c r="R57" s="3">
        <v>73</v>
      </c>
      <c r="S57" s="3">
        <v>156</v>
      </c>
      <c r="T57" s="3">
        <v>41</v>
      </c>
      <c r="U57" s="3">
        <v>0</v>
      </c>
      <c r="V57" s="3">
        <v>120</v>
      </c>
      <c r="W57" s="3">
        <v>80</v>
      </c>
      <c r="X57" s="3">
        <v>70</v>
      </c>
      <c r="Y57" s="3">
        <v>80</v>
      </c>
      <c r="Z57" s="3">
        <v>80</v>
      </c>
      <c r="AA57" s="112">
        <f t="shared" si="2"/>
        <v>0</v>
      </c>
      <c r="AB57" s="112">
        <f t="shared" si="3"/>
        <v>0</v>
      </c>
      <c r="AC57" s="112">
        <f t="shared" si="4"/>
        <v>97746.200000000012</v>
      </c>
      <c r="AD57" s="112">
        <f t="shared" si="5"/>
        <v>31433.800000000003</v>
      </c>
      <c r="AE57" s="112">
        <f t="shared" si="6"/>
        <v>67173.600000000006</v>
      </c>
      <c r="AF57" s="112">
        <f t="shared" si="7"/>
        <v>17654.600000000002</v>
      </c>
      <c r="AG57" s="112">
        <f t="shared" si="8"/>
        <v>0</v>
      </c>
      <c r="AH57" s="112">
        <f t="shared" si="9"/>
        <v>51672</v>
      </c>
      <c r="AI57" s="112">
        <f t="shared" si="10"/>
        <v>34448</v>
      </c>
      <c r="AJ57" s="112">
        <f t="shared" si="11"/>
        <v>30142</v>
      </c>
      <c r="AK57" s="112">
        <f t="shared" si="12"/>
        <v>34448</v>
      </c>
      <c r="AL57" s="112">
        <f t="shared" si="13"/>
        <v>34448</v>
      </c>
      <c r="AN57" s="112" t="str">
        <f t="shared" si="14"/>
        <v>150989-3267iShop</v>
      </c>
      <c r="AO57" cm="1">
        <f t="array" ref="AO57">IFERROR(VLOOKUP(_xlfn.SINGLE(AN:AN),'[1]Pivot SI'!$R:$Y,{2,3,4,5,6,7,8},0),0)</f>
        <v>0</v>
      </c>
    </row>
    <row r="58" spans="1:47" x14ac:dyDescent="0.2">
      <c r="A58" t="s">
        <v>56</v>
      </c>
      <c r="B58">
        <v>840168507573</v>
      </c>
      <c r="C58" s="2" t="s">
        <v>496</v>
      </c>
      <c r="D58" s="2">
        <v>840168507573</v>
      </c>
      <c r="E58" s="2" t="s">
        <v>497</v>
      </c>
      <c r="F58" s="2" t="s">
        <v>487</v>
      </c>
      <c r="G58" s="2" t="s">
        <v>488</v>
      </c>
      <c r="H58" s="2" t="s">
        <v>498</v>
      </c>
      <c r="I58" s="2" t="s">
        <v>368</v>
      </c>
      <c r="J58" s="2" t="s">
        <v>3994</v>
      </c>
      <c r="K58" s="3">
        <v>270</v>
      </c>
      <c r="L58" s="25">
        <v>344.4</v>
      </c>
      <c r="M58" s="2" t="s">
        <v>2204</v>
      </c>
      <c r="N58" s="2" t="s">
        <v>28</v>
      </c>
      <c r="O58" s="3">
        <v>0</v>
      </c>
      <c r="P58" s="3">
        <v>166</v>
      </c>
      <c r="Q58" s="3">
        <v>121</v>
      </c>
      <c r="R58" s="3">
        <v>0</v>
      </c>
      <c r="S58" s="3">
        <v>231</v>
      </c>
      <c r="T58" s="3">
        <v>108</v>
      </c>
      <c r="U58" s="3">
        <v>88</v>
      </c>
      <c r="V58" s="3">
        <v>60</v>
      </c>
      <c r="W58" s="3">
        <v>40</v>
      </c>
      <c r="X58" s="3">
        <v>0</v>
      </c>
      <c r="Y58" s="3">
        <v>0</v>
      </c>
      <c r="Z58" s="3">
        <v>0</v>
      </c>
      <c r="AA58" s="112">
        <f t="shared" si="2"/>
        <v>0</v>
      </c>
      <c r="AB58" s="112">
        <f t="shared" si="3"/>
        <v>57170.399999999994</v>
      </c>
      <c r="AC58" s="112">
        <f t="shared" si="4"/>
        <v>41672.399999999994</v>
      </c>
      <c r="AD58" s="112">
        <f t="shared" si="5"/>
        <v>0</v>
      </c>
      <c r="AE58" s="112">
        <f t="shared" si="6"/>
        <v>79556.399999999994</v>
      </c>
      <c r="AF58" s="112">
        <f t="shared" si="7"/>
        <v>37195.199999999997</v>
      </c>
      <c r="AG58" s="112">
        <f t="shared" si="8"/>
        <v>30307.199999999997</v>
      </c>
      <c r="AH58" s="112">
        <f t="shared" si="9"/>
        <v>20664</v>
      </c>
      <c r="AI58" s="112">
        <f t="shared" si="10"/>
        <v>13776</v>
      </c>
      <c r="AJ58" s="112">
        <f t="shared" si="11"/>
        <v>0</v>
      </c>
      <c r="AK58" s="112">
        <f t="shared" si="12"/>
        <v>0</v>
      </c>
      <c r="AL58" s="112">
        <f t="shared" si="13"/>
        <v>0</v>
      </c>
      <c r="AN58" s="112" t="str">
        <f t="shared" si="14"/>
        <v>142573-1050iShop</v>
      </c>
      <c r="AO58" cm="1">
        <f t="array" ref="AO58:AU58">IFERROR(VLOOKUP(_xlfn.SINGLE(AN:AN),'[1]Pivot SI'!$R:$Y,{2,3,4,5,6,7,8},0),0)</f>
        <v>0</v>
      </c>
      <c r="AP58">
        <v>166</v>
      </c>
      <c r="AQ58">
        <v>121</v>
      </c>
      <c r="AR58">
        <v>0</v>
      </c>
      <c r="AS58">
        <v>231</v>
      </c>
      <c r="AT58">
        <v>108</v>
      </c>
      <c r="AU58">
        <v>88</v>
      </c>
    </row>
    <row r="59" spans="1:47" x14ac:dyDescent="0.2">
      <c r="A59" t="s">
        <v>56</v>
      </c>
      <c r="B59">
        <v>840168501823</v>
      </c>
      <c r="C59" s="2" t="s">
        <v>499</v>
      </c>
      <c r="D59" s="2">
        <v>840168501823</v>
      </c>
      <c r="E59" s="2" t="s">
        <v>500</v>
      </c>
      <c r="F59" s="2" t="s">
        <v>487</v>
      </c>
      <c r="G59" s="2" t="s">
        <v>488</v>
      </c>
      <c r="H59" s="2" t="s">
        <v>501</v>
      </c>
      <c r="I59" s="2" t="s">
        <v>368</v>
      </c>
      <c r="J59" s="2" t="s">
        <v>3994</v>
      </c>
      <c r="K59" s="3">
        <v>270</v>
      </c>
      <c r="L59" s="25">
        <v>516.80999999999995</v>
      </c>
      <c r="M59" s="2" t="s">
        <v>2202</v>
      </c>
      <c r="N59" s="2" t="s">
        <v>28</v>
      </c>
      <c r="O59" s="3">
        <v>93</v>
      </c>
      <c r="P59" s="3">
        <v>66</v>
      </c>
      <c r="Q59" s="3">
        <v>134</v>
      </c>
      <c r="R59" s="3">
        <v>30</v>
      </c>
      <c r="S59" s="3">
        <v>64</v>
      </c>
      <c r="T59" s="3">
        <v>31</v>
      </c>
      <c r="U59" s="3">
        <v>42</v>
      </c>
      <c r="V59" s="3">
        <v>147</v>
      </c>
      <c r="W59" s="3">
        <v>35</v>
      </c>
      <c r="X59" s="3">
        <v>60</v>
      </c>
      <c r="Y59" s="3">
        <v>98</v>
      </c>
      <c r="Z59" s="3">
        <v>52</v>
      </c>
      <c r="AA59" s="112">
        <f t="shared" si="2"/>
        <v>48063.329999999994</v>
      </c>
      <c r="AB59" s="112">
        <f t="shared" si="3"/>
        <v>34109.46</v>
      </c>
      <c r="AC59" s="112">
        <f t="shared" si="4"/>
        <v>69252.539999999994</v>
      </c>
      <c r="AD59" s="112">
        <f t="shared" si="5"/>
        <v>15504.3</v>
      </c>
      <c r="AE59" s="112">
        <f t="shared" si="6"/>
        <v>33075.839999999997</v>
      </c>
      <c r="AF59" s="112">
        <f t="shared" si="7"/>
        <v>16021.109999999999</v>
      </c>
      <c r="AG59" s="112">
        <f t="shared" si="8"/>
        <v>21706.019999999997</v>
      </c>
      <c r="AH59" s="112">
        <f t="shared" si="9"/>
        <v>75971.069999999992</v>
      </c>
      <c r="AI59" s="112">
        <f t="shared" si="10"/>
        <v>18088.349999999999</v>
      </c>
      <c r="AJ59" s="112">
        <f t="shared" si="11"/>
        <v>31008.6</v>
      </c>
      <c r="AK59" s="112">
        <f t="shared" si="12"/>
        <v>50647.38</v>
      </c>
      <c r="AL59" s="112">
        <f t="shared" si="13"/>
        <v>26874.119999999995</v>
      </c>
      <c r="AN59" s="112" t="str">
        <f t="shared" si="14"/>
        <v>140999-1050iShop</v>
      </c>
      <c r="AO59" cm="1">
        <f t="array" ref="AO59:AU59">IFERROR(VLOOKUP(_xlfn.SINGLE(AN:AN),'[1]Pivot SI'!$R:$Y,{2,3,4,5,6,7,8},0),0)</f>
        <v>93</v>
      </c>
      <c r="AP59">
        <v>66</v>
      </c>
      <c r="AQ59">
        <v>134</v>
      </c>
      <c r="AR59">
        <v>30</v>
      </c>
      <c r="AS59">
        <v>64</v>
      </c>
      <c r="AT59">
        <v>31</v>
      </c>
      <c r="AU59">
        <v>42</v>
      </c>
    </row>
    <row r="60" spans="1:47" x14ac:dyDescent="0.2">
      <c r="A60" t="s">
        <v>56</v>
      </c>
      <c r="B60">
        <v>840168501106</v>
      </c>
      <c r="C60" s="2" t="s">
        <v>502</v>
      </c>
      <c r="D60" s="2">
        <v>840168501106</v>
      </c>
      <c r="E60" s="2" t="s">
        <v>503</v>
      </c>
      <c r="F60" s="2" t="s">
        <v>487</v>
      </c>
      <c r="G60" s="2" t="s">
        <v>488</v>
      </c>
      <c r="H60" s="2" t="s">
        <v>504</v>
      </c>
      <c r="I60" s="2" t="s">
        <v>368</v>
      </c>
      <c r="J60" s="2" t="s">
        <v>3994</v>
      </c>
      <c r="K60" s="3">
        <v>270</v>
      </c>
      <c r="L60" s="25">
        <v>430.6</v>
      </c>
      <c r="M60" s="2" t="s">
        <v>2202</v>
      </c>
      <c r="N60" s="2" t="s">
        <v>28</v>
      </c>
      <c r="O60" s="3">
        <v>55</v>
      </c>
      <c r="P60" s="3">
        <v>0</v>
      </c>
      <c r="Q60" s="3">
        <v>0</v>
      </c>
      <c r="R60" s="3">
        <v>0</v>
      </c>
      <c r="S60" s="3">
        <v>104</v>
      </c>
      <c r="T60" s="3">
        <v>40</v>
      </c>
      <c r="U60" s="3">
        <v>49</v>
      </c>
      <c r="V60" s="3">
        <v>164</v>
      </c>
      <c r="W60" s="3">
        <v>50</v>
      </c>
      <c r="X60" s="3">
        <v>70</v>
      </c>
      <c r="Y60" s="3">
        <v>110</v>
      </c>
      <c r="Z60" s="3">
        <v>60</v>
      </c>
      <c r="AA60" s="112">
        <f t="shared" si="2"/>
        <v>23683</v>
      </c>
      <c r="AB60" s="112">
        <f t="shared" si="3"/>
        <v>0</v>
      </c>
      <c r="AC60" s="112">
        <f t="shared" si="4"/>
        <v>0</v>
      </c>
      <c r="AD60" s="112">
        <f t="shared" si="5"/>
        <v>0</v>
      </c>
      <c r="AE60" s="112">
        <f t="shared" si="6"/>
        <v>44782.400000000001</v>
      </c>
      <c r="AF60" s="112">
        <f t="shared" si="7"/>
        <v>17224</v>
      </c>
      <c r="AG60" s="112">
        <f t="shared" si="8"/>
        <v>21099.4</v>
      </c>
      <c r="AH60" s="112">
        <f t="shared" si="9"/>
        <v>70618.400000000009</v>
      </c>
      <c r="AI60" s="112">
        <f t="shared" si="10"/>
        <v>21530</v>
      </c>
      <c r="AJ60" s="112">
        <f t="shared" si="11"/>
        <v>30142</v>
      </c>
      <c r="AK60" s="112">
        <f t="shared" si="12"/>
        <v>47366</v>
      </c>
      <c r="AL60" s="112">
        <f t="shared" si="13"/>
        <v>25836</v>
      </c>
      <c r="AN60" s="112" t="str">
        <f t="shared" si="14"/>
        <v>140548-1050iShop</v>
      </c>
      <c r="AO60" cm="1">
        <f t="array" ref="AO60:AU60">IFERROR(VLOOKUP(_xlfn.SINGLE(AN:AN),'[1]Pivot SI'!$R:$Y,{2,3,4,5,6,7,8},0),0)</f>
        <v>55</v>
      </c>
      <c r="AP60">
        <v>0</v>
      </c>
      <c r="AQ60">
        <v>0</v>
      </c>
      <c r="AR60">
        <v>0</v>
      </c>
      <c r="AS60">
        <v>104</v>
      </c>
      <c r="AT60">
        <v>40</v>
      </c>
      <c r="AU60">
        <v>49</v>
      </c>
    </row>
    <row r="61" spans="1:47" x14ac:dyDescent="0.2">
      <c r="A61" t="s">
        <v>56</v>
      </c>
      <c r="B61">
        <v>840168501335</v>
      </c>
      <c r="C61" s="2" t="s">
        <v>505</v>
      </c>
      <c r="D61" s="2">
        <v>840168501335</v>
      </c>
      <c r="E61" s="2" t="s">
        <v>506</v>
      </c>
      <c r="F61" s="2" t="s">
        <v>487</v>
      </c>
      <c r="G61" s="2" t="s">
        <v>488</v>
      </c>
      <c r="H61" s="2" t="s">
        <v>504</v>
      </c>
      <c r="I61" s="2" t="s">
        <v>368</v>
      </c>
      <c r="J61" s="2" t="s">
        <v>3994</v>
      </c>
      <c r="K61" s="3">
        <v>0</v>
      </c>
      <c r="L61" s="25">
        <v>430.6</v>
      </c>
      <c r="M61" s="2" t="s">
        <v>2204</v>
      </c>
      <c r="N61" s="2" t="s">
        <v>66</v>
      </c>
      <c r="O61" s="3">
        <v>104</v>
      </c>
      <c r="P61" s="3">
        <v>73</v>
      </c>
      <c r="Q61" s="3">
        <v>76</v>
      </c>
      <c r="R61" s="3">
        <v>9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112">
        <f t="shared" si="2"/>
        <v>44782.400000000001</v>
      </c>
      <c r="AB61" s="112">
        <f t="shared" si="3"/>
        <v>31433.800000000003</v>
      </c>
      <c r="AC61" s="112">
        <f t="shared" si="4"/>
        <v>32725.600000000002</v>
      </c>
      <c r="AD61" s="112">
        <f t="shared" si="5"/>
        <v>3875.4</v>
      </c>
      <c r="AE61" s="112">
        <f t="shared" si="6"/>
        <v>0</v>
      </c>
      <c r="AF61" s="112">
        <f t="shared" si="7"/>
        <v>0</v>
      </c>
      <c r="AG61" s="112">
        <f t="shared" si="8"/>
        <v>0</v>
      </c>
      <c r="AH61" s="112">
        <f t="shared" si="9"/>
        <v>0</v>
      </c>
      <c r="AI61" s="112">
        <f t="shared" si="10"/>
        <v>0</v>
      </c>
      <c r="AJ61" s="112">
        <f t="shared" si="11"/>
        <v>0</v>
      </c>
      <c r="AK61" s="112">
        <f t="shared" si="12"/>
        <v>0</v>
      </c>
      <c r="AL61" s="112">
        <f t="shared" si="13"/>
        <v>0</v>
      </c>
      <c r="AN61" s="112" t="str">
        <f t="shared" si="14"/>
        <v>140548-7265iShop</v>
      </c>
      <c r="AO61" cm="1">
        <f t="array" ref="AO61:AU61">IFERROR(VLOOKUP(_xlfn.SINGLE(AN:AN),'[1]Pivot SI'!$R:$Y,{2,3,4,5,6,7,8},0),0)</f>
        <v>104</v>
      </c>
      <c r="AP61">
        <v>73</v>
      </c>
      <c r="AQ61">
        <v>76</v>
      </c>
      <c r="AR61">
        <v>9</v>
      </c>
      <c r="AS61">
        <v>0</v>
      </c>
      <c r="AT61">
        <v>0</v>
      </c>
      <c r="AU61">
        <v>0</v>
      </c>
    </row>
    <row r="62" spans="1:47" x14ac:dyDescent="0.2">
      <c r="A62" t="s">
        <v>56</v>
      </c>
      <c r="B62">
        <v>840168536160</v>
      </c>
      <c r="C62" s="2" t="s">
        <v>507</v>
      </c>
      <c r="D62" s="2">
        <v>840168536160</v>
      </c>
      <c r="E62" s="2" t="s">
        <v>508</v>
      </c>
      <c r="F62" s="2" t="s">
        <v>487</v>
      </c>
      <c r="G62" s="2" t="s">
        <v>488</v>
      </c>
      <c r="H62" s="2" t="s">
        <v>509</v>
      </c>
      <c r="I62" s="2" t="s">
        <v>368</v>
      </c>
      <c r="J62" s="2" t="s">
        <v>3994</v>
      </c>
      <c r="K62" s="3">
        <v>170</v>
      </c>
      <c r="L62" s="25">
        <v>430.6</v>
      </c>
      <c r="M62" s="2" t="s">
        <v>2202</v>
      </c>
      <c r="N62" s="2" t="s">
        <v>28</v>
      </c>
      <c r="O62" s="3">
        <v>10</v>
      </c>
      <c r="P62" s="3">
        <v>45</v>
      </c>
      <c r="Q62" s="3">
        <v>39</v>
      </c>
      <c r="R62" s="3">
        <v>7</v>
      </c>
      <c r="S62" s="3">
        <v>34</v>
      </c>
      <c r="T62" s="3">
        <v>23</v>
      </c>
      <c r="U62" s="3">
        <v>16</v>
      </c>
      <c r="V62" s="3">
        <v>45</v>
      </c>
      <c r="W62" s="3">
        <v>15</v>
      </c>
      <c r="X62" s="3">
        <v>25</v>
      </c>
      <c r="Y62" s="3">
        <v>35</v>
      </c>
      <c r="Z62" s="3">
        <v>15</v>
      </c>
      <c r="AA62" s="112">
        <f t="shared" si="2"/>
        <v>4306</v>
      </c>
      <c r="AB62" s="112">
        <f t="shared" si="3"/>
        <v>19377</v>
      </c>
      <c r="AC62" s="112">
        <f t="shared" si="4"/>
        <v>16793.400000000001</v>
      </c>
      <c r="AD62" s="112">
        <f t="shared" si="5"/>
        <v>3014.2000000000003</v>
      </c>
      <c r="AE62" s="112">
        <f t="shared" si="6"/>
        <v>14640.400000000001</v>
      </c>
      <c r="AF62" s="112">
        <f t="shared" si="7"/>
        <v>9903.8000000000011</v>
      </c>
      <c r="AG62" s="112">
        <f t="shared" si="8"/>
        <v>6889.6</v>
      </c>
      <c r="AH62" s="112">
        <f t="shared" si="9"/>
        <v>19377</v>
      </c>
      <c r="AI62" s="112">
        <f t="shared" si="10"/>
        <v>6459</v>
      </c>
      <c r="AJ62" s="112">
        <f t="shared" si="11"/>
        <v>10765</v>
      </c>
      <c r="AK62" s="112">
        <f t="shared" si="12"/>
        <v>15071</v>
      </c>
      <c r="AL62" s="112">
        <f t="shared" si="13"/>
        <v>6459</v>
      </c>
      <c r="AN62" s="112" t="str">
        <f t="shared" si="14"/>
        <v>150525-D143iShop</v>
      </c>
      <c r="AO62" cm="1">
        <f t="array" ref="AO62:AU62">IFERROR(VLOOKUP(_xlfn.SINGLE(AN:AN),'[1]Pivot SI'!$R:$Y,{2,3,4,5,6,7,8},0),0)</f>
        <v>10</v>
      </c>
      <c r="AP62">
        <v>45</v>
      </c>
      <c r="AQ62">
        <v>39</v>
      </c>
      <c r="AR62">
        <v>7</v>
      </c>
      <c r="AS62">
        <v>34</v>
      </c>
      <c r="AT62">
        <v>23</v>
      </c>
      <c r="AU62">
        <v>16</v>
      </c>
    </row>
    <row r="63" spans="1:47" x14ac:dyDescent="0.2">
      <c r="A63" t="s">
        <v>56</v>
      </c>
      <c r="B63">
        <v>840168536320</v>
      </c>
      <c r="C63" s="2" t="s">
        <v>510</v>
      </c>
      <c r="D63" s="2">
        <v>840168536320</v>
      </c>
      <c r="E63" s="2" t="s">
        <v>511</v>
      </c>
      <c r="F63" s="2" t="s">
        <v>487</v>
      </c>
      <c r="G63" s="2" t="s">
        <v>488</v>
      </c>
      <c r="H63" s="2" t="s">
        <v>512</v>
      </c>
      <c r="I63" s="2" t="s">
        <v>368</v>
      </c>
      <c r="J63" s="2" t="s">
        <v>3994</v>
      </c>
      <c r="K63" s="3">
        <v>170</v>
      </c>
      <c r="L63" s="25">
        <v>516.80999999999995</v>
      </c>
      <c r="M63" s="2" t="s">
        <v>2202</v>
      </c>
      <c r="N63" s="2" t="s">
        <v>28</v>
      </c>
      <c r="O63" s="3">
        <v>22</v>
      </c>
      <c r="P63" s="3">
        <v>31</v>
      </c>
      <c r="Q63" s="3">
        <v>0</v>
      </c>
      <c r="R63" s="3">
        <v>0</v>
      </c>
      <c r="S63" s="3">
        <v>0</v>
      </c>
      <c r="T63" s="3">
        <v>37</v>
      </c>
      <c r="U63" s="3">
        <v>12</v>
      </c>
      <c r="V63" s="3">
        <v>39</v>
      </c>
      <c r="W63" s="3">
        <v>28</v>
      </c>
      <c r="X63" s="3">
        <v>25</v>
      </c>
      <c r="Y63" s="3">
        <v>25</v>
      </c>
      <c r="Z63" s="3">
        <v>18</v>
      </c>
      <c r="AA63" s="112">
        <f t="shared" si="2"/>
        <v>11369.82</v>
      </c>
      <c r="AB63" s="112">
        <f t="shared" si="3"/>
        <v>16021.109999999999</v>
      </c>
      <c r="AC63" s="112">
        <f t="shared" si="4"/>
        <v>0</v>
      </c>
      <c r="AD63" s="112">
        <f t="shared" si="5"/>
        <v>0</v>
      </c>
      <c r="AE63" s="112">
        <f t="shared" si="6"/>
        <v>0</v>
      </c>
      <c r="AF63" s="112">
        <f t="shared" si="7"/>
        <v>19121.969999999998</v>
      </c>
      <c r="AG63" s="112">
        <f t="shared" si="8"/>
        <v>6201.7199999999993</v>
      </c>
      <c r="AH63" s="112">
        <f t="shared" si="9"/>
        <v>20155.589999999997</v>
      </c>
      <c r="AI63" s="112">
        <f t="shared" si="10"/>
        <v>14470.679999999998</v>
      </c>
      <c r="AJ63" s="112">
        <f t="shared" si="11"/>
        <v>12920.249999999998</v>
      </c>
      <c r="AK63" s="112">
        <f t="shared" si="12"/>
        <v>12920.249999999998</v>
      </c>
      <c r="AL63" s="112">
        <f t="shared" si="13"/>
        <v>9302.5799999999981</v>
      </c>
      <c r="AN63" s="112" t="str">
        <f t="shared" si="14"/>
        <v>150527-D143iShop</v>
      </c>
      <c r="AO63" cm="1">
        <f t="array" ref="AO63:AU63">IFERROR(VLOOKUP(_xlfn.SINGLE(AN:AN),'[1]Pivot SI'!$R:$Y,{2,3,4,5,6,7,8},0),0)</f>
        <v>22</v>
      </c>
      <c r="AP63">
        <v>31</v>
      </c>
      <c r="AQ63">
        <v>0</v>
      </c>
      <c r="AR63">
        <v>0</v>
      </c>
      <c r="AS63">
        <v>0</v>
      </c>
      <c r="AT63">
        <v>37</v>
      </c>
      <c r="AU63">
        <v>12</v>
      </c>
    </row>
    <row r="64" spans="1:47" x14ac:dyDescent="0.2">
      <c r="A64" t="s">
        <v>56</v>
      </c>
      <c r="B64">
        <v>848709095855</v>
      </c>
      <c r="C64" s="2" t="s">
        <v>995</v>
      </c>
      <c r="D64" s="2" t="s">
        <v>996</v>
      </c>
      <c r="E64" s="2" t="s">
        <v>997</v>
      </c>
      <c r="F64" s="2" t="s">
        <v>515</v>
      </c>
      <c r="G64" s="2" t="s">
        <v>516</v>
      </c>
      <c r="H64" s="2" t="s">
        <v>998</v>
      </c>
      <c r="I64" s="2" t="s">
        <v>368</v>
      </c>
      <c r="J64" s="2" t="s">
        <v>3994</v>
      </c>
      <c r="K64" s="3">
        <v>0</v>
      </c>
      <c r="L64" s="25">
        <v>430.6</v>
      </c>
      <c r="M64" s="2" t="s">
        <v>2204</v>
      </c>
      <c r="N64" s="2" t="s">
        <v>66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112">
        <f t="shared" si="2"/>
        <v>0</v>
      </c>
      <c r="AB64" s="112">
        <f t="shared" si="3"/>
        <v>0</v>
      </c>
      <c r="AC64" s="112">
        <f t="shared" si="4"/>
        <v>0</v>
      </c>
      <c r="AD64" s="112">
        <f t="shared" si="5"/>
        <v>0</v>
      </c>
      <c r="AE64" s="112">
        <f t="shared" si="6"/>
        <v>0</v>
      </c>
      <c r="AF64" s="112">
        <f t="shared" si="7"/>
        <v>0</v>
      </c>
      <c r="AG64" s="112">
        <f t="shared" si="8"/>
        <v>0</v>
      </c>
      <c r="AH64" s="112">
        <f t="shared" si="9"/>
        <v>0</v>
      </c>
      <c r="AI64" s="112">
        <f t="shared" si="10"/>
        <v>0</v>
      </c>
      <c r="AJ64" s="112">
        <f t="shared" si="11"/>
        <v>0</v>
      </c>
      <c r="AK64" s="112">
        <f t="shared" si="12"/>
        <v>0</v>
      </c>
      <c r="AL64" s="112">
        <f t="shared" si="13"/>
        <v>0</v>
      </c>
      <c r="AN64" s="112" t="str">
        <f t="shared" si="14"/>
        <v>138616-1212iShop</v>
      </c>
      <c r="AO64" cm="1">
        <f t="array" ref="AO64:AU64">IFERROR(VLOOKUP(_xlfn.SINGLE(AN:AN),'[1]Pivot SI'!$R:$Y,{2,3,4,5,6,7,8},0),0)</f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">
      <c r="A65" t="s">
        <v>56</v>
      </c>
      <c r="B65">
        <v>848709097941</v>
      </c>
      <c r="C65" s="2" t="s">
        <v>999</v>
      </c>
      <c r="D65" s="2" t="s">
        <v>1000</v>
      </c>
      <c r="E65" s="2" t="s">
        <v>1001</v>
      </c>
      <c r="F65" s="2" t="s">
        <v>515</v>
      </c>
      <c r="G65" s="2" t="s">
        <v>516</v>
      </c>
      <c r="H65" s="2" t="s">
        <v>998</v>
      </c>
      <c r="I65" s="2" t="s">
        <v>368</v>
      </c>
      <c r="J65" s="2" t="s">
        <v>3994</v>
      </c>
      <c r="K65" s="3">
        <v>0</v>
      </c>
      <c r="L65" s="25">
        <v>697.76</v>
      </c>
      <c r="M65" s="2" t="s">
        <v>2204</v>
      </c>
      <c r="N65" s="2" t="s">
        <v>66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112">
        <f t="shared" si="2"/>
        <v>0</v>
      </c>
      <c r="AB65" s="112">
        <f t="shared" si="3"/>
        <v>0</v>
      </c>
      <c r="AC65" s="112">
        <f t="shared" si="4"/>
        <v>0</v>
      </c>
      <c r="AD65" s="112">
        <f t="shared" si="5"/>
        <v>0</v>
      </c>
      <c r="AE65" s="112">
        <f t="shared" si="6"/>
        <v>0</v>
      </c>
      <c r="AF65" s="112">
        <f t="shared" si="7"/>
        <v>0</v>
      </c>
      <c r="AG65" s="112">
        <f t="shared" si="8"/>
        <v>0</v>
      </c>
      <c r="AH65" s="112">
        <f t="shared" si="9"/>
        <v>0</v>
      </c>
      <c r="AI65" s="112">
        <f t="shared" si="10"/>
        <v>0</v>
      </c>
      <c r="AJ65" s="112">
        <f t="shared" si="11"/>
        <v>0</v>
      </c>
      <c r="AK65" s="112">
        <f t="shared" si="12"/>
        <v>0</v>
      </c>
      <c r="AL65" s="112">
        <f t="shared" si="13"/>
        <v>0</v>
      </c>
      <c r="AN65" s="112" t="str">
        <f t="shared" si="14"/>
        <v>138970-9352iShop</v>
      </c>
      <c r="AO65" cm="1">
        <f t="array" ref="AO65:AU65">IFERROR(VLOOKUP(_xlfn.SINGLE(AN:AN),'[1]Pivot SI'!$R:$Y,{2,3,4,5,6,7,8},0),0)</f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">
      <c r="A66" t="s">
        <v>56</v>
      </c>
      <c r="B66">
        <v>848709095848</v>
      </c>
      <c r="C66" s="2" t="s">
        <v>1002</v>
      </c>
      <c r="D66" s="2" t="s">
        <v>1003</v>
      </c>
      <c r="E66" s="2" t="s">
        <v>1004</v>
      </c>
      <c r="F66" s="2" t="s">
        <v>515</v>
      </c>
      <c r="G66" s="2" t="s">
        <v>516</v>
      </c>
      <c r="H66" s="2" t="s">
        <v>1005</v>
      </c>
      <c r="I66" s="2" t="s">
        <v>368</v>
      </c>
      <c r="J66" s="2" t="s">
        <v>3994</v>
      </c>
      <c r="K66" s="3">
        <v>0</v>
      </c>
      <c r="L66" s="25">
        <v>697.76</v>
      </c>
      <c r="M66" s="2" t="s">
        <v>2204</v>
      </c>
      <c r="N66" s="2" t="s">
        <v>66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112">
        <f t="shared" si="2"/>
        <v>0</v>
      </c>
      <c r="AB66" s="112">
        <f t="shared" si="3"/>
        <v>0</v>
      </c>
      <c r="AC66" s="112">
        <f t="shared" si="4"/>
        <v>0</v>
      </c>
      <c r="AD66" s="112">
        <f t="shared" si="5"/>
        <v>0</v>
      </c>
      <c r="AE66" s="112">
        <f t="shared" si="6"/>
        <v>0</v>
      </c>
      <c r="AF66" s="112">
        <f t="shared" si="7"/>
        <v>0</v>
      </c>
      <c r="AG66" s="112">
        <f t="shared" si="8"/>
        <v>0</v>
      </c>
      <c r="AH66" s="112">
        <f t="shared" si="9"/>
        <v>0</v>
      </c>
      <c r="AI66" s="112">
        <f t="shared" si="10"/>
        <v>0</v>
      </c>
      <c r="AJ66" s="112">
        <f t="shared" si="11"/>
        <v>0</v>
      </c>
      <c r="AK66" s="112">
        <f t="shared" si="12"/>
        <v>0</v>
      </c>
      <c r="AL66" s="112">
        <f t="shared" si="13"/>
        <v>0</v>
      </c>
      <c r="AN66" s="112" t="str">
        <f t="shared" si="14"/>
        <v>138616-0581iShop</v>
      </c>
      <c r="AO66" cm="1">
        <f t="array" ref="AO66:AU66">IFERROR(VLOOKUP(_xlfn.SINGLE(AN:AN),'[1]Pivot SI'!$R:$Y,{2,3,4,5,6,7,8},0),0)</f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">
      <c r="A67" t="s">
        <v>56</v>
      </c>
      <c r="B67">
        <v>848709071354</v>
      </c>
      <c r="C67" s="2" t="s">
        <v>1006</v>
      </c>
      <c r="D67" s="2" t="s">
        <v>1007</v>
      </c>
      <c r="E67" s="2" t="s">
        <v>1008</v>
      </c>
      <c r="F67" s="2" t="s">
        <v>515</v>
      </c>
      <c r="G67" s="2" t="s">
        <v>516</v>
      </c>
      <c r="H67" s="2" t="s">
        <v>1005</v>
      </c>
      <c r="I67" s="2" t="s">
        <v>368</v>
      </c>
      <c r="J67" s="2" t="s">
        <v>3994</v>
      </c>
      <c r="K67" s="3">
        <v>0</v>
      </c>
      <c r="L67" s="25">
        <v>568.45000000000005</v>
      </c>
      <c r="M67" s="2" t="s">
        <v>2204</v>
      </c>
      <c r="N67" s="2" t="s">
        <v>66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112">
        <f t="shared" ref="AA67:AA130" si="15">O67*$L:$L</f>
        <v>0</v>
      </c>
      <c r="AB67" s="112">
        <f t="shared" ref="AB67:AB130" si="16">P67*$L:$L</f>
        <v>0</v>
      </c>
      <c r="AC67" s="112">
        <f t="shared" ref="AC67:AC130" si="17">Q67*$L:$L</f>
        <v>0</v>
      </c>
      <c r="AD67" s="112">
        <f t="shared" ref="AD67:AD130" si="18">R67*$L:$L</f>
        <v>0</v>
      </c>
      <c r="AE67" s="112">
        <f t="shared" ref="AE67:AE130" si="19">S67*$L:$L</f>
        <v>0</v>
      </c>
      <c r="AF67" s="112">
        <f t="shared" ref="AF67:AF130" si="20">T67*$L:$L</f>
        <v>0</v>
      </c>
      <c r="AG67" s="112">
        <f t="shared" ref="AG67:AG130" si="21">U67*$L:$L</f>
        <v>0</v>
      </c>
      <c r="AH67" s="112">
        <f t="shared" ref="AH67:AH130" si="22">V67*$L:$L</f>
        <v>0</v>
      </c>
      <c r="AI67" s="112">
        <f t="shared" ref="AI67:AI130" si="23">W67*$L:$L</f>
        <v>0</v>
      </c>
      <c r="AJ67" s="112">
        <f t="shared" ref="AJ67:AJ130" si="24">X67*$L:$L</f>
        <v>0</v>
      </c>
      <c r="AK67" s="112">
        <f t="shared" ref="AK67:AK130" si="25">Y67*$L:$L</f>
        <v>0</v>
      </c>
      <c r="AL67" s="112">
        <f t="shared" ref="AL67:AL130" si="26">Z67*$L:$L</f>
        <v>0</v>
      </c>
      <c r="AN67" s="112" t="str">
        <f t="shared" si="14"/>
        <v>126087-6010iShop</v>
      </c>
      <c r="AO67" cm="1">
        <f t="array" ref="AO67:AU67">IFERROR(VLOOKUP(_xlfn.SINGLE(AN:AN),'[1]Pivot SI'!$R:$Y,{2,3,4,5,6,7,8},0),0)</f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">
      <c r="A68" t="s">
        <v>56</v>
      </c>
      <c r="B68">
        <v>848709071378</v>
      </c>
      <c r="C68" s="2" t="s">
        <v>1009</v>
      </c>
      <c r="D68" s="2" t="s">
        <v>1010</v>
      </c>
      <c r="E68" s="2" t="s">
        <v>1011</v>
      </c>
      <c r="F68" s="2" t="s">
        <v>515</v>
      </c>
      <c r="G68" s="2" t="s">
        <v>516</v>
      </c>
      <c r="H68" s="2" t="s">
        <v>1005</v>
      </c>
      <c r="I68" s="2" t="s">
        <v>368</v>
      </c>
      <c r="J68" s="2" t="s">
        <v>3994</v>
      </c>
      <c r="K68" s="3">
        <v>0</v>
      </c>
      <c r="L68" s="25">
        <v>568.45000000000005</v>
      </c>
      <c r="M68" s="2" t="s">
        <v>2204</v>
      </c>
      <c r="N68" s="2" t="s">
        <v>66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112">
        <f t="shared" si="15"/>
        <v>0</v>
      </c>
      <c r="AB68" s="112">
        <f t="shared" si="16"/>
        <v>0</v>
      </c>
      <c r="AC68" s="112">
        <f t="shared" si="17"/>
        <v>0</v>
      </c>
      <c r="AD68" s="112">
        <f t="shared" si="18"/>
        <v>0</v>
      </c>
      <c r="AE68" s="112">
        <f t="shared" si="19"/>
        <v>0</v>
      </c>
      <c r="AF68" s="112">
        <f t="shared" si="20"/>
        <v>0</v>
      </c>
      <c r="AG68" s="112">
        <f t="shared" si="21"/>
        <v>0</v>
      </c>
      <c r="AH68" s="112">
        <f t="shared" si="22"/>
        <v>0</v>
      </c>
      <c r="AI68" s="112">
        <f t="shared" si="23"/>
        <v>0</v>
      </c>
      <c r="AJ68" s="112">
        <f t="shared" si="24"/>
        <v>0</v>
      </c>
      <c r="AK68" s="112">
        <f t="shared" si="25"/>
        <v>0</v>
      </c>
      <c r="AL68" s="112">
        <f t="shared" si="26"/>
        <v>0</v>
      </c>
      <c r="AN68" s="112" t="str">
        <f t="shared" si="14"/>
        <v>126087-B189iShop</v>
      </c>
      <c r="AO68" cm="1">
        <f t="array" ref="AO68:AU68">IFERROR(VLOOKUP(_xlfn.SINGLE(AN:AN),'[1]Pivot SI'!$R:$Y,{2,3,4,5,6,7,8},0),0)</f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">
      <c r="A69" t="s">
        <v>56</v>
      </c>
      <c r="B69">
        <v>848709071484</v>
      </c>
      <c r="C69" s="2" t="s">
        <v>1012</v>
      </c>
      <c r="D69" s="2" t="s">
        <v>1013</v>
      </c>
      <c r="E69" s="2" t="s">
        <v>1014</v>
      </c>
      <c r="F69" s="2" t="s">
        <v>515</v>
      </c>
      <c r="G69" s="2" t="s">
        <v>516</v>
      </c>
      <c r="H69" s="2" t="s">
        <v>1005</v>
      </c>
      <c r="I69" s="2" t="s">
        <v>368</v>
      </c>
      <c r="J69" s="2" t="s">
        <v>3994</v>
      </c>
      <c r="K69" s="3">
        <v>0</v>
      </c>
      <c r="L69" s="25">
        <v>568.45000000000005</v>
      </c>
      <c r="M69" s="2" t="s">
        <v>2204</v>
      </c>
      <c r="N69" s="2" t="s">
        <v>66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112">
        <f t="shared" si="15"/>
        <v>0</v>
      </c>
      <c r="AB69" s="112">
        <f t="shared" si="16"/>
        <v>0</v>
      </c>
      <c r="AC69" s="112">
        <f t="shared" si="17"/>
        <v>0</v>
      </c>
      <c r="AD69" s="112">
        <f t="shared" si="18"/>
        <v>0</v>
      </c>
      <c r="AE69" s="112">
        <f t="shared" si="19"/>
        <v>0</v>
      </c>
      <c r="AF69" s="112">
        <f t="shared" si="20"/>
        <v>0</v>
      </c>
      <c r="AG69" s="112">
        <f t="shared" si="21"/>
        <v>0</v>
      </c>
      <c r="AH69" s="112">
        <f t="shared" si="22"/>
        <v>0</v>
      </c>
      <c r="AI69" s="112">
        <f t="shared" si="23"/>
        <v>0</v>
      </c>
      <c r="AJ69" s="112">
        <f t="shared" si="24"/>
        <v>0</v>
      </c>
      <c r="AK69" s="112">
        <f t="shared" si="25"/>
        <v>0</v>
      </c>
      <c r="AL69" s="112">
        <f t="shared" si="26"/>
        <v>0</v>
      </c>
      <c r="AN69" s="112" t="str">
        <f t="shared" si="14"/>
        <v>126087-6011iShop</v>
      </c>
      <c r="AO69" cm="1">
        <f t="array" ref="AO69:AU69">IFERROR(VLOOKUP(_xlfn.SINGLE(AN:AN),'[1]Pivot SI'!$R:$Y,{2,3,4,5,6,7,8},0),0)</f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">
      <c r="A70" t="s">
        <v>56</v>
      </c>
      <c r="B70">
        <v>840168538683</v>
      </c>
      <c r="C70" s="2" t="s">
        <v>530</v>
      </c>
      <c r="D70" s="2">
        <v>840168538683</v>
      </c>
      <c r="E70" s="2" t="s">
        <v>531</v>
      </c>
      <c r="F70" s="2" t="s">
        <v>3954</v>
      </c>
      <c r="G70" s="2" t="s">
        <v>532</v>
      </c>
      <c r="H70" s="2" t="s">
        <v>532</v>
      </c>
      <c r="I70" s="2" t="s">
        <v>368</v>
      </c>
      <c r="J70" s="2" t="s">
        <v>3994</v>
      </c>
      <c r="K70" s="3">
        <v>170</v>
      </c>
      <c r="L70" s="25">
        <v>232.37</v>
      </c>
      <c r="M70" s="2" t="s">
        <v>2202</v>
      </c>
      <c r="N70" s="2" t="s">
        <v>28</v>
      </c>
      <c r="O70" s="3">
        <v>36</v>
      </c>
      <c r="P70" s="3">
        <v>49</v>
      </c>
      <c r="Q70" s="3">
        <v>122</v>
      </c>
      <c r="R70" s="3">
        <v>32</v>
      </c>
      <c r="S70" s="3">
        <v>85</v>
      </c>
      <c r="T70" s="3">
        <v>2</v>
      </c>
      <c r="U70" s="3">
        <v>1</v>
      </c>
      <c r="V70" s="3">
        <v>80</v>
      </c>
      <c r="W70" s="3">
        <v>36</v>
      </c>
      <c r="X70" s="3">
        <v>84</v>
      </c>
      <c r="Y70" s="3">
        <v>100</v>
      </c>
      <c r="Z70" s="3">
        <v>51</v>
      </c>
      <c r="AA70" s="112">
        <f t="shared" si="15"/>
        <v>8365.32</v>
      </c>
      <c r="AB70" s="112">
        <f t="shared" si="16"/>
        <v>11386.130000000001</v>
      </c>
      <c r="AC70" s="112">
        <f t="shared" si="17"/>
        <v>28349.14</v>
      </c>
      <c r="AD70" s="112">
        <f t="shared" si="18"/>
        <v>7435.84</v>
      </c>
      <c r="AE70" s="112">
        <f t="shared" si="19"/>
        <v>19751.45</v>
      </c>
      <c r="AF70" s="112">
        <f t="shared" si="20"/>
        <v>464.74</v>
      </c>
      <c r="AG70" s="112">
        <f t="shared" si="21"/>
        <v>232.37</v>
      </c>
      <c r="AH70" s="112">
        <f t="shared" si="22"/>
        <v>18589.599999999999</v>
      </c>
      <c r="AI70" s="112">
        <f t="shared" si="23"/>
        <v>8365.32</v>
      </c>
      <c r="AJ70" s="112">
        <f t="shared" si="24"/>
        <v>19519.080000000002</v>
      </c>
      <c r="AK70" s="112">
        <f t="shared" si="25"/>
        <v>23237</v>
      </c>
      <c r="AL70" s="112">
        <f t="shared" si="26"/>
        <v>11850.87</v>
      </c>
      <c r="AN70" s="112" t="str">
        <f t="shared" si="14"/>
        <v>150585-1568iShop</v>
      </c>
      <c r="AO70" cm="1">
        <f t="array" ref="AO70:AU70">IFERROR(VLOOKUP(_xlfn.SINGLE(AN:AN),'[1]Pivot SI'!$R:$Y,{2,3,4,5,6,7,8},0),0)</f>
        <v>36</v>
      </c>
      <c r="AP70">
        <v>49</v>
      </c>
      <c r="AQ70">
        <v>122</v>
      </c>
      <c r="AR70">
        <v>32</v>
      </c>
      <c r="AS70">
        <v>85</v>
      </c>
      <c r="AT70">
        <v>2</v>
      </c>
      <c r="AU70">
        <v>1</v>
      </c>
    </row>
    <row r="71" spans="1:47" x14ac:dyDescent="0.2">
      <c r="A71" t="s">
        <v>56</v>
      </c>
      <c r="B71">
        <v>840168532148</v>
      </c>
      <c r="C71" s="2" t="s">
        <v>99</v>
      </c>
      <c r="D71" s="2">
        <v>840168532148</v>
      </c>
      <c r="E71" s="2" t="s">
        <v>101</v>
      </c>
      <c r="F71" s="2" t="s">
        <v>33</v>
      </c>
      <c r="G71" s="2" t="s">
        <v>102</v>
      </c>
      <c r="H71" s="2" t="s">
        <v>103</v>
      </c>
      <c r="I71" s="2" t="s">
        <v>368</v>
      </c>
      <c r="J71" s="2" t="s">
        <v>3994</v>
      </c>
      <c r="K71" s="3">
        <v>160</v>
      </c>
      <c r="L71" s="25">
        <v>232.37</v>
      </c>
      <c r="M71" s="2" t="s">
        <v>2202</v>
      </c>
      <c r="N71" s="2" t="s">
        <v>28</v>
      </c>
      <c r="O71" s="3">
        <v>30</v>
      </c>
      <c r="P71" s="3">
        <v>6</v>
      </c>
      <c r="Q71" s="3">
        <v>29</v>
      </c>
      <c r="R71" s="3">
        <v>0</v>
      </c>
      <c r="S71" s="3">
        <v>64</v>
      </c>
      <c r="T71" s="3">
        <v>0</v>
      </c>
      <c r="U71" s="3">
        <v>30</v>
      </c>
      <c r="V71" s="3">
        <v>27</v>
      </c>
      <c r="W71" s="3">
        <v>38</v>
      </c>
      <c r="X71" s="3">
        <v>10</v>
      </c>
      <c r="Y71" s="3">
        <v>40</v>
      </c>
      <c r="Z71" s="3">
        <v>38</v>
      </c>
      <c r="AA71" s="112">
        <f t="shared" si="15"/>
        <v>6971.1</v>
      </c>
      <c r="AB71" s="112">
        <f t="shared" si="16"/>
        <v>1394.22</v>
      </c>
      <c r="AC71" s="112">
        <f t="shared" si="17"/>
        <v>6738.7300000000005</v>
      </c>
      <c r="AD71" s="112">
        <f t="shared" si="18"/>
        <v>0</v>
      </c>
      <c r="AE71" s="112">
        <f t="shared" si="19"/>
        <v>14871.68</v>
      </c>
      <c r="AF71" s="112">
        <f t="shared" si="20"/>
        <v>0</v>
      </c>
      <c r="AG71" s="112">
        <f t="shared" si="21"/>
        <v>6971.1</v>
      </c>
      <c r="AH71" s="112">
        <f t="shared" si="22"/>
        <v>6273.99</v>
      </c>
      <c r="AI71" s="112">
        <f t="shared" si="23"/>
        <v>8830.06</v>
      </c>
      <c r="AJ71" s="112">
        <f t="shared" si="24"/>
        <v>2323.6999999999998</v>
      </c>
      <c r="AK71" s="112">
        <f t="shared" si="25"/>
        <v>9294.7999999999993</v>
      </c>
      <c r="AL71" s="112">
        <f t="shared" si="26"/>
        <v>8830.06</v>
      </c>
      <c r="AN71" s="112" t="str">
        <f t="shared" si="14"/>
        <v>150423-1041iShop</v>
      </c>
      <c r="AO71" cm="1">
        <f t="array" ref="AO71:AU71">IFERROR(VLOOKUP(_xlfn.SINGLE(AN:AN),'[1]Pivot SI'!$R:$Y,{2,3,4,5,6,7,8},0),0)</f>
        <v>30</v>
      </c>
      <c r="AP71">
        <v>6</v>
      </c>
      <c r="AQ71">
        <v>29</v>
      </c>
      <c r="AR71">
        <v>0</v>
      </c>
      <c r="AS71">
        <v>64</v>
      </c>
      <c r="AT71">
        <v>0</v>
      </c>
      <c r="AU71">
        <v>30</v>
      </c>
    </row>
    <row r="72" spans="1:47" x14ac:dyDescent="0.2">
      <c r="A72" t="s">
        <v>56</v>
      </c>
      <c r="B72">
        <v>848709087164</v>
      </c>
      <c r="C72" s="2" t="s">
        <v>533</v>
      </c>
      <c r="D72" s="2">
        <v>848709087164</v>
      </c>
      <c r="E72" s="2" t="s">
        <v>534</v>
      </c>
      <c r="F72" s="2" t="s">
        <v>535</v>
      </c>
      <c r="G72" s="2" t="s">
        <v>536</v>
      </c>
      <c r="H72" s="2" t="s">
        <v>537</v>
      </c>
      <c r="I72" s="2" t="s">
        <v>368</v>
      </c>
      <c r="J72" s="2" t="s">
        <v>3994</v>
      </c>
      <c r="K72" s="3">
        <v>70</v>
      </c>
      <c r="L72" s="25">
        <v>430.6</v>
      </c>
      <c r="M72" s="2" t="s">
        <v>2202</v>
      </c>
      <c r="N72" s="2" t="s">
        <v>28</v>
      </c>
      <c r="O72" s="3">
        <v>0</v>
      </c>
      <c r="P72" s="3">
        <v>0</v>
      </c>
      <c r="Q72" s="3">
        <v>31</v>
      </c>
      <c r="R72" s="3">
        <v>9</v>
      </c>
      <c r="S72" s="3">
        <v>0</v>
      </c>
      <c r="T72" s="3">
        <v>8</v>
      </c>
      <c r="U72" s="3">
        <v>9</v>
      </c>
      <c r="V72" s="3">
        <v>21</v>
      </c>
      <c r="W72" s="3">
        <v>12</v>
      </c>
      <c r="X72" s="3">
        <v>33</v>
      </c>
      <c r="Y72" s="3">
        <v>12</v>
      </c>
      <c r="Z72" s="3">
        <v>12</v>
      </c>
      <c r="AA72" s="112">
        <f t="shared" si="15"/>
        <v>0</v>
      </c>
      <c r="AB72" s="112">
        <f t="shared" si="16"/>
        <v>0</v>
      </c>
      <c r="AC72" s="112">
        <f t="shared" si="17"/>
        <v>13348.6</v>
      </c>
      <c r="AD72" s="112">
        <f t="shared" si="18"/>
        <v>3875.4</v>
      </c>
      <c r="AE72" s="112">
        <f t="shared" si="19"/>
        <v>0</v>
      </c>
      <c r="AF72" s="112">
        <f t="shared" si="20"/>
        <v>3444.8</v>
      </c>
      <c r="AG72" s="112">
        <f t="shared" si="21"/>
        <v>3875.4</v>
      </c>
      <c r="AH72" s="112">
        <f t="shared" si="22"/>
        <v>9042.6</v>
      </c>
      <c r="AI72" s="112">
        <f t="shared" si="23"/>
        <v>5167.2000000000007</v>
      </c>
      <c r="AJ72" s="112">
        <f t="shared" si="24"/>
        <v>14209.800000000001</v>
      </c>
      <c r="AK72" s="112">
        <f t="shared" si="25"/>
        <v>5167.2000000000007</v>
      </c>
      <c r="AL72" s="112">
        <f t="shared" si="26"/>
        <v>5167.2000000000007</v>
      </c>
      <c r="AN72" s="112" t="str">
        <f t="shared" ref="AN72:AN135" si="27">C72&amp;I72</f>
        <v>127573-9166iShop</v>
      </c>
      <c r="AO72" cm="1">
        <f t="array" ref="AO72:AU72">IFERROR(VLOOKUP(_xlfn.SINGLE(AN:AN),'[1]Pivot SI'!$R:$Y,{2,3,4,5,6,7,8},0),0)</f>
        <v>0</v>
      </c>
      <c r="AP72">
        <v>0</v>
      </c>
      <c r="AQ72">
        <v>31</v>
      </c>
      <c r="AR72">
        <v>9</v>
      </c>
      <c r="AS72">
        <v>0</v>
      </c>
      <c r="AT72">
        <v>8</v>
      </c>
      <c r="AU72">
        <v>9</v>
      </c>
    </row>
    <row r="73" spans="1:47" x14ac:dyDescent="0.2">
      <c r="A73" t="s">
        <v>335</v>
      </c>
      <c r="B73">
        <v>840459607753</v>
      </c>
      <c r="C73" s="2" t="s">
        <v>538</v>
      </c>
      <c r="D73" s="2">
        <v>840459607753</v>
      </c>
      <c r="E73" s="2" t="s">
        <v>539</v>
      </c>
      <c r="F73" s="2" t="s">
        <v>60</v>
      </c>
      <c r="G73" s="2" t="s">
        <v>61</v>
      </c>
      <c r="H73" s="2" t="s">
        <v>62</v>
      </c>
      <c r="I73" s="2" t="s">
        <v>368</v>
      </c>
      <c r="J73" s="2" t="s">
        <v>3994</v>
      </c>
      <c r="K73" s="3">
        <v>320</v>
      </c>
      <c r="L73" s="25">
        <v>387.5</v>
      </c>
      <c r="M73" s="2" t="s">
        <v>2204</v>
      </c>
      <c r="N73" s="2" t="s">
        <v>28</v>
      </c>
      <c r="O73" s="3">
        <v>6</v>
      </c>
      <c r="P73" s="3">
        <v>0</v>
      </c>
      <c r="Q73" s="3">
        <v>16</v>
      </c>
      <c r="R73" s="3">
        <v>2</v>
      </c>
      <c r="S73" s="3">
        <v>2</v>
      </c>
      <c r="T73" s="3">
        <v>10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112">
        <f t="shared" si="15"/>
        <v>2325</v>
      </c>
      <c r="AB73" s="112">
        <f t="shared" si="16"/>
        <v>0</v>
      </c>
      <c r="AC73" s="112">
        <f t="shared" si="17"/>
        <v>6200</v>
      </c>
      <c r="AD73" s="112">
        <f t="shared" si="18"/>
        <v>775</v>
      </c>
      <c r="AE73" s="112">
        <f t="shared" si="19"/>
        <v>775</v>
      </c>
      <c r="AF73" s="112">
        <f t="shared" si="20"/>
        <v>3875</v>
      </c>
      <c r="AG73" s="112">
        <f t="shared" si="21"/>
        <v>0</v>
      </c>
      <c r="AH73" s="112">
        <f t="shared" si="22"/>
        <v>0</v>
      </c>
      <c r="AI73" s="112">
        <f t="shared" si="23"/>
        <v>0</v>
      </c>
      <c r="AJ73" s="112">
        <f t="shared" si="24"/>
        <v>0</v>
      </c>
      <c r="AK73" s="112">
        <f t="shared" si="25"/>
        <v>0</v>
      </c>
      <c r="AL73" s="112">
        <f t="shared" si="26"/>
        <v>0</v>
      </c>
      <c r="AN73" s="112" t="str">
        <f t="shared" si="27"/>
        <v>T21-11364iShop</v>
      </c>
      <c r="AO73" cm="1">
        <f t="array" ref="AO73">IFERROR(VLOOKUP(_xlfn.SINGLE(AN:AN),'[1]Pivot SI'!$R:$Y,{2,3,4,5,6,7,8},0),0)</f>
        <v>0</v>
      </c>
    </row>
    <row r="74" spans="1:47" x14ac:dyDescent="0.2">
      <c r="A74" t="s">
        <v>335</v>
      </c>
      <c r="B74">
        <v>840459607869</v>
      </c>
      <c r="C74" s="2" t="s">
        <v>540</v>
      </c>
      <c r="D74" s="2">
        <v>840459607869</v>
      </c>
      <c r="E74" s="2" t="s">
        <v>541</v>
      </c>
      <c r="F74" s="2" t="s">
        <v>60</v>
      </c>
      <c r="G74" s="2" t="s">
        <v>61</v>
      </c>
      <c r="H74" s="2" t="s">
        <v>62</v>
      </c>
      <c r="I74" s="2" t="s">
        <v>368</v>
      </c>
      <c r="J74" s="2" t="s">
        <v>3994</v>
      </c>
      <c r="K74" s="3">
        <v>320</v>
      </c>
      <c r="L74" s="25">
        <v>387.5</v>
      </c>
      <c r="M74" s="2" t="s">
        <v>2204</v>
      </c>
      <c r="N74" s="2" t="s">
        <v>28</v>
      </c>
      <c r="O74" s="3">
        <v>0</v>
      </c>
      <c r="P74" s="3">
        <v>22</v>
      </c>
      <c r="Q74" s="3">
        <v>0</v>
      </c>
      <c r="R74" s="3">
        <v>0</v>
      </c>
      <c r="S74" s="3">
        <v>0</v>
      </c>
      <c r="T74" s="3">
        <v>0</v>
      </c>
      <c r="U74" s="3">
        <v>19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112">
        <f t="shared" si="15"/>
        <v>0</v>
      </c>
      <c r="AB74" s="112">
        <f t="shared" si="16"/>
        <v>8525</v>
      </c>
      <c r="AC74" s="112">
        <f t="shared" si="17"/>
        <v>0</v>
      </c>
      <c r="AD74" s="112">
        <f t="shared" si="18"/>
        <v>0</v>
      </c>
      <c r="AE74" s="112">
        <f t="shared" si="19"/>
        <v>0</v>
      </c>
      <c r="AF74" s="112">
        <f t="shared" si="20"/>
        <v>0</v>
      </c>
      <c r="AG74" s="112">
        <f t="shared" si="21"/>
        <v>7362.5</v>
      </c>
      <c r="AH74" s="112">
        <f t="shared" si="22"/>
        <v>0</v>
      </c>
      <c r="AI74" s="112">
        <f t="shared" si="23"/>
        <v>0</v>
      </c>
      <c r="AJ74" s="112">
        <f t="shared" si="24"/>
        <v>0</v>
      </c>
      <c r="AK74" s="112">
        <f t="shared" si="25"/>
        <v>0</v>
      </c>
      <c r="AL74" s="112">
        <f t="shared" si="26"/>
        <v>0</v>
      </c>
      <c r="AN74" s="112" t="str">
        <f t="shared" si="27"/>
        <v>T21-11373iShop</v>
      </c>
      <c r="AO74" cm="1">
        <f t="array" ref="AO74">IFERROR(VLOOKUP(_xlfn.SINGLE(AN:AN),'[1]Pivot SI'!$R:$Y,{2,3,4,5,6,7,8},0),0)</f>
        <v>0</v>
      </c>
    </row>
    <row r="75" spans="1:47" x14ac:dyDescent="0.2">
      <c r="A75" t="s">
        <v>335</v>
      </c>
      <c r="B75">
        <v>840459607265</v>
      </c>
      <c r="C75" s="159" t="s">
        <v>542</v>
      </c>
      <c r="D75" s="2">
        <v>840459607265</v>
      </c>
      <c r="E75" s="2" t="s">
        <v>543</v>
      </c>
      <c r="F75" s="2" t="s">
        <v>60</v>
      </c>
      <c r="G75" s="2" t="s">
        <v>61</v>
      </c>
      <c r="H75" s="2" t="s">
        <v>62</v>
      </c>
      <c r="I75" s="2" t="s">
        <v>368</v>
      </c>
      <c r="J75" s="2" t="s">
        <v>3994</v>
      </c>
      <c r="K75" s="3">
        <v>320</v>
      </c>
      <c r="L75" s="25">
        <v>387.5</v>
      </c>
      <c r="M75" s="2" t="s">
        <v>2204</v>
      </c>
      <c r="N75" s="2" t="s">
        <v>28</v>
      </c>
      <c r="O75" s="3">
        <v>14</v>
      </c>
      <c r="P75" s="3">
        <v>10</v>
      </c>
      <c r="Q75" s="3">
        <v>0</v>
      </c>
      <c r="R75" s="3">
        <v>18</v>
      </c>
      <c r="S75" s="3">
        <v>9</v>
      </c>
      <c r="T75" s="3">
        <v>0</v>
      </c>
      <c r="U75" s="3">
        <v>36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112">
        <f t="shared" si="15"/>
        <v>5425</v>
      </c>
      <c r="AB75" s="112">
        <f t="shared" si="16"/>
        <v>3875</v>
      </c>
      <c r="AC75" s="112">
        <f t="shared" si="17"/>
        <v>0</v>
      </c>
      <c r="AD75" s="112">
        <f t="shared" si="18"/>
        <v>6975</v>
      </c>
      <c r="AE75" s="112">
        <f t="shared" si="19"/>
        <v>3487.5</v>
      </c>
      <c r="AF75" s="112">
        <f t="shared" si="20"/>
        <v>0</v>
      </c>
      <c r="AG75" s="112">
        <f t="shared" si="21"/>
        <v>13950</v>
      </c>
      <c r="AH75" s="112">
        <f t="shared" si="22"/>
        <v>0</v>
      </c>
      <c r="AI75" s="112">
        <f t="shared" si="23"/>
        <v>0</v>
      </c>
      <c r="AJ75" s="112">
        <f t="shared" si="24"/>
        <v>0</v>
      </c>
      <c r="AK75" s="112">
        <f t="shared" si="25"/>
        <v>0</v>
      </c>
      <c r="AL75" s="112">
        <f t="shared" si="26"/>
        <v>0</v>
      </c>
      <c r="AN75" s="112" t="str">
        <f t="shared" si="27"/>
        <v>T21-11324iShop</v>
      </c>
      <c r="AO75" cm="1">
        <f t="array" ref="AO75">IFERROR(VLOOKUP(_xlfn.SINGLE(AN:AN),'[1]Pivot SI'!$R:$Y,{2,3,4,5,6,7,8},0),0)</f>
        <v>0</v>
      </c>
    </row>
    <row r="76" spans="1:47" x14ac:dyDescent="0.2">
      <c r="A76" t="s">
        <v>335</v>
      </c>
      <c r="B76">
        <v>840459607777</v>
      </c>
      <c r="C76" s="2" t="s">
        <v>544</v>
      </c>
      <c r="D76" s="2">
        <v>840459607777</v>
      </c>
      <c r="E76" s="2" t="s">
        <v>545</v>
      </c>
      <c r="F76" s="2" t="s">
        <v>60</v>
      </c>
      <c r="G76" s="2" t="s">
        <v>61</v>
      </c>
      <c r="H76" s="2" t="s">
        <v>74</v>
      </c>
      <c r="I76" s="2" t="s">
        <v>368</v>
      </c>
      <c r="J76" s="2" t="s">
        <v>3994</v>
      </c>
      <c r="K76" s="3">
        <v>320</v>
      </c>
      <c r="L76" s="25">
        <v>387.5</v>
      </c>
      <c r="M76" s="2" t="s">
        <v>2204</v>
      </c>
      <c r="N76" s="2" t="s">
        <v>28</v>
      </c>
      <c r="O76" s="3">
        <v>14</v>
      </c>
      <c r="P76" s="3">
        <v>130</v>
      </c>
      <c r="Q76" s="3">
        <v>29</v>
      </c>
      <c r="R76" s="3">
        <v>35</v>
      </c>
      <c r="S76" s="3">
        <v>43</v>
      </c>
      <c r="T76" s="3">
        <v>0</v>
      </c>
      <c r="U76" s="3">
        <v>36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112">
        <f t="shared" si="15"/>
        <v>5425</v>
      </c>
      <c r="AB76" s="112">
        <f t="shared" si="16"/>
        <v>50375</v>
      </c>
      <c r="AC76" s="112">
        <f t="shared" si="17"/>
        <v>11237.5</v>
      </c>
      <c r="AD76" s="112">
        <f t="shared" si="18"/>
        <v>13562.5</v>
      </c>
      <c r="AE76" s="112">
        <f t="shared" si="19"/>
        <v>16662.5</v>
      </c>
      <c r="AF76" s="112">
        <f t="shared" si="20"/>
        <v>0</v>
      </c>
      <c r="AG76" s="112">
        <f t="shared" si="21"/>
        <v>13950</v>
      </c>
      <c r="AH76" s="112">
        <f t="shared" si="22"/>
        <v>0</v>
      </c>
      <c r="AI76" s="112">
        <f t="shared" si="23"/>
        <v>0</v>
      </c>
      <c r="AJ76" s="112">
        <f t="shared" si="24"/>
        <v>0</v>
      </c>
      <c r="AK76" s="112">
        <f t="shared" si="25"/>
        <v>0</v>
      </c>
      <c r="AL76" s="112">
        <f t="shared" si="26"/>
        <v>0</v>
      </c>
      <c r="AN76" s="112" t="str">
        <f t="shared" si="27"/>
        <v>T21-11366iShop</v>
      </c>
      <c r="AO76" cm="1">
        <f t="array" ref="AO76">IFERROR(VLOOKUP(_xlfn.SINGLE(AN:AN),'[1]Pivot SI'!$R:$Y,{2,3,4,5,6,7,8},0),0)</f>
        <v>0</v>
      </c>
    </row>
    <row r="77" spans="1:47" x14ac:dyDescent="0.2">
      <c r="A77" t="s">
        <v>335</v>
      </c>
      <c r="B77">
        <v>840459607890</v>
      </c>
      <c r="C77" s="2" t="s">
        <v>546</v>
      </c>
      <c r="D77" s="2">
        <v>840459607890</v>
      </c>
      <c r="E77" s="2" t="s">
        <v>547</v>
      </c>
      <c r="F77" s="2" t="s">
        <v>60</v>
      </c>
      <c r="G77" s="2" t="s">
        <v>61</v>
      </c>
      <c r="H77" s="2" t="s">
        <v>74</v>
      </c>
      <c r="I77" s="2" t="s">
        <v>368</v>
      </c>
      <c r="J77" s="2" t="s">
        <v>3994</v>
      </c>
      <c r="K77" s="3">
        <v>320</v>
      </c>
      <c r="L77" s="25">
        <v>387.5</v>
      </c>
      <c r="M77" s="2" t="s">
        <v>2204</v>
      </c>
      <c r="N77" s="2" t="s">
        <v>28</v>
      </c>
      <c r="O77" s="3">
        <v>0</v>
      </c>
      <c r="P77" s="3">
        <v>133</v>
      </c>
      <c r="Q77" s="3">
        <v>7</v>
      </c>
      <c r="R77" s="3">
        <v>14</v>
      </c>
      <c r="S77" s="3">
        <v>7</v>
      </c>
      <c r="T77" s="3">
        <v>0</v>
      </c>
      <c r="U77" s="3">
        <v>17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112">
        <f t="shared" si="15"/>
        <v>0</v>
      </c>
      <c r="AB77" s="112">
        <f t="shared" si="16"/>
        <v>51537.5</v>
      </c>
      <c r="AC77" s="112">
        <f t="shared" si="17"/>
        <v>2712.5</v>
      </c>
      <c r="AD77" s="112">
        <f t="shared" si="18"/>
        <v>5425</v>
      </c>
      <c r="AE77" s="112">
        <f t="shared" si="19"/>
        <v>2712.5</v>
      </c>
      <c r="AF77" s="112">
        <f t="shared" si="20"/>
        <v>0</v>
      </c>
      <c r="AG77" s="112">
        <f t="shared" si="21"/>
        <v>6587.5</v>
      </c>
      <c r="AH77" s="112">
        <f t="shared" si="22"/>
        <v>0</v>
      </c>
      <c r="AI77" s="112">
        <f t="shared" si="23"/>
        <v>0</v>
      </c>
      <c r="AJ77" s="112">
        <f t="shared" si="24"/>
        <v>0</v>
      </c>
      <c r="AK77" s="112">
        <f t="shared" si="25"/>
        <v>0</v>
      </c>
      <c r="AL77" s="112">
        <f t="shared" si="26"/>
        <v>0</v>
      </c>
      <c r="AN77" s="112" t="str">
        <f t="shared" si="27"/>
        <v>T21-11376iShop</v>
      </c>
      <c r="AO77" cm="1">
        <f t="array" ref="AO77">IFERROR(VLOOKUP(_xlfn.SINGLE(AN:AN),'[1]Pivot SI'!$R:$Y,{2,3,4,5,6,7,8},0),0)</f>
        <v>0</v>
      </c>
    </row>
    <row r="78" spans="1:47" x14ac:dyDescent="0.2">
      <c r="A78" t="s">
        <v>335</v>
      </c>
      <c r="B78">
        <v>840459607388</v>
      </c>
      <c r="C78" s="2" t="s">
        <v>548</v>
      </c>
      <c r="D78" s="2">
        <v>840459607388</v>
      </c>
      <c r="E78" s="2" t="s">
        <v>549</v>
      </c>
      <c r="F78" s="2" t="s">
        <v>60</v>
      </c>
      <c r="G78" s="2" t="s">
        <v>61</v>
      </c>
      <c r="H78" s="2" t="s">
        <v>74</v>
      </c>
      <c r="I78" s="2" t="s">
        <v>368</v>
      </c>
      <c r="J78" s="2" t="s">
        <v>3994</v>
      </c>
      <c r="K78" s="3">
        <v>320</v>
      </c>
      <c r="L78" s="25">
        <v>387.5</v>
      </c>
      <c r="M78" s="2" t="s">
        <v>2204</v>
      </c>
      <c r="N78" s="2" t="s">
        <v>28</v>
      </c>
      <c r="O78" s="3">
        <v>0</v>
      </c>
      <c r="P78" s="3">
        <v>220</v>
      </c>
      <c r="Q78" s="3">
        <v>33</v>
      </c>
      <c r="R78" s="3">
        <v>41</v>
      </c>
      <c r="S78" s="3">
        <v>19</v>
      </c>
      <c r="T78" s="3">
        <v>0</v>
      </c>
      <c r="U78" s="3">
        <v>24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112">
        <f t="shared" si="15"/>
        <v>0</v>
      </c>
      <c r="AB78" s="112">
        <f t="shared" si="16"/>
        <v>85250</v>
      </c>
      <c r="AC78" s="112">
        <f t="shared" si="17"/>
        <v>12787.5</v>
      </c>
      <c r="AD78" s="112">
        <f t="shared" si="18"/>
        <v>15887.5</v>
      </c>
      <c r="AE78" s="112">
        <f t="shared" si="19"/>
        <v>7362.5</v>
      </c>
      <c r="AF78" s="112">
        <f t="shared" si="20"/>
        <v>0</v>
      </c>
      <c r="AG78" s="112">
        <f t="shared" si="21"/>
        <v>9300</v>
      </c>
      <c r="AH78" s="112">
        <f t="shared" si="22"/>
        <v>0</v>
      </c>
      <c r="AI78" s="112">
        <f t="shared" si="23"/>
        <v>0</v>
      </c>
      <c r="AJ78" s="112">
        <f t="shared" si="24"/>
        <v>0</v>
      </c>
      <c r="AK78" s="112">
        <f t="shared" si="25"/>
        <v>0</v>
      </c>
      <c r="AL78" s="112">
        <f t="shared" si="26"/>
        <v>0</v>
      </c>
      <c r="AN78" s="112" t="str">
        <f t="shared" si="27"/>
        <v>T21-11335iShop</v>
      </c>
      <c r="AO78" cm="1">
        <f t="array" ref="AO78">IFERROR(VLOOKUP(_xlfn.SINGLE(AN:AN),'[1]Pivot SI'!$R:$Y,{2,3,4,5,6,7,8},0),0)</f>
        <v>0</v>
      </c>
    </row>
    <row r="79" spans="1:47" x14ac:dyDescent="0.2">
      <c r="A79" t="s">
        <v>335</v>
      </c>
      <c r="B79">
        <v>840459607333</v>
      </c>
      <c r="C79" s="2" t="s">
        <v>550</v>
      </c>
      <c r="D79" s="2" t="s">
        <v>551</v>
      </c>
      <c r="E79" s="2" t="s">
        <v>552</v>
      </c>
      <c r="F79" s="2" t="s">
        <v>60</v>
      </c>
      <c r="G79" s="2" t="s">
        <v>61</v>
      </c>
      <c r="H79" s="2" t="s">
        <v>62</v>
      </c>
      <c r="I79" s="2" t="s">
        <v>368</v>
      </c>
      <c r="J79" s="2" t="s">
        <v>3994</v>
      </c>
      <c r="K79" s="3">
        <v>320</v>
      </c>
      <c r="L79" s="25">
        <v>516.80999999999995</v>
      </c>
      <c r="M79" s="2" t="s">
        <v>2204</v>
      </c>
      <c r="N79" s="2" t="s">
        <v>28</v>
      </c>
      <c r="O79" s="3">
        <v>0</v>
      </c>
      <c r="P79" s="3">
        <v>0</v>
      </c>
      <c r="Q79" s="3">
        <v>145</v>
      </c>
      <c r="R79" s="3">
        <v>24</v>
      </c>
      <c r="S79" s="3">
        <v>22</v>
      </c>
      <c r="T79" s="3">
        <v>0</v>
      </c>
      <c r="U79" s="3">
        <v>0</v>
      </c>
      <c r="V79" s="3">
        <v>0</v>
      </c>
      <c r="W79" s="3">
        <v>190</v>
      </c>
      <c r="X79" s="3">
        <v>0</v>
      </c>
      <c r="Y79" s="3">
        <v>0</v>
      </c>
      <c r="Z79" s="3">
        <v>0</v>
      </c>
      <c r="AA79" s="112">
        <f t="shared" si="15"/>
        <v>0</v>
      </c>
      <c r="AB79" s="112">
        <f t="shared" si="16"/>
        <v>0</v>
      </c>
      <c r="AC79" s="112">
        <f t="shared" si="17"/>
        <v>74937.45</v>
      </c>
      <c r="AD79" s="112">
        <f t="shared" si="18"/>
        <v>12403.439999999999</v>
      </c>
      <c r="AE79" s="112">
        <f t="shared" si="19"/>
        <v>11369.82</v>
      </c>
      <c r="AF79" s="112">
        <f t="shared" si="20"/>
        <v>0</v>
      </c>
      <c r="AG79" s="112">
        <f t="shared" si="21"/>
        <v>0</v>
      </c>
      <c r="AH79" s="112">
        <f t="shared" si="22"/>
        <v>0</v>
      </c>
      <c r="AI79" s="112">
        <f t="shared" si="23"/>
        <v>98193.9</v>
      </c>
      <c r="AJ79" s="112">
        <f t="shared" si="24"/>
        <v>0</v>
      </c>
      <c r="AK79" s="112">
        <f t="shared" si="25"/>
        <v>0</v>
      </c>
      <c r="AL79" s="112">
        <f t="shared" si="26"/>
        <v>0</v>
      </c>
      <c r="AN79" s="112" t="str">
        <f t="shared" si="27"/>
        <v>T21-11331iShop</v>
      </c>
      <c r="AO79" cm="1">
        <f t="array" ref="AO79">IFERROR(VLOOKUP(_xlfn.SINGLE(AN:AN),'[1]Pivot SI'!$R:$Y,{2,3,4,5,6,7,8},0),0)</f>
        <v>0</v>
      </c>
    </row>
    <row r="80" spans="1:47" x14ac:dyDescent="0.2">
      <c r="A80" t="s">
        <v>335</v>
      </c>
      <c r="B80">
        <v>840459607456</v>
      </c>
      <c r="C80" s="2" t="s">
        <v>553</v>
      </c>
      <c r="D80" s="2" t="s">
        <v>554</v>
      </c>
      <c r="E80" s="2" t="s">
        <v>555</v>
      </c>
      <c r="F80" s="2" t="s">
        <v>60</v>
      </c>
      <c r="G80" s="2" t="s">
        <v>61</v>
      </c>
      <c r="H80" s="2" t="s">
        <v>74</v>
      </c>
      <c r="I80" s="2" t="s">
        <v>368</v>
      </c>
      <c r="J80" s="2" t="s">
        <v>3994</v>
      </c>
      <c r="K80" s="3">
        <v>320</v>
      </c>
      <c r="L80" s="25">
        <v>516.80999999999995</v>
      </c>
      <c r="M80" s="2" t="s">
        <v>2204</v>
      </c>
      <c r="N80" s="2" t="s">
        <v>28</v>
      </c>
      <c r="O80" s="3">
        <v>0</v>
      </c>
      <c r="P80" s="3">
        <v>0</v>
      </c>
      <c r="Q80" s="3">
        <v>211</v>
      </c>
      <c r="R80" s="3">
        <v>50</v>
      </c>
      <c r="S80" s="3">
        <v>45</v>
      </c>
      <c r="T80" s="3">
        <v>20</v>
      </c>
      <c r="U80" s="3">
        <v>48</v>
      </c>
      <c r="V80" s="3">
        <v>30</v>
      </c>
      <c r="W80" s="3"/>
      <c r="X80" s="3">
        <v>0</v>
      </c>
      <c r="Y80" s="3">
        <v>0</v>
      </c>
      <c r="Z80" s="3">
        <v>100</v>
      </c>
      <c r="AA80" s="112">
        <f t="shared" si="15"/>
        <v>0</v>
      </c>
      <c r="AB80" s="112">
        <f t="shared" si="16"/>
        <v>0</v>
      </c>
      <c r="AC80" s="112">
        <f t="shared" si="17"/>
        <v>109046.90999999999</v>
      </c>
      <c r="AD80" s="112">
        <f t="shared" si="18"/>
        <v>25840.499999999996</v>
      </c>
      <c r="AE80" s="112">
        <f t="shared" si="19"/>
        <v>23256.449999999997</v>
      </c>
      <c r="AF80" s="112">
        <f t="shared" si="20"/>
        <v>10336.199999999999</v>
      </c>
      <c r="AG80" s="112">
        <f t="shared" si="21"/>
        <v>24806.879999999997</v>
      </c>
      <c r="AH80" s="112">
        <f t="shared" si="22"/>
        <v>15504.3</v>
      </c>
      <c r="AI80" s="112">
        <f t="shared" si="23"/>
        <v>0</v>
      </c>
      <c r="AJ80" s="112">
        <f t="shared" si="24"/>
        <v>0</v>
      </c>
      <c r="AK80" s="112">
        <f t="shared" si="25"/>
        <v>0</v>
      </c>
      <c r="AL80" s="112">
        <f t="shared" si="26"/>
        <v>51680.999999999993</v>
      </c>
      <c r="AN80" s="112" t="str">
        <f t="shared" si="27"/>
        <v>T21-11342iShop</v>
      </c>
      <c r="AO80" cm="1">
        <f t="array" ref="AO80">IFERROR(VLOOKUP(_xlfn.SINGLE(AN:AN),'[1]Pivot SI'!$R:$Y,{2,3,4,5,6,7,8},0),0)</f>
        <v>0</v>
      </c>
    </row>
    <row r="81" spans="1:47" x14ac:dyDescent="0.2">
      <c r="A81" t="s">
        <v>56</v>
      </c>
      <c r="B81">
        <v>840168536245</v>
      </c>
      <c r="C81" s="2" t="s">
        <v>556</v>
      </c>
      <c r="D81" s="2">
        <v>840168536245</v>
      </c>
      <c r="E81" s="2" t="s">
        <v>557</v>
      </c>
      <c r="F81" s="2" t="s">
        <v>487</v>
      </c>
      <c r="G81" s="2" t="s">
        <v>488</v>
      </c>
      <c r="H81" s="2" t="s">
        <v>558</v>
      </c>
      <c r="I81" s="2" t="s">
        <v>368</v>
      </c>
      <c r="J81" s="2" t="s">
        <v>3994</v>
      </c>
      <c r="K81" s="3">
        <v>60</v>
      </c>
      <c r="L81" s="25">
        <v>516.80999999999995</v>
      </c>
      <c r="M81" s="2" t="s">
        <v>2203</v>
      </c>
      <c r="N81" s="2" t="s">
        <v>559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112">
        <f t="shared" si="15"/>
        <v>0</v>
      </c>
      <c r="AB81" s="112">
        <f t="shared" si="16"/>
        <v>0</v>
      </c>
      <c r="AC81" s="112">
        <f t="shared" si="17"/>
        <v>0</v>
      </c>
      <c r="AD81" s="112">
        <f t="shared" si="18"/>
        <v>0</v>
      </c>
      <c r="AE81" s="112">
        <f t="shared" si="19"/>
        <v>0</v>
      </c>
      <c r="AF81" s="112">
        <f t="shared" si="20"/>
        <v>0</v>
      </c>
      <c r="AG81" s="112">
        <f t="shared" si="21"/>
        <v>0</v>
      </c>
      <c r="AH81" s="112">
        <f t="shared" si="22"/>
        <v>0</v>
      </c>
      <c r="AI81" s="112">
        <f t="shared" si="23"/>
        <v>0</v>
      </c>
      <c r="AJ81" s="112">
        <f t="shared" si="24"/>
        <v>0</v>
      </c>
      <c r="AK81" s="112">
        <f t="shared" si="25"/>
        <v>0</v>
      </c>
      <c r="AL81" s="112">
        <f t="shared" si="26"/>
        <v>0</v>
      </c>
      <c r="AN81" s="112" t="str">
        <f t="shared" si="27"/>
        <v>150526-D143iShop</v>
      </c>
      <c r="AO81" cm="1">
        <f t="array" ref="AO81:AU81">IFERROR(VLOOKUP(_xlfn.SINGLE(AN:AN),'[1]Pivot SI'!$R:$Y,{2,3,4,5,6,7,8},0),0)</f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2">
      <c r="A82" t="s">
        <v>56</v>
      </c>
      <c r="B82">
        <v>840168546671</v>
      </c>
      <c r="C82" s="2" t="s">
        <v>560</v>
      </c>
      <c r="D82" s="2">
        <v>840168546671</v>
      </c>
      <c r="E82" s="2" t="s">
        <v>561</v>
      </c>
      <c r="F82" s="2" t="s">
        <v>487</v>
      </c>
      <c r="G82" s="2" t="s">
        <v>488</v>
      </c>
      <c r="H82" s="2" t="s">
        <v>489</v>
      </c>
      <c r="I82" s="2" t="s">
        <v>368</v>
      </c>
      <c r="J82" s="2" t="s">
        <v>3994</v>
      </c>
      <c r="K82" s="3">
        <v>270</v>
      </c>
      <c r="L82" s="25">
        <v>430.6</v>
      </c>
      <c r="M82" s="2" t="s">
        <v>2202</v>
      </c>
      <c r="N82" s="2" t="s">
        <v>66</v>
      </c>
      <c r="O82" s="3">
        <v>0</v>
      </c>
      <c r="P82" s="3">
        <v>167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112">
        <f t="shared" si="15"/>
        <v>0</v>
      </c>
      <c r="AB82" s="112">
        <f t="shared" si="16"/>
        <v>71910.2</v>
      </c>
      <c r="AC82" s="112">
        <f t="shared" si="17"/>
        <v>0</v>
      </c>
      <c r="AD82" s="112">
        <f t="shared" si="18"/>
        <v>0</v>
      </c>
      <c r="AE82" s="112">
        <f t="shared" si="19"/>
        <v>0</v>
      </c>
      <c r="AF82" s="112">
        <f t="shared" si="20"/>
        <v>0</v>
      </c>
      <c r="AG82" s="112">
        <f t="shared" si="21"/>
        <v>0</v>
      </c>
      <c r="AH82" s="112">
        <f t="shared" si="22"/>
        <v>0</v>
      </c>
      <c r="AI82" s="112">
        <f t="shared" si="23"/>
        <v>0</v>
      </c>
      <c r="AJ82" s="112">
        <f t="shared" si="24"/>
        <v>0</v>
      </c>
      <c r="AK82" s="112">
        <f t="shared" si="25"/>
        <v>0</v>
      </c>
      <c r="AL82" s="112">
        <f t="shared" si="26"/>
        <v>0</v>
      </c>
      <c r="AN82" s="112" t="str">
        <f t="shared" si="27"/>
        <v>150989-3266iShop</v>
      </c>
      <c r="AO82" cm="1">
        <f t="array" ref="AO82">IFERROR(VLOOKUP(_xlfn.SINGLE(AN:AN),'[1]Pivot SI'!$R:$Y,{2,3,4,5,6,7,8},0),0)</f>
        <v>0</v>
      </c>
    </row>
    <row r="83" spans="1:47" x14ac:dyDescent="0.2">
      <c r="A83" t="s">
        <v>56</v>
      </c>
      <c r="B83">
        <v>840168532735</v>
      </c>
      <c r="C83" s="2" t="s">
        <v>562</v>
      </c>
      <c r="D83" s="2">
        <v>840168532735</v>
      </c>
      <c r="E83" s="2" t="s">
        <v>563</v>
      </c>
      <c r="F83" s="2" t="s">
        <v>60</v>
      </c>
      <c r="G83" s="2" t="s">
        <v>79</v>
      </c>
      <c r="H83" s="2" t="s">
        <v>80</v>
      </c>
      <c r="I83" s="2" t="s">
        <v>368</v>
      </c>
      <c r="J83" s="2" t="s">
        <v>3994</v>
      </c>
      <c r="K83" s="3">
        <v>110</v>
      </c>
      <c r="L83" s="25">
        <v>387.54</v>
      </c>
      <c r="M83" s="2" t="s">
        <v>2203</v>
      </c>
      <c r="N83" s="2" t="s">
        <v>28</v>
      </c>
      <c r="O83" s="3">
        <v>0</v>
      </c>
      <c r="P83" s="3">
        <v>0</v>
      </c>
      <c r="Q83" s="3">
        <v>0</v>
      </c>
      <c r="R83" s="3">
        <v>66</v>
      </c>
      <c r="S83" s="3">
        <v>0</v>
      </c>
      <c r="T83" s="3">
        <v>63</v>
      </c>
      <c r="U83" s="3">
        <v>83</v>
      </c>
      <c r="V83" s="3">
        <v>40</v>
      </c>
      <c r="W83" s="3">
        <v>20</v>
      </c>
      <c r="X83" s="3">
        <v>80</v>
      </c>
      <c r="Y83" s="3">
        <v>50</v>
      </c>
      <c r="Z83" s="3">
        <v>20</v>
      </c>
      <c r="AA83" s="112">
        <f t="shared" si="15"/>
        <v>0</v>
      </c>
      <c r="AB83" s="112">
        <f t="shared" si="16"/>
        <v>0</v>
      </c>
      <c r="AC83" s="112">
        <f t="shared" si="17"/>
        <v>0</v>
      </c>
      <c r="AD83" s="112">
        <f t="shared" si="18"/>
        <v>25577.640000000003</v>
      </c>
      <c r="AE83" s="112">
        <f t="shared" si="19"/>
        <v>0</v>
      </c>
      <c r="AF83" s="112">
        <f t="shared" si="20"/>
        <v>24415.02</v>
      </c>
      <c r="AG83" s="112">
        <f t="shared" si="21"/>
        <v>32165.820000000003</v>
      </c>
      <c r="AH83" s="112">
        <f t="shared" si="22"/>
        <v>15501.6</v>
      </c>
      <c r="AI83" s="112">
        <f t="shared" si="23"/>
        <v>7750.8</v>
      </c>
      <c r="AJ83" s="112">
        <f t="shared" si="24"/>
        <v>31003.200000000001</v>
      </c>
      <c r="AK83" s="112">
        <f t="shared" si="25"/>
        <v>19377</v>
      </c>
      <c r="AL83" s="112">
        <f t="shared" si="26"/>
        <v>7750.8</v>
      </c>
      <c r="AN83" s="112" t="str">
        <f t="shared" si="27"/>
        <v>150439-3205iShop</v>
      </c>
      <c r="AO83" cm="1">
        <f t="array" ref="AO83:AU83">IFERROR(VLOOKUP(_xlfn.SINGLE(AN:AN),'[1]Pivot SI'!$R:$Y,{2,3,4,5,6,7,8},0),0)</f>
        <v>0</v>
      </c>
      <c r="AP83">
        <v>0</v>
      </c>
      <c r="AQ83">
        <v>0</v>
      </c>
      <c r="AR83">
        <v>66</v>
      </c>
      <c r="AS83">
        <v>0</v>
      </c>
      <c r="AT83">
        <v>63</v>
      </c>
      <c r="AU83">
        <v>83</v>
      </c>
    </row>
    <row r="84" spans="1:47" x14ac:dyDescent="0.2">
      <c r="A84" t="s">
        <v>56</v>
      </c>
      <c r="B84">
        <v>840168532865</v>
      </c>
      <c r="C84" s="2" t="s">
        <v>82</v>
      </c>
      <c r="D84" s="2">
        <v>840168532865</v>
      </c>
      <c r="E84" s="2" t="s">
        <v>84</v>
      </c>
      <c r="F84" s="2" t="s">
        <v>60</v>
      </c>
      <c r="G84" s="2" t="s">
        <v>85</v>
      </c>
      <c r="H84" s="2" t="s">
        <v>80</v>
      </c>
      <c r="I84" s="2" t="s">
        <v>368</v>
      </c>
      <c r="J84" s="2" t="s">
        <v>3994</v>
      </c>
      <c r="K84" s="3">
        <v>110</v>
      </c>
      <c r="L84" s="25">
        <v>387.54</v>
      </c>
      <c r="M84" s="2" t="s">
        <v>2203</v>
      </c>
      <c r="N84" s="2" t="s">
        <v>66</v>
      </c>
      <c r="O84" s="3">
        <v>0</v>
      </c>
      <c r="P84" s="3">
        <v>0</v>
      </c>
      <c r="Q84" s="3">
        <v>0</v>
      </c>
      <c r="R84" s="3">
        <v>127</v>
      </c>
      <c r="S84" s="3">
        <v>74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112">
        <f t="shared" si="15"/>
        <v>0</v>
      </c>
      <c r="AB84" s="112">
        <f t="shared" si="16"/>
        <v>0</v>
      </c>
      <c r="AC84" s="112">
        <f t="shared" si="17"/>
        <v>0</v>
      </c>
      <c r="AD84" s="112">
        <f t="shared" si="18"/>
        <v>49217.58</v>
      </c>
      <c r="AE84" s="112">
        <f t="shared" si="19"/>
        <v>28677.960000000003</v>
      </c>
      <c r="AF84" s="112">
        <f t="shared" si="20"/>
        <v>0</v>
      </c>
      <c r="AG84" s="112">
        <f t="shared" si="21"/>
        <v>0</v>
      </c>
      <c r="AH84" s="112">
        <f t="shared" si="22"/>
        <v>0</v>
      </c>
      <c r="AI84" s="112">
        <f t="shared" si="23"/>
        <v>0</v>
      </c>
      <c r="AJ84" s="112">
        <f t="shared" si="24"/>
        <v>0</v>
      </c>
      <c r="AK84" s="112">
        <f t="shared" si="25"/>
        <v>0</v>
      </c>
      <c r="AL84" s="112">
        <f t="shared" si="26"/>
        <v>0</v>
      </c>
      <c r="AN84" s="112" t="str">
        <f t="shared" si="27"/>
        <v>150443-3199iShop</v>
      </c>
      <c r="AO84" cm="1">
        <f t="array" ref="AO84:AU84">IFERROR(VLOOKUP(_xlfn.SINGLE(AN:AN),'[1]Pivot SI'!$R:$Y,{2,3,4,5,6,7,8},0),0)</f>
        <v>0</v>
      </c>
      <c r="AP84">
        <v>0</v>
      </c>
      <c r="AQ84">
        <v>0</v>
      </c>
      <c r="AR84">
        <v>127</v>
      </c>
      <c r="AS84">
        <v>74</v>
      </c>
      <c r="AT84">
        <v>0</v>
      </c>
      <c r="AU84">
        <v>0</v>
      </c>
    </row>
    <row r="85" spans="1:47" x14ac:dyDescent="0.2">
      <c r="A85" t="s">
        <v>56</v>
      </c>
      <c r="B85">
        <v>840168528127</v>
      </c>
      <c r="C85" s="2" t="s">
        <v>513</v>
      </c>
      <c r="D85" s="2">
        <v>840168528127</v>
      </c>
      <c r="E85" s="2" t="s">
        <v>514</v>
      </c>
      <c r="F85" s="2" t="s">
        <v>515</v>
      </c>
      <c r="G85" s="2" t="s">
        <v>516</v>
      </c>
      <c r="H85" s="2" t="s">
        <v>517</v>
      </c>
      <c r="I85" s="2" t="s">
        <v>368</v>
      </c>
      <c r="J85" s="2" t="s">
        <v>3994</v>
      </c>
      <c r="K85" s="3">
        <v>190</v>
      </c>
      <c r="L85" s="25">
        <v>430.6</v>
      </c>
      <c r="M85" s="2" t="s">
        <v>2202</v>
      </c>
      <c r="N85" s="2" t="s">
        <v>28</v>
      </c>
      <c r="O85" s="3">
        <v>0</v>
      </c>
      <c r="P85" s="3">
        <v>208</v>
      </c>
      <c r="Q85" s="3">
        <v>328</v>
      </c>
      <c r="R85" s="3">
        <v>96</v>
      </c>
      <c r="S85" s="3">
        <v>239</v>
      </c>
      <c r="T85" s="3">
        <v>94</v>
      </c>
      <c r="U85" s="3">
        <v>97</v>
      </c>
      <c r="V85" s="3">
        <v>201</v>
      </c>
      <c r="W85" s="3">
        <v>110</v>
      </c>
      <c r="X85" s="3">
        <v>50</v>
      </c>
      <c r="Y85" s="3">
        <v>201</v>
      </c>
      <c r="Z85" s="3">
        <v>120</v>
      </c>
      <c r="AA85" s="112">
        <f t="shared" si="15"/>
        <v>0</v>
      </c>
      <c r="AB85" s="112">
        <f t="shared" si="16"/>
        <v>89564.800000000003</v>
      </c>
      <c r="AC85" s="112">
        <f t="shared" si="17"/>
        <v>141236.80000000002</v>
      </c>
      <c r="AD85" s="112">
        <f t="shared" si="18"/>
        <v>41337.600000000006</v>
      </c>
      <c r="AE85" s="112">
        <f t="shared" si="19"/>
        <v>102913.40000000001</v>
      </c>
      <c r="AF85" s="112">
        <f t="shared" si="20"/>
        <v>40476.400000000001</v>
      </c>
      <c r="AG85" s="112">
        <f t="shared" si="21"/>
        <v>41768.200000000004</v>
      </c>
      <c r="AH85" s="112">
        <f t="shared" si="22"/>
        <v>86550.6</v>
      </c>
      <c r="AI85" s="112">
        <f t="shared" si="23"/>
        <v>47366</v>
      </c>
      <c r="AJ85" s="112">
        <f t="shared" si="24"/>
        <v>21530</v>
      </c>
      <c r="AK85" s="112">
        <f t="shared" si="25"/>
        <v>86550.6</v>
      </c>
      <c r="AL85" s="112">
        <f t="shared" si="26"/>
        <v>51672</v>
      </c>
      <c r="AN85" s="112" t="str">
        <f t="shared" si="27"/>
        <v>150225-9992iShop</v>
      </c>
      <c r="AO85" cm="1">
        <f t="array" ref="AO85:AU85">IFERROR(VLOOKUP(_xlfn.SINGLE(AN:AN),'[1]Pivot SI'!$R:$Y,{2,3,4,5,6,7,8},0),0)</f>
        <v>0</v>
      </c>
      <c r="AP85">
        <v>208</v>
      </c>
      <c r="AQ85">
        <v>328</v>
      </c>
      <c r="AR85">
        <v>96</v>
      </c>
      <c r="AS85">
        <v>239</v>
      </c>
      <c r="AT85">
        <v>94</v>
      </c>
      <c r="AU85">
        <v>97</v>
      </c>
    </row>
    <row r="86" spans="1:47" x14ac:dyDescent="0.2">
      <c r="A86" t="s">
        <v>56</v>
      </c>
      <c r="B86">
        <v>840168528134</v>
      </c>
      <c r="C86" s="2" t="s">
        <v>518</v>
      </c>
      <c r="D86" s="2">
        <v>840168528134</v>
      </c>
      <c r="E86" s="2" t="s">
        <v>519</v>
      </c>
      <c r="F86" s="2" t="s">
        <v>515</v>
      </c>
      <c r="G86" s="2" t="s">
        <v>516</v>
      </c>
      <c r="H86" s="2" t="s">
        <v>517</v>
      </c>
      <c r="I86" s="2" t="s">
        <v>368</v>
      </c>
      <c r="J86" s="2" t="s">
        <v>3994</v>
      </c>
      <c r="K86" s="3">
        <v>190</v>
      </c>
      <c r="L86" s="25">
        <v>430.6</v>
      </c>
      <c r="M86" s="2" t="s">
        <v>2202</v>
      </c>
      <c r="N86" s="2" t="s">
        <v>28</v>
      </c>
      <c r="O86" s="3">
        <v>0</v>
      </c>
      <c r="P86" s="3">
        <v>171</v>
      </c>
      <c r="Q86" s="3">
        <v>154</v>
      </c>
      <c r="R86" s="3">
        <v>52</v>
      </c>
      <c r="S86" s="3">
        <v>92</v>
      </c>
      <c r="T86" s="3">
        <v>63</v>
      </c>
      <c r="U86" s="3">
        <v>59</v>
      </c>
      <c r="V86" s="3">
        <v>200</v>
      </c>
      <c r="W86" s="3">
        <v>90</v>
      </c>
      <c r="X86" s="3">
        <v>55</v>
      </c>
      <c r="Y86" s="3">
        <v>200</v>
      </c>
      <c r="Z86" s="3">
        <v>90</v>
      </c>
      <c r="AA86" s="112">
        <f t="shared" si="15"/>
        <v>0</v>
      </c>
      <c r="AB86" s="112">
        <f t="shared" si="16"/>
        <v>73632.600000000006</v>
      </c>
      <c r="AC86" s="112">
        <f t="shared" si="17"/>
        <v>66312.400000000009</v>
      </c>
      <c r="AD86" s="112">
        <f t="shared" si="18"/>
        <v>22391.200000000001</v>
      </c>
      <c r="AE86" s="112">
        <f t="shared" si="19"/>
        <v>39615.200000000004</v>
      </c>
      <c r="AF86" s="112">
        <f t="shared" si="20"/>
        <v>27127.800000000003</v>
      </c>
      <c r="AG86" s="112">
        <f t="shared" si="21"/>
        <v>25405.4</v>
      </c>
      <c r="AH86" s="112">
        <f t="shared" si="22"/>
        <v>86120</v>
      </c>
      <c r="AI86" s="112">
        <f t="shared" si="23"/>
        <v>38754</v>
      </c>
      <c r="AJ86" s="112">
        <f t="shared" si="24"/>
        <v>23683</v>
      </c>
      <c r="AK86" s="112">
        <f t="shared" si="25"/>
        <v>86120</v>
      </c>
      <c r="AL86" s="112">
        <f t="shared" si="26"/>
        <v>38754</v>
      </c>
      <c r="AN86" s="112" t="str">
        <f t="shared" si="27"/>
        <v>150225-3085iShop</v>
      </c>
      <c r="AO86" cm="1">
        <f t="array" ref="AO86:AU86">IFERROR(VLOOKUP(_xlfn.SINGLE(AN:AN),'[1]Pivot SI'!$R:$Y,{2,3,4,5,6,7,8},0),0)</f>
        <v>0</v>
      </c>
      <c r="AP86">
        <v>171</v>
      </c>
      <c r="AQ86">
        <v>154</v>
      </c>
      <c r="AR86">
        <v>52</v>
      </c>
      <c r="AS86">
        <v>92</v>
      </c>
      <c r="AT86">
        <v>63</v>
      </c>
      <c r="AU86">
        <v>59</v>
      </c>
    </row>
    <row r="87" spans="1:47" x14ac:dyDescent="0.2">
      <c r="A87" t="s">
        <v>56</v>
      </c>
      <c r="B87">
        <v>840168528141</v>
      </c>
      <c r="C87" s="2" t="s">
        <v>520</v>
      </c>
      <c r="D87" s="2">
        <v>840168528141</v>
      </c>
      <c r="E87" s="2" t="s">
        <v>521</v>
      </c>
      <c r="F87" s="2" t="s">
        <v>515</v>
      </c>
      <c r="G87" s="2" t="s">
        <v>516</v>
      </c>
      <c r="H87" s="2" t="s">
        <v>517</v>
      </c>
      <c r="I87" s="2" t="s">
        <v>368</v>
      </c>
      <c r="J87" s="2" t="s">
        <v>3994</v>
      </c>
      <c r="K87" s="3">
        <v>190</v>
      </c>
      <c r="L87" s="25">
        <v>538.36</v>
      </c>
      <c r="M87" s="2" t="s">
        <v>2202</v>
      </c>
      <c r="N87" s="2" t="s">
        <v>28</v>
      </c>
      <c r="O87" s="3">
        <v>0</v>
      </c>
      <c r="P87" s="3">
        <v>52</v>
      </c>
      <c r="Q87" s="3">
        <v>55</v>
      </c>
      <c r="R87" s="3">
        <v>0</v>
      </c>
      <c r="S87" s="3">
        <v>81</v>
      </c>
      <c r="T87" s="3">
        <v>14</v>
      </c>
      <c r="U87" s="3">
        <v>18</v>
      </c>
      <c r="V87" s="3">
        <v>55</v>
      </c>
      <c r="W87" s="3">
        <v>42</v>
      </c>
      <c r="X87" s="3">
        <v>30</v>
      </c>
      <c r="Y87" s="3">
        <v>55</v>
      </c>
      <c r="Z87" s="3">
        <v>40</v>
      </c>
      <c r="AA87" s="112">
        <f t="shared" si="15"/>
        <v>0</v>
      </c>
      <c r="AB87" s="112">
        <f t="shared" si="16"/>
        <v>27994.720000000001</v>
      </c>
      <c r="AC87" s="112">
        <f t="shared" si="17"/>
        <v>29609.8</v>
      </c>
      <c r="AD87" s="112">
        <f t="shared" si="18"/>
        <v>0</v>
      </c>
      <c r="AE87" s="112">
        <f t="shared" si="19"/>
        <v>43607.16</v>
      </c>
      <c r="AF87" s="112">
        <f t="shared" si="20"/>
        <v>7537.04</v>
      </c>
      <c r="AG87" s="112">
        <f t="shared" si="21"/>
        <v>9690.48</v>
      </c>
      <c r="AH87" s="112">
        <f t="shared" si="22"/>
        <v>29609.8</v>
      </c>
      <c r="AI87" s="112">
        <f t="shared" si="23"/>
        <v>22611.119999999999</v>
      </c>
      <c r="AJ87" s="112">
        <f t="shared" si="24"/>
        <v>16150.800000000001</v>
      </c>
      <c r="AK87" s="112">
        <f t="shared" si="25"/>
        <v>29609.8</v>
      </c>
      <c r="AL87" s="112">
        <f t="shared" si="26"/>
        <v>21534.400000000001</v>
      </c>
      <c r="AN87" s="112" t="str">
        <f t="shared" si="27"/>
        <v>150225-3086iShop</v>
      </c>
      <c r="AO87" cm="1">
        <f t="array" ref="AO87:AU87">IFERROR(VLOOKUP(_xlfn.SINGLE(AN:AN),'[1]Pivot SI'!$R:$Y,{2,3,4,5,6,7,8},0),0)</f>
        <v>0</v>
      </c>
      <c r="AP87">
        <v>52</v>
      </c>
      <c r="AQ87">
        <v>55</v>
      </c>
      <c r="AR87">
        <v>0</v>
      </c>
      <c r="AS87">
        <v>81</v>
      </c>
      <c r="AT87">
        <v>14</v>
      </c>
      <c r="AU87">
        <v>18</v>
      </c>
    </row>
    <row r="88" spans="1:47" x14ac:dyDescent="0.2">
      <c r="A88" t="s">
        <v>335</v>
      </c>
      <c r="B88">
        <v>840459608569</v>
      </c>
      <c r="C88" s="2" t="s">
        <v>596</v>
      </c>
      <c r="D88" s="2" t="s">
        <v>597</v>
      </c>
      <c r="E88" s="2" t="s">
        <v>598</v>
      </c>
      <c r="F88" s="2" t="s">
        <v>515</v>
      </c>
      <c r="G88" s="2" t="s">
        <v>516</v>
      </c>
      <c r="H88" s="2" t="s">
        <v>517</v>
      </c>
      <c r="I88" s="2" t="s">
        <v>368</v>
      </c>
      <c r="J88" s="2" t="s">
        <v>3994</v>
      </c>
      <c r="K88" s="3">
        <v>190</v>
      </c>
      <c r="L88" s="25">
        <v>581.47</v>
      </c>
      <c r="M88" s="2" t="s">
        <v>2202</v>
      </c>
      <c r="N88" s="2" t="s">
        <v>28</v>
      </c>
      <c r="O88" s="3">
        <v>0</v>
      </c>
      <c r="P88" s="3">
        <v>0</v>
      </c>
      <c r="Q88" s="3">
        <v>302</v>
      </c>
      <c r="R88" s="3">
        <v>80</v>
      </c>
      <c r="S88" s="3">
        <v>0</v>
      </c>
      <c r="T88" s="3">
        <v>163</v>
      </c>
      <c r="U88" s="3">
        <v>120</v>
      </c>
      <c r="V88" s="3">
        <v>200</v>
      </c>
      <c r="W88" s="3">
        <v>70</v>
      </c>
      <c r="X88" s="3">
        <v>120</v>
      </c>
      <c r="Y88" s="3">
        <v>200</v>
      </c>
      <c r="Z88" s="3">
        <v>40</v>
      </c>
      <c r="AA88" s="112">
        <f t="shared" si="15"/>
        <v>0</v>
      </c>
      <c r="AB88" s="112">
        <f t="shared" si="16"/>
        <v>0</v>
      </c>
      <c r="AC88" s="112">
        <f t="shared" si="17"/>
        <v>175603.94</v>
      </c>
      <c r="AD88" s="112">
        <f t="shared" si="18"/>
        <v>46517.600000000006</v>
      </c>
      <c r="AE88" s="112">
        <f t="shared" si="19"/>
        <v>0</v>
      </c>
      <c r="AF88" s="112">
        <f t="shared" si="20"/>
        <v>94779.61</v>
      </c>
      <c r="AG88" s="112">
        <f t="shared" si="21"/>
        <v>69776.400000000009</v>
      </c>
      <c r="AH88" s="112">
        <f t="shared" si="22"/>
        <v>116294</v>
      </c>
      <c r="AI88" s="112">
        <f t="shared" si="23"/>
        <v>40702.9</v>
      </c>
      <c r="AJ88" s="112">
        <f t="shared" si="24"/>
        <v>69776.400000000009</v>
      </c>
      <c r="AK88" s="112">
        <f t="shared" si="25"/>
        <v>116294</v>
      </c>
      <c r="AL88" s="112">
        <f t="shared" si="26"/>
        <v>23258.800000000003</v>
      </c>
      <c r="AN88" s="112" t="str">
        <f t="shared" si="27"/>
        <v>T21-11443iShop</v>
      </c>
      <c r="AO88" cm="1">
        <f t="array" ref="AO88">IFERROR(VLOOKUP(_xlfn.SINGLE(AN:AN),'[1]Pivot SI'!$R:$Y,{2,3,4,5,6,7,8},0),0)</f>
        <v>0</v>
      </c>
    </row>
    <row r="89" spans="1:47" x14ac:dyDescent="0.2">
      <c r="A89" t="s">
        <v>56</v>
      </c>
      <c r="B89">
        <v>840168538638</v>
      </c>
      <c r="C89" s="2" t="s">
        <v>522</v>
      </c>
      <c r="D89" s="2">
        <v>840168538638</v>
      </c>
      <c r="E89" s="2" t="s">
        <v>523</v>
      </c>
      <c r="F89" s="2" t="s">
        <v>515</v>
      </c>
      <c r="G89" s="2" t="s">
        <v>516</v>
      </c>
      <c r="H89" s="2" t="s">
        <v>524</v>
      </c>
      <c r="I89" s="2" t="s">
        <v>368</v>
      </c>
      <c r="J89" s="2" t="s">
        <v>3994</v>
      </c>
      <c r="K89" s="3">
        <v>160</v>
      </c>
      <c r="L89" s="25">
        <v>538.36</v>
      </c>
      <c r="M89" s="2" t="s">
        <v>2203</v>
      </c>
      <c r="N89" s="2" t="s">
        <v>28</v>
      </c>
      <c r="O89" s="3">
        <v>0</v>
      </c>
      <c r="P89" s="3">
        <v>64</v>
      </c>
      <c r="Q89" s="3">
        <v>79</v>
      </c>
      <c r="R89" s="3">
        <v>0</v>
      </c>
      <c r="S89" s="3">
        <v>87</v>
      </c>
      <c r="T89" s="3">
        <v>16</v>
      </c>
      <c r="U89" s="3">
        <v>45</v>
      </c>
      <c r="V89" s="3">
        <v>50</v>
      </c>
      <c r="W89" s="3">
        <v>20</v>
      </c>
      <c r="X89" s="3">
        <v>80</v>
      </c>
      <c r="Y89" s="3">
        <v>80</v>
      </c>
      <c r="Z89" s="3">
        <v>100</v>
      </c>
      <c r="AA89" s="112">
        <f t="shared" si="15"/>
        <v>0</v>
      </c>
      <c r="AB89" s="112">
        <f t="shared" si="16"/>
        <v>34455.040000000001</v>
      </c>
      <c r="AC89" s="112">
        <f t="shared" si="17"/>
        <v>42530.44</v>
      </c>
      <c r="AD89" s="112">
        <f t="shared" si="18"/>
        <v>0</v>
      </c>
      <c r="AE89" s="112">
        <f t="shared" si="19"/>
        <v>46837.32</v>
      </c>
      <c r="AF89" s="112">
        <f t="shared" si="20"/>
        <v>8613.76</v>
      </c>
      <c r="AG89" s="112">
        <f t="shared" si="21"/>
        <v>24226.2</v>
      </c>
      <c r="AH89" s="112">
        <f t="shared" si="22"/>
        <v>26918</v>
      </c>
      <c r="AI89" s="112">
        <f t="shared" si="23"/>
        <v>10767.2</v>
      </c>
      <c r="AJ89" s="112">
        <f t="shared" si="24"/>
        <v>43068.800000000003</v>
      </c>
      <c r="AK89" s="112">
        <f t="shared" si="25"/>
        <v>43068.800000000003</v>
      </c>
      <c r="AL89" s="112">
        <f t="shared" si="26"/>
        <v>53836</v>
      </c>
      <c r="AN89" s="112" t="str">
        <f t="shared" si="27"/>
        <v>150584-9992iShop</v>
      </c>
      <c r="AO89" cm="1">
        <f t="array" ref="AO89:AU89">IFERROR(VLOOKUP(_xlfn.SINGLE(AN:AN),'[1]Pivot SI'!$R:$Y,{2,3,4,5,6,7,8},0),0)</f>
        <v>0</v>
      </c>
      <c r="AP89">
        <v>64</v>
      </c>
      <c r="AQ89">
        <v>79</v>
      </c>
      <c r="AR89">
        <v>0</v>
      </c>
      <c r="AS89">
        <v>87</v>
      </c>
      <c r="AT89">
        <v>16</v>
      </c>
      <c r="AU89">
        <v>45</v>
      </c>
    </row>
    <row r="90" spans="1:47" x14ac:dyDescent="0.2">
      <c r="A90" t="s">
        <v>56</v>
      </c>
      <c r="B90">
        <v>848709087171</v>
      </c>
      <c r="C90" s="2" t="s">
        <v>533</v>
      </c>
      <c r="D90" s="2" t="s">
        <v>582</v>
      </c>
      <c r="E90" s="2" t="s">
        <v>534</v>
      </c>
      <c r="F90" s="2" t="s">
        <v>535</v>
      </c>
      <c r="G90" s="2" t="s">
        <v>536</v>
      </c>
      <c r="H90" s="2" t="s">
        <v>537</v>
      </c>
      <c r="I90" s="2" t="s">
        <v>368</v>
      </c>
      <c r="J90" s="2" t="s">
        <v>3994</v>
      </c>
      <c r="K90" s="3">
        <v>70</v>
      </c>
      <c r="L90" s="25">
        <v>430.6</v>
      </c>
      <c r="M90" s="2" t="s">
        <v>2202</v>
      </c>
      <c r="N90" s="2" t="s">
        <v>66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112">
        <f t="shared" si="15"/>
        <v>0</v>
      </c>
      <c r="AB90" s="112">
        <f t="shared" si="16"/>
        <v>0</v>
      </c>
      <c r="AC90" s="112">
        <f t="shared" si="17"/>
        <v>0</v>
      </c>
      <c r="AD90" s="112">
        <f t="shared" si="18"/>
        <v>0</v>
      </c>
      <c r="AE90" s="112">
        <f t="shared" si="19"/>
        <v>0</v>
      </c>
      <c r="AF90" s="112">
        <f t="shared" si="20"/>
        <v>0</v>
      </c>
      <c r="AG90" s="112">
        <f t="shared" si="21"/>
        <v>0</v>
      </c>
      <c r="AH90" s="112">
        <f t="shared" si="22"/>
        <v>0</v>
      </c>
      <c r="AI90" s="112">
        <f t="shared" si="23"/>
        <v>0</v>
      </c>
      <c r="AJ90" s="112">
        <f t="shared" si="24"/>
        <v>0</v>
      </c>
      <c r="AK90" s="112">
        <f t="shared" si="25"/>
        <v>0</v>
      </c>
      <c r="AL90" s="112">
        <f t="shared" si="26"/>
        <v>0</v>
      </c>
      <c r="AN90" s="112" t="str">
        <f t="shared" si="27"/>
        <v>127573-9166iShop</v>
      </c>
      <c r="AO90" cm="1">
        <f t="array" ref="AO90:AU90">IFERROR(VLOOKUP(_xlfn.SINGLE(AN:AN),'[1]Pivot SI'!$R:$Y,{2,3,4,5,6,7,8},0),0)</f>
        <v>0</v>
      </c>
      <c r="AP90">
        <v>0</v>
      </c>
      <c r="AQ90">
        <v>31</v>
      </c>
      <c r="AR90">
        <v>9</v>
      </c>
      <c r="AS90">
        <v>0</v>
      </c>
      <c r="AT90">
        <v>8</v>
      </c>
      <c r="AU90">
        <v>9</v>
      </c>
    </row>
    <row r="91" spans="1:47" x14ac:dyDescent="0.2">
      <c r="A91" t="s">
        <v>56</v>
      </c>
      <c r="B91">
        <v>848709073143</v>
      </c>
      <c r="C91" s="2" t="s">
        <v>583</v>
      </c>
      <c r="D91" s="2" t="s">
        <v>584</v>
      </c>
      <c r="E91" s="2" t="s">
        <v>585</v>
      </c>
      <c r="F91" s="2" t="s">
        <v>536</v>
      </c>
      <c r="G91" s="2" t="s">
        <v>536</v>
      </c>
      <c r="H91" s="2" t="s">
        <v>537</v>
      </c>
      <c r="I91" s="2" t="s">
        <v>368</v>
      </c>
      <c r="J91" s="2" t="s">
        <v>3994</v>
      </c>
      <c r="K91" s="3">
        <v>70</v>
      </c>
      <c r="L91" s="25">
        <v>430.6</v>
      </c>
      <c r="M91" s="2" t="s">
        <v>2204</v>
      </c>
      <c r="N91" s="2" t="s">
        <v>66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112">
        <f t="shared" si="15"/>
        <v>0</v>
      </c>
      <c r="AB91" s="112">
        <f t="shared" si="16"/>
        <v>0</v>
      </c>
      <c r="AC91" s="112">
        <f t="shared" si="17"/>
        <v>0</v>
      </c>
      <c r="AD91" s="112">
        <f t="shared" si="18"/>
        <v>0</v>
      </c>
      <c r="AE91" s="112">
        <f t="shared" si="19"/>
        <v>0</v>
      </c>
      <c r="AF91" s="112">
        <f t="shared" si="20"/>
        <v>0</v>
      </c>
      <c r="AG91" s="112">
        <f t="shared" si="21"/>
        <v>0</v>
      </c>
      <c r="AH91" s="112">
        <f t="shared" si="22"/>
        <v>0</v>
      </c>
      <c r="AI91" s="112">
        <f t="shared" si="23"/>
        <v>0</v>
      </c>
      <c r="AJ91" s="112">
        <f t="shared" si="24"/>
        <v>0</v>
      </c>
      <c r="AK91" s="112">
        <f t="shared" si="25"/>
        <v>0</v>
      </c>
      <c r="AL91" s="112">
        <f t="shared" si="26"/>
        <v>0</v>
      </c>
      <c r="AN91" s="112" t="str">
        <f t="shared" si="27"/>
        <v>127573-8336iShop</v>
      </c>
      <c r="AO91" cm="1">
        <f t="array" ref="AO91:AU91">IFERROR(VLOOKUP(_xlfn.SINGLE(AN:AN),'[1]Pivot SI'!$R:$Y,{2,3,4,5,6,7,8},0),0)</f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">
      <c r="A92" t="s">
        <v>104</v>
      </c>
      <c r="B92">
        <v>856504014810</v>
      </c>
      <c r="C92" s="2" t="s">
        <v>586</v>
      </c>
      <c r="D92" s="2">
        <v>856504014810</v>
      </c>
      <c r="E92" s="2" t="s">
        <v>587</v>
      </c>
      <c r="F92" s="2" t="s">
        <v>2277</v>
      </c>
      <c r="G92" s="2" t="s">
        <v>475</v>
      </c>
      <c r="H92" s="2" t="s">
        <v>476</v>
      </c>
      <c r="I92" s="2" t="s">
        <v>368</v>
      </c>
      <c r="J92" s="2" t="s">
        <v>3994</v>
      </c>
      <c r="K92" s="3">
        <v>0</v>
      </c>
      <c r="L92" s="23">
        <v>775.43</v>
      </c>
      <c r="M92" s="2" t="s">
        <v>2204</v>
      </c>
      <c r="N92" s="2" t="s">
        <v>66</v>
      </c>
      <c r="O92" s="3">
        <v>0</v>
      </c>
      <c r="P92" s="3"/>
      <c r="Q92" s="3"/>
      <c r="R92" s="3"/>
      <c r="S92" s="3"/>
      <c r="T92" s="3"/>
      <c r="U92" s="3"/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112">
        <f t="shared" si="15"/>
        <v>0</v>
      </c>
      <c r="AB92" s="112">
        <f t="shared" si="16"/>
        <v>0</v>
      </c>
      <c r="AC92" s="112">
        <f t="shared" si="17"/>
        <v>0</v>
      </c>
      <c r="AD92" s="112">
        <f t="shared" si="18"/>
        <v>0</v>
      </c>
      <c r="AE92" s="112">
        <f t="shared" si="19"/>
        <v>0</v>
      </c>
      <c r="AF92" s="112">
        <f t="shared" si="20"/>
        <v>0</v>
      </c>
      <c r="AG92" s="112">
        <f t="shared" si="21"/>
        <v>0</v>
      </c>
      <c r="AH92" s="112">
        <f t="shared" si="22"/>
        <v>0</v>
      </c>
      <c r="AI92" s="112">
        <f t="shared" si="23"/>
        <v>0</v>
      </c>
      <c r="AJ92" s="112">
        <f t="shared" si="24"/>
        <v>0</v>
      </c>
      <c r="AK92" s="112">
        <f t="shared" si="25"/>
        <v>0</v>
      </c>
      <c r="AL92" s="112">
        <f t="shared" si="26"/>
        <v>0</v>
      </c>
      <c r="AN92" s="112" t="str">
        <f t="shared" si="27"/>
        <v>NM014810858iShop</v>
      </c>
      <c r="AO92" cm="1">
        <f t="array" ref="AO92">IFERROR(VLOOKUP(_xlfn.SINGLE(AN:AN),'[1]Pivot SI'!$R:$Y,{2,3,4,5,6,7,8},0),0)</f>
        <v>0</v>
      </c>
    </row>
    <row r="93" spans="1:47" x14ac:dyDescent="0.2">
      <c r="A93" t="s">
        <v>104</v>
      </c>
      <c r="B93">
        <v>856504011697</v>
      </c>
      <c r="C93" s="2" t="s">
        <v>588</v>
      </c>
      <c r="D93" s="2">
        <v>856504011697</v>
      </c>
      <c r="E93" s="2" t="s">
        <v>589</v>
      </c>
      <c r="F93" s="2" t="s">
        <v>2277</v>
      </c>
      <c r="G93" s="2" t="s">
        <v>475</v>
      </c>
      <c r="H93" s="2" t="s">
        <v>476</v>
      </c>
      <c r="I93" s="2" t="s">
        <v>368</v>
      </c>
      <c r="J93" s="2" t="s">
        <v>3994</v>
      </c>
      <c r="K93" s="3">
        <v>0</v>
      </c>
      <c r="L93" s="23">
        <v>775.43</v>
      </c>
      <c r="M93" s="2" t="s">
        <v>2202</v>
      </c>
      <c r="N93" s="2" t="s">
        <v>28</v>
      </c>
      <c r="O93" s="3">
        <v>0</v>
      </c>
      <c r="P93" s="3"/>
      <c r="Q93" s="3"/>
      <c r="R93" s="3"/>
      <c r="S93" s="3"/>
      <c r="T93" s="3"/>
      <c r="U93" s="3"/>
      <c r="V93" s="3">
        <v>0</v>
      </c>
      <c r="W93" s="3">
        <v>69</v>
      </c>
      <c r="X93" s="3">
        <v>140</v>
      </c>
      <c r="Y93" s="3">
        <v>180</v>
      </c>
      <c r="Z93" s="3">
        <v>127</v>
      </c>
      <c r="AA93" s="112">
        <f t="shared" si="15"/>
        <v>0</v>
      </c>
      <c r="AB93" s="112">
        <f t="shared" si="16"/>
        <v>0</v>
      </c>
      <c r="AC93" s="112">
        <f t="shared" si="17"/>
        <v>0</v>
      </c>
      <c r="AD93" s="112">
        <f t="shared" si="18"/>
        <v>0</v>
      </c>
      <c r="AE93" s="112">
        <f t="shared" si="19"/>
        <v>0</v>
      </c>
      <c r="AF93" s="112">
        <f t="shared" si="20"/>
        <v>0</v>
      </c>
      <c r="AG93" s="112">
        <f t="shared" si="21"/>
        <v>0</v>
      </c>
      <c r="AH93" s="112">
        <f t="shared" si="22"/>
        <v>0</v>
      </c>
      <c r="AI93" s="112">
        <f t="shared" si="23"/>
        <v>53504.67</v>
      </c>
      <c r="AJ93" s="112">
        <f t="shared" si="24"/>
        <v>108560.2</v>
      </c>
      <c r="AK93" s="112">
        <f t="shared" si="25"/>
        <v>139577.4</v>
      </c>
      <c r="AL93" s="112">
        <f t="shared" si="26"/>
        <v>98479.61</v>
      </c>
      <c r="AN93" s="112" t="str">
        <f t="shared" si="27"/>
        <v>NM011697858iShop</v>
      </c>
      <c r="AO93" cm="1">
        <f t="array" ref="AO93">IFERROR(VLOOKUP(_xlfn.SINGLE(AN:AN),'[1]Pivot SI'!$R:$Y,{2,3,4,5,6,7,8},0),0)</f>
        <v>0</v>
      </c>
    </row>
    <row r="94" spans="1:47" x14ac:dyDescent="0.2">
      <c r="A94" t="s">
        <v>335</v>
      </c>
      <c r="B94">
        <v>840459609283</v>
      </c>
      <c r="C94" s="2" t="s">
        <v>590</v>
      </c>
      <c r="D94" s="2" t="s">
        <v>591</v>
      </c>
      <c r="E94" s="2" t="s">
        <v>592</v>
      </c>
      <c r="F94" s="2" t="s">
        <v>487</v>
      </c>
      <c r="G94" s="2" t="s">
        <v>488</v>
      </c>
      <c r="H94" s="2" t="s">
        <v>504</v>
      </c>
      <c r="I94" s="2" t="s">
        <v>368</v>
      </c>
      <c r="J94" s="2" t="s">
        <v>3994</v>
      </c>
      <c r="K94" s="3">
        <v>270</v>
      </c>
      <c r="L94" s="25">
        <v>603.02</v>
      </c>
      <c r="M94" s="2" t="s">
        <v>2202</v>
      </c>
      <c r="N94" s="2" t="s">
        <v>28</v>
      </c>
      <c r="O94" s="3">
        <v>0</v>
      </c>
      <c r="P94" s="3">
        <v>0</v>
      </c>
      <c r="Q94" s="3">
        <v>225</v>
      </c>
      <c r="R94" s="3">
        <v>101</v>
      </c>
      <c r="S94" s="3">
        <v>9</v>
      </c>
      <c r="T94" s="3">
        <v>104</v>
      </c>
      <c r="U94" s="3">
        <v>108</v>
      </c>
      <c r="V94" s="3">
        <v>120</v>
      </c>
      <c r="W94" s="3">
        <v>80</v>
      </c>
      <c r="X94" s="3">
        <v>80</v>
      </c>
      <c r="Y94" s="3">
        <v>90</v>
      </c>
      <c r="Z94" s="3">
        <v>120</v>
      </c>
      <c r="AA94" s="112">
        <f t="shared" si="15"/>
        <v>0</v>
      </c>
      <c r="AB94" s="112">
        <f t="shared" si="16"/>
        <v>0</v>
      </c>
      <c r="AC94" s="112">
        <f t="shared" si="17"/>
        <v>135679.5</v>
      </c>
      <c r="AD94" s="112">
        <f t="shared" si="18"/>
        <v>60905.02</v>
      </c>
      <c r="AE94" s="112">
        <f t="shared" si="19"/>
        <v>5427.18</v>
      </c>
      <c r="AF94" s="112">
        <f t="shared" si="20"/>
        <v>62714.080000000002</v>
      </c>
      <c r="AG94" s="112">
        <f t="shared" si="21"/>
        <v>65126.159999999996</v>
      </c>
      <c r="AH94" s="112">
        <f t="shared" si="22"/>
        <v>72362.399999999994</v>
      </c>
      <c r="AI94" s="112">
        <f t="shared" si="23"/>
        <v>48241.599999999999</v>
      </c>
      <c r="AJ94" s="112">
        <f t="shared" si="24"/>
        <v>48241.599999999999</v>
      </c>
      <c r="AK94" s="112">
        <f t="shared" si="25"/>
        <v>54271.799999999996</v>
      </c>
      <c r="AL94" s="112">
        <f t="shared" si="26"/>
        <v>72362.399999999994</v>
      </c>
      <c r="AN94" s="112" t="str">
        <f t="shared" si="27"/>
        <v>T21-11515iShop</v>
      </c>
      <c r="AO94" cm="1">
        <f t="array" ref="AO94">IFERROR(VLOOKUP(_xlfn.SINGLE(AN:AN),'[1]Pivot SI'!$R:$Y,{2,3,4,5,6,7,8},0),0)</f>
        <v>0</v>
      </c>
    </row>
    <row r="95" spans="1:47" x14ac:dyDescent="0.2">
      <c r="A95" t="s">
        <v>335</v>
      </c>
      <c r="B95">
        <v>840459609290</v>
      </c>
      <c r="C95" s="2" t="s">
        <v>593</v>
      </c>
      <c r="D95" s="2" t="s">
        <v>594</v>
      </c>
      <c r="E95" s="2" t="s">
        <v>595</v>
      </c>
      <c r="F95" s="2" t="s">
        <v>487</v>
      </c>
      <c r="G95" s="2" t="s">
        <v>488</v>
      </c>
      <c r="H95" s="2" t="s">
        <v>504</v>
      </c>
      <c r="I95" s="2" t="s">
        <v>368</v>
      </c>
      <c r="J95" s="2" t="s">
        <v>3994</v>
      </c>
      <c r="K95" s="3">
        <v>270</v>
      </c>
      <c r="L95" s="25">
        <v>603.02</v>
      </c>
      <c r="M95" s="2" t="s">
        <v>2202</v>
      </c>
      <c r="N95" s="2" t="s">
        <v>28</v>
      </c>
      <c r="O95" s="3">
        <v>0</v>
      </c>
      <c r="P95" s="3">
        <v>0</v>
      </c>
      <c r="Q95" s="3">
        <v>224</v>
      </c>
      <c r="R95" s="3">
        <v>38</v>
      </c>
      <c r="S95" s="3">
        <v>65</v>
      </c>
      <c r="T95" s="3">
        <v>36</v>
      </c>
      <c r="U95" s="3">
        <v>0</v>
      </c>
      <c r="V95" s="3">
        <v>30</v>
      </c>
      <c r="W95" s="3">
        <v>27</v>
      </c>
      <c r="X95" s="3">
        <v>27</v>
      </c>
      <c r="Y95" s="3">
        <v>55</v>
      </c>
      <c r="Z95" s="3">
        <v>100</v>
      </c>
      <c r="AA95" s="112">
        <f t="shared" si="15"/>
        <v>0</v>
      </c>
      <c r="AB95" s="112">
        <f t="shared" si="16"/>
        <v>0</v>
      </c>
      <c r="AC95" s="112">
        <f t="shared" si="17"/>
        <v>135076.47999999998</v>
      </c>
      <c r="AD95" s="112">
        <f t="shared" si="18"/>
        <v>22914.76</v>
      </c>
      <c r="AE95" s="112">
        <f t="shared" si="19"/>
        <v>39196.299999999996</v>
      </c>
      <c r="AF95" s="112">
        <f t="shared" si="20"/>
        <v>21708.720000000001</v>
      </c>
      <c r="AG95" s="112">
        <f t="shared" si="21"/>
        <v>0</v>
      </c>
      <c r="AH95" s="112">
        <f t="shared" si="22"/>
        <v>18090.599999999999</v>
      </c>
      <c r="AI95" s="112">
        <f t="shared" si="23"/>
        <v>16281.539999999999</v>
      </c>
      <c r="AJ95" s="112">
        <f t="shared" si="24"/>
        <v>16281.539999999999</v>
      </c>
      <c r="AK95" s="112">
        <f t="shared" si="25"/>
        <v>33166.1</v>
      </c>
      <c r="AL95" s="112">
        <f t="shared" si="26"/>
        <v>60302</v>
      </c>
      <c r="AN95" s="112" t="str">
        <f t="shared" si="27"/>
        <v>T21-11516iShop</v>
      </c>
      <c r="AO95" cm="1">
        <f t="array" ref="AO95">IFERROR(VLOOKUP(_xlfn.SINGLE(AN:AN),'[1]Pivot SI'!$R:$Y,{2,3,4,5,6,7,8},0),0)</f>
        <v>0</v>
      </c>
    </row>
    <row r="96" spans="1:47" x14ac:dyDescent="0.2">
      <c r="A96" t="s">
        <v>56</v>
      </c>
      <c r="B96">
        <v>840168538645</v>
      </c>
      <c r="C96" s="2" t="s">
        <v>525</v>
      </c>
      <c r="D96" s="2">
        <v>840168538645</v>
      </c>
      <c r="E96" s="2" t="s">
        <v>526</v>
      </c>
      <c r="F96" s="2" t="s">
        <v>515</v>
      </c>
      <c r="G96" s="2" t="s">
        <v>516</v>
      </c>
      <c r="H96" s="2" t="s">
        <v>524</v>
      </c>
      <c r="I96" s="2" t="s">
        <v>368</v>
      </c>
      <c r="J96" s="2" t="s">
        <v>3994</v>
      </c>
      <c r="K96" s="3">
        <v>160</v>
      </c>
      <c r="L96" s="25">
        <v>538.36</v>
      </c>
      <c r="M96" s="2" t="s">
        <v>2202</v>
      </c>
      <c r="N96" s="2" t="s">
        <v>28</v>
      </c>
      <c r="O96" s="3">
        <v>1</v>
      </c>
      <c r="P96" s="3">
        <v>23</v>
      </c>
      <c r="Q96" s="3">
        <v>38</v>
      </c>
      <c r="R96" s="3">
        <v>0</v>
      </c>
      <c r="S96" s="3">
        <v>29</v>
      </c>
      <c r="T96" s="3">
        <v>36</v>
      </c>
      <c r="U96" s="3">
        <v>21</v>
      </c>
      <c r="V96" s="3">
        <v>34</v>
      </c>
      <c r="W96" s="3">
        <v>15</v>
      </c>
      <c r="X96" s="3">
        <v>32</v>
      </c>
      <c r="Y96" s="3">
        <v>56</v>
      </c>
      <c r="Z96" s="3">
        <v>47</v>
      </c>
      <c r="AA96" s="112">
        <f t="shared" si="15"/>
        <v>538.36</v>
      </c>
      <c r="AB96" s="112">
        <f t="shared" si="16"/>
        <v>12382.28</v>
      </c>
      <c r="AC96" s="112">
        <f t="shared" si="17"/>
        <v>20457.68</v>
      </c>
      <c r="AD96" s="112">
        <f t="shared" si="18"/>
        <v>0</v>
      </c>
      <c r="AE96" s="112">
        <f t="shared" si="19"/>
        <v>15612.44</v>
      </c>
      <c r="AF96" s="112">
        <f t="shared" si="20"/>
        <v>19380.96</v>
      </c>
      <c r="AG96" s="112">
        <f t="shared" si="21"/>
        <v>11305.56</v>
      </c>
      <c r="AH96" s="112">
        <f t="shared" si="22"/>
        <v>18304.240000000002</v>
      </c>
      <c r="AI96" s="112">
        <f t="shared" si="23"/>
        <v>8075.4000000000005</v>
      </c>
      <c r="AJ96" s="112">
        <f t="shared" si="24"/>
        <v>17227.52</v>
      </c>
      <c r="AK96" s="112">
        <f t="shared" si="25"/>
        <v>30148.16</v>
      </c>
      <c r="AL96" s="112">
        <f t="shared" si="26"/>
        <v>25302.920000000002</v>
      </c>
      <c r="AN96" s="112" t="str">
        <f t="shared" si="27"/>
        <v>150584-3085iShop</v>
      </c>
      <c r="AO96" cm="1">
        <f t="array" ref="AO96:AU96">IFERROR(VLOOKUP(_xlfn.SINGLE(AN:AN),'[1]Pivot SI'!$R:$Y,{2,3,4,5,6,7,8},0),0)</f>
        <v>1</v>
      </c>
      <c r="AP96">
        <v>23</v>
      </c>
      <c r="AQ96">
        <v>38</v>
      </c>
      <c r="AR96">
        <v>0</v>
      </c>
      <c r="AS96">
        <v>29</v>
      </c>
      <c r="AT96">
        <v>36</v>
      </c>
      <c r="AU96">
        <v>21</v>
      </c>
    </row>
    <row r="97" spans="1:47" x14ac:dyDescent="0.2">
      <c r="A97" t="s">
        <v>56</v>
      </c>
      <c r="B97">
        <v>840168546732</v>
      </c>
      <c r="C97" s="2" t="s">
        <v>599</v>
      </c>
      <c r="D97" s="2">
        <v>840168546732</v>
      </c>
      <c r="E97" s="2" t="s">
        <v>600</v>
      </c>
      <c r="F97" s="2" t="s">
        <v>60</v>
      </c>
      <c r="G97" s="2" t="s">
        <v>61</v>
      </c>
      <c r="H97" s="2" t="s">
        <v>61</v>
      </c>
      <c r="I97" s="2" t="s">
        <v>368</v>
      </c>
      <c r="J97" s="2" t="s">
        <v>3994</v>
      </c>
      <c r="K97" s="3">
        <v>200</v>
      </c>
      <c r="L97" s="25">
        <v>309.95999999999998</v>
      </c>
      <c r="M97" s="2" t="s">
        <v>2204</v>
      </c>
      <c r="N97" s="2" t="s">
        <v>28</v>
      </c>
      <c r="O97" s="3">
        <v>3</v>
      </c>
      <c r="P97" s="3">
        <v>0</v>
      </c>
      <c r="Q97" s="3">
        <v>0</v>
      </c>
      <c r="R97" s="3">
        <v>6</v>
      </c>
      <c r="S97" s="3">
        <v>10</v>
      </c>
      <c r="T97" s="3">
        <v>0</v>
      </c>
      <c r="U97" s="3">
        <v>5</v>
      </c>
      <c r="V97" s="3">
        <v>13</v>
      </c>
      <c r="W97" s="3">
        <v>13</v>
      </c>
      <c r="X97" s="3">
        <v>13</v>
      </c>
      <c r="Y97" s="3">
        <v>13</v>
      </c>
      <c r="Z97" s="3">
        <v>13</v>
      </c>
      <c r="AA97" s="112">
        <f t="shared" si="15"/>
        <v>929.87999999999988</v>
      </c>
      <c r="AB97" s="112">
        <f t="shared" si="16"/>
        <v>0</v>
      </c>
      <c r="AC97" s="112">
        <f t="shared" si="17"/>
        <v>0</v>
      </c>
      <c r="AD97" s="112">
        <f t="shared" si="18"/>
        <v>1859.7599999999998</v>
      </c>
      <c r="AE97" s="112">
        <f t="shared" si="19"/>
        <v>3099.6</v>
      </c>
      <c r="AF97" s="112">
        <f t="shared" si="20"/>
        <v>0</v>
      </c>
      <c r="AG97" s="112">
        <f t="shared" si="21"/>
        <v>1549.8</v>
      </c>
      <c r="AH97" s="112">
        <f t="shared" si="22"/>
        <v>4029.4799999999996</v>
      </c>
      <c r="AI97" s="112">
        <f t="shared" si="23"/>
        <v>4029.4799999999996</v>
      </c>
      <c r="AJ97" s="112">
        <f t="shared" si="24"/>
        <v>4029.4799999999996</v>
      </c>
      <c r="AK97" s="112">
        <f t="shared" si="25"/>
        <v>4029.4799999999996</v>
      </c>
      <c r="AL97" s="112">
        <f t="shared" si="26"/>
        <v>4029.4799999999996</v>
      </c>
      <c r="AN97" s="112" t="str">
        <f t="shared" si="27"/>
        <v>150992-5085iShop</v>
      </c>
      <c r="AO97" cm="1">
        <f t="array" ref="AO97">IFERROR(VLOOKUP(_xlfn.SINGLE(AN:AN),'[1]Pivot SI'!$R:$Y,{2,3,4,5,6,7,8},0),0)</f>
        <v>0</v>
      </c>
    </row>
    <row r="98" spans="1:47" x14ac:dyDescent="0.2">
      <c r="A98" t="s">
        <v>56</v>
      </c>
      <c r="B98">
        <v>840168546107</v>
      </c>
      <c r="C98" s="2" t="s">
        <v>304</v>
      </c>
      <c r="D98" s="2">
        <v>840168546107</v>
      </c>
      <c r="E98" s="2" t="s">
        <v>306</v>
      </c>
      <c r="F98" s="2" t="s">
        <v>60</v>
      </c>
      <c r="G98" s="2" t="s">
        <v>61</v>
      </c>
      <c r="H98" s="2" t="s">
        <v>61</v>
      </c>
      <c r="I98" s="2" t="s">
        <v>368</v>
      </c>
      <c r="J98" s="2" t="s">
        <v>3994</v>
      </c>
      <c r="K98" s="3">
        <v>200</v>
      </c>
      <c r="L98" s="25">
        <v>387.54</v>
      </c>
      <c r="M98" s="2" t="s">
        <v>2204</v>
      </c>
      <c r="N98" s="2" t="s">
        <v>28</v>
      </c>
      <c r="O98" s="3">
        <v>0</v>
      </c>
      <c r="P98" s="3">
        <v>54</v>
      </c>
      <c r="Q98" s="3">
        <v>53</v>
      </c>
      <c r="R98" s="3">
        <v>59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112">
        <f t="shared" si="15"/>
        <v>0</v>
      </c>
      <c r="AB98" s="112">
        <f t="shared" si="16"/>
        <v>20927.16</v>
      </c>
      <c r="AC98" s="112">
        <f t="shared" si="17"/>
        <v>20539.620000000003</v>
      </c>
      <c r="AD98" s="112">
        <f t="shared" si="18"/>
        <v>22864.86</v>
      </c>
      <c r="AE98" s="112">
        <f t="shared" si="19"/>
        <v>0</v>
      </c>
      <c r="AF98" s="112">
        <f t="shared" si="20"/>
        <v>0</v>
      </c>
      <c r="AG98" s="112">
        <f t="shared" si="21"/>
        <v>0</v>
      </c>
      <c r="AH98" s="112">
        <f t="shared" si="22"/>
        <v>0</v>
      </c>
      <c r="AI98" s="112">
        <f t="shared" si="23"/>
        <v>0</v>
      </c>
      <c r="AJ98" s="112">
        <f t="shared" si="24"/>
        <v>0</v>
      </c>
      <c r="AK98" s="112">
        <f t="shared" si="25"/>
        <v>0</v>
      </c>
      <c r="AL98" s="112">
        <f t="shared" si="26"/>
        <v>0</v>
      </c>
      <c r="AN98" s="112" t="str">
        <f t="shared" si="27"/>
        <v>150954-3240iShop</v>
      </c>
      <c r="AO98" cm="1">
        <f t="array" ref="AO98">IFERROR(VLOOKUP(_xlfn.SINGLE(AN:AN),'[1]Pivot SI'!$R:$Y,{2,3,4,5,6,7,8},0),0)</f>
        <v>0</v>
      </c>
    </row>
    <row r="99" spans="1:47" x14ac:dyDescent="0.2">
      <c r="A99" t="s">
        <v>56</v>
      </c>
      <c r="B99">
        <v>840168546145</v>
      </c>
      <c r="C99" s="2" t="s">
        <v>296</v>
      </c>
      <c r="D99" s="2">
        <v>840168546145</v>
      </c>
      <c r="E99" s="2" t="s">
        <v>298</v>
      </c>
      <c r="F99" s="2" t="s">
        <v>60</v>
      </c>
      <c r="G99" s="2" t="s">
        <v>61</v>
      </c>
      <c r="H99" s="2" t="s">
        <v>61</v>
      </c>
      <c r="I99" s="2" t="s">
        <v>368</v>
      </c>
      <c r="J99" s="2" t="s">
        <v>3994</v>
      </c>
      <c r="K99" s="3">
        <v>200</v>
      </c>
      <c r="L99" s="25">
        <v>387.54</v>
      </c>
      <c r="M99" s="2" t="s">
        <v>2204</v>
      </c>
      <c r="N99" s="2" t="s">
        <v>28</v>
      </c>
      <c r="O99" s="3">
        <v>0</v>
      </c>
      <c r="P99" s="3">
        <v>10</v>
      </c>
      <c r="Q99" s="3">
        <v>0</v>
      </c>
      <c r="R99" s="3">
        <v>20</v>
      </c>
      <c r="S99" s="3">
        <v>18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112">
        <f t="shared" si="15"/>
        <v>0</v>
      </c>
      <c r="AB99" s="112">
        <f t="shared" si="16"/>
        <v>3875.4</v>
      </c>
      <c r="AC99" s="112">
        <f t="shared" si="17"/>
        <v>0</v>
      </c>
      <c r="AD99" s="112">
        <f t="shared" si="18"/>
        <v>7750.8</v>
      </c>
      <c r="AE99" s="112">
        <f t="shared" si="19"/>
        <v>6975.72</v>
      </c>
      <c r="AF99" s="112">
        <f t="shared" si="20"/>
        <v>0</v>
      </c>
      <c r="AG99" s="112">
        <f t="shared" si="21"/>
        <v>0</v>
      </c>
      <c r="AH99" s="112">
        <f t="shared" si="22"/>
        <v>0</v>
      </c>
      <c r="AI99" s="112">
        <f t="shared" si="23"/>
        <v>0</v>
      </c>
      <c r="AJ99" s="112">
        <f t="shared" si="24"/>
        <v>0</v>
      </c>
      <c r="AK99" s="112">
        <f t="shared" si="25"/>
        <v>0</v>
      </c>
      <c r="AL99" s="112">
        <f t="shared" si="26"/>
        <v>0</v>
      </c>
      <c r="AN99" s="112" t="str">
        <f t="shared" si="27"/>
        <v>150958-D143iShop</v>
      </c>
      <c r="AO99" cm="1">
        <f t="array" ref="AO99">IFERROR(VLOOKUP(_xlfn.SINGLE(AN:AN),'[1]Pivot SI'!$R:$Y,{2,3,4,5,6,7,8},0),0)</f>
        <v>0</v>
      </c>
    </row>
    <row r="100" spans="1:47" x14ac:dyDescent="0.2">
      <c r="A100" t="s">
        <v>56</v>
      </c>
      <c r="B100">
        <v>840168546138</v>
      </c>
      <c r="C100" s="2" t="s">
        <v>601</v>
      </c>
      <c r="D100" s="2">
        <v>840168546138</v>
      </c>
      <c r="E100" s="2" t="s">
        <v>602</v>
      </c>
      <c r="F100" s="2" t="s">
        <v>60</v>
      </c>
      <c r="G100" s="2" t="s">
        <v>61</v>
      </c>
      <c r="H100" s="2" t="s">
        <v>61</v>
      </c>
      <c r="I100" s="2" t="s">
        <v>368</v>
      </c>
      <c r="J100" s="2" t="s">
        <v>3994</v>
      </c>
      <c r="K100" s="3">
        <v>200</v>
      </c>
      <c r="L100" s="25">
        <v>387.54</v>
      </c>
      <c r="M100" s="2" t="s">
        <v>2204</v>
      </c>
      <c r="N100" s="2" t="s">
        <v>28</v>
      </c>
      <c r="O100" s="3">
        <v>0</v>
      </c>
      <c r="P100" s="3">
        <v>18</v>
      </c>
      <c r="Q100" s="3">
        <v>7</v>
      </c>
      <c r="R100" s="3">
        <v>0</v>
      </c>
      <c r="S100" s="3">
        <v>22</v>
      </c>
      <c r="T100" s="3">
        <v>22</v>
      </c>
      <c r="U100" s="3">
        <v>34</v>
      </c>
      <c r="V100" s="3">
        <v>11</v>
      </c>
      <c r="W100" s="3">
        <v>11</v>
      </c>
      <c r="X100" s="3">
        <v>11</v>
      </c>
      <c r="Y100" s="3">
        <v>11</v>
      </c>
      <c r="Z100" s="3">
        <v>11</v>
      </c>
      <c r="AA100" s="112">
        <f t="shared" si="15"/>
        <v>0</v>
      </c>
      <c r="AB100" s="112">
        <f t="shared" si="16"/>
        <v>6975.72</v>
      </c>
      <c r="AC100" s="112">
        <f t="shared" si="17"/>
        <v>2712.78</v>
      </c>
      <c r="AD100" s="112">
        <f t="shared" si="18"/>
        <v>0</v>
      </c>
      <c r="AE100" s="112">
        <f t="shared" si="19"/>
        <v>8525.880000000001</v>
      </c>
      <c r="AF100" s="112">
        <f t="shared" si="20"/>
        <v>8525.880000000001</v>
      </c>
      <c r="AG100" s="112">
        <f t="shared" si="21"/>
        <v>13176.36</v>
      </c>
      <c r="AH100" s="112">
        <f t="shared" si="22"/>
        <v>4262.9400000000005</v>
      </c>
      <c r="AI100" s="112">
        <f t="shared" si="23"/>
        <v>4262.9400000000005</v>
      </c>
      <c r="AJ100" s="112">
        <f t="shared" si="24"/>
        <v>4262.9400000000005</v>
      </c>
      <c r="AK100" s="112">
        <f t="shared" si="25"/>
        <v>4262.9400000000005</v>
      </c>
      <c r="AL100" s="112">
        <f t="shared" si="26"/>
        <v>4262.9400000000005</v>
      </c>
      <c r="AN100" s="112" t="str">
        <f t="shared" si="27"/>
        <v>150957-D143iShop</v>
      </c>
      <c r="AO100" cm="1">
        <f t="array" ref="AO100">IFERROR(VLOOKUP(_xlfn.SINGLE(AN:AN),'[1]Pivot SI'!$R:$Y,{2,3,4,5,6,7,8},0),0)</f>
        <v>0</v>
      </c>
    </row>
    <row r="101" spans="1:47" x14ac:dyDescent="0.2">
      <c r="A101" t="s">
        <v>56</v>
      </c>
      <c r="B101">
        <v>840168547135</v>
      </c>
      <c r="C101" s="2" t="s">
        <v>603</v>
      </c>
      <c r="D101" s="2">
        <v>840168547135</v>
      </c>
      <c r="E101" s="2" t="s">
        <v>604</v>
      </c>
      <c r="F101" s="2" t="s">
        <v>60</v>
      </c>
      <c r="G101" s="2" t="s">
        <v>61</v>
      </c>
      <c r="H101" s="2" t="s">
        <v>61</v>
      </c>
      <c r="I101" s="2" t="s">
        <v>368</v>
      </c>
      <c r="J101" s="2" t="s">
        <v>3994</v>
      </c>
      <c r="K101" s="3">
        <v>200</v>
      </c>
      <c r="L101" s="25">
        <v>387.54</v>
      </c>
      <c r="M101" s="2" t="s">
        <v>2204</v>
      </c>
      <c r="N101" s="2" t="s">
        <v>28</v>
      </c>
      <c r="O101" s="3">
        <v>18</v>
      </c>
      <c r="P101" s="3">
        <v>6</v>
      </c>
      <c r="Q101" s="3">
        <v>0</v>
      </c>
      <c r="R101" s="3">
        <v>8</v>
      </c>
      <c r="S101" s="3">
        <v>4</v>
      </c>
      <c r="T101" s="3">
        <v>0</v>
      </c>
      <c r="U101" s="3">
        <v>28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112">
        <f t="shared" si="15"/>
        <v>6975.72</v>
      </c>
      <c r="AB101" s="112">
        <f t="shared" si="16"/>
        <v>2325.2400000000002</v>
      </c>
      <c r="AC101" s="112">
        <f t="shared" si="17"/>
        <v>0</v>
      </c>
      <c r="AD101" s="112">
        <f t="shared" si="18"/>
        <v>3100.32</v>
      </c>
      <c r="AE101" s="112">
        <f t="shared" si="19"/>
        <v>1550.16</v>
      </c>
      <c r="AF101" s="112">
        <f t="shared" si="20"/>
        <v>0</v>
      </c>
      <c r="AG101" s="112">
        <f t="shared" si="21"/>
        <v>10851.12</v>
      </c>
      <c r="AH101" s="112">
        <f t="shared" si="22"/>
        <v>0</v>
      </c>
      <c r="AI101" s="112">
        <f t="shared" si="23"/>
        <v>0</v>
      </c>
      <c r="AJ101" s="112">
        <f t="shared" si="24"/>
        <v>0</v>
      </c>
      <c r="AK101" s="112">
        <f t="shared" si="25"/>
        <v>0</v>
      </c>
      <c r="AL101" s="112">
        <f t="shared" si="26"/>
        <v>0</v>
      </c>
      <c r="AN101" s="112" t="str">
        <f t="shared" si="27"/>
        <v>151008-3261iShop</v>
      </c>
      <c r="AO101" cm="1">
        <f t="array" ref="AO101">IFERROR(VLOOKUP(_xlfn.SINGLE(AN:AN),'[1]Pivot SI'!$R:$Y,{2,3,4,5,6,7,8},0),0)</f>
        <v>0</v>
      </c>
    </row>
    <row r="102" spans="1:47" x14ac:dyDescent="0.2">
      <c r="A102" t="s">
        <v>335</v>
      </c>
      <c r="B102">
        <v>5056586735251</v>
      </c>
      <c r="C102" s="2" t="s">
        <v>337</v>
      </c>
      <c r="D102" s="2">
        <v>5056586735251</v>
      </c>
      <c r="E102" s="2" t="s">
        <v>605</v>
      </c>
      <c r="F102" s="2" t="s">
        <v>60</v>
      </c>
      <c r="G102" s="2" t="s">
        <v>109</v>
      </c>
      <c r="H102" s="2" t="s">
        <v>109</v>
      </c>
      <c r="I102" s="2" t="s">
        <v>368</v>
      </c>
      <c r="J102" s="2" t="s">
        <v>3994</v>
      </c>
      <c r="K102" s="3">
        <v>110</v>
      </c>
      <c r="L102" s="25">
        <v>430.6</v>
      </c>
      <c r="M102" s="2" t="s">
        <v>2204</v>
      </c>
      <c r="N102" s="2" t="s">
        <v>28</v>
      </c>
      <c r="O102" s="3">
        <v>64</v>
      </c>
      <c r="P102" s="3">
        <v>38</v>
      </c>
      <c r="Q102" s="3">
        <v>77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112">
        <f t="shared" si="15"/>
        <v>27558.400000000001</v>
      </c>
      <c r="AB102" s="112">
        <f t="shared" si="16"/>
        <v>16362.800000000001</v>
      </c>
      <c r="AC102" s="112">
        <f t="shared" si="17"/>
        <v>33156.200000000004</v>
      </c>
      <c r="AD102" s="112">
        <f t="shared" si="18"/>
        <v>0</v>
      </c>
      <c r="AE102" s="112">
        <f t="shared" si="19"/>
        <v>0</v>
      </c>
      <c r="AF102" s="112">
        <f t="shared" si="20"/>
        <v>0</v>
      </c>
      <c r="AG102" s="112">
        <f t="shared" si="21"/>
        <v>0</v>
      </c>
      <c r="AH102" s="112">
        <f t="shared" si="22"/>
        <v>0</v>
      </c>
      <c r="AI102" s="112">
        <f t="shared" si="23"/>
        <v>0</v>
      </c>
      <c r="AJ102" s="112">
        <f t="shared" si="24"/>
        <v>0</v>
      </c>
      <c r="AK102" s="112">
        <f t="shared" si="25"/>
        <v>0</v>
      </c>
      <c r="AL102" s="112">
        <f t="shared" si="26"/>
        <v>0</v>
      </c>
      <c r="AN102" s="112" t="str">
        <f t="shared" si="27"/>
        <v>T21-10857iShop</v>
      </c>
      <c r="AO102" cm="1">
        <f t="array" ref="AO102">IFERROR(VLOOKUP(_xlfn.SINGLE(AN:AN),'[1]Pivot SI'!$R:$Y,{2,3,4,5,6,7,8},0),0)</f>
        <v>0</v>
      </c>
    </row>
    <row r="103" spans="1:47" x14ac:dyDescent="0.2">
      <c r="A103" t="s">
        <v>335</v>
      </c>
      <c r="B103">
        <v>840459607036</v>
      </c>
      <c r="C103" s="2" t="s">
        <v>606</v>
      </c>
      <c r="D103" s="2">
        <v>840459607036</v>
      </c>
      <c r="E103" s="2" t="s">
        <v>607</v>
      </c>
      <c r="F103" s="2" t="s">
        <v>60</v>
      </c>
      <c r="G103" s="2" t="s">
        <v>61</v>
      </c>
      <c r="H103" s="2" t="s">
        <v>61</v>
      </c>
      <c r="I103" s="2" t="s">
        <v>368</v>
      </c>
      <c r="J103" s="2" t="s">
        <v>3994</v>
      </c>
      <c r="K103" s="3">
        <v>200</v>
      </c>
      <c r="L103" s="25">
        <v>387.5</v>
      </c>
      <c r="M103" s="2" t="s">
        <v>2204</v>
      </c>
      <c r="N103" s="2" t="s">
        <v>28</v>
      </c>
      <c r="O103" s="3">
        <v>0</v>
      </c>
      <c r="P103" s="3">
        <v>102</v>
      </c>
      <c r="Q103" s="3">
        <v>37</v>
      </c>
      <c r="R103" s="3">
        <v>62</v>
      </c>
      <c r="S103" s="3">
        <v>13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112">
        <f t="shared" si="15"/>
        <v>0</v>
      </c>
      <c r="AB103" s="112">
        <f t="shared" si="16"/>
        <v>39525</v>
      </c>
      <c r="AC103" s="112">
        <f t="shared" si="17"/>
        <v>14337.5</v>
      </c>
      <c r="AD103" s="112">
        <f t="shared" si="18"/>
        <v>24025</v>
      </c>
      <c r="AE103" s="112">
        <f t="shared" si="19"/>
        <v>5037.5</v>
      </c>
      <c r="AF103" s="112">
        <f t="shared" si="20"/>
        <v>0</v>
      </c>
      <c r="AG103" s="112">
        <f t="shared" si="21"/>
        <v>0</v>
      </c>
      <c r="AH103" s="112">
        <f t="shared" si="22"/>
        <v>0</v>
      </c>
      <c r="AI103" s="112">
        <f t="shared" si="23"/>
        <v>0</v>
      </c>
      <c r="AJ103" s="112">
        <f t="shared" si="24"/>
        <v>0</v>
      </c>
      <c r="AK103" s="112">
        <f t="shared" si="25"/>
        <v>0</v>
      </c>
      <c r="AL103" s="112">
        <f t="shared" si="26"/>
        <v>0</v>
      </c>
      <c r="AN103" s="112" t="str">
        <f t="shared" si="27"/>
        <v>T21-11303iShop</v>
      </c>
      <c r="AO103" cm="1">
        <f t="array" ref="AO103">IFERROR(VLOOKUP(_xlfn.SINGLE(AN:AN),'[1]Pivot SI'!$R:$Y,{2,3,4,5,6,7,8},0),0)</f>
        <v>0</v>
      </c>
    </row>
    <row r="104" spans="1:47" x14ac:dyDescent="0.2">
      <c r="A104" t="s">
        <v>335</v>
      </c>
      <c r="B104">
        <v>840459607715</v>
      </c>
      <c r="C104" s="2" t="s">
        <v>608</v>
      </c>
      <c r="D104" s="2">
        <v>840459607715</v>
      </c>
      <c r="E104" s="2" t="s">
        <v>609</v>
      </c>
      <c r="F104" s="2" t="s">
        <v>60</v>
      </c>
      <c r="G104" s="2" t="s">
        <v>61</v>
      </c>
      <c r="H104" s="2" t="s">
        <v>61</v>
      </c>
      <c r="I104" s="2" t="s">
        <v>368</v>
      </c>
      <c r="J104" s="2" t="s">
        <v>3994</v>
      </c>
      <c r="K104" s="3">
        <v>200</v>
      </c>
      <c r="L104" s="25">
        <v>387.5</v>
      </c>
      <c r="M104" s="2" t="s">
        <v>2204</v>
      </c>
      <c r="N104" s="2" t="s">
        <v>28</v>
      </c>
      <c r="O104" s="3">
        <v>40</v>
      </c>
      <c r="P104" s="3">
        <v>0</v>
      </c>
      <c r="Q104" s="3">
        <v>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112">
        <f t="shared" si="15"/>
        <v>15500</v>
      </c>
      <c r="AB104" s="112">
        <f t="shared" si="16"/>
        <v>0</v>
      </c>
      <c r="AC104" s="112">
        <f t="shared" si="17"/>
        <v>775</v>
      </c>
      <c r="AD104" s="112">
        <f t="shared" si="18"/>
        <v>0</v>
      </c>
      <c r="AE104" s="112">
        <f t="shared" si="19"/>
        <v>0</v>
      </c>
      <c r="AF104" s="112">
        <f t="shared" si="20"/>
        <v>0</v>
      </c>
      <c r="AG104" s="112">
        <f t="shared" si="21"/>
        <v>0</v>
      </c>
      <c r="AH104" s="112">
        <f t="shared" si="22"/>
        <v>0</v>
      </c>
      <c r="AI104" s="112">
        <f t="shared" si="23"/>
        <v>0</v>
      </c>
      <c r="AJ104" s="112">
        <f t="shared" si="24"/>
        <v>0</v>
      </c>
      <c r="AK104" s="112">
        <f t="shared" si="25"/>
        <v>0</v>
      </c>
      <c r="AL104" s="112">
        <f t="shared" si="26"/>
        <v>0</v>
      </c>
      <c r="AN104" s="112" t="str">
        <f t="shared" si="27"/>
        <v>T21-11360iShop</v>
      </c>
      <c r="AO104" cm="1">
        <f t="array" ref="AO104">IFERROR(VLOOKUP(_xlfn.SINGLE(AN:AN),'[1]Pivot SI'!$R:$Y,{2,3,4,5,6,7,8},0),0)</f>
        <v>0</v>
      </c>
    </row>
    <row r="105" spans="1:47" x14ac:dyDescent="0.2">
      <c r="A105" t="s">
        <v>335</v>
      </c>
      <c r="B105">
        <v>840459607845</v>
      </c>
      <c r="C105" s="2" t="s">
        <v>610</v>
      </c>
      <c r="D105" s="2">
        <v>840459607845</v>
      </c>
      <c r="E105" s="2" t="s">
        <v>611</v>
      </c>
      <c r="F105" s="2" t="s">
        <v>60</v>
      </c>
      <c r="G105" s="2" t="s">
        <v>61</v>
      </c>
      <c r="H105" s="2" t="s">
        <v>61</v>
      </c>
      <c r="I105" s="2" t="s">
        <v>368</v>
      </c>
      <c r="J105" s="2" t="s">
        <v>3994</v>
      </c>
      <c r="K105" s="3">
        <v>200</v>
      </c>
      <c r="L105" s="25">
        <v>387.5</v>
      </c>
      <c r="M105" s="2" t="s">
        <v>2204</v>
      </c>
      <c r="N105" s="2" t="s">
        <v>28</v>
      </c>
      <c r="O105" s="3">
        <v>2</v>
      </c>
      <c r="P105" s="3">
        <v>0</v>
      </c>
      <c r="Q105" s="3">
        <v>6</v>
      </c>
      <c r="R105" s="3">
        <v>6</v>
      </c>
      <c r="S105" s="3">
        <v>21</v>
      </c>
      <c r="T105" s="3">
        <v>0</v>
      </c>
      <c r="U105" s="3">
        <v>47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112">
        <f t="shared" si="15"/>
        <v>775</v>
      </c>
      <c r="AB105" s="112">
        <f t="shared" si="16"/>
        <v>0</v>
      </c>
      <c r="AC105" s="112">
        <f t="shared" si="17"/>
        <v>2325</v>
      </c>
      <c r="AD105" s="112">
        <f t="shared" si="18"/>
        <v>2325</v>
      </c>
      <c r="AE105" s="112">
        <f t="shared" si="19"/>
        <v>8137.5</v>
      </c>
      <c r="AF105" s="112">
        <f t="shared" si="20"/>
        <v>0</v>
      </c>
      <c r="AG105" s="112">
        <f t="shared" si="21"/>
        <v>18212.5</v>
      </c>
      <c r="AH105" s="112">
        <f t="shared" si="22"/>
        <v>0</v>
      </c>
      <c r="AI105" s="112">
        <f t="shared" si="23"/>
        <v>0</v>
      </c>
      <c r="AJ105" s="112">
        <f t="shared" si="24"/>
        <v>0</v>
      </c>
      <c r="AK105" s="112">
        <f t="shared" si="25"/>
        <v>0</v>
      </c>
      <c r="AL105" s="112">
        <f t="shared" si="26"/>
        <v>0</v>
      </c>
      <c r="AN105" s="112" t="str">
        <f t="shared" si="27"/>
        <v>T21-11371iShop</v>
      </c>
      <c r="AO105" cm="1">
        <f t="array" ref="AO105">IFERROR(VLOOKUP(_xlfn.SINGLE(AN:AN),'[1]Pivot SI'!$R:$Y,{2,3,4,5,6,7,8},0),0)</f>
        <v>0</v>
      </c>
    </row>
    <row r="106" spans="1:47" x14ac:dyDescent="0.2">
      <c r="A106" t="s">
        <v>335</v>
      </c>
      <c r="B106">
        <v>840459607043</v>
      </c>
      <c r="C106" s="2" t="s">
        <v>612</v>
      </c>
      <c r="D106" s="2">
        <v>840459607043</v>
      </c>
      <c r="E106" s="2" t="s">
        <v>613</v>
      </c>
      <c r="F106" s="2" t="s">
        <v>60</v>
      </c>
      <c r="G106" s="2" t="s">
        <v>61</v>
      </c>
      <c r="H106" s="2" t="s">
        <v>61</v>
      </c>
      <c r="I106" s="2" t="s">
        <v>368</v>
      </c>
      <c r="J106" s="2" t="s">
        <v>3994</v>
      </c>
      <c r="K106" s="3">
        <v>200</v>
      </c>
      <c r="L106" s="25">
        <v>387.5</v>
      </c>
      <c r="M106" s="2" t="s">
        <v>2204</v>
      </c>
      <c r="N106" s="2" t="s">
        <v>28</v>
      </c>
      <c r="O106" s="3">
        <v>45</v>
      </c>
      <c r="P106" s="3">
        <v>43</v>
      </c>
      <c r="Q106" s="3">
        <v>23</v>
      </c>
      <c r="R106" s="3">
        <v>20</v>
      </c>
      <c r="S106" s="3">
        <v>27</v>
      </c>
      <c r="T106" s="3">
        <v>0</v>
      </c>
      <c r="U106" s="3">
        <v>35</v>
      </c>
      <c r="V106" s="3">
        <v>35</v>
      </c>
      <c r="W106" s="3">
        <v>35</v>
      </c>
      <c r="X106" s="3">
        <v>35</v>
      </c>
      <c r="Y106" s="3">
        <v>35</v>
      </c>
      <c r="Z106" s="3">
        <v>35</v>
      </c>
      <c r="AA106" s="112">
        <f t="shared" si="15"/>
        <v>17437.5</v>
      </c>
      <c r="AB106" s="112">
        <f t="shared" si="16"/>
        <v>16662.5</v>
      </c>
      <c r="AC106" s="112">
        <f t="shared" si="17"/>
        <v>8912.5</v>
      </c>
      <c r="AD106" s="112">
        <f t="shared" si="18"/>
        <v>7750</v>
      </c>
      <c r="AE106" s="112">
        <f t="shared" si="19"/>
        <v>10462.5</v>
      </c>
      <c r="AF106" s="112">
        <f t="shared" si="20"/>
        <v>0</v>
      </c>
      <c r="AG106" s="112">
        <f t="shared" si="21"/>
        <v>13562.5</v>
      </c>
      <c r="AH106" s="112">
        <f t="shared" si="22"/>
        <v>13562.5</v>
      </c>
      <c r="AI106" s="112">
        <f t="shared" si="23"/>
        <v>13562.5</v>
      </c>
      <c r="AJ106" s="112">
        <f t="shared" si="24"/>
        <v>13562.5</v>
      </c>
      <c r="AK106" s="112">
        <f t="shared" si="25"/>
        <v>13562.5</v>
      </c>
      <c r="AL106" s="112">
        <f t="shared" si="26"/>
        <v>13562.5</v>
      </c>
      <c r="AN106" s="112" t="str">
        <f t="shared" si="27"/>
        <v>T21-11304iShop</v>
      </c>
      <c r="AO106" cm="1">
        <f t="array" ref="AO106">IFERROR(VLOOKUP(_xlfn.SINGLE(AN:AN),'[1]Pivot SI'!$R:$Y,{2,3,4,5,6,7,8},0),0)</f>
        <v>0</v>
      </c>
    </row>
    <row r="107" spans="1:47" x14ac:dyDescent="0.2">
      <c r="A107" t="s">
        <v>335</v>
      </c>
      <c r="B107">
        <v>5056586746745</v>
      </c>
      <c r="C107" s="2" t="s">
        <v>614</v>
      </c>
      <c r="D107" s="2" t="s">
        <v>615</v>
      </c>
      <c r="E107" s="2" t="s">
        <v>616</v>
      </c>
      <c r="F107" s="2" t="s">
        <v>468</v>
      </c>
      <c r="G107" s="2" t="s">
        <v>469</v>
      </c>
      <c r="H107" s="2" t="s">
        <v>617</v>
      </c>
      <c r="I107" s="2" t="s">
        <v>368</v>
      </c>
      <c r="J107" s="2" t="s">
        <v>3994</v>
      </c>
      <c r="K107" s="3">
        <v>180</v>
      </c>
      <c r="L107" s="25">
        <v>174.18</v>
      </c>
      <c r="M107" s="2" t="s">
        <v>2203</v>
      </c>
      <c r="N107" s="2" t="s">
        <v>28</v>
      </c>
      <c r="O107" s="3">
        <v>0</v>
      </c>
      <c r="P107" s="3">
        <v>0</v>
      </c>
      <c r="Q107" s="3">
        <v>0</v>
      </c>
      <c r="R107" s="3">
        <v>81</v>
      </c>
      <c r="S107" s="3">
        <v>39</v>
      </c>
      <c r="T107" s="3">
        <v>8</v>
      </c>
      <c r="U107" s="3">
        <v>24</v>
      </c>
      <c r="V107" s="3">
        <v>13</v>
      </c>
      <c r="W107" s="3">
        <v>30</v>
      </c>
      <c r="X107" s="3">
        <v>30</v>
      </c>
      <c r="Y107" s="3">
        <v>30</v>
      </c>
      <c r="Z107" s="3">
        <v>30</v>
      </c>
      <c r="AA107" s="112">
        <f t="shared" si="15"/>
        <v>0</v>
      </c>
      <c r="AB107" s="112">
        <f t="shared" si="16"/>
        <v>0</v>
      </c>
      <c r="AC107" s="112">
        <f t="shared" si="17"/>
        <v>0</v>
      </c>
      <c r="AD107" s="112">
        <f t="shared" si="18"/>
        <v>14108.58</v>
      </c>
      <c r="AE107" s="112">
        <f t="shared" si="19"/>
        <v>6793.02</v>
      </c>
      <c r="AF107" s="112">
        <f t="shared" si="20"/>
        <v>1393.44</v>
      </c>
      <c r="AG107" s="112">
        <f t="shared" si="21"/>
        <v>4180.32</v>
      </c>
      <c r="AH107" s="112">
        <f t="shared" si="22"/>
        <v>2264.34</v>
      </c>
      <c r="AI107" s="112">
        <f t="shared" si="23"/>
        <v>5225.4000000000005</v>
      </c>
      <c r="AJ107" s="112">
        <f t="shared" si="24"/>
        <v>5225.4000000000005</v>
      </c>
      <c r="AK107" s="112">
        <f t="shared" si="25"/>
        <v>5225.4000000000005</v>
      </c>
      <c r="AL107" s="112">
        <f t="shared" si="26"/>
        <v>5225.4000000000005</v>
      </c>
      <c r="AN107" s="112" t="str">
        <f t="shared" si="27"/>
        <v>T21-11240iShop</v>
      </c>
      <c r="AO107" cm="1">
        <f t="array" ref="AO107">IFERROR(VLOOKUP(_xlfn.SINGLE(AN:AN),'[1]Pivot SI'!$R:$Y,{2,3,4,5,6,7,8},0),0)</f>
        <v>0</v>
      </c>
    </row>
    <row r="108" spans="1:47" x14ac:dyDescent="0.2">
      <c r="A108" t="s">
        <v>56</v>
      </c>
      <c r="B108">
        <v>2021942878173</v>
      </c>
      <c r="C108" s="2" t="s">
        <v>618</v>
      </c>
      <c r="D108" s="2" t="s">
        <v>619</v>
      </c>
      <c r="E108" s="2" t="s">
        <v>620</v>
      </c>
      <c r="F108" s="2" t="s">
        <v>4030</v>
      </c>
      <c r="G108" s="2" t="s">
        <v>621</v>
      </c>
      <c r="H108" s="2" t="s">
        <v>622</v>
      </c>
      <c r="I108" s="2" t="s">
        <v>368</v>
      </c>
      <c r="J108" s="2" t="s">
        <v>3994</v>
      </c>
      <c r="K108" s="3">
        <v>0</v>
      </c>
      <c r="L108" s="25">
        <v>0.01</v>
      </c>
      <c r="M108" s="2" t="s">
        <v>2204</v>
      </c>
      <c r="N108" s="2" t="s">
        <v>66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112">
        <f t="shared" si="15"/>
        <v>0</v>
      </c>
      <c r="AB108" s="112">
        <f t="shared" si="16"/>
        <v>0</v>
      </c>
      <c r="AC108" s="112">
        <f t="shared" si="17"/>
        <v>0</v>
      </c>
      <c r="AD108" s="112">
        <f t="shared" si="18"/>
        <v>0</v>
      </c>
      <c r="AE108" s="112">
        <f t="shared" si="19"/>
        <v>0</v>
      </c>
      <c r="AF108" s="112">
        <f t="shared" si="20"/>
        <v>0</v>
      </c>
      <c r="AG108" s="112">
        <f t="shared" si="21"/>
        <v>0</v>
      </c>
      <c r="AH108" s="112">
        <f t="shared" si="22"/>
        <v>0</v>
      </c>
      <c r="AI108" s="112">
        <f t="shared" si="23"/>
        <v>0</v>
      </c>
      <c r="AJ108" s="112">
        <f t="shared" si="24"/>
        <v>0</v>
      </c>
      <c r="AK108" s="112">
        <f t="shared" si="25"/>
        <v>0</v>
      </c>
      <c r="AL108" s="112">
        <f t="shared" si="26"/>
        <v>0</v>
      </c>
      <c r="AN108" s="112" t="str">
        <f t="shared" si="27"/>
        <v>150661-3225iShop</v>
      </c>
      <c r="AO108" cm="1">
        <f t="array" ref="AO108">IFERROR(VLOOKUP(_xlfn.SINGLE(AN:AN),'[1]Pivot SI'!$R:$Y,{2,3,4,5,6,7,8},0),0)</f>
        <v>0</v>
      </c>
    </row>
    <row r="109" spans="1:47" x14ac:dyDescent="0.2">
      <c r="A109" t="s">
        <v>56</v>
      </c>
      <c r="B109">
        <v>2021942878104</v>
      </c>
      <c r="C109" s="2" t="s">
        <v>623</v>
      </c>
      <c r="D109" s="2" t="s">
        <v>624</v>
      </c>
      <c r="E109" s="2" t="s">
        <v>625</v>
      </c>
      <c r="F109" s="2" t="s">
        <v>4030</v>
      </c>
      <c r="G109" s="2" t="s">
        <v>621</v>
      </c>
      <c r="H109" s="2" t="s">
        <v>622</v>
      </c>
      <c r="I109" s="2" t="s">
        <v>368</v>
      </c>
      <c r="J109" s="2" t="s">
        <v>3994</v>
      </c>
      <c r="K109" s="3">
        <v>0</v>
      </c>
      <c r="L109" s="25">
        <v>0.01</v>
      </c>
      <c r="M109" s="2" t="s">
        <v>2204</v>
      </c>
      <c r="N109" s="2" t="s">
        <v>66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112">
        <f t="shared" si="15"/>
        <v>0</v>
      </c>
      <c r="AB109" s="112">
        <f t="shared" si="16"/>
        <v>0</v>
      </c>
      <c r="AC109" s="112">
        <f t="shared" si="17"/>
        <v>0</v>
      </c>
      <c r="AD109" s="112">
        <f t="shared" si="18"/>
        <v>0</v>
      </c>
      <c r="AE109" s="112">
        <f t="shared" si="19"/>
        <v>0</v>
      </c>
      <c r="AF109" s="112">
        <f t="shared" si="20"/>
        <v>0</v>
      </c>
      <c r="AG109" s="112">
        <f t="shared" si="21"/>
        <v>0</v>
      </c>
      <c r="AH109" s="112">
        <f t="shared" si="22"/>
        <v>0</v>
      </c>
      <c r="AI109" s="112">
        <f t="shared" si="23"/>
        <v>0</v>
      </c>
      <c r="AJ109" s="112">
        <f t="shared" si="24"/>
        <v>0</v>
      </c>
      <c r="AK109" s="112">
        <f t="shared" si="25"/>
        <v>0</v>
      </c>
      <c r="AL109" s="112">
        <f t="shared" si="26"/>
        <v>0</v>
      </c>
      <c r="AN109" s="112" t="str">
        <f t="shared" si="27"/>
        <v>150659-3225iShop</v>
      </c>
      <c r="AO109" cm="1">
        <f t="array" ref="AO109">IFERROR(VLOOKUP(_xlfn.SINGLE(AN:AN),'[1]Pivot SI'!$R:$Y,{2,3,4,5,6,7,8},0),0)</f>
        <v>0</v>
      </c>
    </row>
    <row r="110" spans="1:47" x14ac:dyDescent="0.2">
      <c r="A110" t="s">
        <v>104</v>
      </c>
      <c r="B110">
        <v>856500013602</v>
      </c>
      <c r="C110" s="2" t="s">
        <v>626</v>
      </c>
      <c r="D110" s="2">
        <v>856500013602</v>
      </c>
      <c r="E110" s="2" t="s">
        <v>627</v>
      </c>
      <c r="F110" s="2" t="s">
        <v>2277</v>
      </c>
      <c r="G110" s="2" t="s">
        <v>475</v>
      </c>
      <c r="H110" s="2" t="s">
        <v>628</v>
      </c>
      <c r="I110" s="2" t="s">
        <v>368</v>
      </c>
      <c r="J110" s="2" t="s">
        <v>3994</v>
      </c>
      <c r="K110" s="3">
        <v>0</v>
      </c>
      <c r="L110" s="25">
        <v>775.43</v>
      </c>
      <c r="M110" s="2" t="s">
        <v>2204</v>
      </c>
      <c r="N110" s="2" t="s">
        <v>66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112">
        <f t="shared" si="15"/>
        <v>0</v>
      </c>
      <c r="AB110" s="112">
        <f t="shared" si="16"/>
        <v>0</v>
      </c>
      <c r="AC110" s="112">
        <f t="shared" si="17"/>
        <v>0</v>
      </c>
      <c r="AD110" s="112">
        <f t="shared" si="18"/>
        <v>0</v>
      </c>
      <c r="AE110" s="112">
        <f t="shared" si="19"/>
        <v>0</v>
      </c>
      <c r="AF110" s="112">
        <f t="shared" si="20"/>
        <v>0</v>
      </c>
      <c r="AG110" s="112">
        <f t="shared" si="21"/>
        <v>0</v>
      </c>
      <c r="AH110" s="112">
        <f t="shared" si="22"/>
        <v>0</v>
      </c>
      <c r="AI110" s="112">
        <f t="shared" si="23"/>
        <v>0</v>
      </c>
      <c r="AJ110" s="112">
        <f t="shared" si="24"/>
        <v>0</v>
      </c>
      <c r="AK110" s="112">
        <f t="shared" si="25"/>
        <v>0</v>
      </c>
      <c r="AL110" s="112">
        <f t="shared" si="26"/>
        <v>0</v>
      </c>
      <c r="AN110" s="112" t="str">
        <f t="shared" si="27"/>
        <v>NM013602858iShop</v>
      </c>
      <c r="AO110" cm="1">
        <f t="array" ref="AO110:AU110">IFERROR(VLOOKUP(_xlfn.SINGLE(AN:AN),'[1]Pivot SI'!$R:$Y,{2,3,4,5,6,7,8},0),0)</f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2">
      <c r="A111" t="s">
        <v>104</v>
      </c>
      <c r="B111">
        <v>856500016962</v>
      </c>
      <c r="C111" s="2" t="s">
        <v>116</v>
      </c>
      <c r="D111" s="2" t="s">
        <v>117</v>
      </c>
      <c r="E111" s="2" t="s">
        <v>118</v>
      </c>
      <c r="F111" s="2" t="s">
        <v>60</v>
      </c>
      <c r="G111" s="2" t="s">
        <v>109</v>
      </c>
      <c r="H111" s="2" t="s">
        <v>110</v>
      </c>
      <c r="I111" s="2" t="s">
        <v>368</v>
      </c>
      <c r="J111" s="2" t="s">
        <v>3994</v>
      </c>
      <c r="K111" s="3">
        <v>0</v>
      </c>
      <c r="L111" s="25">
        <v>473.66</v>
      </c>
      <c r="M111" s="2" t="s">
        <v>2204</v>
      </c>
      <c r="N111" s="2" t="s">
        <v>66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112">
        <f t="shared" si="15"/>
        <v>0</v>
      </c>
      <c r="AB111" s="112">
        <f t="shared" si="16"/>
        <v>0</v>
      </c>
      <c r="AC111" s="112">
        <f t="shared" si="17"/>
        <v>0</v>
      </c>
      <c r="AD111" s="112">
        <f t="shared" si="18"/>
        <v>0</v>
      </c>
      <c r="AE111" s="112">
        <f t="shared" si="19"/>
        <v>0</v>
      </c>
      <c r="AF111" s="112">
        <f t="shared" si="20"/>
        <v>0</v>
      </c>
      <c r="AG111" s="112">
        <f t="shared" si="21"/>
        <v>0</v>
      </c>
      <c r="AH111" s="112">
        <f t="shared" si="22"/>
        <v>0</v>
      </c>
      <c r="AI111" s="112">
        <f t="shared" si="23"/>
        <v>0</v>
      </c>
      <c r="AJ111" s="112">
        <f t="shared" si="24"/>
        <v>0</v>
      </c>
      <c r="AK111" s="112">
        <f t="shared" si="25"/>
        <v>0</v>
      </c>
      <c r="AL111" s="112">
        <f t="shared" si="26"/>
        <v>0</v>
      </c>
      <c r="AN111" s="112" t="str">
        <f t="shared" si="27"/>
        <v>NM01696285iShop</v>
      </c>
      <c r="AO111" cm="1">
        <f t="array" ref="AO111:AU111">IFERROR(VLOOKUP(_xlfn.SINGLE(AN:AN),'[1]Pivot SI'!$R:$Y,{2,3,4,5,6,7,8},0),0)</f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2">
      <c r="A112" t="s">
        <v>104</v>
      </c>
      <c r="B112">
        <v>856500016979</v>
      </c>
      <c r="C112" s="2" t="s">
        <v>120</v>
      </c>
      <c r="D112" s="2" t="s">
        <v>121</v>
      </c>
      <c r="E112" s="2" t="s">
        <v>122</v>
      </c>
      <c r="F112" s="2" t="s">
        <v>60</v>
      </c>
      <c r="G112" s="2" t="s">
        <v>109</v>
      </c>
      <c r="H112" s="2" t="s">
        <v>110</v>
      </c>
      <c r="I112" s="2" t="s">
        <v>368</v>
      </c>
      <c r="J112" s="2" t="s">
        <v>3994</v>
      </c>
      <c r="K112" s="3">
        <v>0</v>
      </c>
      <c r="L112" s="25">
        <v>473.66</v>
      </c>
      <c r="M112" s="2" t="s">
        <v>2204</v>
      </c>
      <c r="N112" s="2" t="s">
        <v>66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112">
        <f t="shared" si="15"/>
        <v>0</v>
      </c>
      <c r="AB112" s="112">
        <f t="shared" si="16"/>
        <v>0</v>
      </c>
      <c r="AC112" s="112">
        <f t="shared" si="17"/>
        <v>0</v>
      </c>
      <c r="AD112" s="112">
        <f t="shared" si="18"/>
        <v>0</v>
      </c>
      <c r="AE112" s="112">
        <f t="shared" si="19"/>
        <v>0</v>
      </c>
      <c r="AF112" s="112">
        <f t="shared" si="20"/>
        <v>0</v>
      </c>
      <c r="AG112" s="112">
        <f t="shared" si="21"/>
        <v>0</v>
      </c>
      <c r="AH112" s="112">
        <f t="shared" si="22"/>
        <v>0</v>
      </c>
      <c r="AI112" s="112">
        <f t="shared" si="23"/>
        <v>0</v>
      </c>
      <c r="AJ112" s="112">
        <f t="shared" si="24"/>
        <v>0</v>
      </c>
      <c r="AK112" s="112">
        <f t="shared" si="25"/>
        <v>0</v>
      </c>
      <c r="AL112" s="112">
        <f t="shared" si="26"/>
        <v>0</v>
      </c>
      <c r="AN112" s="112" t="str">
        <f t="shared" si="27"/>
        <v>NM01697985iShop</v>
      </c>
      <c r="AO112" cm="1">
        <f t="array" ref="AO112:AU112">IFERROR(VLOOKUP(_xlfn.SINGLE(AN:AN),'[1]Pivot SI'!$R:$Y,{2,3,4,5,6,7,8},0),0)</f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">
      <c r="A113" t="s">
        <v>104</v>
      </c>
      <c r="B113">
        <v>856500016924</v>
      </c>
      <c r="C113" s="2" t="s">
        <v>124</v>
      </c>
      <c r="D113" s="2" t="s">
        <v>125</v>
      </c>
      <c r="E113" s="2" t="s">
        <v>126</v>
      </c>
      <c r="F113" s="2" t="s">
        <v>60</v>
      </c>
      <c r="G113" s="2" t="s">
        <v>109</v>
      </c>
      <c r="H113" s="2" t="s">
        <v>127</v>
      </c>
      <c r="I113" s="2" t="s">
        <v>368</v>
      </c>
      <c r="J113" s="2" t="s">
        <v>3994</v>
      </c>
      <c r="K113" s="3">
        <v>0</v>
      </c>
      <c r="L113" s="25">
        <v>473.66</v>
      </c>
      <c r="M113" s="2" t="s">
        <v>2204</v>
      </c>
      <c r="N113" s="2" t="s">
        <v>66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112">
        <f t="shared" si="15"/>
        <v>0</v>
      </c>
      <c r="AB113" s="112">
        <f t="shared" si="16"/>
        <v>0</v>
      </c>
      <c r="AC113" s="112">
        <f t="shared" si="17"/>
        <v>0</v>
      </c>
      <c r="AD113" s="112">
        <f t="shared" si="18"/>
        <v>0</v>
      </c>
      <c r="AE113" s="112">
        <f t="shared" si="19"/>
        <v>0</v>
      </c>
      <c r="AF113" s="112">
        <f t="shared" si="20"/>
        <v>0</v>
      </c>
      <c r="AG113" s="112">
        <f t="shared" si="21"/>
        <v>0</v>
      </c>
      <c r="AH113" s="112">
        <f t="shared" si="22"/>
        <v>0</v>
      </c>
      <c r="AI113" s="112">
        <f t="shared" si="23"/>
        <v>0</v>
      </c>
      <c r="AJ113" s="112">
        <f t="shared" si="24"/>
        <v>0</v>
      </c>
      <c r="AK113" s="112">
        <f t="shared" si="25"/>
        <v>0</v>
      </c>
      <c r="AL113" s="112">
        <f t="shared" si="26"/>
        <v>0</v>
      </c>
      <c r="AN113" s="112" t="str">
        <f t="shared" si="27"/>
        <v>NM01692485iShop</v>
      </c>
      <c r="AO113" cm="1">
        <f t="array" ref="AO113:AU113">IFERROR(VLOOKUP(_xlfn.SINGLE(AN:AN),'[1]Pivot SI'!$R:$Y,{2,3,4,5,6,7,8},0),0)</f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">
      <c r="A114" t="s">
        <v>104</v>
      </c>
      <c r="B114">
        <v>856500016931</v>
      </c>
      <c r="C114" s="2" t="s">
        <v>137</v>
      </c>
      <c r="D114" s="2" t="s">
        <v>138</v>
      </c>
      <c r="E114" s="2" t="s">
        <v>139</v>
      </c>
      <c r="F114" s="2" t="s">
        <v>60</v>
      </c>
      <c r="G114" s="2" t="s">
        <v>109</v>
      </c>
      <c r="H114" s="2" t="s">
        <v>127</v>
      </c>
      <c r="I114" s="2" t="s">
        <v>368</v>
      </c>
      <c r="J114" s="2" t="s">
        <v>3994</v>
      </c>
      <c r="K114" s="3">
        <v>0</v>
      </c>
      <c r="L114" s="25">
        <v>473.66</v>
      </c>
      <c r="M114" s="2" t="s">
        <v>2204</v>
      </c>
      <c r="N114" s="2" t="s">
        <v>66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112">
        <f t="shared" si="15"/>
        <v>0</v>
      </c>
      <c r="AB114" s="112">
        <f t="shared" si="16"/>
        <v>0</v>
      </c>
      <c r="AC114" s="112">
        <f t="shared" si="17"/>
        <v>0</v>
      </c>
      <c r="AD114" s="112">
        <f t="shared" si="18"/>
        <v>0</v>
      </c>
      <c r="AE114" s="112">
        <f t="shared" si="19"/>
        <v>0</v>
      </c>
      <c r="AF114" s="112">
        <f t="shared" si="20"/>
        <v>0</v>
      </c>
      <c r="AG114" s="112">
        <f t="shared" si="21"/>
        <v>0</v>
      </c>
      <c r="AH114" s="112">
        <f t="shared" si="22"/>
        <v>0</v>
      </c>
      <c r="AI114" s="112">
        <f t="shared" si="23"/>
        <v>0</v>
      </c>
      <c r="AJ114" s="112">
        <f t="shared" si="24"/>
        <v>0</v>
      </c>
      <c r="AK114" s="112">
        <f t="shared" si="25"/>
        <v>0</v>
      </c>
      <c r="AL114" s="112">
        <f t="shared" si="26"/>
        <v>0</v>
      </c>
      <c r="AN114" s="112" t="str">
        <f t="shared" si="27"/>
        <v>NM01693185iShop</v>
      </c>
      <c r="AO114" cm="1">
        <f t="array" ref="AO114:AU114">IFERROR(VLOOKUP(_xlfn.SINGLE(AN:AN),'[1]Pivot SI'!$R:$Y,{2,3,4,5,6,7,8},0),0)</f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">
      <c r="A115" t="s">
        <v>104</v>
      </c>
      <c r="B115">
        <v>856500018362</v>
      </c>
      <c r="C115" s="2" t="s">
        <v>629</v>
      </c>
      <c r="D115" s="2" t="s">
        <v>630</v>
      </c>
      <c r="E115" s="2" t="s">
        <v>631</v>
      </c>
      <c r="F115" s="2" t="s">
        <v>468</v>
      </c>
      <c r="G115" s="2" t="s">
        <v>469</v>
      </c>
      <c r="H115" s="2" t="s">
        <v>632</v>
      </c>
      <c r="I115" s="2" t="s">
        <v>368</v>
      </c>
      <c r="J115" s="2" t="s">
        <v>3994</v>
      </c>
      <c r="K115" s="3">
        <v>0</v>
      </c>
      <c r="L115" s="25">
        <v>258.19</v>
      </c>
      <c r="M115" s="2" t="s">
        <v>2204</v>
      </c>
      <c r="N115" s="2" t="s">
        <v>66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112">
        <f t="shared" si="15"/>
        <v>0</v>
      </c>
      <c r="AB115" s="112">
        <f t="shared" si="16"/>
        <v>0</v>
      </c>
      <c r="AC115" s="112">
        <f t="shared" si="17"/>
        <v>0</v>
      </c>
      <c r="AD115" s="112">
        <f t="shared" si="18"/>
        <v>0</v>
      </c>
      <c r="AE115" s="112">
        <f t="shared" si="19"/>
        <v>0</v>
      </c>
      <c r="AF115" s="112">
        <f t="shared" si="20"/>
        <v>0</v>
      </c>
      <c r="AG115" s="112">
        <f t="shared" si="21"/>
        <v>0</v>
      </c>
      <c r="AH115" s="112">
        <f t="shared" si="22"/>
        <v>0</v>
      </c>
      <c r="AI115" s="112">
        <f t="shared" si="23"/>
        <v>0</v>
      </c>
      <c r="AJ115" s="112">
        <f t="shared" si="24"/>
        <v>0</v>
      </c>
      <c r="AK115" s="112">
        <f t="shared" si="25"/>
        <v>0</v>
      </c>
      <c r="AL115" s="112">
        <f t="shared" si="26"/>
        <v>0</v>
      </c>
      <c r="AN115" s="112" t="str">
        <f t="shared" si="27"/>
        <v>NM01836285iShop</v>
      </c>
      <c r="AO115" cm="1">
        <f t="array" ref="AO115:AU115">IFERROR(VLOOKUP(_xlfn.SINGLE(AN:AN),'[1]Pivot SI'!$R:$Y,{2,3,4,5,6,7,8},0),0)</f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</row>
    <row r="116" spans="1:47" x14ac:dyDescent="0.2">
      <c r="A116" t="s">
        <v>104</v>
      </c>
      <c r="B116">
        <v>856500018065</v>
      </c>
      <c r="C116" s="2" t="s">
        <v>633</v>
      </c>
      <c r="D116" s="2" t="s">
        <v>634</v>
      </c>
      <c r="E116" s="2" t="s">
        <v>635</v>
      </c>
      <c r="F116" s="2" t="s">
        <v>468</v>
      </c>
      <c r="G116" s="2" t="s">
        <v>469</v>
      </c>
      <c r="H116" s="2" t="s">
        <v>632</v>
      </c>
      <c r="I116" s="2" t="s">
        <v>368</v>
      </c>
      <c r="J116" s="2" t="s">
        <v>3994</v>
      </c>
      <c r="K116" s="3">
        <v>0</v>
      </c>
      <c r="L116" s="25">
        <v>258.19</v>
      </c>
      <c r="M116" s="2" t="s">
        <v>2204</v>
      </c>
      <c r="N116" s="2" t="s">
        <v>66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112">
        <f t="shared" si="15"/>
        <v>0</v>
      </c>
      <c r="AB116" s="112">
        <f t="shared" si="16"/>
        <v>0</v>
      </c>
      <c r="AC116" s="112">
        <f t="shared" si="17"/>
        <v>0</v>
      </c>
      <c r="AD116" s="112">
        <f t="shared" si="18"/>
        <v>0</v>
      </c>
      <c r="AE116" s="112">
        <f t="shared" si="19"/>
        <v>0</v>
      </c>
      <c r="AF116" s="112">
        <f t="shared" si="20"/>
        <v>0</v>
      </c>
      <c r="AG116" s="112">
        <f t="shared" si="21"/>
        <v>0</v>
      </c>
      <c r="AH116" s="112">
        <f t="shared" si="22"/>
        <v>0</v>
      </c>
      <c r="AI116" s="112">
        <f t="shared" si="23"/>
        <v>0</v>
      </c>
      <c r="AJ116" s="112">
        <f t="shared" si="24"/>
        <v>0</v>
      </c>
      <c r="AK116" s="112">
        <f t="shared" si="25"/>
        <v>0</v>
      </c>
      <c r="AL116" s="112">
        <f t="shared" si="26"/>
        <v>0</v>
      </c>
      <c r="AN116" s="112" t="str">
        <f t="shared" si="27"/>
        <v>NM01806585iShop</v>
      </c>
      <c r="AO116" cm="1">
        <f t="array" ref="AO116:AU116">IFERROR(VLOOKUP(_xlfn.SINGLE(AN:AN),'[1]Pivot SI'!$R:$Y,{2,3,4,5,6,7,8},0),0)</f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2">
      <c r="A117" t="s">
        <v>104</v>
      </c>
      <c r="B117">
        <v>856500013596</v>
      </c>
      <c r="C117" s="2" t="s">
        <v>636</v>
      </c>
      <c r="D117" s="2">
        <v>856500013596</v>
      </c>
      <c r="E117" s="2" t="s">
        <v>637</v>
      </c>
      <c r="F117" s="2" t="s">
        <v>2277</v>
      </c>
      <c r="G117" s="2" t="s">
        <v>475</v>
      </c>
      <c r="H117" s="2" t="s">
        <v>628</v>
      </c>
      <c r="I117" s="2" t="s">
        <v>368</v>
      </c>
      <c r="J117" s="2" t="s">
        <v>3994</v>
      </c>
      <c r="K117" s="3">
        <v>0</v>
      </c>
      <c r="L117" s="25">
        <v>775.43</v>
      </c>
      <c r="M117" s="2" t="s">
        <v>2204</v>
      </c>
      <c r="N117" s="2" t="s">
        <v>66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112">
        <f t="shared" si="15"/>
        <v>0</v>
      </c>
      <c r="AB117" s="112">
        <f t="shared" si="16"/>
        <v>0</v>
      </c>
      <c r="AC117" s="112">
        <f t="shared" si="17"/>
        <v>0</v>
      </c>
      <c r="AD117" s="112">
        <f t="shared" si="18"/>
        <v>0</v>
      </c>
      <c r="AE117" s="112">
        <f t="shared" si="19"/>
        <v>0</v>
      </c>
      <c r="AF117" s="112">
        <f t="shared" si="20"/>
        <v>0</v>
      </c>
      <c r="AG117" s="112">
        <f t="shared" si="21"/>
        <v>0</v>
      </c>
      <c r="AH117" s="112">
        <f t="shared" si="22"/>
        <v>0</v>
      </c>
      <c r="AI117" s="112">
        <f t="shared" si="23"/>
        <v>0</v>
      </c>
      <c r="AJ117" s="112">
        <f t="shared" si="24"/>
        <v>0</v>
      </c>
      <c r="AK117" s="112">
        <f t="shared" si="25"/>
        <v>0</v>
      </c>
      <c r="AL117" s="112">
        <f t="shared" si="26"/>
        <v>0</v>
      </c>
      <c r="AN117" s="112" t="str">
        <f t="shared" si="27"/>
        <v>NM013596858iShop</v>
      </c>
      <c r="AO117" cm="1">
        <f t="array" ref="AO117:AU117">IFERROR(VLOOKUP(_xlfn.SINGLE(AN:AN),'[1]Pivot SI'!$R:$Y,{2,3,4,5,6,7,8},0),0)</f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 x14ac:dyDescent="0.2">
      <c r="A118" t="s">
        <v>104</v>
      </c>
      <c r="B118">
        <v>856500013589</v>
      </c>
      <c r="C118" s="2" t="s">
        <v>638</v>
      </c>
      <c r="D118" s="2">
        <v>856500013589</v>
      </c>
      <c r="E118" s="2" t="s">
        <v>639</v>
      </c>
      <c r="F118" s="2" t="s">
        <v>2277</v>
      </c>
      <c r="G118" s="2" t="s">
        <v>475</v>
      </c>
      <c r="H118" s="2" t="s">
        <v>628</v>
      </c>
      <c r="I118" s="2" t="s">
        <v>368</v>
      </c>
      <c r="J118" s="2" t="s">
        <v>3994</v>
      </c>
      <c r="K118" s="3">
        <v>0</v>
      </c>
      <c r="L118" s="25">
        <v>775.43</v>
      </c>
      <c r="M118" s="2" t="s">
        <v>2204</v>
      </c>
      <c r="N118" s="2" t="s">
        <v>66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112">
        <f t="shared" si="15"/>
        <v>0</v>
      </c>
      <c r="AB118" s="112">
        <f t="shared" si="16"/>
        <v>0</v>
      </c>
      <c r="AC118" s="112">
        <f t="shared" si="17"/>
        <v>0</v>
      </c>
      <c r="AD118" s="112">
        <f t="shared" si="18"/>
        <v>0</v>
      </c>
      <c r="AE118" s="112">
        <f t="shared" si="19"/>
        <v>0</v>
      </c>
      <c r="AF118" s="112">
        <f t="shared" si="20"/>
        <v>0</v>
      </c>
      <c r="AG118" s="112">
        <f t="shared" si="21"/>
        <v>0</v>
      </c>
      <c r="AH118" s="112">
        <f t="shared" si="22"/>
        <v>0</v>
      </c>
      <c r="AI118" s="112">
        <f t="shared" si="23"/>
        <v>0</v>
      </c>
      <c r="AJ118" s="112">
        <f t="shared" si="24"/>
        <v>0</v>
      </c>
      <c r="AK118" s="112">
        <f t="shared" si="25"/>
        <v>0</v>
      </c>
      <c r="AL118" s="112">
        <f t="shared" si="26"/>
        <v>0</v>
      </c>
      <c r="AN118" s="112" t="str">
        <f t="shared" si="27"/>
        <v>NM013589858iShop</v>
      </c>
      <c r="AO118" cm="1">
        <f t="array" ref="AO118:AU118">IFERROR(VLOOKUP(_xlfn.SINGLE(AN:AN),'[1]Pivot SI'!$R:$Y,{2,3,4,5,6,7,8},0),0)</f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2">
      <c r="A119" t="s">
        <v>104</v>
      </c>
      <c r="B119">
        <v>856500011110</v>
      </c>
      <c r="C119" s="2" t="s">
        <v>640</v>
      </c>
      <c r="D119" s="2">
        <v>856500011110</v>
      </c>
      <c r="E119" s="2" t="s">
        <v>641</v>
      </c>
      <c r="F119" s="2" t="s">
        <v>2277</v>
      </c>
      <c r="G119" s="2" t="s">
        <v>475</v>
      </c>
      <c r="H119" s="2" t="s">
        <v>476</v>
      </c>
      <c r="I119" s="2" t="s">
        <v>368</v>
      </c>
      <c r="J119" s="2" t="s">
        <v>3994</v>
      </c>
      <c r="K119" s="3">
        <v>0</v>
      </c>
      <c r="L119" s="25">
        <v>473.71</v>
      </c>
      <c r="M119" s="2" t="s">
        <v>2204</v>
      </c>
      <c r="N119" s="2" t="s">
        <v>66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112">
        <f t="shared" si="15"/>
        <v>0</v>
      </c>
      <c r="AB119" s="112">
        <f t="shared" si="16"/>
        <v>0</v>
      </c>
      <c r="AC119" s="112">
        <f t="shared" si="17"/>
        <v>0</v>
      </c>
      <c r="AD119" s="112">
        <f t="shared" si="18"/>
        <v>0</v>
      </c>
      <c r="AE119" s="112">
        <f t="shared" si="19"/>
        <v>0</v>
      </c>
      <c r="AF119" s="112">
        <f t="shared" si="20"/>
        <v>0</v>
      </c>
      <c r="AG119" s="112">
        <f t="shared" si="21"/>
        <v>0</v>
      </c>
      <c r="AH119" s="112">
        <f t="shared" si="22"/>
        <v>0</v>
      </c>
      <c r="AI119" s="112">
        <f t="shared" si="23"/>
        <v>0</v>
      </c>
      <c r="AJ119" s="112">
        <f t="shared" si="24"/>
        <v>0</v>
      </c>
      <c r="AK119" s="112">
        <f t="shared" si="25"/>
        <v>0</v>
      </c>
      <c r="AL119" s="112">
        <f t="shared" si="26"/>
        <v>0</v>
      </c>
      <c r="AN119" s="112" t="str">
        <f t="shared" si="27"/>
        <v>NM01111085iShop</v>
      </c>
      <c r="AO119" cm="1">
        <f t="array" ref="AO119:AU119">IFERROR(VLOOKUP(_xlfn.SINGLE(AN:AN),'[1]Pivot SI'!$R:$Y,{2,3,4,5,6,7,8},0),0)</f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">
      <c r="A120" t="s">
        <v>104</v>
      </c>
      <c r="B120">
        <v>856500011332</v>
      </c>
      <c r="C120" s="2" t="s">
        <v>642</v>
      </c>
      <c r="D120" s="2" t="s">
        <v>643</v>
      </c>
      <c r="E120" s="2" t="s">
        <v>644</v>
      </c>
      <c r="F120" s="2" t="s">
        <v>2277</v>
      </c>
      <c r="G120" s="2" t="s">
        <v>475</v>
      </c>
      <c r="H120" s="2" t="s">
        <v>476</v>
      </c>
      <c r="I120" s="2" t="s">
        <v>368</v>
      </c>
      <c r="J120" s="2" t="s">
        <v>3994</v>
      </c>
      <c r="K120" s="3">
        <v>0</v>
      </c>
      <c r="L120" s="25">
        <v>473.71</v>
      </c>
      <c r="M120" s="2" t="s">
        <v>2204</v>
      </c>
      <c r="N120" s="2" t="s">
        <v>66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112">
        <f t="shared" si="15"/>
        <v>0</v>
      </c>
      <c r="AB120" s="112">
        <f t="shared" si="16"/>
        <v>0</v>
      </c>
      <c r="AC120" s="112">
        <f t="shared" si="17"/>
        <v>0</v>
      </c>
      <c r="AD120" s="112">
        <f t="shared" si="18"/>
        <v>0</v>
      </c>
      <c r="AE120" s="112">
        <f t="shared" si="19"/>
        <v>0</v>
      </c>
      <c r="AF120" s="112">
        <f t="shared" si="20"/>
        <v>0</v>
      </c>
      <c r="AG120" s="112">
        <f t="shared" si="21"/>
        <v>0</v>
      </c>
      <c r="AH120" s="112">
        <f t="shared" si="22"/>
        <v>0</v>
      </c>
      <c r="AI120" s="112">
        <f t="shared" si="23"/>
        <v>0</v>
      </c>
      <c r="AJ120" s="112">
        <f t="shared" si="24"/>
        <v>0</v>
      </c>
      <c r="AK120" s="112">
        <f t="shared" si="25"/>
        <v>0</v>
      </c>
      <c r="AL120" s="112">
        <f t="shared" si="26"/>
        <v>0</v>
      </c>
      <c r="AN120" s="112" t="str">
        <f t="shared" si="27"/>
        <v>NM01133285iShop</v>
      </c>
      <c r="AO120" cm="1">
        <f t="array" ref="AO120:AU120">IFERROR(VLOOKUP(_xlfn.SINGLE(AN:AN),'[1]Pivot SI'!$R:$Y,{2,3,4,5,6,7,8},0),0)</f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">
      <c r="A121" t="s">
        <v>56</v>
      </c>
      <c r="B121">
        <v>848709080639</v>
      </c>
      <c r="C121" s="2" t="s">
        <v>645</v>
      </c>
      <c r="D121" s="2" t="s">
        <v>646</v>
      </c>
      <c r="E121" s="2" t="s">
        <v>647</v>
      </c>
      <c r="F121" s="2" t="s">
        <v>487</v>
      </c>
      <c r="G121" s="2" t="s">
        <v>488</v>
      </c>
      <c r="H121" s="2" t="s">
        <v>648</v>
      </c>
      <c r="I121" s="2" t="s">
        <v>368</v>
      </c>
      <c r="J121" s="2" t="s">
        <v>3994</v>
      </c>
      <c r="K121" s="3">
        <v>0</v>
      </c>
      <c r="L121" s="25">
        <v>430.6</v>
      </c>
      <c r="M121" s="2" t="s">
        <v>2204</v>
      </c>
      <c r="N121" s="2" t="s">
        <v>66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112">
        <f t="shared" si="15"/>
        <v>0</v>
      </c>
      <c r="AB121" s="112">
        <f t="shared" si="16"/>
        <v>0</v>
      </c>
      <c r="AC121" s="112">
        <f t="shared" si="17"/>
        <v>0</v>
      </c>
      <c r="AD121" s="112">
        <f t="shared" si="18"/>
        <v>0</v>
      </c>
      <c r="AE121" s="112">
        <f t="shared" si="19"/>
        <v>0</v>
      </c>
      <c r="AF121" s="112">
        <f t="shared" si="20"/>
        <v>0</v>
      </c>
      <c r="AG121" s="112">
        <f t="shared" si="21"/>
        <v>0</v>
      </c>
      <c r="AH121" s="112">
        <f t="shared" si="22"/>
        <v>0</v>
      </c>
      <c r="AI121" s="112">
        <f t="shared" si="23"/>
        <v>0</v>
      </c>
      <c r="AJ121" s="112">
        <f t="shared" si="24"/>
        <v>0</v>
      </c>
      <c r="AK121" s="112">
        <f t="shared" si="25"/>
        <v>0</v>
      </c>
      <c r="AL121" s="112">
        <f t="shared" si="26"/>
        <v>0</v>
      </c>
      <c r="AN121" s="112" t="str">
        <f t="shared" si="27"/>
        <v>133535-7265iShop</v>
      </c>
      <c r="AO121" cm="1">
        <f t="array" ref="AO121:AU121">IFERROR(VLOOKUP(_xlfn.SINGLE(AN:AN),'[1]Pivot SI'!$R:$Y,{2,3,4,5,6,7,8},0),0)</f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">
      <c r="A122" t="s">
        <v>56</v>
      </c>
      <c r="B122">
        <v>848709080707</v>
      </c>
      <c r="C122" s="2" t="s">
        <v>649</v>
      </c>
      <c r="D122" s="2" t="s">
        <v>650</v>
      </c>
      <c r="E122" s="2" t="s">
        <v>651</v>
      </c>
      <c r="F122" s="2" t="s">
        <v>487</v>
      </c>
      <c r="G122" s="2" t="s">
        <v>488</v>
      </c>
      <c r="H122" s="2" t="s">
        <v>648</v>
      </c>
      <c r="I122" s="2" t="s">
        <v>368</v>
      </c>
      <c r="J122" s="2" t="s">
        <v>3994</v>
      </c>
      <c r="K122" s="3">
        <v>0</v>
      </c>
      <c r="L122" s="25">
        <v>430.6</v>
      </c>
      <c r="M122" s="2" t="s">
        <v>2204</v>
      </c>
      <c r="N122" s="2" t="s">
        <v>66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112">
        <f t="shared" si="15"/>
        <v>0</v>
      </c>
      <c r="AB122" s="112">
        <f t="shared" si="16"/>
        <v>0</v>
      </c>
      <c r="AC122" s="112">
        <f t="shared" si="17"/>
        <v>0</v>
      </c>
      <c r="AD122" s="112">
        <f t="shared" si="18"/>
        <v>0</v>
      </c>
      <c r="AE122" s="112">
        <f t="shared" si="19"/>
        <v>0</v>
      </c>
      <c r="AF122" s="112">
        <f t="shared" si="20"/>
        <v>0</v>
      </c>
      <c r="AG122" s="112">
        <f t="shared" si="21"/>
        <v>0</v>
      </c>
      <c r="AH122" s="112">
        <f t="shared" si="22"/>
        <v>0</v>
      </c>
      <c r="AI122" s="112">
        <f t="shared" si="23"/>
        <v>0</v>
      </c>
      <c r="AJ122" s="112">
        <f t="shared" si="24"/>
        <v>0</v>
      </c>
      <c r="AK122" s="112">
        <f t="shared" si="25"/>
        <v>0</v>
      </c>
      <c r="AL122" s="112">
        <f t="shared" si="26"/>
        <v>0</v>
      </c>
      <c r="AN122" s="112" t="str">
        <f t="shared" si="27"/>
        <v>133537-8922iShop</v>
      </c>
      <c r="AO122" cm="1">
        <f t="array" ref="AO122:AU122">IFERROR(VLOOKUP(_xlfn.SINGLE(AN:AN),'[1]Pivot SI'!$R:$Y,{2,3,4,5,6,7,8},0),0)</f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</row>
    <row r="123" spans="1:47" x14ac:dyDescent="0.2">
      <c r="A123" t="s">
        <v>56</v>
      </c>
      <c r="B123">
        <v>848709080691</v>
      </c>
      <c r="C123" s="2" t="s">
        <v>652</v>
      </c>
      <c r="D123" s="2" t="s">
        <v>653</v>
      </c>
      <c r="E123" s="2" t="s">
        <v>654</v>
      </c>
      <c r="F123" s="2" t="s">
        <v>487</v>
      </c>
      <c r="G123" s="2" t="s">
        <v>488</v>
      </c>
      <c r="H123" s="2" t="s">
        <v>648</v>
      </c>
      <c r="I123" s="2" t="s">
        <v>368</v>
      </c>
      <c r="J123" s="2" t="s">
        <v>3994</v>
      </c>
      <c r="K123" s="3">
        <v>0</v>
      </c>
      <c r="L123" s="25">
        <v>430.6</v>
      </c>
      <c r="M123" s="2" t="s">
        <v>2204</v>
      </c>
      <c r="N123" s="2" t="s">
        <v>66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112">
        <f t="shared" si="15"/>
        <v>0</v>
      </c>
      <c r="AB123" s="112">
        <f t="shared" si="16"/>
        <v>0</v>
      </c>
      <c r="AC123" s="112">
        <f t="shared" si="17"/>
        <v>0</v>
      </c>
      <c r="AD123" s="112">
        <f t="shared" si="18"/>
        <v>0</v>
      </c>
      <c r="AE123" s="112">
        <f t="shared" si="19"/>
        <v>0</v>
      </c>
      <c r="AF123" s="112">
        <f t="shared" si="20"/>
        <v>0</v>
      </c>
      <c r="AG123" s="112">
        <f t="shared" si="21"/>
        <v>0</v>
      </c>
      <c r="AH123" s="112">
        <f t="shared" si="22"/>
        <v>0</v>
      </c>
      <c r="AI123" s="112">
        <f t="shared" si="23"/>
        <v>0</v>
      </c>
      <c r="AJ123" s="112">
        <f t="shared" si="24"/>
        <v>0</v>
      </c>
      <c r="AK123" s="112">
        <f t="shared" si="25"/>
        <v>0</v>
      </c>
      <c r="AL123" s="112">
        <f t="shared" si="26"/>
        <v>0</v>
      </c>
      <c r="AN123" s="112" t="str">
        <f t="shared" si="27"/>
        <v>133537-8640iShop</v>
      </c>
      <c r="AO123" cm="1">
        <f t="array" ref="AO123:AU123">IFERROR(VLOOKUP(_xlfn.SINGLE(AN:AN),'[1]Pivot SI'!$R:$Y,{2,3,4,5,6,7,8},0),0)</f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">
      <c r="A124" t="s">
        <v>56</v>
      </c>
      <c r="B124">
        <v>848709098153</v>
      </c>
      <c r="C124" s="2" t="s">
        <v>652</v>
      </c>
      <c r="D124" s="2" t="s">
        <v>655</v>
      </c>
      <c r="E124" s="2" t="s">
        <v>654</v>
      </c>
      <c r="F124" s="2" t="s">
        <v>487</v>
      </c>
      <c r="G124" s="2" t="s">
        <v>488</v>
      </c>
      <c r="H124" s="2" t="s">
        <v>648</v>
      </c>
      <c r="I124" s="2" t="s">
        <v>368</v>
      </c>
      <c r="J124" s="2" t="s">
        <v>3994</v>
      </c>
      <c r="K124" s="3">
        <v>0</v>
      </c>
      <c r="L124" s="25">
        <v>430.6</v>
      </c>
      <c r="M124" s="2" t="s">
        <v>2204</v>
      </c>
      <c r="N124" s="2" t="s">
        <v>66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112">
        <f t="shared" si="15"/>
        <v>0</v>
      </c>
      <c r="AB124" s="112">
        <f t="shared" si="16"/>
        <v>0</v>
      </c>
      <c r="AC124" s="112">
        <f t="shared" si="17"/>
        <v>0</v>
      </c>
      <c r="AD124" s="112">
        <f t="shared" si="18"/>
        <v>0</v>
      </c>
      <c r="AE124" s="112">
        <f t="shared" si="19"/>
        <v>0</v>
      </c>
      <c r="AF124" s="112">
        <f t="shared" si="20"/>
        <v>0</v>
      </c>
      <c r="AG124" s="112">
        <f t="shared" si="21"/>
        <v>0</v>
      </c>
      <c r="AH124" s="112">
        <f t="shared" si="22"/>
        <v>0</v>
      </c>
      <c r="AI124" s="112">
        <f t="shared" si="23"/>
        <v>0</v>
      </c>
      <c r="AJ124" s="112">
        <f t="shared" si="24"/>
        <v>0</v>
      </c>
      <c r="AK124" s="112">
        <f t="shared" si="25"/>
        <v>0</v>
      </c>
      <c r="AL124" s="112">
        <f t="shared" si="26"/>
        <v>0</v>
      </c>
      <c r="AN124" s="112" t="str">
        <f t="shared" si="27"/>
        <v>133537-8640iShop</v>
      </c>
      <c r="AO124" cm="1">
        <f t="array" ref="AO124:AU124">IFERROR(VLOOKUP(_xlfn.SINGLE(AN:AN),'[1]Pivot SI'!$R:$Y,{2,3,4,5,6,7,8},0),0)</f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2">
      <c r="A125" t="s">
        <v>56</v>
      </c>
      <c r="B125">
        <v>848709096494</v>
      </c>
      <c r="C125" s="2" t="s">
        <v>656</v>
      </c>
      <c r="D125" s="2" t="s">
        <v>657</v>
      </c>
      <c r="E125" s="2" t="s">
        <v>658</v>
      </c>
      <c r="F125" s="2" t="s">
        <v>487</v>
      </c>
      <c r="G125" s="2" t="s">
        <v>488</v>
      </c>
      <c r="H125" s="2" t="s">
        <v>648</v>
      </c>
      <c r="I125" s="2" t="s">
        <v>368</v>
      </c>
      <c r="J125" s="2" t="s">
        <v>3994</v>
      </c>
      <c r="K125" s="3">
        <v>0</v>
      </c>
      <c r="L125" s="25">
        <v>430.6</v>
      </c>
      <c r="M125" s="2" t="s">
        <v>2204</v>
      </c>
      <c r="N125" s="2" t="s">
        <v>66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112">
        <f t="shared" si="15"/>
        <v>0</v>
      </c>
      <c r="AB125" s="112">
        <f t="shared" si="16"/>
        <v>0</v>
      </c>
      <c r="AC125" s="112">
        <f t="shared" si="17"/>
        <v>0</v>
      </c>
      <c r="AD125" s="112">
        <f t="shared" si="18"/>
        <v>0</v>
      </c>
      <c r="AE125" s="112">
        <f t="shared" si="19"/>
        <v>0</v>
      </c>
      <c r="AF125" s="112">
        <f t="shared" si="20"/>
        <v>0</v>
      </c>
      <c r="AG125" s="112">
        <f t="shared" si="21"/>
        <v>0</v>
      </c>
      <c r="AH125" s="112">
        <f t="shared" si="22"/>
        <v>0</v>
      </c>
      <c r="AI125" s="112">
        <f t="shared" si="23"/>
        <v>0</v>
      </c>
      <c r="AJ125" s="112">
        <f t="shared" si="24"/>
        <v>0</v>
      </c>
      <c r="AK125" s="112">
        <f t="shared" si="25"/>
        <v>0</v>
      </c>
      <c r="AL125" s="112">
        <f t="shared" si="26"/>
        <v>0</v>
      </c>
      <c r="AN125" s="112" t="str">
        <f t="shared" si="27"/>
        <v>138658-9323iShop</v>
      </c>
      <c r="AO125" cm="1">
        <f t="array" ref="AO125:AU125">IFERROR(VLOOKUP(_xlfn.SINGLE(AN:AN),'[1]Pivot SI'!$R:$Y,{2,3,4,5,6,7,8},0),0)</f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">
      <c r="A126" t="s">
        <v>56</v>
      </c>
      <c r="B126">
        <v>848709096296</v>
      </c>
      <c r="C126" s="2" t="s">
        <v>659</v>
      </c>
      <c r="D126" s="2" t="s">
        <v>660</v>
      </c>
      <c r="E126" s="2" t="s">
        <v>661</v>
      </c>
      <c r="F126" s="2" t="s">
        <v>487</v>
      </c>
      <c r="G126" s="2" t="s">
        <v>488</v>
      </c>
      <c r="H126" s="2" t="s">
        <v>648</v>
      </c>
      <c r="I126" s="2" t="s">
        <v>368</v>
      </c>
      <c r="J126" s="2" t="s">
        <v>3994</v>
      </c>
      <c r="K126" s="3">
        <v>0</v>
      </c>
      <c r="L126" s="25">
        <v>430.6</v>
      </c>
      <c r="M126" s="2" t="s">
        <v>2204</v>
      </c>
      <c r="N126" s="2" t="s">
        <v>66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112">
        <f t="shared" si="15"/>
        <v>0</v>
      </c>
      <c r="AB126" s="112">
        <f t="shared" si="16"/>
        <v>0</v>
      </c>
      <c r="AC126" s="112">
        <f t="shared" si="17"/>
        <v>0</v>
      </c>
      <c r="AD126" s="112">
        <f t="shared" si="18"/>
        <v>0</v>
      </c>
      <c r="AE126" s="112">
        <f t="shared" si="19"/>
        <v>0</v>
      </c>
      <c r="AF126" s="112">
        <f t="shared" si="20"/>
        <v>0</v>
      </c>
      <c r="AG126" s="112">
        <f t="shared" si="21"/>
        <v>0</v>
      </c>
      <c r="AH126" s="112">
        <f t="shared" si="22"/>
        <v>0</v>
      </c>
      <c r="AI126" s="112">
        <f t="shared" si="23"/>
        <v>0</v>
      </c>
      <c r="AJ126" s="112">
        <f t="shared" si="24"/>
        <v>0</v>
      </c>
      <c r="AK126" s="112">
        <f t="shared" si="25"/>
        <v>0</v>
      </c>
      <c r="AL126" s="112">
        <f t="shared" si="26"/>
        <v>0</v>
      </c>
      <c r="AN126" s="112" t="str">
        <f t="shared" si="27"/>
        <v>138654-1050iShop</v>
      </c>
      <c r="AO126" cm="1">
        <f t="array" ref="AO126:AU126">IFERROR(VLOOKUP(_xlfn.SINGLE(AN:AN),'[1]Pivot SI'!$R:$Y,{2,3,4,5,6,7,8},0),0)</f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</row>
    <row r="127" spans="1:47" x14ac:dyDescent="0.2">
      <c r="A127" t="s">
        <v>56</v>
      </c>
      <c r="B127">
        <v>848709080622</v>
      </c>
      <c r="C127" s="2" t="s">
        <v>662</v>
      </c>
      <c r="D127" s="2" t="s">
        <v>663</v>
      </c>
      <c r="E127" s="2" t="s">
        <v>664</v>
      </c>
      <c r="F127" s="2" t="s">
        <v>487</v>
      </c>
      <c r="G127" s="2" t="s">
        <v>488</v>
      </c>
      <c r="H127" s="2" t="s">
        <v>648</v>
      </c>
      <c r="I127" s="2" t="s">
        <v>368</v>
      </c>
      <c r="J127" s="2" t="s">
        <v>3994</v>
      </c>
      <c r="K127" s="3">
        <v>0</v>
      </c>
      <c r="L127" s="25">
        <v>430.6</v>
      </c>
      <c r="M127" s="2" t="s">
        <v>2204</v>
      </c>
      <c r="N127" s="2" t="s">
        <v>66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112">
        <f t="shared" si="15"/>
        <v>0</v>
      </c>
      <c r="AB127" s="112">
        <f t="shared" si="16"/>
        <v>0</v>
      </c>
      <c r="AC127" s="112">
        <f t="shared" si="17"/>
        <v>0</v>
      </c>
      <c r="AD127" s="112">
        <f t="shared" si="18"/>
        <v>0</v>
      </c>
      <c r="AE127" s="112">
        <f t="shared" si="19"/>
        <v>0</v>
      </c>
      <c r="AF127" s="112">
        <f t="shared" si="20"/>
        <v>0</v>
      </c>
      <c r="AG127" s="112">
        <f t="shared" si="21"/>
        <v>0</v>
      </c>
      <c r="AH127" s="112">
        <f t="shared" si="22"/>
        <v>0</v>
      </c>
      <c r="AI127" s="112">
        <f t="shared" si="23"/>
        <v>0</v>
      </c>
      <c r="AJ127" s="112">
        <f t="shared" si="24"/>
        <v>0</v>
      </c>
      <c r="AK127" s="112">
        <f t="shared" si="25"/>
        <v>0</v>
      </c>
      <c r="AL127" s="112">
        <f t="shared" si="26"/>
        <v>0</v>
      </c>
      <c r="AN127" s="112" t="str">
        <f t="shared" si="27"/>
        <v>133535-5999iShop</v>
      </c>
      <c r="AO127" cm="1">
        <f t="array" ref="AO127:AU127">IFERROR(VLOOKUP(_xlfn.SINGLE(AN:AN),'[1]Pivot SI'!$R:$Y,{2,3,4,5,6,7,8},0),0)</f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2">
      <c r="A128" t="s">
        <v>56</v>
      </c>
      <c r="B128">
        <v>848709096487</v>
      </c>
      <c r="C128" s="2" t="s">
        <v>665</v>
      </c>
      <c r="D128" s="2" t="s">
        <v>666</v>
      </c>
      <c r="E128" s="2" t="s">
        <v>667</v>
      </c>
      <c r="F128" s="2" t="s">
        <v>487</v>
      </c>
      <c r="G128" s="2" t="s">
        <v>488</v>
      </c>
      <c r="H128" s="2" t="s">
        <v>648</v>
      </c>
      <c r="I128" s="2" t="s">
        <v>368</v>
      </c>
      <c r="J128" s="2" t="s">
        <v>3994</v>
      </c>
      <c r="K128" s="3">
        <v>0</v>
      </c>
      <c r="L128" s="25">
        <v>430.6</v>
      </c>
      <c r="M128" s="2" t="s">
        <v>2204</v>
      </c>
      <c r="N128" s="2" t="s">
        <v>66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112">
        <f t="shared" si="15"/>
        <v>0</v>
      </c>
      <c r="AB128" s="112">
        <f t="shared" si="16"/>
        <v>0</v>
      </c>
      <c r="AC128" s="112">
        <f t="shared" si="17"/>
        <v>0</v>
      </c>
      <c r="AD128" s="112">
        <f t="shared" si="18"/>
        <v>0</v>
      </c>
      <c r="AE128" s="112">
        <f t="shared" si="19"/>
        <v>0</v>
      </c>
      <c r="AF128" s="112">
        <f t="shared" si="20"/>
        <v>0</v>
      </c>
      <c r="AG128" s="112">
        <f t="shared" si="21"/>
        <v>0</v>
      </c>
      <c r="AH128" s="112">
        <f t="shared" si="22"/>
        <v>0</v>
      </c>
      <c r="AI128" s="112">
        <f t="shared" si="23"/>
        <v>0</v>
      </c>
      <c r="AJ128" s="112">
        <f t="shared" si="24"/>
        <v>0</v>
      </c>
      <c r="AK128" s="112">
        <f t="shared" si="25"/>
        <v>0</v>
      </c>
      <c r="AL128" s="112">
        <f t="shared" si="26"/>
        <v>0</v>
      </c>
      <c r="AN128" s="112" t="str">
        <f t="shared" si="27"/>
        <v>138658-9226iShop</v>
      </c>
      <c r="AO128" cm="1">
        <f t="array" ref="AO128:AU128">IFERROR(VLOOKUP(_xlfn.SINGLE(AN:AN),'[1]Pivot SI'!$R:$Y,{2,3,4,5,6,7,8},0),0)</f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">
      <c r="A129" t="s">
        <v>56</v>
      </c>
      <c r="B129">
        <v>848709080615</v>
      </c>
      <c r="C129" s="2" t="s">
        <v>668</v>
      </c>
      <c r="D129" s="2" t="s">
        <v>669</v>
      </c>
      <c r="E129" s="2" t="s">
        <v>670</v>
      </c>
      <c r="F129" s="2" t="s">
        <v>487</v>
      </c>
      <c r="G129" s="2" t="s">
        <v>488</v>
      </c>
      <c r="H129" s="2" t="s">
        <v>648</v>
      </c>
      <c r="I129" s="2" t="s">
        <v>368</v>
      </c>
      <c r="J129" s="2" t="s">
        <v>3994</v>
      </c>
      <c r="K129" s="3">
        <v>0</v>
      </c>
      <c r="L129" s="25">
        <v>430.6</v>
      </c>
      <c r="M129" s="2" t="s">
        <v>2204</v>
      </c>
      <c r="N129" s="2" t="s">
        <v>66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112">
        <f t="shared" si="15"/>
        <v>0</v>
      </c>
      <c r="AB129" s="112">
        <f t="shared" si="16"/>
        <v>0</v>
      </c>
      <c r="AC129" s="112">
        <f t="shared" si="17"/>
        <v>0</v>
      </c>
      <c r="AD129" s="112">
        <f t="shared" si="18"/>
        <v>0</v>
      </c>
      <c r="AE129" s="112">
        <f t="shared" si="19"/>
        <v>0</v>
      </c>
      <c r="AF129" s="112">
        <f t="shared" si="20"/>
        <v>0</v>
      </c>
      <c r="AG129" s="112">
        <f t="shared" si="21"/>
        <v>0</v>
      </c>
      <c r="AH129" s="112">
        <f t="shared" si="22"/>
        <v>0</v>
      </c>
      <c r="AI129" s="112">
        <f t="shared" si="23"/>
        <v>0</v>
      </c>
      <c r="AJ129" s="112">
        <f t="shared" si="24"/>
        <v>0</v>
      </c>
      <c r="AK129" s="112">
        <f t="shared" si="25"/>
        <v>0</v>
      </c>
      <c r="AL129" s="112">
        <f t="shared" si="26"/>
        <v>0</v>
      </c>
      <c r="AN129" s="112" t="str">
        <f t="shared" si="27"/>
        <v>133535-1050iShop</v>
      </c>
      <c r="AO129" cm="1">
        <f t="array" ref="AO129:AU129">IFERROR(VLOOKUP(_xlfn.SINGLE(AN:AN),'[1]Pivot SI'!$R:$Y,{2,3,4,5,6,7,8},0),0)</f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">
      <c r="A130" t="s">
        <v>56</v>
      </c>
      <c r="B130">
        <v>848709080660</v>
      </c>
      <c r="C130" s="2" t="s">
        <v>671</v>
      </c>
      <c r="D130" s="2" t="s">
        <v>672</v>
      </c>
      <c r="E130" s="2" t="s">
        <v>673</v>
      </c>
      <c r="F130" s="2" t="s">
        <v>487</v>
      </c>
      <c r="G130" s="2" t="s">
        <v>488</v>
      </c>
      <c r="H130" s="2" t="s">
        <v>648</v>
      </c>
      <c r="I130" s="2" t="s">
        <v>368</v>
      </c>
      <c r="J130" s="2" t="s">
        <v>3994</v>
      </c>
      <c r="K130" s="3">
        <v>0</v>
      </c>
      <c r="L130" s="25">
        <v>516.80999999999995</v>
      </c>
      <c r="M130" s="2" t="s">
        <v>2204</v>
      </c>
      <c r="N130" s="2" t="s">
        <v>66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112">
        <f t="shared" si="15"/>
        <v>0</v>
      </c>
      <c r="AB130" s="112">
        <f t="shared" si="16"/>
        <v>0</v>
      </c>
      <c r="AC130" s="112">
        <f t="shared" si="17"/>
        <v>0</v>
      </c>
      <c r="AD130" s="112">
        <f t="shared" si="18"/>
        <v>0</v>
      </c>
      <c r="AE130" s="112">
        <f t="shared" si="19"/>
        <v>0</v>
      </c>
      <c r="AF130" s="112">
        <f t="shared" si="20"/>
        <v>0</v>
      </c>
      <c r="AG130" s="112">
        <f t="shared" si="21"/>
        <v>0</v>
      </c>
      <c r="AH130" s="112">
        <f t="shared" si="22"/>
        <v>0</v>
      </c>
      <c r="AI130" s="112">
        <f t="shared" si="23"/>
        <v>0</v>
      </c>
      <c r="AJ130" s="112">
        <f t="shared" si="24"/>
        <v>0</v>
      </c>
      <c r="AK130" s="112">
        <f t="shared" si="25"/>
        <v>0</v>
      </c>
      <c r="AL130" s="112">
        <f t="shared" si="26"/>
        <v>0</v>
      </c>
      <c r="AN130" s="112" t="str">
        <f t="shared" si="27"/>
        <v>133537-7399iShop</v>
      </c>
      <c r="AO130" cm="1">
        <f t="array" ref="AO130:AU130">IFERROR(VLOOKUP(_xlfn.SINGLE(AN:AN),'[1]Pivot SI'!$R:$Y,{2,3,4,5,6,7,8},0),0)</f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2">
      <c r="A131" t="s">
        <v>56</v>
      </c>
      <c r="B131">
        <v>840168528189</v>
      </c>
      <c r="C131" s="2" t="s">
        <v>674</v>
      </c>
      <c r="D131" s="2">
        <v>840168528189</v>
      </c>
      <c r="E131" s="2" t="s">
        <v>675</v>
      </c>
      <c r="F131" s="2" t="s">
        <v>487</v>
      </c>
      <c r="G131" s="2" t="s">
        <v>488</v>
      </c>
      <c r="H131" s="2" t="s">
        <v>489</v>
      </c>
      <c r="I131" s="2" t="s">
        <v>368</v>
      </c>
      <c r="J131" s="2" t="s">
        <v>3994</v>
      </c>
      <c r="K131" s="3">
        <v>270</v>
      </c>
      <c r="L131" s="25">
        <v>430.6</v>
      </c>
      <c r="M131" s="2" t="s">
        <v>2204</v>
      </c>
      <c r="N131" s="2" t="s">
        <v>66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112">
        <f t="shared" ref="AA131:AA194" si="28">O131*$L:$L</f>
        <v>0</v>
      </c>
      <c r="AB131" s="112">
        <f t="shared" ref="AB131:AB194" si="29">P131*$L:$L</f>
        <v>0</v>
      </c>
      <c r="AC131" s="112">
        <f t="shared" ref="AC131:AC194" si="30">Q131*$L:$L</f>
        <v>0</v>
      </c>
      <c r="AD131" s="112">
        <f t="shared" ref="AD131:AD194" si="31">R131*$L:$L</f>
        <v>0</v>
      </c>
      <c r="AE131" s="112">
        <f t="shared" ref="AE131:AE194" si="32">S131*$L:$L</f>
        <v>0</v>
      </c>
      <c r="AF131" s="112">
        <f t="shared" ref="AF131:AF194" si="33">T131*$L:$L</f>
        <v>0</v>
      </c>
      <c r="AG131" s="112">
        <f t="shared" ref="AG131:AG194" si="34">U131*$L:$L</f>
        <v>0</v>
      </c>
      <c r="AH131" s="112">
        <f t="shared" ref="AH131:AH194" si="35">V131*$L:$L</f>
        <v>0</v>
      </c>
      <c r="AI131" s="112">
        <f t="shared" ref="AI131:AI194" si="36">W131*$L:$L</f>
        <v>0</v>
      </c>
      <c r="AJ131" s="112">
        <f t="shared" ref="AJ131:AJ194" si="37">X131*$L:$L</f>
        <v>0</v>
      </c>
      <c r="AK131" s="112">
        <f t="shared" ref="AK131:AK194" si="38">Y131*$L:$L</f>
        <v>0</v>
      </c>
      <c r="AL131" s="112">
        <f t="shared" ref="AL131:AL194" si="39">Z131*$L:$L</f>
        <v>0</v>
      </c>
      <c r="AN131" s="112" t="str">
        <f t="shared" si="27"/>
        <v>150226-9322iShop</v>
      </c>
      <c r="AO131" cm="1">
        <f t="array" ref="AO131:AU131">IFERROR(VLOOKUP(_xlfn.SINGLE(AN:AN),'[1]Pivot SI'!$R:$Y,{2,3,4,5,6,7,8},0),0)</f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">
      <c r="A132" t="s">
        <v>56</v>
      </c>
      <c r="B132">
        <v>848709072290</v>
      </c>
      <c r="C132" s="2" t="s">
        <v>676</v>
      </c>
      <c r="D132" s="2" t="s">
        <v>677</v>
      </c>
      <c r="E132" s="2" t="s">
        <v>678</v>
      </c>
      <c r="F132" s="2" t="s">
        <v>487</v>
      </c>
      <c r="G132" s="2" t="s">
        <v>488</v>
      </c>
      <c r="H132" s="2" t="s">
        <v>679</v>
      </c>
      <c r="I132" s="2" t="s">
        <v>368</v>
      </c>
      <c r="J132" s="2" t="s">
        <v>3994</v>
      </c>
      <c r="K132" s="3">
        <v>0</v>
      </c>
      <c r="L132" s="25">
        <v>547.76</v>
      </c>
      <c r="M132" s="2" t="s">
        <v>2204</v>
      </c>
      <c r="N132" s="2" t="s">
        <v>66</v>
      </c>
      <c r="O132" s="3">
        <v>0</v>
      </c>
      <c r="P132" s="3"/>
      <c r="Q132" s="3"/>
      <c r="R132" s="3"/>
      <c r="S132" s="3"/>
      <c r="T132" s="3"/>
      <c r="U132" s="3"/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112">
        <f t="shared" si="28"/>
        <v>0</v>
      </c>
      <c r="AB132" s="112">
        <f t="shared" si="29"/>
        <v>0</v>
      </c>
      <c r="AC132" s="112">
        <f t="shared" si="30"/>
        <v>0</v>
      </c>
      <c r="AD132" s="112">
        <f t="shared" si="31"/>
        <v>0</v>
      </c>
      <c r="AE132" s="112">
        <f t="shared" si="32"/>
        <v>0</v>
      </c>
      <c r="AF132" s="112">
        <f t="shared" si="33"/>
        <v>0</v>
      </c>
      <c r="AG132" s="112">
        <f t="shared" si="34"/>
        <v>0</v>
      </c>
      <c r="AH132" s="112">
        <f t="shared" si="35"/>
        <v>0</v>
      </c>
      <c r="AI132" s="112">
        <f t="shared" si="36"/>
        <v>0</v>
      </c>
      <c r="AJ132" s="112">
        <f t="shared" si="37"/>
        <v>0</v>
      </c>
      <c r="AK132" s="112">
        <f t="shared" si="38"/>
        <v>0</v>
      </c>
      <c r="AL132" s="112">
        <f t="shared" si="39"/>
        <v>0</v>
      </c>
      <c r="AN132" s="112" t="str">
        <f t="shared" si="27"/>
        <v>126936-1050iShop</v>
      </c>
      <c r="AO132" cm="1">
        <f t="array" ref="AO132">IFERROR(VLOOKUP(_xlfn.SINGLE(AN:AN),'[1]Pivot SI'!$R:$Y,{2,3,4,5,6,7,8},0),0)</f>
        <v>0</v>
      </c>
    </row>
    <row r="133" spans="1:47" x14ac:dyDescent="0.2">
      <c r="A133" t="s">
        <v>56</v>
      </c>
      <c r="B133">
        <v>840168507719</v>
      </c>
      <c r="C133" s="2" t="s">
        <v>680</v>
      </c>
      <c r="D133" s="2" t="s">
        <v>681</v>
      </c>
      <c r="E133" s="2" t="s">
        <v>682</v>
      </c>
      <c r="F133" s="2" t="s">
        <v>487</v>
      </c>
      <c r="G133" s="2" t="s">
        <v>488</v>
      </c>
      <c r="H133" s="2" t="s">
        <v>498</v>
      </c>
      <c r="I133" s="2" t="s">
        <v>368</v>
      </c>
      <c r="J133" s="2" t="s">
        <v>3994</v>
      </c>
      <c r="K133" s="3">
        <v>270</v>
      </c>
      <c r="L133" s="25">
        <v>430.61</v>
      </c>
      <c r="M133" s="2" t="s">
        <v>2204</v>
      </c>
      <c r="N133" s="2" t="s">
        <v>66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112">
        <f t="shared" si="28"/>
        <v>0</v>
      </c>
      <c r="AB133" s="112">
        <f t="shared" si="29"/>
        <v>0</v>
      </c>
      <c r="AC133" s="112">
        <f t="shared" si="30"/>
        <v>0</v>
      </c>
      <c r="AD133" s="112">
        <f t="shared" si="31"/>
        <v>0</v>
      </c>
      <c r="AE133" s="112">
        <f t="shared" si="32"/>
        <v>0</v>
      </c>
      <c r="AF133" s="112">
        <f t="shared" si="33"/>
        <v>0</v>
      </c>
      <c r="AG133" s="112">
        <f t="shared" si="34"/>
        <v>0</v>
      </c>
      <c r="AH133" s="112">
        <f t="shared" si="35"/>
        <v>0</v>
      </c>
      <c r="AI133" s="112">
        <f t="shared" si="36"/>
        <v>0</v>
      </c>
      <c r="AJ133" s="112">
        <f t="shared" si="37"/>
        <v>0</v>
      </c>
      <c r="AK133" s="112">
        <f t="shared" si="38"/>
        <v>0</v>
      </c>
      <c r="AL133" s="112">
        <f t="shared" si="39"/>
        <v>0</v>
      </c>
      <c r="AN133" s="112" t="str">
        <f t="shared" si="27"/>
        <v>142573-9497iShop</v>
      </c>
      <c r="AO133" cm="1">
        <f t="array" ref="AO133:AU133">IFERROR(VLOOKUP(_xlfn.SINGLE(AN:AN),'[1]Pivot SI'!$R:$Y,{2,3,4,5,6,7,8},0),0)</f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">
      <c r="A134" t="s">
        <v>56</v>
      </c>
      <c r="B134">
        <v>840168501328</v>
      </c>
      <c r="C134" s="2" t="s">
        <v>683</v>
      </c>
      <c r="D134" s="2" t="s">
        <v>684</v>
      </c>
      <c r="E134" s="2" t="s">
        <v>685</v>
      </c>
      <c r="F134" s="2" t="s">
        <v>487</v>
      </c>
      <c r="G134" s="2" t="s">
        <v>488</v>
      </c>
      <c r="H134" s="2" t="s">
        <v>504</v>
      </c>
      <c r="I134" s="2" t="s">
        <v>368</v>
      </c>
      <c r="J134" s="2" t="s">
        <v>3994</v>
      </c>
      <c r="K134" s="3">
        <v>0</v>
      </c>
      <c r="L134" s="25">
        <v>430.6</v>
      </c>
      <c r="M134" s="2" t="s">
        <v>2204</v>
      </c>
      <c r="N134" s="2" t="s">
        <v>66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112">
        <f t="shared" si="28"/>
        <v>0</v>
      </c>
      <c r="AB134" s="112">
        <f t="shared" si="29"/>
        <v>0</v>
      </c>
      <c r="AC134" s="112">
        <f t="shared" si="30"/>
        <v>0</v>
      </c>
      <c r="AD134" s="112">
        <f t="shared" si="31"/>
        <v>0</v>
      </c>
      <c r="AE134" s="112">
        <f t="shared" si="32"/>
        <v>0</v>
      </c>
      <c r="AF134" s="112">
        <f t="shared" si="33"/>
        <v>0</v>
      </c>
      <c r="AG134" s="112">
        <f t="shared" si="34"/>
        <v>0</v>
      </c>
      <c r="AH134" s="112">
        <f t="shared" si="35"/>
        <v>0</v>
      </c>
      <c r="AI134" s="112">
        <f t="shared" si="36"/>
        <v>0</v>
      </c>
      <c r="AJ134" s="112">
        <f t="shared" si="37"/>
        <v>0</v>
      </c>
      <c r="AK134" s="112">
        <f t="shared" si="38"/>
        <v>0</v>
      </c>
      <c r="AL134" s="112">
        <f t="shared" si="39"/>
        <v>0</v>
      </c>
      <c r="AN134" s="112" t="str">
        <f t="shared" si="27"/>
        <v>140548-9322iShop</v>
      </c>
      <c r="AO134" cm="1">
        <f t="array" ref="AO134:AU134">IFERROR(VLOOKUP(_xlfn.SINGLE(AN:AN),'[1]Pivot SI'!$R:$Y,{2,3,4,5,6,7,8},0),0)</f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">
      <c r="A135" t="s">
        <v>56</v>
      </c>
      <c r="B135">
        <v>840168501373</v>
      </c>
      <c r="C135" s="2" t="s">
        <v>686</v>
      </c>
      <c r="D135" s="2" t="s">
        <v>687</v>
      </c>
      <c r="E135" s="2" t="s">
        <v>500</v>
      </c>
      <c r="F135" s="2" t="s">
        <v>487</v>
      </c>
      <c r="G135" s="2" t="s">
        <v>488</v>
      </c>
      <c r="H135" s="2" t="s">
        <v>504</v>
      </c>
      <c r="I135" s="2" t="s">
        <v>368</v>
      </c>
      <c r="J135" s="2" t="s">
        <v>3994</v>
      </c>
      <c r="K135" s="3">
        <v>0</v>
      </c>
      <c r="L135" s="25">
        <v>516.80999999999995</v>
      </c>
      <c r="M135" s="2" t="s">
        <v>2204</v>
      </c>
      <c r="N135" s="2" t="s">
        <v>66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112">
        <f t="shared" si="28"/>
        <v>0</v>
      </c>
      <c r="AB135" s="112">
        <f t="shared" si="29"/>
        <v>0</v>
      </c>
      <c r="AC135" s="112">
        <f t="shared" si="30"/>
        <v>0</v>
      </c>
      <c r="AD135" s="112">
        <f t="shared" si="31"/>
        <v>0</v>
      </c>
      <c r="AE135" s="112">
        <f t="shared" si="32"/>
        <v>0</v>
      </c>
      <c r="AF135" s="112">
        <f t="shared" si="33"/>
        <v>0</v>
      </c>
      <c r="AG135" s="112">
        <f t="shared" si="34"/>
        <v>0</v>
      </c>
      <c r="AH135" s="112">
        <f t="shared" si="35"/>
        <v>0</v>
      </c>
      <c r="AI135" s="112">
        <f t="shared" si="36"/>
        <v>0</v>
      </c>
      <c r="AJ135" s="112">
        <f t="shared" si="37"/>
        <v>0</v>
      </c>
      <c r="AK135" s="112">
        <f t="shared" si="38"/>
        <v>0</v>
      </c>
      <c r="AL135" s="112">
        <f t="shared" si="39"/>
        <v>0</v>
      </c>
      <c r="AN135" s="112" t="str">
        <f t="shared" si="27"/>
        <v>140550-1050iShop</v>
      </c>
      <c r="AO135" cm="1">
        <f t="array" ref="AO135:AU135">IFERROR(VLOOKUP(_xlfn.SINGLE(AN:AN),'[1]Pivot SI'!$R:$Y,{2,3,4,5,6,7,8},0),0)</f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">
      <c r="A136" t="s">
        <v>56</v>
      </c>
      <c r="B136">
        <v>848709096098</v>
      </c>
      <c r="C136" s="2" t="s">
        <v>688</v>
      </c>
      <c r="D136" s="2" t="s">
        <v>689</v>
      </c>
      <c r="E136" s="2" t="s">
        <v>690</v>
      </c>
      <c r="F136" s="2" t="s">
        <v>487</v>
      </c>
      <c r="G136" s="2" t="s">
        <v>488</v>
      </c>
      <c r="H136" s="2" t="s">
        <v>504</v>
      </c>
      <c r="I136" s="2" t="s">
        <v>368</v>
      </c>
      <c r="J136" s="2" t="s">
        <v>3994</v>
      </c>
      <c r="K136" s="3">
        <v>0</v>
      </c>
      <c r="L136" s="25">
        <v>430.6</v>
      </c>
      <c r="M136" s="2" t="s">
        <v>2204</v>
      </c>
      <c r="N136" s="2" t="s">
        <v>66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112">
        <f t="shared" si="28"/>
        <v>0</v>
      </c>
      <c r="AB136" s="112">
        <f t="shared" si="29"/>
        <v>0</v>
      </c>
      <c r="AC136" s="112">
        <f t="shared" si="30"/>
        <v>0</v>
      </c>
      <c r="AD136" s="112">
        <f t="shared" si="31"/>
        <v>0</v>
      </c>
      <c r="AE136" s="112">
        <f t="shared" si="32"/>
        <v>0</v>
      </c>
      <c r="AF136" s="112">
        <f t="shared" si="33"/>
        <v>0</v>
      </c>
      <c r="AG136" s="112">
        <f t="shared" si="34"/>
        <v>0</v>
      </c>
      <c r="AH136" s="112">
        <f t="shared" si="35"/>
        <v>0</v>
      </c>
      <c r="AI136" s="112">
        <f t="shared" si="36"/>
        <v>0</v>
      </c>
      <c r="AJ136" s="112">
        <f t="shared" si="37"/>
        <v>0</v>
      </c>
      <c r="AK136" s="112">
        <f t="shared" si="38"/>
        <v>0</v>
      </c>
      <c r="AL136" s="112">
        <f t="shared" si="39"/>
        <v>0</v>
      </c>
      <c r="AN136" s="112" t="str">
        <f t="shared" ref="AN136:AN199" si="40">C136&amp;I136</f>
        <v>138650-1050iShop</v>
      </c>
      <c r="AO136" cm="1">
        <f t="array" ref="AO136:AU136">IFERROR(VLOOKUP(_xlfn.SINGLE(AN:AN),'[1]Pivot SI'!$R:$Y,{2,3,4,5,6,7,8},0),0)</f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">
      <c r="A137" t="s">
        <v>56</v>
      </c>
      <c r="B137">
        <v>848709096111</v>
      </c>
      <c r="C137" s="2" t="s">
        <v>691</v>
      </c>
      <c r="D137" s="2" t="s">
        <v>692</v>
      </c>
      <c r="E137" s="2" t="s">
        <v>693</v>
      </c>
      <c r="F137" s="2" t="s">
        <v>487</v>
      </c>
      <c r="G137" s="2" t="s">
        <v>488</v>
      </c>
      <c r="H137" s="2" t="s">
        <v>504</v>
      </c>
      <c r="I137" s="2" t="s">
        <v>368</v>
      </c>
      <c r="J137" s="2" t="s">
        <v>3994</v>
      </c>
      <c r="K137" s="3">
        <v>0</v>
      </c>
      <c r="L137" s="25">
        <v>430.6</v>
      </c>
      <c r="M137" s="2" t="s">
        <v>2204</v>
      </c>
      <c r="N137" s="2" t="s">
        <v>66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112">
        <f t="shared" si="28"/>
        <v>0</v>
      </c>
      <c r="AB137" s="112">
        <f t="shared" si="29"/>
        <v>0</v>
      </c>
      <c r="AC137" s="112">
        <f t="shared" si="30"/>
        <v>0</v>
      </c>
      <c r="AD137" s="112">
        <f t="shared" si="31"/>
        <v>0</v>
      </c>
      <c r="AE137" s="112">
        <f t="shared" si="32"/>
        <v>0</v>
      </c>
      <c r="AF137" s="112">
        <f t="shared" si="33"/>
        <v>0</v>
      </c>
      <c r="AG137" s="112">
        <f t="shared" si="34"/>
        <v>0</v>
      </c>
      <c r="AH137" s="112">
        <f t="shared" si="35"/>
        <v>0</v>
      </c>
      <c r="AI137" s="112">
        <f t="shared" si="36"/>
        <v>0</v>
      </c>
      <c r="AJ137" s="112">
        <f t="shared" si="37"/>
        <v>0</v>
      </c>
      <c r="AK137" s="112">
        <f t="shared" si="38"/>
        <v>0</v>
      </c>
      <c r="AL137" s="112">
        <f t="shared" si="39"/>
        <v>0</v>
      </c>
      <c r="AN137" s="112" t="str">
        <f t="shared" si="40"/>
        <v>138650-9322iShop</v>
      </c>
      <c r="AO137" cm="1">
        <f t="array" ref="AO137:AU137">IFERROR(VLOOKUP(_xlfn.SINGLE(AN:AN),'[1]Pivot SI'!$R:$Y,{2,3,4,5,6,7,8},0),0)</f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2">
      <c r="A138" t="s">
        <v>56</v>
      </c>
      <c r="B138">
        <v>848709066268</v>
      </c>
      <c r="C138" s="2" t="s">
        <v>694</v>
      </c>
      <c r="D138" s="2" t="s">
        <v>695</v>
      </c>
      <c r="E138" s="2" t="s">
        <v>696</v>
      </c>
      <c r="F138" s="2" t="s">
        <v>487</v>
      </c>
      <c r="G138" s="2" t="s">
        <v>488</v>
      </c>
      <c r="H138" s="2" t="s">
        <v>504</v>
      </c>
      <c r="I138" s="2" t="s">
        <v>368</v>
      </c>
      <c r="J138" s="2" t="s">
        <v>3994</v>
      </c>
      <c r="K138" s="3">
        <v>0</v>
      </c>
      <c r="L138" s="25">
        <v>433.97</v>
      </c>
      <c r="M138" s="2" t="s">
        <v>2204</v>
      </c>
      <c r="N138" s="2" t="s">
        <v>66</v>
      </c>
      <c r="O138" s="3">
        <v>0</v>
      </c>
      <c r="P138" s="3"/>
      <c r="Q138" s="3"/>
      <c r="R138" s="3"/>
      <c r="S138" s="3"/>
      <c r="T138" s="3"/>
      <c r="U138" s="3"/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112">
        <f t="shared" si="28"/>
        <v>0</v>
      </c>
      <c r="AB138" s="112">
        <f t="shared" si="29"/>
        <v>0</v>
      </c>
      <c r="AC138" s="112">
        <f t="shared" si="30"/>
        <v>0</v>
      </c>
      <c r="AD138" s="112">
        <f t="shared" si="31"/>
        <v>0</v>
      </c>
      <c r="AE138" s="112">
        <f t="shared" si="32"/>
        <v>0</v>
      </c>
      <c r="AF138" s="112">
        <f t="shared" si="33"/>
        <v>0</v>
      </c>
      <c r="AG138" s="112">
        <f t="shared" si="34"/>
        <v>0</v>
      </c>
      <c r="AH138" s="112">
        <f t="shared" si="35"/>
        <v>0</v>
      </c>
      <c r="AI138" s="112">
        <f t="shared" si="36"/>
        <v>0</v>
      </c>
      <c r="AJ138" s="112">
        <f t="shared" si="37"/>
        <v>0</v>
      </c>
      <c r="AK138" s="112">
        <f t="shared" si="38"/>
        <v>0</v>
      </c>
      <c r="AL138" s="112">
        <f t="shared" si="39"/>
        <v>0</v>
      </c>
      <c r="AN138" s="112" t="str">
        <f t="shared" si="40"/>
        <v>122011-7265iShop</v>
      </c>
      <c r="AO138" cm="1">
        <f t="array" ref="AO138">IFERROR(VLOOKUP(_xlfn.SINGLE(AN:AN),'[1]Pivot SI'!$R:$Y,{2,3,4,5,6,7,8},0),0)</f>
        <v>0</v>
      </c>
    </row>
    <row r="139" spans="1:47" x14ac:dyDescent="0.2">
      <c r="A139" t="s">
        <v>56</v>
      </c>
      <c r="B139">
        <v>848709065810</v>
      </c>
      <c r="C139" s="2" t="s">
        <v>697</v>
      </c>
      <c r="D139" s="2" t="s">
        <v>698</v>
      </c>
      <c r="E139" s="2" t="s">
        <v>699</v>
      </c>
      <c r="F139" s="2" t="s">
        <v>487</v>
      </c>
      <c r="G139" s="2" t="s">
        <v>488</v>
      </c>
      <c r="H139" s="2" t="s">
        <v>504</v>
      </c>
      <c r="I139" s="2" t="s">
        <v>368</v>
      </c>
      <c r="J139" s="2" t="s">
        <v>3994</v>
      </c>
      <c r="K139" s="3">
        <v>0</v>
      </c>
      <c r="L139" s="25">
        <v>465</v>
      </c>
      <c r="M139" s="2" t="s">
        <v>2204</v>
      </c>
      <c r="N139" s="2" t="s">
        <v>66</v>
      </c>
      <c r="O139" s="3">
        <v>0</v>
      </c>
      <c r="P139" s="3"/>
      <c r="Q139" s="3"/>
      <c r="R139" s="3"/>
      <c r="S139" s="3"/>
      <c r="T139" s="3"/>
      <c r="U139" s="3"/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112">
        <f t="shared" si="28"/>
        <v>0</v>
      </c>
      <c r="AB139" s="112">
        <f t="shared" si="29"/>
        <v>0</v>
      </c>
      <c r="AC139" s="112">
        <f t="shared" si="30"/>
        <v>0</v>
      </c>
      <c r="AD139" s="112">
        <f t="shared" si="31"/>
        <v>0</v>
      </c>
      <c r="AE139" s="112">
        <f t="shared" si="32"/>
        <v>0</v>
      </c>
      <c r="AF139" s="112">
        <f t="shared" si="33"/>
        <v>0</v>
      </c>
      <c r="AG139" s="112">
        <f t="shared" si="34"/>
        <v>0</v>
      </c>
      <c r="AH139" s="112">
        <f t="shared" si="35"/>
        <v>0</v>
      </c>
      <c r="AI139" s="112">
        <f t="shared" si="36"/>
        <v>0</v>
      </c>
      <c r="AJ139" s="112">
        <f t="shared" si="37"/>
        <v>0</v>
      </c>
      <c r="AK139" s="112">
        <f t="shared" si="38"/>
        <v>0</v>
      </c>
      <c r="AL139" s="112">
        <f t="shared" si="39"/>
        <v>0</v>
      </c>
      <c r="AN139" s="112" t="str">
        <f t="shared" si="40"/>
        <v>121943-7578iShop</v>
      </c>
      <c r="AO139" cm="1">
        <f t="array" ref="AO139">IFERROR(VLOOKUP(_xlfn.SINGLE(AN:AN),'[1]Pivot SI'!$R:$Y,{2,3,4,5,6,7,8},0),0)</f>
        <v>0</v>
      </c>
    </row>
    <row r="140" spans="1:47" x14ac:dyDescent="0.2">
      <c r="A140" t="s">
        <v>56</v>
      </c>
      <c r="B140">
        <v>848709066329</v>
      </c>
      <c r="C140" s="2" t="s">
        <v>700</v>
      </c>
      <c r="D140" s="2" t="s">
        <v>701</v>
      </c>
      <c r="E140" s="2" t="s">
        <v>702</v>
      </c>
      <c r="F140" s="2" t="s">
        <v>487</v>
      </c>
      <c r="G140" s="2" t="s">
        <v>488</v>
      </c>
      <c r="H140" s="2" t="s">
        <v>504</v>
      </c>
      <c r="I140" s="2" t="s">
        <v>368</v>
      </c>
      <c r="J140" s="2" t="s">
        <v>3994</v>
      </c>
      <c r="K140" s="3">
        <v>0</v>
      </c>
      <c r="L140" s="25">
        <v>671.9</v>
      </c>
      <c r="M140" s="2" t="s">
        <v>2204</v>
      </c>
      <c r="N140" s="2" t="s">
        <v>66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112">
        <f t="shared" si="28"/>
        <v>0</v>
      </c>
      <c r="AB140" s="112">
        <f t="shared" si="29"/>
        <v>0</v>
      </c>
      <c r="AC140" s="112">
        <f t="shared" si="30"/>
        <v>0</v>
      </c>
      <c r="AD140" s="112">
        <f t="shared" si="31"/>
        <v>0</v>
      </c>
      <c r="AE140" s="112">
        <f t="shared" si="32"/>
        <v>0</v>
      </c>
      <c r="AF140" s="112">
        <f t="shared" si="33"/>
        <v>0</v>
      </c>
      <c r="AG140" s="112">
        <f t="shared" si="34"/>
        <v>0</v>
      </c>
      <c r="AH140" s="112">
        <f t="shared" si="35"/>
        <v>0</v>
      </c>
      <c r="AI140" s="112">
        <f t="shared" si="36"/>
        <v>0</v>
      </c>
      <c r="AJ140" s="112">
        <f t="shared" si="37"/>
        <v>0</v>
      </c>
      <c r="AK140" s="112">
        <f t="shared" si="38"/>
        <v>0</v>
      </c>
      <c r="AL140" s="112">
        <f t="shared" si="39"/>
        <v>0</v>
      </c>
      <c r="AN140" s="112" t="str">
        <f t="shared" si="40"/>
        <v>122013-1050iShop</v>
      </c>
      <c r="AO140" cm="1">
        <f t="array" ref="AO140:AU140">IFERROR(VLOOKUP(_xlfn.SINGLE(AN:AN),'[1]Pivot SI'!$R:$Y,{2,3,4,5,6,7,8},0),0)</f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">
      <c r="A141" t="s">
        <v>56</v>
      </c>
      <c r="B141">
        <v>840168526871</v>
      </c>
      <c r="C141" s="2" t="s">
        <v>703</v>
      </c>
      <c r="D141" s="2" t="s">
        <v>704</v>
      </c>
      <c r="E141" s="2" t="s">
        <v>705</v>
      </c>
      <c r="F141" s="2" t="s">
        <v>487</v>
      </c>
      <c r="G141" s="2" t="s">
        <v>488</v>
      </c>
      <c r="H141" s="2" t="s">
        <v>706</v>
      </c>
      <c r="I141" s="2" t="s">
        <v>368</v>
      </c>
      <c r="J141" s="2" t="s">
        <v>3994</v>
      </c>
      <c r="K141" s="3">
        <v>0</v>
      </c>
      <c r="L141" s="25">
        <v>646.12</v>
      </c>
      <c r="M141" s="2" t="s">
        <v>2204</v>
      </c>
      <c r="N141" s="2" t="s">
        <v>66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112">
        <f t="shared" si="28"/>
        <v>0</v>
      </c>
      <c r="AB141" s="112">
        <f t="shared" si="29"/>
        <v>0</v>
      </c>
      <c r="AC141" s="112">
        <f t="shared" si="30"/>
        <v>0</v>
      </c>
      <c r="AD141" s="112">
        <f t="shared" si="31"/>
        <v>0</v>
      </c>
      <c r="AE141" s="112">
        <f t="shared" si="32"/>
        <v>0</v>
      </c>
      <c r="AF141" s="112">
        <f t="shared" si="33"/>
        <v>0</v>
      </c>
      <c r="AG141" s="112">
        <f t="shared" si="34"/>
        <v>0</v>
      </c>
      <c r="AH141" s="112">
        <f t="shared" si="35"/>
        <v>0</v>
      </c>
      <c r="AI141" s="112">
        <f t="shared" si="36"/>
        <v>0</v>
      </c>
      <c r="AJ141" s="112">
        <f t="shared" si="37"/>
        <v>0</v>
      </c>
      <c r="AK141" s="112">
        <f t="shared" si="38"/>
        <v>0</v>
      </c>
      <c r="AL141" s="112">
        <f t="shared" si="39"/>
        <v>0</v>
      </c>
      <c r="AN141" s="112" t="str">
        <f t="shared" si="40"/>
        <v>150198-9969iShop</v>
      </c>
      <c r="AO141" cm="1">
        <f t="array" ref="AO141:AU141">IFERROR(VLOOKUP(_xlfn.SINGLE(AN:AN),'[1]Pivot SI'!$R:$Y,{2,3,4,5,6,7,8},0),0)</f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">
      <c r="A142" t="s">
        <v>56</v>
      </c>
      <c r="B142">
        <v>840168526840</v>
      </c>
      <c r="C142" s="2" t="s">
        <v>707</v>
      </c>
      <c r="D142" s="2" t="s">
        <v>708</v>
      </c>
      <c r="E142" s="2" t="s">
        <v>709</v>
      </c>
      <c r="F142" s="2" t="s">
        <v>487</v>
      </c>
      <c r="G142" s="2" t="s">
        <v>488</v>
      </c>
      <c r="H142" s="2" t="s">
        <v>706</v>
      </c>
      <c r="I142" s="2" t="s">
        <v>368</v>
      </c>
      <c r="J142" s="2" t="s">
        <v>3994</v>
      </c>
      <c r="K142" s="3">
        <v>0</v>
      </c>
      <c r="L142" s="25">
        <v>646.12</v>
      </c>
      <c r="M142" s="2" t="s">
        <v>2204</v>
      </c>
      <c r="N142" s="2" t="s">
        <v>66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112">
        <f t="shared" si="28"/>
        <v>0</v>
      </c>
      <c r="AB142" s="112">
        <f t="shared" si="29"/>
        <v>0</v>
      </c>
      <c r="AC142" s="112">
        <f t="shared" si="30"/>
        <v>0</v>
      </c>
      <c r="AD142" s="112">
        <f t="shared" si="31"/>
        <v>0</v>
      </c>
      <c r="AE142" s="112">
        <f t="shared" si="32"/>
        <v>0</v>
      </c>
      <c r="AF142" s="112">
        <f t="shared" si="33"/>
        <v>0</v>
      </c>
      <c r="AG142" s="112">
        <f t="shared" si="34"/>
        <v>0</v>
      </c>
      <c r="AH142" s="112">
        <f t="shared" si="35"/>
        <v>0</v>
      </c>
      <c r="AI142" s="112">
        <f t="shared" si="36"/>
        <v>0</v>
      </c>
      <c r="AJ142" s="112">
        <f t="shared" si="37"/>
        <v>0</v>
      </c>
      <c r="AK142" s="112">
        <f t="shared" si="38"/>
        <v>0</v>
      </c>
      <c r="AL142" s="112">
        <f t="shared" si="39"/>
        <v>0</v>
      </c>
      <c r="AN142" s="112" t="str">
        <f t="shared" si="40"/>
        <v>150198-D143iShop</v>
      </c>
      <c r="AO142" cm="1">
        <f t="array" ref="AO142:AU142">IFERROR(VLOOKUP(_xlfn.SINGLE(AN:AN),'[1]Pivot SI'!$R:$Y,{2,3,4,5,6,7,8},0),0)</f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">
      <c r="A143" t="s">
        <v>56</v>
      </c>
      <c r="B143">
        <v>840168501038</v>
      </c>
      <c r="C143" s="2" t="s">
        <v>710</v>
      </c>
      <c r="D143" s="2" t="s">
        <v>711</v>
      </c>
      <c r="E143" s="2" t="s">
        <v>712</v>
      </c>
      <c r="F143" s="2" t="s">
        <v>487</v>
      </c>
      <c r="G143" s="2" t="s">
        <v>488</v>
      </c>
      <c r="H143" s="2" t="s">
        <v>713</v>
      </c>
      <c r="I143" s="2" t="s">
        <v>368</v>
      </c>
      <c r="J143" s="2" t="s">
        <v>3994</v>
      </c>
      <c r="K143" s="3">
        <v>0</v>
      </c>
      <c r="L143" s="25">
        <v>852.93</v>
      </c>
      <c r="M143" s="2" t="s">
        <v>2204</v>
      </c>
      <c r="N143" s="2" t="s">
        <v>66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112">
        <f t="shared" si="28"/>
        <v>0</v>
      </c>
      <c r="AB143" s="112">
        <f t="shared" si="29"/>
        <v>0</v>
      </c>
      <c r="AC143" s="112">
        <f t="shared" si="30"/>
        <v>0</v>
      </c>
      <c r="AD143" s="112">
        <f t="shared" si="31"/>
        <v>0</v>
      </c>
      <c r="AE143" s="112">
        <f t="shared" si="32"/>
        <v>0</v>
      </c>
      <c r="AF143" s="112">
        <f t="shared" si="33"/>
        <v>0</v>
      </c>
      <c r="AG143" s="112">
        <f t="shared" si="34"/>
        <v>0</v>
      </c>
      <c r="AH143" s="112">
        <f t="shared" si="35"/>
        <v>0</v>
      </c>
      <c r="AI143" s="112">
        <f t="shared" si="36"/>
        <v>0</v>
      </c>
      <c r="AJ143" s="112">
        <f t="shared" si="37"/>
        <v>0</v>
      </c>
      <c r="AK143" s="112">
        <f t="shared" si="38"/>
        <v>0</v>
      </c>
      <c r="AL143" s="112">
        <f t="shared" si="39"/>
        <v>0</v>
      </c>
      <c r="AN143" s="112" t="str">
        <f t="shared" si="40"/>
        <v>140546-1050iShop</v>
      </c>
      <c r="AO143" cm="1">
        <f t="array" ref="AO143:AU143">IFERROR(VLOOKUP(_xlfn.SINGLE(AN:AN),'[1]Pivot SI'!$R:$Y,{2,3,4,5,6,7,8},0),0)</f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">
      <c r="A144" t="s">
        <v>56</v>
      </c>
      <c r="B144">
        <v>840168501045</v>
      </c>
      <c r="C144" s="2" t="s">
        <v>714</v>
      </c>
      <c r="D144" s="2" t="s">
        <v>715</v>
      </c>
      <c r="E144" s="2" t="s">
        <v>716</v>
      </c>
      <c r="F144" s="2" t="s">
        <v>487</v>
      </c>
      <c r="G144" s="2" t="s">
        <v>488</v>
      </c>
      <c r="H144" s="2" t="s">
        <v>713</v>
      </c>
      <c r="I144" s="2" t="s">
        <v>368</v>
      </c>
      <c r="J144" s="2" t="s">
        <v>3994</v>
      </c>
      <c r="K144" s="3">
        <v>0</v>
      </c>
      <c r="L144" s="25">
        <v>852.93</v>
      </c>
      <c r="M144" s="2" t="s">
        <v>2204</v>
      </c>
      <c r="N144" s="2" t="s">
        <v>66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112">
        <f t="shared" si="28"/>
        <v>0</v>
      </c>
      <c r="AB144" s="112">
        <f t="shared" si="29"/>
        <v>0</v>
      </c>
      <c r="AC144" s="112">
        <f t="shared" si="30"/>
        <v>0</v>
      </c>
      <c r="AD144" s="112">
        <f t="shared" si="31"/>
        <v>0</v>
      </c>
      <c r="AE144" s="112">
        <f t="shared" si="32"/>
        <v>0</v>
      </c>
      <c r="AF144" s="112">
        <f t="shared" si="33"/>
        <v>0</v>
      </c>
      <c r="AG144" s="112">
        <f t="shared" si="34"/>
        <v>0</v>
      </c>
      <c r="AH144" s="112">
        <f t="shared" si="35"/>
        <v>0</v>
      </c>
      <c r="AI144" s="112">
        <f t="shared" si="36"/>
        <v>0</v>
      </c>
      <c r="AJ144" s="112">
        <f t="shared" si="37"/>
        <v>0</v>
      </c>
      <c r="AK144" s="112">
        <f t="shared" si="38"/>
        <v>0</v>
      </c>
      <c r="AL144" s="112">
        <f t="shared" si="39"/>
        <v>0</v>
      </c>
      <c r="AN144" s="112" t="str">
        <f t="shared" si="40"/>
        <v>140546-5999iShop</v>
      </c>
      <c r="AO144" cm="1">
        <f t="array" ref="AO144:AU144">IFERROR(VLOOKUP(_xlfn.SINGLE(AN:AN),'[1]Pivot SI'!$R:$Y,{2,3,4,5,6,7,8},0),0)</f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2">
      <c r="A145" t="s">
        <v>56</v>
      </c>
      <c r="B145">
        <v>840168501090</v>
      </c>
      <c r="C145" s="2" t="s">
        <v>717</v>
      </c>
      <c r="D145" s="2" t="s">
        <v>718</v>
      </c>
      <c r="E145" s="2" t="s">
        <v>719</v>
      </c>
      <c r="F145" s="2" t="s">
        <v>487</v>
      </c>
      <c r="G145" s="2" t="s">
        <v>488</v>
      </c>
      <c r="H145" s="2" t="s">
        <v>713</v>
      </c>
      <c r="I145" s="2" t="s">
        <v>368</v>
      </c>
      <c r="J145" s="2" t="s">
        <v>3994</v>
      </c>
      <c r="K145" s="3">
        <v>0</v>
      </c>
      <c r="L145" s="25">
        <v>1163.28</v>
      </c>
      <c r="M145" s="2" t="s">
        <v>2204</v>
      </c>
      <c r="N145" s="2" t="s">
        <v>66</v>
      </c>
      <c r="O145" s="3">
        <v>0</v>
      </c>
      <c r="P145" s="3"/>
      <c r="Q145" s="3"/>
      <c r="R145" s="3"/>
      <c r="S145" s="3"/>
      <c r="T145" s="3"/>
      <c r="U145" s="3"/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112">
        <f t="shared" si="28"/>
        <v>0</v>
      </c>
      <c r="AB145" s="112">
        <f t="shared" si="29"/>
        <v>0</v>
      </c>
      <c r="AC145" s="112">
        <f t="shared" si="30"/>
        <v>0</v>
      </c>
      <c r="AD145" s="112">
        <f t="shared" si="31"/>
        <v>0</v>
      </c>
      <c r="AE145" s="112">
        <f t="shared" si="32"/>
        <v>0</v>
      </c>
      <c r="AF145" s="112">
        <f t="shared" si="33"/>
        <v>0</v>
      </c>
      <c r="AG145" s="112">
        <f t="shared" si="34"/>
        <v>0</v>
      </c>
      <c r="AH145" s="112">
        <f t="shared" si="35"/>
        <v>0</v>
      </c>
      <c r="AI145" s="112">
        <f t="shared" si="36"/>
        <v>0</v>
      </c>
      <c r="AJ145" s="112">
        <f t="shared" si="37"/>
        <v>0</v>
      </c>
      <c r="AK145" s="112">
        <f t="shared" si="38"/>
        <v>0</v>
      </c>
      <c r="AL145" s="112">
        <f t="shared" si="39"/>
        <v>0</v>
      </c>
      <c r="AN145" s="112" t="str">
        <f t="shared" si="40"/>
        <v>140547-1050iShop</v>
      </c>
      <c r="AO145" cm="1">
        <f t="array" ref="AO145">IFERROR(VLOOKUP(_xlfn.SINGLE(AN:AN),'[1]Pivot SI'!$R:$Y,{2,3,4,5,6,7,8},0),0)</f>
        <v>0</v>
      </c>
    </row>
    <row r="146" spans="1:47" x14ac:dyDescent="0.2">
      <c r="A146" t="s">
        <v>56</v>
      </c>
      <c r="B146">
        <v>848709089199</v>
      </c>
      <c r="C146" s="2" t="s">
        <v>720</v>
      </c>
      <c r="D146" s="2" t="s">
        <v>721</v>
      </c>
      <c r="E146" s="2" t="s">
        <v>722</v>
      </c>
      <c r="F146" s="2" t="s">
        <v>60</v>
      </c>
      <c r="G146" s="2" t="s">
        <v>159</v>
      </c>
      <c r="H146" s="2" t="s">
        <v>159</v>
      </c>
      <c r="I146" s="2" t="s">
        <v>368</v>
      </c>
      <c r="J146" s="2" t="s">
        <v>3994</v>
      </c>
      <c r="K146" s="3">
        <v>0</v>
      </c>
      <c r="L146" s="25">
        <v>232.37</v>
      </c>
      <c r="M146" s="2" t="s">
        <v>2204</v>
      </c>
      <c r="N146" s="2" t="s">
        <v>66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112">
        <f t="shared" si="28"/>
        <v>0</v>
      </c>
      <c r="AB146" s="112">
        <f t="shared" si="29"/>
        <v>0</v>
      </c>
      <c r="AC146" s="112">
        <f t="shared" si="30"/>
        <v>0</v>
      </c>
      <c r="AD146" s="112">
        <f t="shared" si="31"/>
        <v>0</v>
      </c>
      <c r="AE146" s="112">
        <f t="shared" si="32"/>
        <v>0</v>
      </c>
      <c r="AF146" s="112">
        <f t="shared" si="33"/>
        <v>0</v>
      </c>
      <c r="AG146" s="112">
        <f t="shared" si="34"/>
        <v>0</v>
      </c>
      <c r="AH146" s="112">
        <f t="shared" si="35"/>
        <v>0</v>
      </c>
      <c r="AI146" s="112">
        <f t="shared" si="36"/>
        <v>0</v>
      </c>
      <c r="AJ146" s="112">
        <f t="shared" si="37"/>
        <v>0</v>
      </c>
      <c r="AK146" s="112">
        <f t="shared" si="38"/>
        <v>0</v>
      </c>
      <c r="AL146" s="112">
        <f t="shared" si="39"/>
        <v>0</v>
      </c>
      <c r="AN146" s="112" t="str">
        <f t="shared" si="40"/>
        <v>137621-1050iShop</v>
      </c>
      <c r="AO146" cm="1">
        <f t="array" ref="AO146:AU146">IFERROR(VLOOKUP(_xlfn.SINGLE(AN:AN),'[1]Pivot SI'!$R:$Y,{2,3,4,5,6,7,8},0),0)</f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">
      <c r="A147" t="s">
        <v>56</v>
      </c>
      <c r="B147">
        <v>848709086235</v>
      </c>
      <c r="C147" s="2" t="s">
        <v>723</v>
      </c>
      <c r="D147" s="2" t="s">
        <v>724</v>
      </c>
      <c r="E147" s="2" t="s">
        <v>725</v>
      </c>
      <c r="F147" s="2" t="s">
        <v>60</v>
      </c>
      <c r="G147" s="2" t="s">
        <v>159</v>
      </c>
      <c r="H147" s="2" t="s">
        <v>159</v>
      </c>
      <c r="I147" s="2" t="s">
        <v>368</v>
      </c>
      <c r="J147" s="2" t="s">
        <v>3994</v>
      </c>
      <c r="K147" s="3">
        <v>0</v>
      </c>
      <c r="L147" s="25">
        <v>232.37</v>
      </c>
      <c r="M147" s="2" t="s">
        <v>2204</v>
      </c>
      <c r="N147" s="2" t="s">
        <v>66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112">
        <f t="shared" si="28"/>
        <v>0</v>
      </c>
      <c r="AB147" s="112">
        <f t="shared" si="29"/>
        <v>0</v>
      </c>
      <c r="AC147" s="112">
        <f t="shared" si="30"/>
        <v>0</v>
      </c>
      <c r="AD147" s="112">
        <f t="shared" si="31"/>
        <v>0</v>
      </c>
      <c r="AE147" s="112">
        <f t="shared" si="32"/>
        <v>0</v>
      </c>
      <c r="AF147" s="112">
        <f t="shared" si="33"/>
        <v>0</v>
      </c>
      <c r="AG147" s="112">
        <f t="shared" si="34"/>
        <v>0</v>
      </c>
      <c r="AH147" s="112">
        <f t="shared" si="35"/>
        <v>0</v>
      </c>
      <c r="AI147" s="112">
        <f t="shared" si="36"/>
        <v>0</v>
      </c>
      <c r="AJ147" s="112">
        <f t="shared" si="37"/>
        <v>0</v>
      </c>
      <c r="AK147" s="112">
        <f t="shared" si="38"/>
        <v>0</v>
      </c>
      <c r="AL147" s="112">
        <f t="shared" si="39"/>
        <v>0</v>
      </c>
      <c r="AN147" s="112" t="str">
        <f t="shared" si="40"/>
        <v>136495-5085iShop</v>
      </c>
      <c r="AO147" cm="1">
        <f t="array" ref="AO147:AU147">IFERROR(VLOOKUP(_xlfn.SINGLE(AN:AN),'[1]Pivot SI'!$R:$Y,{2,3,4,5,6,7,8},0),0)</f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">
      <c r="A148" t="s">
        <v>56</v>
      </c>
      <c r="B148">
        <v>848709074607</v>
      </c>
      <c r="C148" s="2" t="s">
        <v>726</v>
      </c>
      <c r="D148" s="2" t="s">
        <v>727</v>
      </c>
      <c r="E148" s="2" t="s">
        <v>728</v>
      </c>
      <c r="F148" s="2" t="s">
        <v>60</v>
      </c>
      <c r="G148" s="2" t="s">
        <v>159</v>
      </c>
      <c r="H148" s="2" t="s">
        <v>159</v>
      </c>
      <c r="I148" s="2" t="s">
        <v>368</v>
      </c>
      <c r="J148" s="2" t="s">
        <v>3994</v>
      </c>
      <c r="K148" s="3">
        <v>0</v>
      </c>
      <c r="L148" s="25">
        <v>232.37</v>
      </c>
      <c r="M148" s="2" t="s">
        <v>2204</v>
      </c>
      <c r="N148" s="2" t="s">
        <v>66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112">
        <f t="shared" si="28"/>
        <v>0</v>
      </c>
      <c r="AB148" s="112">
        <f t="shared" si="29"/>
        <v>0</v>
      </c>
      <c r="AC148" s="112">
        <f t="shared" si="30"/>
        <v>0</v>
      </c>
      <c r="AD148" s="112">
        <f t="shared" si="31"/>
        <v>0</v>
      </c>
      <c r="AE148" s="112">
        <f t="shared" si="32"/>
        <v>0</v>
      </c>
      <c r="AF148" s="112">
        <f t="shared" si="33"/>
        <v>0</v>
      </c>
      <c r="AG148" s="112">
        <f t="shared" si="34"/>
        <v>0</v>
      </c>
      <c r="AH148" s="112">
        <f t="shared" si="35"/>
        <v>0</v>
      </c>
      <c r="AI148" s="112">
        <f t="shared" si="36"/>
        <v>0</v>
      </c>
      <c r="AJ148" s="112">
        <f t="shared" si="37"/>
        <v>0</v>
      </c>
      <c r="AK148" s="112">
        <f t="shared" si="38"/>
        <v>0</v>
      </c>
      <c r="AL148" s="112">
        <f t="shared" si="39"/>
        <v>0</v>
      </c>
      <c r="AN148" s="112" t="str">
        <f t="shared" si="40"/>
        <v>128842-5085iShop</v>
      </c>
      <c r="AO148" cm="1">
        <f t="array" ref="AO148:AU148">IFERROR(VLOOKUP(_xlfn.SINGLE(AN:AN),'[1]Pivot SI'!$R:$Y,{2,3,4,5,6,7,8},0),0)</f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2">
      <c r="A149" t="s">
        <v>56</v>
      </c>
      <c r="B149">
        <v>848709086174</v>
      </c>
      <c r="C149" s="2" t="s">
        <v>729</v>
      </c>
      <c r="D149" s="2" t="s">
        <v>730</v>
      </c>
      <c r="E149" s="2" t="s">
        <v>731</v>
      </c>
      <c r="F149" s="2" t="s">
        <v>60</v>
      </c>
      <c r="G149" s="2" t="s">
        <v>159</v>
      </c>
      <c r="H149" s="2" t="s">
        <v>159</v>
      </c>
      <c r="I149" s="2" t="s">
        <v>368</v>
      </c>
      <c r="J149" s="2" t="s">
        <v>3994</v>
      </c>
      <c r="K149" s="3">
        <v>0</v>
      </c>
      <c r="L149" s="25">
        <v>516.72</v>
      </c>
      <c r="M149" s="2" t="s">
        <v>2204</v>
      </c>
      <c r="N149" s="2" t="s">
        <v>66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112">
        <f t="shared" si="28"/>
        <v>0</v>
      </c>
      <c r="AB149" s="112">
        <f t="shared" si="29"/>
        <v>0</v>
      </c>
      <c r="AC149" s="112">
        <f t="shared" si="30"/>
        <v>0</v>
      </c>
      <c r="AD149" s="112">
        <f t="shared" si="31"/>
        <v>0</v>
      </c>
      <c r="AE149" s="112">
        <f t="shared" si="32"/>
        <v>0</v>
      </c>
      <c r="AF149" s="112">
        <f t="shared" si="33"/>
        <v>0</v>
      </c>
      <c r="AG149" s="112">
        <f t="shared" si="34"/>
        <v>0</v>
      </c>
      <c r="AH149" s="112">
        <f t="shared" si="35"/>
        <v>0</v>
      </c>
      <c r="AI149" s="112">
        <f t="shared" si="36"/>
        <v>0</v>
      </c>
      <c r="AJ149" s="112">
        <f t="shared" si="37"/>
        <v>0</v>
      </c>
      <c r="AK149" s="112">
        <f t="shared" si="38"/>
        <v>0</v>
      </c>
      <c r="AL149" s="112">
        <f t="shared" si="39"/>
        <v>0</v>
      </c>
      <c r="AN149" s="112" t="str">
        <f t="shared" si="40"/>
        <v>136490-5085iShop</v>
      </c>
      <c r="AO149" cm="1">
        <f t="array" ref="AO149:AU149">IFERROR(VLOOKUP(_xlfn.SINGLE(AN:AN),'[1]Pivot SI'!$R:$Y,{2,3,4,5,6,7,8},0),0)</f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2">
      <c r="A150" t="s">
        <v>56</v>
      </c>
      <c r="B150">
        <v>848709086112</v>
      </c>
      <c r="C150" s="2" t="s">
        <v>732</v>
      </c>
      <c r="D150" s="2" t="s">
        <v>733</v>
      </c>
      <c r="E150" s="2" t="s">
        <v>734</v>
      </c>
      <c r="F150" s="2" t="s">
        <v>60</v>
      </c>
      <c r="G150" s="2" t="s">
        <v>159</v>
      </c>
      <c r="H150" s="2" t="s">
        <v>159</v>
      </c>
      <c r="I150" s="2" t="s">
        <v>368</v>
      </c>
      <c r="J150" s="2" t="s">
        <v>3994</v>
      </c>
      <c r="K150" s="3">
        <v>0</v>
      </c>
      <c r="L150" s="25">
        <v>568.45000000000005</v>
      </c>
      <c r="M150" s="2" t="s">
        <v>2204</v>
      </c>
      <c r="N150" s="2" t="s">
        <v>66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112">
        <f t="shared" si="28"/>
        <v>0</v>
      </c>
      <c r="AB150" s="112">
        <f t="shared" si="29"/>
        <v>0</v>
      </c>
      <c r="AC150" s="112">
        <f t="shared" si="30"/>
        <v>0</v>
      </c>
      <c r="AD150" s="112">
        <f t="shared" si="31"/>
        <v>0</v>
      </c>
      <c r="AE150" s="112">
        <f t="shared" si="32"/>
        <v>0</v>
      </c>
      <c r="AF150" s="112">
        <f t="shared" si="33"/>
        <v>0</v>
      </c>
      <c r="AG150" s="112">
        <f t="shared" si="34"/>
        <v>0</v>
      </c>
      <c r="AH150" s="112">
        <f t="shared" si="35"/>
        <v>0</v>
      </c>
      <c r="AI150" s="112">
        <f t="shared" si="36"/>
        <v>0</v>
      </c>
      <c r="AJ150" s="112">
        <f t="shared" si="37"/>
        <v>0</v>
      </c>
      <c r="AK150" s="112">
        <f t="shared" si="38"/>
        <v>0</v>
      </c>
      <c r="AL150" s="112">
        <f t="shared" si="39"/>
        <v>0</v>
      </c>
      <c r="AN150" s="112" t="str">
        <f t="shared" si="40"/>
        <v>136489-9128iShop</v>
      </c>
      <c r="AO150" cm="1">
        <f t="array" ref="AO150:AU150">IFERROR(VLOOKUP(_xlfn.SINGLE(AN:AN),'[1]Pivot SI'!$R:$Y,{2,3,4,5,6,7,8},0),0)</f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2">
      <c r="A151" t="s">
        <v>56</v>
      </c>
      <c r="B151">
        <v>848709075284</v>
      </c>
      <c r="C151" s="2" t="s">
        <v>735</v>
      </c>
      <c r="D151" s="2" t="s">
        <v>736</v>
      </c>
      <c r="E151" s="2" t="s">
        <v>737</v>
      </c>
      <c r="F151" s="2" t="s">
        <v>60</v>
      </c>
      <c r="G151" s="2" t="s">
        <v>159</v>
      </c>
      <c r="H151" s="2" t="s">
        <v>159</v>
      </c>
      <c r="I151" s="2" t="s">
        <v>368</v>
      </c>
      <c r="J151" s="2" t="s">
        <v>3994</v>
      </c>
      <c r="K151" s="3">
        <v>0</v>
      </c>
      <c r="L151" s="25">
        <v>413.28</v>
      </c>
      <c r="M151" s="2" t="s">
        <v>2204</v>
      </c>
      <c r="N151" s="2" t="s">
        <v>66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112">
        <f t="shared" si="28"/>
        <v>0</v>
      </c>
      <c r="AB151" s="112">
        <f t="shared" si="29"/>
        <v>0</v>
      </c>
      <c r="AC151" s="112">
        <f t="shared" si="30"/>
        <v>0</v>
      </c>
      <c r="AD151" s="112">
        <f t="shared" si="31"/>
        <v>0</v>
      </c>
      <c r="AE151" s="112">
        <f t="shared" si="32"/>
        <v>0</v>
      </c>
      <c r="AF151" s="112">
        <f t="shared" si="33"/>
        <v>0</v>
      </c>
      <c r="AG151" s="112">
        <f t="shared" si="34"/>
        <v>0</v>
      </c>
      <c r="AH151" s="112">
        <f t="shared" si="35"/>
        <v>0</v>
      </c>
      <c r="AI151" s="112">
        <f t="shared" si="36"/>
        <v>0</v>
      </c>
      <c r="AJ151" s="112">
        <f t="shared" si="37"/>
        <v>0</v>
      </c>
      <c r="AK151" s="112">
        <f t="shared" si="38"/>
        <v>0</v>
      </c>
      <c r="AL151" s="112">
        <f t="shared" si="39"/>
        <v>0</v>
      </c>
      <c r="AN151" s="112" t="str">
        <f t="shared" si="40"/>
        <v>129908-8535iShop</v>
      </c>
      <c r="AO151" cm="1">
        <f t="array" ref="AO151:AU151">IFERROR(VLOOKUP(_xlfn.SINGLE(AN:AN),'[1]Pivot SI'!$R:$Y,{2,3,4,5,6,7,8},0),0)</f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2">
      <c r="A152" t="s">
        <v>56</v>
      </c>
      <c r="B152">
        <v>848709075277</v>
      </c>
      <c r="C152" s="2" t="s">
        <v>738</v>
      </c>
      <c r="D152" s="2" t="s">
        <v>739</v>
      </c>
      <c r="E152" s="2" t="s">
        <v>740</v>
      </c>
      <c r="F152" s="2" t="s">
        <v>60</v>
      </c>
      <c r="G152" s="2" t="s">
        <v>159</v>
      </c>
      <c r="H152" s="2" t="s">
        <v>159</v>
      </c>
      <c r="I152" s="2" t="s">
        <v>368</v>
      </c>
      <c r="J152" s="2" t="s">
        <v>3994</v>
      </c>
      <c r="K152" s="3">
        <v>0</v>
      </c>
      <c r="L152" s="25">
        <v>413.28</v>
      </c>
      <c r="M152" s="2" t="s">
        <v>2204</v>
      </c>
      <c r="N152" s="2" t="s">
        <v>66</v>
      </c>
      <c r="O152" s="3">
        <v>0</v>
      </c>
      <c r="P152" s="3"/>
      <c r="Q152" s="3"/>
      <c r="R152" s="3"/>
      <c r="S152" s="3"/>
      <c r="T152" s="3"/>
      <c r="U152" s="3"/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112">
        <f t="shared" si="28"/>
        <v>0</v>
      </c>
      <c r="AB152" s="112">
        <f t="shared" si="29"/>
        <v>0</v>
      </c>
      <c r="AC152" s="112">
        <f t="shared" si="30"/>
        <v>0</v>
      </c>
      <c r="AD152" s="112">
        <f t="shared" si="31"/>
        <v>0</v>
      </c>
      <c r="AE152" s="112">
        <f t="shared" si="32"/>
        <v>0</v>
      </c>
      <c r="AF152" s="112">
        <f t="shared" si="33"/>
        <v>0</v>
      </c>
      <c r="AG152" s="112">
        <f t="shared" si="34"/>
        <v>0</v>
      </c>
      <c r="AH152" s="112">
        <f t="shared" si="35"/>
        <v>0</v>
      </c>
      <c r="AI152" s="112">
        <f t="shared" si="36"/>
        <v>0</v>
      </c>
      <c r="AJ152" s="112">
        <f t="shared" si="37"/>
        <v>0</v>
      </c>
      <c r="AK152" s="112">
        <f t="shared" si="38"/>
        <v>0</v>
      </c>
      <c r="AL152" s="112">
        <f t="shared" si="39"/>
        <v>0</v>
      </c>
      <c r="AN152" s="112" t="str">
        <f t="shared" si="40"/>
        <v>129908-8531iShop</v>
      </c>
      <c r="AO152" cm="1">
        <f t="array" ref="AO152">IFERROR(VLOOKUP(_xlfn.SINGLE(AN:AN),'[1]Pivot SI'!$R:$Y,{2,3,4,5,6,7,8},0),0)</f>
        <v>0</v>
      </c>
    </row>
    <row r="153" spans="1:47" x14ac:dyDescent="0.2">
      <c r="A153" t="s">
        <v>56</v>
      </c>
      <c r="B153">
        <v>848709075420</v>
      </c>
      <c r="C153" s="2" t="s">
        <v>741</v>
      </c>
      <c r="D153" s="2" t="s">
        <v>742</v>
      </c>
      <c r="E153" s="2" t="s">
        <v>743</v>
      </c>
      <c r="F153" s="2" t="s">
        <v>60</v>
      </c>
      <c r="G153" s="2" t="s">
        <v>159</v>
      </c>
      <c r="H153" s="2" t="s">
        <v>159</v>
      </c>
      <c r="I153" s="2" t="s">
        <v>368</v>
      </c>
      <c r="J153" s="2" t="s">
        <v>3994</v>
      </c>
      <c r="K153" s="3">
        <v>0</v>
      </c>
      <c r="L153" s="25">
        <v>439.14</v>
      </c>
      <c r="M153" s="2" t="s">
        <v>2204</v>
      </c>
      <c r="N153" s="2" t="s">
        <v>66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112">
        <f t="shared" si="28"/>
        <v>0</v>
      </c>
      <c r="AB153" s="112">
        <f t="shared" si="29"/>
        <v>0</v>
      </c>
      <c r="AC153" s="112">
        <f t="shared" si="30"/>
        <v>0</v>
      </c>
      <c r="AD153" s="112">
        <f t="shared" si="31"/>
        <v>0</v>
      </c>
      <c r="AE153" s="112">
        <f t="shared" si="32"/>
        <v>0</v>
      </c>
      <c r="AF153" s="112">
        <f t="shared" si="33"/>
        <v>0</v>
      </c>
      <c r="AG153" s="112">
        <f t="shared" si="34"/>
        <v>0</v>
      </c>
      <c r="AH153" s="112">
        <f t="shared" si="35"/>
        <v>0</v>
      </c>
      <c r="AI153" s="112">
        <f t="shared" si="36"/>
        <v>0</v>
      </c>
      <c r="AJ153" s="112">
        <f t="shared" si="37"/>
        <v>0</v>
      </c>
      <c r="AK153" s="112">
        <f t="shared" si="38"/>
        <v>0</v>
      </c>
      <c r="AL153" s="112">
        <f t="shared" si="39"/>
        <v>0</v>
      </c>
      <c r="AN153" s="112" t="str">
        <f t="shared" si="40"/>
        <v>129914-7566iShop</v>
      </c>
      <c r="AO153" cm="1">
        <f t="array" ref="AO153:AU153">IFERROR(VLOOKUP(_xlfn.SINGLE(AN:AN),'[1]Pivot SI'!$R:$Y,{2,3,4,5,6,7,8},0),0)</f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">
      <c r="A154" t="s">
        <v>56</v>
      </c>
      <c r="B154">
        <v>840168527427</v>
      </c>
      <c r="C154" s="2" t="s">
        <v>744</v>
      </c>
      <c r="D154" s="2" t="s">
        <v>745</v>
      </c>
      <c r="E154" s="2" t="s">
        <v>746</v>
      </c>
      <c r="F154" s="2" t="s">
        <v>60</v>
      </c>
      <c r="G154" s="2" t="s">
        <v>144</v>
      </c>
      <c r="H154" s="2" t="s">
        <v>747</v>
      </c>
      <c r="I154" s="2" t="s">
        <v>368</v>
      </c>
      <c r="J154" s="2" t="s">
        <v>3994</v>
      </c>
      <c r="K154" s="3">
        <v>0</v>
      </c>
      <c r="L154" s="25">
        <v>115.99</v>
      </c>
      <c r="M154" s="2" t="s">
        <v>2204</v>
      </c>
      <c r="N154" s="2" t="s">
        <v>66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112">
        <f t="shared" si="28"/>
        <v>0</v>
      </c>
      <c r="AB154" s="112">
        <f t="shared" si="29"/>
        <v>0</v>
      </c>
      <c r="AC154" s="112">
        <f t="shared" si="30"/>
        <v>0</v>
      </c>
      <c r="AD154" s="112">
        <f t="shared" si="31"/>
        <v>0</v>
      </c>
      <c r="AE154" s="112">
        <f t="shared" si="32"/>
        <v>0</v>
      </c>
      <c r="AF154" s="112">
        <f t="shared" si="33"/>
        <v>0</v>
      </c>
      <c r="AG154" s="112">
        <f t="shared" si="34"/>
        <v>0</v>
      </c>
      <c r="AH154" s="112">
        <f t="shared" si="35"/>
        <v>0</v>
      </c>
      <c r="AI154" s="112">
        <f t="shared" si="36"/>
        <v>0</v>
      </c>
      <c r="AJ154" s="112">
        <f t="shared" si="37"/>
        <v>0</v>
      </c>
      <c r="AK154" s="112">
        <f t="shared" si="38"/>
        <v>0</v>
      </c>
      <c r="AL154" s="112">
        <f t="shared" si="39"/>
        <v>0</v>
      </c>
      <c r="AN154" s="112" t="str">
        <f t="shared" si="40"/>
        <v>137603-5095iShop</v>
      </c>
      <c r="AO154" cm="1">
        <f t="array" ref="AO154:AU154">IFERROR(VLOOKUP(_xlfn.SINGLE(AN:AN),'[1]Pivot SI'!$R:$Y,{2,3,4,5,6,7,8},0),0)</f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">
      <c r="A155" t="s">
        <v>56</v>
      </c>
      <c r="B155">
        <v>848709088444</v>
      </c>
      <c r="C155" s="2" t="s">
        <v>748</v>
      </c>
      <c r="D155" s="2" t="s">
        <v>749</v>
      </c>
      <c r="E155" s="2" t="s">
        <v>750</v>
      </c>
      <c r="F155" s="2" t="s">
        <v>60</v>
      </c>
      <c r="G155" s="2" t="s">
        <v>144</v>
      </c>
      <c r="H155" s="2" t="s">
        <v>747</v>
      </c>
      <c r="I155" s="2" t="s">
        <v>368</v>
      </c>
      <c r="J155" s="2" t="s">
        <v>3994</v>
      </c>
      <c r="K155" s="3">
        <v>0</v>
      </c>
      <c r="L155" s="25">
        <v>115.99</v>
      </c>
      <c r="M155" s="2" t="s">
        <v>2204</v>
      </c>
      <c r="N155" s="2" t="s">
        <v>66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112">
        <f t="shared" si="28"/>
        <v>0</v>
      </c>
      <c r="AB155" s="112">
        <f t="shared" si="29"/>
        <v>0</v>
      </c>
      <c r="AC155" s="112">
        <f t="shared" si="30"/>
        <v>0</v>
      </c>
      <c r="AD155" s="112">
        <f t="shared" si="31"/>
        <v>0</v>
      </c>
      <c r="AE155" s="112">
        <f t="shared" si="32"/>
        <v>0</v>
      </c>
      <c r="AF155" s="112">
        <f t="shared" si="33"/>
        <v>0</v>
      </c>
      <c r="AG155" s="112">
        <f t="shared" si="34"/>
        <v>0</v>
      </c>
      <c r="AH155" s="112">
        <f t="shared" si="35"/>
        <v>0</v>
      </c>
      <c r="AI155" s="112">
        <f t="shared" si="36"/>
        <v>0</v>
      </c>
      <c r="AJ155" s="112">
        <f t="shared" si="37"/>
        <v>0</v>
      </c>
      <c r="AK155" s="112">
        <f t="shared" si="38"/>
        <v>0</v>
      </c>
      <c r="AL155" s="112">
        <f t="shared" si="39"/>
        <v>0</v>
      </c>
      <c r="AN155" s="112" t="str">
        <f t="shared" si="40"/>
        <v>137600-1050iShop</v>
      </c>
      <c r="AO155" cm="1">
        <f t="array" ref="AO155:AU155">IFERROR(VLOOKUP(_xlfn.SINGLE(AN:AN),'[1]Pivot SI'!$R:$Y,{2,3,4,5,6,7,8},0),0)</f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2">
      <c r="A156" t="s">
        <v>56</v>
      </c>
      <c r="B156">
        <v>848709088680</v>
      </c>
      <c r="C156" s="2" t="s">
        <v>751</v>
      </c>
      <c r="D156" s="2" t="s">
        <v>752</v>
      </c>
      <c r="E156" s="2" t="s">
        <v>753</v>
      </c>
      <c r="F156" s="2" t="s">
        <v>60</v>
      </c>
      <c r="G156" s="2" t="s">
        <v>144</v>
      </c>
      <c r="H156" s="2" t="s">
        <v>747</v>
      </c>
      <c r="I156" s="2" t="s">
        <v>368</v>
      </c>
      <c r="J156" s="2" t="s">
        <v>3994</v>
      </c>
      <c r="K156" s="3">
        <v>0</v>
      </c>
      <c r="L156" s="25">
        <v>115.99</v>
      </c>
      <c r="M156" s="2" t="s">
        <v>2204</v>
      </c>
      <c r="N156" s="2" t="s">
        <v>66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112">
        <f t="shared" si="28"/>
        <v>0</v>
      </c>
      <c r="AB156" s="112">
        <f t="shared" si="29"/>
        <v>0</v>
      </c>
      <c r="AC156" s="112">
        <f t="shared" si="30"/>
        <v>0</v>
      </c>
      <c r="AD156" s="112">
        <f t="shared" si="31"/>
        <v>0</v>
      </c>
      <c r="AE156" s="112">
        <f t="shared" si="32"/>
        <v>0</v>
      </c>
      <c r="AF156" s="112">
        <f t="shared" si="33"/>
        <v>0</v>
      </c>
      <c r="AG156" s="112">
        <f t="shared" si="34"/>
        <v>0</v>
      </c>
      <c r="AH156" s="112">
        <f t="shared" si="35"/>
        <v>0</v>
      </c>
      <c r="AI156" s="112">
        <f t="shared" si="36"/>
        <v>0</v>
      </c>
      <c r="AJ156" s="112">
        <f t="shared" si="37"/>
        <v>0</v>
      </c>
      <c r="AK156" s="112">
        <f t="shared" si="38"/>
        <v>0</v>
      </c>
      <c r="AL156" s="112">
        <f t="shared" si="39"/>
        <v>0</v>
      </c>
      <c r="AN156" s="112" t="str">
        <f t="shared" si="40"/>
        <v>137606-5085iShop</v>
      </c>
      <c r="AO156" cm="1">
        <f t="array" ref="AO156:AU156">IFERROR(VLOOKUP(_xlfn.SINGLE(AN:AN),'[1]Pivot SI'!$R:$Y,{2,3,4,5,6,7,8},0),0)</f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">
      <c r="A157" t="s">
        <v>56</v>
      </c>
      <c r="B157">
        <v>848709091734</v>
      </c>
      <c r="C157" s="2" t="s">
        <v>754</v>
      </c>
      <c r="D157" s="2" t="s">
        <v>755</v>
      </c>
      <c r="E157" s="2" t="s">
        <v>756</v>
      </c>
      <c r="F157" s="2" t="s">
        <v>60</v>
      </c>
      <c r="G157" s="2" t="s">
        <v>144</v>
      </c>
      <c r="H157" s="2" t="s">
        <v>747</v>
      </c>
      <c r="I157" s="2" t="s">
        <v>368</v>
      </c>
      <c r="J157" s="2" t="s">
        <v>3994</v>
      </c>
      <c r="K157" s="3">
        <v>0</v>
      </c>
      <c r="L157" s="25">
        <v>568.45000000000005</v>
      </c>
      <c r="M157" s="2" t="s">
        <v>2204</v>
      </c>
      <c r="N157" s="2" t="s">
        <v>66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112">
        <f t="shared" si="28"/>
        <v>0</v>
      </c>
      <c r="AB157" s="112">
        <f t="shared" si="29"/>
        <v>0</v>
      </c>
      <c r="AC157" s="112">
        <f t="shared" si="30"/>
        <v>0</v>
      </c>
      <c r="AD157" s="112">
        <f t="shared" si="31"/>
        <v>0</v>
      </c>
      <c r="AE157" s="112">
        <f t="shared" si="32"/>
        <v>0</v>
      </c>
      <c r="AF157" s="112">
        <f t="shared" si="33"/>
        <v>0</v>
      </c>
      <c r="AG157" s="112">
        <f t="shared" si="34"/>
        <v>0</v>
      </c>
      <c r="AH157" s="112">
        <f t="shared" si="35"/>
        <v>0</v>
      </c>
      <c r="AI157" s="112">
        <f t="shared" si="36"/>
        <v>0</v>
      </c>
      <c r="AJ157" s="112">
        <f t="shared" si="37"/>
        <v>0</v>
      </c>
      <c r="AK157" s="112">
        <f t="shared" si="38"/>
        <v>0</v>
      </c>
      <c r="AL157" s="112">
        <f t="shared" si="39"/>
        <v>0</v>
      </c>
      <c r="AN157" s="112" t="str">
        <f t="shared" si="40"/>
        <v>138496-9268iShop</v>
      </c>
      <c r="AO157" cm="1">
        <f t="array" ref="AO157:AU157">IFERROR(VLOOKUP(_xlfn.SINGLE(AN:AN),'[1]Pivot SI'!$R:$Y,{2,3,4,5,6,7,8},0),0)</f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2">
      <c r="A158" t="s">
        <v>56</v>
      </c>
      <c r="B158">
        <v>848709091239</v>
      </c>
      <c r="C158" s="2" t="s">
        <v>757</v>
      </c>
      <c r="D158" s="2" t="s">
        <v>758</v>
      </c>
      <c r="E158" s="2" t="s">
        <v>759</v>
      </c>
      <c r="F158" s="2" t="s">
        <v>60</v>
      </c>
      <c r="G158" s="2" t="s">
        <v>144</v>
      </c>
      <c r="H158" s="2" t="s">
        <v>747</v>
      </c>
      <c r="I158" s="2" t="s">
        <v>368</v>
      </c>
      <c r="J158" s="2" t="s">
        <v>3994</v>
      </c>
      <c r="K158" s="3">
        <v>0</v>
      </c>
      <c r="L158" s="25">
        <v>568.45000000000005</v>
      </c>
      <c r="M158" s="2" t="s">
        <v>2204</v>
      </c>
      <c r="N158" s="2" t="s">
        <v>66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112">
        <f t="shared" si="28"/>
        <v>0</v>
      </c>
      <c r="AB158" s="112">
        <f t="shared" si="29"/>
        <v>0</v>
      </c>
      <c r="AC158" s="112">
        <f t="shared" si="30"/>
        <v>0</v>
      </c>
      <c r="AD158" s="112">
        <f t="shared" si="31"/>
        <v>0</v>
      </c>
      <c r="AE158" s="112">
        <f t="shared" si="32"/>
        <v>0</v>
      </c>
      <c r="AF158" s="112">
        <f t="shared" si="33"/>
        <v>0</v>
      </c>
      <c r="AG158" s="112">
        <f t="shared" si="34"/>
        <v>0</v>
      </c>
      <c r="AH158" s="112">
        <f t="shared" si="35"/>
        <v>0</v>
      </c>
      <c r="AI158" s="112">
        <f t="shared" si="36"/>
        <v>0</v>
      </c>
      <c r="AJ158" s="112">
        <f t="shared" si="37"/>
        <v>0</v>
      </c>
      <c r="AK158" s="112">
        <f t="shared" si="38"/>
        <v>0</v>
      </c>
      <c r="AL158" s="112">
        <f t="shared" si="39"/>
        <v>0</v>
      </c>
      <c r="AN158" s="112" t="str">
        <f t="shared" si="40"/>
        <v>138486-D143iShop</v>
      </c>
      <c r="AO158" cm="1">
        <f t="array" ref="AO158:AU158">IFERROR(VLOOKUP(_xlfn.SINGLE(AN:AN),'[1]Pivot SI'!$R:$Y,{2,3,4,5,6,7,8},0),0)</f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2">
      <c r="A159" t="s">
        <v>56</v>
      </c>
      <c r="B159">
        <v>840168502233</v>
      </c>
      <c r="C159" s="2" t="s">
        <v>760</v>
      </c>
      <c r="D159" s="2" t="s">
        <v>761</v>
      </c>
      <c r="E159" s="2" t="s">
        <v>762</v>
      </c>
      <c r="F159" s="2" t="s">
        <v>60</v>
      </c>
      <c r="G159" s="2" t="s">
        <v>144</v>
      </c>
      <c r="H159" s="2" t="s">
        <v>763</v>
      </c>
      <c r="I159" s="2" t="s">
        <v>368</v>
      </c>
      <c r="J159" s="2" t="s">
        <v>3994</v>
      </c>
      <c r="K159" s="3">
        <v>0</v>
      </c>
      <c r="L159" s="25">
        <v>426.34</v>
      </c>
      <c r="M159" s="2" t="s">
        <v>2204</v>
      </c>
      <c r="N159" s="2" t="s">
        <v>66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112">
        <f t="shared" si="28"/>
        <v>0</v>
      </c>
      <c r="AB159" s="112">
        <f t="shared" si="29"/>
        <v>0</v>
      </c>
      <c r="AC159" s="112">
        <f t="shared" si="30"/>
        <v>0</v>
      </c>
      <c r="AD159" s="112">
        <f t="shared" si="31"/>
        <v>0</v>
      </c>
      <c r="AE159" s="112">
        <f t="shared" si="32"/>
        <v>0</v>
      </c>
      <c r="AF159" s="112">
        <f t="shared" si="33"/>
        <v>0</v>
      </c>
      <c r="AG159" s="112">
        <f t="shared" si="34"/>
        <v>0</v>
      </c>
      <c r="AH159" s="112">
        <f t="shared" si="35"/>
        <v>0</v>
      </c>
      <c r="AI159" s="112">
        <f t="shared" si="36"/>
        <v>0</v>
      </c>
      <c r="AJ159" s="112">
        <f t="shared" si="37"/>
        <v>0</v>
      </c>
      <c r="AK159" s="112">
        <f t="shared" si="38"/>
        <v>0</v>
      </c>
      <c r="AL159" s="112">
        <f t="shared" si="39"/>
        <v>0</v>
      </c>
      <c r="AN159" s="112" t="str">
        <f t="shared" si="40"/>
        <v>141154-5085iShop</v>
      </c>
      <c r="AO159" cm="1">
        <f t="array" ref="AO159:AU159">IFERROR(VLOOKUP(_xlfn.SINGLE(AN:AN),'[1]Pivot SI'!$R:$Y,{2,3,4,5,6,7,8},0),0)</f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2">
      <c r="A160" t="s">
        <v>56</v>
      </c>
      <c r="B160">
        <v>848709091185</v>
      </c>
      <c r="C160" s="2" t="s">
        <v>764</v>
      </c>
      <c r="D160" s="2" t="s">
        <v>765</v>
      </c>
      <c r="E160" s="2" t="s">
        <v>766</v>
      </c>
      <c r="F160" s="2" t="s">
        <v>60</v>
      </c>
      <c r="G160" s="2" t="s">
        <v>144</v>
      </c>
      <c r="H160" s="2" t="s">
        <v>763</v>
      </c>
      <c r="I160" s="2" t="s">
        <v>368</v>
      </c>
      <c r="J160" s="2" t="s">
        <v>3994</v>
      </c>
      <c r="K160" s="3">
        <v>0</v>
      </c>
      <c r="L160" s="25">
        <v>568.45000000000005</v>
      </c>
      <c r="M160" s="2" t="s">
        <v>2204</v>
      </c>
      <c r="N160" s="2" t="s">
        <v>66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112">
        <f t="shared" si="28"/>
        <v>0</v>
      </c>
      <c r="AB160" s="112">
        <f t="shared" si="29"/>
        <v>0</v>
      </c>
      <c r="AC160" s="112">
        <f t="shared" si="30"/>
        <v>0</v>
      </c>
      <c r="AD160" s="112">
        <f t="shared" si="31"/>
        <v>0</v>
      </c>
      <c r="AE160" s="112">
        <f t="shared" si="32"/>
        <v>0</v>
      </c>
      <c r="AF160" s="112">
        <f t="shared" si="33"/>
        <v>0</v>
      </c>
      <c r="AG160" s="112">
        <f t="shared" si="34"/>
        <v>0</v>
      </c>
      <c r="AH160" s="112">
        <f t="shared" si="35"/>
        <v>0</v>
      </c>
      <c r="AI160" s="112">
        <f t="shared" si="36"/>
        <v>0</v>
      </c>
      <c r="AJ160" s="112">
        <f t="shared" si="37"/>
        <v>0</v>
      </c>
      <c r="AK160" s="112">
        <f t="shared" si="38"/>
        <v>0</v>
      </c>
      <c r="AL160" s="112">
        <f t="shared" si="39"/>
        <v>0</v>
      </c>
      <c r="AN160" s="112" t="str">
        <f t="shared" si="40"/>
        <v>138486-9276iShop</v>
      </c>
      <c r="AO160" cm="1">
        <f t="array" ref="AO160:AU160">IFERROR(VLOOKUP(_xlfn.SINGLE(AN:AN),'[1]Pivot SI'!$R:$Y,{2,3,4,5,6,7,8},0),0)</f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2">
      <c r="A161" t="s">
        <v>56</v>
      </c>
      <c r="B161">
        <v>848709091345</v>
      </c>
      <c r="C161" s="2" t="s">
        <v>767</v>
      </c>
      <c r="D161" s="2" t="s">
        <v>768</v>
      </c>
      <c r="E161" s="2" t="s">
        <v>769</v>
      </c>
      <c r="F161" s="2" t="s">
        <v>60</v>
      </c>
      <c r="G161" s="2" t="s">
        <v>144</v>
      </c>
      <c r="H161" s="2" t="s">
        <v>763</v>
      </c>
      <c r="I161" s="2" t="s">
        <v>368</v>
      </c>
      <c r="J161" s="2" t="s">
        <v>3994</v>
      </c>
      <c r="K161" s="3">
        <v>0</v>
      </c>
      <c r="L161" s="25">
        <v>516.72</v>
      </c>
      <c r="M161" s="2" t="s">
        <v>2204</v>
      </c>
      <c r="N161" s="2" t="s">
        <v>66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112">
        <f t="shared" si="28"/>
        <v>0</v>
      </c>
      <c r="AB161" s="112">
        <f t="shared" si="29"/>
        <v>0</v>
      </c>
      <c r="AC161" s="112">
        <f t="shared" si="30"/>
        <v>0</v>
      </c>
      <c r="AD161" s="112">
        <f t="shared" si="31"/>
        <v>0</v>
      </c>
      <c r="AE161" s="112">
        <f t="shared" si="32"/>
        <v>0</v>
      </c>
      <c r="AF161" s="112">
        <f t="shared" si="33"/>
        <v>0</v>
      </c>
      <c r="AG161" s="112">
        <f t="shared" si="34"/>
        <v>0</v>
      </c>
      <c r="AH161" s="112">
        <f t="shared" si="35"/>
        <v>0</v>
      </c>
      <c r="AI161" s="112">
        <f t="shared" si="36"/>
        <v>0</v>
      </c>
      <c r="AJ161" s="112">
        <f t="shared" si="37"/>
        <v>0</v>
      </c>
      <c r="AK161" s="112">
        <f t="shared" si="38"/>
        <v>0</v>
      </c>
      <c r="AL161" s="112">
        <f t="shared" si="39"/>
        <v>0</v>
      </c>
      <c r="AN161" s="112" t="str">
        <f t="shared" si="40"/>
        <v>138489-5085iShop</v>
      </c>
      <c r="AO161" cm="1">
        <f t="array" ref="AO161:AU161">IFERROR(VLOOKUP(_xlfn.SINGLE(AN:AN),'[1]Pivot SI'!$R:$Y,{2,3,4,5,6,7,8},0),0)</f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">
      <c r="A162" t="s">
        <v>56</v>
      </c>
      <c r="B162">
        <v>848709096760</v>
      </c>
      <c r="C162" s="2" t="s">
        <v>770</v>
      </c>
      <c r="D162" s="2" t="s">
        <v>771</v>
      </c>
      <c r="E162" s="2" t="s">
        <v>772</v>
      </c>
      <c r="F162" s="2" t="s">
        <v>60</v>
      </c>
      <c r="G162" s="2" t="s">
        <v>144</v>
      </c>
      <c r="H162" s="2" t="s">
        <v>763</v>
      </c>
      <c r="I162" s="2" t="s">
        <v>368</v>
      </c>
      <c r="J162" s="2" t="s">
        <v>3994</v>
      </c>
      <c r="K162" s="3">
        <v>0</v>
      </c>
      <c r="L162" s="25">
        <v>568.45000000000005</v>
      </c>
      <c r="M162" s="2" t="s">
        <v>2204</v>
      </c>
      <c r="N162" s="2" t="s">
        <v>66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112">
        <f t="shared" si="28"/>
        <v>0</v>
      </c>
      <c r="AB162" s="112">
        <f t="shared" si="29"/>
        <v>0</v>
      </c>
      <c r="AC162" s="112">
        <f t="shared" si="30"/>
        <v>0</v>
      </c>
      <c r="AD162" s="112">
        <f t="shared" si="31"/>
        <v>0</v>
      </c>
      <c r="AE162" s="112">
        <f t="shared" si="32"/>
        <v>0</v>
      </c>
      <c r="AF162" s="112">
        <f t="shared" si="33"/>
        <v>0</v>
      </c>
      <c r="AG162" s="112">
        <f t="shared" si="34"/>
        <v>0</v>
      </c>
      <c r="AH162" s="112">
        <f t="shared" si="35"/>
        <v>0</v>
      </c>
      <c r="AI162" s="112">
        <f t="shared" si="36"/>
        <v>0</v>
      </c>
      <c r="AJ162" s="112">
        <f t="shared" si="37"/>
        <v>0</v>
      </c>
      <c r="AK162" s="112">
        <f t="shared" si="38"/>
        <v>0</v>
      </c>
      <c r="AL162" s="112">
        <f t="shared" si="39"/>
        <v>0</v>
      </c>
      <c r="AN162" s="112" t="str">
        <f t="shared" si="40"/>
        <v>138491-5905iShop</v>
      </c>
      <c r="AO162" cm="1">
        <f t="array" ref="AO162:AU162">IFERROR(VLOOKUP(_xlfn.SINGLE(AN:AN),'[1]Pivot SI'!$R:$Y,{2,3,4,5,6,7,8},0),0)</f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 x14ac:dyDescent="0.2">
      <c r="A163" t="s">
        <v>56</v>
      </c>
      <c r="B163">
        <v>840168503964</v>
      </c>
      <c r="C163" s="2" t="s">
        <v>773</v>
      </c>
      <c r="D163" s="2" t="s">
        <v>774</v>
      </c>
      <c r="E163" s="2" t="s">
        <v>775</v>
      </c>
      <c r="F163" s="2" t="s">
        <v>60</v>
      </c>
      <c r="G163" s="2" t="s">
        <v>144</v>
      </c>
      <c r="H163" s="2" t="s">
        <v>776</v>
      </c>
      <c r="I163" s="2" t="s">
        <v>368</v>
      </c>
      <c r="J163" s="2" t="s">
        <v>3994</v>
      </c>
      <c r="K163" s="3">
        <v>0</v>
      </c>
      <c r="L163" s="25">
        <v>348.75</v>
      </c>
      <c r="M163" s="2" t="s">
        <v>2204</v>
      </c>
      <c r="N163" s="2" t="s">
        <v>66</v>
      </c>
      <c r="O163" s="3">
        <v>0</v>
      </c>
      <c r="P163" s="3"/>
      <c r="Q163" s="3"/>
      <c r="R163" s="3"/>
      <c r="S163" s="3"/>
      <c r="T163" s="3"/>
      <c r="U163" s="3"/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112">
        <f t="shared" si="28"/>
        <v>0</v>
      </c>
      <c r="AB163" s="112">
        <f t="shared" si="29"/>
        <v>0</v>
      </c>
      <c r="AC163" s="112">
        <f t="shared" si="30"/>
        <v>0</v>
      </c>
      <c r="AD163" s="112">
        <f t="shared" si="31"/>
        <v>0</v>
      </c>
      <c r="AE163" s="112">
        <f t="shared" si="32"/>
        <v>0</v>
      </c>
      <c r="AF163" s="112">
        <f t="shared" si="33"/>
        <v>0</v>
      </c>
      <c r="AG163" s="112">
        <f t="shared" si="34"/>
        <v>0</v>
      </c>
      <c r="AH163" s="112">
        <f t="shared" si="35"/>
        <v>0</v>
      </c>
      <c r="AI163" s="112">
        <f t="shared" si="36"/>
        <v>0</v>
      </c>
      <c r="AJ163" s="112">
        <f t="shared" si="37"/>
        <v>0</v>
      </c>
      <c r="AK163" s="112">
        <f t="shared" si="38"/>
        <v>0</v>
      </c>
      <c r="AL163" s="112">
        <f t="shared" si="39"/>
        <v>0</v>
      </c>
      <c r="AN163" s="112" t="str">
        <f t="shared" si="40"/>
        <v>141658-5085iShop</v>
      </c>
      <c r="AO163" cm="1">
        <f t="array" ref="AO163">IFERROR(VLOOKUP(_xlfn.SINGLE(AN:AN),'[1]Pivot SI'!$R:$Y,{2,3,4,5,6,7,8},0),0)</f>
        <v>0</v>
      </c>
    </row>
    <row r="164" spans="1:47" x14ac:dyDescent="0.2">
      <c r="A164" t="s">
        <v>56</v>
      </c>
      <c r="B164">
        <v>848709091161</v>
      </c>
      <c r="C164" s="2" t="s">
        <v>777</v>
      </c>
      <c r="D164" s="2" t="s">
        <v>778</v>
      </c>
      <c r="E164" s="2" t="s">
        <v>779</v>
      </c>
      <c r="F164" s="2" t="s">
        <v>60</v>
      </c>
      <c r="G164" s="2" t="s">
        <v>780</v>
      </c>
      <c r="H164" s="2" t="s">
        <v>781</v>
      </c>
      <c r="I164" s="2" t="s">
        <v>368</v>
      </c>
      <c r="J164" s="2" t="s">
        <v>3994</v>
      </c>
      <c r="K164" s="3">
        <v>0</v>
      </c>
      <c r="L164" s="25">
        <v>568.45000000000005</v>
      </c>
      <c r="M164" s="2" t="s">
        <v>2204</v>
      </c>
      <c r="N164" s="2" t="s">
        <v>66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112">
        <f t="shared" si="28"/>
        <v>0</v>
      </c>
      <c r="AB164" s="112">
        <f t="shared" si="29"/>
        <v>0</v>
      </c>
      <c r="AC164" s="112">
        <f t="shared" si="30"/>
        <v>0</v>
      </c>
      <c r="AD164" s="112">
        <f t="shared" si="31"/>
        <v>0</v>
      </c>
      <c r="AE164" s="112">
        <f t="shared" si="32"/>
        <v>0</v>
      </c>
      <c r="AF164" s="112">
        <f t="shared" si="33"/>
        <v>0</v>
      </c>
      <c r="AG164" s="112">
        <f t="shared" si="34"/>
        <v>0</v>
      </c>
      <c r="AH164" s="112">
        <f t="shared" si="35"/>
        <v>0</v>
      </c>
      <c r="AI164" s="112">
        <f t="shared" si="36"/>
        <v>0</v>
      </c>
      <c r="AJ164" s="112">
        <f t="shared" si="37"/>
        <v>0</v>
      </c>
      <c r="AK164" s="112">
        <f t="shared" si="38"/>
        <v>0</v>
      </c>
      <c r="AL164" s="112">
        <f t="shared" si="39"/>
        <v>0</v>
      </c>
      <c r="AN164" s="112" t="str">
        <f t="shared" si="40"/>
        <v>138486-9128iShop</v>
      </c>
      <c r="AO164" cm="1">
        <f t="array" ref="AO164:AU164">IFERROR(VLOOKUP(_xlfn.SINGLE(AN:AN),'[1]Pivot SI'!$R:$Y,{2,3,4,5,6,7,8},0),0)</f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">
      <c r="A165" t="s">
        <v>56</v>
      </c>
      <c r="B165">
        <v>840168504725</v>
      </c>
      <c r="C165" s="2" t="s">
        <v>782</v>
      </c>
      <c r="D165" s="2" t="s">
        <v>783</v>
      </c>
      <c r="E165" s="2" t="s">
        <v>784</v>
      </c>
      <c r="F165" s="2" t="s">
        <v>60</v>
      </c>
      <c r="G165" s="2" t="s">
        <v>150</v>
      </c>
      <c r="H165" s="2" t="s">
        <v>785</v>
      </c>
      <c r="I165" s="2" t="s">
        <v>368</v>
      </c>
      <c r="J165" s="2" t="s">
        <v>3994</v>
      </c>
      <c r="K165" s="3">
        <v>0</v>
      </c>
      <c r="L165" s="25">
        <v>387.54</v>
      </c>
      <c r="M165" s="2" t="s">
        <v>2204</v>
      </c>
      <c r="N165" s="2" t="s">
        <v>66</v>
      </c>
      <c r="O165" s="3">
        <v>0</v>
      </c>
      <c r="P165" s="3"/>
      <c r="Q165" s="3"/>
      <c r="R165" s="3"/>
      <c r="S165" s="3"/>
      <c r="T165" s="3"/>
      <c r="U165" s="3"/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112">
        <f t="shared" si="28"/>
        <v>0</v>
      </c>
      <c r="AB165" s="112">
        <f t="shared" si="29"/>
        <v>0</v>
      </c>
      <c r="AC165" s="112">
        <f t="shared" si="30"/>
        <v>0</v>
      </c>
      <c r="AD165" s="112">
        <f t="shared" si="31"/>
        <v>0</v>
      </c>
      <c r="AE165" s="112">
        <f t="shared" si="32"/>
        <v>0</v>
      </c>
      <c r="AF165" s="112">
        <f t="shared" si="33"/>
        <v>0</v>
      </c>
      <c r="AG165" s="112">
        <f t="shared" si="34"/>
        <v>0</v>
      </c>
      <c r="AH165" s="112">
        <f t="shared" si="35"/>
        <v>0</v>
      </c>
      <c r="AI165" s="112">
        <f t="shared" si="36"/>
        <v>0</v>
      </c>
      <c r="AJ165" s="112">
        <f t="shared" si="37"/>
        <v>0</v>
      </c>
      <c r="AK165" s="112">
        <f t="shared" si="38"/>
        <v>0</v>
      </c>
      <c r="AL165" s="112">
        <f t="shared" si="39"/>
        <v>0</v>
      </c>
      <c r="AN165" s="112" t="str">
        <f t="shared" si="40"/>
        <v>141696-9608iShop</v>
      </c>
      <c r="AO165" cm="1">
        <f t="array" ref="AO165">IFERROR(VLOOKUP(_xlfn.SINGLE(AN:AN),'[1]Pivot SI'!$R:$Y,{2,3,4,5,6,7,8},0),0)</f>
        <v>0</v>
      </c>
    </row>
    <row r="166" spans="1:47" x14ac:dyDescent="0.2">
      <c r="A166" t="s">
        <v>56</v>
      </c>
      <c r="B166">
        <v>840168504909</v>
      </c>
      <c r="C166" s="2" t="s">
        <v>786</v>
      </c>
      <c r="D166" s="2" t="s">
        <v>787</v>
      </c>
      <c r="E166" s="2" t="s">
        <v>788</v>
      </c>
      <c r="F166" s="2" t="s">
        <v>60</v>
      </c>
      <c r="G166" s="2" t="s">
        <v>150</v>
      </c>
      <c r="H166" s="2" t="s">
        <v>789</v>
      </c>
      <c r="I166" s="2" t="s">
        <v>368</v>
      </c>
      <c r="J166" s="2" t="s">
        <v>3994</v>
      </c>
      <c r="K166" s="3">
        <v>0</v>
      </c>
      <c r="L166" s="25">
        <v>516.72</v>
      </c>
      <c r="M166" s="2" t="s">
        <v>2204</v>
      </c>
      <c r="N166" s="2" t="s">
        <v>66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112">
        <f t="shared" si="28"/>
        <v>0</v>
      </c>
      <c r="AB166" s="112">
        <f t="shared" si="29"/>
        <v>0</v>
      </c>
      <c r="AC166" s="112">
        <f t="shared" si="30"/>
        <v>0</v>
      </c>
      <c r="AD166" s="112">
        <f t="shared" si="31"/>
        <v>0</v>
      </c>
      <c r="AE166" s="112">
        <f t="shared" si="32"/>
        <v>0</v>
      </c>
      <c r="AF166" s="112">
        <f t="shared" si="33"/>
        <v>0</v>
      </c>
      <c r="AG166" s="112">
        <f t="shared" si="34"/>
        <v>0</v>
      </c>
      <c r="AH166" s="112">
        <f t="shared" si="35"/>
        <v>0</v>
      </c>
      <c r="AI166" s="112">
        <f t="shared" si="36"/>
        <v>0</v>
      </c>
      <c r="AJ166" s="112">
        <f t="shared" si="37"/>
        <v>0</v>
      </c>
      <c r="AK166" s="112">
        <f t="shared" si="38"/>
        <v>0</v>
      </c>
      <c r="AL166" s="112">
        <f t="shared" si="39"/>
        <v>0</v>
      </c>
      <c r="AN166" s="112" t="str">
        <f t="shared" si="40"/>
        <v>141713-D143iShop</v>
      </c>
      <c r="AO166" cm="1">
        <f t="array" ref="AO166:AU166">IFERROR(VLOOKUP(_xlfn.SINGLE(AN:AN),'[1]Pivot SI'!$R:$Y,{2,3,4,5,6,7,8},0),0)</f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">
      <c r="A167" t="s">
        <v>56</v>
      </c>
      <c r="B167">
        <v>840168504916</v>
      </c>
      <c r="C167" s="2" t="s">
        <v>790</v>
      </c>
      <c r="D167" s="2" t="s">
        <v>791</v>
      </c>
      <c r="E167" s="2" t="s">
        <v>792</v>
      </c>
      <c r="F167" s="2" t="s">
        <v>60</v>
      </c>
      <c r="G167" s="2" t="s">
        <v>150</v>
      </c>
      <c r="H167" s="2" t="s">
        <v>789</v>
      </c>
      <c r="I167" s="2" t="s">
        <v>368</v>
      </c>
      <c r="J167" s="2" t="s">
        <v>3994</v>
      </c>
      <c r="K167" s="3">
        <v>0</v>
      </c>
      <c r="L167" s="25">
        <v>516.72</v>
      </c>
      <c r="M167" s="2" t="s">
        <v>2204</v>
      </c>
      <c r="N167" s="2" t="s">
        <v>66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112">
        <f t="shared" si="28"/>
        <v>0</v>
      </c>
      <c r="AB167" s="112">
        <f t="shared" si="29"/>
        <v>0</v>
      </c>
      <c r="AC167" s="112">
        <f t="shared" si="30"/>
        <v>0</v>
      </c>
      <c r="AD167" s="112">
        <f t="shared" si="31"/>
        <v>0</v>
      </c>
      <c r="AE167" s="112">
        <f t="shared" si="32"/>
        <v>0</v>
      </c>
      <c r="AF167" s="112">
        <f t="shared" si="33"/>
        <v>0</v>
      </c>
      <c r="AG167" s="112">
        <f t="shared" si="34"/>
        <v>0</v>
      </c>
      <c r="AH167" s="112">
        <f t="shared" si="35"/>
        <v>0</v>
      </c>
      <c r="AI167" s="112">
        <f t="shared" si="36"/>
        <v>0</v>
      </c>
      <c r="AJ167" s="112">
        <f t="shared" si="37"/>
        <v>0</v>
      </c>
      <c r="AK167" s="112">
        <f t="shared" si="38"/>
        <v>0</v>
      </c>
      <c r="AL167" s="112">
        <f t="shared" si="39"/>
        <v>0</v>
      </c>
      <c r="AN167" s="112" t="str">
        <f t="shared" si="40"/>
        <v>141713-9128iShop</v>
      </c>
      <c r="AO167" cm="1">
        <f t="array" ref="AO167:AU167">IFERROR(VLOOKUP(_xlfn.SINGLE(AN:AN),'[1]Pivot SI'!$R:$Y,{2,3,4,5,6,7,8},0),0)</f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2">
      <c r="A168" t="s">
        <v>56</v>
      </c>
      <c r="B168">
        <v>840168504978</v>
      </c>
      <c r="C168" s="2" t="s">
        <v>793</v>
      </c>
      <c r="D168" s="2" t="s">
        <v>794</v>
      </c>
      <c r="E168" s="2" t="s">
        <v>795</v>
      </c>
      <c r="F168" s="2" t="s">
        <v>60</v>
      </c>
      <c r="G168" s="2" t="s">
        <v>150</v>
      </c>
      <c r="H168" s="2" t="s">
        <v>789</v>
      </c>
      <c r="I168" s="2" t="s">
        <v>368</v>
      </c>
      <c r="J168" s="2" t="s">
        <v>3994</v>
      </c>
      <c r="K168" s="3">
        <v>0</v>
      </c>
      <c r="L168" s="25">
        <v>516.72</v>
      </c>
      <c r="M168" s="2" t="s">
        <v>2204</v>
      </c>
      <c r="N168" s="2" t="s">
        <v>66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112">
        <f t="shared" si="28"/>
        <v>0</v>
      </c>
      <c r="AB168" s="112">
        <f t="shared" si="29"/>
        <v>0</v>
      </c>
      <c r="AC168" s="112">
        <f t="shared" si="30"/>
        <v>0</v>
      </c>
      <c r="AD168" s="112">
        <f t="shared" si="31"/>
        <v>0</v>
      </c>
      <c r="AE168" s="112">
        <f t="shared" si="32"/>
        <v>0</v>
      </c>
      <c r="AF168" s="112">
        <f t="shared" si="33"/>
        <v>0</v>
      </c>
      <c r="AG168" s="112">
        <f t="shared" si="34"/>
        <v>0</v>
      </c>
      <c r="AH168" s="112">
        <f t="shared" si="35"/>
        <v>0</v>
      </c>
      <c r="AI168" s="112">
        <f t="shared" si="36"/>
        <v>0</v>
      </c>
      <c r="AJ168" s="112">
        <f t="shared" si="37"/>
        <v>0</v>
      </c>
      <c r="AK168" s="112">
        <f t="shared" si="38"/>
        <v>0</v>
      </c>
      <c r="AL168" s="112">
        <f t="shared" si="39"/>
        <v>0</v>
      </c>
      <c r="AN168" s="112" t="str">
        <f t="shared" si="40"/>
        <v>141715-9508iShop</v>
      </c>
      <c r="AO168" cm="1">
        <f t="array" ref="AO168:AU168">IFERROR(VLOOKUP(_xlfn.SINGLE(AN:AN),'[1]Pivot SI'!$R:$Y,{2,3,4,5,6,7,8},0),0)</f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2">
      <c r="A169" t="s">
        <v>56</v>
      </c>
      <c r="B169">
        <v>840168505036</v>
      </c>
      <c r="C169" s="2" t="s">
        <v>796</v>
      </c>
      <c r="D169" s="2" t="s">
        <v>797</v>
      </c>
      <c r="E169" s="2" t="s">
        <v>798</v>
      </c>
      <c r="F169" s="2" t="s">
        <v>60</v>
      </c>
      <c r="G169" s="2" t="s">
        <v>150</v>
      </c>
      <c r="H169" s="2" t="s">
        <v>789</v>
      </c>
      <c r="I169" s="2" t="s">
        <v>368</v>
      </c>
      <c r="J169" s="2" t="s">
        <v>3994</v>
      </c>
      <c r="K169" s="3">
        <v>0</v>
      </c>
      <c r="L169" s="25">
        <v>516.72</v>
      </c>
      <c r="M169" s="2" t="s">
        <v>2204</v>
      </c>
      <c r="N169" s="2" t="s">
        <v>66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112">
        <f t="shared" si="28"/>
        <v>0</v>
      </c>
      <c r="AB169" s="112">
        <f t="shared" si="29"/>
        <v>0</v>
      </c>
      <c r="AC169" s="112">
        <f t="shared" si="30"/>
        <v>0</v>
      </c>
      <c r="AD169" s="112">
        <f t="shared" si="31"/>
        <v>0</v>
      </c>
      <c r="AE169" s="112">
        <f t="shared" si="32"/>
        <v>0</v>
      </c>
      <c r="AF169" s="112">
        <f t="shared" si="33"/>
        <v>0</v>
      </c>
      <c r="AG169" s="112">
        <f t="shared" si="34"/>
        <v>0</v>
      </c>
      <c r="AH169" s="112">
        <f t="shared" si="35"/>
        <v>0</v>
      </c>
      <c r="AI169" s="112">
        <f t="shared" si="36"/>
        <v>0</v>
      </c>
      <c r="AJ169" s="112">
        <f t="shared" si="37"/>
        <v>0</v>
      </c>
      <c r="AK169" s="112">
        <f t="shared" si="38"/>
        <v>0</v>
      </c>
      <c r="AL169" s="112">
        <f t="shared" si="39"/>
        <v>0</v>
      </c>
      <c r="AN169" s="112" t="str">
        <f t="shared" si="40"/>
        <v>141719-5905iShop</v>
      </c>
      <c r="AO169" cm="1">
        <f t="array" ref="AO169:AU169">IFERROR(VLOOKUP(_xlfn.SINGLE(AN:AN),'[1]Pivot SI'!$R:$Y,{2,3,4,5,6,7,8},0),0)</f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2">
      <c r="A170" t="s">
        <v>56</v>
      </c>
      <c r="B170">
        <v>840168505067</v>
      </c>
      <c r="C170" s="2" t="s">
        <v>799</v>
      </c>
      <c r="D170" s="2" t="s">
        <v>800</v>
      </c>
      <c r="E170" s="2" t="s">
        <v>801</v>
      </c>
      <c r="F170" s="2" t="s">
        <v>60</v>
      </c>
      <c r="G170" s="2" t="s">
        <v>150</v>
      </c>
      <c r="H170" s="2" t="s">
        <v>789</v>
      </c>
      <c r="I170" s="2" t="s">
        <v>368</v>
      </c>
      <c r="J170" s="2" t="s">
        <v>3994</v>
      </c>
      <c r="K170" s="3">
        <v>0</v>
      </c>
      <c r="L170" s="25">
        <v>516.72</v>
      </c>
      <c r="M170" s="2" t="s">
        <v>2204</v>
      </c>
      <c r="N170" s="2" t="s">
        <v>66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112">
        <f t="shared" si="28"/>
        <v>0</v>
      </c>
      <c r="AB170" s="112">
        <f t="shared" si="29"/>
        <v>0</v>
      </c>
      <c r="AC170" s="112">
        <f t="shared" si="30"/>
        <v>0</v>
      </c>
      <c r="AD170" s="112">
        <f t="shared" si="31"/>
        <v>0</v>
      </c>
      <c r="AE170" s="112">
        <f t="shared" si="32"/>
        <v>0</v>
      </c>
      <c r="AF170" s="112">
        <f t="shared" si="33"/>
        <v>0</v>
      </c>
      <c r="AG170" s="112">
        <f t="shared" si="34"/>
        <v>0</v>
      </c>
      <c r="AH170" s="112">
        <f t="shared" si="35"/>
        <v>0</v>
      </c>
      <c r="AI170" s="112">
        <f t="shared" si="36"/>
        <v>0</v>
      </c>
      <c r="AJ170" s="112">
        <f t="shared" si="37"/>
        <v>0</v>
      </c>
      <c r="AK170" s="112">
        <f t="shared" si="38"/>
        <v>0</v>
      </c>
      <c r="AL170" s="112">
        <f t="shared" si="39"/>
        <v>0</v>
      </c>
      <c r="AN170" s="112" t="str">
        <f t="shared" si="40"/>
        <v>141719-9608iShop</v>
      </c>
      <c r="AO170" cm="1">
        <f t="array" ref="AO170:AU170">IFERROR(VLOOKUP(_xlfn.SINGLE(AN:AN),'[1]Pivot SI'!$R:$Y,{2,3,4,5,6,7,8},0),0)</f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2">
      <c r="A171" t="s">
        <v>56</v>
      </c>
      <c r="B171">
        <v>840168505586</v>
      </c>
      <c r="C171" s="2" t="s">
        <v>802</v>
      </c>
      <c r="D171" s="2" t="s">
        <v>803</v>
      </c>
      <c r="E171" s="2" t="s">
        <v>804</v>
      </c>
      <c r="F171" s="2" t="s">
        <v>60</v>
      </c>
      <c r="G171" s="2" t="s">
        <v>150</v>
      </c>
      <c r="H171" s="2" t="s">
        <v>805</v>
      </c>
      <c r="I171" s="2" t="s">
        <v>368</v>
      </c>
      <c r="J171" s="2" t="s">
        <v>3994</v>
      </c>
      <c r="K171" s="3">
        <v>0</v>
      </c>
      <c r="L171" s="25">
        <v>516.72</v>
      </c>
      <c r="M171" s="2" t="s">
        <v>2204</v>
      </c>
      <c r="N171" s="2" t="s">
        <v>66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112">
        <f t="shared" si="28"/>
        <v>0</v>
      </c>
      <c r="AB171" s="112">
        <f t="shared" si="29"/>
        <v>0</v>
      </c>
      <c r="AC171" s="112">
        <f t="shared" si="30"/>
        <v>0</v>
      </c>
      <c r="AD171" s="112">
        <f t="shared" si="31"/>
        <v>0</v>
      </c>
      <c r="AE171" s="112">
        <f t="shared" si="32"/>
        <v>0</v>
      </c>
      <c r="AF171" s="112">
        <f t="shared" si="33"/>
        <v>0</v>
      </c>
      <c r="AG171" s="112">
        <f t="shared" si="34"/>
        <v>0</v>
      </c>
      <c r="AH171" s="112">
        <f t="shared" si="35"/>
        <v>0</v>
      </c>
      <c r="AI171" s="112">
        <f t="shared" si="36"/>
        <v>0</v>
      </c>
      <c r="AJ171" s="112">
        <f t="shared" si="37"/>
        <v>0</v>
      </c>
      <c r="AK171" s="112">
        <f t="shared" si="38"/>
        <v>0</v>
      </c>
      <c r="AL171" s="112">
        <f t="shared" si="39"/>
        <v>0</v>
      </c>
      <c r="AN171" s="112" t="str">
        <f t="shared" si="40"/>
        <v>141742-9608iShop</v>
      </c>
      <c r="AO171" cm="1">
        <f t="array" ref="AO171:AU171">IFERROR(VLOOKUP(_xlfn.SINGLE(AN:AN),'[1]Pivot SI'!$R:$Y,{2,3,4,5,6,7,8},0),0)</f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">
      <c r="A172" t="s">
        <v>56</v>
      </c>
      <c r="B172">
        <v>840168521760</v>
      </c>
      <c r="C172" s="2" t="s">
        <v>806</v>
      </c>
      <c r="D172" s="2" t="s">
        <v>807</v>
      </c>
      <c r="E172" s="2" t="s">
        <v>808</v>
      </c>
      <c r="F172" s="2" t="s">
        <v>60</v>
      </c>
      <c r="G172" s="2" t="s">
        <v>169</v>
      </c>
      <c r="H172" s="2" t="s">
        <v>809</v>
      </c>
      <c r="I172" s="2" t="s">
        <v>368</v>
      </c>
      <c r="J172" s="2" t="s">
        <v>3994</v>
      </c>
      <c r="K172" s="3">
        <v>0</v>
      </c>
      <c r="L172" s="25">
        <v>348.75</v>
      </c>
      <c r="M172" s="2" t="s">
        <v>2204</v>
      </c>
      <c r="N172" s="2" t="s">
        <v>66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112">
        <f t="shared" si="28"/>
        <v>0</v>
      </c>
      <c r="AB172" s="112">
        <f t="shared" si="29"/>
        <v>0</v>
      </c>
      <c r="AC172" s="112">
        <f t="shared" si="30"/>
        <v>0</v>
      </c>
      <c r="AD172" s="112">
        <f t="shared" si="31"/>
        <v>0</v>
      </c>
      <c r="AE172" s="112">
        <f t="shared" si="32"/>
        <v>0</v>
      </c>
      <c r="AF172" s="112">
        <f t="shared" si="33"/>
        <v>0</v>
      </c>
      <c r="AG172" s="112">
        <f t="shared" si="34"/>
        <v>0</v>
      </c>
      <c r="AH172" s="112">
        <f t="shared" si="35"/>
        <v>0</v>
      </c>
      <c r="AI172" s="112">
        <f t="shared" si="36"/>
        <v>0</v>
      </c>
      <c r="AJ172" s="112">
        <f t="shared" si="37"/>
        <v>0</v>
      </c>
      <c r="AK172" s="112">
        <f t="shared" si="38"/>
        <v>0</v>
      </c>
      <c r="AL172" s="112">
        <f t="shared" si="39"/>
        <v>0</v>
      </c>
      <c r="AN172" s="112" t="str">
        <f t="shared" si="40"/>
        <v>150056-D143iShop</v>
      </c>
      <c r="AO172" cm="1">
        <f t="array" ref="AO172:AU172">IFERROR(VLOOKUP(_xlfn.SINGLE(AN:AN),'[1]Pivot SI'!$R:$Y,{2,3,4,5,6,7,8},0),0)</f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2">
      <c r="A173" t="s">
        <v>56</v>
      </c>
      <c r="B173">
        <v>840168521814</v>
      </c>
      <c r="C173" s="2" t="s">
        <v>810</v>
      </c>
      <c r="D173" s="2" t="s">
        <v>811</v>
      </c>
      <c r="E173" s="2" t="s">
        <v>812</v>
      </c>
      <c r="F173" s="2" t="s">
        <v>60</v>
      </c>
      <c r="G173" s="2" t="s">
        <v>169</v>
      </c>
      <c r="H173" s="2" t="s">
        <v>809</v>
      </c>
      <c r="I173" s="2" t="s">
        <v>368</v>
      </c>
      <c r="J173" s="2" t="s">
        <v>3994</v>
      </c>
      <c r="K173" s="3">
        <v>0</v>
      </c>
      <c r="L173" s="25">
        <v>348.75</v>
      </c>
      <c r="M173" s="2" t="s">
        <v>2204</v>
      </c>
      <c r="N173" s="2" t="s">
        <v>66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112">
        <f t="shared" si="28"/>
        <v>0</v>
      </c>
      <c r="AB173" s="112">
        <f t="shared" si="29"/>
        <v>0</v>
      </c>
      <c r="AC173" s="112">
        <f t="shared" si="30"/>
        <v>0</v>
      </c>
      <c r="AD173" s="112">
        <f t="shared" si="31"/>
        <v>0</v>
      </c>
      <c r="AE173" s="112">
        <f t="shared" si="32"/>
        <v>0</v>
      </c>
      <c r="AF173" s="112">
        <f t="shared" si="33"/>
        <v>0</v>
      </c>
      <c r="AG173" s="112">
        <f t="shared" si="34"/>
        <v>0</v>
      </c>
      <c r="AH173" s="112">
        <f t="shared" si="35"/>
        <v>0</v>
      </c>
      <c r="AI173" s="112">
        <f t="shared" si="36"/>
        <v>0</v>
      </c>
      <c r="AJ173" s="112">
        <f t="shared" si="37"/>
        <v>0</v>
      </c>
      <c r="AK173" s="112">
        <f t="shared" si="38"/>
        <v>0</v>
      </c>
      <c r="AL173" s="112">
        <f t="shared" si="39"/>
        <v>0</v>
      </c>
      <c r="AN173" s="112" t="str">
        <f t="shared" si="40"/>
        <v>150056-3068iShop</v>
      </c>
      <c r="AO173" cm="1">
        <f t="array" ref="AO173:AU173">IFERROR(VLOOKUP(_xlfn.SINGLE(AN:AN),'[1]Pivot SI'!$R:$Y,{2,3,4,5,6,7,8},0),0)</f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2">
      <c r="A174" t="s">
        <v>56</v>
      </c>
      <c r="B174">
        <v>840168522217</v>
      </c>
      <c r="C174" s="2" t="s">
        <v>813</v>
      </c>
      <c r="D174" s="2" t="s">
        <v>814</v>
      </c>
      <c r="E174" s="2" t="s">
        <v>815</v>
      </c>
      <c r="F174" s="2" t="s">
        <v>60</v>
      </c>
      <c r="G174" s="2" t="s">
        <v>169</v>
      </c>
      <c r="H174" s="2" t="s">
        <v>809</v>
      </c>
      <c r="I174" s="2" t="s">
        <v>368</v>
      </c>
      <c r="J174" s="2" t="s">
        <v>3994</v>
      </c>
      <c r="K174" s="3">
        <v>0</v>
      </c>
      <c r="L174" s="25">
        <v>426.34</v>
      </c>
      <c r="M174" s="2" t="s">
        <v>2204</v>
      </c>
      <c r="N174" s="2" t="s">
        <v>66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112">
        <f t="shared" si="28"/>
        <v>0</v>
      </c>
      <c r="AB174" s="112">
        <f t="shared" si="29"/>
        <v>0</v>
      </c>
      <c r="AC174" s="112">
        <f t="shared" si="30"/>
        <v>0</v>
      </c>
      <c r="AD174" s="112">
        <f t="shared" si="31"/>
        <v>0</v>
      </c>
      <c r="AE174" s="112">
        <f t="shared" si="32"/>
        <v>0</v>
      </c>
      <c r="AF174" s="112">
        <f t="shared" si="33"/>
        <v>0</v>
      </c>
      <c r="AG174" s="112">
        <f t="shared" si="34"/>
        <v>0</v>
      </c>
      <c r="AH174" s="112">
        <f t="shared" si="35"/>
        <v>0</v>
      </c>
      <c r="AI174" s="112">
        <f t="shared" si="36"/>
        <v>0</v>
      </c>
      <c r="AJ174" s="112">
        <f t="shared" si="37"/>
        <v>0</v>
      </c>
      <c r="AK174" s="112">
        <f t="shared" si="38"/>
        <v>0</v>
      </c>
      <c r="AL174" s="112">
        <f t="shared" si="39"/>
        <v>0</v>
      </c>
      <c r="AN174" s="112" t="str">
        <f t="shared" si="40"/>
        <v>150067-5905iShop</v>
      </c>
      <c r="AO174" cm="1">
        <f t="array" ref="AO174:AU174">IFERROR(VLOOKUP(_xlfn.SINGLE(AN:AN),'[1]Pivot SI'!$R:$Y,{2,3,4,5,6,7,8},0),0)</f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">
      <c r="A175" t="s">
        <v>56</v>
      </c>
      <c r="B175">
        <v>840168522224</v>
      </c>
      <c r="C175" s="2" t="s">
        <v>816</v>
      </c>
      <c r="D175" s="2" t="s">
        <v>817</v>
      </c>
      <c r="E175" s="2" t="s">
        <v>815</v>
      </c>
      <c r="F175" s="2" t="s">
        <v>60</v>
      </c>
      <c r="G175" s="2" t="s">
        <v>169</v>
      </c>
      <c r="H175" s="2" t="s">
        <v>809</v>
      </c>
      <c r="I175" s="2" t="s">
        <v>368</v>
      </c>
      <c r="J175" s="2" t="s">
        <v>3994</v>
      </c>
      <c r="K175" s="3">
        <v>0</v>
      </c>
      <c r="L175" s="25">
        <v>426.34</v>
      </c>
      <c r="M175" s="2" t="s">
        <v>2204</v>
      </c>
      <c r="N175" s="2" t="s">
        <v>66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112">
        <f t="shared" si="28"/>
        <v>0</v>
      </c>
      <c r="AB175" s="112">
        <f t="shared" si="29"/>
        <v>0</v>
      </c>
      <c r="AC175" s="112">
        <f t="shared" si="30"/>
        <v>0</v>
      </c>
      <c r="AD175" s="112">
        <f t="shared" si="31"/>
        <v>0</v>
      </c>
      <c r="AE175" s="112">
        <f t="shared" si="32"/>
        <v>0</v>
      </c>
      <c r="AF175" s="112">
        <f t="shared" si="33"/>
        <v>0</v>
      </c>
      <c r="AG175" s="112">
        <f t="shared" si="34"/>
        <v>0</v>
      </c>
      <c r="AH175" s="112">
        <f t="shared" si="35"/>
        <v>0</v>
      </c>
      <c r="AI175" s="112">
        <f t="shared" si="36"/>
        <v>0</v>
      </c>
      <c r="AJ175" s="112">
        <f t="shared" si="37"/>
        <v>0</v>
      </c>
      <c r="AK175" s="112">
        <f t="shared" si="38"/>
        <v>0</v>
      </c>
      <c r="AL175" s="112">
        <f t="shared" si="39"/>
        <v>0</v>
      </c>
      <c r="AN175" s="112" t="str">
        <f t="shared" si="40"/>
        <v>150067-9794iShop</v>
      </c>
      <c r="AO175" cm="1">
        <f t="array" ref="AO175:AU175">IFERROR(VLOOKUP(_xlfn.SINGLE(AN:AN),'[1]Pivot SI'!$R:$Y,{2,3,4,5,6,7,8},0),0)</f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">
      <c r="A176" t="s">
        <v>56</v>
      </c>
      <c r="B176">
        <v>840168522231</v>
      </c>
      <c r="C176" s="2" t="s">
        <v>818</v>
      </c>
      <c r="D176" s="2" t="s">
        <v>819</v>
      </c>
      <c r="E176" s="2" t="s">
        <v>815</v>
      </c>
      <c r="F176" s="2" t="s">
        <v>60</v>
      </c>
      <c r="G176" s="2" t="s">
        <v>169</v>
      </c>
      <c r="H176" s="2" t="s">
        <v>809</v>
      </c>
      <c r="I176" s="2" t="s">
        <v>368</v>
      </c>
      <c r="J176" s="2" t="s">
        <v>3994</v>
      </c>
      <c r="K176" s="3">
        <v>0</v>
      </c>
      <c r="L176" s="25">
        <v>426.34</v>
      </c>
      <c r="M176" s="2" t="s">
        <v>2204</v>
      </c>
      <c r="N176" s="2" t="s">
        <v>66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112">
        <f t="shared" si="28"/>
        <v>0</v>
      </c>
      <c r="AB176" s="112">
        <f t="shared" si="29"/>
        <v>0</v>
      </c>
      <c r="AC176" s="112">
        <f t="shared" si="30"/>
        <v>0</v>
      </c>
      <c r="AD176" s="112">
        <f t="shared" si="31"/>
        <v>0</v>
      </c>
      <c r="AE176" s="112">
        <f t="shared" si="32"/>
        <v>0</v>
      </c>
      <c r="AF176" s="112">
        <f t="shared" si="33"/>
        <v>0</v>
      </c>
      <c r="AG176" s="112">
        <f t="shared" si="34"/>
        <v>0</v>
      </c>
      <c r="AH176" s="112">
        <f t="shared" si="35"/>
        <v>0</v>
      </c>
      <c r="AI176" s="112">
        <f t="shared" si="36"/>
        <v>0</v>
      </c>
      <c r="AJ176" s="112">
        <f t="shared" si="37"/>
        <v>0</v>
      </c>
      <c r="AK176" s="112">
        <f t="shared" si="38"/>
        <v>0</v>
      </c>
      <c r="AL176" s="112">
        <f t="shared" si="39"/>
        <v>0</v>
      </c>
      <c r="AN176" s="112" t="str">
        <f t="shared" si="40"/>
        <v>150067-9991iShop</v>
      </c>
      <c r="AO176" cm="1">
        <f t="array" ref="AO176:AU176">IFERROR(VLOOKUP(_xlfn.SINGLE(AN:AN),'[1]Pivot SI'!$R:$Y,{2,3,4,5,6,7,8},0),0)</f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2">
      <c r="A177" t="s">
        <v>56</v>
      </c>
      <c r="B177">
        <v>840168522309</v>
      </c>
      <c r="C177" s="2" t="s">
        <v>820</v>
      </c>
      <c r="D177" s="2" t="s">
        <v>821</v>
      </c>
      <c r="E177" s="2" t="s">
        <v>822</v>
      </c>
      <c r="F177" s="2" t="s">
        <v>60</v>
      </c>
      <c r="G177" s="2" t="s">
        <v>169</v>
      </c>
      <c r="H177" s="2" t="s">
        <v>809</v>
      </c>
      <c r="I177" s="2" t="s">
        <v>368</v>
      </c>
      <c r="J177" s="2" t="s">
        <v>3994</v>
      </c>
      <c r="K177" s="3">
        <v>0</v>
      </c>
      <c r="L177" s="25">
        <v>426.34</v>
      </c>
      <c r="M177" s="2" t="s">
        <v>2204</v>
      </c>
      <c r="N177" s="2" t="s">
        <v>66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112">
        <f t="shared" si="28"/>
        <v>0</v>
      </c>
      <c r="AB177" s="112">
        <f t="shared" si="29"/>
        <v>0</v>
      </c>
      <c r="AC177" s="112">
        <f t="shared" si="30"/>
        <v>0</v>
      </c>
      <c r="AD177" s="112">
        <f t="shared" si="31"/>
        <v>0</v>
      </c>
      <c r="AE177" s="112">
        <f t="shared" si="32"/>
        <v>0</v>
      </c>
      <c r="AF177" s="112">
        <f t="shared" si="33"/>
        <v>0</v>
      </c>
      <c r="AG177" s="112">
        <f t="shared" si="34"/>
        <v>0</v>
      </c>
      <c r="AH177" s="112">
        <f t="shared" si="35"/>
        <v>0</v>
      </c>
      <c r="AI177" s="112">
        <f t="shared" si="36"/>
        <v>0</v>
      </c>
      <c r="AJ177" s="112">
        <f t="shared" si="37"/>
        <v>0</v>
      </c>
      <c r="AK177" s="112">
        <f t="shared" si="38"/>
        <v>0</v>
      </c>
      <c r="AL177" s="112">
        <f t="shared" si="39"/>
        <v>0</v>
      </c>
      <c r="AN177" s="112" t="str">
        <f t="shared" si="40"/>
        <v>150069-9984iShop</v>
      </c>
      <c r="AO177" cm="1">
        <f t="array" ref="AO177:AU177">IFERROR(VLOOKUP(_xlfn.SINGLE(AN:AN),'[1]Pivot SI'!$R:$Y,{2,3,4,5,6,7,8},0),0)</f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2">
      <c r="A178" t="s">
        <v>56</v>
      </c>
      <c r="B178">
        <v>840168522316</v>
      </c>
      <c r="C178" s="2" t="s">
        <v>823</v>
      </c>
      <c r="D178" s="2" t="s">
        <v>824</v>
      </c>
      <c r="E178" s="2" t="s">
        <v>825</v>
      </c>
      <c r="F178" s="2" t="s">
        <v>60</v>
      </c>
      <c r="G178" s="2" t="s">
        <v>169</v>
      </c>
      <c r="H178" s="2" t="s">
        <v>809</v>
      </c>
      <c r="I178" s="2" t="s">
        <v>368</v>
      </c>
      <c r="J178" s="2" t="s">
        <v>3994</v>
      </c>
      <c r="K178" s="3">
        <v>0</v>
      </c>
      <c r="L178" s="25">
        <v>426.34</v>
      </c>
      <c r="M178" s="2" t="s">
        <v>2204</v>
      </c>
      <c r="N178" s="2" t="s">
        <v>66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112">
        <f t="shared" si="28"/>
        <v>0</v>
      </c>
      <c r="AB178" s="112">
        <f t="shared" si="29"/>
        <v>0</v>
      </c>
      <c r="AC178" s="112">
        <f t="shared" si="30"/>
        <v>0</v>
      </c>
      <c r="AD178" s="112">
        <f t="shared" si="31"/>
        <v>0</v>
      </c>
      <c r="AE178" s="112">
        <f t="shared" si="32"/>
        <v>0</v>
      </c>
      <c r="AF178" s="112">
        <f t="shared" si="33"/>
        <v>0</v>
      </c>
      <c r="AG178" s="112">
        <f t="shared" si="34"/>
        <v>0</v>
      </c>
      <c r="AH178" s="112">
        <f t="shared" si="35"/>
        <v>0</v>
      </c>
      <c r="AI178" s="112">
        <f t="shared" si="36"/>
        <v>0</v>
      </c>
      <c r="AJ178" s="112">
        <f t="shared" si="37"/>
        <v>0</v>
      </c>
      <c r="AK178" s="112">
        <f t="shared" si="38"/>
        <v>0</v>
      </c>
      <c r="AL178" s="112">
        <f t="shared" si="39"/>
        <v>0</v>
      </c>
      <c r="AN178" s="112" t="str">
        <f t="shared" si="40"/>
        <v>150069-9985iShop</v>
      </c>
      <c r="AO178" cm="1">
        <f t="array" ref="AO178:AU178">IFERROR(VLOOKUP(_xlfn.SINGLE(AN:AN),'[1]Pivot SI'!$R:$Y,{2,3,4,5,6,7,8},0),0)</f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 x14ac:dyDescent="0.2">
      <c r="A179" t="s">
        <v>56</v>
      </c>
      <c r="B179">
        <v>840168522002</v>
      </c>
      <c r="C179" s="2" t="s">
        <v>826</v>
      </c>
      <c r="D179" s="2" t="s">
        <v>827</v>
      </c>
      <c r="E179" s="2" t="s">
        <v>828</v>
      </c>
      <c r="F179" s="2" t="s">
        <v>60</v>
      </c>
      <c r="G179" s="2" t="s">
        <v>169</v>
      </c>
      <c r="H179" s="2" t="s">
        <v>169</v>
      </c>
      <c r="I179" s="2" t="s">
        <v>368</v>
      </c>
      <c r="J179" s="2" t="s">
        <v>3994</v>
      </c>
      <c r="K179" s="3">
        <v>0</v>
      </c>
      <c r="L179" s="25">
        <v>348.75</v>
      </c>
      <c r="M179" s="2" t="s">
        <v>2204</v>
      </c>
      <c r="N179" s="2" t="s">
        <v>66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112">
        <f t="shared" si="28"/>
        <v>0</v>
      </c>
      <c r="AB179" s="112">
        <f t="shared" si="29"/>
        <v>0</v>
      </c>
      <c r="AC179" s="112">
        <f t="shared" si="30"/>
        <v>0</v>
      </c>
      <c r="AD179" s="112">
        <f t="shared" si="31"/>
        <v>0</v>
      </c>
      <c r="AE179" s="112">
        <f t="shared" si="32"/>
        <v>0</v>
      </c>
      <c r="AF179" s="112">
        <f t="shared" si="33"/>
        <v>0</v>
      </c>
      <c r="AG179" s="112">
        <f t="shared" si="34"/>
        <v>0</v>
      </c>
      <c r="AH179" s="112">
        <f t="shared" si="35"/>
        <v>0</v>
      </c>
      <c r="AI179" s="112">
        <f t="shared" si="36"/>
        <v>0</v>
      </c>
      <c r="AJ179" s="112">
        <f t="shared" si="37"/>
        <v>0</v>
      </c>
      <c r="AK179" s="112">
        <f t="shared" si="38"/>
        <v>0</v>
      </c>
      <c r="AL179" s="112">
        <f t="shared" si="39"/>
        <v>0</v>
      </c>
      <c r="AN179" s="112" t="str">
        <f t="shared" si="40"/>
        <v>150060-5085iShop</v>
      </c>
      <c r="AO179" cm="1">
        <f t="array" ref="AO179:AU179">IFERROR(VLOOKUP(_xlfn.SINGLE(AN:AN),'[1]Pivot SI'!$R:$Y,{2,3,4,5,6,7,8},0),0)</f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 x14ac:dyDescent="0.2">
      <c r="A180" t="s">
        <v>56</v>
      </c>
      <c r="B180">
        <v>840168524020</v>
      </c>
      <c r="C180" s="2" t="s">
        <v>829</v>
      </c>
      <c r="D180" s="2" t="s">
        <v>830</v>
      </c>
      <c r="E180" s="2" t="s">
        <v>831</v>
      </c>
      <c r="F180" s="2" t="s">
        <v>60</v>
      </c>
      <c r="G180" s="2" t="s">
        <v>169</v>
      </c>
      <c r="H180" s="2" t="s">
        <v>832</v>
      </c>
      <c r="I180" s="2" t="s">
        <v>368</v>
      </c>
      <c r="J180" s="2" t="s">
        <v>3994</v>
      </c>
      <c r="K180" s="3">
        <v>0</v>
      </c>
      <c r="L180" s="25">
        <v>465</v>
      </c>
      <c r="M180" s="2" t="s">
        <v>2204</v>
      </c>
      <c r="N180" s="2" t="s">
        <v>66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112">
        <f t="shared" si="28"/>
        <v>0</v>
      </c>
      <c r="AB180" s="112">
        <f t="shared" si="29"/>
        <v>0</v>
      </c>
      <c r="AC180" s="112">
        <f t="shared" si="30"/>
        <v>0</v>
      </c>
      <c r="AD180" s="112">
        <f t="shared" si="31"/>
        <v>0</v>
      </c>
      <c r="AE180" s="112">
        <f t="shared" si="32"/>
        <v>0</v>
      </c>
      <c r="AF180" s="112">
        <f t="shared" si="33"/>
        <v>0</v>
      </c>
      <c r="AG180" s="112">
        <f t="shared" si="34"/>
        <v>0</v>
      </c>
      <c r="AH180" s="112">
        <f t="shared" si="35"/>
        <v>0</v>
      </c>
      <c r="AI180" s="112">
        <f t="shared" si="36"/>
        <v>0</v>
      </c>
      <c r="AJ180" s="112">
        <f t="shared" si="37"/>
        <v>0</v>
      </c>
      <c r="AK180" s="112">
        <f t="shared" si="38"/>
        <v>0</v>
      </c>
      <c r="AL180" s="112">
        <f t="shared" si="39"/>
        <v>0</v>
      </c>
      <c r="AN180" s="112" t="str">
        <f t="shared" si="40"/>
        <v>150118-5085iShop</v>
      </c>
      <c r="AO180" cm="1">
        <f t="array" ref="AO180:AU180">IFERROR(VLOOKUP(_xlfn.SINGLE(AN:AN),'[1]Pivot SI'!$R:$Y,{2,3,4,5,6,7,8},0),0)</f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2">
      <c r="A181" t="s">
        <v>56</v>
      </c>
      <c r="B181">
        <v>840168524235</v>
      </c>
      <c r="C181" s="2" t="s">
        <v>833</v>
      </c>
      <c r="D181" s="2" t="s">
        <v>834</v>
      </c>
      <c r="E181" s="2" t="s">
        <v>835</v>
      </c>
      <c r="F181" s="2" t="s">
        <v>60</v>
      </c>
      <c r="G181" s="2" t="s">
        <v>169</v>
      </c>
      <c r="H181" s="2" t="s">
        <v>832</v>
      </c>
      <c r="I181" s="2" t="s">
        <v>368</v>
      </c>
      <c r="J181" s="2" t="s">
        <v>3994</v>
      </c>
      <c r="K181" s="3">
        <v>0</v>
      </c>
      <c r="L181" s="25">
        <v>568.45000000000005</v>
      </c>
      <c r="M181" s="2" t="s">
        <v>2204</v>
      </c>
      <c r="N181" s="2" t="s">
        <v>66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112">
        <f t="shared" si="28"/>
        <v>0</v>
      </c>
      <c r="AB181" s="112">
        <f t="shared" si="29"/>
        <v>0</v>
      </c>
      <c r="AC181" s="112">
        <f t="shared" si="30"/>
        <v>0</v>
      </c>
      <c r="AD181" s="112">
        <f t="shared" si="31"/>
        <v>0</v>
      </c>
      <c r="AE181" s="112">
        <f t="shared" si="32"/>
        <v>0</v>
      </c>
      <c r="AF181" s="112">
        <f t="shared" si="33"/>
        <v>0</v>
      </c>
      <c r="AG181" s="112">
        <f t="shared" si="34"/>
        <v>0</v>
      </c>
      <c r="AH181" s="112">
        <f t="shared" si="35"/>
        <v>0</v>
      </c>
      <c r="AI181" s="112">
        <f t="shared" si="36"/>
        <v>0</v>
      </c>
      <c r="AJ181" s="112">
        <f t="shared" si="37"/>
        <v>0</v>
      </c>
      <c r="AK181" s="112">
        <f t="shared" si="38"/>
        <v>0</v>
      </c>
      <c r="AL181" s="112">
        <f t="shared" si="39"/>
        <v>0</v>
      </c>
      <c r="AN181" s="112" t="str">
        <f t="shared" si="40"/>
        <v>150125-5905iShop</v>
      </c>
      <c r="AO181" cm="1">
        <f t="array" ref="AO181:AU181">IFERROR(VLOOKUP(_xlfn.SINGLE(AN:AN),'[1]Pivot SI'!$R:$Y,{2,3,4,5,6,7,8},0),0)</f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2">
      <c r="A182" t="s">
        <v>56</v>
      </c>
      <c r="B182">
        <v>840168524242</v>
      </c>
      <c r="C182" s="2" t="s">
        <v>836</v>
      </c>
      <c r="D182" s="2" t="s">
        <v>837</v>
      </c>
      <c r="E182" s="2" t="s">
        <v>835</v>
      </c>
      <c r="F182" s="2" t="s">
        <v>60</v>
      </c>
      <c r="G182" s="2" t="s">
        <v>169</v>
      </c>
      <c r="H182" s="2" t="s">
        <v>832</v>
      </c>
      <c r="I182" s="2" t="s">
        <v>368</v>
      </c>
      <c r="J182" s="2" t="s">
        <v>3994</v>
      </c>
      <c r="K182" s="3">
        <v>0</v>
      </c>
      <c r="L182" s="25">
        <v>568.45000000000005</v>
      </c>
      <c r="M182" s="2" t="s">
        <v>2204</v>
      </c>
      <c r="N182" s="2" t="s">
        <v>66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112">
        <f t="shared" si="28"/>
        <v>0</v>
      </c>
      <c r="AB182" s="112">
        <f t="shared" si="29"/>
        <v>0</v>
      </c>
      <c r="AC182" s="112">
        <f t="shared" si="30"/>
        <v>0</v>
      </c>
      <c r="AD182" s="112">
        <f t="shared" si="31"/>
        <v>0</v>
      </c>
      <c r="AE182" s="112">
        <f t="shared" si="32"/>
        <v>0</v>
      </c>
      <c r="AF182" s="112">
        <f t="shared" si="33"/>
        <v>0</v>
      </c>
      <c r="AG182" s="112">
        <f t="shared" si="34"/>
        <v>0</v>
      </c>
      <c r="AH182" s="112">
        <f t="shared" si="35"/>
        <v>0</v>
      </c>
      <c r="AI182" s="112">
        <f t="shared" si="36"/>
        <v>0</v>
      </c>
      <c r="AJ182" s="112">
        <f t="shared" si="37"/>
        <v>0</v>
      </c>
      <c r="AK182" s="112">
        <f t="shared" si="38"/>
        <v>0</v>
      </c>
      <c r="AL182" s="112">
        <f t="shared" si="39"/>
        <v>0</v>
      </c>
      <c r="AN182" s="112" t="str">
        <f t="shared" si="40"/>
        <v>150125-9794iShop</v>
      </c>
      <c r="AO182" cm="1">
        <f t="array" ref="AO182:AU182">IFERROR(VLOOKUP(_xlfn.SINGLE(AN:AN),'[1]Pivot SI'!$R:$Y,{2,3,4,5,6,7,8},0),0)</f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2">
      <c r="A183" t="s">
        <v>56</v>
      </c>
      <c r="B183">
        <v>840168524259</v>
      </c>
      <c r="C183" s="2" t="s">
        <v>838</v>
      </c>
      <c r="D183" s="2" t="s">
        <v>839</v>
      </c>
      <c r="E183" s="2" t="s">
        <v>835</v>
      </c>
      <c r="F183" s="2" t="s">
        <v>60</v>
      </c>
      <c r="G183" s="2" t="s">
        <v>169</v>
      </c>
      <c r="H183" s="2" t="s">
        <v>832</v>
      </c>
      <c r="I183" s="2" t="s">
        <v>368</v>
      </c>
      <c r="J183" s="2" t="s">
        <v>3994</v>
      </c>
      <c r="K183" s="3">
        <v>0</v>
      </c>
      <c r="L183" s="25">
        <v>568.45000000000005</v>
      </c>
      <c r="M183" s="2" t="s">
        <v>2204</v>
      </c>
      <c r="N183" s="2" t="s">
        <v>66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112">
        <f t="shared" si="28"/>
        <v>0</v>
      </c>
      <c r="AB183" s="112">
        <f t="shared" si="29"/>
        <v>0</v>
      </c>
      <c r="AC183" s="112">
        <f t="shared" si="30"/>
        <v>0</v>
      </c>
      <c r="AD183" s="112">
        <f t="shared" si="31"/>
        <v>0</v>
      </c>
      <c r="AE183" s="112">
        <f t="shared" si="32"/>
        <v>0</v>
      </c>
      <c r="AF183" s="112">
        <f t="shared" si="33"/>
        <v>0</v>
      </c>
      <c r="AG183" s="112">
        <f t="shared" si="34"/>
        <v>0</v>
      </c>
      <c r="AH183" s="112">
        <f t="shared" si="35"/>
        <v>0</v>
      </c>
      <c r="AI183" s="112">
        <f t="shared" si="36"/>
        <v>0</v>
      </c>
      <c r="AJ183" s="112">
        <f t="shared" si="37"/>
        <v>0</v>
      </c>
      <c r="AK183" s="112">
        <f t="shared" si="38"/>
        <v>0</v>
      </c>
      <c r="AL183" s="112">
        <f t="shared" si="39"/>
        <v>0</v>
      </c>
      <c r="AN183" s="112" t="str">
        <f t="shared" si="40"/>
        <v>150125-9991iShop</v>
      </c>
      <c r="AO183" cm="1">
        <f t="array" ref="AO183:AU183">IFERROR(VLOOKUP(_xlfn.SINGLE(AN:AN),'[1]Pivot SI'!$R:$Y,{2,3,4,5,6,7,8},0),0)</f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2">
      <c r="A184" t="s">
        <v>56</v>
      </c>
      <c r="B184">
        <v>840168524334</v>
      </c>
      <c r="C184" s="2" t="s">
        <v>840</v>
      </c>
      <c r="D184" s="2" t="s">
        <v>841</v>
      </c>
      <c r="E184" s="2" t="s">
        <v>842</v>
      </c>
      <c r="F184" s="2" t="s">
        <v>60</v>
      </c>
      <c r="G184" s="2" t="s">
        <v>169</v>
      </c>
      <c r="H184" s="2" t="s">
        <v>832</v>
      </c>
      <c r="I184" s="2" t="s">
        <v>368</v>
      </c>
      <c r="J184" s="2" t="s">
        <v>3994</v>
      </c>
      <c r="K184" s="3">
        <v>0</v>
      </c>
      <c r="L184" s="25">
        <v>568.45000000000005</v>
      </c>
      <c r="M184" s="2" t="s">
        <v>2204</v>
      </c>
      <c r="N184" s="2" t="s">
        <v>66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112">
        <f t="shared" si="28"/>
        <v>0</v>
      </c>
      <c r="AB184" s="112">
        <f t="shared" si="29"/>
        <v>0</v>
      </c>
      <c r="AC184" s="112">
        <f t="shared" si="30"/>
        <v>0</v>
      </c>
      <c r="AD184" s="112">
        <f t="shared" si="31"/>
        <v>0</v>
      </c>
      <c r="AE184" s="112">
        <f t="shared" si="32"/>
        <v>0</v>
      </c>
      <c r="AF184" s="112">
        <f t="shared" si="33"/>
        <v>0</v>
      </c>
      <c r="AG184" s="112">
        <f t="shared" si="34"/>
        <v>0</v>
      </c>
      <c r="AH184" s="112">
        <f t="shared" si="35"/>
        <v>0</v>
      </c>
      <c r="AI184" s="112">
        <f t="shared" si="36"/>
        <v>0</v>
      </c>
      <c r="AJ184" s="112">
        <f t="shared" si="37"/>
        <v>0</v>
      </c>
      <c r="AK184" s="112">
        <f t="shared" si="38"/>
        <v>0</v>
      </c>
      <c r="AL184" s="112">
        <f t="shared" si="39"/>
        <v>0</v>
      </c>
      <c r="AN184" s="112" t="str">
        <f t="shared" si="40"/>
        <v>150127-9985iShop</v>
      </c>
      <c r="AO184" cm="1">
        <f t="array" ref="AO184:AU184">IFERROR(VLOOKUP(_xlfn.SINGLE(AN:AN),'[1]Pivot SI'!$R:$Y,{2,3,4,5,6,7,8},0),0)</f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 x14ac:dyDescent="0.2">
      <c r="A185" t="s">
        <v>56</v>
      </c>
      <c r="B185">
        <v>840168524327</v>
      </c>
      <c r="C185" s="2" t="s">
        <v>843</v>
      </c>
      <c r="D185" s="2" t="s">
        <v>844</v>
      </c>
      <c r="E185" s="2" t="s">
        <v>845</v>
      </c>
      <c r="F185" s="2" t="s">
        <v>60</v>
      </c>
      <c r="G185" s="2" t="s">
        <v>169</v>
      </c>
      <c r="H185" s="2" t="s">
        <v>832</v>
      </c>
      <c r="I185" s="2" t="s">
        <v>368</v>
      </c>
      <c r="J185" s="2" t="s">
        <v>3994</v>
      </c>
      <c r="K185" s="3">
        <v>0</v>
      </c>
      <c r="L185" s="25">
        <v>568.45000000000005</v>
      </c>
      <c r="M185" s="2" t="s">
        <v>2204</v>
      </c>
      <c r="N185" s="2" t="s">
        <v>66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112">
        <f t="shared" si="28"/>
        <v>0</v>
      </c>
      <c r="AB185" s="112">
        <f t="shared" si="29"/>
        <v>0</v>
      </c>
      <c r="AC185" s="112">
        <f t="shared" si="30"/>
        <v>0</v>
      </c>
      <c r="AD185" s="112">
        <f t="shared" si="31"/>
        <v>0</v>
      </c>
      <c r="AE185" s="112">
        <f t="shared" si="32"/>
        <v>0</v>
      </c>
      <c r="AF185" s="112">
        <f t="shared" si="33"/>
        <v>0</v>
      </c>
      <c r="AG185" s="112">
        <f t="shared" si="34"/>
        <v>0</v>
      </c>
      <c r="AH185" s="112">
        <f t="shared" si="35"/>
        <v>0</v>
      </c>
      <c r="AI185" s="112">
        <f t="shared" si="36"/>
        <v>0</v>
      </c>
      <c r="AJ185" s="112">
        <f t="shared" si="37"/>
        <v>0</v>
      </c>
      <c r="AK185" s="112">
        <f t="shared" si="38"/>
        <v>0</v>
      </c>
      <c r="AL185" s="112">
        <f t="shared" si="39"/>
        <v>0</v>
      </c>
      <c r="AN185" s="112" t="str">
        <f t="shared" si="40"/>
        <v>150127-9984iShop</v>
      </c>
      <c r="AO185" cm="1">
        <f t="array" ref="AO185:AU185">IFERROR(VLOOKUP(_xlfn.SINGLE(AN:AN),'[1]Pivot SI'!$R:$Y,{2,3,4,5,6,7,8},0),0)</f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x14ac:dyDescent="0.2">
      <c r="A186" t="s">
        <v>56</v>
      </c>
      <c r="B186">
        <v>840168523832</v>
      </c>
      <c r="C186" s="2" t="s">
        <v>846</v>
      </c>
      <c r="D186" s="2" t="s">
        <v>847</v>
      </c>
      <c r="E186" s="2" t="s">
        <v>848</v>
      </c>
      <c r="F186" s="2" t="s">
        <v>60</v>
      </c>
      <c r="G186" s="2" t="s">
        <v>169</v>
      </c>
      <c r="H186" s="2" t="s">
        <v>832</v>
      </c>
      <c r="I186" s="2" t="s">
        <v>368</v>
      </c>
      <c r="J186" s="2" t="s">
        <v>3994</v>
      </c>
      <c r="K186" s="3">
        <v>0</v>
      </c>
      <c r="L186" s="25">
        <v>465</v>
      </c>
      <c r="M186" s="2" t="s">
        <v>2204</v>
      </c>
      <c r="N186" s="2" t="s">
        <v>66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112">
        <f t="shared" si="28"/>
        <v>0</v>
      </c>
      <c r="AB186" s="112">
        <f t="shared" si="29"/>
        <v>0</v>
      </c>
      <c r="AC186" s="112">
        <f t="shared" si="30"/>
        <v>0</v>
      </c>
      <c r="AD186" s="112">
        <f t="shared" si="31"/>
        <v>0</v>
      </c>
      <c r="AE186" s="112">
        <f t="shared" si="32"/>
        <v>0</v>
      </c>
      <c r="AF186" s="112">
        <f t="shared" si="33"/>
        <v>0</v>
      </c>
      <c r="AG186" s="112">
        <f t="shared" si="34"/>
        <v>0</v>
      </c>
      <c r="AH186" s="112">
        <f t="shared" si="35"/>
        <v>0</v>
      </c>
      <c r="AI186" s="112">
        <f t="shared" si="36"/>
        <v>0</v>
      </c>
      <c r="AJ186" s="112">
        <f t="shared" si="37"/>
        <v>0</v>
      </c>
      <c r="AK186" s="112">
        <f t="shared" si="38"/>
        <v>0</v>
      </c>
      <c r="AL186" s="112">
        <f t="shared" si="39"/>
        <v>0</v>
      </c>
      <c r="AN186" s="112" t="str">
        <f t="shared" si="40"/>
        <v>150114-3068iShop</v>
      </c>
      <c r="AO186" cm="1">
        <f t="array" ref="AO186:AU186">IFERROR(VLOOKUP(_xlfn.SINGLE(AN:AN),'[1]Pivot SI'!$R:$Y,{2,3,4,5,6,7,8},0),0)</f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x14ac:dyDescent="0.2">
      <c r="A187" t="s">
        <v>56</v>
      </c>
      <c r="B187">
        <v>840168523788</v>
      </c>
      <c r="C187" s="2" t="s">
        <v>849</v>
      </c>
      <c r="D187" s="2" t="s">
        <v>850</v>
      </c>
      <c r="E187" s="2" t="s">
        <v>851</v>
      </c>
      <c r="F187" s="2" t="s">
        <v>60</v>
      </c>
      <c r="G187" s="2" t="s">
        <v>169</v>
      </c>
      <c r="H187" s="2" t="s">
        <v>852</v>
      </c>
      <c r="I187" s="2" t="s">
        <v>368</v>
      </c>
      <c r="J187" s="2" t="s">
        <v>3994</v>
      </c>
      <c r="K187" s="3">
        <v>0</v>
      </c>
      <c r="L187" s="25">
        <v>465</v>
      </c>
      <c r="M187" s="2" t="s">
        <v>2204</v>
      </c>
      <c r="N187" s="2" t="s">
        <v>66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112">
        <f t="shared" si="28"/>
        <v>0</v>
      </c>
      <c r="AB187" s="112">
        <f t="shared" si="29"/>
        <v>0</v>
      </c>
      <c r="AC187" s="112">
        <f t="shared" si="30"/>
        <v>0</v>
      </c>
      <c r="AD187" s="112">
        <f t="shared" si="31"/>
        <v>0</v>
      </c>
      <c r="AE187" s="112">
        <f t="shared" si="32"/>
        <v>0</v>
      </c>
      <c r="AF187" s="112">
        <f t="shared" si="33"/>
        <v>0</v>
      </c>
      <c r="AG187" s="112">
        <f t="shared" si="34"/>
        <v>0</v>
      </c>
      <c r="AH187" s="112">
        <f t="shared" si="35"/>
        <v>0</v>
      </c>
      <c r="AI187" s="112">
        <f t="shared" si="36"/>
        <v>0</v>
      </c>
      <c r="AJ187" s="112">
        <f t="shared" si="37"/>
        <v>0</v>
      </c>
      <c r="AK187" s="112">
        <f t="shared" si="38"/>
        <v>0</v>
      </c>
      <c r="AL187" s="112">
        <f t="shared" si="39"/>
        <v>0</v>
      </c>
      <c r="AN187" s="112" t="str">
        <f t="shared" si="40"/>
        <v>150114-D143iShop</v>
      </c>
      <c r="AO187" cm="1">
        <f t="array" ref="AO187:AU187">IFERROR(VLOOKUP(_xlfn.SINGLE(AN:AN),'[1]Pivot SI'!$R:$Y,{2,3,4,5,6,7,8},0),0)</f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">
      <c r="A188" t="s">
        <v>56</v>
      </c>
      <c r="B188">
        <v>840168524846</v>
      </c>
      <c r="C188" s="2" t="s">
        <v>853</v>
      </c>
      <c r="D188" s="2" t="s">
        <v>854</v>
      </c>
      <c r="E188" s="2" t="s">
        <v>855</v>
      </c>
      <c r="F188" s="2" t="s">
        <v>60</v>
      </c>
      <c r="G188" s="2" t="s">
        <v>169</v>
      </c>
      <c r="H188" s="2" t="s">
        <v>175</v>
      </c>
      <c r="I188" s="2" t="s">
        <v>368</v>
      </c>
      <c r="J188" s="2" t="s">
        <v>3994</v>
      </c>
      <c r="K188" s="3">
        <v>0</v>
      </c>
      <c r="L188" s="25">
        <v>348.75</v>
      </c>
      <c r="M188" s="2" t="s">
        <v>2204</v>
      </c>
      <c r="N188" s="2" t="s">
        <v>66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112">
        <f t="shared" si="28"/>
        <v>0</v>
      </c>
      <c r="AB188" s="112">
        <f t="shared" si="29"/>
        <v>0</v>
      </c>
      <c r="AC188" s="112">
        <f t="shared" si="30"/>
        <v>0</v>
      </c>
      <c r="AD188" s="112">
        <f t="shared" si="31"/>
        <v>0</v>
      </c>
      <c r="AE188" s="112">
        <f t="shared" si="32"/>
        <v>0</v>
      </c>
      <c r="AF188" s="112">
        <f t="shared" si="33"/>
        <v>0</v>
      </c>
      <c r="AG188" s="112">
        <f t="shared" si="34"/>
        <v>0</v>
      </c>
      <c r="AH188" s="112">
        <f t="shared" si="35"/>
        <v>0</v>
      </c>
      <c r="AI188" s="112">
        <f t="shared" si="36"/>
        <v>0</v>
      </c>
      <c r="AJ188" s="112">
        <f t="shared" si="37"/>
        <v>0</v>
      </c>
      <c r="AK188" s="112">
        <f t="shared" si="38"/>
        <v>0</v>
      </c>
      <c r="AL188" s="112">
        <f t="shared" si="39"/>
        <v>0</v>
      </c>
      <c r="AN188" s="112" t="str">
        <f t="shared" si="40"/>
        <v>150143-3068iShop</v>
      </c>
      <c r="AO188" cm="1">
        <f t="array" ref="AO188:AU188">IFERROR(VLOOKUP(_xlfn.SINGLE(AN:AN),'[1]Pivot SI'!$R:$Y,{2,3,4,5,6,7,8},0),0)</f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 x14ac:dyDescent="0.2">
      <c r="A189" t="s">
        <v>56</v>
      </c>
      <c r="B189">
        <v>840168525034</v>
      </c>
      <c r="C189" s="2" t="s">
        <v>230</v>
      </c>
      <c r="D189" s="2" t="s">
        <v>231</v>
      </c>
      <c r="E189" s="2" t="s">
        <v>232</v>
      </c>
      <c r="F189" s="2" t="s">
        <v>60</v>
      </c>
      <c r="G189" s="2" t="s">
        <v>169</v>
      </c>
      <c r="H189" s="2" t="s">
        <v>175</v>
      </c>
      <c r="I189" s="2" t="s">
        <v>368</v>
      </c>
      <c r="J189" s="2" t="s">
        <v>3994</v>
      </c>
      <c r="K189" s="3">
        <v>0</v>
      </c>
      <c r="L189" s="25">
        <v>348.75</v>
      </c>
      <c r="M189" s="2" t="s">
        <v>2204</v>
      </c>
      <c r="N189" s="2" t="s">
        <v>66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112">
        <f t="shared" si="28"/>
        <v>0</v>
      </c>
      <c r="AB189" s="112">
        <f t="shared" si="29"/>
        <v>0</v>
      </c>
      <c r="AC189" s="112">
        <f t="shared" si="30"/>
        <v>0</v>
      </c>
      <c r="AD189" s="112">
        <f t="shared" si="31"/>
        <v>0</v>
      </c>
      <c r="AE189" s="112">
        <f t="shared" si="32"/>
        <v>0</v>
      </c>
      <c r="AF189" s="112">
        <f t="shared" si="33"/>
        <v>0</v>
      </c>
      <c r="AG189" s="112">
        <f t="shared" si="34"/>
        <v>0</v>
      </c>
      <c r="AH189" s="112">
        <f t="shared" si="35"/>
        <v>0</v>
      </c>
      <c r="AI189" s="112">
        <f t="shared" si="36"/>
        <v>0</v>
      </c>
      <c r="AJ189" s="112">
        <f t="shared" si="37"/>
        <v>0</v>
      </c>
      <c r="AK189" s="112">
        <f t="shared" si="38"/>
        <v>0</v>
      </c>
      <c r="AL189" s="112">
        <f t="shared" si="39"/>
        <v>0</v>
      </c>
      <c r="AN189" s="112" t="str">
        <f t="shared" si="40"/>
        <v>150147-5085iShop</v>
      </c>
      <c r="AO189" cm="1">
        <f t="array" ref="AO189:AU189">IFERROR(VLOOKUP(_xlfn.SINGLE(AN:AN),'[1]Pivot SI'!$R:$Y,{2,3,4,5,6,7,8},0),0)</f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2">
      <c r="A190" t="s">
        <v>56</v>
      </c>
      <c r="B190">
        <v>840168524792</v>
      </c>
      <c r="C190" s="2" t="s">
        <v>856</v>
      </c>
      <c r="D190" s="2" t="s">
        <v>857</v>
      </c>
      <c r="E190" s="2" t="s">
        <v>858</v>
      </c>
      <c r="F190" s="2" t="s">
        <v>60</v>
      </c>
      <c r="G190" s="2" t="s">
        <v>169</v>
      </c>
      <c r="H190" s="2" t="s">
        <v>859</v>
      </c>
      <c r="I190" s="2" t="s">
        <v>368</v>
      </c>
      <c r="J190" s="2" t="s">
        <v>3994</v>
      </c>
      <c r="K190" s="3">
        <v>0</v>
      </c>
      <c r="L190" s="25">
        <v>348.75</v>
      </c>
      <c r="M190" s="2" t="s">
        <v>2204</v>
      </c>
      <c r="N190" s="2" t="s">
        <v>66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112">
        <f t="shared" si="28"/>
        <v>0</v>
      </c>
      <c r="AB190" s="112">
        <f t="shared" si="29"/>
        <v>0</v>
      </c>
      <c r="AC190" s="112">
        <f t="shared" si="30"/>
        <v>0</v>
      </c>
      <c r="AD190" s="112">
        <f t="shared" si="31"/>
        <v>0</v>
      </c>
      <c r="AE190" s="112">
        <f t="shared" si="32"/>
        <v>0</v>
      </c>
      <c r="AF190" s="112">
        <f t="shared" si="33"/>
        <v>0</v>
      </c>
      <c r="AG190" s="112">
        <f t="shared" si="34"/>
        <v>0</v>
      </c>
      <c r="AH190" s="112">
        <f t="shared" si="35"/>
        <v>0</v>
      </c>
      <c r="AI190" s="112">
        <f t="shared" si="36"/>
        <v>0</v>
      </c>
      <c r="AJ190" s="112">
        <f t="shared" si="37"/>
        <v>0</v>
      </c>
      <c r="AK190" s="112">
        <f t="shared" si="38"/>
        <v>0</v>
      </c>
      <c r="AL190" s="112">
        <f t="shared" si="39"/>
        <v>0</v>
      </c>
      <c r="AN190" s="112" t="str">
        <f t="shared" si="40"/>
        <v>150143-D143iShop</v>
      </c>
      <c r="AO190" cm="1">
        <f t="array" ref="AO190:AU190">IFERROR(VLOOKUP(_xlfn.SINGLE(AN:AN),'[1]Pivot SI'!$R:$Y,{2,3,4,5,6,7,8},0),0)</f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2">
      <c r="A191" t="s">
        <v>56</v>
      </c>
      <c r="B191">
        <v>840168525249</v>
      </c>
      <c r="C191" s="2" t="s">
        <v>860</v>
      </c>
      <c r="D191" s="2" t="s">
        <v>861</v>
      </c>
      <c r="E191" s="2" t="s">
        <v>862</v>
      </c>
      <c r="F191" s="2" t="s">
        <v>60</v>
      </c>
      <c r="G191" s="2" t="s">
        <v>169</v>
      </c>
      <c r="H191" s="2" t="s">
        <v>859</v>
      </c>
      <c r="I191" s="2" t="s">
        <v>368</v>
      </c>
      <c r="J191" s="2" t="s">
        <v>3994</v>
      </c>
      <c r="K191" s="3">
        <v>0</v>
      </c>
      <c r="L191" s="25">
        <v>426.34</v>
      </c>
      <c r="M191" s="2" t="s">
        <v>2204</v>
      </c>
      <c r="N191" s="2" t="s">
        <v>66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112">
        <f t="shared" si="28"/>
        <v>0</v>
      </c>
      <c r="AB191" s="112">
        <f t="shared" si="29"/>
        <v>0</v>
      </c>
      <c r="AC191" s="112">
        <f t="shared" si="30"/>
        <v>0</v>
      </c>
      <c r="AD191" s="112">
        <f t="shared" si="31"/>
        <v>0</v>
      </c>
      <c r="AE191" s="112">
        <f t="shared" si="32"/>
        <v>0</v>
      </c>
      <c r="AF191" s="112">
        <f t="shared" si="33"/>
        <v>0</v>
      </c>
      <c r="AG191" s="112">
        <f t="shared" si="34"/>
        <v>0</v>
      </c>
      <c r="AH191" s="112">
        <f t="shared" si="35"/>
        <v>0</v>
      </c>
      <c r="AI191" s="112">
        <f t="shared" si="36"/>
        <v>0</v>
      </c>
      <c r="AJ191" s="112">
        <f t="shared" si="37"/>
        <v>0</v>
      </c>
      <c r="AK191" s="112">
        <f t="shared" si="38"/>
        <v>0</v>
      </c>
      <c r="AL191" s="112">
        <f t="shared" si="39"/>
        <v>0</v>
      </c>
      <c r="AN191" s="112" t="str">
        <f t="shared" si="40"/>
        <v>150154-5905iShop</v>
      </c>
      <c r="AO191" cm="1">
        <f t="array" ref="AO191:AU191">IFERROR(VLOOKUP(_xlfn.SINGLE(AN:AN),'[1]Pivot SI'!$R:$Y,{2,3,4,5,6,7,8},0),0)</f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2">
      <c r="A192" t="s">
        <v>56</v>
      </c>
      <c r="B192">
        <v>840168525256</v>
      </c>
      <c r="C192" s="2" t="s">
        <v>863</v>
      </c>
      <c r="D192" s="2" t="s">
        <v>864</v>
      </c>
      <c r="E192" s="2" t="s">
        <v>862</v>
      </c>
      <c r="F192" s="2" t="s">
        <v>60</v>
      </c>
      <c r="G192" s="2" t="s">
        <v>169</v>
      </c>
      <c r="H192" s="2" t="s">
        <v>859</v>
      </c>
      <c r="I192" s="2" t="s">
        <v>368</v>
      </c>
      <c r="J192" s="2" t="s">
        <v>3994</v>
      </c>
      <c r="K192" s="3">
        <v>0</v>
      </c>
      <c r="L192" s="25">
        <v>426.34</v>
      </c>
      <c r="M192" s="2" t="s">
        <v>2204</v>
      </c>
      <c r="N192" s="2" t="s">
        <v>66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112">
        <f t="shared" si="28"/>
        <v>0</v>
      </c>
      <c r="AB192" s="112">
        <f t="shared" si="29"/>
        <v>0</v>
      </c>
      <c r="AC192" s="112">
        <f t="shared" si="30"/>
        <v>0</v>
      </c>
      <c r="AD192" s="112">
        <f t="shared" si="31"/>
        <v>0</v>
      </c>
      <c r="AE192" s="112">
        <f t="shared" si="32"/>
        <v>0</v>
      </c>
      <c r="AF192" s="112">
        <f t="shared" si="33"/>
        <v>0</v>
      </c>
      <c r="AG192" s="112">
        <f t="shared" si="34"/>
        <v>0</v>
      </c>
      <c r="AH192" s="112">
        <f t="shared" si="35"/>
        <v>0</v>
      </c>
      <c r="AI192" s="112">
        <f t="shared" si="36"/>
        <v>0</v>
      </c>
      <c r="AJ192" s="112">
        <f t="shared" si="37"/>
        <v>0</v>
      </c>
      <c r="AK192" s="112">
        <f t="shared" si="38"/>
        <v>0</v>
      </c>
      <c r="AL192" s="112">
        <f t="shared" si="39"/>
        <v>0</v>
      </c>
      <c r="AN192" s="112" t="str">
        <f t="shared" si="40"/>
        <v>150154-9794iShop</v>
      </c>
      <c r="AO192" cm="1">
        <f t="array" ref="AO192:AU192">IFERROR(VLOOKUP(_xlfn.SINGLE(AN:AN),'[1]Pivot SI'!$R:$Y,{2,3,4,5,6,7,8},0),0)</f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2">
      <c r="A193" t="s">
        <v>56</v>
      </c>
      <c r="B193">
        <v>840168525263</v>
      </c>
      <c r="C193" s="2" t="s">
        <v>865</v>
      </c>
      <c r="D193" s="2" t="s">
        <v>866</v>
      </c>
      <c r="E193" s="2" t="s">
        <v>862</v>
      </c>
      <c r="F193" s="2" t="s">
        <v>60</v>
      </c>
      <c r="G193" s="2" t="s">
        <v>169</v>
      </c>
      <c r="H193" s="2" t="s">
        <v>859</v>
      </c>
      <c r="I193" s="2" t="s">
        <v>368</v>
      </c>
      <c r="J193" s="2" t="s">
        <v>3994</v>
      </c>
      <c r="K193" s="3">
        <v>0</v>
      </c>
      <c r="L193" s="25">
        <v>426.34</v>
      </c>
      <c r="M193" s="2" t="s">
        <v>2204</v>
      </c>
      <c r="N193" s="2" t="s">
        <v>66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112">
        <f t="shared" si="28"/>
        <v>0</v>
      </c>
      <c r="AB193" s="112">
        <f t="shared" si="29"/>
        <v>0</v>
      </c>
      <c r="AC193" s="112">
        <f t="shared" si="30"/>
        <v>0</v>
      </c>
      <c r="AD193" s="112">
        <f t="shared" si="31"/>
        <v>0</v>
      </c>
      <c r="AE193" s="112">
        <f t="shared" si="32"/>
        <v>0</v>
      </c>
      <c r="AF193" s="112">
        <f t="shared" si="33"/>
        <v>0</v>
      </c>
      <c r="AG193" s="112">
        <f t="shared" si="34"/>
        <v>0</v>
      </c>
      <c r="AH193" s="112">
        <f t="shared" si="35"/>
        <v>0</v>
      </c>
      <c r="AI193" s="112">
        <f t="shared" si="36"/>
        <v>0</v>
      </c>
      <c r="AJ193" s="112">
        <f t="shared" si="37"/>
        <v>0</v>
      </c>
      <c r="AK193" s="112">
        <f t="shared" si="38"/>
        <v>0</v>
      </c>
      <c r="AL193" s="112">
        <f t="shared" si="39"/>
        <v>0</v>
      </c>
      <c r="AN193" s="112" t="str">
        <f t="shared" si="40"/>
        <v>150154-9991iShop</v>
      </c>
      <c r="AO193" cm="1">
        <f t="array" ref="AO193:AU193">IFERROR(VLOOKUP(_xlfn.SINGLE(AN:AN),'[1]Pivot SI'!$R:$Y,{2,3,4,5,6,7,8},0),0)</f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2">
      <c r="A194" t="s">
        <v>56</v>
      </c>
      <c r="B194">
        <v>840168525331</v>
      </c>
      <c r="C194" s="2" t="s">
        <v>867</v>
      </c>
      <c r="D194" s="2" t="s">
        <v>868</v>
      </c>
      <c r="E194" s="2" t="s">
        <v>869</v>
      </c>
      <c r="F194" s="2" t="s">
        <v>60</v>
      </c>
      <c r="G194" s="2" t="s">
        <v>169</v>
      </c>
      <c r="H194" s="2" t="s">
        <v>859</v>
      </c>
      <c r="I194" s="2" t="s">
        <v>368</v>
      </c>
      <c r="J194" s="2" t="s">
        <v>3994</v>
      </c>
      <c r="K194" s="3">
        <v>0</v>
      </c>
      <c r="L194" s="25">
        <v>426.34</v>
      </c>
      <c r="M194" s="2" t="s">
        <v>2204</v>
      </c>
      <c r="N194" s="2" t="s">
        <v>66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112">
        <f t="shared" si="28"/>
        <v>0</v>
      </c>
      <c r="AB194" s="112">
        <f t="shared" si="29"/>
        <v>0</v>
      </c>
      <c r="AC194" s="112">
        <f t="shared" si="30"/>
        <v>0</v>
      </c>
      <c r="AD194" s="112">
        <f t="shared" si="31"/>
        <v>0</v>
      </c>
      <c r="AE194" s="112">
        <f t="shared" si="32"/>
        <v>0</v>
      </c>
      <c r="AF194" s="112">
        <f t="shared" si="33"/>
        <v>0</v>
      </c>
      <c r="AG194" s="112">
        <f t="shared" si="34"/>
        <v>0</v>
      </c>
      <c r="AH194" s="112">
        <f t="shared" si="35"/>
        <v>0</v>
      </c>
      <c r="AI194" s="112">
        <f t="shared" si="36"/>
        <v>0</v>
      </c>
      <c r="AJ194" s="112">
        <f t="shared" si="37"/>
        <v>0</v>
      </c>
      <c r="AK194" s="112">
        <f t="shared" si="38"/>
        <v>0</v>
      </c>
      <c r="AL194" s="112">
        <f t="shared" si="39"/>
        <v>0</v>
      </c>
      <c r="AN194" s="112" t="str">
        <f t="shared" si="40"/>
        <v>150156-9984iShop</v>
      </c>
      <c r="AO194" cm="1">
        <f t="array" ref="AO194:AU194">IFERROR(VLOOKUP(_xlfn.SINGLE(AN:AN),'[1]Pivot SI'!$R:$Y,{2,3,4,5,6,7,8},0),0)</f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2">
      <c r="A195" t="s">
        <v>56</v>
      </c>
      <c r="B195">
        <v>840168525348</v>
      </c>
      <c r="C195" s="2" t="s">
        <v>870</v>
      </c>
      <c r="D195" s="2" t="s">
        <v>871</v>
      </c>
      <c r="E195" s="2" t="s">
        <v>872</v>
      </c>
      <c r="F195" s="2" t="s">
        <v>60</v>
      </c>
      <c r="G195" s="2" t="s">
        <v>169</v>
      </c>
      <c r="H195" s="2" t="s">
        <v>859</v>
      </c>
      <c r="I195" s="2" t="s">
        <v>368</v>
      </c>
      <c r="J195" s="2" t="s">
        <v>3994</v>
      </c>
      <c r="K195" s="3">
        <v>0</v>
      </c>
      <c r="L195" s="25">
        <v>426.34</v>
      </c>
      <c r="M195" s="2" t="s">
        <v>2204</v>
      </c>
      <c r="N195" s="2" t="s">
        <v>66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112">
        <f t="shared" ref="AA195:AA258" si="41">O195*$L:$L</f>
        <v>0</v>
      </c>
      <c r="AB195" s="112">
        <f t="shared" ref="AB195:AB258" si="42">P195*$L:$L</f>
        <v>0</v>
      </c>
      <c r="AC195" s="112">
        <f t="shared" ref="AC195:AC258" si="43">Q195*$L:$L</f>
        <v>0</v>
      </c>
      <c r="AD195" s="112">
        <f t="shared" ref="AD195:AD258" si="44">R195*$L:$L</f>
        <v>0</v>
      </c>
      <c r="AE195" s="112">
        <f t="shared" ref="AE195:AE258" si="45">S195*$L:$L</f>
        <v>0</v>
      </c>
      <c r="AF195" s="112">
        <f t="shared" ref="AF195:AF258" si="46">T195*$L:$L</f>
        <v>0</v>
      </c>
      <c r="AG195" s="112">
        <f t="shared" ref="AG195:AG258" si="47">U195*$L:$L</f>
        <v>0</v>
      </c>
      <c r="AH195" s="112">
        <f t="shared" ref="AH195:AH258" si="48">V195*$L:$L</f>
        <v>0</v>
      </c>
      <c r="AI195" s="112">
        <f t="shared" ref="AI195:AI258" si="49">W195*$L:$L</f>
        <v>0</v>
      </c>
      <c r="AJ195" s="112">
        <f t="shared" ref="AJ195:AJ258" si="50">X195*$L:$L</f>
        <v>0</v>
      </c>
      <c r="AK195" s="112">
        <f t="shared" ref="AK195:AK258" si="51">Y195*$L:$L</f>
        <v>0</v>
      </c>
      <c r="AL195" s="112">
        <f t="shared" ref="AL195:AL258" si="52">Z195*$L:$L</f>
        <v>0</v>
      </c>
      <c r="AN195" s="112" t="str">
        <f t="shared" si="40"/>
        <v>150156-9985iShop</v>
      </c>
      <c r="AO195" cm="1">
        <f t="array" ref="AO195:AU195">IFERROR(VLOOKUP(_xlfn.SINGLE(AN:AN),'[1]Pivot SI'!$R:$Y,{2,3,4,5,6,7,8},0),0)</f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2">
      <c r="A196" t="s">
        <v>56</v>
      </c>
      <c r="B196">
        <v>840168522774</v>
      </c>
      <c r="C196" s="2" t="s">
        <v>873</v>
      </c>
      <c r="D196" s="2" t="s">
        <v>874</v>
      </c>
      <c r="E196" s="2" t="s">
        <v>875</v>
      </c>
      <c r="F196" s="2" t="s">
        <v>60</v>
      </c>
      <c r="G196" s="2" t="s">
        <v>169</v>
      </c>
      <c r="H196" s="2" t="s">
        <v>180</v>
      </c>
      <c r="I196" s="2" t="s">
        <v>368</v>
      </c>
      <c r="J196" s="2" t="s">
        <v>3994</v>
      </c>
      <c r="K196" s="3">
        <v>0</v>
      </c>
      <c r="L196" s="25">
        <v>348.75</v>
      </c>
      <c r="M196" s="2" t="s">
        <v>2204</v>
      </c>
      <c r="N196" s="2" t="s">
        <v>66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112">
        <f t="shared" si="41"/>
        <v>0</v>
      </c>
      <c r="AB196" s="112">
        <f t="shared" si="42"/>
        <v>0</v>
      </c>
      <c r="AC196" s="112">
        <f t="shared" si="43"/>
        <v>0</v>
      </c>
      <c r="AD196" s="112">
        <f t="shared" si="44"/>
        <v>0</v>
      </c>
      <c r="AE196" s="112">
        <f t="shared" si="45"/>
        <v>0</v>
      </c>
      <c r="AF196" s="112">
        <f t="shared" si="46"/>
        <v>0</v>
      </c>
      <c r="AG196" s="112">
        <f t="shared" si="47"/>
        <v>0</v>
      </c>
      <c r="AH196" s="112">
        <f t="shared" si="48"/>
        <v>0</v>
      </c>
      <c r="AI196" s="112">
        <f t="shared" si="49"/>
        <v>0</v>
      </c>
      <c r="AJ196" s="112">
        <f t="shared" si="50"/>
        <v>0</v>
      </c>
      <c r="AK196" s="112">
        <f t="shared" si="51"/>
        <v>0</v>
      </c>
      <c r="AL196" s="112">
        <f t="shared" si="52"/>
        <v>0</v>
      </c>
      <c r="AN196" s="112" t="str">
        <f t="shared" si="40"/>
        <v>150085-D143iShop</v>
      </c>
      <c r="AO196" cm="1">
        <f t="array" ref="AO196:AU196">IFERROR(VLOOKUP(_xlfn.SINGLE(AN:AN),'[1]Pivot SI'!$R:$Y,{2,3,4,5,6,7,8},0),0)</f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 spans="1:47" x14ac:dyDescent="0.2">
      <c r="A197" t="s">
        <v>56</v>
      </c>
      <c r="B197">
        <v>840168522828</v>
      </c>
      <c r="C197" s="2" t="s">
        <v>876</v>
      </c>
      <c r="D197" s="2" t="s">
        <v>877</v>
      </c>
      <c r="E197" s="2" t="s">
        <v>878</v>
      </c>
      <c r="F197" s="2" t="s">
        <v>60</v>
      </c>
      <c r="G197" s="2" t="s">
        <v>169</v>
      </c>
      <c r="H197" s="2" t="s">
        <v>180</v>
      </c>
      <c r="I197" s="2" t="s">
        <v>368</v>
      </c>
      <c r="J197" s="2" t="s">
        <v>3994</v>
      </c>
      <c r="K197" s="3">
        <v>0</v>
      </c>
      <c r="L197" s="25">
        <v>348.75</v>
      </c>
      <c r="M197" s="2" t="s">
        <v>2204</v>
      </c>
      <c r="N197" s="2" t="s">
        <v>66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112">
        <f t="shared" si="41"/>
        <v>0</v>
      </c>
      <c r="AB197" s="112">
        <f t="shared" si="42"/>
        <v>0</v>
      </c>
      <c r="AC197" s="112">
        <f t="shared" si="43"/>
        <v>0</v>
      </c>
      <c r="AD197" s="112">
        <f t="shared" si="44"/>
        <v>0</v>
      </c>
      <c r="AE197" s="112">
        <f t="shared" si="45"/>
        <v>0</v>
      </c>
      <c r="AF197" s="112">
        <f t="shared" si="46"/>
        <v>0</v>
      </c>
      <c r="AG197" s="112">
        <f t="shared" si="47"/>
        <v>0</v>
      </c>
      <c r="AH197" s="112">
        <f t="shared" si="48"/>
        <v>0</v>
      </c>
      <c r="AI197" s="112">
        <f t="shared" si="49"/>
        <v>0</v>
      </c>
      <c r="AJ197" s="112">
        <f t="shared" si="50"/>
        <v>0</v>
      </c>
      <c r="AK197" s="112">
        <f t="shared" si="51"/>
        <v>0</v>
      </c>
      <c r="AL197" s="112">
        <f t="shared" si="52"/>
        <v>0</v>
      </c>
      <c r="AN197" s="112" t="str">
        <f t="shared" si="40"/>
        <v>150085-3068iShop</v>
      </c>
      <c r="AO197" cm="1">
        <f t="array" ref="AO197:AU197">IFERROR(VLOOKUP(_xlfn.SINGLE(AN:AN),'[1]Pivot SI'!$R:$Y,{2,3,4,5,6,7,8},0),0)</f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</row>
    <row r="198" spans="1:47" x14ac:dyDescent="0.2">
      <c r="A198" t="s">
        <v>56</v>
      </c>
      <c r="B198">
        <v>840168523016</v>
      </c>
      <c r="C198" s="2" t="s">
        <v>234</v>
      </c>
      <c r="D198" s="2" t="s">
        <v>235</v>
      </c>
      <c r="E198" s="2" t="s">
        <v>236</v>
      </c>
      <c r="F198" s="2" t="s">
        <v>60</v>
      </c>
      <c r="G198" s="2" t="s">
        <v>169</v>
      </c>
      <c r="H198" s="2" t="s">
        <v>180</v>
      </c>
      <c r="I198" s="2" t="s">
        <v>368</v>
      </c>
      <c r="J198" s="2" t="s">
        <v>3994</v>
      </c>
      <c r="K198" s="3">
        <v>0</v>
      </c>
      <c r="L198" s="25">
        <v>348.75</v>
      </c>
      <c r="M198" s="2" t="s">
        <v>2204</v>
      </c>
      <c r="N198" s="2" t="s">
        <v>66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112">
        <f t="shared" si="41"/>
        <v>0</v>
      </c>
      <c r="AB198" s="112">
        <f t="shared" si="42"/>
        <v>0</v>
      </c>
      <c r="AC198" s="112">
        <f t="shared" si="43"/>
        <v>0</v>
      </c>
      <c r="AD198" s="112">
        <f t="shared" si="44"/>
        <v>0</v>
      </c>
      <c r="AE198" s="112">
        <f t="shared" si="45"/>
        <v>0</v>
      </c>
      <c r="AF198" s="112">
        <f t="shared" si="46"/>
        <v>0</v>
      </c>
      <c r="AG198" s="112">
        <f t="shared" si="47"/>
        <v>0</v>
      </c>
      <c r="AH198" s="112">
        <f t="shared" si="48"/>
        <v>0</v>
      </c>
      <c r="AI198" s="112">
        <f t="shared" si="49"/>
        <v>0</v>
      </c>
      <c r="AJ198" s="112">
        <f t="shared" si="50"/>
        <v>0</v>
      </c>
      <c r="AK198" s="112">
        <f t="shared" si="51"/>
        <v>0</v>
      </c>
      <c r="AL198" s="112">
        <f t="shared" si="52"/>
        <v>0</v>
      </c>
      <c r="AN198" s="112" t="str">
        <f t="shared" si="40"/>
        <v>150089-5085iShop</v>
      </c>
      <c r="AO198" cm="1">
        <f t="array" ref="AO198:AU198">IFERROR(VLOOKUP(_xlfn.SINGLE(AN:AN),'[1]Pivot SI'!$R:$Y,{2,3,4,5,6,7,8},0),0)</f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2">
      <c r="A199" t="s">
        <v>56</v>
      </c>
      <c r="B199">
        <v>840168523221</v>
      </c>
      <c r="C199" s="2" t="s">
        <v>879</v>
      </c>
      <c r="D199" s="2" t="s">
        <v>880</v>
      </c>
      <c r="E199" s="2" t="s">
        <v>881</v>
      </c>
      <c r="F199" s="2" t="s">
        <v>60</v>
      </c>
      <c r="G199" s="2" t="s">
        <v>169</v>
      </c>
      <c r="H199" s="2" t="s">
        <v>180</v>
      </c>
      <c r="I199" s="2" t="s">
        <v>368</v>
      </c>
      <c r="J199" s="2" t="s">
        <v>3994</v>
      </c>
      <c r="K199" s="3">
        <v>0</v>
      </c>
      <c r="L199" s="25">
        <v>426.34</v>
      </c>
      <c r="M199" s="2" t="s">
        <v>2204</v>
      </c>
      <c r="N199" s="2" t="s">
        <v>66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112">
        <f t="shared" si="41"/>
        <v>0</v>
      </c>
      <c r="AB199" s="112">
        <f t="shared" si="42"/>
        <v>0</v>
      </c>
      <c r="AC199" s="112">
        <f t="shared" si="43"/>
        <v>0</v>
      </c>
      <c r="AD199" s="112">
        <f t="shared" si="44"/>
        <v>0</v>
      </c>
      <c r="AE199" s="112">
        <f t="shared" si="45"/>
        <v>0</v>
      </c>
      <c r="AF199" s="112">
        <f t="shared" si="46"/>
        <v>0</v>
      </c>
      <c r="AG199" s="112">
        <f t="shared" si="47"/>
        <v>0</v>
      </c>
      <c r="AH199" s="112">
        <f t="shared" si="48"/>
        <v>0</v>
      </c>
      <c r="AI199" s="112">
        <f t="shared" si="49"/>
        <v>0</v>
      </c>
      <c r="AJ199" s="112">
        <f t="shared" si="50"/>
        <v>0</v>
      </c>
      <c r="AK199" s="112">
        <f t="shared" si="51"/>
        <v>0</v>
      </c>
      <c r="AL199" s="112">
        <f t="shared" si="52"/>
        <v>0</v>
      </c>
      <c r="AN199" s="112" t="str">
        <f t="shared" si="40"/>
        <v>150096-5905iShop</v>
      </c>
      <c r="AO199" cm="1">
        <f t="array" ref="AO199:AU199">IFERROR(VLOOKUP(_xlfn.SINGLE(AN:AN),'[1]Pivot SI'!$R:$Y,{2,3,4,5,6,7,8},0),0)</f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2">
      <c r="A200" t="s">
        <v>56</v>
      </c>
      <c r="B200">
        <v>840168523238</v>
      </c>
      <c r="C200" s="2" t="s">
        <v>882</v>
      </c>
      <c r="D200" s="2" t="s">
        <v>883</v>
      </c>
      <c r="E200" s="2" t="s">
        <v>881</v>
      </c>
      <c r="F200" s="2" t="s">
        <v>60</v>
      </c>
      <c r="G200" s="2" t="s">
        <v>169</v>
      </c>
      <c r="H200" s="2" t="s">
        <v>180</v>
      </c>
      <c r="I200" s="2" t="s">
        <v>368</v>
      </c>
      <c r="J200" s="2" t="s">
        <v>3994</v>
      </c>
      <c r="K200" s="3">
        <v>0</v>
      </c>
      <c r="L200" s="25">
        <v>426.34</v>
      </c>
      <c r="M200" s="2" t="s">
        <v>2204</v>
      </c>
      <c r="N200" s="2" t="s">
        <v>66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112">
        <f t="shared" si="41"/>
        <v>0</v>
      </c>
      <c r="AB200" s="112">
        <f t="shared" si="42"/>
        <v>0</v>
      </c>
      <c r="AC200" s="112">
        <f t="shared" si="43"/>
        <v>0</v>
      </c>
      <c r="AD200" s="112">
        <f t="shared" si="44"/>
        <v>0</v>
      </c>
      <c r="AE200" s="112">
        <f t="shared" si="45"/>
        <v>0</v>
      </c>
      <c r="AF200" s="112">
        <f t="shared" si="46"/>
        <v>0</v>
      </c>
      <c r="AG200" s="112">
        <f t="shared" si="47"/>
        <v>0</v>
      </c>
      <c r="AH200" s="112">
        <f t="shared" si="48"/>
        <v>0</v>
      </c>
      <c r="AI200" s="112">
        <f t="shared" si="49"/>
        <v>0</v>
      </c>
      <c r="AJ200" s="112">
        <f t="shared" si="50"/>
        <v>0</v>
      </c>
      <c r="AK200" s="112">
        <f t="shared" si="51"/>
        <v>0</v>
      </c>
      <c r="AL200" s="112">
        <f t="shared" si="52"/>
        <v>0</v>
      </c>
      <c r="AN200" s="112" t="str">
        <f t="shared" ref="AN200:AN263" si="53">C200&amp;I200</f>
        <v>150096-9794iShop</v>
      </c>
      <c r="AO200" cm="1">
        <f t="array" ref="AO200:AU200">IFERROR(VLOOKUP(_xlfn.SINGLE(AN:AN),'[1]Pivot SI'!$R:$Y,{2,3,4,5,6,7,8},0),0)</f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2">
      <c r="A201" t="s">
        <v>56</v>
      </c>
      <c r="B201">
        <v>840168523245</v>
      </c>
      <c r="C201" s="2" t="s">
        <v>884</v>
      </c>
      <c r="D201" s="2" t="s">
        <v>885</v>
      </c>
      <c r="E201" s="2" t="s">
        <v>881</v>
      </c>
      <c r="F201" s="2" t="s">
        <v>60</v>
      </c>
      <c r="G201" s="2" t="s">
        <v>169</v>
      </c>
      <c r="H201" s="2" t="s">
        <v>180</v>
      </c>
      <c r="I201" s="2" t="s">
        <v>368</v>
      </c>
      <c r="J201" s="2" t="s">
        <v>3994</v>
      </c>
      <c r="K201" s="3">
        <v>0</v>
      </c>
      <c r="L201" s="25">
        <v>426.34</v>
      </c>
      <c r="M201" s="2" t="s">
        <v>2204</v>
      </c>
      <c r="N201" s="2" t="s">
        <v>66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112">
        <f t="shared" si="41"/>
        <v>0</v>
      </c>
      <c r="AB201" s="112">
        <f t="shared" si="42"/>
        <v>0</v>
      </c>
      <c r="AC201" s="112">
        <f t="shared" si="43"/>
        <v>0</v>
      </c>
      <c r="AD201" s="112">
        <f t="shared" si="44"/>
        <v>0</v>
      </c>
      <c r="AE201" s="112">
        <f t="shared" si="45"/>
        <v>0</v>
      </c>
      <c r="AF201" s="112">
        <f t="shared" si="46"/>
        <v>0</v>
      </c>
      <c r="AG201" s="112">
        <f t="shared" si="47"/>
        <v>0</v>
      </c>
      <c r="AH201" s="112">
        <f t="shared" si="48"/>
        <v>0</v>
      </c>
      <c r="AI201" s="112">
        <f t="shared" si="49"/>
        <v>0</v>
      </c>
      <c r="AJ201" s="112">
        <f t="shared" si="50"/>
        <v>0</v>
      </c>
      <c r="AK201" s="112">
        <f t="shared" si="51"/>
        <v>0</v>
      </c>
      <c r="AL201" s="112">
        <f t="shared" si="52"/>
        <v>0</v>
      </c>
      <c r="AN201" s="112" t="str">
        <f t="shared" si="53"/>
        <v>150096-9991iShop</v>
      </c>
      <c r="AO201" cm="1">
        <f t="array" ref="AO201:AU201">IFERROR(VLOOKUP(_xlfn.SINGLE(AN:AN),'[1]Pivot SI'!$R:$Y,{2,3,4,5,6,7,8},0),0)</f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2">
      <c r="A202" t="s">
        <v>56</v>
      </c>
      <c r="B202">
        <v>840168523313</v>
      </c>
      <c r="C202" s="2" t="s">
        <v>886</v>
      </c>
      <c r="D202" s="2" t="s">
        <v>887</v>
      </c>
      <c r="E202" s="2" t="s">
        <v>888</v>
      </c>
      <c r="F202" s="2" t="s">
        <v>60</v>
      </c>
      <c r="G202" s="2" t="s">
        <v>169</v>
      </c>
      <c r="H202" s="2" t="s">
        <v>180</v>
      </c>
      <c r="I202" s="2" t="s">
        <v>368</v>
      </c>
      <c r="J202" s="2" t="s">
        <v>3994</v>
      </c>
      <c r="K202" s="3">
        <v>0</v>
      </c>
      <c r="L202" s="25">
        <v>426.34</v>
      </c>
      <c r="M202" s="2" t="s">
        <v>2204</v>
      </c>
      <c r="N202" s="2" t="s">
        <v>66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112">
        <f t="shared" si="41"/>
        <v>0</v>
      </c>
      <c r="AB202" s="112">
        <f t="shared" si="42"/>
        <v>0</v>
      </c>
      <c r="AC202" s="112">
        <f t="shared" si="43"/>
        <v>0</v>
      </c>
      <c r="AD202" s="112">
        <f t="shared" si="44"/>
        <v>0</v>
      </c>
      <c r="AE202" s="112">
        <f t="shared" si="45"/>
        <v>0</v>
      </c>
      <c r="AF202" s="112">
        <f t="shared" si="46"/>
        <v>0</v>
      </c>
      <c r="AG202" s="112">
        <f t="shared" si="47"/>
        <v>0</v>
      </c>
      <c r="AH202" s="112">
        <f t="shared" si="48"/>
        <v>0</v>
      </c>
      <c r="AI202" s="112">
        <f t="shared" si="49"/>
        <v>0</v>
      </c>
      <c r="AJ202" s="112">
        <f t="shared" si="50"/>
        <v>0</v>
      </c>
      <c r="AK202" s="112">
        <f t="shared" si="51"/>
        <v>0</v>
      </c>
      <c r="AL202" s="112">
        <f t="shared" si="52"/>
        <v>0</v>
      </c>
      <c r="AN202" s="112" t="str">
        <f t="shared" si="53"/>
        <v>150098-9984iShop</v>
      </c>
      <c r="AO202" cm="1">
        <f t="array" ref="AO202:AU202">IFERROR(VLOOKUP(_xlfn.SINGLE(AN:AN),'[1]Pivot SI'!$R:$Y,{2,3,4,5,6,7,8},0),0)</f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2">
      <c r="A203" t="s">
        <v>56</v>
      </c>
      <c r="B203">
        <v>840168523320</v>
      </c>
      <c r="C203" s="2" t="s">
        <v>889</v>
      </c>
      <c r="D203" s="2" t="s">
        <v>890</v>
      </c>
      <c r="E203" s="2" t="s">
        <v>891</v>
      </c>
      <c r="F203" s="2" t="s">
        <v>60</v>
      </c>
      <c r="G203" s="2" t="s">
        <v>169</v>
      </c>
      <c r="H203" s="2" t="s">
        <v>180</v>
      </c>
      <c r="I203" s="2" t="s">
        <v>368</v>
      </c>
      <c r="J203" s="2" t="s">
        <v>3994</v>
      </c>
      <c r="K203" s="3">
        <v>0</v>
      </c>
      <c r="L203" s="25">
        <v>426.34</v>
      </c>
      <c r="M203" s="2" t="s">
        <v>2204</v>
      </c>
      <c r="N203" s="2" t="s">
        <v>66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112">
        <f t="shared" si="41"/>
        <v>0</v>
      </c>
      <c r="AB203" s="112">
        <f t="shared" si="42"/>
        <v>0</v>
      </c>
      <c r="AC203" s="112">
        <f t="shared" si="43"/>
        <v>0</v>
      </c>
      <c r="AD203" s="112">
        <f t="shared" si="44"/>
        <v>0</v>
      </c>
      <c r="AE203" s="112">
        <f t="shared" si="45"/>
        <v>0</v>
      </c>
      <c r="AF203" s="112">
        <f t="shared" si="46"/>
        <v>0</v>
      </c>
      <c r="AG203" s="112">
        <f t="shared" si="47"/>
        <v>0</v>
      </c>
      <c r="AH203" s="112">
        <f t="shared" si="48"/>
        <v>0</v>
      </c>
      <c r="AI203" s="112">
        <f t="shared" si="49"/>
        <v>0</v>
      </c>
      <c r="AJ203" s="112">
        <f t="shared" si="50"/>
        <v>0</v>
      </c>
      <c r="AK203" s="112">
        <f t="shared" si="51"/>
        <v>0</v>
      </c>
      <c r="AL203" s="112">
        <f t="shared" si="52"/>
        <v>0</v>
      </c>
      <c r="AN203" s="112" t="str">
        <f t="shared" si="53"/>
        <v>150098-9985iShop</v>
      </c>
      <c r="AO203" cm="1">
        <f t="array" ref="AO203:AU203">IFERROR(VLOOKUP(_xlfn.SINGLE(AN:AN),'[1]Pivot SI'!$R:$Y,{2,3,4,5,6,7,8},0),0)</f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x14ac:dyDescent="0.2">
      <c r="A204" t="s">
        <v>56</v>
      </c>
      <c r="B204">
        <v>840168533251</v>
      </c>
      <c r="C204" s="2" t="s">
        <v>892</v>
      </c>
      <c r="D204" s="2" t="s">
        <v>893</v>
      </c>
      <c r="E204" s="2" t="s">
        <v>894</v>
      </c>
      <c r="F204" s="2" t="s">
        <v>60</v>
      </c>
      <c r="G204" s="2" t="s">
        <v>79</v>
      </c>
      <c r="H204" s="2" t="s">
        <v>185</v>
      </c>
      <c r="I204" s="2" t="s">
        <v>368</v>
      </c>
      <c r="J204" s="2" t="s">
        <v>3994</v>
      </c>
      <c r="K204" s="3">
        <v>0</v>
      </c>
      <c r="L204" s="25">
        <v>387.54</v>
      </c>
      <c r="M204" s="2" t="s">
        <v>2204</v>
      </c>
      <c r="N204" s="2" t="s">
        <v>66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112">
        <f t="shared" si="41"/>
        <v>0</v>
      </c>
      <c r="AB204" s="112">
        <f t="shared" si="42"/>
        <v>0</v>
      </c>
      <c r="AC204" s="112">
        <f t="shared" si="43"/>
        <v>0</v>
      </c>
      <c r="AD204" s="112">
        <f t="shared" si="44"/>
        <v>0</v>
      </c>
      <c r="AE204" s="112">
        <f t="shared" si="45"/>
        <v>0</v>
      </c>
      <c r="AF204" s="112">
        <f t="shared" si="46"/>
        <v>0</v>
      </c>
      <c r="AG204" s="112">
        <f t="shared" si="47"/>
        <v>0</v>
      </c>
      <c r="AH204" s="112">
        <f t="shared" si="48"/>
        <v>0</v>
      </c>
      <c r="AI204" s="112">
        <f t="shared" si="49"/>
        <v>0</v>
      </c>
      <c r="AJ204" s="112">
        <f t="shared" si="50"/>
        <v>0</v>
      </c>
      <c r="AK204" s="112">
        <f t="shared" si="51"/>
        <v>0</v>
      </c>
      <c r="AL204" s="112">
        <f t="shared" si="52"/>
        <v>0</v>
      </c>
      <c r="AN204" s="112" t="str">
        <f t="shared" si="53"/>
        <v>150455-3205iShop</v>
      </c>
      <c r="AO204" cm="1">
        <f t="array" ref="AO204:AU204">IFERROR(VLOOKUP(_xlfn.SINGLE(AN:AN),'[1]Pivot SI'!$R:$Y,{2,3,4,5,6,7,8},0),0)</f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2">
      <c r="A205" t="s">
        <v>56</v>
      </c>
      <c r="B205">
        <v>840168533329</v>
      </c>
      <c r="C205" s="2" t="s">
        <v>895</v>
      </c>
      <c r="D205" s="2" t="s">
        <v>896</v>
      </c>
      <c r="E205" s="2" t="s">
        <v>897</v>
      </c>
      <c r="F205" s="2" t="s">
        <v>60</v>
      </c>
      <c r="G205" s="2" t="s">
        <v>79</v>
      </c>
      <c r="H205" s="2" t="s">
        <v>185</v>
      </c>
      <c r="I205" s="2" t="s">
        <v>368</v>
      </c>
      <c r="J205" s="2" t="s">
        <v>3994</v>
      </c>
      <c r="K205" s="3">
        <v>0</v>
      </c>
      <c r="L205" s="25">
        <v>387.54</v>
      </c>
      <c r="M205" s="2" t="s">
        <v>2204</v>
      </c>
      <c r="N205" s="2" t="s">
        <v>66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112">
        <f t="shared" si="41"/>
        <v>0</v>
      </c>
      <c r="AB205" s="112">
        <f t="shared" si="42"/>
        <v>0</v>
      </c>
      <c r="AC205" s="112">
        <f t="shared" si="43"/>
        <v>0</v>
      </c>
      <c r="AD205" s="112">
        <f t="shared" si="44"/>
        <v>0</v>
      </c>
      <c r="AE205" s="112">
        <f t="shared" si="45"/>
        <v>0</v>
      </c>
      <c r="AF205" s="112">
        <f t="shared" si="46"/>
        <v>0</v>
      </c>
      <c r="AG205" s="112">
        <f t="shared" si="47"/>
        <v>0</v>
      </c>
      <c r="AH205" s="112">
        <f t="shared" si="48"/>
        <v>0</v>
      </c>
      <c r="AI205" s="112">
        <f t="shared" si="49"/>
        <v>0</v>
      </c>
      <c r="AJ205" s="112">
        <f t="shared" si="50"/>
        <v>0</v>
      </c>
      <c r="AK205" s="112">
        <f t="shared" si="51"/>
        <v>0</v>
      </c>
      <c r="AL205" s="112">
        <f t="shared" si="52"/>
        <v>0</v>
      </c>
      <c r="AN205" s="112" t="str">
        <f t="shared" si="53"/>
        <v>150455-3212iShop</v>
      </c>
      <c r="AO205" cm="1">
        <f t="array" ref="AO205:AU205">IFERROR(VLOOKUP(_xlfn.SINGLE(AN:AN),'[1]Pivot SI'!$R:$Y,{2,3,4,5,6,7,8},0),0)</f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x14ac:dyDescent="0.2">
      <c r="A206" t="s">
        <v>56</v>
      </c>
      <c r="B206">
        <v>840168533268</v>
      </c>
      <c r="C206" s="2" t="s">
        <v>898</v>
      </c>
      <c r="D206" s="2" t="s">
        <v>899</v>
      </c>
      <c r="E206" s="2" t="s">
        <v>900</v>
      </c>
      <c r="F206" s="2" t="s">
        <v>60</v>
      </c>
      <c r="G206" s="2" t="s">
        <v>79</v>
      </c>
      <c r="H206" s="2" t="s">
        <v>185</v>
      </c>
      <c r="I206" s="2" t="s">
        <v>368</v>
      </c>
      <c r="J206" s="2" t="s">
        <v>3994</v>
      </c>
      <c r="K206" s="3">
        <v>0</v>
      </c>
      <c r="L206" s="25">
        <v>387.54</v>
      </c>
      <c r="M206" s="2" t="s">
        <v>2204</v>
      </c>
      <c r="N206" s="2" t="s">
        <v>66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112">
        <f t="shared" si="41"/>
        <v>0</v>
      </c>
      <c r="AB206" s="112">
        <f t="shared" si="42"/>
        <v>0</v>
      </c>
      <c r="AC206" s="112">
        <f t="shared" si="43"/>
        <v>0</v>
      </c>
      <c r="AD206" s="112">
        <f t="shared" si="44"/>
        <v>0</v>
      </c>
      <c r="AE206" s="112">
        <f t="shared" si="45"/>
        <v>0</v>
      </c>
      <c r="AF206" s="112">
        <f t="shared" si="46"/>
        <v>0</v>
      </c>
      <c r="AG206" s="112">
        <f t="shared" si="47"/>
        <v>0</v>
      </c>
      <c r="AH206" s="112">
        <f t="shared" si="48"/>
        <v>0</v>
      </c>
      <c r="AI206" s="112">
        <f t="shared" si="49"/>
        <v>0</v>
      </c>
      <c r="AJ206" s="112">
        <f t="shared" si="50"/>
        <v>0</v>
      </c>
      <c r="AK206" s="112">
        <f t="shared" si="51"/>
        <v>0</v>
      </c>
      <c r="AL206" s="112">
        <f t="shared" si="52"/>
        <v>0</v>
      </c>
      <c r="AN206" s="112" t="str">
        <f t="shared" si="53"/>
        <v>150455-3206iShop</v>
      </c>
      <c r="AO206" cm="1">
        <f t="array" ref="AO206:AU206">IFERROR(VLOOKUP(_xlfn.SINGLE(AN:AN),'[1]Pivot SI'!$R:$Y,{2,3,4,5,6,7,8},0),0)</f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2">
      <c r="A207" t="s">
        <v>56</v>
      </c>
      <c r="B207">
        <v>840168533381</v>
      </c>
      <c r="C207" s="2" t="s">
        <v>901</v>
      </c>
      <c r="D207" s="2" t="s">
        <v>902</v>
      </c>
      <c r="E207" s="2" t="s">
        <v>903</v>
      </c>
      <c r="F207" s="2" t="s">
        <v>60</v>
      </c>
      <c r="G207" s="2" t="s">
        <v>79</v>
      </c>
      <c r="H207" s="2" t="s">
        <v>185</v>
      </c>
      <c r="I207" s="2" t="s">
        <v>368</v>
      </c>
      <c r="J207" s="2" t="s">
        <v>3994</v>
      </c>
      <c r="K207" s="3">
        <v>0</v>
      </c>
      <c r="L207" s="25">
        <v>387.54</v>
      </c>
      <c r="M207" s="2" t="s">
        <v>2204</v>
      </c>
      <c r="N207" s="2" t="s">
        <v>66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112">
        <f t="shared" si="41"/>
        <v>0</v>
      </c>
      <c r="AB207" s="112">
        <f t="shared" si="42"/>
        <v>0</v>
      </c>
      <c r="AC207" s="112">
        <f t="shared" si="43"/>
        <v>0</v>
      </c>
      <c r="AD207" s="112">
        <f t="shared" si="44"/>
        <v>0</v>
      </c>
      <c r="AE207" s="112">
        <f t="shared" si="45"/>
        <v>0</v>
      </c>
      <c r="AF207" s="112">
        <f t="shared" si="46"/>
        <v>0</v>
      </c>
      <c r="AG207" s="112">
        <f t="shared" si="47"/>
        <v>0</v>
      </c>
      <c r="AH207" s="112">
        <f t="shared" si="48"/>
        <v>0</v>
      </c>
      <c r="AI207" s="112">
        <f t="shared" si="49"/>
        <v>0</v>
      </c>
      <c r="AJ207" s="112">
        <f t="shared" si="50"/>
        <v>0</v>
      </c>
      <c r="AK207" s="112">
        <f t="shared" si="51"/>
        <v>0</v>
      </c>
      <c r="AL207" s="112">
        <f t="shared" si="52"/>
        <v>0</v>
      </c>
      <c r="AN207" s="112" t="str">
        <f t="shared" si="53"/>
        <v>150459-3199iShop</v>
      </c>
      <c r="AO207" cm="1">
        <f t="array" ref="AO207:AU207">IFERROR(VLOOKUP(_xlfn.SINGLE(AN:AN),'[1]Pivot SI'!$R:$Y,{2,3,4,5,6,7,8},0),0)</f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2">
      <c r="A208" t="s">
        <v>56</v>
      </c>
      <c r="B208">
        <v>840168533121</v>
      </c>
      <c r="C208" s="2" t="s">
        <v>242</v>
      </c>
      <c r="D208" s="2" t="s">
        <v>243</v>
      </c>
      <c r="E208" s="2" t="s">
        <v>244</v>
      </c>
      <c r="F208" s="2" t="s">
        <v>60</v>
      </c>
      <c r="G208" s="2" t="s">
        <v>79</v>
      </c>
      <c r="H208" s="2" t="s">
        <v>245</v>
      </c>
      <c r="I208" s="2" t="s">
        <v>368</v>
      </c>
      <c r="J208" s="2" t="s">
        <v>3994</v>
      </c>
      <c r="K208" s="3">
        <v>0</v>
      </c>
      <c r="L208" s="25">
        <v>387.54</v>
      </c>
      <c r="M208" s="2" t="s">
        <v>2204</v>
      </c>
      <c r="N208" s="2" t="s">
        <v>66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112">
        <f t="shared" si="41"/>
        <v>0</v>
      </c>
      <c r="AB208" s="112">
        <f t="shared" si="42"/>
        <v>0</v>
      </c>
      <c r="AC208" s="112">
        <f t="shared" si="43"/>
        <v>0</v>
      </c>
      <c r="AD208" s="112">
        <f t="shared" si="44"/>
        <v>0</v>
      </c>
      <c r="AE208" s="112">
        <f t="shared" si="45"/>
        <v>0</v>
      </c>
      <c r="AF208" s="112">
        <f t="shared" si="46"/>
        <v>0</v>
      </c>
      <c r="AG208" s="112">
        <f t="shared" si="47"/>
        <v>0</v>
      </c>
      <c r="AH208" s="112">
        <f t="shared" si="48"/>
        <v>0</v>
      </c>
      <c r="AI208" s="112">
        <f t="shared" si="49"/>
        <v>0</v>
      </c>
      <c r="AJ208" s="112">
        <f t="shared" si="50"/>
        <v>0</v>
      </c>
      <c r="AK208" s="112">
        <f t="shared" si="51"/>
        <v>0</v>
      </c>
      <c r="AL208" s="112">
        <f t="shared" si="52"/>
        <v>0</v>
      </c>
      <c r="AN208" s="112" t="str">
        <f t="shared" si="53"/>
        <v>150451-3199iShop</v>
      </c>
      <c r="AO208" cm="1">
        <f t="array" ref="AO208:AU208">IFERROR(VLOOKUP(_xlfn.SINGLE(AN:AN),'[1]Pivot SI'!$R:$Y,{2,3,4,5,6,7,8},0),0)</f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2">
      <c r="A209" t="s">
        <v>56</v>
      </c>
      <c r="B209">
        <v>840168532995</v>
      </c>
      <c r="C209" s="2" t="s">
        <v>247</v>
      </c>
      <c r="D209" s="2" t="s">
        <v>248</v>
      </c>
      <c r="E209" s="2" t="s">
        <v>249</v>
      </c>
      <c r="F209" s="2" t="s">
        <v>60</v>
      </c>
      <c r="G209" s="2" t="s">
        <v>79</v>
      </c>
      <c r="H209" s="2" t="s">
        <v>245</v>
      </c>
      <c r="I209" s="2" t="s">
        <v>368</v>
      </c>
      <c r="J209" s="2" t="s">
        <v>3994</v>
      </c>
      <c r="K209" s="3">
        <v>0</v>
      </c>
      <c r="L209" s="25">
        <v>387.54</v>
      </c>
      <c r="M209" s="2" t="s">
        <v>2204</v>
      </c>
      <c r="N209" s="2" t="s">
        <v>66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112">
        <f t="shared" si="41"/>
        <v>0</v>
      </c>
      <c r="AB209" s="112">
        <f t="shared" si="42"/>
        <v>0</v>
      </c>
      <c r="AC209" s="112">
        <f t="shared" si="43"/>
        <v>0</v>
      </c>
      <c r="AD209" s="112">
        <f t="shared" si="44"/>
        <v>0</v>
      </c>
      <c r="AE209" s="112">
        <f t="shared" si="45"/>
        <v>0</v>
      </c>
      <c r="AF209" s="112">
        <f t="shared" si="46"/>
        <v>0</v>
      </c>
      <c r="AG209" s="112">
        <f t="shared" si="47"/>
        <v>0</v>
      </c>
      <c r="AH209" s="112">
        <f t="shared" si="48"/>
        <v>0</v>
      </c>
      <c r="AI209" s="112">
        <f t="shared" si="49"/>
        <v>0</v>
      </c>
      <c r="AJ209" s="112">
        <f t="shared" si="50"/>
        <v>0</v>
      </c>
      <c r="AK209" s="112">
        <f t="shared" si="51"/>
        <v>0</v>
      </c>
      <c r="AL209" s="112">
        <f t="shared" si="52"/>
        <v>0</v>
      </c>
      <c r="AN209" s="112" t="str">
        <f t="shared" si="53"/>
        <v>150447-3205iShop</v>
      </c>
      <c r="AO209" cm="1">
        <f t="array" ref="AO209:AU209">IFERROR(VLOOKUP(_xlfn.SINGLE(AN:AN),'[1]Pivot SI'!$R:$Y,{2,3,4,5,6,7,8},0),0)</f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2">
      <c r="A210" t="s">
        <v>56</v>
      </c>
      <c r="B210">
        <v>840168533060</v>
      </c>
      <c r="C210" s="2" t="s">
        <v>904</v>
      </c>
      <c r="D210" s="2" t="s">
        <v>905</v>
      </c>
      <c r="E210" s="2" t="s">
        <v>906</v>
      </c>
      <c r="F210" s="2" t="s">
        <v>60</v>
      </c>
      <c r="G210" s="2" t="s">
        <v>79</v>
      </c>
      <c r="H210" s="2" t="s">
        <v>245</v>
      </c>
      <c r="I210" s="2" t="s">
        <v>368</v>
      </c>
      <c r="J210" s="2" t="s">
        <v>3994</v>
      </c>
      <c r="K210" s="3">
        <v>0</v>
      </c>
      <c r="L210" s="25">
        <v>387.54</v>
      </c>
      <c r="M210" s="2" t="s">
        <v>2204</v>
      </c>
      <c r="N210" s="2" t="s">
        <v>66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112">
        <f t="shared" si="41"/>
        <v>0</v>
      </c>
      <c r="AB210" s="112">
        <f t="shared" si="42"/>
        <v>0</v>
      </c>
      <c r="AC210" s="112">
        <f t="shared" si="43"/>
        <v>0</v>
      </c>
      <c r="AD210" s="112">
        <f t="shared" si="44"/>
        <v>0</v>
      </c>
      <c r="AE210" s="112">
        <f t="shared" si="45"/>
        <v>0</v>
      </c>
      <c r="AF210" s="112">
        <f t="shared" si="46"/>
        <v>0</v>
      </c>
      <c r="AG210" s="112">
        <f t="shared" si="47"/>
        <v>0</v>
      </c>
      <c r="AH210" s="112">
        <f t="shared" si="48"/>
        <v>0</v>
      </c>
      <c r="AI210" s="112">
        <f t="shared" si="49"/>
        <v>0</v>
      </c>
      <c r="AJ210" s="112">
        <f t="shared" si="50"/>
        <v>0</v>
      </c>
      <c r="AK210" s="112">
        <f t="shared" si="51"/>
        <v>0</v>
      </c>
      <c r="AL210" s="112">
        <f t="shared" si="52"/>
        <v>0</v>
      </c>
      <c r="AN210" s="112" t="str">
        <f t="shared" si="53"/>
        <v>150447-3212iShop</v>
      </c>
      <c r="AO210" cm="1">
        <f t="array" ref="AO210:AU210">IFERROR(VLOOKUP(_xlfn.SINGLE(AN:AN),'[1]Pivot SI'!$R:$Y,{2,3,4,5,6,7,8},0),0)</f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2">
      <c r="A211" t="s">
        <v>56</v>
      </c>
      <c r="B211">
        <v>840168533008</v>
      </c>
      <c r="C211" s="2" t="s">
        <v>907</v>
      </c>
      <c r="D211" s="2" t="s">
        <v>908</v>
      </c>
      <c r="E211" s="2" t="s">
        <v>909</v>
      </c>
      <c r="F211" s="2" t="s">
        <v>60</v>
      </c>
      <c r="G211" s="2" t="s">
        <v>79</v>
      </c>
      <c r="H211" s="2" t="s">
        <v>245</v>
      </c>
      <c r="I211" s="2" t="s">
        <v>368</v>
      </c>
      <c r="J211" s="2" t="s">
        <v>3994</v>
      </c>
      <c r="K211" s="3">
        <v>0</v>
      </c>
      <c r="L211" s="25">
        <v>387.54</v>
      </c>
      <c r="M211" s="2" t="s">
        <v>2204</v>
      </c>
      <c r="N211" s="2" t="s">
        <v>66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112">
        <f t="shared" si="41"/>
        <v>0</v>
      </c>
      <c r="AB211" s="112">
        <f t="shared" si="42"/>
        <v>0</v>
      </c>
      <c r="AC211" s="112">
        <f t="shared" si="43"/>
        <v>0</v>
      </c>
      <c r="AD211" s="112">
        <f t="shared" si="44"/>
        <v>0</v>
      </c>
      <c r="AE211" s="112">
        <f t="shared" si="45"/>
        <v>0</v>
      </c>
      <c r="AF211" s="112">
        <f t="shared" si="46"/>
        <v>0</v>
      </c>
      <c r="AG211" s="112">
        <f t="shared" si="47"/>
        <v>0</v>
      </c>
      <c r="AH211" s="112">
        <f t="shared" si="48"/>
        <v>0</v>
      </c>
      <c r="AI211" s="112">
        <f t="shared" si="49"/>
        <v>0</v>
      </c>
      <c r="AJ211" s="112">
        <f t="shared" si="50"/>
        <v>0</v>
      </c>
      <c r="AK211" s="112">
        <f t="shared" si="51"/>
        <v>0</v>
      </c>
      <c r="AL211" s="112">
        <f t="shared" si="52"/>
        <v>0</v>
      </c>
      <c r="AN211" s="112" t="str">
        <f t="shared" si="53"/>
        <v>150447-3206iShop</v>
      </c>
      <c r="AO211" cm="1">
        <f t="array" ref="AO211:AU211">IFERROR(VLOOKUP(_xlfn.SINGLE(AN:AN),'[1]Pivot SI'!$R:$Y,{2,3,4,5,6,7,8},0),0)</f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</row>
    <row r="212" spans="1:47" x14ac:dyDescent="0.2">
      <c r="A212" t="s">
        <v>56</v>
      </c>
      <c r="B212">
        <v>840168533589</v>
      </c>
      <c r="C212" s="2" t="s">
        <v>910</v>
      </c>
      <c r="D212" s="2" t="s">
        <v>911</v>
      </c>
      <c r="E212" s="2" t="s">
        <v>912</v>
      </c>
      <c r="F212" s="2" t="s">
        <v>60</v>
      </c>
      <c r="G212" s="2" t="s">
        <v>79</v>
      </c>
      <c r="H212" s="2" t="s">
        <v>254</v>
      </c>
      <c r="I212" s="2" t="s">
        <v>368</v>
      </c>
      <c r="J212" s="2" t="s">
        <v>3994</v>
      </c>
      <c r="K212" s="3">
        <v>0</v>
      </c>
      <c r="L212" s="25">
        <v>387.54</v>
      </c>
      <c r="M212" s="2" t="s">
        <v>2204</v>
      </c>
      <c r="N212" s="2" t="s">
        <v>66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112">
        <f t="shared" si="41"/>
        <v>0</v>
      </c>
      <c r="AB212" s="112">
        <f t="shared" si="42"/>
        <v>0</v>
      </c>
      <c r="AC212" s="112">
        <f t="shared" si="43"/>
        <v>0</v>
      </c>
      <c r="AD212" s="112">
        <f t="shared" si="44"/>
        <v>0</v>
      </c>
      <c r="AE212" s="112">
        <f t="shared" si="45"/>
        <v>0</v>
      </c>
      <c r="AF212" s="112">
        <f t="shared" si="46"/>
        <v>0</v>
      </c>
      <c r="AG212" s="112">
        <f t="shared" si="47"/>
        <v>0</v>
      </c>
      <c r="AH212" s="112">
        <f t="shared" si="48"/>
        <v>0</v>
      </c>
      <c r="AI212" s="112">
        <f t="shared" si="49"/>
        <v>0</v>
      </c>
      <c r="AJ212" s="112">
        <f t="shared" si="50"/>
        <v>0</v>
      </c>
      <c r="AK212" s="112">
        <f t="shared" si="51"/>
        <v>0</v>
      </c>
      <c r="AL212" s="112">
        <f t="shared" si="52"/>
        <v>0</v>
      </c>
      <c r="AN212" s="112" t="str">
        <f t="shared" si="53"/>
        <v>150463-3212iShop</v>
      </c>
      <c r="AO212" cm="1">
        <f t="array" ref="AO212:AU212">IFERROR(VLOOKUP(_xlfn.SINGLE(AN:AN),'[1]Pivot SI'!$R:$Y,{2,3,4,5,6,7,8},0),0)</f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 x14ac:dyDescent="0.2">
      <c r="A213" t="s">
        <v>56</v>
      </c>
      <c r="B213">
        <v>840168533510</v>
      </c>
      <c r="C213" s="2" t="s">
        <v>256</v>
      </c>
      <c r="D213" s="2" t="s">
        <v>257</v>
      </c>
      <c r="E213" s="2" t="s">
        <v>258</v>
      </c>
      <c r="F213" s="2" t="s">
        <v>60</v>
      </c>
      <c r="G213" s="2" t="s">
        <v>79</v>
      </c>
      <c r="H213" s="2" t="s">
        <v>254</v>
      </c>
      <c r="I213" s="2" t="s">
        <v>368</v>
      </c>
      <c r="J213" s="2" t="s">
        <v>3994</v>
      </c>
      <c r="K213" s="3">
        <v>0</v>
      </c>
      <c r="L213" s="25">
        <v>387.54</v>
      </c>
      <c r="M213" s="2" t="s">
        <v>2204</v>
      </c>
      <c r="N213" s="2" t="s">
        <v>66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112">
        <f t="shared" si="41"/>
        <v>0</v>
      </c>
      <c r="AB213" s="112">
        <f t="shared" si="42"/>
        <v>0</v>
      </c>
      <c r="AC213" s="112">
        <f t="shared" si="43"/>
        <v>0</v>
      </c>
      <c r="AD213" s="112">
        <f t="shared" si="44"/>
        <v>0</v>
      </c>
      <c r="AE213" s="112">
        <f t="shared" si="45"/>
        <v>0</v>
      </c>
      <c r="AF213" s="112">
        <f t="shared" si="46"/>
        <v>0</v>
      </c>
      <c r="AG213" s="112">
        <f t="shared" si="47"/>
        <v>0</v>
      </c>
      <c r="AH213" s="112">
        <f t="shared" si="48"/>
        <v>0</v>
      </c>
      <c r="AI213" s="112">
        <f t="shared" si="49"/>
        <v>0</v>
      </c>
      <c r="AJ213" s="112">
        <f t="shared" si="50"/>
        <v>0</v>
      </c>
      <c r="AK213" s="112">
        <f t="shared" si="51"/>
        <v>0</v>
      </c>
      <c r="AL213" s="112">
        <f t="shared" si="52"/>
        <v>0</v>
      </c>
      <c r="AN213" s="112" t="str">
        <f t="shared" si="53"/>
        <v>150463-3205iShop</v>
      </c>
      <c r="AO213" cm="1">
        <f t="array" ref="AO213:AU213">IFERROR(VLOOKUP(_xlfn.SINGLE(AN:AN),'[1]Pivot SI'!$R:$Y,{2,3,4,5,6,7,8},0),0)</f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 x14ac:dyDescent="0.2">
      <c r="A214" t="s">
        <v>56</v>
      </c>
      <c r="B214">
        <v>840168533527</v>
      </c>
      <c r="C214" s="2" t="s">
        <v>913</v>
      </c>
      <c r="D214" s="2" t="s">
        <v>914</v>
      </c>
      <c r="E214" s="2" t="s">
        <v>915</v>
      </c>
      <c r="F214" s="2" t="s">
        <v>60</v>
      </c>
      <c r="G214" s="2" t="s">
        <v>79</v>
      </c>
      <c r="H214" s="2" t="s">
        <v>254</v>
      </c>
      <c r="I214" s="2" t="s">
        <v>368</v>
      </c>
      <c r="J214" s="2" t="s">
        <v>3994</v>
      </c>
      <c r="K214" s="3">
        <v>0</v>
      </c>
      <c r="L214" s="25">
        <v>387.54</v>
      </c>
      <c r="M214" s="2" t="s">
        <v>2204</v>
      </c>
      <c r="N214" s="2" t="s">
        <v>66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112">
        <f t="shared" si="41"/>
        <v>0</v>
      </c>
      <c r="AB214" s="112">
        <f t="shared" si="42"/>
        <v>0</v>
      </c>
      <c r="AC214" s="112">
        <f t="shared" si="43"/>
        <v>0</v>
      </c>
      <c r="AD214" s="112">
        <f t="shared" si="44"/>
        <v>0</v>
      </c>
      <c r="AE214" s="112">
        <f t="shared" si="45"/>
        <v>0</v>
      </c>
      <c r="AF214" s="112">
        <f t="shared" si="46"/>
        <v>0</v>
      </c>
      <c r="AG214" s="112">
        <f t="shared" si="47"/>
        <v>0</v>
      </c>
      <c r="AH214" s="112">
        <f t="shared" si="48"/>
        <v>0</v>
      </c>
      <c r="AI214" s="112">
        <f t="shared" si="49"/>
        <v>0</v>
      </c>
      <c r="AJ214" s="112">
        <f t="shared" si="50"/>
        <v>0</v>
      </c>
      <c r="AK214" s="112">
        <f t="shared" si="51"/>
        <v>0</v>
      </c>
      <c r="AL214" s="112">
        <f t="shared" si="52"/>
        <v>0</v>
      </c>
      <c r="AN214" s="112" t="str">
        <f t="shared" si="53"/>
        <v>150463-3206iShop</v>
      </c>
      <c r="AO214" cm="1">
        <f t="array" ref="AO214:AU214">IFERROR(VLOOKUP(_xlfn.SINGLE(AN:AN),'[1]Pivot SI'!$R:$Y,{2,3,4,5,6,7,8},0),0)</f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2">
      <c r="A215" t="s">
        <v>56</v>
      </c>
      <c r="B215">
        <v>840168533626</v>
      </c>
      <c r="C215" s="2" t="s">
        <v>916</v>
      </c>
      <c r="D215" s="2" t="s">
        <v>917</v>
      </c>
      <c r="E215" s="2" t="s">
        <v>918</v>
      </c>
      <c r="F215" s="2" t="s">
        <v>60</v>
      </c>
      <c r="G215" s="2" t="s">
        <v>79</v>
      </c>
      <c r="H215" s="2" t="s">
        <v>254</v>
      </c>
      <c r="I215" s="2" t="s">
        <v>368</v>
      </c>
      <c r="J215" s="2" t="s">
        <v>3994</v>
      </c>
      <c r="K215" s="3">
        <v>0</v>
      </c>
      <c r="L215" s="25">
        <v>387.54</v>
      </c>
      <c r="M215" s="2" t="s">
        <v>2204</v>
      </c>
      <c r="N215" s="2" t="s">
        <v>66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112">
        <f t="shared" si="41"/>
        <v>0</v>
      </c>
      <c r="AB215" s="112">
        <f t="shared" si="42"/>
        <v>0</v>
      </c>
      <c r="AC215" s="112">
        <f t="shared" si="43"/>
        <v>0</v>
      </c>
      <c r="AD215" s="112">
        <f t="shared" si="44"/>
        <v>0</v>
      </c>
      <c r="AE215" s="112">
        <f t="shared" si="45"/>
        <v>0</v>
      </c>
      <c r="AF215" s="112">
        <f t="shared" si="46"/>
        <v>0</v>
      </c>
      <c r="AG215" s="112">
        <f t="shared" si="47"/>
        <v>0</v>
      </c>
      <c r="AH215" s="112">
        <f t="shared" si="48"/>
        <v>0</v>
      </c>
      <c r="AI215" s="112">
        <f t="shared" si="49"/>
        <v>0</v>
      </c>
      <c r="AJ215" s="112">
        <f t="shared" si="50"/>
        <v>0</v>
      </c>
      <c r="AK215" s="112">
        <f t="shared" si="51"/>
        <v>0</v>
      </c>
      <c r="AL215" s="112">
        <f t="shared" si="52"/>
        <v>0</v>
      </c>
      <c r="AN215" s="112" t="str">
        <f t="shared" si="53"/>
        <v>150465-3199iShop</v>
      </c>
      <c r="AO215" cm="1">
        <f t="array" ref="AO215:AU215">IFERROR(VLOOKUP(_xlfn.SINGLE(AN:AN),'[1]Pivot SI'!$R:$Y,{2,3,4,5,6,7,8},0),0)</f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</row>
    <row r="216" spans="1:47" x14ac:dyDescent="0.2">
      <c r="A216" t="s">
        <v>56</v>
      </c>
      <c r="B216">
        <v>840168532742</v>
      </c>
      <c r="C216" s="2" t="s">
        <v>919</v>
      </c>
      <c r="D216" s="2">
        <v>840168532742</v>
      </c>
      <c r="E216" s="2" t="s">
        <v>920</v>
      </c>
      <c r="F216" s="2" t="s">
        <v>60</v>
      </c>
      <c r="G216" s="2" t="s">
        <v>79</v>
      </c>
      <c r="H216" s="2" t="s">
        <v>80</v>
      </c>
      <c r="I216" s="2" t="s">
        <v>368</v>
      </c>
      <c r="J216" s="2" t="s">
        <v>3994</v>
      </c>
      <c r="K216" s="3">
        <v>110</v>
      </c>
      <c r="L216" s="25">
        <v>387.54</v>
      </c>
      <c r="M216" s="2" t="s">
        <v>2204</v>
      </c>
      <c r="N216" s="2" t="s">
        <v>66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112">
        <f t="shared" si="41"/>
        <v>0</v>
      </c>
      <c r="AB216" s="112">
        <f t="shared" si="42"/>
        <v>0</v>
      </c>
      <c r="AC216" s="112">
        <f t="shared" si="43"/>
        <v>0</v>
      </c>
      <c r="AD216" s="112">
        <f t="shared" si="44"/>
        <v>0</v>
      </c>
      <c r="AE216" s="112">
        <f t="shared" si="45"/>
        <v>0</v>
      </c>
      <c r="AF216" s="112">
        <f t="shared" si="46"/>
        <v>0</v>
      </c>
      <c r="AG216" s="112">
        <f t="shared" si="47"/>
        <v>0</v>
      </c>
      <c r="AH216" s="112">
        <f t="shared" si="48"/>
        <v>0</v>
      </c>
      <c r="AI216" s="112">
        <f t="shared" si="49"/>
        <v>0</v>
      </c>
      <c r="AJ216" s="112">
        <f t="shared" si="50"/>
        <v>0</v>
      </c>
      <c r="AK216" s="112">
        <f t="shared" si="51"/>
        <v>0</v>
      </c>
      <c r="AL216" s="112">
        <f t="shared" si="52"/>
        <v>0</v>
      </c>
      <c r="AN216" s="112" t="str">
        <f t="shared" si="53"/>
        <v>150439-3206iShop</v>
      </c>
      <c r="AO216" cm="1">
        <f t="array" ref="AO216:AU216">IFERROR(VLOOKUP(_xlfn.SINGLE(AN:AN),'[1]Pivot SI'!$R:$Y,{2,3,4,5,6,7,8},0),0)</f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 x14ac:dyDescent="0.2">
      <c r="A217" t="s">
        <v>56</v>
      </c>
      <c r="B217">
        <v>840168532803</v>
      </c>
      <c r="C217" s="2" t="s">
        <v>921</v>
      </c>
      <c r="D217" s="2">
        <v>840168532803</v>
      </c>
      <c r="E217" s="2" t="s">
        <v>922</v>
      </c>
      <c r="F217" s="2" t="s">
        <v>60</v>
      </c>
      <c r="G217" s="2" t="s">
        <v>79</v>
      </c>
      <c r="H217" s="2" t="s">
        <v>80</v>
      </c>
      <c r="I217" s="2" t="s">
        <v>368</v>
      </c>
      <c r="J217" s="2" t="s">
        <v>3994</v>
      </c>
      <c r="K217" s="3">
        <v>110</v>
      </c>
      <c r="L217" s="25">
        <v>387.54</v>
      </c>
      <c r="M217" s="2" t="s">
        <v>2204</v>
      </c>
      <c r="N217" s="2" t="s">
        <v>66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112">
        <f t="shared" si="41"/>
        <v>0</v>
      </c>
      <c r="AB217" s="112">
        <f t="shared" si="42"/>
        <v>0</v>
      </c>
      <c r="AC217" s="112">
        <f t="shared" si="43"/>
        <v>0</v>
      </c>
      <c r="AD217" s="112">
        <f t="shared" si="44"/>
        <v>0</v>
      </c>
      <c r="AE217" s="112">
        <f t="shared" si="45"/>
        <v>0</v>
      </c>
      <c r="AF217" s="112">
        <f t="shared" si="46"/>
        <v>0</v>
      </c>
      <c r="AG217" s="112">
        <f t="shared" si="47"/>
        <v>0</v>
      </c>
      <c r="AH217" s="112">
        <f t="shared" si="48"/>
        <v>0</v>
      </c>
      <c r="AI217" s="112">
        <f t="shared" si="49"/>
        <v>0</v>
      </c>
      <c r="AJ217" s="112">
        <f t="shared" si="50"/>
        <v>0</v>
      </c>
      <c r="AK217" s="112">
        <f t="shared" si="51"/>
        <v>0</v>
      </c>
      <c r="AL217" s="112">
        <f t="shared" si="52"/>
        <v>0</v>
      </c>
      <c r="AN217" s="112" t="str">
        <f t="shared" si="53"/>
        <v>150439-3212iShop</v>
      </c>
      <c r="AO217" cm="1">
        <f t="array" ref="AO217:AU217">IFERROR(VLOOKUP(_xlfn.SINGLE(AN:AN),'[1]Pivot SI'!$R:$Y,{2,3,4,5,6,7,8},0),0)</f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</row>
    <row r="218" spans="1:47" x14ac:dyDescent="0.2">
      <c r="A218" t="s">
        <v>56</v>
      </c>
      <c r="B218">
        <v>840168544493</v>
      </c>
      <c r="C218" s="2" t="s">
        <v>923</v>
      </c>
      <c r="D218" s="2">
        <v>840168544493</v>
      </c>
      <c r="E218" s="2" t="s">
        <v>924</v>
      </c>
      <c r="F218" s="2" t="s">
        <v>60</v>
      </c>
      <c r="G218" s="2" t="s">
        <v>109</v>
      </c>
      <c r="H218" s="2" t="s">
        <v>109</v>
      </c>
      <c r="I218" s="2" t="s">
        <v>368</v>
      </c>
      <c r="J218" s="2" t="s">
        <v>3994</v>
      </c>
      <c r="K218" s="3">
        <v>110</v>
      </c>
      <c r="L218" s="25">
        <v>348.75</v>
      </c>
      <c r="M218" s="2" t="s">
        <v>2204</v>
      </c>
      <c r="N218" s="2" t="s">
        <v>66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112">
        <f t="shared" si="41"/>
        <v>0</v>
      </c>
      <c r="AB218" s="112">
        <f t="shared" si="42"/>
        <v>0</v>
      </c>
      <c r="AC218" s="112">
        <f t="shared" si="43"/>
        <v>0</v>
      </c>
      <c r="AD218" s="112">
        <f t="shared" si="44"/>
        <v>0</v>
      </c>
      <c r="AE218" s="112">
        <f t="shared" si="45"/>
        <v>0</v>
      </c>
      <c r="AF218" s="112">
        <f t="shared" si="46"/>
        <v>0</v>
      </c>
      <c r="AG218" s="112">
        <f t="shared" si="47"/>
        <v>0</v>
      </c>
      <c r="AH218" s="112">
        <f t="shared" si="48"/>
        <v>0</v>
      </c>
      <c r="AI218" s="112">
        <f t="shared" si="49"/>
        <v>0</v>
      </c>
      <c r="AJ218" s="112">
        <f t="shared" si="50"/>
        <v>0</v>
      </c>
      <c r="AK218" s="112">
        <f t="shared" si="51"/>
        <v>0</v>
      </c>
      <c r="AL218" s="112">
        <f t="shared" si="52"/>
        <v>0</v>
      </c>
      <c r="AN218" s="112" t="str">
        <f t="shared" si="53"/>
        <v>150695-3205iShop</v>
      </c>
      <c r="AO218" cm="1">
        <f t="array" ref="AO218">IFERROR(VLOOKUP(_xlfn.SINGLE(AN:AN),'[1]Pivot SI'!$R:$Y,{2,3,4,5,6,7,8},0),0)</f>
        <v>0</v>
      </c>
    </row>
    <row r="219" spans="1:47" x14ac:dyDescent="0.2">
      <c r="A219" t="s">
        <v>56</v>
      </c>
      <c r="B219">
        <v>840168540655</v>
      </c>
      <c r="C219" s="2" t="s">
        <v>363</v>
      </c>
      <c r="D219" s="2">
        <v>840168540655</v>
      </c>
      <c r="E219" s="2" t="s">
        <v>365</v>
      </c>
      <c r="F219" s="2" t="s">
        <v>60</v>
      </c>
      <c r="G219" s="2" t="s">
        <v>109</v>
      </c>
      <c r="H219" s="2" t="s">
        <v>109</v>
      </c>
      <c r="I219" s="2" t="s">
        <v>368</v>
      </c>
      <c r="J219" s="2" t="s">
        <v>3994</v>
      </c>
      <c r="K219" s="3">
        <v>110</v>
      </c>
      <c r="L219" s="25">
        <v>309.95999999999998</v>
      </c>
      <c r="M219" s="2" t="s">
        <v>2204</v>
      </c>
      <c r="N219" s="2" t="s">
        <v>66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112">
        <f t="shared" si="41"/>
        <v>0</v>
      </c>
      <c r="AB219" s="112">
        <f t="shared" si="42"/>
        <v>0</v>
      </c>
      <c r="AC219" s="112">
        <f t="shared" si="43"/>
        <v>0</v>
      </c>
      <c r="AD219" s="112">
        <f t="shared" si="44"/>
        <v>0</v>
      </c>
      <c r="AE219" s="112">
        <f t="shared" si="45"/>
        <v>0</v>
      </c>
      <c r="AF219" s="112">
        <f t="shared" si="46"/>
        <v>0</v>
      </c>
      <c r="AG219" s="112">
        <f t="shared" si="47"/>
        <v>0</v>
      </c>
      <c r="AH219" s="112">
        <f t="shared" si="48"/>
        <v>0</v>
      </c>
      <c r="AI219" s="112">
        <f t="shared" si="49"/>
        <v>0</v>
      </c>
      <c r="AJ219" s="112">
        <f t="shared" si="50"/>
        <v>0</v>
      </c>
      <c r="AK219" s="112">
        <f t="shared" si="51"/>
        <v>0</v>
      </c>
      <c r="AL219" s="112">
        <f t="shared" si="52"/>
        <v>0</v>
      </c>
      <c r="AN219" s="112" t="str">
        <f t="shared" si="53"/>
        <v>150697-5085iShop</v>
      </c>
      <c r="AO219" cm="1">
        <f t="array" ref="AO219">IFERROR(VLOOKUP(_xlfn.SINGLE(AN:AN),'[1]Pivot SI'!$R:$Y,{2,3,4,5,6,7,8},0),0)</f>
        <v>0</v>
      </c>
    </row>
    <row r="220" spans="1:47" x14ac:dyDescent="0.2">
      <c r="A220" t="s">
        <v>56</v>
      </c>
      <c r="B220">
        <v>840168540365</v>
      </c>
      <c r="C220" s="2" t="s">
        <v>925</v>
      </c>
      <c r="D220" s="2">
        <v>840168540365</v>
      </c>
      <c r="E220" s="2" t="s">
        <v>926</v>
      </c>
      <c r="F220" s="2" t="s">
        <v>60</v>
      </c>
      <c r="G220" s="2" t="s">
        <v>109</v>
      </c>
      <c r="H220" s="2" t="s">
        <v>109</v>
      </c>
      <c r="I220" s="2" t="s">
        <v>368</v>
      </c>
      <c r="J220" s="2" t="s">
        <v>3994</v>
      </c>
      <c r="K220" s="3">
        <v>110</v>
      </c>
      <c r="L220" s="25">
        <v>387.54</v>
      </c>
      <c r="M220" s="2" t="s">
        <v>2204</v>
      </c>
      <c r="N220" s="2" t="s">
        <v>66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112">
        <f t="shared" si="41"/>
        <v>0</v>
      </c>
      <c r="AB220" s="112">
        <f t="shared" si="42"/>
        <v>0</v>
      </c>
      <c r="AC220" s="112">
        <f t="shared" si="43"/>
        <v>0</v>
      </c>
      <c r="AD220" s="112">
        <f t="shared" si="44"/>
        <v>0</v>
      </c>
      <c r="AE220" s="112">
        <f t="shared" si="45"/>
        <v>0</v>
      </c>
      <c r="AF220" s="112">
        <f t="shared" si="46"/>
        <v>0</v>
      </c>
      <c r="AG220" s="112">
        <f t="shared" si="47"/>
        <v>0</v>
      </c>
      <c r="AH220" s="112">
        <f t="shared" si="48"/>
        <v>0</v>
      </c>
      <c r="AI220" s="112">
        <f t="shared" si="49"/>
        <v>0</v>
      </c>
      <c r="AJ220" s="112">
        <f t="shared" si="50"/>
        <v>0</v>
      </c>
      <c r="AK220" s="112">
        <f t="shared" si="51"/>
        <v>0</v>
      </c>
      <c r="AL220" s="112">
        <f t="shared" si="52"/>
        <v>0</v>
      </c>
      <c r="AN220" s="112" t="str">
        <f t="shared" si="53"/>
        <v>150689-3206iShop</v>
      </c>
      <c r="AO220" cm="1">
        <f t="array" ref="AO220">IFERROR(VLOOKUP(_xlfn.SINGLE(AN:AN),'[1]Pivot SI'!$R:$Y,{2,3,4,5,6,7,8},0),0)</f>
        <v>0</v>
      </c>
    </row>
    <row r="221" spans="1:47" x14ac:dyDescent="0.2">
      <c r="A221" t="s">
        <v>56</v>
      </c>
      <c r="B221">
        <v>840168540396</v>
      </c>
      <c r="C221" s="2" t="s">
        <v>927</v>
      </c>
      <c r="D221" s="2">
        <v>840168540396</v>
      </c>
      <c r="E221" s="2" t="s">
        <v>928</v>
      </c>
      <c r="F221" s="2" t="s">
        <v>60</v>
      </c>
      <c r="G221" s="2" t="s">
        <v>109</v>
      </c>
      <c r="H221" s="2" t="s">
        <v>109</v>
      </c>
      <c r="I221" s="2" t="s">
        <v>368</v>
      </c>
      <c r="J221" s="2" t="s">
        <v>3994</v>
      </c>
      <c r="K221" s="3">
        <v>110</v>
      </c>
      <c r="L221" s="25">
        <v>387.54</v>
      </c>
      <c r="M221" s="2" t="s">
        <v>2204</v>
      </c>
      <c r="N221" s="2" t="s">
        <v>66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112">
        <f t="shared" si="41"/>
        <v>0</v>
      </c>
      <c r="AB221" s="112">
        <f t="shared" si="42"/>
        <v>0</v>
      </c>
      <c r="AC221" s="112">
        <f t="shared" si="43"/>
        <v>0</v>
      </c>
      <c r="AD221" s="112">
        <f t="shared" si="44"/>
        <v>0</v>
      </c>
      <c r="AE221" s="112">
        <f t="shared" si="45"/>
        <v>0</v>
      </c>
      <c r="AF221" s="112">
        <f t="shared" si="46"/>
        <v>0</v>
      </c>
      <c r="AG221" s="112">
        <f t="shared" si="47"/>
        <v>0</v>
      </c>
      <c r="AH221" s="112">
        <f t="shared" si="48"/>
        <v>0</v>
      </c>
      <c r="AI221" s="112">
        <f t="shared" si="49"/>
        <v>0</v>
      </c>
      <c r="AJ221" s="112">
        <f t="shared" si="50"/>
        <v>0</v>
      </c>
      <c r="AK221" s="112">
        <f t="shared" si="51"/>
        <v>0</v>
      </c>
      <c r="AL221" s="112">
        <f t="shared" si="52"/>
        <v>0</v>
      </c>
      <c r="AN221" s="112" t="str">
        <f t="shared" si="53"/>
        <v>150689-3249iShop</v>
      </c>
      <c r="AO221" cm="1">
        <f t="array" ref="AO221">IFERROR(VLOOKUP(_xlfn.SINGLE(AN:AN),'[1]Pivot SI'!$R:$Y,{2,3,4,5,6,7,8},0),0)</f>
        <v>0</v>
      </c>
    </row>
    <row r="222" spans="1:47" x14ac:dyDescent="0.2">
      <c r="A222" t="s">
        <v>56</v>
      </c>
      <c r="B222">
        <v>840168541171</v>
      </c>
      <c r="C222" s="2" t="s">
        <v>929</v>
      </c>
      <c r="D222" s="2">
        <v>840168541171</v>
      </c>
      <c r="E222" s="2" t="s">
        <v>930</v>
      </c>
      <c r="F222" s="2" t="s">
        <v>60</v>
      </c>
      <c r="G222" s="2" t="s">
        <v>109</v>
      </c>
      <c r="H222" s="2" t="s">
        <v>931</v>
      </c>
      <c r="I222" s="2" t="s">
        <v>368</v>
      </c>
      <c r="J222" s="2" t="s">
        <v>3994</v>
      </c>
      <c r="K222" s="3">
        <v>0</v>
      </c>
      <c r="L222" s="25">
        <v>387.54</v>
      </c>
      <c r="M222" s="2" t="s">
        <v>2204</v>
      </c>
      <c r="N222" s="2" t="s">
        <v>66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112">
        <f t="shared" si="41"/>
        <v>0</v>
      </c>
      <c r="AB222" s="112">
        <f t="shared" si="42"/>
        <v>0</v>
      </c>
      <c r="AC222" s="112">
        <f t="shared" si="43"/>
        <v>0</v>
      </c>
      <c r="AD222" s="112">
        <f t="shared" si="44"/>
        <v>0</v>
      </c>
      <c r="AE222" s="112">
        <f t="shared" si="45"/>
        <v>0</v>
      </c>
      <c r="AF222" s="112">
        <f t="shared" si="46"/>
        <v>0</v>
      </c>
      <c r="AG222" s="112">
        <f t="shared" si="47"/>
        <v>0</v>
      </c>
      <c r="AH222" s="112">
        <f t="shared" si="48"/>
        <v>0</v>
      </c>
      <c r="AI222" s="112">
        <f t="shared" si="49"/>
        <v>0</v>
      </c>
      <c r="AJ222" s="112">
        <f t="shared" si="50"/>
        <v>0</v>
      </c>
      <c r="AK222" s="112">
        <f t="shared" si="51"/>
        <v>0</v>
      </c>
      <c r="AL222" s="112">
        <f t="shared" si="52"/>
        <v>0</v>
      </c>
      <c r="AN222" s="112" t="str">
        <f t="shared" si="53"/>
        <v>150713-3205iShop</v>
      </c>
      <c r="AO222" cm="1">
        <f t="array" ref="AO222">IFERROR(VLOOKUP(_xlfn.SINGLE(AN:AN),'[1]Pivot SI'!$R:$Y,{2,3,4,5,6,7,8},0),0)</f>
        <v>0</v>
      </c>
    </row>
    <row r="223" spans="1:47" x14ac:dyDescent="0.2">
      <c r="A223" t="s">
        <v>56</v>
      </c>
      <c r="B223">
        <v>840168541478</v>
      </c>
      <c r="C223" s="2" t="s">
        <v>932</v>
      </c>
      <c r="D223" s="2">
        <v>840168541478</v>
      </c>
      <c r="E223" s="2" t="s">
        <v>933</v>
      </c>
      <c r="F223" s="2" t="s">
        <v>60</v>
      </c>
      <c r="G223" s="2" t="s">
        <v>109</v>
      </c>
      <c r="H223" s="2" t="s">
        <v>931</v>
      </c>
      <c r="I223" s="2" t="s">
        <v>368</v>
      </c>
      <c r="J223" s="2" t="s">
        <v>3994</v>
      </c>
      <c r="K223" s="3">
        <v>0</v>
      </c>
      <c r="L223" s="25">
        <v>309.95999999999998</v>
      </c>
      <c r="M223" s="2" t="s">
        <v>2204</v>
      </c>
      <c r="N223" s="2" t="s">
        <v>66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112">
        <f t="shared" si="41"/>
        <v>0</v>
      </c>
      <c r="AB223" s="112">
        <f t="shared" si="42"/>
        <v>0</v>
      </c>
      <c r="AC223" s="112">
        <f t="shared" si="43"/>
        <v>0</v>
      </c>
      <c r="AD223" s="112">
        <f t="shared" si="44"/>
        <v>0</v>
      </c>
      <c r="AE223" s="112">
        <f t="shared" si="45"/>
        <v>0</v>
      </c>
      <c r="AF223" s="112">
        <f t="shared" si="46"/>
        <v>0</v>
      </c>
      <c r="AG223" s="112">
        <f t="shared" si="47"/>
        <v>0</v>
      </c>
      <c r="AH223" s="112">
        <f t="shared" si="48"/>
        <v>0</v>
      </c>
      <c r="AI223" s="112">
        <f t="shared" si="49"/>
        <v>0</v>
      </c>
      <c r="AJ223" s="112">
        <f t="shared" si="50"/>
        <v>0</v>
      </c>
      <c r="AK223" s="112">
        <f t="shared" si="51"/>
        <v>0</v>
      </c>
      <c r="AL223" s="112">
        <f t="shared" si="52"/>
        <v>0</v>
      </c>
      <c r="AN223" s="112" t="str">
        <f t="shared" si="53"/>
        <v>150721-5085iShop</v>
      </c>
      <c r="AO223" cm="1">
        <f t="array" ref="AO223">IFERROR(VLOOKUP(_xlfn.SINGLE(AN:AN),'[1]Pivot SI'!$R:$Y,{2,3,4,5,6,7,8},0),0)</f>
        <v>0</v>
      </c>
    </row>
    <row r="224" spans="1:47" x14ac:dyDescent="0.2">
      <c r="A224" t="s">
        <v>56</v>
      </c>
      <c r="B224">
        <v>840168540778</v>
      </c>
      <c r="C224" s="2" t="s">
        <v>934</v>
      </c>
      <c r="D224" s="2" t="s">
        <v>935</v>
      </c>
      <c r="E224" s="2" t="s">
        <v>936</v>
      </c>
      <c r="F224" s="2" t="s">
        <v>60</v>
      </c>
      <c r="G224" s="2" t="s">
        <v>109</v>
      </c>
      <c r="H224" s="2" t="s">
        <v>937</v>
      </c>
      <c r="I224" s="2" t="s">
        <v>368</v>
      </c>
      <c r="J224" s="2" t="s">
        <v>3994</v>
      </c>
      <c r="K224" s="3">
        <v>0</v>
      </c>
      <c r="L224" s="25">
        <v>387.54</v>
      </c>
      <c r="M224" s="2" t="s">
        <v>2204</v>
      </c>
      <c r="N224" s="2" t="s">
        <v>66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112">
        <f t="shared" si="41"/>
        <v>0</v>
      </c>
      <c r="AB224" s="112">
        <f t="shared" si="42"/>
        <v>0</v>
      </c>
      <c r="AC224" s="112">
        <f t="shared" si="43"/>
        <v>0</v>
      </c>
      <c r="AD224" s="112">
        <f t="shared" si="44"/>
        <v>0</v>
      </c>
      <c r="AE224" s="112">
        <f t="shared" si="45"/>
        <v>0</v>
      </c>
      <c r="AF224" s="112">
        <f t="shared" si="46"/>
        <v>0</v>
      </c>
      <c r="AG224" s="112">
        <f t="shared" si="47"/>
        <v>0</v>
      </c>
      <c r="AH224" s="112">
        <f t="shared" si="48"/>
        <v>0</v>
      </c>
      <c r="AI224" s="112">
        <f t="shared" si="49"/>
        <v>0</v>
      </c>
      <c r="AJ224" s="112">
        <f t="shared" si="50"/>
        <v>0</v>
      </c>
      <c r="AK224" s="112">
        <f t="shared" si="51"/>
        <v>0</v>
      </c>
      <c r="AL224" s="112">
        <f t="shared" si="52"/>
        <v>0</v>
      </c>
      <c r="AN224" s="112" t="str">
        <f t="shared" si="53"/>
        <v>150701-3206iShop</v>
      </c>
      <c r="AO224" cm="1">
        <f t="array" ref="AO224">IFERROR(VLOOKUP(_xlfn.SINGLE(AN:AN),'[1]Pivot SI'!$R:$Y,{2,3,4,5,6,7,8},0),0)</f>
        <v>0</v>
      </c>
    </row>
    <row r="225" spans="1:47" x14ac:dyDescent="0.2">
      <c r="A225" t="s">
        <v>56</v>
      </c>
      <c r="B225">
        <v>840168540846</v>
      </c>
      <c r="C225" s="2" t="s">
        <v>280</v>
      </c>
      <c r="D225" s="2" t="s">
        <v>281</v>
      </c>
      <c r="E225" s="2" t="s">
        <v>282</v>
      </c>
      <c r="F225" s="2" t="s">
        <v>60</v>
      </c>
      <c r="G225" s="2" t="s">
        <v>109</v>
      </c>
      <c r="H225" s="2" t="s">
        <v>110</v>
      </c>
      <c r="I225" s="2" t="s">
        <v>368</v>
      </c>
      <c r="J225" s="2" t="s">
        <v>3994</v>
      </c>
      <c r="K225" s="3">
        <v>0</v>
      </c>
      <c r="L225" s="25">
        <v>387.54</v>
      </c>
      <c r="M225" s="2" t="s">
        <v>2204</v>
      </c>
      <c r="N225" s="2" t="s">
        <v>66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112">
        <f t="shared" si="41"/>
        <v>0</v>
      </c>
      <c r="AB225" s="112">
        <f t="shared" si="42"/>
        <v>0</v>
      </c>
      <c r="AC225" s="112">
        <f t="shared" si="43"/>
        <v>0</v>
      </c>
      <c r="AD225" s="112">
        <f t="shared" si="44"/>
        <v>0</v>
      </c>
      <c r="AE225" s="112">
        <f t="shared" si="45"/>
        <v>0</v>
      </c>
      <c r="AF225" s="112">
        <f t="shared" si="46"/>
        <v>0</v>
      </c>
      <c r="AG225" s="112">
        <f t="shared" si="47"/>
        <v>0</v>
      </c>
      <c r="AH225" s="112">
        <f t="shared" si="48"/>
        <v>0</v>
      </c>
      <c r="AI225" s="112">
        <f t="shared" si="49"/>
        <v>0</v>
      </c>
      <c r="AJ225" s="112">
        <f t="shared" si="50"/>
        <v>0</v>
      </c>
      <c r="AK225" s="112">
        <f t="shared" si="51"/>
        <v>0</v>
      </c>
      <c r="AL225" s="112">
        <f t="shared" si="52"/>
        <v>0</v>
      </c>
      <c r="AN225" s="112" t="str">
        <f t="shared" si="53"/>
        <v>150703-3199iShop</v>
      </c>
      <c r="AO225" cm="1">
        <f t="array" ref="AO225">IFERROR(VLOOKUP(_xlfn.SINGLE(AN:AN),'[1]Pivot SI'!$R:$Y,{2,3,4,5,6,7,8},0),0)</f>
        <v>0</v>
      </c>
    </row>
    <row r="226" spans="1:47" x14ac:dyDescent="0.2">
      <c r="A226" t="s">
        <v>56</v>
      </c>
      <c r="B226">
        <v>840168540761</v>
      </c>
      <c r="C226" s="2" t="s">
        <v>938</v>
      </c>
      <c r="D226" s="2" t="s">
        <v>939</v>
      </c>
      <c r="E226" s="2" t="s">
        <v>940</v>
      </c>
      <c r="F226" s="2" t="s">
        <v>60</v>
      </c>
      <c r="G226" s="2" t="s">
        <v>109</v>
      </c>
      <c r="H226" s="2" t="s">
        <v>110</v>
      </c>
      <c r="I226" s="2" t="s">
        <v>368</v>
      </c>
      <c r="J226" s="2" t="s">
        <v>3994</v>
      </c>
      <c r="K226" s="3">
        <v>0</v>
      </c>
      <c r="L226" s="25">
        <v>387.54</v>
      </c>
      <c r="M226" s="2" t="s">
        <v>2204</v>
      </c>
      <c r="N226" s="2" t="s">
        <v>66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112">
        <f t="shared" si="41"/>
        <v>0</v>
      </c>
      <c r="AB226" s="112">
        <f t="shared" si="42"/>
        <v>0</v>
      </c>
      <c r="AC226" s="112">
        <f t="shared" si="43"/>
        <v>0</v>
      </c>
      <c r="AD226" s="112">
        <f t="shared" si="44"/>
        <v>0</v>
      </c>
      <c r="AE226" s="112">
        <f t="shared" si="45"/>
        <v>0</v>
      </c>
      <c r="AF226" s="112">
        <f t="shared" si="46"/>
        <v>0</v>
      </c>
      <c r="AG226" s="112">
        <f t="shared" si="47"/>
        <v>0</v>
      </c>
      <c r="AH226" s="112">
        <f t="shared" si="48"/>
        <v>0</v>
      </c>
      <c r="AI226" s="112">
        <f t="shared" si="49"/>
        <v>0</v>
      </c>
      <c r="AJ226" s="112">
        <f t="shared" si="50"/>
        <v>0</v>
      </c>
      <c r="AK226" s="112">
        <f t="shared" si="51"/>
        <v>0</v>
      </c>
      <c r="AL226" s="112">
        <f t="shared" si="52"/>
        <v>0</v>
      </c>
      <c r="AN226" s="112" t="str">
        <f t="shared" si="53"/>
        <v>150701-3205iShop</v>
      </c>
      <c r="AO226" cm="1">
        <f t="array" ref="AO226">IFERROR(VLOOKUP(_xlfn.SINGLE(AN:AN),'[1]Pivot SI'!$R:$Y,{2,3,4,5,6,7,8},0),0)</f>
        <v>0</v>
      </c>
    </row>
    <row r="227" spans="1:47" x14ac:dyDescent="0.2">
      <c r="A227" t="s">
        <v>56</v>
      </c>
      <c r="B227">
        <v>840168540808</v>
      </c>
      <c r="C227" s="2" t="s">
        <v>941</v>
      </c>
      <c r="D227" s="2" t="s">
        <v>942</v>
      </c>
      <c r="E227" s="2" t="s">
        <v>943</v>
      </c>
      <c r="F227" s="2" t="s">
        <v>60</v>
      </c>
      <c r="G227" s="2" t="s">
        <v>109</v>
      </c>
      <c r="H227" s="2" t="s">
        <v>110</v>
      </c>
      <c r="I227" s="2" t="s">
        <v>368</v>
      </c>
      <c r="J227" s="2" t="s">
        <v>3994</v>
      </c>
      <c r="K227" s="3">
        <v>0</v>
      </c>
      <c r="L227" s="25">
        <v>387.54</v>
      </c>
      <c r="M227" s="2" t="s">
        <v>2204</v>
      </c>
      <c r="N227" s="2" t="s">
        <v>66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112">
        <f t="shared" si="41"/>
        <v>0</v>
      </c>
      <c r="AB227" s="112">
        <f t="shared" si="42"/>
        <v>0</v>
      </c>
      <c r="AC227" s="112">
        <f t="shared" si="43"/>
        <v>0</v>
      </c>
      <c r="AD227" s="112">
        <f t="shared" si="44"/>
        <v>0</v>
      </c>
      <c r="AE227" s="112">
        <f t="shared" si="45"/>
        <v>0</v>
      </c>
      <c r="AF227" s="112">
        <f t="shared" si="46"/>
        <v>0</v>
      </c>
      <c r="AG227" s="112">
        <f t="shared" si="47"/>
        <v>0</v>
      </c>
      <c r="AH227" s="112">
        <f t="shared" si="48"/>
        <v>0</v>
      </c>
      <c r="AI227" s="112">
        <f t="shared" si="49"/>
        <v>0</v>
      </c>
      <c r="AJ227" s="112">
        <f t="shared" si="50"/>
        <v>0</v>
      </c>
      <c r="AK227" s="112">
        <f t="shared" si="51"/>
        <v>0</v>
      </c>
      <c r="AL227" s="112">
        <f t="shared" si="52"/>
        <v>0</v>
      </c>
      <c r="AN227" s="112" t="str">
        <f t="shared" si="53"/>
        <v>150701-3249iShop</v>
      </c>
      <c r="AO227" cm="1">
        <f t="array" ref="AO227">IFERROR(VLOOKUP(_xlfn.SINGLE(AN:AN),'[1]Pivot SI'!$R:$Y,{2,3,4,5,6,7,8},0),0)</f>
        <v>0</v>
      </c>
    </row>
    <row r="228" spans="1:47" x14ac:dyDescent="0.2">
      <c r="A228" t="s">
        <v>56</v>
      </c>
      <c r="B228">
        <v>840168541659</v>
      </c>
      <c r="C228" s="2" t="s">
        <v>284</v>
      </c>
      <c r="D228" s="2" t="s">
        <v>285</v>
      </c>
      <c r="E228" s="2" t="s">
        <v>286</v>
      </c>
      <c r="F228" s="2" t="s">
        <v>60</v>
      </c>
      <c r="G228" s="2" t="s">
        <v>109</v>
      </c>
      <c r="H228" s="2" t="s">
        <v>127</v>
      </c>
      <c r="I228" s="2" t="s">
        <v>368</v>
      </c>
      <c r="J228" s="2" t="s">
        <v>3994</v>
      </c>
      <c r="K228" s="3">
        <v>0</v>
      </c>
      <c r="L228" s="25">
        <v>387.54</v>
      </c>
      <c r="M228" s="2" t="s">
        <v>2204</v>
      </c>
      <c r="N228" s="2" t="s">
        <v>66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112">
        <f t="shared" si="41"/>
        <v>0</v>
      </c>
      <c r="AB228" s="112">
        <f t="shared" si="42"/>
        <v>0</v>
      </c>
      <c r="AC228" s="112">
        <f t="shared" si="43"/>
        <v>0</v>
      </c>
      <c r="AD228" s="112">
        <f t="shared" si="44"/>
        <v>0</v>
      </c>
      <c r="AE228" s="112">
        <f t="shared" si="45"/>
        <v>0</v>
      </c>
      <c r="AF228" s="112">
        <f t="shared" si="46"/>
        <v>0</v>
      </c>
      <c r="AG228" s="112">
        <f t="shared" si="47"/>
        <v>0</v>
      </c>
      <c r="AH228" s="112">
        <f t="shared" si="48"/>
        <v>0</v>
      </c>
      <c r="AI228" s="112">
        <f t="shared" si="49"/>
        <v>0</v>
      </c>
      <c r="AJ228" s="112">
        <f t="shared" si="50"/>
        <v>0</v>
      </c>
      <c r="AK228" s="112">
        <f t="shared" si="51"/>
        <v>0</v>
      </c>
      <c r="AL228" s="112">
        <f t="shared" si="52"/>
        <v>0</v>
      </c>
      <c r="AN228" s="112" t="str">
        <f t="shared" si="53"/>
        <v>150727-3199iShop</v>
      </c>
      <c r="AO228" cm="1">
        <f t="array" ref="AO228">IFERROR(VLOOKUP(_xlfn.SINGLE(AN:AN),'[1]Pivot SI'!$R:$Y,{2,3,4,5,6,7,8},0),0)</f>
        <v>0</v>
      </c>
    </row>
    <row r="229" spans="1:47" x14ac:dyDescent="0.2">
      <c r="A229" t="s">
        <v>56</v>
      </c>
      <c r="B229">
        <v>840168544561</v>
      </c>
      <c r="C229" s="2" t="s">
        <v>284</v>
      </c>
      <c r="D229" s="2" t="s">
        <v>285</v>
      </c>
      <c r="E229" s="2" t="s">
        <v>286</v>
      </c>
      <c r="F229" s="2" t="s">
        <v>60</v>
      </c>
      <c r="G229" s="2" t="s">
        <v>109</v>
      </c>
      <c r="H229" s="2" t="s">
        <v>127</v>
      </c>
      <c r="I229" s="2" t="s">
        <v>368</v>
      </c>
      <c r="J229" s="2" t="s">
        <v>3994</v>
      </c>
      <c r="K229" s="3">
        <v>0</v>
      </c>
      <c r="L229" s="25">
        <v>387.54</v>
      </c>
      <c r="M229" s="2" t="s">
        <v>2204</v>
      </c>
      <c r="N229" s="2" t="s">
        <v>66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112">
        <f t="shared" si="41"/>
        <v>0</v>
      </c>
      <c r="AB229" s="112">
        <f t="shared" si="42"/>
        <v>0</v>
      </c>
      <c r="AC229" s="112">
        <f t="shared" si="43"/>
        <v>0</v>
      </c>
      <c r="AD229" s="112">
        <f t="shared" si="44"/>
        <v>0</v>
      </c>
      <c r="AE229" s="112">
        <f t="shared" si="45"/>
        <v>0</v>
      </c>
      <c r="AF229" s="112">
        <f t="shared" si="46"/>
        <v>0</v>
      </c>
      <c r="AG229" s="112">
        <f t="shared" si="47"/>
        <v>0</v>
      </c>
      <c r="AH229" s="112">
        <f t="shared" si="48"/>
        <v>0</v>
      </c>
      <c r="AI229" s="112">
        <f t="shared" si="49"/>
        <v>0</v>
      </c>
      <c r="AJ229" s="112">
        <f t="shared" si="50"/>
        <v>0</v>
      </c>
      <c r="AK229" s="112">
        <f t="shared" si="51"/>
        <v>0</v>
      </c>
      <c r="AL229" s="112">
        <f t="shared" si="52"/>
        <v>0</v>
      </c>
      <c r="AN229" s="112" t="str">
        <f t="shared" si="53"/>
        <v>150727-3199iShop</v>
      </c>
      <c r="AO229" cm="1">
        <f t="array" ref="AO229">IFERROR(VLOOKUP(_xlfn.SINGLE(AN:AN),'[1]Pivot SI'!$R:$Y,{2,3,4,5,6,7,8},0),0)</f>
        <v>0</v>
      </c>
    </row>
    <row r="230" spans="1:47" x14ac:dyDescent="0.2">
      <c r="A230" t="s">
        <v>56</v>
      </c>
      <c r="B230">
        <v>840168541621</v>
      </c>
      <c r="C230" s="2" t="s">
        <v>944</v>
      </c>
      <c r="D230" s="2" t="s">
        <v>945</v>
      </c>
      <c r="E230" s="2" t="s">
        <v>946</v>
      </c>
      <c r="F230" s="2" t="s">
        <v>60</v>
      </c>
      <c r="G230" s="2" t="s">
        <v>109</v>
      </c>
      <c r="H230" s="2" t="s">
        <v>127</v>
      </c>
      <c r="I230" s="2" t="s">
        <v>368</v>
      </c>
      <c r="J230" s="2" t="s">
        <v>3994</v>
      </c>
      <c r="K230" s="3">
        <v>0</v>
      </c>
      <c r="L230" s="25">
        <v>387.54</v>
      </c>
      <c r="M230" s="2" t="s">
        <v>2204</v>
      </c>
      <c r="N230" s="2" t="s">
        <v>66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112">
        <f t="shared" si="41"/>
        <v>0</v>
      </c>
      <c r="AB230" s="112">
        <f t="shared" si="42"/>
        <v>0</v>
      </c>
      <c r="AC230" s="112">
        <f t="shared" si="43"/>
        <v>0</v>
      </c>
      <c r="AD230" s="112">
        <f t="shared" si="44"/>
        <v>0</v>
      </c>
      <c r="AE230" s="112">
        <f t="shared" si="45"/>
        <v>0</v>
      </c>
      <c r="AF230" s="112">
        <f t="shared" si="46"/>
        <v>0</v>
      </c>
      <c r="AG230" s="112">
        <f t="shared" si="47"/>
        <v>0</v>
      </c>
      <c r="AH230" s="112">
        <f t="shared" si="48"/>
        <v>0</v>
      </c>
      <c r="AI230" s="112">
        <f t="shared" si="49"/>
        <v>0</v>
      </c>
      <c r="AJ230" s="112">
        <f t="shared" si="50"/>
        <v>0</v>
      </c>
      <c r="AK230" s="112">
        <f t="shared" si="51"/>
        <v>0</v>
      </c>
      <c r="AL230" s="112">
        <f t="shared" si="52"/>
        <v>0</v>
      </c>
      <c r="AN230" s="112" t="str">
        <f t="shared" si="53"/>
        <v>150725-3249iShop</v>
      </c>
      <c r="AO230" cm="1">
        <f t="array" ref="AO230">IFERROR(VLOOKUP(_xlfn.SINGLE(AN:AN),'[1]Pivot SI'!$R:$Y,{2,3,4,5,6,7,8},0),0)</f>
        <v>0</v>
      </c>
    </row>
    <row r="231" spans="1:47" x14ac:dyDescent="0.2">
      <c r="A231" t="s">
        <v>56</v>
      </c>
      <c r="B231">
        <v>840168541584</v>
      </c>
      <c r="C231" s="2" t="s">
        <v>947</v>
      </c>
      <c r="D231" s="2" t="s">
        <v>948</v>
      </c>
      <c r="E231" s="2" t="s">
        <v>949</v>
      </c>
      <c r="F231" s="2" t="s">
        <v>60</v>
      </c>
      <c r="G231" s="2" t="s">
        <v>109</v>
      </c>
      <c r="H231" s="2" t="s">
        <v>127</v>
      </c>
      <c r="I231" s="2" t="s">
        <v>368</v>
      </c>
      <c r="J231" s="2" t="s">
        <v>3994</v>
      </c>
      <c r="K231" s="3">
        <v>0</v>
      </c>
      <c r="L231" s="25">
        <v>387.54</v>
      </c>
      <c r="M231" s="2" t="s">
        <v>2204</v>
      </c>
      <c r="N231" s="2" t="s">
        <v>66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112">
        <f t="shared" si="41"/>
        <v>0</v>
      </c>
      <c r="AB231" s="112">
        <f t="shared" si="42"/>
        <v>0</v>
      </c>
      <c r="AC231" s="112">
        <f t="shared" si="43"/>
        <v>0</v>
      </c>
      <c r="AD231" s="112">
        <f t="shared" si="44"/>
        <v>0</v>
      </c>
      <c r="AE231" s="112">
        <f t="shared" si="45"/>
        <v>0</v>
      </c>
      <c r="AF231" s="112">
        <f t="shared" si="46"/>
        <v>0</v>
      </c>
      <c r="AG231" s="112">
        <f t="shared" si="47"/>
        <v>0</v>
      </c>
      <c r="AH231" s="112">
        <f t="shared" si="48"/>
        <v>0</v>
      </c>
      <c r="AI231" s="112">
        <f t="shared" si="49"/>
        <v>0</v>
      </c>
      <c r="AJ231" s="112">
        <f t="shared" si="50"/>
        <v>0</v>
      </c>
      <c r="AK231" s="112">
        <f t="shared" si="51"/>
        <v>0</v>
      </c>
      <c r="AL231" s="112">
        <f t="shared" si="52"/>
        <v>0</v>
      </c>
      <c r="AN231" s="112" t="str">
        <f t="shared" si="53"/>
        <v>150725-3205iShop</v>
      </c>
      <c r="AO231" cm="1">
        <f t="array" ref="AO231">IFERROR(VLOOKUP(_xlfn.SINGLE(AN:AN),'[1]Pivot SI'!$R:$Y,{2,3,4,5,6,7,8},0),0)</f>
        <v>0</v>
      </c>
    </row>
    <row r="232" spans="1:47" x14ac:dyDescent="0.2">
      <c r="A232" t="s">
        <v>56</v>
      </c>
      <c r="B232">
        <v>840168541591</v>
      </c>
      <c r="C232" s="2" t="s">
        <v>950</v>
      </c>
      <c r="D232" s="2" t="s">
        <v>951</v>
      </c>
      <c r="E232" s="2" t="s">
        <v>952</v>
      </c>
      <c r="F232" s="2" t="s">
        <v>60</v>
      </c>
      <c r="G232" s="2" t="s">
        <v>109</v>
      </c>
      <c r="H232" s="2" t="s">
        <v>127</v>
      </c>
      <c r="I232" s="2" t="s">
        <v>368</v>
      </c>
      <c r="J232" s="2" t="s">
        <v>3994</v>
      </c>
      <c r="K232" s="3">
        <v>0</v>
      </c>
      <c r="L232" s="25">
        <v>387.54</v>
      </c>
      <c r="M232" s="2" t="s">
        <v>2204</v>
      </c>
      <c r="N232" s="2" t="s">
        <v>66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112">
        <f t="shared" si="41"/>
        <v>0</v>
      </c>
      <c r="AB232" s="112">
        <f t="shared" si="42"/>
        <v>0</v>
      </c>
      <c r="AC232" s="112">
        <f t="shared" si="43"/>
        <v>0</v>
      </c>
      <c r="AD232" s="112">
        <f t="shared" si="44"/>
        <v>0</v>
      </c>
      <c r="AE232" s="112">
        <f t="shared" si="45"/>
        <v>0</v>
      </c>
      <c r="AF232" s="112">
        <f t="shared" si="46"/>
        <v>0</v>
      </c>
      <c r="AG232" s="112">
        <f t="shared" si="47"/>
        <v>0</v>
      </c>
      <c r="AH232" s="112">
        <f t="shared" si="48"/>
        <v>0</v>
      </c>
      <c r="AI232" s="112">
        <f t="shared" si="49"/>
        <v>0</v>
      </c>
      <c r="AJ232" s="112">
        <f t="shared" si="50"/>
        <v>0</v>
      </c>
      <c r="AK232" s="112">
        <f t="shared" si="51"/>
        <v>0</v>
      </c>
      <c r="AL232" s="112">
        <f t="shared" si="52"/>
        <v>0</v>
      </c>
      <c r="AN232" s="112" t="str">
        <f t="shared" si="53"/>
        <v>150725-3206iShop</v>
      </c>
      <c r="AO232" cm="1">
        <f t="array" ref="AO232">IFERROR(VLOOKUP(_xlfn.SINGLE(AN:AN),'[1]Pivot SI'!$R:$Y,{2,3,4,5,6,7,8},0),0)</f>
        <v>0</v>
      </c>
    </row>
    <row r="233" spans="1:47" x14ac:dyDescent="0.2">
      <c r="A233" t="s">
        <v>56</v>
      </c>
      <c r="B233">
        <v>840168546800</v>
      </c>
      <c r="C233" s="2" t="s">
        <v>953</v>
      </c>
      <c r="D233" s="2">
        <v>840168546800</v>
      </c>
      <c r="E233" s="2" t="s">
        <v>954</v>
      </c>
      <c r="F233" s="2" t="s">
        <v>60</v>
      </c>
      <c r="G233" s="2" t="s">
        <v>61</v>
      </c>
      <c r="H233" s="2" t="s">
        <v>955</v>
      </c>
      <c r="I233" s="2" t="s">
        <v>368</v>
      </c>
      <c r="J233" s="2" t="s">
        <v>3994</v>
      </c>
      <c r="K233" s="3">
        <v>0</v>
      </c>
      <c r="L233" s="25">
        <v>309.95999999999998</v>
      </c>
      <c r="M233" s="2" t="s">
        <v>2204</v>
      </c>
      <c r="N233" s="2" t="s">
        <v>66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112">
        <f t="shared" si="41"/>
        <v>0</v>
      </c>
      <c r="AB233" s="112">
        <f t="shared" si="42"/>
        <v>0</v>
      </c>
      <c r="AC233" s="112">
        <f t="shared" si="43"/>
        <v>0</v>
      </c>
      <c r="AD233" s="112">
        <f t="shared" si="44"/>
        <v>0</v>
      </c>
      <c r="AE233" s="112">
        <f t="shared" si="45"/>
        <v>0</v>
      </c>
      <c r="AF233" s="112">
        <f t="shared" si="46"/>
        <v>0</v>
      </c>
      <c r="AG233" s="112">
        <f t="shared" si="47"/>
        <v>0</v>
      </c>
      <c r="AH233" s="112">
        <f t="shared" si="48"/>
        <v>0</v>
      </c>
      <c r="AI233" s="112">
        <f t="shared" si="49"/>
        <v>0</v>
      </c>
      <c r="AJ233" s="112">
        <f t="shared" si="50"/>
        <v>0</v>
      </c>
      <c r="AK233" s="112">
        <f t="shared" si="51"/>
        <v>0</v>
      </c>
      <c r="AL233" s="112">
        <f t="shared" si="52"/>
        <v>0</v>
      </c>
      <c r="AN233" s="112" t="str">
        <f t="shared" si="53"/>
        <v>150994-5085iShop</v>
      </c>
      <c r="AO233" cm="1">
        <f t="array" ref="AO233">IFERROR(VLOOKUP(_xlfn.SINGLE(AN:AN),'[1]Pivot SI'!$R:$Y,{2,3,4,5,6,7,8},0),0)</f>
        <v>0</v>
      </c>
    </row>
    <row r="234" spans="1:47" x14ac:dyDescent="0.2">
      <c r="A234" t="s">
        <v>56</v>
      </c>
      <c r="B234">
        <v>840168546282</v>
      </c>
      <c r="C234" s="2" t="s">
        <v>308</v>
      </c>
      <c r="D234" s="2">
        <v>840168546282</v>
      </c>
      <c r="E234" s="2" t="s">
        <v>310</v>
      </c>
      <c r="F234" s="2" t="s">
        <v>60</v>
      </c>
      <c r="G234" s="2" t="s">
        <v>61</v>
      </c>
      <c r="H234" s="2" t="s">
        <v>311</v>
      </c>
      <c r="I234" s="2" t="s">
        <v>368</v>
      </c>
      <c r="J234" s="2" t="s">
        <v>3994</v>
      </c>
      <c r="K234" s="3">
        <v>0</v>
      </c>
      <c r="L234" s="25">
        <v>387.54</v>
      </c>
      <c r="M234" s="2" t="s">
        <v>2204</v>
      </c>
      <c r="N234" s="2" t="s">
        <v>66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112">
        <f t="shared" si="41"/>
        <v>0</v>
      </c>
      <c r="AB234" s="112">
        <f t="shared" si="42"/>
        <v>0</v>
      </c>
      <c r="AC234" s="112">
        <f t="shared" si="43"/>
        <v>0</v>
      </c>
      <c r="AD234" s="112">
        <f t="shared" si="44"/>
        <v>0</v>
      </c>
      <c r="AE234" s="112">
        <f t="shared" si="45"/>
        <v>0</v>
      </c>
      <c r="AF234" s="112">
        <f t="shared" si="46"/>
        <v>0</v>
      </c>
      <c r="AG234" s="112">
        <f t="shared" si="47"/>
        <v>0</v>
      </c>
      <c r="AH234" s="112">
        <f t="shared" si="48"/>
        <v>0</v>
      </c>
      <c r="AI234" s="112">
        <f t="shared" si="49"/>
        <v>0</v>
      </c>
      <c r="AJ234" s="112">
        <f t="shared" si="50"/>
        <v>0</v>
      </c>
      <c r="AK234" s="112">
        <f t="shared" si="51"/>
        <v>0</v>
      </c>
      <c r="AL234" s="112">
        <f t="shared" si="52"/>
        <v>0</v>
      </c>
      <c r="AN234" s="112" t="str">
        <f t="shared" si="53"/>
        <v>150967-D143iShop</v>
      </c>
      <c r="AO234" cm="1">
        <f t="array" ref="AO234">IFERROR(VLOOKUP(_xlfn.SINGLE(AN:AN),'[1]Pivot SI'!$R:$Y,{2,3,4,5,6,7,8},0),0)</f>
        <v>0</v>
      </c>
    </row>
    <row r="235" spans="1:47" x14ac:dyDescent="0.2">
      <c r="A235" t="s">
        <v>56</v>
      </c>
      <c r="B235">
        <v>840168546565</v>
      </c>
      <c r="C235" s="2" t="s">
        <v>321</v>
      </c>
      <c r="D235" s="2">
        <v>840168546565</v>
      </c>
      <c r="E235" s="2" t="s">
        <v>323</v>
      </c>
      <c r="F235" s="2" t="s">
        <v>60</v>
      </c>
      <c r="G235" s="2" t="s">
        <v>61</v>
      </c>
      <c r="H235" s="2" t="s">
        <v>74</v>
      </c>
      <c r="I235" s="2" t="s">
        <v>368</v>
      </c>
      <c r="J235" s="2" t="s">
        <v>3994</v>
      </c>
      <c r="K235" s="3">
        <v>320</v>
      </c>
      <c r="L235" s="25">
        <v>387.54</v>
      </c>
      <c r="M235" s="2" t="s">
        <v>2204</v>
      </c>
      <c r="N235" s="2" t="s">
        <v>66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112">
        <f t="shared" si="41"/>
        <v>387.54</v>
      </c>
      <c r="AB235" s="112">
        <f t="shared" si="42"/>
        <v>0</v>
      </c>
      <c r="AC235" s="112">
        <f t="shared" si="43"/>
        <v>0</v>
      </c>
      <c r="AD235" s="112">
        <f t="shared" si="44"/>
        <v>0</v>
      </c>
      <c r="AE235" s="112">
        <f t="shared" si="45"/>
        <v>0</v>
      </c>
      <c r="AF235" s="112">
        <f t="shared" si="46"/>
        <v>0</v>
      </c>
      <c r="AG235" s="112">
        <f t="shared" si="47"/>
        <v>0</v>
      </c>
      <c r="AH235" s="112">
        <f t="shared" si="48"/>
        <v>0</v>
      </c>
      <c r="AI235" s="112">
        <f t="shared" si="49"/>
        <v>0</v>
      </c>
      <c r="AJ235" s="112">
        <f t="shared" si="50"/>
        <v>0</v>
      </c>
      <c r="AK235" s="112">
        <f t="shared" si="51"/>
        <v>0</v>
      </c>
      <c r="AL235" s="112">
        <f t="shared" si="52"/>
        <v>0</v>
      </c>
      <c r="AN235" s="112" t="str">
        <f t="shared" si="53"/>
        <v>150985-D143iShop</v>
      </c>
      <c r="AO235" cm="1">
        <f t="array" ref="AO235">IFERROR(VLOOKUP(_xlfn.SINGLE(AN:AN),'[1]Pivot SI'!$R:$Y,{2,3,4,5,6,7,8},0),0)</f>
        <v>0</v>
      </c>
    </row>
    <row r="236" spans="1:47" x14ac:dyDescent="0.2">
      <c r="A236" t="s">
        <v>56</v>
      </c>
      <c r="B236">
        <v>848709070142</v>
      </c>
      <c r="C236" s="2" t="s">
        <v>956</v>
      </c>
      <c r="D236" s="2" t="s">
        <v>957</v>
      </c>
      <c r="E236" s="2" t="s">
        <v>958</v>
      </c>
      <c r="F236" s="2" t="s">
        <v>60</v>
      </c>
      <c r="G236" s="2" t="s">
        <v>959</v>
      </c>
      <c r="H236" s="2" t="s">
        <v>960</v>
      </c>
      <c r="I236" s="2" t="s">
        <v>368</v>
      </c>
      <c r="J236" s="2" t="s">
        <v>3994</v>
      </c>
      <c r="K236" s="3">
        <v>0</v>
      </c>
      <c r="L236" s="25">
        <v>232.24</v>
      </c>
      <c r="M236" s="2" t="s">
        <v>2204</v>
      </c>
      <c r="N236" s="2" t="s">
        <v>66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112">
        <f t="shared" si="41"/>
        <v>0</v>
      </c>
      <c r="AB236" s="112">
        <f t="shared" si="42"/>
        <v>0</v>
      </c>
      <c r="AC236" s="112">
        <f t="shared" si="43"/>
        <v>0</v>
      </c>
      <c r="AD236" s="112">
        <f t="shared" si="44"/>
        <v>0</v>
      </c>
      <c r="AE236" s="112">
        <f t="shared" si="45"/>
        <v>0</v>
      </c>
      <c r="AF236" s="112">
        <f t="shared" si="46"/>
        <v>0</v>
      </c>
      <c r="AG236" s="112">
        <f t="shared" si="47"/>
        <v>0</v>
      </c>
      <c r="AH236" s="112">
        <f t="shared" si="48"/>
        <v>0</v>
      </c>
      <c r="AI236" s="112">
        <f t="shared" si="49"/>
        <v>0</v>
      </c>
      <c r="AJ236" s="112">
        <f t="shared" si="50"/>
        <v>0</v>
      </c>
      <c r="AK236" s="112">
        <f t="shared" si="51"/>
        <v>0</v>
      </c>
      <c r="AL236" s="112">
        <f t="shared" si="52"/>
        <v>0</v>
      </c>
      <c r="AN236" s="112" t="str">
        <f t="shared" si="53"/>
        <v>124747-C222iShop</v>
      </c>
      <c r="AO236" cm="1">
        <f t="array" ref="AO236:AU236">IFERROR(VLOOKUP(_xlfn.SINGLE(AN:AN),'[1]Pivot SI'!$R:$Y,{2,3,4,5,6,7,8},0),0)</f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</row>
    <row r="237" spans="1:47" x14ac:dyDescent="0.2">
      <c r="A237" t="s">
        <v>56</v>
      </c>
      <c r="B237">
        <v>848709087416</v>
      </c>
      <c r="C237" s="2" t="s">
        <v>961</v>
      </c>
      <c r="D237" s="2" t="s">
        <v>962</v>
      </c>
      <c r="E237" s="2" t="s">
        <v>963</v>
      </c>
      <c r="F237" s="2" t="s">
        <v>60</v>
      </c>
      <c r="G237" s="2" t="s">
        <v>964</v>
      </c>
      <c r="H237" s="2" t="s">
        <v>965</v>
      </c>
      <c r="I237" s="2" t="s">
        <v>368</v>
      </c>
      <c r="J237" s="2" t="s">
        <v>3994</v>
      </c>
      <c r="K237" s="3">
        <v>0</v>
      </c>
      <c r="L237" s="25">
        <v>387.54</v>
      </c>
      <c r="M237" s="2" t="s">
        <v>2204</v>
      </c>
      <c r="N237" s="2" t="s">
        <v>66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112">
        <f t="shared" si="41"/>
        <v>0</v>
      </c>
      <c r="AB237" s="112">
        <f t="shared" si="42"/>
        <v>0</v>
      </c>
      <c r="AC237" s="112">
        <f t="shared" si="43"/>
        <v>0</v>
      </c>
      <c r="AD237" s="112">
        <f t="shared" si="44"/>
        <v>0</v>
      </c>
      <c r="AE237" s="112">
        <f t="shared" si="45"/>
        <v>0</v>
      </c>
      <c r="AF237" s="112">
        <f t="shared" si="46"/>
        <v>0</v>
      </c>
      <c r="AG237" s="112">
        <f t="shared" si="47"/>
        <v>0</v>
      </c>
      <c r="AH237" s="112">
        <f t="shared" si="48"/>
        <v>0</v>
      </c>
      <c r="AI237" s="112">
        <f t="shared" si="49"/>
        <v>0</v>
      </c>
      <c r="AJ237" s="112">
        <f t="shared" si="50"/>
        <v>0</v>
      </c>
      <c r="AK237" s="112">
        <f t="shared" si="51"/>
        <v>0</v>
      </c>
      <c r="AL237" s="112">
        <f t="shared" si="52"/>
        <v>0</v>
      </c>
      <c r="AN237" s="112" t="str">
        <f t="shared" si="53"/>
        <v>136812-7356iShop</v>
      </c>
      <c r="AO237" cm="1">
        <f t="array" ref="AO237:AU237">IFERROR(VLOOKUP(_xlfn.SINGLE(AN:AN),'[1]Pivot SI'!$R:$Y,{2,3,4,5,6,7,8},0),0)</f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2">
      <c r="A238" t="s">
        <v>56</v>
      </c>
      <c r="B238">
        <v>848709082992</v>
      </c>
      <c r="C238" s="2" t="s">
        <v>966</v>
      </c>
      <c r="D238" s="2" t="s">
        <v>967</v>
      </c>
      <c r="E238" s="2" t="s">
        <v>968</v>
      </c>
      <c r="F238" s="2" t="s">
        <v>60</v>
      </c>
      <c r="G238" s="2" t="s">
        <v>969</v>
      </c>
      <c r="H238" s="2" t="s">
        <v>970</v>
      </c>
      <c r="I238" s="2" t="s">
        <v>368</v>
      </c>
      <c r="J238" s="2" t="s">
        <v>3994</v>
      </c>
      <c r="K238" s="3">
        <v>0</v>
      </c>
      <c r="L238" s="25">
        <v>516.72</v>
      </c>
      <c r="M238" s="2" t="s">
        <v>2204</v>
      </c>
      <c r="N238" s="2" t="s">
        <v>66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112">
        <f t="shared" si="41"/>
        <v>0</v>
      </c>
      <c r="AB238" s="112">
        <f t="shared" si="42"/>
        <v>0</v>
      </c>
      <c r="AC238" s="112">
        <f t="shared" si="43"/>
        <v>0</v>
      </c>
      <c r="AD238" s="112">
        <f t="shared" si="44"/>
        <v>0</v>
      </c>
      <c r="AE238" s="112">
        <f t="shared" si="45"/>
        <v>0</v>
      </c>
      <c r="AF238" s="112">
        <f t="shared" si="46"/>
        <v>0</v>
      </c>
      <c r="AG238" s="112">
        <f t="shared" si="47"/>
        <v>0</v>
      </c>
      <c r="AH238" s="112">
        <f t="shared" si="48"/>
        <v>0</v>
      </c>
      <c r="AI238" s="112">
        <f t="shared" si="49"/>
        <v>0</v>
      </c>
      <c r="AJ238" s="112">
        <f t="shared" si="50"/>
        <v>0</v>
      </c>
      <c r="AK238" s="112">
        <f t="shared" si="51"/>
        <v>0</v>
      </c>
      <c r="AL238" s="112">
        <f t="shared" si="52"/>
        <v>0</v>
      </c>
      <c r="AN238" s="112" t="str">
        <f t="shared" si="53"/>
        <v>136212-5085iShop</v>
      </c>
      <c r="AO238" cm="1">
        <f t="array" ref="AO238:AU238">IFERROR(VLOOKUP(_xlfn.SINGLE(AN:AN),'[1]Pivot SI'!$R:$Y,{2,3,4,5,6,7,8},0),0)</f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</row>
    <row r="239" spans="1:47" x14ac:dyDescent="0.2">
      <c r="A239" t="s">
        <v>56</v>
      </c>
      <c r="B239">
        <v>848709060709</v>
      </c>
      <c r="C239" s="2" t="s">
        <v>971</v>
      </c>
      <c r="D239" s="2" t="s">
        <v>972</v>
      </c>
      <c r="E239" s="2" t="s">
        <v>973</v>
      </c>
      <c r="F239" s="2" t="s">
        <v>60</v>
      </c>
      <c r="G239" s="2" t="s">
        <v>969</v>
      </c>
      <c r="H239" s="2" t="s">
        <v>970</v>
      </c>
      <c r="I239" s="2" t="s">
        <v>368</v>
      </c>
      <c r="J239" s="2" t="s">
        <v>3994</v>
      </c>
      <c r="K239" s="3">
        <v>0</v>
      </c>
      <c r="L239" s="25">
        <v>516.72</v>
      </c>
      <c r="M239" s="2" t="s">
        <v>2204</v>
      </c>
      <c r="N239" s="2" t="s">
        <v>66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112">
        <f t="shared" si="41"/>
        <v>0</v>
      </c>
      <c r="AB239" s="112">
        <f t="shared" si="42"/>
        <v>0</v>
      </c>
      <c r="AC239" s="112">
        <f t="shared" si="43"/>
        <v>0</v>
      </c>
      <c r="AD239" s="112">
        <f t="shared" si="44"/>
        <v>0</v>
      </c>
      <c r="AE239" s="112">
        <f t="shared" si="45"/>
        <v>0</v>
      </c>
      <c r="AF239" s="112">
        <f t="shared" si="46"/>
        <v>0</v>
      </c>
      <c r="AG239" s="112">
        <f t="shared" si="47"/>
        <v>0</v>
      </c>
      <c r="AH239" s="112">
        <f t="shared" si="48"/>
        <v>0</v>
      </c>
      <c r="AI239" s="112">
        <f t="shared" si="49"/>
        <v>0</v>
      </c>
      <c r="AJ239" s="112">
        <f t="shared" si="50"/>
        <v>0</v>
      </c>
      <c r="AK239" s="112">
        <f t="shared" si="51"/>
        <v>0</v>
      </c>
      <c r="AL239" s="112">
        <f t="shared" si="52"/>
        <v>0</v>
      </c>
      <c r="AN239" s="112" t="str">
        <f t="shared" si="53"/>
        <v>117577-5905iShop</v>
      </c>
      <c r="AO239" cm="1">
        <f t="array" ref="AO239:AU239">IFERROR(VLOOKUP(_xlfn.SINGLE(AN:AN),'[1]Pivot SI'!$R:$Y,{2,3,4,5,6,7,8},0),0)</f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</row>
    <row r="240" spans="1:47" x14ac:dyDescent="0.2">
      <c r="A240" t="s">
        <v>56</v>
      </c>
      <c r="B240">
        <v>848709070913</v>
      </c>
      <c r="C240" s="2" t="s">
        <v>974</v>
      </c>
      <c r="D240" s="2" t="s">
        <v>975</v>
      </c>
      <c r="E240" s="2" t="s">
        <v>976</v>
      </c>
      <c r="F240" s="2" t="s">
        <v>60</v>
      </c>
      <c r="G240" s="2" t="s">
        <v>969</v>
      </c>
      <c r="H240" s="2" t="s">
        <v>970</v>
      </c>
      <c r="I240" s="2" t="s">
        <v>368</v>
      </c>
      <c r="J240" s="2" t="s">
        <v>3994</v>
      </c>
      <c r="K240" s="3">
        <v>0</v>
      </c>
      <c r="L240" s="25">
        <v>232.24</v>
      </c>
      <c r="M240" s="2" t="s">
        <v>2204</v>
      </c>
      <c r="N240" s="2" t="s">
        <v>66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112">
        <f t="shared" si="41"/>
        <v>0</v>
      </c>
      <c r="AB240" s="112">
        <f t="shared" si="42"/>
        <v>0</v>
      </c>
      <c r="AC240" s="112">
        <f t="shared" si="43"/>
        <v>0</v>
      </c>
      <c r="AD240" s="112">
        <f t="shared" si="44"/>
        <v>0</v>
      </c>
      <c r="AE240" s="112">
        <f t="shared" si="45"/>
        <v>0</v>
      </c>
      <c r="AF240" s="112">
        <f t="shared" si="46"/>
        <v>0</v>
      </c>
      <c r="AG240" s="112">
        <f t="shared" si="47"/>
        <v>0</v>
      </c>
      <c r="AH240" s="112">
        <f t="shared" si="48"/>
        <v>0</v>
      </c>
      <c r="AI240" s="112">
        <f t="shared" si="49"/>
        <v>0</v>
      </c>
      <c r="AJ240" s="112">
        <f t="shared" si="50"/>
        <v>0</v>
      </c>
      <c r="AK240" s="112">
        <f t="shared" si="51"/>
        <v>0</v>
      </c>
      <c r="AL240" s="112">
        <f t="shared" si="52"/>
        <v>0</v>
      </c>
      <c r="AN240" s="112" t="str">
        <f t="shared" si="53"/>
        <v>124747-8198iShop</v>
      </c>
      <c r="AO240" cm="1">
        <f t="array" ref="AO240:AU240">IFERROR(VLOOKUP(_xlfn.SINGLE(AN:AN),'[1]Pivot SI'!$R:$Y,{2,3,4,5,6,7,8},0),0)</f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</row>
    <row r="241" spans="1:47" x14ac:dyDescent="0.2">
      <c r="A241" t="s">
        <v>56</v>
      </c>
      <c r="B241">
        <v>848709082893</v>
      </c>
      <c r="C241" s="2" t="s">
        <v>977</v>
      </c>
      <c r="D241" s="2" t="s">
        <v>978</v>
      </c>
      <c r="E241" s="2" t="s">
        <v>979</v>
      </c>
      <c r="F241" s="2" t="s">
        <v>60</v>
      </c>
      <c r="G241" s="2" t="s">
        <v>969</v>
      </c>
      <c r="H241" s="2" t="s">
        <v>970</v>
      </c>
      <c r="I241" s="2" t="s">
        <v>368</v>
      </c>
      <c r="J241" s="2" t="s">
        <v>3994</v>
      </c>
      <c r="K241" s="3">
        <v>0</v>
      </c>
      <c r="L241" s="25">
        <v>568.45000000000005</v>
      </c>
      <c r="M241" s="2" t="s">
        <v>2204</v>
      </c>
      <c r="N241" s="2" t="s">
        <v>66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112">
        <f t="shared" si="41"/>
        <v>0</v>
      </c>
      <c r="AB241" s="112">
        <f t="shared" si="42"/>
        <v>0</v>
      </c>
      <c r="AC241" s="112">
        <f t="shared" si="43"/>
        <v>0</v>
      </c>
      <c r="AD241" s="112">
        <f t="shared" si="44"/>
        <v>0</v>
      </c>
      <c r="AE241" s="112">
        <f t="shared" si="45"/>
        <v>0</v>
      </c>
      <c r="AF241" s="112">
        <f t="shared" si="46"/>
        <v>0</v>
      </c>
      <c r="AG241" s="112">
        <f t="shared" si="47"/>
        <v>0</v>
      </c>
      <c r="AH241" s="112">
        <f t="shared" si="48"/>
        <v>0</v>
      </c>
      <c r="AI241" s="112">
        <f t="shared" si="49"/>
        <v>0</v>
      </c>
      <c r="AJ241" s="112">
        <f t="shared" si="50"/>
        <v>0</v>
      </c>
      <c r="AK241" s="112">
        <f t="shared" si="51"/>
        <v>0</v>
      </c>
      <c r="AL241" s="112">
        <f t="shared" si="52"/>
        <v>0</v>
      </c>
      <c r="AN241" s="112" t="str">
        <f t="shared" si="53"/>
        <v>136209-9136iShop</v>
      </c>
      <c r="AO241" cm="1">
        <f t="array" ref="AO241:AU241">IFERROR(VLOOKUP(_xlfn.SINGLE(AN:AN),'[1]Pivot SI'!$R:$Y,{2,3,4,5,6,7,8},0),0)</f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</row>
    <row r="242" spans="1:47" x14ac:dyDescent="0.2">
      <c r="A242" t="s">
        <v>56</v>
      </c>
      <c r="B242">
        <v>848709082916</v>
      </c>
      <c r="C242" s="2" t="s">
        <v>980</v>
      </c>
      <c r="D242" s="2" t="s">
        <v>981</v>
      </c>
      <c r="E242" s="2" t="s">
        <v>982</v>
      </c>
      <c r="F242" s="2" t="s">
        <v>60</v>
      </c>
      <c r="G242" s="2" t="s">
        <v>969</v>
      </c>
      <c r="H242" s="2" t="s">
        <v>970</v>
      </c>
      <c r="I242" s="2" t="s">
        <v>368</v>
      </c>
      <c r="J242" s="2" t="s">
        <v>3994</v>
      </c>
      <c r="K242" s="3">
        <v>0</v>
      </c>
      <c r="L242" s="25">
        <v>568.45000000000005</v>
      </c>
      <c r="M242" s="2" t="s">
        <v>2204</v>
      </c>
      <c r="N242" s="2" t="s">
        <v>66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112">
        <f t="shared" si="41"/>
        <v>0</v>
      </c>
      <c r="AB242" s="112">
        <f t="shared" si="42"/>
        <v>0</v>
      </c>
      <c r="AC242" s="112">
        <f t="shared" si="43"/>
        <v>0</v>
      </c>
      <c r="AD242" s="112">
        <f t="shared" si="44"/>
        <v>0</v>
      </c>
      <c r="AE242" s="112">
        <f t="shared" si="45"/>
        <v>0</v>
      </c>
      <c r="AF242" s="112">
        <f t="shared" si="46"/>
        <v>0</v>
      </c>
      <c r="AG242" s="112">
        <f t="shared" si="47"/>
        <v>0</v>
      </c>
      <c r="AH242" s="112">
        <f t="shared" si="48"/>
        <v>0</v>
      </c>
      <c r="AI242" s="112">
        <f t="shared" si="49"/>
        <v>0</v>
      </c>
      <c r="AJ242" s="112">
        <f t="shared" si="50"/>
        <v>0</v>
      </c>
      <c r="AK242" s="112">
        <f t="shared" si="51"/>
        <v>0</v>
      </c>
      <c r="AL242" s="112">
        <f t="shared" si="52"/>
        <v>0</v>
      </c>
      <c r="AN242" s="112" t="str">
        <f t="shared" si="53"/>
        <v>136209-D143iShop</v>
      </c>
      <c r="AO242" cm="1">
        <f t="array" ref="AO242:AU242">IFERROR(VLOOKUP(_xlfn.SINGLE(AN:AN),'[1]Pivot SI'!$R:$Y,{2,3,4,5,6,7,8},0),0)</f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</row>
    <row r="243" spans="1:47" x14ac:dyDescent="0.2">
      <c r="A243" t="s">
        <v>56</v>
      </c>
      <c r="B243">
        <v>848709060693</v>
      </c>
      <c r="C243" s="2" t="s">
        <v>983</v>
      </c>
      <c r="D243" s="2" t="s">
        <v>984</v>
      </c>
      <c r="E243" s="2" t="s">
        <v>985</v>
      </c>
      <c r="F243" s="2" t="s">
        <v>60</v>
      </c>
      <c r="G243" s="2" t="s">
        <v>969</v>
      </c>
      <c r="H243" s="2" t="s">
        <v>970</v>
      </c>
      <c r="I243" s="2" t="s">
        <v>368</v>
      </c>
      <c r="J243" s="2" t="s">
        <v>3994</v>
      </c>
      <c r="K243" s="3">
        <v>0</v>
      </c>
      <c r="L243" s="25">
        <v>387.41</v>
      </c>
      <c r="M243" s="2" t="s">
        <v>2204</v>
      </c>
      <c r="N243" s="2" t="s">
        <v>66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112">
        <f t="shared" si="41"/>
        <v>0</v>
      </c>
      <c r="AB243" s="112">
        <f t="shared" si="42"/>
        <v>0</v>
      </c>
      <c r="AC243" s="112">
        <f t="shared" si="43"/>
        <v>0</v>
      </c>
      <c r="AD243" s="112">
        <f t="shared" si="44"/>
        <v>0</v>
      </c>
      <c r="AE243" s="112">
        <f t="shared" si="45"/>
        <v>0</v>
      </c>
      <c r="AF243" s="112">
        <f t="shared" si="46"/>
        <v>0</v>
      </c>
      <c r="AG243" s="112">
        <f t="shared" si="47"/>
        <v>0</v>
      </c>
      <c r="AH243" s="112">
        <f t="shared" si="48"/>
        <v>0</v>
      </c>
      <c r="AI243" s="112">
        <f t="shared" si="49"/>
        <v>0</v>
      </c>
      <c r="AJ243" s="112">
        <f t="shared" si="50"/>
        <v>0</v>
      </c>
      <c r="AK243" s="112">
        <f t="shared" si="51"/>
        <v>0</v>
      </c>
      <c r="AL243" s="112">
        <f t="shared" si="52"/>
        <v>0</v>
      </c>
      <c r="AN243" s="112" t="str">
        <f t="shared" si="53"/>
        <v>117576-6603iShop</v>
      </c>
      <c r="AO243" cm="1">
        <f t="array" ref="AO243:AU243">IFERROR(VLOOKUP(_xlfn.SINGLE(AN:AN),'[1]Pivot SI'!$R:$Y,{2,3,4,5,6,7,8},0),0)</f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</row>
    <row r="244" spans="1:47" x14ac:dyDescent="0.2">
      <c r="A244" t="s">
        <v>56</v>
      </c>
      <c r="B244">
        <v>848709082862</v>
      </c>
      <c r="C244" s="2" t="s">
        <v>986</v>
      </c>
      <c r="D244" s="2" t="s">
        <v>987</v>
      </c>
      <c r="E244" s="2" t="s">
        <v>988</v>
      </c>
      <c r="F244" s="2" t="s">
        <v>60</v>
      </c>
      <c r="G244" s="2" t="s">
        <v>969</v>
      </c>
      <c r="H244" s="2" t="s">
        <v>970</v>
      </c>
      <c r="I244" s="2" t="s">
        <v>368</v>
      </c>
      <c r="J244" s="2" t="s">
        <v>3994</v>
      </c>
      <c r="K244" s="3">
        <v>0</v>
      </c>
      <c r="L244" s="25">
        <v>568.45000000000005</v>
      </c>
      <c r="M244" s="2" t="s">
        <v>2204</v>
      </c>
      <c r="N244" s="2" t="s">
        <v>66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112">
        <f t="shared" si="41"/>
        <v>0</v>
      </c>
      <c r="AB244" s="112">
        <f t="shared" si="42"/>
        <v>0</v>
      </c>
      <c r="AC244" s="112">
        <f t="shared" si="43"/>
        <v>0</v>
      </c>
      <c r="AD244" s="112">
        <f t="shared" si="44"/>
        <v>0</v>
      </c>
      <c r="AE244" s="112">
        <f t="shared" si="45"/>
        <v>0</v>
      </c>
      <c r="AF244" s="112">
        <f t="shared" si="46"/>
        <v>0</v>
      </c>
      <c r="AG244" s="112">
        <f t="shared" si="47"/>
        <v>0</v>
      </c>
      <c r="AH244" s="112">
        <f t="shared" si="48"/>
        <v>0</v>
      </c>
      <c r="AI244" s="112">
        <f t="shared" si="49"/>
        <v>0</v>
      </c>
      <c r="AJ244" s="112">
        <f t="shared" si="50"/>
        <v>0</v>
      </c>
      <c r="AK244" s="112">
        <f t="shared" si="51"/>
        <v>0</v>
      </c>
      <c r="AL244" s="112">
        <f t="shared" si="52"/>
        <v>0</v>
      </c>
      <c r="AN244" s="112" t="str">
        <f t="shared" si="53"/>
        <v>136209-9127iShop</v>
      </c>
      <c r="AO244" cm="1">
        <f t="array" ref="AO244:AU244">IFERROR(VLOOKUP(_xlfn.SINGLE(AN:AN),'[1]Pivot SI'!$R:$Y,{2,3,4,5,6,7,8},0),0)</f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 x14ac:dyDescent="0.2">
      <c r="A245" t="s">
        <v>56</v>
      </c>
      <c r="B245">
        <v>848709082909</v>
      </c>
      <c r="C245" s="2" t="s">
        <v>989</v>
      </c>
      <c r="D245" s="2" t="s">
        <v>990</v>
      </c>
      <c r="E245" s="2" t="s">
        <v>991</v>
      </c>
      <c r="F245" s="2" t="s">
        <v>60</v>
      </c>
      <c r="G245" s="2" t="s">
        <v>969</v>
      </c>
      <c r="H245" s="2" t="s">
        <v>970</v>
      </c>
      <c r="I245" s="2" t="s">
        <v>368</v>
      </c>
      <c r="J245" s="2" t="s">
        <v>3994</v>
      </c>
      <c r="K245" s="3">
        <v>0</v>
      </c>
      <c r="L245" s="25">
        <v>568.45000000000005</v>
      </c>
      <c r="M245" s="2" t="s">
        <v>2204</v>
      </c>
      <c r="N245" s="2" t="s">
        <v>66</v>
      </c>
      <c r="O245" s="3">
        <v>0</v>
      </c>
      <c r="P245" s="3"/>
      <c r="Q245" s="3"/>
      <c r="R245" s="3"/>
      <c r="S245" s="3"/>
      <c r="T245" s="3"/>
      <c r="U245" s="3"/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112">
        <f t="shared" si="41"/>
        <v>0</v>
      </c>
      <c r="AB245" s="112">
        <f t="shared" si="42"/>
        <v>0</v>
      </c>
      <c r="AC245" s="112">
        <f t="shared" si="43"/>
        <v>0</v>
      </c>
      <c r="AD245" s="112">
        <f t="shared" si="44"/>
        <v>0</v>
      </c>
      <c r="AE245" s="112">
        <f t="shared" si="45"/>
        <v>0</v>
      </c>
      <c r="AF245" s="112">
        <f t="shared" si="46"/>
        <v>0</v>
      </c>
      <c r="AG245" s="112">
        <f t="shared" si="47"/>
        <v>0</v>
      </c>
      <c r="AH245" s="112">
        <f t="shared" si="48"/>
        <v>0</v>
      </c>
      <c r="AI245" s="112">
        <f t="shared" si="49"/>
        <v>0</v>
      </c>
      <c r="AJ245" s="112">
        <f t="shared" si="50"/>
        <v>0</v>
      </c>
      <c r="AK245" s="112">
        <f t="shared" si="51"/>
        <v>0</v>
      </c>
      <c r="AL245" s="112">
        <f t="shared" si="52"/>
        <v>0</v>
      </c>
      <c r="AN245" s="112" t="str">
        <f t="shared" si="53"/>
        <v>136209-9145iShop</v>
      </c>
      <c r="AO245" cm="1">
        <f t="array" ref="AO245">IFERROR(VLOOKUP(_xlfn.SINGLE(AN:AN),'[1]Pivot SI'!$R:$Y,{2,3,4,5,6,7,8},0),0)</f>
        <v>0</v>
      </c>
    </row>
    <row r="246" spans="1:47" x14ac:dyDescent="0.2">
      <c r="A246" t="s">
        <v>56</v>
      </c>
      <c r="B246">
        <v>848709047151</v>
      </c>
      <c r="C246" s="2" t="s">
        <v>992</v>
      </c>
      <c r="D246" s="2" t="s">
        <v>993</v>
      </c>
      <c r="E246" s="2" t="s">
        <v>994</v>
      </c>
      <c r="F246" s="2" t="s">
        <v>60</v>
      </c>
      <c r="G246" s="2" t="s">
        <v>969</v>
      </c>
      <c r="H246" s="2" t="s">
        <v>970</v>
      </c>
      <c r="I246" s="2" t="s">
        <v>368</v>
      </c>
      <c r="J246" s="2" t="s">
        <v>3994</v>
      </c>
      <c r="K246" s="3">
        <v>0</v>
      </c>
      <c r="L246" s="25">
        <v>516.72</v>
      </c>
      <c r="M246" s="2" t="s">
        <v>2204</v>
      </c>
      <c r="N246" s="2" t="s">
        <v>66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112">
        <f t="shared" si="41"/>
        <v>0</v>
      </c>
      <c r="AB246" s="112">
        <f t="shared" si="42"/>
        <v>0</v>
      </c>
      <c r="AC246" s="112">
        <f t="shared" si="43"/>
        <v>0</v>
      </c>
      <c r="AD246" s="112">
        <f t="shared" si="44"/>
        <v>0</v>
      </c>
      <c r="AE246" s="112">
        <f t="shared" si="45"/>
        <v>0</v>
      </c>
      <c r="AF246" s="112">
        <f t="shared" si="46"/>
        <v>0</v>
      </c>
      <c r="AG246" s="112">
        <f t="shared" si="47"/>
        <v>0</v>
      </c>
      <c r="AH246" s="112">
        <f t="shared" si="48"/>
        <v>0</v>
      </c>
      <c r="AI246" s="112">
        <f t="shared" si="49"/>
        <v>0</v>
      </c>
      <c r="AJ246" s="112">
        <f t="shared" si="50"/>
        <v>0</v>
      </c>
      <c r="AK246" s="112">
        <f t="shared" si="51"/>
        <v>0</v>
      </c>
      <c r="AL246" s="112">
        <f t="shared" si="52"/>
        <v>0</v>
      </c>
      <c r="AN246" s="112" t="str">
        <f t="shared" si="53"/>
        <v>103111-6244iShop</v>
      </c>
      <c r="AO246" cm="1">
        <f t="array" ref="AO246:AU246">IFERROR(VLOOKUP(_xlfn.SINGLE(AN:AN),'[1]Pivot SI'!$R:$Y,{2,3,4,5,6,7,8},0),0)</f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2">
      <c r="A247" t="s">
        <v>56</v>
      </c>
      <c r="B247">
        <v>840168538652</v>
      </c>
      <c r="C247" s="2" t="s">
        <v>564</v>
      </c>
      <c r="D247" s="2" t="s">
        <v>565</v>
      </c>
      <c r="E247" s="2" t="s">
        <v>566</v>
      </c>
      <c r="F247" s="2" t="s">
        <v>515</v>
      </c>
      <c r="G247" s="2" t="s">
        <v>516</v>
      </c>
      <c r="H247" s="2" t="s">
        <v>524</v>
      </c>
      <c r="I247" s="2" t="s">
        <v>368</v>
      </c>
      <c r="J247" s="2" t="s">
        <v>3994</v>
      </c>
      <c r="K247" s="3">
        <v>0</v>
      </c>
      <c r="L247" s="25">
        <v>538.36</v>
      </c>
      <c r="M247" s="2" t="s">
        <v>2204</v>
      </c>
      <c r="N247" s="2" t="s">
        <v>66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112">
        <f t="shared" si="41"/>
        <v>0</v>
      </c>
      <c r="AB247" s="112">
        <f t="shared" si="42"/>
        <v>0</v>
      </c>
      <c r="AC247" s="112">
        <f t="shared" si="43"/>
        <v>0</v>
      </c>
      <c r="AD247" s="112">
        <f t="shared" si="44"/>
        <v>0</v>
      </c>
      <c r="AE247" s="112">
        <f t="shared" si="45"/>
        <v>0</v>
      </c>
      <c r="AF247" s="112">
        <f t="shared" si="46"/>
        <v>0</v>
      </c>
      <c r="AG247" s="112">
        <f t="shared" si="47"/>
        <v>0</v>
      </c>
      <c r="AH247" s="112">
        <f t="shared" si="48"/>
        <v>0</v>
      </c>
      <c r="AI247" s="112">
        <f t="shared" si="49"/>
        <v>0</v>
      </c>
      <c r="AJ247" s="112">
        <f t="shared" si="50"/>
        <v>0</v>
      </c>
      <c r="AK247" s="112">
        <f t="shared" si="51"/>
        <v>0</v>
      </c>
      <c r="AL247" s="112">
        <f t="shared" si="52"/>
        <v>0</v>
      </c>
      <c r="AN247" s="112" t="str">
        <f t="shared" si="53"/>
        <v>150584-3086iShop</v>
      </c>
      <c r="AO247" cm="1">
        <f t="array" ref="AO247:AU247">IFERROR(VLOOKUP(_xlfn.SINGLE(AN:AN),'[1]Pivot SI'!$R:$Y,{2,3,4,5,6,7,8},0),0)</f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</row>
    <row r="248" spans="1:47" x14ac:dyDescent="0.2">
      <c r="A248" t="s">
        <v>56</v>
      </c>
      <c r="B248" s="181">
        <v>840168548378</v>
      </c>
      <c r="C248" s="2" t="s">
        <v>2154</v>
      </c>
      <c r="D248" s="2" t="s">
        <v>2155</v>
      </c>
      <c r="E248" s="2" t="s">
        <v>2156</v>
      </c>
      <c r="F248" s="2" t="s">
        <v>515</v>
      </c>
      <c r="G248" s="2" t="s">
        <v>516</v>
      </c>
      <c r="H248" s="2" t="s">
        <v>2157</v>
      </c>
      <c r="I248" s="2" t="s">
        <v>368</v>
      </c>
      <c r="J248" s="2" t="s">
        <v>3994</v>
      </c>
      <c r="K248" s="3">
        <v>270</v>
      </c>
      <c r="L248" s="25">
        <v>430.6</v>
      </c>
      <c r="M248" s="2" t="s">
        <v>2202</v>
      </c>
      <c r="N248" s="2" t="s">
        <v>393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600</v>
      </c>
      <c r="U248" s="3">
        <v>5</v>
      </c>
      <c r="V248" s="3">
        <v>600</v>
      </c>
      <c r="W248" s="3">
        <v>400</v>
      </c>
      <c r="X248" s="3">
        <v>400</v>
      </c>
      <c r="Y248" s="3">
        <v>600</v>
      </c>
      <c r="Z248" s="3">
        <v>600</v>
      </c>
      <c r="AA248" s="112">
        <f t="shared" si="41"/>
        <v>0</v>
      </c>
      <c r="AB248" s="112">
        <f t="shared" si="42"/>
        <v>0</v>
      </c>
      <c r="AC248" s="112">
        <f t="shared" si="43"/>
        <v>0</v>
      </c>
      <c r="AD248" s="112">
        <f t="shared" si="44"/>
        <v>0</v>
      </c>
      <c r="AE248" s="112">
        <f t="shared" si="45"/>
        <v>0</v>
      </c>
      <c r="AF248" s="112">
        <f t="shared" si="46"/>
        <v>258360</v>
      </c>
      <c r="AG248" s="112">
        <f t="shared" si="47"/>
        <v>2153</v>
      </c>
      <c r="AH248" s="112">
        <f t="shared" si="48"/>
        <v>258360</v>
      </c>
      <c r="AI248" s="112">
        <f t="shared" si="49"/>
        <v>172240</v>
      </c>
      <c r="AJ248" s="112">
        <f t="shared" si="50"/>
        <v>172240</v>
      </c>
      <c r="AK248" s="112">
        <f t="shared" si="51"/>
        <v>258360</v>
      </c>
      <c r="AL248" s="112">
        <f t="shared" si="52"/>
        <v>258360</v>
      </c>
      <c r="AN248" s="112" t="str">
        <f t="shared" si="53"/>
        <v>151089-1212iShop</v>
      </c>
      <c r="AO248" cm="1">
        <f t="array" ref="AO248">IFERROR(VLOOKUP(_xlfn.SINGLE(AN:AN),'[1]Pivot SI'!$R:$Y,{2,3,4,5,6,7,8},0),0)</f>
        <v>0</v>
      </c>
    </row>
    <row r="249" spans="1:47" x14ac:dyDescent="0.2">
      <c r="A249" t="s">
        <v>56</v>
      </c>
      <c r="B249">
        <v>840168528110</v>
      </c>
      <c r="C249" s="2" t="s">
        <v>567</v>
      </c>
      <c r="D249" s="2" t="s">
        <v>568</v>
      </c>
      <c r="E249" s="2" t="s">
        <v>569</v>
      </c>
      <c r="F249" s="2" t="s">
        <v>515</v>
      </c>
      <c r="G249" s="2" t="s">
        <v>516</v>
      </c>
      <c r="H249" s="2" t="s">
        <v>570</v>
      </c>
      <c r="I249" s="2" t="s">
        <v>368</v>
      </c>
      <c r="J249" s="2" t="s">
        <v>3994</v>
      </c>
      <c r="K249" s="3">
        <v>0</v>
      </c>
      <c r="L249" s="25">
        <v>538.36</v>
      </c>
      <c r="M249" s="2" t="s">
        <v>2204</v>
      </c>
      <c r="N249" s="2" t="s">
        <v>66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112">
        <f t="shared" si="41"/>
        <v>0</v>
      </c>
      <c r="AB249" s="112">
        <f t="shared" si="42"/>
        <v>0</v>
      </c>
      <c r="AC249" s="112">
        <f t="shared" si="43"/>
        <v>0</v>
      </c>
      <c r="AD249" s="112">
        <f t="shared" si="44"/>
        <v>0</v>
      </c>
      <c r="AE249" s="112">
        <f t="shared" si="45"/>
        <v>0</v>
      </c>
      <c r="AF249" s="112">
        <f t="shared" si="46"/>
        <v>0</v>
      </c>
      <c r="AG249" s="112">
        <f t="shared" si="47"/>
        <v>0</v>
      </c>
      <c r="AH249" s="112">
        <f t="shared" si="48"/>
        <v>0</v>
      </c>
      <c r="AI249" s="112">
        <f t="shared" si="49"/>
        <v>0</v>
      </c>
      <c r="AJ249" s="112">
        <f t="shared" si="50"/>
        <v>0</v>
      </c>
      <c r="AK249" s="112">
        <f t="shared" si="51"/>
        <v>0</v>
      </c>
      <c r="AL249" s="112">
        <f t="shared" si="52"/>
        <v>0</v>
      </c>
      <c r="AN249" s="112" t="str">
        <f t="shared" si="53"/>
        <v>150224-3086iShop</v>
      </c>
      <c r="AO249" cm="1">
        <f t="array" ref="AO249:AU249">IFERROR(VLOOKUP(_xlfn.SINGLE(AN:AN),'[1]Pivot SI'!$R:$Y,{2,3,4,5,6,7,8},0),0)</f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 x14ac:dyDescent="0.2">
      <c r="A250" t="s">
        <v>56</v>
      </c>
      <c r="B250">
        <v>848709097910</v>
      </c>
      <c r="C250" s="2" t="s">
        <v>1015</v>
      </c>
      <c r="D250" s="2" t="s">
        <v>1016</v>
      </c>
      <c r="E250" s="2" t="s">
        <v>1017</v>
      </c>
      <c r="F250" s="2" t="s">
        <v>515</v>
      </c>
      <c r="G250" s="2" t="s">
        <v>516</v>
      </c>
      <c r="H250" s="2" t="s">
        <v>570</v>
      </c>
      <c r="I250" s="2" t="s">
        <v>368</v>
      </c>
      <c r="J250" s="2" t="s">
        <v>3994</v>
      </c>
      <c r="K250" s="3">
        <v>0</v>
      </c>
      <c r="L250" s="25">
        <v>697.76</v>
      </c>
      <c r="M250" s="2" t="s">
        <v>2204</v>
      </c>
      <c r="N250" s="2" t="s">
        <v>66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112">
        <f t="shared" si="41"/>
        <v>0</v>
      </c>
      <c r="AB250" s="112">
        <f t="shared" si="42"/>
        <v>0</v>
      </c>
      <c r="AC250" s="112">
        <f t="shared" si="43"/>
        <v>0</v>
      </c>
      <c r="AD250" s="112">
        <f t="shared" si="44"/>
        <v>0</v>
      </c>
      <c r="AE250" s="112">
        <f t="shared" si="45"/>
        <v>0</v>
      </c>
      <c r="AF250" s="112">
        <f t="shared" si="46"/>
        <v>0</v>
      </c>
      <c r="AG250" s="112">
        <f t="shared" si="47"/>
        <v>0</v>
      </c>
      <c r="AH250" s="112">
        <f t="shared" si="48"/>
        <v>0</v>
      </c>
      <c r="AI250" s="112">
        <f t="shared" si="49"/>
        <v>0</v>
      </c>
      <c r="AJ250" s="112">
        <f t="shared" si="50"/>
        <v>0</v>
      </c>
      <c r="AK250" s="112">
        <f t="shared" si="51"/>
        <v>0</v>
      </c>
      <c r="AL250" s="112">
        <f t="shared" si="52"/>
        <v>0</v>
      </c>
      <c r="AN250" s="112" t="str">
        <f t="shared" si="53"/>
        <v>138969-9352iShop</v>
      </c>
      <c r="AO250" cm="1">
        <f t="array" ref="AO250:AU250">IFERROR(VLOOKUP(_xlfn.SINGLE(AN:AN),'[1]Pivot SI'!$R:$Y,{2,3,4,5,6,7,8},0),0)</f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 spans="1:47" x14ac:dyDescent="0.2">
      <c r="A251" t="s">
        <v>56</v>
      </c>
      <c r="B251">
        <v>848709097934</v>
      </c>
      <c r="C251" s="2" t="s">
        <v>1018</v>
      </c>
      <c r="D251" s="2" t="s">
        <v>1019</v>
      </c>
      <c r="E251" s="2" t="s">
        <v>1020</v>
      </c>
      <c r="F251" s="2" t="s">
        <v>515</v>
      </c>
      <c r="G251" s="2" t="s">
        <v>516</v>
      </c>
      <c r="H251" s="2" t="s">
        <v>570</v>
      </c>
      <c r="I251" s="2" t="s">
        <v>368</v>
      </c>
      <c r="J251" s="2" t="s">
        <v>3994</v>
      </c>
      <c r="K251" s="3">
        <v>0</v>
      </c>
      <c r="L251" s="25">
        <v>697.76</v>
      </c>
      <c r="M251" s="2" t="s">
        <v>2204</v>
      </c>
      <c r="N251" s="2" t="s">
        <v>66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112">
        <f t="shared" si="41"/>
        <v>0</v>
      </c>
      <c r="AB251" s="112">
        <f t="shared" si="42"/>
        <v>0</v>
      </c>
      <c r="AC251" s="112">
        <f t="shared" si="43"/>
        <v>0</v>
      </c>
      <c r="AD251" s="112">
        <f t="shared" si="44"/>
        <v>0</v>
      </c>
      <c r="AE251" s="112">
        <f t="shared" si="45"/>
        <v>0</v>
      </c>
      <c r="AF251" s="112">
        <f t="shared" si="46"/>
        <v>0</v>
      </c>
      <c r="AG251" s="112">
        <f t="shared" si="47"/>
        <v>0</v>
      </c>
      <c r="AH251" s="112">
        <f t="shared" si="48"/>
        <v>0</v>
      </c>
      <c r="AI251" s="112">
        <f t="shared" si="49"/>
        <v>0</v>
      </c>
      <c r="AJ251" s="112">
        <f t="shared" si="50"/>
        <v>0</v>
      </c>
      <c r="AK251" s="112">
        <f t="shared" si="51"/>
        <v>0</v>
      </c>
      <c r="AL251" s="112">
        <f t="shared" si="52"/>
        <v>0</v>
      </c>
      <c r="AN251" s="112" t="str">
        <f t="shared" si="53"/>
        <v>138969-9354iShop</v>
      </c>
      <c r="AO251" cm="1">
        <f t="array" ref="AO251:AU251">IFERROR(VLOOKUP(_xlfn.SINGLE(AN:AN),'[1]Pivot SI'!$R:$Y,{2,3,4,5,6,7,8},0),0)</f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2">
      <c r="A252" t="s">
        <v>56</v>
      </c>
      <c r="B252">
        <v>848709040909</v>
      </c>
      <c r="C252" s="2" t="s">
        <v>1021</v>
      </c>
      <c r="D252" s="2" t="s">
        <v>1022</v>
      </c>
      <c r="E252" s="2" t="s">
        <v>1023</v>
      </c>
      <c r="F252" s="2" t="s">
        <v>515</v>
      </c>
      <c r="G252" s="2" t="s">
        <v>516</v>
      </c>
      <c r="H252" s="2" t="s">
        <v>570</v>
      </c>
      <c r="I252" s="2" t="s">
        <v>368</v>
      </c>
      <c r="J252" s="2" t="s">
        <v>3994</v>
      </c>
      <c r="K252" s="3">
        <v>0</v>
      </c>
      <c r="L252" s="25">
        <v>542.59</v>
      </c>
      <c r="M252" s="2" t="s">
        <v>2204</v>
      </c>
      <c r="N252" s="2" t="s">
        <v>66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112">
        <f t="shared" si="41"/>
        <v>0</v>
      </c>
      <c r="AB252" s="112">
        <f t="shared" si="42"/>
        <v>0</v>
      </c>
      <c r="AC252" s="112">
        <f t="shared" si="43"/>
        <v>0</v>
      </c>
      <c r="AD252" s="112">
        <f t="shared" si="44"/>
        <v>0</v>
      </c>
      <c r="AE252" s="112">
        <f t="shared" si="45"/>
        <v>0</v>
      </c>
      <c r="AF252" s="112">
        <f t="shared" si="46"/>
        <v>0</v>
      </c>
      <c r="AG252" s="112">
        <f t="shared" si="47"/>
        <v>0</v>
      </c>
      <c r="AH252" s="112">
        <f t="shared" si="48"/>
        <v>0</v>
      </c>
      <c r="AI252" s="112">
        <f t="shared" si="49"/>
        <v>0</v>
      </c>
      <c r="AJ252" s="112">
        <f t="shared" si="50"/>
        <v>0</v>
      </c>
      <c r="AK252" s="112">
        <f t="shared" si="51"/>
        <v>0</v>
      </c>
      <c r="AL252" s="112">
        <f t="shared" si="52"/>
        <v>0</v>
      </c>
      <c r="AN252" s="112" t="str">
        <f t="shared" si="53"/>
        <v>90206-0581iShop</v>
      </c>
      <c r="AO252" cm="1">
        <f t="array" ref="AO252">IFERROR(VLOOKUP(_xlfn.SINGLE(AN:AN),'[1]Pivot SI'!$R:$Y,{2,3,4,5,6,7,8},0),0)</f>
        <v>0</v>
      </c>
    </row>
    <row r="253" spans="1:47" x14ac:dyDescent="0.2">
      <c r="A253" t="s">
        <v>56</v>
      </c>
      <c r="B253">
        <v>848709040916</v>
      </c>
      <c r="C253" s="2" t="s">
        <v>1024</v>
      </c>
      <c r="D253" s="2" t="s">
        <v>1025</v>
      </c>
      <c r="E253" s="2" t="s">
        <v>1026</v>
      </c>
      <c r="F253" s="2" t="s">
        <v>515</v>
      </c>
      <c r="G253" s="2" t="s">
        <v>516</v>
      </c>
      <c r="H253" s="2" t="s">
        <v>570</v>
      </c>
      <c r="I253" s="2" t="s">
        <v>368</v>
      </c>
      <c r="J253" s="2" t="s">
        <v>3994</v>
      </c>
      <c r="K253" s="3">
        <v>0</v>
      </c>
      <c r="L253" s="25">
        <v>542.59</v>
      </c>
      <c r="M253" s="2" t="s">
        <v>2204</v>
      </c>
      <c r="N253" s="2" t="s">
        <v>66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112">
        <f t="shared" si="41"/>
        <v>0</v>
      </c>
      <c r="AB253" s="112">
        <f t="shared" si="42"/>
        <v>0</v>
      </c>
      <c r="AC253" s="112">
        <f t="shared" si="43"/>
        <v>0</v>
      </c>
      <c r="AD253" s="112">
        <f t="shared" si="44"/>
        <v>0</v>
      </c>
      <c r="AE253" s="112">
        <f t="shared" si="45"/>
        <v>0</v>
      </c>
      <c r="AF253" s="112">
        <f t="shared" si="46"/>
        <v>0</v>
      </c>
      <c r="AG253" s="112">
        <f t="shared" si="47"/>
        <v>0</v>
      </c>
      <c r="AH253" s="112">
        <f t="shared" si="48"/>
        <v>0</v>
      </c>
      <c r="AI253" s="112">
        <f t="shared" si="49"/>
        <v>0</v>
      </c>
      <c r="AJ253" s="112">
        <f t="shared" si="50"/>
        <v>0</v>
      </c>
      <c r="AK253" s="112">
        <f t="shared" si="51"/>
        <v>0</v>
      </c>
      <c r="AL253" s="112">
        <f t="shared" si="52"/>
        <v>0</v>
      </c>
      <c r="AN253" s="112" t="str">
        <f t="shared" si="53"/>
        <v>90206-1212iShop</v>
      </c>
      <c r="AO253" cm="1">
        <f t="array" ref="AO253">IFERROR(VLOOKUP(_xlfn.SINGLE(AN:AN),'[1]Pivot SI'!$R:$Y,{2,3,4,5,6,7,8},0),0)</f>
        <v>0</v>
      </c>
    </row>
    <row r="254" spans="1:47" x14ac:dyDescent="0.2">
      <c r="A254" t="s">
        <v>56</v>
      </c>
      <c r="B254">
        <v>848709038135</v>
      </c>
      <c r="C254" s="2" t="s">
        <v>1027</v>
      </c>
      <c r="D254" s="2" t="s">
        <v>1028</v>
      </c>
      <c r="E254" s="2" t="s">
        <v>1029</v>
      </c>
      <c r="F254" s="2" t="s">
        <v>515</v>
      </c>
      <c r="G254" s="2" t="s">
        <v>516</v>
      </c>
      <c r="H254" s="2" t="s">
        <v>570</v>
      </c>
      <c r="I254" s="2" t="s">
        <v>368</v>
      </c>
      <c r="J254" s="2" t="s">
        <v>3994</v>
      </c>
      <c r="K254" s="3">
        <v>0</v>
      </c>
      <c r="L254" s="25">
        <v>651.21</v>
      </c>
      <c r="M254" s="2" t="s">
        <v>2204</v>
      </c>
      <c r="N254" s="2" t="s">
        <v>66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112">
        <f t="shared" si="41"/>
        <v>0</v>
      </c>
      <c r="AB254" s="112">
        <f t="shared" si="42"/>
        <v>0</v>
      </c>
      <c r="AC254" s="112">
        <f t="shared" si="43"/>
        <v>0</v>
      </c>
      <c r="AD254" s="112">
        <f t="shared" si="44"/>
        <v>0</v>
      </c>
      <c r="AE254" s="112">
        <f t="shared" si="45"/>
        <v>0</v>
      </c>
      <c r="AF254" s="112">
        <f t="shared" si="46"/>
        <v>0</v>
      </c>
      <c r="AG254" s="112">
        <f t="shared" si="47"/>
        <v>0</v>
      </c>
      <c r="AH254" s="112">
        <f t="shared" si="48"/>
        <v>0</v>
      </c>
      <c r="AI254" s="112">
        <f t="shared" si="49"/>
        <v>0</v>
      </c>
      <c r="AJ254" s="112">
        <f t="shared" si="50"/>
        <v>0</v>
      </c>
      <c r="AK254" s="112">
        <f t="shared" si="51"/>
        <v>0</v>
      </c>
      <c r="AL254" s="112">
        <f t="shared" si="52"/>
        <v>0</v>
      </c>
      <c r="AN254" s="112" t="str">
        <f t="shared" si="53"/>
        <v>86400-5636iShop</v>
      </c>
      <c r="AO254" cm="1">
        <f t="array" ref="AO254">IFERROR(VLOOKUP(_xlfn.SINGLE(AN:AN),'[1]Pivot SI'!$R:$Y,{2,3,4,5,6,7,8},0),0)</f>
        <v>0</v>
      </c>
    </row>
    <row r="255" spans="1:47" x14ac:dyDescent="0.2">
      <c r="A255" t="s">
        <v>56</v>
      </c>
      <c r="B255">
        <v>840168505982</v>
      </c>
      <c r="C255" s="2" t="s">
        <v>1030</v>
      </c>
      <c r="D255" s="2" t="s">
        <v>1031</v>
      </c>
      <c r="E255" s="2" t="s">
        <v>1032</v>
      </c>
      <c r="F255" s="2" t="s">
        <v>515</v>
      </c>
      <c r="G255" s="2" t="s">
        <v>516</v>
      </c>
      <c r="H255" s="2" t="s">
        <v>570</v>
      </c>
      <c r="I255" s="2" t="s">
        <v>368</v>
      </c>
      <c r="J255" s="2" t="s">
        <v>3994</v>
      </c>
      <c r="K255" s="3">
        <v>0</v>
      </c>
      <c r="L255" s="25">
        <v>620.16999999999996</v>
      </c>
      <c r="M255" s="2" t="s">
        <v>2204</v>
      </c>
      <c r="N255" s="2" t="s">
        <v>66</v>
      </c>
      <c r="O255" s="3">
        <v>0</v>
      </c>
      <c r="P255" s="3"/>
      <c r="Q255" s="3"/>
      <c r="R255" s="3"/>
      <c r="S255" s="3"/>
      <c r="T255" s="3"/>
      <c r="U255" s="3"/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112">
        <f t="shared" si="41"/>
        <v>0</v>
      </c>
      <c r="AB255" s="112">
        <f t="shared" si="42"/>
        <v>0</v>
      </c>
      <c r="AC255" s="112">
        <f t="shared" si="43"/>
        <v>0</v>
      </c>
      <c r="AD255" s="112">
        <f t="shared" si="44"/>
        <v>0</v>
      </c>
      <c r="AE255" s="112">
        <f t="shared" si="45"/>
        <v>0</v>
      </c>
      <c r="AF255" s="112">
        <f t="shared" si="46"/>
        <v>0</v>
      </c>
      <c r="AG255" s="112">
        <f t="shared" si="47"/>
        <v>0</v>
      </c>
      <c r="AH255" s="112">
        <f t="shared" si="48"/>
        <v>0</v>
      </c>
      <c r="AI255" s="112">
        <f t="shared" si="49"/>
        <v>0</v>
      </c>
      <c r="AJ255" s="112">
        <f t="shared" si="50"/>
        <v>0</v>
      </c>
      <c r="AK255" s="112">
        <f t="shared" si="51"/>
        <v>0</v>
      </c>
      <c r="AL255" s="112">
        <f t="shared" si="52"/>
        <v>0</v>
      </c>
      <c r="AN255" s="112" t="str">
        <f t="shared" si="53"/>
        <v>141765-9356iShop</v>
      </c>
      <c r="AO255" cm="1">
        <f t="array" ref="AO255">IFERROR(VLOOKUP(_xlfn.SINGLE(AN:AN),'[1]Pivot SI'!$R:$Y,{2,3,4,5,6,7,8},0),0)</f>
        <v>0</v>
      </c>
    </row>
    <row r="256" spans="1:47" x14ac:dyDescent="0.2">
      <c r="A256" t="s">
        <v>56</v>
      </c>
      <c r="B256">
        <v>848709040978</v>
      </c>
      <c r="C256" s="2" t="s">
        <v>1033</v>
      </c>
      <c r="D256" s="2" t="s">
        <v>1034</v>
      </c>
      <c r="E256" s="2" t="s">
        <v>1035</v>
      </c>
      <c r="F256" s="2" t="s">
        <v>515</v>
      </c>
      <c r="G256" s="2" t="s">
        <v>516</v>
      </c>
      <c r="H256" s="2" t="s">
        <v>570</v>
      </c>
      <c r="I256" s="2" t="s">
        <v>368</v>
      </c>
      <c r="J256" s="2" t="s">
        <v>3994</v>
      </c>
      <c r="K256" s="3">
        <v>0</v>
      </c>
      <c r="L256" s="25">
        <v>651.21</v>
      </c>
      <c r="M256" s="2" t="s">
        <v>2204</v>
      </c>
      <c r="N256" s="2" t="s">
        <v>66</v>
      </c>
      <c r="O256" s="3">
        <v>0</v>
      </c>
      <c r="P256" s="3"/>
      <c r="Q256" s="3"/>
      <c r="R256" s="3"/>
      <c r="S256" s="3"/>
      <c r="T256" s="3"/>
      <c r="U256" s="3"/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112">
        <f t="shared" si="41"/>
        <v>0</v>
      </c>
      <c r="AB256" s="112">
        <f t="shared" si="42"/>
        <v>0</v>
      </c>
      <c r="AC256" s="112">
        <f t="shared" si="43"/>
        <v>0</v>
      </c>
      <c r="AD256" s="112">
        <f t="shared" si="44"/>
        <v>0</v>
      </c>
      <c r="AE256" s="112">
        <f t="shared" si="45"/>
        <v>0</v>
      </c>
      <c r="AF256" s="112">
        <f t="shared" si="46"/>
        <v>0</v>
      </c>
      <c r="AG256" s="112">
        <f t="shared" si="47"/>
        <v>0</v>
      </c>
      <c r="AH256" s="112">
        <f t="shared" si="48"/>
        <v>0</v>
      </c>
      <c r="AI256" s="112">
        <f t="shared" si="49"/>
        <v>0</v>
      </c>
      <c r="AJ256" s="112">
        <f t="shared" si="50"/>
        <v>0</v>
      </c>
      <c r="AK256" s="112">
        <f t="shared" si="51"/>
        <v>0</v>
      </c>
      <c r="AL256" s="112">
        <f t="shared" si="52"/>
        <v>0</v>
      </c>
      <c r="AN256" s="112" t="str">
        <f t="shared" si="53"/>
        <v>90207-5636iShop</v>
      </c>
      <c r="AO256" cm="1">
        <f t="array" ref="AO256">IFERROR(VLOOKUP(_xlfn.SINGLE(AN:AN),'[1]Pivot SI'!$R:$Y,{2,3,4,5,6,7,8},0),0)</f>
        <v>0</v>
      </c>
    </row>
    <row r="257" spans="1:47" x14ac:dyDescent="0.2">
      <c r="A257" t="s">
        <v>56</v>
      </c>
      <c r="B257">
        <v>840168516728</v>
      </c>
      <c r="C257" s="2" t="s">
        <v>527</v>
      </c>
      <c r="D257" s="2">
        <v>840168516728</v>
      </c>
      <c r="E257" s="2" t="s">
        <v>528</v>
      </c>
      <c r="F257" s="2" t="s">
        <v>515</v>
      </c>
      <c r="G257" s="2" t="s">
        <v>516</v>
      </c>
      <c r="H257" s="2" t="s">
        <v>529</v>
      </c>
      <c r="I257" s="2" t="s">
        <v>368</v>
      </c>
      <c r="J257" s="2" t="s">
        <v>3994</v>
      </c>
      <c r="K257" s="3">
        <v>160</v>
      </c>
      <c r="L257" s="25">
        <v>430.6</v>
      </c>
      <c r="M257" s="2" t="s">
        <v>2202</v>
      </c>
      <c r="N257" s="2" t="s">
        <v>28</v>
      </c>
      <c r="O257" s="3">
        <v>16</v>
      </c>
      <c r="P257" s="3">
        <v>22</v>
      </c>
      <c r="Q257" s="3">
        <v>57</v>
      </c>
      <c r="R257" s="3">
        <v>0</v>
      </c>
      <c r="S257" s="3">
        <v>37</v>
      </c>
      <c r="T257" s="3">
        <v>20</v>
      </c>
      <c r="U257" s="3">
        <v>28</v>
      </c>
      <c r="V257" s="3">
        <v>60</v>
      </c>
      <c r="W257" s="3">
        <v>30</v>
      </c>
      <c r="X257" s="3">
        <v>30</v>
      </c>
      <c r="Y257" s="3">
        <v>90</v>
      </c>
      <c r="Z257" s="3">
        <v>40</v>
      </c>
      <c r="AA257" s="112">
        <f t="shared" si="41"/>
        <v>6889.6</v>
      </c>
      <c r="AB257" s="112">
        <f t="shared" si="42"/>
        <v>9473.2000000000007</v>
      </c>
      <c r="AC257" s="112">
        <f t="shared" si="43"/>
        <v>24544.2</v>
      </c>
      <c r="AD257" s="112">
        <f t="shared" si="44"/>
        <v>0</v>
      </c>
      <c r="AE257" s="112">
        <f t="shared" si="45"/>
        <v>15932.2</v>
      </c>
      <c r="AF257" s="112">
        <f t="shared" si="46"/>
        <v>8612</v>
      </c>
      <c r="AG257" s="112">
        <f t="shared" si="47"/>
        <v>12056.800000000001</v>
      </c>
      <c r="AH257" s="112">
        <f t="shared" si="48"/>
        <v>25836</v>
      </c>
      <c r="AI257" s="112">
        <f t="shared" si="49"/>
        <v>12918</v>
      </c>
      <c r="AJ257" s="112">
        <f t="shared" si="50"/>
        <v>12918</v>
      </c>
      <c r="AK257" s="112">
        <f t="shared" si="51"/>
        <v>38754</v>
      </c>
      <c r="AL257" s="112">
        <f t="shared" si="52"/>
        <v>17224</v>
      </c>
      <c r="AN257" s="112" t="str">
        <f t="shared" si="53"/>
        <v>144896-9352iShop</v>
      </c>
      <c r="AO257" cm="1">
        <f t="array" ref="AO257:AU257">IFERROR(VLOOKUP(_xlfn.SINGLE(AN:AN),'[1]Pivot SI'!$R:$Y,{2,3,4,5,6,7,8},0),0)</f>
        <v>16</v>
      </c>
      <c r="AP257">
        <v>22</v>
      </c>
      <c r="AQ257">
        <v>57</v>
      </c>
      <c r="AR257">
        <v>0</v>
      </c>
      <c r="AS257">
        <v>37</v>
      </c>
      <c r="AT257">
        <v>20</v>
      </c>
      <c r="AU257">
        <v>28</v>
      </c>
    </row>
    <row r="258" spans="1:47" x14ac:dyDescent="0.2">
      <c r="A258" t="s">
        <v>56</v>
      </c>
      <c r="B258">
        <v>840168516001</v>
      </c>
      <c r="C258" s="2" t="s">
        <v>1036</v>
      </c>
      <c r="D258" s="2" t="s">
        <v>1037</v>
      </c>
      <c r="E258" s="2" t="s">
        <v>1038</v>
      </c>
      <c r="F258" s="2" t="s">
        <v>515</v>
      </c>
      <c r="G258" s="2" t="s">
        <v>516</v>
      </c>
      <c r="H258" s="2" t="s">
        <v>529</v>
      </c>
      <c r="I258" s="2" t="s">
        <v>368</v>
      </c>
      <c r="J258" s="2" t="s">
        <v>3994</v>
      </c>
      <c r="K258" s="3">
        <v>0</v>
      </c>
      <c r="L258" s="25">
        <v>646.03</v>
      </c>
      <c r="M258" s="2" t="s">
        <v>2204</v>
      </c>
      <c r="N258" s="2" t="s">
        <v>66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112">
        <f t="shared" si="41"/>
        <v>0</v>
      </c>
      <c r="AB258" s="112">
        <f t="shared" si="42"/>
        <v>0</v>
      </c>
      <c r="AC258" s="112">
        <f t="shared" si="43"/>
        <v>0</v>
      </c>
      <c r="AD258" s="112">
        <f t="shared" si="44"/>
        <v>0</v>
      </c>
      <c r="AE258" s="112">
        <f t="shared" si="45"/>
        <v>0</v>
      </c>
      <c r="AF258" s="112">
        <f t="shared" si="46"/>
        <v>0</v>
      </c>
      <c r="AG258" s="112">
        <f t="shared" si="47"/>
        <v>0</v>
      </c>
      <c r="AH258" s="112">
        <f t="shared" si="48"/>
        <v>0</v>
      </c>
      <c r="AI258" s="112">
        <f t="shared" si="49"/>
        <v>0</v>
      </c>
      <c r="AJ258" s="112">
        <f t="shared" si="50"/>
        <v>0</v>
      </c>
      <c r="AK258" s="112">
        <f t="shared" si="51"/>
        <v>0</v>
      </c>
      <c r="AL258" s="112">
        <f t="shared" si="52"/>
        <v>0</v>
      </c>
      <c r="AN258" s="112" t="str">
        <f t="shared" si="53"/>
        <v>144896-1212iShop</v>
      </c>
      <c r="AO258" cm="1">
        <f t="array" ref="AO258:AU258">IFERROR(VLOOKUP(_xlfn.SINGLE(AN:AN),'[1]Pivot SI'!$R:$Y,{2,3,4,5,6,7,8},0),0)</f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</row>
    <row r="259" spans="1:47" x14ac:dyDescent="0.2">
      <c r="A259" t="s">
        <v>56</v>
      </c>
      <c r="B259">
        <v>840168516735</v>
      </c>
      <c r="C259" s="2" t="s">
        <v>1039</v>
      </c>
      <c r="D259" s="2" t="s">
        <v>1040</v>
      </c>
      <c r="E259" s="2" t="s">
        <v>1041</v>
      </c>
      <c r="F259" s="2" t="s">
        <v>515</v>
      </c>
      <c r="G259" s="2" t="s">
        <v>516</v>
      </c>
      <c r="H259" s="2" t="s">
        <v>529</v>
      </c>
      <c r="I259" s="2" t="s">
        <v>368</v>
      </c>
      <c r="J259" s="2" t="s">
        <v>3994</v>
      </c>
      <c r="K259" s="3">
        <v>0</v>
      </c>
      <c r="L259" s="25">
        <v>646.03</v>
      </c>
      <c r="M259" s="2" t="s">
        <v>2204</v>
      </c>
      <c r="N259" s="2" t="s">
        <v>66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112">
        <f t="shared" ref="AA259:AA322" si="54">O259*$L:$L</f>
        <v>0</v>
      </c>
      <c r="AB259" s="112">
        <f t="shared" ref="AB259:AB322" si="55">P259*$L:$L</f>
        <v>0</v>
      </c>
      <c r="AC259" s="112">
        <f t="shared" ref="AC259:AC322" si="56">Q259*$L:$L</f>
        <v>0</v>
      </c>
      <c r="AD259" s="112">
        <f t="shared" ref="AD259:AD322" si="57">R259*$L:$L</f>
        <v>0</v>
      </c>
      <c r="AE259" s="112">
        <f t="shared" ref="AE259:AE322" si="58">S259*$L:$L</f>
        <v>0</v>
      </c>
      <c r="AF259" s="112">
        <f t="shared" ref="AF259:AF322" si="59">T259*$L:$L</f>
        <v>0</v>
      </c>
      <c r="AG259" s="112">
        <f t="shared" ref="AG259:AG322" si="60">U259*$L:$L</f>
        <v>0</v>
      </c>
      <c r="AH259" s="112">
        <f t="shared" ref="AH259:AH322" si="61">V259*$L:$L</f>
        <v>0</v>
      </c>
      <c r="AI259" s="112">
        <f t="shared" ref="AI259:AI322" si="62">W259*$L:$L</f>
        <v>0</v>
      </c>
      <c r="AJ259" s="112">
        <f t="shared" ref="AJ259:AJ322" si="63">X259*$L:$L</f>
        <v>0</v>
      </c>
      <c r="AK259" s="112">
        <f t="shared" ref="AK259:AK322" si="64">Y259*$L:$L</f>
        <v>0</v>
      </c>
      <c r="AL259" s="112">
        <f t="shared" ref="AL259:AL322" si="65">Z259*$L:$L</f>
        <v>0</v>
      </c>
      <c r="AN259" s="112" t="str">
        <f t="shared" si="53"/>
        <v>144896-9354iShop</v>
      </c>
      <c r="AO259" cm="1">
        <f t="array" ref="AO259:AU259">IFERROR(VLOOKUP(_xlfn.SINGLE(AN:AN),'[1]Pivot SI'!$R:$Y,{2,3,4,5,6,7,8},0),0)</f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 spans="1:47" x14ac:dyDescent="0.2">
      <c r="A260" t="s">
        <v>56</v>
      </c>
      <c r="B260">
        <v>840168516711</v>
      </c>
      <c r="C260" s="2" t="s">
        <v>1042</v>
      </c>
      <c r="D260" s="2" t="s">
        <v>1043</v>
      </c>
      <c r="E260" s="2" t="s">
        <v>1044</v>
      </c>
      <c r="F260" s="2" t="s">
        <v>515</v>
      </c>
      <c r="G260" s="2" t="s">
        <v>516</v>
      </c>
      <c r="H260" s="2" t="s">
        <v>529</v>
      </c>
      <c r="I260" s="2" t="s">
        <v>368</v>
      </c>
      <c r="J260" s="2" t="s">
        <v>3994</v>
      </c>
      <c r="K260" s="3">
        <v>0</v>
      </c>
      <c r="L260" s="25">
        <v>646.03</v>
      </c>
      <c r="M260" s="2" t="s">
        <v>2204</v>
      </c>
      <c r="N260" s="2" t="s">
        <v>66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112">
        <f t="shared" si="54"/>
        <v>0</v>
      </c>
      <c r="AB260" s="112">
        <f t="shared" si="55"/>
        <v>0</v>
      </c>
      <c r="AC260" s="112">
        <f t="shared" si="56"/>
        <v>0</v>
      </c>
      <c r="AD260" s="112">
        <f t="shared" si="57"/>
        <v>0</v>
      </c>
      <c r="AE260" s="112">
        <f t="shared" si="58"/>
        <v>0</v>
      </c>
      <c r="AF260" s="112">
        <f t="shared" si="59"/>
        <v>0</v>
      </c>
      <c r="AG260" s="112">
        <f t="shared" si="60"/>
        <v>0</v>
      </c>
      <c r="AH260" s="112">
        <f t="shared" si="61"/>
        <v>0</v>
      </c>
      <c r="AI260" s="112">
        <f t="shared" si="62"/>
        <v>0</v>
      </c>
      <c r="AJ260" s="112">
        <f t="shared" si="63"/>
        <v>0</v>
      </c>
      <c r="AK260" s="112">
        <f t="shared" si="64"/>
        <v>0</v>
      </c>
      <c r="AL260" s="112">
        <f t="shared" si="65"/>
        <v>0</v>
      </c>
      <c r="AN260" s="112" t="str">
        <f t="shared" si="53"/>
        <v>144896-0581iShop</v>
      </c>
      <c r="AO260" cm="1">
        <f t="array" ref="AO260:AU260">IFERROR(VLOOKUP(_xlfn.SINGLE(AN:AN),'[1]Pivot SI'!$R:$Y,{2,3,4,5,6,7,8},0),0)</f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</row>
    <row r="261" spans="1:47" x14ac:dyDescent="0.2">
      <c r="A261" t="s">
        <v>56</v>
      </c>
      <c r="B261">
        <v>840168515981</v>
      </c>
      <c r="C261" s="2" t="s">
        <v>571</v>
      </c>
      <c r="D261" s="2" t="s">
        <v>572</v>
      </c>
      <c r="E261" s="2" t="s">
        <v>573</v>
      </c>
      <c r="F261" s="2" t="s">
        <v>515</v>
      </c>
      <c r="G261" s="2" t="s">
        <v>516</v>
      </c>
      <c r="H261" s="2" t="s">
        <v>574</v>
      </c>
      <c r="I261" s="2" t="s">
        <v>368</v>
      </c>
      <c r="J261" s="2" t="s">
        <v>3994</v>
      </c>
      <c r="K261" s="3">
        <v>0</v>
      </c>
      <c r="L261" s="25">
        <v>538.37</v>
      </c>
      <c r="M261" s="2" t="s">
        <v>2204</v>
      </c>
      <c r="N261" s="2" t="s">
        <v>66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112">
        <f t="shared" si="54"/>
        <v>0</v>
      </c>
      <c r="AB261" s="112">
        <f t="shared" si="55"/>
        <v>0</v>
      </c>
      <c r="AC261" s="112">
        <f t="shared" si="56"/>
        <v>0</v>
      </c>
      <c r="AD261" s="112">
        <f t="shared" si="57"/>
        <v>0</v>
      </c>
      <c r="AE261" s="112">
        <f t="shared" si="58"/>
        <v>0</v>
      </c>
      <c r="AF261" s="112">
        <f t="shared" si="59"/>
        <v>0</v>
      </c>
      <c r="AG261" s="112">
        <f t="shared" si="60"/>
        <v>0</v>
      </c>
      <c r="AH261" s="112">
        <f t="shared" si="61"/>
        <v>0</v>
      </c>
      <c r="AI261" s="112">
        <f t="shared" si="62"/>
        <v>0</v>
      </c>
      <c r="AJ261" s="112">
        <f t="shared" si="63"/>
        <v>0</v>
      </c>
      <c r="AK261" s="112">
        <f t="shared" si="64"/>
        <v>0</v>
      </c>
      <c r="AL261" s="112">
        <f t="shared" si="65"/>
        <v>0</v>
      </c>
      <c r="AN261" s="112" t="str">
        <f t="shared" si="53"/>
        <v>144895-9352iShop</v>
      </c>
      <c r="AO261" cm="1">
        <f t="array" ref="AO261:AU261">IFERROR(VLOOKUP(_xlfn.SINGLE(AN:AN),'[1]Pivot SI'!$R:$Y,{2,3,4,5,6,7,8},0),0)</f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 x14ac:dyDescent="0.2">
      <c r="A262" t="s">
        <v>56</v>
      </c>
      <c r="B262">
        <v>840168515967</v>
      </c>
      <c r="C262" s="2" t="s">
        <v>1045</v>
      </c>
      <c r="D262" s="2" t="s">
        <v>1046</v>
      </c>
      <c r="E262" s="2" t="s">
        <v>1047</v>
      </c>
      <c r="F262" s="2" t="s">
        <v>515</v>
      </c>
      <c r="G262" s="2" t="s">
        <v>516</v>
      </c>
      <c r="H262" s="2" t="s">
        <v>574</v>
      </c>
      <c r="I262" s="2" t="s">
        <v>368</v>
      </c>
      <c r="J262" s="2" t="s">
        <v>3994</v>
      </c>
      <c r="K262" s="3">
        <v>0</v>
      </c>
      <c r="L262" s="25">
        <v>538.37</v>
      </c>
      <c r="M262" s="2" t="s">
        <v>2204</v>
      </c>
      <c r="N262" s="2" t="s">
        <v>66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112">
        <f t="shared" si="54"/>
        <v>0</v>
      </c>
      <c r="AB262" s="112">
        <f t="shared" si="55"/>
        <v>0</v>
      </c>
      <c r="AC262" s="112">
        <f t="shared" si="56"/>
        <v>0</v>
      </c>
      <c r="AD262" s="112">
        <f t="shared" si="57"/>
        <v>0</v>
      </c>
      <c r="AE262" s="112">
        <f t="shared" si="58"/>
        <v>0</v>
      </c>
      <c r="AF262" s="112">
        <f t="shared" si="59"/>
        <v>0</v>
      </c>
      <c r="AG262" s="112">
        <f t="shared" si="60"/>
        <v>0</v>
      </c>
      <c r="AH262" s="112">
        <f t="shared" si="61"/>
        <v>0</v>
      </c>
      <c r="AI262" s="112">
        <f t="shared" si="62"/>
        <v>0</v>
      </c>
      <c r="AJ262" s="112">
        <f t="shared" si="63"/>
        <v>0</v>
      </c>
      <c r="AK262" s="112">
        <f t="shared" si="64"/>
        <v>0</v>
      </c>
      <c r="AL262" s="112">
        <f t="shared" si="65"/>
        <v>0</v>
      </c>
      <c r="AN262" s="112" t="str">
        <f t="shared" si="53"/>
        <v>144895-1212iShop</v>
      </c>
      <c r="AO262" cm="1">
        <f t="array" ref="AO262:AU262">IFERROR(VLOOKUP(_xlfn.SINGLE(AN:AN),'[1]Pivot SI'!$R:$Y,{2,3,4,5,6,7,8},0),0)</f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 spans="1:47" x14ac:dyDescent="0.2">
      <c r="A263" t="s">
        <v>56</v>
      </c>
      <c r="B263">
        <v>848709089946</v>
      </c>
      <c r="C263" s="2" t="s">
        <v>1048</v>
      </c>
      <c r="D263" s="2" t="s">
        <v>1049</v>
      </c>
      <c r="E263" s="2" t="s">
        <v>1050</v>
      </c>
      <c r="F263" s="2" t="s">
        <v>515</v>
      </c>
      <c r="G263" s="2" t="s">
        <v>516</v>
      </c>
      <c r="H263" s="2" t="s">
        <v>574</v>
      </c>
      <c r="I263" s="2" t="s">
        <v>368</v>
      </c>
      <c r="J263" s="2" t="s">
        <v>3994</v>
      </c>
      <c r="K263" s="3">
        <v>0</v>
      </c>
      <c r="L263" s="25">
        <v>697.76</v>
      </c>
      <c r="M263" s="2" t="s">
        <v>2204</v>
      </c>
      <c r="N263" s="2" t="s">
        <v>66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112">
        <f t="shared" si="54"/>
        <v>0</v>
      </c>
      <c r="AB263" s="112">
        <f t="shared" si="55"/>
        <v>0</v>
      </c>
      <c r="AC263" s="112">
        <f t="shared" si="56"/>
        <v>0</v>
      </c>
      <c r="AD263" s="112">
        <f t="shared" si="57"/>
        <v>0</v>
      </c>
      <c r="AE263" s="112">
        <f t="shared" si="58"/>
        <v>0</v>
      </c>
      <c r="AF263" s="112">
        <f t="shared" si="59"/>
        <v>0</v>
      </c>
      <c r="AG263" s="112">
        <f t="shared" si="60"/>
        <v>0</v>
      </c>
      <c r="AH263" s="112">
        <f t="shared" si="61"/>
        <v>0</v>
      </c>
      <c r="AI263" s="112">
        <f t="shared" si="62"/>
        <v>0</v>
      </c>
      <c r="AJ263" s="112">
        <f t="shared" si="63"/>
        <v>0</v>
      </c>
      <c r="AK263" s="112">
        <f t="shared" si="64"/>
        <v>0</v>
      </c>
      <c r="AL263" s="112">
        <f t="shared" si="65"/>
        <v>0</v>
      </c>
      <c r="AN263" s="112" t="str">
        <f t="shared" si="53"/>
        <v>137270-9246iShop</v>
      </c>
      <c r="AO263" cm="1">
        <f t="array" ref="AO263:AU263">IFERROR(VLOOKUP(_xlfn.SINGLE(AN:AN),'[1]Pivot SI'!$R:$Y,{2,3,4,5,6,7,8},0),0)</f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 spans="1:47" x14ac:dyDescent="0.2">
      <c r="A264" t="s">
        <v>56</v>
      </c>
      <c r="B264">
        <v>840168515974</v>
      </c>
      <c r="C264" s="2" t="s">
        <v>575</v>
      </c>
      <c r="D264" s="2" t="s">
        <v>576</v>
      </c>
      <c r="E264" s="2" t="s">
        <v>577</v>
      </c>
      <c r="F264" s="2" t="s">
        <v>515</v>
      </c>
      <c r="G264" s="2" t="s">
        <v>516</v>
      </c>
      <c r="H264" s="2" t="s">
        <v>578</v>
      </c>
      <c r="I264" s="2" t="s">
        <v>368</v>
      </c>
      <c r="J264" s="2" t="s">
        <v>3994</v>
      </c>
      <c r="K264" s="3">
        <v>0</v>
      </c>
      <c r="L264" s="25">
        <v>538.37</v>
      </c>
      <c r="M264" s="2" t="s">
        <v>2204</v>
      </c>
      <c r="N264" s="2" t="s">
        <v>66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112">
        <f t="shared" si="54"/>
        <v>0</v>
      </c>
      <c r="AB264" s="112">
        <f t="shared" si="55"/>
        <v>0</v>
      </c>
      <c r="AC264" s="112">
        <f t="shared" si="56"/>
        <v>0</v>
      </c>
      <c r="AD264" s="112">
        <f t="shared" si="57"/>
        <v>0</v>
      </c>
      <c r="AE264" s="112">
        <f t="shared" si="58"/>
        <v>0</v>
      </c>
      <c r="AF264" s="112">
        <f t="shared" si="59"/>
        <v>0</v>
      </c>
      <c r="AG264" s="112">
        <f t="shared" si="60"/>
        <v>0</v>
      </c>
      <c r="AH264" s="112">
        <f t="shared" si="61"/>
        <v>0</v>
      </c>
      <c r="AI264" s="112">
        <f t="shared" si="62"/>
        <v>0</v>
      </c>
      <c r="AJ264" s="112">
        <f t="shared" si="63"/>
        <v>0</v>
      </c>
      <c r="AK264" s="112">
        <f t="shared" si="64"/>
        <v>0</v>
      </c>
      <c r="AL264" s="112">
        <f t="shared" si="65"/>
        <v>0</v>
      </c>
      <c r="AN264" s="112" t="str">
        <f t="shared" ref="AN264:AN295" si="66">C264&amp;I264</f>
        <v>144895-0581iShop</v>
      </c>
      <c r="AO264" cm="1">
        <f t="array" ref="AO264:AU264">IFERROR(VLOOKUP(_xlfn.SINGLE(AN:AN),'[1]Pivot SI'!$R:$Y,{2,3,4,5,6,7,8},0),0)</f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</row>
    <row r="265" spans="1:47" x14ac:dyDescent="0.2">
      <c r="A265" t="s">
        <v>56</v>
      </c>
      <c r="B265">
        <v>840168508501</v>
      </c>
      <c r="C265" s="2" t="s">
        <v>1051</v>
      </c>
      <c r="D265" s="2" t="s">
        <v>1052</v>
      </c>
      <c r="E265" s="2" t="s">
        <v>1053</v>
      </c>
      <c r="F265" s="2" t="s">
        <v>3954</v>
      </c>
      <c r="G265" s="2" t="s">
        <v>532</v>
      </c>
      <c r="H265" s="2" t="s">
        <v>532</v>
      </c>
      <c r="I265" s="2" t="s">
        <v>368</v>
      </c>
      <c r="J265" s="2" t="s">
        <v>3994</v>
      </c>
      <c r="K265" s="3">
        <v>170</v>
      </c>
      <c r="L265" s="25">
        <v>174.96</v>
      </c>
      <c r="M265" s="2" t="s">
        <v>2204</v>
      </c>
      <c r="N265" s="2" t="s">
        <v>66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112">
        <f t="shared" si="54"/>
        <v>0</v>
      </c>
      <c r="AB265" s="112">
        <f t="shared" si="55"/>
        <v>0</v>
      </c>
      <c r="AC265" s="112">
        <f t="shared" si="56"/>
        <v>0</v>
      </c>
      <c r="AD265" s="112">
        <f t="shared" si="57"/>
        <v>0</v>
      </c>
      <c r="AE265" s="112">
        <f t="shared" si="58"/>
        <v>0</v>
      </c>
      <c r="AF265" s="112">
        <f t="shared" si="59"/>
        <v>0</v>
      </c>
      <c r="AG265" s="112">
        <f t="shared" si="60"/>
        <v>0</v>
      </c>
      <c r="AH265" s="112">
        <f t="shared" si="61"/>
        <v>0</v>
      </c>
      <c r="AI265" s="112">
        <f t="shared" si="62"/>
        <v>0</v>
      </c>
      <c r="AJ265" s="112">
        <f t="shared" si="63"/>
        <v>0</v>
      </c>
      <c r="AK265" s="112">
        <f t="shared" si="64"/>
        <v>0</v>
      </c>
      <c r="AL265" s="112">
        <f t="shared" si="65"/>
        <v>0</v>
      </c>
      <c r="AN265" s="112" t="str">
        <f t="shared" si="66"/>
        <v>142888-1050iShop</v>
      </c>
      <c r="AO265" cm="1">
        <f t="array" ref="AO265:AU265">IFERROR(VLOOKUP(_xlfn.SINGLE(AN:AN),'[1]Pivot SI'!$R:$Y,{2,3,4,5,6,7,8},0),0)</f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</row>
    <row r="266" spans="1:47" x14ac:dyDescent="0.2">
      <c r="A266" t="s">
        <v>56</v>
      </c>
      <c r="B266">
        <v>840168509515</v>
      </c>
      <c r="C266" s="2" t="s">
        <v>1054</v>
      </c>
      <c r="D266" s="2" t="s">
        <v>1055</v>
      </c>
      <c r="E266" s="2" t="s">
        <v>1056</v>
      </c>
      <c r="F266" s="2" t="s">
        <v>3954</v>
      </c>
      <c r="G266" s="2" t="s">
        <v>532</v>
      </c>
      <c r="H266" s="2" t="s">
        <v>532</v>
      </c>
      <c r="I266" s="2" t="s">
        <v>368</v>
      </c>
      <c r="J266" s="2" t="s">
        <v>3994</v>
      </c>
      <c r="K266" s="3">
        <v>170</v>
      </c>
      <c r="L266" s="25">
        <v>143.15</v>
      </c>
      <c r="M266" s="2" t="s">
        <v>2204</v>
      </c>
      <c r="N266" s="2" t="s">
        <v>66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112">
        <f t="shared" si="54"/>
        <v>0</v>
      </c>
      <c r="AB266" s="112">
        <f t="shared" si="55"/>
        <v>0</v>
      </c>
      <c r="AC266" s="112">
        <f t="shared" si="56"/>
        <v>0</v>
      </c>
      <c r="AD266" s="112">
        <f t="shared" si="57"/>
        <v>0</v>
      </c>
      <c r="AE266" s="112">
        <f t="shared" si="58"/>
        <v>0</v>
      </c>
      <c r="AF266" s="112">
        <f t="shared" si="59"/>
        <v>0</v>
      </c>
      <c r="AG266" s="112">
        <f t="shared" si="60"/>
        <v>0</v>
      </c>
      <c r="AH266" s="112">
        <f t="shared" si="61"/>
        <v>0</v>
      </c>
      <c r="AI266" s="112">
        <f t="shared" si="62"/>
        <v>0</v>
      </c>
      <c r="AJ266" s="112">
        <f t="shared" si="63"/>
        <v>0</v>
      </c>
      <c r="AK266" s="112">
        <f t="shared" si="64"/>
        <v>0</v>
      </c>
      <c r="AL266" s="112">
        <f t="shared" si="65"/>
        <v>0</v>
      </c>
      <c r="AN266" s="112" t="str">
        <f t="shared" si="66"/>
        <v>142888-7807iShop</v>
      </c>
      <c r="AO266" cm="1">
        <f t="array" ref="AO266:AU266">IFERROR(VLOOKUP(_xlfn.SINGLE(AN:AN),'[1]Pivot SI'!$R:$Y,{2,3,4,5,6,7,8},0),0)</f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</row>
    <row r="267" spans="1:47" x14ac:dyDescent="0.2">
      <c r="A267" t="s">
        <v>56</v>
      </c>
      <c r="B267">
        <v>840168509591</v>
      </c>
      <c r="C267" s="2" t="s">
        <v>1057</v>
      </c>
      <c r="D267" s="2" t="s">
        <v>1058</v>
      </c>
      <c r="E267" s="2" t="s">
        <v>1059</v>
      </c>
      <c r="F267" s="2" t="s">
        <v>3954</v>
      </c>
      <c r="G267" s="2" t="s">
        <v>532</v>
      </c>
      <c r="H267" s="2" t="s">
        <v>532</v>
      </c>
      <c r="I267" s="2" t="s">
        <v>368</v>
      </c>
      <c r="J267" s="2" t="s">
        <v>3994</v>
      </c>
      <c r="K267" s="3">
        <v>170</v>
      </c>
      <c r="L267" s="25">
        <v>348.75</v>
      </c>
      <c r="M267" s="2" t="s">
        <v>2204</v>
      </c>
      <c r="N267" s="2" t="s">
        <v>66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112">
        <f t="shared" si="54"/>
        <v>0</v>
      </c>
      <c r="AB267" s="112">
        <f t="shared" si="55"/>
        <v>0</v>
      </c>
      <c r="AC267" s="112">
        <f t="shared" si="56"/>
        <v>0</v>
      </c>
      <c r="AD267" s="112">
        <f t="shared" si="57"/>
        <v>0</v>
      </c>
      <c r="AE267" s="112">
        <f t="shared" si="58"/>
        <v>0</v>
      </c>
      <c r="AF267" s="112">
        <f t="shared" si="59"/>
        <v>0</v>
      </c>
      <c r="AG267" s="112">
        <f t="shared" si="60"/>
        <v>0</v>
      </c>
      <c r="AH267" s="112">
        <f t="shared" si="61"/>
        <v>0</v>
      </c>
      <c r="AI267" s="112">
        <f t="shared" si="62"/>
        <v>0</v>
      </c>
      <c r="AJ267" s="112">
        <f t="shared" si="63"/>
        <v>0</v>
      </c>
      <c r="AK267" s="112">
        <f t="shared" si="64"/>
        <v>0</v>
      </c>
      <c r="AL267" s="112">
        <f t="shared" si="65"/>
        <v>0</v>
      </c>
      <c r="AN267" s="112" t="str">
        <f t="shared" si="66"/>
        <v>142889-9696iShop</v>
      </c>
      <c r="AO267" cm="1">
        <f t="array" ref="AO267:AU267">IFERROR(VLOOKUP(_xlfn.SINGLE(AN:AN),'[1]Pivot SI'!$R:$Y,{2,3,4,5,6,7,8},0),0)</f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 spans="1:47" x14ac:dyDescent="0.2">
      <c r="A268" t="s">
        <v>56</v>
      </c>
      <c r="B268">
        <v>840168509607</v>
      </c>
      <c r="C268" s="2" t="s">
        <v>1060</v>
      </c>
      <c r="D268" s="2" t="s">
        <v>1061</v>
      </c>
      <c r="E268" s="2" t="s">
        <v>1062</v>
      </c>
      <c r="F268" s="2" t="s">
        <v>3954</v>
      </c>
      <c r="G268" s="2" t="s">
        <v>532</v>
      </c>
      <c r="H268" s="2" t="s">
        <v>532</v>
      </c>
      <c r="I268" s="2" t="s">
        <v>368</v>
      </c>
      <c r="J268" s="2" t="s">
        <v>3994</v>
      </c>
      <c r="K268" s="3">
        <v>170</v>
      </c>
      <c r="L268" s="25">
        <v>271.16000000000003</v>
      </c>
      <c r="M268" s="2" t="s">
        <v>2204</v>
      </c>
      <c r="N268" s="2" t="s">
        <v>66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112">
        <f t="shared" si="54"/>
        <v>0</v>
      </c>
      <c r="AB268" s="112">
        <f t="shared" si="55"/>
        <v>0</v>
      </c>
      <c r="AC268" s="112">
        <f t="shared" si="56"/>
        <v>0</v>
      </c>
      <c r="AD268" s="112">
        <f t="shared" si="57"/>
        <v>0</v>
      </c>
      <c r="AE268" s="112">
        <f t="shared" si="58"/>
        <v>0</v>
      </c>
      <c r="AF268" s="112">
        <f t="shared" si="59"/>
        <v>0</v>
      </c>
      <c r="AG268" s="112">
        <f t="shared" si="60"/>
        <v>0</v>
      </c>
      <c r="AH268" s="112">
        <f t="shared" si="61"/>
        <v>0</v>
      </c>
      <c r="AI268" s="112">
        <f t="shared" si="62"/>
        <v>0</v>
      </c>
      <c r="AJ268" s="112">
        <f t="shared" si="63"/>
        <v>0</v>
      </c>
      <c r="AK268" s="112">
        <f t="shared" si="64"/>
        <v>0</v>
      </c>
      <c r="AL268" s="112">
        <f t="shared" si="65"/>
        <v>0</v>
      </c>
      <c r="AN268" s="112" t="str">
        <f t="shared" si="66"/>
        <v>142890-D143iShop</v>
      </c>
      <c r="AO268" cm="1">
        <f t="array" ref="AO268:AU268">IFERROR(VLOOKUP(_xlfn.SINGLE(AN:AN),'[1]Pivot SI'!$R:$Y,{2,3,4,5,6,7,8},0),0)</f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 x14ac:dyDescent="0.2">
      <c r="A269" t="s">
        <v>56</v>
      </c>
      <c r="B269">
        <v>840168510238</v>
      </c>
      <c r="C269" s="2" t="s">
        <v>1063</v>
      </c>
      <c r="D269" s="2" t="s">
        <v>1064</v>
      </c>
      <c r="E269" s="2" t="s">
        <v>1065</v>
      </c>
      <c r="F269" s="2" t="s">
        <v>3954</v>
      </c>
      <c r="G269" s="2" t="s">
        <v>532</v>
      </c>
      <c r="H269" s="2" t="s">
        <v>532</v>
      </c>
      <c r="I269" s="2" t="s">
        <v>368</v>
      </c>
      <c r="J269" s="2" t="s">
        <v>3994</v>
      </c>
      <c r="K269" s="3">
        <v>170</v>
      </c>
      <c r="L269" s="25">
        <v>348.75</v>
      </c>
      <c r="M269" s="2" t="s">
        <v>2204</v>
      </c>
      <c r="N269" s="2" t="s">
        <v>66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112">
        <f t="shared" si="54"/>
        <v>0</v>
      </c>
      <c r="AB269" s="112">
        <f t="shared" si="55"/>
        <v>0</v>
      </c>
      <c r="AC269" s="112">
        <f t="shared" si="56"/>
        <v>0</v>
      </c>
      <c r="AD269" s="112">
        <f t="shared" si="57"/>
        <v>0</v>
      </c>
      <c r="AE269" s="112">
        <f t="shared" si="58"/>
        <v>0</v>
      </c>
      <c r="AF269" s="112">
        <f t="shared" si="59"/>
        <v>0</v>
      </c>
      <c r="AG269" s="112">
        <f t="shared" si="60"/>
        <v>0</v>
      </c>
      <c r="AH269" s="112">
        <f t="shared" si="61"/>
        <v>0</v>
      </c>
      <c r="AI269" s="112">
        <f t="shared" si="62"/>
        <v>0</v>
      </c>
      <c r="AJ269" s="112">
        <f t="shared" si="63"/>
        <v>0</v>
      </c>
      <c r="AK269" s="112">
        <f t="shared" si="64"/>
        <v>0</v>
      </c>
      <c r="AL269" s="112">
        <f t="shared" si="65"/>
        <v>0</v>
      </c>
      <c r="AN269" s="112" t="str">
        <f t="shared" si="66"/>
        <v>143093-1568iShop</v>
      </c>
      <c r="AO269" cm="1">
        <f t="array" ref="AO269:AU269">IFERROR(VLOOKUP(_xlfn.SINGLE(AN:AN),'[1]Pivot SI'!$R:$Y,{2,3,4,5,6,7,8},0),0)</f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 spans="1:47" x14ac:dyDescent="0.2">
      <c r="A270" t="s">
        <v>56</v>
      </c>
      <c r="B270">
        <v>840168511907</v>
      </c>
      <c r="C270" s="2" t="s">
        <v>1066</v>
      </c>
      <c r="D270" s="2" t="s">
        <v>1067</v>
      </c>
      <c r="E270" s="2" t="s">
        <v>1068</v>
      </c>
      <c r="F270" s="2" t="s">
        <v>3954</v>
      </c>
      <c r="G270" s="2" t="s">
        <v>532</v>
      </c>
      <c r="H270" s="2" t="s">
        <v>532</v>
      </c>
      <c r="I270" s="2" t="s">
        <v>368</v>
      </c>
      <c r="J270" s="2" t="s">
        <v>3994</v>
      </c>
      <c r="K270" s="3">
        <v>170</v>
      </c>
      <c r="L270" s="25">
        <v>143.15</v>
      </c>
      <c r="M270" s="2" t="s">
        <v>2204</v>
      </c>
      <c r="N270" s="2" t="s">
        <v>66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112">
        <f t="shared" si="54"/>
        <v>0</v>
      </c>
      <c r="AB270" s="112">
        <f t="shared" si="55"/>
        <v>0</v>
      </c>
      <c r="AC270" s="112">
        <f t="shared" si="56"/>
        <v>0</v>
      </c>
      <c r="AD270" s="112">
        <f t="shared" si="57"/>
        <v>0</v>
      </c>
      <c r="AE270" s="112">
        <f t="shared" si="58"/>
        <v>0</v>
      </c>
      <c r="AF270" s="112">
        <f t="shared" si="59"/>
        <v>0</v>
      </c>
      <c r="AG270" s="112">
        <f t="shared" si="60"/>
        <v>0</v>
      </c>
      <c r="AH270" s="112">
        <f t="shared" si="61"/>
        <v>0</v>
      </c>
      <c r="AI270" s="112">
        <f t="shared" si="62"/>
        <v>0</v>
      </c>
      <c r="AJ270" s="112">
        <f t="shared" si="63"/>
        <v>0</v>
      </c>
      <c r="AK270" s="112">
        <f t="shared" si="64"/>
        <v>0</v>
      </c>
      <c r="AL270" s="112">
        <f t="shared" si="65"/>
        <v>0</v>
      </c>
      <c r="AN270" s="112" t="str">
        <f t="shared" si="66"/>
        <v>142891-9748iShop</v>
      </c>
      <c r="AO270" cm="1">
        <f t="array" ref="AO270:AU270">IFERROR(VLOOKUP(_xlfn.SINGLE(AN:AN),'[1]Pivot SI'!$R:$Y,{2,3,4,5,6,7,8},0),0)</f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</row>
    <row r="271" spans="1:47" x14ac:dyDescent="0.2">
      <c r="A271" t="s">
        <v>56</v>
      </c>
      <c r="B271">
        <v>840168536641</v>
      </c>
      <c r="C271" s="2" t="s">
        <v>1069</v>
      </c>
      <c r="D271" s="2" t="s">
        <v>1070</v>
      </c>
      <c r="E271" s="2" t="s">
        <v>1071</v>
      </c>
      <c r="F271" s="2" t="s">
        <v>4030</v>
      </c>
      <c r="G271" s="2" t="s">
        <v>1072</v>
      </c>
      <c r="H271" s="2" t="s">
        <v>1073</v>
      </c>
      <c r="I271" s="2" t="s">
        <v>368</v>
      </c>
      <c r="J271" s="2" t="s">
        <v>3994</v>
      </c>
      <c r="K271" s="3">
        <v>0</v>
      </c>
      <c r="L271" s="25">
        <v>516.72</v>
      </c>
      <c r="M271" s="2" t="s">
        <v>2204</v>
      </c>
      <c r="N271" s="2" t="s">
        <v>66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112">
        <f t="shared" si="54"/>
        <v>0</v>
      </c>
      <c r="AB271" s="112">
        <f t="shared" si="55"/>
        <v>0</v>
      </c>
      <c r="AC271" s="112">
        <f t="shared" si="56"/>
        <v>0</v>
      </c>
      <c r="AD271" s="112">
        <f t="shared" si="57"/>
        <v>0</v>
      </c>
      <c r="AE271" s="112">
        <f t="shared" si="58"/>
        <v>0</v>
      </c>
      <c r="AF271" s="112">
        <f t="shared" si="59"/>
        <v>0</v>
      </c>
      <c r="AG271" s="112">
        <f t="shared" si="60"/>
        <v>0</v>
      </c>
      <c r="AH271" s="112">
        <f t="shared" si="61"/>
        <v>0</v>
      </c>
      <c r="AI271" s="112">
        <f t="shared" si="62"/>
        <v>0</v>
      </c>
      <c r="AJ271" s="112">
        <f t="shared" si="63"/>
        <v>0</v>
      </c>
      <c r="AK271" s="112">
        <f t="shared" si="64"/>
        <v>0</v>
      </c>
      <c r="AL271" s="112">
        <f t="shared" si="65"/>
        <v>0</v>
      </c>
      <c r="AN271" s="112" t="str">
        <f t="shared" si="66"/>
        <v>150533-3229iShop</v>
      </c>
      <c r="AO271" cm="1">
        <f t="array" ref="AO271:AU271">IFERROR(VLOOKUP(_xlfn.SINGLE(AN:AN),'[1]Pivot SI'!$R:$Y,{2,3,4,5,6,7,8},0),0)</f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</row>
    <row r="272" spans="1:47" x14ac:dyDescent="0.2">
      <c r="A272" t="s">
        <v>56</v>
      </c>
      <c r="B272">
        <v>840168536610</v>
      </c>
      <c r="C272" s="2" t="s">
        <v>1074</v>
      </c>
      <c r="D272" s="2" t="s">
        <v>1075</v>
      </c>
      <c r="E272" s="2" t="s">
        <v>1076</v>
      </c>
      <c r="F272" s="2" t="s">
        <v>4030</v>
      </c>
      <c r="G272" s="2" t="s">
        <v>1072</v>
      </c>
      <c r="H272" s="2" t="s">
        <v>1073</v>
      </c>
      <c r="I272" s="2" t="s">
        <v>368</v>
      </c>
      <c r="J272" s="2" t="s">
        <v>3994</v>
      </c>
      <c r="K272" s="3">
        <v>0</v>
      </c>
      <c r="L272" s="25">
        <v>516.72</v>
      </c>
      <c r="M272" s="2" t="s">
        <v>2204</v>
      </c>
      <c r="N272" s="2" t="s">
        <v>66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112">
        <f t="shared" si="54"/>
        <v>0</v>
      </c>
      <c r="AB272" s="112">
        <f t="shared" si="55"/>
        <v>0</v>
      </c>
      <c r="AC272" s="112">
        <f t="shared" si="56"/>
        <v>0</v>
      </c>
      <c r="AD272" s="112">
        <f t="shared" si="57"/>
        <v>0</v>
      </c>
      <c r="AE272" s="112">
        <f t="shared" si="58"/>
        <v>0</v>
      </c>
      <c r="AF272" s="112">
        <f t="shared" si="59"/>
        <v>0</v>
      </c>
      <c r="AG272" s="112">
        <f t="shared" si="60"/>
        <v>0</v>
      </c>
      <c r="AH272" s="112">
        <f t="shared" si="61"/>
        <v>0</v>
      </c>
      <c r="AI272" s="112">
        <f t="shared" si="62"/>
        <v>0</v>
      </c>
      <c r="AJ272" s="112">
        <f t="shared" si="63"/>
        <v>0</v>
      </c>
      <c r="AK272" s="112">
        <f t="shared" si="64"/>
        <v>0</v>
      </c>
      <c r="AL272" s="112">
        <f t="shared" si="65"/>
        <v>0</v>
      </c>
      <c r="AN272" s="112" t="str">
        <f t="shared" si="66"/>
        <v>150533-3226iShop</v>
      </c>
      <c r="AO272" cm="1">
        <f t="array" ref="AO272:AU272">IFERROR(VLOOKUP(_xlfn.SINGLE(AN:AN),'[1]Pivot SI'!$R:$Y,{2,3,4,5,6,7,8},0),0)</f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 x14ac:dyDescent="0.2">
      <c r="A273" t="s">
        <v>56</v>
      </c>
      <c r="B273">
        <v>840168536795</v>
      </c>
      <c r="C273" s="2" t="s">
        <v>1077</v>
      </c>
      <c r="D273" s="2" t="s">
        <v>1078</v>
      </c>
      <c r="E273" s="2" t="s">
        <v>1079</v>
      </c>
      <c r="F273" s="2" t="s">
        <v>4030</v>
      </c>
      <c r="G273" s="2" t="s">
        <v>1072</v>
      </c>
      <c r="H273" s="2" t="s">
        <v>1073</v>
      </c>
      <c r="I273" s="2" t="s">
        <v>368</v>
      </c>
      <c r="J273" s="2" t="s">
        <v>3994</v>
      </c>
      <c r="K273" s="3">
        <v>0</v>
      </c>
      <c r="L273" s="25">
        <v>516.72</v>
      </c>
      <c r="M273" s="2" t="s">
        <v>2204</v>
      </c>
      <c r="N273" s="2" t="s">
        <v>66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112">
        <f t="shared" si="54"/>
        <v>0</v>
      </c>
      <c r="AB273" s="112">
        <f t="shared" si="55"/>
        <v>0</v>
      </c>
      <c r="AC273" s="112">
        <f t="shared" si="56"/>
        <v>0</v>
      </c>
      <c r="AD273" s="112">
        <f t="shared" si="57"/>
        <v>0</v>
      </c>
      <c r="AE273" s="112">
        <f t="shared" si="58"/>
        <v>0</v>
      </c>
      <c r="AF273" s="112">
        <f t="shared" si="59"/>
        <v>0</v>
      </c>
      <c r="AG273" s="112">
        <f t="shared" si="60"/>
        <v>0</v>
      </c>
      <c r="AH273" s="112">
        <f t="shared" si="61"/>
        <v>0</v>
      </c>
      <c r="AI273" s="112">
        <f t="shared" si="62"/>
        <v>0</v>
      </c>
      <c r="AJ273" s="112">
        <f t="shared" si="63"/>
        <v>0</v>
      </c>
      <c r="AK273" s="112">
        <f t="shared" si="64"/>
        <v>0</v>
      </c>
      <c r="AL273" s="112">
        <f t="shared" si="65"/>
        <v>0</v>
      </c>
      <c r="AN273" s="112" t="str">
        <f t="shared" si="66"/>
        <v>150533-3225iShop</v>
      </c>
      <c r="AO273" cm="1">
        <f t="array" ref="AO273:AU273">IFERROR(VLOOKUP(_xlfn.SINGLE(AN:AN),'[1]Pivot SI'!$R:$Y,{2,3,4,5,6,7,8},0),0)</f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 spans="1:47" x14ac:dyDescent="0.2">
      <c r="A274" t="s">
        <v>56</v>
      </c>
      <c r="B274">
        <v>848709001658</v>
      </c>
      <c r="C274" s="2" t="s">
        <v>1080</v>
      </c>
      <c r="D274" s="2" t="s">
        <v>1081</v>
      </c>
      <c r="E274" s="2" t="s">
        <v>1082</v>
      </c>
      <c r="F274" s="2" t="s">
        <v>33</v>
      </c>
      <c r="G274" s="2" t="s">
        <v>1083</v>
      </c>
      <c r="H274" s="2" t="s">
        <v>1084</v>
      </c>
      <c r="I274" s="2" t="s">
        <v>368</v>
      </c>
      <c r="J274" s="2" t="s">
        <v>3994</v>
      </c>
      <c r="K274" s="3">
        <v>0</v>
      </c>
      <c r="L274" s="25">
        <v>154.66</v>
      </c>
      <c r="M274" s="2" t="s">
        <v>2204</v>
      </c>
      <c r="N274" s="2" t="s">
        <v>66</v>
      </c>
      <c r="O274" s="3">
        <v>0</v>
      </c>
      <c r="P274" s="3"/>
      <c r="Q274" s="3"/>
      <c r="R274" s="3"/>
      <c r="S274" s="3"/>
      <c r="T274" s="3"/>
      <c r="U274" s="3"/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112">
        <f t="shared" si="54"/>
        <v>0</v>
      </c>
      <c r="AB274" s="112">
        <f t="shared" si="55"/>
        <v>0</v>
      </c>
      <c r="AC274" s="112">
        <f t="shared" si="56"/>
        <v>0</v>
      </c>
      <c r="AD274" s="112">
        <f t="shared" si="57"/>
        <v>0</v>
      </c>
      <c r="AE274" s="112">
        <f t="shared" si="58"/>
        <v>0</v>
      </c>
      <c r="AF274" s="112">
        <f t="shared" si="59"/>
        <v>0</v>
      </c>
      <c r="AG274" s="112">
        <f t="shared" si="60"/>
        <v>0</v>
      </c>
      <c r="AH274" s="112">
        <f t="shared" si="61"/>
        <v>0</v>
      </c>
      <c r="AI274" s="112">
        <f t="shared" si="62"/>
        <v>0</v>
      </c>
      <c r="AJ274" s="112">
        <f t="shared" si="63"/>
        <v>0</v>
      </c>
      <c r="AK274" s="112">
        <f t="shared" si="64"/>
        <v>0</v>
      </c>
      <c r="AL274" s="112">
        <f t="shared" si="65"/>
        <v>0</v>
      </c>
      <c r="AN274" s="112" t="str">
        <f t="shared" si="66"/>
        <v>71390-B681iShop</v>
      </c>
      <c r="AO274" cm="1">
        <f t="array" ref="AO274">IFERROR(VLOOKUP(_xlfn.SINGLE(AN:AN),'[1]Pivot SI'!$R:$Y,{2,3,4,5,6,7,8},0),0)</f>
        <v>0</v>
      </c>
    </row>
    <row r="275" spans="1:47" x14ac:dyDescent="0.2">
      <c r="A275" t="s">
        <v>56</v>
      </c>
      <c r="B275">
        <v>875912028806</v>
      </c>
      <c r="C275" s="2" t="s">
        <v>1085</v>
      </c>
      <c r="D275" s="2" t="s">
        <v>1086</v>
      </c>
      <c r="E275" s="2" t="s">
        <v>1087</v>
      </c>
      <c r="F275" s="2" t="s">
        <v>33</v>
      </c>
      <c r="G275" s="2" t="s">
        <v>1083</v>
      </c>
      <c r="H275" s="2" t="s">
        <v>1084</v>
      </c>
      <c r="I275" s="2" t="s">
        <v>368</v>
      </c>
      <c r="J275" s="2" t="s">
        <v>3994</v>
      </c>
      <c r="K275" s="3">
        <v>0</v>
      </c>
      <c r="L275" s="25">
        <v>154.66</v>
      </c>
      <c r="M275" s="2" t="s">
        <v>2204</v>
      </c>
      <c r="N275" s="2" t="s">
        <v>66</v>
      </c>
      <c r="O275" s="3">
        <v>0</v>
      </c>
      <c r="P275" s="3"/>
      <c r="Q275" s="3"/>
      <c r="R275" s="3"/>
      <c r="S275" s="3"/>
      <c r="T275" s="3"/>
      <c r="U275" s="3"/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112">
        <f t="shared" si="54"/>
        <v>0</v>
      </c>
      <c r="AB275" s="112">
        <f t="shared" si="55"/>
        <v>0</v>
      </c>
      <c r="AC275" s="112">
        <f t="shared" si="56"/>
        <v>0</v>
      </c>
      <c r="AD275" s="112">
        <f t="shared" si="57"/>
        <v>0</v>
      </c>
      <c r="AE275" s="112">
        <f t="shared" si="58"/>
        <v>0</v>
      </c>
      <c r="AF275" s="112">
        <f t="shared" si="59"/>
        <v>0</v>
      </c>
      <c r="AG275" s="112">
        <f t="shared" si="60"/>
        <v>0</v>
      </c>
      <c r="AH275" s="112">
        <f t="shared" si="61"/>
        <v>0</v>
      </c>
      <c r="AI275" s="112">
        <f t="shared" si="62"/>
        <v>0</v>
      </c>
      <c r="AJ275" s="112">
        <f t="shared" si="63"/>
        <v>0</v>
      </c>
      <c r="AK275" s="112">
        <f t="shared" si="64"/>
        <v>0</v>
      </c>
      <c r="AL275" s="112">
        <f t="shared" si="65"/>
        <v>0</v>
      </c>
      <c r="AN275" s="112" t="str">
        <f t="shared" si="66"/>
        <v>72143-B805iShop</v>
      </c>
      <c r="AO275" cm="1">
        <f t="array" ref="AO275">IFERROR(VLOOKUP(_xlfn.SINGLE(AN:AN),'[1]Pivot SI'!$R:$Y,{2,3,4,5,6,7,8},0),0)</f>
        <v>0</v>
      </c>
    </row>
    <row r="276" spans="1:47" x14ac:dyDescent="0.2">
      <c r="A276" t="s">
        <v>56</v>
      </c>
      <c r="B276">
        <v>875912028967</v>
      </c>
      <c r="C276" s="2" t="s">
        <v>1088</v>
      </c>
      <c r="D276" s="2" t="s">
        <v>1089</v>
      </c>
      <c r="E276" s="2" t="s">
        <v>1090</v>
      </c>
      <c r="F276" s="2" t="s">
        <v>33</v>
      </c>
      <c r="G276" s="2" t="s">
        <v>1083</v>
      </c>
      <c r="H276" s="2" t="s">
        <v>1084</v>
      </c>
      <c r="I276" s="2" t="s">
        <v>368</v>
      </c>
      <c r="J276" s="2" t="s">
        <v>3994</v>
      </c>
      <c r="K276" s="3">
        <v>0</v>
      </c>
      <c r="L276" s="25">
        <v>154.66</v>
      </c>
      <c r="M276" s="2" t="s">
        <v>2204</v>
      </c>
      <c r="N276" s="2" t="s">
        <v>66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112">
        <f t="shared" si="54"/>
        <v>0</v>
      </c>
      <c r="AB276" s="112">
        <f t="shared" si="55"/>
        <v>0</v>
      </c>
      <c r="AC276" s="112">
        <f t="shared" si="56"/>
        <v>0</v>
      </c>
      <c r="AD276" s="112">
        <f t="shared" si="57"/>
        <v>0</v>
      </c>
      <c r="AE276" s="112">
        <f t="shared" si="58"/>
        <v>0</v>
      </c>
      <c r="AF276" s="112">
        <f t="shared" si="59"/>
        <v>0</v>
      </c>
      <c r="AG276" s="112">
        <f t="shared" si="60"/>
        <v>0</v>
      </c>
      <c r="AH276" s="112">
        <f t="shared" si="61"/>
        <v>0</v>
      </c>
      <c r="AI276" s="112">
        <f t="shared" si="62"/>
        <v>0</v>
      </c>
      <c r="AJ276" s="112">
        <f t="shared" si="63"/>
        <v>0</v>
      </c>
      <c r="AK276" s="112">
        <f t="shared" si="64"/>
        <v>0</v>
      </c>
      <c r="AL276" s="112">
        <f t="shared" si="65"/>
        <v>0</v>
      </c>
      <c r="AN276" s="112" t="str">
        <f t="shared" si="66"/>
        <v>72146-B155iShop</v>
      </c>
      <c r="AO276" cm="1">
        <f t="array" ref="AO276">IFERROR(VLOOKUP(_xlfn.SINGLE(AN:AN),'[1]Pivot SI'!$R:$Y,{2,3,4,5,6,7,8},0),0)</f>
        <v>0</v>
      </c>
    </row>
    <row r="277" spans="1:47" x14ac:dyDescent="0.2">
      <c r="A277" t="s">
        <v>56</v>
      </c>
      <c r="B277">
        <v>840168539796</v>
      </c>
      <c r="C277" s="2" t="s">
        <v>623</v>
      </c>
      <c r="D277" s="2">
        <v>840168539796</v>
      </c>
      <c r="E277" s="2" t="s">
        <v>625</v>
      </c>
      <c r="F277" s="2" t="s">
        <v>4030</v>
      </c>
      <c r="G277" s="2" t="s">
        <v>621</v>
      </c>
      <c r="H277" s="2" t="s">
        <v>622</v>
      </c>
      <c r="I277" s="2" t="s">
        <v>368</v>
      </c>
      <c r="J277" s="2" t="s">
        <v>3994</v>
      </c>
      <c r="K277" s="3">
        <v>0</v>
      </c>
      <c r="L277" s="25">
        <v>1008.06</v>
      </c>
      <c r="M277" s="2" t="s">
        <v>2204</v>
      </c>
      <c r="N277" s="2" t="s">
        <v>66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112">
        <f t="shared" si="54"/>
        <v>0</v>
      </c>
      <c r="AB277" s="112">
        <f t="shared" si="55"/>
        <v>0</v>
      </c>
      <c r="AC277" s="112">
        <f t="shared" si="56"/>
        <v>0</v>
      </c>
      <c r="AD277" s="112">
        <f t="shared" si="57"/>
        <v>0</v>
      </c>
      <c r="AE277" s="112">
        <f t="shared" si="58"/>
        <v>0</v>
      </c>
      <c r="AF277" s="112">
        <f t="shared" si="59"/>
        <v>0</v>
      </c>
      <c r="AG277" s="112">
        <f t="shared" si="60"/>
        <v>0</v>
      </c>
      <c r="AH277" s="112">
        <f t="shared" si="61"/>
        <v>0</v>
      </c>
      <c r="AI277" s="112">
        <f t="shared" si="62"/>
        <v>0</v>
      </c>
      <c r="AJ277" s="112">
        <f t="shared" si="63"/>
        <v>0</v>
      </c>
      <c r="AK277" s="112">
        <f t="shared" si="64"/>
        <v>0</v>
      </c>
      <c r="AL277" s="112">
        <f t="shared" si="65"/>
        <v>0</v>
      </c>
      <c r="AN277" s="112" t="str">
        <f t="shared" si="66"/>
        <v>150659-3225iShop</v>
      </c>
      <c r="AO277" cm="1">
        <f t="array" ref="AO277">IFERROR(VLOOKUP(_xlfn.SINGLE(AN:AN),'[1]Pivot SI'!$R:$Y,{2,3,4,5,6,7,8},0),0)</f>
        <v>0</v>
      </c>
    </row>
    <row r="278" spans="1:47" x14ac:dyDescent="0.2">
      <c r="A278" t="s">
        <v>56</v>
      </c>
      <c r="B278">
        <v>840168539819</v>
      </c>
      <c r="C278" s="2" t="s">
        <v>618</v>
      </c>
      <c r="D278" s="2">
        <v>840168539819</v>
      </c>
      <c r="E278" s="2" t="s">
        <v>620</v>
      </c>
      <c r="F278" s="2" t="s">
        <v>4030</v>
      </c>
      <c r="G278" s="2" t="s">
        <v>621</v>
      </c>
      <c r="H278" s="2" t="s">
        <v>622</v>
      </c>
      <c r="I278" s="2" t="s">
        <v>368</v>
      </c>
      <c r="J278" s="2" t="s">
        <v>3994</v>
      </c>
      <c r="K278" s="3">
        <v>0</v>
      </c>
      <c r="L278" s="25">
        <v>1680.47</v>
      </c>
      <c r="M278" s="2" t="s">
        <v>2204</v>
      </c>
      <c r="N278" s="2" t="s">
        <v>66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112">
        <f t="shared" si="54"/>
        <v>0</v>
      </c>
      <c r="AB278" s="112">
        <f t="shared" si="55"/>
        <v>0</v>
      </c>
      <c r="AC278" s="112">
        <f t="shared" si="56"/>
        <v>0</v>
      </c>
      <c r="AD278" s="112">
        <f t="shared" si="57"/>
        <v>0</v>
      </c>
      <c r="AE278" s="112">
        <f t="shared" si="58"/>
        <v>0</v>
      </c>
      <c r="AF278" s="112">
        <f t="shared" si="59"/>
        <v>0</v>
      </c>
      <c r="AG278" s="112">
        <f t="shared" si="60"/>
        <v>0</v>
      </c>
      <c r="AH278" s="112">
        <f t="shared" si="61"/>
        <v>0</v>
      </c>
      <c r="AI278" s="112">
        <f t="shared" si="62"/>
        <v>0</v>
      </c>
      <c r="AJ278" s="112">
        <f t="shared" si="63"/>
        <v>0</v>
      </c>
      <c r="AK278" s="112">
        <f t="shared" si="64"/>
        <v>0</v>
      </c>
      <c r="AL278" s="112">
        <f t="shared" si="65"/>
        <v>0</v>
      </c>
      <c r="AN278" s="112" t="str">
        <f t="shared" si="66"/>
        <v>150661-3225iShop</v>
      </c>
      <c r="AO278" cm="1">
        <f t="array" ref="AO278">IFERROR(VLOOKUP(_xlfn.SINGLE(AN:AN),'[1]Pivot SI'!$R:$Y,{2,3,4,5,6,7,8},0),0)</f>
        <v>0</v>
      </c>
    </row>
    <row r="279" spans="1:47" x14ac:dyDescent="0.2">
      <c r="A279" t="s">
        <v>56</v>
      </c>
      <c r="B279" t="s">
        <v>1091</v>
      </c>
      <c r="C279" s="2" t="s">
        <v>618</v>
      </c>
      <c r="D279" s="2" t="s">
        <v>1092</v>
      </c>
      <c r="E279" s="2" t="s">
        <v>620</v>
      </c>
      <c r="F279" s="2" t="s">
        <v>4030</v>
      </c>
      <c r="G279" s="2" t="s">
        <v>621</v>
      </c>
      <c r="H279" s="2" t="s">
        <v>622</v>
      </c>
      <c r="I279" s="2" t="s">
        <v>368</v>
      </c>
      <c r="J279" s="2" t="s">
        <v>3994</v>
      </c>
      <c r="K279" s="3">
        <v>0</v>
      </c>
      <c r="L279" s="25">
        <v>0.01</v>
      </c>
      <c r="M279" s="2" t="s">
        <v>2204</v>
      </c>
      <c r="N279" s="2" t="s">
        <v>66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112">
        <f t="shared" si="54"/>
        <v>0</v>
      </c>
      <c r="AB279" s="112">
        <f t="shared" si="55"/>
        <v>0</v>
      </c>
      <c r="AC279" s="112">
        <f t="shared" si="56"/>
        <v>0</v>
      </c>
      <c r="AD279" s="112">
        <f t="shared" si="57"/>
        <v>0</v>
      </c>
      <c r="AE279" s="112">
        <f t="shared" si="58"/>
        <v>0</v>
      </c>
      <c r="AF279" s="112">
        <f t="shared" si="59"/>
        <v>0</v>
      </c>
      <c r="AG279" s="112">
        <f t="shared" si="60"/>
        <v>0</v>
      </c>
      <c r="AH279" s="112">
        <f t="shared" si="61"/>
        <v>0</v>
      </c>
      <c r="AI279" s="112">
        <f t="shared" si="62"/>
        <v>0</v>
      </c>
      <c r="AJ279" s="112">
        <f t="shared" si="63"/>
        <v>0</v>
      </c>
      <c r="AK279" s="112">
        <f t="shared" si="64"/>
        <v>0</v>
      </c>
      <c r="AL279" s="112">
        <f t="shared" si="65"/>
        <v>0</v>
      </c>
      <c r="AN279" s="112" t="str">
        <f t="shared" si="66"/>
        <v>150661-3225iShop</v>
      </c>
      <c r="AO279" cm="1">
        <f t="array" ref="AO279">IFERROR(VLOOKUP(_xlfn.SINGLE(AN:AN),'[1]Pivot SI'!$R:$Y,{2,3,4,5,6,7,8},0),0)</f>
        <v>0</v>
      </c>
    </row>
    <row r="280" spans="1:47" x14ac:dyDescent="0.2">
      <c r="A280" t="s">
        <v>56</v>
      </c>
      <c r="B280" t="s">
        <v>1093</v>
      </c>
      <c r="C280" s="2" t="s">
        <v>623</v>
      </c>
      <c r="D280" s="2" t="s">
        <v>1094</v>
      </c>
      <c r="E280" s="2" t="s">
        <v>625</v>
      </c>
      <c r="F280" s="2" t="s">
        <v>4030</v>
      </c>
      <c r="G280" s="2" t="s">
        <v>621</v>
      </c>
      <c r="H280" s="2" t="s">
        <v>622</v>
      </c>
      <c r="I280" s="2" t="s">
        <v>368</v>
      </c>
      <c r="J280" s="2" t="s">
        <v>3994</v>
      </c>
      <c r="K280" s="3">
        <v>0</v>
      </c>
      <c r="L280" s="25">
        <v>0.01</v>
      </c>
      <c r="M280" s="2" t="s">
        <v>2204</v>
      </c>
      <c r="N280" s="2" t="s">
        <v>66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112">
        <f t="shared" si="54"/>
        <v>0</v>
      </c>
      <c r="AB280" s="112">
        <f t="shared" si="55"/>
        <v>0</v>
      </c>
      <c r="AC280" s="112">
        <f t="shared" si="56"/>
        <v>0</v>
      </c>
      <c r="AD280" s="112">
        <f t="shared" si="57"/>
        <v>0</v>
      </c>
      <c r="AE280" s="112">
        <f t="shared" si="58"/>
        <v>0</v>
      </c>
      <c r="AF280" s="112">
        <f t="shared" si="59"/>
        <v>0</v>
      </c>
      <c r="AG280" s="112">
        <f t="shared" si="60"/>
        <v>0</v>
      </c>
      <c r="AH280" s="112">
        <f t="shared" si="61"/>
        <v>0</v>
      </c>
      <c r="AI280" s="112">
        <f t="shared" si="62"/>
        <v>0</v>
      </c>
      <c r="AJ280" s="112">
        <f t="shared" si="63"/>
        <v>0</v>
      </c>
      <c r="AK280" s="112">
        <f t="shared" si="64"/>
        <v>0</v>
      </c>
      <c r="AL280" s="112">
        <f t="shared" si="65"/>
        <v>0</v>
      </c>
      <c r="AN280" s="112" t="str">
        <f t="shared" si="66"/>
        <v>150659-3225iShop</v>
      </c>
      <c r="AO280" cm="1">
        <f t="array" ref="AO280">IFERROR(VLOOKUP(_xlfn.SINGLE(AN:AN),'[1]Pivot SI'!$R:$Y,{2,3,4,5,6,7,8},0),0)</f>
        <v>0</v>
      </c>
    </row>
    <row r="281" spans="1:47" x14ac:dyDescent="0.2">
      <c r="A281" t="s">
        <v>335</v>
      </c>
      <c r="B281">
        <v>5056586721094</v>
      </c>
      <c r="C281" s="2" t="s">
        <v>1095</v>
      </c>
      <c r="D281" s="2" t="s">
        <v>1096</v>
      </c>
      <c r="E281" s="2" t="s">
        <v>1097</v>
      </c>
      <c r="F281" s="2" t="s">
        <v>60</v>
      </c>
      <c r="G281" s="2" t="s">
        <v>79</v>
      </c>
      <c r="H281" s="2" t="s">
        <v>80</v>
      </c>
      <c r="I281" s="2" t="s">
        <v>368</v>
      </c>
      <c r="J281" s="2" t="s">
        <v>3994</v>
      </c>
      <c r="K281" s="3">
        <v>110</v>
      </c>
      <c r="L281" s="25">
        <v>215.09</v>
      </c>
      <c r="M281" s="2" t="s">
        <v>2204</v>
      </c>
      <c r="N281" s="2" t="s">
        <v>28</v>
      </c>
      <c r="O281" s="3">
        <v>0</v>
      </c>
      <c r="P281" s="3">
        <v>0</v>
      </c>
      <c r="Q281" s="3">
        <v>0</v>
      </c>
      <c r="R281" s="3">
        <v>54</v>
      </c>
      <c r="S281" s="3">
        <v>0</v>
      </c>
      <c r="T281" s="3">
        <v>0</v>
      </c>
      <c r="U281" s="3">
        <v>2</v>
      </c>
      <c r="V281" s="3">
        <v>50</v>
      </c>
      <c r="W281" s="3">
        <v>30</v>
      </c>
      <c r="X281" s="3">
        <v>20</v>
      </c>
      <c r="Y281" s="3">
        <v>80</v>
      </c>
      <c r="Z281" s="3">
        <v>30</v>
      </c>
      <c r="AA281" s="112">
        <f t="shared" si="54"/>
        <v>0</v>
      </c>
      <c r="AB281" s="112">
        <f t="shared" si="55"/>
        <v>0</v>
      </c>
      <c r="AC281" s="112">
        <f t="shared" si="56"/>
        <v>0</v>
      </c>
      <c r="AD281" s="112">
        <f t="shared" si="57"/>
        <v>11614.86</v>
      </c>
      <c r="AE281" s="112">
        <f t="shared" si="58"/>
        <v>0</v>
      </c>
      <c r="AF281" s="112">
        <f t="shared" si="59"/>
        <v>0</v>
      </c>
      <c r="AG281" s="112">
        <f t="shared" si="60"/>
        <v>430.18</v>
      </c>
      <c r="AH281" s="112">
        <f t="shared" si="61"/>
        <v>10754.5</v>
      </c>
      <c r="AI281" s="112">
        <f t="shared" si="62"/>
        <v>6452.7</v>
      </c>
      <c r="AJ281" s="112">
        <f t="shared" si="63"/>
        <v>4301.8</v>
      </c>
      <c r="AK281" s="112">
        <f t="shared" si="64"/>
        <v>17207.2</v>
      </c>
      <c r="AL281" s="112">
        <f t="shared" si="65"/>
        <v>6452.7</v>
      </c>
      <c r="AN281" s="112" t="str">
        <f t="shared" si="66"/>
        <v>T21-10260iShop</v>
      </c>
      <c r="AO281" cm="1">
        <f t="array" ref="AO281">IFERROR(VLOOKUP(_xlfn.SINGLE(AN:AN),'[1]Pivot SI'!$R:$Y,{2,3,4,5,6,7,8},0),0)</f>
        <v>0</v>
      </c>
    </row>
    <row r="282" spans="1:47" x14ac:dyDescent="0.2">
      <c r="A282" t="s">
        <v>335</v>
      </c>
      <c r="B282">
        <v>5056586724309</v>
      </c>
      <c r="C282" s="2" t="s">
        <v>1098</v>
      </c>
      <c r="D282" s="2" t="s">
        <v>1099</v>
      </c>
      <c r="E282" s="2" t="s">
        <v>1100</v>
      </c>
      <c r="F282" s="2" t="s">
        <v>60</v>
      </c>
      <c r="G282" s="2" t="s">
        <v>79</v>
      </c>
      <c r="H282" s="2" t="s">
        <v>80</v>
      </c>
      <c r="I282" s="2" t="s">
        <v>368</v>
      </c>
      <c r="J282" s="2" t="s">
        <v>3994</v>
      </c>
      <c r="K282" s="3">
        <v>110</v>
      </c>
      <c r="L282" s="25">
        <v>215.09</v>
      </c>
      <c r="M282" s="2" t="s">
        <v>2203</v>
      </c>
      <c r="N282" s="2" t="s">
        <v>28</v>
      </c>
      <c r="O282" s="3">
        <v>0</v>
      </c>
      <c r="P282" s="3">
        <v>0</v>
      </c>
      <c r="Q282" s="3">
        <v>0</v>
      </c>
      <c r="R282" s="3">
        <v>94</v>
      </c>
      <c r="S282" s="3">
        <v>0</v>
      </c>
      <c r="T282" s="3">
        <v>50</v>
      </c>
      <c r="U282" s="3">
        <v>30</v>
      </c>
      <c r="V282" s="3">
        <v>40</v>
      </c>
      <c r="W282" s="3">
        <v>20</v>
      </c>
      <c r="X282" s="3">
        <v>30</v>
      </c>
      <c r="Y282" s="3">
        <v>50</v>
      </c>
      <c r="Z282" s="3">
        <v>20</v>
      </c>
      <c r="AA282" s="112">
        <f t="shared" si="54"/>
        <v>0</v>
      </c>
      <c r="AB282" s="112">
        <f t="shared" si="55"/>
        <v>0</v>
      </c>
      <c r="AC282" s="112">
        <f t="shared" si="56"/>
        <v>0</v>
      </c>
      <c r="AD282" s="112">
        <f t="shared" si="57"/>
        <v>20218.46</v>
      </c>
      <c r="AE282" s="112">
        <f t="shared" si="58"/>
        <v>0</v>
      </c>
      <c r="AF282" s="112">
        <f t="shared" si="59"/>
        <v>10754.5</v>
      </c>
      <c r="AG282" s="112">
        <f t="shared" si="60"/>
        <v>6452.7</v>
      </c>
      <c r="AH282" s="112">
        <f t="shared" si="61"/>
        <v>8603.6</v>
      </c>
      <c r="AI282" s="112">
        <f t="shared" si="62"/>
        <v>4301.8</v>
      </c>
      <c r="AJ282" s="112">
        <f t="shared" si="63"/>
        <v>6452.7</v>
      </c>
      <c r="AK282" s="112">
        <f t="shared" si="64"/>
        <v>10754.5</v>
      </c>
      <c r="AL282" s="112">
        <f t="shared" si="65"/>
        <v>4301.8</v>
      </c>
      <c r="AN282" s="112" t="str">
        <f t="shared" si="66"/>
        <v>T21-10441iShop</v>
      </c>
      <c r="AO282" cm="1">
        <f t="array" ref="AO282">IFERROR(VLOOKUP(_xlfn.SINGLE(AN:AN),'[1]Pivot SI'!$R:$Y,{2,3,4,5,6,7,8},0),0)</f>
        <v>0</v>
      </c>
    </row>
    <row r="283" spans="1:47" x14ac:dyDescent="0.2">
      <c r="A283" t="s">
        <v>335</v>
      </c>
      <c r="B283">
        <v>5056586721032</v>
      </c>
      <c r="C283" s="2" t="s">
        <v>1101</v>
      </c>
      <c r="D283" s="2" t="s">
        <v>1102</v>
      </c>
      <c r="E283" s="2" t="s">
        <v>1103</v>
      </c>
      <c r="F283" s="2" t="s">
        <v>60</v>
      </c>
      <c r="G283" s="2" t="s">
        <v>79</v>
      </c>
      <c r="H283" s="2" t="s">
        <v>80</v>
      </c>
      <c r="I283" s="2" t="s">
        <v>368</v>
      </c>
      <c r="J283" s="2" t="s">
        <v>3994</v>
      </c>
      <c r="K283" s="3">
        <v>110</v>
      </c>
      <c r="L283" s="25">
        <v>279.74</v>
      </c>
      <c r="M283" s="2" t="s">
        <v>2204</v>
      </c>
      <c r="N283" s="2" t="s">
        <v>66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112">
        <f t="shared" si="54"/>
        <v>0</v>
      </c>
      <c r="AB283" s="112">
        <f t="shared" si="55"/>
        <v>0</v>
      </c>
      <c r="AC283" s="112">
        <f t="shared" si="56"/>
        <v>0</v>
      </c>
      <c r="AD283" s="112">
        <f t="shared" si="57"/>
        <v>0</v>
      </c>
      <c r="AE283" s="112">
        <f t="shared" si="58"/>
        <v>0</v>
      </c>
      <c r="AF283" s="112">
        <f t="shared" si="59"/>
        <v>0</v>
      </c>
      <c r="AG283" s="112">
        <f t="shared" si="60"/>
        <v>0</v>
      </c>
      <c r="AH283" s="112">
        <f t="shared" si="61"/>
        <v>0</v>
      </c>
      <c r="AI283" s="112">
        <f t="shared" si="62"/>
        <v>0</v>
      </c>
      <c r="AJ283" s="112">
        <f t="shared" si="63"/>
        <v>0</v>
      </c>
      <c r="AK283" s="112">
        <f t="shared" si="64"/>
        <v>0</v>
      </c>
      <c r="AL283" s="112">
        <f t="shared" si="65"/>
        <v>0</v>
      </c>
      <c r="AN283" s="112" t="str">
        <f t="shared" si="66"/>
        <v>T21-10258iShop</v>
      </c>
      <c r="AO283" cm="1">
        <f t="array" ref="AO283">IFERROR(VLOOKUP(_xlfn.SINGLE(AN:AN),'[1]Pivot SI'!$R:$Y,{2,3,4,5,6,7,8},0),0)</f>
        <v>0</v>
      </c>
    </row>
    <row r="284" spans="1:47" x14ac:dyDescent="0.2">
      <c r="A284" t="s">
        <v>335</v>
      </c>
      <c r="B284">
        <v>5056586724217</v>
      </c>
      <c r="C284" s="2" t="s">
        <v>1104</v>
      </c>
      <c r="D284" s="2" t="s">
        <v>1105</v>
      </c>
      <c r="E284" s="2" t="s">
        <v>1106</v>
      </c>
      <c r="F284" s="2" t="s">
        <v>60</v>
      </c>
      <c r="G284" s="2" t="s">
        <v>79</v>
      </c>
      <c r="H284" s="2" t="s">
        <v>80</v>
      </c>
      <c r="I284" s="2" t="s">
        <v>368</v>
      </c>
      <c r="J284" s="2" t="s">
        <v>3994</v>
      </c>
      <c r="K284" s="3">
        <v>110</v>
      </c>
      <c r="L284" s="25">
        <v>215.09</v>
      </c>
      <c r="M284" s="2" t="s">
        <v>2204</v>
      </c>
      <c r="N284" s="2" t="s">
        <v>66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112">
        <f t="shared" si="54"/>
        <v>0</v>
      </c>
      <c r="AB284" s="112">
        <f t="shared" si="55"/>
        <v>0</v>
      </c>
      <c r="AC284" s="112">
        <f t="shared" si="56"/>
        <v>0</v>
      </c>
      <c r="AD284" s="112">
        <f t="shared" si="57"/>
        <v>0</v>
      </c>
      <c r="AE284" s="112">
        <f t="shared" si="58"/>
        <v>0</v>
      </c>
      <c r="AF284" s="112">
        <f t="shared" si="59"/>
        <v>0</v>
      </c>
      <c r="AG284" s="112">
        <f t="shared" si="60"/>
        <v>0</v>
      </c>
      <c r="AH284" s="112">
        <f t="shared" si="61"/>
        <v>0</v>
      </c>
      <c r="AI284" s="112">
        <f t="shared" si="62"/>
        <v>0</v>
      </c>
      <c r="AJ284" s="112">
        <f t="shared" si="63"/>
        <v>0</v>
      </c>
      <c r="AK284" s="112">
        <f t="shared" si="64"/>
        <v>0</v>
      </c>
      <c r="AL284" s="112">
        <f t="shared" si="65"/>
        <v>0</v>
      </c>
      <c r="AN284" s="112" t="str">
        <f t="shared" si="66"/>
        <v>T21-10438iShop</v>
      </c>
      <c r="AO284" cm="1">
        <f t="array" ref="AO284">IFERROR(VLOOKUP(_xlfn.SINGLE(AN:AN),'[1]Pivot SI'!$R:$Y,{2,3,4,5,6,7,8},0),0)</f>
        <v>0</v>
      </c>
    </row>
    <row r="285" spans="1:47" x14ac:dyDescent="0.2">
      <c r="A285" t="s">
        <v>335</v>
      </c>
      <c r="B285">
        <v>5056586735282</v>
      </c>
      <c r="C285" s="2" t="s">
        <v>1107</v>
      </c>
      <c r="D285" s="2" t="s">
        <v>1108</v>
      </c>
      <c r="E285" s="2" t="s">
        <v>1109</v>
      </c>
      <c r="F285" s="2" t="s">
        <v>60</v>
      </c>
      <c r="G285" s="2" t="s">
        <v>109</v>
      </c>
      <c r="H285" s="2" t="s">
        <v>109</v>
      </c>
      <c r="I285" s="2" t="s">
        <v>368</v>
      </c>
      <c r="J285" s="2" t="s">
        <v>3994</v>
      </c>
      <c r="K285" s="3">
        <v>110</v>
      </c>
      <c r="L285" s="25">
        <v>430.6</v>
      </c>
      <c r="M285" s="2" t="s">
        <v>2204</v>
      </c>
      <c r="N285" s="2" t="s">
        <v>66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112">
        <f t="shared" si="54"/>
        <v>0</v>
      </c>
      <c r="AB285" s="112">
        <f t="shared" si="55"/>
        <v>0</v>
      </c>
      <c r="AC285" s="112">
        <f t="shared" si="56"/>
        <v>0</v>
      </c>
      <c r="AD285" s="112">
        <f t="shared" si="57"/>
        <v>0</v>
      </c>
      <c r="AE285" s="112">
        <f t="shared" si="58"/>
        <v>0</v>
      </c>
      <c r="AF285" s="112">
        <f t="shared" si="59"/>
        <v>0</v>
      </c>
      <c r="AG285" s="112">
        <f t="shared" si="60"/>
        <v>0</v>
      </c>
      <c r="AH285" s="112">
        <f t="shared" si="61"/>
        <v>0</v>
      </c>
      <c r="AI285" s="112">
        <f t="shared" si="62"/>
        <v>0</v>
      </c>
      <c r="AJ285" s="112">
        <f t="shared" si="63"/>
        <v>0</v>
      </c>
      <c r="AK285" s="112">
        <f t="shared" si="64"/>
        <v>0</v>
      </c>
      <c r="AL285" s="112">
        <f t="shared" si="65"/>
        <v>0</v>
      </c>
      <c r="AN285" s="112" t="str">
        <f t="shared" si="66"/>
        <v>T21-10858iShop</v>
      </c>
      <c r="AO285" cm="1">
        <f t="array" ref="AO285">IFERROR(VLOOKUP(_xlfn.SINGLE(AN:AN),'[1]Pivot SI'!$R:$Y,{2,3,4,5,6,7,8},0),0)</f>
        <v>0</v>
      </c>
    </row>
    <row r="286" spans="1:47" x14ac:dyDescent="0.2">
      <c r="A286" t="s">
        <v>335</v>
      </c>
      <c r="B286">
        <v>5056586735343</v>
      </c>
      <c r="C286" s="2" t="s">
        <v>341</v>
      </c>
      <c r="D286" s="2" t="s">
        <v>342</v>
      </c>
      <c r="E286" s="2" t="s">
        <v>343</v>
      </c>
      <c r="F286" s="2" t="s">
        <v>60</v>
      </c>
      <c r="G286" s="2" t="s">
        <v>109</v>
      </c>
      <c r="H286" s="2" t="s">
        <v>109</v>
      </c>
      <c r="I286" s="2" t="s">
        <v>368</v>
      </c>
      <c r="J286" s="2" t="s">
        <v>3994</v>
      </c>
      <c r="K286" s="3">
        <v>110</v>
      </c>
      <c r="L286" s="25">
        <v>430.6</v>
      </c>
      <c r="M286" s="2" t="s">
        <v>2204</v>
      </c>
      <c r="N286" s="2" t="s">
        <v>66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112">
        <f t="shared" si="54"/>
        <v>0</v>
      </c>
      <c r="AB286" s="112">
        <f t="shared" si="55"/>
        <v>0</v>
      </c>
      <c r="AC286" s="112">
        <f t="shared" si="56"/>
        <v>0</v>
      </c>
      <c r="AD286" s="112">
        <f t="shared" si="57"/>
        <v>0</v>
      </c>
      <c r="AE286" s="112">
        <f t="shared" si="58"/>
        <v>0</v>
      </c>
      <c r="AF286" s="112">
        <f t="shared" si="59"/>
        <v>0</v>
      </c>
      <c r="AG286" s="112">
        <f t="shared" si="60"/>
        <v>0</v>
      </c>
      <c r="AH286" s="112">
        <f t="shared" si="61"/>
        <v>0</v>
      </c>
      <c r="AI286" s="112">
        <f t="shared" si="62"/>
        <v>0</v>
      </c>
      <c r="AJ286" s="112">
        <f t="shared" si="63"/>
        <v>0</v>
      </c>
      <c r="AK286" s="112">
        <f t="shared" si="64"/>
        <v>0</v>
      </c>
      <c r="AL286" s="112">
        <f t="shared" si="65"/>
        <v>0</v>
      </c>
      <c r="AN286" s="112" t="str">
        <f t="shared" si="66"/>
        <v>T21-10860iShop</v>
      </c>
      <c r="AO286" cm="1">
        <f t="array" ref="AO286">IFERROR(VLOOKUP(_xlfn.SINGLE(AN:AN),'[1]Pivot SI'!$R:$Y,{2,3,4,5,6,7,8},0),0)</f>
        <v>0</v>
      </c>
    </row>
    <row r="287" spans="1:47" x14ac:dyDescent="0.2">
      <c r="A287" t="s">
        <v>335</v>
      </c>
      <c r="B287">
        <v>5056586736814</v>
      </c>
      <c r="C287" s="2" t="s">
        <v>1110</v>
      </c>
      <c r="D287" s="2">
        <v>812491035979</v>
      </c>
      <c r="E287" s="2" t="s">
        <v>1111</v>
      </c>
      <c r="F287" s="2" t="s">
        <v>60</v>
      </c>
      <c r="G287" s="2" t="s">
        <v>109</v>
      </c>
      <c r="H287" s="2" t="s">
        <v>931</v>
      </c>
      <c r="I287" s="2" t="s">
        <v>368</v>
      </c>
      <c r="J287" s="2" t="s">
        <v>3994</v>
      </c>
      <c r="K287" s="3">
        <v>0</v>
      </c>
      <c r="L287" s="25">
        <v>430.6</v>
      </c>
      <c r="M287" s="2" t="s">
        <v>2204</v>
      </c>
      <c r="N287" s="2" t="s">
        <v>66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112">
        <f t="shared" si="54"/>
        <v>0</v>
      </c>
      <c r="AB287" s="112">
        <f t="shared" si="55"/>
        <v>0</v>
      </c>
      <c r="AC287" s="112">
        <f t="shared" si="56"/>
        <v>0</v>
      </c>
      <c r="AD287" s="112">
        <f t="shared" si="57"/>
        <v>0</v>
      </c>
      <c r="AE287" s="112">
        <f t="shared" si="58"/>
        <v>0</v>
      </c>
      <c r="AF287" s="112">
        <f t="shared" si="59"/>
        <v>0</v>
      </c>
      <c r="AG287" s="112">
        <f t="shared" si="60"/>
        <v>0</v>
      </c>
      <c r="AH287" s="112">
        <f t="shared" si="61"/>
        <v>0</v>
      </c>
      <c r="AI287" s="112">
        <f t="shared" si="62"/>
        <v>0</v>
      </c>
      <c r="AJ287" s="112">
        <f t="shared" si="63"/>
        <v>0</v>
      </c>
      <c r="AK287" s="112">
        <f t="shared" si="64"/>
        <v>0</v>
      </c>
      <c r="AL287" s="112">
        <f t="shared" si="65"/>
        <v>0</v>
      </c>
      <c r="AN287" s="112" t="str">
        <f t="shared" si="66"/>
        <v>T21-10909iShop</v>
      </c>
      <c r="AO287" cm="1">
        <f t="array" ref="AO287">IFERROR(VLOOKUP(_xlfn.SINGLE(AN:AN),'[1]Pivot SI'!$R:$Y,{2,3,4,5,6,7,8},0),0)</f>
        <v>0</v>
      </c>
    </row>
    <row r="288" spans="1:47" x14ac:dyDescent="0.2">
      <c r="A288" t="s">
        <v>335</v>
      </c>
      <c r="B288">
        <v>5056586738825</v>
      </c>
      <c r="C288" s="2" t="s">
        <v>1112</v>
      </c>
      <c r="D288" s="2" t="s">
        <v>1113</v>
      </c>
      <c r="E288" s="2" t="s">
        <v>1114</v>
      </c>
      <c r="F288" s="2" t="s">
        <v>60</v>
      </c>
      <c r="G288" s="2" t="s">
        <v>109</v>
      </c>
      <c r="H288" s="2" t="s">
        <v>110</v>
      </c>
      <c r="I288" s="2" t="s">
        <v>368</v>
      </c>
      <c r="J288" s="2" t="s">
        <v>3994</v>
      </c>
      <c r="K288" s="3">
        <v>0</v>
      </c>
      <c r="L288" s="25">
        <v>430.6</v>
      </c>
      <c r="M288" s="2" t="s">
        <v>2204</v>
      </c>
      <c r="N288" s="2" t="s">
        <v>66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112">
        <f t="shared" si="54"/>
        <v>0</v>
      </c>
      <c r="AB288" s="112">
        <f t="shared" si="55"/>
        <v>0</v>
      </c>
      <c r="AC288" s="112">
        <f t="shared" si="56"/>
        <v>0</v>
      </c>
      <c r="AD288" s="112">
        <f t="shared" si="57"/>
        <v>0</v>
      </c>
      <c r="AE288" s="112">
        <f t="shared" si="58"/>
        <v>0</v>
      </c>
      <c r="AF288" s="112">
        <f t="shared" si="59"/>
        <v>0</v>
      </c>
      <c r="AG288" s="112">
        <f t="shared" si="60"/>
        <v>0</v>
      </c>
      <c r="AH288" s="112">
        <f t="shared" si="61"/>
        <v>0</v>
      </c>
      <c r="AI288" s="112">
        <f t="shared" si="62"/>
        <v>0</v>
      </c>
      <c r="AJ288" s="112">
        <f t="shared" si="63"/>
        <v>0</v>
      </c>
      <c r="AK288" s="112">
        <f t="shared" si="64"/>
        <v>0</v>
      </c>
      <c r="AL288" s="112">
        <f t="shared" si="65"/>
        <v>0</v>
      </c>
      <c r="AN288" s="112" t="str">
        <f t="shared" si="66"/>
        <v>T21-10976iShop</v>
      </c>
      <c r="AO288" cm="1">
        <f t="array" ref="AO288">IFERROR(VLOOKUP(_xlfn.SINGLE(AN:AN),'[1]Pivot SI'!$R:$Y,{2,3,4,5,6,7,8},0),0)</f>
        <v>0</v>
      </c>
    </row>
    <row r="289" spans="1:41" x14ac:dyDescent="0.2">
      <c r="A289" t="s">
        <v>335</v>
      </c>
      <c r="B289">
        <v>5056586738795</v>
      </c>
      <c r="C289" s="2" t="s">
        <v>345</v>
      </c>
      <c r="D289" s="2" t="s">
        <v>346</v>
      </c>
      <c r="E289" s="2" t="s">
        <v>347</v>
      </c>
      <c r="F289" s="2" t="s">
        <v>60</v>
      </c>
      <c r="G289" s="2" t="s">
        <v>109</v>
      </c>
      <c r="H289" s="2" t="s">
        <v>110</v>
      </c>
      <c r="I289" s="2" t="s">
        <v>368</v>
      </c>
      <c r="J289" s="2" t="s">
        <v>3994</v>
      </c>
      <c r="K289" s="3">
        <v>0</v>
      </c>
      <c r="L289" s="25">
        <v>430.6</v>
      </c>
      <c r="M289" s="2" t="s">
        <v>2204</v>
      </c>
      <c r="N289" s="2" t="s">
        <v>66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112">
        <f t="shared" si="54"/>
        <v>0</v>
      </c>
      <c r="AB289" s="112">
        <f t="shared" si="55"/>
        <v>0</v>
      </c>
      <c r="AC289" s="112">
        <f t="shared" si="56"/>
        <v>0</v>
      </c>
      <c r="AD289" s="112">
        <f t="shared" si="57"/>
        <v>0</v>
      </c>
      <c r="AE289" s="112">
        <f t="shared" si="58"/>
        <v>0</v>
      </c>
      <c r="AF289" s="112">
        <f t="shared" si="59"/>
        <v>0</v>
      </c>
      <c r="AG289" s="112">
        <f t="shared" si="60"/>
        <v>0</v>
      </c>
      <c r="AH289" s="112">
        <f t="shared" si="61"/>
        <v>0</v>
      </c>
      <c r="AI289" s="112">
        <f t="shared" si="62"/>
        <v>0</v>
      </c>
      <c r="AJ289" s="112">
        <f t="shared" si="63"/>
        <v>0</v>
      </c>
      <c r="AK289" s="112">
        <f t="shared" si="64"/>
        <v>0</v>
      </c>
      <c r="AL289" s="112">
        <f t="shared" si="65"/>
        <v>0</v>
      </c>
      <c r="AN289" s="112" t="str">
        <f t="shared" si="66"/>
        <v>T21-10975iShop</v>
      </c>
      <c r="AO289" cm="1">
        <f t="array" ref="AO289">IFERROR(VLOOKUP(_xlfn.SINGLE(AN:AN),'[1]Pivot SI'!$R:$Y,{2,3,4,5,6,7,8},0),0)</f>
        <v>0</v>
      </c>
    </row>
    <row r="290" spans="1:41" x14ac:dyDescent="0.2">
      <c r="A290" t="s">
        <v>335</v>
      </c>
      <c r="B290">
        <v>5056586738894</v>
      </c>
      <c r="C290" s="2" t="s">
        <v>349</v>
      </c>
      <c r="D290" s="2" t="s">
        <v>1115</v>
      </c>
      <c r="E290" s="2" t="s">
        <v>351</v>
      </c>
      <c r="F290" s="2" t="s">
        <v>60</v>
      </c>
      <c r="G290" s="2" t="s">
        <v>109</v>
      </c>
      <c r="H290" s="2" t="s">
        <v>110</v>
      </c>
      <c r="I290" s="2" t="s">
        <v>368</v>
      </c>
      <c r="J290" s="2" t="s">
        <v>3994</v>
      </c>
      <c r="K290" s="3">
        <v>0</v>
      </c>
      <c r="L290" s="25">
        <v>430.6</v>
      </c>
      <c r="M290" s="2" t="s">
        <v>2204</v>
      </c>
      <c r="N290" s="2" t="s">
        <v>66</v>
      </c>
      <c r="O290" s="3">
        <v>0</v>
      </c>
      <c r="P290" s="3"/>
      <c r="Q290" s="3"/>
      <c r="R290" s="3"/>
      <c r="S290" s="3"/>
      <c r="T290" s="3"/>
      <c r="U290" s="3"/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112">
        <f t="shared" si="54"/>
        <v>0</v>
      </c>
      <c r="AB290" s="112">
        <f t="shared" si="55"/>
        <v>0</v>
      </c>
      <c r="AC290" s="112">
        <f t="shared" si="56"/>
        <v>0</v>
      </c>
      <c r="AD290" s="112">
        <f t="shared" si="57"/>
        <v>0</v>
      </c>
      <c r="AE290" s="112">
        <f t="shared" si="58"/>
        <v>0</v>
      </c>
      <c r="AF290" s="112">
        <f t="shared" si="59"/>
        <v>0</v>
      </c>
      <c r="AG290" s="112">
        <f t="shared" si="60"/>
        <v>0</v>
      </c>
      <c r="AH290" s="112">
        <f t="shared" si="61"/>
        <v>0</v>
      </c>
      <c r="AI290" s="112">
        <f t="shared" si="62"/>
        <v>0</v>
      </c>
      <c r="AJ290" s="112">
        <f t="shared" si="63"/>
        <v>0</v>
      </c>
      <c r="AK290" s="112">
        <f t="shared" si="64"/>
        <v>0</v>
      </c>
      <c r="AL290" s="112">
        <f t="shared" si="65"/>
        <v>0</v>
      </c>
      <c r="AN290" s="112" t="str">
        <f t="shared" si="66"/>
        <v>T21-10978iShop</v>
      </c>
      <c r="AO290" cm="1">
        <f t="array" ref="AO290">IFERROR(VLOOKUP(_xlfn.SINGLE(AN:AN),'[1]Pivot SI'!$R:$Y,{2,3,4,5,6,7,8},0),0)</f>
        <v>0</v>
      </c>
    </row>
    <row r="291" spans="1:41" x14ac:dyDescent="0.2">
      <c r="A291" t="s">
        <v>335</v>
      </c>
      <c r="B291">
        <v>5056586740590</v>
      </c>
      <c r="C291" s="2" t="s">
        <v>1116</v>
      </c>
      <c r="D291" s="2" t="s">
        <v>1117</v>
      </c>
      <c r="E291" s="2" t="s">
        <v>1118</v>
      </c>
      <c r="F291" s="2" t="s">
        <v>60</v>
      </c>
      <c r="G291" s="2" t="s">
        <v>109</v>
      </c>
      <c r="H291" s="2" t="s">
        <v>127</v>
      </c>
      <c r="I291" s="2" t="s">
        <v>368</v>
      </c>
      <c r="J291" s="2" t="s">
        <v>3994</v>
      </c>
      <c r="K291" s="3">
        <v>0</v>
      </c>
      <c r="L291" s="25">
        <v>430.6</v>
      </c>
      <c r="M291" s="2" t="s">
        <v>2204</v>
      </c>
      <c r="N291" s="2" t="s">
        <v>66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112">
        <f t="shared" si="54"/>
        <v>0</v>
      </c>
      <c r="AB291" s="112">
        <f t="shared" si="55"/>
        <v>0</v>
      </c>
      <c r="AC291" s="112">
        <f t="shared" si="56"/>
        <v>0</v>
      </c>
      <c r="AD291" s="112">
        <f t="shared" si="57"/>
        <v>0</v>
      </c>
      <c r="AE291" s="112">
        <f t="shared" si="58"/>
        <v>0</v>
      </c>
      <c r="AF291" s="112">
        <f t="shared" si="59"/>
        <v>0</v>
      </c>
      <c r="AG291" s="112">
        <f t="shared" si="60"/>
        <v>0</v>
      </c>
      <c r="AH291" s="112">
        <f t="shared" si="61"/>
        <v>0</v>
      </c>
      <c r="AI291" s="112">
        <f t="shared" si="62"/>
        <v>0</v>
      </c>
      <c r="AJ291" s="112">
        <f t="shared" si="63"/>
        <v>0</v>
      </c>
      <c r="AK291" s="112">
        <f t="shared" si="64"/>
        <v>0</v>
      </c>
      <c r="AL291" s="112">
        <f t="shared" si="65"/>
        <v>0</v>
      </c>
      <c r="AN291" s="112" t="str">
        <f t="shared" si="66"/>
        <v>T21-11035iShop</v>
      </c>
      <c r="AO291" cm="1">
        <f t="array" ref="AO291">IFERROR(VLOOKUP(_xlfn.SINGLE(AN:AN),'[1]Pivot SI'!$R:$Y,{2,3,4,5,6,7,8},0),0)</f>
        <v>0</v>
      </c>
    </row>
    <row r="292" spans="1:41" x14ac:dyDescent="0.2">
      <c r="A292" t="s">
        <v>335</v>
      </c>
      <c r="B292">
        <v>5056586740569</v>
      </c>
      <c r="C292" s="2" t="s">
        <v>353</v>
      </c>
      <c r="D292" s="2" t="s">
        <v>354</v>
      </c>
      <c r="E292" s="2" t="s">
        <v>355</v>
      </c>
      <c r="F292" s="2" t="s">
        <v>60</v>
      </c>
      <c r="G292" s="2" t="s">
        <v>109</v>
      </c>
      <c r="H292" s="2" t="s">
        <v>127</v>
      </c>
      <c r="I292" s="2" t="s">
        <v>368</v>
      </c>
      <c r="J292" s="2" t="s">
        <v>3994</v>
      </c>
      <c r="K292" s="3">
        <v>0</v>
      </c>
      <c r="L292" s="25">
        <v>430.6</v>
      </c>
      <c r="M292" s="2" t="s">
        <v>2204</v>
      </c>
      <c r="N292" s="2" t="s">
        <v>66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112">
        <f t="shared" si="54"/>
        <v>0</v>
      </c>
      <c r="AB292" s="112">
        <f t="shared" si="55"/>
        <v>0</v>
      </c>
      <c r="AC292" s="112">
        <f t="shared" si="56"/>
        <v>0</v>
      </c>
      <c r="AD292" s="112">
        <f t="shared" si="57"/>
        <v>0</v>
      </c>
      <c r="AE292" s="112">
        <f t="shared" si="58"/>
        <v>0</v>
      </c>
      <c r="AF292" s="112">
        <f t="shared" si="59"/>
        <v>0</v>
      </c>
      <c r="AG292" s="112">
        <f t="shared" si="60"/>
        <v>0</v>
      </c>
      <c r="AH292" s="112">
        <f t="shared" si="61"/>
        <v>0</v>
      </c>
      <c r="AI292" s="112">
        <f t="shared" si="62"/>
        <v>0</v>
      </c>
      <c r="AJ292" s="112">
        <f t="shared" si="63"/>
        <v>0</v>
      </c>
      <c r="AK292" s="112">
        <f t="shared" si="64"/>
        <v>0</v>
      </c>
      <c r="AL292" s="112">
        <f t="shared" si="65"/>
        <v>0</v>
      </c>
      <c r="AN292" s="112" t="str">
        <f t="shared" si="66"/>
        <v>T21-11034iShop</v>
      </c>
      <c r="AO292" cm="1">
        <f t="array" ref="AO292">IFERROR(VLOOKUP(_xlfn.SINGLE(AN:AN),'[1]Pivot SI'!$R:$Y,{2,3,4,5,6,7,8},0),0)</f>
        <v>0</v>
      </c>
    </row>
    <row r="293" spans="1:41" x14ac:dyDescent="0.2">
      <c r="A293" t="s">
        <v>335</v>
      </c>
      <c r="B293">
        <v>5056586740668</v>
      </c>
      <c r="C293" s="2" t="s">
        <v>357</v>
      </c>
      <c r="D293" s="2" t="s">
        <v>1115</v>
      </c>
      <c r="E293" s="2" t="s">
        <v>359</v>
      </c>
      <c r="F293" s="2" t="s">
        <v>60</v>
      </c>
      <c r="G293" s="2" t="s">
        <v>109</v>
      </c>
      <c r="H293" s="2" t="s">
        <v>127</v>
      </c>
      <c r="I293" s="2" t="s">
        <v>368</v>
      </c>
      <c r="J293" s="2" t="s">
        <v>3994</v>
      </c>
      <c r="K293" s="3">
        <v>0</v>
      </c>
      <c r="L293" s="25">
        <v>430.6</v>
      </c>
      <c r="M293" s="2" t="s">
        <v>2204</v>
      </c>
      <c r="N293" s="2" t="s">
        <v>66</v>
      </c>
      <c r="O293" s="3">
        <v>0</v>
      </c>
      <c r="P293" s="3"/>
      <c r="Q293" s="3"/>
      <c r="R293" s="3"/>
      <c r="S293" s="3"/>
      <c r="T293" s="3"/>
      <c r="U293" s="3"/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112">
        <f t="shared" si="54"/>
        <v>0</v>
      </c>
      <c r="AB293" s="112">
        <f t="shared" si="55"/>
        <v>0</v>
      </c>
      <c r="AC293" s="112">
        <f t="shared" si="56"/>
        <v>0</v>
      </c>
      <c r="AD293" s="112">
        <f t="shared" si="57"/>
        <v>0</v>
      </c>
      <c r="AE293" s="112">
        <f t="shared" si="58"/>
        <v>0</v>
      </c>
      <c r="AF293" s="112">
        <f t="shared" si="59"/>
        <v>0</v>
      </c>
      <c r="AG293" s="112">
        <f t="shared" si="60"/>
        <v>0</v>
      </c>
      <c r="AH293" s="112">
        <f t="shared" si="61"/>
        <v>0</v>
      </c>
      <c r="AI293" s="112">
        <f t="shared" si="62"/>
        <v>0</v>
      </c>
      <c r="AJ293" s="112">
        <f t="shared" si="63"/>
        <v>0</v>
      </c>
      <c r="AK293" s="112">
        <f t="shared" si="64"/>
        <v>0</v>
      </c>
      <c r="AL293" s="112">
        <f t="shared" si="65"/>
        <v>0</v>
      </c>
      <c r="AN293" s="112" t="str">
        <f t="shared" si="66"/>
        <v>T21-11037iShop</v>
      </c>
      <c r="AO293" cm="1">
        <f t="array" ref="AO293">IFERROR(VLOOKUP(_xlfn.SINGLE(AN:AN),'[1]Pivot SI'!$R:$Y,{2,3,4,5,6,7,8},0),0)</f>
        <v>0</v>
      </c>
    </row>
    <row r="294" spans="1:41" x14ac:dyDescent="0.2">
      <c r="A294" t="s">
        <v>335</v>
      </c>
      <c r="B294">
        <v>840459607159</v>
      </c>
      <c r="C294" s="2" t="s">
        <v>1119</v>
      </c>
      <c r="D294" s="2">
        <v>840459607159</v>
      </c>
      <c r="E294" s="2" t="s">
        <v>1120</v>
      </c>
      <c r="F294" s="2" t="s">
        <v>60</v>
      </c>
      <c r="G294" s="2" t="s">
        <v>61</v>
      </c>
      <c r="H294" s="2" t="s">
        <v>311</v>
      </c>
      <c r="I294" s="2" t="s">
        <v>368</v>
      </c>
      <c r="J294" s="2" t="s">
        <v>3994</v>
      </c>
      <c r="K294" s="3">
        <v>0</v>
      </c>
      <c r="L294" s="25">
        <v>430.6</v>
      </c>
      <c r="M294" s="2" t="s">
        <v>2204</v>
      </c>
      <c r="N294" s="2" t="s">
        <v>66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112">
        <f t="shared" si="54"/>
        <v>0</v>
      </c>
      <c r="AB294" s="112">
        <f t="shared" si="55"/>
        <v>0</v>
      </c>
      <c r="AC294" s="112">
        <f t="shared" si="56"/>
        <v>0</v>
      </c>
      <c r="AD294" s="112">
        <f t="shared" si="57"/>
        <v>0</v>
      </c>
      <c r="AE294" s="112">
        <f t="shared" si="58"/>
        <v>0</v>
      </c>
      <c r="AF294" s="112">
        <f t="shared" si="59"/>
        <v>0</v>
      </c>
      <c r="AG294" s="112">
        <f t="shared" si="60"/>
        <v>0</v>
      </c>
      <c r="AH294" s="112">
        <f t="shared" si="61"/>
        <v>0</v>
      </c>
      <c r="AI294" s="112">
        <f t="shared" si="62"/>
        <v>0</v>
      </c>
      <c r="AJ294" s="112">
        <f t="shared" si="63"/>
        <v>0</v>
      </c>
      <c r="AK294" s="112">
        <f t="shared" si="64"/>
        <v>0</v>
      </c>
      <c r="AL294" s="112">
        <f t="shared" si="65"/>
        <v>0</v>
      </c>
      <c r="AN294" s="112" t="str">
        <f t="shared" si="66"/>
        <v>T21-11314iShop</v>
      </c>
      <c r="AO294" cm="1">
        <f t="array" ref="AO294">IFERROR(VLOOKUP(_xlfn.SINGLE(AN:AN),'[1]Pivot SI'!$R:$Y,{2,3,4,5,6,7,8},0),0)</f>
        <v>0</v>
      </c>
    </row>
    <row r="295" spans="1:41" x14ac:dyDescent="0.2">
      <c r="A295" t="s">
        <v>335</v>
      </c>
      <c r="B295">
        <v>840459607524</v>
      </c>
      <c r="C295" s="2" t="s">
        <v>1121</v>
      </c>
      <c r="D295" s="2">
        <v>840459607524</v>
      </c>
      <c r="E295" s="2" t="s">
        <v>1122</v>
      </c>
      <c r="F295" s="2" t="s">
        <v>60</v>
      </c>
      <c r="G295" s="2" t="s">
        <v>61</v>
      </c>
      <c r="H295" s="2" t="s">
        <v>311</v>
      </c>
      <c r="I295" s="2" t="s">
        <v>368</v>
      </c>
      <c r="J295" s="2" t="s">
        <v>3994</v>
      </c>
      <c r="K295" s="3">
        <v>0</v>
      </c>
      <c r="L295" s="25">
        <v>430.6</v>
      </c>
      <c r="M295" s="2" t="s">
        <v>2204</v>
      </c>
      <c r="N295" s="2" t="s">
        <v>66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112">
        <f t="shared" si="54"/>
        <v>0</v>
      </c>
      <c r="AB295" s="112">
        <f t="shared" si="55"/>
        <v>0</v>
      </c>
      <c r="AC295" s="112">
        <f t="shared" si="56"/>
        <v>0</v>
      </c>
      <c r="AD295" s="112">
        <f t="shared" si="57"/>
        <v>0</v>
      </c>
      <c r="AE295" s="112">
        <f t="shared" si="58"/>
        <v>0</v>
      </c>
      <c r="AF295" s="112">
        <f t="shared" si="59"/>
        <v>0</v>
      </c>
      <c r="AG295" s="112">
        <f t="shared" si="60"/>
        <v>0</v>
      </c>
      <c r="AH295" s="112">
        <f t="shared" si="61"/>
        <v>0</v>
      </c>
      <c r="AI295" s="112">
        <f t="shared" si="62"/>
        <v>0</v>
      </c>
      <c r="AJ295" s="112">
        <f t="shared" si="63"/>
        <v>0</v>
      </c>
      <c r="AK295" s="112">
        <f t="shared" si="64"/>
        <v>0</v>
      </c>
      <c r="AL295" s="112">
        <f t="shared" si="65"/>
        <v>0</v>
      </c>
      <c r="AN295" s="112" t="str">
        <f t="shared" si="66"/>
        <v>T21-11348iShop</v>
      </c>
      <c r="AO295" cm="1">
        <f t="array" ref="AO295">IFERROR(VLOOKUP(_xlfn.SINGLE(AN:AN),'[1]Pivot SI'!$R:$Y,{2,3,4,5,6,7,8},0),0)</f>
        <v>0</v>
      </c>
    </row>
    <row r="296" spans="1:41" x14ac:dyDescent="0.2">
      <c r="A296" t="s">
        <v>104</v>
      </c>
      <c r="B296"/>
      <c r="C296" s="2" t="s">
        <v>477</v>
      </c>
      <c r="D296" s="2" t="s">
        <v>1123</v>
      </c>
      <c r="E296" s="2" t="s">
        <v>478</v>
      </c>
      <c r="F296" s="2" t="s">
        <v>2277</v>
      </c>
      <c r="G296" s="2" t="s">
        <v>475</v>
      </c>
      <c r="H296" s="2" t="s">
        <v>476</v>
      </c>
      <c r="I296" s="2" t="s">
        <v>1124</v>
      </c>
      <c r="J296" s="2" t="s">
        <v>3994</v>
      </c>
      <c r="K296" s="3">
        <v>132</v>
      </c>
      <c r="L296" s="25">
        <v>516.72</v>
      </c>
      <c r="M296" s="2" t="s">
        <v>2202</v>
      </c>
      <c r="N296" s="2"/>
      <c r="O296" s="3" cm="1">
        <f t="array" ref="O296">IFERROR(VLOOKUP(_xlfn.SINGLE(B:B),'[1]Pivot SI'!$D:$AN,{6,7,8,9,10,11,12},0),0)</f>
        <v>0</v>
      </c>
      <c r="P296" s="3"/>
      <c r="Q296" s="3"/>
      <c r="R296" s="3"/>
      <c r="S296" s="3"/>
      <c r="T296" s="3"/>
      <c r="U296" s="3"/>
      <c r="V296" s="3">
        <v>90</v>
      </c>
      <c r="W296" s="3">
        <v>102</v>
      </c>
      <c r="X296" s="3">
        <v>115</v>
      </c>
      <c r="Y296" s="3">
        <v>130</v>
      </c>
      <c r="Z296" s="3">
        <v>147</v>
      </c>
      <c r="AA296" s="112">
        <f t="shared" si="54"/>
        <v>0</v>
      </c>
      <c r="AB296" s="112">
        <f t="shared" si="55"/>
        <v>0</v>
      </c>
      <c r="AC296" s="112">
        <f t="shared" si="56"/>
        <v>0</v>
      </c>
      <c r="AD296" s="112">
        <f t="shared" si="57"/>
        <v>0</v>
      </c>
      <c r="AE296" s="112">
        <f t="shared" si="58"/>
        <v>0</v>
      </c>
      <c r="AF296" s="112">
        <f t="shared" si="59"/>
        <v>0</v>
      </c>
      <c r="AG296" s="112">
        <f t="shared" si="60"/>
        <v>0</v>
      </c>
      <c r="AH296" s="112">
        <f t="shared" si="61"/>
        <v>46504.800000000003</v>
      </c>
      <c r="AI296" s="112">
        <f t="shared" si="62"/>
        <v>52705.440000000002</v>
      </c>
      <c r="AJ296" s="112">
        <f t="shared" si="63"/>
        <v>59422.8</v>
      </c>
      <c r="AK296" s="112">
        <f t="shared" si="64"/>
        <v>67173.600000000006</v>
      </c>
      <c r="AL296" s="112">
        <f t="shared" si="65"/>
        <v>75957.840000000011</v>
      </c>
    </row>
    <row r="297" spans="1:41" x14ac:dyDescent="0.2">
      <c r="A297" t="s">
        <v>104</v>
      </c>
      <c r="B297"/>
      <c r="C297" s="2" t="s">
        <v>473</v>
      </c>
      <c r="D297" s="2" t="s">
        <v>1125</v>
      </c>
      <c r="E297" s="2" t="s">
        <v>474</v>
      </c>
      <c r="F297" s="2" t="s">
        <v>2277</v>
      </c>
      <c r="G297" s="2" t="s">
        <v>475</v>
      </c>
      <c r="H297" s="2" t="s">
        <v>476</v>
      </c>
      <c r="I297" s="2" t="s">
        <v>1124</v>
      </c>
      <c r="J297" s="2" t="s">
        <v>3994</v>
      </c>
      <c r="K297" s="3">
        <v>132</v>
      </c>
      <c r="L297" s="25">
        <v>516.72</v>
      </c>
      <c r="M297" s="2" t="s">
        <v>2202</v>
      </c>
      <c r="N297" s="2"/>
      <c r="O297" s="3" cm="1">
        <f t="array" ref="O297">IFERROR(VLOOKUP(_xlfn.SINGLE(B:B),'[1]Pivot SI'!$D:$AN,{6,7,8,9,10,11,12},0),0)</f>
        <v>0</v>
      </c>
      <c r="P297" s="3"/>
      <c r="Q297" s="3"/>
      <c r="R297" s="3"/>
      <c r="S297" s="3"/>
      <c r="T297" s="3"/>
      <c r="U297" s="3"/>
      <c r="V297" s="3">
        <v>100</v>
      </c>
      <c r="W297" s="3">
        <v>118</v>
      </c>
      <c r="X297" s="3">
        <v>140</v>
      </c>
      <c r="Y297" s="3">
        <v>165</v>
      </c>
      <c r="Z297" s="3">
        <v>194</v>
      </c>
      <c r="AA297" s="112">
        <f t="shared" si="54"/>
        <v>0</v>
      </c>
      <c r="AB297" s="112">
        <f t="shared" si="55"/>
        <v>0</v>
      </c>
      <c r="AC297" s="112">
        <f t="shared" si="56"/>
        <v>0</v>
      </c>
      <c r="AD297" s="112">
        <f t="shared" si="57"/>
        <v>0</v>
      </c>
      <c r="AE297" s="112">
        <f t="shared" si="58"/>
        <v>0</v>
      </c>
      <c r="AF297" s="112">
        <f t="shared" si="59"/>
        <v>0</v>
      </c>
      <c r="AG297" s="112">
        <f t="shared" si="60"/>
        <v>0</v>
      </c>
      <c r="AH297" s="112">
        <f t="shared" si="61"/>
        <v>51672</v>
      </c>
      <c r="AI297" s="112">
        <f t="shared" si="62"/>
        <v>60972.960000000006</v>
      </c>
      <c r="AJ297" s="112">
        <f t="shared" si="63"/>
        <v>72340.800000000003</v>
      </c>
      <c r="AK297" s="112">
        <f t="shared" si="64"/>
        <v>85258.8</v>
      </c>
      <c r="AL297" s="112">
        <f t="shared" si="65"/>
        <v>100243.68000000001</v>
      </c>
    </row>
    <row r="298" spans="1:41" x14ac:dyDescent="0.2">
      <c r="A298" t="s">
        <v>104</v>
      </c>
      <c r="B298"/>
      <c r="C298" s="2" t="s">
        <v>371</v>
      </c>
      <c r="D298" s="2">
        <v>856504014285</v>
      </c>
      <c r="E298" s="2" t="s">
        <v>372</v>
      </c>
      <c r="F298" s="2" t="s">
        <v>60</v>
      </c>
      <c r="G298" s="2" t="s">
        <v>61</v>
      </c>
      <c r="H298" s="2" t="s">
        <v>74</v>
      </c>
      <c r="I298" s="2" t="s">
        <v>1124</v>
      </c>
      <c r="J298" s="2" t="s">
        <v>3994</v>
      </c>
      <c r="K298" s="3">
        <v>220</v>
      </c>
      <c r="L298" s="25">
        <v>516.72</v>
      </c>
      <c r="M298" s="2" t="s">
        <v>2204</v>
      </c>
      <c r="N298" s="2"/>
      <c r="O298" s="3" cm="1">
        <f t="array" ref="O298">IFERROR(VLOOKUP(_xlfn.SINGLE(B:B),'[1]Pivot SI'!$D:$AN,{6,7,8,9,10,11,12},0),0)</f>
        <v>0</v>
      </c>
      <c r="P298" s="3"/>
      <c r="Q298" s="3"/>
      <c r="R298" s="3"/>
      <c r="S298" s="3"/>
      <c r="T298" s="3"/>
      <c r="U298" s="3"/>
      <c r="V298" s="3">
        <v>70</v>
      </c>
      <c r="W298" s="3">
        <v>0</v>
      </c>
      <c r="X298" s="3">
        <v>0</v>
      </c>
      <c r="Y298" s="3">
        <v>0</v>
      </c>
      <c r="Z298" s="3">
        <v>0</v>
      </c>
      <c r="AA298" s="112">
        <f t="shared" si="54"/>
        <v>0</v>
      </c>
      <c r="AB298" s="112">
        <f t="shared" si="55"/>
        <v>0</v>
      </c>
      <c r="AC298" s="112">
        <f t="shared" si="56"/>
        <v>0</v>
      </c>
      <c r="AD298" s="112">
        <f t="shared" si="57"/>
        <v>0</v>
      </c>
      <c r="AE298" s="112">
        <f t="shared" si="58"/>
        <v>0</v>
      </c>
      <c r="AF298" s="112">
        <f t="shared" si="59"/>
        <v>0</v>
      </c>
      <c r="AG298" s="112">
        <f t="shared" si="60"/>
        <v>0</v>
      </c>
      <c r="AH298" s="112">
        <f t="shared" si="61"/>
        <v>36170.400000000001</v>
      </c>
      <c r="AI298" s="112">
        <f t="shared" si="62"/>
        <v>0</v>
      </c>
      <c r="AJ298" s="112">
        <f t="shared" si="63"/>
        <v>0</v>
      </c>
      <c r="AK298" s="112">
        <f t="shared" si="64"/>
        <v>0</v>
      </c>
      <c r="AL298" s="112">
        <f t="shared" si="65"/>
        <v>0</v>
      </c>
    </row>
    <row r="299" spans="1:41" x14ac:dyDescent="0.2">
      <c r="A299" t="s">
        <v>104</v>
      </c>
      <c r="B299"/>
      <c r="C299" s="2" t="s">
        <v>373</v>
      </c>
      <c r="D299" s="2">
        <v>856504014278</v>
      </c>
      <c r="E299" s="2" t="s">
        <v>374</v>
      </c>
      <c r="F299" s="2" t="s">
        <v>60</v>
      </c>
      <c r="G299" s="2" t="s">
        <v>61</v>
      </c>
      <c r="H299" s="2" t="s">
        <v>74</v>
      </c>
      <c r="I299" s="2" t="s">
        <v>1124</v>
      </c>
      <c r="J299" s="2" t="s">
        <v>3994</v>
      </c>
      <c r="K299" s="3">
        <v>220</v>
      </c>
      <c r="L299" s="25">
        <v>516.72</v>
      </c>
      <c r="M299" s="2" t="s">
        <v>2204</v>
      </c>
      <c r="N299" s="2"/>
      <c r="O299" s="3" cm="1">
        <f t="array" ref="O299">IFERROR(VLOOKUP(_xlfn.SINGLE(B:B),'[1]Pivot SI'!$D:$AN,{6,7,8,9,10,11,12},0),0)</f>
        <v>0</v>
      </c>
      <c r="P299" s="3"/>
      <c r="Q299" s="3"/>
      <c r="R299" s="3"/>
      <c r="S299" s="3"/>
      <c r="T299" s="3"/>
      <c r="U299" s="3"/>
      <c r="V299" s="3">
        <v>70</v>
      </c>
      <c r="W299" s="3">
        <v>0</v>
      </c>
      <c r="X299" s="3">
        <v>0</v>
      </c>
      <c r="Y299" s="3">
        <v>0</v>
      </c>
      <c r="Z299" s="3">
        <v>0</v>
      </c>
      <c r="AA299" s="112">
        <f t="shared" si="54"/>
        <v>0</v>
      </c>
      <c r="AB299" s="112">
        <f t="shared" si="55"/>
        <v>0</v>
      </c>
      <c r="AC299" s="112">
        <f t="shared" si="56"/>
        <v>0</v>
      </c>
      <c r="AD299" s="112">
        <f t="shared" si="57"/>
        <v>0</v>
      </c>
      <c r="AE299" s="112">
        <f t="shared" si="58"/>
        <v>0</v>
      </c>
      <c r="AF299" s="112">
        <f t="shared" si="59"/>
        <v>0</v>
      </c>
      <c r="AG299" s="112">
        <f t="shared" si="60"/>
        <v>0</v>
      </c>
      <c r="AH299" s="112">
        <f t="shared" si="61"/>
        <v>36170.400000000001</v>
      </c>
      <c r="AI299" s="112">
        <f t="shared" si="62"/>
        <v>0</v>
      </c>
      <c r="AJ299" s="112">
        <f t="shared" si="63"/>
        <v>0</v>
      </c>
      <c r="AK299" s="112">
        <f t="shared" si="64"/>
        <v>0</v>
      </c>
      <c r="AL299" s="112">
        <f t="shared" si="65"/>
        <v>0</v>
      </c>
    </row>
    <row r="300" spans="1:41" x14ac:dyDescent="0.2">
      <c r="A300" t="s">
        <v>104</v>
      </c>
      <c r="B300"/>
      <c r="C300" s="2" t="s">
        <v>366</v>
      </c>
      <c r="D300" s="2">
        <v>856504014339</v>
      </c>
      <c r="E300" s="2" t="s">
        <v>367</v>
      </c>
      <c r="F300" s="2" t="s">
        <v>60</v>
      </c>
      <c r="G300" s="2" t="s">
        <v>61</v>
      </c>
      <c r="H300" s="2" t="s">
        <v>62</v>
      </c>
      <c r="I300" s="2" t="s">
        <v>1124</v>
      </c>
      <c r="J300" s="2" t="s">
        <v>3994</v>
      </c>
      <c r="K300" s="3">
        <v>220</v>
      </c>
      <c r="L300" s="25">
        <v>516.72</v>
      </c>
      <c r="M300" s="2" t="s">
        <v>2204</v>
      </c>
      <c r="N300" s="2"/>
      <c r="O300" s="3" cm="1">
        <f t="array" ref="O300">IFERROR(VLOOKUP(_xlfn.SINGLE(B:B),'[1]Pivot SI'!$D:$AN,{6,7,8,9,10,11,12},0),0)</f>
        <v>0</v>
      </c>
      <c r="P300" s="3"/>
      <c r="Q300" s="3"/>
      <c r="R300" s="3"/>
      <c r="S300" s="3"/>
      <c r="T300" s="3"/>
      <c r="U300" s="3"/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112">
        <f t="shared" si="54"/>
        <v>0</v>
      </c>
      <c r="AB300" s="112">
        <f t="shared" si="55"/>
        <v>0</v>
      </c>
      <c r="AC300" s="112">
        <f t="shared" si="56"/>
        <v>0</v>
      </c>
      <c r="AD300" s="112">
        <f t="shared" si="57"/>
        <v>0</v>
      </c>
      <c r="AE300" s="112">
        <f t="shared" si="58"/>
        <v>0</v>
      </c>
      <c r="AF300" s="112">
        <f t="shared" si="59"/>
        <v>0</v>
      </c>
      <c r="AG300" s="112">
        <f t="shared" si="60"/>
        <v>0</v>
      </c>
      <c r="AH300" s="112">
        <f t="shared" si="61"/>
        <v>0</v>
      </c>
      <c r="AI300" s="112">
        <f t="shared" si="62"/>
        <v>0</v>
      </c>
      <c r="AJ300" s="112">
        <f t="shared" si="63"/>
        <v>0</v>
      </c>
      <c r="AK300" s="112">
        <f t="shared" si="64"/>
        <v>0</v>
      </c>
      <c r="AL300" s="112">
        <f t="shared" si="65"/>
        <v>0</v>
      </c>
    </row>
    <row r="301" spans="1:41" x14ac:dyDescent="0.2">
      <c r="A301" t="s">
        <v>104</v>
      </c>
      <c r="B301"/>
      <c r="C301" s="2" t="s">
        <v>369</v>
      </c>
      <c r="D301" s="2">
        <v>856504014322</v>
      </c>
      <c r="E301" s="2" t="s">
        <v>370</v>
      </c>
      <c r="F301" s="2" t="s">
        <v>60</v>
      </c>
      <c r="G301" s="2" t="s">
        <v>61</v>
      </c>
      <c r="H301" s="2" t="s">
        <v>62</v>
      </c>
      <c r="I301" s="2" t="s">
        <v>1124</v>
      </c>
      <c r="J301" s="2" t="s">
        <v>3994</v>
      </c>
      <c r="K301" s="3">
        <v>220</v>
      </c>
      <c r="L301" s="25">
        <v>516.72</v>
      </c>
      <c r="M301" s="2" t="s">
        <v>2204</v>
      </c>
      <c r="N301" s="2"/>
      <c r="O301" s="3" cm="1">
        <f t="array" ref="O301">IFERROR(VLOOKUP(_xlfn.SINGLE(B:B),'[1]Pivot SI'!$D:$AN,{6,7,8,9,10,11,12},0),0)</f>
        <v>0</v>
      </c>
      <c r="P301" s="3"/>
      <c r="Q301" s="3"/>
      <c r="R301" s="3"/>
      <c r="S301" s="3"/>
      <c r="T301" s="3"/>
      <c r="U301" s="3"/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112">
        <f t="shared" si="54"/>
        <v>0</v>
      </c>
      <c r="AB301" s="112">
        <f t="shared" si="55"/>
        <v>0</v>
      </c>
      <c r="AC301" s="112">
        <f t="shared" si="56"/>
        <v>0</v>
      </c>
      <c r="AD301" s="112">
        <f t="shared" si="57"/>
        <v>0</v>
      </c>
      <c r="AE301" s="112">
        <f t="shared" si="58"/>
        <v>0</v>
      </c>
      <c r="AF301" s="112">
        <f t="shared" si="59"/>
        <v>0</v>
      </c>
      <c r="AG301" s="112">
        <f t="shared" si="60"/>
        <v>0</v>
      </c>
      <c r="AH301" s="112">
        <f t="shared" si="61"/>
        <v>0</v>
      </c>
      <c r="AI301" s="112">
        <f t="shared" si="62"/>
        <v>0</v>
      </c>
      <c r="AJ301" s="112">
        <f t="shared" si="63"/>
        <v>0</v>
      </c>
      <c r="AK301" s="112">
        <f t="shared" si="64"/>
        <v>0</v>
      </c>
      <c r="AL301" s="112">
        <f t="shared" si="65"/>
        <v>0</v>
      </c>
    </row>
    <row r="302" spans="1:41" x14ac:dyDescent="0.2">
      <c r="A302" t="s">
        <v>104</v>
      </c>
      <c r="B302"/>
      <c r="C302" s="2" t="s">
        <v>466</v>
      </c>
      <c r="D302" s="2" t="s">
        <v>1126</v>
      </c>
      <c r="E302" s="2" t="s">
        <v>467</v>
      </c>
      <c r="F302" s="2" t="s">
        <v>468</v>
      </c>
      <c r="G302" s="2" t="s">
        <v>469</v>
      </c>
      <c r="H302" s="2" t="s">
        <v>470</v>
      </c>
      <c r="I302" s="2" t="s">
        <v>1124</v>
      </c>
      <c r="J302" s="2" t="s">
        <v>3994</v>
      </c>
      <c r="K302" s="3">
        <v>220</v>
      </c>
      <c r="L302" s="25">
        <v>361.55</v>
      </c>
      <c r="M302" s="2" t="s">
        <v>2202</v>
      </c>
      <c r="N302" s="2"/>
      <c r="O302" s="3" cm="1">
        <f t="array" ref="O302">IFERROR(VLOOKUP(_xlfn.SINGLE(B:B),'[1]Pivot SI'!$D:$AN,{6,7,8,9,10,11,12},0),0)</f>
        <v>0</v>
      </c>
      <c r="P302" s="3"/>
      <c r="Q302" s="3"/>
      <c r="R302" s="3"/>
      <c r="S302" s="3"/>
      <c r="T302" s="3"/>
      <c r="U302" s="3"/>
      <c r="V302" s="3">
        <v>150</v>
      </c>
      <c r="W302" s="3">
        <v>177</v>
      </c>
      <c r="X302" s="3">
        <v>209</v>
      </c>
      <c r="Y302" s="3">
        <v>247</v>
      </c>
      <c r="Z302" s="3">
        <v>291</v>
      </c>
      <c r="AA302" s="112">
        <f t="shared" si="54"/>
        <v>0</v>
      </c>
      <c r="AB302" s="112">
        <f t="shared" si="55"/>
        <v>0</v>
      </c>
      <c r="AC302" s="112">
        <f t="shared" si="56"/>
        <v>0</v>
      </c>
      <c r="AD302" s="112">
        <f t="shared" si="57"/>
        <v>0</v>
      </c>
      <c r="AE302" s="112">
        <f t="shared" si="58"/>
        <v>0</v>
      </c>
      <c r="AF302" s="112">
        <f t="shared" si="59"/>
        <v>0</v>
      </c>
      <c r="AG302" s="112">
        <f t="shared" si="60"/>
        <v>0</v>
      </c>
      <c r="AH302" s="112">
        <f t="shared" si="61"/>
        <v>54232.5</v>
      </c>
      <c r="AI302" s="112">
        <f t="shared" si="62"/>
        <v>63994.35</v>
      </c>
      <c r="AJ302" s="112">
        <f t="shared" si="63"/>
        <v>75563.95</v>
      </c>
      <c r="AK302" s="112">
        <f t="shared" si="64"/>
        <v>89302.85</v>
      </c>
      <c r="AL302" s="112">
        <f t="shared" si="65"/>
        <v>105211.05</v>
      </c>
    </row>
    <row r="303" spans="1:41" x14ac:dyDescent="0.2">
      <c r="A303" t="s">
        <v>104</v>
      </c>
      <c r="B303"/>
      <c r="C303" s="2" t="s">
        <v>471</v>
      </c>
      <c r="D303" s="2" t="s">
        <v>1127</v>
      </c>
      <c r="E303" s="2" t="s">
        <v>472</v>
      </c>
      <c r="F303" s="2" t="s">
        <v>468</v>
      </c>
      <c r="G303" s="2" t="s">
        <v>469</v>
      </c>
      <c r="H303" s="2" t="s">
        <v>470</v>
      </c>
      <c r="I303" s="2" t="s">
        <v>1124</v>
      </c>
      <c r="J303" s="2" t="s">
        <v>3994</v>
      </c>
      <c r="K303" s="3">
        <v>110</v>
      </c>
      <c r="L303" s="25">
        <v>361.55</v>
      </c>
      <c r="M303" s="2" t="s">
        <v>2202</v>
      </c>
      <c r="N303" s="2"/>
      <c r="O303" s="3" cm="1">
        <f t="array" ref="O303">IFERROR(VLOOKUP(_xlfn.SINGLE(B:B),'[1]Pivot SI'!$D:$AN,{6,7,8,9,10,11,12},0),0)</f>
        <v>0</v>
      </c>
      <c r="P303" s="3"/>
      <c r="Q303" s="3"/>
      <c r="R303" s="3"/>
      <c r="S303" s="3"/>
      <c r="T303" s="3"/>
      <c r="U303" s="3"/>
      <c r="V303" s="3">
        <v>150</v>
      </c>
      <c r="W303" s="3">
        <v>177</v>
      </c>
      <c r="X303" s="3">
        <v>209</v>
      </c>
      <c r="Y303" s="3">
        <v>247</v>
      </c>
      <c r="Z303" s="3">
        <v>291</v>
      </c>
      <c r="AA303" s="112">
        <f t="shared" si="54"/>
        <v>0</v>
      </c>
      <c r="AB303" s="112">
        <f t="shared" si="55"/>
        <v>0</v>
      </c>
      <c r="AC303" s="112">
        <f t="shared" si="56"/>
        <v>0</v>
      </c>
      <c r="AD303" s="112">
        <f t="shared" si="57"/>
        <v>0</v>
      </c>
      <c r="AE303" s="112">
        <f t="shared" si="58"/>
        <v>0</v>
      </c>
      <c r="AF303" s="112">
        <f t="shared" si="59"/>
        <v>0</v>
      </c>
      <c r="AG303" s="112">
        <f t="shared" si="60"/>
        <v>0</v>
      </c>
      <c r="AH303" s="112">
        <f t="shared" si="61"/>
        <v>54232.5</v>
      </c>
      <c r="AI303" s="112">
        <f t="shared" si="62"/>
        <v>63994.35</v>
      </c>
      <c r="AJ303" s="112">
        <f t="shared" si="63"/>
        <v>75563.95</v>
      </c>
      <c r="AK303" s="112">
        <f t="shared" si="64"/>
        <v>89302.85</v>
      </c>
      <c r="AL303" s="112">
        <f t="shared" si="65"/>
        <v>105211.05</v>
      </c>
    </row>
    <row r="304" spans="1:41" x14ac:dyDescent="0.2">
      <c r="A304" t="s">
        <v>56</v>
      </c>
      <c r="B304"/>
      <c r="C304" s="2" t="s">
        <v>360</v>
      </c>
      <c r="D304" s="2">
        <v>840168546589</v>
      </c>
      <c r="E304" s="2" t="s">
        <v>361</v>
      </c>
      <c r="F304" s="2" t="s">
        <v>60</v>
      </c>
      <c r="G304" s="2" t="s">
        <v>61</v>
      </c>
      <c r="H304" s="2" t="s">
        <v>74</v>
      </c>
      <c r="I304" s="2" t="s">
        <v>1124</v>
      </c>
      <c r="J304" s="2" t="s">
        <v>3994</v>
      </c>
      <c r="K304" s="3">
        <v>0</v>
      </c>
      <c r="L304" s="25">
        <v>516.72</v>
      </c>
      <c r="M304" s="2" t="s">
        <v>2204</v>
      </c>
      <c r="N304" s="2" t="s">
        <v>66</v>
      </c>
      <c r="O304" s="3" cm="1">
        <f t="array" ref="O304">IFERROR(VLOOKUP(_xlfn.SINGLE(B:B),'[1]Pivot SI'!$D:$AN,{6,7,8,9,10,11,12},0),0)</f>
        <v>0</v>
      </c>
      <c r="P304" s="3"/>
      <c r="Q304" s="3"/>
      <c r="R304" s="3"/>
      <c r="S304" s="3"/>
      <c r="T304" s="3"/>
      <c r="U304" s="3"/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112">
        <f t="shared" si="54"/>
        <v>0</v>
      </c>
      <c r="AB304" s="112">
        <f t="shared" si="55"/>
        <v>0</v>
      </c>
      <c r="AC304" s="112">
        <f t="shared" si="56"/>
        <v>0</v>
      </c>
      <c r="AD304" s="112">
        <f t="shared" si="57"/>
        <v>0</v>
      </c>
      <c r="AE304" s="112">
        <f t="shared" si="58"/>
        <v>0</v>
      </c>
      <c r="AF304" s="112">
        <f t="shared" si="59"/>
        <v>0</v>
      </c>
      <c r="AG304" s="112">
        <f t="shared" si="60"/>
        <v>0</v>
      </c>
      <c r="AH304" s="112">
        <f t="shared" si="61"/>
        <v>0</v>
      </c>
      <c r="AI304" s="112">
        <f t="shared" si="62"/>
        <v>0</v>
      </c>
      <c r="AJ304" s="112">
        <f t="shared" si="63"/>
        <v>0</v>
      </c>
      <c r="AK304" s="112">
        <f t="shared" si="64"/>
        <v>0</v>
      </c>
      <c r="AL304" s="112">
        <f t="shared" si="65"/>
        <v>0</v>
      </c>
    </row>
    <row r="305" spans="1:47" x14ac:dyDescent="0.2">
      <c r="A305" t="s">
        <v>56</v>
      </c>
      <c r="B305"/>
      <c r="C305" s="2" t="s">
        <v>71</v>
      </c>
      <c r="D305" s="2" t="s">
        <v>72</v>
      </c>
      <c r="E305" s="2" t="s">
        <v>73</v>
      </c>
      <c r="F305" s="2" t="s">
        <v>60</v>
      </c>
      <c r="G305" s="2" t="s">
        <v>61</v>
      </c>
      <c r="H305" s="2" t="s">
        <v>74</v>
      </c>
      <c r="I305" s="2" t="s">
        <v>1124</v>
      </c>
      <c r="J305" s="2" t="s">
        <v>3994</v>
      </c>
      <c r="K305" s="3">
        <v>0</v>
      </c>
      <c r="L305" s="25">
        <v>516.72</v>
      </c>
      <c r="M305" s="2" t="s">
        <v>2204</v>
      </c>
      <c r="N305" s="2" t="s">
        <v>66</v>
      </c>
      <c r="O305" s="3" cm="1">
        <f t="array" ref="O305">IFERROR(VLOOKUP(_xlfn.SINGLE(B:B),'[1]Pivot SI'!$D:$AN,{6,7,8,9,10,11,12},0),0)</f>
        <v>0</v>
      </c>
      <c r="P305" s="3"/>
      <c r="Q305" s="3"/>
      <c r="R305" s="3"/>
      <c r="S305" s="3"/>
      <c r="T305" s="3"/>
      <c r="U305" s="3"/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112">
        <f t="shared" si="54"/>
        <v>0</v>
      </c>
      <c r="AB305" s="112">
        <f t="shared" si="55"/>
        <v>0</v>
      </c>
      <c r="AC305" s="112">
        <f t="shared" si="56"/>
        <v>0</v>
      </c>
      <c r="AD305" s="112">
        <f t="shared" si="57"/>
        <v>0</v>
      </c>
      <c r="AE305" s="112">
        <f t="shared" si="58"/>
        <v>0</v>
      </c>
      <c r="AF305" s="112">
        <f t="shared" si="59"/>
        <v>0</v>
      </c>
      <c r="AG305" s="112">
        <f t="shared" si="60"/>
        <v>0</v>
      </c>
      <c r="AH305" s="112">
        <f t="shared" si="61"/>
        <v>0</v>
      </c>
      <c r="AI305" s="112">
        <f t="shared" si="62"/>
        <v>0</v>
      </c>
      <c r="AJ305" s="112">
        <f t="shared" si="63"/>
        <v>0</v>
      </c>
      <c r="AK305" s="112">
        <f t="shared" si="64"/>
        <v>0</v>
      </c>
      <c r="AL305" s="112">
        <f t="shared" si="65"/>
        <v>0</v>
      </c>
    </row>
    <row r="306" spans="1:47" x14ac:dyDescent="0.2">
      <c r="A306" t="s">
        <v>104</v>
      </c>
      <c r="B306"/>
      <c r="C306" s="2" t="s">
        <v>458</v>
      </c>
      <c r="D306" s="2">
        <v>855848009254</v>
      </c>
      <c r="E306" s="2" t="s">
        <v>459</v>
      </c>
      <c r="F306" s="2" t="s">
        <v>60</v>
      </c>
      <c r="G306" s="2" t="s">
        <v>391</v>
      </c>
      <c r="H306" s="2" t="s">
        <v>396</v>
      </c>
      <c r="I306" s="2" t="s">
        <v>1124</v>
      </c>
      <c r="J306" s="2" t="s">
        <v>3994</v>
      </c>
      <c r="K306" s="3">
        <v>220</v>
      </c>
      <c r="L306" s="25">
        <v>460.74568965517238</v>
      </c>
      <c r="M306" s="2" t="s">
        <v>393</v>
      </c>
      <c r="N306" s="2" t="s">
        <v>393</v>
      </c>
      <c r="O306" s="3" cm="1">
        <f t="array" ref="O306">IFERROR(VLOOKUP(_xlfn.SINGLE(B:B),'[1]Pivot SI'!$D:$AN,{6,7,8,9,10,11,12},0),0)</f>
        <v>0</v>
      </c>
      <c r="P306" s="3"/>
      <c r="Q306" s="3"/>
      <c r="R306" s="3"/>
      <c r="S306" s="3"/>
      <c r="T306" s="3"/>
      <c r="U306" s="3"/>
      <c r="V306" s="3">
        <v>0</v>
      </c>
      <c r="W306" s="3">
        <v>50</v>
      </c>
      <c r="X306" s="3">
        <v>50</v>
      </c>
      <c r="Y306" s="3">
        <v>50</v>
      </c>
      <c r="Z306" s="3">
        <v>50</v>
      </c>
      <c r="AA306" s="112">
        <f t="shared" si="54"/>
        <v>0</v>
      </c>
      <c r="AB306" s="112">
        <f t="shared" si="55"/>
        <v>0</v>
      </c>
      <c r="AC306" s="112">
        <f t="shared" si="56"/>
        <v>0</v>
      </c>
      <c r="AD306" s="112">
        <f t="shared" si="57"/>
        <v>0</v>
      </c>
      <c r="AE306" s="112">
        <f t="shared" si="58"/>
        <v>0</v>
      </c>
      <c r="AF306" s="112">
        <f t="shared" si="59"/>
        <v>0</v>
      </c>
      <c r="AG306" s="112">
        <f t="shared" si="60"/>
        <v>0</v>
      </c>
      <c r="AH306" s="112">
        <f t="shared" si="61"/>
        <v>0</v>
      </c>
      <c r="AI306" s="112">
        <f t="shared" si="62"/>
        <v>23037.28448275862</v>
      </c>
      <c r="AJ306" s="112">
        <f t="shared" si="63"/>
        <v>23037.28448275862</v>
      </c>
      <c r="AK306" s="112">
        <f t="shared" si="64"/>
        <v>23037.28448275862</v>
      </c>
      <c r="AL306" s="112">
        <f t="shared" si="65"/>
        <v>23037.28448275862</v>
      </c>
    </row>
    <row r="307" spans="1:47" x14ac:dyDescent="0.2">
      <c r="A307" t="s">
        <v>104</v>
      </c>
      <c r="B307"/>
      <c r="C307" s="2" t="s">
        <v>460</v>
      </c>
      <c r="D307" s="2">
        <v>855848009247</v>
      </c>
      <c r="E307" s="2" t="s">
        <v>461</v>
      </c>
      <c r="F307" s="2" t="s">
        <v>60</v>
      </c>
      <c r="G307" s="2" t="s">
        <v>391</v>
      </c>
      <c r="H307" s="2" t="s">
        <v>396</v>
      </c>
      <c r="I307" s="2" t="s">
        <v>1124</v>
      </c>
      <c r="J307" s="2" t="s">
        <v>3994</v>
      </c>
      <c r="K307" s="3">
        <v>220</v>
      </c>
      <c r="L307" s="25">
        <v>460.74568965517238</v>
      </c>
      <c r="M307" s="2" t="s">
        <v>393</v>
      </c>
      <c r="N307" s="2" t="s">
        <v>393</v>
      </c>
      <c r="O307" s="3" cm="1">
        <f t="array" ref="O307">IFERROR(VLOOKUP(_xlfn.SINGLE(B:B),'[1]Pivot SI'!$D:$AN,{6,7,8,9,10,11,12},0),0)</f>
        <v>0</v>
      </c>
      <c r="P307" s="3"/>
      <c r="Q307" s="3"/>
      <c r="R307" s="3"/>
      <c r="S307" s="3"/>
      <c r="T307" s="3"/>
      <c r="U307" s="3"/>
      <c r="V307" s="3">
        <v>0</v>
      </c>
      <c r="W307" s="3">
        <v>50</v>
      </c>
      <c r="X307" s="3">
        <v>50</v>
      </c>
      <c r="Y307" s="3">
        <v>50</v>
      </c>
      <c r="Z307" s="3">
        <v>50</v>
      </c>
      <c r="AA307" s="112">
        <f t="shared" si="54"/>
        <v>0</v>
      </c>
      <c r="AB307" s="112">
        <f t="shared" si="55"/>
        <v>0</v>
      </c>
      <c r="AC307" s="112">
        <f t="shared" si="56"/>
        <v>0</v>
      </c>
      <c r="AD307" s="112">
        <f t="shared" si="57"/>
        <v>0</v>
      </c>
      <c r="AE307" s="112">
        <f t="shared" si="58"/>
        <v>0</v>
      </c>
      <c r="AF307" s="112">
        <f t="shared" si="59"/>
        <v>0</v>
      </c>
      <c r="AG307" s="112">
        <f t="shared" si="60"/>
        <v>0</v>
      </c>
      <c r="AH307" s="112">
        <f t="shared" si="61"/>
        <v>0</v>
      </c>
      <c r="AI307" s="112">
        <f t="shared" si="62"/>
        <v>23037.28448275862</v>
      </c>
      <c r="AJ307" s="112">
        <f t="shared" si="63"/>
        <v>23037.28448275862</v>
      </c>
      <c r="AK307" s="112">
        <f t="shared" si="64"/>
        <v>23037.28448275862</v>
      </c>
      <c r="AL307" s="112">
        <f t="shared" si="65"/>
        <v>23037.28448275862</v>
      </c>
    </row>
    <row r="308" spans="1:47" x14ac:dyDescent="0.2">
      <c r="A308" t="s">
        <v>104</v>
      </c>
      <c r="B308"/>
      <c r="C308" s="2" t="s">
        <v>462</v>
      </c>
      <c r="D308" s="2">
        <v>855848009179</v>
      </c>
      <c r="E308" s="2" t="s">
        <v>463</v>
      </c>
      <c r="F308" s="2" t="s">
        <v>60</v>
      </c>
      <c r="G308" s="2" t="s">
        <v>391</v>
      </c>
      <c r="H308" s="2" t="s">
        <v>407</v>
      </c>
      <c r="I308" s="2" t="s">
        <v>1124</v>
      </c>
      <c r="J308" s="2" t="s">
        <v>3994</v>
      </c>
      <c r="K308" s="3">
        <v>220</v>
      </c>
      <c r="L308" s="25">
        <v>460.74568965517238</v>
      </c>
      <c r="M308" s="2" t="s">
        <v>393</v>
      </c>
      <c r="N308" s="2" t="s">
        <v>393</v>
      </c>
      <c r="O308" s="3" cm="1">
        <f t="array" ref="O308">IFERROR(VLOOKUP(_xlfn.SINGLE(B:B),'[1]Pivot SI'!$D:$AN,{6,7,8,9,10,11,12},0),0)</f>
        <v>0</v>
      </c>
      <c r="P308" s="3"/>
      <c r="Q308" s="3"/>
      <c r="R308" s="3"/>
      <c r="S308" s="3"/>
      <c r="T308" s="3"/>
      <c r="U308" s="3"/>
      <c r="V308" s="3">
        <v>0</v>
      </c>
      <c r="W308" s="3">
        <v>100</v>
      </c>
      <c r="X308" s="3">
        <v>100</v>
      </c>
      <c r="Y308" s="3">
        <v>100</v>
      </c>
      <c r="Z308" s="3">
        <v>100</v>
      </c>
      <c r="AA308" s="112">
        <f t="shared" si="54"/>
        <v>0</v>
      </c>
      <c r="AB308" s="112">
        <f t="shared" si="55"/>
        <v>0</v>
      </c>
      <c r="AC308" s="112">
        <f t="shared" si="56"/>
        <v>0</v>
      </c>
      <c r="AD308" s="112">
        <f t="shared" si="57"/>
        <v>0</v>
      </c>
      <c r="AE308" s="112">
        <f t="shared" si="58"/>
        <v>0</v>
      </c>
      <c r="AF308" s="112">
        <f t="shared" si="59"/>
        <v>0</v>
      </c>
      <c r="AG308" s="112">
        <f t="shared" si="60"/>
        <v>0</v>
      </c>
      <c r="AH308" s="112">
        <f t="shared" si="61"/>
        <v>0</v>
      </c>
      <c r="AI308" s="112">
        <f t="shared" si="62"/>
        <v>46074.568965517239</v>
      </c>
      <c r="AJ308" s="112">
        <f t="shared" si="63"/>
        <v>46074.568965517239</v>
      </c>
      <c r="AK308" s="112">
        <f t="shared" si="64"/>
        <v>46074.568965517239</v>
      </c>
      <c r="AL308" s="112">
        <f t="shared" si="65"/>
        <v>46074.568965517239</v>
      </c>
    </row>
    <row r="309" spans="1:47" x14ac:dyDescent="0.2">
      <c r="A309" t="s">
        <v>104</v>
      </c>
      <c r="B309"/>
      <c r="C309" s="2" t="s">
        <v>464</v>
      </c>
      <c r="D309" s="2">
        <v>855848009162</v>
      </c>
      <c r="E309" s="2" t="s">
        <v>465</v>
      </c>
      <c r="F309" s="2" t="s">
        <v>60</v>
      </c>
      <c r="G309" s="2" t="s">
        <v>391</v>
      </c>
      <c r="H309" s="2" t="s">
        <v>407</v>
      </c>
      <c r="I309" s="2" t="s">
        <v>1124</v>
      </c>
      <c r="J309" s="2" t="s">
        <v>3994</v>
      </c>
      <c r="K309" s="3">
        <v>220</v>
      </c>
      <c r="L309" s="25">
        <v>460.74568965517238</v>
      </c>
      <c r="M309" s="2" t="s">
        <v>393</v>
      </c>
      <c r="N309" s="2" t="s">
        <v>393</v>
      </c>
      <c r="O309" s="3" cm="1">
        <f t="array" ref="O309">IFERROR(VLOOKUP(_xlfn.SINGLE(B:B),'[1]Pivot SI'!$D:$AN,{6,7,8,9,10,11,12},0),0)</f>
        <v>0</v>
      </c>
      <c r="P309" s="3"/>
      <c r="Q309" s="3"/>
      <c r="R309" s="3"/>
      <c r="S309" s="3"/>
      <c r="T309" s="3"/>
      <c r="U309" s="3"/>
      <c r="V309" s="3">
        <v>0</v>
      </c>
      <c r="W309" s="3">
        <v>100</v>
      </c>
      <c r="X309" s="3">
        <v>100</v>
      </c>
      <c r="Y309" s="3">
        <v>100</v>
      </c>
      <c r="Z309" s="3">
        <v>100</v>
      </c>
      <c r="AA309" s="112">
        <f t="shared" si="54"/>
        <v>0</v>
      </c>
      <c r="AB309" s="112">
        <f t="shared" si="55"/>
        <v>0</v>
      </c>
      <c r="AC309" s="112">
        <f t="shared" si="56"/>
        <v>0</v>
      </c>
      <c r="AD309" s="112">
        <f t="shared" si="57"/>
        <v>0</v>
      </c>
      <c r="AE309" s="112">
        <f t="shared" si="58"/>
        <v>0</v>
      </c>
      <c r="AF309" s="112">
        <f t="shared" si="59"/>
        <v>0</v>
      </c>
      <c r="AG309" s="112">
        <f t="shared" si="60"/>
        <v>0</v>
      </c>
      <c r="AH309" s="112">
        <f t="shared" si="61"/>
        <v>0</v>
      </c>
      <c r="AI309" s="112">
        <f t="shared" si="62"/>
        <v>46074.568965517239</v>
      </c>
      <c r="AJ309" s="112">
        <f t="shared" si="63"/>
        <v>46074.568965517239</v>
      </c>
      <c r="AK309" s="112">
        <f t="shared" si="64"/>
        <v>46074.568965517239</v>
      </c>
      <c r="AL309" s="112">
        <f t="shared" si="65"/>
        <v>46074.568965517239</v>
      </c>
    </row>
    <row r="310" spans="1:47" x14ac:dyDescent="0.2">
      <c r="A310" t="s">
        <v>56</v>
      </c>
      <c r="B310">
        <v>840168515998</v>
      </c>
      <c r="C310" s="2" t="s">
        <v>579</v>
      </c>
      <c r="D310" s="2" t="s">
        <v>580</v>
      </c>
      <c r="E310" s="2" t="s">
        <v>581</v>
      </c>
      <c r="F310" s="2" t="s">
        <v>515</v>
      </c>
      <c r="G310" s="2" t="s">
        <v>516</v>
      </c>
      <c r="H310" s="2" t="s">
        <v>578</v>
      </c>
      <c r="I310" s="2" t="s">
        <v>368</v>
      </c>
      <c r="J310" s="2" t="s">
        <v>3994</v>
      </c>
      <c r="K310" s="3">
        <v>0</v>
      </c>
      <c r="L310" s="25">
        <v>538.37</v>
      </c>
      <c r="M310" s="2" t="s">
        <v>2204</v>
      </c>
      <c r="N310" s="2" t="s">
        <v>66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112">
        <f t="shared" si="54"/>
        <v>0</v>
      </c>
      <c r="AB310" s="112">
        <f t="shared" si="55"/>
        <v>0</v>
      </c>
      <c r="AC310" s="112">
        <f t="shared" si="56"/>
        <v>0</v>
      </c>
      <c r="AD310" s="112">
        <f t="shared" si="57"/>
        <v>0</v>
      </c>
      <c r="AE310" s="112">
        <f t="shared" si="58"/>
        <v>0</v>
      </c>
      <c r="AF310" s="112">
        <f t="shared" si="59"/>
        <v>0</v>
      </c>
      <c r="AG310" s="112">
        <f t="shared" si="60"/>
        <v>0</v>
      </c>
      <c r="AH310" s="112">
        <f t="shared" si="61"/>
        <v>0</v>
      </c>
      <c r="AI310" s="112">
        <f t="shared" si="62"/>
        <v>0</v>
      </c>
      <c r="AJ310" s="112">
        <f t="shared" si="63"/>
        <v>0</v>
      </c>
      <c r="AK310" s="112">
        <f t="shared" si="64"/>
        <v>0</v>
      </c>
      <c r="AL310" s="112">
        <f t="shared" si="65"/>
        <v>0</v>
      </c>
      <c r="AN310" s="112" t="str">
        <f t="shared" ref="AN310:AN314" si="67">C310&amp;I310</f>
        <v>144895-9354iShop</v>
      </c>
      <c r="AO310" cm="1">
        <f t="array" ref="AO310:AU310">IFERROR(VLOOKUP(_xlfn.SINGLE(AN:AN),'[1]Pivot SI'!$R:$Y,{2,3,4,5,6,7,8},0),0)</f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</row>
    <row r="311" spans="1:47" x14ac:dyDescent="0.2">
      <c r="A311" t="s">
        <v>56</v>
      </c>
      <c r="B311"/>
      <c r="C311" s="2" t="s">
        <v>2158</v>
      </c>
      <c r="D311" s="2" t="s">
        <v>2159</v>
      </c>
      <c r="E311" s="2" t="s">
        <v>4127</v>
      </c>
      <c r="F311" s="2" t="s">
        <v>487</v>
      </c>
      <c r="G311" s="2" t="s">
        <v>488</v>
      </c>
      <c r="H311" s="2" t="s">
        <v>4126</v>
      </c>
      <c r="I311" s="2" t="s">
        <v>368</v>
      </c>
      <c r="J311" s="2" t="s">
        <v>3994</v>
      </c>
      <c r="K311" s="3">
        <v>270</v>
      </c>
      <c r="L311" s="25">
        <v>430.6</v>
      </c>
      <c r="M311" s="2" t="s">
        <v>393</v>
      </c>
      <c r="N311" s="2" t="s">
        <v>393</v>
      </c>
      <c r="O311" s="3">
        <v>0</v>
      </c>
      <c r="P311" s="3"/>
      <c r="Q311" s="3"/>
      <c r="R311" s="3"/>
      <c r="S311" s="3"/>
      <c r="T311" s="3"/>
      <c r="U311" s="3"/>
      <c r="V311" s="3">
        <v>0</v>
      </c>
      <c r="W311" s="3">
        <v>340</v>
      </c>
      <c r="X311" s="3">
        <v>100</v>
      </c>
      <c r="Y311" s="3">
        <v>100</v>
      </c>
      <c r="Z311" s="3">
        <v>100</v>
      </c>
      <c r="AA311" s="112">
        <f t="shared" si="54"/>
        <v>0</v>
      </c>
      <c r="AB311" s="112">
        <f t="shared" si="55"/>
        <v>0</v>
      </c>
      <c r="AC311" s="112">
        <f t="shared" si="56"/>
        <v>0</v>
      </c>
      <c r="AD311" s="112">
        <f t="shared" si="57"/>
        <v>0</v>
      </c>
      <c r="AE311" s="112">
        <f t="shared" si="58"/>
        <v>0</v>
      </c>
      <c r="AF311" s="112">
        <f t="shared" si="59"/>
        <v>0</v>
      </c>
      <c r="AG311" s="112">
        <f t="shared" si="60"/>
        <v>0</v>
      </c>
      <c r="AH311" s="112">
        <f t="shared" si="61"/>
        <v>0</v>
      </c>
      <c r="AI311" s="112">
        <f t="shared" si="62"/>
        <v>146404</v>
      </c>
      <c r="AJ311" s="112">
        <f t="shared" si="63"/>
        <v>43060</v>
      </c>
      <c r="AK311" s="112">
        <f t="shared" si="64"/>
        <v>43060</v>
      </c>
      <c r="AL311" s="112">
        <f t="shared" si="65"/>
        <v>43060</v>
      </c>
      <c r="AN311" s="112" t="str">
        <f t="shared" si="67"/>
        <v>151117-D143iShop</v>
      </c>
      <c r="AO311" cm="1">
        <f t="array" ref="AO311">IFERROR(VLOOKUP(_xlfn.SINGLE(AN:AN),'[1]Pivot SI'!$R:$Y,{2,3,4,5,6,7,8},0),0)</f>
        <v>0</v>
      </c>
    </row>
    <row r="312" spans="1:47" x14ac:dyDescent="0.2">
      <c r="A312" t="s">
        <v>56</v>
      </c>
      <c r="B312">
        <v>840168546701</v>
      </c>
      <c r="C312" s="2" t="s">
        <v>2161</v>
      </c>
      <c r="D312" s="2">
        <v>840168546701</v>
      </c>
      <c r="E312" s="2" t="s">
        <v>2162</v>
      </c>
      <c r="F312" s="2" t="s">
        <v>487</v>
      </c>
      <c r="G312" s="2" t="s">
        <v>488</v>
      </c>
      <c r="H312" s="2" t="s">
        <v>504</v>
      </c>
      <c r="I312" s="2" t="s">
        <v>368</v>
      </c>
      <c r="J312" s="2" t="s">
        <v>3994</v>
      </c>
      <c r="K312" s="3">
        <v>270</v>
      </c>
      <c r="L312" s="25">
        <v>430.6</v>
      </c>
      <c r="M312" s="2" t="s">
        <v>2202</v>
      </c>
      <c r="N312" s="2" t="s">
        <v>393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120</v>
      </c>
      <c r="U312" s="3">
        <v>46</v>
      </c>
      <c r="V312" s="3">
        <v>83</v>
      </c>
      <c r="W312" s="3">
        <v>14</v>
      </c>
      <c r="X312" s="3">
        <v>44</v>
      </c>
      <c r="Y312" s="3">
        <v>63</v>
      </c>
      <c r="Z312" s="3">
        <v>26</v>
      </c>
      <c r="AA312" s="112">
        <f t="shared" si="54"/>
        <v>0</v>
      </c>
      <c r="AB312" s="112">
        <f t="shared" si="55"/>
        <v>0</v>
      </c>
      <c r="AC312" s="112">
        <f t="shared" si="56"/>
        <v>0</v>
      </c>
      <c r="AD312" s="112">
        <f t="shared" si="57"/>
        <v>0</v>
      </c>
      <c r="AE312" s="112">
        <f t="shared" si="58"/>
        <v>0</v>
      </c>
      <c r="AF312" s="112">
        <f t="shared" si="59"/>
        <v>51672</v>
      </c>
      <c r="AG312" s="112">
        <f t="shared" si="60"/>
        <v>19807.600000000002</v>
      </c>
      <c r="AH312" s="112">
        <f t="shared" si="61"/>
        <v>35739.800000000003</v>
      </c>
      <c r="AI312" s="112">
        <f t="shared" si="62"/>
        <v>6028.4000000000005</v>
      </c>
      <c r="AJ312" s="112">
        <f t="shared" si="63"/>
        <v>18946.400000000001</v>
      </c>
      <c r="AK312" s="112">
        <f t="shared" si="64"/>
        <v>27127.800000000003</v>
      </c>
      <c r="AL312" s="112">
        <f t="shared" si="65"/>
        <v>11195.6</v>
      </c>
      <c r="AN312" s="112" t="str">
        <f t="shared" si="67"/>
        <v>150991-3263iShop</v>
      </c>
      <c r="AO312" cm="1">
        <f t="array" ref="AO312">IFERROR(VLOOKUP(_xlfn.SINGLE(AN:AN),'[1]Pivot SI'!$R:$Y,{2,3,4,5,6,7,8},0),0)</f>
        <v>0</v>
      </c>
    </row>
    <row r="313" spans="1:47" x14ac:dyDescent="0.2">
      <c r="A313" t="s">
        <v>56</v>
      </c>
      <c r="B313">
        <v>840168538263</v>
      </c>
      <c r="C313" s="2" t="s">
        <v>2163</v>
      </c>
      <c r="D313" s="2">
        <v>840168538263</v>
      </c>
      <c r="E313" s="2" t="s">
        <v>2164</v>
      </c>
      <c r="F313" s="2" t="s">
        <v>60</v>
      </c>
      <c r="G313" s="2" t="s">
        <v>79</v>
      </c>
      <c r="H313" s="2" t="s">
        <v>80</v>
      </c>
      <c r="I313" s="2" t="s">
        <v>368</v>
      </c>
      <c r="J313" s="2" t="s">
        <v>3994</v>
      </c>
      <c r="K313" s="3">
        <v>110</v>
      </c>
      <c r="L313" s="25">
        <v>215.09</v>
      </c>
      <c r="M313" s="2" t="s">
        <v>2203</v>
      </c>
      <c r="N313" s="2" t="s">
        <v>393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96</v>
      </c>
      <c r="V313" s="3">
        <v>50</v>
      </c>
      <c r="W313" s="3">
        <v>22</v>
      </c>
      <c r="X313" s="3">
        <v>0</v>
      </c>
      <c r="Y313" s="3">
        <v>0</v>
      </c>
      <c r="Z313" s="3">
        <v>0</v>
      </c>
      <c r="AA313" s="112">
        <f t="shared" si="54"/>
        <v>0</v>
      </c>
      <c r="AB313" s="112">
        <f t="shared" si="55"/>
        <v>0</v>
      </c>
      <c r="AC313" s="112">
        <f t="shared" si="56"/>
        <v>0</v>
      </c>
      <c r="AD313" s="112">
        <f t="shared" si="57"/>
        <v>0</v>
      </c>
      <c r="AE313" s="112">
        <f t="shared" si="58"/>
        <v>0</v>
      </c>
      <c r="AF313" s="112">
        <f t="shared" si="59"/>
        <v>0</v>
      </c>
      <c r="AG313" s="112">
        <f t="shared" si="60"/>
        <v>20648.64</v>
      </c>
      <c r="AH313" s="112">
        <f t="shared" si="61"/>
        <v>10754.5</v>
      </c>
      <c r="AI313" s="112">
        <f t="shared" si="62"/>
        <v>4731.9800000000005</v>
      </c>
      <c r="AJ313" s="112">
        <f t="shared" si="63"/>
        <v>0</v>
      </c>
      <c r="AK313" s="112">
        <f t="shared" si="64"/>
        <v>0</v>
      </c>
      <c r="AL313" s="112">
        <f t="shared" si="65"/>
        <v>0</v>
      </c>
      <c r="AN313" s="112" t="str">
        <f t="shared" si="67"/>
        <v>150553-3240iShop</v>
      </c>
      <c r="AO313" cm="1">
        <f t="array" ref="AO313">IFERROR(VLOOKUP(_xlfn.SINGLE(AN:AN),'[1]Pivot SI'!$R:$Y,{2,3,4,5,6,7,8},0),0)</f>
        <v>0</v>
      </c>
    </row>
    <row r="314" spans="1:47" x14ac:dyDescent="0.2">
      <c r="A314" t="s">
        <v>56</v>
      </c>
      <c r="B314" s="38" t="s">
        <v>77</v>
      </c>
      <c r="C314" s="2" t="s">
        <v>76</v>
      </c>
      <c r="D314" s="2" t="s">
        <v>77</v>
      </c>
      <c r="E314" s="2" t="s">
        <v>78</v>
      </c>
      <c r="F314" s="2" t="s">
        <v>60</v>
      </c>
      <c r="G314" s="2" t="s">
        <v>79</v>
      </c>
      <c r="H314" s="2" t="s">
        <v>80</v>
      </c>
      <c r="I314" s="2" t="s">
        <v>368</v>
      </c>
      <c r="J314" s="2" t="s">
        <v>3994</v>
      </c>
      <c r="K314" s="3">
        <v>110</v>
      </c>
      <c r="L314" s="25">
        <v>193.58</v>
      </c>
      <c r="M314" s="2" t="s">
        <v>2202</v>
      </c>
      <c r="N314" s="2" t="s">
        <v>28</v>
      </c>
      <c r="O314" s="3">
        <v>0</v>
      </c>
      <c r="P314" s="3">
        <v>0</v>
      </c>
      <c r="Q314" s="3">
        <v>0</v>
      </c>
      <c r="R314" s="3">
        <v>170</v>
      </c>
      <c r="S314" s="3">
        <v>223</v>
      </c>
      <c r="T314" s="3">
        <v>51</v>
      </c>
      <c r="U314" s="3">
        <v>125</v>
      </c>
      <c r="V314" s="3">
        <v>50</v>
      </c>
      <c r="W314" s="3">
        <v>30</v>
      </c>
      <c r="X314" s="3">
        <v>30</v>
      </c>
      <c r="Y314" s="3">
        <v>80</v>
      </c>
      <c r="Z314" s="3">
        <v>30</v>
      </c>
      <c r="AA314" s="112">
        <f t="shared" si="54"/>
        <v>0</v>
      </c>
      <c r="AB314" s="112">
        <f t="shared" si="55"/>
        <v>0</v>
      </c>
      <c r="AC314" s="112">
        <f t="shared" si="56"/>
        <v>0</v>
      </c>
      <c r="AD314" s="112">
        <f t="shared" si="57"/>
        <v>32908.6</v>
      </c>
      <c r="AE314" s="112">
        <f t="shared" si="58"/>
        <v>43168.340000000004</v>
      </c>
      <c r="AF314" s="112">
        <f t="shared" si="59"/>
        <v>9872.58</v>
      </c>
      <c r="AG314" s="112">
        <f t="shared" si="60"/>
        <v>24197.5</v>
      </c>
      <c r="AH314" s="112">
        <f t="shared" si="61"/>
        <v>9679</v>
      </c>
      <c r="AI314" s="112">
        <f t="shared" si="62"/>
        <v>5807.4000000000005</v>
      </c>
      <c r="AJ314" s="112">
        <f t="shared" si="63"/>
        <v>5807.4000000000005</v>
      </c>
      <c r="AK314" s="112">
        <f t="shared" si="64"/>
        <v>15486.400000000001</v>
      </c>
      <c r="AL314" s="112">
        <f t="shared" si="65"/>
        <v>5807.4000000000005</v>
      </c>
      <c r="AN314" s="112" t="str">
        <f t="shared" si="67"/>
        <v>150491-5085iShop</v>
      </c>
      <c r="AO314" cm="1">
        <f t="array" ref="AO314:AU314">IFERROR(VLOOKUP(_xlfn.SINGLE(AN:AN),'[1]Pivot SI'!$R:$Y,{2,3,4,5,6,7,8},0),0)</f>
        <v>0</v>
      </c>
      <c r="AP314">
        <v>0</v>
      </c>
      <c r="AQ314">
        <v>0</v>
      </c>
      <c r="AR314">
        <v>170</v>
      </c>
      <c r="AS314">
        <v>223</v>
      </c>
      <c r="AT314">
        <v>51</v>
      </c>
      <c r="AU314">
        <v>125</v>
      </c>
    </row>
    <row r="315" spans="1:47" x14ac:dyDescent="0.2">
      <c r="A315" t="s">
        <v>20</v>
      </c>
      <c r="B315" t="s">
        <v>21</v>
      </c>
      <c r="C315" s="2" t="s">
        <v>22</v>
      </c>
      <c r="D315" s="2">
        <v>846537071317</v>
      </c>
      <c r="E315" s="2" t="s">
        <v>23</v>
      </c>
      <c r="F315" s="2" t="s">
        <v>3988</v>
      </c>
      <c r="G315" s="2" t="s">
        <v>25</v>
      </c>
      <c r="H315" s="2" t="s">
        <v>26</v>
      </c>
      <c r="I315" s="2" t="s">
        <v>27</v>
      </c>
      <c r="J315" s="2" t="s">
        <v>3995</v>
      </c>
      <c r="K315" s="3">
        <v>650</v>
      </c>
      <c r="L315" s="25">
        <v>309.83</v>
      </c>
      <c r="M315" s="2" t="s">
        <v>2202</v>
      </c>
      <c r="N315" s="2" t="s">
        <v>28</v>
      </c>
      <c r="O315" s="3">
        <f>IFERROR(VLOOKUP(B:B,'[1]SI vs ST'!$B:$P,15,0),0)</f>
        <v>1834</v>
      </c>
      <c r="P315" s="3" cm="1">
        <f t="array" ref="P315:V315">IFERROR(VLOOKUP(_xlfn.SINGLE(B:B),'[1]Pivot ST'!$D:$P,{6,7,8,9,10,11,12},0),0)</f>
        <v>1252</v>
      </c>
      <c r="Q315" s="3">
        <v>830</v>
      </c>
      <c r="R315" s="3">
        <v>991</v>
      </c>
      <c r="S315" s="3">
        <v>778</v>
      </c>
      <c r="T315" s="3">
        <v>813</v>
      </c>
      <c r="U315" s="3">
        <v>947</v>
      </c>
      <c r="V315" s="3">
        <v>1372</v>
      </c>
      <c r="W315" s="3">
        <v>3500</v>
      </c>
      <c r="X315" s="3">
        <v>5000</v>
      </c>
      <c r="Y315" s="3">
        <v>7500</v>
      </c>
      <c r="Z315" s="3">
        <v>7500</v>
      </c>
      <c r="AA315" s="112">
        <f t="shared" si="54"/>
        <v>568228.22</v>
      </c>
      <c r="AB315" s="112">
        <f t="shared" si="55"/>
        <v>387907.16</v>
      </c>
      <c r="AC315" s="112">
        <f t="shared" si="56"/>
        <v>257158.9</v>
      </c>
      <c r="AD315" s="112">
        <f t="shared" si="57"/>
        <v>307041.52999999997</v>
      </c>
      <c r="AE315" s="112">
        <f t="shared" si="58"/>
        <v>241047.74</v>
      </c>
      <c r="AF315" s="112">
        <f t="shared" si="59"/>
        <v>251891.78999999998</v>
      </c>
      <c r="AG315" s="112">
        <f t="shared" si="60"/>
        <v>293409.01</v>
      </c>
      <c r="AH315" s="112">
        <f t="shared" si="61"/>
        <v>425086.75999999995</v>
      </c>
      <c r="AI315" s="112">
        <f t="shared" si="62"/>
        <v>1084405</v>
      </c>
      <c r="AJ315" s="112">
        <f t="shared" si="63"/>
        <v>1549150</v>
      </c>
      <c r="AK315" s="112">
        <f t="shared" si="64"/>
        <v>2323725</v>
      </c>
      <c r="AL315" s="112">
        <f t="shared" si="65"/>
        <v>2323725</v>
      </c>
    </row>
    <row r="316" spans="1:47" x14ac:dyDescent="0.2">
      <c r="A316" t="s">
        <v>20</v>
      </c>
      <c r="B316" t="s">
        <v>29</v>
      </c>
      <c r="C316" s="2" t="s">
        <v>30</v>
      </c>
      <c r="D316" s="2" t="s">
        <v>31</v>
      </c>
      <c r="E316" s="2" t="s">
        <v>32</v>
      </c>
      <c r="F316" t="s">
        <v>4152</v>
      </c>
      <c r="G316" s="2" t="s">
        <v>34</v>
      </c>
      <c r="H316" s="2" t="s">
        <v>35</v>
      </c>
      <c r="I316" s="2" t="s">
        <v>27</v>
      </c>
      <c r="J316" s="2" t="s">
        <v>3995</v>
      </c>
      <c r="K316" s="3">
        <v>300</v>
      </c>
      <c r="L316" s="25">
        <v>232.24</v>
      </c>
      <c r="M316" s="2" t="s">
        <v>2203</v>
      </c>
      <c r="N316" s="2" t="s">
        <v>28</v>
      </c>
      <c r="O316" s="3">
        <f>IFERROR(VLOOKUP(B:B,'[1]SI vs ST'!$B:$P,15,0),0)</f>
        <v>319</v>
      </c>
      <c r="P316" s="3" cm="1">
        <f t="array" ref="P316:V316">IFERROR(VLOOKUP(_xlfn.SINGLE(B:B),'[1]Pivot ST'!$D:$P,{6,7,8,9,10,11,12},0),0)</f>
        <v>275</v>
      </c>
      <c r="Q316" s="3">
        <v>192</v>
      </c>
      <c r="R316" s="3">
        <v>161</v>
      </c>
      <c r="S316" s="3">
        <v>161</v>
      </c>
      <c r="T316" s="3">
        <v>136</v>
      </c>
      <c r="U316" s="3">
        <v>164</v>
      </c>
      <c r="V316" s="3">
        <v>74</v>
      </c>
      <c r="W316" s="3">
        <v>238</v>
      </c>
      <c r="X316" s="3">
        <v>263</v>
      </c>
      <c r="Y316" s="3">
        <v>295</v>
      </c>
      <c r="Z316" s="3">
        <v>295</v>
      </c>
      <c r="AA316" s="112">
        <f t="shared" si="54"/>
        <v>74084.56</v>
      </c>
      <c r="AB316" s="112">
        <f t="shared" si="55"/>
        <v>63866</v>
      </c>
      <c r="AC316" s="112">
        <f t="shared" si="56"/>
        <v>44590.080000000002</v>
      </c>
      <c r="AD316" s="112">
        <f t="shared" si="57"/>
        <v>37390.639999999999</v>
      </c>
      <c r="AE316" s="112">
        <f t="shared" si="58"/>
        <v>37390.639999999999</v>
      </c>
      <c r="AF316" s="112">
        <f t="shared" si="59"/>
        <v>31584.639999999999</v>
      </c>
      <c r="AG316" s="112">
        <f t="shared" si="60"/>
        <v>38087.360000000001</v>
      </c>
      <c r="AH316" s="112">
        <f t="shared" si="61"/>
        <v>17185.760000000002</v>
      </c>
      <c r="AI316" s="112">
        <f t="shared" si="62"/>
        <v>55273.120000000003</v>
      </c>
      <c r="AJ316" s="112">
        <f t="shared" si="63"/>
        <v>61079.12</v>
      </c>
      <c r="AK316" s="112">
        <f t="shared" si="64"/>
        <v>68510.8</v>
      </c>
      <c r="AL316" s="112">
        <f t="shared" si="65"/>
        <v>68510.8</v>
      </c>
    </row>
    <row r="317" spans="1:47" x14ac:dyDescent="0.2">
      <c r="A317" t="s">
        <v>20</v>
      </c>
      <c r="B317" t="s">
        <v>36</v>
      </c>
      <c r="C317" s="2" t="s">
        <v>37</v>
      </c>
      <c r="D317" s="2" t="s">
        <v>38</v>
      </c>
      <c r="E317" s="2" t="s">
        <v>39</v>
      </c>
      <c r="F317" s="2" t="s">
        <v>3862</v>
      </c>
      <c r="G317" s="2" t="s">
        <v>40</v>
      </c>
      <c r="H317" s="2" t="s">
        <v>41</v>
      </c>
      <c r="I317" s="2" t="s">
        <v>27</v>
      </c>
      <c r="J317" s="2" t="s">
        <v>3995</v>
      </c>
      <c r="K317" s="3">
        <v>650</v>
      </c>
      <c r="L317" s="25">
        <v>154.66</v>
      </c>
      <c r="M317" s="2" t="s">
        <v>2202</v>
      </c>
      <c r="N317" s="2" t="s">
        <v>28</v>
      </c>
      <c r="O317" s="3">
        <f>IFERROR(VLOOKUP(B:B,'[1]SI vs ST'!$B:$P,15,0),0)</f>
        <v>7939</v>
      </c>
      <c r="P317" s="3" cm="1">
        <f t="array" ref="P317:V317">IFERROR(VLOOKUP(_xlfn.SINGLE(B:B),'[1]Pivot ST'!$D:$P,{6,7,8,9,10,11,12},0),0)</f>
        <v>3344</v>
      </c>
      <c r="Q317" s="3">
        <v>4637</v>
      </c>
      <c r="R317" s="3">
        <v>6763</v>
      </c>
      <c r="S317" s="3">
        <v>6873</v>
      </c>
      <c r="T317" s="3">
        <v>6272</v>
      </c>
      <c r="U317" s="3">
        <v>5948</v>
      </c>
      <c r="V317" s="3">
        <v>5976</v>
      </c>
      <c r="W317" s="3">
        <v>4202</v>
      </c>
      <c r="X317" s="3">
        <v>4644</v>
      </c>
      <c r="Y317" s="3">
        <v>5197</v>
      </c>
      <c r="Z317" s="3">
        <v>5197</v>
      </c>
      <c r="AA317" s="112">
        <f t="shared" si="54"/>
        <v>1227845.74</v>
      </c>
      <c r="AB317" s="112">
        <f t="shared" si="55"/>
        <v>517183.04</v>
      </c>
      <c r="AC317" s="112">
        <f t="shared" si="56"/>
        <v>717158.42</v>
      </c>
      <c r="AD317" s="112">
        <f t="shared" si="57"/>
        <v>1045965.58</v>
      </c>
      <c r="AE317" s="112">
        <f t="shared" si="58"/>
        <v>1062978.18</v>
      </c>
      <c r="AF317" s="112">
        <f t="shared" si="59"/>
        <v>970027.52000000002</v>
      </c>
      <c r="AG317" s="112">
        <f t="shared" si="60"/>
        <v>919917.67999999993</v>
      </c>
      <c r="AH317" s="112">
        <f t="shared" si="61"/>
        <v>924248.16</v>
      </c>
      <c r="AI317" s="112">
        <f t="shared" si="62"/>
        <v>649881.31999999995</v>
      </c>
      <c r="AJ317" s="112">
        <f t="shared" si="63"/>
        <v>718241.04</v>
      </c>
      <c r="AK317" s="112">
        <f t="shared" si="64"/>
        <v>803768.02</v>
      </c>
      <c r="AL317" s="112">
        <f t="shared" si="65"/>
        <v>803768.02</v>
      </c>
    </row>
    <row r="318" spans="1:47" x14ac:dyDescent="0.2">
      <c r="A318" t="s">
        <v>20</v>
      </c>
      <c r="B318" t="s">
        <v>42</v>
      </c>
      <c r="C318" s="2" t="s">
        <v>43</v>
      </c>
      <c r="D318" s="2" t="s">
        <v>44</v>
      </c>
      <c r="E318" s="2" t="s">
        <v>45</v>
      </c>
      <c r="F318" s="2" t="s">
        <v>3862</v>
      </c>
      <c r="G318" s="2" t="s">
        <v>40</v>
      </c>
      <c r="H318" s="2" t="s">
        <v>46</v>
      </c>
      <c r="I318" s="2" t="s">
        <v>27</v>
      </c>
      <c r="J318" s="2" t="s">
        <v>3995</v>
      </c>
      <c r="K318" s="3">
        <v>650</v>
      </c>
      <c r="L318" s="25">
        <v>180.52</v>
      </c>
      <c r="M318" s="2" t="s">
        <v>2202</v>
      </c>
      <c r="N318" s="2" t="s">
        <v>28</v>
      </c>
      <c r="O318" s="3">
        <f>IFERROR(VLOOKUP(B:B,'[1]SI vs ST'!$B:$P,15,0),0)</f>
        <v>2988</v>
      </c>
      <c r="P318" s="3" cm="1">
        <f t="array" ref="P318:V318">IFERROR(VLOOKUP(_xlfn.SINGLE(B:B),'[1]Pivot ST'!$D:$P,{6,7,8,9,10,11,12},0),0)</f>
        <v>5482</v>
      </c>
      <c r="Q318" s="3">
        <v>3640</v>
      </c>
      <c r="R318" s="3">
        <v>2739</v>
      </c>
      <c r="S318" s="3">
        <v>2346</v>
      </c>
      <c r="T318" s="3">
        <v>3062</v>
      </c>
      <c r="U318" s="3">
        <v>4923</v>
      </c>
      <c r="V318" s="3">
        <v>2512</v>
      </c>
      <c r="W318" s="3">
        <v>2410</v>
      </c>
      <c r="X318" s="3">
        <v>2664</v>
      </c>
      <c r="Y318" s="3">
        <v>2981</v>
      </c>
      <c r="Z318" s="3">
        <v>2981</v>
      </c>
      <c r="AA318" s="112">
        <f t="shared" si="54"/>
        <v>539393.76</v>
      </c>
      <c r="AB318" s="112">
        <f t="shared" si="55"/>
        <v>989610.64</v>
      </c>
      <c r="AC318" s="112">
        <f t="shared" si="56"/>
        <v>657092.80000000005</v>
      </c>
      <c r="AD318" s="112">
        <f t="shared" si="57"/>
        <v>494444.28</v>
      </c>
      <c r="AE318" s="112">
        <f t="shared" si="58"/>
        <v>423499.92000000004</v>
      </c>
      <c r="AF318" s="112">
        <f t="shared" si="59"/>
        <v>552752.24</v>
      </c>
      <c r="AG318" s="112">
        <f t="shared" si="60"/>
        <v>888699.96000000008</v>
      </c>
      <c r="AH318" s="112">
        <f t="shared" si="61"/>
        <v>453466.24000000005</v>
      </c>
      <c r="AI318" s="112">
        <f t="shared" si="62"/>
        <v>435053.2</v>
      </c>
      <c r="AJ318" s="112">
        <f t="shared" si="63"/>
        <v>480905.28</v>
      </c>
      <c r="AK318" s="112">
        <f t="shared" si="64"/>
        <v>538130.12</v>
      </c>
      <c r="AL318" s="112">
        <f t="shared" si="65"/>
        <v>538130.12</v>
      </c>
    </row>
    <row r="319" spans="1:47" x14ac:dyDescent="0.2">
      <c r="A319" t="s">
        <v>20</v>
      </c>
      <c r="B319" t="s">
        <v>47</v>
      </c>
      <c r="C319" s="2" t="s">
        <v>48</v>
      </c>
      <c r="D319" s="2">
        <v>846537095085</v>
      </c>
      <c r="E319" s="2" t="s">
        <v>49</v>
      </c>
      <c r="F319" t="s">
        <v>4152</v>
      </c>
      <c r="G319" s="2" t="s">
        <v>50</v>
      </c>
      <c r="H319" s="2" t="s">
        <v>51</v>
      </c>
      <c r="I319" s="2" t="s">
        <v>27</v>
      </c>
      <c r="J319" s="2" t="s">
        <v>3995</v>
      </c>
      <c r="K319" s="3">
        <v>650</v>
      </c>
      <c r="L319" s="25">
        <v>232.24</v>
      </c>
      <c r="M319" s="2" t="s">
        <v>2202</v>
      </c>
      <c r="N319" s="2" t="s">
        <v>28</v>
      </c>
      <c r="O319" s="3">
        <f>IFERROR(VLOOKUP(B:B,'[1]SI vs ST'!$B:$P,15,0),0)</f>
        <v>7043</v>
      </c>
      <c r="P319" s="3" cm="1">
        <f t="array" ref="P319:V319">IFERROR(VLOOKUP(_xlfn.SINGLE(B:B),'[1]Pivot ST'!$D:$P,{6,7,8,9,10,11,12},0),0)</f>
        <v>3508</v>
      </c>
      <c r="Q319" s="3">
        <v>2149</v>
      </c>
      <c r="R319" s="3">
        <v>3299</v>
      </c>
      <c r="S319" s="3">
        <v>3576</v>
      </c>
      <c r="T319" s="3">
        <v>3785</v>
      </c>
      <c r="U319" s="3">
        <v>3210</v>
      </c>
      <c r="V319" s="3">
        <v>1020</v>
      </c>
      <c r="W319" s="3">
        <v>5115</v>
      </c>
      <c r="X319" s="3">
        <v>5653</v>
      </c>
      <c r="Y319" s="3">
        <v>6326</v>
      </c>
      <c r="Z319" s="3">
        <v>6326</v>
      </c>
      <c r="AA319" s="112">
        <f t="shared" si="54"/>
        <v>1635666.32</v>
      </c>
      <c r="AB319" s="112">
        <f t="shared" si="55"/>
        <v>814697.92</v>
      </c>
      <c r="AC319" s="112">
        <f t="shared" si="56"/>
        <v>499083.76</v>
      </c>
      <c r="AD319" s="112">
        <f t="shared" si="57"/>
        <v>766159.76</v>
      </c>
      <c r="AE319" s="112">
        <f t="shared" si="58"/>
        <v>830490.24</v>
      </c>
      <c r="AF319" s="112">
        <f t="shared" si="59"/>
        <v>879028.4</v>
      </c>
      <c r="AG319" s="112">
        <f t="shared" si="60"/>
        <v>745490.4</v>
      </c>
      <c r="AH319" s="112">
        <f t="shared" si="61"/>
        <v>236884.80000000002</v>
      </c>
      <c r="AI319" s="112">
        <f t="shared" si="62"/>
        <v>1187907.6000000001</v>
      </c>
      <c r="AJ319" s="112">
        <f t="shared" si="63"/>
        <v>1312852.72</v>
      </c>
      <c r="AK319" s="112">
        <f t="shared" si="64"/>
        <v>1469150.24</v>
      </c>
      <c r="AL319" s="112">
        <f t="shared" si="65"/>
        <v>1469150.24</v>
      </c>
    </row>
    <row r="320" spans="1:47" x14ac:dyDescent="0.2">
      <c r="A320" t="s">
        <v>20</v>
      </c>
      <c r="B320" t="s">
        <v>52</v>
      </c>
      <c r="C320" s="2" t="s">
        <v>53</v>
      </c>
      <c r="D320" s="2">
        <v>846537095092</v>
      </c>
      <c r="E320" s="2" t="s">
        <v>54</v>
      </c>
      <c r="F320" t="s">
        <v>4152</v>
      </c>
      <c r="G320" s="2" t="s">
        <v>50</v>
      </c>
      <c r="H320" s="2" t="s">
        <v>55</v>
      </c>
      <c r="I320" s="2" t="s">
        <v>27</v>
      </c>
      <c r="J320" s="2" t="s">
        <v>3995</v>
      </c>
      <c r="K320" s="3">
        <v>650</v>
      </c>
      <c r="L320" s="25">
        <v>283.97000000000003</v>
      </c>
      <c r="M320" s="2" t="s">
        <v>2202</v>
      </c>
      <c r="N320" s="2" t="s">
        <v>28</v>
      </c>
      <c r="O320" s="3">
        <f>IFERROR(VLOOKUP(B:B,'[1]SI vs ST'!$B:$P,15,0),0)</f>
        <v>0</v>
      </c>
      <c r="P320" s="3" cm="1">
        <f t="array" ref="P320:V320">IFERROR(VLOOKUP(_xlfn.SINGLE(B:B),'[1]Pivot ST'!$D:$P,{6,7,8,9,10,11,12},0),0)</f>
        <v>957</v>
      </c>
      <c r="Q320" s="3">
        <v>1818</v>
      </c>
      <c r="R320" s="3">
        <v>1938</v>
      </c>
      <c r="S320" s="3">
        <v>2091</v>
      </c>
      <c r="T320" s="3">
        <v>2623</v>
      </c>
      <c r="U320" s="3">
        <v>2439</v>
      </c>
      <c r="V320" s="3">
        <v>2012</v>
      </c>
      <c r="W320" s="3">
        <v>2628</v>
      </c>
      <c r="X320" s="3">
        <v>2905</v>
      </c>
      <c r="Y320" s="3">
        <v>3251</v>
      </c>
      <c r="Z320" s="3">
        <v>3251</v>
      </c>
      <c r="AA320" s="112">
        <f t="shared" si="54"/>
        <v>0</v>
      </c>
      <c r="AB320" s="112">
        <f t="shared" si="55"/>
        <v>271759.29000000004</v>
      </c>
      <c r="AC320" s="112">
        <f t="shared" si="56"/>
        <v>516257.46</v>
      </c>
      <c r="AD320" s="112">
        <f t="shared" si="57"/>
        <v>550333.8600000001</v>
      </c>
      <c r="AE320" s="112">
        <f t="shared" si="58"/>
        <v>593781.27</v>
      </c>
      <c r="AF320" s="112">
        <f t="shared" si="59"/>
        <v>744853.31</v>
      </c>
      <c r="AG320" s="112">
        <f t="shared" si="60"/>
        <v>692602.83000000007</v>
      </c>
      <c r="AH320" s="112">
        <f t="shared" si="61"/>
        <v>571347.64</v>
      </c>
      <c r="AI320" s="112">
        <f t="shared" si="62"/>
        <v>746273.16</v>
      </c>
      <c r="AJ320" s="112">
        <f t="shared" si="63"/>
        <v>824932.85000000009</v>
      </c>
      <c r="AK320" s="112">
        <f t="shared" si="64"/>
        <v>923186.47000000009</v>
      </c>
      <c r="AL320" s="112">
        <f t="shared" si="65"/>
        <v>923186.47000000009</v>
      </c>
    </row>
    <row r="321" spans="1:38" x14ac:dyDescent="0.2">
      <c r="A321" t="s">
        <v>56</v>
      </c>
      <c r="B321" t="s">
        <v>57</v>
      </c>
      <c r="C321" s="2" t="s">
        <v>58</v>
      </c>
      <c r="D321" s="2">
        <v>840168546381</v>
      </c>
      <c r="E321" s="2" t="s">
        <v>59</v>
      </c>
      <c r="F321" s="2" t="s">
        <v>60</v>
      </c>
      <c r="G321" s="2" t="s">
        <v>61</v>
      </c>
      <c r="H321" s="2" t="s">
        <v>62</v>
      </c>
      <c r="I321" s="2" t="s">
        <v>27</v>
      </c>
      <c r="J321" s="2" t="s">
        <v>3995</v>
      </c>
      <c r="K321" s="3">
        <v>200</v>
      </c>
      <c r="L321" s="25">
        <v>516.72</v>
      </c>
      <c r="M321" s="2" t="s">
        <v>2203</v>
      </c>
      <c r="N321" s="2" t="s">
        <v>28</v>
      </c>
      <c r="O321" s="3">
        <f>IFERROR(VLOOKUP(B:B,'[1]SI vs ST'!$B:$P,15,0),0)</f>
        <v>518</v>
      </c>
      <c r="P321" s="3" cm="1">
        <f t="array" ref="P321:V321">IFERROR(VLOOKUP(_xlfn.SINGLE(B:B),'[1]Pivot ST'!$D:$P,{6,7,8,9,10,11,12},0),0)</f>
        <v>289</v>
      </c>
      <c r="Q321" s="3">
        <v>193</v>
      </c>
      <c r="R321" s="3">
        <v>118</v>
      </c>
      <c r="S321" s="3">
        <v>96</v>
      </c>
      <c r="T321" s="3">
        <v>159</v>
      </c>
      <c r="U321" s="3">
        <v>131</v>
      </c>
      <c r="V321" s="3">
        <v>94</v>
      </c>
      <c r="W321" s="3">
        <v>153</v>
      </c>
      <c r="X321" s="3">
        <v>265</v>
      </c>
      <c r="Y321" s="3">
        <v>251</v>
      </c>
      <c r="Z321" s="3">
        <v>211</v>
      </c>
      <c r="AA321" s="112">
        <f t="shared" si="54"/>
        <v>267660.96000000002</v>
      </c>
      <c r="AB321" s="112">
        <f t="shared" si="55"/>
        <v>149332.08000000002</v>
      </c>
      <c r="AC321" s="112">
        <f t="shared" si="56"/>
        <v>99726.96</v>
      </c>
      <c r="AD321" s="112">
        <f t="shared" si="57"/>
        <v>60972.960000000006</v>
      </c>
      <c r="AE321" s="112">
        <f t="shared" si="58"/>
        <v>49605.120000000003</v>
      </c>
      <c r="AF321" s="112">
        <f t="shared" si="59"/>
        <v>82158.48000000001</v>
      </c>
      <c r="AG321" s="112">
        <f t="shared" si="60"/>
        <v>67690.320000000007</v>
      </c>
      <c r="AH321" s="112">
        <f t="shared" si="61"/>
        <v>48571.68</v>
      </c>
      <c r="AI321" s="112">
        <f t="shared" si="62"/>
        <v>79058.16</v>
      </c>
      <c r="AJ321" s="112">
        <f t="shared" si="63"/>
        <v>136930.80000000002</v>
      </c>
      <c r="AK321" s="112">
        <f t="shared" si="64"/>
        <v>129696.72</v>
      </c>
      <c r="AL321" s="112">
        <f t="shared" si="65"/>
        <v>109027.92000000001</v>
      </c>
    </row>
    <row r="322" spans="1:38" x14ac:dyDescent="0.2">
      <c r="A322" t="s">
        <v>20</v>
      </c>
      <c r="B322" t="s">
        <v>63</v>
      </c>
      <c r="C322" s="2" t="s">
        <v>64</v>
      </c>
      <c r="D322" s="2">
        <v>846537091520</v>
      </c>
      <c r="E322" s="2" t="s">
        <v>65</v>
      </c>
      <c r="F322" t="s">
        <v>4152</v>
      </c>
      <c r="G322" s="2" t="s">
        <v>50</v>
      </c>
      <c r="H322" s="2" t="s">
        <v>51</v>
      </c>
      <c r="I322" s="2" t="s">
        <v>27</v>
      </c>
      <c r="J322" s="2" t="s">
        <v>3995</v>
      </c>
      <c r="K322" s="3">
        <v>500</v>
      </c>
      <c r="L322" s="25">
        <v>232.24</v>
      </c>
      <c r="M322" s="2" t="s">
        <v>2204</v>
      </c>
      <c r="N322" s="2" t="s">
        <v>66</v>
      </c>
      <c r="O322" s="3">
        <f>IFERROR(VLOOKUP(B:B,'[1]SI vs ST'!$B:$P,15,0),0)</f>
        <v>3069</v>
      </c>
      <c r="P322" s="3" cm="1">
        <f t="array" ref="P322:V322">IFERROR(VLOOKUP(_xlfn.SINGLE(B:B),'[1]Pivot ST'!$D:$P,{6,7,8,9,10,11,12},0),0)</f>
        <v>1836</v>
      </c>
      <c r="Q322" s="3">
        <v>2533</v>
      </c>
      <c r="R322" s="3">
        <v>1750</v>
      </c>
      <c r="S322" s="3">
        <v>1187</v>
      </c>
      <c r="T322" s="3">
        <v>1227</v>
      </c>
      <c r="U322" s="3">
        <v>1046</v>
      </c>
      <c r="V322" s="3">
        <v>3368</v>
      </c>
      <c r="W322" s="3">
        <v>0</v>
      </c>
      <c r="X322" s="3">
        <v>0</v>
      </c>
      <c r="Y322" s="3">
        <v>0</v>
      </c>
      <c r="Z322" s="3">
        <v>0</v>
      </c>
      <c r="AA322" s="112">
        <f t="shared" si="54"/>
        <v>712744.56</v>
      </c>
      <c r="AB322" s="112">
        <f t="shared" si="55"/>
        <v>426392.64</v>
      </c>
      <c r="AC322" s="112">
        <f t="shared" si="56"/>
        <v>588263.92000000004</v>
      </c>
      <c r="AD322" s="112">
        <f t="shared" si="57"/>
        <v>406420</v>
      </c>
      <c r="AE322" s="112">
        <f t="shared" si="58"/>
        <v>275668.88</v>
      </c>
      <c r="AF322" s="112">
        <f t="shared" si="59"/>
        <v>284958.48000000004</v>
      </c>
      <c r="AG322" s="112">
        <f t="shared" si="60"/>
        <v>242923.04</v>
      </c>
      <c r="AH322" s="112">
        <f t="shared" si="61"/>
        <v>782184.32000000007</v>
      </c>
      <c r="AI322" s="112">
        <f t="shared" si="62"/>
        <v>0</v>
      </c>
      <c r="AJ322" s="112">
        <f t="shared" si="63"/>
        <v>0</v>
      </c>
      <c r="AK322" s="112">
        <f t="shared" si="64"/>
        <v>0</v>
      </c>
      <c r="AL322" s="112">
        <f t="shared" si="65"/>
        <v>0</v>
      </c>
    </row>
    <row r="323" spans="1:38" x14ac:dyDescent="0.2">
      <c r="A323" t="s">
        <v>20</v>
      </c>
      <c r="B323" t="s">
        <v>67</v>
      </c>
      <c r="C323" s="2" t="s">
        <v>68</v>
      </c>
      <c r="D323" s="2">
        <v>846537091537</v>
      </c>
      <c r="E323" s="2" t="s">
        <v>69</v>
      </c>
      <c r="F323" t="s">
        <v>4152</v>
      </c>
      <c r="G323" s="2" t="s">
        <v>50</v>
      </c>
      <c r="H323" s="2" t="s">
        <v>55</v>
      </c>
      <c r="I323" s="2" t="s">
        <v>27</v>
      </c>
      <c r="J323" s="2" t="s">
        <v>3995</v>
      </c>
      <c r="K323" s="3">
        <v>500</v>
      </c>
      <c r="L323" s="25">
        <v>283.97000000000003</v>
      </c>
      <c r="M323" s="2" t="s">
        <v>2204</v>
      </c>
      <c r="N323" s="2" t="s">
        <v>66</v>
      </c>
      <c r="O323" s="3">
        <f>IFERROR(VLOOKUP(B:B,'[1]SI vs ST'!$B:$P,15,0),0)</f>
        <v>3957</v>
      </c>
      <c r="P323" s="3" cm="1">
        <f t="array" ref="P323:V323">IFERROR(VLOOKUP(_xlfn.SINGLE(B:B),'[1]Pivot ST'!$D:$P,{6,7,8,9,10,11,12},0),0)</f>
        <v>2370</v>
      </c>
      <c r="Q323" s="3">
        <v>1099</v>
      </c>
      <c r="R323" s="3">
        <v>667</v>
      </c>
      <c r="S323" s="3">
        <v>355</v>
      </c>
      <c r="T323" s="3">
        <v>334</v>
      </c>
      <c r="U323" s="3">
        <v>313</v>
      </c>
      <c r="V323" s="3">
        <v>247</v>
      </c>
      <c r="W323" s="3">
        <v>0</v>
      </c>
      <c r="X323" s="3">
        <v>0</v>
      </c>
      <c r="Y323" s="3">
        <v>0</v>
      </c>
      <c r="Z323" s="3">
        <v>0</v>
      </c>
      <c r="AA323" s="112">
        <f t="shared" ref="AA323:AA386" si="68">O323*$L:$L</f>
        <v>1123669.29</v>
      </c>
      <c r="AB323" s="112">
        <f t="shared" ref="AB323:AB386" si="69">P323*$L:$L</f>
        <v>673008.9</v>
      </c>
      <c r="AC323" s="112">
        <f t="shared" ref="AC323:AC386" si="70">Q323*$L:$L</f>
        <v>312083.03000000003</v>
      </c>
      <c r="AD323" s="112">
        <f t="shared" ref="AD323:AD386" si="71">R323*$L:$L</f>
        <v>189407.99000000002</v>
      </c>
      <c r="AE323" s="112">
        <f t="shared" ref="AE323:AE386" si="72">S323*$L:$L</f>
        <v>100809.35</v>
      </c>
      <c r="AF323" s="112">
        <f t="shared" ref="AF323:AF386" si="73">T323*$L:$L</f>
        <v>94845.98000000001</v>
      </c>
      <c r="AG323" s="112">
        <f t="shared" ref="AG323:AG386" si="74">U323*$L:$L</f>
        <v>88882.610000000015</v>
      </c>
      <c r="AH323" s="112">
        <f t="shared" ref="AH323:AH386" si="75">V323*$L:$L</f>
        <v>70140.590000000011</v>
      </c>
      <c r="AI323" s="112">
        <f t="shared" ref="AI323:AI386" si="76">W323*$L:$L</f>
        <v>0</v>
      </c>
      <c r="AJ323" s="112">
        <f t="shared" ref="AJ323:AJ386" si="77">X323*$L:$L</f>
        <v>0</v>
      </c>
      <c r="AK323" s="112">
        <f t="shared" ref="AK323:AK386" si="78">Y323*$L:$L</f>
        <v>0</v>
      </c>
      <c r="AL323" s="112">
        <f t="shared" ref="AL323:AL386" si="79">Z323*$L:$L</f>
        <v>0</v>
      </c>
    </row>
    <row r="324" spans="1:38" x14ac:dyDescent="0.2">
      <c r="A324" t="s">
        <v>56</v>
      </c>
      <c r="B324" t="s">
        <v>70</v>
      </c>
      <c r="C324" s="2" t="s">
        <v>71</v>
      </c>
      <c r="D324" s="2" t="s">
        <v>72</v>
      </c>
      <c r="E324" s="2" t="s">
        <v>73</v>
      </c>
      <c r="F324" s="2" t="s">
        <v>60</v>
      </c>
      <c r="G324" s="2" t="s">
        <v>61</v>
      </c>
      <c r="H324" s="2" t="s">
        <v>74</v>
      </c>
      <c r="I324" s="2" t="s">
        <v>27</v>
      </c>
      <c r="J324" s="2" t="s">
        <v>3995</v>
      </c>
      <c r="K324" s="3">
        <v>200</v>
      </c>
      <c r="L324" s="25">
        <v>516.72</v>
      </c>
      <c r="M324" s="2" t="s">
        <v>2203</v>
      </c>
      <c r="N324" s="2" t="s">
        <v>66</v>
      </c>
      <c r="O324" s="3">
        <f>IFERROR(VLOOKUP(B:B,'[1]SI vs ST'!$B:$P,15,0),0)</f>
        <v>1786</v>
      </c>
      <c r="P324" s="3" cm="1">
        <f t="array" ref="P324:V324">IFERROR(VLOOKUP(_xlfn.SINGLE(B:B),'[1]Pivot ST'!$D:$P,{6,7,8,9,10,11,12},0),0)</f>
        <v>761</v>
      </c>
      <c r="Q324" s="3">
        <v>444</v>
      </c>
      <c r="R324" s="3">
        <v>399</v>
      </c>
      <c r="S324" s="3">
        <v>486</v>
      </c>
      <c r="T324" s="3">
        <v>492</v>
      </c>
      <c r="U324" s="3">
        <v>459</v>
      </c>
      <c r="V324" s="3">
        <v>391</v>
      </c>
      <c r="W324" s="3">
        <v>1193</v>
      </c>
      <c r="X324" s="3">
        <v>1070</v>
      </c>
      <c r="Y324" s="3">
        <v>0</v>
      </c>
      <c r="Z324" s="3">
        <v>0</v>
      </c>
      <c r="AA324" s="112">
        <f t="shared" si="68"/>
        <v>922861.92</v>
      </c>
      <c r="AB324" s="112">
        <f t="shared" si="69"/>
        <v>393223.92000000004</v>
      </c>
      <c r="AC324" s="112">
        <f t="shared" si="70"/>
        <v>229423.68000000002</v>
      </c>
      <c r="AD324" s="112">
        <f t="shared" si="71"/>
        <v>206171.28</v>
      </c>
      <c r="AE324" s="112">
        <f t="shared" si="72"/>
        <v>251125.92</v>
      </c>
      <c r="AF324" s="112">
        <f t="shared" si="73"/>
        <v>254226.24000000002</v>
      </c>
      <c r="AG324" s="112">
        <f t="shared" si="74"/>
        <v>237174.48</v>
      </c>
      <c r="AH324" s="112">
        <f t="shared" si="75"/>
        <v>202037.52000000002</v>
      </c>
      <c r="AI324" s="112">
        <f t="shared" si="76"/>
        <v>616446.96000000008</v>
      </c>
      <c r="AJ324" s="112">
        <f t="shared" si="77"/>
        <v>552890.4</v>
      </c>
      <c r="AK324" s="112">
        <f t="shared" si="78"/>
        <v>0</v>
      </c>
      <c r="AL324" s="112">
        <f t="shared" si="79"/>
        <v>0</v>
      </c>
    </row>
    <row r="325" spans="1:38" x14ac:dyDescent="0.2">
      <c r="A325" t="s">
        <v>56</v>
      </c>
      <c r="B325" t="s">
        <v>75</v>
      </c>
      <c r="C325" s="2" t="s">
        <v>76</v>
      </c>
      <c r="D325" s="2" t="s">
        <v>77</v>
      </c>
      <c r="E325" s="2" t="s">
        <v>78</v>
      </c>
      <c r="F325" s="2" t="s">
        <v>60</v>
      </c>
      <c r="G325" s="2" t="s">
        <v>79</v>
      </c>
      <c r="H325" s="2" t="s">
        <v>80</v>
      </c>
      <c r="I325" s="2" t="s">
        <v>27</v>
      </c>
      <c r="J325" s="2" t="s">
        <v>3995</v>
      </c>
      <c r="K325" s="3">
        <v>300</v>
      </c>
      <c r="L325" s="25">
        <v>309.83</v>
      </c>
      <c r="M325" s="2" t="s">
        <v>2204</v>
      </c>
      <c r="N325" s="2" t="s">
        <v>66</v>
      </c>
      <c r="O325" s="3">
        <f>IFERROR(VLOOKUP(B:B,'[1]SI vs ST'!$B:$P,15,0),0)</f>
        <v>4</v>
      </c>
      <c r="P325" s="3" cm="1">
        <f t="array" ref="P325:V325">IFERROR(VLOOKUP(_xlfn.SINGLE(B:B),'[1]Pivot ST'!$D:$P,{6,7,8,9,10,11,12},0),0)</f>
        <v>5</v>
      </c>
      <c r="Q325" s="3">
        <v>1</v>
      </c>
      <c r="R325" s="3">
        <v>3</v>
      </c>
      <c r="S325" s="3">
        <v>0</v>
      </c>
      <c r="T325" s="3">
        <v>3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112">
        <f t="shared" si="68"/>
        <v>1239.32</v>
      </c>
      <c r="AB325" s="112">
        <f t="shared" si="69"/>
        <v>1549.1499999999999</v>
      </c>
      <c r="AC325" s="112">
        <f t="shared" si="70"/>
        <v>309.83</v>
      </c>
      <c r="AD325" s="112">
        <f t="shared" si="71"/>
        <v>929.49</v>
      </c>
      <c r="AE325" s="112">
        <f t="shared" si="72"/>
        <v>0</v>
      </c>
      <c r="AF325" s="112">
        <f t="shared" si="73"/>
        <v>929.49</v>
      </c>
      <c r="AG325" s="112">
        <f t="shared" si="74"/>
        <v>0</v>
      </c>
      <c r="AH325" s="112">
        <f t="shared" si="75"/>
        <v>0</v>
      </c>
      <c r="AI325" s="112">
        <f t="shared" si="76"/>
        <v>0</v>
      </c>
      <c r="AJ325" s="112">
        <f t="shared" si="77"/>
        <v>0</v>
      </c>
      <c r="AK325" s="112">
        <f t="shared" si="78"/>
        <v>0</v>
      </c>
      <c r="AL325" s="112">
        <f t="shared" si="79"/>
        <v>0</v>
      </c>
    </row>
    <row r="326" spans="1:38" x14ac:dyDescent="0.2">
      <c r="A326" t="s">
        <v>56</v>
      </c>
      <c r="B326" t="s">
        <v>81</v>
      </c>
      <c r="C326" s="2" t="s">
        <v>82</v>
      </c>
      <c r="D326" s="2" t="s">
        <v>83</v>
      </c>
      <c r="E326" s="2" t="s">
        <v>84</v>
      </c>
      <c r="F326" s="2" t="s">
        <v>60</v>
      </c>
      <c r="G326" s="2" t="s">
        <v>85</v>
      </c>
      <c r="H326" s="2" t="s">
        <v>80</v>
      </c>
      <c r="I326" s="2" t="s">
        <v>27</v>
      </c>
      <c r="J326" s="2" t="s">
        <v>3995</v>
      </c>
      <c r="K326" s="3">
        <v>300</v>
      </c>
      <c r="L326" s="25">
        <v>516.72</v>
      </c>
      <c r="M326" s="2" t="s">
        <v>2204</v>
      </c>
      <c r="N326" s="2" t="s">
        <v>66</v>
      </c>
      <c r="O326" s="3">
        <f>IFERROR(VLOOKUP(B:B,'[1]SI vs ST'!$B:$P,15,0),0)</f>
        <v>9</v>
      </c>
      <c r="P326" s="3" cm="1">
        <f t="array" ref="P326:V326">IFERROR(VLOOKUP(_xlfn.SINGLE(B:B),'[1]Pivot ST'!$D:$P,{6,7,8,9,10,11,12},0),0)</f>
        <v>3</v>
      </c>
      <c r="Q326" s="3">
        <v>3</v>
      </c>
      <c r="R326" s="3">
        <v>4</v>
      </c>
      <c r="S326" s="3">
        <v>3</v>
      </c>
      <c r="T326" s="3">
        <v>4</v>
      </c>
      <c r="U326" s="3">
        <v>1</v>
      </c>
      <c r="V326" s="3">
        <v>1</v>
      </c>
      <c r="W326" s="3">
        <v>0</v>
      </c>
      <c r="X326" s="3">
        <v>0</v>
      </c>
      <c r="Y326" s="3">
        <v>0</v>
      </c>
      <c r="Z326" s="3">
        <v>0</v>
      </c>
      <c r="AA326" s="112">
        <f t="shared" si="68"/>
        <v>4650.4800000000005</v>
      </c>
      <c r="AB326" s="112">
        <f t="shared" si="69"/>
        <v>1550.16</v>
      </c>
      <c r="AC326" s="112">
        <f t="shared" si="70"/>
        <v>1550.16</v>
      </c>
      <c r="AD326" s="112">
        <f t="shared" si="71"/>
        <v>2066.88</v>
      </c>
      <c r="AE326" s="112">
        <f t="shared" si="72"/>
        <v>1550.16</v>
      </c>
      <c r="AF326" s="112">
        <f t="shared" si="73"/>
        <v>2066.88</v>
      </c>
      <c r="AG326" s="112">
        <f t="shared" si="74"/>
        <v>516.72</v>
      </c>
      <c r="AH326" s="112">
        <f t="shared" si="75"/>
        <v>516.72</v>
      </c>
      <c r="AI326" s="112">
        <f t="shared" si="76"/>
        <v>0</v>
      </c>
      <c r="AJ326" s="112">
        <f t="shared" si="77"/>
        <v>0</v>
      </c>
      <c r="AK326" s="112">
        <f t="shared" si="78"/>
        <v>0</v>
      </c>
      <c r="AL326" s="112">
        <f t="shared" si="79"/>
        <v>0</v>
      </c>
    </row>
    <row r="327" spans="1:38" x14ac:dyDescent="0.2">
      <c r="A327" t="s">
        <v>56</v>
      </c>
      <c r="B327" t="s">
        <v>86</v>
      </c>
      <c r="C327" s="2" t="s">
        <v>87</v>
      </c>
      <c r="D327" s="2" t="s">
        <v>88</v>
      </c>
      <c r="E327" s="2" t="s">
        <v>89</v>
      </c>
      <c r="F327" s="2" t="s">
        <v>60</v>
      </c>
      <c r="G327" s="2" t="s">
        <v>61</v>
      </c>
      <c r="H327" s="2" t="s">
        <v>62</v>
      </c>
      <c r="I327" s="2" t="s">
        <v>27</v>
      </c>
      <c r="J327" s="2" t="s">
        <v>3995</v>
      </c>
      <c r="K327" s="3">
        <v>300</v>
      </c>
      <c r="L327" s="25">
        <v>516.72</v>
      </c>
      <c r="M327" s="2" t="s">
        <v>2204</v>
      </c>
      <c r="N327" s="2" t="s">
        <v>66</v>
      </c>
      <c r="O327" s="3">
        <f>IFERROR(VLOOKUP(B:B,'[1]SI vs ST'!$B:$P,15,0),0)</f>
        <v>0</v>
      </c>
      <c r="P327" s="3" cm="1">
        <f t="array" ref="P327:V327">IFERROR(VLOOKUP(_xlfn.SINGLE(B:B),'[1]Pivot ST'!$D:$P,{6,7,8,9,10,11,12},0),0)</f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112">
        <f t="shared" si="68"/>
        <v>0</v>
      </c>
      <c r="AB327" s="112">
        <f t="shared" si="69"/>
        <v>0</v>
      </c>
      <c r="AC327" s="112">
        <f t="shared" si="70"/>
        <v>0</v>
      </c>
      <c r="AD327" s="112">
        <f t="shared" si="71"/>
        <v>0</v>
      </c>
      <c r="AE327" s="112">
        <f t="shared" si="72"/>
        <v>0</v>
      </c>
      <c r="AF327" s="112">
        <f t="shared" si="73"/>
        <v>0</v>
      </c>
      <c r="AG327" s="112">
        <f t="shared" si="74"/>
        <v>0</v>
      </c>
      <c r="AH327" s="112">
        <f t="shared" si="75"/>
        <v>0</v>
      </c>
      <c r="AI327" s="112">
        <f t="shared" si="76"/>
        <v>0</v>
      </c>
      <c r="AJ327" s="112">
        <f t="shared" si="77"/>
        <v>0</v>
      </c>
      <c r="AK327" s="112">
        <f t="shared" si="78"/>
        <v>0</v>
      </c>
      <c r="AL327" s="112">
        <f t="shared" si="79"/>
        <v>0</v>
      </c>
    </row>
    <row r="328" spans="1:38" x14ac:dyDescent="0.2">
      <c r="A328" t="s">
        <v>56</v>
      </c>
      <c r="B328" t="s">
        <v>90</v>
      </c>
      <c r="C328" s="2" t="s">
        <v>91</v>
      </c>
      <c r="D328" s="2" t="s">
        <v>92</v>
      </c>
      <c r="E328" s="2" t="s">
        <v>93</v>
      </c>
      <c r="F328" s="2" t="s">
        <v>60</v>
      </c>
      <c r="G328" s="2" t="s">
        <v>61</v>
      </c>
      <c r="H328" s="2" t="s">
        <v>62</v>
      </c>
      <c r="I328" s="2" t="s">
        <v>27</v>
      </c>
      <c r="J328" s="2" t="s">
        <v>3995</v>
      </c>
      <c r="K328" s="3">
        <v>300</v>
      </c>
      <c r="L328" s="25">
        <v>516.72</v>
      </c>
      <c r="M328" s="2" t="s">
        <v>2204</v>
      </c>
      <c r="N328" s="2" t="s">
        <v>66</v>
      </c>
      <c r="O328" s="3">
        <f>IFERROR(VLOOKUP(B:B,'[1]SI vs ST'!$B:$P,15,0),0)</f>
        <v>0</v>
      </c>
      <c r="P328" s="3" cm="1">
        <f t="array" ref="P328:V328">IFERROR(VLOOKUP(_xlfn.SINGLE(B:B),'[1]Pivot ST'!$D:$P,{6,7,8,9,10,11,12},0),0)</f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112">
        <f t="shared" si="68"/>
        <v>0</v>
      </c>
      <c r="AB328" s="112">
        <f t="shared" si="69"/>
        <v>0</v>
      </c>
      <c r="AC328" s="112">
        <f t="shared" si="70"/>
        <v>0</v>
      </c>
      <c r="AD328" s="112">
        <f t="shared" si="71"/>
        <v>0</v>
      </c>
      <c r="AE328" s="112">
        <f t="shared" si="72"/>
        <v>0</v>
      </c>
      <c r="AF328" s="112">
        <f t="shared" si="73"/>
        <v>0</v>
      </c>
      <c r="AG328" s="112">
        <f t="shared" si="74"/>
        <v>0</v>
      </c>
      <c r="AH328" s="112">
        <f t="shared" si="75"/>
        <v>0</v>
      </c>
      <c r="AI328" s="112">
        <f t="shared" si="76"/>
        <v>0</v>
      </c>
      <c r="AJ328" s="112">
        <f t="shared" si="77"/>
        <v>0</v>
      </c>
      <c r="AK328" s="112">
        <f t="shared" si="78"/>
        <v>0</v>
      </c>
      <c r="AL328" s="112">
        <f t="shared" si="79"/>
        <v>0</v>
      </c>
    </row>
    <row r="329" spans="1:38" x14ac:dyDescent="0.2">
      <c r="A329" t="s">
        <v>56</v>
      </c>
      <c r="B329" t="s">
        <v>94</v>
      </c>
      <c r="C329" s="2" t="s">
        <v>95</v>
      </c>
      <c r="D329" s="2" t="s">
        <v>96</v>
      </c>
      <c r="E329" s="2" t="s">
        <v>97</v>
      </c>
      <c r="F329" s="2" t="s">
        <v>60</v>
      </c>
      <c r="G329" s="2" t="s">
        <v>61</v>
      </c>
      <c r="H329" s="2" t="s">
        <v>74</v>
      </c>
      <c r="I329" s="2" t="s">
        <v>27</v>
      </c>
      <c r="J329" s="2" t="s">
        <v>3995</v>
      </c>
      <c r="K329" s="3">
        <v>300</v>
      </c>
      <c r="L329" s="25">
        <v>516.72</v>
      </c>
      <c r="M329" s="2" t="s">
        <v>2204</v>
      </c>
      <c r="N329" s="2" t="s">
        <v>66</v>
      </c>
      <c r="O329" s="3">
        <f>IFERROR(VLOOKUP(B:B,'[1]SI vs ST'!$B:$P,15,0),0)</f>
        <v>0</v>
      </c>
      <c r="P329" s="3" cm="1">
        <f t="array" ref="P329:V329">IFERROR(VLOOKUP(_xlfn.SINGLE(B:B),'[1]Pivot ST'!$D:$P,{6,7,8,9,10,11,12},0),0)</f>
        <v>0</v>
      </c>
      <c r="Q329" s="3">
        <v>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112">
        <f t="shared" si="68"/>
        <v>0</v>
      </c>
      <c r="AB329" s="112">
        <f t="shared" si="69"/>
        <v>0</v>
      </c>
      <c r="AC329" s="112">
        <f t="shared" si="70"/>
        <v>1550.16</v>
      </c>
      <c r="AD329" s="112">
        <f t="shared" si="71"/>
        <v>0</v>
      </c>
      <c r="AE329" s="112">
        <f t="shared" si="72"/>
        <v>0</v>
      </c>
      <c r="AF329" s="112">
        <f t="shared" si="73"/>
        <v>0</v>
      </c>
      <c r="AG329" s="112">
        <f t="shared" si="74"/>
        <v>0</v>
      </c>
      <c r="AH329" s="112">
        <f t="shared" si="75"/>
        <v>0</v>
      </c>
      <c r="AI329" s="112">
        <f t="shared" si="76"/>
        <v>0</v>
      </c>
      <c r="AJ329" s="112">
        <f t="shared" si="77"/>
        <v>0</v>
      </c>
      <c r="AK329" s="112">
        <f t="shared" si="78"/>
        <v>0</v>
      </c>
      <c r="AL329" s="112">
        <f t="shared" si="79"/>
        <v>0</v>
      </c>
    </row>
    <row r="330" spans="1:38" x14ac:dyDescent="0.2">
      <c r="A330" t="s">
        <v>56</v>
      </c>
      <c r="B330" t="s">
        <v>98</v>
      </c>
      <c r="C330" s="2" t="s">
        <v>99</v>
      </c>
      <c r="D330" s="2" t="s">
        <v>100</v>
      </c>
      <c r="E330" s="2" t="s">
        <v>101</v>
      </c>
      <c r="F330" s="2" t="s">
        <v>33</v>
      </c>
      <c r="G330" s="2" t="s">
        <v>102</v>
      </c>
      <c r="H330" s="2" t="s">
        <v>103</v>
      </c>
      <c r="I330" s="2" t="s">
        <v>27</v>
      </c>
      <c r="J330" s="2" t="s">
        <v>3995</v>
      </c>
      <c r="K330" s="3">
        <v>300</v>
      </c>
      <c r="L330" s="25">
        <v>309.83</v>
      </c>
      <c r="M330" s="2" t="s">
        <v>2204</v>
      </c>
      <c r="N330" s="2" t="s">
        <v>66</v>
      </c>
      <c r="O330" s="3">
        <f>IFERROR(VLOOKUP(B:B,'[1]SI vs ST'!$B:$P,15,0),0)</f>
        <v>24</v>
      </c>
      <c r="P330" s="3" cm="1">
        <f t="array" ref="P330:V330">IFERROR(VLOOKUP(_xlfn.SINGLE(B:B),'[1]Pivot ST'!$D:$P,{6,7,8,9,10,11,12},0),0)</f>
        <v>27</v>
      </c>
      <c r="Q330" s="3">
        <v>14</v>
      </c>
      <c r="R330" s="3">
        <v>12</v>
      </c>
      <c r="S330" s="3">
        <v>7</v>
      </c>
      <c r="T330" s="3">
        <v>18</v>
      </c>
      <c r="U330" s="3">
        <v>10</v>
      </c>
      <c r="V330" s="3">
        <v>7</v>
      </c>
      <c r="W330" s="3">
        <v>5</v>
      </c>
      <c r="X330" s="3">
        <v>9</v>
      </c>
      <c r="Y330" s="3">
        <v>10</v>
      </c>
      <c r="Z330" s="3">
        <v>12</v>
      </c>
      <c r="AA330" s="112">
        <f t="shared" si="68"/>
        <v>7435.92</v>
      </c>
      <c r="AB330" s="112">
        <f t="shared" si="69"/>
        <v>8365.41</v>
      </c>
      <c r="AC330" s="112">
        <f t="shared" si="70"/>
        <v>4337.62</v>
      </c>
      <c r="AD330" s="112">
        <f t="shared" si="71"/>
        <v>3717.96</v>
      </c>
      <c r="AE330" s="112">
        <f t="shared" si="72"/>
        <v>2168.81</v>
      </c>
      <c r="AF330" s="112">
        <f t="shared" si="73"/>
        <v>5576.94</v>
      </c>
      <c r="AG330" s="112">
        <f t="shared" si="74"/>
        <v>3098.2999999999997</v>
      </c>
      <c r="AH330" s="112">
        <f t="shared" si="75"/>
        <v>2168.81</v>
      </c>
      <c r="AI330" s="112">
        <f t="shared" si="76"/>
        <v>1549.1499999999999</v>
      </c>
      <c r="AJ330" s="112">
        <f t="shared" si="77"/>
        <v>2788.47</v>
      </c>
      <c r="AK330" s="112">
        <f t="shared" si="78"/>
        <v>3098.2999999999997</v>
      </c>
      <c r="AL330" s="112">
        <f t="shared" si="79"/>
        <v>3717.96</v>
      </c>
    </row>
    <row r="331" spans="1:38" x14ac:dyDescent="0.2">
      <c r="A331" t="s">
        <v>104</v>
      </c>
      <c r="B331" t="s">
        <v>105</v>
      </c>
      <c r="C331" s="2" t="s">
        <v>106</v>
      </c>
      <c r="D331" s="2" t="s">
        <v>107</v>
      </c>
      <c r="E331" s="2" t="s">
        <v>108</v>
      </c>
      <c r="F331" s="2" t="s">
        <v>60</v>
      </c>
      <c r="G331" s="2" t="s">
        <v>109</v>
      </c>
      <c r="H331" s="2" t="s">
        <v>110</v>
      </c>
      <c r="I331" s="2" t="s">
        <v>27</v>
      </c>
      <c r="J331" s="2" t="s">
        <v>3995</v>
      </c>
      <c r="K331" s="3">
        <v>300</v>
      </c>
      <c r="L331" s="25">
        <v>516.72</v>
      </c>
      <c r="M331" s="2" t="s">
        <v>2204</v>
      </c>
      <c r="N331" s="2" t="s">
        <v>66</v>
      </c>
      <c r="O331" s="3">
        <f>IFERROR(VLOOKUP(B:B,'[1]SI vs ST'!$B:$P,15,0),0)</f>
        <v>0</v>
      </c>
      <c r="P331" s="3" cm="1">
        <f t="array" ref="P331:V331">IFERROR(VLOOKUP(_xlfn.SINGLE(B:B),'[1]Pivot ST'!$D:$P,{6,7,8,9,10,11,12},0),0)</f>
        <v>0</v>
      </c>
      <c r="Q331" s="3">
        <v>0</v>
      </c>
      <c r="R331" s="3">
        <v>1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112">
        <f t="shared" si="68"/>
        <v>0</v>
      </c>
      <c r="AB331" s="112">
        <f t="shared" si="69"/>
        <v>0</v>
      </c>
      <c r="AC331" s="112">
        <f t="shared" si="70"/>
        <v>0</v>
      </c>
      <c r="AD331" s="112">
        <f t="shared" si="71"/>
        <v>516.72</v>
      </c>
      <c r="AE331" s="112">
        <f t="shared" si="72"/>
        <v>0</v>
      </c>
      <c r="AF331" s="112">
        <f t="shared" si="73"/>
        <v>0</v>
      </c>
      <c r="AG331" s="112">
        <f t="shared" si="74"/>
        <v>0</v>
      </c>
      <c r="AH331" s="112">
        <f t="shared" si="75"/>
        <v>0</v>
      </c>
      <c r="AI331" s="112">
        <f t="shared" si="76"/>
        <v>0</v>
      </c>
      <c r="AJ331" s="112">
        <f t="shared" si="77"/>
        <v>0</v>
      </c>
      <c r="AK331" s="112">
        <f t="shared" si="78"/>
        <v>0</v>
      </c>
      <c r="AL331" s="112">
        <f t="shared" si="79"/>
        <v>0</v>
      </c>
    </row>
    <row r="332" spans="1:38" x14ac:dyDescent="0.2">
      <c r="A332" t="s">
        <v>104</v>
      </c>
      <c r="B332" t="s">
        <v>111</v>
      </c>
      <c r="C332" s="2" t="s">
        <v>112</v>
      </c>
      <c r="D332" s="2" t="s">
        <v>113</v>
      </c>
      <c r="E332" s="2" t="s">
        <v>114</v>
      </c>
      <c r="F332" s="2" t="s">
        <v>60</v>
      </c>
      <c r="G332" s="2" t="s">
        <v>109</v>
      </c>
      <c r="H332" s="2" t="s">
        <v>110</v>
      </c>
      <c r="I332" s="2" t="s">
        <v>27</v>
      </c>
      <c r="J332" s="2" t="s">
        <v>3995</v>
      </c>
      <c r="K332" s="3">
        <v>300</v>
      </c>
      <c r="L332" s="25">
        <v>516.72</v>
      </c>
      <c r="M332" s="2" t="s">
        <v>2204</v>
      </c>
      <c r="N332" s="2" t="s">
        <v>66</v>
      </c>
      <c r="O332" s="3">
        <f>IFERROR(VLOOKUP(B:B,'[1]SI vs ST'!$B:$P,15,0),0)</f>
        <v>0</v>
      </c>
      <c r="P332" s="3" cm="1">
        <f t="array" ref="P332">IFERROR(VLOOKUP(_xlfn.SINGLE(B:B),'[1]Pivot ST'!$D:$P,{6,7,8,9,10,11,12},0),0)</f>
        <v>0</v>
      </c>
      <c r="Q332" s="3"/>
      <c r="R332" s="3"/>
      <c r="S332" s="3"/>
      <c r="T332" s="3"/>
      <c r="U332" s="3"/>
      <c r="V332" s="3"/>
      <c r="W332" s="3">
        <v>0</v>
      </c>
      <c r="X332" s="3">
        <v>0</v>
      </c>
      <c r="Y332" s="3">
        <v>0</v>
      </c>
      <c r="Z332" s="3">
        <v>0</v>
      </c>
      <c r="AA332" s="112">
        <f t="shared" si="68"/>
        <v>0</v>
      </c>
      <c r="AB332" s="112">
        <f t="shared" si="69"/>
        <v>0</v>
      </c>
      <c r="AC332" s="112">
        <f t="shared" si="70"/>
        <v>0</v>
      </c>
      <c r="AD332" s="112">
        <f t="shared" si="71"/>
        <v>0</v>
      </c>
      <c r="AE332" s="112">
        <f t="shared" si="72"/>
        <v>0</v>
      </c>
      <c r="AF332" s="112">
        <f t="shared" si="73"/>
        <v>0</v>
      </c>
      <c r="AG332" s="112">
        <f t="shared" si="74"/>
        <v>0</v>
      </c>
      <c r="AH332" s="112">
        <f t="shared" si="75"/>
        <v>0</v>
      </c>
      <c r="AI332" s="112">
        <f t="shared" si="76"/>
        <v>0</v>
      </c>
      <c r="AJ332" s="112">
        <f t="shared" si="77"/>
        <v>0</v>
      </c>
      <c r="AK332" s="112">
        <f t="shared" si="78"/>
        <v>0</v>
      </c>
      <c r="AL332" s="112">
        <f t="shared" si="79"/>
        <v>0</v>
      </c>
    </row>
    <row r="333" spans="1:38" x14ac:dyDescent="0.2">
      <c r="A333" t="s">
        <v>104</v>
      </c>
      <c r="B333" t="s">
        <v>115</v>
      </c>
      <c r="C333" s="2" t="s">
        <v>116</v>
      </c>
      <c r="D333" s="2" t="s">
        <v>117</v>
      </c>
      <c r="E333" s="2" t="s">
        <v>118</v>
      </c>
      <c r="F333" s="2" t="s">
        <v>60</v>
      </c>
      <c r="G333" s="2" t="s">
        <v>109</v>
      </c>
      <c r="H333" s="2" t="s">
        <v>110</v>
      </c>
      <c r="I333" s="2" t="s">
        <v>27</v>
      </c>
      <c r="J333" s="2" t="s">
        <v>3995</v>
      </c>
      <c r="K333" s="3">
        <v>300</v>
      </c>
      <c r="L333" s="25">
        <v>516.72</v>
      </c>
      <c r="M333" s="2" t="s">
        <v>2204</v>
      </c>
      <c r="N333" s="2" t="s">
        <v>66</v>
      </c>
      <c r="O333" s="3">
        <f>IFERROR(VLOOKUP(B:B,'[1]SI vs ST'!$B:$P,15,0),0)</f>
        <v>2</v>
      </c>
      <c r="P333" s="3" cm="1">
        <f t="array" ref="P333:V333">IFERROR(VLOOKUP(_xlfn.SINGLE(B:B),'[1]Pivot ST'!$D:$P,{6,7,8,9,10,11,12},0),0)</f>
        <v>0</v>
      </c>
      <c r="Q333" s="3">
        <v>0</v>
      </c>
      <c r="R333" s="3">
        <v>0</v>
      </c>
      <c r="S333" s="3">
        <v>0</v>
      </c>
      <c r="T333" s="3">
        <v>0</v>
      </c>
      <c r="U333" s="3">
        <v>2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112">
        <f t="shared" si="68"/>
        <v>1033.44</v>
      </c>
      <c r="AB333" s="112">
        <f t="shared" si="69"/>
        <v>0</v>
      </c>
      <c r="AC333" s="112">
        <f t="shared" si="70"/>
        <v>0</v>
      </c>
      <c r="AD333" s="112">
        <f t="shared" si="71"/>
        <v>0</v>
      </c>
      <c r="AE333" s="112">
        <f t="shared" si="72"/>
        <v>0</v>
      </c>
      <c r="AF333" s="112">
        <f t="shared" si="73"/>
        <v>0</v>
      </c>
      <c r="AG333" s="112">
        <f t="shared" si="74"/>
        <v>1033.44</v>
      </c>
      <c r="AH333" s="112">
        <f t="shared" si="75"/>
        <v>0</v>
      </c>
      <c r="AI333" s="112">
        <f t="shared" si="76"/>
        <v>0</v>
      </c>
      <c r="AJ333" s="112">
        <f t="shared" si="77"/>
        <v>0</v>
      </c>
      <c r="AK333" s="112">
        <f t="shared" si="78"/>
        <v>0</v>
      </c>
      <c r="AL333" s="112">
        <f t="shared" si="79"/>
        <v>0</v>
      </c>
    </row>
    <row r="334" spans="1:38" x14ac:dyDescent="0.2">
      <c r="A334" t="s">
        <v>104</v>
      </c>
      <c r="B334" t="s">
        <v>119</v>
      </c>
      <c r="C334" s="2" t="s">
        <v>120</v>
      </c>
      <c r="D334" s="2" t="s">
        <v>121</v>
      </c>
      <c r="E334" s="2" t="s">
        <v>122</v>
      </c>
      <c r="F334" s="2" t="s">
        <v>60</v>
      </c>
      <c r="G334" s="2" t="s">
        <v>109</v>
      </c>
      <c r="H334" s="2" t="s">
        <v>110</v>
      </c>
      <c r="I334" s="2" t="s">
        <v>27</v>
      </c>
      <c r="J334" s="2" t="s">
        <v>3995</v>
      </c>
      <c r="K334" s="3">
        <v>300</v>
      </c>
      <c r="L334" s="25">
        <v>516.72</v>
      </c>
      <c r="M334" s="2" t="s">
        <v>2204</v>
      </c>
      <c r="N334" s="2" t="s">
        <v>66</v>
      </c>
      <c r="O334" s="3">
        <f>IFERROR(VLOOKUP(B:B,'[1]SI vs ST'!$B:$P,15,0),0)</f>
        <v>1</v>
      </c>
      <c r="P334" s="3" cm="1">
        <f t="array" ref="P334:V334">IFERROR(VLOOKUP(_xlfn.SINGLE(B:B),'[1]Pivot ST'!$D:$P,{6,7,8,9,10,11,12},0),0)</f>
        <v>0</v>
      </c>
      <c r="Q334" s="3">
        <v>0</v>
      </c>
      <c r="R334" s="3">
        <v>0</v>
      </c>
      <c r="S334" s="3">
        <v>0</v>
      </c>
      <c r="T334" s="3">
        <v>1</v>
      </c>
      <c r="U334" s="3">
        <v>0</v>
      </c>
      <c r="V334" s="3">
        <v>1</v>
      </c>
      <c r="W334" s="3">
        <v>0</v>
      </c>
      <c r="X334" s="3">
        <v>0</v>
      </c>
      <c r="Y334" s="3">
        <v>0</v>
      </c>
      <c r="Z334" s="3">
        <v>0</v>
      </c>
      <c r="AA334" s="112">
        <f t="shared" si="68"/>
        <v>516.72</v>
      </c>
      <c r="AB334" s="112">
        <f t="shared" si="69"/>
        <v>0</v>
      </c>
      <c r="AC334" s="112">
        <f t="shared" si="70"/>
        <v>0</v>
      </c>
      <c r="AD334" s="112">
        <f t="shared" si="71"/>
        <v>0</v>
      </c>
      <c r="AE334" s="112">
        <f t="shared" si="72"/>
        <v>0</v>
      </c>
      <c r="AF334" s="112">
        <f t="shared" si="73"/>
        <v>516.72</v>
      </c>
      <c r="AG334" s="112">
        <f t="shared" si="74"/>
        <v>0</v>
      </c>
      <c r="AH334" s="112">
        <f t="shared" si="75"/>
        <v>516.72</v>
      </c>
      <c r="AI334" s="112">
        <f t="shared" si="76"/>
        <v>0</v>
      </c>
      <c r="AJ334" s="112">
        <f t="shared" si="77"/>
        <v>0</v>
      </c>
      <c r="AK334" s="112">
        <f t="shared" si="78"/>
        <v>0</v>
      </c>
      <c r="AL334" s="112">
        <f t="shared" si="79"/>
        <v>0</v>
      </c>
    </row>
    <row r="335" spans="1:38" x14ac:dyDescent="0.2">
      <c r="A335" t="s">
        <v>104</v>
      </c>
      <c r="B335" t="s">
        <v>123</v>
      </c>
      <c r="C335" s="2" t="s">
        <v>124</v>
      </c>
      <c r="D335" s="2" t="s">
        <v>125</v>
      </c>
      <c r="E335" s="2" t="s">
        <v>126</v>
      </c>
      <c r="F335" s="2" t="s">
        <v>60</v>
      </c>
      <c r="G335" s="2" t="s">
        <v>109</v>
      </c>
      <c r="H335" s="2" t="s">
        <v>127</v>
      </c>
      <c r="I335" s="2" t="s">
        <v>27</v>
      </c>
      <c r="J335" s="2" t="s">
        <v>3995</v>
      </c>
      <c r="K335" s="3">
        <v>300</v>
      </c>
      <c r="L335" s="25">
        <v>516.72</v>
      </c>
      <c r="M335" s="2" t="s">
        <v>2204</v>
      </c>
      <c r="N335" s="2" t="s">
        <v>66</v>
      </c>
      <c r="O335" s="3">
        <f>IFERROR(VLOOKUP(B:B,'[1]SI vs ST'!$B:$P,15,0),0)</f>
        <v>1</v>
      </c>
      <c r="P335" s="3" cm="1">
        <f t="array" ref="P335:V335">IFERROR(VLOOKUP(_xlfn.SINGLE(B:B),'[1]Pivot ST'!$D:$P,{6,7,8,9,10,11,12},0),0)</f>
        <v>0</v>
      </c>
      <c r="Q335" s="3">
        <v>0</v>
      </c>
      <c r="R335" s="3">
        <v>1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112">
        <f t="shared" si="68"/>
        <v>516.72</v>
      </c>
      <c r="AB335" s="112">
        <f t="shared" si="69"/>
        <v>0</v>
      </c>
      <c r="AC335" s="112">
        <f t="shared" si="70"/>
        <v>0</v>
      </c>
      <c r="AD335" s="112">
        <f t="shared" si="71"/>
        <v>516.72</v>
      </c>
      <c r="AE335" s="112">
        <f t="shared" si="72"/>
        <v>0</v>
      </c>
      <c r="AF335" s="112">
        <f t="shared" si="73"/>
        <v>0</v>
      </c>
      <c r="AG335" s="112">
        <f t="shared" si="74"/>
        <v>0</v>
      </c>
      <c r="AH335" s="112">
        <f t="shared" si="75"/>
        <v>0</v>
      </c>
      <c r="AI335" s="112">
        <f t="shared" si="76"/>
        <v>0</v>
      </c>
      <c r="AJ335" s="112">
        <f t="shared" si="77"/>
        <v>0</v>
      </c>
      <c r="AK335" s="112">
        <f t="shared" si="78"/>
        <v>0</v>
      </c>
      <c r="AL335" s="112">
        <f t="shared" si="79"/>
        <v>0</v>
      </c>
    </row>
    <row r="336" spans="1:38" x14ac:dyDescent="0.2">
      <c r="A336" t="s">
        <v>104</v>
      </c>
      <c r="B336" t="s">
        <v>128</v>
      </c>
      <c r="C336" s="2" t="s">
        <v>129</v>
      </c>
      <c r="D336" s="2" t="s">
        <v>130</v>
      </c>
      <c r="E336" s="2" t="s">
        <v>131</v>
      </c>
      <c r="F336" s="2" t="s">
        <v>60</v>
      </c>
      <c r="G336" s="2" t="s">
        <v>109</v>
      </c>
      <c r="H336" s="2" t="s">
        <v>127</v>
      </c>
      <c r="I336" s="2" t="s">
        <v>27</v>
      </c>
      <c r="J336" s="2" t="s">
        <v>3995</v>
      </c>
      <c r="K336" s="3">
        <v>300</v>
      </c>
      <c r="L336" s="25">
        <v>516.72</v>
      </c>
      <c r="M336" s="2" t="s">
        <v>2204</v>
      </c>
      <c r="N336" s="2" t="s">
        <v>66</v>
      </c>
      <c r="O336" s="3">
        <f>IFERROR(VLOOKUP(B:B,'[1]SI vs ST'!$B:$P,15,0),0)</f>
        <v>0</v>
      </c>
      <c r="P336" s="3" cm="1">
        <f t="array" ref="P336:V336">IFERROR(VLOOKUP(_xlfn.SINGLE(B:B),'[1]Pivot ST'!$D:$P,{6,7,8,9,10,11,12},0),0)</f>
        <v>0</v>
      </c>
      <c r="Q336" s="3">
        <v>1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112">
        <f t="shared" si="68"/>
        <v>0</v>
      </c>
      <c r="AB336" s="112">
        <f t="shared" si="69"/>
        <v>0</v>
      </c>
      <c r="AC336" s="112">
        <f t="shared" si="70"/>
        <v>516.72</v>
      </c>
      <c r="AD336" s="112">
        <f t="shared" si="71"/>
        <v>0</v>
      </c>
      <c r="AE336" s="112">
        <f t="shared" si="72"/>
        <v>0</v>
      </c>
      <c r="AF336" s="112">
        <f t="shared" si="73"/>
        <v>0</v>
      </c>
      <c r="AG336" s="112">
        <f t="shared" si="74"/>
        <v>0</v>
      </c>
      <c r="AH336" s="112">
        <f t="shared" si="75"/>
        <v>0</v>
      </c>
      <c r="AI336" s="112">
        <f t="shared" si="76"/>
        <v>0</v>
      </c>
      <c r="AJ336" s="112">
        <f t="shared" si="77"/>
        <v>0</v>
      </c>
      <c r="AK336" s="112">
        <f t="shared" si="78"/>
        <v>0</v>
      </c>
      <c r="AL336" s="112">
        <f t="shared" si="79"/>
        <v>0</v>
      </c>
    </row>
    <row r="337" spans="1:38" x14ac:dyDescent="0.2">
      <c r="A337" t="s">
        <v>104</v>
      </c>
      <c r="B337" t="s">
        <v>132</v>
      </c>
      <c r="C337" s="2" t="s">
        <v>133</v>
      </c>
      <c r="D337" s="2" t="s">
        <v>134</v>
      </c>
      <c r="E337" s="2" t="s">
        <v>135</v>
      </c>
      <c r="F337" s="2" t="s">
        <v>60</v>
      </c>
      <c r="G337" s="2" t="s">
        <v>109</v>
      </c>
      <c r="H337" s="2" t="s">
        <v>127</v>
      </c>
      <c r="I337" s="2" t="s">
        <v>27</v>
      </c>
      <c r="J337" s="2" t="s">
        <v>3995</v>
      </c>
      <c r="K337" s="3">
        <v>300</v>
      </c>
      <c r="L337" s="25">
        <v>516.72</v>
      </c>
      <c r="M337" s="2" t="s">
        <v>2204</v>
      </c>
      <c r="N337" s="2" t="s">
        <v>66</v>
      </c>
      <c r="O337" s="3">
        <f>IFERROR(VLOOKUP(B:B,'[1]SI vs ST'!$B:$P,15,0),0)</f>
        <v>0</v>
      </c>
      <c r="P337" s="3" cm="1">
        <f t="array" ref="P337:V337">IFERROR(VLOOKUP(_xlfn.SINGLE(B:B),'[1]Pivot ST'!$D:$P,{6,7,8,9,10,11,12},0),0)</f>
        <v>1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112">
        <f t="shared" si="68"/>
        <v>0</v>
      </c>
      <c r="AB337" s="112">
        <f t="shared" si="69"/>
        <v>516.72</v>
      </c>
      <c r="AC337" s="112">
        <f t="shared" si="70"/>
        <v>0</v>
      </c>
      <c r="AD337" s="112">
        <f t="shared" si="71"/>
        <v>0</v>
      </c>
      <c r="AE337" s="112">
        <f t="shared" si="72"/>
        <v>0</v>
      </c>
      <c r="AF337" s="112">
        <f t="shared" si="73"/>
        <v>0</v>
      </c>
      <c r="AG337" s="112">
        <f t="shared" si="74"/>
        <v>0</v>
      </c>
      <c r="AH337" s="112">
        <f t="shared" si="75"/>
        <v>0</v>
      </c>
      <c r="AI337" s="112">
        <f t="shared" si="76"/>
        <v>0</v>
      </c>
      <c r="AJ337" s="112">
        <f t="shared" si="77"/>
        <v>0</v>
      </c>
      <c r="AK337" s="112">
        <f t="shared" si="78"/>
        <v>0</v>
      </c>
      <c r="AL337" s="112">
        <f t="shared" si="79"/>
        <v>0</v>
      </c>
    </row>
    <row r="338" spans="1:38" x14ac:dyDescent="0.2">
      <c r="A338" t="s">
        <v>104</v>
      </c>
      <c r="B338" t="s">
        <v>136</v>
      </c>
      <c r="C338" s="2" t="s">
        <v>137</v>
      </c>
      <c r="D338" s="2" t="s">
        <v>138</v>
      </c>
      <c r="E338" s="2" t="s">
        <v>139</v>
      </c>
      <c r="F338" s="2" t="s">
        <v>60</v>
      </c>
      <c r="G338" s="2" t="s">
        <v>109</v>
      </c>
      <c r="H338" s="2" t="s">
        <v>127</v>
      </c>
      <c r="I338" s="2" t="s">
        <v>27</v>
      </c>
      <c r="J338" s="2" t="s">
        <v>3995</v>
      </c>
      <c r="K338" s="3">
        <v>300</v>
      </c>
      <c r="L338" s="25">
        <v>516.72</v>
      </c>
      <c r="M338" s="2" t="s">
        <v>2204</v>
      </c>
      <c r="N338" s="2" t="s">
        <v>66</v>
      </c>
      <c r="O338" s="3">
        <f>IFERROR(VLOOKUP(B:B,'[1]SI vs ST'!$B:$P,15,0),0)</f>
        <v>0</v>
      </c>
      <c r="P338" s="3" cm="1">
        <f t="array" ref="P338:V338">IFERROR(VLOOKUP(_xlfn.SINGLE(B:B),'[1]Pivot ST'!$D:$P,{6,7,8,9,10,11,12},0),0)</f>
        <v>0</v>
      </c>
      <c r="Q338" s="3">
        <v>0</v>
      </c>
      <c r="R338" s="3">
        <v>1</v>
      </c>
      <c r="S338" s="3">
        <v>1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112">
        <f t="shared" si="68"/>
        <v>0</v>
      </c>
      <c r="AB338" s="112">
        <f t="shared" si="69"/>
        <v>0</v>
      </c>
      <c r="AC338" s="112">
        <f t="shared" si="70"/>
        <v>0</v>
      </c>
      <c r="AD338" s="112">
        <f t="shared" si="71"/>
        <v>516.72</v>
      </c>
      <c r="AE338" s="112">
        <f t="shared" si="72"/>
        <v>516.72</v>
      </c>
      <c r="AF338" s="112">
        <f t="shared" si="73"/>
        <v>0</v>
      </c>
      <c r="AG338" s="112">
        <f t="shared" si="74"/>
        <v>0</v>
      </c>
      <c r="AH338" s="112">
        <f t="shared" si="75"/>
        <v>0</v>
      </c>
      <c r="AI338" s="112">
        <f t="shared" si="76"/>
        <v>0</v>
      </c>
      <c r="AJ338" s="112">
        <f t="shared" si="77"/>
        <v>0</v>
      </c>
      <c r="AK338" s="112">
        <f t="shared" si="78"/>
        <v>0</v>
      </c>
      <c r="AL338" s="112">
        <f t="shared" si="79"/>
        <v>0</v>
      </c>
    </row>
    <row r="339" spans="1:38" x14ac:dyDescent="0.2">
      <c r="A339" t="s">
        <v>20</v>
      </c>
      <c r="B339" t="s">
        <v>140</v>
      </c>
      <c r="C339" s="2" t="s">
        <v>141</v>
      </c>
      <c r="D339" s="2" t="s">
        <v>142</v>
      </c>
      <c r="E339" s="2" t="s">
        <v>143</v>
      </c>
      <c r="F339" s="2" t="s">
        <v>60</v>
      </c>
      <c r="G339" s="2" t="s">
        <v>144</v>
      </c>
      <c r="H339" s="2" t="s">
        <v>145</v>
      </c>
      <c r="I339" s="2" t="s">
        <v>27</v>
      </c>
      <c r="J339" s="2" t="s">
        <v>3995</v>
      </c>
      <c r="K339" s="3">
        <v>300</v>
      </c>
      <c r="L339" s="25">
        <v>206.38</v>
      </c>
      <c r="M339" s="2" t="s">
        <v>2204</v>
      </c>
      <c r="N339" s="2" t="s">
        <v>66</v>
      </c>
      <c r="O339" s="3">
        <f>IFERROR(VLOOKUP(B:B,'[1]SI vs ST'!$B:$P,15,0),0)</f>
        <v>0</v>
      </c>
      <c r="P339" s="3" cm="1">
        <f t="array" ref="P339">IFERROR(VLOOKUP(_xlfn.SINGLE(B:B),'[1]Pivot ST'!$D:$P,{6,7,8,9,10,11,12},0),0)</f>
        <v>0</v>
      </c>
      <c r="Q339" s="3"/>
      <c r="R339" s="3"/>
      <c r="S339" s="3"/>
      <c r="T339" s="3"/>
      <c r="U339" s="3"/>
      <c r="V339" s="3"/>
      <c r="W339" s="3">
        <v>0</v>
      </c>
      <c r="X339" s="3">
        <v>0</v>
      </c>
      <c r="Y339" s="3">
        <v>0</v>
      </c>
      <c r="Z339" s="3">
        <v>0</v>
      </c>
      <c r="AA339" s="112">
        <f t="shared" si="68"/>
        <v>0</v>
      </c>
      <c r="AB339" s="112">
        <f t="shared" si="69"/>
        <v>0</v>
      </c>
      <c r="AC339" s="112">
        <f t="shared" si="70"/>
        <v>0</v>
      </c>
      <c r="AD339" s="112">
        <f t="shared" si="71"/>
        <v>0</v>
      </c>
      <c r="AE339" s="112">
        <f t="shared" si="72"/>
        <v>0</v>
      </c>
      <c r="AF339" s="112">
        <f t="shared" si="73"/>
        <v>0</v>
      </c>
      <c r="AG339" s="112">
        <f t="shared" si="74"/>
        <v>0</v>
      </c>
      <c r="AH339" s="112">
        <f t="shared" si="75"/>
        <v>0</v>
      </c>
      <c r="AI339" s="112">
        <f t="shared" si="76"/>
        <v>0</v>
      </c>
      <c r="AJ339" s="112">
        <f t="shared" si="77"/>
        <v>0</v>
      </c>
      <c r="AK339" s="112">
        <f t="shared" si="78"/>
        <v>0</v>
      </c>
      <c r="AL339" s="112">
        <f t="shared" si="79"/>
        <v>0</v>
      </c>
    </row>
    <row r="340" spans="1:38" x14ac:dyDescent="0.2">
      <c r="A340" t="s">
        <v>20</v>
      </c>
      <c r="B340" t="s">
        <v>146</v>
      </c>
      <c r="C340" s="2" t="s">
        <v>147</v>
      </c>
      <c r="D340" s="2" t="s">
        <v>148</v>
      </c>
      <c r="E340" s="2" t="s">
        <v>149</v>
      </c>
      <c r="F340" s="2" t="s">
        <v>60</v>
      </c>
      <c r="G340" s="2" t="s">
        <v>150</v>
      </c>
      <c r="H340" s="2" t="s">
        <v>150</v>
      </c>
      <c r="I340" s="2" t="s">
        <v>27</v>
      </c>
      <c r="J340" s="2" t="s">
        <v>3995</v>
      </c>
      <c r="K340" s="3">
        <v>300</v>
      </c>
      <c r="L340" s="25">
        <v>206.38</v>
      </c>
      <c r="M340" s="2" t="s">
        <v>2204</v>
      </c>
      <c r="N340" s="2" t="s">
        <v>66</v>
      </c>
      <c r="O340" s="3">
        <f>IFERROR(VLOOKUP(B:B,'[1]SI vs ST'!$B:$P,15,0),0)</f>
        <v>32</v>
      </c>
      <c r="P340" s="3" cm="1">
        <f t="array" ref="P340:V340">IFERROR(VLOOKUP(_xlfn.SINGLE(B:B),'[1]Pivot ST'!$D:$P,{6,7,8,9,10,11,12},0),0)</f>
        <v>49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1</v>
      </c>
      <c r="W340" s="3">
        <v>0</v>
      </c>
      <c r="X340" s="3">
        <v>0</v>
      </c>
      <c r="Y340" s="3">
        <v>0</v>
      </c>
      <c r="Z340" s="3">
        <v>0</v>
      </c>
      <c r="AA340" s="112">
        <f t="shared" si="68"/>
        <v>6604.16</v>
      </c>
      <c r="AB340" s="112">
        <f t="shared" si="69"/>
        <v>10112.619999999999</v>
      </c>
      <c r="AC340" s="112">
        <f t="shared" si="70"/>
        <v>0</v>
      </c>
      <c r="AD340" s="112">
        <f t="shared" si="71"/>
        <v>0</v>
      </c>
      <c r="AE340" s="112">
        <f t="shared" si="72"/>
        <v>0</v>
      </c>
      <c r="AF340" s="112">
        <f t="shared" si="73"/>
        <v>0</v>
      </c>
      <c r="AG340" s="112">
        <f t="shared" si="74"/>
        <v>0</v>
      </c>
      <c r="AH340" s="112">
        <f t="shared" si="75"/>
        <v>206.38</v>
      </c>
      <c r="AI340" s="112">
        <f t="shared" si="76"/>
        <v>0</v>
      </c>
      <c r="AJ340" s="112">
        <f t="shared" si="77"/>
        <v>0</v>
      </c>
      <c r="AK340" s="112">
        <f t="shared" si="78"/>
        <v>0</v>
      </c>
      <c r="AL340" s="112">
        <f t="shared" si="79"/>
        <v>0</v>
      </c>
    </row>
    <row r="341" spans="1:38" x14ac:dyDescent="0.2">
      <c r="A341" t="s">
        <v>20</v>
      </c>
      <c r="B341" t="s">
        <v>151</v>
      </c>
      <c r="C341" s="2" t="s">
        <v>152</v>
      </c>
      <c r="D341" s="2" t="s">
        <v>153</v>
      </c>
      <c r="E341" s="2" t="s">
        <v>154</v>
      </c>
      <c r="F341" s="2" t="s">
        <v>60</v>
      </c>
      <c r="G341" s="2" t="s">
        <v>150</v>
      </c>
      <c r="H341" s="2" t="s">
        <v>150</v>
      </c>
      <c r="I341" s="2" t="s">
        <v>27</v>
      </c>
      <c r="J341" s="2" t="s">
        <v>3995</v>
      </c>
      <c r="K341" s="3">
        <v>300</v>
      </c>
      <c r="L341" s="25">
        <v>206.38</v>
      </c>
      <c r="M341" s="2" t="s">
        <v>2204</v>
      </c>
      <c r="N341" s="2" t="s">
        <v>66</v>
      </c>
      <c r="O341" s="3">
        <f>IFERROR(VLOOKUP(B:B,'[1]SI vs ST'!$B:$P,15,0),0)</f>
        <v>13</v>
      </c>
      <c r="P341" s="3" cm="1">
        <f t="array" ref="P341:V341">IFERROR(VLOOKUP(_xlfn.SINGLE(B:B),'[1]Pivot ST'!$D:$P,{6,7,8,9,10,11,12},0),0)</f>
        <v>25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112">
        <f t="shared" si="68"/>
        <v>2682.94</v>
      </c>
      <c r="AB341" s="112">
        <f t="shared" si="69"/>
        <v>5159.5</v>
      </c>
      <c r="AC341" s="112">
        <f t="shared" si="70"/>
        <v>0</v>
      </c>
      <c r="AD341" s="112">
        <f t="shared" si="71"/>
        <v>0</v>
      </c>
      <c r="AE341" s="112">
        <f t="shared" si="72"/>
        <v>0</v>
      </c>
      <c r="AF341" s="112">
        <f t="shared" si="73"/>
        <v>0</v>
      </c>
      <c r="AG341" s="112">
        <f t="shared" si="74"/>
        <v>0</v>
      </c>
      <c r="AH341" s="112">
        <f t="shared" si="75"/>
        <v>0</v>
      </c>
      <c r="AI341" s="112">
        <f t="shared" si="76"/>
        <v>0</v>
      </c>
      <c r="AJ341" s="112">
        <f t="shared" si="77"/>
        <v>0</v>
      </c>
      <c r="AK341" s="112">
        <f t="shared" si="78"/>
        <v>0</v>
      </c>
      <c r="AL341" s="112">
        <f t="shared" si="79"/>
        <v>0</v>
      </c>
    </row>
    <row r="342" spans="1:38" x14ac:dyDescent="0.2">
      <c r="A342" t="s">
        <v>20</v>
      </c>
      <c r="B342" t="s">
        <v>155</v>
      </c>
      <c r="C342" s="2" t="s">
        <v>156</v>
      </c>
      <c r="D342" s="2" t="s">
        <v>157</v>
      </c>
      <c r="E342" s="2" t="s">
        <v>158</v>
      </c>
      <c r="F342" s="2" t="s">
        <v>24</v>
      </c>
      <c r="G342" s="2" t="s">
        <v>159</v>
      </c>
      <c r="H342" s="2" t="s">
        <v>160</v>
      </c>
      <c r="I342" s="2" t="s">
        <v>27</v>
      </c>
      <c r="J342" s="2" t="s">
        <v>3995</v>
      </c>
      <c r="K342" s="3">
        <v>300</v>
      </c>
      <c r="L342" s="25">
        <v>206.38</v>
      </c>
      <c r="M342" s="2" t="s">
        <v>2204</v>
      </c>
      <c r="N342" s="2" t="s">
        <v>66</v>
      </c>
      <c r="O342" s="3">
        <f>IFERROR(VLOOKUP(B:B,'[1]SI vs ST'!$B:$P,15,0),0)</f>
        <v>0</v>
      </c>
      <c r="P342" s="3" cm="1">
        <f t="array" ref="P342">IFERROR(VLOOKUP(_xlfn.SINGLE(B:B),'[1]Pivot ST'!$D:$P,{6,7,8,9,10,11,12},0),0)</f>
        <v>0</v>
      </c>
      <c r="Q342" s="3"/>
      <c r="R342" s="3"/>
      <c r="S342" s="3"/>
      <c r="T342" s="3"/>
      <c r="U342" s="3"/>
      <c r="V342" s="3"/>
      <c r="W342" s="3">
        <v>0</v>
      </c>
      <c r="X342" s="3">
        <v>0</v>
      </c>
      <c r="Y342" s="3">
        <v>0</v>
      </c>
      <c r="Z342" s="3">
        <v>0</v>
      </c>
      <c r="AA342" s="112">
        <f t="shared" si="68"/>
        <v>0</v>
      </c>
      <c r="AB342" s="112">
        <f t="shared" si="69"/>
        <v>0</v>
      </c>
      <c r="AC342" s="112">
        <f t="shared" si="70"/>
        <v>0</v>
      </c>
      <c r="AD342" s="112">
        <f t="shared" si="71"/>
        <v>0</v>
      </c>
      <c r="AE342" s="112">
        <f t="shared" si="72"/>
        <v>0</v>
      </c>
      <c r="AF342" s="112">
        <f t="shared" si="73"/>
        <v>0</v>
      </c>
      <c r="AG342" s="112">
        <f t="shared" si="74"/>
        <v>0</v>
      </c>
      <c r="AH342" s="112">
        <f t="shared" si="75"/>
        <v>0</v>
      </c>
      <c r="AI342" s="112">
        <f t="shared" si="76"/>
        <v>0</v>
      </c>
      <c r="AJ342" s="112">
        <f t="shared" si="77"/>
        <v>0</v>
      </c>
      <c r="AK342" s="112">
        <f t="shared" si="78"/>
        <v>0</v>
      </c>
      <c r="AL342" s="112">
        <f t="shared" si="79"/>
        <v>0</v>
      </c>
    </row>
    <row r="343" spans="1:38" x14ac:dyDescent="0.2">
      <c r="A343" t="s">
        <v>20</v>
      </c>
      <c r="B343" t="s">
        <v>161</v>
      </c>
      <c r="C343" s="2" t="s">
        <v>162</v>
      </c>
      <c r="D343" s="2" t="s">
        <v>163</v>
      </c>
      <c r="E343" s="2" t="s">
        <v>164</v>
      </c>
      <c r="F343" s="2" t="s">
        <v>24</v>
      </c>
      <c r="G343" s="2" t="s">
        <v>144</v>
      </c>
      <c r="H343" s="2" t="s">
        <v>145</v>
      </c>
      <c r="I343" s="2" t="s">
        <v>27</v>
      </c>
      <c r="J343" s="2" t="s">
        <v>3995</v>
      </c>
      <c r="K343" s="3">
        <v>300</v>
      </c>
      <c r="L343" s="25">
        <v>206.38</v>
      </c>
      <c r="M343" s="2" t="s">
        <v>2204</v>
      </c>
      <c r="N343" s="2" t="s">
        <v>66</v>
      </c>
      <c r="O343" s="3">
        <f>IFERROR(VLOOKUP(B:B,'[1]SI vs ST'!$B:$P,15,0),0)</f>
        <v>0</v>
      </c>
      <c r="P343" s="3" cm="1">
        <f t="array" ref="P343">IFERROR(VLOOKUP(_xlfn.SINGLE(B:B),'[1]Pivot ST'!$D:$P,{6,7,8,9,10,11,12},0),0)</f>
        <v>0</v>
      </c>
      <c r="Q343" s="3"/>
      <c r="R343" s="3"/>
      <c r="S343" s="3"/>
      <c r="T343" s="3"/>
      <c r="U343" s="3"/>
      <c r="V343" s="3"/>
      <c r="W343" s="3">
        <v>0</v>
      </c>
      <c r="X343" s="3">
        <v>0</v>
      </c>
      <c r="Y343" s="3">
        <v>0</v>
      </c>
      <c r="Z343" s="3">
        <v>0</v>
      </c>
      <c r="AA343" s="112">
        <f t="shared" si="68"/>
        <v>0</v>
      </c>
      <c r="AB343" s="112">
        <f t="shared" si="69"/>
        <v>0</v>
      </c>
      <c r="AC343" s="112">
        <f t="shared" si="70"/>
        <v>0</v>
      </c>
      <c r="AD343" s="112">
        <f t="shared" si="71"/>
        <v>0</v>
      </c>
      <c r="AE343" s="112">
        <f t="shared" si="72"/>
        <v>0</v>
      </c>
      <c r="AF343" s="112">
        <f t="shared" si="73"/>
        <v>0</v>
      </c>
      <c r="AG343" s="112">
        <f t="shared" si="74"/>
        <v>0</v>
      </c>
      <c r="AH343" s="112">
        <f t="shared" si="75"/>
        <v>0</v>
      </c>
      <c r="AI343" s="112">
        <f t="shared" si="76"/>
        <v>0</v>
      </c>
      <c r="AJ343" s="112">
        <f t="shared" si="77"/>
        <v>0</v>
      </c>
      <c r="AK343" s="112">
        <f t="shared" si="78"/>
        <v>0</v>
      </c>
      <c r="AL343" s="112">
        <f t="shared" si="79"/>
        <v>0</v>
      </c>
    </row>
    <row r="344" spans="1:38" x14ac:dyDescent="0.2">
      <c r="A344" t="s">
        <v>20</v>
      </c>
      <c r="B344" t="s">
        <v>165</v>
      </c>
      <c r="C344" s="2" t="s">
        <v>166</v>
      </c>
      <c r="D344" s="2" t="s">
        <v>167</v>
      </c>
      <c r="E344" s="2" t="s">
        <v>168</v>
      </c>
      <c r="F344" s="2" t="s">
        <v>24</v>
      </c>
      <c r="G344" s="2" t="s">
        <v>169</v>
      </c>
      <c r="H344" s="2" t="s">
        <v>170</v>
      </c>
      <c r="I344" s="2" t="s">
        <v>27</v>
      </c>
      <c r="J344" s="2" t="s">
        <v>3995</v>
      </c>
      <c r="K344" s="3">
        <v>300</v>
      </c>
      <c r="L344" s="25">
        <v>206.38</v>
      </c>
      <c r="M344" s="2" t="s">
        <v>2204</v>
      </c>
      <c r="N344" s="2" t="s">
        <v>66</v>
      </c>
      <c r="O344" s="3">
        <f>IFERROR(VLOOKUP(B:B,'[1]SI vs ST'!$B:$P,15,0),0)</f>
        <v>0</v>
      </c>
      <c r="P344" s="3" cm="1">
        <f t="array" ref="P344">IFERROR(VLOOKUP(_xlfn.SINGLE(B:B),'[1]Pivot ST'!$D:$P,{6,7,8,9,10,11,12},0),0)</f>
        <v>0</v>
      </c>
      <c r="Q344" s="3"/>
      <c r="R344" s="3"/>
      <c r="S344" s="3"/>
      <c r="T344" s="3"/>
      <c r="U344" s="3"/>
      <c r="V344" s="3"/>
      <c r="W344" s="3">
        <v>0</v>
      </c>
      <c r="X344" s="3">
        <v>0</v>
      </c>
      <c r="Y344" s="3">
        <v>0</v>
      </c>
      <c r="Z344" s="3">
        <v>0</v>
      </c>
      <c r="AA344" s="112">
        <f t="shared" si="68"/>
        <v>0</v>
      </c>
      <c r="AB344" s="112">
        <f t="shared" si="69"/>
        <v>0</v>
      </c>
      <c r="AC344" s="112">
        <f t="shared" si="70"/>
        <v>0</v>
      </c>
      <c r="AD344" s="112">
        <f t="shared" si="71"/>
        <v>0</v>
      </c>
      <c r="AE344" s="112">
        <f t="shared" si="72"/>
        <v>0</v>
      </c>
      <c r="AF344" s="112">
        <f t="shared" si="73"/>
        <v>0</v>
      </c>
      <c r="AG344" s="112">
        <f t="shared" si="74"/>
        <v>0</v>
      </c>
      <c r="AH344" s="112">
        <f t="shared" si="75"/>
        <v>0</v>
      </c>
      <c r="AI344" s="112">
        <f t="shared" si="76"/>
        <v>0</v>
      </c>
      <c r="AJ344" s="112">
        <f t="shared" si="77"/>
        <v>0</v>
      </c>
      <c r="AK344" s="112">
        <f t="shared" si="78"/>
        <v>0</v>
      </c>
      <c r="AL344" s="112">
        <f t="shared" si="79"/>
        <v>0</v>
      </c>
    </row>
    <row r="345" spans="1:38" x14ac:dyDescent="0.2">
      <c r="A345" t="s">
        <v>20</v>
      </c>
      <c r="B345" t="s">
        <v>171</v>
      </c>
      <c r="C345" s="2" t="s">
        <v>172</v>
      </c>
      <c r="D345" s="2" t="s">
        <v>173</v>
      </c>
      <c r="E345" s="2" t="s">
        <v>174</v>
      </c>
      <c r="F345" s="2" t="s">
        <v>24</v>
      </c>
      <c r="G345" s="2" t="s">
        <v>169</v>
      </c>
      <c r="H345" s="2" t="s">
        <v>175</v>
      </c>
      <c r="I345" s="2" t="s">
        <v>27</v>
      </c>
      <c r="J345" s="2" t="s">
        <v>3995</v>
      </c>
      <c r="K345" s="3">
        <v>300</v>
      </c>
      <c r="L345" s="25">
        <v>258.10000000000002</v>
      </c>
      <c r="M345" s="2" t="s">
        <v>2204</v>
      </c>
      <c r="N345" s="2" t="s">
        <v>66</v>
      </c>
      <c r="O345" s="3">
        <f>IFERROR(VLOOKUP(B:B,'[1]SI vs ST'!$B:$P,15,0),0)</f>
        <v>0</v>
      </c>
      <c r="P345" s="3" cm="1">
        <f t="array" ref="P345">IFERROR(VLOOKUP(_xlfn.SINGLE(B:B),'[1]Pivot ST'!$D:$P,{6,7,8,9,10,11,12},0),0)</f>
        <v>0</v>
      </c>
      <c r="Q345" s="3"/>
      <c r="R345" s="3"/>
      <c r="S345" s="3"/>
      <c r="T345" s="3"/>
      <c r="U345" s="3"/>
      <c r="V345" s="3"/>
      <c r="W345" s="3">
        <v>0</v>
      </c>
      <c r="X345" s="3">
        <v>0</v>
      </c>
      <c r="Y345" s="3">
        <v>0</v>
      </c>
      <c r="Z345" s="3">
        <v>0</v>
      </c>
      <c r="AA345" s="112">
        <f t="shared" si="68"/>
        <v>0</v>
      </c>
      <c r="AB345" s="112">
        <f t="shared" si="69"/>
        <v>0</v>
      </c>
      <c r="AC345" s="112">
        <f t="shared" si="70"/>
        <v>0</v>
      </c>
      <c r="AD345" s="112">
        <f t="shared" si="71"/>
        <v>0</v>
      </c>
      <c r="AE345" s="112">
        <f t="shared" si="72"/>
        <v>0</v>
      </c>
      <c r="AF345" s="112">
        <f t="shared" si="73"/>
        <v>0</v>
      </c>
      <c r="AG345" s="112">
        <f t="shared" si="74"/>
        <v>0</v>
      </c>
      <c r="AH345" s="112">
        <f t="shared" si="75"/>
        <v>0</v>
      </c>
      <c r="AI345" s="112">
        <f t="shared" si="76"/>
        <v>0</v>
      </c>
      <c r="AJ345" s="112">
        <f t="shared" si="77"/>
        <v>0</v>
      </c>
      <c r="AK345" s="112">
        <f t="shared" si="78"/>
        <v>0</v>
      </c>
      <c r="AL345" s="112">
        <f t="shared" si="79"/>
        <v>0</v>
      </c>
    </row>
    <row r="346" spans="1:38" x14ac:dyDescent="0.2">
      <c r="A346" t="s">
        <v>20</v>
      </c>
      <c r="B346" t="s">
        <v>176</v>
      </c>
      <c r="C346" s="2" t="s">
        <v>177</v>
      </c>
      <c r="D346" s="2" t="s">
        <v>178</v>
      </c>
      <c r="E346" s="2" t="s">
        <v>179</v>
      </c>
      <c r="F346" s="2" t="s">
        <v>24</v>
      </c>
      <c r="G346" s="2" t="s">
        <v>169</v>
      </c>
      <c r="H346" s="2" t="s">
        <v>180</v>
      </c>
      <c r="I346" s="2" t="s">
        <v>27</v>
      </c>
      <c r="J346" s="2" t="s">
        <v>3995</v>
      </c>
      <c r="K346" s="3">
        <v>300</v>
      </c>
      <c r="L346" s="25">
        <v>258.10000000000002</v>
      </c>
      <c r="M346" s="2" t="s">
        <v>2204</v>
      </c>
      <c r="N346" s="2" t="s">
        <v>66</v>
      </c>
      <c r="O346" s="3">
        <f>IFERROR(VLOOKUP(B:B,'[1]SI vs ST'!$B:$P,15,0),0)</f>
        <v>0</v>
      </c>
      <c r="P346" s="3" cm="1">
        <f t="array" ref="P346">IFERROR(VLOOKUP(_xlfn.SINGLE(B:B),'[1]Pivot ST'!$D:$P,{6,7,8,9,10,11,12},0),0)</f>
        <v>0</v>
      </c>
      <c r="Q346" s="3"/>
      <c r="R346" s="3"/>
      <c r="S346" s="3"/>
      <c r="T346" s="3"/>
      <c r="U346" s="3"/>
      <c r="V346" s="3"/>
      <c r="W346" s="3">
        <v>0</v>
      </c>
      <c r="X346" s="3">
        <v>0</v>
      </c>
      <c r="Y346" s="3">
        <v>0</v>
      </c>
      <c r="Z346" s="3">
        <v>0</v>
      </c>
      <c r="AA346" s="112">
        <f t="shared" si="68"/>
        <v>0</v>
      </c>
      <c r="AB346" s="112">
        <f t="shared" si="69"/>
        <v>0</v>
      </c>
      <c r="AC346" s="112">
        <f t="shared" si="70"/>
        <v>0</v>
      </c>
      <c r="AD346" s="112">
        <f t="shared" si="71"/>
        <v>0</v>
      </c>
      <c r="AE346" s="112">
        <f t="shared" si="72"/>
        <v>0</v>
      </c>
      <c r="AF346" s="112">
        <f t="shared" si="73"/>
        <v>0</v>
      </c>
      <c r="AG346" s="112">
        <f t="shared" si="74"/>
        <v>0</v>
      </c>
      <c r="AH346" s="112">
        <f t="shared" si="75"/>
        <v>0</v>
      </c>
      <c r="AI346" s="112">
        <f t="shared" si="76"/>
        <v>0</v>
      </c>
      <c r="AJ346" s="112">
        <f t="shared" si="77"/>
        <v>0</v>
      </c>
      <c r="AK346" s="112">
        <f t="shared" si="78"/>
        <v>0</v>
      </c>
      <c r="AL346" s="112">
        <f t="shared" si="79"/>
        <v>0</v>
      </c>
    </row>
    <row r="347" spans="1:38" x14ac:dyDescent="0.2">
      <c r="A347" t="s">
        <v>20</v>
      </c>
      <c r="B347" t="s">
        <v>181</v>
      </c>
      <c r="C347" s="2" t="s">
        <v>182</v>
      </c>
      <c r="D347" s="2" t="s">
        <v>183</v>
      </c>
      <c r="E347" s="2" t="s">
        <v>184</v>
      </c>
      <c r="F347" s="2" t="s">
        <v>24</v>
      </c>
      <c r="G347" s="2" t="s">
        <v>79</v>
      </c>
      <c r="H347" s="2" t="s">
        <v>185</v>
      </c>
      <c r="I347" s="2" t="s">
        <v>27</v>
      </c>
      <c r="J347" s="2" t="s">
        <v>3995</v>
      </c>
      <c r="K347" s="3">
        <v>300</v>
      </c>
      <c r="L347" s="25">
        <v>283.97000000000003</v>
      </c>
      <c r="M347" s="2" t="s">
        <v>2204</v>
      </c>
      <c r="N347" s="2" t="s">
        <v>66</v>
      </c>
      <c r="O347" s="3">
        <f>IFERROR(VLOOKUP(B:B,'[1]SI vs ST'!$B:$P,15,0),0)</f>
        <v>0</v>
      </c>
      <c r="P347" s="3" cm="1">
        <f t="array" ref="P347:V347">IFERROR(VLOOKUP(_xlfn.SINGLE(B:B),'[1]Pivot ST'!$D:$P,{6,7,8,9,10,11,12},0),0)</f>
        <v>0</v>
      </c>
      <c r="Q347" s="3">
        <v>4</v>
      </c>
      <c r="R347" s="3">
        <v>0</v>
      </c>
      <c r="S347" s="3">
        <v>0</v>
      </c>
      <c r="T347" s="3">
        <v>0</v>
      </c>
      <c r="U347" s="3">
        <v>0</v>
      </c>
      <c r="V347" s="3">
        <v>3</v>
      </c>
      <c r="W347" s="3">
        <v>2</v>
      </c>
      <c r="X347" s="3">
        <v>0</v>
      </c>
      <c r="Y347" s="3">
        <v>0</v>
      </c>
      <c r="Z347" s="3">
        <v>0</v>
      </c>
      <c r="AA347" s="112">
        <f t="shared" si="68"/>
        <v>0</v>
      </c>
      <c r="AB347" s="112">
        <f t="shared" si="69"/>
        <v>0</v>
      </c>
      <c r="AC347" s="112">
        <f t="shared" si="70"/>
        <v>1135.8800000000001</v>
      </c>
      <c r="AD347" s="112">
        <f t="shared" si="71"/>
        <v>0</v>
      </c>
      <c r="AE347" s="112">
        <f t="shared" si="72"/>
        <v>0</v>
      </c>
      <c r="AF347" s="112">
        <f t="shared" si="73"/>
        <v>0</v>
      </c>
      <c r="AG347" s="112">
        <f t="shared" si="74"/>
        <v>0</v>
      </c>
      <c r="AH347" s="112">
        <f t="shared" si="75"/>
        <v>851.91000000000008</v>
      </c>
      <c r="AI347" s="112">
        <f t="shared" si="76"/>
        <v>567.94000000000005</v>
      </c>
      <c r="AJ347" s="112">
        <f t="shared" si="77"/>
        <v>0</v>
      </c>
      <c r="AK347" s="112">
        <f t="shared" si="78"/>
        <v>0</v>
      </c>
      <c r="AL347" s="112">
        <f t="shared" si="79"/>
        <v>0</v>
      </c>
    </row>
    <row r="348" spans="1:38" x14ac:dyDescent="0.2">
      <c r="A348" t="s">
        <v>20</v>
      </c>
      <c r="B348" t="s">
        <v>186</v>
      </c>
      <c r="C348" s="2" t="s">
        <v>187</v>
      </c>
      <c r="D348" s="2" t="s">
        <v>188</v>
      </c>
      <c r="E348" s="2" t="s">
        <v>189</v>
      </c>
      <c r="F348" s="2" t="s">
        <v>24</v>
      </c>
      <c r="G348" s="2" t="s">
        <v>79</v>
      </c>
      <c r="H348" s="2" t="s">
        <v>80</v>
      </c>
      <c r="I348" s="2" t="s">
        <v>27</v>
      </c>
      <c r="J348" s="2" t="s">
        <v>3995</v>
      </c>
      <c r="K348" s="3">
        <v>300</v>
      </c>
      <c r="L348" s="25">
        <v>283.97000000000003</v>
      </c>
      <c r="M348" s="2" t="s">
        <v>2204</v>
      </c>
      <c r="N348" s="2" t="s">
        <v>66</v>
      </c>
      <c r="O348" s="3">
        <f>IFERROR(VLOOKUP(B:B,'[1]SI vs ST'!$B:$P,15,0),0)</f>
        <v>30</v>
      </c>
      <c r="P348" s="3" cm="1">
        <f t="array" ref="P348:V348">IFERROR(VLOOKUP(_xlfn.SINGLE(B:B),'[1]Pivot ST'!$D:$P,{6,7,8,9,10,11,12},0),0)</f>
        <v>11</v>
      </c>
      <c r="Q348" s="3">
        <v>16</v>
      </c>
      <c r="R348" s="3">
        <v>17</v>
      </c>
      <c r="S348" s="3">
        <v>6</v>
      </c>
      <c r="T348" s="3">
        <v>13</v>
      </c>
      <c r="U348" s="3">
        <v>10</v>
      </c>
      <c r="V348" s="3">
        <v>8</v>
      </c>
      <c r="W348" s="3">
        <v>4</v>
      </c>
      <c r="X348" s="3">
        <v>3</v>
      </c>
      <c r="Y348" s="3">
        <v>2</v>
      </c>
      <c r="Z348" s="3">
        <v>2</v>
      </c>
      <c r="AA348" s="112">
        <f t="shared" si="68"/>
        <v>8519.1</v>
      </c>
      <c r="AB348" s="112">
        <f t="shared" si="69"/>
        <v>3123.67</v>
      </c>
      <c r="AC348" s="112">
        <f t="shared" si="70"/>
        <v>4543.5200000000004</v>
      </c>
      <c r="AD348" s="112">
        <f t="shared" si="71"/>
        <v>4827.4900000000007</v>
      </c>
      <c r="AE348" s="112">
        <f t="shared" si="72"/>
        <v>1703.8200000000002</v>
      </c>
      <c r="AF348" s="112">
        <f t="shared" si="73"/>
        <v>3691.6100000000006</v>
      </c>
      <c r="AG348" s="112">
        <f t="shared" si="74"/>
        <v>2839.7000000000003</v>
      </c>
      <c r="AH348" s="112">
        <f t="shared" si="75"/>
        <v>2271.7600000000002</v>
      </c>
      <c r="AI348" s="112">
        <f t="shared" si="76"/>
        <v>1135.8800000000001</v>
      </c>
      <c r="AJ348" s="112">
        <f t="shared" si="77"/>
        <v>851.91000000000008</v>
      </c>
      <c r="AK348" s="112">
        <f t="shared" si="78"/>
        <v>567.94000000000005</v>
      </c>
      <c r="AL348" s="112">
        <f t="shared" si="79"/>
        <v>567.94000000000005</v>
      </c>
    </row>
    <row r="349" spans="1:38" x14ac:dyDescent="0.2">
      <c r="A349" t="s">
        <v>20</v>
      </c>
      <c r="B349" t="s">
        <v>190</v>
      </c>
      <c r="C349" s="2" t="s">
        <v>191</v>
      </c>
      <c r="D349" s="2" t="s">
        <v>192</v>
      </c>
      <c r="E349" s="2" t="s">
        <v>193</v>
      </c>
      <c r="F349" s="2" t="s">
        <v>24</v>
      </c>
      <c r="G349" s="2" t="s">
        <v>109</v>
      </c>
      <c r="H349" s="2" t="s">
        <v>109</v>
      </c>
      <c r="I349" s="2" t="s">
        <v>27</v>
      </c>
      <c r="J349" s="2" t="s">
        <v>3995</v>
      </c>
      <c r="K349" s="3">
        <v>300</v>
      </c>
      <c r="L349" s="25">
        <v>283.97000000000003</v>
      </c>
      <c r="M349" s="2" t="s">
        <v>2204</v>
      </c>
      <c r="N349" s="2" t="s">
        <v>66</v>
      </c>
      <c r="O349" s="3">
        <f>IFERROR(VLOOKUP(B:B,'[1]SI vs ST'!$B:$P,15,0),0)</f>
        <v>6</v>
      </c>
      <c r="P349" s="3" cm="1">
        <f t="array" ref="P349:V349">IFERROR(VLOOKUP(_xlfn.SINGLE(B:B),'[1]Pivot ST'!$D:$P,{6,7,8,9,10,11,12},0),0)</f>
        <v>0</v>
      </c>
      <c r="Q349" s="3">
        <v>2</v>
      </c>
      <c r="R349" s="3">
        <v>2</v>
      </c>
      <c r="S349" s="3">
        <v>4</v>
      </c>
      <c r="T349" s="3">
        <v>1</v>
      </c>
      <c r="U349" s="3">
        <v>2</v>
      </c>
      <c r="V349" s="3">
        <v>1</v>
      </c>
      <c r="W349" s="3">
        <v>3</v>
      </c>
      <c r="X349" s="3">
        <v>2</v>
      </c>
      <c r="Y349" s="3">
        <v>1</v>
      </c>
      <c r="Z349" s="3">
        <v>3</v>
      </c>
      <c r="AA349" s="112">
        <f t="shared" si="68"/>
        <v>1703.8200000000002</v>
      </c>
      <c r="AB349" s="112">
        <f t="shared" si="69"/>
        <v>0</v>
      </c>
      <c r="AC349" s="112">
        <f t="shared" si="70"/>
        <v>567.94000000000005</v>
      </c>
      <c r="AD349" s="112">
        <f t="shared" si="71"/>
        <v>567.94000000000005</v>
      </c>
      <c r="AE349" s="112">
        <f t="shared" si="72"/>
        <v>1135.8800000000001</v>
      </c>
      <c r="AF349" s="112">
        <f t="shared" si="73"/>
        <v>283.97000000000003</v>
      </c>
      <c r="AG349" s="112">
        <f t="shared" si="74"/>
        <v>567.94000000000005</v>
      </c>
      <c r="AH349" s="112">
        <f t="shared" si="75"/>
        <v>283.97000000000003</v>
      </c>
      <c r="AI349" s="112">
        <f t="shared" si="76"/>
        <v>851.91000000000008</v>
      </c>
      <c r="AJ349" s="112">
        <f t="shared" si="77"/>
        <v>567.94000000000005</v>
      </c>
      <c r="AK349" s="112">
        <f t="shared" si="78"/>
        <v>283.97000000000003</v>
      </c>
      <c r="AL349" s="112">
        <f t="shared" si="79"/>
        <v>851.91000000000008</v>
      </c>
    </row>
    <row r="350" spans="1:38" x14ac:dyDescent="0.2">
      <c r="A350" t="s">
        <v>20</v>
      </c>
      <c r="B350" t="s">
        <v>194</v>
      </c>
      <c r="C350" s="2" t="s">
        <v>195</v>
      </c>
      <c r="D350" s="2" t="s">
        <v>196</v>
      </c>
      <c r="E350" s="2" t="s">
        <v>197</v>
      </c>
      <c r="F350" s="2" t="s">
        <v>24</v>
      </c>
      <c r="G350" s="2" t="s">
        <v>109</v>
      </c>
      <c r="H350" s="2" t="s">
        <v>198</v>
      </c>
      <c r="I350" s="2" t="s">
        <v>27</v>
      </c>
      <c r="J350" s="2" t="s">
        <v>3995</v>
      </c>
      <c r="K350" s="3">
        <v>300</v>
      </c>
      <c r="L350" s="25">
        <v>283.97000000000003</v>
      </c>
      <c r="M350" s="2" t="s">
        <v>2204</v>
      </c>
      <c r="N350" s="2" t="s">
        <v>66</v>
      </c>
      <c r="O350" s="3">
        <f>IFERROR(VLOOKUP(B:B,'[1]SI vs ST'!$B:$P,15,0),0)</f>
        <v>2</v>
      </c>
      <c r="P350" s="3" cm="1">
        <f t="array" ref="P350:V350">IFERROR(VLOOKUP(_xlfn.SINGLE(B:B),'[1]Pivot ST'!$D:$P,{6,7,8,9,10,11,12},0),0)</f>
        <v>1</v>
      </c>
      <c r="Q350" s="3">
        <v>0</v>
      </c>
      <c r="R350" s="3">
        <v>2</v>
      </c>
      <c r="S350" s="3">
        <v>0</v>
      </c>
      <c r="T350" s="3">
        <v>0</v>
      </c>
      <c r="U350" s="3">
        <v>0</v>
      </c>
      <c r="V350" s="3">
        <v>1</v>
      </c>
      <c r="W350" s="3">
        <v>5</v>
      </c>
      <c r="X350" s="3">
        <v>0</v>
      </c>
      <c r="Y350" s="3">
        <v>0</v>
      </c>
      <c r="Z350" s="3">
        <v>0</v>
      </c>
      <c r="AA350" s="112">
        <f t="shared" si="68"/>
        <v>567.94000000000005</v>
      </c>
      <c r="AB350" s="112">
        <f t="shared" si="69"/>
        <v>283.97000000000003</v>
      </c>
      <c r="AC350" s="112">
        <f t="shared" si="70"/>
        <v>0</v>
      </c>
      <c r="AD350" s="112">
        <f t="shared" si="71"/>
        <v>567.94000000000005</v>
      </c>
      <c r="AE350" s="112">
        <f t="shared" si="72"/>
        <v>0</v>
      </c>
      <c r="AF350" s="112">
        <f t="shared" si="73"/>
        <v>0</v>
      </c>
      <c r="AG350" s="112">
        <f t="shared" si="74"/>
        <v>0</v>
      </c>
      <c r="AH350" s="112">
        <f t="shared" si="75"/>
        <v>283.97000000000003</v>
      </c>
      <c r="AI350" s="112">
        <f t="shared" si="76"/>
        <v>1419.8500000000001</v>
      </c>
      <c r="AJ350" s="112">
        <f t="shared" si="77"/>
        <v>0</v>
      </c>
      <c r="AK350" s="112">
        <f t="shared" si="78"/>
        <v>0</v>
      </c>
      <c r="AL350" s="112">
        <f t="shared" si="79"/>
        <v>0</v>
      </c>
    </row>
    <row r="351" spans="1:38" x14ac:dyDescent="0.2">
      <c r="A351" t="s">
        <v>20</v>
      </c>
      <c r="B351" t="s">
        <v>199</v>
      </c>
      <c r="C351" s="2" t="s">
        <v>200</v>
      </c>
      <c r="D351" s="2" t="s">
        <v>201</v>
      </c>
      <c r="E351" s="2" t="s">
        <v>202</v>
      </c>
      <c r="F351" s="2" t="s">
        <v>24</v>
      </c>
      <c r="G351" s="2" t="s">
        <v>109</v>
      </c>
      <c r="H351" s="2" t="s">
        <v>127</v>
      </c>
      <c r="I351" s="2" t="s">
        <v>27</v>
      </c>
      <c r="J351" s="2" t="s">
        <v>3995</v>
      </c>
      <c r="K351" s="3">
        <v>300</v>
      </c>
      <c r="L351" s="25">
        <v>283.97000000000003</v>
      </c>
      <c r="M351" s="2" t="s">
        <v>2204</v>
      </c>
      <c r="N351" s="2" t="s">
        <v>66</v>
      </c>
      <c r="O351" s="3">
        <f>IFERROR(VLOOKUP(B:B,'[1]SI vs ST'!$B:$P,15,0),0)</f>
        <v>6</v>
      </c>
      <c r="P351" s="3" cm="1">
        <f t="array" ref="P351:V351">IFERROR(VLOOKUP(_xlfn.SINGLE(B:B),'[1]Pivot ST'!$D:$P,{6,7,8,9,10,11,12},0),0)</f>
        <v>2</v>
      </c>
      <c r="Q351" s="3">
        <v>1</v>
      </c>
      <c r="R351" s="3">
        <v>1</v>
      </c>
      <c r="S351" s="3">
        <v>0</v>
      </c>
      <c r="T351" s="3">
        <v>0</v>
      </c>
      <c r="U351" s="3">
        <v>1</v>
      </c>
      <c r="V351" s="3">
        <v>1</v>
      </c>
      <c r="W351" s="3">
        <v>0</v>
      </c>
      <c r="X351" s="3">
        <v>0</v>
      </c>
      <c r="Y351" s="3">
        <v>0</v>
      </c>
      <c r="Z351" s="3">
        <v>0</v>
      </c>
      <c r="AA351" s="112">
        <f t="shared" si="68"/>
        <v>1703.8200000000002</v>
      </c>
      <c r="AB351" s="112">
        <f t="shared" si="69"/>
        <v>567.94000000000005</v>
      </c>
      <c r="AC351" s="112">
        <f t="shared" si="70"/>
        <v>283.97000000000003</v>
      </c>
      <c r="AD351" s="112">
        <f t="shared" si="71"/>
        <v>283.97000000000003</v>
      </c>
      <c r="AE351" s="112">
        <f t="shared" si="72"/>
        <v>0</v>
      </c>
      <c r="AF351" s="112">
        <f t="shared" si="73"/>
        <v>0</v>
      </c>
      <c r="AG351" s="112">
        <f t="shared" si="74"/>
        <v>283.97000000000003</v>
      </c>
      <c r="AH351" s="112">
        <f t="shared" si="75"/>
        <v>283.97000000000003</v>
      </c>
      <c r="AI351" s="112">
        <f t="shared" si="76"/>
        <v>0</v>
      </c>
      <c r="AJ351" s="112">
        <f t="shared" si="77"/>
        <v>0</v>
      </c>
      <c r="AK351" s="112">
        <f t="shared" si="78"/>
        <v>0</v>
      </c>
      <c r="AL351" s="112">
        <f t="shared" si="79"/>
        <v>0</v>
      </c>
    </row>
    <row r="352" spans="1:38" x14ac:dyDescent="0.2">
      <c r="A352" t="s">
        <v>20</v>
      </c>
      <c r="B352" t="s">
        <v>203</v>
      </c>
      <c r="C352" s="2" t="s">
        <v>204</v>
      </c>
      <c r="D352" s="2" t="s">
        <v>205</v>
      </c>
      <c r="E352" s="2" t="s">
        <v>206</v>
      </c>
      <c r="F352" s="2" t="s">
        <v>33</v>
      </c>
      <c r="G352" s="2" t="s">
        <v>207</v>
      </c>
      <c r="H352" s="2" t="s">
        <v>207</v>
      </c>
      <c r="I352" s="2" t="s">
        <v>27</v>
      </c>
      <c r="J352" s="2" t="s">
        <v>3995</v>
      </c>
      <c r="K352" s="3">
        <v>300</v>
      </c>
      <c r="L352" s="25">
        <v>154.66</v>
      </c>
      <c r="M352" s="2" t="s">
        <v>2204</v>
      </c>
      <c r="N352" s="2" t="s">
        <v>66</v>
      </c>
      <c r="O352" s="3">
        <f>IFERROR(VLOOKUP(B:B,'[1]SI vs ST'!$B:$P,15,0),0)</f>
        <v>0</v>
      </c>
      <c r="P352" s="3" cm="1">
        <f t="array" ref="P352">IFERROR(VLOOKUP(_xlfn.SINGLE(B:B),'[1]Pivot ST'!$D:$P,{6,7,8,9,10,11,12},0),0)</f>
        <v>0</v>
      </c>
      <c r="Q352" s="3"/>
      <c r="R352" s="3"/>
      <c r="S352" s="3"/>
      <c r="T352" s="3"/>
      <c r="U352" s="3"/>
      <c r="V352" s="3"/>
      <c r="W352" s="3">
        <v>0</v>
      </c>
      <c r="X352" s="3">
        <v>0</v>
      </c>
      <c r="Y352" s="3">
        <v>0</v>
      </c>
      <c r="Z352" s="3">
        <v>0</v>
      </c>
      <c r="AA352" s="112">
        <f t="shared" si="68"/>
        <v>0</v>
      </c>
      <c r="AB352" s="112">
        <f t="shared" si="69"/>
        <v>0</v>
      </c>
      <c r="AC352" s="112">
        <f t="shared" si="70"/>
        <v>0</v>
      </c>
      <c r="AD352" s="112">
        <f t="shared" si="71"/>
        <v>0</v>
      </c>
      <c r="AE352" s="112">
        <f t="shared" si="72"/>
        <v>0</v>
      </c>
      <c r="AF352" s="112">
        <f t="shared" si="73"/>
        <v>0</v>
      </c>
      <c r="AG352" s="112">
        <f t="shared" si="74"/>
        <v>0</v>
      </c>
      <c r="AH352" s="112">
        <f t="shared" si="75"/>
        <v>0</v>
      </c>
      <c r="AI352" s="112">
        <f t="shared" si="76"/>
        <v>0</v>
      </c>
      <c r="AJ352" s="112">
        <f t="shared" si="77"/>
        <v>0</v>
      </c>
      <c r="AK352" s="112">
        <f t="shared" si="78"/>
        <v>0</v>
      </c>
      <c r="AL352" s="112">
        <f t="shared" si="79"/>
        <v>0</v>
      </c>
    </row>
    <row r="353" spans="1:38" x14ac:dyDescent="0.2">
      <c r="A353" t="s">
        <v>20</v>
      </c>
      <c r="B353" t="s">
        <v>208</v>
      </c>
      <c r="C353" s="2" t="s">
        <v>204</v>
      </c>
      <c r="D353" s="2" t="s">
        <v>205</v>
      </c>
      <c r="E353" s="2" t="s">
        <v>206</v>
      </c>
      <c r="F353" s="2" t="s">
        <v>33</v>
      </c>
      <c r="G353" s="2" t="s">
        <v>207</v>
      </c>
      <c r="H353" s="2" t="s">
        <v>207</v>
      </c>
      <c r="I353" s="2" t="s">
        <v>27</v>
      </c>
      <c r="J353" s="2" t="s">
        <v>3995</v>
      </c>
      <c r="K353" s="3">
        <v>300</v>
      </c>
      <c r="L353" s="25">
        <v>258.10000000000002</v>
      </c>
      <c r="M353" s="2" t="s">
        <v>2204</v>
      </c>
      <c r="N353" s="2" t="s">
        <v>66</v>
      </c>
      <c r="O353" s="3">
        <f>IFERROR(VLOOKUP(B:B,'[1]SI vs ST'!$B:$P,15,0),0)</f>
        <v>0</v>
      </c>
      <c r="P353" s="3" cm="1">
        <f t="array" ref="P353">IFERROR(VLOOKUP(_xlfn.SINGLE(B:B),'[1]Pivot ST'!$D:$P,{6,7,8,9,10,11,12},0),0)</f>
        <v>0</v>
      </c>
      <c r="Q353" s="3"/>
      <c r="R353" s="3"/>
      <c r="S353" s="3"/>
      <c r="T353" s="3"/>
      <c r="U353" s="3"/>
      <c r="V353" s="3"/>
      <c r="W353" s="3">
        <v>0</v>
      </c>
      <c r="X353" s="3">
        <v>0</v>
      </c>
      <c r="Y353" s="3">
        <v>0</v>
      </c>
      <c r="Z353" s="3">
        <v>0</v>
      </c>
      <c r="AA353" s="112">
        <f t="shared" si="68"/>
        <v>0</v>
      </c>
      <c r="AB353" s="112">
        <f t="shared" si="69"/>
        <v>0</v>
      </c>
      <c r="AC353" s="112">
        <f t="shared" si="70"/>
        <v>0</v>
      </c>
      <c r="AD353" s="112">
        <f t="shared" si="71"/>
        <v>0</v>
      </c>
      <c r="AE353" s="112">
        <f t="shared" si="72"/>
        <v>0</v>
      </c>
      <c r="AF353" s="112">
        <f t="shared" si="73"/>
        <v>0</v>
      </c>
      <c r="AG353" s="112">
        <f t="shared" si="74"/>
        <v>0</v>
      </c>
      <c r="AH353" s="112">
        <f t="shared" si="75"/>
        <v>0</v>
      </c>
      <c r="AI353" s="112">
        <f t="shared" si="76"/>
        <v>0</v>
      </c>
      <c r="AJ353" s="112">
        <f t="shared" si="77"/>
        <v>0</v>
      </c>
      <c r="AK353" s="112">
        <f t="shared" si="78"/>
        <v>0</v>
      </c>
      <c r="AL353" s="112">
        <f t="shared" si="79"/>
        <v>0</v>
      </c>
    </row>
    <row r="354" spans="1:38" x14ac:dyDescent="0.2">
      <c r="A354" t="s">
        <v>20</v>
      </c>
      <c r="B354" t="s">
        <v>209</v>
      </c>
      <c r="C354" s="2" t="s">
        <v>210</v>
      </c>
      <c r="D354" s="2" t="s">
        <v>167</v>
      </c>
      <c r="E354" s="2" t="s">
        <v>211</v>
      </c>
      <c r="F354" s="2" t="s">
        <v>3862</v>
      </c>
      <c r="G354" s="2" t="s">
        <v>212</v>
      </c>
      <c r="H354" s="2" t="s">
        <v>46</v>
      </c>
      <c r="I354" s="2" t="s">
        <v>27</v>
      </c>
      <c r="J354" s="2" t="s">
        <v>3995</v>
      </c>
      <c r="K354" s="3">
        <v>300</v>
      </c>
      <c r="L354" s="25">
        <v>232.24</v>
      </c>
      <c r="M354" s="2" t="s">
        <v>2204</v>
      </c>
      <c r="N354" s="2" t="s">
        <v>66</v>
      </c>
      <c r="O354" s="3">
        <f>IFERROR(VLOOKUP(B:B,'[1]SI vs ST'!$B:$P,15,0),0)</f>
        <v>297</v>
      </c>
      <c r="P354" s="3" cm="1">
        <f t="array" ref="P354:V354">IFERROR(VLOOKUP(_xlfn.SINGLE(B:B),'[1]Pivot ST'!$D:$P,{6,7,8,9,10,11,12},0),0)</f>
        <v>303</v>
      </c>
      <c r="Q354" s="3">
        <v>224</v>
      </c>
      <c r="R354" s="3">
        <v>205</v>
      </c>
      <c r="S354" s="3">
        <v>164</v>
      </c>
      <c r="T354" s="3">
        <v>152</v>
      </c>
      <c r="U354" s="3">
        <v>165</v>
      </c>
      <c r="V354" s="3">
        <v>130</v>
      </c>
      <c r="W354" s="3">
        <v>142</v>
      </c>
      <c r="X354" s="3">
        <v>139</v>
      </c>
      <c r="Y354" s="3">
        <v>129</v>
      </c>
      <c r="Z354" s="3">
        <v>126</v>
      </c>
      <c r="AA354" s="112">
        <f t="shared" si="68"/>
        <v>68975.28</v>
      </c>
      <c r="AB354" s="112">
        <f t="shared" si="69"/>
        <v>70368.72</v>
      </c>
      <c r="AC354" s="112">
        <f t="shared" si="70"/>
        <v>52021.760000000002</v>
      </c>
      <c r="AD354" s="112">
        <f t="shared" si="71"/>
        <v>47609.200000000004</v>
      </c>
      <c r="AE354" s="112">
        <f t="shared" si="72"/>
        <v>38087.360000000001</v>
      </c>
      <c r="AF354" s="112">
        <f t="shared" si="73"/>
        <v>35300.480000000003</v>
      </c>
      <c r="AG354" s="112">
        <f t="shared" si="74"/>
        <v>38319.599999999999</v>
      </c>
      <c r="AH354" s="112">
        <f t="shared" si="75"/>
        <v>30191.200000000001</v>
      </c>
      <c r="AI354" s="112">
        <f t="shared" si="76"/>
        <v>32978.080000000002</v>
      </c>
      <c r="AJ354" s="112">
        <f t="shared" si="77"/>
        <v>32281.360000000001</v>
      </c>
      <c r="AK354" s="112">
        <f t="shared" si="78"/>
        <v>29958.960000000003</v>
      </c>
      <c r="AL354" s="112">
        <f t="shared" si="79"/>
        <v>29262.240000000002</v>
      </c>
    </row>
    <row r="355" spans="1:38" x14ac:dyDescent="0.2">
      <c r="A355" t="s">
        <v>20</v>
      </c>
      <c r="B355" t="s">
        <v>213</v>
      </c>
      <c r="C355" s="2" t="s">
        <v>214</v>
      </c>
      <c r="D355" s="2" t="s">
        <v>215</v>
      </c>
      <c r="E355" s="2" t="s">
        <v>216</v>
      </c>
      <c r="F355" t="s">
        <v>4152</v>
      </c>
      <c r="G355" s="2" t="s">
        <v>50</v>
      </c>
      <c r="H355" s="2" t="s">
        <v>217</v>
      </c>
      <c r="I355" s="2" t="s">
        <v>27</v>
      </c>
      <c r="J355" s="2" t="s">
        <v>3995</v>
      </c>
      <c r="K355" s="3">
        <v>300</v>
      </c>
      <c r="L355" s="25">
        <v>232.24</v>
      </c>
      <c r="M355" s="2" t="s">
        <v>2204</v>
      </c>
      <c r="N355" s="2" t="s">
        <v>66</v>
      </c>
      <c r="O355" s="3">
        <f>IFERROR(VLOOKUP(B:B,'[1]SI vs ST'!$B:$P,15,0),0)</f>
        <v>0</v>
      </c>
      <c r="P355" s="3" cm="1">
        <f t="array" ref="P355:V355">IFERROR(VLOOKUP(_xlfn.SINGLE(B:B),'[1]Pivot ST'!$D:$P,{6,7,8,9,10,11,12},0),0)</f>
        <v>0</v>
      </c>
      <c r="Q355" s="3">
        <v>9</v>
      </c>
      <c r="R355" s="3">
        <v>0</v>
      </c>
      <c r="S355" s="3">
        <v>0</v>
      </c>
      <c r="T355" s="3">
        <v>0</v>
      </c>
      <c r="U355" s="3">
        <v>0</v>
      </c>
      <c r="V355" s="3">
        <v>4</v>
      </c>
      <c r="W355" s="3">
        <v>0</v>
      </c>
      <c r="X355" s="3">
        <v>0</v>
      </c>
      <c r="Y355" s="3">
        <v>0</v>
      </c>
      <c r="Z355" s="3">
        <v>0</v>
      </c>
      <c r="AA355" s="112">
        <f t="shared" si="68"/>
        <v>0</v>
      </c>
      <c r="AB355" s="112">
        <f t="shared" si="69"/>
        <v>0</v>
      </c>
      <c r="AC355" s="112">
        <f t="shared" si="70"/>
        <v>2090.16</v>
      </c>
      <c r="AD355" s="112">
        <f t="shared" si="71"/>
        <v>0</v>
      </c>
      <c r="AE355" s="112">
        <f t="shared" si="72"/>
        <v>0</v>
      </c>
      <c r="AF355" s="112">
        <f t="shared" si="73"/>
        <v>0</v>
      </c>
      <c r="AG355" s="112">
        <f t="shared" si="74"/>
        <v>0</v>
      </c>
      <c r="AH355" s="112">
        <f t="shared" si="75"/>
        <v>928.96</v>
      </c>
      <c r="AI355" s="112">
        <f t="shared" si="76"/>
        <v>0</v>
      </c>
      <c r="AJ355" s="112">
        <f t="shared" si="77"/>
        <v>0</v>
      </c>
      <c r="AK355" s="112">
        <f t="shared" si="78"/>
        <v>0</v>
      </c>
      <c r="AL355" s="112">
        <f t="shared" si="79"/>
        <v>0</v>
      </c>
    </row>
    <row r="356" spans="1:38" x14ac:dyDescent="0.2">
      <c r="A356" t="s">
        <v>20</v>
      </c>
      <c r="B356" t="s">
        <v>218</v>
      </c>
      <c r="C356" s="2" t="s">
        <v>219</v>
      </c>
      <c r="D356" s="2" t="s">
        <v>220</v>
      </c>
      <c r="E356" s="2" t="s">
        <v>221</v>
      </c>
      <c r="F356" t="s">
        <v>4152</v>
      </c>
      <c r="G356" s="2" t="s">
        <v>50</v>
      </c>
      <c r="H356" s="2" t="s">
        <v>222</v>
      </c>
      <c r="I356" s="2" t="s">
        <v>27</v>
      </c>
      <c r="J356" s="2" t="s">
        <v>3995</v>
      </c>
      <c r="K356" s="3">
        <v>300</v>
      </c>
      <c r="L356" s="25">
        <v>309.83</v>
      </c>
      <c r="M356" s="2" t="s">
        <v>2204</v>
      </c>
      <c r="N356" s="2" t="s">
        <v>66</v>
      </c>
      <c r="O356" s="3">
        <f>IFERROR(VLOOKUP(B:B,'[1]SI vs ST'!$B:$P,15,0),0)</f>
        <v>9</v>
      </c>
      <c r="P356" s="3" cm="1">
        <f t="array" ref="P356:V356">IFERROR(VLOOKUP(_xlfn.SINGLE(B:B),'[1]Pivot ST'!$D:$P,{6,7,8,9,10,11,12},0),0)</f>
        <v>6</v>
      </c>
      <c r="Q356" s="3">
        <v>5</v>
      </c>
      <c r="R356" s="3">
        <v>2</v>
      </c>
      <c r="S356" s="3">
        <v>2</v>
      </c>
      <c r="T356" s="3">
        <v>3</v>
      </c>
      <c r="U356" s="3">
        <v>9</v>
      </c>
      <c r="V356" s="3">
        <v>11</v>
      </c>
      <c r="W356" s="3">
        <v>7</v>
      </c>
      <c r="X356" s="3">
        <v>0</v>
      </c>
      <c r="Y356" s="3">
        <v>0</v>
      </c>
      <c r="Z356" s="3">
        <v>0</v>
      </c>
      <c r="AA356" s="112">
        <f t="shared" si="68"/>
        <v>2788.47</v>
      </c>
      <c r="AB356" s="112">
        <f t="shared" si="69"/>
        <v>1858.98</v>
      </c>
      <c r="AC356" s="112">
        <f t="shared" si="70"/>
        <v>1549.1499999999999</v>
      </c>
      <c r="AD356" s="112">
        <f t="shared" si="71"/>
        <v>619.66</v>
      </c>
      <c r="AE356" s="112">
        <f t="shared" si="72"/>
        <v>619.66</v>
      </c>
      <c r="AF356" s="112">
        <f t="shared" si="73"/>
        <v>929.49</v>
      </c>
      <c r="AG356" s="112">
        <f t="shared" si="74"/>
        <v>2788.47</v>
      </c>
      <c r="AH356" s="112">
        <f t="shared" si="75"/>
        <v>3408.1299999999997</v>
      </c>
      <c r="AI356" s="112">
        <f t="shared" si="76"/>
        <v>2168.81</v>
      </c>
      <c r="AJ356" s="112">
        <f t="shared" si="77"/>
        <v>0</v>
      </c>
      <c r="AK356" s="112">
        <f t="shared" si="78"/>
        <v>0</v>
      </c>
      <c r="AL356" s="112">
        <f t="shared" si="79"/>
        <v>0</v>
      </c>
    </row>
    <row r="357" spans="1:38" x14ac:dyDescent="0.2">
      <c r="A357" t="s">
        <v>20</v>
      </c>
      <c r="B357" t="s">
        <v>223</v>
      </c>
      <c r="C357" s="2" t="s">
        <v>224</v>
      </c>
      <c r="D357" s="2" t="s">
        <v>225</v>
      </c>
      <c r="E357" s="2" t="s">
        <v>226</v>
      </c>
      <c r="F357" s="2" t="s">
        <v>4152</v>
      </c>
      <c r="G357" s="2" t="s">
        <v>227</v>
      </c>
      <c r="H357" s="2" t="s">
        <v>228</v>
      </c>
      <c r="I357" s="2" t="s">
        <v>27</v>
      </c>
      <c r="J357" s="2" t="s">
        <v>3995</v>
      </c>
      <c r="K357" s="3">
        <v>300</v>
      </c>
      <c r="L357" s="25">
        <v>309.83</v>
      </c>
      <c r="M357" s="2" t="s">
        <v>2204</v>
      </c>
      <c r="N357" s="2" t="s">
        <v>66</v>
      </c>
      <c r="O357" s="3">
        <f>IFERROR(VLOOKUP(B:B,'[1]SI vs ST'!$B:$P,15,0),0)</f>
        <v>0</v>
      </c>
      <c r="P357" s="3" cm="1">
        <f t="array" ref="P357">IFERROR(VLOOKUP(_xlfn.SINGLE(B:B),'[1]Pivot ST'!$D:$P,{6,7,8,9,10,11,12},0),0)</f>
        <v>0</v>
      </c>
      <c r="Q357" s="3"/>
      <c r="R357" s="3"/>
      <c r="S357" s="3"/>
      <c r="T357" s="3"/>
      <c r="U357" s="3"/>
      <c r="V357" s="3"/>
      <c r="W357" s="3">
        <v>0</v>
      </c>
      <c r="X357" s="3">
        <v>0</v>
      </c>
      <c r="Y357" s="3">
        <v>0</v>
      </c>
      <c r="Z357" s="3">
        <v>0</v>
      </c>
      <c r="AA357" s="112">
        <f t="shared" si="68"/>
        <v>0</v>
      </c>
      <c r="AB357" s="112">
        <f t="shared" si="69"/>
        <v>0</v>
      </c>
      <c r="AC357" s="112">
        <f t="shared" si="70"/>
        <v>0</v>
      </c>
      <c r="AD357" s="112">
        <f t="shared" si="71"/>
        <v>0</v>
      </c>
      <c r="AE357" s="112">
        <f t="shared" si="72"/>
        <v>0</v>
      </c>
      <c r="AF357" s="112">
        <f t="shared" si="73"/>
        <v>0</v>
      </c>
      <c r="AG357" s="112">
        <f t="shared" si="74"/>
        <v>0</v>
      </c>
      <c r="AH357" s="112">
        <f t="shared" si="75"/>
        <v>0</v>
      </c>
      <c r="AI357" s="112">
        <f t="shared" si="76"/>
        <v>0</v>
      </c>
      <c r="AJ357" s="112">
        <f t="shared" si="77"/>
        <v>0</v>
      </c>
      <c r="AK357" s="112">
        <f t="shared" si="78"/>
        <v>0</v>
      </c>
      <c r="AL357" s="112">
        <f t="shared" si="79"/>
        <v>0</v>
      </c>
    </row>
    <row r="358" spans="1:38" x14ac:dyDescent="0.2">
      <c r="A358" t="s">
        <v>56</v>
      </c>
      <c r="B358" t="s">
        <v>229</v>
      </c>
      <c r="C358" s="2" t="s">
        <v>230</v>
      </c>
      <c r="D358" s="2" t="s">
        <v>231</v>
      </c>
      <c r="E358" s="2" t="s">
        <v>232</v>
      </c>
      <c r="F358" s="2" t="s">
        <v>60</v>
      </c>
      <c r="G358" s="2" t="s">
        <v>169</v>
      </c>
      <c r="H358" s="2" t="s">
        <v>175</v>
      </c>
      <c r="I358" s="2" t="s">
        <v>27</v>
      </c>
      <c r="J358" s="2" t="s">
        <v>3995</v>
      </c>
      <c r="K358" s="3">
        <v>300</v>
      </c>
      <c r="L358" s="25">
        <v>516.72</v>
      </c>
      <c r="M358" s="2" t="s">
        <v>2204</v>
      </c>
      <c r="N358" s="2" t="s">
        <v>66</v>
      </c>
      <c r="O358" s="3">
        <f>IFERROR(VLOOKUP(B:B,'[1]SI vs ST'!$B:$P,15,0),0)</f>
        <v>0</v>
      </c>
      <c r="P358" s="3" cm="1">
        <f t="array" ref="P358">IFERROR(VLOOKUP(_xlfn.SINGLE(B:B),'[1]Pivot ST'!$D:$P,{6,7,8,9,10,11,12},0),0)</f>
        <v>0</v>
      </c>
      <c r="Q358" s="3"/>
      <c r="R358" s="3"/>
      <c r="S358" s="3"/>
      <c r="T358" s="3"/>
      <c r="U358" s="3"/>
      <c r="V358" s="3"/>
      <c r="W358" s="3">
        <v>0</v>
      </c>
      <c r="X358" s="3">
        <v>0</v>
      </c>
      <c r="Y358" s="3">
        <v>0</v>
      </c>
      <c r="Z358" s="3">
        <v>0</v>
      </c>
      <c r="AA358" s="112">
        <f t="shared" si="68"/>
        <v>0</v>
      </c>
      <c r="AB358" s="112">
        <f t="shared" si="69"/>
        <v>0</v>
      </c>
      <c r="AC358" s="112">
        <f t="shared" si="70"/>
        <v>0</v>
      </c>
      <c r="AD358" s="112">
        <f t="shared" si="71"/>
        <v>0</v>
      </c>
      <c r="AE358" s="112">
        <f t="shared" si="72"/>
        <v>0</v>
      </c>
      <c r="AF358" s="112">
        <f t="shared" si="73"/>
        <v>0</v>
      </c>
      <c r="AG358" s="112">
        <f t="shared" si="74"/>
        <v>0</v>
      </c>
      <c r="AH358" s="112">
        <f t="shared" si="75"/>
        <v>0</v>
      </c>
      <c r="AI358" s="112">
        <f t="shared" si="76"/>
        <v>0</v>
      </c>
      <c r="AJ358" s="112">
        <f t="shared" si="77"/>
        <v>0</v>
      </c>
      <c r="AK358" s="112">
        <f t="shared" si="78"/>
        <v>0</v>
      </c>
      <c r="AL358" s="112">
        <f t="shared" si="79"/>
        <v>0</v>
      </c>
    </row>
    <row r="359" spans="1:38" x14ac:dyDescent="0.2">
      <c r="A359" t="s">
        <v>56</v>
      </c>
      <c r="B359" t="s">
        <v>233</v>
      </c>
      <c r="C359" s="2" t="s">
        <v>234</v>
      </c>
      <c r="D359" s="2" t="s">
        <v>235</v>
      </c>
      <c r="E359" s="2" t="s">
        <v>236</v>
      </c>
      <c r="F359" s="2" t="s">
        <v>60</v>
      </c>
      <c r="G359" s="2" t="s">
        <v>169</v>
      </c>
      <c r="H359" s="2" t="s">
        <v>180</v>
      </c>
      <c r="I359" s="2" t="s">
        <v>27</v>
      </c>
      <c r="J359" s="2" t="s">
        <v>3995</v>
      </c>
      <c r="K359" s="3">
        <v>300</v>
      </c>
      <c r="L359" s="25">
        <v>516.72</v>
      </c>
      <c r="M359" s="2" t="s">
        <v>2204</v>
      </c>
      <c r="N359" s="2" t="s">
        <v>66</v>
      </c>
      <c r="O359" s="3">
        <f>IFERROR(VLOOKUP(B:B,'[1]SI vs ST'!$B:$P,15,0),0)</f>
        <v>0</v>
      </c>
      <c r="P359" s="3" cm="1">
        <f t="array" ref="P359">IFERROR(VLOOKUP(_xlfn.SINGLE(B:B),'[1]Pivot ST'!$D:$P,{6,7,8,9,10,11,12},0),0)</f>
        <v>0</v>
      </c>
      <c r="Q359" s="3"/>
      <c r="R359" s="3"/>
      <c r="S359" s="3"/>
      <c r="T359" s="3"/>
      <c r="U359" s="3"/>
      <c r="V359" s="3"/>
      <c r="W359" s="3">
        <v>0</v>
      </c>
      <c r="X359" s="3">
        <v>0</v>
      </c>
      <c r="Y359" s="3">
        <v>0</v>
      </c>
      <c r="Z359" s="3">
        <v>0</v>
      </c>
      <c r="AA359" s="112">
        <f t="shared" si="68"/>
        <v>0</v>
      </c>
      <c r="AB359" s="112">
        <f t="shared" si="69"/>
        <v>0</v>
      </c>
      <c r="AC359" s="112">
        <f t="shared" si="70"/>
        <v>0</v>
      </c>
      <c r="AD359" s="112">
        <f t="shared" si="71"/>
        <v>0</v>
      </c>
      <c r="AE359" s="112">
        <f t="shared" si="72"/>
        <v>0</v>
      </c>
      <c r="AF359" s="112">
        <f t="shared" si="73"/>
        <v>0</v>
      </c>
      <c r="AG359" s="112">
        <f t="shared" si="74"/>
        <v>0</v>
      </c>
      <c r="AH359" s="112">
        <f t="shared" si="75"/>
        <v>0</v>
      </c>
      <c r="AI359" s="112">
        <f t="shared" si="76"/>
        <v>0</v>
      </c>
      <c r="AJ359" s="112">
        <f t="shared" si="77"/>
        <v>0</v>
      </c>
      <c r="AK359" s="112">
        <f t="shared" si="78"/>
        <v>0</v>
      </c>
      <c r="AL359" s="112">
        <f t="shared" si="79"/>
        <v>0</v>
      </c>
    </row>
    <row r="360" spans="1:38" x14ac:dyDescent="0.2">
      <c r="A360" t="s">
        <v>56</v>
      </c>
      <c r="B360" t="s">
        <v>237</v>
      </c>
      <c r="C360" s="2" t="s">
        <v>238</v>
      </c>
      <c r="D360" s="2" t="s">
        <v>239</v>
      </c>
      <c r="E360" s="2" t="s">
        <v>240</v>
      </c>
      <c r="F360" s="2" t="s">
        <v>60</v>
      </c>
      <c r="G360" s="2" t="s">
        <v>79</v>
      </c>
      <c r="H360" s="2" t="s">
        <v>185</v>
      </c>
      <c r="I360" s="2" t="s">
        <v>27</v>
      </c>
      <c r="J360" s="2" t="s">
        <v>3995</v>
      </c>
      <c r="K360" s="3">
        <v>300</v>
      </c>
      <c r="L360" s="25">
        <v>309.83</v>
      </c>
      <c r="M360" s="2" t="s">
        <v>2204</v>
      </c>
      <c r="N360" s="2" t="s">
        <v>66</v>
      </c>
      <c r="O360" s="3">
        <f>IFERROR(VLOOKUP(B:B,'[1]SI vs ST'!$B:$P,15,0),0)</f>
        <v>0</v>
      </c>
      <c r="P360" s="3" cm="1">
        <f t="array" ref="P360:V360">IFERROR(VLOOKUP(_xlfn.SINGLE(B:B),'[1]Pivot ST'!$D:$P,{6,7,8,9,10,11,12},0),0)</f>
        <v>2</v>
      </c>
      <c r="Q360" s="3">
        <v>1</v>
      </c>
      <c r="R360" s="3">
        <v>1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0</v>
      </c>
      <c r="AA360" s="112">
        <f t="shared" si="68"/>
        <v>0</v>
      </c>
      <c r="AB360" s="112">
        <f t="shared" si="69"/>
        <v>619.66</v>
      </c>
      <c r="AC360" s="112">
        <f t="shared" si="70"/>
        <v>309.83</v>
      </c>
      <c r="AD360" s="112">
        <f t="shared" si="71"/>
        <v>309.83</v>
      </c>
      <c r="AE360" s="112">
        <f t="shared" si="72"/>
        <v>0</v>
      </c>
      <c r="AF360" s="112">
        <f t="shared" si="73"/>
        <v>0</v>
      </c>
      <c r="AG360" s="112">
        <f t="shared" si="74"/>
        <v>0</v>
      </c>
      <c r="AH360" s="112">
        <f t="shared" si="75"/>
        <v>0</v>
      </c>
      <c r="AI360" s="112">
        <f t="shared" si="76"/>
        <v>619.66</v>
      </c>
      <c r="AJ360" s="112">
        <f t="shared" si="77"/>
        <v>0</v>
      </c>
      <c r="AK360" s="112">
        <f t="shared" si="78"/>
        <v>0</v>
      </c>
      <c r="AL360" s="112">
        <f t="shared" si="79"/>
        <v>0</v>
      </c>
    </row>
    <row r="361" spans="1:38" x14ac:dyDescent="0.2">
      <c r="A361" t="s">
        <v>56</v>
      </c>
      <c r="B361" t="s">
        <v>241</v>
      </c>
      <c r="C361" s="2" t="s">
        <v>242</v>
      </c>
      <c r="D361" s="2" t="s">
        <v>243</v>
      </c>
      <c r="E361" s="2" t="s">
        <v>244</v>
      </c>
      <c r="F361" s="2" t="s">
        <v>60</v>
      </c>
      <c r="G361" s="2" t="s">
        <v>79</v>
      </c>
      <c r="H361" s="2" t="s">
        <v>245</v>
      </c>
      <c r="I361" s="2" t="s">
        <v>27</v>
      </c>
      <c r="J361" s="2" t="s">
        <v>3995</v>
      </c>
      <c r="K361" s="3">
        <v>300</v>
      </c>
      <c r="L361" s="25">
        <v>516.72</v>
      </c>
      <c r="M361" s="2" t="s">
        <v>2204</v>
      </c>
      <c r="N361" s="2" t="s">
        <v>66</v>
      </c>
      <c r="O361" s="3">
        <f>IFERROR(VLOOKUP(B:B,'[1]SI vs ST'!$B:$P,15,0),0)</f>
        <v>19</v>
      </c>
      <c r="P361" s="3" cm="1">
        <f t="array" ref="P361:V361">IFERROR(VLOOKUP(_xlfn.SINGLE(B:B),'[1]Pivot ST'!$D:$P,{6,7,8,9,10,11,12},0),0)</f>
        <v>17</v>
      </c>
      <c r="Q361" s="3">
        <v>11</v>
      </c>
      <c r="R361" s="3">
        <v>6</v>
      </c>
      <c r="S361" s="3">
        <v>10</v>
      </c>
      <c r="T361" s="3">
        <v>5</v>
      </c>
      <c r="U361" s="3">
        <v>8</v>
      </c>
      <c r="V361" s="3">
        <v>7</v>
      </c>
      <c r="W361" s="3">
        <v>3</v>
      </c>
      <c r="X361" s="3">
        <v>9</v>
      </c>
      <c r="Y361" s="3">
        <v>9</v>
      </c>
      <c r="Z361" s="3">
        <v>8</v>
      </c>
      <c r="AA361" s="112">
        <f t="shared" si="68"/>
        <v>9817.68</v>
      </c>
      <c r="AB361" s="112">
        <f t="shared" si="69"/>
        <v>8784.24</v>
      </c>
      <c r="AC361" s="112">
        <f t="shared" si="70"/>
        <v>5683.92</v>
      </c>
      <c r="AD361" s="112">
        <f t="shared" si="71"/>
        <v>3100.32</v>
      </c>
      <c r="AE361" s="112">
        <f t="shared" si="72"/>
        <v>5167.2000000000007</v>
      </c>
      <c r="AF361" s="112">
        <f t="shared" si="73"/>
        <v>2583.6000000000004</v>
      </c>
      <c r="AG361" s="112">
        <f t="shared" si="74"/>
        <v>4133.76</v>
      </c>
      <c r="AH361" s="112">
        <f t="shared" si="75"/>
        <v>3617.04</v>
      </c>
      <c r="AI361" s="112">
        <f t="shared" si="76"/>
        <v>1550.16</v>
      </c>
      <c r="AJ361" s="112">
        <f t="shared" si="77"/>
        <v>4650.4800000000005</v>
      </c>
      <c r="AK361" s="112">
        <f t="shared" si="78"/>
        <v>4650.4800000000005</v>
      </c>
      <c r="AL361" s="112">
        <f t="shared" si="79"/>
        <v>4133.76</v>
      </c>
    </row>
    <row r="362" spans="1:38" x14ac:dyDescent="0.2">
      <c r="A362" t="s">
        <v>56</v>
      </c>
      <c r="B362" t="s">
        <v>246</v>
      </c>
      <c r="C362" s="2" t="s">
        <v>247</v>
      </c>
      <c r="D362" s="2" t="s">
        <v>248</v>
      </c>
      <c r="E362" s="2" t="s">
        <v>249</v>
      </c>
      <c r="F362" s="2" t="s">
        <v>60</v>
      </c>
      <c r="G362" s="2" t="s">
        <v>79</v>
      </c>
      <c r="H362" s="2" t="s">
        <v>245</v>
      </c>
      <c r="I362" s="2" t="s">
        <v>27</v>
      </c>
      <c r="J362" s="2" t="s">
        <v>3995</v>
      </c>
      <c r="K362" s="3">
        <v>300</v>
      </c>
      <c r="L362" s="25">
        <v>516.72</v>
      </c>
      <c r="M362" s="2" t="s">
        <v>2204</v>
      </c>
      <c r="N362" s="2" t="s">
        <v>66</v>
      </c>
      <c r="O362" s="3">
        <f>IFERROR(VLOOKUP(B:B,'[1]SI vs ST'!$B:$P,15,0),0)</f>
        <v>8</v>
      </c>
      <c r="P362" s="3" cm="1">
        <f t="array" ref="P362:V362">IFERROR(VLOOKUP(_xlfn.SINGLE(B:B),'[1]Pivot ST'!$D:$P,{6,7,8,9,10,11,12},0),0)</f>
        <v>8</v>
      </c>
      <c r="Q362" s="3">
        <v>10</v>
      </c>
      <c r="R362" s="3">
        <v>15</v>
      </c>
      <c r="S362" s="3">
        <v>7</v>
      </c>
      <c r="T362" s="3">
        <v>8</v>
      </c>
      <c r="U362" s="3">
        <v>7</v>
      </c>
      <c r="V362" s="3">
        <v>2</v>
      </c>
      <c r="W362" s="3">
        <v>12</v>
      </c>
      <c r="X362" s="3">
        <v>11</v>
      </c>
      <c r="Y362" s="3">
        <v>11</v>
      </c>
      <c r="Z362" s="3">
        <v>11</v>
      </c>
      <c r="AA362" s="112">
        <f t="shared" si="68"/>
        <v>4133.76</v>
      </c>
      <c r="AB362" s="112">
        <f t="shared" si="69"/>
        <v>4133.76</v>
      </c>
      <c r="AC362" s="112">
        <f t="shared" si="70"/>
        <v>5167.2000000000007</v>
      </c>
      <c r="AD362" s="112">
        <f t="shared" si="71"/>
        <v>7750.8</v>
      </c>
      <c r="AE362" s="112">
        <f t="shared" si="72"/>
        <v>3617.04</v>
      </c>
      <c r="AF362" s="112">
        <f t="shared" si="73"/>
        <v>4133.76</v>
      </c>
      <c r="AG362" s="112">
        <f t="shared" si="74"/>
        <v>3617.04</v>
      </c>
      <c r="AH362" s="112">
        <f t="shared" si="75"/>
        <v>1033.44</v>
      </c>
      <c r="AI362" s="112">
        <f t="shared" si="76"/>
        <v>6200.64</v>
      </c>
      <c r="AJ362" s="112">
        <f t="shared" si="77"/>
        <v>5683.92</v>
      </c>
      <c r="AK362" s="112">
        <f t="shared" si="78"/>
        <v>5683.92</v>
      </c>
      <c r="AL362" s="112">
        <f t="shared" si="79"/>
        <v>5683.92</v>
      </c>
    </row>
    <row r="363" spans="1:38" x14ac:dyDescent="0.2">
      <c r="A363" t="s">
        <v>56</v>
      </c>
      <c r="B363" t="s">
        <v>250</v>
      </c>
      <c r="C363" s="2" t="s">
        <v>251</v>
      </c>
      <c r="D363" s="2" t="s">
        <v>252</v>
      </c>
      <c r="E363" s="2" t="s">
        <v>253</v>
      </c>
      <c r="F363" s="2" t="s">
        <v>60</v>
      </c>
      <c r="G363" s="2" t="s">
        <v>79</v>
      </c>
      <c r="H363" s="2" t="s">
        <v>254</v>
      </c>
      <c r="I363" s="2" t="s">
        <v>27</v>
      </c>
      <c r="J363" s="2" t="s">
        <v>3995</v>
      </c>
      <c r="K363" s="3">
        <v>300</v>
      </c>
      <c r="L363" s="25">
        <v>516.72</v>
      </c>
      <c r="M363" s="2" t="s">
        <v>2204</v>
      </c>
      <c r="N363" s="2" t="s">
        <v>66</v>
      </c>
      <c r="O363" s="3">
        <f>IFERROR(VLOOKUP(B:B,'[1]SI vs ST'!$B:$P,15,0),0)</f>
        <v>15</v>
      </c>
      <c r="P363" s="3" cm="1">
        <f t="array" ref="P363:V363">IFERROR(VLOOKUP(_xlfn.SINGLE(B:B),'[1]Pivot ST'!$D:$P,{6,7,8,9,10,11,12},0),0)</f>
        <v>15</v>
      </c>
      <c r="Q363" s="3">
        <v>8</v>
      </c>
      <c r="R363" s="3">
        <v>4</v>
      </c>
      <c r="S363" s="3">
        <v>7</v>
      </c>
      <c r="T363" s="3">
        <v>5</v>
      </c>
      <c r="U363" s="3">
        <v>6</v>
      </c>
      <c r="V363" s="3">
        <v>5</v>
      </c>
      <c r="W363" s="3">
        <v>0</v>
      </c>
      <c r="X363" s="3">
        <v>0</v>
      </c>
      <c r="Y363" s="3">
        <v>0</v>
      </c>
      <c r="Z363" s="3">
        <v>0</v>
      </c>
      <c r="AA363" s="112">
        <f t="shared" si="68"/>
        <v>7750.8</v>
      </c>
      <c r="AB363" s="112">
        <f t="shared" si="69"/>
        <v>7750.8</v>
      </c>
      <c r="AC363" s="112">
        <f t="shared" si="70"/>
        <v>4133.76</v>
      </c>
      <c r="AD363" s="112">
        <f t="shared" si="71"/>
        <v>2066.88</v>
      </c>
      <c r="AE363" s="112">
        <f t="shared" si="72"/>
        <v>3617.04</v>
      </c>
      <c r="AF363" s="112">
        <f t="shared" si="73"/>
        <v>2583.6000000000004</v>
      </c>
      <c r="AG363" s="112">
        <f t="shared" si="74"/>
        <v>3100.32</v>
      </c>
      <c r="AH363" s="112">
        <f t="shared" si="75"/>
        <v>2583.6000000000004</v>
      </c>
      <c r="AI363" s="112">
        <f t="shared" si="76"/>
        <v>0</v>
      </c>
      <c r="AJ363" s="112">
        <f t="shared" si="77"/>
        <v>0</v>
      </c>
      <c r="AK363" s="112">
        <f t="shared" si="78"/>
        <v>0</v>
      </c>
      <c r="AL363" s="112">
        <f t="shared" si="79"/>
        <v>0</v>
      </c>
    </row>
    <row r="364" spans="1:38" x14ac:dyDescent="0.2">
      <c r="A364" t="s">
        <v>56</v>
      </c>
      <c r="B364" t="s">
        <v>255</v>
      </c>
      <c r="C364" s="2" t="s">
        <v>256</v>
      </c>
      <c r="D364" s="2" t="s">
        <v>257</v>
      </c>
      <c r="E364" s="2" t="s">
        <v>258</v>
      </c>
      <c r="F364" s="2" t="s">
        <v>60</v>
      </c>
      <c r="G364" s="2" t="s">
        <v>79</v>
      </c>
      <c r="H364" s="2" t="s">
        <v>254</v>
      </c>
      <c r="I364" s="2" t="s">
        <v>27</v>
      </c>
      <c r="J364" s="2" t="s">
        <v>3995</v>
      </c>
      <c r="K364" s="3">
        <v>300</v>
      </c>
      <c r="L364" s="25">
        <v>516.72</v>
      </c>
      <c r="M364" s="2" t="s">
        <v>2204</v>
      </c>
      <c r="N364" s="2" t="s">
        <v>66</v>
      </c>
      <c r="O364" s="3">
        <f>IFERROR(VLOOKUP(B:B,'[1]SI vs ST'!$B:$P,15,0),0)</f>
        <v>21</v>
      </c>
      <c r="P364" s="3" cm="1">
        <f t="array" ref="P364:V364">IFERROR(VLOOKUP(_xlfn.SINGLE(B:B),'[1]Pivot ST'!$D:$P,{6,7,8,9,10,11,12},0),0)</f>
        <v>19</v>
      </c>
      <c r="Q364" s="3">
        <v>7</v>
      </c>
      <c r="R364" s="3">
        <v>8</v>
      </c>
      <c r="S364" s="3">
        <v>17</v>
      </c>
      <c r="T364" s="3">
        <v>8</v>
      </c>
      <c r="U364" s="3">
        <v>9</v>
      </c>
      <c r="V364" s="3">
        <v>9</v>
      </c>
      <c r="W364" s="3">
        <v>7</v>
      </c>
      <c r="X364" s="3">
        <v>9</v>
      </c>
      <c r="Y364" s="3">
        <v>9</v>
      </c>
      <c r="Z364" s="3">
        <v>9</v>
      </c>
      <c r="AA364" s="112">
        <f t="shared" si="68"/>
        <v>10851.12</v>
      </c>
      <c r="AB364" s="112">
        <f t="shared" si="69"/>
        <v>9817.68</v>
      </c>
      <c r="AC364" s="112">
        <f t="shared" si="70"/>
        <v>3617.04</v>
      </c>
      <c r="AD364" s="112">
        <f t="shared" si="71"/>
        <v>4133.76</v>
      </c>
      <c r="AE364" s="112">
        <f t="shared" si="72"/>
        <v>8784.24</v>
      </c>
      <c r="AF364" s="112">
        <f t="shared" si="73"/>
        <v>4133.76</v>
      </c>
      <c r="AG364" s="112">
        <f t="shared" si="74"/>
        <v>4650.4800000000005</v>
      </c>
      <c r="AH364" s="112">
        <f t="shared" si="75"/>
        <v>4650.4800000000005</v>
      </c>
      <c r="AI364" s="112">
        <f t="shared" si="76"/>
        <v>3617.04</v>
      </c>
      <c r="AJ364" s="112">
        <f t="shared" si="77"/>
        <v>4650.4800000000005</v>
      </c>
      <c r="AK364" s="112">
        <f t="shared" si="78"/>
        <v>4650.4800000000005</v>
      </c>
      <c r="AL364" s="112">
        <f t="shared" si="79"/>
        <v>4650.4800000000005</v>
      </c>
    </row>
    <row r="365" spans="1:38" x14ac:dyDescent="0.2">
      <c r="A365" t="s">
        <v>56</v>
      </c>
      <c r="B365" t="s">
        <v>259</v>
      </c>
      <c r="C365" s="2" t="s">
        <v>260</v>
      </c>
      <c r="D365" s="2" t="s">
        <v>261</v>
      </c>
      <c r="E365" s="2" t="s">
        <v>262</v>
      </c>
      <c r="F365" s="2" t="s">
        <v>60</v>
      </c>
      <c r="G365" s="2" t="s">
        <v>109</v>
      </c>
      <c r="H365" s="2" t="s">
        <v>109</v>
      </c>
      <c r="I365" s="2" t="s">
        <v>27</v>
      </c>
      <c r="J365" s="2" t="s">
        <v>3995</v>
      </c>
      <c r="K365" s="3">
        <v>300</v>
      </c>
      <c r="L365" s="25">
        <v>309.83</v>
      </c>
      <c r="M365" s="2" t="s">
        <v>2204</v>
      </c>
      <c r="N365" s="2" t="s">
        <v>66</v>
      </c>
      <c r="O365" s="3">
        <f>IFERROR(VLOOKUP(B:B,'[1]SI vs ST'!$B:$P,15,0),0)</f>
        <v>8</v>
      </c>
      <c r="P365" s="3" cm="1">
        <f t="array" ref="P365:V365">IFERROR(VLOOKUP(_xlfn.SINGLE(B:B),'[1]Pivot ST'!$D:$P,{6,7,8,9,10,11,12},0),0)</f>
        <v>6</v>
      </c>
      <c r="Q365" s="3">
        <v>2</v>
      </c>
      <c r="R365" s="3">
        <v>4</v>
      </c>
      <c r="S365" s="3">
        <v>2</v>
      </c>
      <c r="T365" s="3">
        <v>7</v>
      </c>
      <c r="U365" s="3">
        <v>1</v>
      </c>
      <c r="V365" s="3">
        <v>1</v>
      </c>
      <c r="W365" s="3">
        <v>5</v>
      </c>
      <c r="X365" s="3">
        <v>2</v>
      </c>
      <c r="Y365" s="3">
        <v>2</v>
      </c>
      <c r="Z365" s="3">
        <v>3</v>
      </c>
      <c r="AA365" s="112">
        <f t="shared" si="68"/>
        <v>2478.64</v>
      </c>
      <c r="AB365" s="112">
        <f t="shared" si="69"/>
        <v>1858.98</v>
      </c>
      <c r="AC365" s="112">
        <f t="shared" si="70"/>
        <v>619.66</v>
      </c>
      <c r="AD365" s="112">
        <f t="shared" si="71"/>
        <v>1239.32</v>
      </c>
      <c r="AE365" s="112">
        <f t="shared" si="72"/>
        <v>619.66</v>
      </c>
      <c r="AF365" s="112">
        <f t="shared" si="73"/>
        <v>2168.81</v>
      </c>
      <c r="AG365" s="112">
        <f t="shared" si="74"/>
        <v>309.83</v>
      </c>
      <c r="AH365" s="112">
        <f t="shared" si="75"/>
        <v>309.83</v>
      </c>
      <c r="AI365" s="112">
        <f t="shared" si="76"/>
        <v>1549.1499999999999</v>
      </c>
      <c r="AJ365" s="112">
        <f t="shared" si="77"/>
        <v>619.66</v>
      </c>
      <c r="AK365" s="112">
        <f t="shared" si="78"/>
        <v>619.66</v>
      </c>
      <c r="AL365" s="112">
        <f t="shared" si="79"/>
        <v>929.49</v>
      </c>
    </row>
    <row r="366" spans="1:38" x14ac:dyDescent="0.2">
      <c r="A366" t="s">
        <v>56</v>
      </c>
      <c r="B366" t="s">
        <v>263</v>
      </c>
      <c r="C366" s="2" t="s">
        <v>264</v>
      </c>
      <c r="D366" s="2" t="s">
        <v>265</v>
      </c>
      <c r="E366" s="2" t="s">
        <v>266</v>
      </c>
      <c r="F366" s="2" t="s">
        <v>60</v>
      </c>
      <c r="G366" s="2" t="s">
        <v>109</v>
      </c>
      <c r="H366" s="2" t="s">
        <v>109</v>
      </c>
      <c r="I366" s="2" t="s">
        <v>27</v>
      </c>
      <c r="J366" s="2" t="s">
        <v>3995</v>
      </c>
      <c r="K366" s="3">
        <v>300</v>
      </c>
      <c r="L366" s="25">
        <v>309.83</v>
      </c>
      <c r="M366" s="2" t="s">
        <v>2204</v>
      </c>
      <c r="N366" s="2" t="s">
        <v>66</v>
      </c>
      <c r="O366" s="3">
        <f>IFERROR(VLOOKUP(B:B,'[1]SI vs ST'!$B:$P,15,0),0)</f>
        <v>2</v>
      </c>
      <c r="P366" s="3" cm="1">
        <f t="array" ref="P366:V366">IFERROR(VLOOKUP(_xlfn.SINGLE(B:B),'[1]Pivot ST'!$D:$P,{6,7,8,9,10,11,12},0),0)</f>
        <v>1</v>
      </c>
      <c r="Q366" s="3">
        <v>6</v>
      </c>
      <c r="R366" s="3">
        <v>2</v>
      </c>
      <c r="S366" s="3">
        <v>1</v>
      </c>
      <c r="T366" s="3">
        <v>5</v>
      </c>
      <c r="U366" s="3">
        <v>2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112">
        <f t="shared" si="68"/>
        <v>619.66</v>
      </c>
      <c r="AB366" s="112">
        <f t="shared" si="69"/>
        <v>309.83</v>
      </c>
      <c r="AC366" s="112">
        <f t="shared" si="70"/>
        <v>1858.98</v>
      </c>
      <c r="AD366" s="112">
        <f t="shared" si="71"/>
        <v>619.66</v>
      </c>
      <c r="AE366" s="112">
        <f t="shared" si="72"/>
        <v>309.83</v>
      </c>
      <c r="AF366" s="112">
        <f t="shared" si="73"/>
        <v>1549.1499999999999</v>
      </c>
      <c r="AG366" s="112">
        <f t="shared" si="74"/>
        <v>619.66</v>
      </c>
      <c r="AH366" s="112">
        <f t="shared" si="75"/>
        <v>0</v>
      </c>
      <c r="AI366" s="112">
        <f t="shared" si="76"/>
        <v>0</v>
      </c>
      <c r="AJ366" s="112">
        <f t="shared" si="77"/>
        <v>0</v>
      </c>
      <c r="AK366" s="112">
        <f t="shared" si="78"/>
        <v>0</v>
      </c>
      <c r="AL366" s="112">
        <f t="shared" si="79"/>
        <v>0</v>
      </c>
    </row>
    <row r="367" spans="1:38" x14ac:dyDescent="0.2">
      <c r="A367" t="s">
        <v>56</v>
      </c>
      <c r="B367" t="s">
        <v>267</v>
      </c>
      <c r="C367" s="2" t="s">
        <v>268</v>
      </c>
      <c r="D367" s="2" t="s">
        <v>269</v>
      </c>
      <c r="E367" s="2" t="s">
        <v>270</v>
      </c>
      <c r="F367" s="2" t="s">
        <v>60</v>
      </c>
      <c r="G367" s="2" t="s">
        <v>109</v>
      </c>
      <c r="H367" s="2" t="s">
        <v>109</v>
      </c>
      <c r="I367" s="2" t="s">
        <v>27</v>
      </c>
      <c r="J367" s="2" t="s">
        <v>3995</v>
      </c>
      <c r="K367" s="3">
        <v>300</v>
      </c>
      <c r="L367" s="25">
        <v>516.72</v>
      </c>
      <c r="M367" s="2" t="s">
        <v>2204</v>
      </c>
      <c r="N367" s="2" t="s">
        <v>66</v>
      </c>
      <c r="O367" s="3">
        <f>IFERROR(VLOOKUP(B:B,'[1]SI vs ST'!$B:$P,15,0),0)</f>
        <v>242</v>
      </c>
      <c r="P367" s="3" cm="1">
        <f t="array" ref="P367:V367">IFERROR(VLOOKUP(_xlfn.SINGLE(B:B),'[1]Pivot ST'!$D:$P,{6,7,8,9,10,11,12},0),0)</f>
        <v>114</v>
      </c>
      <c r="Q367" s="3">
        <v>104</v>
      </c>
      <c r="R367" s="3">
        <v>68</v>
      </c>
      <c r="S367" s="3">
        <v>55</v>
      </c>
      <c r="T367" s="3">
        <v>74</v>
      </c>
      <c r="U367" s="3">
        <v>47</v>
      </c>
      <c r="V367" s="3">
        <v>49</v>
      </c>
      <c r="W367" s="3">
        <v>0</v>
      </c>
      <c r="X367" s="3">
        <v>0</v>
      </c>
      <c r="Y367" s="3">
        <v>0</v>
      </c>
      <c r="Z367" s="3">
        <v>0</v>
      </c>
      <c r="AA367" s="112">
        <f t="shared" si="68"/>
        <v>125046.24</v>
      </c>
      <c r="AB367" s="112">
        <f t="shared" si="69"/>
        <v>58906.080000000002</v>
      </c>
      <c r="AC367" s="112">
        <f t="shared" si="70"/>
        <v>53738.880000000005</v>
      </c>
      <c r="AD367" s="112">
        <f t="shared" si="71"/>
        <v>35136.959999999999</v>
      </c>
      <c r="AE367" s="112">
        <f t="shared" si="72"/>
        <v>28419.600000000002</v>
      </c>
      <c r="AF367" s="112">
        <f t="shared" si="73"/>
        <v>38237.279999999999</v>
      </c>
      <c r="AG367" s="112">
        <f t="shared" si="74"/>
        <v>24285.84</v>
      </c>
      <c r="AH367" s="112">
        <f t="shared" si="75"/>
        <v>25319.280000000002</v>
      </c>
      <c r="AI367" s="112">
        <f t="shared" si="76"/>
        <v>0</v>
      </c>
      <c r="AJ367" s="112">
        <f t="shared" si="77"/>
        <v>0</v>
      </c>
      <c r="AK367" s="112">
        <f t="shared" si="78"/>
        <v>0</v>
      </c>
      <c r="AL367" s="112">
        <f t="shared" si="79"/>
        <v>0</v>
      </c>
    </row>
    <row r="368" spans="1:38" x14ac:dyDescent="0.2">
      <c r="A368" t="s">
        <v>56</v>
      </c>
      <c r="B368" t="s">
        <v>271</v>
      </c>
      <c r="C368" s="2" t="s">
        <v>272</v>
      </c>
      <c r="D368" s="2" t="s">
        <v>273</v>
      </c>
      <c r="E368" s="2" t="s">
        <v>274</v>
      </c>
      <c r="F368" s="2" t="s">
        <v>60</v>
      </c>
      <c r="G368" s="2" t="s">
        <v>109</v>
      </c>
      <c r="H368" s="2" t="s">
        <v>110</v>
      </c>
      <c r="I368" s="2" t="s">
        <v>27</v>
      </c>
      <c r="J368" s="2" t="s">
        <v>3995</v>
      </c>
      <c r="K368" s="3">
        <v>300</v>
      </c>
      <c r="L368" s="25">
        <v>516.72</v>
      </c>
      <c r="M368" s="2" t="s">
        <v>2204</v>
      </c>
      <c r="N368" s="2" t="s">
        <v>66</v>
      </c>
      <c r="O368" s="3">
        <f>IFERROR(VLOOKUP(B:B,'[1]SI vs ST'!$B:$P,15,0),0)</f>
        <v>11</v>
      </c>
      <c r="P368" s="3" cm="1">
        <f t="array" ref="P368:V368">IFERROR(VLOOKUP(_xlfn.SINGLE(B:B),'[1]Pivot ST'!$D:$P,{6,7,8,9,10,11,12},0),0)</f>
        <v>15</v>
      </c>
      <c r="Q368" s="3">
        <v>7</v>
      </c>
      <c r="R368" s="3">
        <v>8</v>
      </c>
      <c r="S368" s="3">
        <v>8</v>
      </c>
      <c r="T368" s="3">
        <v>8</v>
      </c>
      <c r="U368" s="3">
        <v>5</v>
      </c>
      <c r="V368" s="3">
        <v>3</v>
      </c>
      <c r="W368" s="3">
        <v>6</v>
      </c>
      <c r="X368" s="3">
        <v>10</v>
      </c>
      <c r="Y368" s="3">
        <v>10</v>
      </c>
      <c r="Z368" s="3">
        <v>9</v>
      </c>
      <c r="AA368" s="112">
        <f t="shared" si="68"/>
        <v>5683.92</v>
      </c>
      <c r="AB368" s="112">
        <f t="shared" si="69"/>
        <v>7750.8</v>
      </c>
      <c r="AC368" s="112">
        <f t="shared" si="70"/>
        <v>3617.04</v>
      </c>
      <c r="AD368" s="112">
        <f t="shared" si="71"/>
        <v>4133.76</v>
      </c>
      <c r="AE368" s="112">
        <f t="shared" si="72"/>
        <v>4133.76</v>
      </c>
      <c r="AF368" s="112">
        <f t="shared" si="73"/>
        <v>4133.76</v>
      </c>
      <c r="AG368" s="112">
        <f t="shared" si="74"/>
        <v>2583.6000000000004</v>
      </c>
      <c r="AH368" s="112">
        <f t="shared" si="75"/>
        <v>1550.16</v>
      </c>
      <c r="AI368" s="112">
        <f t="shared" si="76"/>
        <v>3100.32</v>
      </c>
      <c r="AJ368" s="112">
        <f t="shared" si="77"/>
        <v>5167.2000000000007</v>
      </c>
      <c r="AK368" s="112">
        <f t="shared" si="78"/>
        <v>5167.2000000000007</v>
      </c>
      <c r="AL368" s="112">
        <f t="shared" si="79"/>
        <v>4650.4800000000005</v>
      </c>
    </row>
    <row r="369" spans="1:41" x14ac:dyDescent="0.2">
      <c r="A369" t="s">
        <v>56</v>
      </c>
      <c r="B369" t="s">
        <v>275</v>
      </c>
      <c r="C369" s="2" t="s">
        <v>276</v>
      </c>
      <c r="D369" s="2" t="s">
        <v>277</v>
      </c>
      <c r="E369" s="2" t="s">
        <v>278</v>
      </c>
      <c r="F369" s="2" t="s">
        <v>60</v>
      </c>
      <c r="G369" s="2" t="s">
        <v>109</v>
      </c>
      <c r="H369" s="2" t="s">
        <v>110</v>
      </c>
      <c r="I369" s="2" t="s">
        <v>27</v>
      </c>
      <c r="J369" s="2" t="s">
        <v>3995</v>
      </c>
      <c r="K369" s="3">
        <v>300</v>
      </c>
      <c r="L369" s="25">
        <v>516.72</v>
      </c>
      <c r="M369" s="2" t="s">
        <v>2204</v>
      </c>
      <c r="N369" s="2" t="s">
        <v>66</v>
      </c>
      <c r="O369" s="3">
        <f>IFERROR(VLOOKUP(B:B,'[1]SI vs ST'!$B:$P,15,0),0)</f>
        <v>4</v>
      </c>
      <c r="P369" s="3" cm="1">
        <f t="array" ref="P369:V369">IFERROR(VLOOKUP(_xlfn.SINGLE(B:B),'[1]Pivot ST'!$D:$P,{6,7,8,9,10,11,12},0),0)</f>
        <v>4</v>
      </c>
      <c r="Q369" s="3">
        <v>2</v>
      </c>
      <c r="R369" s="3">
        <v>1</v>
      </c>
      <c r="S369" s="3">
        <v>3</v>
      </c>
      <c r="T369" s="3">
        <v>2</v>
      </c>
      <c r="U369" s="3">
        <v>4</v>
      </c>
      <c r="V369" s="3">
        <v>3</v>
      </c>
      <c r="W369" s="3">
        <v>2</v>
      </c>
      <c r="X369" s="3">
        <v>2</v>
      </c>
      <c r="Y369" s="3">
        <v>2</v>
      </c>
      <c r="Z369" s="3">
        <v>2</v>
      </c>
      <c r="AA369" s="112">
        <f t="shared" si="68"/>
        <v>2066.88</v>
      </c>
      <c r="AB369" s="112">
        <f t="shared" si="69"/>
        <v>2066.88</v>
      </c>
      <c r="AC369" s="112">
        <f t="shared" si="70"/>
        <v>1033.44</v>
      </c>
      <c r="AD369" s="112">
        <f t="shared" si="71"/>
        <v>516.72</v>
      </c>
      <c r="AE369" s="112">
        <f t="shared" si="72"/>
        <v>1550.16</v>
      </c>
      <c r="AF369" s="112">
        <f t="shared" si="73"/>
        <v>1033.44</v>
      </c>
      <c r="AG369" s="112">
        <f t="shared" si="74"/>
        <v>2066.88</v>
      </c>
      <c r="AH369" s="112">
        <f t="shared" si="75"/>
        <v>1550.16</v>
      </c>
      <c r="AI369" s="112">
        <f t="shared" si="76"/>
        <v>1033.44</v>
      </c>
      <c r="AJ369" s="112">
        <f t="shared" si="77"/>
        <v>1033.44</v>
      </c>
      <c r="AK369" s="112">
        <f t="shared" si="78"/>
        <v>1033.44</v>
      </c>
      <c r="AL369" s="112">
        <f t="shared" si="79"/>
        <v>1033.44</v>
      </c>
    </row>
    <row r="370" spans="1:41" x14ac:dyDescent="0.2">
      <c r="A370" t="s">
        <v>56</v>
      </c>
      <c r="B370" t="s">
        <v>279</v>
      </c>
      <c r="C370" s="2" t="s">
        <v>280</v>
      </c>
      <c r="D370" s="2" t="s">
        <v>281</v>
      </c>
      <c r="E370" s="2" t="s">
        <v>282</v>
      </c>
      <c r="F370" s="2" t="s">
        <v>60</v>
      </c>
      <c r="G370" s="2" t="s">
        <v>109</v>
      </c>
      <c r="H370" s="2" t="s">
        <v>110</v>
      </c>
      <c r="I370" s="2" t="s">
        <v>27</v>
      </c>
      <c r="J370" s="2" t="s">
        <v>3995</v>
      </c>
      <c r="K370" s="3">
        <v>300</v>
      </c>
      <c r="L370" s="25">
        <v>516.72</v>
      </c>
      <c r="M370" s="2" t="s">
        <v>2204</v>
      </c>
      <c r="N370" s="2" t="s">
        <v>66</v>
      </c>
      <c r="O370" s="3">
        <f>IFERROR(VLOOKUP(B:B,'[1]SI vs ST'!$B:$P,15,0),0)</f>
        <v>114</v>
      </c>
      <c r="P370" s="3" cm="1">
        <f t="array" ref="P370:V370">IFERROR(VLOOKUP(_xlfn.SINGLE(B:B),'[1]Pivot ST'!$D:$P,{6,7,8,9,10,11,12},0),0)</f>
        <v>70</v>
      </c>
      <c r="Q370" s="3">
        <v>60</v>
      </c>
      <c r="R370" s="3">
        <v>88</v>
      </c>
      <c r="S370" s="3">
        <v>75</v>
      </c>
      <c r="T370" s="3">
        <v>64</v>
      </c>
      <c r="U370" s="3">
        <v>69</v>
      </c>
      <c r="V370" s="3">
        <v>49</v>
      </c>
      <c r="W370" s="3">
        <v>0</v>
      </c>
      <c r="X370" s="3">
        <v>0</v>
      </c>
      <c r="Y370" s="3">
        <v>0</v>
      </c>
      <c r="Z370" s="3">
        <v>0</v>
      </c>
      <c r="AA370" s="112">
        <f t="shared" si="68"/>
        <v>58906.080000000002</v>
      </c>
      <c r="AB370" s="112">
        <f t="shared" si="69"/>
        <v>36170.400000000001</v>
      </c>
      <c r="AC370" s="112">
        <f t="shared" si="70"/>
        <v>31003.200000000001</v>
      </c>
      <c r="AD370" s="112">
        <f t="shared" si="71"/>
        <v>45471.360000000001</v>
      </c>
      <c r="AE370" s="112">
        <f t="shared" si="72"/>
        <v>38754</v>
      </c>
      <c r="AF370" s="112">
        <f t="shared" si="73"/>
        <v>33070.080000000002</v>
      </c>
      <c r="AG370" s="112">
        <f t="shared" si="74"/>
        <v>35653.68</v>
      </c>
      <c r="AH370" s="112">
        <f t="shared" si="75"/>
        <v>25319.280000000002</v>
      </c>
      <c r="AI370" s="112">
        <f t="shared" si="76"/>
        <v>0</v>
      </c>
      <c r="AJ370" s="112">
        <f t="shared" si="77"/>
        <v>0</v>
      </c>
      <c r="AK370" s="112">
        <f t="shared" si="78"/>
        <v>0</v>
      </c>
      <c r="AL370" s="112">
        <f t="shared" si="79"/>
        <v>0</v>
      </c>
    </row>
    <row r="371" spans="1:41" x14ac:dyDescent="0.2">
      <c r="A371" t="s">
        <v>56</v>
      </c>
      <c r="B371" t="s">
        <v>283</v>
      </c>
      <c r="C371" s="2" t="s">
        <v>284</v>
      </c>
      <c r="D371" s="2" t="s">
        <v>285</v>
      </c>
      <c r="E371" s="2" t="s">
        <v>286</v>
      </c>
      <c r="F371" s="2" t="s">
        <v>60</v>
      </c>
      <c r="G371" s="2" t="s">
        <v>109</v>
      </c>
      <c r="H371" s="2" t="s">
        <v>127</v>
      </c>
      <c r="I371" s="2" t="s">
        <v>27</v>
      </c>
      <c r="J371" s="2" t="s">
        <v>3995</v>
      </c>
      <c r="K371" s="3">
        <v>300</v>
      </c>
      <c r="L371" s="25">
        <v>516.72</v>
      </c>
      <c r="M371" s="2" t="s">
        <v>2204</v>
      </c>
      <c r="N371" s="2" t="s">
        <v>66</v>
      </c>
      <c r="O371" s="3">
        <f>IFERROR(VLOOKUP(B:B,'[1]SI vs ST'!$B:$P,15,0),0)</f>
        <v>299</v>
      </c>
      <c r="P371" s="3" cm="1">
        <f t="array" ref="P371:V371">IFERROR(VLOOKUP(_xlfn.SINGLE(B:B),'[1]Pivot ST'!$D:$P,{6,7,8,9,10,11,12},0),0)</f>
        <v>132</v>
      </c>
      <c r="Q371" s="3">
        <v>90</v>
      </c>
      <c r="R371" s="3">
        <v>76</v>
      </c>
      <c r="S371" s="3">
        <v>62</v>
      </c>
      <c r="T371" s="3">
        <v>38</v>
      </c>
      <c r="U371" s="3">
        <v>46</v>
      </c>
      <c r="V371" s="3">
        <v>52</v>
      </c>
      <c r="W371" s="3">
        <v>0</v>
      </c>
      <c r="X371" s="3">
        <v>0</v>
      </c>
      <c r="Y371" s="3">
        <v>0</v>
      </c>
      <c r="Z371" s="3">
        <v>0</v>
      </c>
      <c r="AA371" s="112">
        <f t="shared" si="68"/>
        <v>154499.28</v>
      </c>
      <c r="AB371" s="112">
        <f t="shared" si="69"/>
        <v>68207.040000000008</v>
      </c>
      <c r="AC371" s="112">
        <f t="shared" si="70"/>
        <v>46504.800000000003</v>
      </c>
      <c r="AD371" s="112">
        <f t="shared" si="71"/>
        <v>39270.720000000001</v>
      </c>
      <c r="AE371" s="112">
        <f t="shared" si="72"/>
        <v>32036.640000000003</v>
      </c>
      <c r="AF371" s="112">
        <f t="shared" si="73"/>
        <v>19635.36</v>
      </c>
      <c r="AG371" s="112">
        <f t="shared" si="74"/>
        <v>23769.120000000003</v>
      </c>
      <c r="AH371" s="112">
        <f t="shared" si="75"/>
        <v>26869.440000000002</v>
      </c>
      <c r="AI371" s="112">
        <f t="shared" si="76"/>
        <v>0</v>
      </c>
      <c r="AJ371" s="112">
        <f t="shared" si="77"/>
        <v>0</v>
      </c>
      <c r="AK371" s="112">
        <f t="shared" si="78"/>
        <v>0</v>
      </c>
      <c r="AL371" s="112">
        <f t="shared" si="79"/>
        <v>0</v>
      </c>
    </row>
    <row r="372" spans="1:41" x14ac:dyDescent="0.2">
      <c r="A372" t="s">
        <v>56</v>
      </c>
      <c r="B372" t="s">
        <v>287</v>
      </c>
      <c r="C372" s="2" t="s">
        <v>288</v>
      </c>
      <c r="D372" s="2" t="s">
        <v>289</v>
      </c>
      <c r="E372" s="2" t="s">
        <v>290</v>
      </c>
      <c r="F372" s="2" t="s">
        <v>60</v>
      </c>
      <c r="G372" s="2" t="s">
        <v>109</v>
      </c>
      <c r="H372" s="2" t="s">
        <v>127</v>
      </c>
      <c r="I372" s="2" t="s">
        <v>27</v>
      </c>
      <c r="J372" s="2" t="s">
        <v>3995</v>
      </c>
      <c r="K372" s="3">
        <v>300</v>
      </c>
      <c r="L372" s="25">
        <v>516.72</v>
      </c>
      <c r="M372" s="2" t="s">
        <v>2204</v>
      </c>
      <c r="N372" s="2" t="s">
        <v>66</v>
      </c>
      <c r="O372" s="3">
        <f>IFERROR(VLOOKUP(B:B,'[1]SI vs ST'!$B:$P,15,0),0)</f>
        <v>1</v>
      </c>
      <c r="P372" s="3" cm="1">
        <f t="array" ref="P372:V372">IFERROR(VLOOKUP(_xlfn.SINGLE(B:B),'[1]Pivot ST'!$D:$P,{6,7,8,9,10,11,12},0),0)</f>
        <v>2</v>
      </c>
      <c r="Q372" s="3">
        <v>6</v>
      </c>
      <c r="R372" s="3">
        <v>0</v>
      </c>
      <c r="S372" s="3">
        <v>1</v>
      </c>
      <c r="T372" s="3">
        <v>0</v>
      </c>
      <c r="U372" s="3">
        <v>0</v>
      </c>
      <c r="V372" s="3">
        <v>2</v>
      </c>
      <c r="W372" s="3">
        <v>6</v>
      </c>
      <c r="X372" s="3">
        <v>3</v>
      </c>
      <c r="Y372" s="3">
        <v>3</v>
      </c>
      <c r="Z372" s="3">
        <v>4</v>
      </c>
      <c r="AA372" s="112">
        <f t="shared" si="68"/>
        <v>516.72</v>
      </c>
      <c r="AB372" s="112">
        <f t="shared" si="69"/>
        <v>1033.44</v>
      </c>
      <c r="AC372" s="112">
        <f t="shared" si="70"/>
        <v>3100.32</v>
      </c>
      <c r="AD372" s="112">
        <f t="shared" si="71"/>
        <v>0</v>
      </c>
      <c r="AE372" s="112">
        <f t="shared" si="72"/>
        <v>516.72</v>
      </c>
      <c r="AF372" s="112">
        <f t="shared" si="73"/>
        <v>0</v>
      </c>
      <c r="AG372" s="112">
        <f t="shared" si="74"/>
        <v>0</v>
      </c>
      <c r="AH372" s="112">
        <f t="shared" si="75"/>
        <v>1033.44</v>
      </c>
      <c r="AI372" s="112">
        <f t="shared" si="76"/>
        <v>3100.32</v>
      </c>
      <c r="AJ372" s="112">
        <f t="shared" si="77"/>
        <v>1550.16</v>
      </c>
      <c r="AK372" s="112">
        <f t="shared" si="78"/>
        <v>1550.16</v>
      </c>
      <c r="AL372" s="112">
        <f t="shared" si="79"/>
        <v>2066.88</v>
      </c>
    </row>
    <row r="373" spans="1:41" x14ac:dyDescent="0.2">
      <c r="A373" t="s">
        <v>56</v>
      </c>
      <c r="B373" t="s">
        <v>291</v>
      </c>
      <c r="C373" s="2" t="s">
        <v>292</v>
      </c>
      <c r="D373" s="2" t="s">
        <v>293</v>
      </c>
      <c r="E373" s="2" t="s">
        <v>294</v>
      </c>
      <c r="F373" s="2" t="s">
        <v>60</v>
      </c>
      <c r="G373" s="2" t="s">
        <v>109</v>
      </c>
      <c r="H373" s="2" t="s">
        <v>127</v>
      </c>
      <c r="I373" s="2" t="s">
        <v>27</v>
      </c>
      <c r="J373" s="2" t="s">
        <v>3995</v>
      </c>
      <c r="K373" s="3">
        <v>300</v>
      </c>
      <c r="L373" s="25">
        <v>516.72</v>
      </c>
      <c r="M373" s="2" t="s">
        <v>2204</v>
      </c>
      <c r="N373" s="2" t="s">
        <v>66</v>
      </c>
      <c r="O373" s="3">
        <f>IFERROR(VLOOKUP(B:B,'[1]SI vs ST'!$B:$P,15,0),0)</f>
        <v>4</v>
      </c>
      <c r="P373" s="3" cm="1">
        <f t="array" ref="P373:V373">IFERROR(VLOOKUP(_xlfn.SINGLE(B:B),'[1]Pivot ST'!$D:$P,{6,7,8,9,10,11,12},0),0)</f>
        <v>8</v>
      </c>
      <c r="Q373" s="3">
        <v>3</v>
      </c>
      <c r="R373" s="3">
        <v>2</v>
      </c>
      <c r="S373" s="3">
        <v>4</v>
      </c>
      <c r="T373" s="3">
        <v>1</v>
      </c>
      <c r="U373" s="3">
        <v>1</v>
      </c>
      <c r="V373" s="3">
        <v>1</v>
      </c>
      <c r="W373" s="3">
        <v>4</v>
      </c>
      <c r="X373" s="3">
        <v>1</v>
      </c>
      <c r="Y373" s="3">
        <v>1</v>
      </c>
      <c r="Z373" s="3">
        <v>2</v>
      </c>
      <c r="AA373" s="112">
        <f t="shared" si="68"/>
        <v>2066.88</v>
      </c>
      <c r="AB373" s="112">
        <f t="shared" si="69"/>
        <v>4133.76</v>
      </c>
      <c r="AC373" s="112">
        <f t="shared" si="70"/>
        <v>1550.16</v>
      </c>
      <c r="AD373" s="112">
        <f t="shared" si="71"/>
        <v>1033.44</v>
      </c>
      <c r="AE373" s="112">
        <f t="shared" si="72"/>
        <v>2066.88</v>
      </c>
      <c r="AF373" s="112">
        <f t="shared" si="73"/>
        <v>516.72</v>
      </c>
      <c r="AG373" s="112">
        <f t="shared" si="74"/>
        <v>516.72</v>
      </c>
      <c r="AH373" s="112">
        <f t="shared" si="75"/>
        <v>516.72</v>
      </c>
      <c r="AI373" s="112">
        <f t="shared" si="76"/>
        <v>2066.88</v>
      </c>
      <c r="AJ373" s="112">
        <f t="shared" si="77"/>
        <v>516.72</v>
      </c>
      <c r="AK373" s="112">
        <f t="shared" si="78"/>
        <v>516.72</v>
      </c>
      <c r="AL373" s="112">
        <f t="shared" si="79"/>
        <v>1033.44</v>
      </c>
    </row>
    <row r="374" spans="1:41" x14ac:dyDescent="0.2">
      <c r="A374" t="s">
        <v>56</v>
      </c>
      <c r="B374" t="s">
        <v>295</v>
      </c>
      <c r="C374" s="2" t="s">
        <v>296</v>
      </c>
      <c r="D374" s="2" t="s">
        <v>297</v>
      </c>
      <c r="E374" s="2" t="s">
        <v>298</v>
      </c>
      <c r="F374" s="2" t="s">
        <v>60</v>
      </c>
      <c r="G374" s="2" t="s">
        <v>61</v>
      </c>
      <c r="H374" s="2" t="s">
        <v>61</v>
      </c>
      <c r="I374" s="2" t="s">
        <v>27</v>
      </c>
      <c r="J374" s="2" t="s">
        <v>3995</v>
      </c>
      <c r="K374" s="3">
        <v>300</v>
      </c>
      <c r="L374" s="25">
        <v>516.72</v>
      </c>
      <c r="M374" s="2" t="s">
        <v>2204</v>
      </c>
      <c r="N374" s="2" t="s">
        <v>66</v>
      </c>
      <c r="O374" s="3">
        <f>IFERROR(VLOOKUP(B:B,'[1]SI vs ST'!$B:$P,15,0),0)</f>
        <v>0</v>
      </c>
      <c r="P374" s="3" cm="1">
        <f t="array" ref="P374:V374">IFERROR(VLOOKUP(_xlfn.SINGLE(B:B),'[1]Pivot ST'!$D:$P,{6,7,8,9,10,11,12},0),0)</f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112">
        <f t="shared" si="68"/>
        <v>0</v>
      </c>
      <c r="AB374" s="112">
        <f t="shared" si="69"/>
        <v>0</v>
      </c>
      <c r="AC374" s="112">
        <f t="shared" si="70"/>
        <v>0</v>
      </c>
      <c r="AD374" s="112">
        <f t="shared" si="71"/>
        <v>0</v>
      </c>
      <c r="AE374" s="112">
        <f t="shared" si="72"/>
        <v>0</v>
      </c>
      <c r="AF374" s="112">
        <f t="shared" si="73"/>
        <v>0</v>
      </c>
      <c r="AG374" s="112">
        <f t="shared" si="74"/>
        <v>0</v>
      </c>
      <c r="AH374" s="112">
        <f t="shared" si="75"/>
        <v>0</v>
      </c>
      <c r="AI374" s="112">
        <f t="shared" si="76"/>
        <v>0</v>
      </c>
      <c r="AJ374" s="112">
        <f t="shared" si="77"/>
        <v>0</v>
      </c>
      <c r="AK374" s="112">
        <f t="shared" si="78"/>
        <v>0</v>
      </c>
      <c r="AL374" s="112">
        <f t="shared" si="79"/>
        <v>0</v>
      </c>
    </row>
    <row r="375" spans="1:41" x14ac:dyDescent="0.2">
      <c r="A375" t="s">
        <v>56</v>
      </c>
      <c r="B375" t="s">
        <v>299</v>
      </c>
      <c r="C375" s="2" t="s">
        <v>300</v>
      </c>
      <c r="D375" s="2" t="s">
        <v>301</v>
      </c>
      <c r="E375" s="2" t="s">
        <v>302</v>
      </c>
      <c r="F375" s="2" t="s">
        <v>60</v>
      </c>
      <c r="G375" s="2" t="s">
        <v>61</v>
      </c>
      <c r="H375" s="2" t="s">
        <v>61</v>
      </c>
      <c r="I375" s="2" t="s">
        <v>27</v>
      </c>
      <c r="J375" s="2" t="s">
        <v>3995</v>
      </c>
      <c r="K375" s="3">
        <v>300</v>
      </c>
      <c r="L375" s="25">
        <v>516.72</v>
      </c>
      <c r="M375" s="2" t="s">
        <v>2204</v>
      </c>
      <c r="N375" s="2" t="s">
        <v>66</v>
      </c>
      <c r="O375" s="3">
        <f>IFERROR(VLOOKUP(B:B,'[1]SI vs ST'!$B:$P,15,0),0)</f>
        <v>0</v>
      </c>
      <c r="P375" s="3" cm="1">
        <f t="array" ref="P375:V375">IFERROR(VLOOKUP(_xlfn.SINGLE(B:B),'[1]Pivot ST'!$D:$P,{6,7,8,9,10,11,12},0),0)</f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112">
        <f t="shared" si="68"/>
        <v>0</v>
      </c>
      <c r="AB375" s="112">
        <f t="shared" si="69"/>
        <v>0</v>
      </c>
      <c r="AC375" s="112">
        <f t="shared" si="70"/>
        <v>0</v>
      </c>
      <c r="AD375" s="112">
        <f t="shared" si="71"/>
        <v>0</v>
      </c>
      <c r="AE375" s="112">
        <f t="shared" si="72"/>
        <v>0</v>
      </c>
      <c r="AF375" s="112">
        <f t="shared" si="73"/>
        <v>0</v>
      </c>
      <c r="AG375" s="112">
        <f t="shared" si="74"/>
        <v>0</v>
      </c>
      <c r="AH375" s="112">
        <f t="shared" si="75"/>
        <v>0</v>
      </c>
      <c r="AI375" s="112">
        <f t="shared" si="76"/>
        <v>0</v>
      </c>
      <c r="AJ375" s="112">
        <f t="shared" si="77"/>
        <v>0</v>
      </c>
      <c r="AK375" s="112">
        <f t="shared" si="78"/>
        <v>0</v>
      </c>
      <c r="AL375" s="112">
        <f t="shared" si="79"/>
        <v>0</v>
      </c>
    </row>
    <row r="376" spans="1:41" x14ac:dyDescent="0.2">
      <c r="A376" t="s">
        <v>56</v>
      </c>
      <c r="B376" t="s">
        <v>303</v>
      </c>
      <c r="C376" s="2" t="s">
        <v>304</v>
      </c>
      <c r="D376" s="2" t="s">
        <v>305</v>
      </c>
      <c r="E376" s="2" t="s">
        <v>306</v>
      </c>
      <c r="F376" s="2" t="s">
        <v>60</v>
      </c>
      <c r="G376" s="2" t="s">
        <v>61</v>
      </c>
      <c r="H376" s="2" t="s">
        <v>61</v>
      </c>
      <c r="I376" s="2" t="s">
        <v>27</v>
      </c>
      <c r="J376" s="2" t="s">
        <v>3995</v>
      </c>
      <c r="K376" s="3">
        <v>300</v>
      </c>
      <c r="L376" s="25">
        <v>516.72</v>
      </c>
      <c r="M376" s="2" t="s">
        <v>2204</v>
      </c>
      <c r="N376" s="2" t="s">
        <v>66</v>
      </c>
      <c r="O376" s="3">
        <f>IFERROR(VLOOKUP(B:B,'[1]SI vs ST'!$B:$P,15,0),0)</f>
        <v>28</v>
      </c>
      <c r="P376" s="3" cm="1">
        <f t="array" ref="P376:V376">IFERROR(VLOOKUP(_xlfn.SINGLE(B:B),'[1]Pivot ST'!$D:$P,{6,7,8,9,10,11,12},0),0)</f>
        <v>18</v>
      </c>
      <c r="Q376" s="3">
        <v>5</v>
      </c>
      <c r="R376" s="3">
        <v>12</v>
      </c>
      <c r="S376" s="3">
        <v>7</v>
      </c>
      <c r="T376" s="3">
        <v>6</v>
      </c>
      <c r="U376" s="3">
        <v>2</v>
      </c>
      <c r="V376" s="3">
        <v>1</v>
      </c>
      <c r="W376" s="3">
        <v>14</v>
      </c>
      <c r="X376" s="3">
        <v>16</v>
      </c>
      <c r="Y376" s="3">
        <v>10</v>
      </c>
      <c r="Z376" s="3">
        <v>11</v>
      </c>
      <c r="AA376" s="112">
        <f t="shared" si="68"/>
        <v>14468.16</v>
      </c>
      <c r="AB376" s="112">
        <f t="shared" si="69"/>
        <v>9300.9600000000009</v>
      </c>
      <c r="AC376" s="112">
        <f t="shared" si="70"/>
        <v>2583.6000000000004</v>
      </c>
      <c r="AD376" s="112">
        <f t="shared" si="71"/>
        <v>6200.64</v>
      </c>
      <c r="AE376" s="112">
        <f t="shared" si="72"/>
        <v>3617.04</v>
      </c>
      <c r="AF376" s="112">
        <f t="shared" si="73"/>
        <v>3100.32</v>
      </c>
      <c r="AG376" s="112">
        <f t="shared" si="74"/>
        <v>1033.44</v>
      </c>
      <c r="AH376" s="112">
        <f t="shared" si="75"/>
        <v>516.72</v>
      </c>
      <c r="AI376" s="112">
        <f t="shared" si="76"/>
        <v>7234.08</v>
      </c>
      <c r="AJ376" s="112">
        <f t="shared" si="77"/>
        <v>8267.52</v>
      </c>
      <c r="AK376" s="112">
        <f t="shared" si="78"/>
        <v>5167.2000000000007</v>
      </c>
      <c r="AL376" s="112">
        <f t="shared" si="79"/>
        <v>5683.92</v>
      </c>
    </row>
    <row r="377" spans="1:41" x14ac:dyDescent="0.2">
      <c r="A377" t="s">
        <v>56</v>
      </c>
      <c r="B377" t="s">
        <v>307</v>
      </c>
      <c r="C377" s="2" t="s">
        <v>308</v>
      </c>
      <c r="D377" s="2" t="s">
        <v>309</v>
      </c>
      <c r="E377" s="2" t="s">
        <v>310</v>
      </c>
      <c r="F377" s="2" t="s">
        <v>60</v>
      </c>
      <c r="G377" s="2" t="s">
        <v>61</v>
      </c>
      <c r="H377" s="2" t="s">
        <v>311</v>
      </c>
      <c r="I377" s="2" t="s">
        <v>27</v>
      </c>
      <c r="J377" s="2" t="s">
        <v>3995</v>
      </c>
      <c r="K377" s="3">
        <v>300</v>
      </c>
      <c r="L377" s="25">
        <v>516.72</v>
      </c>
      <c r="M377" s="2" t="s">
        <v>2204</v>
      </c>
      <c r="N377" s="2" t="s">
        <v>66</v>
      </c>
      <c r="O377" s="3">
        <f>IFERROR(VLOOKUP(B:B,'[1]SI vs ST'!$B:$P,15,0),0)</f>
        <v>0</v>
      </c>
      <c r="P377" s="3" cm="1">
        <f t="array" ref="P377">IFERROR(VLOOKUP(_xlfn.SINGLE(B:B),'[1]Pivot ST'!$D:$P,{6,7,8,9,10,11,12},0),0)</f>
        <v>0</v>
      </c>
      <c r="Q377" s="3"/>
      <c r="R377" s="3"/>
      <c r="S377" s="3"/>
      <c r="T377" s="3"/>
      <c r="U377" s="3"/>
      <c r="V377" s="3"/>
      <c r="W377" s="3">
        <v>0</v>
      </c>
      <c r="X377" s="3">
        <v>0</v>
      </c>
      <c r="Y377" s="3">
        <v>0</v>
      </c>
      <c r="Z377" s="3">
        <v>0</v>
      </c>
      <c r="AA377" s="112">
        <f t="shared" si="68"/>
        <v>0</v>
      </c>
      <c r="AB377" s="112">
        <f t="shared" si="69"/>
        <v>0</v>
      </c>
      <c r="AC377" s="112">
        <f t="shared" si="70"/>
        <v>0</v>
      </c>
      <c r="AD377" s="112">
        <f t="shared" si="71"/>
        <v>0</v>
      </c>
      <c r="AE377" s="112">
        <f t="shared" si="72"/>
        <v>0</v>
      </c>
      <c r="AF377" s="112">
        <f t="shared" si="73"/>
        <v>0</v>
      </c>
      <c r="AG377" s="112">
        <f t="shared" si="74"/>
        <v>0</v>
      </c>
      <c r="AH377" s="112">
        <f t="shared" si="75"/>
        <v>0</v>
      </c>
      <c r="AI377" s="112">
        <f t="shared" si="76"/>
        <v>0</v>
      </c>
      <c r="AJ377" s="112">
        <f t="shared" si="77"/>
        <v>0</v>
      </c>
      <c r="AK377" s="112">
        <f t="shared" si="78"/>
        <v>0</v>
      </c>
      <c r="AL377" s="112">
        <f t="shared" si="79"/>
        <v>0</v>
      </c>
    </row>
    <row r="378" spans="1:41" x14ac:dyDescent="0.2">
      <c r="A378" t="s">
        <v>56</v>
      </c>
      <c r="B378" t="s">
        <v>312</v>
      </c>
      <c r="C378" s="2" t="s">
        <v>313</v>
      </c>
      <c r="D378" s="2" t="s">
        <v>314</v>
      </c>
      <c r="E378" s="2" t="s">
        <v>315</v>
      </c>
      <c r="F378" s="2" t="s">
        <v>60</v>
      </c>
      <c r="G378" s="2" t="s">
        <v>61</v>
      </c>
      <c r="H378" s="2" t="s">
        <v>311</v>
      </c>
      <c r="I378" s="2" t="s">
        <v>27</v>
      </c>
      <c r="J378" s="2" t="s">
        <v>3995</v>
      </c>
      <c r="K378" s="3">
        <v>300</v>
      </c>
      <c r="L378" s="25">
        <v>516.72</v>
      </c>
      <c r="M378" s="2" t="s">
        <v>2204</v>
      </c>
      <c r="N378" s="2" t="s">
        <v>66</v>
      </c>
      <c r="O378" s="3">
        <f>IFERROR(VLOOKUP(B:B,'[1]SI vs ST'!$B:$P,15,0),0)</f>
        <v>0</v>
      </c>
      <c r="P378" s="3" cm="1">
        <f t="array" ref="P378">IFERROR(VLOOKUP(_xlfn.SINGLE(B:B),'[1]Pivot ST'!$D:$P,{6,7,8,9,10,11,12},0),0)</f>
        <v>0</v>
      </c>
      <c r="Q378" s="3"/>
      <c r="R378" s="3"/>
      <c r="S378" s="3"/>
      <c r="T378" s="3"/>
      <c r="U378" s="3"/>
      <c r="V378" s="3"/>
      <c r="W378" s="3">
        <v>0</v>
      </c>
      <c r="X378" s="3">
        <v>0</v>
      </c>
      <c r="Y378" s="3">
        <v>0</v>
      </c>
      <c r="Z378" s="3">
        <v>0</v>
      </c>
      <c r="AA378" s="112">
        <f t="shared" si="68"/>
        <v>0</v>
      </c>
      <c r="AB378" s="112">
        <f t="shared" si="69"/>
        <v>0</v>
      </c>
      <c r="AC378" s="112">
        <f t="shared" si="70"/>
        <v>0</v>
      </c>
      <c r="AD378" s="112">
        <f t="shared" si="71"/>
        <v>0</v>
      </c>
      <c r="AE378" s="112">
        <f t="shared" si="72"/>
        <v>0</v>
      </c>
      <c r="AF378" s="112">
        <f t="shared" si="73"/>
        <v>0</v>
      </c>
      <c r="AG378" s="112">
        <f t="shared" si="74"/>
        <v>0</v>
      </c>
      <c r="AH378" s="112">
        <f t="shared" si="75"/>
        <v>0</v>
      </c>
      <c r="AI378" s="112">
        <f t="shared" si="76"/>
        <v>0</v>
      </c>
      <c r="AJ378" s="112">
        <f t="shared" si="77"/>
        <v>0</v>
      </c>
      <c r="AK378" s="112">
        <f t="shared" si="78"/>
        <v>0</v>
      </c>
      <c r="AL378" s="112">
        <f t="shared" si="79"/>
        <v>0</v>
      </c>
    </row>
    <row r="379" spans="1:41" x14ac:dyDescent="0.2">
      <c r="A379" t="s">
        <v>56</v>
      </c>
      <c r="B379" t="s">
        <v>316</v>
      </c>
      <c r="C379" s="2" t="s">
        <v>317</v>
      </c>
      <c r="D379" s="2" t="s">
        <v>318</v>
      </c>
      <c r="E379" s="2" t="s">
        <v>319</v>
      </c>
      <c r="F379" s="2" t="s">
        <v>60</v>
      </c>
      <c r="G379" s="2" t="s">
        <v>61</v>
      </c>
      <c r="H379" s="2" t="s">
        <v>311</v>
      </c>
      <c r="I379" s="2" t="s">
        <v>27</v>
      </c>
      <c r="J379" s="2" t="s">
        <v>3995</v>
      </c>
      <c r="K379" s="3">
        <v>300</v>
      </c>
      <c r="L379" s="25">
        <v>516.72</v>
      </c>
      <c r="M379" s="2" t="s">
        <v>2204</v>
      </c>
      <c r="N379" s="2" t="s">
        <v>66</v>
      </c>
      <c r="O379" s="3">
        <f>IFERROR(VLOOKUP(B:B,'[1]SI vs ST'!$B:$P,15,0),0)</f>
        <v>0</v>
      </c>
      <c r="P379" s="3" cm="1">
        <f t="array" ref="P379">IFERROR(VLOOKUP(_xlfn.SINGLE(B:B),'[1]Pivot ST'!$D:$P,{6,7,8,9,10,11,12},0),0)</f>
        <v>0</v>
      </c>
      <c r="Q379" s="3"/>
      <c r="R379" s="3"/>
      <c r="S379" s="3"/>
      <c r="T379" s="3"/>
      <c r="U379" s="3"/>
      <c r="V379" s="3"/>
      <c r="W379" s="3">
        <v>0</v>
      </c>
      <c r="X379" s="3">
        <v>0</v>
      </c>
      <c r="Y379" s="3">
        <v>0</v>
      </c>
      <c r="Z379" s="3">
        <v>0</v>
      </c>
      <c r="AA379" s="112">
        <f t="shared" si="68"/>
        <v>0</v>
      </c>
      <c r="AB379" s="112">
        <f t="shared" si="69"/>
        <v>0</v>
      </c>
      <c r="AC379" s="112">
        <f t="shared" si="70"/>
        <v>0</v>
      </c>
      <c r="AD379" s="112">
        <f t="shared" si="71"/>
        <v>0</v>
      </c>
      <c r="AE379" s="112">
        <f t="shared" si="72"/>
        <v>0</v>
      </c>
      <c r="AF379" s="112">
        <f t="shared" si="73"/>
        <v>0</v>
      </c>
      <c r="AG379" s="112">
        <f t="shared" si="74"/>
        <v>0</v>
      </c>
      <c r="AH379" s="112">
        <f t="shared" si="75"/>
        <v>0</v>
      </c>
      <c r="AI379" s="112">
        <f t="shared" si="76"/>
        <v>0</v>
      </c>
      <c r="AJ379" s="112">
        <f t="shared" si="77"/>
        <v>0</v>
      </c>
      <c r="AK379" s="112">
        <f t="shared" si="78"/>
        <v>0</v>
      </c>
      <c r="AL379" s="112">
        <f t="shared" si="79"/>
        <v>0</v>
      </c>
    </row>
    <row r="380" spans="1:41" x14ac:dyDescent="0.2">
      <c r="A380" t="s">
        <v>56</v>
      </c>
      <c r="B380" t="s">
        <v>320</v>
      </c>
      <c r="C380" s="2" t="s">
        <v>321</v>
      </c>
      <c r="D380" s="2" t="s">
        <v>322</v>
      </c>
      <c r="E380" s="2" t="s">
        <v>323</v>
      </c>
      <c r="F380" s="2" t="s">
        <v>60</v>
      </c>
      <c r="G380" s="2" t="s">
        <v>61</v>
      </c>
      <c r="H380" s="2" t="s">
        <v>74</v>
      </c>
      <c r="I380" s="2" t="s">
        <v>27</v>
      </c>
      <c r="J380" s="2" t="s">
        <v>3995</v>
      </c>
      <c r="K380" s="3">
        <v>300</v>
      </c>
      <c r="L380" s="25">
        <v>516.72</v>
      </c>
      <c r="M380" s="2" t="s">
        <v>2204</v>
      </c>
      <c r="N380" s="2" t="s">
        <v>66</v>
      </c>
      <c r="O380" s="3">
        <f>IFERROR(VLOOKUP(B:B,'[1]SI vs ST'!$B:$P,15,0),0)</f>
        <v>0</v>
      </c>
      <c r="P380" s="3" cm="1">
        <f t="array" ref="P380:V380">IFERROR(VLOOKUP(_xlfn.SINGLE(B:B),'[1]Pivot ST'!$D:$P,{6,7,8,9,10,11,12},0),0)</f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112">
        <f t="shared" si="68"/>
        <v>0</v>
      </c>
      <c r="AB380" s="112">
        <f t="shared" si="69"/>
        <v>0</v>
      </c>
      <c r="AC380" s="112">
        <f t="shared" si="70"/>
        <v>0</v>
      </c>
      <c r="AD380" s="112">
        <f t="shared" si="71"/>
        <v>0</v>
      </c>
      <c r="AE380" s="112">
        <f t="shared" si="72"/>
        <v>0</v>
      </c>
      <c r="AF380" s="112">
        <f t="shared" si="73"/>
        <v>0</v>
      </c>
      <c r="AG380" s="112">
        <f t="shared" si="74"/>
        <v>0</v>
      </c>
      <c r="AH380" s="112">
        <f t="shared" si="75"/>
        <v>0</v>
      </c>
      <c r="AI380" s="112">
        <f t="shared" si="76"/>
        <v>0</v>
      </c>
      <c r="AJ380" s="112">
        <f t="shared" si="77"/>
        <v>0</v>
      </c>
      <c r="AK380" s="112">
        <f t="shared" si="78"/>
        <v>0</v>
      </c>
      <c r="AL380" s="112">
        <f t="shared" si="79"/>
        <v>0</v>
      </c>
    </row>
    <row r="381" spans="1:41" x14ac:dyDescent="0.2">
      <c r="A381" t="s">
        <v>56</v>
      </c>
      <c r="B381" t="s">
        <v>324</v>
      </c>
      <c r="C381" s="2" t="s">
        <v>325</v>
      </c>
      <c r="D381" s="2" t="s">
        <v>326</v>
      </c>
      <c r="E381" s="2" t="s">
        <v>327</v>
      </c>
      <c r="F381" s="2" t="s">
        <v>24</v>
      </c>
      <c r="G381" s="2" t="s">
        <v>79</v>
      </c>
      <c r="H381" s="2" t="s">
        <v>245</v>
      </c>
      <c r="I381" s="2" t="s">
        <v>27</v>
      </c>
      <c r="J381" s="2" t="s">
        <v>3995</v>
      </c>
      <c r="K381" s="3">
        <v>300</v>
      </c>
      <c r="L381" s="25">
        <v>361.55</v>
      </c>
      <c r="M381" s="2" t="s">
        <v>2204</v>
      </c>
      <c r="N381" s="2" t="s">
        <v>66</v>
      </c>
      <c r="O381" s="3">
        <f>IFERROR(VLOOKUP(B:B,'[1]SI vs ST'!$B:$P,15,0),0)</f>
        <v>6</v>
      </c>
      <c r="P381" s="3" cm="1">
        <f t="array" ref="P381:V381">IFERROR(VLOOKUP(_xlfn.SINGLE(B:B),'[1]Pivot ST'!$D:$P,{6,7,8,9,10,11,12},0),0)</f>
        <v>8</v>
      </c>
      <c r="Q381" s="3">
        <v>8</v>
      </c>
      <c r="R381" s="3">
        <v>7</v>
      </c>
      <c r="S381" s="3">
        <v>6</v>
      </c>
      <c r="T381" s="3">
        <v>4</v>
      </c>
      <c r="U381" s="3">
        <v>6</v>
      </c>
      <c r="V381" s="3">
        <v>5</v>
      </c>
      <c r="W381" s="3">
        <v>8</v>
      </c>
      <c r="X381" s="3">
        <v>8</v>
      </c>
      <c r="Y381" s="3">
        <v>8</v>
      </c>
      <c r="Z381" s="3">
        <v>8</v>
      </c>
      <c r="AA381" s="112">
        <f t="shared" si="68"/>
        <v>2169.3000000000002</v>
      </c>
      <c r="AB381" s="112">
        <f t="shared" si="69"/>
        <v>2892.4</v>
      </c>
      <c r="AC381" s="112">
        <f t="shared" si="70"/>
        <v>2892.4</v>
      </c>
      <c r="AD381" s="112">
        <f t="shared" si="71"/>
        <v>2530.85</v>
      </c>
      <c r="AE381" s="112">
        <f t="shared" si="72"/>
        <v>2169.3000000000002</v>
      </c>
      <c r="AF381" s="112">
        <f t="shared" si="73"/>
        <v>1446.2</v>
      </c>
      <c r="AG381" s="112">
        <f t="shared" si="74"/>
        <v>2169.3000000000002</v>
      </c>
      <c r="AH381" s="112">
        <f t="shared" si="75"/>
        <v>1807.75</v>
      </c>
      <c r="AI381" s="112">
        <f t="shared" si="76"/>
        <v>2892.4</v>
      </c>
      <c r="AJ381" s="112">
        <f t="shared" si="77"/>
        <v>2892.4</v>
      </c>
      <c r="AK381" s="112">
        <f t="shared" si="78"/>
        <v>2892.4</v>
      </c>
      <c r="AL381" s="112">
        <f t="shared" si="79"/>
        <v>2892.4</v>
      </c>
    </row>
    <row r="382" spans="1:41" x14ac:dyDescent="0.2">
      <c r="A382" t="s">
        <v>56</v>
      </c>
      <c r="B382" t="s">
        <v>328</v>
      </c>
      <c r="C382" s="2" t="s">
        <v>329</v>
      </c>
      <c r="D382" s="2" t="s">
        <v>330</v>
      </c>
      <c r="E382" s="2" t="s">
        <v>331</v>
      </c>
      <c r="F382" s="2" t="s">
        <v>24</v>
      </c>
      <c r="G382" s="2" t="s">
        <v>79</v>
      </c>
      <c r="H382" s="2" t="s">
        <v>254</v>
      </c>
      <c r="I382" s="2" t="s">
        <v>27</v>
      </c>
      <c r="J382" s="2" t="s">
        <v>3995</v>
      </c>
      <c r="K382" s="3">
        <v>300</v>
      </c>
      <c r="L382" s="25">
        <v>361.55</v>
      </c>
      <c r="M382" s="2" t="s">
        <v>2204</v>
      </c>
      <c r="N382" s="2" t="s">
        <v>66</v>
      </c>
      <c r="O382" s="3">
        <f>IFERROR(VLOOKUP(B:B,'[1]SI vs ST'!$B:$P,15,0),0)</f>
        <v>8</v>
      </c>
      <c r="P382" s="3" cm="1">
        <f t="array" ref="P382:V382">IFERROR(VLOOKUP(_xlfn.SINGLE(B:B),'[1]Pivot ST'!$D:$P,{6,7,8,9,10,11,12},0),0)</f>
        <v>18</v>
      </c>
      <c r="Q382" s="3">
        <v>4</v>
      </c>
      <c r="R382" s="3">
        <v>8</v>
      </c>
      <c r="S382" s="3">
        <v>2</v>
      </c>
      <c r="T382" s="3">
        <v>4</v>
      </c>
      <c r="U382" s="3">
        <v>3</v>
      </c>
      <c r="V382" s="3">
        <v>7</v>
      </c>
      <c r="W382" s="3">
        <v>3</v>
      </c>
      <c r="X382" s="3">
        <v>7</v>
      </c>
      <c r="Y382" s="3">
        <v>7</v>
      </c>
      <c r="Z382" s="3">
        <v>7</v>
      </c>
      <c r="AA382" s="112">
        <f t="shared" si="68"/>
        <v>2892.4</v>
      </c>
      <c r="AB382" s="112">
        <f t="shared" si="69"/>
        <v>6507.9000000000005</v>
      </c>
      <c r="AC382" s="112">
        <f t="shared" si="70"/>
        <v>1446.2</v>
      </c>
      <c r="AD382" s="112">
        <f t="shared" si="71"/>
        <v>2892.4</v>
      </c>
      <c r="AE382" s="112">
        <f t="shared" si="72"/>
        <v>723.1</v>
      </c>
      <c r="AF382" s="112">
        <f t="shared" si="73"/>
        <v>1446.2</v>
      </c>
      <c r="AG382" s="112">
        <f t="shared" si="74"/>
        <v>1084.6500000000001</v>
      </c>
      <c r="AH382" s="112">
        <f t="shared" si="75"/>
        <v>2530.85</v>
      </c>
      <c r="AI382" s="112">
        <f t="shared" si="76"/>
        <v>1084.6500000000001</v>
      </c>
      <c r="AJ382" s="112">
        <f t="shared" si="77"/>
        <v>2530.85</v>
      </c>
      <c r="AK382" s="112">
        <f t="shared" si="78"/>
        <v>2530.85</v>
      </c>
      <c r="AL382" s="112">
        <f t="shared" si="79"/>
        <v>2530.85</v>
      </c>
    </row>
    <row r="383" spans="1:41" x14ac:dyDescent="0.2">
      <c r="A383" t="s">
        <v>56</v>
      </c>
      <c r="B383" t="s">
        <v>332</v>
      </c>
      <c r="C383" s="2" t="s">
        <v>268</v>
      </c>
      <c r="D383" s="2" t="s">
        <v>269</v>
      </c>
      <c r="E383" s="2" t="s">
        <v>270</v>
      </c>
      <c r="F383" s="2" t="s">
        <v>33</v>
      </c>
      <c r="G383" s="2" t="s">
        <v>109</v>
      </c>
      <c r="H383" s="2" t="s">
        <v>109</v>
      </c>
      <c r="I383" s="2" t="s">
        <v>27</v>
      </c>
      <c r="J383" s="2" t="s">
        <v>3995</v>
      </c>
      <c r="K383" s="3">
        <v>300</v>
      </c>
      <c r="L383" s="25">
        <v>542.5</v>
      </c>
      <c r="M383" s="2" t="s">
        <v>2204</v>
      </c>
      <c r="N383" s="2" t="s">
        <v>66</v>
      </c>
      <c r="O383" s="3">
        <f>IFERROR(VLOOKUP(B:B,'[1]SI vs ST'!$B:$P,15,0),0)</f>
        <v>0</v>
      </c>
      <c r="P383" s="3" cm="1">
        <f t="array" ref="P383:V383">IFERROR(VLOOKUP(_xlfn.SINGLE(B:B),'[1]Pivot ST'!$D:$P,{6,7,8,9,10,11,12},0),0)</f>
        <v>1</v>
      </c>
      <c r="Q383" s="3">
        <v>1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112">
        <f t="shared" si="68"/>
        <v>0</v>
      </c>
      <c r="AB383" s="112">
        <f t="shared" si="69"/>
        <v>542.5</v>
      </c>
      <c r="AC383" s="112">
        <f t="shared" si="70"/>
        <v>542.5</v>
      </c>
      <c r="AD383" s="112">
        <f t="shared" si="71"/>
        <v>0</v>
      </c>
      <c r="AE383" s="112">
        <f t="shared" si="72"/>
        <v>0</v>
      </c>
      <c r="AF383" s="112">
        <f t="shared" si="73"/>
        <v>0</v>
      </c>
      <c r="AG383" s="112">
        <f t="shared" si="74"/>
        <v>0</v>
      </c>
      <c r="AH383" s="112">
        <f t="shared" si="75"/>
        <v>0</v>
      </c>
      <c r="AI383" s="112">
        <f t="shared" si="76"/>
        <v>0</v>
      </c>
      <c r="AJ383" s="112">
        <f t="shared" si="77"/>
        <v>0</v>
      </c>
      <c r="AK383" s="112">
        <f t="shared" si="78"/>
        <v>0</v>
      </c>
      <c r="AL383" s="112">
        <f t="shared" si="79"/>
        <v>0</v>
      </c>
      <c r="AN383" s="112"/>
      <c r="AO383" s="184"/>
    </row>
    <row r="384" spans="1:41" x14ac:dyDescent="0.2">
      <c r="A384" t="s">
        <v>56</v>
      </c>
      <c r="B384" t="s">
        <v>333</v>
      </c>
      <c r="C384" s="2" t="s">
        <v>280</v>
      </c>
      <c r="D384" s="2" t="s">
        <v>281</v>
      </c>
      <c r="E384" s="2" t="s">
        <v>282</v>
      </c>
      <c r="F384" s="2" t="s">
        <v>33</v>
      </c>
      <c r="G384" s="2" t="s">
        <v>109</v>
      </c>
      <c r="H384" s="2" t="s">
        <v>110</v>
      </c>
      <c r="I384" s="2" t="s">
        <v>27</v>
      </c>
      <c r="J384" s="2" t="s">
        <v>3995</v>
      </c>
      <c r="K384" s="3">
        <v>300</v>
      </c>
      <c r="L384" s="25">
        <v>542.5</v>
      </c>
      <c r="M384" s="2" t="s">
        <v>2204</v>
      </c>
      <c r="N384" s="2" t="s">
        <v>66</v>
      </c>
      <c r="O384" s="3">
        <f>IFERROR(VLOOKUP(B:B,'[1]SI vs ST'!$B:$P,15,0),0)</f>
        <v>2</v>
      </c>
      <c r="P384" s="3" cm="1">
        <f t="array" ref="P384:V384">IFERROR(VLOOKUP(_xlfn.SINGLE(B:B),'[1]Pivot ST'!$D:$P,{6,7,8,9,10,11,12},0),0)</f>
        <v>0</v>
      </c>
      <c r="Q384" s="3">
        <v>4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1</v>
      </c>
      <c r="Y384" s="3">
        <v>2</v>
      </c>
      <c r="Z384" s="3">
        <v>2</v>
      </c>
      <c r="AA384" s="112">
        <f t="shared" si="68"/>
        <v>1085</v>
      </c>
      <c r="AB384" s="112">
        <f t="shared" si="69"/>
        <v>0</v>
      </c>
      <c r="AC384" s="112">
        <f t="shared" si="70"/>
        <v>2170</v>
      </c>
      <c r="AD384" s="112">
        <f t="shared" si="71"/>
        <v>0</v>
      </c>
      <c r="AE384" s="112">
        <f t="shared" si="72"/>
        <v>0</v>
      </c>
      <c r="AF384" s="112">
        <f t="shared" si="73"/>
        <v>0</v>
      </c>
      <c r="AG384" s="112">
        <f t="shared" si="74"/>
        <v>0</v>
      </c>
      <c r="AH384" s="112">
        <f t="shared" si="75"/>
        <v>0</v>
      </c>
      <c r="AI384" s="112">
        <f t="shared" si="76"/>
        <v>2712.5</v>
      </c>
      <c r="AJ384" s="112">
        <f t="shared" si="77"/>
        <v>542.5</v>
      </c>
      <c r="AK384" s="112">
        <f t="shared" si="78"/>
        <v>1085</v>
      </c>
      <c r="AL384" s="112">
        <f t="shared" si="79"/>
        <v>1085</v>
      </c>
      <c r="AN384" s="112"/>
      <c r="AO384" s="184"/>
    </row>
    <row r="385" spans="1:41" x14ac:dyDescent="0.2">
      <c r="A385" t="s">
        <v>56</v>
      </c>
      <c r="B385" t="s">
        <v>334</v>
      </c>
      <c r="C385" s="2" t="s">
        <v>284</v>
      </c>
      <c r="D385" s="2" t="s">
        <v>285</v>
      </c>
      <c r="E385" s="2" t="s">
        <v>286</v>
      </c>
      <c r="F385" s="2" t="s">
        <v>33</v>
      </c>
      <c r="G385" s="2" t="s">
        <v>109</v>
      </c>
      <c r="H385" s="2" t="s">
        <v>127</v>
      </c>
      <c r="I385" s="2" t="s">
        <v>27</v>
      </c>
      <c r="J385" s="2" t="s">
        <v>3995</v>
      </c>
      <c r="K385" s="3">
        <v>300</v>
      </c>
      <c r="L385" s="25">
        <v>542.5</v>
      </c>
      <c r="M385" s="2" t="s">
        <v>2204</v>
      </c>
      <c r="N385" s="2" t="s">
        <v>66</v>
      </c>
      <c r="O385" s="3">
        <f>IFERROR(VLOOKUP(B:B,'[1]SI vs ST'!$B:$P,15,0),0)</f>
        <v>2</v>
      </c>
      <c r="P385" s="3" cm="1">
        <f t="array" ref="P385:V385">IFERROR(VLOOKUP(_xlfn.SINGLE(B:B),'[1]Pivot ST'!$D:$P,{6,7,8,9,10,11,12},0),0)</f>
        <v>1</v>
      </c>
      <c r="Q385" s="3">
        <v>6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4</v>
      </c>
      <c r="X385" s="3">
        <v>1</v>
      </c>
      <c r="Y385" s="3">
        <v>1</v>
      </c>
      <c r="Z385" s="3">
        <v>2</v>
      </c>
      <c r="AA385" s="112">
        <f t="shared" si="68"/>
        <v>1085</v>
      </c>
      <c r="AB385" s="112">
        <f t="shared" si="69"/>
        <v>542.5</v>
      </c>
      <c r="AC385" s="112">
        <f t="shared" si="70"/>
        <v>3255</v>
      </c>
      <c r="AD385" s="112">
        <f t="shared" si="71"/>
        <v>0</v>
      </c>
      <c r="AE385" s="112">
        <f t="shared" si="72"/>
        <v>0</v>
      </c>
      <c r="AF385" s="112">
        <f t="shared" si="73"/>
        <v>0</v>
      </c>
      <c r="AG385" s="112">
        <f t="shared" si="74"/>
        <v>0</v>
      </c>
      <c r="AH385" s="112">
        <f t="shared" si="75"/>
        <v>0</v>
      </c>
      <c r="AI385" s="112">
        <f t="shared" si="76"/>
        <v>2170</v>
      </c>
      <c r="AJ385" s="112">
        <f t="shared" si="77"/>
        <v>542.5</v>
      </c>
      <c r="AK385" s="112">
        <f t="shared" si="78"/>
        <v>542.5</v>
      </c>
      <c r="AL385" s="112">
        <f t="shared" si="79"/>
        <v>1085</v>
      </c>
      <c r="AN385" s="112"/>
      <c r="AO385" s="184"/>
    </row>
    <row r="386" spans="1:41" x14ac:dyDescent="0.2">
      <c r="A386" t="s">
        <v>335</v>
      </c>
      <c r="B386" t="s">
        <v>336</v>
      </c>
      <c r="C386" s="2" t="s">
        <v>337</v>
      </c>
      <c r="D386" s="2" t="s">
        <v>338</v>
      </c>
      <c r="E386" s="2" t="s">
        <v>339</v>
      </c>
      <c r="F386" s="2" t="s">
        <v>60</v>
      </c>
      <c r="G386" s="2" t="s">
        <v>109</v>
      </c>
      <c r="H386" s="2" t="s">
        <v>109</v>
      </c>
      <c r="I386" s="2" t="s">
        <v>27</v>
      </c>
      <c r="J386" s="2" t="s">
        <v>3995</v>
      </c>
      <c r="K386" s="3">
        <v>300</v>
      </c>
      <c r="L386" s="25">
        <v>516.72</v>
      </c>
      <c r="M386" s="2" t="s">
        <v>2204</v>
      </c>
      <c r="N386" s="2" t="s">
        <v>66</v>
      </c>
      <c r="O386" s="3">
        <f>IFERROR(VLOOKUP(B:B,'[1]SI vs ST'!$B:$P,15,0),0)</f>
        <v>8</v>
      </c>
      <c r="P386" s="3" cm="1">
        <f t="array" ref="P386:V386">IFERROR(VLOOKUP(_xlfn.SINGLE(B:B),'[1]Pivot ST'!$D:$P,{6,7,8,9,10,11,12},0),0)</f>
        <v>3</v>
      </c>
      <c r="Q386" s="3">
        <v>1</v>
      </c>
      <c r="R386" s="3">
        <v>3</v>
      </c>
      <c r="S386" s="3">
        <v>2</v>
      </c>
      <c r="T386" s="3">
        <v>3</v>
      </c>
      <c r="U386" s="3">
        <v>1</v>
      </c>
      <c r="V386" s="3">
        <v>3</v>
      </c>
      <c r="W386" s="3">
        <v>2</v>
      </c>
      <c r="X386" s="3">
        <v>1</v>
      </c>
      <c r="Y386" s="3">
        <v>1</v>
      </c>
      <c r="Z386" s="3">
        <v>1</v>
      </c>
      <c r="AA386" s="112">
        <f t="shared" si="68"/>
        <v>4133.76</v>
      </c>
      <c r="AB386" s="112">
        <f t="shared" si="69"/>
        <v>1550.16</v>
      </c>
      <c r="AC386" s="112">
        <f t="shared" si="70"/>
        <v>516.72</v>
      </c>
      <c r="AD386" s="112">
        <f t="shared" si="71"/>
        <v>1550.16</v>
      </c>
      <c r="AE386" s="112">
        <f t="shared" si="72"/>
        <v>1033.44</v>
      </c>
      <c r="AF386" s="112">
        <f t="shared" si="73"/>
        <v>1550.16</v>
      </c>
      <c r="AG386" s="112">
        <f t="shared" si="74"/>
        <v>516.72</v>
      </c>
      <c r="AH386" s="112">
        <f t="shared" si="75"/>
        <v>1550.16</v>
      </c>
      <c r="AI386" s="112">
        <f t="shared" si="76"/>
        <v>1033.44</v>
      </c>
      <c r="AJ386" s="112">
        <f t="shared" si="77"/>
        <v>516.72</v>
      </c>
      <c r="AK386" s="112">
        <f t="shared" si="78"/>
        <v>516.72</v>
      </c>
      <c r="AL386" s="112">
        <f t="shared" si="79"/>
        <v>516.72</v>
      </c>
      <c r="AN386" s="112"/>
      <c r="AO386" s="184"/>
    </row>
    <row r="387" spans="1:41" x14ac:dyDescent="0.2">
      <c r="A387" t="s">
        <v>335</v>
      </c>
      <c r="B387" t="s">
        <v>340</v>
      </c>
      <c r="C387" s="2" t="s">
        <v>341</v>
      </c>
      <c r="D387" s="2" t="s">
        <v>342</v>
      </c>
      <c r="E387" s="2" t="s">
        <v>343</v>
      </c>
      <c r="F387" s="2" t="s">
        <v>60</v>
      </c>
      <c r="G387" s="2" t="s">
        <v>109</v>
      </c>
      <c r="H387" s="2" t="s">
        <v>109</v>
      </c>
      <c r="I387" s="2" t="s">
        <v>27</v>
      </c>
      <c r="J387" s="2" t="s">
        <v>3995</v>
      </c>
      <c r="K387" s="3">
        <v>300</v>
      </c>
      <c r="L387" s="25">
        <v>516.72</v>
      </c>
      <c r="M387" s="2" t="s">
        <v>2204</v>
      </c>
      <c r="N387" s="2" t="s">
        <v>66</v>
      </c>
      <c r="O387" s="3">
        <f>IFERROR(VLOOKUP(B:B,'[1]SI vs ST'!$B:$P,15,0),0)</f>
        <v>8</v>
      </c>
      <c r="P387" s="3" cm="1">
        <f t="array" ref="P387:V387">IFERROR(VLOOKUP(_xlfn.SINGLE(B:B),'[1]Pivot ST'!$D:$P,{6,7,8,9,10,11,12},0),0)</f>
        <v>10</v>
      </c>
      <c r="Q387" s="3">
        <v>3</v>
      </c>
      <c r="R387" s="3">
        <v>3</v>
      </c>
      <c r="S387" s="3">
        <v>3</v>
      </c>
      <c r="T387" s="3">
        <v>2</v>
      </c>
      <c r="U387" s="3">
        <v>4</v>
      </c>
      <c r="V387" s="3">
        <v>5</v>
      </c>
      <c r="W387" s="3">
        <v>4</v>
      </c>
      <c r="X387" s="3">
        <v>1</v>
      </c>
      <c r="Y387" s="3">
        <v>1</v>
      </c>
      <c r="Z387" s="3">
        <v>2</v>
      </c>
      <c r="AA387" s="112">
        <f t="shared" ref="AA387:AA450" si="80">O387*$L:$L</f>
        <v>4133.76</v>
      </c>
      <c r="AB387" s="112">
        <f t="shared" ref="AB387:AB450" si="81">P387*$L:$L</f>
        <v>5167.2000000000007</v>
      </c>
      <c r="AC387" s="112">
        <f t="shared" ref="AC387:AC450" si="82">Q387*$L:$L</f>
        <v>1550.16</v>
      </c>
      <c r="AD387" s="112">
        <f t="shared" ref="AD387:AD450" si="83">R387*$L:$L</f>
        <v>1550.16</v>
      </c>
      <c r="AE387" s="112">
        <f t="shared" ref="AE387:AE450" si="84">S387*$L:$L</f>
        <v>1550.16</v>
      </c>
      <c r="AF387" s="112">
        <f t="shared" ref="AF387:AF450" si="85">T387*$L:$L</f>
        <v>1033.44</v>
      </c>
      <c r="AG387" s="112">
        <f t="shared" ref="AG387:AG450" si="86">U387*$L:$L</f>
        <v>2066.88</v>
      </c>
      <c r="AH387" s="112">
        <f t="shared" ref="AH387:AH450" si="87">V387*$L:$L</f>
        <v>2583.6000000000004</v>
      </c>
      <c r="AI387" s="112">
        <f t="shared" ref="AI387:AI450" si="88">W387*$L:$L</f>
        <v>2066.88</v>
      </c>
      <c r="AJ387" s="112">
        <f t="shared" ref="AJ387:AJ450" si="89">X387*$L:$L</f>
        <v>516.72</v>
      </c>
      <c r="AK387" s="112">
        <f t="shared" ref="AK387:AK450" si="90">Y387*$L:$L</f>
        <v>516.72</v>
      </c>
      <c r="AL387" s="112">
        <f t="shared" ref="AL387:AL450" si="91">Z387*$L:$L</f>
        <v>1033.44</v>
      </c>
      <c r="AN387" s="112"/>
      <c r="AO387" s="184"/>
    </row>
    <row r="388" spans="1:41" x14ac:dyDescent="0.2">
      <c r="A388" t="s">
        <v>335</v>
      </c>
      <c r="B388" t="s">
        <v>344</v>
      </c>
      <c r="C388" s="2" t="s">
        <v>345</v>
      </c>
      <c r="D388" s="2" t="s">
        <v>346</v>
      </c>
      <c r="E388" s="2" t="s">
        <v>347</v>
      </c>
      <c r="F388" s="2" t="s">
        <v>60</v>
      </c>
      <c r="G388" s="2" t="s">
        <v>109</v>
      </c>
      <c r="H388" s="2" t="s">
        <v>110</v>
      </c>
      <c r="I388" s="2" t="s">
        <v>27</v>
      </c>
      <c r="J388" s="2" t="s">
        <v>3995</v>
      </c>
      <c r="K388" s="3">
        <v>300</v>
      </c>
      <c r="L388" s="25">
        <v>516.72</v>
      </c>
      <c r="M388" s="2" t="s">
        <v>2204</v>
      </c>
      <c r="N388" s="2" t="s">
        <v>66</v>
      </c>
      <c r="O388" s="3">
        <f>IFERROR(VLOOKUP(B:B,'[1]SI vs ST'!$B:$P,15,0),0)</f>
        <v>9</v>
      </c>
      <c r="P388" s="3" cm="1">
        <f t="array" ref="P388:V388">IFERROR(VLOOKUP(_xlfn.SINGLE(B:B),'[1]Pivot ST'!$D:$P,{6,7,8,9,10,11,12},0),0)</f>
        <v>5</v>
      </c>
      <c r="Q388" s="3">
        <v>3</v>
      </c>
      <c r="R388" s="3">
        <v>4</v>
      </c>
      <c r="S388" s="3">
        <v>1</v>
      </c>
      <c r="T388" s="3">
        <v>2</v>
      </c>
      <c r="U388" s="3">
        <v>2</v>
      </c>
      <c r="V388" s="3">
        <v>0</v>
      </c>
      <c r="W388" s="3">
        <v>3</v>
      </c>
      <c r="X388" s="3">
        <v>1</v>
      </c>
      <c r="Y388" s="3">
        <v>1</v>
      </c>
      <c r="Z388" s="3">
        <v>1</v>
      </c>
      <c r="AA388" s="112">
        <f t="shared" si="80"/>
        <v>4650.4800000000005</v>
      </c>
      <c r="AB388" s="112">
        <f t="shared" si="81"/>
        <v>2583.6000000000004</v>
      </c>
      <c r="AC388" s="112">
        <f t="shared" si="82"/>
        <v>1550.16</v>
      </c>
      <c r="AD388" s="112">
        <f t="shared" si="83"/>
        <v>2066.88</v>
      </c>
      <c r="AE388" s="112">
        <f t="shared" si="84"/>
        <v>516.72</v>
      </c>
      <c r="AF388" s="112">
        <f t="shared" si="85"/>
        <v>1033.44</v>
      </c>
      <c r="AG388" s="112">
        <f t="shared" si="86"/>
        <v>1033.44</v>
      </c>
      <c r="AH388" s="112">
        <f t="shared" si="87"/>
        <v>0</v>
      </c>
      <c r="AI388" s="112">
        <f t="shared" si="88"/>
        <v>1550.16</v>
      </c>
      <c r="AJ388" s="112">
        <f t="shared" si="89"/>
        <v>516.72</v>
      </c>
      <c r="AK388" s="112">
        <f t="shared" si="90"/>
        <v>516.72</v>
      </c>
      <c r="AL388" s="112">
        <f t="shared" si="91"/>
        <v>516.72</v>
      </c>
      <c r="AN388" s="112"/>
      <c r="AO388" s="184"/>
    </row>
    <row r="389" spans="1:41" x14ac:dyDescent="0.2">
      <c r="A389" t="s">
        <v>335</v>
      </c>
      <c r="B389" t="s">
        <v>348</v>
      </c>
      <c r="C389" s="2" t="s">
        <v>349</v>
      </c>
      <c r="D389" s="2" t="s">
        <v>350</v>
      </c>
      <c r="E389" s="2" t="s">
        <v>351</v>
      </c>
      <c r="F389" s="2" t="s">
        <v>60</v>
      </c>
      <c r="G389" s="2" t="s">
        <v>109</v>
      </c>
      <c r="H389" s="2" t="s">
        <v>110</v>
      </c>
      <c r="I389" s="2" t="s">
        <v>27</v>
      </c>
      <c r="J389" s="2" t="s">
        <v>3995</v>
      </c>
      <c r="K389" s="3">
        <v>300</v>
      </c>
      <c r="L389" s="25">
        <v>516.72</v>
      </c>
      <c r="M389" s="2" t="s">
        <v>2204</v>
      </c>
      <c r="N389" s="2" t="s">
        <v>66</v>
      </c>
      <c r="O389" s="3">
        <f>IFERROR(VLOOKUP(B:B,'[1]SI vs ST'!$B:$P,15,0),0)</f>
        <v>0</v>
      </c>
      <c r="P389" s="3" cm="1">
        <f t="array" ref="P389:V389">IFERROR(VLOOKUP(_xlfn.SINGLE(B:B),'[1]Pivot ST'!$D:$P,{6,7,8,9,10,11,12},0),0)</f>
        <v>0</v>
      </c>
      <c r="Q389" s="3">
        <v>2</v>
      </c>
      <c r="R389" s="3">
        <v>0</v>
      </c>
      <c r="S389" s="3">
        <v>0</v>
      </c>
      <c r="T389" s="3">
        <v>0</v>
      </c>
      <c r="U389" s="3">
        <v>0</v>
      </c>
      <c r="V389" s="3">
        <v>1</v>
      </c>
      <c r="W389" s="3">
        <v>3</v>
      </c>
      <c r="X389" s="3">
        <v>1</v>
      </c>
      <c r="Y389" s="3">
        <v>1</v>
      </c>
      <c r="Z389" s="3">
        <v>1</v>
      </c>
      <c r="AA389" s="112">
        <f t="shared" si="80"/>
        <v>0</v>
      </c>
      <c r="AB389" s="112">
        <f t="shared" si="81"/>
        <v>0</v>
      </c>
      <c r="AC389" s="112">
        <f t="shared" si="82"/>
        <v>1033.44</v>
      </c>
      <c r="AD389" s="112">
        <f t="shared" si="83"/>
        <v>0</v>
      </c>
      <c r="AE389" s="112">
        <f t="shared" si="84"/>
        <v>0</v>
      </c>
      <c r="AF389" s="112">
        <f t="shared" si="85"/>
        <v>0</v>
      </c>
      <c r="AG389" s="112">
        <f t="shared" si="86"/>
        <v>0</v>
      </c>
      <c r="AH389" s="112">
        <f t="shared" si="87"/>
        <v>516.72</v>
      </c>
      <c r="AI389" s="112">
        <f t="shared" si="88"/>
        <v>1550.16</v>
      </c>
      <c r="AJ389" s="112">
        <f t="shared" si="89"/>
        <v>516.72</v>
      </c>
      <c r="AK389" s="112">
        <f t="shared" si="90"/>
        <v>516.72</v>
      </c>
      <c r="AL389" s="112">
        <f t="shared" si="91"/>
        <v>516.72</v>
      </c>
      <c r="AN389" s="112"/>
      <c r="AO389" s="184"/>
    </row>
    <row r="390" spans="1:41" x14ac:dyDescent="0.2">
      <c r="A390" t="s">
        <v>335</v>
      </c>
      <c r="B390" t="s">
        <v>352</v>
      </c>
      <c r="C390" s="2" t="s">
        <v>353</v>
      </c>
      <c r="D390" s="2" t="s">
        <v>354</v>
      </c>
      <c r="E390" s="2" t="s">
        <v>355</v>
      </c>
      <c r="F390" s="2" t="s">
        <v>60</v>
      </c>
      <c r="G390" s="2" t="s">
        <v>109</v>
      </c>
      <c r="H390" s="2" t="s">
        <v>127</v>
      </c>
      <c r="I390" s="2" t="s">
        <v>27</v>
      </c>
      <c r="J390" s="2" t="s">
        <v>3995</v>
      </c>
      <c r="K390" s="3">
        <v>300</v>
      </c>
      <c r="L390" s="25">
        <v>516.72</v>
      </c>
      <c r="M390" s="2" t="s">
        <v>2204</v>
      </c>
      <c r="N390" s="2" t="s">
        <v>66</v>
      </c>
      <c r="O390" s="3">
        <f>IFERROR(VLOOKUP(B:B,'[1]SI vs ST'!$B:$P,15,0),0)</f>
        <v>2</v>
      </c>
      <c r="P390" s="3" cm="1">
        <f t="array" ref="P390:V390">IFERROR(VLOOKUP(_xlfn.SINGLE(B:B),'[1]Pivot ST'!$D:$P,{6,7,8,9,10,11,12},0),0)</f>
        <v>1</v>
      </c>
      <c r="Q390" s="3">
        <v>1</v>
      </c>
      <c r="R390" s="3">
        <v>1</v>
      </c>
      <c r="S390" s="3">
        <v>0</v>
      </c>
      <c r="T390" s="3">
        <v>1</v>
      </c>
      <c r="U390" s="3">
        <v>0</v>
      </c>
      <c r="V390" s="3">
        <v>1</v>
      </c>
      <c r="W390" s="3">
        <v>3</v>
      </c>
      <c r="X390" s="3">
        <v>1</v>
      </c>
      <c r="Y390" s="3">
        <v>1</v>
      </c>
      <c r="Z390" s="3">
        <v>1</v>
      </c>
      <c r="AA390" s="112">
        <f t="shared" si="80"/>
        <v>1033.44</v>
      </c>
      <c r="AB390" s="112">
        <f t="shared" si="81"/>
        <v>516.72</v>
      </c>
      <c r="AC390" s="112">
        <f t="shared" si="82"/>
        <v>516.72</v>
      </c>
      <c r="AD390" s="112">
        <f t="shared" si="83"/>
        <v>516.72</v>
      </c>
      <c r="AE390" s="112">
        <f t="shared" si="84"/>
        <v>0</v>
      </c>
      <c r="AF390" s="112">
        <f t="shared" si="85"/>
        <v>516.72</v>
      </c>
      <c r="AG390" s="112">
        <f t="shared" si="86"/>
        <v>0</v>
      </c>
      <c r="AH390" s="112">
        <f t="shared" si="87"/>
        <v>516.72</v>
      </c>
      <c r="AI390" s="112">
        <f t="shared" si="88"/>
        <v>1550.16</v>
      </c>
      <c r="AJ390" s="112">
        <f t="shared" si="89"/>
        <v>516.72</v>
      </c>
      <c r="AK390" s="112">
        <f t="shared" si="90"/>
        <v>516.72</v>
      </c>
      <c r="AL390" s="112">
        <f t="shared" si="91"/>
        <v>516.72</v>
      </c>
      <c r="AN390" s="112"/>
      <c r="AO390" s="184"/>
    </row>
    <row r="391" spans="1:41" x14ac:dyDescent="0.2">
      <c r="A391" t="s">
        <v>335</v>
      </c>
      <c r="B391" t="s">
        <v>356</v>
      </c>
      <c r="C391" s="2" t="s">
        <v>357</v>
      </c>
      <c r="D391" s="2" t="s">
        <v>358</v>
      </c>
      <c r="E391" s="2" t="s">
        <v>359</v>
      </c>
      <c r="F391" s="2" t="s">
        <v>60</v>
      </c>
      <c r="G391" s="2" t="s">
        <v>109</v>
      </c>
      <c r="H391" s="2" t="s">
        <v>127</v>
      </c>
      <c r="I391" s="2" t="s">
        <v>27</v>
      </c>
      <c r="J391" s="2" t="s">
        <v>3995</v>
      </c>
      <c r="K391" s="3">
        <v>300</v>
      </c>
      <c r="L391" s="25">
        <v>516.72</v>
      </c>
      <c r="M391" s="2" t="s">
        <v>2204</v>
      </c>
      <c r="N391" s="2" t="s">
        <v>66</v>
      </c>
      <c r="O391" s="3">
        <f>IFERROR(VLOOKUP(B:B,'[1]SI vs ST'!$B:$P,15,0),0)</f>
        <v>0</v>
      </c>
      <c r="P391" s="3" cm="1">
        <f t="array" ref="P391:V391">IFERROR(VLOOKUP(_xlfn.SINGLE(B:B),'[1]Pivot ST'!$D:$P,{6,7,8,9,10,11,12},0),0)</f>
        <v>0</v>
      </c>
      <c r="Q391" s="3">
        <v>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112">
        <f t="shared" si="80"/>
        <v>0</v>
      </c>
      <c r="AB391" s="112">
        <f t="shared" si="81"/>
        <v>0</v>
      </c>
      <c r="AC391" s="112">
        <f t="shared" si="82"/>
        <v>1550.16</v>
      </c>
      <c r="AD391" s="112">
        <f t="shared" si="83"/>
        <v>0</v>
      </c>
      <c r="AE391" s="112">
        <f t="shared" si="84"/>
        <v>0</v>
      </c>
      <c r="AF391" s="112">
        <f t="shared" si="85"/>
        <v>0</v>
      </c>
      <c r="AG391" s="112">
        <f t="shared" si="86"/>
        <v>0</v>
      </c>
      <c r="AH391" s="112">
        <f t="shared" si="87"/>
        <v>0</v>
      </c>
      <c r="AI391" s="112">
        <f t="shared" si="88"/>
        <v>0</v>
      </c>
      <c r="AJ391" s="112">
        <f t="shared" si="89"/>
        <v>0</v>
      </c>
      <c r="AK391" s="112">
        <f t="shared" si="90"/>
        <v>0</v>
      </c>
      <c r="AL391" s="112">
        <f t="shared" si="91"/>
        <v>0</v>
      </c>
      <c r="AN391" s="112"/>
      <c r="AO391" s="184"/>
    </row>
    <row r="392" spans="1:41" x14ac:dyDescent="0.2">
      <c r="A392" t="s">
        <v>104</v>
      </c>
      <c r="B392" t="s">
        <v>1128</v>
      </c>
      <c r="C392" s="2" t="s">
        <v>369</v>
      </c>
      <c r="D392" s="2">
        <v>856504014322</v>
      </c>
      <c r="E392" s="2" t="s">
        <v>370</v>
      </c>
      <c r="F392" s="2" t="s">
        <v>60</v>
      </c>
      <c r="G392" s="2" t="s">
        <v>61</v>
      </c>
      <c r="H392" s="2" t="s">
        <v>62</v>
      </c>
      <c r="I392" s="2" t="s">
        <v>1129</v>
      </c>
      <c r="J392" s="2" t="s">
        <v>3995</v>
      </c>
      <c r="K392" s="3">
        <v>94</v>
      </c>
      <c r="L392" s="25">
        <v>602.84</v>
      </c>
      <c r="M392" s="2" t="s">
        <v>2204</v>
      </c>
      <c r="N392" s="2" t="s">
        <v>28</v>
      </c>
      <c r="O392" s="3">
        <f>IFERROR(VLOOKUP(B:B,'[1]SI vs ST'!$B:$P,15,0),0)</f>
        <v>90</v>
      </c>
      <c r="P392" s="3" cm="1">
        <f t="array" ref="P392:V392">IFERROR(VLOOKUP(_xlfn.SINGLE(B:B),'[1]Pivot ST'!$D:$P,{6,7,8,9,10,11,12},0),0)</f>
        <v>74</v>
      </c>
      <c r="Q392" s="3">
        <v>38</v>
      </c>
      <c r="R392" s="3">
        <v>26</v>
      </c>
      <c r="S392" s="3">
        <v>31</v>
      </c>
      <c r="T392" s="3">
        <v>36</v>
      </c>
      <c r="U392" s="3">
        <v>16</v>
      </c>
      <c r="V392" s="3">
        <v>32</v>
      </c>
      <c r="W392" s="3">
        <v>0</v>
      </c>
      <c r="X392" s="3">
        <v>0</v>
      </c>
      <c r="Y392" s="3">
        <v>0</v>
      </c>
      <c r="Z392" s="3">
        <v>0</v>
      </c>
      <c r="AA392" s="112">
        <f t="shared" si="80"/>
        <v>54255.600000000006</v>
      </c>
      <c r="AB392" s="112">
        <f t="shared" si="81"/>
        <v>44610.16</v>
      </c>
      <c r="AC392" s="112">
        <f t="shared" si="82"/>
        <v>22907.920000000002</v>
      </c>
      <c r="AD392" s="112">
        <f t="shared" si="83"/>
        <v>15673.84</v>
      </c>
      <c r="AE392" s="112">
        <f t="shared" si="84"/>
        <v>18688.04</v>
      </c>
      <c r="AF392" s="112">
        <f t="shared" si="85"/>
        <v>21702.240000000002</v>
      </c>
      <c r="AG392" s="112">
        <f t="shared" si="86"/>
        <v>9645.44</v>
      </c>
      <c r="AH392" s="112">
        <f t="shared" si="87"/>
        <v>19290.88</v>
      </c>
      <c r="AI392" s="112">
        <f t="shared" si="88"/>
        <v>0</v>
      </c>
      <c r="AJ392" s="112">
        <f t="shared" si="89"/>
        <v>0</v>
      </c>
      <c r="AK392" s="112">
        <f t="shared" si="90"/>
        <v>0</v>
      </c>
      <c r="AL392" s="112">
        <f t="shared" si="91"/>
        <v>0</v>
      </c>
      <c r="AN392" s="112"/>
      <c r="AO392" s="184"/>
    </row>
    <row r="393" spans="1:41" x14ac:dyDescent="0.2">
      <c r="A393" t="s">
        <v>104</v>
      </c>
      <c r="B393" t="s">
        <v>1130</v>
      </c>
      <c r="C393" s="2" t="s">
        <v>366</v>
      </c>
      <c r="D393" s="2">
        <v>856504014339</v>
      </c>
      <c r="E393" s="2" t="s">
        <v>367</v>
      </c>
      <c r="F393" s="2" t="s">
        <v>60</v>
      </c>
      <c r="G393" s="2" t="s">
        <v>61</v>
      </c>
      <c r="H393" s="2" t="s">
        <v>62</v>
      </c>
      <c r="I393" s="2" t="s">
        <v>1129</v>
      </c>
      <c r="J393" s="2" t="s">
        <v>3995</v>
      </c>
      <c r="K393" s="3">
        <v>94</v>
      </c>
      <c r="L393" s="25">
        <v>602.84</v>
      </c>
      <c r="M393" s="2" t="s">
        <v>2204</v>
      </c>
      <c r="N393" s="2" t="s">
        <v>28</v>
      </c>
      <c r="O393" s="3">
        <f>IFERROR(VLOOKUP(B:B,'[1]SI vs ST'!$B:$P,15,0),0)</f>
        <v>98</v>
      </c>
      <c r="P393" s="3" cm="1">
        <f t="array" ref="P393:V393">IFERROR(VLOOKUP(_xlfn.SINGLE(B:B),'[1]Pivot ST'!$D:$P,{6,7,8,9,10,11,12},0),0)</f>
        <v>92</v>
      </c>
      <c r="Q393" s="3">
        <v>46</v>
      </c>
      <c r="R393" s="3">
        <v>31</v>
      </c>
      <c r="S393" s="3">
        <v>37</v>
      </c>
      <c r="T393" s="3">
        <v>50</v>
      </c>
      <c r="U393" s="3">
        <v>36</v>
      </c>
      <c r="V393" s="3">
        <v>38</v>
      </c>
      <c r="W393" s="3">
        <v>0</v>
      </c>
      <c r="X393" s="3">
        <v>0</v>
      </c>
      <c r="Y393" s="3">
        <v>0</v>
      </c>
      <c r="Z393" s="3">
        <v>0</v>
      </c>
      <c r="AA393" s="112">
        <f t="shared" si="80"/>
        <v>59078.32</v>
      </c>
      <c r="AB393" s="112">
        <f t="shared" si="81"/>
        <v>55461.280000000006</v>
      </c>
      <c r="AC393" s="112">
        <f t="shared" si="82"/>
        <v>27730.640000000003</v>
      </c>
      <c r="AD393" s="112">
        <f t="shared" si="83"/>
        <v>18688.04</v>
      </c>
      <c r="AE393" s="112">
        <f t="shared" si="84"/>
        <v>22305.08</v>
      </c>
      <c r="AF393" s="112">
        <f t="shared" si="85"/>
        <v>30142</v>
      </c>
      <c r="AG393" s="112">
        <f t="shared" si="86"/>
        <v>21702.240000000002</v>
      </c>
      <c r="AH393" s="112">
        <f t="shared" si="87"/>
        <v>22907.920000000002</v>
      </c>
      <c r="AI393" s="112">
        <f t="shared" si="88"/>
        <v>0</v>
      </c>
      <c r="AJ393" s="112">
        <f t="shared" si="89"/>
        <v>0</v>
      </c>
      <c r="AK393" s="112">
        <f t="shared" si="90"/>
        <v>0</v>
      </c>
      <c r="AL393" s="112">
        <f t="shared" si="91"/>
        <v>0</v>
      </c>
      <c r="AN393" s="112"/>
      <c r="AO393" s="184"/>
    </row>
    <row r="394" spans="1:41" x14ac:dyDescent="0.2">
      <c r="A394" t="s">
        <v>104</v>
      </c>
      <c r="B394" t="s">
        <v>1131</v>
      </c>
      <c r="C394" s="2" t="s">
        <v>373</v>
      </c>
      <c r="D394" s="2">
        <v>856504014278</v>
      </c>
      <c r="E394" s="2" t="s">
        <v>374</v>
      </c>
      <c r="F394" s="2" t="s">
        <v>60</v>
      </c>
      <c r="G394" s="2" t="s">
        <v>61</v>
      </c>
      <c r="H394" s="2" t="s">
        <v>74</v>
      </c>
      <c r="I394" s="2" t="s">
        <v>1129</v>
      </c>
      <c r="J394" s="2" t="s">
        <v>3995</v>
      </c>
      <c r="K394" s="3">
        <v>94</v>
      </c>
      <c r="L394" s="25">
        <v>602.84</v>
      </c>
      <c r="M394" s="2" t="s">
        <v>2204</v>
      </c>
      <c r="N394" s="2" t="s">
        <v>28</v>
      </c>
      <c r="O394" s="3">
        <f>IFERROR(VLOOKUP(B:B,'[1]SI vs ST'!$B:$P,15,0),0)</f>
        <v>74</v>
      </c>
      <c r="P394" s="3" cm="1">
        <f t="array" ref="P394:V394">IFERROR(VLOOKUP(_xlfn.SINGLE(B:B),'[1]Pivot ST'!$D:$P,{6,7,8,9,10,11,12},0),0)</f>
        <v>10</v>
      </c>
      <c r="Q394" s="3">
        <v>10</v>
      </c>
      <c r="R394" s="3">
        <v>76</v>
      </c>
      <c r="S394" s="3">
        <v>69</v>
      </c>
      <c r="T394" s="3">
        <v>84</v>
      </c>
      <c r="U394" s="3">
        <v>74</v>
      </c>
      <c r="V394" s="3">
        <v>68</v>
      </c>
      <c r="W394" s="3">
        <v>0</v>
      </c>
      <c r="X394" s="3">
        <v>0</v>
      </c>
      <c r="Y394" s="3">
        <v>0</v>
      </c>
      <c r="Z394" s="3">
        <v>0</v>
      </c>
      <c r="AA394" s="112">
        <f t="shared" si="80"/>
        <v>44610.16</v>
      </c>
      <c r="AB394" s="112">
        <f t="shared" si="81"/>
        <v>6028.4000000000005</v>
      </c>
      <c r="AC394" s="112">
        <f t="shared" si="82"/>
        <v>6028.4000000000005</v>
      </c>
      <c r="AD394" s="112">
        <f t="shared" si="83"/>
        <v>45815.840000000004</v>
      </c>
      <c r="AE394" s="112">
        <f t="shared" si="84"/>
        <v>41595.96</v>
      </c>
      <c r="AF394" s="112">
        <f t="shared" si="85"/>
        <v>50638.560000000005</v>
      </c>
      <c r="AG394" s="112">
        <f t="shared" si="86"/>
        <v>44610.16</v>
      </c>
      <c r="AH394" s="112">
        <f t="shared" si="87"/>
        <v>40993.120000000003</v>
      </c>
      <c r="AI394" s="112">
        <f t="shared" si="88"/>
        <v>0</v>
      </c>
      <c r="AJ394" s="112">
        <f t="shared" si="89"/>
        <v>0</v>
      </c>
      <c r="AK394" s="112">
        <f t="shared" si="90"/>
        <v>0</v>
      </c>
      <c r="AL394" s="112">
        <f t="shared" si="91"/>
        <v>0</v>
      </c>
      <c r="AN394" s="112"/>
      <c r="AO394" s="184"/>
    </row>
    <row r="395" spans="1:41" x14ac:dyDescent="0.2">
      <c r="A395" t="s">
        <v>104</v>
      </c>
      <c r="B395" t="s">
        <v>1132</v>
      </c>
      <c r="C395" s="2" t="s">
        <v>371</v>
      </c>
      <c r="D395" s="2">
        <v>856504014285</v>
      </c>
      <c r="E395" s="2" t="s">
        <v>372</v>
      </c>
      <c r="F395" s="2" t="s">
        <v>60</v>
      </c>
      <c r="G395" s="2" t="s">
        <v>61</v>
      </c>
      <c r="H395" s="2" t="s">
        <v>74</v>
      </c>
      <c r="I395" s="2" t="s">
        <v>1129</v>
      </c>
      <c r="J395" s="2" t="s">
        <v>3995</v>
      </c>
      <c r="K395" s="3">
        <v>94</v>
      </c>
      <c r="L395" s="25">
        <v>602.84</v>
      </c>
      <c r="M395" s="2" t="s">
        <v>2204</v>
      </c>
      <c r="N395" s="2" t="s">
        <v>28</v>
      </c>
      <c r="O395" s="3">
        <f>IFERROR(VLOOKUP(B:B,'[1]SI vs ST'!$B:$P,15,0),0)</f>
        <v>216</v>
      </c>
      <c r="P395" s="3" cm="1">
        <f t="array" ref="P395:V395">IFERROR(VLOOKUP(_xlfn.SINGLE(B:B),'[1]Pivot ST'!$D:$P,{6,7,8,9,10,11,12},0),0)</f>
        <v>69</v>
      </c>
      <c r="Q395" s="3">
        <v>90</v>
      </c>
      <c r="R395" s="3">
        <v>83</v>
      </c>
      <c r="S395" s="3">
        <v>89</v>
      </c>
      <c r="T395" s="3">
        <v>97</v>
      </c>
      <c r="U395" s="3">
        <v>84</v>
      </c>
      <c r="V395" s="3">
        <v>70</v>
      </c>
      <c r="W395" s="3">
        <v>0</v>
      </c>
      <c r="X395" s="3">
        <v>0</v>
      </c>
      <c r="Y395" s="3">
        <v>0</v>
      </c>
      <c r="Z395" s="3">
        <v>0</v>
      </c>
      <c r="AA395" s="112">
        <f t="shared" si="80"/>
        <v>130213.44</v>
      </c>
      <c r="AB395" s="112">
        <f t="shared" si="81"/>
        <v>41595.96</v>
      </c>
      <c r="AC395" s="112">
        <f t="shared" si="82"/>
        <v>54255.600000000006</v>
      </c>
      <c r="AD395" s="112">
        <f t="shared" si="83"/>
        <v>50035.72</v>
      </c>
      <c r="AE395" s="112">
        <f t="shared" si="84"/>
        <v>53652.76</v>
      </c>
      <c r="AF395" s="112">
        <f t="shared" si="85"/>
        <v>58475.48</v>
      </c>
      <c r="AG395" s="112">
        <f t="shared" si="86"/>
        <v>50638.560000000005</v>
      </c>
      <c r="AH395" s="112">
        <f t="shared" si="87"/>
        <v>42198.8</v>
      </c>
      <c r="AI395" s="112">
        <f t="shared" si="88"/>
        <v>0</v>
      </c>
      <c r="AJ395" s="112">
        <f t="shared" si="89"/>
        <v>0</v>
      </c>
      <c r="AK395" s="112">
        <f t="shared" si="90"/>
        <v>0</v>
      </c>
      <c r="AL395" s="112">
        <f t="shared" si="91"/>
        <v>0</v>
      </c>
      <c r="AN395" s="112"/>
      <c r="AO395" s="184"/>
    </row>
    <row r="396" spans="1:41" x14ac:dyDescent="0.2">
      <c r="A396" t="s">
        <v>104</v>
      </c>
      <c r="B396" t="s">
        <v>1133</v>
      </c>
      <c r="C396" s="2" t="s">
        <v>471</v>
      </c>
      <c r="D396" s="2">
        <v>856504011284</v>
      </c>
      <c r="E396" s="2" t="s">
        <v>472</v>
      </c>
      <c r="F396" s="2" t="s">
        <v>468</v>
      </c>
      <c r="G396" s="2" t="s">
        <v>469</v>
      </c>
      <c r="H396" s="2" t="s">
        <v>470</v>
      </c>
      <c r="I396" s="2" t="s">
        <v>1129</v>
      </c>
      <c r="J396" s="2" t="s">
        <v>3995</v>
      </c>
      <c r="K396" s="3">
        <v>188</v>
      </c>
      <c r="L396" s="25">
        <v>482.16</v>
      </c>
      <c r="M396" s="2" t="s">
        <v>2202</v>
      </c>
      <c r="N396" s="2" t="s">
        <v>28</v>
      </c>
      <c r="O396" s="3">
        <f>IFERROR(VLOOKUP(B:B,'[1]SI vs ST'!$B:$P,15,0),0)</f>
        <v>0</v>
      </c>
      <c r="P396" s="3" cm="1">
        <f t="array" ref="P396:V396">IFERROR(VLOOKUP(_xlfn.SINGLE(B:B),'[1]Pivot ST'!$D:$P,{6,7,8,9,10,11,12},0),0)</f>
        <v>13</v>
      </c>
      <c r="Q396" s="3">
        <v>64</v>
      </c>
      <c r="R396" s="3">
        <v>70</v>
      </c>
      <c r="S396" s="3">
        <v>57</v>
      </c>
      <c r="T396" s="3">
        <v>66</v>
      </c>
      <c r="U396" s="3">
        <v>69</v>
      </c>
      <c r="V396" s="3">
        <v>72</v>
      </c>
      <c r="W396" s="3">
        <v>56</v>
      </c>
      <c r="X396" s="3">
        <v>66</v>
      </c>
      <c r="Y396" s="3">
        <v>79</v>
      </c>
      <c r="Z396" s="3">
        <v>87</v>
      </c>
      <c r="AA396" s="112">
        <f t="shared" si="80"/>
        <v>0</v>
      </c>
      <c r="AB396" s="112">
        <f t="shared" si="81"/>
        <v>6268.08</v>
      </c>
      <c r="AC396" s="112">
        <f t="shared" si="82"/>
        <v>30858.240000000002</v>
      </c>
      <c r="AD396" s="112">
        <f t="shared" si="83"/>
        <v>33751.200000000004</v>
      </c>
      <c r="AE396" s="112">
        <f t="shared" si="84"/>
        <v>27483.120000000003</v>
      </c>
      <c r="AF396" s="112">
        <f t="shared" si="85"/>
        <v>31822.560000000001</v>
      </c>
      <c r="AG396" s="112">
        <f t="shared" si="86"/>
        <v>33269.040000000001</v>
      </c>
      <c r="AH396" s="112">
        <f t="shared" si="87"/>
        <v>34715.520000000004</v>
      </c>
      <c r="AI396" s="112">
        <f t="shared" si="88"/>
        <v>27000.960000000003</v>
      </c>
      <c r="AJ396" s="112">
        <f t="shared" si="89"/>
        <v>31822.560000000001</v>
      </c>
      <c r="AK396" s="112">
        <f t="shared" si="90"/>
        <v>38090.639999999999</v>
      </c>
      <c r="AL396" s="112">
        <f t="shared" si="91"/>
        <v>41947.920000000006</v>
      </c>
      <c r="AN396" s="112"/>
      <c r="AO396" s="184"/>
    </row>
    <row r="397" spans="1:41" x14ac:dyDescent="0.2">
      <c r="A397" t="s">
        <v>104</v>
      </c>
      <c r="B397" t="s">
        <v>1134</v>
      </c>
      <c r="C397" s="2" t="s">
        <v>466</v>
      </c>
      <c r="D397" s="2">
        <v>856504011291</v>
      </c>
      <c r="E397" s="2" t="s">
        <v>467</v>
      </c>
      <c r="F397" s="2" t="s">
        <v>468</v>
      </c>
      <c r="G397" s="2" t="s">
        <v>469</v>
      </c>
      <c r="H397" s="2" t="s">
        <v>470</v>
      </c>
      <c r="I397" s="2" t="s">
        <v>1129</v>
      </c>
      <c r="J397" s="2" t="s">
        <v>3995</v>
      </c>
      <c r="K397" s="3">
        <v>181</v>
      </c>
      <c r="L397" s="25">
        <v>482.16</v>
      </c>
      <c r="M397" s="2" t="s">
        <v>2202</v>
      </c>
      <c r="N397" s="2" t="s">
        <v>28</v>
      </c>
      <c r="O397" s="3">
        <f>IFERROR(VLOOKUP(B:B,'[1]SI vs ST'!$B:$P,15,0),0)</f>
        <v>0</v>
      </c>
      <c r="P397" s="3" cm="1">
        <f t="array" ref="P397:V397">IFERROR(VLOOKUP(_xlfn.SINGLE(B:B),'[1]Pivot ST'!$D:$P,{6,7,8,9,10,11,12},0),0)</f>
        <v>10</v>
      </c>
      <c r="Q397" s="3">
        <v>95</v>
      </c>
      <c r="R397" s="3">
        <v>112</v>
      </c>
      <c r="S397" s="3">
        <v>97</v>
      </c>
      <c r="T397" s="3">
        <v>103</v>
      </c>
      <c r="U397" s="3">
        <v>94</v>
      </c>
      <c r="V397" s="3">
        <v>89</v>
      </c>
      <c r="W397" s="3">
        <v>114</v>
      </c>
      <c r="X397" s="3">
        <v>110</v>
      </c>
      <c r="Y397" s="3">
        <v>132</v>
      </c>
      <c r="Z397" s="3">
        <v>145</v>
      </c>
      <c r="AA397" s="112">
        <f t="shared" si="80"/>
        <v>0</v>
      </c>
      <c r="AB397" s="112">
        <f t="shared" si="81"/>
        <v>4821.6000000000004</v>
      </c>
      <c r="AC397" s="112">
        <f t="shared" si="82"/>
        <v>45805.200000000004</v>
      </c>
      <c r="AD397" s="112">
        <f t="shared" si="83"/>
        <v>54001.920000000006</v>
      </c>
      <c r="AE397" s="112">
        <f t="shared" si="84"/>
        <v>46769.520000000004</v>
      </c>
      <c r="AF397" s="112">
        <f t="shared" si="85"/>
        <v>49662.48</v>
      </c>
      <c r="AG397" s="112">
        <f t="shared" si="86"/>
        <v>45323.040000000001</v>
      </c>
      <c r="AH397" s="112">
        <f t="shared" si="87"/>
        <v>42912.240000000005</v>
      </c>
      <c r="AI397" s="112">
        <f t="shared" si="88"/>
        <v>54966.240000000005</v>
      </c>
      <c r="AJ397" s="112">
        <f t="shared" si="89"/>
        <v>53037.600000000006</v>
      </c>
      <c r="AK397" s="112">
        <f t="shared" si="90"/>
        <v>63645.120000000003</v>
      </c>
      <c r="AL397" s="112">
        <f t="shared" si="91"/>
        <v>69913.2</v>
      </c>
      <c r="AN397" s="112"/>
      <c r="AO397" s="184"/>
    </row>
    <row r="398" spans="1:41" x14ac:dyDescent="0.2">
      <c r="A398" t="s">
        <v>104</v>
      </c>
      <c r="B398" t="s">
        <v>1135</v>
      </c>
      <c r="C398" s="2" t="s">
        <v>477</v>
      </c>
      <c r="D398" s="2">
        <v>855848007366</v>
      </c>
      <c r="E398" s="2" t="s">
        <v>478</v>
      </c>
      <c r="F398" s="2" t="s">
        <v>2277</v>
      </c>
      <c r="G398" s="2" t="s">
        <v>475</v>
      </c>
      <c r="H398" s="2" t="s">
        <v>476</v>
      </c>
      <c r="I398" s="2" t="s">
        <v>1129</v>
      </c>
      <c r="J398" s="2" t="s">
        <v>3995</v>
      </c>
      <c r="K398" s="3">
        <v>188</v>
      </c>
      <c r="L398" s="25">
        <v>615.82000000000005</v>
      </c>
      <c r="M398" s="2" t="s">
        <v>2202</v>
      </c>
      <c r="N398" s="2" t="s">
        <v>28</v>
      </c>
      <c r="O398" s="3">
        <f>IFERROR(VLOOKUP(B:B,'[1]SI vs ST'!$B:$P,15,0),0)</f>
        <v>117</v>
      </c>
      <c r="P398" s="3" cm="1">
        <f t="array" ref="P398:V398">IFERROR(VLOOKUP(_xlfn.SINGLE(B:B),'[1]Pivot ST'!$D:$P,{6,7,8,9,10,11,12},0),0)</f>
        <v>106</v>
      </c>
      <c r="Q398" s="3">
        <v>70</v>
      </c>
      <c r="R398" s="3">
        <v>70</v>
      </c>
      <c r="S398" s="3">
        <v>81</v>
      </c>
      <c r="T398" s="3">
        <v>91</v>
      </c>
      <c r="U398" s="3">
        <v>61</v>
      </c>
      <c r="V398" s="3">
        <v>73</v>
      </c>
      <c r="W398" s="3">
        <v>77</v>
      </c>
      <c r="X398" s="3">
        <v>80</v>
      </c>
      <c r="Y398" s="3">
        <v>96</v>
      </c>
      <c r="Z398" s="3">
        <v>105</v>
      </c>
      <c r="AA398" s="112">
        <f t="shared" si="80"/>
        <v>72050.94</v>
      </c>
      <c r="AB398" s="112">
        <f t="shared" si="81"/>
        <v>65276.920000000006</v>
      </c>
      <c r="AC398" s="112">
        <f t="shared" si="82"/>
        <v>43107.4</v>
      </c>
      <c r="AD398" s="112">
        <f t="shared" si="83"/>
        <v>43107.4</v>
      </c>
      <c r="AE398" s="112">
        <f t="shared" si="84"/>
        <v>49881.420000000006</v>
      </c>
      <c r="AF398" s="112">
        <f t="shared" si="85"/>
        <v>56039.62</v>
      </c>
      <c r="AG398" s="112">
        <f t="shared" si="86"/>
        <v>37565.020000000004</v>
      </c>
      <c r="AH398" s="112">
        <f t="shared" si="87"/>
        <v>44954.86</v>
      </c>
      <c r="AI398" s="112">
        <f t="shared" si="88"/>
        <v>47418.140000000007</v>
      </c>
      <c r="AJ398" s="112">
        <f t="shared" si="89"/>
        <v>49265.600000000006</v>
      </c>
      <c r="AK398" s="112">
        <f t="shared" si="90"/>
        <v>59118.720000000001</v>
      </c>
      <c r="AL398" s="112">
        <f t="shared" si="91"/>
        <v>64661.100000000006</v>
      </c>
      <c r="AN398" s="112"/>
      <c r="AO398" s="184"/>
    </row>
    <row r="399" spans="1:41" x14ac:dyDescent="0.2">
      <c r="A399" t="s">
        <v>104</v>
      </c>
      <c r="B399" t="s">
        <v>1136</v>
      </c>
      <c r="C399" s="2" t="s">
        <v>1137</v>
      </c>
      <c r="D399" s="2">
        <v>856504011116</v>
      </c>
      <c r="E399" s="2" t="s">
        <v>1138</v>
      </c>
      <c r="F399" s="2" t="s">
        <v>2277</v>
      </c>
      <c r="G399" s="2" t="s">
        <v>475</v>
      </c>
      <c r="H399" s="2" t="s">
        <v>476</v>
      </c>
      <c r="I399" s="2" t="s">
        <v>1129</v>
      </c>
      <c r="J399" s="2" t="s">
        <v>3995</v>
      </c>
      <c r="K399" s="3">
        <v>20</v>
      </c>
      <c r="L399" s="25">
        <v>2413.19</v>
      </c>
      <c r="M399" s="2" t="s">
        <v>2202</v>
      </c>
      <c r="N399" s="2" t="s">
        <v>28</v>
      </c>
      <c r="O399" s="3">
        <f>IFERROR(VLOOKUP(B:B,'[1]SI vs ST'!$B:$P,15,0),0)</f>
        <v>0</v>
      </c>
      <c r="P399" s="3" cm="1">
        <f t="array" ref="P399:V399">IFERROR(VLOOKUP(_xlfn.SINGLE(B:B),'[1]Pivot ST'!$D:$P,{6,7,8,9,10,11,12},0),0)</f>
        <v>0</v>
      </c>
      <c r="Q399" s="3">
        <v>24</v>
      </c>
      <c r="R399" s="3">
        <v>16</v>
      </c>
      <c r="S399" s="3">
        <v>20</v>
      </c>
      <c r="T399" s="3">
        <v>12</v>
      </c>
      <c r="U399" s="3">
        <v>25</v>
      </c>
      <c r="V399" s="3">
        <v>18</v>
      </c>
      <c r="W399" s="3">
        <v>29</v>
      </c>
      <c r="X399" s="3">
        <v>24</v>
      </c>
      <c r="Y399" s="3">
        <v>29</v>
      </c>
      <c r="Z399" s="3">
        <v>32</v>
      </c>
      <c r="AA399" s="112">
        <f t="shared" si="80"/>
        <v>0</v>
      </c>
      <c r="AB399" s="112">
        <f t="shared" si="81"/>
        <v>0</v>
      </c>
      <c r="AC399" s="112">
        <f t="shared" si="82"/>
        <v>57916.56</v>
      </c>
      <c r="AD399" s="112">
        <f t="shared" si="83"/>
        <v>38611.040000000001</v>
      </c>
      <c r="AE399" s="112">
        <f t="shared" si="84"/>
        <v>48263.8</v>
      </c>
      <c r="AF399" s="112">
        <f t="shared" si="85"/>
        <v>28958.28</v>
      </c>
      <c r="AG399" s="112">
        <f t="shared" si="86"/>
        <v>60329.75</v>
      </c>
      <c r="AH399" s="112">
        <f t="shared" si="87"/>
        <v>43437.42</v>
      </c>
      <c r="AI399" s="112">
        <f t="shared" si="88"/>
        <v>69982.509999999995</v>
      </c>
      <c r="AJ399" s="112">
        <f t="shared" si="89"/>
        <v>57916.56</v>
      </c>
      <c r="AK399" s="112">
        <f t="shared" si="90"/>
        <v>69982.509999999995</v>
      </c>
      <c r="AL399" s="112">
        <f t="shared" si="91"/>
        <v>77222.080000000002</v>
      </c>
      <c r="AN399" s="112"/>
      <c r="AO399" s="184"/>
    </row>
    <row r="400" spans="1:41" x14ac:dyDescent="0.2">
      <c r="A400" t="s">
        <v>104</v>
      </c>
      <c r="B400" t="s">
        <v>1139</v>
      </c>
      <c r="C400" s="2" t="s">
        <v>1140</v>
      </c>
      <c r="D400" s="2">
        <v>856504011123</v>
      </c>
      <c r="E400" s="2" t="s">
        <v>1141</v>
      </c>
      <c r="F400" s="2" t="s">
        <v>2277</v>
      </c>
      <c r="G400" s="2" t="s">
        <v>475</v>
      </c>
      <c r="H400" s="2" t="s">
        <v>476</v>
      </c>
      <c r="I400" s="2" t="s">
        <v>1129</v>
      </c>
      <c r="J400" s="2" t="s">
        <v>3995</v>
      </c>
      <c r="K400" s="3">
        <v>20</v>
      </c>
      <c r="L400" s="25">
        <v>2413.19</v>
      </c>
      <c r="M400" s="2" t="s">
        <v>2202</v>
      </c>
      <c r="N400" s="2" t="s">
        <v>28</v>
      </c>
      <c r="O400" s="3">
        <f>IFERROR(VLOOKUP(B:B,'[1]SI vs ST'!$B:$P,15,0),0)</f>
        <v>10</v>
      </c>
      <c r="P400" s="3" cm="1">
        <f t="array" ref="P400:V400">IFERROR(VLOOKUP(_xlfn.SINGLE(B:B),'[1]Pivot ST'!$D:$P,{6,7,8,9,10,11,12},0),0)</f>
        <v>18</v>
      </c>
      <c r="Q400" s="3">
        <v>16</v>
      </c>
      <c r="R400" s="3">
        <v>14</v>
      </c>
      <c r="S400" s="3">
        <v>23</v>
      </c>
      <c r="T400" s="3">
        <v>19</v>
      </c>
      <c r="U400" s="3">
        <v>22</v>
      </c>
      <c r="V400" s="3">
        <v>22</v>
      </c>
      <c r="W400" s="3">
        <v>19</v>
      </c>
      <c r="X400" s="3">
        <v>23</v>
      </c>
      <c r="Y400" s="3">
        <v>27</v>
      </c>
      <c r="Z400" s="3">
        <v>30</v>
      </c>
      <c r="AA400" s="112">
        <f t="shared" si="80"/>
        <v>24131.9</v>
      </c>
      <c r="AB400" s="112">
        <f t="shared" si="81"/>
        <v>43437.42</v>
      </c>
      <c r="AC400" s="112">
        <f t="shared" si="82"/>
        <v>38611.040000000001</v>
      </c>
      <c r="AD400" s="112">
        <f t="shared" si="83"/>
        <v>33784.660000000003</v>
      </c>
      <c r="AE400" s="112">
        <f t="shared" si="84"/>
        <v>55503.37</v>
      </c>
      <c r="AF400" s="112">
        <f t="shared" si="85"/>
        <v>45850.61</v>
      </c>
      <c r="AG400" s="112">
        <f t="shared" si="86"/>
        <v>53090.18</v>
      </c>
      <c r="AH400" s="112">
        <f t="shared" si="87"/>
        <v>53090.18</v>
      </c>
      <c r="AI400" s="112">
        <f t="shared" si="88"/>
        <v>45850.61</v>
      </c>
      <c r="AJ400" s="112">
        <f t="shared" si="89"/>
        <v>55503.37</v>
      </c>
      <c r="AK400" s="112">
        <f t="shared" si="90"/>
        <v>65156.130000000005</v>
      </c>
      <c r="AL400" s="112">
        <f t="shared" si="91"/>
        <v>72395.7</v>
      </c>
      <c r="AN400" s="112"/>
      <c r="AO400" s="184"/>
    </row>
    <row r="401" spans="1:41" x14ac:dyDescent="0.2">
      <c r="A401" t="s">
        <v>104</v>
      </c>
      <c r="B401" t="s">
        <v>1142</v>
      </c>
      <c r="C401" s="2" t="s">
        <v>588</v>
      </c>
      <c r="D401" s="2">
        <v>856504011697</v>
      </c>
      <c r="E401" s="2" t="s">
        <v>589</v>
      </c>
      <c r="F401" s="2" t="s">
        <v>2277</v>
      </c>
      <c r="G401" s="2" t="s">
        <v>475</v>
      </c>
      <c r="H401" s="2" t="s">
        <v>476</v>
      </c>
      <c r="I401" s="2" t="s">
        <v>1129</v>
      </c>
      <c r="J401" s="2" t="s">
        <v>3995</v>
      </c>
      <c r="K401" s="3">
        <v>300</v>
      </c>
      <c r="L401" s="25">
        <v>1008.06</v>
      </c>
      <c r="M401" s="2" t="s">
        <v>2202</v>
      </c>
      <c r="N401" s="2" t="s">
        <v>28</v>
      </c>
      <c r="O401" s="3">
        <f>IFERROR(VLOOKUP(B:B,'[1]SI vs ST'!$B:$P,15,0),0)</f>
        <v>89</v>
      </c>
      <c r="P401" s="3" cm="1">
        <f t="array" ref="P401:V401">IFERROR(VLOOKUP(_xlfn.SINGLE(B:B),'[1]Pivot ST'!$D:$P,{6,7,8,9,10,11,12},0),0)</f>
        <v>65</v>
      </c>
      <c r="Q401" s="3">
        <v>59</v>
      </c>
      <c r="R401" s="3">
        <v>57</v>
      </c>
      <c r="S401" s="3">
        <v>68</v>
      </c>
      <c r="T401" s="3">
        <v>66</v>
      </c>
      <c r="U401" s="3">
        <v>52</v>
      </c>
      <c r="V401" s="3">
        <v>34</v>
      </c>
      <c r="W401" s="3">
        <v>55</v>
      </c>
      <c r="X401" s="3">
        <v>62</v>
      </c>
      <c r="Y401" s="3">
        <v>75</v>
      </c>
      <c r="Z401" s="3">
        <v>82</v>
      </c>
      <c r="AA401" s="112">
        <f t="shared" si="80"/>
        <v>89717.34</v>
      </c>
      <c r="AB401" s="112">
        <f t="shared" si="81"/>
        <v>65523.899999999994</v>
      </c>
      <c r="AC401" s="112">
        <f t="shared" si="82"/>
        <v>59475.539999999994</v>
      </c>
      <c r="AD401" s="112">
        <f t="shared" si="83"/>
        <v>57459.42</v>
      </c>
      <c r="AE401" s="112">
        <f t="shared" si="84"/>
        <v>68548.08</v>
      </c>
      <c r="AF401" s="112">
        <f t="shared" si="85"/>
        <v>66531.959999999992</v>
      </c>
      <c r="AG401" s="112">
        <f t="shared" si="86"/>
        <v>52419.119999999995</v>
      </c>
      <c r="AH401" s="112">
        <f t="shared" si="87"/>
        <v>34274.04</v>
      </c>
      <c r="AI401" s="112">
        <f t="shared" si="88"/>
        <v>55443.299999999996</v>
      </c>
      <c r="AJ401" s="112">
        <f t="shared" si="89"/>
        <v>62499.719999999994</v>
      </c>
      <c r="AK401" s="112">
        <f t="shared" si="90"/>
        <v>75604.5</v>
      </c>
      <c r="AL401" s="112">
        <f t="shared" si="91"/>
        <v>82660.92</v>
      </c>
      <c r="AN401" s="112"/>
      <c r="AO401" s="184"/>
    </row>
    <row r="402" spans="1:41" x14ac:dyDescent="0.2">
      <c r="A402" t="s">
        <v>104</v>
      </c>
      <c r="B402" t="s">
        <v>1143</v>
      </c>
      <c r="C402" s="2" t="s">
        <v>586</v>
      </c>
      <c r="D402" s="2">
        <v>856504014810</v>
      </c>
      <c r="E402" s="2" t="s">
        <v>587</v>
      </c>
      <c r="F402" s="2" t="s">
        <v>2277</v>
      </c>
      <c r="G402" s="2" t="s">
        <v>475</v>
      </c>
      <c r="H402" s="2" t="s">
        <v>476</v>
      </c>
      <c r="I402" s="2" t="s">
        <v>1129</v>
      </c>
      <c r="J402" s="2" t="s">
        <v>3995</v>
      </c>
      <c r="K402" s="3">
        <v>60</v>
      </c>
      <c r="L402" s="25">
        <v>1008.06</v>
      </c>
      <c r="M402" s="2" t="s">
        <v>2204</v>
      </c>
      <c r="N402" s="2" t="s">
        <v>66</v>
      </c>
      <c r="O402" s="3">
        <f>IFERROR(VLOOKUP(B:B,'[1]SI vs ST'!$B:$P,15,0),0)</f>
        <v>25</v>
      </c>
      <c r="P402" s="3" cm="1">
        <f t="array" ref="P402:V402">IFERROR(VLOOKUP(_xlfn.SINGLE(B:B),'[1]Pivot ST'!$D:$P,{6,7,8,9,10,11,12},0),0)</f>
        <v>20</v>
      </c>
      <c r="Q402" s="3">
        <v>11</v>
      </c>
      <c r="R402" s="3">
        <v>16</v>
      </c>
      <c r="S402" s="3">
        <v>10</v>
      </c>
      <c r="T402" s="3">
        <v>12</v>
      </c>
      <c r="U402" s="3">
        <v>23</v>
      </c>
      <c r="V402" s="3">
        <v>17</v>
      </c>
      <c r="W402" s="3">
        <v>11</v>
      </c>
      <c r="X402" s="3">
        <v>12</v>
      </c>
      <c r="Y402" s="3">
        <v>14</v>
      </c>
      <c r="Z402" s="3">
        <v>15</v>
      </c>
      <c r="AA402" s="112">
        <f t="shared" si="80"/>
        <v>25201.5</v>
      </c>
      <c r="AB402" s="112">
        <f t="shared" si="81"/>
        <v>20161.199999999997</v>
      </c>
      <c r="AC402" s="112">
        <f t="shared" si="82"/>
        <v>11088.66</v>
      </c>
      <c r="AD402" s="112">
        <f t="shared" si="83"/>
        <v>16128.96</v>
      </c>
      <c r="AE402" s="112">
        <f t="shared" si="84"/>
        <v>10080.599999999999</v>
      </c>
      <c r="AF402" s="112">
        <f t="shared" si="85"/>
        <v>12096.72</v>
      </c>
      <c r="AG402" s="112">
        <f t="shared" si="86"/>
        <v>23185.379999999997</v>
      </c>
      <c r="AH402" s="112">
        <f t="shared" si="87"/>
        <v>17137.02</v>
      </c>
      <c r="AI402" s="112">
        <f t="shared" si="88"/>
        <v>11088.66</v>
      </c>
      <c r="AJ402" s="112">
        <f t="shared" si="89"/>
        <v>12096.72</v>
      </c>
      <c r="AK402" s="112">
        <f t="shared" si="90"/>
        <v>14112.84</v>
      </c>
      <c r="AL402" s="112">
        <f t="shared" si="91"/>
        <v>15120.9</v>
      </c>
      <c r="AN402" s="112"/>
      <c r="AO402" s="184"/>
    </row>
    <row r="403" spans="1:41" x14ac:dyDescent="0.2">
      <c r="A403" t="s">
        <v>104</v>
      </c>
      <c r="B403" t="s">
        <v>1144</v>
      </c>
      <c r="C403" s="2" t="s">
        <v>483</v>
      </c>
      <c r="D403" s="2">
        <v>856504014827</v>
      </c>
      <c r="E403" s="2" t="s">
        <v>484</v>
      </c>
      <c r="F403" s="2" t="s">
        <v>2277</v>
      </c>
      <c r="G403" s="2" t="s">
        <v>475</v>
      </c>
      <c r="H403" s="2" t="s">
        <v>476</v>
      </c>
      <c r="I403" s="2" t="s">
        <v>1129</v>
      </c>
      <c r="J403" s="2" t="s">
        <v>3995</v>
      </c>
      <c r="K403" s="3">
        <v>60</v>
      </c>
      <c r="L403" s="25">
        <v>1008.06</v>
      </c>
      <c r="M403" s="2" t="s">
        <v>2204</v>
      </c>
      <c r="N403" s="2" t="s">
        <v>66</v>
      </c>
      <c r="O403" s="3">
        <f>IFERROR(VLOOKUP(B:B,'[1]SI vs ST'!$B:$P,15,0),0)</f>
        <v>25</v>
      </c>
      <c r="P403" s="3" cm="1">
        <f t="array" ref="P403:V403">IFERROR(VLOOKUP(_xlfn.SINGLE(B:B),'[1]Pivot ST'!$D:$P,{6,7,8,9,10,11,12},0),0)</f>
        <v>14</v>
      </c>
      <c r="Q403" s="3">
        <v>13</v>
      </c>
      <c r="R403" s="3">
        <v>20</v>
      </c>
      <c r="S403" s="3">
        <v>7</v>
      </c>
      <c r="T403" s="3">
        <v>16</v>
      </c>
      <c r="U403" s="3">
        <v>23</v>
      </c>
      <c r="V403" s="3">
        <v>21</v>
      </c>
      <c r="W403" s="3">
        <v>11</v>
      </c>
      <c r="X403" s="3">
        <v>12</v>
      </c>
      <c r="Y403" s="3">
        <v>14</v>
      </c>
      <c r="Z403" s="3">
        <v>15</v>
      </c>
      <c r="AA403" s="112">
        <f t="shared" si="80"/>
        <v>25201.5</v>
      </c>
      <c r="AB403" s="112">
        <f t="shared" si="81"/>
        <v>14112.84</v>
      </c>
      <c r="AC403" s="112">
        <f t="shared" si="82"/>
        <v>13104.779999999999</v>
      </c>
      <c r="AD403" s="112">
        <f t="shared" si="83"/>
        <v>20161.199999999997</v>
      </c>
      <c r="AE403" s="112">
        <f t="shared" si="84"/>
        <v>7056.42</v>
      </c>
      <c r="AF403" s="112">
        <f t="shared" si="85"/>
        <v>16128.96</v>
      </c>
      <c r="AG403" s="112">
        <f t="shared" si="86"/>
        <v>23185.379999999997</v>
      </c>
      <c r="AH403" s="112">
        <f t="shared" si="87"/>
        <v>21169.26</v>
      </c>
      <c r="AI403" s="112">
        <f t="shared" si="88"/>
        <v>11088.66</v>
      </c>
      <c r="AJ403" s="112">
        <f t="shared" si="89"/>
        <v>12096.72</v>
      </c>
      <c r="AK403" s="112">
        <f t="shared" si="90"/>
        <v>14112.84</v>
      </c>
      <c r="AL403" s="112">
        <f t="shared" si="91"/>
        <v>15120.9</v>
      </c>
      <c r="AN403" s="112"/>
      <c r="AO403" s="184"/>
    </row>
    <row r="404" spans="1:41" x14ac:dyDescent="0.2">
      <c r="A404" t="s">
        <v>104</v>
      </c>
      <c r="B404" t="s">
        <v>1145</v>
      </c>
      <c r="C404" s="2" t="s">
        <v>479</v>
      </c>
      <c r="D404" s="2">
        <v>856504014919</v>
      </c>
      <c r="E404" s="2" t="s">
        <v>480</v>
      </c>
      <c r="F404" s="2" t="s">
        <v>2277</v>
      </c>
      <c r="G404" s="2" t="s">
        <v>475</v>
      </c>
      <c r="H404" s="2" t="s">
        <v>476</v>
      </c>
      <c r="I404" s="2" t="s">
        <v>1129</v>
      </c>
      <c r="J404" s="2" t="s">
        <v>3995</v>
      </c>
      <c r="K404" s="3">
        <v>188</v>
      </c>
      <c r="L404" s="25">
        <v>615.82000000000005</v>
      </c>
      <c r="M404" s="2" t="s">
        <v>2203</v>
      </c>
      <c r="N404" s="2" t="s">
        <v>28</v>
      </c>
      <c r="O404" s="3">
        <f>IFERROR(VLOOKUP(B:B,'[1]SI vs ST'!$B:$P,15,0),0)</f>
        <v>67</v>
      </c>
      <c r="P404" s="3" cm="1">
        <f t="array" ref="P404:V404">IFERROR(VLOOKUP(_xlfn.SINGLE(B:B),'[1]Pivot ST'!$D:$P,{6,7,8,9,10,11,12},0),0)</f>
        <v>38</v>
      </c>
      <c r="Q404" s="3">
        <v>25</v>
      </c>
      <c r="R404" s="3">
        <v>27</v>
      </c>
      <c r="S404" s="3">
        <v>27</v>
      </c>
      <c r="T404" s="3">
        <v>42</v>
      </c>
      <c r="U404" s="3">
        <v>39</v>
      </c>
      <c r="V404" s="3">
        <v>47</v>
      </c>
      <c r="W404" s="3">
        <v>16</v>
      </c>
      <c r="X404" s="3">
        <v>22</v>
      </c>
      <c r="Y404" s="3">
        <v>26</v>
      </c>
      <c r="Z404" s="3">
        <v>28</v>
      </c>
      <c r="AA404" s="112">
        <f t="shared" si="80"/>
        <v>41259.94</v>
      </c>
      <c r="AB404" s="112">
        <f t="shared" si="81"/>
        <v>23401.160000000003</v>
      </c>
      <c r="AC404" s="112">
        <f t="shared" si="82"/>
        <v>15395.500000000002</v>
      </c>
      <c r="AD404" s="112">
        <f t="shared" si="83"/>
        <v>16627.140000000003</v>
      </c>
      <c r="AE404" s="112">
        <f t="shared" si="84"/>
        <v>16627.140000000003</v>
      </c>
      <c r="AF404" s="112">
        <f t="shared" si="85"/>
        <v>25864.440000000002</v>
      </c>
      <c r="AG404" s="112">
        <f t="shared" si="86"/>
        <v>24016.980000000003</v>
      </c>
      <c r="AH404" s="112">
        <f t="shared" si="87"/>
        <v>28943.54</v>
      </c>
      <c r="AI404" s="112">
        <f t="shared" si="88"/>
        <v>9853.1200000000008</v>
      </c>
      <c r="AJ404" s="112">
        <f t="shared" si="89"/>
        <v>13548.04</v>
      </c>
      <c r="AK404" s="112">
        <f t="shared" si="90"/>
        <v>16011.320000000002</v>
      </c>
      <c r="AL404" s="112">
        <f t="shared" si="91"/>
        <v>17242.960000000003</v>
      </c>
      <c r="AN404" s="112"/>
      <c r="AO404" s="184"/>
    </row>
    <row r="405" spans="1:41" x14ac:dyDescent="0.2">
      <c r="A405" t="s">
        <v>104</v>
      </c>
      <c r="B405" t="s">
        <v>1146</v>
      </c>
      <c r="C405" s="2" t="s">
        <v>473</v>
      </c>
      <c r="D405" s="2">
        <v>856500018522</v>
      </c>
      <c r="E405" s="2" t="s">
        <v>474</v>
      </c>
      <c r="F405" s="2" t="s">
        <v>2277</v>
      </c>
      <c r="G405" s="2" t="s">
        <v>475</v>
      </c>
      <c r="H405" s="2" t="s">
        <v>476</v>
      </c>
      <c r="I405" s="2" t="s">
        <v>1129</v>
      </c>
      <c r="J405" s="2" t="s">
        <v>3995</v>
      </c>
      <c r="K405" s="3">
        <v>188</v>
      </c>
      <c r="L405" s="25">
        <v>615.82000000000005</v>
      </c>
      <c r="M405" s="2" t="s">
        <v>2202</v>
      </c>
      <c r="N405" s="2" t="s">
        <v>28</v>
      </c>
      <c r="O405" s="3">
        <f>IFERROR(VLOOKUP(B:B,'[1]SI vs ST'!$B:$P,15,0),0)</f>
        <v>109</v>
      </c>
      <c r="P405" s="3" cm="1">
        <f t="array" ref="P405:V405">IFERROR(VLOOKUP(_xlfn.SINGLE(B:B),'[1]Pivot ST'!$D:$P,{6,7,8,9,10,11,12},0),0)</f>
        <v>115</v>
      </c>
      <c r="Q405" s="3">
        <v>67</v>
      </c>
      <c r="R405" s="3">
        <v>75</v>
      </c>
      <c r="S405" s="3">
        <v>70</v>
      </c>
      <c r="T405" s="3">
        <v>81</v>
      </c>
      <c r="U405" s="3">
        <v>100</v>
      </c>
      <c r="V405" s="3">
        <v>75</v>
      </c>
      <c r="W405" s="3">
        <v>72</v>
      </c>
      <c r="X405" s="3">
        <v>76</v>
      </c>
      <c r="Y405" s="3">
        <v>91</v>
      </c>
      <c r="Z405" s="3">
        <v>101</v>
      </c>
      <c r="AA405" s="112">
        <f t="shared" si="80"/>
        <v>67124.38</v>
      </c>
      <c r="AB405" s="112">
        <f t="shared" si="81"/>
        <v>70819.3</v>
      </c>
      <c r="AC405" s="112">
        <f t="shared" si="82"/>
        <v>41259.94</v>
      </c>
      <c r="AD405" s="112">
        <f t="shared" si="83"/>
        <v>46186.500000000007</v>
      </c>
      <c r="AE405" s="112">
        <f t="shared" si="84"/>
        <v>43107.4</v>
      </c>
      <c r="AF405" s="112">
        <f t="shared" si="85"/>
        <v>49881.420000000006</v>
      </c>
      <c r="AG405" s="112">
        <f t="shared" si="86"/>
        <v>61582.000000000007</v>
      </c>
      <c r="AH405" s="112">
        <f t="shared" si="87"/>
        <v>46186.500000000007</v>
      </c>
      <c r="AI405" s="112">
        <f t="shared" si="88"/>
        <v>44339.040000000001</v>
      </c>
      <c r="AJ405" s="112">
        <f t="shared" si="89"/>
        <v>46802.320000000007</v>
      </c>
      <c r="AK405" s="112">
        <f t="shared" si="90"/>
        <v>56039.62</v>
      </c>
      <c r="AL405" s="112">
        <f t="shared" si="91"/>
        <v>62197.820000000007</v>
      </c>
      <c r="AN405" s="112"/>
      <c r="AO405" s="184"/>
    </row>
    <row r="406" spans="1:41" x14ac:dyDescent="0.2">
      <c r="A406" t="s">
        <v>20</v>
      </c>
      <c r="B406" t="s">
        <v>1147</v>
      </c>
      <c r="C406" s="2" t="s">
        <v>1148</v>
      </c>
      <c r="D406" s="2">
        <v>846537097157</v>
      </c>
      <c r="E406" s="2" t="s">
        <v>1149</v>
      </c>
      <c r="F406" s="2" t="s">
        <v>24</v>
      </c>
      <c r="G406" s="2" t="s">
        <v>61</v>
      </c>
      <c r="H406" s="2" t="s">
        <v>1150</v>
      </c>
      <c r="I406" s="2" t="s">
        <v>1129</v>
      </c>
      <c r="J406" s="2" t="s">
        <v>3995</v>
      </c>
      <c r="K406" s="3">
        <v>188</v>
      </c>
      <c r="L406" s="25">
        <v>150.56</v>
      </c>
      <c r="M406" s="2" t="s">
        <v>2204</v>
      </c>
      <c r="N406" s="2" t="s">
        <v>28</v>
      </c>
      <c r="O406" s="3">
        <f>IFERROR(VLOOKUP(B:B,'[1]SI vs ST'!$B:$P,15,0),0)</f>
        <v>517</v>
      </c>
      <c r="P406" s="3" cm="1">
        <f t="array" ref="P406:V406">IFERROR(VLOOKUP(_xlfn.SINGLE(B:B),'[1]Pivot ST'!$D:$P,{6,7,8,9,10,11,12},0),0)</f>
        <v>251</v>
      </c>
      <c r="Q406" s="3">
        <v>173</v>
      </c>
      <c r="R406" s="3">
        <v>168</v>
      </c>
      <c r="S406" s="3">
        <v>86</v>
      </c>
      <c r="T406" s="3">
        <v>173</v>
      </c>
      <c r="U406" s="3">
        <v>92</v>
      </c>
      <c r="V406" s="3">
        <v>112</v>
      </c>
      <c r="W406" s="3">
        <v>137</v>
      </c>
      <c r="X406" s="3">
        <v>108</v>
      </c>
      <c r="Y406" s="3">
        <v>129</v>
      </c>
      <c r="Z406" s="3">
        <v>142</v>
      </c>
      <c r="AA406" s="112">
        <f t="shared" si="80"/>
        <v>77839.520000000004</v>
      </c>
      <c r="AB406" s="112">
        <f t="shared" si="81"/>
        <v>37790.559999999998</v>
      </c>
      <c r="AC406" s="112">
        <f t="shared" si="82"/>
        <v>26046.880000000001</v>
      </c>
      <c r="AD406" s="112">
        <f t="shared" si="83"/>
        <v>25294.080000000002</v>
      </c>
      <c r="AE406" s="112">
        <f t="shared" si="84"/>
        <v>12948.16</v>
      </c>
      <c r="AF406" s="112">
        <f t="shared" si="85"/>
        <v>26046.880000000001</v>
      </c>
      <c r="AG406" s="112">
        <f t="shared" si="86"/>
        <v>13851.52</v>
      </c>
      <c r="AH406" s="112">
        <f t="shared" si="87"/>
        <v>16862.72</v>
      </c>
      <c r="AI406" s="112">
        <f t="shared" si="88"/>
        <v>20626.72</v>
      </c>
      <c r="AJ406" s="112">
        <f t="shared" si="89"/>
        <v>16260.48</v>
      </c>
      <c r="AK406" s="112">
        <f t="shared" si="90"/>
        <v>19422.240000000002</v>
      </c>
      <c r="AL406" s="112">
        <f t="shared" si="91"/>
        <v>21379.52</v>
      </c>
      <c r="AN406" s="112"/>
      <c r="AO406" s="184"/>
    </row>
    <row r="407" spans="1:41" x14ac:dyDescent="0.2">
      <c r="A407" t="s">
        <v>20</v>
      </c>
      <c r="B407" t="s">
        <v>1151</v>
      </c>
      <c r="C407" s="2" t="s">
        <v>30</v>
      </c>
      <c r="D407" s="2" t="s">
        <v>31</v>
      </c>
      <c r="E407" s="2" t="s">
        <v>32</v>
      </c>
      <c r="F407" t="s">
        <v>4152</v>
      </c>
      <c r="G407" s="2" t="s">
        <v>34</v>
      </c>
      <c r="H407" s="2" t="s">
        <v>35</v>
      </c>
      <c r="I407" s="2" t="s">
        <v>1129</v>
      </c>
      <c r="J407" s="2" t="s">
        <v>3995</v>
      </c>
      <c r="K407" s="3">
        <v>188</v>
      </c>
      <c r="L407" s="25">
        <v>212.89</v>
      </c>
      <c r="M407" s="2" t="s">
        <v>2203</v>
      </c>
      <c r="N407" s="2" t="s">
        <v>28</v>
      </c>
      <c r="O407" s="3">
        <f>IFERROR(VLOOKUP(B:B,'[1]SI vs ST'!$B:$P,15,0),0)</f>
        <v>62</v>
      </c>
      <c r="P407" s="3" cm="1">
        <f t="array" ref="P407:V407">IFERROR(VLOOKUP(_xlfn.SINGLE(B:B),'[1]Pivot ST'!$D:$P,{6,7,8,9,10,11,12},0),0)</f>
        <v>78</v>
      </c>
      <c r="Q407" s="3">
        <v>53</v>
      </c>
      <c r="R407" s="3">
        <v>57</v>
      </c>
      <c r="S407" s="3">
        <v>50</v>
      </c>
      <c r="T407" s="3">
        <v>49</v>
      </c>
      <c r="U407" s="3">
        <v>35</v>
      </c>
      <c r="V407" s="3">
        <v>26</v>
      </c>
      <c r="W407" s="3">
        <v>46</v>
      </c>
      <c r="X407" s="3">
        <v>49</v>
      </c>
      <c r="Y407" s="3">
        <v>58</v>
      </c>
      <c r="Z407" s="3">
        <v>64</v>
      </c>
      <c r="AA407" s="112">
        <f t="shared" si="80"/>
        <v>13199.179999999998</v>
      </c>
      <c r="AB407" s="112">
        <f t="shared" si="81"/>
        <v>16605.419999999998</v>
      </c>
      <c r="AC407" s="112">
        <f t="shared" si="82"/>
        <v>11283.17</v>
      </c>
      <c r="AD407" s="112">
        <f t="shared" si="83"/>
        <v>12134.73</v>
      </c>
      <c r="AE407" s="112">
        <f t="shared" si="84"/>
        <v>10644.5</v>
      </c>
      <c r="AF407" s="112">
        <f t="shared" si="85"/>
        <v>10431.609999999999</v>
      </c>
      <c r="AG407" s="112">
        <f t="shared" si="86"/>
        <v>7451.15</v>
      </c>
      <c r="AH407" s="112">
        <f t="shared" si="87"/>
        <v>5535.1399999999994</v>
      </c>
      <c r="AI407" s="112">
        <f t="shared" si="88"/>
        <v>9792.9399999999987</v>
      </c>
      <c r="AJ407" s="112">
        <f t="shared" si="89"/>
        <v>10431.609999999999</v>
      </c>
      <c r="AK407" s="112">
        <f t="shared" si="90"/>
        <v>12347.619999999999</v>
      </c>
      <c r="AL407" s="112">
        <f t="shared" si="91"/>
        <v>13624.96</v>
      </c>
      <c r="AN407" s="112"/>
      <c r="AO407" s="184"/>
    </row>
    <row r="408" spans="1:41" x14ac:dyDescent="0.2">
      <c r="A408" t="s">
        <v>56</v>
      </c>
      <c r="B408" t="s">
        <v>1152</v>
      </c>
      <c r="C408" s="2" t="s">
        <v>485</v>
      </c>
      <c r="D408" s="2">
        <v>840168528202</v>
      </c>
      <c r="E408" s="2" t="s">
        <v>486</v>
      </c>
      <c r="F408" s="2" t="s">
        <v>487</v>
      </c>
      <c r="G408" s="2" t="s">
        <v>488</v>
      </c>
      <c r="H408" s="2" t="s">
        <v>489</v>
      </c>
      <c r="I408" s="2" t="s">
        <v>1129</v>
      </c>
      <c r="J408" s="2" t="s">
        <v>3995</v>
      </c>
      <c r="K408" s="3">
        <v>188</v>
      </c>
      <c r="L408" s="25">
        <v>503.81</v>
      </c>
      <c r="M408" s="2" t="s">
        <v>2202</v>
      </c>
      <c r="N408" s="2" t="s">
        <v>28</v>
      </c>
      <c r="O408" s="3">
        <f>IFERROR(VLOOKUP(B:B,'[1]SI vs ST'!$B:$P,15,0),0)</f>
        <v>297</v>
      </c>
      <c r="P408" s="3" cm="1">
        <f t="array" ref="P408:V408">IFERROR(VLOOKUP(_xlfn.SINGLE(B:B),'[1]Pivot ST'!$D:$P,{6,7,8,9,10,11,12},0),0)</f>
        <v>173</v>
      </c>
      <c r="Q408" s="3">
        <v>72</v>
      </c>
      <c r="R408" s="3">
        <v>64</v>
      </c>
      <c r="S408" s="3">
        <v>70</v>
      </c>
      <c r="T408" s="3">
        <v>74</v>
      </c>
      <c r="U408" s="3">
        <v>41</v>
      </c>
      <c r="V408" s="3">
        <v>48</v>
      </c>
      <c r="W408" s="3">
        <v>51</v>
      </c>
      <c r="X408" s="3">
        <v>65</v>
      </c>
      <c r="Y408" s="3">
        <v>77</v>
      </c>
      <c r="Z408" s="3">
        <v>85</v>
      </c>
      <c r="AA408" s="112">
        <f t="shared" si="80"/>
        <v>149631.57</v>
      </c>
      <c r="AB408" s="112">
        <f t="shared" si="81"/>
        <v>87159.13</v>
      </c>
      <c r="AC408" s="112">
        <f t="shared" si="82"/>
        <v>36274.32</v>
      </c>
      <c r="AD408" s="112">
        <f t="shared" si="83"/>
        <v>32243.84</v>
      </c>
      <c r="AE408" s="112">
        <f t="shared" si="84"/>
        <v>35266.699999999997</v>
      </c>
      <c r="AF408" s="112">
        <f t="shared" si="85"/>
        <v>37281.94</v>
      </c>
      <c r="AG408" s="112">
        <f t="shared" si="86"/>
        <v>20656.21</v>
      </c>
      <c r="AH408" s="112">
        <f t="shared" si="87"/>
        <v>24182.880000000001</v>
      </c>
      <c r="AI408" s="112">
        <f t="shared" si="88"/>
        <v>25694.31</v>
      </c>
      <c r="AJ408" s="112">
        <f t="shared" si="89"/>
        <v>32747.65</v>
      </c>
      <c r="AK408" s="112">
        <f t="shared" si="90"/>
        <v>38793.370000000003</v>
      </c>
      <c r="AL408" s="112">
        <f t="shared" si="91"/>
        <v>42823.85</v>
      </c>
      <c r="AN408" s="112"/>
      <c r="AO408" s="184"/>
    </row>
    <row r="409" spans="1:41" x14ac:dyDescent="0.2">
      <c r="A409" t="s">
        <v>56</v>
      </c>
      <c r="B409" t="s">
        <v>1153</v>
      </c>
      <c r="C409" s="2" t="s">
        <v>490</v>
      </c>
      <c r="D409" s="2">
        <v>840168528172</v>
      </c>
      <c r="E409" s="2" t="s">
        <v>491</v>
      </c>
      <c r="F409" s="2" t="s">
        <v>487</v>
      </c>
      <c r="G409" s="2" t="s">
        <v>488</v>
      </c>
      <c r="H409" s="2" t="s">
        <v>489</v>
      </c>
      <c r="I409" s="2" t="s">
        <v>1129</v>
      </c>
      <c r="J409" s="2" t="s">
        <v>3995</v>
      </c>
      <c r="K409" s="3">
        <v>188</v>
      </c>
      <c r="L409" s="25">
        <v>503.81</v>
      </c>
      <c r="M409" s="2" t="s">
        <v>2202</v>
      </c>
      <c r="N409" s="2" t="s">
        <v>28</v>
      </c>
      <c r="O409" s="3">
        <f>IFERROR(VLOOKUP(B:B,'[1]SI vs ST'!$B:$P,15,0),0)</f>
        <v>149</v>
      </c>
      <c r="P409" s="3" cm="1">
        <f t="array" ref="P409:V409">IFERROR(VLOOKUP(_xlfn.SINGLE(B:B),'[1]Pivot ST'!$D:$P,{6,7,8,9,10,11,12},0),0)</f>
        <v>128</v>
      </c>
      <c r="Q409" s="3">
        <v>49</v>
      </c>
      <c r="R409" s="3">
        <v>45</v>
      </c>
      <c r="S409" s="3">
        <v>39</v>
      </c>
      <c r="T409" s="3">
        <v>42</v>
      </c>
      <c r="U409" s="3">
        <v>41</v>
      </c>
      <c r="V409" s="3">
        <v>24</v>
      </c>
      <c r="W409" s="3">
        <v>57</v>
      </c>
      <c r="X409" s="3">
        <v>60</v>
      </c>
      <c r="Y409" s="3">
        <v>72</v>
      </c>
      <c r="Z409" s="3">
        <v>79</v>
      </c>
      <c r="AA409" s="112">
        <f t="shared" si="80"/>
        <v>75067.69</v>
      </c>
      <c r="AB409" s="112">
        <f t="shared" si="81"/>
        <v>64487.68</v>
      </c>
      <c r="AC409" s="112">
        <f t="shared" si="82"/>
        <v>24686.69</v>
      </c>
      <c r="AD409" s="112">
        <f t="shared" si="83"/>
        <v>22671.45</v>
      </c>
      <c r="AE409" s="112">
        <f t="shared" si="84"/>
        <v>19648.59</v>
      </c>
      <c r="AF409" s="112">
        <f t="shared" si="85"/>
        <v>21160.02</v>
      </c>
      <c r="AG409" s="112">
        <f t="shared" si="86"/>
        <v>20656.21</v>
      </c>
      <c r="AH409" s="112">
        <f t="shared" si="87"/>
        <v>12091.44</v>
      </c>
      <c r="AI409" s="112">
        <f t="shared" si="88"/>
        <v>28717.170000000002</v>
      </c>
      <c r="AJ409" s="112">
        <f t="shared" si="89"/>
        <v>30228.6</v>
      </c>
      <c r="AK409" s="112">
        <f t="shared" si="90"/>
        <v>36274.32</v>
      </c>
      <c r="AL409" s="112">
        <f t="shared" si="91"/>
        <v>39800.99</v>
      </c>
      <c r="AN409" s="112"/>
      <c r="AO409" s="184"/>
    </row>
    <row r="410" spans="1:41" x14ac:dyDescent="0.2">
      <c r="A410" t="s">
        <v>56</v>
      </c>
      <c r="B410" t="s">
        <v>1154</v>
      </c>
      <c r="C410" s="2" t="s">
        <v>1155</v>
      </c>
      <c r="D410" s="2">
        <v>840168546053</v>
      </c>
      <c r="E410" s="2" t="s">
        <v>1156</v>
      </c>
      <c r="F410" s="2" t="s">
        <v>487</v>
      </c>
      <c r="G410" s="2" t="s">
        <v>488</v>
      </c>
      <c r="H410" s="2" t="s">
        <v>489</v>
      </c>
      <c r="I410" s="2" t="s">
        <v>1129</v>
      </c>
      <c r="J410" s="2" t="s">
        <v>3995</v>
      </c>
      <c r="K410" s="3">
        <v>188</v>
      </c>
      <c r="L410" s="25">
        <v>503.81</v>
      </c>
      <c r="M410" s="2" t="s">
        <v>2202</v>
      </c>
      <c r="N410" s="2" t="s">
        <v>28</v>
      </c>
      <c r="O410" s="3">
        <f>IFERROR(VLOOKUP(B:B,'[1]SI vs ST'!$B:$P,15,0),0)</f>
        <v>134</v>
      </c>
      <c r="P410" s="3" cm="1">
        <f t="array" ref="P410:V410">IFERROR(VLOOKUP(_xlfn.SINGLE(B:B),'[1]Pivot ST'!$D:$P,{6,7,8,9,10,11,12},0),0)</f>
        <v>101</v>
      </c>
      <c r="Q410" s="3">
        <v>34</v>
      </c>
      <c r="R410" s="3">
        <v>34</v>
      </c>
      <c r="S410" s="3">
        <v>39</v>
      </c>
      <c r="T410" s="3">
        <v>66</v>
      </c>
      <c r="U410" s="3">
        <v>38</v>
      </c>
      <c r="V410" s="3">
        <v>37</v>
      </c>
      <c r="W410" s="3">
        <v>47</v>
      </c>
      <c r="X410" s="3">
        <v>47</v>
      </c>
      <c r="Y410" s="3">
        <v>57</v>
      </c>
      <c r="Z410" s="3">
        <v>62</v>
      </c>
      <c r="AA410" s="112">
        <f t="shared" si="80"/>
        <v>67510.539999999994</v>
      </c>
      <c r="AB410" s="112">
        <f t="shared" si="81"/>
        <v>50884.81</v>
      </c>
      <c r="AC410" s="112">
        <f t="shared" si="82"/>
        <v>17129.54</v>
      </c>
      <c r="AD410" s="112">
        <f t="shared" si="83"/>
        <v>17129.54</v>
      </c>
      <c r="AE410" s="112">
        <f t="shared" si="84"/>
        <v>19648.59</v>
      </c>
      <c r="AF410" s="112">
        <f t="shared" si="85"/>
        <v>33251.46</v>
      </c>
      <c r="AG410" s="112">
        <f t="shared" si="86"/>
        <v>19144.78</v>
      </c>
      <c r="AH410" s="112">
        <f t="shared" si="87"/>
        <v>18640.97</v>
      </c>
      <c r="AI410" s="112">
        <f t="shared" si="88"/>
        <v>23679.07</v>
      </c>
      <c r="AJ410" s="112">
        <f t="shared" si="89"/>
        <v>23679.07</v>
      </c>
      <c r="AK410" s="112">
        <f t="shared" si="90"/>
        <v>28717.170000000002</v>
      </c>
      <c r="AL410" s="112">
        <f t="shared" si="91"/>
        <v>31236.22</v>
      </c>
      <c r="AN410" s="112"/>
      <c r="AO410" s="184"/>
    </row>
    <row r="411" spans="1:41" x14ac:dyDescent="0.2">
      <c r="A411" t="s">
        <v>56</v>
      </c>
      <c r="B411" t="s">
        <v>1157</v>
      </c>
      <c r="C411" s="2" t="s">
        <v>1158</v>
      </c>
      <c r="D411" s="2">
        <v>840168546657</v>
      </c>
      <c r="E411" s="2" t="s">
        <v>1159</v>
      </c>
      <c r="F411" s="2" t="s">
        <v>487</v>
      </c>
      <c r="G411" s="2" t="s">
        <v>488</v>
      </c>
      <c r="H411" s="2" t="s">
        <v>489</v>
      </c>
      <c r="I411" s="2" t="s">
        <v>1129</v>
      </c>
      <c r="J411" s="2" t="s">
        <v>3995</v>
      </c>
      <c r="K411" s="3">
        <v>188</v>
      </c>
      <c r="L411" s="25">
        <v>503.81</v>
      </c>
      <c r="M411" s="2" t="s">
        <v>2202</v>
      </c>
      <c r="N411" s="2" t="s">
        <v>28</v>
      </c>
      <c r="O411" s="3">
        <f>IFERROR(VLOOKUP(B:B,'[1]SI vs ST'!$B:$P,15,0),0)</f>
        <v>118</v>
      </c>
      <c r="P411" s="3" cm="1">
        <f t="array" ref="P411:V411">IFERROR(VLOOKUP(_xlfn.SINGLE(B:B),'[1]Pivot ST'!$D:$P,{6,7,8,9,10,11,12},0),0)</f>
        <v>28</v>
      </c>
      <c r="Q411" s="3">
        <v>4</v>
      </c>
      <c r="R411" s="3">
        <v>62</v>
      </c>
      <c r="S411" s="3">
        <v>53</v>
      </c>
      <c r="T411" s="3">
        <v>56</v>
      </c>
      <c r="U411" s="3">
        <v>52</v>
      </c>
      <c r="V411" s="3">
        <v>44</v>
      </c>
      <c r="W411" s="3">
        <v>60</v>
      </c>
      <c r="X411" s="3">
        <v>62</v>
      </c>
      <c r="Y411" s="3">
        <v>75</v>
      </c>
      <c r="Z411" s="3">
        <v>82</v>
      </c>
      <c r="AA411" s="112">
        <f t="shared" si="80"/>
        <v>59449.58</v>
      </c>
      <c r="AB411" s="112">
        <f t="shared" si="81"/>
        <v>14106.68</v>
      </c>
      <c r="AC411" s="112">
        <f t="shared" si="82"/>
        <v>2015.24</v>
      </c>
      <c r="AD411" s="112">
        <f t="shared" si="83"/>
        <v>31236.22</v>
      </c>
      <c r="AE411" s="112">
        <f t="shared" si="84"/>
        <v>26701.93</v>
      </c>
      <c r="AF411" s="112">
        <f t="shared" si="85"/>
        <v>28213.360000000001</v>
      </c>
      <c r="AG411" s="112">
        <f t="shared" si="86"/>
        <v>26198.12</v>
      </c>
      <c r="AH411" s="112">
        <f t="shared" si="87"/>
        <v>22167.64</v>
      </c>
      <c r="AI411" s="112">
        <f t="shared" si="88"/>
        <v>30228.6</v>
      </c>
      <c r="AJ411" s="112">
        <f t="shared" si="89"/>
        <v>31236.22</v>
      </c>
      <c r="AK411" s="112">
        <f t="shared" si="90"/>
        <v>37785.75</v>
      </c>
      <c r="AL411" s="112">
        <f t="shared" si="91"/>
        <v>41312.42</v>
      </c>
      <c r="AN411" s="112"/>
      <c r="AO411" s="184"/>
    </row>
    <row r="412" spans="1:41" x14ac:dyDescent="0.2">
      <c r="A412" t="s">
        <v>56</v>
      </c>
      <c r="B412" t="s">
        <v>1160</v>
      </c>
      <c r="C412" s="2" t="s">
        <v>494</v>
      </c>
      <c r="D412" s="2">
        <v>840168546688</v>
      </c>
      <c r="E412" s="2" t="s">
        <v>495</v>
      </c>
      <c r="F412" s="2" t="s">
        <v>487</v>
      </c>
      <c r="G412" s="2" t="s">
        <v>488</v>
      </c>
      <c r="H412" s="2" t="s">
        <v>489</v>
      </c>
      <c r="I412" s="2" t="s">
        <v>1129</v>
      </c>
      <c r="J412" s="2" t="s">
        <v>3995</v>
      </c>
      <c r="K412" s="3">
        <v>188</v>
      </c>
      <c r="L412" s="25">
        <v>503.81</v>
      </c>
      <c r="M412" s="2" t="s">
        <v>2202</v>
      </c>
      <c r="N412" s="2" t="s">
        <v>28</v>
      </c>
      <c r="O412" s="3">
        <f>IFERROR(VLOOKUP(B:B,'[1]SI vs ST'!$B:$P,15,0),0)</f>
        <v>148</v>
      </c>
      <c r="P412" s="3" cm="1">
        <f t="array" ref="P412:V412">IFERROR(VLOOKUP(_xlfn.SINGLE(B:B),'[1]Pivot ST'!$D:$P,{6,7,8,9,10,11,12},0),0)</f>
        <v>94</v>
      </c>
      <c r="Q412" s="3">
        <v>64</v>
      </c>
      <c r="R412" s="3">
        <v>35</v>
      </c>
      <c r="S412" s="3">
        <v>27</v>
      </c>
      <c r="T412" s="3">
        <v>35</v>
      </c>
      <c r="U412" s="3">
        <v>24</v>
      </c>
      <c r="V412" s="3">
        <v>29</v>
      </c>
      <c r="W412" s="3">
        <v>42</v>
      </c>
      <c r="X412" s="3">
        <v>35</v>
      </c>
      <c r="Y412" s="3">
        <v>42</v>
      </c>
      <c r="Z412" s="3">
        <v>47</v>
      </c>
      <c r="AA412" s="112">
        <f t="shared" si="80"/>
        <v>74563.88</v>
      </c>
      <c r="AB412" s="112">
        <f t="shared" si="81"/>
        <v>47358.14</v>
      </c>
      <c r="AC412" s="112">
        <f t="shared" si="82"/>
        <v>32243.84</v>
      </c>
      <c r="AD412" s="112">
        <f t="shared" si="83"/>
        <v>17633.349999999999</v>
      </c>
      <c r="AE412" s="112">
        <f t="shared" si="84"/>
        <v>13602.87</v>
      </c>
      <c r="AF412" s="112">
        <f t="shared" si="85"/>
        <v>17633.349999999999</v>
      </c>
      <c r="AG412" s="112">
        <f t="shared" si="86"/>
        <v>12091.44</v>
      </c>
      <c r="AH412" s="112">
        <f t="shared" si="87"/>
        <v>14610.49</v>
      </c>
      <c r="AI412" s="112">
        <f t="shared" si="88"/>
        <v>21160.02</v>
      </c>
      <c r="AJ412" s="112">
        <f t="shared" si="89"/>
        <v>17633.349999999999</v>
      </c>
      <c r="AK412" s="112">
        <f t="shared" si="90"/>
        <v>21160.02</v>
      </c>
      <c r="AL412" s="112">
        <f t="shared" si="91"/>
        <v>23679.07</v>
      </c>
      <c r="AN412" s="112"/>
      <c r="AO412" s="184"/>
    </row>
    <row r="413" spans="1:41" x14ac:dyDescent="0.2">
      <c r="A413" t="s">
        <v>56</v>
      </c>
      <c r="B413" t="s">
        <v>1161</v>
      </c>
      <c r="C413" s="2" t="s">
        <v>1162</v>
      </c>
      <c r="D413" s="2">
        <v>840168546695</v>
      </c>
      <c r="E413" s="2" t="s">
        <v>1163</v>
      </c>
      <c r="F413" s="2" t="s">
        <v>487</v>
      </c>
      <c r="G413" s="2" t="s">
        <v>488</v>
      </c>
      <c r="H413" s="2" t="s">
        <v>489</v>
      </c>
      <c r="I413" s="2" t="s">
        <v>1129</v>
      </c>
      <c r="J413" s="2" t="s">
        <v>3995</v>
      </c>
      <c r="K413" s="3">
        <v>188</v>
      </c>
      <c r="L413" s="25">
        <v>453.38</v>
      </c>
      <c r="M413" s="2" t="s">
        <v>2202</v>
      </c>
      <c r="N413" s="2" t="s">
        <v>28</v>
      </c>
      <c r="O413" s="3">
        <f>IFERROR(VLOOKUP(B:B,'[1]SI vs ST'!$B:$P,15,0),0)</f>
        <v>257</v>
      </c>
      <c r="P413" s="3" cm="1">
        <f t="array" ref="P413:V413">IFERROR(VLOOKUP(_xlfn.SINGLE(B:B),'[1]Pivot ST'!$D:$P,{6,7,8,9,10,11,12},0),0)</f>
        <v>102</v>
      </c>
      <c r="Q413" s="3">
        <v>36</v>
      </c>
      <c r="R413" s="3">
        <v>68</v>
      </c>
      <c r="S413" s="3">
        <v>62</v>
      </c>
      <c r="T413" s="3">
        <v>39</v>
      </c>
      <c r="U413" s="3">
        <v>56</v>
      </c>
      <c r="V413" s="3">
        <v>61</v>
      </c>
      <c r="W413" s="3">
        <v>64</v>
      </c>
      <c r="X413" s="3">
        <v>73</v>
      </c>
      <c r="Y413" s="3">
        <v>88</v>
      </c>
      <c r="Z413" s="3">
        <v>97</v>
      </c>
      <c r="AA413" s="112">
        <f t="shared" si="80"/>
        <v>116518.66</v>
      </c>
      <c r="AB413" s="112">
        <f t="shared" si="81"/>
        <v>46244.76</v>
      </c>
      <c r="AC413" s="112">
        <f t="shared" si="82"/>
        <v>16321.68</v>
      </c>
      <c r="AD413" s="112">
        <f t="shared" si="83"/>
        <v>30829.84</v>
      </c>
      <c r="AE413" s="112">
        <f t="shared" si="84"/>
        <v>28109.56</v>
      </c>
      <c r="AF413" s="112">
        <f t="shared" si="85"/>
        <v>17681.82</v>
      </c>
      <c r="AG413" s="112">
        <f t="shared" si="86"/>
        <v>25389.279999999999</v>
      </c>
      <c r="AH413" s="112">
        <f t="shared" si="87"/>
        <v>27656.18</v>
      </c>
      <c r="AI413" s="112">
        <f t="shared" si="88"/>
        <v>29016.32</v>
      </c>
      <c r="AJ413" s="112">
        <f t="shared" si="89"/>
        <v>33096.74</v>
      </c>
      <c r="AK413" s="112">
        <f t="shared" si="90"/>
        <v>39897.440000000002</v>
      </c>
      <c r="AL413" s="112">
        <f t="shared" si="91"/>
        <v>43977.86</v>
      </c>
      <c r="AN413" s="112"/>
      <c r="AO413" s="184"/>
    </row>
    <row r="414" spans="1:41" x14ac:dyDescent="0.2">
      <c r="A414" t="s">
        <v>56</v>
      </c>
      <c r="B414" t="s">
        <v>1164</v>
      </c>
      <c r="C414" s="2" t="s">
        <v>499</v>
      </c>
      <c r="D414" s="2">
        <v>840168501823</v>
      </c>
      <c r="E414" s="2" t="s">
        <v>500</v>
      </c>
      <c r="F414" s="2" t="s">
        <v>487</v>
      </c>
      <c r="G414" s="2" t="s">
        <v>488</v>
      </c>
      <c r="H414" s="2" t="s">
        <v>501</v>
      </c>
      <c r="I414" s="2" t="s">
        <v>1129</v>
      </c>
      <c r="J414" s="2" t="s">
        <v>3995</v>
      </c>
      <c r="K414" s="3">
        <v>188</v>
      </c>
      <c r="L414" s="25">
        <v>604.66</v>
      </c>
      <c r="M414" s="2" t="s">
        <v>2202</v>
      </c>
      <c r="N414" s="2" t="s">
        <v>28</v>
      </c>
      <c r="O414" s="3">
        <f>IFERROR(VLOOKUP(B:B,'[1]SI vs ST'!$B:$P,15,0),0)</f>
        <v>68</v>
      </c>
      <c r="P414" s="3" cm="1">
        <f t="array" ref="P414:V414">IFERROR(VLOOKUP(_xlfn.SINGLE(B:B),'[1]Pivot ST'!$D:$P,{6,7,8,9,10,11,12},0),0)</f>
        <v>49</v>
      </c>
      <c r="Q414" s="3">
        <v>34</v>
      </c>
      <c r="R414" s="3">
        <v>24</v>
      </c>
      <c r="S414" s="3">
        <v>25</v>
      </c>
      <c r="T414" s="3">
        <v>38</v>
      </c>
      <c r="U414" s="3">
        <v>29</v>
      </c>
      <c r="V414" s="3">
        <v>35</v>
      </c>
      <c r="W414" s="3">
        <v>22</v>
      </c>
      <c r="X414" s="3">
        <v>25</v>
      </c>
      <c r="Y414" s="3">
        <v>30</v>
      </c>
      <c r="Z414" s="3">
        <v>33</v>
      </c>
      <c r="AA414" s="112">
        <f t="shared" si="80"/>
        <v>41116.879999999997</v>
      </c>
      <c r="AB414" s="112">
        <f t="shared" si="81"/>
        <v>29628.34</v>
      </c>
      <c r="AC414" s="112">
        <f t="shared" si="82"/>
        <v>20558.439999999999</v>
      </c>
      <c r="AD414" s="112">
        <f t="shared" si="83"/>
        <v>14511.84</v>
      </c>
      <c r="AE414" s="112">
        <f t="shared" si="84"/>
        <v>15116.5</v>
      </c>
      <c r="AF414" s="112">
        <f t="shared" si="85"/>
        <v>22977.079999999998</v>
      </c>
      <c r="AG414" s="112">
        <f t="shared" si="86"/>
        <v>17535.14</v>
      </c>
      <c r="AH414" s="112">
        <f t="shared" si="87"/>
        <v>21163.1</v>
      </c>
      <c r="AI414" s="112">
        <f t="shared" si="88"/>
        <v>13302.519999999999</v>
      </c>
      <c r="AJ414" s="112">
        <f t="shared" si="89"/>
        <v>15116.5</v>
      </c>
      <c r="AK414" s="112">
        <f t="shared" si="90"/>
        <v>18139.8</v>
      </c>
      <c r="AL414" s="112">
        <f t="shared" si="91"/>
        <v>19953.78</v>
      </c>
      <c r="AN414" s="112"/>
      <c r="AO414" s="184"/>
    </row>
    <row r="415" spans="1:41" x14ac:dyDescent="0.2">
      <c r="A415" t="s">
        <v>56</v>
      </c>
      <c r="B415" t="s">
        <v>1165</v>
      </c>
      <c r="C415" s="2" t="s">
        <v>87</v>
      </c>
      <c r="D415" s="2">
        <v>840168546473</v>
      </c>
      <c r="E415" s="2" t="s">
        <v>89</v>
      </c>
      <c r="F415" s="2" t="s">
        <v>60</v>
      </c>
      <c r="G415" s="2" t="s">
        <v>61</v>
      </c>
      <c r="H415" s="2" t="s">
        <v>62</v>
      </c>
      <c r="I415" s="2" t="s">
        <v>1129</v>
      </c>
      <c r="J415" s="2" t="s">
        <v>3995</v>
      </c>
      <c r="K415" s="3">
        <v>94</v>
      </c>
      <c r="L415" s="25">
        <v>460.75</v>
      </c>
      <c r="M415" s="2" t="s">
        <v>2204</v>
      </c>
      <c r="N415" s="2" t="s">
        <v>28</v>
      </c>
      <c r="O415" s="3">
        <f>IFERROR(VLOOKUP(B:B,'[1]SI vs ST'!$B:$P,15,0),0)</f>
        <v>116</v>
      </c>
      <c r="P415" s="3" cm="1">
        <f t="array" ref="P415:V415">IFERROR(VLOOKUP(_xlfn.SINGLE(B:B),'[1]Pivot ST'!$D:$P,{6,7,8,9,10,11,12},0),0)</f>
        <v>53</v>
      </c>
      <c r="Q415" s="3">
        <v>49</v>
      </c>
      <c r="R415" s="3">
        <v>20</v>
      </c>
      <c r="S415" s="3">
        <v>29</v>
      </c>
      <c r="T415" s="3">
        <v>34</v>
      </c>
      <c r="U415" s="3">
        <v>34</v>
      </c>
      <c r="V415" s="3">
        <v>21</v>
      </c>
      <c r="W415" s="3">
        <v>80</v>
      </c>
      <c r="X415" s="3">
        <v>70</v>
      </c>
      <c r="Y415" s="3">
        <v>75</v>
      </c>
      <c r="Z415" s="3">
        <v>75</v>
      </c>
      <c r="AA415" s="112">
        <f t="shared" si="80"/>
        <v>53447</v>
      </c>
      <c r="AB415" s="112">
        <f t="shared" si="81"/>
        <v>24419.75</v>
      </c>
      <c r="AC415" s="112">
        <f t="shared" si="82"/>
        <v>22576.75</v>
      </c>
      <c r="AD415" s="112">
        <f t="shared" si="83"/>
        <v>9215</v>
      </c>
      <c r="AE415" s="112">
        <f t="shared" si="84"/>
        <v>13361.75</v>
      </c>
      <c r="AF415" s="112">
        <f t="shared" si="85"/>
        <v>15665.5</v>
      </c>
      <c r="AG415" s="112">
        <f t="shared" si="86"/>
        <v>15665.5</v>
      </c>
      <c r="AH415" s="112">
        <f t="shared" si="87"/>
        <v>9675.75</v>
      </c>
      <c r="AI415" s="112">
        <f t="shared" si="88"/>
        <v>36860</v>
      </c>
      <c r="AJ415" s="112">
        <f t="shared" si="89"/>
        <v>32252.5</v>
      </c>
      <c r="AK415" s="112">
        <f t="shared" si="90"/>
        <v>34556.25</v>
      </c>
      <c r="AL415" s="112">
        <f t="shared" si="91"/>
        <v>34556.25</v>
      </c>
      <c r="AN415" s="112"/>
      <c r="AO415" s="184"/>
    </row>
    <row r="416" spans="1:41" x14ac:dyDescent="0.2">
      <c r="A416" t="s">
        <v>56</v>
      </c>
      <c r="B416" t="s">
        <v>1166</v>
      </c>
      <c r="C416" s="2" t="s">
        <v>58</v>
      </c>
      <c r="D416" s="2">
        <v>840168546381</v>
      </c>
      <c r="E416" s="2" t="s">
        <v>59</v>
      </c>
      <c r="F416" s="2" t="s">
        <v>60</v>
      </c>
      <c r="G416" s="2" t="s">
        <v>61</v>
      </c>
      <c r="H416" s="2" t="s">
        <v>62</v>
      </c>
      <c r="I416" s="2" t="s">
        <v>1129</v>
      </c>
      <c r="J416" s="2" t="s">
        <v>3995</v>
      </c>
      <c r="K416" s="3">
        <v>94</v>
      </c>
      <c r="L416" s="25">
        <v>460.75</v>
      </c>
      <c r="M416" s="2" t="s">
        <v>2204</v>
      </c>
      <c r="N416" s="2" t="s">
        <v>28</v>
      </c>
      <c r="O416" s="3">
        <f>IFERROR(VLOOKUP(B:B,'[1]SI vs ST'!$B:$P,15,0),0)</f>
        <v>85</v>
      </c>
      <c r="P416" s="3" cm="1">
        <f t="array" ref="P416:V416">IFERROR(VLOOKUP(_xlfn.SINGLE(B:B),'[1]Pivot ST'!$D:$P,{6,7,8,9,10,11,12},0),0)</f>
        <v>56</v>
      </c>
      <c r="Q416" s="3">
        <v>15</v>
      </c>
      <c r="R416" s="3">
        <v>17</v>
      </c>
      <c r="S416" s="3">
        <v>13</v>
      </c>
      <c r="T416" s="3">
        <v>14</v>
      </c>
      <c r="U416" s="3">
        <v>15</v>
      </c>
      <c r="V416" s="3">
        <v>8</v>
      </c>
      <c r="W416" s="3">
        <v>25</v>
      </c>
      <c r="X416" s="3">
        <v>25</v>
      </c>
      <c r="Y416" s="3">
        <v>29</v>
      </c>
      <c r="Z416" s="3">
        <v>32</v>
      </c>
      <c r="AA416" s="112">
        <f t="shared" si="80"/>
        <v>39163.75</v>
      </c>
      <c r="AB416" s="112">
        <f t="shared" si="81"/>
        <v>25802</v>
      </c>
      <c r="AC416" s="112">
        <f t="shared" si="82"/>
        <v>6911.25</v>
      </c>
      <c r="AD416" s="112">
        <f t="shared" si="83"/>
        <v>7832.75</v>
      </c>
      <c r="AE416" s="112">
        <f t="shared" si="84"/>
        <v>5989.75</v>
      </c>
      <c r="AF416" s="112">
        <f t="shared" si="85"/>
        <v>6450.5</v>
      </c>
      <c r="AG416" s="112">
        <f t="shared" si="86"/>
        <v>6911.25</v>
      </c>
      <c r="AH416" s="112">
        <f t="shared" si="87"/>
        <v>3686</v>
      </c>
      <c r="AI416" s="112">
        <f t="shared" si="88"/>
        <v>11518.75</v>
      </c>
      <c r="AJ416" s="112">
        <f t="shared" si="89"/>
        <v>11518.75</v>
      </c>
      <c r="AK416" s="112">
        <f t="shared" si="90"/>
        <v>13361.75</v>
      </c>
      <c r="AL416" s="112">
        <f t="shared" si="91"/>
        <v>14744</v>
      </c>
      <c r="AN416" s="112"/>
      <c r="AO416" s="184"/>
    </row>
    <row r="417" spans="1:41" x14ac:dyDescent="0.2">
      <c r="A417" t="s">
        <v>56</v>
      </c>
      <c r="B417" t="s">
        <v>1167</v>
      </c>
      <c r="C417" s="2" t="s">
        <v>95</v>
      </c>
      <c r="D417" s="2">
        <v>840168546619</v>
      </c>
      <c r="E417" s="2" t="s">
        <v>97</v>
      </c>
      <c r="F417" s="2" t="s">
        <v>60</v>
      </c>
      <c r="G417" s="2" t="s">
        <v>61</v>
      </c>
      <c r="H417" s="2" t="s">
        <v>74</v>
      </c>
      <c r="I417" s="2" t="s">
        <v>1129</v>
      </c>
      <c r="J417" s="2" t="s">
        <v>3995</v>
      </c>
      <c r="K417" s="3">
        <v>94</v>
      </c>
      <c r="L417" s="25">
        <v>460.75</v>
      </c>
      <c r="M417" s="2" t="s">
        <v>2204</v>
      </c>
      <c r="N417" s="2" t="s">
        <v>28</v>
      </c>
      <c r="O417" s="3">
        <f>IFERROR(VLOOKUP(B:B,'[1]SI vs ST'!$B:$P,15,0),0)</f>
        <v>358</v>
      </c>
      <c r="P417" s="3" cm="1">
        <f t="array" ref="P417:V417">IFERROR(VLOOKUP(_xlfn.SINGLE(B:B),'[1]Pivot ST'!$D:$P,{6,7,8,9,10,11,12},0),0)</f>
        <v>119</v>
      </c>
      <c r="Q417" s="3">
        <v>185</v>
      </c>
      <c r="R417" s="3">
        <v>174</v>
      </c>
      <c r="S417" s="3">
        <v>139</v>
      </c>
      <c r="T417" s="3">
        <v>158</v>
      </c>
      <c r="U417" s="3">
        <v>108</v>
      </c>
      <c r="V417" s="3">
        <v>67</v>
      </c>
      <c r="W417" s="3">
        <v>200</v>
      </c>
      <c r="X417" s="3">
        <v>200</v>
      </c>
      <c r="Y417" s="3">
        <v>0</v>
      </c>
      <c r="Z417" s="3">
        <v>0</v>
      </c>
      <c r="AA417" s="112">
        <f t="shared" si="80"/>
        <v>164948.5</v>
      </c>
      <c r="AB417" s="112">
        <f t="shared" si="81"/>
        <v>54829.25</v>
      </c>
      <c r="AC417" s="112">
        <f t="shared" si="82"/>
        <v>85238.75</v>
      </c>
      <c r="AD417" s="112">
        <f t="shared" si="83"/>
        <v>80170.5</v>
      </c>
      <c r="AE417" s="112">
        <f t="shared" si="84"/>
        <v>64044.25</v>
      </c>
      <c r="AF417" s="112">
        <f t="shared" si="85"/>
        <v>72798.5</v>
      </c>
      <c r="AG417" s="112">
        <f t="shared" si="86"/>
        <v>49761</v>
      </c>
      <c r="AH417" s="112">
        <f t="shared" si="87"/>
        <v>30870.25</v>
      </c>
      <c r="AI417" s="112">
        <f t="shared" si="88"/>
        <v>92150</v>
      </c>
      <c r="AJ417" s="112">
        <f t="shared" si="89"/>
        <v>92150</v>
      </c>
      <c r="AK417" s="112">
        <f t="shared" si="90"/>
        <v>0</v>
      </c>
      <c r="AL417" s="112">
        <f t="shared" si="91"/>
        <v>0</v>
      </c>
      <c r="AN417" s="112"/>
      <c r="AO417" s="184"/>
    </row>
    <row r="418" spans="1:41" x14ac:dyDescent="0.2">
      <c r="A418" t="s">
        <v>56</v>
      </c>
      <c r="B418" t="s">
        <v>1168</v>
      </c>
      <c r="C418" s="2" t="s">
        <v>383</v>
      </c>
      <c r="D418" s="2">
        <v>840168546527</v>
      </c>
      <c r="E418" s="2" t="s">
        <v>384</v>
      </c>
      <c r="F418" s="2" t="s">
        <v>60</v>
      </c>
      <c r="G418" s="2" t="s">
        <v>61</v>
      </c>
      <c r="H418" s="2" t="s">
        <v>74</v>
      </c>
      <c r="I418" s="2" t="s">
        <v>1129</v>
      </c>
      <c r="J418" s="2" t="s">
        <v>3995</v>
      </c>
      <c r="K418" s="3">
        <v>94</v>
      </c>
      <c r="L418" s="25">
        <v>460.75</v>
      </c>
      <c r="M418" s="2" t="s">
        <v>2204</v>
      </c>
      <c r="N418" s="2" t="s">
        <v>28</v>
      </c>
      <c r="O418" s="3">
        <f>IFERROR(VLOOKUP(B:B,'[1]SI vs ST'!$B:$P,15,0),0)</f>
        <v>564</v>
      </c>
      <c r="P418" s="3" cm="1">
        <f t="array" ref="P418:V418">IFERROR(VLOOKUP(_xlfn.SINGLE(B:B),'[1]Pivot ST'!$D:$P,{6,7,8,9,10,11,12},0),0)</f>
        <v>355</v>
      </c>
      <c r="Q418" s="3">
        <v>57</v>
      </c>
      <c r="R418" s="3">
        <v>92</v>
      </c>
      <c r="S418" s="3">
        <v>95</v>
      </c>
      <c r="T418" s="3">
        <v>93</v>
      </c>
      <c r="U418" s="3">
        <v>85</v>
      </c>
      <c r="V418" s="3">
        <v>53</v>
      </c>
      <c r="W418" s="3">
        <v>0</v>
      </c>
      <c r="X418" s="3">
        <v>0</v>
      </c>
      <c r="Y418" s="3">
        <v>0</v>
      </c>
      <c r="Z418" s="3">
        <v>0</v>
      </c>
      <c r="AA418" s="112">
        <f t="shared" si="80"/>
        <v>259863</v>
      </c>
      <c r="AB418" s="112">
        <f t="shared" si="81"/>
        <v>163566.25</v>
      </c>
      <c r="AC418" s="112">
        <f t="shared" si="82"/>
        <v>26262.75</v>
      </c>
      <c r="AD418" s="112">
        <f t="shared" si="83"/>
        <v>42389</v>
      </c>
      <c r="AE418" s="112">
        <f t="shared" si="84"/>
        <v>43771.25</v>
      </c>
      <c r="AF418" s="112">
        <f t="shared" si="85"/>
        <v>42849.75</v>
      </c>
      <c r="AG418" s="112">
        <f t="shared" si="86"/>
        <v>39163.75</v>
      </c>
      <c r="AH418" s="112">
        <f t="shared" si="87"/>
        <v>24419.75</v>
      </c>
      <c r="AI418" s="112">
        <f t="shared" si="88"/>
        <v>0</v>
      </c>
      <c r="AJ418" s="112">
        <f t="shared" si="89"/>
        <v>0</v>
      </c>
      <c r="AK418" s="112">
        <f t="shared" si="90"/>
        <v>0</v>
      </c>
      <c r="AL418" s="112">
        <f t="shared" si="91"/>
        <v>0</v>
      </c>
      <c r="AN418" s="112"/>
      <c r="AO418" s="184"/>
    </row>
    <row r="419" spans="1:41" x14ac:dyDescent="0.2">
      <c r="A419" t="s">
        <v>56</v>
      </c>
      <c r="B419" t="s">
        <v>1169</v>
      </c>
      <c r="C419" s="2" t="s">
        <v>360</v>
      </c>
      <c r="D419" s="2">
        <v>840168546589</v>
      </c>
      <c r="E419" s="2" t="s">
        <v>361</v>
      </c>
      <c r="F419" s="2" t="s">
        <v>60</v>
      </c>
      <c r="G419" s="2" t="s">
        <v>61</v>
      </c>
      <c r="H419" s="2" t="s">
        <v>74</v>
      </c>
      <c r="I419" s="2" t="s">
        <v>1129</v>
      </c>
      <c r="J419" s="2" t="s">
        <v>3995</v>
      </c>
      <c r="K419" s="3">
        <v>94</v>
      </c>
      <c r="L419" s="25">
        <v>460.75</v>
      </c>
      <c r="M419" s="2" t="s">
        <v>2204</v>
      </c>
      <c r="N419" s="2" t="s">
        <v>28</v>
      </c>
      <c r="O419" s="3">
        <f>IFERROR(VLOOKUP(B:B,'[1]SI vs ST'!$B:$P,15,0),0)</f>
        <v>109</v>
      </c>
      <c r="P419" s="3" cm="1">
        <f t="array" ref="P419:V419">IFERROR(VLOOKUP(_xlfn.SINGLE(B:B),'[1]Pivot ST'!$D:$P,{6,7,8,9,10,11,12},0),0)</f>
        <v>108</v>
      </c>
      <c r="Q419" s="3">
        <v>59</v>
      </c>
      <c r="R419" s="3">
        <v>32</v>
      </c>
      <c r="S419" s="3">
        <v>18</v>
      </c>
      <c r="T419" s="3">
        <v>29</v>
      </c>
      <c r="U419" s="3">
        <v>34</v>
      </c>
      <c r="V419" s="3">
        <v>30</v>
      </c>
      <c r="W419" s="3">
        <v>0</v>
      </c>
      <c r="X419" s="3">
        <v>0</v>
      </c>
      <c r="Y419" s="3">
        <v>0</v>
      </c>
      <c r="Z419" s="3">
        <v>0</v>
      </c>
      <c r="AA419" s="112">
        <f t="shared" si="80"/>
        <v>50221.75</v>
      </c>
      <c r="AB419" s="112">
        <f t="shared" si="81"/>
        <v>49761</v>
      </c>
      <c r="AC419" s="112">
        <f t="shared" si="82"/>
        <v>27184.25</v>
      </c>
      <c r="AD419" s="112">
        <f t="shared" si="83"/>
        <v>14744</v>
      </c>
      <c r="AE419" s="112">
        <f t="shared" si="84"/>
        <v>8293.5</v>
      </c>
      <c r="AF419" s="112">
        <f t="shared" si="85"/>
        <v>13361.75</v>
      </c>
      <c r="AG419" s="112">
        <f t="shared" si="86"/>
        <v>15665.5</v>
      </c>
      <c r="AH419" s="112">
        <f t="shared" si="87"/>
        <v>13822.5</v>
      </c>
      <c r="AI419" s="112">
        <f t="shared" si="88"/>
        <v>0</v>
      </c>
      <c r="AJ419" s="112">
        <f t="shared" si="89"/>
        <v>0</v>
      </c>
      <c r="AK419" s="112">
        <f t="shared" si="90"/>
        <v>0</v>
      </c>
      <c r="AL419" s="112">
        <f t="shared" si="91"/>
        <v>0</v>
      </c>
      <c r="AN419" s="112"/>
      <c r="AO419" s="184"/>
    </row>
    <row r="420" spans="1:41" x14ac:dyDescent="0.2">
      <c r="A420" t="s">
        <v>56</v>
      </c>
      <c r="B420" t="s">
        <v>1170</v>
      </c>
      <c r="C420" s="2" t="s">
        <v>513</v>
      </c>
      <c r="D420" s="2">
        <v>840168528127</v>
      </c>
      <c r="E420" s="2" t="s">
        <v>514</v>
      </c>
      <c r="F420" s="2" t="s">
        <v>515</v>
      </c>
      <c r="G420" s="2" t="s">
        <v>516</v>
      </c>
      <c r="H420" s="2" t="s">
        <v>517</v>
      </c>
      <c r="I420" s="2" t="s">
        <v>1129</v>
      </c>
      <c r="J420" s="2" t="s">
        <v>3995</v>
      </c>
      <c r="K420" s="3">
        <v>188</v>
      </c>
      <c r="L420" s="25">
        <v>503.81</v>
      </c>
      <c r="M420" s="2" t="s">
        <v>2202</v>
      </c>
      <c r="N420" s="2" t="s">
        <v>28</v>
      </c>
      <c r="O420" s="3">
        <f>IFERROR(VLOOKUP(B:B,'[1]SI vs ST'!$B:$P,15,0),0)</f>
        <v>180</v>
      </c>
      <c r="P420" s="3" cm="1">
        <f t="array" ref="P420:V420">IFERROR(VLOOKUP(_xlfn.SINGLE(B:B),'[1]Pivot ST'!$D:$P,{6,7,8,9,10,11,12},0),0)</f>
        <v>162</v>
      </c>
      <c r="Q420" s="3">
        <v>84</v>
      </c>
      <c r="R420" s="3">
        <v>113</v>
      </c>
      <c r="S420" s="3">
        <v>92</v>
      </c>
      <c r="T420" s="3">
        <v>108</v>
      </c>
      <c r="U420" s="3">
        <v>73</v>
      </c>
      <c r="V420" s="3">
        <v>82</v>
      </c>
      <c r="W420" s="3">
        <v>112</v>
      </c>
      <c r="X420" s="3">
        <v>111</v>
      </c>
      <c r="Y420" s="3">
        <v>133</v>
      </c>
      <c r="Z420" s="3">
        <v>146</v>
      </c>
      <c r="AA420" s="112">
        <f t="shared" si="80"/>
        <v>90685.8</v>
      </c>
      <c r="AB420" s="112">
        <f t="shared" si="81"/>
        <v>81617.22</v>
      </c>
      <c r="AC420" s="112">
        <f t="shared" si="82"/>
        <v>42320.04</v>
      </c>
      <c r="AD420" s="112">
        <f t="shared" si="83"/>
        <v>56930.53</v>
      </c>
      <c r="AE420" s="112">
        <f t="shared" si="84"/>
        <v>46350.52</v>
      </c>
      <c r="AF420" s="112">
        <f t="shared" si="85"/>
        <v>54411.48</v>
      </c>
      <c r="AG420" s="112">
        <f t="shared" si="86"/>
        <v>36778.129999999997</v>
      </c>
      <c r="AH420" s="112">
        <f t="shared" si="87"/>
        <v>41312.42</v>
      </c>
      <c r="AI420" s="112">
        <f t="shared" si="88"/>
        <v>56426.720000000001</v>
      </c>
      <c r="AJ420" s="112">
        <f t="shared" si="89"/>
        <v>55922.91</v>
      </c>
      <c r="AK420" s="112">
        <f t="shared" si="90"/>
        <v>67006.73</v>
      </c>
      <c r="AL420" s="112">
        <f t="shared" si="91"/>
        <v>73556.259999999995</v>
      </c>
      <c r="AN420" s="112"/>
      <c r="AO420" s="184"/>
    </row>
    <row r="421" spans="1:41" x14ac:dyDescent="0.2">
      <c r="A421" t="s">
        <v>56</v>
      </c>
      <c r="B421" t="s">
        <v>1171</v>
      </c>
      <c r="C421" s="2" t="s">
        <v>520</v>
      </c>
      <c r="D421" s="2">
        <v>840168528141</v>
      </c>
      <c r="E421" s="2" t="s">
        <v>521</v>
      </c>
      <c r="F421" s="2" t="s">
        <v>515</v>
      </c>
      <c r="G421" s="2" t="s">
        <v>516</v>
      </c>
      <c r="H421" s="2" t="s">
        <v>517</v>
      </c>
      <c r="I421" s="2" t="s">
        <v>1129</v>
      </c>
      <c r="J421" s="2" t="s">
        <v>3995</v>
      </c>
      <c r="K421" s="3">
        <v>188</v>
      </c>
      <c r="L421" s="25">
        <v>503.81</v>
      </c>
      <c r="M421" s="2" t="s">
        <v>2202</v>
      </c>
      <c r="N421" s="2" t="s">
        <v>28</v>
      </c>
      <c r="O421" s="3">
        <f>IFERROR(VLOOKUP(B:B,'[1]SI vs ST'!$B:$P,15,0),0)</f>
        <v>38</v>
      </c>
      <c r="P421" s="3" cm="1">
        <f t="array" ref="P421:V421">IFERROR(VLOOKUP(_xlfn.SINGLE(B:B),'[1]Pivot ST'!$D:$P,{6,7,8,9,10,11,12},0),0)</f>
        <v>48</v>
      </c>
      <c r="Q421" s="3">
        <v>27</v>
      </c>
      <c r="R421" s="3">
        <v>41</v>
      </c>
      <c r="S421" s="3">
        <v>14</v>
      </c>
      <c r="T421" s="3">
        <v>30</v>
      </c>
      <c r="U421" s="3">
        <v>26</v>
      </c>
      <c r="V421" s="3">
        <v>15</v>
      </c>
      <c r="W421" s="3">
        <v>47</v>
      </c>
      <c r="X421" s="3">
        <v>73</v>
      </c>
      <c r="Y421" s="3">
        <v>88</v>
      </c>
      <c r="Z421" s="3">
        <v>96</v>
      </c>
      <c r="AA421" s="112">
        <f t="shared" si="80"/>
        <v>19144.78</v>
      </c>
      <c r="AB421" s="112">
        <f t="shared" si="81"/>
        <v>24182.880000000001</v>
      </c>
      <c r="AC421" s="112">
        <f t="shared" si="82"/>
        <v>13602.87</v>
      </c>
      <c r="AD421" s="112">
        <f t="shared" si="83"/>
        <v>20656.21</v>
      </c>
      <c r="AE421" s="112">
        <f t="shared" si="84"/>
        <v>7053.34</v>
      </c>
      <c r="AF421" s="112">
        <f t="shared" si="85"/>
        <v>15114.3</v>
      </c>
      <c r="AG421" s="112">
        <f t="shared" si="86"/>
        <v>13099.06</v>
      </c>
      <c r="AH421" s="112">
        <f t="shared" si="87"/>
        <v>7557.15</v>
      </c>
      <c r="AI421" s="112">
        <f t="shared" si="88"/>
        <v>23679.07</v>
      </c>
      <c r="AJ421" s="112">
        <f t="shared" si="89"/>
        <v>36778.129999999997</v>
      </c>
      <c r="AK421" s="112">
        <f t="shared" si="90"/>
        <v>44335.28</v>
      </c>
      <c r="AL421" s="112">
        <f t="shared" si="91"/>
        <v>48365.760000000002</v>
      </c>
      <c r="AN421" s="112"/>
      <c r="AO421" s="184"/>
    </row>
    <row r="422" spans="1:41" x14ac:dyDescent="0.2">
      <c r="A422" t="s">
        <v>56</v>
      </c>
      <c r="B422" t="s">
        <v>1172</v>
      </c>
      <c r="C422" s="2" t="s">
        <v>518</v>
      </c>
      <c r="D422" s="2">
        <v>840168528134</v>
      </c>
      <c r="E422" s="2" t="s">
        <v>519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2" t="s">
        <v>3995</v>
      </c>
      <c r="K422" s="3">
        <v>188</v>
      </c>
      <c r="L422" s="25">
        <v>503.81</v>
      </c>
      <c r="M422" s="2" t="s">
        <v>2202</v>
      </c>
      <c r="N422" s="2" t="s">
        <v>28</v>
      </c>
      <c r="O422" s="3">
        <f>IFERROR(VLOOKUP(B:B,'[1]SI vs ST'!$B:$P,15,0),0)</f>
        <v>56</v>
      </c>
      <c r="P422" s="3" cm="1">
        <f t="array" ref="P422:V422">IFERROR(VLOOKUP(_xlfn.SINGLE(B:B),'[1]Pivot ST'!$D:$P,{6,7,8,9,10,11,12},0),0)</f>
        <v>44</v>
      </c>
      <c r="Q422" s="3">
        <v>41</v>
      </c>
      <c r="R422" s="3">
        <v>59</v>
      </c>
      <c r="S422" s="3">
        <v>35</v>
      </c>
      <c r="T422" s="3">
        <v>44</v>
      </c>
      <c r="U422" s="3">
        <v>24</v>
      </c>
      <c r="V422" s="3">
        <v>35</v>
      </c>
      <c r="W422" s="3">
        <v>59</v>
      </c>
      <c r="X422" s="3">
        <v>54</v>
      </c>
      <c r="Y422" s="3">
        <v>65</v>
      </c>
      <c r="Z422" s="3">
        <v>71</v>
      </c>
      <c r="AA422" s="112">
        <f t="shared" si="80"/>
        <v>28213.360000000001</v>
      </c>
      <c r="AB422" s="112">
        <f t="shared" si="81"/>
        <v>22167.64</v>
      </c>
      <c r="AC422" s="112">
        <f t="shared" si="82"/>
        <v>20656.21</v>
      </c>
      <c r="AD422" s="112">
        <f t="shared" si="83"/>
        <v>29724.79</v>
      </c>
      <c r="AE422" s="112">
        <f t="shared" si="84"/>
        <v>17633.349999999999</v>
      </c>
      <c r="AF422" s="112">
        <f t="shared" si="85"/>
        <v>22167.64</v>
      </c>
      <c r="AG422" s="112">
        <f t="shared" si="86"/>
        <v>12091.44</v>
      </c>
      <c r="AH422" s="112">
        <f t="shared" si="87"/>
        <v>17633.349999999999</v>
      </c>
      <c r="AI422" s="112">
        <f t="shared" si="88"/>
        <v>29724.79</v>
      </c>
      <c r="AJ422" s="112">
        <f t="shared" si="89"/>
        <v>27205.74</v>
      </c>
      <c r="AK422" s="112">
        <f t="shared" si="90"/>
        <v>32747.65</v>
      </c>
      <c r="AL422" s="112">
        <f t="shared" si="91"/>
        <v>35770.51</v>
      </c>
      <c r="AN422" s="112"/>
      <c r="AO422" s="184"/>
    </row>
    <row r="423" spans="1:41" x14ac:dyDescent="0.2">
      <c r="A423" t="s">
        <v>56</v>
      </c>
      <c r="B423" t="s">
        <v>1173</v>
      </c>
      <c r="C423" s="2" t="s">
        <v>530</v>
      </c>
      <c r="D423" s="2">
        <v>840168538683</v>
      </c>
      <c r="E423" s="2" t="s">
        <v>531</v>
      </c>
      <c r="F423" s="2" t="s">
        <v>3954</v>
      </c>
      <c r="G423" s="2" t="s">
        <v>532</v>
      </c>
      <c r="H423" s="2" t="s">
        <v>532</v>
      </c>
      <c r="I423" s="2" t="s">
        <v>1129</v>
      </c>
      <c r="J423" s="2" t="s">
        <v>3995</v>
      </c>
      <c r="K423" s="3">
        <v>188</v>
      </c>
      <c r="L423" s="25">
        <v>302.08</v>
      </c>
      <c r="M423" s="2" t="s">
        <v>2202</v>
      </c>
      <c r="N423" s="2" t="s">
        <v>28</v>
      </c>
      <c r="O423" s="3">
        <f>IFERROR(VLOOKUP(B:B,'[1]SI vs ST'!$B:$P,15,0),0)</f>
        <v>48</v>
      </c>
      <c r="P423" s="3" cm="1">
        <f t="array" ref="P423:V423">IFERROR(VLOOKUP(_xlfn.SINGLE(B:B),'[1]Pivot ST'!$D:$P,{6,7,8,9,10,11,12},0),0)</f>
        <v>26</v>
      </c>
      <c r="Q423" s="3">
        <v>22</v>
      </c>
      <c r="R423" s="3">
        <v>38</v>
      </c>
      <c r="S423" s="3">
        <v>34</v>
      </c>
      <c r="T423" s="3">
        <v>41</v>
      </c>
      <c r="U423" s="3">
        <v>36</v>
      </c>
      <c r="V423" s="3">
        <v>34</v>
      </c>
      <c r="W423" s="3">
        <v>26</v>
      </c>
      <c r="X423" s="3">
        <v>30</v>
      </c>
      <c r="Y423" s="3">
        <v>36</v>
      </c>
      <c r="Z423" s="3">
        <v>39</v>
      </c>
      <c r="AA423" s="112">
        <f t="shared" si="80"/>
        <v>14499.84</v>
      </c>
      <c r="AB423" s="112">
        <f t="shared" si="81"/>
        <v>7854.08</v>
      </c>
      <c r="AC423" s="112">
        <f t="shared" si="82"/>
        <v>6645.7599999999993</v>
      </c>
      <c r="AD423" s="112">
        <f t="shared" si="83"/>
        <v>11479.039999999999</v>
      </c>
      <c r="AE423" s="112">
        <f t="shared" si="84"/>
        <v>10270.719999999999</v>
      </c>
      <c r="AF423" s="112">
        <f t="shared" si="85"/>
        <v>12385.279999999999</v>
      </c>
      <c r="AG423" s="112">
        <f t="shared" si="86"/>
        <v>10874.88</v>
      </c>
      <c r="AH423" s="112">
        <f t="shared" si="87"/>
        <v>10270.719999999999</v>
      </c>
      <c r="AI423" s="112">
        <f t="shared" si="88"/>
        <v>7854.08</v>
      </c>
      <c r="AJ423" s="112">
        <f t="shared" si="89"/>
        <v>9062.4</v>
      </c>
      <c r="AK423" s="112">
        <f t="shared" si="90"/>
        <v>10874.88</v>
      </c>
      <c r="AL423" s="112">
        <f t="shared" si="91"/>
        <v>11781.119999999999</v>
      </c>
      <c r="AN423" s="112"/>
      <c r="AO423" s="184"/>
    </row>
    <row r="424" spans="1:41" x14ac:dyDescent="0.2">
      <c r="A424" t="s">
        <v>56</v>
      </c>
      <c r="B424" t="s">
        <v>1174</v>
      </c>
      <c r="C424" s="2" t="s">
        <v>1175</v>
      </c>
      <c r="D424" s="2">
        <v>840168532131</v>
      </c>
      <c r="E424" s="2" t="s">
        <v>1176</v>
      </c>
      <c r="F424" s="2" t="s">
        <v>33</v>
      </c>
      <c r="G424" s="2" t="s">
        <v>102</v>
      </c>
      <c r="H424" s="2" t="s">
        <v>1177</v>
      </c>
      <c r="I424" s="2" t="s">
        <v>1129</v>
      </c>
      <c r="J424" s="2" t="s">
        <v>3995</v>
      </c>
      <c r="K424" s="3">
        <v>188</v>
      </c>
      <c r="L424" s="25">
        <v>368.5</v>
      </c>
      <c r="M424" s="2" t="s">
        <v>2204</v>
      </c>
      <c r="N424" s="2" t="s">
        <v>28</v>
      </c>
      <c r="O424" s="3">
        <f>IFERROR(VLOOKUP(B:B,'[1]SI vs ST'!$B:$P,15,0),0)</f>
        <v>31</v>
      </c>
      <c r="P424" s="3" cm="1">
        <f t="array" ref="P424:V424">IFERROR(VLOOKUP(_xlfn.SINGLE(B:B),'[1]Pivot ST'!$D:$P,{6,7,8,9,10,11,12},0),0)</f>
        <v>25</v>
      </c>
      <c r="Q424" s="3">
        <v>19</v>
      </c>
      <c r="R424" s="3">
        <v>13</v>
      </c>
      <c r="S424" s="3">
        <v>20</v>
      </c>
      <c r="T424" s="3">
        <v>21</v>
      </c>
      <c r="U424" s="3">
        <v>11</v>
      </c>
      <c r="V424" s="3">
        <v>9</v>
      </c>
      <c r="W424" s="3">
        <v>20</v>
      </c>
      <c r="X424" s="3">
        <v>21</v>
      </c>
      <c r="Y424" s="3">
        <v>25</v>
      </c>
      <c r="Z424" s="3">
        <v>27</v>
      </c>
      <c r="AA424" s="112">
        <f t="shared" si="80"/>
        <v>11423.5</v>
      </c>
      <c r="AB424" s="112">
        <f t="shared" si="81"/>
        <v>9212.5</v>
      </c>
      <c r="AC424" s="112">
        <f t="shared" si="82"/>
        <v>7001.5</v>
      </c>
      <c r="AD424" s="112">
        <f t="shared" si="83"/>
        <v>4790.5</v>
      </c>
      <c r="AE424" s="112">
        <f t="shared" si="84"/>
        <v>7370</v>
      </c>
      <c r="AF424" s="112">
        <f t="shared" si="85"/>
        <v>7738.5</v>
      </c>
      <c r="AG424" s="112">
        <f t="shared" si="86"/>
        <v>4053.5</v>
      </c>
      <c r="AH424" s="112">
        <f t="shared" si="87"/>
        <v>3316.5</v>
      </c>
      <c r="AI424" s="112">
        <f t="shared" si="88"/>
        <v>7370</v>
      </c>
      <c r="AJ424" s="112">
        <f t="shared" si="89"/>
        <v>7738.5</v>
      </c>
      <c r="AK424" s="112">
        <f t="shared" si="90"/>
        <v>9212.5</v>
      </c>
      <c r="AL424" s="112">
        <f t="shared" si="91"/>
        <v>9949.5</v>
      </c>
      <c r="AN424" s="112"/>
      <c r="AO424" s="184"/>
    </row>
    <row r="425" spans="1:41" x14ac:dyDescent="0.2">
      <c r="A425" t="s">
        <v>56</v>
      </c>
      <c r="B425" t="s">
        <v>1178</v>
      </c>
      <c r="C425" s="2" t="s">
        <v>99</v>
      </c>
      <c r="D425" s="2">
        <v>840168532148</v>
      </c>
      <c r="E425" s="2" t="s">
        <v>101</v>
      </c>
      <c r="F425" s="2" t="s">
        <v>33</v>
      </c>
      <c r="G425" s="2" t="s">
        <v>102</v>
      </c>
      <c r="H425" s="2" t="s">
        <v>103</v>
      </c>
      <c r="I425" s="2" t="s">
        <v>1129</v>
      </c>
      <c r="J425" s="2" t="s">
        <v>3995</v>
      </c>
      <c r="K425" s="3">
        <v>188</v>
      </c>
      <c r="L425" s="25">
        <v>230.14</v>
      </c>
      <c r="M425" s="2" t="s">
        <v>2202</v>
      </c>
      <c r="N425" s="2" t="s">
        <v>28</v>
      </c>
      <c r="O425" s="3">
        <f>IFERROR(VLOOKUP(B:B,'[1]SI vs ST'!$B:$P,15,0),0)</f>
        <v>33</v>
      </c>
      <c r="P425" s="3" cm="1">
        <f t="array" ref="P425:V425">IFERROR(VLOOKUP(_xlfn.SINGLE(B:B),'[1]Pivot ST'!$D:$P,{6,7,8,9,10,11,12},0),0)</f>
        <v>18</v>
      </c>
      <c r="Q425" s="3">
        <v>27</v>
      </c>
      <c r="R425" s="3">
        <v>17</v>
      </c>
      <c r="S425" s="3">
        <v>13</v>
      </c>
      <c r="T425" s="3">
        <v>20</v>
      </c>
      <c r="U425" s="3">
        <v>16</v>
      </c>
      <c r="V425" s="3">
        <v>24</v>
      </c>
      <c r="W425" s="3">
        <v>11</v>
      </c>
      <c r="X425" s="3">
        <v>14</v>
      </c>
      <c r="Y425" s="3">
        <v>16</v>
      </c>
      <c r="Z425" s="3">
        <v>18</v>
      </c>
      <c r="AA425" s="112">
        <f t="shared" si="80"/>
        <v>7594.62</v>
      </c>
      <c r="AB425" s="112">
        <f t="shared" si="81"/>
        <v>4142.5199999999995</v>
      </c>
      <c r="AC425" s="112">
        <f t="shared" si="82"/>
        <v>6213.78</v>
      </c>
      <c r="AD425" s="112">
        <f t="shared" si="83"/>
        <v>3912.3799999999997</v>
      </c>
      <c r="AE425" s="112">
        <f t="shared" si="84"/>
        <v>2991.8199999999997</v>
      </c>
      <c r="AF425" s="112">
        <f t="shared" si="85"/>
        <v>4602.7999999999993</v>
      </c>
      <c r="AG425" s="112">
        <f t="shared" si="86"/>
        <v>3682.24</v>
      </c>
      <c r="AH425" s="112">
        <f t="shared" si="87"/>
        <v>5523.36</v>
      </c>
      <c r="AI425" s="112">
        <f t="shared" si="88"/>
        <v>2531.54</v>
      </c>
      <c r="AJ425" s="112">
        <f t="shared" si="89"/>
        <v>3221.96</v>
      </c>
      <c r="AK425" s="112">
        <f t="shared" si="90"/>
        <v>3682.24</v>
      </c>
      <c r="AL425" s="112">
        <f t="shared" si="91"/>
        <v>4142.5199999999995</v>
      </c>
      <c r="AN425" s="112"/>
      <c r="AO425" s="184"/>
    </row>
    <row r="426" spans="1:41" x14ac:dyDescent="0.2">
      <c r="A426" t="s">
        <v>335</v>
      </c>
      <c r="B426" t="s">
        <v>1179</v>
      </c>
      <c r="C426" s="159" t="s">
        <v>1180</v>
      </c>
      <c r="D426" s="2">
        <v>840459607579</v>
      </c>
      <c r="E426" s="2" t="s">
        <v>1181</v>
      </c>
      <c r="F426" s="2" t="s">
        <v>60</v>
      </c>
      <c r="G426" s="2" t="s">
        <v>61</v>
      </c>
      <c r="H426" s="2" t="s">
        <v>62</v>
      </c>
      <c r="I426" s="2" t="s">
        <v>1129</v>
      </c>
      <c r="J426" s="2" t="s">
        <v>3995</v>
      </c>
      <c r="K426" s="3">
        <v>94</v>
      </c>
      <c r="L426" s="25">
        <v>453.38</v>
      </c>
      <c r="M426" s="2" t="s">
        <v>2204</v>
      </c>
      <c r="N426" s="2" t="s">
        <v>28</v>
      </c>
      <c r="O426" s="3">
        <f>IFERROR(VLOOKUP(B:B,'[1]SI vs ST'!$B:$P,15,0),0)</f>
        <v>54</v>
      </c>
      <c r="P426" s="3" cm="1">
        <f t="array" ref="P426:V426">IFERROR(VLOOKUP(_xlfn.SINGLE(B:B),'[1]Pivot ST'!$D:$P,{6,7,8,9,10,11,12},0),0)</f>
        <v>27</v>
      </c>
      <c r="Q426" s="3">
        <v>21</v>
      </c>
      <c r="R426" s="3">
        <v>6</v>
      </c>
      <c r="S426" s="3">
        <v>5</v>
      </c>
      <c r="T426" s="3">
        <v>11</v>
      </c>
      <c r="U426" s="3">
        <v>9</v>
      </c>
      <c r="V426" s="3">
        <v>8</v>
      </c>
      <c r="W426" s="3">
        <v>33</v>
      </c>
      <c r="X426" s="3">
        <v>25</v>
      </c>
      <c r="Y426" s="3">
        <v>30</v>
      </c>
      <c r="Z426" s="3">
        <v>33</v>
      </c>
      <c r="AA426" s="112">
        <f t="shared" si="80"/>
        <v>24482.52</v>
      </c>
      <c r="AB426" s="112">
        <f t="shared" si="81"/>
        <v>12241.26</v>
      </c>
      <c r="AC426" s="112">
        <f t="shared" si="82"/>
        <v>9520.98</v>
      </c>
      <c r="AD426" s="112">
        <f t="shared" si="83"/>
        <v>2720.2799999999997</v>
      </c>
      <c r="AE426" s="112">
        <f t="shared" si="84"/>
        <v>2266.9</v>
      </c>
      <c r="AF426" s="112">
        <f t="shared" si="85"/>
        <v>4987.18</v>
      </c>
      <c r="AG426" s="112">
        <f t="shared" si="86"/>
        <v>4080.42</v>
      </c>
      <c r="AH426" s="112">
        <f t="shared" si="87"/>
        <v>3627.04</v>
      </c>
      <c r="AI426" s="112">
        <f t="shared" si="88"/>
        <v>14961.539999999999</v>
      </c>
      <c r="AJ426" s="112">
        <f t="shared" si="89"/>
        <v>11334.5</v>
      </c>
      <c r="AK426" s="112">
        <f t="shared" si="90"/>
        <v>13601.4</v>
      </c>
      <c r="AL426" s="112">
        <f t="shared" si="91"/>
        <v>14961.539999999999</v>
      </c>
      <c r="AN426" s="112"/>
      <c r="AO426" s="184"/>
    </row>
    <row r="427" spans="1:41" x14ac:dyDescent="0.2">
      <c r="A427" t="s">
        <v>335</v>
      </c>
      <c r="B427" t="s">
        <v>1182</v>
      </c>
      <c r="C427" s="2" t="s">
        <v>548</v>
      </c>
      <c r="D427" s="2">
        <v>840459607388</v>
      </c>
      <c r="E427" s="2" t="s">
        <v>549</v>
      </c>
      <c r="F427" s="2" t="s">
        <v>60</v>
      </c>
      <c r="G427" s="2" t="s">
        <v>61</v>
      </c>
      <c r="H427" s="2" t="s">
        <v>74</v>
      </c>
      <c r="I427" s="2" t="s">
        <v>1129</v>
      </c>
      <c r="J427" s="2" t="s">
        <v>3995</v>
      </c>
      <c r="K427" s="3">
        <v>94</v>
      </c>
      <c r="L427" s="25">
        <v>453.38</v>
      </c>
      <c r="M427" s="2" t="s">
        <v>2204</v>
      </c>
      <c r="N427" s="2" t="s">
        <v>28</v>
      </c>
      <c r="O427" s="3">
        <f>IFERROR(VLOOKUP(B:B,'[1]SI vs ST'!$B:$P,15,0),0)</f>
        <v>104</v>
      </c>
      <c r="P427" s="3" cm="1">
        <f t="array" ref="P427:V427">IFERROR(VLOOKUP(_xlfn.SINGLE(B:B),'[1]Pivot ST'!$D:$P,{6,7,8,9,10,11,12},0),0)</f>
        <v>98</v>
      </c>
      <c r="Q427" s="3">
        <v>29</v>
      </c>
      <c r="R427" s="3">
        <v>32</v>
      </c>
      <c r="S427" s="3">
        <v>26</v>
      </c>
      <c r="T427" s="3">
        <v>36</v>
      </c>
      <c r="U427" s="3">
        <v>26</v>
      </c>
      <c r="V427" s="3">
        <v>29</v>
      </c>
      <c r="W427" s="3">
        <v>0</v>
      </c>
      <c r="X427" s="3">
        <v>0</v>
      </c>
      <c r="Y427" s="3">
        <v>0</v>
      </c>
      <c r="Z427" s="3">
        <v>0</v>
      </c>
      <c r="AA427" s="112">
        <f t="shared" si="80"/>
        <v>47151.519999999997</v>
      </c>
      <c r="AB427" s="112">
        <f t="shared" si="81"/>
        <v>44431.24</v>
      </c>
      <c r="AC427" s="112">
        <f t="shared" si="82"/>
        <v>13148.02</v>
      </c>
      <c r="AD427" s="112">
        <f t="shared" si="83"/>
        <v>14508.16</v>
      </c>
      <c r="AE427" s="112">
        <f t="shared" si="84"/>
        <v>11787.88</v>
      </c>
      <c r="AF427" s="112">
        <f t="shared" si="85"/>
        <v>16321.68</v>
      </c>
      <c r="AG427" s="112">
        <f t="shared" si="86"/>
        <v>11787.88</v>
      </c>
      <c r="AH427" s="112">
        <f t="shared" si="87"/>
        <v>13148.02</v>
      </c>
      <c r="AI427" s="112">
        <f t="shared" si="88"/>
        <v>0</v>
      </c>
      <c r="AJ427" s="112">
        <f t="shared" si="89"/>
        <v>0</v>
      </c>
      <c r="AK427" s="112">
        <f t="shared" si="90"/>
        <v>0</v>
      </c>
      <c r="AL427" s="112">
        <f t="shared" si="91"/>
        <v>0</v>
      </c>
      <c r="AN427" s="112"/>
      <c r="AO427" s="184"/>
    </row>
    <row r="428" spans="1:41" x14ac:dyDescent="0.2">
      <c r="A428" t="s">
        <v>335</v>
      </c>
      <c r="B428" t="s">
        <v>1183</v>
      </c>
      <c r="C428" s="2" t="s">
        <v>1184</v>
      </c>
      <c r="D428" s="2">
        <v>840459607616</v>
      </c>
      <c r="E428" s="2" t="s">
        <v>1185</v>
      </c>
      <c r="F428" s="2" t="s">
        <v>60</v>
      </c>
      <c r="G428" s="2" t="s">
        <v>61</v>
      </c>
      <c r="H428" s="2" t="s">
        <v>74</v>
      </c>
      <c r="I428" s="2" t="s">
        <v>1129</v>
      </c>
      <c r="J428" s="2" t="s">
        <v>3995</v>
      </c>
      <c r="K428" s="3">
        <v>94</v>
      </c>
      <c r="L428" s="25">
        <v>453.38</v>
      </c>
      <c r="M428" s="2" t="s">
        <v>2204</v>
      </c>
      <c r="N428" s="2" t="s">
        <v>28</v>
      </c>
      <c r="O428" s="3">
        <f>IFERROR(VLOOKUP(B:B,'[1]SI vs ST'!$B:$P,15,0),0)</f>
        <v>187</v>
      </c>
      <c r="P428" s="3" cm="1">
        <f t="array" ref="P428:V428">IFERROR(VLOOKUP(_xlfn.SINGLE(B:B),'[1]Pivot ST'!$D:$P,{6,7,8,9,10,11,12},0),0)</f>
        <v>87</v>
      </c>
      <c r="Q428" s="3">
        <v>34</v>
      </c>
      <c r="R428" s="3">
        <v>77</v>
      </c>
      <c r="S428" s="3">
        <v>44</v>
      </c>
      <c r="T428" s="3">
        <v>54</v>
      </c>
      <c r="U428" s="3">
        <v>38</v>
      </c>
      <c r="V428" s="3">
        <v>32</v>
      </c>
      <c r="W428" s="3">
        <v>71</v>
      </c>
      <c r="X428" s="3">
        <v>65</v>
      </c>
      <c r="Y428" s="3">
        <v>78</v>
      </c>
      <c r="Z428" s="3">
        <v>86</v>
      </c>
      <c r="AA428" s="112">
        <f t="shared" si="80"/>
        <v>84782.06</v>
      </c>
      <c r="AB428" s="112">
        <f t="shared" si="81"/>
        <v>39444.06</v>
      </c>
      <c r="AC428" s="112">
        <f t="shared" si="82"/>
        <v>15414.92</v>
      </c>
      <c r="AD428" s="112">
        <f t="shared" si="83"/>
        <v>34910.26</v>
      </c>
      <c r="AE428" s="112">
        <f t="shared" si="84"/>
        <v>19948.72</v>
      </c>
      <c r="AF428" s="112">
        <f t="shared" si="85"/>
        <v>24482.52</v>
      </c>
      <c r="AG428" s="112">
        <f t="shared" si="86"/>
        <v>17228.439999999999</v>
      </c>
      <c r="AH428" s="112">
        <f t="shared" si="87"/>
        <v>14508.16</v>
      </c>
      <c r="AI428" s="112">
        <f t="shared" si="88"/>
        <v>32189.98</v>
      </c>
      <c r="AJ428" s="112">
        <f t="shared" si="89"/>
        <v>29469.7</v>
      </c>
      <c r="AK428" s="112">
        <f t="shared" si="90"/>
        <v>35363.64</v>
      </c>
      <c r="AL428" s="112">
        <f t="shared" si="91"/>
        <v>38990.68</v>
      </c>
      <c r="AN428" s="112"/>
      <c r="AO428" s="184"/>
    </row>
    <row r="429" spans="1:41" x14ac:dyDescent="0.2">
      <c r="A429" t="s">
        <v>335</v>
      </c>
      <c r="B429" t="s">
        <v>1186</v>
      </c>
      <c r="C429" s="2" t="s">
        <v>590</v>
      </c>
      <c r="D429" s="2" t="s">
        <v>591</v>
      </c>
      <c r="E429" s="2" t="s">
        <v>592</v>
      </c>
      <c r="F429" s="2" t="s">
        <v>487</v>
      </c>
      <c r="G429" s="2" t="s">
        <v>488</v>
      </c>
      <c r="H429" s="2" t="s">
        <v>504</v>
      </c>
      <c r="I429" s="2" t="s">
        <v>1129</v>
      </c>
      <c r="J429" s="2" t="s">
        <v>3995</v>
      </c>
      <c r="K429" s="3">
        <v>188</v>
      </c>
      <c r="L429" s="25">
        <v>711.09</v>
      </c>
      <c r="M429" s="2" t="s">
        <v>2202</v>
      </c>
      <c r="N429" s="2" t="s">
        <v>28</v>
      </c>
      <c r="O429" s="3">
        <f>IFERROR(VLOOKUP(B:B,'[1]SI vs ST'!$B:$P,15,0),0)</f>
        <v>0</v>
      </c>
      <c r="P429" s="3" cm="1">
        <f t="array" ref="P429:V429">IFERROR(VLOOKUP(_xlfn.SINGLE(B:B),'[1]Pivot ST'!$D:$P,{6,7,8,9,10,11,12},0),0)</f>
        <v>0</v>
      </c>
      <c r="Q429" s="3">
        <v>4</v>
      </c>
      <c r="R429" s="3">
        <v>45</v>
      </c>
      <c r="S429" s="3">
        <v>45</v>
      </c>
      <c r="T429" s="3">
        <v>42</v>
      </c>
      <c r="U429" s="3">
        <v>34</v>
      </c>
      <c r="V429" s="3">
        <v>33</v>
      </c>
      <c r="W429" s="3">
        <v>57</v>
      </c>
      <c r="X429" s="3">
        <v>56</v>
      </c>
      <c r="Y429" s="3">
        <v>67</v>
      </c>
      <c r="Z429" s="3">
        <v>74</v>
      </c>
      <c r="AA429" s="112">
        <f t="shared" si="80"/>
        <v>0</v>
      </c>
      <c r="AB429" s="112">
        <f t="shared" si="81"/>
        <v>0</v>
      </c>
      <c r="AC429" s="112">
        <f t="shared" si="82"/>
        <v>2844.36</v>
      </c>
      <c r="AD429" s="112">
        <f t="shared" si="83"/>
        <v>31999.050000000003</v>
      </c>
      <c r="AE429" s="112">
        <f t="shared" si="84"/>
        <v>31999.050000000003</v>
      </c>
      <c r="AF429" s="112">
        <f t="shared" si="85"/>
        <v>29865.780000000002</v>
      </c>
      <c r="AG429" s="112">
        <f t="shared" si="86"/>
        <v>24177.06</v>
      </c>
      <c r="AH429" s="112">
        <f t="shared" si="87"/>
        <v>23465.97</v>
      </c>
      <c r="AI429" s="112">
        <f t="shared" si="88"/>
        <v>40532.130000000005</v>
      </c>
      <c r="AJ429" s="112">
        <f t="shared" si="89"/>
        <v>39821.040000000001</v>
      </c>
      <c r="AK429" s="112">
        <f t="shared" si="90"/>
        <v>47643.03</v>
      </c>
      <c r="AL429" s="112">
        <f t="shared" si="91"/>
        <v>52620.66</v>
      </c>
      <c r="AN429" s="112"/>
      <c r="AO429" s="184"/>
    </row>
    <row r="430" spans="1:41" x14ac:dyDescent="0.2">
      <c r="A430" t="s">
        <v>335</v>
      </c>
      <c r="B430" t="s">
        <v>1187</v>
      </c>
      <c r="C430" s="2" t="s">
        <v>593</v>
      </c>
      <c r="D430" s="2" t="s">
        <v>594</v>
      </c>
      <c r="E430" s="2" t="s">
        <v>595</v>
      </c>
      <c r="F430" s="2" t="s">
        <v>487</v>
      </c>
      <c r="G430" s="2" t="s">
        <v>488</v>
      </c>
      <c r="H430" s="2" t="s">
        <v>504</v>
      </c>
      <c r="I430" s="2" t="s">
        <v>1129</v>
      </c>
      <c r="J430" s="2" t="s">
        <v>3995</v>
      </c>
      <c r="K430" s="3">
        <v>188</v>
      </c>
      <c r="L430" s="25">
        <v>711.09</v>
      </c>
      <c r="M430" s="2" t="s">
        <v>2202</v>
      </c>
      <c r="N430" s="2" t="s">
        <v>28</v>
      </c>
      <c r="O430" s="3">
        <f>IFERROR(VLOOKUP(B:B,'[1]SI vs ST'!$B:$P,15,0),0)</f>
        <v>0</v>
      </c>
      <c r="P430" s="3" cm="1">
        <f t="array" ref="P430:V430">IFERROR(VLOOKUP(_xlfn.SINGLE(B:B),'[1]Pivot ST'!$D:$P,{6,7,8,9,10,11,12},0),0)</f>
        <v>0</v>
      </c>
      <c r="Q430" s="3">
        <v>8</v>
      </c>
      <c r="R430" s="3">
        <v>18</v>
      </c>
      <c r="S430" s="3">
        <v>19</v>
      </c>
      <c r="T430" s="3">
        <v>25</v>
      </c>
      <c r="U430" s="3">
        <v>16</v>
      </c>
      <c r="V430" s="3">
        <v>13</v>
      </c>
      <c r="W430" s="3">
        <v>45</v>
      </c>
      <c r="X430" s="3">
        <v>37</v>
      </c>
      <c r="Y430" s="3">
        <v>45</v>
      </c>
      <c r="Z430" s="3">
        <v>49</v>
      </c>
      <c r="AA430" s="112">
        <f t="shared" si="80"/>
        <v>0</v>
      </c>
      <c r="AB430" s="112">
        <f t="shared" si="81"/>
        <v>0</v>
      </c>
      <c r="AC430" s="112">
        <f t="shared" si="82"/>
        <v>5688.72</v>
      </c>
      <c r="AD430" s="112">
        <f t="shared" si="83"/>
        <v>12799.62</v>
      </c>
      <c r="AE430" s="112">
        <f t="shared" si="84"/>
        <v>13510.710000000001</v>
      </c>
      <c r="AF430" s="112">
        <f t="shared" si="85"/>
        <v>17777.25</v>
      </c>
      <c r="AG430" s="112">
        <f t="shared" si="86"/>
        <v>11377.44</v>
      </c>
      <c r="AH430" s="112">
        <f t="shared" si="87"/>
        <v>9244.17</v>
      </c>
      <c r="AI430" s="112">
        <f t="shared" si="88"/>
        <v>31999.050000000003</v>
      </c>
      <c r="AJ430" s="112">
        <f t="shared" si="89"/>
        <v>26310.33</v>
      </c>
      <c r="AK430" s="112">
        <f t="shared" si="90"/>
        <v>31999.050000000003</v>
      </c>
      <c r="AL430" s="112">
        <f t="shared" si="91"/>
        <v>34843.410000000003</v>
      </c>
      <c r="AN430" s="112"/>
      <c r="AO430" s="184"/>
    </row>
    <row r="431" spans="1:41" x14ac:dyDescent="0.2">
      <c r="A431" t="s">
        <v>335</v>
      </c>
      <c r="B431" t="s">
        <v>1188</v>
      </c>
      <c r="C431" s="2" t="s">
        <v>596</v>
      </c>
      <c r="D431" s="2" t="s">
        <v>597</v>
      </c>
      <c r="E431" s="2" t="s">
        <v>598</v>
      </c>
      <c r="F431" s="2" t="s">
        <v>515</v>
      </c>
      <c r="G431" s="2" t="s">
        <v>516</v>
      </c>
      <c r="H431" s="2" t="s">
        <v>517</v>
      </c>
      <c r="I431" s="2" t="s">
        <v>1129</v>
      </c>
      <c r="J431" s="2" t="s">
        <v>3995</v>
      </c>
      <c r="K431" s="3">
        <v>188</v>
      </c>
      <c r="L431" s="25">
        <v>656.36</v>
      </c>
      <c r="M431" s="2" t="s">
        <v>2202</v>
      </c>
      <c r="N431" s="2" t="s">
        <v>28</v>
      </c>
      <c r="O431" s="3">
        <f>IFERROR(VLOOKUP(B:B,'[1]SI vs ST'!$B:$P,15,0),0)</f>
        <v>0</v>
      </c>
      <c r="P431" s="3" cm="1">
        <f t="array" ref="P431:V431">IFERROR(VLOOKUP(_xlfn.SINGLE(B:B),'[1]Pivot ST'!$D:$P,{6,7,8,9,10,11,12},0),0)</f>
        <v>0</v>
      </c>
      <c r="Q431" s="3">
        <v>0</v>
      </c>
      <c r="R431" s="3">
        <v>56</v>
      </c>
      <c r="S431" s="3">
        <v>89</v>
      </c>
      <c r="T431" s="3">
        <v>86</v>
      </c>
      <c r="U431" s="3">
        <v>56</v>
      </c>
      <c r="V431" s="3">
        <v>69</v>
      </c>
      <c r="W431" s="3">
        <v>63</v>
      </c>
      <c r="X431" s="3">
        <v>84</v>
      </c>
      <c r="Y431" s="3">
        <v>100</v>
      </c>
      <c r="Z431" s="3">
        <v>110</v>
      </c>
      <c r="AA431" s="112">
        <f t="shared" si="80"/>
        <v>0</v>
      </c>
      <c r="AB431" s="112">
        <f t="shared" si="81"/>
        <v>0</v>
      </c>
      <c r="AC431" s="112">
        <f t="shared" si="82"/>
        <v>0</v>
      </c>
      <c r="AD431" s="112">
        <f t="shared" si="83"/>
        <v>36756.160000000003</v>
      </c>
      <c r="AE431" s="112">
        <f t="shared" si="84"/>
        <v>58416.04</v>
      </c>
      <c r="AF431" s="112">
        <f t="shared" si="85"/>
        <v>56446.96</v>
      </c>
      <c r="AG431" s="112">
        <f t="shared" si="86"/>
        <v>36756.160000000003</v>
      </c>
      <c r="AH431" s="112">
        <f t="shared" si="87"/>
        <v>45288.840000000004</v>
      </c>
      <c r="AI431" s="112">
        <f t="shared" si="88"/>
        <v>41350.68</v>
      </c>
      <c r="AJ431" s="112">
        <f t="shared" si="89"/>
        <v>55134.239999999998</v>
      </c>
      <c r="AK431" s="112">
        <f t="shared" si="90"/>
        <v>65636</v>
      </c>
      <c r="AL431" s="112">
        <f t="shared" si="91"/>
        <v>72199.600000000006</v>
      </c>
      <c r="AN431" s="112"/>
      <c r="AO431" s="184"/>
    </row>
    <row r="432" spans="1:41" x14ac:dyDescent="0.2">
      <c r="A432" t="s">
        <v>104</v>
      </c>
      <c r="B432" t="s">
        <v>1189</v>
      </c>
      <c r="C432" s="2" t="s">
        <v>481</v>
      </c>
      <c r="D432" s="2">
        <v>856504014803</v>
      </c>
      <c r="E432" s="2" t="s">
        <v>482</v>
      </c>
      <c r="F432" s="2" t="s">
        <v>2277</v>
      </c>
      <c r="G432" s="2" t="s">
        <v>475</v>
      </c>
      <c r="H432" s="2" t="s">
        <v>476</v>
      </c>
      <c r="I432" s="2" t="s">
        <v>1129</v>
      </c>
      <c r="J432" s="2" t="s">
        <v>3995</v>
      </c>
      <c r="K432" s="3">
        <v>60</v>
      </c>
      <c r="L432" s="25">
        <v>1008.06</v>
      </c>
      <c r="M432" s="2" t="s">
        <v>2204</v>
      </c>
      <c r="N432" s="2" t="s">
        <v>66</v>
      </c>
      <c r="O432" s="3">
        <f>IFERROR(VLOOKUP(B:B,'[1]SI vs ST'!$B:$P,15,0),0)</f>
        <v>21</v>
      </c>
      <c r="P432" s="3" cm="1">
        <f t="array" ref="P432:V432">IFERROR(VLOOKUP(_xlfn.SINGLE(B:B),'[1]Pivot ST'!$D:$P,{6,7,8,9,10,11,12},0),0)</f>
        <v>12</v>
      </c>
      <c r="Q432" s="3">
        <v>13</v>
      </c>
      <c r="R432" s="3">
        <v>15</v>
      </c>
      <c r="S432" s="3">
        <v>9</v>
      </c>
      <c r="T432" s="3">
        <v>11</v>
      </c>
      <c r="U432" s="3">
        <v>19</v>
      </c>
      <c r="V432" s="3">
        <v>18</v>
      </c>
      <c r="W432" s="3">
        <v>13</v>
      </c>
      <c r="X432" s="3">
        <v>14</v>
      </c>
      <c r="Y432" s="3">
        <v>17</v>
      </c>
      <c r="Z432" s="3">
        <v>18</v>
      </c>
      <c r="AA432" s="112">
        <f t="shared" si="80"/>
        <v>21169.26</v>
      </c>
      <c r="AB432" s="112">
        <f t="shared" si="81"/>
        <v>12096.72</v>
      </c>
      <c r="AC432" s="112">
        <f t="shared" si="82"/>
        <v>13104.779999999999</v>
      </c>
      <c r="AD432" s="112">
        <f t="shared" si="83"/>
        <v>15120.9</v>
      </c>
      <c r="AE432" s="112">
        <f t="shared" si="84"/>
        <v>9072.5399999999991</v>
      </c>
      <c r="AF432" s="112">
        <f t="shared" si="85"/>
        <v>11088.66</v>
      </c>
      <c r="AG432" s="112">
        <f t="shared" si="86"/>
        <v>19153.14</v>
      </c>
      <c r="AH432" s="112">
        <f t="shared" si="87"/>
        <v>18145.079999999998</v>
      </c>
      <c r="AI432" s="112">
        <f t="shared" si="88"/>
        <v>13104.779999999999</v>
      </c>
      <c r="AJ432" s="112">
        <f t="shared" si="89"/>
        <v>14112.84</v>
      </c>
      <c r="AK432" s="112">
        <f t="shared" si="90"/>
        <v>17137.02</v>
      </c>
      <c r="AL432" s="112">
        <f t="shared" si="91"/>
        <v>18145.079999999998</v>
      </c>
      <c r="AN432" s="112"/>
      <c r="AO432" s="184"/>
    </row>
    <row r="433" spans="1:41" x14ac:dyDescent="0.2">
      <c r="A433" t="s">
        <v>1190</v>
      </c>
      <c r="B433" t="s">
        <v>1191</v>
      </c>
      <c r="C433" s="2" t="s">
        <v>1192</v>
      </c>
      <c r="D433" s="2">
        <v>749355418329</v>
      </c>
      <c r="E433" s="2" t="s">
        <v>1193</v>
      </c>
      <c r="F433" s="2" t="s">
        <v>60</v>
      </c>
      <c r="G433" s="2" t="s">
        <v>61</v>
      </c>
      <c r="H433" s="2" t="s">
        <v>62</v>
      </c>
      <c r="I433" s="2" t="s">
        <v>1129</v>
      </c>
      <c r="J433" s="2" t="s">
        <v>3995</v>
      </c>
      <c r="K433" s="3">
        <v>188</v>
      </c>
      <c r="L433" s="25">
        <v>602.84</v>
      </c>
      <c r="M433" s="2" t="s">
        <v>2204</v>
      </c>
      <c r="N433" s="2" t="s">
        <v>66</v>
      </c>
      <c r="O433" s="3">
        <f>IFERROR(VLOOKUP(B:B,'[1]SI vs ST'!$B:$P,15,0),0)</f>
        <v>105</v>
      </c>
      <c r="P433" s="3" cm="1">
        <f t="array" ref="P433:V433">IFERROR(VLOOKUP(_xlfn.SINGLE(B:B),'[1]Pivot ST'!$D:$P,{6,7,8,9,10,11,12},0),0)</f>
        <v>63</v>
      </c>
      <c r="Q433" s="3">
        <v>48</v>
      </c>
      <c r="R433" s="3">
        <v>50</v>
      </c>
      <c r="S433" s="3">
        <v>47</v>
      </c>
      <c r="T433" s="3">
        <v>53</v>
      </c>
      <c r="U433" s="3">
        <v>40</v>
      </c>
      <c r="V433" s="3">
        <v>26</v>
      </c>
      <c r="W433" s="3">
        <v>0</v>
      </c>
      <c r="X433" s="3">
        <v>0</v>
      </c>
      <c r="Y433" s="3">
        <v>0</v>
      </c>
      <c r="Z433" s="3">
        <v>0</v>
      </c>
      <c r="AA433" s="112">
        <f t="shared" si="80"/>
        <v>63298.200000000004</v>
      </c>
      <c r="AB433" s="112">
        <f t="shared" si="81"/>
        <v>37978.920000000006</v>
      </c>
      <c r="AC433" s="112">
        <f t="shared" si="82"/>
        <v>28936.32</v>
      </c>
      <c r="AD433" s="112">
        <f t="shared" si="83"/>
        <v>30142</v>
      </c>
      <c r="AE433" s="112">
        <f t="shared" si="84"/>
        <v>28333.480000000003</v>
      </c>
      <c r="AF433" s="112">
        <f t="shared" si="85"/>
        <v>31950.52</v>
      </c>
      <c r="AG433" s="112">
        <f t="shared" si="86"/>
        <v>24113.600000000002</v>
      </c>
      <c r="AH433" s="112">
        <f t="shared" si="87"/>
        <v>15673.84</v>
      </c>
      <c r="AI433" s="112">
        <f t="shared" si="88"/>
        <v>0</v>
      </c>
      <c r="AJ433" s="112">
        <f t="shared" si="89"/>
        <v>0</v>
      </c>
      <c r="AK433" s="112">
        <f t="shared" si="90"/>
        <v>0</v>
      </c>
      <c r="AL433" s="112">
        <f t="shared" si="91"/>
        <v>0</v>
      </c>
      <c r="AN433" s="112"/>
      <c r="AO433" s="184"/>
    </row>
    <row r="434" spans="1:41" x14ac:dyDescent="0.2">
      <c r="A434" t="s">
        <v>1190</v>
      </c>
      <c r="B434" t="s">
        <v>1194</v>
      </c>
      <c r="C434" s="2" t="s">
        <v>1195</v>
      </c>
      <c r="D434" s="2">
        <v>741654367278</v>
      </c>
      <c r="E434" s="2" t="s">
        <v>1196</v>
      </c>
      <c r="F434" s="2" t="s">
        <v>60</v>
      </c>
      <c r="G434" s="2" t="s">
        <v>61</v>
      </c>
      <c r="H434" s="2" t="s">
        <v>74</v>
      </c>
      <c r="I434" s="2" t="s">
        <v>1129</v>
      </c>
      <c r="J434" s="2" t="s">
        <v>3995</v>
      </c>
      <c r="K434" s="3">
        <v>188</v>
      </c>
      <c r="L434" s="25">
        <v>602.84</v>
      </c>
      <c r="M434" s="2" t="s">
        <v>2204</v>
      </c>
      <c r="N434" s="2" t="s">
        <v>66</v>
      </c>
      <c r="O434" s="3">
        <f>IFERROR(VLOOKUP(B:B,'[1]SI vs ST'!$B:$P,15,0),0)</f>
        <v>227</v>
      </c>
      <c r="P434" s="3" cm="1">
        <f t="array" ref="P434:V434">IFERROR(VLOOKUP(_xlfn.SINGLE(B:B),'[1]Pivot ST'!$D:$P,{6,7,8,9,10,11,12},0),0)</f>
        <v>134</v>
      </c>
      <c r="Q434" s="3">
        <v>46</v>
      </c>
      <c r="R434" s="3">
        <v>134</v>
      </c>
      <c r="S434" s="3">
        <v>99</v>
      </c>
      <c r="T434" s="3">
        <v>122</v>
      </c>
      <c r="U434" s="3">
        <v>110</v>
      </c>
      <c r="V434" s="3">
        <v>68</v>
      </c>
      <c r="W434" s="3">
        <v>0</v>
      </c>
      <c r="X434" s="3">
        <v>0</v>
      </c>
      <c r="Y434" s="3">
        <v>0</v>
      </c>
      <c r="Z434" s="3">
        <v>0</v>
      </c>
      <c r="AA434" s="112">
        <f t="shared" si="80"/>
        <v>136844.68</v>
      </c>
      <c r="AB434" s="112">
        <f t="shared" si="81"/>
        <v>80780.56</v>
      </c>
      <c r="AC434" s="112">
        <f t="shared" si="82"/>
        <v>27730.640000000003</v>
      </c>
      <c r="AD434" s="112">
        <f t="shared" si="83"/>
        <v>80780.56</v>
      </c>
      <c r="AE434" s="112">
        <f t="shared" si="84"/>
        <v>59681.16</v>
      </c>
      <c r="AF434" s="112">
        <f t="shared" si="85"/>
        <v>73546.48000000001</v>
      </c>
      <c r="AG434" s="112">
        <f t="shared" si="86"/>
        <v>66312.400000000009</v>
      </c>
      <c r="AH434" s="112">
        <f t="shared" si="87"/>
        <v>40993.120000000003</v>
      </c>
      <c r="AI434" s="112">
        <f t="shared" si="88"/>
        <v>0</v>
      </c>
      <c r="AJ434" s="112">
        <f t="shared" si="89"/>
        <v>0</v>
      </c>
      <c r="AK434" s="112">
        <f t="shared" si="90"/>
        <v>0</v>
      </c>
      <c r="AL434" s="112">
        <f t="shared" si="91"/>
        <v>0</v>
      </c>
      <c r="AN434" s="112"/>
      <c r="AO434" s="184"/>
    </row>
    <row r="435" spans="1:41" x14ac:dyDescent="0.2">
      <c r="A435" t="s">
        <v>20</v>
      </c>
      <c r="B435" t="s">
        <v>1197</v>
      </c>
      <c r="C435" s="2" t="s">
        <v>22</v>
      </c>
      <c r="D435" s="2" t="s">
        <v>1198</v>
      </c>
      <c r="E435" s="2" t="s">
        <v>23</v>
      </c>
      <c r="F435" s="2" t="s">
        <v>3988</v>
      </c>
      <c r="G435" s="2" t="s">
        <v>25</v>
      </c>
      <c r="H435" s="2" t="s">
        <v>26</v>
      </c>
      <c r="I435" s="2" t="s">
        <v>1129</v>
      </c>
      <c r="J435" s="2" t="s">
        <v>3995</v>
      </c>
      <c r="K435" s="3">
        <v>188</v>
      </c>
      <c r="L435" s="25">
        <v>236.59</v>
      </c>
      <c r="M435" s="2" t="s">
        <v>2204</v>
      </c>
      <c r="N435" s="2" t="s">
        <v>66</v>
      </c>
      <c r="O435" s="3">
        <f>IFERROR(VLOOKUP(B:B,'[1]SI vs ST'!$B:$P,15,0),0)</f>
        <v>0</v>
      </c>
      <c r="P435" s="3" cm="1">
        <f t="array" ref="P435">IFERROR(VLOOKUP(_xlfn.SINGLE(B:B),'[1]Pivot ST'!$D:$P,{6,7,8,9,10,11,12},0),0)</f>
        <v>0</v>
      </c>
      <c r="Q435" s="3"/>
      <c r="R435" s="3"/>
      <c r="S435" s="3"/>
      <c r="T435" s="3"/>
      <c r="U435" s="3"/>
      <c r="V435" s="3"/>
      <c r="W435" s="3">
        <v>0</v>
      </c>
      <c r="X435" s="3">
        <v>0</v>
      </c>
      <c r="Y435" s="3">
        <v>0</v>
      </c>
      <c r="Z435" s="3">
        <v>0</v>
      </c>
      <c r="AA435" s="112">
        <f t="shared" si="80"/>
        <v>0</v>
      </c>
      <c r="AB435" s="112">
        <f t="shared" si="81"/>
        <v>0</v>
      </c>
      <c r="AC435" s="112">
        <f t="shared" si="82"/>
        <v>0</v>
      </c>
      <c r="AD435" s="112">
        <f t="shared" si="83"/>
        <v>0</v>
      </c>
      <c r="AE435" s="112">
        <f t="shared" si="84"/>
        <v>0</v>
      </c>
      <c r="AF435" s="112">
        <f t="shared" si="85"/>
        <v>0</v>
      </c>
      <c r="AG435" s="112">
        <f t="shared" si="86"/>
        <v>0</v>
      </c>
      <c r="AH435" s="112">
        <f t="shared" si="87"/>
        <v>0</v>
      </c>
      <c r="AI435" s="112">
        <f t="shared" si="88"/>
        <v>0</v>
      </c>
      <c r="AJ435" s="112">
        <f t="shared" si="89"/>
        <v>0</v>
      </c>
      <c r="AK435" s="112">
        <f t="shared" si="90"/>
        <v>0</v>
      </c>
      <c r="AL435" s="112">
        <f t="shared" si="91"/>
        <v>0</v>
      </c>
      <c r="AN435" s="112"/>
      <c r="AO435" s="184"/>
    </row>
    <row r="436" spans="1:41" x14ac:dyDescent="0.2">
      <c r="A436" t="s">
        <v>20</v>
      </c>
      <c r="B436" t="s">
        <v>1199</v>
      </c>
      <c r="C436" s="2" t="s">
        <v>1200</v>
      </c>
      <c r="D436" s="2" t="s">
        <v>44</v>
      </c>
      <c r="E436" s="2" t="s">
        <v>45</v>
      </c>
      <c r="F436" s="2" t="s">
        <v>3862</v>
      </c>
      <c r="G436" s="2" t="s">
        <v>40</v>
      </c>
      <c r="H436" s="2" t="s">
        <v>46</v>
      </c>
      <c r="I436" s="2" t="s">
        <v>1129</v>
      </c>
      <c r="J436" s="2" t="s">
        <v>3995</v>
      </c>
      <c r="K436" s="3">
        <v>188</v>
      </c>
      <c r="L436" s="25">
        <v>165.47</v>
      </c>
      <c r="M436" s="2" t="s">
        <v>2204</v>
      </c>
      <c r="N436" s="2" t="s">
        <v>66</v>
      </c>
      <c r="O436" s="3">
        <f>IFERROR(VLOOKUP(B:B,'[1]SI vs ST'!$B:$P,15,0),0)</f>
        <v>0</v>
      </c>
      <c r="P436" s="3" cm="1">
        <f t="array" ref="P436">IFERROR(VLOOKUP(_xlfn.SINGLE(B:B),'[1]Pivot ST'!$D:$P,{6,7,8,9,10,11,12},0),0)</f>
        <v>0</v>
      </c>
      <c r="Q436" s="3"/>
      <c r="R436" s="3"/>
      <c r="S436" s="3"/>
      <c r="T436" s="3"/>
      <c r="U436" s="3"/>
      <c r="V436" s="3"/>
      <c r="W436" s="3">
        <v>0</v>
      </c>
      <c r="X436" s="3">
        <v>0</v>
      </c>
      <c r="Y436" s="3">
        <v>0</v>
      </c>
      <c r="Z436" s="3">
        <v>0</v>
      </c>
      <c r="AA436" s="112">
        <f t="shared" si="80"/>
        <v>0</v>
      </c>
      <c r="AB436" s="112">
        <f t="shared" si="81"/>
        <v>0</v>
      </c>
      <c r="AC436" s="112">
        <f t="shared" si="82"/>
        <v>0</v>
      </c>
      <c r="AD436" s="112">
        <f t="shared" si="83"/>
        <v>0</v>
      </c>
      <c r="AE436" s="112">
        <f t="shared" si="84"/>
        <v>0</v>
      </c>
      <c r="AF436" s="112">
        <f t="shared" si="85"/>
        <v>0</v>
      </c>
      <c r="AG436" s="112">
        <f t="shared" si="86"/>
        <v>0</v>
      </c>
      <c r="AH436" s="112">
        <f t="shared" si="87"/>
        <v>0</v>
      </c>
      <c r="AI436" s="112">
        <f t="shared" si="88"/>
        <v>0</v>
      </c>
      <c r="AJ436" s="112">
        <f t="shared" si="89"/>
        <v>0</v>
      </c>
      <c r="AK436" s="112">
        <f t="shared" si="90"/>
        <v>0</v>
      </c>
      <c r="AL436" s="112">
        <f t="shared" si="91"/>
        <v>0</v>
      </c>
      <c r="AN436" s="112"/>
      <c r="AO436" s="184"/>
    </row>
    <row r="437" spans="1:41" x14ac:dyDescent="0.2">
      <c r="A437" t="s">
        <v>56</v>
      </c>
      <c r="B437" t="s">
        <v>1201</v>
      </c>
      <c r="C437" s="2" t="s">
        <v>490</v>
      </c>
      <c r="D437" s="2" t="s">
        <v>1202</v>
      </c>
      <c r="E437" s="2" t="s">
        <v>491</v>
      </c>
      <c r="F437" s="2" t="s">
        <v>487</v>
      </c>
      <c r="G437" s="2" t="s">
        <v>488</v>
      </c>
      <c r="H437" s="2" t="s">
        <v>489</v>
      </c>
      <c r="I437" s="2" t="s">
        <v>1129</v>
      </c>
      <c r="J437" s="2" t="s">
        <v>3995</v>
      </c>
      <c r="K437" s="3">
        <v>188</v>
      </c>
      <c r="L437" s="25">
        <v>503.81</v>
      </c>
      <c r="M437" s="2" t="s">
        <v>2204</v>
      </c>
      <c r="N437" s="2" t="s">
        <v>66</v>
      </c>
      <c r="O437" s="3">
        <f>IFERROR(VLOOKUP(B:B,'[1]SI vs ST'!$B:$P,15,0),0)</f>
        <v>3</v>
      </c>
      <c r="P437" s="3" cm="1">
        <f t="array" ref="P437:V437">IFERROR(VLOOKUP(_xlfn.SINGLE(B:B),'[1]Pivot ST'!$D:$P,{6,7,8,9,10,11,12},0),0)</f>
        <v>0</v>
      </c>
      <c r="Q437" s="3">
        <v>0</v>
      </c>
      <c r="R437" s="3">
        <v>0</v>
      </c>
      <c r="S437" s="3">
        <v>0</v>
      </c>
      <c r="T437" s="3">
        <v>1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112">
        <f t="shared" si="80"/>
        <v>1511.43</v>
      </c>
      <c r="AB437" s="112">
        <f t="shared" si="81"/>
        <v>0</v>
      </c>
      <c r="AC437" s="112">
        <f t="shared" si="82"/>
        <v>0</v>
      </c>
      <c r="AD437" s="112">
        <f t="shared" si="83"/>
        <v>0</v>
      </c>
      <c r="AE437" s="112">
        <f t="shared" si="84"/>
        <v>0</v>
      </c>
      <c r="AF437" s="112">
        <f t="shared" si="85"/>
        <v>503.81</v>
      </c>
      <c r="AG437" s="112">
        <f t="shared" si="86"/>
        <v>0</v>
      </c>
      <c r="AH437" s="112">
        <f t="shared" si="87"/>
        <v>0</v>
      </c>
      <c r="AI437" s="112">
        <f t="shared" si="88"/>
        <v>0</v>
      </c>
      <c r="AJ437" s="112">
        <f t="shared" si="89"/>
        <v>0</v>
      </c>
      <c r="AK437" s="112">
        <f t="shared" si="90"/>
        <v>0</v>
      </c>
      <c r="AL437" s="112">
        <f t="shared" si="91"/>
        <v>0</v>
      </c>
      <c r="AN437" s="112"/>
      <c r="AO437" s="184"/>
    </row>
    <row r="438" spans="1:41" x14ac:dyDescent="0.2">
      <c r="A438" t="s">
        <v>56</v>
      </c>
      <c r="B438" t="s">
        <v>1203</v>
      </c>
      <c r="C438" s="2" t="s">
        <v>490</v>
      </c>
      <c r="D438" s="2" t="s">
        <v>1202</v>
      </c>
      <c r="E438" s="2" t="s">
        <v>491</v>
      </c>
      <c r="F438" s="2" t="s">
        <v>487</v>
      </c>
      <c r="G438" s="2" t="s">
        <v>488</v>
      </c>
      <c r="H438" s="2" t="s">
        <v>489</v>
      </c>
      <c r="I438" s="2" t="s">
        <v>1129</v>
      </c>
      <c r="J438" s="2" t="s">
        <v>3995</v>
      </c>
      <c r="K438" s="3">
        <v>188</v>
      </c>
      <c r="L438" s="25">
        <v>615.82000000000005</v>
      </c>
      <c r="M438" s="2" t="s">
        <v>2204</v>
      </c>
      <c r="N438" s="2" t="s">
        <v>66</v>
      </c>
      <c r="O438" s="3">
        <f>IFERROR(VLOOKUP(B:B,'[1]SI vs ST'!$B:$P,15,0),0)</f>
        <v>0</v>
      </c>
      <c r="P438" s="3" cm="1">
        <f t="array" ref="P438">IFERROR(VLOOKUP(_xlfn.SINGLE(B:B),'[1]Pivot ST'!$D:$P,{6,7,8,9,10,11,12},0),0)</f>
        <v>0</v>
      </c>
      <c r="Q438" s="3"/>
      <c r="R438" s="3"/>
      <c r="S438" s="3"/>
      <c r="T438" s="3"/>
      <c r="U438" s="3"/>
      <c r="V438" s="3"/>
      <c r="W438" s="3">
        <v>0</v>
      </c>
      <c r="X438" s="3">
        <v>0</v>
      </c>
      <c r="Y438" s="3">
        <v>0</v>
      </c>
      <c r="Z438" s="3">
        <v>0</v>
      </c>
      <c r="AA438" s="112">
        <f t="shared" si="80"/>
        <v>0</v>
      </c>
      <c r="AB438" s="112">
        <f t="shared" si="81"/>
        <v>0</v>
      </c>
      <c r="AC438" s="112">
        <f t="shared" si="82"/>
        <v>0</v>
      </c>
      <c r="AD438" s="112">
        <f t="shared" si="83"/>
        <v>0</v>
      </c>
      <c r="AE438" s="112">
        <f t="shared" si="84"/>
        <v>0</v>
      </c>
      <c r="AF438" s="112">
        <f t="shared" si="85"/>
        <v>0</v>
      </c>
      <c r="AG438" s="112">
        <f t="shared" si="86"/>
        <v>0</v>
      </c>
      <c r="AH438" s="112">
        <f t="shared" si="87"/>
        <v>0</v>
      </c>
      <c r="AI438" s="112">
        <f t="shared" si="88"/>
        <v>0</v>
      </c>
      <c r="AJ438" s="112">
        <f t="shared" si="89"/>
        <v>0</v>
      </c>
      <c r="AK438" s="112">
        <f t="shared" si="90"/>
        <v>0</v>
      </c>
      <c r="AL438" s="112">
        <f t="shared" si="91"/>
        <v>0</v>
      </c>
      <c r="AN438" s="112"/>
      <c r="AO438" s="184"/>
    </row>
    <row r="439" spans="1:41" x14ac:dyDescent="0.2">
      <c r="A439" t="s">
        <v>56</v>
      </c>
      <c r="B439" t="s">
        <v>1204</v>
      </c>
      <c r="C439" s="2" t="s">
        <v>485</v>
      </c>
      <c r="D439" s="2" t="s">
        <v>1205</v>
      </c>
      <c r="E439" s="2" t="s">
        <v>486</v>
      </c>
      <c r="F439" s="2" t="s">
        <v>487</v>
      </c>
      <c r="G439" s="2" t="s">
        <v>488</v>
      </c>
      <c r="H439" s="2" t="s">
        <v>489</v>
      </c>
      <c r="I439" s="2" t="s">
        <v>1129</v>
      </c>
      <c r="J439" s="2" t="s">
        <v>3995</v>
      </c>
      <c r="K439" s="3">
        <v>188</v>
      </c>
      <c r="L439" s="25">
        <v>615.82000000000005</v>
      </c>
      <c r="M439" s="2" t="s">
        <v>2204</v>
      </c>
      <c r="N439" s="2" t="s">
        <v>66</v>
      </c>
      <c r="O439" s="3">
        <f>IFERROR(VLOOKUP(B:B,'[1]SI vs ST'!$B:$P,15,0),0)</f>
        <v>0</v>
      </c>
      <c r="P439" s="3" cm="1">
        <f t="array" ref="P439">IFERROR(VLOOKUP(_xlfn.SINGLE(B:B),'[1]Pivot ST'!$D:$P,{6,7,8,9,10,11,12},0),0)</f>
        <v>0</v>
      </c>
      <c r="Q439" s="3"/>
      <c r="R439" s="3"/>
      <c r="S439" s="3"/>
      <c r="T439" s="3"/>
      <c r="U439" s="3"/>
      <c r="V439" s="3"/>
      <c r="W439" s="3">
        <v>0</v>
      </c>
      <c r="X439" s="3">
        <v>0</v>
      </c>
      <c r="Y439" s="3">
        <v>0</v>
      </c>
      <c r="Z439" s="3">
        <v>0</v>
      </c>
      <c r="AA439" s="112">
        <f t="shared" si="80"/>
        <v>0</v>
      </c>
      <c r="AB439" s="112">
        <f t="shared" si="81"/>
        <v>0</v>
      </c>
      <c r="AC439" s="112">
        <f t="shared" si="82"/>
        <v>0</v>
      </c>
      <c r="AD439" s="112">
        <f t="shared" si="83"/>
        <v>0</v>
      </c>
      <c r="AE439" s="112">
        <f t="shared" si="84"/>
        <v>0</v>
      </c>
      <c r="AF439" s="112">
        <f t="shared" si="85"/>
        <v>0</v>
      </c>
      <c r="AG439" s="112">
        <f t="shared" si="86"/>
        <v>0</v>
      </c>
      <c r="AH439" s="112">
        <f t="shared" si="87"/>
        <v>0</v>
      </c>
      <c r="AI439" s="112">
        <f t="shared" si="88"/>
        <v>0</v>
      </c>
      <c r="AJ439" s="112">
        <f t="shared" si="89"/>
        <v>0</v>
      </c>
      <c r="AK439" s="112">
        <f t="shared" si="90"/>
        <v>0</v>
      </c>
      <c r="AL439" s="112">
        <f t="shared" si="91"/>
        <v>0</v>
      </c>
      <c r="AN439" s="112"/>
      <c r="AO439" s="184"/>
    </row>
    <row r="440" spans="1:41" x14ac:dyDescent="0.2">
      <c r="A440" t="s">
        <v>56</v>
      </c>
      <c r="B440" t="s">
        <v>1206</v>
      </c>
      <c r="C440" s="2" t="s">
        <v>502</v>
      </c>
      <c r="D440" s="2" t="s">
        <v>1207</v>
      </c>
      <c r="E440" s="2" t="s">
        <v>503</v>
      </c>
      <c r="F440" s="2" t="s">
        <v>487</v>
      </c>
      <c r="G440" s="2" t="s">
        <v>488</v>
      </c>
      <c r="H440" s="2" t="s">
        <v>504</v>
      </c>
      <c r="I440" s="2" t="s">
        <v>1129</v>
      </c>
      <c r="J440" s="2" t="s">
        <v>3995</v>
      </c>
      <c r="K440" s="3">
        <v>188</v>
      </c>
      <c r="L440" s="25">
        <v>503.8</v>
      </c>
      <c r="M440" s="2" t="s">
        <v>2204</v>
      </c>
      <c r="N440" s="2" t="s">
        <v>66</v>
      </c>
      <c r="O440" s="3">
        <f>IFERROR(VLOOKUP(B:B,'[1]SI vs ST'!$B:$P,15,0),0)</f>
        <v>13</v>
      </c>
      <c r="P440" s="3" cm="1">
        <f t="array" ref="P440:V440">IFERROR(VLOOKUP(_xlfn.SINGLE(B:B),'[1]Pivot ST'!$D:$P,{6,7,8,9,10,11,12},0),0)</f>
        <v>8</v>
      </c>
      <c r="Q440" s="3">
        <v>6</v>
      </c>
      <c r="R440" s="3">
        <v>4</v>
      </c>
      <c r="S440" s="3">
        <v>7</v>
      </c>
      <c r="T440" s="3">
        <v>3</v>
      </c>
      <c r="U440" s="3">
        <v>3</v>
      </c>
      <c r="V440" s="3">
        <v>0</v>
      </c>
      <c r="W440" s="3">
        <v>6</v>
      </c>
      <c r="X440" s="3">
        <v>9</v>
      </c>
      <c r="Y440" s="3">
        <v>11</v>
      </c>
      <c r="Z440" s="3">
        <v>12</v>
      </c>
      <c r="AA440" s="112">
        <f t="shared" si="80"/>
        <v>6549.4000000000005</v>
      </c>
      <c r="AB440" s="112">
        <f t="shared" si="81"/>
        <v>4030.4</v>
      </c>
      <c r="AC440" s="112">
        <f t="shared" si="82"/>
        <v>3022.8</v>
      </c>
      <c r="AD440" s="112">
        <f t="shared" si="83"/>
        <v>2015.2</v>
      </c>
      <c r="AE440" s="112">
        <f t="shared" si="84"/>
        <v>3526.6</v>
      </c>
      <c r="AF440" s="112">
        <f t="shared" si="85"/>
        <v>1511.4</v>
      </c>
      <c r="AG440" s="112">
        <f t="shared" si="86"/>
        <v>1511.4</v>
      </c>
      <c r="AH440" s="112">
        <f t="shared" si="87"/>
        <v>0</v>
      </c>
      <c r="AI440" s="112">
        <f t="shared" si="88"/>
        <v>3022.8</v>
      </c>
      <c r="AJ440" s="112">
        <f t="shared" si="89"/>
        <v>4534.2</v>
      </c>
      <c r="AK440" s="112">
        <f t="shared" si="90"/>
        <v>5541.8</v>
      </c>
      <c r="AL440" s="112">
        <f t="shared" si="91"/>
        <v>6045.6</v>
      </c>
      <c r="AN440" s="112"/>
      <c r="AO440" s="184"/>
    </row>
    <row r="441" spans="1:41" x14ac:dyDescent="0.2">
      <c r="A441" t="s">
        <v>56</v>
      </c>
      <c r="B441" t="s">
        <v>1208</v>
      </c>
      <c r="C441" s="2" t="s">
        <v>502</v>
      </c>
      <c r="D441" s="2" t="s">
        <v>1207</v>
      </c>
      <c r="E441" s="2" t="s">
        <v>503</v>
      </c>
      <c r="F441" s="2" t="s">
        <v>487</v>
      </c>
      <c r="G441" s="2" t="s">
        <v>488</v>
      </c>
      <c r="H441" s="2" t="s">
        <v>504</v>
      </c>
      <c r="I441" s="2" t="s">
        <v>1129</v>
      </c>
      <c r="J441" s="2" t="s">
        <v>3995</v>
      </c>
      <c r="K441" s="3">
        <v>188</v>
      </c>
      <c r="L441" s="25">
        <v>753.71</v>
      </c>
      <c r="M441" s="2" t="s">
        <v>2204</v>
      </c>
      <c r="N441" s="2" t="s">
        <v>66</v>
      </c>
      <c r="O441" s="3">
        <f>IFERROR(VLOOKUP(B:B,'[1]SI vs ST'!$B:$P,15,0),0)</f>
        <v>0</v>
      </c>
      <c r="P441" s="3" cm="1">
        <f t="array" ref="P441">IFERROR(VLOOKUP(_xlfn.SINGLE(B:B),'[1]Pivot ST'!$D:$P,{6,7,8,9,10,11,12},0),0)</f>
        <v>0</v>
      </c>
      <c r="Q441" s="3"/>
      <c r="R441" s="3"/>
      <c r="S441" s="3"/>
      <c r="T441" s="3"/>
      <c r="U441" s="3"/>
      <c r="V441" s="3"/>
      <c r="W441" s="3">
        <v>0</v>
      </c>
      <c r="X441" s="3">
        <v>0</v>
      </c>
      <c r="Y441" s="3">
        <v>0</v>
      </c>
      <c r="Z441" s="3">
        <v>0</v>
      </c>
      <c r="AA441" s="112">
        <f t="shared" si="80"/>
        <v>0</v>
      </c>
      <c r="AB441" s="112">
        <f t="shared" si="81"/>
        <v>0</v>
      </c>
      <c r="AC441" s="112">
        <f t="shared" si="82"/>
        <v>0</v>
      </c>
      <c r="AD441" s="112">
        <f t="shared" si="83"/>
        <v>0</v>
      </c>
      <c r="AE441" s="112">
        <f t="shared" si="84"/>
        <v>0</v>
      </c>
      <c r="AF441" s="112">
        <f t="shared" si="85"/>
        <v>0</v>
      </c>
      <c r="AG441" s="112">
        <f t="shared" si="86"/>
        <v>0</v>
      </c>
      <c r="AH441" s="112">
        <f t="shared" si="87"/>
        <v>0</v>
      </c>
      <c r="AI441" s="112">
        <f t="shared" si="88"/>
        <v>0</v>
      </c>
      <c r="AJ441" s="112">
        <f t="shared" si="89"/>
        <v>0</v>
      </c>
      <c r="AK441" s="112">
        <f t="shared" si="90"/>
        <v>0</v>
      </c>
      <c r="AL441" s="112">
        <f t="shared" si="91"/>
        <v>0</v>
      </c>
      <c r="AN441" s="112"/>
      <c r="AO441" s="184"/>
    </row>
    <row r="442" spans="1:41" x14ac:dyDescent="0.2">
      <c r="A442" t="s">
        <v>56</v>
      </c>
      <c r="B442" t="s">
        <v>1209</v>
      </c>
      <c r="C442" s="2" t="s">
        <v>76</v>
      </c>
      <c r="D442" s="2" t="s">
        <v>77</v>
      </c>
      <c r="E442" s="2" t="s">
        <v>78</v>
      </c>
      <c r="F442" s="2" t="s">
        <v>60</v>
      </c>
      <c r="G442" s="2" t="s">
        <v>79</v>
      </c>
      <c r="H442" s="2" t="s">
        <v>80</v>
      </c>
      <c r="I442" s="2" t="s">
        <v>1129</v>
      </c>
      <c r="J442" s="2" t="s">
        <v>3995</v>
      </c>
      <c r="K442" s="3">
        <v>188</v>
      </c>
      <c r="L442" s="25">
        <v>276.26</v>
      </c>
      <c r="M442" s="2" t="s">
        <v>2204</v>
      </c>
      <c r="N442" s="2" t="s">
        <v>66</v>
      </c>
      <c r="O442" s="3">
        <f>IFERROR(VLOOKUP(B:B,'[1]SI vs ST'!$B:$P,15,0),0)</f>
        <v>0</v>
      </c>
      <c r="P442" s="3" cm="1">
        <f t="array" ref="P442">IFERROR(VLOOKUP(_xlfn.SINGLE(B:B),'[1]Pivot ST'!$D:$P,{6,7,8,9,10,11,12},0),0)</f>
        <v>0</v>
      </c>
      <c r="Q442" s="3"/>
      <c r="R442" s="3"/>
      <c r="S442" s="3"/>
      <c r="T442" s="3"/>
      <c r="U442" s="3"/>
      <c r="V442" s="3"/>
      <c r="W442" s="3">
        <v>0</v>
      </c>
      <c r="X442" s="3">
        <v>0</v>
      </c>
      <c r="Y442" s="3">
        <v>0</v>
      </c>
      <c r="Z442" s="3">
        <v>0</v>
      </c>
      <c r="AA442" s="112">
        <f t="shared" si="80"/>
        <v>0</v>
      </c>
      <c r="AB442" s="112">
        <f t="shared" si="81"/>
        <v>0</v>
      </c>
      <c r="AC442" s="112">
        <f t="shared" si="82"/>
        <v>0</v>
      </c>
      <c r="AD442" s="112">
        <f t="shared" si="83"/>
        <v>0</v>
      </c>
      <c r="AE442" s="112">
        <f t="shared" si="84"/>
        <v>0</v>
      </c>
      <c r="AF442" s="112">
        <f t="shared" si="85"/>
        <v>0</v>
      </c>
      <c r="AG442" s="112">
        <f t="shared" si="86"/>
        <v>0</v>
      </c>
      <c r="AH442" s="112">
        <f t="shared" si="87"/>
        <v>0</v>
      </c>
      <c r="AI442" s="112">
        <f t="shared" si="88"/>
        <v>0</v>
      </c>
      <c r="AJ442" s="112">
        <f t="shared" si="89"/>
        <v>0</v>
      </c>
      <c r="AK442" s="112">
        <f t="shared" si="90"/>
        <v>0</v>
      </c>
      <c r="AL442" s="112">
        <f t="shared" si="91"/>
        <v>0</v>
      </c>
      <c r="AN442" s="112"/>
      <c r="AO442" s="184"/>
    </row>
    <row r="443" spans="1:41" x14ac:dyDescent="0.2">
      <c r="A443" t="s">
        <v>56</v>
      </c>
      <c r="B443" t="s">
        <v>1210</v>
      </c>
      <c r="C443" s="2" t="s">
        <v>82</v>
      </c>
      <c r="D443" s="2" t="s">
        <v>83</v>
      </c>
      <c r="E443" s="2" t="s">
        <v>84</v>
      </c>
      <c r="F443" s="2" t="s">
        <v>60</v>
      </c>
      <c r="G443" s="2" t="s">
        <v>85</v>
      </c>
      <c r="H443" s="2" t="s">
        <v>80</v>
      </c>
      <c r="I443" s="2" t="s">
        <v>1129</v>
      </c>
      <c r="J443" s="2" t="s">
        <v>3995</v>
      </c>
      <c r="K443" s="3">
        <v>188</v>
      </c>
      <c r="L443" s="25">
        <v>460.75</v>
      </c>
      <c r="M443" s="2" t="s">
        <v>2204</v>
      </c>
      <c r="N443" s="2" t="s">
        <v>66</v>
      </c>
      <c r="O443" s="3">
        <f>IFERROR(VLOOKUP(B:B,'[1]SI vs ST'!$B:$P,15,0),0)</f>
        <v>1</v>
      </c>
      <c r="P443" s="3" cm="1">
        <f t="array" ref="P443:V443">IFERROR(VLOOKUP(_xlfn.SINGLE(B:B),'[1]Pivot ST'!$D:$P,{6,7,8,9,10,11,12},0),0)</f>
        <v>1</v>
      </c>
      <c r="Q443" s="3">
        <v>1</v>
      </c>
      <c r="R443" s="3">
        <v>0</v>
      </c>
      <c r="S443" s="3">
        <v>0</v>
      </c>
      <c r="T443" s="3">
        <v>1</v>
      </c>
      <c r="U443" s="3">
        <v>1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112">
        <f t="shared" si="80"/>
        <v>460.75</v>
      </c>
      <c r="AB443" s="112">
        <f t="shared" si="81"/>
        <v>460.75</v>
      </c>
      <c r="AC443" s="112">
        <f t="shared" si="82"/>
        <v>460.75</v>
      </c>
      <c r="AD443" s="112">
        <f t="shared" si="83"/>
        <v>0</v>
      </c>
      <c r="AE443" s="112">
        <f t="shared" si="84"/>
        <v>0</v>
      </c>
      <c r="AF443" s="112">
        <f t="shared" si="85"/>
        <v>460.75</v>
      </c>
      <c r="AG443" s="112">
        <f t="shared" si="86"/>
        <v>460.75</v>
      </c>
      <c r="AH443" s="112">
        <f t="shared" si="87"/>
        <v>0</v>
      </c>
      <c r="AI443" s="112">
        <f t="shared" si="88"/>
        <v>0</v>
      </c>
      <c r="AJ443" s="112">
        <f t="shared" si="89"/>
        <v>0</v>
      </c>
      <c r="AK443" s="112">
        <f t="shared" si="90"/>
        <v>0</v>
      </c>
      <c r="AL443" s="112">
        <f t="shared" si="91"/>
        <v>0</v>
      </c>
      <c r="AN443" s="112"/>
      <c r="AO443" s="184"/>
    </row>
    <row r="444" spans="1:41" x14ac:dyDescent="0.2">
      <c r="A444" t="s">
        <v>56</v>
      </c>
      <c r="B444" t="s">
        <v>1211</v>
      </c>
      <c r="C444" s="2" t="s">
        <v>562</v>
      </c>
      <c r="D444" s="2" t="s">
        <v>1212</v>
      </c>
      <c r="E444" s="2" t="s">
        <v>563</v>
      </c>
      <c r="F444" s="2" t="s">
        <v>60</v>
      </c>
      <c r="G444" s="2" t="s">
        <v>79</v>
      </c>
      <c r="H444" s="2" t="s">
        <v>80</v>
      </c>
      <c r="I444" s="2" t="s">
        <v>1129</v>
      </c>
      <c r="J444" s="2" t="s">
        <v>3995</v>
      </c>
      <c r="K444" s="3">
        <v>188</v>
      </c>
      <c r="L444" s="25">
        <v>460.75</v>
      </c>
      <c r="M444" s="2" t="s">
        <v>2204</v>
      </c>
      <c r="N444" s="2" t="s">
        <v>66</v>
      </c>
      <c r="O444" s="3">
        <f>IFERROR(VLOOKUP(B:B,'[1]SI vs ST'!$B:$P,15,0),0)</f>
        <v>1</v>
      </c>
      <c r="P444" s="3" cm="1">
        <f t="array" ref="P444:V444">IFERROR(VLOOKUP(_xlfn.SINGLE(B:B),'[1]Pivot ST'!$D:$P,{6,7,8,9,10,11,12},0),0)</f>
        <v>0</v>
      </c>
      <c r="Q444" s="3">
        <v>1</v>
      </c>
      <c r="R444" s="3">
        <v>0</v>
      </c>
      <c r="S444" s="3">
        <v>0</v>
      </c>
      <c r="T444" s="3">
        <v>0</v>
      </c>
      <c r="U444" s="3">
        <v>0</v>
      </c>
      <c r="V444" s="3">
        <v>1</v>
      </c>
      <c r="W444" s="3">
        <v>0</v>
      </c>
      <c r="X444" s="3">
        <v>0</v>
      </c>
      <c r="Y444" s="3">
        <v>0</v>
      </c>
      <c r="Z444" s="3">
        <v>0</v>
      </c>
      <c r="AA444" s="112">
        <f t="shared" si="80"/>
        <v>460.75</v>
      </c>
      <c r="AB444" s="112">
        <f t="shared" si="81"/>
        <v>0</v>
      </c>
      <c r="AC444" s="112">
        <f t="shared" si="82"/>
        <v>460.75</v>
      </c>
      <c r="AD444" s="112">
        <f t="shared" si="83"/>
        <v>0</v>
      </c>
      <c r="AE444" s="112">
        <f t="shared" si="84"/>
        <v>0</v>
      </c>
      <c r="AF444" s="112">
        <f t="shared" si="85"/>
        <v>0</v>
      </c>
      <c r="AG444" s="112">
        <f t="shared" si="86"/>
        <v>0</v>
      </c>
      <c r="AH444" s="112">
        <f t="shared" si="87"/>
        <v>460.75</v>
      </c>
      <c r="AI444" s="112">
        <f t="shared" si="88"/>
        <v>0</v>
      </c>
      <c r="AJ444" s="112">
        <f t="shared" si="89"/>
        <v>0</v>
      </c>
      <c r="AK444" s="112">
        <f t="shared" si="90"/>
        <v>0</v>
      </c>
      <c r="AL444" s="112">
        <f t="shared" si="91"/>
        <v>0</v>
      </c>
      <c r="AN444" s="112"/>
      <c r="AO444" s="184"/>
    </row>
    <row r="445" spans="1:41" x14ac:dyDescent="0.2">
      <c r="A445" t="s">
        <v>335</v>
      </c>
      <c r="B445" t="s">
        <v>1213</v>
      </c>
      <c r="C445" s="2" t="s">
        <v>1214</v>
      </c>
      <c r="D445" s="2">
        <v>5056586714584</v>
      </c>
      <c r="E445" s="2" t="s">
        <v>1215</v>
      </c>
      <c r="F445" s="2" t="s">
        <v>515</v>
      </c>
      <c r="G445" s="2" t="s">
        <v>516</v>
      </c>
      <c r="H445" s="2" t="s">
        <v>517</v>
      </c>
      <c r="I445" s="2" t="s">
        <v>1129</v>
      </c>
      <c r="J445" s="2" t="s">
        <v>3995</v>
      </c>
      <c r="K445" s="3">
        <v>188</v>
      </c>
      <c r="L445" s="25">
        <v>656.35</v>
      </c>
      <c r="M445" s="2" t="s">
        <v>2204</v>
      </c>
      <c r="N445" s="2" t="s">
        <v>66</v>
      </c>
      <c r="O445" s="3">
        <f>IFERROR(VLOOKUP(B:B,'[1]SI vs ST'!$B:$P,15,0),0)</f>
        <v>56</v>
      </c>
      <c r="P445" s="3" cm="1">
        <f t="array" ref="P445:V445">IFERROR(VLOOKUP(_xlfn.SINGLE(B:B),'[1]Pivot ST'!$D:$P,{6,7,8,9,10,11,12},0),0)</f>
        <v>80</v>
      </c>
      <c r="Q445" s="3">
        <v>61</v>
      </c>
      <c r="R445" s="3">
        <v>44</v>
      </c>
      <c r="S445" s="3">
        <v>43</v>
      </c>
      <c r="T445" s="3">
        <v>22</v>
      </c>
      <c r="U445" s="3">
        <v>9</v>
      </c>
      <c r="V445" s="3">
        <v>6</v>
      </c>
      <c r="W445" s="3">
        <v>15</v>
      </c>
      <c r="X445" s="3">
        <v>0</v>
      </c>
      <c r="Y445" s="3">
        <v>0</v>
      </c>
      <c r="Z445" s="3">
        <v>0</v>
      </c>
      <c r="AA445" s="112">
        <f t="shared" si="80"/>
        <v>36755.599999999999</v>
      </c>
      <c r="AB445" s="112">
        <f t="shared" si="81"/>
        <v>52508</v>
      </c>
      <c r="AC445" s="112">
        <f t="shared" si="82"/>
        <v>40037.35</v>
      </c>
      <c r="AD445" s="112">
        <f t="shared" si="83"/>
        <v>28879.4</v>
      </c>
      <c r="AE445" s="112">
        <f t="shared" si="84"/>
        <v>28223.05</v>
      </c>
      <c r="AF445" s="112">
        <f t="shared" si="85"/>
        <v>14439.7</v>
      </c>
      <c r="AG445" s="112">
        <f t="shared" si="86"/>
        <v>5907.1500000000005</v>
      </c>
      <c r="AH445" s="112">
        <f t="shared" si="87"/>
        <v>3938.1000000000004</v>
      </c>
      <c r="AI445" s="112">
        <f t="shared" si="88"/>
        <v>9845.25</v>
      </c>
      <c r="AJ445" s="112">
        <f t="shared" si="89"/>
        <v>0</v>
      </c>
      <c r="AK445" s="112">
        <f t="shared" si="90"/>
        <v>0</v>
      </c>
      <c r="AL445" s="112">
        <f t="shared" si="91"/>
        <v>0</v>
      </c>
      <c r="AN445" s="112"/>
      <c r="AO445" s="184"/>
    </row>
    <row r="446" spans="1:41" x14ac:dyDescent="0.2">
      <c r="A446" t="s">
        <v>335</v>
      </c>
      <c r="B446" t="s">
        <v>1217</v>
      </c>
      <c r="C446" s="2" t="s">
        <v>1218</v>
      </c>
      <c r="D446" s="2" t="s">
        <v>1219</v>
      </c>
      <c r="E446" s="2" t="s">
        <v>1220</v>
      </c>
      <c r="F446" s="2" t="s">
        <v>487</v>
      </c>
      <c r="G446" s="2" t="s">
        <v>488</v>
      </c>
      <c r="H446" s="2" t="s">
        <v>1221</v>
      </c>
      <c r="I446" s="2" t="s">
        <v>1129</v>
      </c>
      <c r="J446" s="2" t="s">
        <v>3995</v>
      </c>
      <c r="K446" s="3">
        <v>188</v>
      </c>
      <c r="L446" s="25">
        <v>1099.97</v>
      </c>
      <c r="M446" s="2" t="s">
        <v>2204</v>
      </c>
      <c r="N446" s="2" t="s">
        <v>66</v>
      </c>
      <c r="O446" s="3">
        <f>IFERROR(VLOOKUP(B:B,'[1]SI vs ST'!$B:$P,15,0),0)</f>
        <v>0</v>
      </c>
      <c r="P446" s="3" cm="1">
        <f t="array" ref="P446">IFERROR(VLOOKUP(_xlfn.SINGLE(B:B),'[1]Pivot ST'!$D:$P,{6,7,8,9,10,11,12},0),0)</f>
        <v>0</v>
      </c>
      <c r="Q446" s="3"/>
      <c r="R446" s="3"/>
      <c r="S446" s="3"/>
      <c r="T446" s="3"/>
      <c r="U446" s="3"/>
      <c r="V446" s="3"/>
      <c r="W446" s="3">
        <v>0</v>
      </c>
      <c r="X446" s="3">
        <v>0</v>
      </c>
      <c r="Y446" s="3">
        <v>0</v>
      </c>
      <c r="Z446" s="3">
        <v>0</v>
      </c>
      <c r="AA446" s="112">
        <f t="shared" si="80"/>
        <v>0</v>
      </c>
      <c r="AB446" s="112">
        <f t="shared" si="81"/>
        <v>0</v>
      </c>
      <c r="AC446" s="112">
        <f t="shared" si="82"/>
        <v>0</v>
      </c>
      <c r="AD446" s="112">
        <f t="shared" si="83"/>
        <v>0</v>
      </c>
      <c r="AE446" s="112">
        <f t="shared" si="84"/>
        <v>0</v>
      </c>
      <c r="AF446" s="112">
        <f t="shared" si="85"/>
        <v>0</v>
      </c>
      <c r="AG446" s="112">
        <f t="shared" si="86"/>
        <v>0</v>
      </c>
      <c r="AH446" s="112">
        <f t="shared" si="87"/>
        <v>0</v>
      </c>
      <c r="AI446" s="112">
        <f t="shared" si="88"/>
        <v>0</v>
      </c>
      <c r="AJ446" s="112">
        <f t="shared" si="89"/>
        <v>0</v>
      </c>
      <c r="AK446" s="112">
        <f t="shared" si="90"/>
        <v>0</v>
      </c>
      <c r="AL446" s="112">
        <f t="shared" si="91"/>
        <v>0</v>
      </c>
      <c r="AN446" s="112"/>
      <c r="AO446" s="184"/>
    </row>
    <row r="447" spans="1:41" x14ac:dyDescent="0.2">
      <c r="A447" t="s">
        <v>335</v>
      </c>
      <c r="B447" t="s">
        <v>1222</v>
      </c>
      <c r="C447" s="2" t="s">
        <v>1223</v>
      </c>
      <c r="D447" s="2" t="s">
        <v>1224</v>
      </c>
      <c r="E447" s="2" t="s">
        <v>1225</v>
      </c>
      <c r="F447" s="2" t="s">
        <v>487</v>
      </c>
      <c r="G447" s="2" t="s">
        <v>488</v>
      </c>
      <c r="H447" s="2" t="s">
        <v>1221</v>
      </c>
      <c r="I447" s="2" t="s">
        <v>1129</v>
      </c>
      <c r="J447" s="2" t="s">
        <v>3995</v>
      </c>
      <c r="K447" s="3">
        <v>188</v>
      </c>
      <c r="L447" s="25">
        <v>656.36</v>
      </c>
      <c r="M447" s="2" t="s">
        <v>2204</v>
      </c>
      <c r="N447" s="2" t="s">
        <v>66</v>
      </c>
      <c r="O447" s="3">
        <f>IFERROR(VLOOKUP(B:B,'[1]SI vs ST'!$B:$P,15,0),0)</f>
        <v>0</v>
      </c>
      <c r="P447" s="3" cm="1">
        <f t="array" ref="P447">IFERROR(VLOOKUP(_xlfn.SINGLE(B:B),'[1]Pivot ST'!$D:$P,{6,7,8,9,10,11,12},0),0)</f>
        <v>0</v>
      </c>
      <c r="Q447" s="3"/>
      <c r="R447" s="3"/>
      <c r="S447" s="3"/>
      <c r="T447" s="3"/>
      <c r="U447" s="3"/>
      <c r="V447" s="3"/>
      <c r="W447" s="3">
        <v>0</v>
      </c>
      <c r="X447" s="3">
        <v>0</v>
      </c>
      <c r="Y447" s="3">
        <v>0</v>
      </c>
      <c r="Z447" s="3">
        <v>0</v>
      </c>
      <c r="AA447" s="112">
        <f t="shared" si="80"/>
        <v>0</v>
      </c>
      <c r="AB447" s="112">
        <f t="shared" si="81"/>
        <v>0</v>
      </c>
      <c r="AC447" s="112">
        <f t="shared" si="82"/>
        <v>0</v>
      </c>
      <c r="AD447" s="112">
        <f t="shared" si="83"/>
        <v>0</v>
      </c>
      <c r="AE447" s="112">
        <f t="shared" si="84"/>
        <v>0</v>
      </c>
      <c r="AF447" s="112">
        <f t="shared" si="85"/>
        <v>0</v>
      </c>
      <c r="AG447" s="112">
        <f t="shared" si="86"/>
        <v>0</v>
      </c>
      <c r="AH447" s="112">
        <f t="shared" si="87"/>
        <v>0</v>
      </c>
      <c r="AI447" s="112">
        <f t="shared" si="88"/>
        <v>0</v>
      </c>
      <c r="AJ447" s="112">
        <f t="shared" si="89"/>
        <v>0</v>
      </c>
      <c r="AK447" s="112">
        <f t="shared" si="90"/>
        <v>0</v>
      </c>
      <c r="AL447" s="112">
        <f t="shared" si="91"/>
        <v>0</v>
      </c>
      <c r="AN447" s="112"/>
      <c r="AO447" s="184"/>
    </row>
    <row r="448" spans="1:41" x14ac:dyDescent="0.2">
      <c r="A448" t="s">
        <v>335</v>
      </c>
      <c r="B448" t="s">
        <v>1226</v>
      </c>
      <c r="C448" s="2" t="s">
        <v>1227</v>
      </c>
      <c r="D448" s="2" t="s">
        <v>1228</v>
      </c>
      <c r="E448" s="2" t="s">
        <v>1229</v>
      </c>
      <c r="F448" s="2" t="s">
        <v>487</v>
      </c>
      <c r="G448" s="2" t="s">
        <v>488</v>
      </c>
      <c r="H448" s="2" t="s">
        <v>1221</v>
      </c>
      <c r="I448" s="2" t="s">
        <v>1129</v>
      </c>
      <c r="J448" s="2" t="s">
        <v>3995</v>
      </c>
      <c r="K448" s="3">
        <v>188</v>
      </c>
      <c r="L448" s="25">
        <v>656.36</v>
      </c>
      <c r="M448" s="2" t="s">
        <v>2204</v>
      </c>
      <c r="N448" s="2" t="s">
        <v>66</v>
      </c>
      <c r="O448" s="3">
        <f>IFERROR(VLOOKUP(B:B,'[1]SI vs ST'!$B:$P,15,0),0)</f>
        <v>0</v>
      </c>
      <c r="P448" s="3" cm="1">
        <f t="array" ref="P448">IFERROR(VLOOKUP(_xlfn.SINGLE(B:B),'[1]Pivot ST'!$D:$P,{6,7,8,9,10,11,12},0),0)</f>
        <v>0</v>
      </c>
      <c r="Q448" s="3"/>
      <c r="R448" s="3"/>
      <c r="S448" s="3"/>
      <c r="T448" s="3"/>
      <c r="U448" s="3"/>
      <c r="V448" s="3"/>
      <c r="W448" s="3">
        <v>0</v>
      </c>
      <c r="X448" s="3">
        <v>0</v>
      </c>
      <c r="Y448" s="3">
        <v>0</v>
      </c>
      <c r="Z448" s="3">
        <v>0</v>
      </c>
      <c r="AA448" s="112">
        <f t="shared" si="80"/>
        <v>0</v>
      </c>
      <c r="AB448" s="112">
        <f t="shared" si="81"/>
        <v>0</v>
      </c>
      <c r="AC448" s="112">
        <f t="shared" si="82"/>
        <v>0</v>
      </c>
      <c r="AD448" s="112">
        <f t="shared" si="83"/>
        <v>0</v>
      </c>
      <c r="AE448" s="112">
        <f t="shared" si="84"/>
        <v>0</v>
      </c>
      <c r="AF448" s="112">
        <f t="shared" si="85"/>
        <v>0</v>
      </c>
      <c r="AG448" s="112">
        <f t="shared" si="86"/>
        <v>0</v>
      </c>
      <c r="AH448" s="112">
        <f t="shared" si="87"/>
        <v>0</v>
      </c>
      <c r="AI448" s="112">
        <f t="shared" si="88"/>
        <v>0</v>
      </c>
      <c r="AJ448" s="112">
        <f t="shared" si="89"/>
        <v>0</v>
      </c>
      <c r="AK448" s="112">
        <f t="shared" si="90"/>
        <v>0</v>
      </c>
      <c r="AL448" s="112">
        <f t="shared" si="91"/>
        <v>0</v>
      </c>
      <c r="AN448" s="112"/>
      <c r="AO448" s="184"/>
    </row>
    <row r="449" spans="1:41" x14ac:dyDescent="0.2">
      <c r="A449" t="s">
        <v>335</v>
      </c>
      <c r="B449" t="s">
        <v>1230</v>
      </c>
      <c r="C449" s="2" t="s">
        <v>1231</v>
      </c>
      <c r="D449" s="2" t="s">
        <v>1232</v>
      </c>
      <c r="E449" s="2" t="s">
        <v>1233</v>
      </c>
      <c r="F449" s="2" t="s">
        <v>487</v>
      </c>
      <c r="G449" s="2" t="s">
        <v>488</v>
      </c>
      <c r="H449" s="2" t="s">
        <v>1221</v>
      </c>
      <c r="I449" s="2" t="s">
        <v>1129</v>
      </c>
      <c r="J449" s="2" t="s">
        <v>3995</v>
      </c>
      <c r="K449" s="3">
        <v>188</v>
      </c>
      <c r="L449" s="25">
        <v>656.36</v>
      </c>
      <c r="M449" s="2" t="s">
        <v>2204</v>
      </c>
      <c r="N449" s="2" t="s">
        <v>66</v>
      </c>
      <c r="O449" s="3">
        <f>IFERROR(VLOOKUP(B:B,'[1]SI vs ST'!$B:$P,15,0),0)</f>
        <v>0</v>
      </c>
      <c r="P449" s="3" cm="1">
        <f t="array" ref="P449">IFERROR(VLOOKUP(_xlfn.SINGLE(B:B),'[1]Pivot ST'!$D:$P,{6,7,8,9,10,11,12},0),0)</f>
        <v>0</v>
      </c>
      <c r="Q449" s="3"/>
      <c r="R449" s="3"/>
      <c r="S449" s="3"/>
      <c r="T449" s="3"/>
      <c r="U449" s="3"/>
      <c r="V449" s="3"/>
      <c r="W449" s="3">
        <v>0</v>
      </c>
      <c r="X449" s="3">
        <v>0</v>
      </c>
      <c r="Y449" s="3">
        <v>0</v>
      </c>
      <c r="Z449" s="3">
        <v>0</v>
      </c>
      <c r="AA449" s="112">
        <f t="shared" si="80"/>
        <v>0</v>
      </c>
      <c r="AB449" s="112">
        <f t="shared" si="81"/>
        <v>0</v>
      </c>
      <c r="AC449" s="112">
        <f t="shared" si="82"/>
        <v>0</v>
      </c>
      <c r="AD449" s="112">
        <f t="shared" si="83"/>
        <v>0</v>
      </c>
      <c r="AE449" s="112">
        <f t="shared" si="84"/>
        <v>0</v>
      </c>
      <c r="AF449" s="112">
        <f t="shared" si="85"/>
        <v>0</v>
      </c>
      <c r="AG449" s="112">
        <f t="shared" si="86"/>
        <v>0</v>
      </c>
      <c r="AH449" s="112">
        <f t="shared" si="87"/>
        <v>0</v>
      </c>
      <c r="AI449" s="112">
        <f t="shared" si="88"/>
        <v>0</v>
      </c>
      <c r="AJ449" s="112">
        <f t="shared" si="89"/>
        <v>0</v>
      </c>
      <c r="AK449" s="112">
        <f t="shared" si="90"/>
        <v>0</v>
      </c>
      <c r="AL449" s="112">
        <f t="shared" si="91"/>
        <v>0</v>
      </c>
      <c r="AN449" s="112"/>
      <c r="AO449" s="184"/>
    </row>
    <row r="450" spans="1:41" x14ac:dyDescent="0.2">
      <c r="A450" t="s">
        <v>335</v>
      </c>
      <c r="B450" t="s">
        <v>1234</v>
      </c>
      <c r="C450" s="159" t="s">
        <v>542</v>
      </c>
      <c r="D450" s="2">
        <v>840459607265</v>
      </c>
      <c r="E450" s="2" t="s">
        <v>543</v>
      </c>
      <c r="F450" s="2" t="s">
        <v>60</v>
      </c>
      <c r="G450" s="2" t="s">
        <v>61</v>
      </c>
      <c r="H450" s="2" t="s">
        <v>62</v>
      </c>
      <c r="I450" s="2" t="s">
        <v>1129</v>
      </c>
      <c r="J450" s="2" t="s">
        <v>3995</v>
      </c>
      <c r="K450" s="3">
        <v>188</v>
      </c>
      <c r="L450" s="25">
        <v>453.38</v>
      </c>
      <c r="M450" s="2" t="s">
        <v>2204</v>
      </c>
      <c r="N450" s="2" t="s">
        <v>66</v>
      </c>
      <c r="O450" s="3">
        <f>IFERROR(VLOOKUP(B:B,'[1]SI vs ST'!$B:$P,15,0),0)</f>
        <v>28</v>
      </c>
      <c r="P450" s="3" cm="1">
        <f t="array" ref="P450:V450">IFERROR(VLOOKUP(_xlfn.SINGLE(B:B),'[1]Pivot ST'!$D:$P,{6,7,8,9,10,11,12},0),0)</f>
        <v>24</v>
      </c>
      <c r="Q450" s="3">
        <v>11</v>
      </c>
      <c r="R450" s="3">
        <v>7</v>
      </c>
      <c r="S450" s="3">
        <v>6</v>
      </c>
      <c r="T450" s="3">
        <v>12</v>
      </c>
      <c r="U450" s="3">
        <v>9</v>
      </c>
      <c r="V450" s="3">
        <v>6</v>
      </c>
      <c r="W450" s="3">
        <v>0</v>
      </c>
      <c r="X450" s="3">
        <v>0</v>
      </c>
      <c r="Y450" s="3">
        <v>0</v>
      </c>
      <c r="Z450" s="3">
        <v>0</v>
      </c>
      <c r="AA450" s="112">
        <f t="shared" si="80"/>
        <v>12694.64</v>
      </c>
      <c r="AB450" s="112">
        <f t="shared" si="81"/>
        <v>10881.119999999999</v>
      </c>
      <c r="AC450" s="112">
        <f t="shared" si="82"/>
        <v>4987.18</v>
      </c>
      <c r="AD450" s="112">
        <f t="shared" si="83"/>
        <v>3173.66</v>
      </c>
      <c r="AE450" s="112">
        <f t="shared" si="84"/>
        <v>2720.2799999999997</v>
      </c>
      <c r="AF450" s="112">
        <f t="shared" si="85"/>
        <v>5440.5599999999995</v>
      </c>
      <c r="AG450" s="112">
        <f t="shared" si="86"/>
        <v>4080.42</v>
      </c>
      <c r="AH450" s="112">
        <f t="shared" si="87"/>
        <v>2720.2799999999997</v>
      </c>
      <c r="AI450" s="112">
        <f t="shared" si="88"/>
        <v>0</v>
      </c>
      <c r="AJ450" s="112">
        <f t="shared" si="89"/>
        <v>0</v>
      </c>
      <c r="AK450" s="112">
        <f t="shared" si="90"/>
        <v>0</v>
      </c>
      <c r="AL450" s="112">
        <f t="shared" si="91"/>
        <v>0</v>
      </c>
      <c r="AN450" s="112"/>
      <c r="AO450" s="184"/>
    </row>
    <row r="451" spans="1:41" x14ac:dyDescent="0.2">
      <c r="A451" t="s">
        <v>20</v>
      </c>
      <c r="B451" t="s">
        <v>1235</v>
      </c>
      <c r="C451" s="2" t="s">
        <v>64</v>
      </c>
      <c r="D451" s="2" t="s">
        <v>1236</v>
      </c>
      <c r="E451" s="2" t="s">
        <v>65</v>
      </c>
      <c r="F451" t="s">
        <v>4152</v>
      </c>
      <c r="G451" s="2" t="s">
        <v>50</v>
      </c>
      <c r="H451" s="2" t="s">
        <v>51</v>
      </c>
      <c r="I451" s="2" t="s">
        <v>1129</v>
      </c>
      <c r="J451" s="2" t="s">
        <v>3995</v>
      </c>
      <c r="K451" s="3">
        <v>188</v>
      </c>
      <c r="L451" s="25">
        <v>0.01</v>
      </c>
      <c r="M451" s="2" t="s">
        <v>2204</v>
      </c>
      <c r="N451" s="2" t="s">
        <v>1237</v>
      </c>
      <c r="O451" s="3">
        <f>IFERROR(VLOOKUP(B:B,'[1]SI vs ST'!$B:$P,15,0),0)</f>
        <v>0</v>
      </c>
      <c r="P451" s="3" cm="1">
        <f t="array" ref="P451">IFERROR(VLOOKUP(_xlfn.SINGLE(B:B),'[1]Pivot ST'!$D:$P,{6,7,8,9,10,11,12},0),0)</f>
        <v>0</v>
      </c>
      <c r="Q451" s="3"/>
      <c r="R451" s="3"/>
      <c r="S451" s="3"/>
      <c r="T451" s="3"/>
      <c r="U451" s="3"/>
      <c r="V451" s="3"/>
      <c r="W451" s="3">
        <v>0</v>
      </c>
      <c r="X451" s="3">
        <v>0</v>
      </c>
      <c r="Y451" s="3">
        <v>0</v>
      </c>
      <c r="Z451" s="3">
        <v>0</v>
      </c>
      <c r="AA451" s="112">
        <f t="shared" ref="AA451:AA514" si="92">O451*$L:$L</f>
        <v>0</v>
      </c>
      <c r="AB451" s="112">
        <f t="shared" ref="AB451:AB514" si="93">P451*$L:$L</f>
        <v>0</v>
      </c>
      <c r="AC451" s="112">
        <f t="shared" ref="AC451:AC514" si="94">Q451*$L:$L</f>
        <v>0</v>
      </c>
      <c r="AD451" s="112">
        <f t="shared" ref="AD451:AD514" si="95">R451*$L:$L</f>
        <v>0</v>
      </c>
      <c r="AE451" s="112">
        <f t="shared" ref="AE451:AE514" si="96">S451*$L:$L</f>
        <v>0</v>
      </c>
      <c r="AF451" s="112">
        <f t="shared" ref="AF451:AF514" si="97">T451*$L:$L</f>
        <v>0</v>
      </c>
      <c r="AG451" s="112">
        <f t="shared" ref="AG451:AG514" si="98">U451*$L:$L</f>
        <v>0</v>
      </c>
      <c r="AH451" s="112">
        <f t="shared" ref="AH451:AH514" si="99">V451*$L:$L</f>
        <v>0</v>
      </c>
      <c r="AI451" s="112">
        <f t="shared" ref="AI451:AI514" si="100">W451*$L:$L</f>
        <v>0</v>
      </c>
      <c r="AJ451" s="112">
        <f t="shared" ref="AJ451:AJ514" si="101">X451*$L:$L</f>
        <v>0</v>
      </c>
      <c r="AK451" s="112">
        <f t="shared" ref="AK451:AK514" si="102">Y451*$L:$L</f>
        <v>0</v>
      </c>
      <c r="AL451" s="112">
        <f t="shared" ref="AL451:AL514" si="103">Z451*$L:$L</f>
        <v>0</v>
      </c>
      <c r="AN451" s="112"/>
      <c r="AO451" s="184"/>
    </row>
    <row r="452" spans="1:41" x14ac:dyDescent="0.2">
      <c r="A452" t="s">
        <v>20</v>
      </c>
      <c r="B452" t="s">
        <v>1238</v>
      </c>
      <c r="C452" s="2" t="s">
        <v>68</v>
      </c>
      <c r="D452" s="2" t="s">
        <v>1239</v>
      </c>
      <c r="E452" s="2" t="s">
        <v>69</v>
      </c>
      <c r="F452" t="s">
        <v>4152</v>
      </c>
      <c r="G452" s="2" t="s">
        <v>50</v>
      </c>
      <c r="H452" s="2" t="s">
        <v>55</v>
      </c>
      <c r="I452" s="2" t="s">
        <v>1129</v>
      </c>
      <c r="J452" s="2" t="s">
        <v>3995</v>
      </c>
      <c r="K452" s="3">
        <v>188</v>
      </c>
      <c r="L452" s="25">
        <v>0.01</v>
      </c>
      <c r="M452" s="2" t="s">
        <v>2204</v>
      </c>
      <c r="N452" s="2" t="s">
        <v>1237</v>
      </c>
      <c r="O452" s="3">
        <f>IFERROR(VLOOKUP(B:B,'[1]SI vs ST'!$B:$P,15,0),0)</f>
        <v>0</v>
      </c>
      <c r="P452" s="3" cm="1">
        <f t="array" ref="P452">IFERROR(VLOOKUP(_xlfn.SINGLE(B:B),'[1]Pivot ST'!$D:$P,{6,7,8,9,10,11,12},0),0)</f>
        <v>0</v>
      </c>
      <c r="Q452" s="3"/>
      <c r="R452" s="3"/>
      <c r="S452" s="3"/>
      <c r="T452" s="3"/>
      <c r="U452" s="3"/>
      <c r="V452" s="3"/>
      <c r="W452" s="3">
        <v>0</v>
      </c>
      <c r="X452" s="3">
        <v>0</v>
      </c>
      <c r="Y452" s="3">
        <v>0</v>
      </c>
      <c r="Z452" s="3">
        <v>0</v>
      </c>
      <c r="AA452" s="112">
        <f t="shared" si="92"/>
        <v>0</v>
      </c>
      <c r="AB452" s="112">
        <f t="shared" si="93"/>
        <v>0</v>
      </c>
      <c r="AC452" s="112">
        <f t="shared" si="94"/>
        <v>0</v>
      </c>
      <c r="AD452" s="112">
        <f t="shared" si="95"/>
        <v>0</v>
      </c>
      <c r="AE452" s="112">
        <f t="shared" si="96"/>
        <v>0</v>
      </c>
      <c r="AF452" s="112">
        <f t="shared" si="97"/>
        <v>0</v>
      </c>
      <c r="AG452" s="112">
        <f t="shared" si="98"/>
        <v>0</v>
      </c>
      <c r="AH452" s="112">
        <f t="shared" si="99"/>
        <v>0</v>
      </c>
      <c r="AI452" s="112">
        <f t="shared" si="100"/>
        <v>0</v>
      </c>
      <c r="AJ452" s="112">
        <f t="shared" si="101"/>
        <v>0</v>
      </c>
      <c r="AK452" s="112">
        <f t="shared" si="102"/>
        <v>0</v>
      </c>
      <c r="AL452" s="112">
        <f t="shared" si="103"/>
        <v>0</v>
      </c>
      <c r="AN452" s="112"/>
      <c r="AO452" s="184"/>
    </row>
    <row r="453" spans="1:41" x14ac:dyDescent="0.2">
      <c r="A453" t="s">
        <v>104</v>
      </c>
      <c r="B453" t="s">
        <v>1240</v>
      </c>
      <c r="C453" s="2" t="s">
        <v>1241</v>
      </c>
      <c r="D453" s="2">
        <v>856500011875</v>
      </c>
      <c r="E453" s="2" t="s">
        <v>1242</v>
      </c>
      <c r="F453" t="s">
        <v>4152</v>
      </c>
      <c r="G453" s="2" t="s">
        <v>50</v>
      </c>
      <c r="H453" s="2" t="s">
        <v>1243</v>
      </c>
      <c r="I453" s="2" t="s">
        <v>1129</v>
      </c>
      <c r="J453" s="2" t="s">
        <v>3995</v>
      </c>
      <c r="K453" s="3">
        <v>188</v>
      </c>
      <c r="L453" s="25">
        <v>783.88</v>
      </c>
      <c r="M453" s="2" t="s">
        <v>2204</v>
      </c>
      <c r="N453" s="2" t="s">
        <v>28</v>
      </c>
      <c r="O453" s="3">
        <f>IFERROR(VLOOKUP(B:B,'[1]SI vs ST'!$B:$P,15,0),0)</f>
        <v>7</v>
      </c>
      <c r="P453" s="3" cm="1">
        <f t="array" ref="P453:V453">IFERROR(VLOOKUP(_xlfn.SINGLE(B:B),'[1]Pivot ST'!$D:$P,{6,7,8,9,10,11,12},0),0)</f>
        <v>20</v>
      </c>
      <c r="Q453" s="3">
        <v>14</v>
      </c>
      <c r="R453" s="3">
        <v>4</v>
      </c>
      <c r="S453" s="3">
        <v>2</v>
      </c>
      <c r="T453" s="3">
        <v>0</v>
      </c>
      <c r="U453" s="3">
        <v>1</v>
      </c>
      <c r="V453" s="3">
        <v>1</v>
      </c>
      <c r="W453" s="3">
        <v>5</v>
      </c>
      <c r="X453" s="3">
        <v>13</v>
      </c>
      <c r="Y453" s="3">
        <v>13</v>
      </c>
      <c r="Z453" s="3">
        <v>12</v>
      </c>
      <c r="AA453" s="112">
        <f t="shared" si="92"/>
        <v>5487.16</v>
      </c>
      <c r="AB453" s="112">
        <f t="shared" si="93"/>
        <v>15677.6</v>
      </c>
      <c r="AC453" s="112">
        <f t="shared" si="94"/>
        <v>10974.32</v>
      </c>
      <c r="AD453" s="112">
        <f t="shared" si="95"/>
        <v>3135.52</v>
      </c>
      <c r="AE453" s="112">
        <f t="shared" si="96"/>
        <v>1567.76</v>
      </c>
      <c r="AF453" s="112">
        <f t="shared" si="97"/>
        <v>0</v>
      </c>
      <c r="AG453" s="112">
        <f t="shared" si="98"/>
        <v>783.88</v>
      </c>
      <c r="AH453" s="112">
        <f t="shared" si="99"/>
        <v>783.88</v>
      </c>
      <c r="AI453" s="112">
        <f t="shared" si="100"/>
        <v>3919.4</v>
      </c>
      <c r="AJ453" s="112">
        <f t="shared" si="101"/>
        <v>10190.44</v>
      </c>
      <c r="AK453" s="112">
        <f t="shared" si="102"/>
        <v>10190.44</v>
      </c>
      <c r="AL453" s="112">
        <f t="shared" si="103"/>
        <v>9406.56</v>
      </c>
      <c r="AN453" s="112"/>
      <c r="AO453" s="184"/>
    </row>
    <row r="454" spans="1:41" x14ac:dyDescent="0.2">
      <c r="A454" t="s">
        <v>56</v>
      </c>
      <c r="B454" t="s">
        <v>1244</v>
      </c>
      <c r="C454" s="2" t="s">
        <v>560</v>
      </c>
      <c r="D454" s="2">
        <v>840168546671</v>
      </c>
      <c r="E454" s="2" t="s">
        <v>561</v>
      </c>
      <c r="F454" s="2" t="s">
        <v>487</v>
      </c>
      <c r="G454" s="2" t="s">
        <v>488</v>
      </c>
      <c r="H454" s="2" t="s">
        <v>489</v>
      </c>
      <c r="I454" s="2" t="s">
        <v>1129</v>
      </c>
      <c r="J454" s="2" t="s">
        <v>3995</v>
      </c>
      <c r="K454" s="3">
        <v>188</v>
      </c>
      <c r="L454" s="25">
        <v>503.81</v>
      </c>
      <c r="M454" s="2" t="s">
        <v>2202</v>
      </c>
      <c r="N454" s="2" t="s">
        <v>28</v>
      </c>
      <c r="O454" s="3">
        <f>IFERROR(VLOOKUP(B:B,'[1]SI vs ST'!$B:$P,15,0),0)</f>
        <v>186</v>
      </c>
      <c r="P454" s="3" cm="1">
        <f t="array" ref="P454:V454">IFERROR(VLOOKUP(_xlfn.SINGLE(B:B),'[1]Pivot ST'!$D:$P,{6,7,8,9,10,11,12},0),0)</f>
        <v>96</v>
      </c>
      <c r="Q454" s="3">
        <v>28</v>
      </c>
      <c r="R454" s="3">
        <v>47</v>
      </c>
      <c r="S454" s="3">
        <v>42</v>
      </c>
      <c r="T454" s="3">
        <v>32</v>
      </c>
      <c r="U454" s="3">
        <v>16</v>
      </c>
      <c r="V454" s="3">
        <v>12</v>
      </c>
      <c r="W454" s="3">
        <v>3</v>
      </c>
      <c r="X454" s="3">
        <v>0</v>
      </c>
      <c r="Y454" s="3">
        <v>0</v>
      </c>
      <c r="Z454" s="3">
        <v>0</v>
      </c>
      <c r="AA454" s="112">
        <f t="shared" si="92"/>
        <v>93708.66</v>
      </c>
      <c r="AB454" s="112">
        <f t="shared" si="93"/>
        <v>48365.760000000002</v>
      </c>
      <c r="AC454" s="112">
        <f t="shared" si="94"/>
        <v>14106.68</v>
      </c>
      <c r="AD454" s="112">
        <f t="shared" si="95"/>
        <v>23679.07</v>
      </c>
      <c r="AE454" s="112">
        <f t="shared" si="96"/>
        <v>21160.02</v>
      </c>
      <c r="AF454" s="112">
        <f t="shared" si="97"/>
        <v>16121.92</v>
      </c>
      <c r="AG454" s="112">
        <f t="shared" si="98"/>
        <v>8060.96</v>
      </c>
      <c r="AH454" s="112">
        <f t="shared" si="99"/>
        <v>6045.72</v>
      </c>
      <c r="AI454" s="112">
        <f t="shared" si="100"/>
        <v>1511.43</v>
      </c>
      <c r="AJ454" s="112">
        <f t="shared" si="101"/>
        <v>0</v>
      </c>
      <c r="AK454" s="112">
        <f t="shared" si="102"/>
        <v>0</v>
      </c>
      <c r="AL454" s="112">
        <f t="shared" si="103"/>
        <v>0</v>
      </c>
      <c r="AN454" s="112"/>
      <c r="AO454" s="184"/>
    </row>
    <row r="455" spans="1:41" x14ac:dyDescent="0.2">
      <c r="A455" t="s">
        <v>56</v>
      </c>
      <c r="B455" t="s">
        <v>1245</v>
      </c>
      <c r="C455" s="2" t="s">
        <v>260</v>
      </c>
      <c r="D455" s="2" t="s">
        <v>261</v>
      </c>
      <c r="E455" s="2" t="s">
        <v>262</v>
      </c>
      <c r="F455" s="2" t="s">
        <v>60</v>
      </c>
      <c r="G455" s="2" t="s">
        <v>109</v>
      </c>
      <c r="H455" s="2" t="s">
        <v>109</v>
      </c>
      <c r="I455" s="2" t="s">
        <v>1129</v>
      </c>
      <c r="J455" s="2" t="s">
        <v>3995</v>
      </c>
      <c r="K455" s="3">
        <v>188</v>
      </c>
      <c r="L455" s="25">
        <v>276.26</v>
      </c>
      <c r="M455" s="2" t="s">
        <v>2204</v>
      </c>
      <c r="N455" s="2" t="s">
        <v>28</v>
      </c>
      <c r="O455" s="3">
        <f>IFERROR(VLOOKUP(B:B,'[1]SI vs ST'!$B:$P,15,0),0)</f>
        <v>31</v>
      </c>
      <c r="P455" s="3" cm="1">
        <f t="array" ref="P455:V455">IFERROR(VLOOKUP(_xlfn.SINGLE(B:B),'[1]Pivot ST'!$D:$P,{6,7,8,9,10,11,12},0),0)</f>
        <v>19</v>
      </c>
      <c r="Q455" s="3">
        <v>13</v>
      </c>
      <c r="R455" s="3">
        <v>18</v>
      </c>
      <c r="S455" s="3">
        <v>13</v>
      </c>
      <c r="T455" s="3">
        <v>16</v>
      </c>
      <c r="U455" s="3">
        <v>20</v>
      </c>
      <c r="V455" s="3">
        <v>22</v>
      </c>
      <c r="W455" s="3">
        <v>24</v>
      </c>
      <c r="X455" s="3">
        <v>18</v>
      </c>
      <c r="Y455" s="3">
        <v>18</v>
      </c>
      <c r="Z455" s="3">
        <v>19</v>
      </c>
      <c r="AA455" s="112">
        <f t="shared" si="92"/>
        <v>8564.06</v>
      </c>
      <c r="AB455" s="112">
        <f t="shared" si="93"/>
        <v>5248.94</v>
      </c>
      <c r="AC455" s="112">
        <f t="shared" si="94"/>
        <v>3591.38</v>
      </c>
      <c r="AD455" s="112">
        <f t="shared" si="95"/>
        <v>4972.68</v>
      </c>
      <c r="AE455" s="112">
        <f t="shared" si="96"/>
        <v>3591.38</v>
      </c>
      <c r="AF455" s="112">
        <f t="shared" si="97"/>
        <v>4420.16</v>
      </c>
      <c r="AG455" s="112">
        <f t="shared" si="98"/>
        <v>5525.2</v>
      </c>
      <c r="AH455" s="112">
        <f t="shared" si="99"/>
        <v>6077.7199999999993</v>
      </c>
      <c r="AI455" s="112">
        <f t="shared" si="100"/>
        <v>6630.24</v>
      </c>
      <c r="AJ455" s="112">
        <f t="shared" si="101"/>
        <v>4972.68</v>
      </c>
      <c r="AK455" s="112">
        <f t="shared" si="102"/>
        <v>4972.68</v>
      </c>
      <c r="AL455" s="112">
        <f t="shared" si="103"/>
        <v>5248.94</v>
      </c>
      <c r="AN455" s="112"/>
      <c r="AO455" s="184"/>
    </row>
    <row r="456" spans="1:41" x14ac:dyDescent="0.2">
      <c r="A456" t="s">
        <v>335</v>
      </c>
      <c r="B456" t="s">
        <v>1246</v>
      </c>
      <c r="C456" s="2" t="s">
        <v>614</v>
      </c>
      <c r="D456" s="2" t="s">
        <v>1247</v>
      </c>
      <c r="E456" s="2" t="s">
        <v>616</v>
      </c>
      <c r="F456" s="2" t="s">
        <v>468</v>
      </c>
      <c r="G456" s="2" t="s">
        <v>469</v>
      </c>
      <c r="H456" s="2" t="s">
        <v>617</v>
      </c>
      <c r="I456" s="2" t="s">
        <v>1129</v>
      </c>
      <c r="J456" s="2" t="s">
        <v>3995</v>
      </c>
      <c r="K456" s="3">
        <v>188</v>
      </c>
      <c r="L456" s="25">
        <v>226.43</v>
      </c>
      <c r="M456" s="2" t="s">
        <v>2203</v>
      </c>
      <c r="N456" s="2" t="s">
        <v>28</v>
      </c>
      <c r="O456" s="3">
        <f>IFERROR(VLOOKUP(B:B,'[1]SI vs ST'!$B:$P,15,0),0)</f>
        <v>71</v>
      </c>
      <c r="P456" s="3" cm="1">
        <f t="array" ref="P456:V456">IFERROR(VLOOKUP(_xlfn.SINGLE(B:B),'[1]Pivot ST'!$D:$P,{6,7,8,9,10,11,12},0),0)</f>
        <v>45</v>
      </c>
      <c r="Q456" s="3">
        <v>26</v>
      </c>
      <c r="R456" s="3">
        <v>13</v>
      </c>
      <c r="S456" s="3">
        <v>5</v>
      </c>
      <c r="T456" s="3">
        <v>19</v>
      </c>
      <c r="U456" s="3">
        <v>9</v>
      </c>
      <c r="V456" s="3">
        <v>5</v>
      </c>
      <c r="W456" s="3">
        <v>23</v>
      </c>
      <c r="X456" s="3">
        <v>21</v>
      </c>
      <c r="Y456" s="3">
        <v>23</v>
      </c>
      <c r="Z456" s="3">
        <v>23</v>
      </c>
      <c r="AA456" s="112">
        <f t="shared" si="92"/>
        <v>16076.53</v>
      </c>
      <c r="AB456" s="112">
        <f t="shared" si="93"/>
        <v>10189.35</v>
      </c>
      <c r="AC456" s="112">
        <f t="shared" si="94"/>
        <v>5887.18</v>
      </c>
      <c r="AD456" s="112">
        <f t="shared" si="95"/>
        <v>2943.59</v>
      </c>
      <c r="AE456" s="112">
        <f t="shared" si="96"/>
        <v>1132.1500000000001</v>
      </c>
      <c r="AF456" s="112">
        <f t="shared" si="97"/>
        <v>4302.17</v>
      </c>
      <c r="AG456" s="112">
        <f t="shared" si="98"/>
        <v>2037.8700000000001</v>
      </c>
      <c r="AH456" s="112">
        <f t="shared" si="99"/>
        <v>1132.1500000000001</v>
      </c>
      <c r="AI456" s="112">
        <f t="shared" si="100"/>
        <v>5207.8900000000003</v>
      </c>
      <c r="AJ456" s="112">
        <f t="shared" si="101"/>
        <v>4755.03</v>
      </c>
      <c r="AK456" s="112">
        <f t="shared" si="102"/>
        <v>5207.8900000000003</v>
      </c>
      <c r="AL456" s="112">
        <f t="shared" si="103"/>
        <v>5207.8900000000003</v>
      </c>
      <c r="AN456" s="112"/>
      <c r="AO456" s="184"/>
    </row>
    <row r="457" spans="1:41" x14ac:dyDescent="0.2">
      <c r="A457" t="s">
        <v>1248</v>
      </c>
      <c r="B457" t="s">
        <v>1249</v>
      </c>
      <c r="C457" s="2" t="s">
        <v>1250</v>
      </c>
      <c r="D457" s="2" t="s">
        <v>1251</v>
      </c>
      <c r="E457" s="2" t="s">
        <v>1252</v>
      </c>
      <c r="F457" t="s">
        <v>4030</v>
      </c>
      <c r="G457" s="2" t="s">
        <v>1072</v>
      </c>
      <c r="H457" s="2" t="s">
        <v>1253</v>
      </c>
      <c r="I457" s="2" t="s">
        <v>1129</v>
      </c>
      <c r="J457" s="2" t="s">
        <v>3995</v>
      </c>
      <c r="K457" s="3">
        <v>94</v>
      </c>
      <c r="L457" s="25">
        <v>503.75</v>
      </c>
      <c r="M457" s="2" t="s">
        <v>2204</v>
      </c>
      <c r="N457" s="2" t="s">
        <v>66</v>
      </c>
      <c r="O457" s="3">
        <f>IFERROR(VLOOKUP(B:B,'[1]SI vs ST'!$B:$P,15,0),0)</f>
        <v>0</v>
      </c>
      <c r="P457" s="3" cm="1">
        <f t="array" ref="P457">IFERROR(VLOOKUP(_xlfn.SINGLE(B:B),'[1]Pivot ST'!$D:$P,{6,7,8,9,10,11,12},0),0)</f>
        <v>0</v>
      </c>
      <c r="Q457" s="3"/>
      <c r="R457" s="3"/>
      <c r="S457" s="3"/>
      <c r="T457" s="3"/>
      <c r="U457" s="3"/>
      <c r="V457" s="3"/>
      <c r="W457" s="3">
        <v>0</v>
      </c>
      <c r="X457" s="3">
        <v>0</v>
      </c>
      <c r="Y457" s="3">
        <v>0</v>
      </c>
      <c r="Z457" s="3">
        <v>0</v>
      </c>
      <c r="AA457" s="112">
        <f t="shared" si="92"/>
        <v>0</v>
      </c>
      <c r="AB457" s="112">
        <f t="shared" si="93"/>
        <v>0</v>
      </c>
      <c r="AC457" s="112">
        <f t="shared" si="94"/>
        <v>0</v>
      </c>
      <c r="AD457" s="112">
        <f t="shared" si="95"/>
        <v>0</v>
      </c>
      <c r="AE457" s="112">
        <f t="shared" si="96"/>
        <v>0</v>
      </c>
      <c r="AF457" s="112">
        <f t="shared" si="97"/>
        <v>0</v>
      </c>
      <c r="AG457" s="112">
        <f t="shared" si="98"/>
        <v>0</v>
      </c>
      <c r="AH457" s="112">
        <f t="shared" si="99"/>
        <v>0</v>
      </c>
      <c r="AI457" s="112">
        <f t="shared" si="100"/>
        <v>0</v>
      </c>
      <c r="AJ457" s="112">
        <f t="shared" si="101"/>
        <v>0</v>
      </c>
      <c r="AK457" s="112">
        <f t="shared" si="102"/>
        <v>0</v>
      </c>
      <c r="AL457" s="112">
        <f t="shared" si="103"/>
        <v>0</v>
      </c>
      <c r="AN457" s="112"/>
      <c r="AO457" s="184"/>
    </row>
    <row r="458" spans="1:41" x14ac:dyDescent="0.2">
      <c r="A458" t="s">
        <v>1248</v>
      </c>
      <c r="B458" t="s">
        <v>1254</v>
      </c>
      <c r="C458" s="2" t="s">
        <v>1255</v>
      </c>
      <c r="D458" s="2" t="s">
        <v>1256</v>
      </c>
      <c r="E458" s="2" t="s">
        <v>1257</v>
      </c>
      <c r="F458" s="2" t="s">
        <v>33</v>
      </c>
      <c r="G458" s="2" t="s">
        <v>1258</v>
      </c>
      <c r="H458" s="2" t="s">
        <v>1259</v>
      </c>
      <c r="I458" s="2" t="s">
        <v>1129</v>
      </c>
      <c r="J458" s="2" t="s">
        <v>3995</v>
      </c>
      <c r="K458" s="3">
        <v>94</v>
      </c>
      <c r="L458" s="25">
        <v>559.78</v>
      </c>
      <c r="M458" s="2" t="s">
        <v>2204</v>
      </c>
      <c r="N458" s="2" t="s">
        <v>66</v>
      </c>
      <c r="O458" s="3">
        <f>IFERROR(VLOOKUP(B:B,'[1]SI vs ST'!$B:$P,15,0),0)</f>
        <v>0</v>
      </c>
      <c r="P458" s="3" cm="1">
        <f t="array" ref="P458">IFERROR(VLOOKUP(_xlfn.SINGLE(B:B),'[1]Pivot ST'!$D:$P,{6,7,8,9,10,11,12},0),0)</f>
        <v>0</v>
      </c>
      <c r="Q458" s="3"/>
      <c r="R458" s="3"/>
      <c r="S458" s="3"/>
      <c r="T458" s="3"/>
      <c r="U458" s="3"/>
      <c r="V458" s="3"/>
      <c r="W458" s="3">
        <v>0</v>
      </c>
      <c r="X458" s="3">
        <v>0</v>
      </c>
      <c r="Y458" s="3">
        <v>0</v>
      </c>
      <c r="Z458" s="3">
        <v>0</v>
      </c>
      <c r="AA458" s="112">
        <f t="shared" si="92"/>
        <v>0</v>
      </c>
      <c r="AB458" s="112">
        <f t="shared" si="93"/>
        <v>0</v>
      </c>
      <c r="AC458" s="112">
        <f t="shared" si="94"/>
        <v>0</v>
      </c>
      <c r="AD458" s="112">
        <f t="shared" si="95"/>
        <v>0</v>
      </c>
      <c r="AE458" s="112">
        <f t="shared" si="96"/>
        <v>0</v>
      </c>
      <c r="AF458" s="112">
        <f t="shared" si="97"/>
        <v>0</v>
      </c>
      <c r="AG458" s="112">
        <f t="shared" si="98"/>
        <v>0</v>
      </c>
      <c r="AH458" s="112">
        <f t="shared" si="99"/>
        <v>0</v>
      </c>
      <c r="AI458" s="112">
        <f t="shared" si="100"/>
        <v>0</v>
      </c>
      <c r="AJ458" s="112">
        <f t="shared" si="101"/>
        <v>0</v>
      </c>
      <c r="AK458" s="112">
        <f t="shared" si="102"/>
        <v>0</v>
      </c>
      <c r="AL458" s="112">
        <f t="shared" si="103"/>
        <v>0</v>
      </c>
      <c r="AN458" s="112"/>
      <c r="AO458" s="184"/>
    </row>
    <row r="459" spans="1:41" x14ac:dyDescent="0.2">
      <c r="A459" t="s">
        <v>1248</v>
      </c>
      <c r="B459" t="s">
        <v>1260</v>
      </c>
      <c r="C459" s="2" t="s">
        <v>1255</v>
      </c>
      <c r="D459" s="2" t="s">
        <v>1256</v>
      </c>
      <c r="E459" s="2" t="s">
        <v>1257</v>
      </c>
      <c r="F459" s="2" t="s">
        <v>33</v>
      </c>
      <c r="G459" s="2" t="s">
        <v>1258</v>
      </c>
      <c r="H459" s="2" t="s">
        <v>1259</v>
      </c>
      <c r="I459" s="2" t="s">
        <v>1129</v>
      </c>
      <c r="J459" s="2" t="s">
        <v>3995</v>
      </c>
      <c r="K459" s="3">
        <v>94</v>
      </c>
      <c r="L459" s="25">
        <v>559.78</v>
      </c>
      <c r="M459" s="2" t="s">
        <v>2204</v>
      </c>
      <c r="N459" s="2" t="s">
        <v>66</v>
      </c>
      <c r="O459" s="3">
        <f>IFERROR(VLOOKUP(B:B,'[1]SI vs ST'!$B:$P,15,0),0)</f>
        <v>0</v>
      </c>
      <c r="P459" s="3" cm="1">
        <f t="array" ref="P459">IFERROR(VLOOKUP(_xlfn.SINGLE(B:B),'[1]Pivot ST'!$D:$P,{6,7,8,9,10,11,12},0),0)</f>
        <v>0</v>
      </c>
      <c r="Q459" s="3"/>
      <c r="R459" s="3"/>
      <c r="S459" s="3"/>
      <c r="T459" s="3"/>
      <c r="U459" s="3"/>
      <c r="V459" s="3"/>
      <c r="W459" s="3">
        <v>0</v>
      </c>
      <c r="X459" s="3">
        <v>0</v>
      </c>
      <c r="Y459" s="3">
        <v>0</v>
      </c>
      <c r="Z459" s="3">
        <v>0</v>
      </c>
      <c r="AA459" s="112">
        <f t="shared" si="92"/>
        <v>0</v>
      </c>
      <c r="AB459" s="112">
        <f t="shared" si="93"/>
        <v>0</v>
      </c>
      <c r="AC459" s="112">
        <f t="shared" si="94"/>
        <v>0</v>
      </c>
      <c r="AD459" s="112">
        <f t="shared" si="95"/>
        <v>0</v>
      </c>
      <c r="AE459" s="112">
        <f t="shared" si="96"/>
        <v>0</v>
      </c>
      <c r="AF459" s="112">
        <f t="shared" si="97"/>
        <v>0</v>
      </c>
      <c r="AG459" s="112">
        <f t="shared" si="98"/>
        <v>0</v>
      </c>
      <c r="AH459" s="112">
        <f t="shared" si="99"/>
        <v>0</v>
      </c>
      <c r="AI459" s="112">
        <f t="shared" si="100"/>
        <v>0</v>
      </c>
      <c r="AJ459" s="112">
        <f t="shared" si="101"/>
        <v>0</v>
      </c>
      <c r="AK459" s="112">
        <f t="shared" si="102"/>
        <v>0</v>
      </c>
      <c r="AL459" s="112">
        <f t="shared" si="103"/>
        <v>0</v>
      </c>
      <c r="AN459" s="112"/>
      <c r="AO459" s="184"/>
    </row>
    <row r="460" spans="1:41" x14ac:dyDescent="0.2">
      <c r="A460" t="s">
        <v>1248</v>
      </c>
      <c r="B460" t="s">
        <v>1261</v>
      </c>
      <c r="C460" s="2" t="s">
        <v>1259</v>
      </c>
      <c r="D460" s="2" t="s">
        <v>1262</v>
      </c>
      <c r="E460" s="2" t="s">
        <v>1263</v>
      </c>
      <c r="F460" s="2" t="s">
        <v>33</v>
      </c>
      <c r="G460" s="2" t="s">
        <v>1258</v>
      </c>
      <c r="H460" s="2" t="s">
        <v>1259</v>
      </c>
      <c r="I460" s="2" t="s">
        <v>1129</v>
      </c>
      <c r="J460" s="2" t="s">
        <v>3995</v>
      </c>
      <c r="K460" s="3">
        <v>94</v>
      </c>
      <c r="L460" s="25">
        <v>559.78</v>
      </c>
      <c r="M460" s="2" t="s">
        <v>2204</v>
      </c>
      <c r="N460" s="2" t="s">
        <v>66</v>
      </c>
      <c r="O460" s="3">
        <f>IFERROR(VLOOKUP(B:B,'[1]SI vs ST'!$B:$P,15,0),0)</f>
        <v>0</v>
      </c>
      <c r="P460" s="3" cm="1">
        <f t="array" ref="P460">IFERROR(VLOOKUP(_xlfn.SINGLE(B:B),'[1]Pivot ST'!$D:$P,{6,7,8,9,10,11,12},0),0)</f>
        <v>0</v>
      </c>
      <c r="Q460" s="3"/>
      <c r="R460" s="3"/>
      <c r="S460" s="3"/>
      <c r="T460" s="3"/>
      <c r="U460" s="3"/>
      <c r="V460" s="3"/>
      <c r="W460" s="3">
        <v>0</v>
      </c>
      <c r="X460" s="3">
        <v>0</v>
      </c>
      <c r="Y460" s="3">
        <v>0</v>
      </c>
      <c r="Z460" s="3">
        <v>0</v>
      </c>
      <c r="AA460" s="112">
        <f t="shared" si="92"/>
        <v>0</v>
      </c>
      <c r="AB460" s="112">
        <f t="shared" si="93"/>
        <v>0</v>
      </c>
      <c r="AC460" s="112">
        <f t="shared" si="94"/>
        <v>0</v>
      </c>
      <c r="AD460" s="112">
        <f t="shared" si="95"/>
        <v>0</v>
      </c>
      <c r="AE460" s="112">
        <f t="shared" si="96"/>
        <v>0</v>
      </c>
      <c r="AF460" s="112">
        <f t="shared" si="97"/>
        <v>0</v>
      </c>
      <c r="AG460" s="112">
        <f t="shared" si="98"/>
        <v>0</v>
      </c>
      <c r="AH460" s="112">
        <f t="shared" si="99"/>
        <v>0</v>
      </c>
      <c r="AI460" s="112">
        <f t="shared" si="100"/>
        <v>0</v>
      </c>
      <c r="AJ460" s="112">
        <f t="shared" si="101"/>
        <v>0</v>
      </c>
      <c r="AK460" s="112">
        <f t="shared" si="102"/>
        <v>0</v>
      </c>
      <c r="AL460" s="112">
        <f t="shared" si="103"/>
        <v>0</v>
      </c>
      <c r="AN460" s="112"/>
      <c r="AO460" s="184"/>
    </row>
    <row r="461" spans="1:41" x14ac:dyDescent="0.2">
      <c r="A461" t="s">
        <v>1248</v>
      </c>
      <c r="B461" t="s">
        <v>1264</v>
      </c>
      <c r="C461" s="2" t="s">
        <v>1265</v>
      </c>
      <c r="D461" s="2" t="s">
        <v>1266</v>
      </c>
      <c r="E461" s="2" t="s">
        <v>1267</v>
      </c>
      <c r="F461" s="2" t="s">
        <v>33</v>
      </c>
      <c r="G461" s="2" t="s">
        <v>1258</v>
      </c>
      <c r="H461" s="2" t="s">
        <v>1268</v>
      </c>
      <c r="I461" s="2" t="s">
        <v>1129</v>
      </c>
      <c r="J461" s="2" t="s">
        <v>3995</v>
      </c>
      <c r="K461" s="3">
        <v>94</v>
      </c>
      <c r="L461" s="25">
        <v>447.72</v>
      </c>
      <c r="M461" s="2" t="s">
        <v>2204</v>
      </c>
      <c r="N461" s="2" t="s">
        <v>66</v>
      </c>
      <c r="O461" s="3">
        <f>IFERROR(VLOOKUP(B:B,'[1]SI vs ST'!$B:$P,15,0),0)</f>
        <v>0</v>
      </c>
      <c r="P461" s="3" cm="1">
        <f t="array" ref="P461">IFERROR(VLOOKUP(_xlfn.SINGLE(B:B),'[1]Pivot ST'!$D:$P,{6,7,8,9,10,11,12},0),0)</f>
        <v>0</v>
      </c>
      <c r="Q461" s="3"/>
      <c r="R461" s="3"/>
      <c r="S461" s="3"/>
      <c r="T461" s="3"/>
      <c r="U461" s="3"/>
      <c r="V461" s="3"/>
      <c r="W461" s="3">
        <v>0</v>
      </c>
      <c r="X461" s="3">
        <v>0</v>
      </c>
      <c r="Y461" s="3">
        <v>0</v>
      </c>
      <c r="Z461" s="3">
        <v>0</v>
      </c>
      <c r="AA461" s="112">
        <f t="shared" si="92"/>
        <v>0</v>
      </c>
      <c r="AB461" s="112">
        <f t="shared" si="93"/>
        <v>0</v>
      </c>
      <c r="AC461" s="112">
        <f t="shared" si="94"/>
        <v>0</v>
      </c>
      <c r="AD461" s="112">
        <f t="shared" si="95"/>
        <v>0</v>
      </c>
      <c r="AE461" s="112">
        <f t="shared" si="96"/>
        <v>0</v>
      </c>
      <c r="AF461" s="112">
        <f t="shared" si="97"/>
        <v>0</v>
      </c>
      <c r="AG461" s="112">
        <f t="shared" si="98"/>
        <v>0</v>
      </c>
      <c r="AH461" s="112">
        <f t="shared" si="99"/>
        <v>0</v>
      </c>
      <c r="AI461" s="112">
        <f t="shared" si="100"/>
        <v>0</v>
      </c>
      <c r="AJ461" s="112">
        <f t="shared" si="101"/>
        <v>0</v>
      </c>
      <c r="AK461" s="112">
        <f t="shared" si="102"/>
        <v>0</v>
      </c>
      <c r="AL461" s="112">
        <f t="shared" si="103"/>
        <v>0</v>
      </c>
      <c r="AN461" s="112"/>
      <c r="AO461" s="184"/>
    </row>
    <row r="462" spans="1:41" x14ac:dyDescent="0.2">
      <c r="A462" t="s">
        <v>1248</v>
      </c>
      <c r="B462" t="s">
        <v>1269</v>
      </c>
      <c r="C462" s="2" t="s">
        <v>1270</v>
      </c>
      <c r="D462" s="2" t="s">
        <v>1271</v>
      </c>
      <c r="E462" s="2" t="s">
        <v>1272</v>
      </c>
      <c r="F462" s="2" t="s">
        <v>33</v>
      </c>
      <c r="G462" s="2" t="s">
        <v>1258</v>
      </c>
      <c r="H462" s="2" t="s">
        <v>1268</v>
      </c>
      <c r="I462" s="2" t="s">
        <v>1129</v>
      </c>
      <c r="J462" s="2" t="s">
        <v>3995</v>
      </c>
      <c r="K462" s="3">
        <v>94</v>
      </c>
      <c r="L462" s="25">
        <v>447.72</v>
      </c>
      <c r="M462" s="2" t="s">
        <v>2204</v>
      </c>
      <c r="N462" s="2" t="s">
        <v>66</v>
      </c>
      <c r="O462" s="3">
        <f>IFERROR(VLOOKUP(B:B,'[1]SI vs ST'!$B:$P,15,0),0)</f>
        <v>0</v>
      </c>
      <c r="P462" s="3" cm="1">
        <f t="array" ref="P462">IFERROR(VLOOKUP(_xlfn.SINGLE(B:B),'[1]Pivot ST'!$D:$P,{6,7,8,9,10,11,12},0),0)</f>
        <v>0</v>
      </c>
      <c r="Q462" s="3"/>
      <c r="R462" s="3"/>
      <c r="S462" s="3"/>
      <c r="T462" s="3"/>
      <c r="U462" s="3"/>
      <c r="V462" s="3"/>
      <c r="W462" s="3">
        <v>0</v>
      </c>
      <c r="X462" s="3">
        <v>0</v>
      </c>
      <c r="Y462" s="3">
        <v>0</v>
      </c>
      <c r="Z462" s="3">
        <v>0</v>
      </c>
      <c r="AA462" s="112">
        <f t="shared" si="92"/>
        <v>0</v>
      </c>
      <c r="AB462" s="112">
        <f t="shared" si="93"/>
        <v>0</v>
      </c>
      <c r="AC462" s="112">
        <f t="shared" si="94"/>
        <v>0</v>
      </c>
      <c r="AD462" s="112">
        <f t="shared" si="95"/>
        <v>0</v>
      </c>
      <c r="AE462" s="112">
        <f t="shared" si="96"/>
        <v>0</v>
      </c>
      <c r="AF462" s="112">
        <f t="shared" si="97"/>
        <v>0</v>
      </c>
      <c r="AG462" s="112">
        <f t="shared" si="98"/>
        <v>0</v>
      </c>
      <c r="AH462" s="112">
        <f t="shared" si="99"/>
        <v>0</v>
      </c>
      <c r="AI462" s="112">
        <f t="shared" si="100"/>
        <v>0</v>
      </c>
      <c r="AJ462" s="112">
        <f t="shared" si="101"/>
        <v>0</v>
      </c>
      <c r="AK462" s="112">
        <f t="shared" si="102"/>
        <v>0</v>
      </c>
      <c r="AL462" s="112">
        <f t="shared" si="103"/>
        <v>0</v>
      </c>
      <c r="AN462" s="112"/>
      <c r="AO462" s="184"/>
    </row>
    <row r="463" spans="1:41" x14ac:dyDescent="0.2">
      <c r="A463" t="s">
        <v>1248</v>
      </c>
      <c r="B463" t="s">
        <v>1273</v>
      </c>
      <c r="C463" s="2" t="s">
        <v>1270</v>
      </c>
      <c r="D463" s="2" t="s">
        <v>1271</v>
      </c>
      <c r="E463" s="2" t="s">
        <v>1272</v>
      </c>
      <c r="F463" s="2" t="s">
        <v>33</v>
      </c>
      <c r="G463" s="2" t="s">
        <v>1258</v>
      </c>
      <c r="H463" s="2" t="s">
        <v>1268</v>
      </c>
      <c r="I463" s="2" t="s">
        <v>1129</v>
      </c>
      <c r="J463" s="2" t="s">
        <v>3995</v>
      </c>
      <c r="K463" s="3">
        <v>94</v>
      </c>
      <c r="L463" s="25">
        <v>447.72</v>
      </c>
      <c r="M463" s="2" t="s">
        <v>2204</v>
      </c>
      <c r="N463" s="2" t="s">
        <v>66</v>
      </c>
      <c r="O463" s="3">
        <f>IFERROR(VLOOKUP(B:B,'[1]SI vs ST'!$B:$P,15,0),0)</f>
        <v>0</v>
      </c>
      <c r="P463" s="3" cm="1">
        <f t="array" ref="P463">IFERROR(VLOOKUP(_xlfn.SINGLE(B:B),'[1]Pivot ST'!$D:$P,{6,7,8,9,10,11,12},0),0)</f>
        <v>0</v>
      </c>
      <c r="Q463" s="3"/>
      <c r="R463" s="3"/>
      <c r="S463" s="3"/>
      <c r="T463" s="3"/>
      <c r="U463" s="3"/>
      <c r="V463" s="3"/>
      <c r="W463" s="3">
        <v>0</v>
      </c>
      <c r="X463" s="3">
        <v>0</v>
      </c>
      <c r="Y463" s="3">
        <v>0</v>
      </c>
      <c r="Z463" s="3">
        <v>0</v>
      </c>
      <c r="AA463" s="112">
        <f t="shared" si="92"/>
        <v>0</v>
      </c>
      <c r="AB463" s="112">
        <f t="shared" si="93"/>
        <v>0</v>
      </c>
      <c r="AC463" s="112">
        <f t="shared" si="94"/>
        <v>0</v>
      </c>
      <c r="AD463" s="112">
        <f t="shared" si="95"/>
        <v>0</v>
      </c>
      <c r="AE463" s="112">
        <f t="shared" si="96"/>
        <v>0</v>
      </c>
      <c r="AF463" s="112">
        <f t="shared" si="97"/>
        <v>0</v>
      </c>
      <c r="AG463" s="112">
        <f t="shared" si="98"/>
        <v>0</v>
      </c>
      <c r="AH463" s="112">
        <f t="shared" si="99"/>
        <v>0</v>
      </c>
      <c r="AI463" s="112">
        <f t="shared" si="100"/>
        <v>0</v>
      </c>
      <c r="AJ463" s="112">
        <f t="shared" si="101"/>
        <v>0</v>
      </c>
      <c r="AK463" s="112">
        <f t="shared" si="102"/>
        <v>0</v>
      </c>
      <c r="AL463" s="112">
        <f t="shared" si="103"/>
        <v>0</v>
      </c>
      <c r="AN463" s="112"/>
      <c r="AO463" s="184"/>
    </row>
    <row r="464" spans="1:41" x14ac:dyDescent="0.2">
      <c r="A464" t="s">
        <v>1248</v>
      </c>
      <c r="B464" t="s">
        <v>1274</v>
      </c>
      <c r="C464" s="2" t="s">
        <v>1275</v>
      </c>
      <c r="D464" s="2" t="s">
        <v>1276</v>
      </c>
      <c r="E464" s="2" t="s">
        <v>1277</v>
      </c>
      <c r="F464" s="2" t="s">
        <v>33</v>
      </c>
      <c r="G464" s="2" t="s">
        <v>1278</v>
      </c>
      <c r="H464" s="2" t="s">
        <v>1279</v>
      </c>
      <c r="I464" s="2" t="s">
        <v>1129</v>
      </c>
      <c r="J464" s="2" t="s">
        <v>3995</v>
      </c>
      <c r="K464" s="3">
        <v>94</v>
      </c>
      <c r="L464" s="25">
        <v>839.96</v>
      </c>
      <c r="M464" s="2" t="s">
        <v>2204</v>
      </c>
      <c r="N464" s="2" t="s">
        <v>66</v>
      </c>
      <c r="O464" s="3">
        <f>IFERROR(VLOOKUP(B:B,'[1]SI vs ST'!$B:$P,15,0),0)</f>
        <v>0</v>
      </c>
      <c r="P464" s="3" cm="1">
        <f t="array" ref="P464">IFERROR(VLOOKUP(_xlfn.SINGLE(B:B),'[1]Pivot ST'!$D:$P,{6,7,8,9,10,11,12},0),0)</f>
        <v>0</v>
      </c>
      <c r="Q464" s="3"/>
      <c r="R464" s="3"/>
      <c r="S464" s="3"/>
      <c r="T464" s="3"/>
      <c r="U464" s="3"/>
      <c r="V464" s="3"/>
      <c r="W464" s="3">
        <v>0</v>
      </c>
      <c r="X464" s="3">
        <v>0</v>
      </c>
      <c r="Y464" s="3">
        <v>0</v>
      </c>
      <c r="Z464" s="3">
        <v>0</v>
      </c>
      <c r="AA464" s="112">
        <f t="shared" si="92"/>
        <v>0</v>
      </c>
      <c r="AB464" s="112">
        <f t="shared" si="93"/>
        <v>0</v>
      </c>
      <c r="AC464" s="112">
        <f t="shared" si="94"/>
        <v>0</v>
      </c>
      <c r="AD464" s="112">
        <f t="shared" si="95"/>
        <v>0</v>
      </c>
      <c r="AE464" s="112">
        <f t="shared" si="96"/>
        <v>0</v>
      </c>
      <c r="AF464" s="112">
        <f t="shared" si="97"/>
        <v>0</v>
      </c>
      <c r="AG464" s="112">
        <f t="shared" si="98"/>
        <v>0</v>
      </c>
      <c r="AH464" s="112">
        <f t="shared" si="99"/>
        <v>0</v>
      </c>
      <c r="AI464" s="112">
        <f t="shared" si="100"/>
        <v>0</v>
      </c>
      <c r="AJ464" s="112">
        <f t="shared" si="101"/>
        <v>0</v>
      </c>
      <c r="AK464" s="112">
        <f t="shared" si="102"/>
        <v>0</v>
      </c>
      <c r="AL464" s="112">
        <f t="shared" si="103"/>
        <v>0</v>
      </c>
      <c r="AN464" s="112"/>
      <c r="AO464" s="184"/>
    </row>
    <row r="465" spans="1:41" x14ac:dyDescent="0.2">
      <c r="A465" t="s">
        <v>1248</v>
      </c>
      <c r="B465" t="s">
        <v>1280</v>
      </c>
      <c r="C465" s="2" t="s">
        <v>1281</v>
      </c>
      <c r="D465" s="2" t="s">
        <v>1282</v>
      </c>
      <c r="E465" s="2" t="s">
        <v>1283</v>
      </c>
      <c r="F465" s="2" t="s">
        <v>33</v>
      </c>
      <c r="G465" s="2" t="s">
        <v>1278</v>
      </c>
      <c r="H465" s="2" t="s">
        <v>1284</v>
      </c>
      <c r="I465" s="2" t="s">
        <v>1129</v>
      </c>
      <c r="J465" s="2" t="s">
        <v>3995</v>
      </c>
      <c r="K465" s="3">
        <v>94</v>
      </c>
      <c r="L465" s="25">
        <v>1344.27</v>
      </c>
      <c r="M465" s="2" t="s">
        <v>2204</v>
      </c>
      <c r="N465" s="2" t="s">
        <v>66</v>
      </c>
      <c r="O465" s="3">
        <f>IFERROR(VLOOKUP(B:B,'[1]SI vs ST'!$B:$P,15,0),0)</f>
        <v>0</v>
      </c>
      <c r="P465" s="3" cm="1">
        <f t="array" ref="P465">IFERROR(VLOOKUP(_xlfn.SINGLE(B:B),'[1]Pivot ST'!$D:$P,{6,7,8,9,10,11,12},0),0)</f>
        <v>0</v>
      </c>
      <c r="Q465" s="3"/>
      <c r="R465" s="3"/>
      <c r="S465" s="3"/>
      <c r="T465" s="3"/>
      <c r="U465" s="3"/>
      <c r="V465" s="3"/>
      <c r="W465" s="3">
        <v>0</v>
      </c>
      <c r="X465" s="3">
        <v>0</v>
      </c>
      <c r="Y465" s="3">
        <v>0</v>
      </c>
      <c r="Z465" s="3">
        <v>0</v>
      </c>
      <c r="AA465" s="112">
        <f t="shared" si="92"/>
        <v>0</v>
      </c>
      <c r="AB465" s="112">
        <f t="shared" si="93"/>
        <v>0</v>
      </c>
      <c r="AC465" s="112">
        <f t="shared" si="94"/>
        <v>0</v>
      </c>
      <c r="AD465" s="112">
        <f t="shared" si="95"/>
        <v>0</v>
      </c>
      <c r="AE465" s="112">
        <f t="shared" si="96"/>
        <v>0</v>
      </c>
      <c r="AF465" s="112">
        <f t="shared" si="97"/>
        <v>0</v>
      </c>
      <c r="AG465" s="112">
        <f t="shared" si="98"/>
        <v>0</v>
      </c>
      <c r="AH465" s="112">
        <f t="shared" si="99"/>
        <v>0</v>
      </c>
      <c r="AI465" s="112">
        <f t="shared" si="100"/>
        <v>0</v>
      </c>
      <c r="AJ465" s="112">
        <f t="shared" si="101"/>
        <v>0</v>
      </c>
      <c r="AK465" s="112">
        <f t="shared" si="102"/>
        <v>0</v>
      </c>
      <c r="AL465" s="112">
        <f t="shared" si="103"/>
        <v>0</v>
      </c>
      <c r="AN465" s="112"/>
      <c r="AO465" s="184"/>
    </row>
    <row r="466" spans="1:41" x14ac:dyDescent="0.2">
      <c r="A466" t="s">
        <v>1248</v>
      </c>
      <c r="B466" t="s">
        <v>1285</v>
      </c>
      <c r="C466" s="2" t="s">
        <v>1286</v>
      </c>
      <c r="D466" s="2" t="s">
        <v>1287</v>
      </c>
      <c r="E466" s="2" t="s">
        <v>1288</v>
      </c>
      <c r="F466" s="2" t="s">
        <v>33</v>
      </c>
      <c r="G466" s="2" t="s">
        <v>1278</v>
      </c>
      <c r="H466" s="2" t="s">
        <v>1289</v>
      </c>
      <c r="I466" s="2" t="s">
        <v>1129</v>
      </c>
      <c r="J466" s="2" t="s">
        <v>3995</v>
      </c>
      <c r="K466" s="3">
        <v>94</v>
      </c>
      <c r="L466" s="25">
        <v>1344.27</v>
      </c>
      <c r="M466" s="2" t="s">
        <v>2204</v>
      </c>
      <c r="N466" s="2" t="s">
        <v>66</v>
      </c>
      <c r="O466" s="3">
        <f>IFERROR(VLOOKUP(B:B,'[1]SI vs ST'!$B:$P,15,0),0)</f>
        <v>0</v>
      </c>
      <c r="P466" s="3" cm="1">
        <f t="array" ref="P466">IFERROR(VLOOKUP(_xlfn.SINGLE(B:B),'[1]Pivot ST'!$D:$P,{6,7,8,9,10,11,12},0),0)</f>
        <v>0</v>
      </c>
      <c r="Q466" s="3"/>
      <c r="R466" s="3"/>
      <c r="S466" s="3"/>
      <c r="T466" s="3"/>
      <c r="U466" s="3"/>
      <c r="V466" s="3"/>
      <c r="W466" s="3">
        <v>0</v>
      </c>
      <c r="X466" s="3">
        <v>0</v>
      </c>
      <c r="Y466" s="3">
        <v>0</v>
      </c>
      <c r="Z466" s="3">
        <v>0</v>
      </c>
      <c r="AA466" s="112">
        <f t="shared" si="92"/>
        <v>0</v>
      </c>
      <c r="AB466" s="112">
        <f t="shared" si="93"/>
        <v>0</v>
      </c>
      <c r="AC466" s="112">
        <f t="shared" si="94"/>
        <v>0</v>
      </c>
      <c r="AD466" s="112">
        <f t="shared" si="95"/>
        <v>0</v>
      </c>
      <c r="AE466" s="112">
        <f t="shared" si="96"/>
        <v>0</v>
      </c>
      <c r="AF466" s="112">
        <f t="shared" si="97"/>
        <v>0</v>
      </c>
      <c r="AG466" s="112">
        <f t="shared" si="98"/>
        <v>0</v>
      </c>
      <c r="AH466" s="112">
        <f t="shared" si="99"/>
        <v>0</v>
      </c>
      <c r="AI466" s="112">
        <f t="shared" si="100"/>
        <v>0</v>
      </c>
      <c r="AJ466" s="112">
        <f t="shared" si="101"/>
        <v>0</v>
      </c>
      <c r="AK466" s="112">
        <f t="shared" si="102"/>
        <v>0</v>
      </c>
      <c r="AL466" s="112">
        <f t="shared" si="103"/>
        <v>0</v>
      </c>
      <c r="AN466" s="112"/>
      <c r="AO466" s="184"/>
    </row>
    <row r="467" spans="1:41" x14ac:dyDescent="0.2">
      <c r="A467" t="s">
        <v>1248</v>
      </c>
      <c r="B467" t="s">
        <v>1290</v>
      </c>
      <c r="C467" s="2" t="s">
        <v>1291</v>
      </c>
      <c r="D467" s="2" t="s">
        <v>1292</v>
      </c>
      <c r="E467" s="2" t="s">
        <v>1293</v>
      </c>
      <c r="F467" s="2" t="s">
        <v>33</v>
      </c>
      <c r="G467" s="2" t="s">
        <v>1278</v>
      </c>
      <c r="H467" s="2" t="s">
        <v>1294</v>
      </c>
      <c r="I467" s="2" t="s">
        <v>1129</v>
      </c>
      <c r="J467" s="2" t="s">
        <v>3995</v>
      </c>
      <c r="K467" s="3">
        <v>94</v>
      </c>
      <c r="L467" s="25">
        <v>1680.47</v>
      </c>
      <c r="M467" s="2" t="s">
        <v>2204</v>
      </c>
      <c r="N467" s="2" t="s">
        <v>66</v>
      </c>
      <c r="O467" s="3">
        <f>IFERROR(VLOOKUP(B:B,'[1]SI vs ST'!$B:$P,15,0),0)</f>
        <v>0</v>
      </c>
      <c r="P467" s="3" cm="1">
        <f t="array" ref="P467">IFERROR(VLOOKUP(_xlfn.SINGLE(B:B),'[1]Pivot ST'!$D:$P,{6,7,8,9,10,11,12},0),0)</f>
        <v>0</v>
      </c>
      <c r="Q467" s="3"/>
      <c r="R467" s="3"/>
      <c r="S467" s="3"/>
      <c r="T467" s="3"/>
      <c r="U467" s="3"/>
      <c r="V467" s="3"/>
      <c r="W467" s="3">
        <v>0</v>
      </c>
      <c r="X467" s="3">
        <v>0</v>
      </c>
      <c r="Y467" s="3">
        <v>0</v>
      </c>
      <c r="Z467" s="3">
        <v>0</v>
      </c>
      <c r="AA467" s="112">
        <f t="shared" si="92"/>
        <v>0</v>
      </c>
      <c r="AB467" s="112">
        <f t="shared" si="93"/>
        <v>0</v>
      </c>
      <c r="AC467" s="112">
        <f t="shared" si="94"/>
        <v>0</v>
      </c>
      <c r="AD467" s="112">
        <f t="shared" si="95"/>
        <v>0</v>
      </c>
      <c r="AE467" s="112">
        <f t="shared" si="96"/>
        <v>0</v>
      </c>
      <c r="AF467" s="112">
        <f t="shared" si="97"/>
        <v>0</v>
      </c>
      <c r="AG467" s="112">
        <f t="shared" si="98"/>
        <v>0</v>
      </c>
      <c r="AH467" s="112">
        <f t="shared" si="99"/>
        <v>0</v>
      </c>
      <c r="AI467" s="112">
        <f t="shared" si="100"/>
        <v>0</v>
      </c>
      <c r="AJ467" s="112">
        <f t="shared" si="101"/>
        <v>0</v>
      </c>
      <c r="AK467" s="112">
        <f t="shared" si="102"/>
        <v>0</v>
      </c>
      <c r="AL467" s="112">
        <f t="shared" si="103"/>
        <v>0</v>
      </c>
      <c r="AN467" s="112"/>
      <c r="AO467" s="184"/>
    </row>
    <row r="468" spans="1:41" x14ac:dyDescent="0.2">
      <c r="A468" t="s">
        <v>1248</v>
      </c>
      <c r="B468" t="s">
        <v>1295</v>
      </c>
      <c r="C468" s="2" t="s">
        <v>1296</v>
      </c>
      <c r="D468" s="2" t="s">
        <v>1297</v>
      </c>
      <c r="E468" s="2" t="s">
        <v>1298</v>
      </c>
      <c r="F468" s="2" t="s">
        <v>4030</v>
      </c>
      <c r="G468" s="2" t="s">
        <v>621</v>
      </c>
      <c r="H468" s="2" t="s">
        <v>1248</v>
      </c>
      <c r="I468" s="2" t="s">
        <v>1129</v>
      </c>
      <c r="J468" s="2" t="s">
        <v>3995</v>
      </c>
      <c r="K468" s="3">
        <v>94</v>
      </c>
      <c r="L468" s="25">
        <v>559.78</v>
      </c>
      <c r="M468" s="2" t="s">
        <v>2204</v>
      </c>
      <c r="N468" s="2" t="s">
        <v>66</v>
      </c>
      <c r="O468" s="3">
        <f>IFERROR(VLOOKUP(B:B,'[1]SI vs ST'!$B:$P,15,0),0)</f>
        <v>0</v>
      </c>
      <c r="P468" s="3" cm="1">
        <f t="array" ref="P468:V468">IFERROR(VLOOKUP(_xlfn.SINGLE(B:B),'[1]Pivot ST'!$D:$P,{6,7,8,9,10,11,12},0),0)</f>
        <v>0</v>
      </c>
      <c r="Q468" s="3">
        <v>0</v>
      </c>
      <c r="R468" s="3">
        <v>0</v>
      </c>
      <c r="S468" s="3">
        <v>1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112">
        <f t="shared" si="92"/>
        <v>0</v>
      </c>
      <c r="AB468" s="112">
        <f t="shared" si="93"/>
        <v>0</v>
      </c>
      <c r="AC468" s="112">
        <f t="shared" si="94"/>
        <v>0</v>
      </c>
      <c r="AD468" s="112">
        <f t="shared" si="95"/>
        <v>0</v>
      </c>
      <c r="AE468" s="112">
        <f t="shared" si="96"/>
        <v>559.78</v>
      </c>
      <c r="AF468" s="112">
        <f t="shared" si="97"/>
        <v>0</v>
      </c>
      <c r="AG468" s="112">
        <f t="shared" si="98"/>
        <v>0</v>
      </c>
      <c r="AH468" s="112">
        <f t="shared" si="99"/>
        <v>0</v>
      </c>
      <c r="AI468" s="112">
        <f t="shared" si="100"/>
        <v>0</v>
      </c>
      <c r="AJ468" s="112">
        <f t="shared" si="101"/>
        <v>0</v>
      </c>
      <c r="AK468" s="112">
        <f t="shared" si="102"/>
        <v>0</v>
      </c>
      <c r="AL468" s="112">
        <f t="shared" si="103"/>
        <v>0</v>
      </c>
      <c r="AN468" s="112"/>
      <c r="AO468" s="184"/>
    </row>
    <row r="469" spans="1:41" x14ac:dyDescent="0.2">
      <c r="A469" t="s">
        <v>1248</v>
      </c>
      <c r="B469" t="s">
        <v>1299</v>
      </c>
      <c r="C469" s="2" t="s">
        <v>1300</v>
      </c>
      <c r="D469" s="2" t="s">
        <v>1301</v>
      </c>
      <c r="E469" s="2" t="s">
        <v>1302</v>
      </c>
      <c r="F469" s="2" t="s">
        <v>4030</v>
      </c>
      <c r="G469" s="2" t="s">
        <v>621</v>
      </c>
      <c r="H469" s="2" t="s">
        <v>1248</v>
      </c>
      <c r="I469" s="2" t="s">
        <v>1129</v>
      </c>
      <c r="J469" s="2" t="s">
        <v>3995</v>
      </c>
      <c r="K469" s="3">
        <v>94</v>
      </c>
      <c r="L469" s="25">
        <v>671.85</v>
      </c>
      <c r="M469" s="2" t="s">
        <v>2204</v>
      </c>
      <c r="N469" s="2" t="s">
        <v>66</v>
      </c>
      <c r="O469" s="3">
        <f>IFERROR(VLOOKUP(B:B,'[1]SI vs ST'!$B:$P,15,0),0)</f>
        <v>0</v>
      </c>
      <c r="P469" s="3" cm="1">
        <f t="array" ref="P469">IFERROR(VLOOKUP(_xlfn.SINGLE(B:B),'[1]Pivot ST'!$D:$P,{6,7,8,9,10,11,12},0),0)</f>
        <v>0</v>
      </c>
      <c r="Q469" s="3"/>
      <c r="R469" s="3"/>
      <c r="S469" s="3"/>
      <c r="T469" s="3"/>
      <c r="U469" s="3"/>
      <c r="V469" s="3"/>
      <c r="W469" s="3">
        <v>0</v>
      </c>
      <c r="X469" s="3">
        <v>0</v>
      </c>
      <c r="Y469" s="3">
        <v>0</v>
      </c>
      <c r="Z469" s="3">
        <v>0</v>
      </c>
      <c r="AA469" s="112">
        <f t="shared" si="92"/>
        <v>0</v>
      </c>
      <c r="AB469" s="112">
        <f t="shared" si="93"/>
        <v>0</v>
      </c>
      <c r="AC469" s="112">
        <f t="shared" si="94"/>
        <v>0</v>
      </c>
      <c r="AD469" s="112">
        <f t="shared" si="95"/>
        <v>0</v>
      </c>
      <c r="AE469" s="112">
        <f t="shared" si="96"/>
        <v>0</v>
      </c>
      <c r="AF469" s="112">
        <f t="shared" si="97"/>
        <v>0</v>
      </c>
      <c r="AG469" s="112">
        <f t="shared" si="98"/>
        <v>0</v>
      </c>
      <c r="AH469" s="112">
        <f t="shared" si="99"/>
        <v>0</v>
      </c>
      <c r="AI469" s="112">
        <f t="shared" si="100"/>
        <v>0</v>
      </c>
      <c r="AJ469" s="112">
        <f t="shared" si="101"/>
        <v>0</v>
      </c>
      <c r="AK469" s="112">
        <f t="shared" si="102"/>
        <v>0</v>
      </c>
      <c r="AL469" s="112">
        <f t="shared" si="103"/>
        <v>0</v>
      </c>
      <c r="AN469" s="112"/>
      <c r="AO469" s="184"/>
    </row>
    <row r="470" spans="1:41" x14ac:dyDescent="0.2">
      <c r="A470" t="s">
        <v>1303</v>
      </c>
      <c r="B470" t="s">
        <v>1304</v>
      </c>
      <c r="C470" s="2">
        <v>15559</v>
      </c>
      <c r="D470" s="2" t="s">
        <v>1305</v>
      </c>
      <c r="E470" s="2" t="s">
        <v>1306</v>
      </c>
      <c r="F470" s="2" t="s">
        <v>33</v>
      </c>
      <c r="G470" s="2" t="s">
        <v>1307</v>
      </c>
      <c r="H470" s="2" t="s">
        <v>1308</v>
      </c>
      <c r="I470" s="2" t="s">
        <v>1129</v>
      </c>
      <c r="J470" s="2" t="s">
        <v>3995</v>
      </c>
      <c r="K470" s="3">
        <v>94</v>
      </c>
      <c r="L470" s="25">
        <v>258.11</v>
      </c>
      <c r="M470" s="2" t="s">
        <v>2204</v>
      </c>
      <c r="N470" s="2" t="s">
        <v>66</v>
      </c>
      <c r="O470" s="3">
        <f>IFERROR(VLOOKUP(B:B,'[1]SI vs ST'!$B:$P,15,0),0)</f>
        <v>0</v>
      </c>
      <c r="P470" s="3" cm="1">
        <f t="array" ref="P470">IFERROR(VLOOKUP(_xlfn.SINGLE(B:B),'[1]Pivot ST'!$D:$P,{6,7,8,9,10,11,12},0),0)</f>
        <v>0</v>
      </c>
      <c r="Q470" s="3"/>
      <c r="R470" s="3"/>
      <c r="S470" s="3"/>
      <c r="T470" s="3"/>
      <c r="U470" s="3"/>
      <c r="V470" s="3"/>
      <c r="W470" s="3">
        <v>0</v>
      </c>
      <c r="X470" s="3">
        <v>0</v>
      </c>
      <c r="Y470" s="3">
        <v>0</v>
      </c>
      <c r="Z470" s="3">
        <v>0</v>
      </c>
      <c r="AA470" s="112">
        <f t="shared" si="92"/>
        <v>0</v>
      </c>
      <c r="AB470" s="112">
        <f t="shared" si="93"/>
        <v>0</v>
      </c>
      <c r="AC470" s="112">
        <f t="shared" si="94"/>
        <v>0</v>
      </c>
      <c r="AD470" s="112">
        <f t="shared" si="95"/>
        <v>0</v>
      </c>
      <c r="AE470" s="112">
        <f t="shared" si="96"/>
        <v>0</v>
      </c>
      <c r="AF470" s="112">
        <f t="shared" si="97"/>
        <v>0</v>
      </c>
      <c r="AG470" s="112">
        <f t="shared" si="98"/>
        <v>0</v>
      </c>
      <c r="AH470" s="112">
        <f t="shared" si="99"/>
        <v>0</v>
      </c>
      <c r="AI470" s="112">
        <f t="shared" si="100"/>
        <v>0</v>
      </c>
      <c r="AJ470" s="112">
        <f t="shared" si="101"/>
        <v>0</v>
      </c>
      <c r="AK470" s="112">
        <f t="shared" si="102"/>
        <v>0</v>
      </c>
      <c r="AL470" s="112">
        <f t="shared" si="103"/>
        <v>0</v>
      </c>
      <c r="AN470" s="112"/>
      <c r="AO470" s="184"/>
    </row>
    <row r="471" spans="1:41" x14ac:dyDescent="0.2">
      <c r="A471" t="s">
        <v>1303</v>
      </c>
      <c r="B471" t="s">
        <v>1309</v>
      </c>
      <c r="C471" s="2">
        <v>15351</v>
      </c>
      <c r="D471" s="2" t="s">
        <v>1310</v>
      </c>
      <c r="E471" s="2" t="s">
        <v>1311</v>
      </c>
      <c r="F471" t="s">
        <v>4030</v>
      </c>
      <c r="G471" s="2" t="s">
        <v>1312</v>
      </c>
      <c r="H471" s="2" t="s">
        <v>1313</v>
      </c>
      <c r="I471" s="2" t="s">
        <v>1129</v>
      </c>
      <c r="J471" s="2" t="s">
        <v>3995</v>
      </c>
      <c r="K471" s="3">
        <v>94</v>
      </c>
      <c r="L471" s="25">
        <v>982.24</v>
      </c>
      <c r="M471" s="2" t="s">
        <v>2204</v>
      </c>
      <c r="N471" s="2" t="s">
        <v>66</v>
      </c>
      <c r="O471" s="3">
        <f>IFERROR(VLOOKUP(B:B,'[1]SI vs ST'!$B:$P,15,0),0)</f>
        <v>0</v>
      </c>
      <c r="P471" s="3" cm="1">
        <f t="array" ref="P471">IFERROR(VLOOKUP(_xlfn.SINGLE(B:B),'[1]Pivot ST'!$D:$P,{6,7,8,9,10,11,12},0),0)</f>
        <v>0</v>
      </c>
      <c r="Q471" s="3"/>
      <c r="R471" s="3"/>
      <c r="S471" s="3"/>
      <c r="T471" s="3"/>
      <c r="U471" s="3"/>
      <c r="V471" s="3"/>
      <c r="W471" s="3">
        <v>0</v>
      </c>
      <c r="X471" s="3">
        <v>0</v>
      </c>
      <c r="Y471" s="3">
        <v>0</v>
      </c>
      <c r="Z471" s="3">
        <v>0</v>
      </c>
      <c r="AA471" s="112">
        <f t="shared" si="92"/>
        <v>0</v>
      </c>
      <c r="AB471" s="112">
        <f t="shared" si="93"/>
        <v>0</v>
      </c>
      <c r="AC471" s="112">
        <f t="shared" si="94"/>
        <v>0</v>
      </c>
      <c r="AD471" s="112">
        <f t="shared" si="95"/>
        <v>0</v>
      </c>
      <c r="AE471" s="112">
        <f t="shared" si="96"/>
        <v>0</v>
      </c>
      <c r="AF471" s="112">
        <f t="shared" si="97"/>
        <v>0</v>
      </c>
      <c r="AG471" s="112">
        <f t="shared" si="98"/>
        <v>0</v>
      </c>
      <c r="AH471" s="112">
        <f t="shared" si="99"/>
        <v>0</v>
      </c>
      <c r="AI471" s="112">
        <f t="shared" si="100"/>
        <v>0</v>
      </c>
      <c r="AJ471" s="112">
        <f t="shared" si="101"/>
        <v>0</v>
      </c>
      <c r="AK471" s="112">
        <f t="shared" si="102"/>
        <v>0</v>
      </c>
      <c r="AL471" s="112">
        <f t="shared" si="103"/>
        <v>0</v>
      </c>
      <c r="AN471" s="112"/>
      <c r="AO471" s="184"/>
    </row>
    <row r="472" spans="1:41" x14ac:dyDescent="0.2">
      <c r="A472" t="s">
        <v>1303</v>
      </c>
      <c r="B472" t="s">
        <v>1314</v>
      </c>
      <c r="C472" s="2">
        <v>15352</v>
      </c>
      <c r="D472" s="2" t="s">
        <v>1315</v>
      </c>
      <c r="E472" s="2" t="s">
        <v>1316</v>
      </c>
      <c r="F472" t="s">
        <v>4030</v>
      </c>
      <c r="G472" s="2" t="s">
        <v>1312</v>
      </c>
      <c r="H472" s="2" t="s">
        <v>1313</v>
      </c>
      <c r="I472" s="2" t="s">
        <v>1129</v>
      </c>
      <c r="J472" s="2" t="s">
        <v>3995</v>
      </c>
      <c r="K472" s="3">
        <v>94</v>
      </c>
      <c r="L472" s="25">
        <v>982.24</v>
      </c>
      <c r="M472" s="2" t="s">
        <v>2204</v>
      </c>
      <c r="N472" s="2" t="s">
        <v>66</v>
      </c>
      <c r="O472" s="3">
        <f>IFERROR(VLOOKUP(B:B,'[1]SI vs ST'!$B:$P,15,0),0)</f>
        <v>0</v>
      </c>
      <c r="P472" s="3" cm="1">
        <f t="array" ref="P472">IFERROR(VLOOKUP(_xlfn.SINGLE(B:B),'[1]Pivot ST'!$D:$P,{6,7,8,9,10,11,12},0),0)</f>
        <v>0</v>
      </c>
      <c r="Q472" s="3"/>
      <c r="R472" s="3"/>
      <c r="S472" s="3"/>
      <c r="T472" s="3"/>
      <c r="U472" s="3"/>
      <c r="V472" s="3"/>
      <c r="W472" s="3">
        <v>0</v>
      </c>
      <c r="X472" s="3">
        <v>0</v>
      </c>
      <c r="Y472" s="3">
        <v>0</v>
      </c>
      <c r="Z472" s="3">
        <v>0</v>
      </c>
      <c r="AA472" s="112">
        <f t="shared" si="92"/>
        <v>0</v>
      </c>
      <c r="AB472" s="112">
        <f t="shared" si="93"/>
        <v>0</v>
      </c>
      <c r="AC472" s="112">
        <f t="shared" si="94"/>
        <v>0</v>
      </c>
      <c r="AD472" s="112">
        <f t="shared" si="95"/>
        <v>0</v>
      </c>
      <c r="AE472" s="112">
        <f t="shared" si="96"/>
        <v>0</v>
      </c>
      <c r="AF472" s="112">
        <f t="shared" si="97"/>
        <v>0</v>
      </c>
      <c r="AG472" s="112">
        <f t="shared" si="98"/>
        <v>0</v>
      </c>
      <c r="AH472" s="112">
        <f t="shared" si="99"/>
        <v>0</v>
      </c>
      <c r="AI472" s="112">
        <f t="shared" si="100"/>
        <v>0</v>
      </c>
      <c r="AJ472" s="112">
        <f t="shared" si="101"/>
        <v>0</v>
      </c>
      <c r="AK472" s="112">
        <f t="shared" si="102"/>
        <v>0</v>
      </c>
      <c r="AL472" s="112">
        <f t="shared" si="103"/>
        <v>0</v>
      </c>
      <c r="AN472" s="112"/>
      <c r="AO472" s="184"/>
    </row>
    <row r="473" spans="1:41" x14ac:dyDescent="0.2">
      <c r="A473" t="s">
        <v>1303</v>
      </c>
      <c r="B473" t="s">
        <v>1317</v>
      </c>
      <c r="C473" s="2">
        <v>15432</v>
      </c>
      <c r="D473" s="2" t="s">
        <v>1318</v>
      </c>
      <c r="E473" s="2" t="s">
        <v>1319</v>
      </c>
      <c r="F473" t="s">
        <v>4030</v>
      </c>
      <c r="G473" s="2" t="s">
        <v>1312</v>
      </c>
      <c r="H473" s="2" t="s">
        <v>1313</v>
      </c>
      <c r="I473" s="2" t="s">
        <v>1129</v>
      </c>
      <c r="J473" s="2" t="s">
        <v>3995</v>
      </c>
      <c r="K473" s="3">
        <v>94</v>
      </c>
      <c r="L473" s="25">
        <v>982.24</v>
      </c>
      <c r="M473" s="2" t="s">
        <v>2204</v>
      </c>
      <c r="N473" s="2" t="s">
        <v>66</v>
      </c>
      <c r="O473" s="3">
        <f>IFERROR(VLOOKUP(B:B,'[1]SI vs ST'!$B:$P,15,0),0)</f>
        <v>0</v>
      </c>
      <c r="P473" s="3" cm="1">
        <f t="array" ref="P473">IFERROR(VLOOKUP(_xlfn.SINGLE(B:B),'[1]Pivot ST'!$D:$P,{6,7,8,9,10,11,12},0),0)</f>
        <v>0</v>
      </c>
      <c r="Q473" s="3"/>
      <c r="R473" s="3"/>
      <c r="S473" s="3"/>
      <c r="T473" s="3"/>
      <c r="U473" s="3"/>
      <c r="V473" s="3"/>
      <c r="W473" s="3">
        <v>0</v>
      </c>
      <c r="X473" s="3">
        <v>0</v>
      </c>
      <c r="Y473" s="3">
        <v>0</v>
      </c>
      <c r="Z473" s="3">
        <v>0</v>
      </c>
      <c r="AA473" s="112">
        <f t="shared" si="92"/>
        <v>0</v>
      </c>
      <c r="AB473" s="112">
        <f t="shared" si="93"/>
        <v>0</v>
      </c>
      <c r="AC473" s="112">
        <f t="shared" si="94"/>
        <v>0</v>
      </c>
      <c r="AD473" s="112">
        <f t="shared" si="95"/>
        <v>0</v>
      </c>
      <c r="AE473" s="112">
        <f t="shared" si="96"/>
        <v>0</v>
      </c>
      <c r="AF473" s="112">
        <f t="shared" si="97"/>
        <v>0</v>
      </c>
      <c r="AG473" s="112">
        <f t="shared" si="98"/>
        <v>0</v>
      </c>
      <c r="AH473" s="112">
        <f t="shared" si="99"/>
        <v>0</v>
      </c>
      <c r="AI473" s="112">
        <f t="shared" si="100"/>
        <v>0</v>
      </c>
      <c r="AJ473" s="112">
        <f t="shared" si="101"/>
        <v>0</v>
      </c>
      <c r="AK473" s="112">
        <f t="shared" si="102"/>
        <v>0</v>
      </c>
      <c r="AL473" s="112">
        <f t="shared" si="103"/>
        <v>0</v>
      </c>
      <c r="AN473" s="112"/>
      <c r="AO473" s="184"/>
    </row>
    <row r="474" spans="1:41" x14ac:dyDescent="0.2">
      <c r="A474" t="s">
        <v>1303</v>
      </c>
      <c r="B474" t="s">
        <v>1320</v>
      </c>
      <c r="C474" s="2">
        <v>15597</v>
      </c>
      <c r="D474" s="2" t="s">
        <v>1321</v>
      </c>
      <c r="E474" s="2" t="s">
        <v>1322</v>
      </c>
      <c r="F474" s="2" t="s">
        <v>33</v>
      </c>
      <c r="G474" s="2" t="s">
        <v>1323</v>
      </c>
      <c r="H474" s="2" t="s">
        <v>1324</v>
      </c>
      <c r="I474" s="2" t="s">
        <v>1129</v>
      </c>
      <c r="J474" s="2" t="s">
        <v>3995</v>
      </c>
      <c r="K474" s="3">
        <v>94</v>
      </c>
      <c r="L474" s="25">
        <v>309.83</v>
      </c>
      <c r="M474" s="2" t="s">
        <v>2204</v>
      </c>
      <c r="N474" s="2" t="s">
        <v>66</v>
      </c>
      <c r="O474" s="3">
        <f>IFERROR(VLOOKUP(B:B,'[1]SI vs ST'!$B:$P,15,0),0)</f>
        <v>0</v>
      </c>
      <c r="P474" s="3" cm="1">
        <f t="array" ref="P474">IFERROR(VLOOKUP(_xlfn.SINGLE(B:B),'[1]Pivot ST'!$D:$P,{6,7,8,9,10,11,12},0),0)</f>
        <v>0</v>
      </c>
      <c r="Q474" s="3"/>
      <c r="R474" s="3"/>
      <c r="S474" s="3"/>
      <c r="T474" s="3"/>
      <c r="U474" s="3"/>
      <c r="V474" s="3"/>
      <c r="W474" s="3">
        <v>0</v>
      </c>
      <c r="X474" s="3">
        <v>0</v>
      </c>
      <c r="Y474" s="3">
        <v>0</v>
      </c>
      <c r="Z474" s="3">
        <v>0</v>
      </c>
      <c r="AA474" s="112">
        <f t="shared" si="92"/>
        <v>0</v>
      </c>
      <c r="AB474" s="112">
        <f t="shared" si="93"/>
        <v>0</v>
      </c>
      <c r="AC474" s="112">
        <f t="shared" si="94"/>
        <v>0</v>
      </c>
      <c r="AD474" s="112">
        <f t="shared" si="95"/>
        <v>0</v>
      </c>
      <c r="AE474" s="112">
        <f t="shared" si="96"/>
        <v>0</v>
      </c>
      <c r="AF474" s="112">
        <f t="shared" si="97"/>
        <v>0</v>
      </c>
      <c r="AG474" s="112">
        <f t="shared" si="98"/>
        <v>0</v>
      </c>
      <c r="AH474" s="112">
        <f t="shared" si="99"/>
        <v>0</v>
      </c>
      <c r="AI474" s="112">
        <f t="shared" si="100"/>
        <v>0</v>
      </c>
      <c r="AJ474" s="112">
        <f t="shared" si="101"/>
        <v>0</v>
      </c>
      <c r="AK474" s="112">
        <f t="shared" si="102"/>
        <v>0</v>
      </c>
      <c r="AL474" s="112">
        <f t="shared" si="103"/>
        <v>0</v>
      </c>
      <c r="AN474" s="112"/>
      <c r="AO474" s="184"/>
    </row>
    <row r="475" spans="1:41" x14ac:dyDescent="0.2">
      <c r="A475" t="s">
        <v>1303</v>
      </c>
      <c r="B475" t="s">
        <v>1325</v>
      </c>
      <c r="C475" s="2">
        <v>13621</v>
      </c>
      <c r="D475" s="2" t="s">
        <v>1326</v>
      </c>
      <c r="E475" s="2" t="s">
        <v>1327</v>
      </c>
      <c r="F475" s="2" t="s">
        <v>3862</v>
      </c>
      <c r="G475" s="2" t="s">
        <v>1328</v>
      </c>
      <c r="H475" s="2" t="s">
        <v>1329</v>
      </c>
      <c r="I475" s="2" t="s">
        <v>1129</v>
      </c>
      <c r="J475" s="2" t="s">
        <v>3995</v>
      </c>
      <c r="K475" s="3">
        <v>94</v>
      </c>
      <c r="L475" s="25">
        <v>309.83</v>
      </c>
      <c r="M475" s="2" t="s">
        <v>2204</v>
      </c>
      <c r="N475" s="2" t="s">
        <v>66</v>
      </c>
      <c r="O475" s="3">
        <f>IFERROR(VLOOKUP(B:B,'[1]SI vs ST'!$B:$P,15,0),0)</f>
        <v>0</v>
      </c>
      <c r="P475" s="3" cm="1">
        <f t="array" ref="P475">IFERROR(VLOOKUP(_xlfn.SINGLE(B:B),'[1]Pivot ST'!$D:$P,{6,7,8,9,10,11,12},0),0)</f>
        <v>0</v>
      </c>
      <c r="Q475" s="3"/>
      <c r="R475" s="3"/>
      <c r="S475" s="3"/>
      <c r="T475" s="3"/>
      <c r="U475" s="3"/>
      <c r="V475" s="3"/>
      <c r="W475" s="3">
        <v>0</v>
      </c>
      <c r="X475" s="3">
        <v>0</v>
      </c>
      <c r="Y475" s="3">
        <v>0</v>
      </c>
      <c r="Z475" s="3">
        <v>0</v>
      </c>
      <c r="AA475" s="112">
        <f t="shared" si="92"/>
        <v>0</v>
      </c>
      <c r="AB475" s="112">
        <f t="shared" si="93"/>
        <v>0</v>
      </c>
      <c r="AC475" s="112">
        <f t="shared" si="94"/>
        <v>0</v>
      </c>
      <c r="AD475" s="112">
        <f t="shared" si="95"/>
        <v>0</v>
      </c>
      <c r="AE475" s="112">
        <f t="shared" si="96"/>
        <v>0</v>
      </c>
      <c r="AF475" s="112">
        <f t="shared" si="97"/>
        <v>0</v>
      </c>
      <c r="AG475" s="112">
        <f t="shared" si="98"/>
        <v>0</v>
      </c>
      <c r="AH475" s="112">
        <f t="shared" si="99"/>
        <v>0</v>
      </c>
      <c r="AI475" s="112">
        <f t="shared" si="100"/>
        <v>0</v>
      </c>
      <c r="AJ475" s="112">
        <f t="shared" si="101"/>
        <v>0</v>
      </c>
      <c r="AK475" s="112">
        <f t="shared" si="102"/>
        <v>0</v>
      </c>
      <c r="AL475" s="112">
        <f t="shared" si="103"/>
        <v>0</v>
      </c>
      <c r="AN475" s="112"/>
      <c r="AO475" s="184"/>
    </row>
    <row r="476" spans="1:41" x14ac:dyDescent="0.2">
      <c r="A476" t="s">
        <v>1303</v>
      </c>
      <c r="B476" t="s">
        <v>1330</v>
      </c>
      <c r="C476" s="2">
        <v>15437</v>
      </c>
      <c r="D476" s="2" t="s">
        <v>1331</v>
      </c>
      <c r="E476" s="2" t="s">
        <v>1332</v>
      </c>
      <c r="F476" s="2" t="s">
        <v>33</v>
      </c>
      <c r="G476" s="2" t="s">
        <v>1333</v>
      </c>
      <c r="H476" s="2" t="s">
        <v>1334</v>
      </c>
      <c r="I476" s="2" t="s">
        <v>1129</v>
      </c>
      <c r="J476" s="2" t="s">
        <v>3995</v>
      </c>
      <c r="K476" s="3">
        <v>94</v>
      </c>
      <c r="L476" s="25">
        <v>387.41</v>
      </c>
      <c r="M476" s="2" t="s">
        <v>2204</v>
      </c>
      <c r="N476" s="2" t="s">
        <v>66</v>
      </c>
      <c r="O476" s="3">
        <f>IFERROR(VLOOKUP(B:B,'[1]SI vs ST'!$B:$P,15,0),0)</f>
        <v>0</v>
      </c>
      <c r="P476" s="3" cm="1">
        <f t="array" ref="P476">IFERROR(VLOOKUP(_xlfn.SINGLE(B:B),'[1]Pivot ST'!$D:$P,{6,7,8,9,10,11,12},0),0)</f>
        <v>0</v>
      </c>
      <c r="Q476" s="3"/>
      <c r="R476" s="3"/>
      <c r="S476" s="3"/>
      <c r="T476" s="3"/>
      <c r="U476" s="3"/>
      <c r="V476" s="3"/>
      <c r="W476" s="3">
        <v>0</v>
      </c>
      <c r="X476" s="3">
        <v>0</v>
      </c>
      <c r="Y476" s="3">
        <v>0</v>
      </c>
      <c r="Z476" s="3">
        <v>0</v>
      </c>
      <c r="AA476" s="112">
        <f t="shared" si="92"/>
        <v>0</v>
      </c>
      <c r="AB476" s="112">
        <f t="shared" si="93"/>
        <v>0</v>
      </c>
      <c r="AC476" s="112">
        <f t="shared" si="94"/>
        <v>0</v>
      </c>
      <c r="AD476" s="112">
        <f t="shared" si="95"/>
        <v>0</v>
      </c>
      <c r="AE476" s="112">
        <f t="shared" si="96"/>
        <v>0</v>
      </c>
      <c r="AF476" s="112">
        <f t="shared" si="97"/>
        <v>0</v>
      </c>
      <c r="AG476" s="112">
        <f t="shared" si="98"/>
        <v>0</v>
      </c>
      <c r="AH476" s="112">
        <f t="shared" si="99"/>
        <v>0</v>
      </c>
      <c r="AI476" s="112">
        <f t="shared" si="100"/>
        <v>0</v>
      </c>
      <c r="AJ476" s="112">
        <f t="shared" si="101"/>
        <v>0</v>
      </c>
      <c r="AK476" s="112">
        <f t="shared" si="102"/>
        <v>0</v>
      </c>
      <c r="AL476" s="112">
        <f t="shared" si="103"/>
        <v>0</v>
      </c>
      <c r="AN476" s="112"/>
      <c r="AO476" s="184"/>
    </row>
    <row r="477" spans="1:41" x14ac:dyDescent="0.2">
      <c r="A477" t="s">
        <v>1335</v>
      </c>
      <c r="B477" t="s">
        <v>1336</v>
      </c>
      <c r="C477" s="2" t="s">
        <v>1337</v>
      </c>
      <c r="D477" s="2" t="s">
        <v>1338</v>
      </c>
      <c r="E477" s="2" t="s">
        <v>1339</v>
      </c>
      <c r="F477" s="2" t="s">
        <v>60</v>
      </c>
      <c r="G477" s="2" t="s">
        <v>169</v>
      </c>
      <c r="H477" s="2" t="s">
        <v>169</v>
      </c>
      <c r="I477" s="2" t="s">
        <v>1129</v>
      </c>
      <c r="J477" s="2" t="s">
        <v>3995</v>
      </c>
      <c r="K477" s="3">
        <v>94</v>
      </c>
      <c r="L477" s="25">
        <v>602.84</v>
      </c>
      <c r="M477" s="2" t="s">
        <v>2204</v>
      </c>
      <c r="N477" s="2" t="s">
        <v>66</v>
      </c>
      <c r="O477" s="3">
        <f>IFERROR(VLOOKUP(B:B,'[1]SI vs ST'!$B:$P,15,0),0)</f>
        <v>0</v>
      </c>
      <c r="P477" s="3" cm="1">
        <f t="array" ref="P477">IFERROR(VLOOKUP(_xlfn.SINGLE(B:B),'[1]Pivot ST'!$D:$P,{6,7,8,9,10,11,12},0),0)</f>
        <v>0</v>
      </c>
      <c r="Q477" s="3"/>
      <c r="R477" s="3"/>
      <c r="S477" s="3"/>
      <c r="T477" s="3"/>
      <c r="U477" s="3"/>
      <c r="V477" s="3"/>
      <c r="W477" s="3">
        <v>0</v>
      </c>
      <c r="X477" s="3">
        <v>0</v>
      </c>
      <c r="Y477" s="3">
        <v>0</v>
      </c>
      <c r="Z477" s="3">
        <v>0</v>
      </c>
      <c r="AA477" s="112">
        <f t="shared" si="92"/>
        <v>0</v>
      </c>
      <c r="AB477" s="112">
        <f t="shared" si="93"/>
        <v>0</v>
      </c>
      <c r="AC477" s="112">
        <f t="shared" si="94"/>
        <v>0</v>
      </c>
      <c r="AD477" s="112">
        <f t="shared" si="95"/>
        <v>0</v>
      </c>
      <c r="AE477" s="112">
        <f t="shared" si="96"/>
        <v>0</v>
      </c>
      <c r="AF477" s="112">
        <f t="shared" si="97"/>
        <v>0</v>
      </c>
      <c r="AG477" s="112">
        <f t="shared" si="98"/>
        <v>0</v>
      </c>
      <c r="AH477" s="112">
        <f t="shared" si="99"/>
        <v>0</v>
      </c>
      <c r="AI477" s="112">
        <f t="shared" si="100"/>
        <v>0</v>
      </c>
      <c r="AJ477" s="112">
        <f t="shared" si="101"/>
        <v>0</v>
      </c>
      <c r="AK477" s="112">
        <f t="shared" si="102"/>
        <v>0</v>
      </c>
      <c r="AL477" s="112">
        <f t="shared" si="103"/>
        <v>0</v>
      </c>
      <c r="AN477" s="112"/>
      <c r="AO477" s="184"/>
    </row>
    <row r="478" spans="1:41" x14ac:dyDescent="0.2">
      <c r="A478" t="s">
        <v>1335</v>
      </c>
      <c r="B478" t="s">
        <v>1340</v>
      </c>
      <c r="C478" s="2" t="s">
        <v>1341</v>
      </c>
      <c r="D478" s="2" t="s">
        <v>1342</v>
      </c>
      <c r="E478" s="2" t="s">
        <v>1343</v>
      </c>
      <c r="F478" s="2" t="s">
        <v>60</v>
      </c>
      <c r="G478" s="2" t="s">
        <v>169</v>
      </c>
      <c r="H478" s="2" t="s">
        <v>1344</v>
      </c>
      <c r="I478" s="2" t="s">
        <v>1129</v>
      </c>
      <c r="J478" s="2" t="s">
        <v>3995</v>
      </c>
      <c r="K478" s="3">
        <v>94</v>
      </c>
      <c r="L478" s="25">
        <v>602.84</v>
      </c>
      <c r="M478" s="2" t="s">
        <v>2204</v>
      </c>
      <c r="N478" s="2" t="s">
        <v>66</v>
      </c>
      <c r="O478" s="3">
        <f>IFERROR(VLOOKUP(B:B,'[1]SI vs ST'!$B:$P,15,0),0)</f>
        <v>0</v>
      </c>
      <c r="P478" s="3" cm="1">
        <f t="array" ref="P478">IFERROR(VLOOKUP(_xlfn.SINGLE(B:B),'[1]Pivot ST'!$D:$P,{6,7,8,9,10,11,12},0),0)</f>
        <v>0</v>
      </c>
      <c r="Q478" s="3"/>
      <c r="R478" s="3"/>
      <c r="S478" s="3"/>
      <c r="T478" s="3"/>
      <c r="U478" s="3"/>
      <c r="V478" s="3"/>
      <c r="W478" s="3">
        <v>0</v>
      </c>
      <c r="X478" s="3">
        <v>0</v>
      </c>
      <c r="Y478" s="3">
        <v>0</v>
      </c>
      <c r="Z478" s="3">
        <v>0</v>
      </c>
      <c r="AA478" s="112">
        <f t="shared" si="92"/>
        <v>0</v>
      </c>
      <c r="AB478" s="112">
        <f t="shared" si="93"/>
        <v>0</v>
      </c>
      <c r="AC478" s="112">
        <f t="shared" si="94"/>
        <v>0</v>
      </c>
      <c r="AD478" s="112">
        <f t="shared" si="95"/>
        <v>0</v>
      </c>
      <c r="AE478" s="112">
        <f t="shared" si="96"/>
        <v>0</v>
      </c>
      <c r="AF478" s="112">
        <f t="shared" si="97"/>
        <v>0</v>
      </c>
      <c r="AG478" s="112">
        <f t="shared" si="98"/>
        <v>0</v>
      </c>
      <c r="AH478" s="112">
        <f t="shared" si="99"/>
        <v>0</v>
      </c>
      <c r="AI478" s="112">
        <f t="shared" si="100"/>
        <v>0</v>
      </c>
      <c r="AJ478" s="112">
        <f t="shared" si="101"/>
        <v>0</v>
      </c>
      <c r="AK478" s="112">
        <f t="shared" si="102"/>
        <v>0</v>
      </c>
      <c r="AL478" s="112">
        <f t="shared" si="103"/>
        <v>0</v>
      </c>
      <c r="AN478" s="112"/>
      <c r="AO478" s="184"/>
    </row>
    <row r="479" spans="1:41" x14ac:dyDescent="0.2">
      <c r="A479" t="s">
        <v>1335</v>
      </c>
      <c r="B479" t="s">
        <v>1345</v>
      </c>
      <c r="C479" s="2" t="s">
        <v>1346</v>
      </c>
      <c r="D479" s="2" t="s">
        <v>1347</v>
      </c>
      <c r="E479" s="2" t="s">
        <v>1348</v>
      </c>
      <c r="F479" s="2" t="s">
        <v>60</v>
      </c>
      <c r="G479" s="2" t="s">
        <v>169</v>
      </c>
      <c r="H479" s="2" t="s">
        <v>175</v>
      </c>
      <c r="I479" s="2" t="s">
        <v>1129</v>
      </c>
      <c r="J479" s="2" t="s">
        <v>3995</v>
      </c>
      <c r="K479" s="3">
        <v>94</v>
      </c>
      <c r="L479" s="25">
        <v>602.84</v>
      </c>
      <c r="M479" s="2" t="s">
        <v>2204</v>
      </c>
      <c r="N479" s="2" t="s">
        <v>66</v>
      </c>
      <c r="O479" s="3">
        <f>IFERROR(VLOOKUP(B:B,'[1]SI vs ST'!$B:$P,15,0),0)</f>
        <v>0</v>
      </c>
      <c r="P479" s="3" cm="1">
        <f t="array" ref="P479">IFERROR(VLOOKUP(_xlfn.SINGLE(B:B),'[1]Pivot ST'!$D:$P,{6,7,8,9,10,11,12},0),0)</f>
        <v>0</v>
      </c>
      <c r="Q479" s="3"/>
      <c r="R479" s="3"/>
      <c r="S479" s="3"/>
      <c r="T479" s="3"/>
      <c r="U479" s="3"/>
      <c r="V479" s="3"/>
      <c r="W479" s="3">
        <v>0</v>
      </c>
      <c r="X479" s="3">
        <v>0</v>
      </c>
      <c r="Y479" s="3">
        <v>0</v>
      </c>
      <c r="Z479" s="3">
        <v>0</v>
      </c>
      <c r="AA479" s="112">
        <f t="shared" si="92"/>
        <v>0</v>
      </c>
      <c r="AB479" s="112">
        <f t="shared" si="93"/>
        <v>0</v>
      </c>
      <c r="AC479" s="112">
        <f t="shared" si="94"/>
        <v>0</v>
      </c>
      <c r="AD479" s="112">
        <f t="shared" si="95"/>
        <v>0</v>
      </c>
      <c r="AE479" s="112">
        <f t="shared" si="96"/>
        <v>0</v>
      </c>
      <c r="AF479" s="112">
        <f t="shared" si="97"/>
        <v>0</v>
      </c>
      <c r="AG479" s="112">
        <f t="shared" si="98"/>
        <v>0</v>
      </c>
      <c r="AH479" s="112">
        <f t="shared" si="99"/>
        <v>0</v>
      </c>
      <c r="AI479" s="112">
        <f t="shared" si="100"/>
        <v>0</v>
      </c>
      <c r="AJ479" s="112">
        <f t="shared" si="101"/>
        <v>0</v>
      </c>
      <c r="AK479" s="112">
        <f t="shared" si="102"/>
        <v>0</v>
      </c>
      <c r="AL479" s="112">
        <f t="shared" si="103"/>
        <v>0</v>
      </c>
      <c r="AN479" s="112"/>
      <c r="AO479" s="184"/>
    </row>
    <row r="480" spans="1:41" x14ac:dyDescent="0.2">
      <c r="A480" t="s">
        <v>1335</v>
      </c>
      <c r="B480" t="s">
        <v>1349</v>
      </c>
      <c r="C480" s="2" t="s">
        <v>1350</v>
      </c>
      <c r="D480" s="2" t="s">
        <v>1351</v>
      </c>
      <c r="E480" s="2" t="s">
        <v>1352</v>
      </c>
      <c r="F480" s="2" t="s">
        <v>60</v>
      </c>
      <c r="G480" s="2" t="s">
        <v>169</v>
      </c>
      <c r="H480" s="2" t="s">
        <v>175</v>
      </c>
      <c r="I480" s="2" t="s">
        <v>1129</v>
      </c>
      <c r="J480" s="2" t="s">
        <v>3995</v>
      </c>
      <c r="K480" s="3">
        <v>94</v>
      </c>
      <c r="L480" s="25">
        <v>602.84</v>
      </c>
      <c r="M480" s="2" t="s">
        <v>2204</v>
      </c>
      <c r="N480" s="2" t="s">
        <v>66</v>
      </c>
      <c r="O480" s="3">
        <f>IFERROR(VLOOKUP(B:B,'[1]SI vs ST'!$B:$P,15,0),0)</f>
        <v>0</v>
      </c>
      <c r="P480" s="3" cm="1">
        <f t="array" ref="P480">IFERROR(VLOOKUP(_xlfn.SINGLE(B:B),'[1]Pivot ST'!$D:$P,{6,7,8,9,10,11,12},0),0)</f>
        <v>0</v>
      </c>
      <c r="Q480" s="3"/>
      <c r="R480" s="3"/>
      <c r="S480" s="3"/>
      <c r="T480" s="3"/>
      <c r="U480" s="3"/>
      <c r="V480" s="3"/>
      <c r="W480" s="3">
        <v>0</v>
      </c>
      <c r="X480" s="3">
        <v>0</v>
      </c>
      <c r="Y480" s="3">
        <v>0</v>
      </c>
      <c r="Z480" s="3">
        <v>0</v>
      </c>
      <c r="AA480" s="112">
        <f t="shared" si="92"/>
        <v>0</v>
      </c>
      <c r="AB480" s="112">
        <f t="shared" si="93"/>
        <v>0</v>
      </c>
      <c r="AC480" s="112">
        <f t="shared" si="94"/>
        <v>0</v>
      </c>
      <c r="AD480" s="112">
        <f t="shared" si="95"/>
        <v>0</v>
      </c>
      <c r="AE480" s="112">
        <f t="shared" si="96"/>
        <v>0</v>
      </c>
      <c r="AF480" s="112">
        <f t="shared" si="97"/>
        <v>0</v>
      </c>
      <c r="AG480" s="112">
        <f t="shared" si="98"/>
        <v>0</v>
      </c>
      <c r="AH480" s="112">
        <f t="shared" si="99"/>
        <v>0</v>
      </c>
      <c r="AI480" s="112">
        <f t="shared" si="100"/>
        <v>0</v>
      </c>
      <c r="AJ480" s="112">
        <f t="shared" si="101"/>
        <v>0</v>
      </c>
      <c r="AK480" s="112">
        <f t="shared" si="102"/>
        <v>0</v>
      </c>
      <c r="AL480" s="112">
        <f t="shared" si="103"/>
        <v>0</v>
      </c>
      <c r="AN480" s="112"/>
      <c r="AO480" s="184"/>
    </row>
    <row r="481" spans="1:41" x14ac:dyDescent="0.2">
      <c r="A481" t="s">
        <v>1335</v>
      </c>
      <c r="B481" t="s">
        <v>1353</v>
      </c>
      <c r="C481" s="2" t="s">
        <v>1354</v>
      </c>
      <c r="D481" s="2" t="s">
        <v>1355</v>
      </c>
      <c r="E481" s="2" t="s">
        <v>1356</v>
      </c>
      <c r="F481" s="2" t="s">
        <v>60</v>
      </c>
      <c r="G481" s="2" t="s">
        <v>169</v>
      </c>
      <c r="H481" s="2" t="s">
        <v>180</v>
      </c>
      <c r="I481" s="2" t="s">
        <v>1129</v>
      </c>
      <c r="J481" s="2" t="s">
        <v>3995</v>
      </c>
      <c r="K481" s="3">
        <v>94</v>
      </c>
      <c r="L481" s="25">
        <v>602.84</v>
      </c>
      <c r="M481" s="2" t="s">
        <v>2204</v>
      </c>
      <c r="N481" s="2" t="s">
        <v>66</v>
      </c>
      <c r="O481" s="3">
        <f>IFERROR(VLOOKUP(B:B,'[1]SI vs ST'!$B:$P,15,0),0)</f>
        <v>0</v>
      </c>
      <c r="P481" s="3" cm="1">
        <f t="array" ref="P481">IFERROR(VLOOKUP(_xlfn.SINGLE(B:B),'[1]Pivot ST'!$D:$P,{6,7,8,9,10,11,12},0),0)</f>
        <v>0</v>
      </c>
      <c r="Q481" s="3"/>
      <c r="R481" s="3"/>
      <c r="S481" s="3"/>
      <c r="T481" s="3"/>
      <c r="U481" s="3"/>
      <c r="V481" s="3"/>
      <c r="W481" s="3">
        <v>0</v>
      </c>
      <c r="X481" s="3">
        <v>0</v>
      </c>
      <c r="Y481" s="3">
        <v>0</v>
      </c>
      <c r="Z481" s="3">
        <v>0</v>
      </c>
      <c r="AA481" s="112">
        <f t="shared" si="92"/>
        <v>0</v>
      </c>
      <c r="AB481" s="112">
        <f t="shared" si="93"/>
        <v>0</v>
      </c>
      <c r="AC481" s="112">
        <f t="shared" si="94"/>
        <v>0</v>
      </c>
      <c r="AD481" s="112">
        <f t="shared" si="95"/>
        <v>0</v>
      </c>
      <c r="AE481" s="112">
        <f t="shared" si="96"/>
        <v>0</v>
      </c>
      <c r="AF481" s="112">
        <f t="shared" si="97"/>
        <v>0</v>
      </c>
      <c r="AG481" s="112">
        <f t="shared" si="98"/>
        <v>0</v>
      </c>
      <c r="AH481" s="112">
        <f t="shared" si="99"/>
        <v>0</v>
      </c>
      <c r="AI481" s="112">
        <f t="shared" si="100"/>
        <v>0</v>
      </c>
      <c r="AJ481" s="112">
        <f t="shared" si="101"/>
        <v>0</v>
      </c>
      <c r="AK481" s="112">
        <f t="shared" si="102"/>
        <v>0</v>
      </c>
      <c r="AL481" s="112">
        <f t="shared" si="103"/>
        <v>0</v>
      </c>
      <c r="AN481" s="112"/>
      <c r="AO481" s="184"/>
    </row>
    <row r="482" spans="1:41" x14ac:dyDescent="0.2">
      <c r="A482" t="s">
        <v>1335</v>
      </c>
      <c r="B482" t="s">
        <v>1357</v>
      </c>
      <c r="C482" s="2" t="s">
        <v>1358</v>
      </c>
      <c r="D482" s="2" t="s">
        <v>1359</v>
      </c>
      <c r="E482" s="2" t="s">
        <v>1360</v>
      </c>
      <c r="F482" s="2" t="s">
        <v>60</v>
      </c>
      <c r="G482" s="2" t="s">
        <v>169</v>
      </c>
      <c r="H482" s="2" t="s">
        <v>180</v>
      </c>
      <c r="I482" s="2" t="s">
        <v>1129</v>
      </c>
      <c r="J482" s="2" t="s">
        <v>3995</v>
      </c>
      <c r="K482" s="3">
        <v>94</v>
      </c>
      <c r="L482" s="25">
        <v>602.84</v>
      </c>
      <c r="M482" s="2" t="s">
        <v>2204</v>
      </c>
      <c r="N482" s="2" t="s">
        <v>66</v>
      </c>
      <c r="O482" s="3">
        <f>IFERROR(VLOOKUP(B:B,'[1]SI vs ST'!$B:$P,15,0),0)</f>
        <v>0</v>
      </c>
      <c r="P482" s="3" cm="1">
        <f t="array" ref="P482">IFERROR(VLOOKUP(_xlfn.SINGLE(B:B),'[1]Pivot ST'!$D:$P,{6,7,8,9,10,11,12},0),0)</f>
        <v>0</v>
      </c>
      <c r="Q482" s="3"/>
      <c r="R482" s="3"/>
      <c r="S482" s="3"/>
      <c r="T482" s="3"/>
      <c r="U482" s="3"/>
      <c r="V482" s="3"/>
      <c r="W482" s="3">
        <v>0</v>
      </c>
      <c r="X482" s="3">
        <v>0</v>
      </c>
      <c r="Y482" s="3">
        <v>0</v>
      </c>
      <c r="Z482" s="3">
        <v>0</v>
      </c>
      <c r="AA482" s="112">
        <f t="shared" si="92"/>
        <v>0</v>
      </c>
      <c r="AB482" s="112">
        <f t="shared" si="93"/>
        <v>0</v>
      </c>
      <c r="AC482" s="112">
        <f t="shared" si="94"/>
        <v>0</v>
      </c>
      <c r="AD482" s="112">
        <f t="shared" si="95"/>
        <v>0</v>
      </c>
      <c r="AE482" s="112">
        <f t="shared" si="96"/>
        <v>0</v>
      </c>
      <c r="AF482" s="112">
        <f t="shared" si="97"/>
        <v>0</v>
      </c>
      <c r="AG482" s="112">
        <f t="shared" si="98"/>
        <v>0</v>
      </c>
      <c r="AH482" s="112">
        <f t="shared" si="99"/>
        <v>0</v>
      </c>
      <c r="AI482" s="112">
        <f t="shared" si="100"/>
        <v>0</v>
      </c>
      <c r="AJ482" s="112">
        <f t="shared" si="101"/>
        <v>0</v>
      </c>
      <c r="AK482" s="112">
        <f t="shared" si="102"/>
        <v>0</v>
      </c>
      <c r="AL482" s="112">
        <f t="shared" si="103"/>
        <v>0</v>
      </c>
      <c r="AN482" s="112"/>
      <c r="AO482" s="184"/>
    </row>
    <row r="483" spans="1:41" x14ac:dyDescent="0.2">
      <c r="A483" t="s">
        <v>1361</v>
      </c>
      <c r="B483" t="s">
        <v>1362</v>
      </c>
      <c r="C483" s="2">
        <v>401101662</v>
      </c>
      <c r="D483" s="2" t="s">
        <v>1363</v>
      </c>
      <c r="E483" s="2" t="s">
        <v>1364</v>
      </c>
      <c r="F483" s="2" t="s">
        <v>4152</v>
      </c>
      <c r="G483" s="2" t="s">
        <v>1365</v>
      </c>
      <c r="H483" s="2" t="s">
        <v>1366</v>
      </c>
      <c r="I483" s="2" t="s">
        <v>1129</v>
      </c>
      <c r="J483" s="2" t="s">
        <v>3995</v>
      </c>
      <c r="K483" s="3">
        <v>94</v>
      </c>
      <c r="L483" s="25">
        <v>206.38</v>
      </c>
      <c r="M483" s="2" t="s">
        <v>2204</v>
      </c>
      <c r="N483" s="2" t="s">
        <v>66</v>
      </c>
      <c r="O483" s="3">
        <f>IFERROR(VLOOKUP(B:B,'[1]SI vs ST'!$B:$P,15,0),0)</f>
        <v>0</v>
      </c>
      <c r="P483" s="3" cm="1">
        <f t="array" ref="P483">IFERROR(VLOOKUP(_xlfn.SINGLE(B:B),'[1]Pivot ST'!$D:$P,{6,7,8,9,10,11,12},0),0)</f>
        <v>0</v>
      </c>
      <c r="Q483" s="3"/>
      <c r="R483" s="3"/>
      <c r="S483" s="3"/>
      <c r="T483" s="3"/>
      <c r="U483" s="3"/>
      <c r="V483" s="3"/>
      <c r="W483" s="3">
        <v>0</v>
      </c>
      <c r="X483" s="3">
        <v>0</v>
      </c>
      <c r="Y483" s="3">
        <v>0</v>
      </c>
      <c r="Z483" s="3">
        <v>0</v>
      </c>
      <c r="AA483" s="112">
        <f t="shared" si="92"/>
        <v>0</v>
      </c>
      <c r="AB483" s="112">
        <f t="shared" si="93"/>
        <v>0</v>
      </c>
      <c r="AC483" s="112">
        <f t="shared" si="94"/>
        <v>0</v>
      </c>
      <c r="AD483" s="112">
        <f t="shared" si="95"/>
        <v>0</v>
      </c>
      <c r="AE483" s="112">
        <f t="shared" si="96"/>
        <v>0</v>
      </c>
      <c r="AF483" s="112">
        <f t="shared" si="97"/>
        <v>0</v>
      </c>
      <c r="AG483" s="112">
        <f t="shared" si="98"/>
        <v>0</v>
      </c>
      <c r="AH483" s="112">
        <f t="shared" si="99"/>
        <v>0</v>
      </c>
      <c r="AI483" s="112">
        <f t="shared" si="100"/>
        <v>0</v>
      </c>
      <c r="AJ483" s="112">
        <f t="shared" si="101"/>
        <v>0</v>
      </c>
      <c r="AK483" s="112">
        <f t="shared" si="102"/>
        <v>0</v>
      </c>
      <c r="AL483" s="112">
        <f t="shared" si="103"/>
        <v>0</v>
      </c>
      <c r="AN483" s="112"/>
      <c r="AO483" s="184"/>
    </row>
    <row r="484" spans="1:41" x14ac:dyDescent="0.2">
      <c r="A484" t="s">
        <v>104</v>
      </c>
      <c r="B484" t="s">
        <v>1367</v>
      </c>
      <c r="C484" s="2" t="s">
        <v>1368</v>
      </c>
      <c r="D484" s="2">
        <v>856500018140</v>
      </c>
      <c r="E484" s="2" t="s">
        <v>1369</v>
      </c>
      <c r="F484" s="2" t="s">
        <v>2277</v>
      </c>
      <c r="G484" s="2" t="s">
        <v>475</v>
      </c>
      <c r="H484" s="2" t="s">
        <v>476</v>
      </c>
      <c r="I484" s="2" t="s">
        <v>1129</v>
      </c>
      <c r="J484" s="2" t="s">
        <v>3995</v>
      </c>
      <c r="K484" s="3">
        <v>376</v>
      </c>
      <c r="L484" s="25">
        <v>3620.09</v>
      </c>
      <c r="M484" s="2" t="s">
        <v>2204</v>
      </c>
      <c r="N484" s="2" t="s">
        <v>66</v>
      </c>
      <c r="O484" s="3">
        <f>IFERROR(VLOOKUP(B:B,'[1]SI vs ST'!$B:$P,15,0),0)</f>
        <v>4</v>
      </c>
      <c r="P484" s="3" cm="1">
        <f t="array" ref="P484:V484">IFERROR(VLOOKUP(_xlfn.SINGLE(B:B),'[1]Pivot ST'!$D:$P,{6,7,8,9,10,11,12},0),0)</f>
        <v>7</v>
      </c>
      <c r="Q484" s="3">
        <v>2</v>
      </c>
      <c r="R484" s="3">
        <v>4</v>
      </c>
      <c r="S484" s="3">
        <v>0</v>
      </c>
      <c r="T484" s="3">
        <v>3</v>
      </c>
      <c r="U484" s="3">
        <v>2</v>
      </c>
      <c r="V484" s="3">
        <v>3</v>
      </c>
      <c r="W484" s="3">
        <v>6</v>
      </c>
      <c r="X484" s="3">
        <v>3</v>
      </c>
      <c r="Y484" s="3">
        <v>4</v>
      </c>
      <c r="Z484" s="3">
        <v>4</v>
      </c>
      <c r="AA484" s="112">
        <f t="shared" si="92"/>
        <v>14480.36</v>
      </c>
      <c r="AB484" s="112">
        <f t="shared" si="93"/>
        <v>25340.63</v>
      </c>
      <c r="AC484" s="112">
        <f t="shared" si="94"/>
        <v>7240.18</v>
      </c>
      <c r="AD484" s="112">
        <f t="shared" si="95"/>
        <v>14480.36</v>
      </c>
      <c r="AE484" s="112">
        <f t="shared" si="96"/>
        <v>0</v>
      </c>
      <c r="AF484" s="112">
        <f t="shared" si="97"/>
        <v>10860.27</v>
      </c>
      <c r="AG484" s="112">
        <f t="shared" si="98"/>
        <v>7240.18</v>
      </c>
      <c r="AH484" s="112">
        <f t="shared" si="99"/>
        <v>10860.27</v>
      </c>
      <c r="AI484" s="112">
        <f t="shared" si="100"/>
        <v>21720.54</v>
      </c>
      <c r="AJ484" s="112">
        <f t="shared" si="101"/>
        <v>10860.27</v>
      </c>
      <c r="AK484" s="112">
        <f t="shared" si="102"/>
        <v>14480.36</v>
      </c>
      <c r="AL484" s="112">
        <f t="shared" si="103"/>
        <v>14480.36</v>
      </c>
      <c r="AN484" s="112"/>
      <c r="AO484" s="184"/>
    </row>
    <row r="485" spans="1:41" x14ac:dyDescent="0.2">
      <c r="A485" t="s">
        <v>104</v>
      </c>
      <c r="B485" t="s">
        <v>1370</v>
      </c>
      <c r="C485" s="2" t="s">
        <v>1371</v>
      </c>
      <c r="D485" s="2">
        <v>856504014865</v>
      </c>
      <c r="E485" s="2" t="s">
        <v>1372</v>
      </c>
      <c r="F485" s="2" t="s">
        <v>2277</v>
      </c>
      <c r="G485" s="2" t="s">
        <v>475</v>
      </c>
      <c r="H485" s="2" t="s">
        <v>476</v>
      </c>
      <c r="I485" s="2" t="s">
        <v>1129</v>
      </c>
      <c r="J485" s="2" t="s">
        <v>3995</v>
      </c>
      <c r="K485" s="3">
        <v>120</v>
      </c>
      <c r="L485" s="25">
        <v>1008.06</v>
      </c>
      <c r="M485" s="2" t="s">
        <v>2204</v>
      </c>
      <c r="N485" s="2" t="s">
        <v>66</v>
      </c>
      <c r="O485" s="3">
        <f>IFERROR(VLOOKUP(B:B,'[1]SI vs ST'!$B:$P,15,0),0)</f>
        <v>46</v>
      </c>
      <c r="P485" s="3" cm="1">
        <f t="array" ref="P485:V485">IFERROR(VLOOKUP(_xlfn.SINGLE(B:B),'[1]Pivot ST'!$D:$P,{6,7,8,9,10,11,12},0),0)</f>
        <v>16</v>
      </c>
      <c r="Q485" s="3">
        <v>8</v>
      </c>
      <c r="R485" s="3">
        <v>9</v>
      </c>
      <c r="S485" s="3">
        <v>6</v>
      </c>
      <c r="T485" s="3">
        <v>0</v>
      </c>
      <c r="U485" s="3">
        <v>4</v>
      </c>
      <c r="V485" s="3">
        <v>1</v>
      </c>
      <c r="W485" s="3">
        <v>0</v>
      </c>
      <c r="X485" s="3">
        <v>5</v>
      </c>
      <c r="Y485" s="3">
        <v>5</v>
      </c>
      <c r="Z485" s="3">
        <v>4</v>
      </c>
      <c r="AA485" s="112">
        <f t="shared" si="92"/>
        <v>46370.759999999995</v>
      </c>
      <c r="AB485" s="112">
        <f t="shared" si="93"/>
        <v>16128.96</v>
      </c>
      <c r="AC485" s="112">
        <f t="shared" si="94"/>
        <v>8064.48</v>
      </c>
      <c r="AD485" s="112">
        <f t="shared" si="95"/>
        <v>9072.5399999999991</v>
      </c>
      <c r="AE485" s="112">
        <f t="shared" si="96"/>
        <v>6048.36</v>
      </c>
      <c r="AF485" s="112">
        <f t="shared" si="97"/>
        <v>0</v>
      </c>
      <c r="AG485" s="112">
        <f t="shared" si="98"/>
        <v>4032.24</v>
      </c>
      <c r="AH485" s="112">
        <f t="shared" si="99"/>
        <v>1008.06</v>
      </c>
      <c r="AI485" s="112">
        <f t="shared" si="100"/>
        <v>0</v>
      </c>
      <c r="AJ485" s="112">
        <f t="shared" si="101"/>
        <v>5040.2999999999993</v>
      </c>
      <c r="AK485" s="112">
        <f t="shared" si="102"/>
        <v>5040.2999999999993</v>
      </c>
      <c r="AL485" s="112">
        <f t="shared" si="103"/>
        <v>4032.24</v>
      </c>
      <c r="AN485" s="112"/>
      <c r="AO485" s="184"/>
    </row>
    <row r="486" spans="1:41" x14ac:dyDescent="0.2">
      <c r="A486" t="s">
        <v>104</v>
      </c>
      <c r="B486" t="s">
        <v>1373</v>
      </c>
      <c r="C486" s="2" t="s">
        <v>1374</v>
      </c>
      <c r="D486" s="2">
        <v>856500018133</v>
      </c>
      <c r="E486" s="2" t="s">
        <v>1375</v>
      </c>
      <c r="F486" s="2" t="s">
        <v>2277</v>
      </c>
      <c r="G486" s="2" t="s">
        <v>475</v>
      </c>
      <c r="H486" s="2" t="s">
        <v>476</v>
      </c>
      <c r="I486" s="2" t="s">
        <v>1129</v>
      </c>
      <c r="J486" s="2" t="s">
        <v>3995</v>
      </c>
      <c r="K486" s="3">
        <v>376</v>
      </c>
      <c r="L486" s="25">
        <v>3620.09</v>
      </c>
      <c r="M486" s="2" t="s">
        <v>2204</v>
      </c>
      <c r="N486" s="2" t="s">
        <v>66</v>
      </c>
      <c r="O486" s="3">
        <f>IFERROR(VLOOKUP(B:B,'[1]SI vs ST'!$B:$P,15,0),0)</f>
        <v>2</v>
      </c>
      <c r="P486" s="3" cm="1">
        <f t="array" ref="P486:V486">IFERROR(VLOOKUP(_xlfn.SINGLE(B:B),'[1]Pivot ST'!$D:$P,{6,7,8,9,10,11,12},0),0)</f>
        <v>5</v>
      </c>
      <c r="Q486" s="3">
        <v>1</v>
      </c>
      <c r="R486" s="3">
        <v>2</v>
      </c>
      <c r="S486" s="3">
        <v>3</v>
      </c>
      <c r="T486" s="3">
        <v>0</v>
      </c>
      <c r="U486" s="3">
        <v>0</v>
      </c>
      <c r="V486" s="3">
        <v>2</v>
      </c>
      <c r="W486" s="3">
        <v>2</v>
      </c>
      <c r="X486" s="3">
        <v>4</v>
      </c>
      <c r="Y486" s="3">
        <v>3</v>
      </c>
      <c r="Z486" s="3">
        <v>3</v>
      </c>
      <c r="AA486" s="112">
        <f t="shared" si="92"/>
        <v>7240.18</v>
      </c>
      <c r="AB486" s="112">
        <f t="shared" si="93"/>
        <v>18100.45</v>
      </c>
      <c r="AC486" s="112">
        <f t="shared" si="94"/>
        <v>3620.09</v>
      </c>
      <c r="AD486" s="112">
        <f t="shared" si="95"/>
        <v>7240.18</v>
      </c>
      <c r="AE486" s="112">
        <f t="shared" si="96"/>
        <v>10860.27</v>
      </c>
      <c r="AF486" s="112">
        <f t="shared" si="97"/>
        <v>0</v>
      </c>
      <c r="AG486" s="112">
        <f t="shared" si="98"/>
        <v>0</v>
      </c>
      <c r="AH486" s="112">
        <f t="shared" si="99"/>
        <v>7240.18</v>
      </c>
      <c r="AI486" s="112">
        <f t="shared" si="100"/>
        <v>7240.18</v>
      </c>
      <c r="AJ486" s="112">
        <f t="shared" si="101"/>
        <v>14480.36</v>
      </c>
      <c r="AK486" s="112">
        <f t="shared" si="102"/>
        <v>10860.27</v>
      </c>
      <c r="AL486" s="112">
        <f t="shared" si="103"/>
        <v>10860.27</v>
      </c>
      <c r="AN486" s="112"/>
      <c r="AO486" s="184"/>
    </row>
    <row r="487" spans="1:41" x14ac:dyDescent="0.2">
      <c r="A487" t="s">
        <v>104</v>
      </c>
      <c r="B487" t="s">
        <v>1376</v>
      </c>
      <c r="C487" s="2" t="s">
        <v>1377</v>
      </c>
      <c r="D487" s="2" t="s">
        <v>1378</v>
      </c>
      <c r="E487" s="2" t="s">
        <v>1379</v>
      </c>
      <c r="F487" s="2" t="s">
        <v>2277</v>
      </c>
      <c r="G487" s="2" t="s">
        <v>475</v>
      </c>
      <c r="H487" s="2" t="s">
        <v>476</v>
      </c>
      <c r="I487" s="2" t="s">
        <v>1129</v>
      </c>
      <c r="J487" s="2" t="s">
        <v>3995</v>
      </c>
      <c r="K487" s="3">
        <v>188</v>
      </c>
      <c r="L487" s="25">
        <v>615.82000000000005</v>
      </c>
      <c r="M487" s="2" t="s">
        <v>2204</v>
      </c>
      <c r="N487" s="2" t="s">
        <v>66</v>
      </c>
      <c r="O487" s="3">
        <f>IFERROR(VLOOKUP(B:B,'[1]SI vs ST'!$B:$P,15,0),0)</f>
        <v>54</v>
      </c>
      <c r="P487" s="3" cm="1">
        <f t="array" ref="P487:V487">IFERROR(VLOOKUP(_xlfn.SINGLE(B:B),'[1]Pivot ST'!$D:$P,{6,7,8,9,10,11,12},0),0)</f>
        <v>50</v>
      </c>
      <c r="Q487" s="3">
        <v>36</v>
      </c>
      <c r="R487" s="3">
        <v>30</v>
      </c>
      <c r="S487" s="3">
        <v>25</v>
      </c>
      <c r="T487" s="3">
        <v>28</v>
      </c>
      <c r="U487" s="3">
        <v>30</v>
      </c>
      <c r="V487" s="3">
        <v>12</v>
      </c>
      <c r="W487" s="3">
        <v>29</v>
      </c>
      <c r="X487" s="3">
        <v>33</v>
      </c>
      <c r="Y487" s="3">
        <v>0</v>
      </c>
      <c r="Z487" s="3">
        <v>0</v>
      </c>
      <c r="AA487" s="112">
        <f t="shared" si="92"/>
        <v>33254.280000000006</v>
      </c>
      <c r="AB487" s="112">
        <f t="shared" si="93"/>
        <v>30791.000000000004</v>
      </c>
      <c r="AC487" s="112">
        <f t="shared" si="94"/>
        <v>22169.52</v>
      </c>
      <c r="AD487" s="112">
        <f t="shared" si="95"/>
        <v>18474.600000000002</v>
      </c>
      <c r="AE487" s="112">
        <f t="shared" si="96"/>
        <v>15395.500000000002</v>
      </c>
      <c r="AF487" s="112">
        <f t="shared" si="97"/>
        <v>17242.960000000003</v>
      </c>
      <c r="AG487" s="112">
        <f t="shared" si="98"/>
        <v>18474.600000000002</v>
      </c>
      <c r="AH487" s="112">
        <f t="shared" si="99"/>
        <v>7389.84</v>
      </c>
      <c r="AI487" s="112">
        <f t="shared" si="100"/>
        <v>17858.780000000002</v>
      </c>
      <c r="AJ487" s="112">
        <f t="shared" si="101"/>
        <v>20322.060000000001</v>
      </c>
      <c r="AK487" s="112">
        <f t="shared" si="102"/>
        <v>0</v>
      </c>
      <c r="AL487" s="112">
        <f t="shared" si="103"/>
        <v>0</v>
      </c>
      <c r="AN487" s="112"/>
      <c r="AO487" s="184"/>
    </row>
    <row r="488" spans="1:41" x14ac:dyDescent="0.2">
      <c r="A488" t="s">
        <v>104</v>
      </c>
      <c r="B488" t="s">
        <v>1380</v>
      </c>
      <c r="C488" s="2" t="s">
        <v>1381</v>
      </c>
      <c r="D488" s="2" t="s">
        <v>1382</v>
      </c>
      <c r="E488" s="2" t="s">
        <v>1383</v>
      </c>
      <c r="F488" s="2" t="s">
        <v>60</v>
      </c>
      <c r="G488" s="2" t="s">
        <v>150</v>
      </c>
      <c r="H488" s="2" t="s">
        <v>150</v>
      </c>
      <c r="I488" s="2" t="s">
        <v>1129</v>
      </c>
      <c r="J488" s="2" t="s">
        <v>3995</v>
      </c>
      <c r="K488" s="3">
        <v>188</v>
      </c>
      <c r="L488" s="25">
        <v>421.81</v>
      </c>
      <c r="M488" s="2" t="s">
        <v>2204</v>
      </c>
      <c r="N488" s="2" t="s">
        <v>66</v>
      </c>
      <c r="O488" s="3">
        <f>IFERROR(VLOOKUP(B:B,'[1]SI vs ST'!$B:$P,15,0),0)</f>
        <v>0</v>
      </c>
      <c r="P488" s="3" cm="1">
        <f t="array" ref="P488">IFERROR(VLOOKUP(_xlfn.SINGLE(B:B),'[1]Pivot ST'!$D:$P,{6,7,8,9,10,11,12},0),0)</f>
        <v>0</v>
      </c>
      <c r="Q488" s="3"/>
      <c r="R488" s="3"/>
      <c r="S488" s="3"/>
      <c r="T488" s="3"/>
      <c r="U488" s="3"/>
      <c r="V488" s="3"/>
      <c r="W488" s="3">
        <v>0</v>
      </c>
      <c r="X488" s="3">
        <v>0</v>
      </c>
      <c r="Y488" s="3">
        <v>0</v>
      </c>
      <c r="Z488" s="3">
        <v>0</v>
      </c>
      <c r="AA488" s="112">
        <f t="shared" si="92"/>
        <v>0</v>
      </c>
      <c r="AB488" s="112">
        <f t="shared" si="93"/>
        <v>0</v>
      </c>
      <c r="AC488" s="112">
        <f t="shared" si="94"/>
        <v>0</v>
      </c>
      <c r="AD488" s="112">
        <f t="shared" si="95"/>
        <v>0</v>
      </c>
      <c r="AE488" s="112">
        <f t="shared" si="96"/>
        <v>0</v>
      </c>
      <c r="AF488" s="112">
        <f t="shared" si="97"/>
        <v>0</v>
      </c>
      <c r="AG488" s="112">
        <f t="shared" si="98"/>
        <v>0</v>
      </c>
      <c r="AH488" s="112">
        <f t="shared" si="99"/>
        <v>0</v>
      </c>
      <c r="AI488" s="112">
        <f t="shared" si="100"/>
        <v>0</v>
      </c>
      <c r="AJ488" s="112">
        <f t="shared" si="101"/>
        <v>0</v>
      </c>
      <c r="AK488" s="112">
        <f t="shared" si="102"/>
        <v>0</v>
      </c>
      <c r="AL488" s="112">
        <f t="shared" si="103"/>
        <v>0</v>
      </c>
      <c r="AN488" s="112"/>
      <c r="AO488" s="184"/>
    </row>
    <row r="489" spans="1:41" x14ac:dyDescent="0.2">
      <c r="A489" t="s">
        <v>104</v>
      </c>
      <c r="B489" t="s">
        <v>1384</v>
      </c>
      <c r="C489" s="2" t="s">
        <v>1385</v>
      </c>
      <c r="D489" s="2" t="s">
        <v>1386</v>
      </c>
      <c r="E489" s="2" t="s">
        <v>1387</v>
      </c>
      <c r="F489" s="2" t="s">
        <v>60</v>
      </c>
      <c r="G489" s="2" t="s">
        <v>150</v>
      </c>
      <c r="H489" s="2" t="s">
        <v>789</v>
      </c>
      <c r="I489" s="2" t="s">
        <v>1129</v>
      </c>
      <c r="J489" s="2" t="s">
        <v>3995</v>
      </c>
      <c r="K489" s="3">
        <v>188</v>
      </c>
      <c r="L489" s="25">
        <v>602.84</v>
      </c>
      <c r="M489" s="2" t="s">
        <v>2204</v>
      </c>
      <c r="N489" s="2" t="s">
        <v>66</v>
      </c>
      <c r="O489" s="3">
        <f>IFERROR(VLOOKUP(B:B,'[1]SI vs ST'!$B:$P,15,0),0)</f>
        <v>0</v>
      </c>
      <c r="P489" s="3" cm="1">
        <f t="array" ref="P489">IFERROR(VLOOKUP(_xlfn.SINGLE(B:B),'[1]Pivot ST'!$D:$P,{6,7,8,9,10,11,12},0),0)</f>
        <v>0</v>
      </c>
      <c r="Q489" s="3"/>
      <c r="R489" s="3"/>
      <c r="S489" s="3"/>
      <c r="T489" s="3"/>
      <c r="U489" s="3"/>
      <c r="V489" s="3"/>
      <c r="W489" s="3">
        <v>0</v>
      </c>
      <c r="X489" s="3">
        <v>0</v>
      </c>
      <c r="Y489" s="3">
        <v>0</v>
      </c>
      <c r="Z489" s="3">
        <v>0</v>
      </c>
      <c r="AA489" s="112">
        <f t="shared" si="92"/>
        <v>0</v>
      </c>
      <c r="AB489" s="112">
        <f t="shared" si="93"/>
        <v>0</v>
      </c>
      <c r="AC489" s="112">
        <f t="shared" si="94"/>
        <v>0</v>
      </c>
      <c r="AD489" s="112">
        <f t="shared" si="95"/>
        <v>0</v>
      </c>
      <c r="AE489" s="112">
        <f t="shared" si="96"/>
        <v>0</v>
      </c>
      <c r="AF489" s="112">
        <f t="shared" si="97"/>
        <v>0</v>
      </c>
      <c r="AG489" s="112">
        <f t="shared" si="98"/>
        <v>0</v>
      </c>
      <c r="AH489" s="112">
        <f t="shared" si="99"/>
        <v>0</v>
      </c>
      <c r="AI489" s="112">
        <f t="shared" si="100"/>
        <v>0</v>
      </c>
      <c r="AJ489" s="112">
        <f t="shared" si="101"/>
        <v>0</v>
      </c>
      <c r="AK489" s="112">
        <f t="shared" si="102"/>
        <v>0</v>
      </c>
      <c r="AL489" s="112">
        <f t="shared" si="103"/>
        <v>0</v>
      </c>
      <c r="AN489" s="112"/>
      <c r="AO489" s="184"/>
    </row>
    <row r="490" spans="1:41" x14ac:dyDescent="0.2">
      <c r="A490" t="s">
        <v>104</v>
      </c>
      <c r="B490" t="s">
        <v>1388</v>
      </c>
      <c r="C490" s="2" t="s">
        <v>1389</v>
      </c>
      <c r="D490" s="2" t="s">
        <v>1390</v>
      </c>
      <c r="E490" s="2" t="s">
        <v>1391</v>
      </c>
      <c r="F490" s="2" t="s">
        <v>60</v>
      </c>
      <c r="G490" s="2" t="s">
        <v>150</v>
      </c>
      <c r="H490" s="2" t="s">
        <v>1392</v>
      </c>
      <c r="I490" s="2" t="s">
        <v>1129</v>
      </c>
      <c r="J490" s="2" t="s">
        <v>3995</v>
      </c>
      <c r="K490" s="3">
        <v>188</v>
      </c>
      <c r="L490" s="25">
        <v>602.84</v>
      </c>
      <c r="M490" s="2" t="s">
        <v>2204</v>
      </c>
      <c r="N490" s="2" t="s">
        <v>66</v>
      </c>
      <c r="O490" s="3">
        <f>IFERROR(VLOOKUP(B:B,'[1]SI vs ST'!$B:$P,15,0),0)</f>
        <v>0</v>
      </c>
      <c r="P490" s="3" cm="1">
        <f t="array" ref="P490">IFERROR(VLOOKUP(_xlfn.SINGLE(B:B),'[1]Pivot ST'!$D:$P,{6,7,8,9,10,11,12},0),0)</f>
        <v>0</v>
      </c>
      <c r="Q490" s="3"/>
      <c r="R490" s="3"/>
      <c r="S490" s="3"/>
      <c r="T490" s="3"/>
      <c r="U490" s="3"/>
      <c r="V490" s="3"/>
      <c r="W490" s="3">
        <v>0</v>
      </c>
      <c r="X490" s="3">
        <v>0</v>
      </c>
      <c r="Y490" s="3">
        <v>0</v>
      </c>
      <c r="Z490" s="3">
        <v>0</v>
      </c>
      <c r="AA490" s="112">
        <f t="shared" si="92"/>
        <v>0</v>
      </c>
      <c r="AB490" s="112">
        <f t="shared" si="93"/>
        <v>0</v>
      </c>
      <c r="AC490" s="112">
        <f t="shared" si="94"/>
        <v>0</v>
      </c>
      <c r="AD490" s="112">
        <f t="shared" si="95"/>
        <v>0</v>
      </c>
      <c r="AE490" s="112">
        <f t="shared" si="96"/>
        <v>0</v>
      </c>
      <c r="AF490" s="112">
        <f t="shared" si="97"/>
        <v>0</v>
      </c>
      <c r="AG490" s="112">
        <f t="shared" si="98"/>
        <v>0</v>
      </c>
      <c r="AH490" s="112">
        <f t="shared" si="99"/>
        <v>0</v>
      </c>
      <c r="AI490" s="112">
        <f t="shared" si="100"/>
        <v>0</v>
      </c>
      <c r="AJ490" s="112">
        <f t="shared" si="101"/>
        <v>0</v>
      </c>
      <c r="AK490" s="112">
        <f t="shared" si="102"/>
        <v>0</v>
      </c>
      <c r="AL490" s="112">
        <f t="shared" si="103"/>
        <v>0</v>
      </c>
      <c r="AN490" s="112"/>
      <c r="AO490" s="184"/>
    </row>
    <row r="491" spans="1:41" x14ac:dyDescent="0.2">
      <c r="A491" t="s">
        <v>104</v>
      </c>
      <c r="B491" t="s">
        <v>1393</v>
      </c>
      <c r="C491" s="2" t="s">
        <v>1394</v>
      </c>
      <c r="D491" s="2" t="s">
        <v>1395</v>
      </c>
      <c r="E491" s="2" t="s">
        <v>1396</v>
      </c>
      <c r="F491" s="2" t="s">
        <v>60</v>
      </c>
      <c r="G491" s="2" t="s">
        <v>169</v>
      </c>
      <c r="H491" s="2" t="s">
        <v>169</v>
      </c>
      <c r="I491" s="2" t="s">
        <v>1129</v>
      </c>
      <c r="J491" s="2" t="s">
        <v>3995</v>
      </c>
      <c r="K491" s="3">
        <v>188</v>
      </c>
      <c r="L491" s="25">
        <v>542.5</v>
      </c>
      <c r="M491" s="2" t="s">
        <v>2204</v>
      </c>
      <c r="N491" s="2" t="s">
        <v>66</v>
      </c>
      <c r="O491" s="3">
        <f>IFERROR(VLOOKUP(B:B,'[1]SI vs ST'!$B:$P,15,0),0)</f>
        <v>0</v>
      </c>
      <c r="P491" s="3" cm="1">
        <f t="array" ref="P491">IFERROR(VLOOKUP(_xlfn.SINGLE(B:B),'[1]Pivot ST'!$D:$P,{6,7,8,9,10,11,12},0),0)</f>
        <v>0</v>
      </c>
      <c r="Q491" s="3"/>
      <c r="R491" s="3"/>
      <c r="S491" s="3"/>
      <c r="T491" s="3"/>
      <c r="U491" s="3"/>
      <c r="V491" s="3"/>
      <c r="W491" s="3">
        <v>0</v>
      </c>
      <c r="X491" s="3">
        <v>0</v>
      </c>
      <c r="Y491" s="3">
        <v>0</v>
      </c>
      <c r="Z491" s="3">
        <v>0</v>
      </c>
      <c r="AA491" s="112">
        <f t="shared" si="92"/>
        <v>0</v>
      </c>
      <c r="AB491" s="112">
        <f t="shared" si="93"/>
        <v>0</v>
      </c>
      <c r="AC491" s="112">
        <f t="shared" si="94"/>
        <v>0</v>
      </c>
      <c r="AD491" s="112">
        <f t="shared" si="95"/>
        <v>0</v>
      </c>
      <c r="AE491" s="112">
        <f t="shared" si="96"/>
        <v>0</v>
      </c>
      <c r="AF491" s="112">
        <f t="shared" si="97"/>
        <v>0</v>
      </c>
      <c r="AG491" s="112">
        <f t="shared" si="98"/>
        <v>0</v>
      </c>
      <c r="AH491" s="112">
        <f t="shared" si="99"/>
        <v>0</v>
      </c>
      <c r="AI491" s="112">
        <f t="shared" si="100"/>
        <v>0</v>
      </c>
      <c r="AJ491" s="112">
        <f t="shared" si="101"/>
        <v>0</v>
      </c>
      <c r="AK491" s="112">
        <f t="shared" si="102"/>
        <v>0</v>
      </c>
      <c r="AL491" s="112">
        <f t="shared" si="103"/>
        <v>0</v>
      </c>
      <c r="AN491" s="112"/>
      <c r="AO491" s="184"/>
    </row>
    <row r="492" spans="1:41" x14ac:dyDescent="0.2">
      <c r="A492" t="s">
        <v>104</v>
      </c>
      <c r="B492" t="s">
        <v>1397</v>
      </c>
      <c r="C492" s="2" t="s">
        <v>1398</v>
      </c>
      <c r="D492" s="2" t="s">
        <v>1399</v>
      </c>
      <c r="E492" s="2" t="s">
        <v>1400</v>
      </c>
      <c r="F492" s="2" t="s">
        <v>60</v>
      </c>
      <c r="G492" s="2" t="s">
        <v>169</v>
      </c>
      <c r="H492" s="2" t="s">
        <v>1344</v>
      </c>
      <c r="I492" s="2" t="s">
        <v>1129</v>
      </c>
      <c r="J492" s="2" t="s">
        <v>3995</v>
      </c>
      <c r="K492" s="3">
        <v>188</v>
      </c>
      <c r="L492" s="25">
        <v>542.5</v>
      </c>
      <c r="M492" s="2" t="s">
        <v>2204</v>
      </c>
      <c r="N492" s="2" t="s">
        <v>66</v>
      </c>
      <c r="O492" s="3">
        <f>IFERROR(VLOOKUP(B:B,'[1]SI vs ST'!$B:$P,15,0),0)</f>
        <v>0</v>
      </c>
      <c r="P492" s="3" cm="1">
        <f t="array" ref="P492">IFERROR(VLOOKUP(_xlfn.SINGLE(B:B),'[1]Pivot ST'!$D:$P,{6,7,8,9,10,11,12},0),0)</f>
        <v>0</v>
      </c>
      <c r="Q492" s="3"/>
      <c r="R492" s="3"/>
      <c r="S492" s="3"/>
      <c r="T492" s="3"/>
      <c r="U492" s="3"/>
      <c r="V492" s="3"/>
      <c r="W492" s="3">
        <v>0</v>
      </c>
      <c r="X492" s="3">
        <v>0</v>
      </c>
      <c r="Y492" s="3">
        <v>0</v>
      </c>
      <c r="Z492" s="3">
        <v>0</v>
      </c>
      <c r="AA492" s="112">
        <f t="shared" si="92"/>
        <v>0</v>
      </c>
      <c r="AB492" s="112">
        <f t="shared" si="93"/>
        <v>0</v>
      </c>
      <c r="AC492" s="112">
        <f t="shared" si="94"/>
        <v>0</v>
      </c>
      <c r="AD492" s="112">
        <f t="shared" si="95"/>
        <v>0</v>
      </c>
      <c r="AE492" s="112">
        <f t="shared" si="96"/>
        <v>0</v>
      </c>
      <c r="AF492" s="112">
        <f t="shared" si="97"/>
        <v>0</v>
      </c>
      <c r="AG492" s="112">
        <f t="shared" si="98"/>
        <v>0</v>
      </c>
      <c r="AH492" s="112">
        <f t="shared" si="99"/>
        <v>0</v>
      </c>
      <c r="AI492" s="112">
        <f t="shared" si="100"/>
        <v>0</v>
      </c>
      <c r="AJ492" s="112">
        <f t="shared" si="101"/>
        <v>0</v>
      </c>
      <c r="AK492" s="112">
        <f t="shared" si="102"/>
        <v>0</v>
      </c>
      <c r="AL492" s="112">
        <f t="shared" si="103"/>
        <v>0</v>
      </c>
      <c r="AN492" s="112"/>
      <c r="AO492" s="184"/>
    </row>
    <row r="493" spans="1:41" x14ac:dyDescent="0.2">
      <c r="A493" t="s">
        <v>104</v>
      </c>
      <c r="B493" t="s">
        <v>1401</v>
      </c>
      <c r="C493" s="2" t="s">
        <v>1402</v>
      </c>
      <c r="D493" s="2" t="s">
        <v>1403</v>
      </c>
      <c r="E493" s="2" t="s">
        <v>1404</v>
      </c>
      <c r="F493" s="2" t="s">
        <v>60</v>
      </c>
      <c r="G493" s="2" t="s">
        <v>169</v>
      </c>
      <c r="H493" s="2" t="s">
        <v>1344</v>
      </c>
      <c r="I493" s="2" t="s">
        <v>1129</v>
      </c>
      <c r="J493" s="2" t="s">
        <v>3995</v>
      </c>
      <c r="K493" s="3">
        <v>188</v>
      </c>
      <c r="L493" s="25">
        <v>542.5</v>
      </c>
      <c r="M493" s="2" t="s">
        <v>2204</v>
      </c>
      <c r="N493" s="2" t="s">
        <v>66</v>
      </c>
      <c r="O493" s="3">
        <f>IFERROR(VLOOKUP(B:B,'[1]SI vs ST'!$B:$P,15,0),0)</f>
        <v>0</v>
      </c>
      <c r="P493" s="3" cm="1">
        <f t="array" ref="P493">IFERROR(VLOOKUP(_xlfn.SINGLE(B:B),'[1]Pivot ST'!$D:$P,{6,7,8,9,10,11,12},0),0)</f>
        <v>0</v>
      </c>
      <c r="Q493" s="3"/>
      <c r="R493" s="3"/>
      <c r="S493" s="3"/>
      <c r="T493" s="3"/>
      <c r="U493" s="3"/>
      <c r="V493" s="3"/>
      <c r="W493" s="3">
        <v>0</v>
      </c>
      <c r="X493" s="3">
        <v>0</v>
      </c>
      <c r="Y493" s="3">
        <v>0</v>
      </c>
      <c r="Z493" s="3">
        <v>0</v>
      </c>
      <c r="AA493" s="112">
        <f t="shared" si="92"/>
        <v>0</v>
      </c>
      <c r="AB493" s="112">
        <f t="shared" si="93"/>
        <v>0</v>
      </c>
      <c r="AC493" s="112">
        <f t="shared" si="94"/>
        <v>0</v>
      </c>
      <c r="AD493" s="112">
        <f t="shared" si="95"/>
        <v>0</v>
      </c>
      <c r="AE493" s="112">
        <f t="shared" si="96"/>
        <v>0</v>
      </c>
      <c r="AF493" s="112">
        <f t="shared" si="97"/>
        <v>0</v>
      </c>
      <c r="AG493" s="112">
        <f t="shared" si="98"/>
        <v>0</v>
      </c>
      <c r="AH493" s="112">
        <f t="shared" si="99"/>
        <v>0</v>
      </c>
      <c r="AI493" s="112">
        <f t="shared" si="100"/>
        <v>0</v>
      </c>
      <c r="AJ493" s="112">
        <f t="shared" si="101"/>
        <v>0</v>
      </c>
      <c r="AK493" s="112">
        <f t="shared" si="102"/>
        <v>0</v>
      </c>
      <c r="AL493" s="112">
        <f t="shared" si="103"/>
        <v>0</v>
      </c>
      <c r="AN493" s="112"/>
      <c r="AO493" s="184"/>
    </row>
    <row r="494" spans="1:41" x14ac:dyDescent="0.2">
      <c r="A494" t="s">
        <v>104</v>
      </c>
      <c r="B494" t="s">
        <v>1405</v>
      </c>
      <c r="C494" s="2" t="s">
        <v>1406</v>
      </c>
      <c r="D494" s="2" t="s">
        <v>1407</v>
      </c>
      <c r="E494" s="2" t="s">
        <v>1408</v>
      </c>
      <c r="F494" s="2" t="s">
        <v>60</v>
      </c>
      <c r="G494" s="2" t="s">
        <v>169</v>
      </c>
      <c r="H494" s="2" t="s">
        <v>1344</v>
      </c>
      <c r="I494" s="2" t="s">
        <v>1129</v>
      </c>
      <c r="J494" s="2" t="s">
        <v>3995</v>
      </c>
      <c r="K494" s="3">
        <v>188</v>
      </c>
      <c r="L494" s="25">
        <v>542.5</v>
      </c>
      <c r="M494" s="2" t="s">
        <v>2204</v>
      </c>
      <c r="N494" s="2" t="s">
        <v>66</v>
      </c>
      <c r="O494" s="3">
        <f>IFERROR(VLOOKUP(B:B,'[1]SI vs ST'!$B:$P,15,0),0)</f>
        <v>0</v>
      </c>
      <c r="P494" s="3" cm="1">
        <f t="array" ref="P494">IFERROR(VLOOKUP(_xlfn.SINGLE(B:B),'[1]Pivot ST'!$D:$P,{6,7,8,9,10,11,12},0),0)</f>
        <v>0</v>
      </c>
      <c r="Q494" s="3"/>
      <c r="R494" s="3"/>
      <c r="S494" s="3"/>
      <c r="T494" s="3"/>
      <c r="U494" s="3"/>
      <c r="V494" s="3"/>
      <c r="W494" s="3">
        <v>0</v>
      </c>
      <c r="X494" s="3">
        <v>0</v>
      </c>
      <c r="Y494" s="3">
        <v>0</v>
      </c>
      <c r="Z494" s="3">
        <v>0</v>
      </c>
      <c r="AA494" s="112">
        <f t="shared" si="92"/>
        <v>0</v>
      </c>
      <c r="AB494" s="112">
        <f t="shared" si="93"/>
        <v>0</v>
      </c>
      <c r="AC494" s="112">
        <f t="shared" si="94"/>
        <v>0</v>
      </c>
      <c r="AD494" s="112">
        <f t="shared" si="95"/>
        <v>0</v>
      </c>
      <c r="AE494" s="112">
        <f t="shared" si="96"/>
        <v>0</v>
      </c>
      <c r="AF494" s="112">
        <f t="shared" si="97"/>
        <v>0</v>
      </c>
      <c r="AG494" s="112">
        <f t="shared" si="98"/>
        <v>0</v>
      </c>
      <c r="AH494" s="112">
        <f t="shared" si="99"/>
        <v>0</v>
      </c>
      <c r="AI494" s="112">
        <f t="shared" si="100"/>
        <v>0</v>
      </c>
      <c r="AJ494" s="112">
        <f t="shared" si="101"/>
        <v>0</v>
      </c>
      <c r="AK494" s="112">
        <f t="shared" si="102"/>
        <v>0</v>
      </c>
      <c r="AL494" s="112">
        <f t="shared" si="103"/>
        <v>0</v>
      </c>
      <c r="AN494" s="112"/>
      <c r="AO494" s="184"/>
    </row>
    <row r="495" spans="1:41" x14ac:dyDescent="0.2">
      <c r="A495" t="s">
        <v>104</v>
      </c>
      <c r="B495" t="s">
        <v>1409</v>
      </c>
      <c r="C495" s="2" t="s">
        <v>1410</v>
      </c>
      <c r="D495" s="2" t="s">
        <v>1411</v>
      </c>
      <c r="E495" s="2" t="s">
        <v>1412</v>
      </c>
      <c r="F495" s="2" t="s">
        <v>60</v>
      </c>
      <c r="G495" s="2" t="s">
        <v>169</v>
      </c>
      <c r="H495" s="2" t="s">
        <v>1344</v>
      </c>
      <c r="I495" s="2" t="s">
        <v>1129</v>
      </c>
      <c r="J495" s="2" t="s">
        <v>3995</v>
      </c>
      <c r="K495" s="3">
        <v>188</v>
      </c>
      <c r="L495" s="25">
        <v>542.5</v>
      </c>
      <c r="M495" s="2" t="s">
        <v>2204</v>
      </c>
      <c r="N495" s="2" t="s">
        <v>66</v>
      </c>
      <c r="O495" s="3">
        <f>IFERROR(VLOOKUP(B:B,'[1]SI vs ST'!$B:$P,15,0),0)</f>
        <v>0</v>
      </c>
      <c r="P495" s="3" cm="1">
        <f t="array" ref="P495">IFERROR(VLOOKUP(_xlfn.SINGLE(B:B),'[1]Pivot ST'!$D:$P,{6,7,8,9,10,11,12},0),0)</f>
        <v>0</v>
      </c>
      <c r="Q495" s="3"/>
      <c r="R495" s="3"/>
      <c r="S495" s="3"/>
      <c r="T495" s="3"/>
      <c r="U495" s="3"/>
      <c r="V495" s="3"/>
      <c r="W495" s="3">
        <v>0</v>
      </c>
      <c r="X495" s="3">
        <v>0</v>
      </c>
      <c r="Y495" s="3">
        <v>0</v>
      </c>
      <c r="Z495" s="3">
        <v>0</v>
      </c>
      <c r="AA495" s="112">
        <f t="shared" si="92"/>
        <v>0</v>
      </c>
      <c r="AB495" s="112">
        <f t="shared" si="93"/>
        <v>0</v>
      </c>
      <c r="AC495" s="112">
        <f t="shared" si="94"/>
        <v>0</v>
      </c>
      <c r="AD495" s="112">
        <f t="shared" si="95"/>
        <v>0</v>
      </c>
      <c r="AE495" s="112">
        <f t="shared" si="96"/>
        <v>0</v>
      </c>
      <c r="AF495" s="112">
        <f t="shared" si="97"/>
        <v>0</v>
      </c>
      <c r="AG495" s="112">
        <f t="shared" si="98"/>
        <v>0</v>
      </c>
      <c r="AH495" s="112">
        <f t="shared" si="99"/>
        <v>0</v>
      </c>
      <c r="AI495" s="112">
        <f t="shared" si="100"/>
        <v>0</v>
      </c>
      <c r="AJ495" s="112">
        <f t="shared" si="101"/>
        <v>0</v>
      </c>
      <c r="AK495" s="112">
        <f t="shared" si="102"/>
        <v>0</v>
      </c>
      <c r="AL495" s="112">
        <f t="shared" si="103"/>
        <v>0</v>
      </c>
      <c r="AN495" s="112"/>
      <c r="AO495" s="184"/>
    </row>
    <row r="496" spans="1:41" x14ac:dyDescent="0.2">
      <c r="A496" t="s">
        <v>104</v>
      </c>
      <c r="B496" t="s">
        <v>1413</v>
      </c>
      <c r="C496" s="2" t="s">
        <v>1414</v>
      </c>
      <c r="D496" s="2" t="s">
        <v>1415</v>
      </c>
      <c r="E496" s="2" t="s">
        <v>1416</v>
      </c>
      <c r="F496" s="2" t="s">
        <v>60</v>
      </c>
      <c r="G496" s="2" t="s">
        <v>169</v>
      </c>
      <c r="H496" s="2" t="s">
        <v>1344</v>
      </c>
      <c r="I496" s="2" t="s">
        <v>1129</v>
      </c>
      <c r="J496" s="2" t="s">
        <v>3995</v>
      </c>
      <c r="K496" s="3">
        <v>188</v>
      </c>
      <c r="L496" s="25">
        <v>602.84</v>
      </c>
      <c r="M496" s="2" t="s">
        <v>2204</v>
      </c>
      <c r="N496" s="2" t="s">
        <v>66</v>
      </c>
      <c r="O496" s="3">
        <f>IFERROR(VLOOKUP(B:B,'[1]SI vs ST'!$B:$P,15,0),0)</f>
        <v>0</v>
      </c>
      <c r="P496" s="3" cm="1">
        <f t="array" ref="P496">IFERROR(VLOOKUP(_xlfn.SINGLE(B:B),'[1]Pivot ST'!$D:$P,{6,7,8,9,10,11,12},0),0)</f>
        <v>0</v>
      </c>
      <c r="Q496" s="3"/>
      <c r="R496" s="3"/>
      <c r="S496" s="3"/>
      <c r="T496" s="3"/>
      <c r="U496" s="3"/>
      <c r="V496" s="3"/>
      <c r="W496" s="3">
        <v>0</v>
      </c>
      <c r="X496" s="3">
        <v>0</v>
      </c>
      <c r="Y496" s="3">
        <v>0</v>
      </c>
      <c r="Z496" s="3">
        <v>0</v>
      </c>
      <c r="AA496" s="112">
        <f t="shared" si="92"/>
        <v>0</v>
      </c>
      <c r="AB496" s="112">
        <f t="shared" si="93"/>
        <v>0</v>
      </c>
      <c r="AC496" s="112">
        <f t="shared" si="94"/>
        <v>0</v>
      </c>
      <c r="AD496" s="112">
        <f t="shared" si="95"/>
        <v>0</v>
      </c>
      <c r="AE496" s="112">
        <f t="shared" si="96"/>
        <v>0</v>
      </c>
      <c r="AF496" s="112">
        <f t="shared" si="97"/>
        <v>0</v>
      </c>
      <c r="AG496" s="112">
        <f t="shared" si="98"/>
        <v>0</v>
      </c>
      <c r="AH496" s="112">
        <f t="shared" si="99"/>
        <v>0</v>
      </c>
      <c r="AI496" s="112">
        <f t="shared" si="100"/>
        <v>0</v>
      </c>
      <c r="AJ496" s="112">
        <f t="shared" si="101"/>
        <v>0</v>
      </c>
      <c r="AK496" s="112">
        <f t="shared" si="102"/>
        <v>0</v>
      </c>
      <c r="AL496" s="112">
        <f t="shared" si="103"/>
        <v>0</v>
      </c>
      <c r="AN496" s="112"/>
      <c r="AO496" s="184"/>
    </row>
    <row r="497" spans="1:41" x14ac:dyDescent="0.2">
      <c r="A497" t="s">
        <v>104</v>
      </c>
      <c r="B497" t="s">
        <v>1417</v>
      </c>
      <c r="C497" s="2" t="s">
        <v>1418</v>
      </c>
      <c r="D497" s="2" t="s">
        <v>1419</v>
      </c>
      <c r="E497" s="2" t="s">
        <v>1420</v>
      </c>
      <c r="F497" s="2" t="s">
        <v>60</v>
      </c>
      <c r="G497" s="2" t="s">
        <v>169</v>
      </c>
      <c r="H497" s="2" t="s">
        <v>175</v>
      </c>
      <c r="I497" s="2" t="s">
        <v>1129</v>
      </c>
      <c r="J497" s="2" t="s">
        <v>3995</v>
      </c>
      <c r="K497" s="3">
        <v>188</v>
      </c>
      <c r="L497" s="25">
        <v>602.84</v>
      </c>
      <c r="M497" s="2" t="s">
        <v>2204</v>
      </c>
      <c r="N497" s="2" t="s">
        <v>66</v>
      </c>
      <c r="O497" s="3">
        <f>IFERROR(VLOOKUP(B:B,'[1]SI vs ST'!$B:$P,15,0),0)</f>
        <v>0</v>
      </c>
      <c r="P497" s="3" cm="1">
        <f t="array" ref="P497">IFERROR(VLOOKUP(_xlfn.SINGLE(B:B),'[1]Pivot ST'!$D:$P,{6,7,8,9,10,11,12},0),0)</f>
        <v>0</v>
      </c>
      <c r="Q497" s="3"/>
      <c r="R497" s="3"/>
      <c r="S497" s="3"/>
      <c r="T497" s="3"/>
      <c r="U497" s="3"/>
      <c r="V497" s="3"/>
      <c r="W497" s="3">
        <v>0</v>
      </c>
      <c r="X497" s="3">
        <v>0</v>
      </c>
      <c r="Y497" s="3">
        <v>0</v>
      </c>
      <c r="Z497" s="3">
        <v>0</v>
      </c>
      <c r="AA497" s="112">
        <f t="shared" si="92"/>
        <v>0</v>
      </c>
      <c r="AB497" s="112">
        <f t="shared" si="93"/>
        <v>0</v>
      </c>
      <c r="AC497" s="112">
        <f t="shared" si="94"/>
        <v>0</v>
      </c>
      <c r="AD497" s="112">
        <f t="shared" si="95"/>
        <v>0</v>
      </c>
      <c r="AE497" s="112">
        <f t="shared" si="96"/>
        <v>0</v>
      </c>
      <c r="AF497" s="112">
        <f t="shared" si="97"/>
        <v>0</v>
      </c>
      <c r="AG497" s="112">
        <f t="shared" si="98"/>
        <v>0</v>
      </c>
      <c r="AH497" s="112">
        <f t="shared" si="99"/>
        <v>0</v>
      </c>
      <c r="AI497" s="112">
        <f t="shared" si="100"/>
        <v>0</v>
      </c>
      <c r="AJ497" s="112">
        <f t="shared" si="101"/>
        <v>0</v>
      </c>
      <c r="AK497" s="112">
        <f t="shared" si="102"/>
        <v>0</v>
      </c>
      <c r="AL497" s="112">
        <f t="shared" si="103"/>
        <v>0</v>
      </c>
      <c r="AN497" s="112"/>
      <c r="AO497" s="184"/>
    </row>
    <row r="498" spans="1:41" x14ac:dyDescent="0.2">
      <c r="A498" t="s">
        <v>104</v>
      </c>
      <c r="B498" t="s">
        <v>1421</v>
      </c>
      <c r="C498" s="2" t="s">
        <v>1422</v>
      </c>
      <c r="D498" s="2" t="s">
        <v>1423</v>
      </c>
      <c r="E498" s="2" t="s">
        <v>1424</v>
      </c>
      <c r="F498" s="2" t="s">
        <v>60</v>
      </c>
      <c r="G498" s="2" t="s">
        <v>169</v>
      </c>
      <c r="H498" s="2" t="s">
        <v>175</v>
      </c>
      <c r="I498" s="2" t="s">
        <v>1129</v>
      </c>
      <c r="J498" s="2" t="s">
        <v>3995</v>
      </c>
      <c r="K498" s="3">
        <v>188</v>
      </c>
      <c r="L498" s="25">
        <v>904.57</v>
      </c>
      <c r="M498" s="2" t="s">
        <v>2204</v>
      </c>
      <c r="N498" s="2" t="s">
        <v>66</v>
      </c>
      <c r="O498" s="3">
        <f>IFERROR(VLOOKUP(B:B,'[1]SI vs ST'!$B:$P,15,0),0)</f>
        <v>0</v>
      </c>
      <c r="P498" s="3" cm="1">
        <f t="array" ref="P498">IFERROR(VLOOKUP(_xlfn.SINGLE(B:B),'[1]Pivot ST'!$D:$P,{6,7,8,9,10,11,12},0),0)</f>
        <v>0</v>
      </c>
      <c r="Q498" s="3"/>
      <c r="R498" s="3"/>
      <c r="S498" s="3"/>
      <c r="T498" s="3"/>
      <c r="U498" s="3"/>
      <c r="V498" s="3"/>
      <c r="W498" s="3">
        <v>0</v>
      </c>
      <c r="X498" s="3">
        <v>0</v>
      </c>
      <c r="Y498" s="3">
        <v>0</v>
      </c>
      <c r="Z498" s="3">
        <v>0</v>
      </c>
      <c r="AA498" s="112">
        <f t="shared" si="92"/>
        <v>0</v>
      </c>
      <c r="AB498" s="112">
        <f t="shared" si="93"/>
        <v>0</v>
      </c>
      <c r="AC498" s="112">
        <f t="shared" si="94"/>
        <v>0</v>
      </c>
      <c r="AD498" s="112">
        <f t="shared" si="95"/>
        <v>0</v>
      </c>
      <c r="AE498" s="112">
        <f t="shared" si="96"/>
        <v>0</v>
      </c>
      <c r="AF498" s="112">
        <f t="shared" si="97"/>
        <v>0</v>
      </c>
      <c r="AG498" s="112">
        <f t="shared" si="98"/>
        <v>0</v>
      </c>
      <c r="AH498" s="112">
        <f t="shared" si="99"/>
        <v>0</v>
      </c>
      <c r="AI498" s="112">
        <f t="shared" si="100"/>
        <v>0</v>
      </c>
      <c r="AJ498" s="112">
        <f t="shared" si="101"/>
        <v>0</v>
      </c>
      <c r="AK498" s="112">
        <f t="shared" si="102"/>
        <v>0</v>
      </c>
      <c r="AL498" s="112">
        <f t="shared" si="103"/>
        <v>0</v>
      </c>
      <c r="AN498" s="112"/>
      <c r="AO498" s="184"/>
    </row>
    <row r="499" spans="1:41" x14ac:dyDescent="0.2">
      <c r="A499" t="s">
        <v>104</v>
      </c>
      <c r="B499" t="s">
        <v>1425</v>
      </c>
      <c r="C499" s="2" t="s">
        <v>1426</v>
      </c>
      <c r="D499" s="2" t="s">
        <v>1427</v>
      </c>
      <c r="E499" s="2" t="s">
        <v>1428</v>
      </c>
      <c r="F499" s="2" t="s">
        <v>60</v>
      </c>
      <c r="G499" s="2" t="s">
        <v>169</v>
      </c>
      <c r="H499" s="2" t="s">
        <v>175</v>
      </c>
      <c r="I499" s="2" t="s">
        <v>1129</v>
      </c>
      <c r="J499" s="2" t="s">
        <v>3995</v>
      </c>
      <c r="K499" s="3">
        <v>188</v>
      </c>
      <c r="L499" s="25">
        <v>904.57</v>
      </c>
      <c r="M499" s="2" t="s">
        <v>2204</v>
      </c>
      <c r="N499" s="2" t="s">
        <v>66</v>
      </c>
      <c r="O499" s="3">
        <f>IFERROR(VLOOKUP(B:B,'[1]SI vs ST'!$B:$P,15,0),0)</f>
        <v>0</v>
      </c>
      <c r="P499" s="3" cm="1">
        <f t="array" ref="P499">IFERROR(VLOOKUP(_xlfn.SINGLE(B:B),'[1]Pivot ST'!$D:$P,{6,7,8,9,10,11,12},0),0)</f>
        <v>0</v>
      </c>
      <c r="Q499" s="3"/>
      <c r="R499" s="3"/>
      <c r="S499" s="3"/>
      <c r="T499" s="3"/>
      <c r="U499" s="3"/>
      <c r="V499" s="3"/>
      <c r="W499" s="3">
        <v>0</v>
      </c>
      <c r="X499" s="3">
        <v>0</v>
      </c>
      <c r="Y499" s="3">
        <v>0</v>
      </c>
      <c r="Z499" s="3">
        <v>0</v>
      </c>
      <c r="AA499" s="112">
        <f t="shared" si="92"/>
        <v>0</v>
      </c>
      <c r="AB499" s="112">
        <f t="shared" si="93"/>
        <v>0</v>
      </c>
      <c r="AC499" s="112">
        <f t="shared" si="94"/>
        <v>0</v>
      </c>
      <c r="AD499" s="112">
        <f t="shared" si="95"/>
        <v>0</v>
      </c>
      <c r="AE499" s="112">
        <f t="shared" si="96"/>
        <v>0</v>
      </c>
      <c r="AF499" s="112">
        <f t="shared" si="97"/>
        <v>0</v>
      </c>
      <c r="AG499" s="112">
        <f t="shared" si="98"/>
        <v>0</v>
      </c>
      <c r="AH499" s="112">
        <f t="shared" si="99"/>
        <v>0</v>
      </c>
      <c r="AI499" s="112">
        <f t="shared" si="100"/>
        <v>0</v>
      </c>
      <c r="AJ499" s="112">
        <f t="shared" si="101"/>
        <v>0</v>
      </c>
      <c r="AK499" s="112">
        <f t="shared" si="102"/>
        <v>0</v>
      </c>
      <c r="AL499" s="112">
        <f t="shared" si="103"/>
        <v>0</v>
      </c>
      <c r="AN499" s="112"/>
      <c r="AO499" s="184"/>
    </row>
    <row r="500" spans="1:41" x14ac:dyDescent="0.2">
      <c r="A500" t="s">
        <v>104</v>
      </c>
      <c r="B500" t="s">
        <v>1429</v>
      </c>
      <c r="C500" s="2" t="s">
        <v>1430</v>
      </c>
      <c r="D500" s="2" t="s">
        <v>1431</v>
      </c>
      <c r="E500" s="2" t="s">
        <v>1432</v>
      </c>
      <c r="F500" s="2" t="s">
        <v>60</v>
      </c>
      <c r="G500" s="2" t="s">
        <v>169</v>
      </c>
      <c r="H500" s="2" t="s">
        <v>175</v>
      </c>
      <c r="I500" s="2" t="s">
        <v>1129</v>
      </c>
      <c r="J500" s="2" t="s">
        <v>3995</v>
      </c>
      <c r="K500" s="3">
        <v>188</v>
      </c>
      <c r="L500" s="25">
        <v>542.5</v>
      </c>
      <c r="M500" s="2" t="s">
        <v>2204</v>
      </c>
      <c r="N500" s="2" t="s">
        <v>66</v>
      </c>
      <c r="O500" s="3">
        <f>IFERROR(VLOOKUP(B:B,'[1]SI vs ST'!$B:$P,15,0),0)</f>
        <v>0</v>
      </c>
      <c r="P500" s="3" cm="1">
        <f t="array" ref="P500">IFERROR(VLOOKUP(_xlfn.SINGLE(B:B),'[1]Pivot ST'!$D:$P,{6,7,8,9,10,11,12},0),0)</f>
        <v>0</v>
      </c>
      <c r="Q500" s="3"/>
      <c r="R500" s="3"/>
      <c r="S500" s="3"/>
      <c r="T500" s="3"/>
      <c r="U500" s="3"/>
      <c r="V500" s="3"/>
      <c r="W500" s="3">
        <v>0</v>
      </c>
      <c r="X500" s="3">
        <v>0</v>
      </c>
      <c r="Y500" s="3">
        <v>0</v>
      </c>
      <c r="Z500" s="3">
        <v>0</v>
      </c>
      <c r="AA500" s="112">
        <f t="shared" si="92"/>
        <v>0</v>
      </c>
      <c r="AB500" s="112">
        <f t="shared" si="93"/>
        <v>0</v>
      </c>
      <c r="AC500" s="112">
        <f t="shared" si="94"/>
        <v>0</v>
      </c>
      <c r="AD500" s="112">
        <f t="shared" si="95"/>
        <v>0</v>
      </c>
      <c r="AE500" s="112">
        <f t="shared" si="96"/>
        <v>0</v>
      </c>
      <c r="AF500" s="112">
        <f t="shared" si="97"/>
        <v>0</v>
      </c>
      <c r="AG500" s="112">
        <f t="shared" si="98"/>
        <v>0</v>
      </c>
      <c r="AH500" s="112">
        <f t="shared" si="99"/>
        <v>0</v>
      </c>
      <c r="AI500" s="112">
        <f t="shared" si="100"/>
        <v>0</v>
      </c>
      <c r="AJ500" s="112">
        <f t="shared" si="101"/>
        <v>0</v>
      </c>
      <c r="AK500" s="112">
        <f t="shared" si="102"/>
        <v>0</v>
      </c>
      <c r="AL500" s="112">
        <f t="shared" si="103"/>
        <v>0</v>
      </c>
      <c r="AN500" s="112"/>
      <c r="AO500" s="184"/>
    </row>
    <row r="501" spans="1:41" x14ac:dyDescent="0.2">
      <c r="A501" t="s">
        <v>104</v>
      </c>
      <c r="B501" t="s">
        <v>1433</v>
      </c>
      <c r="C501" s="2" t="s">
        <v>1434</v>
      </c>
      <c r="D501" s="2" t="s">
        <v>1435</v>
      </c>
      <c r="E501" s="2" t="s">
        <v>1436</v>
      </c>
      <c r="F501" s="2" t="s">
        <v>60</v>
      </c>
      <c r="G501" s="2" t="s">
        <v>169</v>
      </c>
      <c r="H501" s="2" t="s">
        <v>175</v>
      </c>
      <c r="I501" s="2" t="s">
        <v>1129</v>
      </c>
      <c r="J501" s="2" t="s">
        <v>3995</v>
      </c>
      <c r="K501" s="3">
        <v>188</v>
      </c>
      <c r="L501" s="25">
        <v>542.5</v>
      </c>
      <c r="M501" s="2" t="s">
        <v>2204</v>
      </c>
      <c r="N501" s="2" t="s">
        <v>66</v>
      </c>
      <c r="O501" s="3">
        <f>IFERROR(VLOOKUP(B:B,'[1]SI vs ST'!$B:$P,15,0),0)</f>
        <v>0</v>
      </c>
      <c r="P501" s="3" cm="1">
        <f t="array" ref="P501">IFERROR(VLOOKUP(_xlfn.SINGLE(B:B),'[1]Pivot ST'!$D:$P,{6,7,8,9,10,11,12},0),0)</f>
        <v>0</v>
      </c>
      <c r="Q501" s="3"/>
      <c r="R501" s="3"/>
      <c r="S501" s="3"/>
      <c r="T501" s="3"/>
      <c r="U501" s="3"/>
      <c r="V501" s="3"/>
      <c r="W501" s="3">
        <v>0</v>
      </c>
      <c r="X501" s="3">
        <v>0</v>
      </c>
      <c r="Y501" s="3">
        <v>0</v>
      </c>
      <c r="Z501" s="3">
        <v>0</v>
      </c>
      <c r="AA501" s="112">
        <f t="shared" si="92"/>
        <v>0</v>
      </c>
      <c r="AB501" s="112">
        <f t="shared" si="93"/>
        <v>0</v>
      </c>
      <c r="AC501" s="112">
        <f t="shared" si="94"/>
        <v>0</v>
      </c>
      <c r="AD501" s="112">
        <f t="shared" si="95"/>
        <v>0</v>
      </c>
      <c r="AE501" s="112">
        <f t="shared" si="96"/>
        <v>0</v>
      </c>
      <c r="AF501" s="112">
        <f t="shared" si="97"/>
        <v>0</v>
      </c>
      <c r="AG501" s="112">
        <f t="shared" si="98"/>
        <v>0</v>
      </c>
      <c r="AH501" s="112">
        <f t="shared" si="99"/>
        <v>0</v>
      </c>
      <c r="AI501" s="112">
        <f t="shared" si="100"/>
        <v>0</v>
      </c>
      <c r="AJ501" s="112">
        <f t="shared" si="101"/>
        <v>0</v>
      </c>
      <c r="AK501" s="112">
        <f t="shared" si="102"/>
        <v>0</v>
      </c>
      <c r="AL501" s="112">
        <f t="shared" si="103"/>
        <v>0</v>
      </c>
      <c r="AN501" s="112"/>
      <c r="AO501" s="184"/>
    </row>
    <row r="502" spans="1:41" x14ac:dyDescent="0.2">
      <c r="A502" t="s">
        <v>104</v>
      </c>
      <c r="B502" t="s">
        <v>1437</v>
      </c>
      <c r="C502" s="2" t="s">
        <v>1438</v>
      </c>
      <c r="D502" s="2" t="s">
        <v>1439</v>
      </c>
      <c r="E502" s="2" t="s">
        <v>1440</v>
      </c>
      <c r="F502" s="2" t="s">
        <v>60</v>
      </c>
      <c r="G502" s="2" t="s">
        <v>169</v>
      </c>
      <c r="H502" s="2" t="s">
        <v>175</v>
      </c>
      <c r="I502" s="2" t="s">
        <v>1129</v>
      </c>
      <c r="J502" s="2" t="s">
        <v>3995</v>
      </c>
      <c r="K502" s="3">
        <v>188</v>
      </c>
      <c r="L502" s="25">
        <v>542.5</v>
      </c>
      <c r="M502" s="2" t="s">
        <v>2204</v>
      </c>
      <c r="N502" s="2" t="s">
        <v>66</v>
      </c>
      <c r="O502" s="3">
        <f>IFERROR(VLOOKUP(B:B,'[1]SI vs ST'!$B:$P,15,0),0)</f>
        <v>0</v>
      </c>
      <c r="P502" s="3" cm="1">
        <f t="array" ref="P502">IFERROR(VLOOKUP(_xlfn.SINGLE(B:B),'[1]Pivot ST'!$D:$P,{6,7,8,9,10,11,12},0),0)</f>
        <v>0</v>
      </c>
      <c r="Q502" s="3"/>
      <c r="R502" s="3"/>
      <c r="S502" s="3"/>
      <c r="T502" s="3"/>
      <c r="U502" s="3"/>
      <c r="V502" s="3"/>
      <c r="W502" s="3">
        <v>0</v>
      </c>
      <c r="X502" s="3">
        <v>0</v>
      </c>
      <c r="Y502" s="3">
        <v>0</v>
      </c>
      <c r="Z502" s="3">
        <v>0</v>
      </c>
      <c r="AA502" s="112">
        <f t="shared" si="92"/>
        <v>0</v>
      </c>
      <c r="AB502" s="112">
        <f t="shared" si="93"/>
        <v>0</v>
      </c>
      <c r="AC502" s="112">
        <f t="shared" si="94"/>
        <v>0</v>
      </c>
      <c r="AD502" s="112">
        <f t="shared" si="95"/>
        <v>0</v>
      </c>
      <c r="AE502" s="112">
        <f t="shared" si="96"/>
        <v>0</v>
      </c>
      <c r="AF502" s="112">
        <f t="shared" si="97"/>
        <v>0</v>
      </c>
      <c r="AG502" s="112">
        <f t="shared" si="98"/>
        <v>0</v>
      </c>
      <c r="AH502" s="112">
        <f t="shared" si="99"/>
        <v>0</v>
      </c>
      <c r="AI502" s="112">
        <f t="shared" si="100"/>
        <v>0</v>
      </c>
      <c r="AJ502" s="112">
        <f t="shared" si="101"/>
        <v>0</v>
      </c>
      <c r="AK502" s="112">
        <f t="shared" si="102"/>
        <v>0</v>
      </c>
      <c r="AL502" s="112">
        <f t="shared" si="103"/>
        <v>0</v>
      </c>
      <c r="AN502" s="112"/>
      <c r="AO502" s="184"/>
    </row>
    <row r="503" spans="1:41" x14ac:dyDescent="0.2">
      <c r="A503" t="s">
        <v>104</v>
      </c>
      <c r="B503" t="s">
        <v>1441</v>
      </c>
      <c r="C503" s="2" t="s">
        <v>1442</v>
      </c>
      <c r="D503" s="2" t="s">
        <v>1443</v>
      </c>
      <c r="E503" s="2" t="s">
        <v>1444</v>
      </c>
      <c r="F503" s="2" t="s">
        <v>60</v>
      </c>
      <c r="G503" s="2" t="s">
        <v>169</v>
      </c>
      <c r="H503" s="2" t="s">
        <v>180</v>
      </c>
      <c r="I503" s="2" t="s">
        <v>1129</v>
      </c>
      <c r="J503" s="2" t="s">
        <v>3995</v>
      </c>
      <c r="K503" s="3">
        <v>188</v>
      </c>
      <c r="L503" s="25">
        <v>904.57</v>
      </c>
      <c r="M503" s="2" t="s">
        <v>2204</v>
      </c>
      <c r="N503" s="2" t="s">
        <v>66</v>
      </c>
      <c r="O503" s="3">
        <f>IFERROR(VLOOKUP(B:B,'[1]SI vs ST'!$B:$P,15,0),0)</f>
        <v>0</v>
      </c>
      <c r="P503" s="3" cm="1">
        <f t="array" ref="P503">IFERROR(VLOOKUP(_xlfn.SINGLE(B:B),'[1]Pivot ST'!$D:$P,{6,7,8,9,10,11,12},0),0)</f>
        <v>0</v>
      </c>
      <c r="Q503" s="3"/>
      <c r="R503" s="3"/>
      <c r="S503" s="3"/>
      <c r="T503" s="3"/>
      <c r="U503" s="3"/>
      <c r="V503" s="3"/>
      <c r="W503" s="3">
        <v>0</v>
      </c>
      <c r="X503" s="3">
        <v>0</v>
      </c>
      <c r="Y503" s="3">
        <v>0</v>
      </c>
      <c r="Z503" s="3">
        <v>0</v>
      </c>
      <c r="AA503" s="112">
        <f t="shared" si="92"/>
        <v>0</v>
      </c>
      <c r="AB503" s="112">
        <f t="shared" si="93"/>
        <v>0</v>
      </c>
      <c r="AC503" s="112">
        <f t="shared" si="94"/>
        <v>0</v>
      </c>
      <c r="AD503" s="112">
        <f t="shared" si="95"/>
        <v>0</v>
      </c>
      <c r="AE503" s="112">
        <f t="shared" si="96"/>
        <v>0</v>
      </c>
      <c r="AF503" s="112">
        <f t="shared" si="97"/>
        <v>0</v>
      </c>
      <c r="AG503" s="112">
        <f t="shared" si="98"/>
        <v>0</v>
      </c>
      <c r="AH503" s="112">
        <f t="shared" si="99"/>
        <v>0</v>
      </c>
      <c r="AI503" s="112">
        <f t="shared" si="100"/>
        <v>0</v>
      </c>
      <c r="AJ503" s="112">
        <f t="shared" si="101"/>
        <v>0</v>
      </c>
      <c r="AK503" s="112">
        <f t="shared" si="102"/>
        <v>0</v>
      </c>
      <c r="AL503" s="112">
        <f t="shared" si="103"/>
        <v>0</v>
      </c>
      <c r="AN503" s="112"/>
      <c r="AO503" s="184"/>
    </row>
    <row r="504" spans="1:41" x14ac:dyDescent="0.2">
      <c r="A504" t="s">
        <v>104</v>
      </c>
      <c r="B504" t="s">
        <v>1445</v>
      </c>
      <c r="C504" s="2" t="s">
        <v>1446</v>
      </c>
      <c r="D504" s="2" t="s">
        <v>1447</v>
      </c>
      <c r="E504" s="2" t="s">
        <v>1448</v>
      </c>
      <c r="F504" s="2" t="s">
        <v>60</v>
      </c>
      <c r="G504" s="2" t="s">
        <v>169</v>
      </c>
      <c r="H504" s="2" t="s">
        <v>180</v>
      </c>
      <c r="I504" s="2" t="s">
        <v>1129</v>
      </c>
      <c r="J504" s="2" t="s">
        <v>3995</v>
      </c>
      <c r="K504" s="3">
        <v>188</v>
      </c>
      <c r="L504" s="25">
        <v>904.57</v>
      </c>
      <c r="M504" s="2" t="s">
        <v>2204</v>
      </c>
      <c r="N504" s="2" t="s">
        <v>66</v>
      </c>
      <c r="O504" s="3">
        <f>IFERROR(VLOOKUP(B:B,'[1]SI vs ST'!$B:$P,15,0),0)</f>
        <v>0</v>
      </c>
      <c r="P504" s="3" cm="1">
        <f t="array" ref="P504">IFERROR(VLOOKUP(_xlfn.SINGLE(B:B),'[1]Pivot ST'!$D:$P,{6,7,8,9,10,11,12},0),0)</f>
        <v>0</v>
      </c>
      <c r="Q504" s="3"/>
      <c r="R504" s="3"/>
      <c r="S504" s="3"/>
      <c r="T504" s="3"/>
      <c r="U504" s="3"/>
      <c r="V504" s="3"/>
      <c r="W504" s="3">
        <v>0</v>
      </c>
      <c r="X504" s="3">
        <v>0</v>
      </c>
      <c r="Y504" s="3">
        <v>0</v>
      </c>
      <c r="Z504" s="3">
        <v>0</v>
      </c>
      <c r="AA504" s="112">
        <f t="shared" si="92"/>
        <v>0</v>
      </c>
      <c r="AB504" s="112">
        <f t="shared" si="93"/>
        <v>0</v>
      </c>
      <c r="AC504" s="112">
        <f t="shared" si="94"/>
        <v>0</v>
      </c>
      <c r="AD504" s="112">
        <f t="shared" si="95"/>
        <v>0</v>
      </c>
      <c r="AE504" s="112">
        <f t="shared" si="96"/>
        <v>0</v>
      </c>
      <c r="AF504" s="112">
        <f t="shared" si="97"/>
        <v>0</v>
      </c>
      <c r="AG504" s="112">
        <f t="shared" si="98"/>
        <v>0</v>
      </c>
      <c r="AH504" s="112">
        <f t="shared" si="99"/>
        <v>0</v>
      </c>
      <c r="AI504" s="112">
        <f t="shared" si="100"/>
        <v>0</v>
      </c>
      <c r="AJ504" s="112">
        <f t="shared" si="101"/>
        <v>0</v>
      </c>
      <c r="AK504" s="112">
        <f t="shared" si="102"/>
        <v>0</v>
      </c>
      <c r="AL504" s="112">
        <f t="shared" si="103"/>
        <v>0</v>
      </c>
      <c r="AN504" s="112"/>
      <c r="AO504" s="184"/>
    </row>
    <row r="505" spans="1:41" x14ac:dyDescent="0.2">
      <c r="A505" t="s">
        <v>104</v>
      </c>
      <c r="B505" t="s">
        <v>1449</v>
      </c>
      <c r="C505" s="2" t="s">
        <v>1450</v>
      </c>
      <c r="D505" s="2" t="s">
        <v>1451</v>
      </c>
      <c r="E505" s="2" t="s">
        <v>1452</v>
      </c>
      <c r="F505" s="2" t="s">
        <v>60</v>
      </c>
      <c r="G505" s="2" t="s">
        <v>79</v>
      </c>
      <c r="H505" s="2" t="s">
        <v>245</v>
      </c>
      <c r="I505" s="2" t="s">
        <v>1129</v>
      </c>
      <c r="J505" s="2" t="s">
        <v>3995</v>
      </c>
      <c r="K505" s="3">
        <v>188</v>
      </c>
      <c r="L505" s="25">
        <v>602.84</v>
      </c>
      <c r="M505" s="2" t="s">
        <v>2204</v>
      </c>
      <c r="N505" s="2" t="s">
        <v>66</v>
      </c>
      <c r="O505" s="3">
        <f>IFERROR(VLOOKUP(B:B,'[1]SI vs ST'!$B:$P,15,0),0)</f>
        <v>4</v>
      </c>
      <c r="P505" s="3" cm="1">
        <f t="array" ref="P505:V505">IFERROR(VLOOKUP(_xlfn.SINGLE(B:B),'[1]Pivot ST'!$D:$P,{6,7,8,9,10,11,12},0),0)</f>
        <v>3</v>
      </c>
      <c r="Q505" s="3">
        <v>1</v>
      </c>
      <c r="R505" s="3">
        <v>0</v>
      </c>
      <c r="S505" s="3">
        <v>0</v>
      </c>
      <c r="T505" s="3">
        <v>1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112">
        <f t="shared" si="92"/>
        <v>2411.36</v>
      </c>
      <c r="AB505" s="112">
        <f t="shared" si="93"/>
        <v>1808.52</v>
      </c>
      <c r="AC505" s="112">
        <f t="shared" si="94"/>
        <v>602.84</v>
      </c>
      <c r="AD505" s="112">
        <f t="shared" si="95"/>
        <v>0</v>
      </c>
      <c r="AE505" s="112">
        <f t="shared" si="96"/>
        <v>0</v>
      </c>
      <c r="AF505" s="112">
        <f t="shared" si="97"/>
        <v>602.84</v>
      </c>
      <c r="AG505" s="112">
        <f t="shared" si="98"/>
        <v>0</v>
      </c>
      <c r="AH505" s="112">
        <f t="shared" si="99"/>
        <v>0</v>
      </c>
      <c r="AI505" s="112">
        <f t="shared" si="100"/>
        <v>0</v>
      </c>
      <c r="AJ505" s="112">
        <f t="shared" si="101"/>
        <v>0</v>
      </c>
      <c r="AK505" s="112">
        <f t="shared" si="102"/>
        <v>0</v>
      </c>
      <c r="AL505" s="112">
        <f t="shared" si="103"/>
        <v>0</v>
      </c>
      <c r="AN505" s="112"/>
      <c r="AO505" s="184"/>
    </row>
    <row r="506" spans="1:41" x14ac:dyDescent="0.2">
      <c r="A506" t="s">
        <v>104</v>
      </c>
      <c r="B506" t="s">
        <v>1453</v>
      </c>
      <c r="C506" s="2" t="s">
        <v>1454</v>
      </c>
      <c r="D506" s="2" t="s">
        <v>1455</v>
      </c>
      <c r="E506" s="2" t="s">
        <v>1456</v>
      </c>
      <c r="F506" s="2" t="s">
        <v>60</v>
      </c>
      <c r="G506" s="2" t="s">
        <v>79</v>
      </c>
      <c r="H506" s="2" t="s">
        <v>245</v>
      </c>
      <c r="I506" s="2" t="s">
        <v>1129</v>
      </c>
      <c r="J506" s="2" t="s">
        <v>3995</v>
      </c>
      <c r="K506" s="3">
        <v>188</v>
      </c>
      <c r="L506" s="25">
        <v>602.84</v>
      </c>
      <c r="M506" s="2" t="s">
        <v>2204</v>
      </c>
      <c r="N506" s="2" t="s">
        <v>66</v>
      </c>
      <c r="O506" s="3">
        <f>IFERROR(VLOOKUP(B:B,'[1]SI vs ST'!$B:$P,15,0),0)</f>
        <v>1</v>
      </c>
      <c r="P506" s="3" cm="1">
        <f t="array" ref="P506:V506">IFERROR(VLOOKUP(_xlfn.SINGLE(B:B),'[1]Pivot ST'!$D:$P,{6,7,8,9,10,11,12},0),0)</f>
        <v>-1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112">
        <f t="shared" si="92"/>
        <v>602.84</v>
      </c>
      <c r="AB506" s="112">
        <f t="shared" si="93"/>
        <v>-602.84</v>
      </c>
      <c r="AC506" s="112">
        <f t="shared" si="94"/>
        <v>0</v>
      </c>
      <c r="AD506" s="112">
        <f t="shared" si="95"/>
        <v>0</v>
      </c>
      <c r="AE506" s="112">
        <f t="shared" si="96"/>
        <v>0</v>
      </c>
      <c r="AF506" s="112">
        <f t="shared" si="97"/>
        <v>0</v>
      </c>
      <c r="AG506" s="112">
        <f t="shared" si="98"/>
        <v>0</v>
      </c>
      <c r="AH506" s="112">
        <f t="shared" si="99"/>
        <v>0</v>
      </c>
      <c r="AI506" s="112">
        <f t="shared" si="100"/>
        <v>0</v>
      </c>
      <c r="AJ506" s="112">
        <f t="shared" si="101"/>
        <v>0</v>
      </c>
      <c r="AK506" s="112">
        <f t="shared" si="102"/>
        <v>0</v>
      </c>
      <c r="AL506" s="112">
        <f t="shared" si="103"/>
        <v>0</v>
      </c>
      <c r="AN506" s="112"/>
      <c r="AO506" s="184"/>
    </row>
    <row r="507" spans="1:41" x14ac:dyDescent="0.2">
      <c r="A507" t="s">
        <v>104</v>
      </c>
      <c r="B507" t="s">
        <v>1457</v>
      </c>
      <c r="C507" s="2" t="s">
        <v>1458</v>
      </c>
      <c r="D507" s="2" t="s">
        <v>1459</v>
      </c>
      <c r="E507" s="2" t="s">
        <v>1460</v>
      </c>
      <c r="F507" s="2" t="s">
        <v>60</v>
      </c>
      <c r="G507" s="2" t="s">
        <v>79</v>
      </c>
      <c r="H507" s="2" t="s">
        <v>245</v>
      </c>
      <c r="I507" s="2" t="s">
        <v>1129</v>
      </c>
      <c r="J507" s="2" t="s">
        <v>3995</v>
      </c>
      <c r="K507" s="3">
        <v>188</v>
      </c>
      <c r="L507" s="25">
        <v>602.84</v>
      </c>
      <c r="M507" s="2" t="s">
        <v>2204</v>
      </c>
      <c r="N507" s="2" t="s">
        <v>66</v>
      </c>
      <c r="O507" s="3">
        <f>IFERROR(VLOOKUP(B:B,'[1]SI vs ST'!$B:$P,15,0),0)</f>
        <v>2</v>
      </c>
      <c r="P507" s="3" cm="1">
        <f t="array" ref="P507">IFERROR(VLOOKUP(_xlfn.SINGLE(B:B),'[1]Pivot ST'!$D:$P,{6,7,8,9,10,11,12},0),0)</f>
        <v>0</v>
      </c>
      <c r="Q507" s="3"/>
      <c r="R507" s="3"/>
      <c r="S507" s="3"/>
      <c r="T507" s="3"/>
      <c r="U507" s="3"/>
      <c r="V507" s="3"/>
      <c r="W507" s="3">
        <v>0</v>
      </c>
      <c r="X507" s="3">
        <v>0</v>
      </c>
      <c r="Y507" s="3">
        <v>0</v>
      </c>
      <c r="Z507" s="3">
        <v>0</v>
      </c>
      <c r="AA507" s="112">
        <f t="shared" si="92"/>
        <v>1205.68</v>
      </c>
      <c r="AB507" s="112">
        <f t="shared" si="93"/>
        <v>0</v>
      </c>
      <c r="AC507" s="112">
        <f t="shared" si="94"/>
        <v>0</v>
      </c>
      <c r="AD507" s="112">
        <f t="shared" si="95"/>
        <v>0</v>
      </c>
      <c r="AE507" s="112">
        <f t="shared" si="96"/>
        <v>0</v>
      </c>
      <c r="AF507" s="112">
        <f t="shared" si="97"/>
        <v>0</v>
      </c>
      <c r="AG507" s="112">
        <f t="shared" si="98"/>
        <v>0</v>
      </c>
      <c r="AH507" s="112">
        <f t="shared" si="99"/>
        <v>0</v>
      </c>
      <c r="AI507" s="112">
        <f t="shared" si="100"/>
        <v>0</v>
      </c>
      <c r="AJ507" s="112">
        <f t="shared" si="101"/>
        <v>0</v>
      </c>
      <c r="AK507" s="112">
        <f t="shared" si="102"/>
        <v>0</v>
      </c>
      <c r="AL507" s="112">
        <f t="shared" si="103"/>
        <v>0</v>
      </c>
      <c r="AN507" s="112"/>
      <c r="AO507" s="184"/>
    </row>
    <row r="508" spans="1:41" x14ac:dyDescent="0.2">
      <c r="A508" t="s">
        <v>104</v>
      </c>
      <c r="B508" t="s">
        <v>1461</v>
      </c>
      <c r="C508" s="2" t="s">
        <v>1462</v>
      </c>
      <c r="D508" s="2" t="s">
        <v>1463</v>
      </c>
      <c r="E508" s="2" t="s">
        <v>1464</v>
      </c>
      <c r="F508" s="2" t="s">
        <v>60</v>
      </c>
      <c r="G508" s="2" t="s">
        <v>79</v>
      </c>
      <c r="H508" s="2" t="s">
        <v>245</v>
      </c>
      <c r="I508" s="2" t="s">
        <v>1129</v>
      </c>
      <c r="J508" s="2" t="s">
        <v>3995</v>
      </c>
      <c r="K508" s="3">
        <v>188</v>
      </c>
      <c r="L508" s="25">
        <v>602.84</v>
      </c>
      <c r="M508" s="2" t="s">
        <v>2204</v>
      </c>
      <c r="N508" s="2" t="s">
        <v>66</v>
      </c>
      <c r="O508" s="3">
        <f>IFERROR(VLOOKUP(B:B,'[1]SI vs ST'!$B:$P,15,0),0)</f>
        <v>0</v>
      </c>
      <c r="P508" s="3" cm="1">
        <f t="array" ref="P508:V508">IFERROR(VLOOKUP(_xlfn.SINGLE(B:B),'[1]Pivot ST'!$D:$P,{6,7,8,9,10,11,12},0),0)</f>
        <v>1</v>
      </c>
      <c r="Q508" s="3">
        <v>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112">
        <f t="shared" si="92"/>
        <v>0</v>
      </c>
      <c r="AB508" s="112">
        <f t="shared" si="93"/>
        <v>602.84</v>
      </c>
      <c r="AC508" s="112">
        <f t="shared" si="94"/>
        <v>602.84</v>
      </c>
      <c r="AD508" s="112">
        <f t="shared" si="95"/>
        <v>0</v>
      </c>
      <c r="AE508" s="112">
        <f t="shared" si="96"/>
        <v>0</v>
      </c>
      <c r="AF508" s="112">
        <f t="shared" si="97"/>
        <v>0</v>
      </c>
      <c r="AG508" s="112">
        <f t="shared" si="98"/>
        <v>0</v>
      </c>
      <c r="AH508" s="112">
        <f t="shared" si="99"/>
        <v>0</v>
      </c>
      <c r="AI508" s="112">
        <f t="shared" si="100"/>
        <v>0</v>
      </c>
      <c r="AJ508" s="112">
        <f t="shared" si="101"/>
        <v>0</v>
      </c>
      <c r="AK508" s="112">
        <f t="shared" si="102"/>
        <v>0</v>
      </c>
      <c r="AL508" s="112">
        <f t="shared" si="103"/>
        <v>0</v>
      </c>
      <c r="AN508" s="112"/>
      <c r="AO508" s="184"/>
    </row>
    <row r="509" spans="1:41" x14ac:dyDescent="0.2">
      <c r="A509" t="s">
        <v>104</v>
      </c>
      <c r="B509" t="s">
        <v>1465</v>
      </c>
      <c r="C509" s="2" t="s">
        <v>1466</v>
      </c>
      <c r="D509" s="2" t="s">
        <v>1467</v>
      </c>
      <c r="E509" s="2" t="s">
        <v>1468</v>
      </c>
      <c r="F509" s="2" t="s">
        <v>60</v>
      </c>
      <c r="G509" s="2" t="s">
        <v>79</v>
      </c>
      <c r="H509" s="2" t="s">
        <v>254</v>
      </c>
      <c r="I509" s="2" t="s">
        <v>1129</v>
      </c>
      <c r="J509" s="2" t="s">
        <v>3995</v>
      </c>
      <c r="K509" s="3">
        <v>188</v>
      </c>
      <c r="L509" s="25">
        <v>602.84</v>
      </c>
      <c r="M509" s="2" t="s">
        <v>2204</v>
      </c>
      <c r="N509" s="2" t="s">
        <v>66</v>
      </c>
      <c r="O509" s="3">
        <f>IFERROR(VLOOKUP(B:B,'[1]SI vs ST'!$B:$P,15,0),0)</f>
        <v>2</v>
      </c>
      <c r="P509" s="3" cm="1">
        <f t="array" ref="P509:V509">IFERROR(VLOOKUP(_xlfn.SINGLE(B:B),'[1]Pivot ST'!$D:$P,{6,7,8,9,10,11,12},0),0)</f>
        <v>6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112">
        <f t="shared" si="92"/>
        <v>1205.68</v>
      </c>
      <c r="AB509" s="112">
        <f t="shared" si="93"/>
        <v>3617.04</v>
      </c>
      <c r="AC509" s="112">
        <f t="shared" si="94"/>
        <v>0</v>
      </c>
      <c r="AD509" s="112">
        <f t="shared" si="95"/>
        <v>0</v>
      </c>
      <c r="AE509" s="112">
        <f t="shared" si="96"/>
        <v>0</v>
      </c>
      <c r="AF509" s="112">
        <f t="shared" si="97"/>
        <v>0</v>
      </c>
      <c r="AG509" s="112">
        <f t="shared" si="98"/>
        <v>0</v>
      </c>
      <c r="AH509" s="112">
        <f t="shared" si="99"/>
        <v>0</v>
      </c>
      <c r="AI509" s="112">
        <f t="shared" si="100"/>
        <v>0</v>
      </c>
      <c r="AJ509" s="112">
        <f t="shared" si="101"/>
        <v>0</v>
      </c>
      <c r="AK509" s="112">
        <f t="shared" si="102"/>
        <v>0</v>
      </c>
      <c r="AL509" s="112">
        <f t="shared" si="103"/>
        <v>0</v>
      </c>
      <c r="AN509" s="112"/>
      <c r="AO509" s="184"/>
    </row>
    <row r="510" spans="1:41" x14ac:dyDescent="0.2">
      <c r="A510" t="s">
        <v>104</v>
      </c>
      <c r="B510" t="s">
        <v>1469</v>
      </c>
      <c r="C510" s="2" t="s">
        <v>1470</v>
      </c>
      <c r="D510" s="2" t="s">
        <v>1471</v>
      </c>
      <c r="E510" s="2" t="s">
        <v>1472</v>
      </c>
      <c r="F510" s="2" t="s">
        <v>60</v>
      </c>
      <c r="G510" s="2" t="s">
        <v>79</v>
      </c>
      <c r="H510" s="2" t="s">
        <v>254</v>
      </c>
      <c r="I510" s="2" t="s">
        <v>1129</v>
      </c>
      <c r="J510" s="2" t="s">
        <v>3995</v>
      </c>
      <c r="K510" s="3">
        <v>188</v>
      </c>
      <c r="L510" s="25">
        <v>602.84</v>
      </c>
      <c r="M510" s="2" t="s">
        <v>2204</v>
      </c>
      <c r="N510" s="2" t="s">
        <v>66</v>
      </c>
      <c r="O510" s="3">
        <f>IFERROR(VLOOKUP(B:B,'[1]SI vs ST'!$B:$P,15,0),0)</f>
        <v>2</v>
      </c>
      <c r="P510" s="3" cm="1">
        <f t="array" ref="P510">IFERROR(VLOOKUP(_xlfn.SINGLE(B:B),'[1]Pivot ST'!$D:$P,{6,7,8,9,10,11,12},0),0)</f>
        <v>0</v>
      </c>
      <c r="Q510" s="3"/>
      <c r="R510" s="3"/>
      <c r="S510" s="3"/>
      <c r="T510" s="3"/>
      <c r="U510" s="3"/>
      <c r="V510" s="3"/>
      <c r="W510" s="3">
        <v>0</v>
      </c>
      <c r="X510" s="3">
        <v>0</v>
      </c>
      <c r="Y510" s="3">
        <v>0</v>
      </c>
      <c r="Z510" s="3">
        <v>0</v>
      </c>
      <c r="AA510" s="112">
        <f t="shared" si="92"/>
        <v>1205.68</v>
      </c>
      <c r="AB510" s="112">
        <f t="shared" si="93"/>
        <v>0</v>
      </c>
      <c r="AC510" s="112">
        <f t="shared" si="94"/>
        <v>0</v>
      </c>
      <c r="AD510" s="112">
        <f t="shared" si="95"/>
        <v>0</v>
      </c>
      <c r="AE510" s="112">
        <f t="shared" si="96"/>
        <v>0</v>
      </c>
      <c r="AF510" s="112">
        <f t="shared" si="97"/>
        <v>0</v>
      </c>
      <c r="AG510" s="112">
        <f t="shared" si="98"/>
        <v>0</v>
      </c>
      <c r="AH510" s="112">
        <f t="shared" si="99"/>
        <v>0</v>
      </c>
      <c r="AI510" s="112">
        <f t="shared" si="100"/>
        <v>0</v>
      </c>
      <c r="AJ510" s="112">
        <f t="shared" si="101"/>
        <v>0</v>
      </c>
      <c r="AK510" s="112">
        <f t="shared" si="102"/>
        <v>0</v>
      </c>
      <c r="AL510" s="112">
        <f t="shared" si="103"/>
        <v>0</v>
      </c>
      <c r="AN510" s="112"/>
      <c r="AO510" s="184"/>
    </row>
    <row r="511" spans="1:41" x14ac:dyDescent="0.2">
      <c r="A511" t="s">
        <v>104</v>
      </c>
      <c r="B511" t="s">
        <v>1473</v>
      </c>
      <c r="C511" s="2" t="s">
        <v>1474</v>
      </c>
      <c r="D511" s="2" t="s">
        <v>1475</v>
      </c>
      <c r="E511" s="2" t="s">
        <v>1476</v>
      </c>
      <c r="F511" s="2" t="s">
        <v>60</v>
      </c>
      <c r="G511" s="2" t="s">
        <v>79</v>
      </c>
      <c r="H511" s="2" t="s">
        <v>1477</v>
      </c>
      <c r="I511" s="2" t="s">
        <v>1129</v>
      </c>
      <c r="J511" s="2" t="s">
        <v>3995</v>
      </c>
      <c r="K511" s="3">
        <v>188</v>
      </c>
      <c r="L511" s="25">
        <v>602.84</v>
      </c>
      <c r="M511" s="2" t="s">
        <v>2204</v>
      </c>
      <c r="N511" s="2" t="s">
        <v>66</v>
      </c>
      <c r="O511" s="3">
        <f>IFERROR(VLOOKUP(B:B,'[1]SI vs ST'!$B:$P,15,0),0)</f>
        <v>2</v>
      </c>
      <c r="P511" s="3" cm="1">
        <f t="array" ref="P511:V511">IFERROR(VLOOKUP(_xlfn.SINGLE(B:B),'[1]Pivot ST'!$D:$P,{6,7,8,9,10,11,12},0),0)</f>
        <v>3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112">
        <f t="shared" si="92"/>
        <v>1205.68</v>
      </c>
      <c r="AB511" s="112">
        <f t="shared" si="93"/>
        <v>1808.52</v>
      </c>
      <c r="AC511" s="112">
        <f t="shared" si="94"/>
        <v>0</v>
      </c>
      <c r="AD511" s="112">
        <f t="shared" si="95"/>
        <v>0</v>
      </c>
      <c r="AE511" s="112">
        <f t="shared" si="96"/>
        <v>0</v>
      </c>
      <c r="AF511" s="112">
        <f t="shared" si="97"/>
        <v>0</v>
      </c>
      <c r="AG511" s="112">
        <f t="shared" si="98"/>
        <v>0</v>
      </c>
      <c r="AH511" s="112">
        <f t="shared" si="99"/>
        <v>0</v>
      </c>
      <c r="AI511" s="112">
        <f t="shared" si="100"/>
        <v>0</v>
      </c>
      <c r="AJ511" s="112">
        <f t="shared" si="101"/>
        <v>0</v>
      </c>
      <c r="AK511" s="112">
        <f t="shared" si="102"/>
        <v>0</v>
      </c>
      <c r="AL511" s="112">
        <f t="shared" si="103"/>
        <v>0</v>
      </c>
      <c r="AN511" s="112"/>
      <c r="AO511" s="184"/>
    </row>
    <row r="512" spans="1:41" x14ac:dyDescent="0.2">
      <c r="A512" t="s">
        <v>104</v>
      </c>
      <c r="B512" t="s">
        <v>1478</v>
      </c>
      <c r="C512" s="2" t="s">
        <v>1479</v>
      </c>
      <c r="D512" s="2" t="s">
        <v>1480</v>
      </c>
      <c r="E512" s="2" t="s">
        <v>1481</v>
      </c>
      <c r="F512" s="2" t="s">
        <v>60</v>
      </c>
      <c r="G512" s="2" t="s">
        <v>79</v>
      </c>
      <c r="H512" s="2" t="s">
        <v>1477</v>
      </c>
      <c r="I512" s="2" t="s">
        <v>1129</v>
      </c>
      <c r="J512" s="2" t="s">
        <v>3995</v>
      </c>
      <c r="K512" s="3">
        <v>188</v>
      </c>
      <c r="L512" s="25">
        <v>602.84</v>
      </c>
      <c r="M512" s="2" t="s">
        <v>2204</v>
      </c>
      <c r="N512" s="2" t="s">
        <v>66</v>
      </c>
      <c r="O512" s="3">
        <f>IFERROR(VLOOKUP(B:B,'[1]SI vs ST'!$B:$P,15,0),0)</f>
        <v>0</v>
      </c>
      <c r="P512" s="3" cm="1">
        <f t="array" ref="P512">IFERROR(VLOOKUP(_xlfn.SINGLE(B:B),'[1]Pivot ST'!$D:$P,{6,7,8,9,10,11,12},0),0)</f>
        <v>0</v>
      </c>
      <c r="Q512" s="3"/>
      <c r="R512" s="3"/>
      <c r="S512" s="3"/>
      <c r="T512" s="3"/>
      <c r="U512" s="3"/>
      <c r="V512" s="3"/>
      <c r="W512" s="3">
        <v>0</v>
      </c>
      <c r="X512" s="3">
        <v>0</v>
      </c>
      <c r="Y512" s="3">
        <v>0</v>
      </c>
      <c r="Z512" s="3">
        <v>0</v>
      </c>
      <c r="AA512" s="112">
        <f t="shared" si="92"/>
        <v>0</v>
      </c>
      <c r="AB512" s="112">
        <f t="shared" si="93"/>
        <v>0</v>
      </c>
      <c r="AC512" s="112">
        <f t="shared" si="94"/>
        <v>0</v>
      </c>
      <c r="AD512" s="112">
        <f t="shared" si="95"/>
        <v>0</v>
      </c>
      <c r="AE512" s="112">
        <f t="shared" si="96"/>
        <v>0</v>
      </c>
      <c r="AF512" s="112">
        <f t="shared" si="97"/>
        <v>0</v>
      </c>
      <c r="AG512" s="112">
        <f t="shared" si="98"/>
        <v>0</v>
      </c>
      <c r="AH512" s="112">
        <f t="shared" si="99"/>
        <v>0</v>
      </c>
      <c r="AI512" s="112">
        <f t="shared" si="100"/>
        <v>0</v>
      </c>
      <c r="AJ512" s="112">
        <f t="shared" si="101"/>
        <v>0</v>
      </c>
      <c r="AK512" s="112">
        <f t="shared" si="102"/>
        <v>0</v>
      </c>
      <c r="AL512" s="112">
        <f t="shared" si="103"/>
        <v>0</v>
      </c>
      <c r="AN512" s="112"/>
      <c r="AO512" s="184"/>
    </row>
    <row r="513" spans="1:41" x14ac:dyDescent="0.2">
      <c r="A513" t="s">
        <v>104</v>
      </c>
      <c r="B513" t="s">
        <v>1482</v>
      </c>
      <c r="C513" s="2" t="s">
        <v>116</v>
      </c>
      <c r="D513" s="2" t="s">
        <v>117</v>
      </c>
      <c r="E513" s="2" t="s">
        <v>118</v>
      </c>
      <c r="F513" s="2" t="s">
        <v>60</v>
      </c>
      <c r="G513" s="2" t="s">
        <v>109</v>
      </c>
      <c r="H513" s="2" t="s">
        <v>110</v>
      </c>
      <c r="I513" s="2" t="s">
        <v>1129</v>
      </c>
      <c r="J513" s="2" t="s">
        <v>3995</v>
      </c>
      <c r="K513" s="3">
        <v>188</v>
      </c>
      <c r="L513" s="25">
        <v>602.84</v>
      </c>
      <c r="M513" s="2" t="s">
        <v>2204</v>
      </c>
      <c r="N513" s="2" t="s">
        <v>66</v>
      </c>
      <c r="O513" s="3">
        <f>IFERROR(VLOOKUP(B:B,'[1]SI vs ST'!$B:$P,15,0),0)</f>
        <v>7</v>
      </c>
      <c r="P513" s="3" cm="1">
        <f t="array" ref="P513:V513">IFERROR(VLOOKUP(_xlfn.SINGLE(B:B),'[1]Pivot ST'!$D:$P,{6,7,8,9,10,11,12},0),0)</f>
        <v>7</v>
      </c>
      <c r="Q513" s="3">
        <v>2</v>
      </c>
      <c r="R513" s="3">
        <v>6</v>
      </c>
      <c r="S513" s="3">
        <v>6</v>
      </c>
      <c r="T513" s="3">
        <v>4</v>
      </c>
      <c r="U513" s="3">
        <v>9</v>
      </c>
      <c r="V513" s="3">
        <v>5</v>
      </c>
      <c r="W513" s="3">
        <v>6</v>
      </c>
      <c r="X513" s="3">
        <v>5</v>
      </c>
      <c r="Y513" s="3">
        <v>5</v>
      </c>
      <c r="Z513" s="3">
        <v>5</v>
      </c>
      <c r="AA513" s="112">
        <f t="shared" si="92"/>
        <v>4219.88</v>
      </c>
      <c r="AB513" s="112">
        <f t="shared" si="93"/>
        <v>4219.88</v>
      </c>
      <c r="AC513" s="112">
        <f t="shared" si="94"/>
        <v>1205.68</v>
      </c>
      <c r="AD513" s="112">
        <f t="shared" si="95"/>
        <v>3617.04</v>
      </c>
      <c r="AE513" s="112">
        <f t="shared" si="96"/>
        <v>3617.04</v>
      </c>
      <c r="AF513" s="112">
        <f t="shared" si="97"/>
        <v>2411.36</v>
      </c>
      <c r="AG513" s="112">
        <f t="shared" si="98"/>
        <v>5425.56</v>
      </c>
      <c r="AH513" s="112">
        <f t="shared" si="99"/>
        <v>3014.2000000000003</v>
      </c>
      <c r="AI513" s="112">
        <f t="shared" si="100"/>
        <v>3617.04</v>
      </c>
      <c r="AJ513" s="112">
        <f t="shared" si="101"/>
        <v>3014.2000000000003</v>
      </c>
      <c r="AK513" s="112">
        <f t="shared" si="102"/>
        <v>3014.2000000000003</v>
      </c>
      <c r="AL513" s="112">
        <f t="shared" si="103"/>
        <v>3014.2000000000003</v>
      </c>
      <c r="AN513" s="112"/>
      <c r="AO513" s="184"/>
    </row>
    <row r="514" spans="1:41" x14ac:dyDescent="0.2">
      <c r="A514" t="s">
        <v>104</v>
      </c>
      <c r="B514" t="s">
        <v>1483</v>
      </c>
      <c r="C514" s="2" t="s">
        <v>120</v>
      </c>
      <c r="D514" s="2" t="s">
        <v>121</v>
      </c>
      <c r="E514" s="2" t="s">
        <v>122</v>
      </c>
      <c r="F514" s="2" t="s">
        <v>60</v>
      </c>
      <c r="G514" s="2" t="s">
        <v>109</v>
      </c>
      <c r="H514" s="2" t="s">
        <v>110</v>
      </c>
      <c r="I514" s="2" t="s">
        <v>1129</v>
      </c>
      <c r="J514" s="2" t="s">
        <v>3995</v>
      </c>
      <c r="K514" s="3">
        <v>188</v>
      </c>
      <c r="L514" s="25">
        <v>602.84</v>
      </c>
      <c r="M514" s="2" t="s">
        <v>2204</v>
      </c>
      <c r="N514" s="2" t="s">
        <v>66</v>
      </c>
      <c r="O514" s="3">
        <f>IFERROR(VLOOKUP(B:B,'[1]SI vs ST'!$B:$P,15,0),0)</f>
        <v>3</v>
      </c>
      <c r="P514" s="3" cm="1">
        <f t="array" ref="P514:V514">IFERROR(VLOOKUP(_xlfn.SINGLE(B:B),'[1]Pivot ST'!$D:$P,{6,7,8,9,10,11,12},0),0)</f>
        <v>6</v>
      </c>
      <c r="Q514" s="3">
        <v>7</v>
      </c>
      <c r="R514" s="3">
        <v>2</v>
      </c>
      <c r="S514" s="3">
        <v>1</v>
      </c>
      <c r="T514" s="3">
        <v>1</v>
      </c>
      <c r="U514" s="3">
        <v>3</v>
      </c>
      <c r="V514" s="3">
        <v>2</v>
      </c>
      <c r="W514" s="3">
        <v>3</v>
      </c>
      <c r="X514" s="3">
        <v>3</v>
      </c>
      <c r="Y514" s="3">
        <v>3</v>
      </c>
      <c r="Z514" s="3">
        <v>3</v>
      </c>
      <c r="AA514" s="112">
        <f t="shared" si="92"/>
        <v>1808.52</v>
      </c>
      <c r="AB514" s="112">
        <f t="shared" si="93"/>
        <v>3617.04</v>
      </c>
      <c r="AC514" s="112">
        <f t="shared" si="94"/>
        <v>4219.88</v>
      </c>
      <c r="AD514" s="112">
        <f t="shared" si="95"/>
        <v>1205.68</v>
      </c>
      <c r="AE514" s="112">
        <f t="shared" si="96"/>
        <v>602.84</v>
      </c>
      <c r="AF514" s="112">
        <f t="shared" si="97"/>
        <v>602.84</v>
      </c>
      <c r="AG514" s="112">
        <f t="shared" si="98"/>
        <v>1808.52</v>
      </c>
      <c r="AH514" s="112">
        <f t="shared" si="99"/>
        <v>1205.68</v>
      </c>
      <c r="AI514" s="112">
        <f t="shared" si="100"/>
        <v>1808.52</v>
      </c>
      <c r="AJ514" s="112">
        <f t="shared" si="101"/>
        <v>1808.52</v>
      </c>
      <c r="AK514" s="112">
        <f t="shared" si="102"/>
        <v>1808.52</v>
      </c>
      <c r="AL514" s="112">
        <f t="shared" si="103"/>
        <v>1808.52</v>
      </c>
      <c r="AN514" s="112"/>
      <c r="AO514" s="184"/>
    </row>
    <row r="515" spans="1:41" x14ac:dyDescent="0.2">
      <c r="A515" t="s">
        <v>104</v>
      </c>
      <c r="B515" t="s">
        <v>1484</v>
      </c>
      <c r="C515" s="2" t="s">
        <v>1485</v>
      </c>
      <c r="D515" s="2" t="s">
        <v>1486</v>
      </c>
      <c r="E515" s="2" t="s">
        <v>1487</v>
      </c>
      <c r="F515" s="2" t="s">
        <v>60</v>
      </c>
      <c r="G515" s="2" t="s">
        <v>109</v>
      </c>
      <c r="H515" s="2" t="s">
        <v>110</v>
      </c>
      <c r="I515" s="2" t="s">
        <v>1129</v>
      </c>
      <c r="J515" s="2" t="s">
        <v>3995</v>
      </c>
      <c r="K515" s="3">
        <v>188</v>
      </c>
      <c r="L515" s="25">
        <v>602.84</v>
      </c>
      <c r="M515" s="2" t="s">
        <v>2204</v>
      </c>
      <c r="N515" s="2" t="s">
        <v>66</v>
      </c>
      <c r="O515" s="3">
        <f>IFERROR(VLOOKUP(B:B,'[1]SI vs ST'!$B:$P,15,0),0)</f>
        <v>0</v>
      </c>
      <c r="P515" s="3" cm="1">
        <f t="array" ref="P515:V515">IFERROR(VLOOKUP(_xlfn.SINGLE(B:B),'[1]Pivot ST'!$D:$P,{6,7,8,9,10,11,12},0),0)</f>
        <v>8</v>
      </c>
      <c r="Q515" s="3">
        <v>3</v>
      </c>
      <c r="R515" s="3">
        <v>7</v>
      </c>
      <c r="S515" s="3">
        <v>0</v>
      </c>
      <c r="T515" s="3">
        <v>4</v>
      </c>
      <c r="U515" s="3">
        <v>11</v>
      </c>
      <c r="V515" s="3">
        <v>10</v>
      </c>
      <c r="W515" s="3">
        <v>6</v>
      </c>
      <c r="X515" s="3">
        <v>5</v>
      </c>
      <c r="Y515" s="3">
        <v>5</v>
      </c>
      <c r="Z515" s="3">
        <v>5</v>
      </c>
      <c r="AA515" s="112">
        <f t="shared" ref="AA515:AA578" si="104">O515*$L:$L</f>
        <v>0</v>
      </c>
      <c r="AB515" s="112">
        <f t="shared" ref="AB515:AB578" si="105">P515*$L:$L</f>
        <v>4822.72</v>
      </c>
      <c r="AC515" s="112">
        <f t="shared" ref="AC515:AC578" si="106">Q515*$L:$L</f>
        <v>1808.52</v>
      </c>
      <c r="AD515" s="112">
        <f t="shared" ref="AD515:AD578" si="107">R515*$L:$L</f>
        <v>4219.88</v>
      </c>
      <c r="AE515" s="112">
        <f t="shared" ref="AE515:AE578" si="108">S515*$L:$L</f>
        <v>0</v>
      </c>
      <c r="AF515" s="112">
        <f t="shared" ref="AF515:AF578" si="109">T515*$L:$L</f>
        <v>2411.36</v>
      </c>
      <c r="AG515" s="112">
        <f t="shared" ref="AG515:AG578" si="110">U515*$L:$L</f>
        <v>6631.2400000000007</v>
      </c>
      <c r="AH515" s="112">
        <f t="shared" ref="AH515:AH578" si="111">V515*$L:$L</f>
        <v>6028.4000000000005</v>
      </c>
      <c r="AI515" s="112">
        <f t="shared" ref="AI515:AI578" si="112">W515*$L:$L</f>
        <v>3617.04</v>
      </c>
      <c r="AJ515" s="112">
        <f t="shared" ref="AJ515:AJ578" si="113">X515*$L:$L</f>
        <v>3014.2000000000003</v>
      </c>
      <c r="AK515" s="112">
        <f t="shared" ref="AK515:AK578" si="114">Y515*$L:$L</f>
        <v>3014.2000000000003</v>
      </c>
      <c r="AL515" s="112">
        <f t="shared" ref="AL515:AL578" si="115">Z515*$L:$L</f>
        <v>3014.2000000000003</v>
      </c>
      <c r="AN515" s="112"/>
      <c r="AO515" s="184"/>
    </row>
    <row r="516" spans="1:41" x14ac:dyDescent="0.2">
      <c r="A516" t="s">
        <v>104</v>
      </c>
      <c r="B516" t="s">
        <v>1488</v>
      </c>
      <c r="C516" s="2" t="s">
        <v>137</v>
      </c>
      <c r="D516" s="2" t="s">
        <v>138</v>
      </c>
      <c r="E516" s="2" t="s">
        <v>139</v>
      </c>
      <c r="F516" s="2" t="s">
        <v>60</v>
      </c>
      <c r="G516" s="2" t="s">
        <v>109</v>
      </c>
      <c r="H516" s="2" t="s">
        <v>127</v>
      </c>
      <c r="I516" s="2" t="s">
        <v>1129</v>
      </c>
      <c r="J516" s="2" t="s">
        <v>3995</v>
      </c>
      <c r="K516" s="3">
        <v>188</v>
      </c>
      <c r="L516" s="25">
        <v>602.84</v>
      </c>
      <c r="M516" s="2" t="s">
        <v>2204</v>
      </c>
      <c r="N516" s="2" t="s">
        <v>66</v>
      </c>
      <c r="O516" s="3">
        <f>IFERROR(VLOOKUP(B:B,'[1]SI vs ST'!$B:$P,15,0),0)</f>
        <v>1</v>
      </c>
      <c r="P516" s="3" cm="1">
        <f t="array" ref="P516:V516">IFERROR(VLOOKUP(_xlfn.SINGLE(B:B),'[1]Pivot ST'!$D:$P,{6,7,8,9,10,11,12},0),0)</f>
        <v>3</v>
      </c>
      <c r="Q516" s="3">
        <v>0</v>
      </c>
      <c r="R516" s="3">
        <v>1</v>
      </c>
      <c r="S516" s="3">
        <v>1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112">
        <f t="shared" si="104"/>
        <v>602.84</v>
      </c>
      <c r="AB516" s="112">
        <f t="shared" si="105"/>
        <v>1808.52</v>
      </c>
      <c r="AC516" s="112">
        <f t="shared" si="106"/>
        <v>0</v>
      </c>
      <c r="AD516" s="112">
        <f t="shared" si="107"/>
        <v>602.84</v>
      </c>
      <c r="AE516" s="112">
        <f t="shared" si="108"/>
        <v>602.84</v>
      </c>
      <c r="AF516" s="112">
        <f t="shared" si="109"/>
        <v>0</v>
      </c>
      <c r="AG516" s="112">
        <f t="shared" si="110"/>
        <v>0</v>
      </c>
      <c r="AH516" s="112">
        <f t="shared" si="111"/>
        <v>0</v>
      </c>
      <c r="AI516" s="112">
        <f t="shared" si="112"/>
        <v>0</v>
      </c>
      <c r="AJ516" s="112">
        <f t="shared" si="113"/>
        <v>0</v>
      </c>
      <c r="AK516" s="112">
        <f t="shared" si="114"/>
        <v>0</v>
      </c>
      <c r="AL516" s="112">
        <f t="shared" si="115"/>
        <v>0</v>
      </c>
      <c r="AN516" s="112"/>
      <c r="AO516" s="184"/>
    </row>
    <row r="517" spans="1:41" x14ac:dyDescent="0.2">
      <c r="A517" t="s">
        <v>104</v>
      </c>
      <c r="B517" t="s">
        <v>1489</v>
      </c>
      <c r="C517" s="2" t="s">
        <v>1490</v>
      </c>
      <c r="D517" s="2" t="s">
        <v>1491</v>
      </c>
      <c r="E517" s="2" t="s">
        <v>1492</v>
      </c>
      <c r="F517" s="2" t="s">
        <v>60</v>
      </c>
      <c r="G517" s="2" t="s">
        <v>109</v>
      </c>
      <c r="H517" s="2" t="s">
        <v>127</v>
      </c>
      <c r="I517" s="2" t="s">
        <v>1129</v>
      </c>
      <c r="J517" s="2" t="s">
        <v>3995</v>
      </c>
      <c r="K517" s="3">
        <v>188</v>
      </c>
      <c r="L517" s="25">
        <v>602.84</v>
      </c>
      <c r="M517" s="2" t="s">
        <v>2204</v>
      </c>
      <c r="N517" s="2" t="s">
        <v>66</v>
      </c>
      <c r="O517" s="3">
        <f>IFERROR(VLOOKUP(B:B,'[1]SI vs ST'!$B:$P,15,0),0)</f>
        <v>5</v>
      </c>
      <c r="P517" s="3" cm="1">
        <f t="array" ref="P517:V517">IFERROR(VLOOKUP(_xlfn.SINGLE(B:B),'[1]Pivot ST'!$D:$P,{6,7,8,9,10,11,12},0),0)</f>
        <v>2</v>
      </c>
      <c r="Q517" s="3">
        <v>1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112">
        <f t="shared" si="104"/>
        <v>3014.2000000000003</v>
      </c>
      <c r="AB517" s="112">
        <f t="shared" si="105"/>
        <v>1205.68</v>
      </c>
      <c r="AC517" s="112">
        <f t="shared" si="106"/>
        <v>602.84</v>
      </c>
      <c r="AD517" s="112">
        <f t="shared" si="107"/>
        <v>0</v>
      </c>
      <c r="AE517" s="112">
        <f t="shared" si="108"/>
        <v>0</v>
      </c>
      <c r="AF517" s="112">
        <f t="shared" si="109"/>
        <v>0</v>
      </c>
      <c r="AG517" s="112">
        <f t="shared" si="110"/>
        <v>0</v>
      </c>
      <c r="AH517" s="112">
        <f t="shared" si="111"/>
        <v>0</v>
      </c>
      <c r="AI517" s="112">
        <f t="shared" si="112"/>
        <v>0</v>
      </c>
      <c r="AJ517" s="112">
        <f t="shared" si="113"/>
        <v>0</v>
      </c>
      <c r="AK517" s="112">
        <f t="shared" si="114"/>
        <v>0</v>
      </c>
      <c r="AL517" s="112">
        <f t="shared" si="115"/>
        <v>0</v>
      </c>
      <c r="AN517" s="112"/>
      <c r="AO517" s="184"/>
    </row>
    <row r="518" spans="1:41" x14ac:dyDescent="0.2">
      <c r="A518" t="s">
        <v>104</v>
      </c>
      <c r="B518" t="s">
        <v>1493</v>
      </c>
      <c r="C518" s="2" t="s">
        <v>124</v>
      </c>
      <c r="D518" s="2" t="s">
        <v>125</v>
      </c>
      <c r="E518" s="2" t="s">
        <v>126</v>
      </c>
      <c r="F518" s="2" t="s">
        <v>60</v>
      </c>
      <c r="G518" s="2" t="s">
        <v>109</v>
      </c>
      <c r="H518" s="2" t="s">
        <v>127</v>
      </c>
      <c r="I518" s="2" t="s">
        <v>1129</v>
      </c>
      <c r="J518" s="2" t="s">
        <v>3995</v>
      </c>
      <c r="K518" s="3">
        <v>188</v>
      </c>
      <c r="L518" s="25">
        <v>602.84</v>
      </c>
      <c r="M518" s="2" t="s">
        <v>2204</v>
      </c>
      <c r="N518" s="2" t="s">
        <v>66</v>
      </c>
      <c r="O518" s="3">
        <f>IFERROR(VLOOKUP(B:B,'[1]SI vs ST'!$B:$P,15,0),0)</f>
        <v>1</v>
      </c>
      <c r="P518" s="3" cm="1">
        <f t="array" ref="P518">IFERROR(VLOOKUP(_xlfn.SINGLE(B:B),'[1]Pivot ST'!$D:$P,{6,7,8,9,10,11,12},0),0)</f>
        <v>0</v>
      </c>
      <c r="Q518" s="3"/>
      <c r="R518" s="3"/>
      <c r="S518" s="3"/>
      <c r="T518" s="3"/>
      <c r="U518" s="3"/>
      <c r="V518" s="3"/>
      <c r="W518" s="3">
        <v>0</v>
      </c>
      <c r="X518" s="3">
        <v>0</v>
      </c>
      <c r="Y518" s="3">
        <v>0</v>
      </c>
      <c r="Z518" s="3">
        <v>0</v>
      </c>
      <c r="AA518" s="112">
        <f t="shared" si="104"/>
        <v>602.84</v>
      </c>
      <c r="AB518" s="112">
        <f t="shared" si="105"/>
        <v>0</v>
      </c>
      <c r="AC518" s="112">
        <f t="shared" si="106"/>
        <v>0</v>
      </c>
      <c r="AD518" s="112">
        <f t="shared" si="107"/>
        <v>0</v>
      </c>
      <c r="AE518" s="112">
        <f t="shared" si="108"/>
        <v>0</v>
      </c>
      <c r="AF518" s="112">
        <f t="shared" si="109"/>
        <v>0</v>
      </c>
      <c r="AG518" s="112">
        <f t="shared" si="110"/>
        <v>0</v>
      </c>
      <c r="AH518" s="112">
        <f t="shared" si="111"/>
        <v>0</v>
      </c>
      <c r="AI518" s="112">
        <f t="shared" si="112"/>
        <v>0</v>
      </c>
      <c r="AJ518" s="112">
        <f t="shared" si="113"/>
        <v>0</v>
      </c>
      <c r="AK518" s="112">
        <f t="shared" si="114"/>
        <v>0</v>
      </c>
      <c r="AL518" s="112">
        <f t="shared" si="115"/>
        <v>0</v>
      </c>
      <c r="AN518" s="112"/>
      <c r="AO518" s="184"/>
    </row>
    <row r="519" spans="1:41" x14ac:dyDescent="0.2">
      <c r="A519" t="s">
        <v>104</v>
      </c>
      <c r="B519" t="s">
        <v>1494</v>
      </c>
      <c r="C519" s="2" t="s">
        <v>1495</v>
      </c>
      <c r="D519" s="2" t="s">
        <v>1496</v>
      </c>
      <c r="E519" s="2" t="s">
        <v>1497</v>
      </c>
      <c r="F519" s="2" t="s">
        <v>468</v>
      </c>
      <c r="G519" s="2" t="s">
        <v>469</v>
      </c>
      <c r="H519" s="2" t="s">
        <v>1498</v>
      </c>
      <c r="I519" s="2" t="s">
        <v>1129</v>
      </c>
      <c r="J519" s="2" t="s">
        <v>3995</v>
      </c>
      <c r="K519" s="3">
        <v>188</v>
      </c>
      <c r="L519" s="25">
        <v>421.81</v>
      </c>
      <c r="M519" s="2" t="s">
        <v>2204</v>
      </c>
      <c r="N519" s="2" t="s">
        <v>66</v>
      </c>
      <c r="O519" s="3">
        <f>IFERROR(VLOOKUP(B:B,'[1]SI vs ST'!$B:$P,15,0),0)</f>
        <v>0</v>
      </c>
      <c r="P519" s="3" cm="1">
        <f t="array" ref="P519:V519">IFERROR(VLOOKUP(_xlfn.SINGLE(B:B),'[1]Pivot ST'!$D:$P,{6,7,8,9,10,11,12},0),0)</f>
        <v>1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112">
        <f t="shared" si="104"/>
        <v>0</v>
      </c>
      <c r="AB519" s="112">
        <f t="shared" si="105"/>
        <v>421.81</v>
      </c>
      <c r="AC519" s="112">
        <f t="shared" si="106"/>
        <v>0</v>
      </c>
      <c r="AD519" s="112">
        <f t="shared" si="107"/>
        <v>0</v>
      </c>
      <c r="AE519" s="112">
        <f t="shared" si="108"/>
        <v>0</v>
      </c>
      <c r="AF519" s="112">
        <f t="shared" si="109"/>
        <v>0</v>
      </c>
      <c r="AG519" s="112">
        <f t="shared" si="110"/>
        <v>0</v>
      </c>
      <c r="AH519" s="112">
        <f t="shared" si="111"/>
        <v>0</v>
      </c>
      <c r="AI519" s="112">
        <f t="shared" si="112"/>
        <v>0</v>
      </c>
      <c r="AJ519" s="112">
        <f t="shared" si="113"/>
        <v>0</v>
      </c>
      <c r="AK519" s="112">
        <f t="shared" si="114"/>
        <v>0</v>
      </c>
      <c r="AL519" s="112">
        <f t="shared" si="115"/>
        <v>0</v>
      </c>
      <c r="AN519" s="112"/>
      <c r="AO519" s="184"/>
    </row>
    <row r="520" spans="1:41" x14ac:dyDescent="0.2">
      <c r="A520" t="s">
        <v>104</v>
      </c>
      <c r="B520" t="s">
        <v>1499</v>
      </c>
      <c r="C520" s="2" t="s">
        <v>1500</v>
      </c>
      <c r="D520" s="2" t="s">
        <v>1501</v>
      </c>
      <c r="E520" s="2" t="s">
        <v>1502</v>
      </c>
      <c r="F520" s="2" t="s">
        <v>468</v>
      </c>
      <c r="G520" s="2" t="s">
        <v>469</v>
      </c>
      <c r="H520" s="2" t="s">
        <v>1498</v>
      </c>
      <c r="I520" s="2" t="s">
        <v>1129</v>
      </c>
      <c r="J520" s="2" t="s">
        <v>3995</v>
      </c>
      <c r="K520" s="3">
        <v>188</v>
      </c>
      <c r="L520" s="25">
        <v>301.12</v>
      </c>
      <c r="M520" s="2" t="s">
        <v>2204</v>
      </c>
      <c r="N520" s="2" t="s">
        <v>66</v>
      </c>
      <c r="O520" s="3">
        <f>IFERROR(VLOOKUP(B:B,'[1]SI vs ST'!$B:$P,15,0),0)</f>
        <v>1</v>
      </c>
      <c r="P520" s="3" cm="1">
        <f t="array" ref="P520">IFERROR(VLOOKUP(_xlfn.SINGLE(B:B),'[1]Pivot ST'!$D:$P,{6,7,8,9,10,11,12},0),0)</f>
        <v>0</v>
      </c>
      <c r="Q520" s="3"/>
      <c r="R520" s="3"/>
      <c r="S520" s="3"/>
      <c r="T520" s="3"/>
      <c r="U520" s="3"/>
      <c r="V520" s="3"/>
      <c r="W520" s="3">
        <v>0</v>
      </c>
      <c r="X520" s="3">
        <v>0</v>
      </c>
      <c r="Y520" s="3">
        <v>0</v>
      </c>
      <c r="Z520" s="3">
        <v>0</v>
      </c>
      <c r="AA520" s="112">
        <f t="shared" si="104"/>
        <v>301.12</v>
      </c>
      <c r="AB520" s="112">
        <f t="shared" si="105"/>
        <v>0</v>
      </c>
      <c r="AC520" s="112">
        <f t="shared" si="106"/>
        <v>0</v>
      </c>
      <c r="AD520" s="112">
        <f t="shared" si="107"/>
        <v>0</v>
      </c>
      <c r="AE520" s="112">
        <f t="shared" si="108"/>
        <v>0</v>
      </c>
      <c r="AF520" s="112">
        <f t="shared" si="109"/>
        <v>0</v>
      </c>
      <c r="AG520" s="112">
        <f t="shared" si="110"/>
        <v>0</v>
      </c>
      <c r="AH520" s="112">
        <f t="shared" si="111"/>
        <v>0</v>
      </c>
      <c r="AI520" s="112">
        <f t="shared" si="112"/>
        <v>0</v>
      </c>
      <c r="AJ520" s="112">
        <f t="shared" si="113"/>
        <v>0</v>
      </c>
      <c r="AK520" s="112">
        <f t="shared" si="114"/>
        <v>0</v>
      </c>
      <c r="AL520" s="112">
        <f t="shared" si="115"/>
        <v>0</v>
      </c>
      <c r="AN520" s="112"/>
      <c r="AO520" s="184"/>
    </row>
    <row r="521" spans="1:41" x14ac:dyDescent="0.2">
      <c r="A521" t="s">
        <v>104</v>
      </c>
      <c r="B521" t="s">
        <v>1503</v>
      </c>
      <c r="C521" s="2" t="s">
        <v>1504</v>
      </c>
      <c r="D521" s="2" t="s">
        <v>1505</v>
      </c>
      <c r="E521" s="2" t="s">
        <v>1506</v>
      </c>
      <c r="F521" s="2" t="s">
        <v>468</v>
      </c>
      <c r="G521" s="2" t="s">
        <v>469</v>
      </c>
      <c r="H521" s="2" t="s">
        <v>1498</v>
      </c>
      <c r="I521" s="2" t="s">
        <v>1129</v>
      </c>
      <c r="J521" s="2" t="s">
        <v>3995</v>
      </c>
      <c r="K521" s="3">
        <v>188</v>
      </c>
      <c r="L521" s="25">
        <v>421.81</v>
      </c>
      <c r="M521" s="2" t="s">
        <v>2204</v>
      </c>
      <c r="N521" s="2" t="s">
        <v>66</v>
      </c>
      <c r="O521" s="3">
        <f>IFERROR(VLOOKUP(B:B,'[1]SI vs ST'!$B:$P,15,0),0)</f>
        <v>0</v>
      </c>
      <c r="P521" s="3" cm="1">
        <f t="array" ref="P521">IFERROR(VLOOKUP(_xlfn.SINGLE(B:B),'[1]Pivot ST'!$D:$P,{6,7,8,9,10,11,12},0),0)</f>
        <v>0</v>
      </c>
      <c r="Q521" s="3"/>
      <c r="R521" s="3"/>
      <c r="S521" s="3"/>
      <c r="T521" s="3"/>
      <c r="U521" s="3"/>
      <c r="V521" s="3"/>
      <c r="W521" s="3">
        <v>0</v>
      </c>
      <c r="X521" s="3">
        <v>0</v>
      </c>
      <c r="Y521" s="3">
        <v>0</v>
      </c>
      <c r="Z521" s="3">
        <v>0</v>
      </c>
      <c r="AA521" s="112">
        <f t="shared" si="104"/>
        <v>0</v>
      </c>
      <c r="AB521" s="112">
        <f t="shared" si="105"/>
        <v>0</v>
      </c>
      <c r="AC521" s="112">
        <f t="shared" si="106"/>
        <v>0</v>
      </c>
      <c r="AD521" s="112">
        <f t="shared" si="107"/>
        <v>0</v>
      </c>
      <c r="AE521" s="112">
        <f t="shared" si="108"/>
        <v>0</v>
      </c>
      <c r="AF521" s="112">
        <f t="shared" si="109"/>
        <v>0</v>
      </c>
      <c r="AG521" s="112">
        <f t="shared" si="110"/>
        <v>0</v>
      </c>
      <c r="AH521" s="112">
        <f t="shared" si="111"/>
        <v>0</v>
      </c>
      <c r="AI521" s="112">
        <f t="shared" si="112"/>
        <v>0</v>
      </c>
      <c r="AJ521" s="112">
        <f t="shared" si="113"/>
        <v>0</v>
      </c>
      <c r="AK521" s="112">
        <f t="shared" si="114"/>
        <v>0</v>
      </c>
      <c r="AL521" s="112">
        <f t="shared" si="115"/>
        <v>0</v>
      </c>
      <c r="AN521" s="112"/>
      <c r="AO521" s="184"/>
    </row>
    <row r="522" spans="1:41" x14ac:dyDescent="0.2">
      <c r="A522" t="s">
        <v>104</v>
      </c>
      <c r="B522" t="s">
        <v>1507</v>
      </c>
      <c r="C522" s="2" t="s">
        <v>1508</v>
      </c>
      <c r="D522" s="2" t="s">
        <v>1509</v>
      </c>
      <c r="E522" s="2" t="s">
        <v>1510</v>
      </c>
      <c r="F522" s="2" t="s">
        <v>468</v>
      </c>
      <c r="G522" s="2" t="s">
        <v>469</v>
      </c>
      <c r="H522" s="2" t="s">
        <v>1511</v>
      </c>
      <c r="I522" s="2" t="s">
        <v>1129</v>
      </c>
      <c r="J522" s="2" t="s">
        <v>3995</v>
      </c>
      <c r="K522" s="3">
        <v>188</v>
      </c>
      <c r="L522" s="25">
        <v>482.16</v>
      </c>
      <c r="M522" s="2" t="s">
        <v>2204</v>
      </c>
      <c r="N522" s="2" t="s">
        <v>66</v>
      </c>
      <c r="O522" s="3">
        <f>IFERROR(VLOOKUP(B:B,'[1]SI vs ST'!$B:$P,15,0),0)</f>
        <v>0</v>
      </c>
      <c r="P522" s="3" cm="1">
        <f t="array" ref="P522">IFERROR(VLOOKUP(_xlfn.SINGLE(B:B),'[1]Pivot ST'!$D:$P,{6,7,8,9,10,11,12},0),0)</f>
        <v>0</v>
      </c>
      <c r="Q522" s="3"/>
      <c r="R522" s="3"/>
      <c r="S522" s="3"/>
      <c r="T522" s="3"/>
      <c r="U522" s="3"/>
      <c r="V522" s="3"/>
      <c r="W522" s="3">
        <v>0</v>
      </c>
      <c r="X522" s="3">
        <v>0</v>
      </c>
      <c r="Y522" s="3">
        <v>0</v>
      </c>
      <c r="Z522" s="3">
        <v>0</v>
      </c>
      <c r="AA522" s="112">
        <f t="shared" si="104"/>
        <v>0</v>
      </c>
      <c r="AB522" s="112">
        <f t="shared" si="105"/>
        <v>0</v>
      </c>
      <c r="AC522" s="112">
        <f t="shared" si="106"/>
        <v>0</v>
      </c>
      <c r="AD522" s="112">
        <f t="shared" si="107"/>
        <v>0</v>
      </c>
      <c r="AE522" s="112">
        <f t="shared" si="108"/>
        <v>0</v>
      </c>
      <c r="AF522" s="112">
        <f t="shared" si="109"/>
        <v>0</v>
      </c>
      <c r="AG522" s="112">
        <f t="shared" si="110"/>
        <v>0</v>
      </c>
      <c r="AH522" s="112">
        <f t="shared" si="111"/>
        <v>0</v>
      </c>
      <c r="AI522" s="112">
        <f t="shared" si="112"/>
        <v>0</v>
      </c>
      <c r="AJ522" s="112">
        <f t="shared" si="113"/>
        <v>0</v>
      </c>
      <c r="AK522" s="112">
        <f t="shared" si="114"/>
        <v>0</v>
      </c>
      <c r="AL522" s="112">
        <f t="shared" si="115"/>
        <v>0</v>
      </c>
      <c r="AN522" s="112"/>
      <c r="AO522" s="184"/>
    </row>
    <row r="523" spans="1:41" x14ac:dyDescent="0.2">
      <c r="A523" t="s">
        <v>104</v>
      </c>
      <c r="B523" t="s">
        <v>1512</v>
      </c>
      <c r="C523" s="2" t="s">
        <v>629</v>
      </c>
      <c r="D523" s="2" t="s">
        <v>630</v>
      </c>
      <c r="E523" s="2" t="s">
        <v>631</v>
      </c>
      <c r="F523" s="2" t="s">
        <v>468</v>
      </c>
      <c r="G523" s="2" t="s">
        <v>469</v>
      </c>
      <c r="H523" s="2" t="s">
        <v>632</v>
      </c>
      <c r="I523" s="2" t="s">
        <v>1129</v>
      </c>
      <c r="J523" s="2" t="s">
        <v>3995</v>
      </c>
      <c r="K523" s="3">
        <v>188</v>
      </c>
      <c r="L523" s="25">
        <v>361.47</v>
      </c>
      <c r="M523" s="2" t="s">
        <v>2204</v>
      </c>
      <c r="N523" s="2" t="s">
        <v>66</v>
      </c>
      <c r="O523" s="3">
        <f>IFERROR(VLOOKUP(B:B,'[1]SI vs ST'!$B:$P,15,0),0)</f>
        <v>32</v>
      </c>
      <c r="P523" s="3" cm="1">
        <f t="array" ref="P523:V523">IFERROR(VLOOKUP(_xlfn.SINGLE(B:B),'[1]Pivot ST'!$D:$P,{6,7,8,9,10,11,12},0),0)</f>
        <v>17</v>
      </c>
      <c r="Q523" s="3">
        <v>7</v>
      </c>
      <c r="R523" s="3">
        <v>0</v>
      </c>
      <c r="S523" s="3">
        <v>0</v>
      </c>
      <c r="T523" s="3">
        <v>1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112">
        <f t="shared" si="104"/>
        <v>11567.04</v>
      </c>
      <c r="AB523" s="112">
        <f t="shared" si="105"/>
        <v>6144.9900000000007</v>
      </c>
      <c r="AC523" s="112">
        <f t="shared" si="106"/>
        <v>2530.29</v>
      </c>
      <c r="AD523" s="112">
        <f t="shared" si="107"/>
        <v>0</v>
      </c>
      <c r="AE523" s="112">
        <f t="shared" si="108"/>
        <v>0</v>
      </c>
      <c r="AF523" s="112">
        <f t="shared" si="109"/>
        <v>361.47</v>
      </c>
      <c r="AG523" s="112">
        <f t="shared" si="110"/>
        <v>0</v>
      </c>
      <c r="AH523" s="112">
        <f t="shared" si="111"/>
        <v>0</v>
      </c>
      <c r="AI523" s="112">
        <f t="shared" si="112"/>
        <v>0</v>
      </c>
      <c r="AJ523" s="112">
        <f t="shared" si="113"/>
        <v>0</v>
      </c>
      <c r="AK523" s="112">
        <f t="shared" si="114"/>
        <v>0</v>
      </c>
      <c r="AL523" s="112">
        <f t="shared" si="115"/>
        <v>0</v>
      </c>
      <c r="AN523" s="112"/>
      <c r="AO523" s="184"/>
    </row>
    <row r="524" spans="1:41" x14ac:dyDescent="0.2">
      <c r="A524" t="s">
        <v>104</v>
      </c>
      <c r="B524" t="s">
        <v>1513</v>
      </c>
      <c r="C524" s="2" t="s">
        <v>633</v>
      </c>
      <c r="D524" s="2" t="s">
        <v>634</v>
      </c>
      <c r="E524" s="2" t="s">
        <v>635</v>
      </c>
      <c r="F524" s="2" t="s">
        <v>468</v>
      </c>
      <c r="G524" s="2" t="s">
        <v>469</v>
      </c>
      <c r="H524" s="2" t="s">
        <v>632</v>
      </c>
      <c r="I524" s="2" t="s">
        <v>1129</v>
      </c>
      <c r="J524" s="2" t="s">
        <v>3995</v>
      </c>
      <c r="K524" s="3">
        <v>188</v>
      </c>
      <c r="L524" s="25">
        <v>361.47</v>
      </c>
      <c r="M524" s="2" t="s">
        <v>2204</v>
      </c>
      <c r="N524" s="2" t="s">
        <v>66</v>
      </c>
      <c r="O524" s="3">
        <f>IFERROR(VLOOKUP(B:B,'[1]SI vs ST'!$B:$P,15,0),0)</f>
        <v>21</v>
      </c>
      <c r="P524" s="3" cm="1">
        <f t="array" ref="P524:V524">IFERROR(VLOOKUP(_xlfn.SINGLE(B:B),'[1]Pivot ST'!$D:$P,{6,7,8,9,10,11,12},0),0)</f>
        <v>18</v>
      </c>
      <c r="Q524" s="3">
        <v>2</v>
      </c>
      <c r="R524" s="3">
        <v>1</v>
      </c>
      <c r="S524" s="3">
        <v>2</v>
      </c>
      <c r="T524" s="3">
        <v>0</v>
      </c>
      <c r="U524" s="3">
        <v>3</v>
      </c>
      <c r="V524" s="3">
        <v>1</v>
      </c>
      <c r="W524" s="3">
        <v>0</v>
      </c>
      <c r="X524" s="3">
        <v>0</v>
      </c>
      <c r="Y524" s="3">
        <v>0</v>
      </c>
      <c r="Z524" s="3">
        <v>0</v>
      </c>
      <c r="AA524" s="112">
        <f t="shared" si="104"/>
        <v>7590.8700000000008</v>
      </c>
      <c r="AB524" s="112">
        <f t="shared" si="105"/>
        <v>6506.4600000000009</v>
      </c>
      <c r="AC524" s="112">
        <f t="shared" si="106"/>
        <v>722.94</v>
      </c>
      <c r="AD524" s="112">
        <f t="shared" si="107"/>
        <v>361.47</v>
      </c>
      <c r="AE524" s="112">
        <f t="shared" si="108"/>
        <v>722.94</v>
      </c>
      <c r="AF524" s="112">
        <f t="shared" si="109"/>
        <v>0</v>
      </c>
      <c r="AG524" s="112">
        <f t="shared" si="110"/>
        <v>1084.4100000000001</v>
      </c>
      <c r="AH524" s="112">
        <f t="shared" si="111"/>
        <v>361.47</v>
      </c>
      <c r="AI524" s="112">
        <f t="shared" si="112"/>
        <v>0</v>
      </c>
      <c r="AJ524" s="112">
        <f t="shared" si="113"/>
        <v>0</v>
      </c>
      <c r="AK524" s="112">
        <f t="shared" si="114"/>
        <v>0</v>
      </c>
      <c r="AL524" s="112">
        <f t="shared" si="115"/>
        <v>0</v>
      </c>
      <c r="AN524" s="112"/>
      <c r="AO524" s="184"/>
    </row>
    <row r="525" spans="1:41" x14ac:dyDescent="0.2">
      <c r="A525" t="s">
        <v>104</v>
      </c>
      <c r="B525" t="s">
        <v>1514</v>
      </c>
      <c r="C525" s="2" t="s">
        <v>1515</v>
      </c>
      <c r="D525" s="2" t="s">
        <v>1516</v>
      </c>
      <c r="E525" s="2" t="s">
        <v>1517</v>
      </c>
      <c r="F525" s="2" t="s">
        <v>468</v>
      </c>
      <c r="G525" s="2" t="s">
        <v>469</v>
      </c>
      <c r="H525" s="2" t="s">
        <v>632</v>
      </c>
      <c r="I525" s="2" t="s">
        <v>1129</v>
      </c>
      <c r="J525" s="2" t="s">
        <v>3995</v>
      </c>
      <c r="K525" s="3">
        <v>188</v>
      </c>
      <c r="L525" s="25">
        <v>482.16</v>
      </c>
      <c r="M525" s="2" t="s">
        <v>2204</v>
      </c>
      <c r="N525" s="2" t="s">
        <v>66</v>
      </c>
      <c r="O525" s="3">
        <f>IFERROR(VLOOKUP(B:B,'[1]SI vs ST'!$B:$P,15,0),0)</f>
        <v>1</v>
      </c>
      <c r="P525" s="3" cm="1">
        <f t="array" ref="P525">IFERROR(VLOOKUP(_xlfn.SINGLE(B:B),'[1]Pivot ST'!$D:$P,{6,7,8,9,10,11,12},0),0)</f>
        <v>0</v>
      </c>
      <c r="Q525" s="3"/>
      <c r="R525" s="3"/>
      <c r="S525" s="3"/>
      <c r="T525" s="3"/>
      <c r="U525" s="3"/>
      <c r="V525" s="3"/>
      <c r="W525" s="3">
        <v>0</v>
      </c>
      <c r="X525" s="3">
        <v>0</v>
      </c>
      <c r="Y525" s="3">
        <v>0</v>
      </c>
      <c r="Z525" s="3">
        <v>0</v>
      </c>
      <c r="AA525" s="112">
        <f t="shared" si="104"/>
        <v>482.16</v>
      </c>
      <c r="AB525" s="112">
        <f t="shared" si="105"/>
        <v>0</v>
      </c>
      <c r="AC525" s="112">
        <f t="shared" si="106"/>
        <v>0</v>
      </c>
      <c r="AD525" s="112">
        <f t="shared" si="107"/>
        <v>0</v>
      </c>
      <c r="AE525" s="112">
        <f t="shared" si="108"/>
        <v>0</v>
      </c>
      <c r="AF525" s="112">
        <f t="shared" si="109"/>
        <v>0</v>
      </c>
      <c r="AG525" s="112">
        <f t="shared" si="110"/>
        <v>0</v>
      </c>
      <c r="AH525" s="112">
        <f t="shared" si="111"/>
        <v>0</v>
      </c>
      <c r="AI525" s="112">
        <f t="shared" si="112"/>
        <v>0</v>
      </c>
      <c r="AJ525" s="112">
        <f t="shared" si="113"/>
        <v>0</v>
      </c>
      <c r="AK525" s="112">
        <f t="shared" si="114"/>
        <v>0</v>
      </c>
      <c r="AL525" s="112">
        <f t="shared" si="115"/>
        <v>0</v>
      </c>
      <c r="AN525" s="112"/>
      <c r="AO525" s="184"/>
    </row>
    <row r="526" spans="1:41" x14ac:dyDescent="0.2">
      <c r="A526" t="s">
        <v>104</v>
      </c>
      <c r="B526" t="s">
        <v>1518</v>
      </c>
      <c r="C526" s="2" t="s">
        <v>1519</v>
      </c>
      <c r="D526" s="2" t="s">
        <v>1520</v>
      </c>
      <c r="E526" s="2" t="s">
        <v>1521</v>
      </c>
      <c r="F526" s="2" t="s">
        <v>468</v>
      </c>
      <c r="G526" s="2" t="s">
        <v>469</v>
      </c>
      <c r="H526" s="2" t="s">
        <v>632</v>
      </c>
      <c r="I526" s="2" t="s">
        <v>1129</v>
      </c>
      <c r="J526" s="2" t="s">
        <v>3995</v>
      </c>
      <c r="K526" s="3">
        <v>188</v>
      </c>
      <c r="L526" s="25">
        <v>482.16</v>
      </c>
      <c r="M526" s="2" t="s">
        <v>2204</v>
      </c>
      <c r="N526" s="2" t="s">
        <v>66</v>
      </c>
      <c r="O526" s="3">
        <f>IFERROR(VLOOKUP(B:B,'[1]SI vs ST'!$B:$P,15,0),0)</f>
        <v>2</v>
      </c>
      <c r="P526" s="3" cm="1">
        <f t="array" ref="P526:V526">IFERROR(VLOOKUP(_xlfn.SINGLE(B:B),'[1]Pivot ST'!$D:$P,{6,7,8,9,10,11,12},0),0)</f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112">
        <f t="shared" si="104"/>
        <v>964.32</v>
      </c>
      <c r="AB526" s="112">
        <f t="shared" si="105"/>
        <v>0</v>
      </c>
      <c r="AC526" s="112">
        <f t="shared" si="106"/>
        <v>0</v>
      </c>
      <c r="AD526" s="112">
        <f t="shared" si="107"/>
        <v>0</v>
      </c>
      <c r="AE526" s="112">
        <f t="shared" si="108"/>
        <v>0</v>
      </c>
      <c r="AF526" s="112">
        <f t="shared" si="109"/>
        <v>0</v>
      </c>
      <c r="AG526" s="112">
        <f t="shared" si="110"/>
        <v>482.16</v>
      </c>
      <c r="AH526" s="112">
        <f t="shared" si="111"/>
        <v>0</v>
      </c>
      <c r="AI526" s="112">
        <f t="shared" si="112"/>
        <v>0</v>
      </c>
      <c r="AJ526" s="112">
        <f t="shared" si="113"/>
        <v>0</v>
      </c>
      <c r="AK526" s="112">
        <f t="shared" si="114"/>
        <v>0</v>
      </c>
      <c r="AL526" s="112">
        <f t="shared" si="115"/>
        <v>0</v>
      </c>
      <c r="AN526" s="112"/>
      <c r="AO526" s="184"/>
    </row>
    <row r="527" spans="1:41" x14ac:dyDescent="0.2">
      <c r="A527" t="s">
        <v>104</v>
      </c>
      <c r="B527" t="s">
        <v>1522</v>
      </c>
      <c r="C527" s="2" t="s">
        <v>1523</v>
      </c>
      <c r="D527" s="2" t="s">
        <v>1524</v>
      </c>
      <c r="E527" s="2" t="s">
        <v>1525</v>
      </c>
      <c r="F527" s="2" t="s">
        <v>3954</v>
      </c>
      <c r="G527" s="2" t="s">
        <v>532</v>
      </c>
      <c r="H527" s="2" t="s">
        <v>532</v>
      </c>
      <c r="I527" s="2" t="s">
        <v>1129</v>
      </c>
      <c r="J527" s="2" t="s">
        <v>3995</v>
      </c>
      <c r="K527" s="3">
        <v>188</v>
      </c>
      <c r="L527" s="25">
        <v>482.15</v>
      </c>
      <c r="M527" s="2" t="s">
        <v>2204</v>
      </c>
      <c r="N527" s="2" t="s">
        <v>66</v>
      </c>
      <c r="O527" s="3">
        <f>IFERROR(VLOOKUP(B:B,'[1]SI vs ST'!$B:$P,15,0),0)</f>
        <v>1</v>
      </c>
      <c r="P527" s="3" cm="1">
        <f t="array" ref="P527">IFERROR(VLOOKUP(_xlfn.SINGLE(B:B),'[1]Pivot ST'!$D:$P,{6,7,8,9,10,11,12},0),0)</f>
        <v>0</v>
      </c>
      <c r="Q527" s="3"/>
      <c r="R527" s="3"/>
      <c r="S527" s="3"/>
      <c r="T527" s="3"/>
      <c r="U527" s="3"/>
      <c r="V527" s="3"/>
      <c r="W527" s="3">
        <v>0</v>
      </c>
      <c r="X527" s="3">
        <v>0</v>
      </c>
      <c r="Y527" s="3">
        <v>0</v>
      </c>
      <c r="Z527" s="3">
        <v>0</v>
      </c>
      <c r="AA527" s="112">
        <f t="shared" si="104"/>
        <v>482.15</v>
      </c>
      <c r="AB527" s="112">
        <f t="shared" si="105"/>
        <v>0</v>
      </c>
      <c r="AC527" s="112">
        <f t="shared" si="106"/>
        <v>0</v>
      </c>
      <c r="AD527" s="112">
        <f t="shared" si="107"/>
        <v>0</v>
      </c>
      <c r="AE527" s="112">
        <f t="shared" si="108"/>
        <v>0</v>
      </c>
      <c r="AF527" s="112">
        <f t="shared" si="109"/>
        <v>0</v>
      </c>
      <c r="AG527" s="112">
        <f t="shared" si="110"/>
        <v>0</v>
      </c>
      <c r="AH527" s="112">
        <f t="shared" si="111"/>
        <v>0</v>
      </c>
      <c r="AI527" s="112">
        <f t="shared" si="112"/>
        <v>0</v>
      </c>
      <c r="AJ527" s="112">
        <f t="shared" si="113"/>
        <v>0</v>
      </c>
      <c r="AK527" s="112">
        <f t="shared" si="114"/>
        <v>0</v>
      </c>
      <c r="AL527" s="112">
        <f t="shared" si="115"/>
        <v>0</v>
      </c>
      <c r="AN527" s="112"/>
      <c r="AO527" s="184"/>
    </row>
    <row r="528" spans="1:41" x14ac:dyDescent="0.2">
      <c r="A528" t="s">
        <v>104</v>
      </c>
      <c r="B528" t="s">
        <v>1526</v>
      </c>
      <c r="C528" s="2" t="s">
        <v>1527</v>
      </c>
      <c r="D528" s="2" t="s">
        <v>1528</v>
      </c>
      <c r="E528" s="2" t="s">
        <v>1529</v>
      </c>
      <c r="F528" s="2" t="s">
        <v>2277</v>
      </c>
      <c r="G528" s="2" t="s">
        <v>475</v>
      </c>
      <c r="H528" s="2" t="s">
        <v>1530</v>
      </c>
      <c r="I528" s="2" t="s">
        <v>1129</v>
      </c>
      <c r="J528" s="2" t="s">
        <v>3995</v>
      </c>
      <c r="K528" s="3">
        <v>188</v>
      </c>
      <c r="L528" s="25">
        <v>615.82000000000005</v>
      </c>
      <c r="M528" s="2" t="s">
        <v>2204</v>
      </c>
      <c r="N528" s="2" t="s">
        <v>66</v>
      </c>
      <c r="O528" s="3">
        <f>IFERROR(VLOOKUP(B:B,'[1]SI vs ST'!$B:$P,15,0),0)</f>
        <v>2</v>
      </c>
      <c r="P528" s="3" cm="1">
        <f t="array" ref="P528:V528">IFERROR(VLOOKUP(_xlfn.SINGLE(B:B),'[1]Pivot ST'!$D:$P,{6,7,8,9,10,11,12},0),0)</f>
        <v>3</v>
      </c>
      <c r="Q528" s="3">
        <v>3</v>
      </c>
      <c r="R528" s="3">
        <v>0</v>
      </c>
      <c r="S528" s="3">
        <v>0</v>
      </c>
      <c r="T528" s="3">
        <v>1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112">
        <f t="shared" si="104"/>
        <v>1231.6400000000001</v>
      </c>
      <c r="AB528" s="112">
        <f t="shared" si="105"/>
        <v>1847.46</v>
      </c>
      <c r="AC528" s="112">
        <f t="shared" si="106"/>
        <v>1847.46</v>
      </c>
      <c r="AD528" s="112">
        <f t="shared" si="107"/>
        <v>0</v>
      </c>
      <c r="AE528" s="112">
        <f t="shared" si="108"/>
        <v>0</v>
      </c>
      <c r="AF528" s="112">
        <f t="shared" si="109"/>
        <v>615.82000000000005</v>
      </c>
      <c r="AG528" s="112">
        <f t="shared" si="110"/>
        <v>0</v>
      </c>
      <c r="AH528" s="112">
        <f t="shared" si="111"/>
        <v>0</v>
      </c>
      <c r="AI528" s="112">
        <f t="shared" si="112"/>
        <v>0</v>
      </c>
      <c r="AJ528" s="112">
        <f t="shared" si="113"/>
        <v>0</v>
      </c>
      <c r="AK528" s="112">
        <f t="shared" si="114"/>
        <v>0</v>
      </c>
      <c r="AL528" s="112">
        <f t="shared" si="115"/>
        <v>0</v>
      </c>
      <c r="AN528" s="112"/>
      <c r="AO528" s="184"/>
    </row>
    <row r="529" spans="1:41" x14ac:dyDescent="0.2">
      <c r="A529" t="s">
        <v>104</v>
      </c>
      <c r="B529" t="s">
        <v>1531</v>
      </c>
      <c r="C529" s="2" t="s">
        <v>638</v>
      </c>
      <c r="D529" s="2" t="s">
        <v>1532</v>
      </c>
      <c r="E529" s="2" t="s">
        <v>639</v>
      </c>
      <c r="F529" s="2" t="s">
        <v>2277</v>
      </c>
      <c r="G529" s="2" t="s">
        <v>475</v>
      </c>
      <c r="H529" s="2" t="s">
        <v>628</v>
      </c>
      <c r="I529" s="2" t="s">
        <v>1129</v>
      </c>
      <c r="J529" s="2" t="s">
        <v>3995</v>
      </c>
      <c r="K529" s="3">
        <v>188</v>
      </c>
      <c r="L529" s="25">
        <v>1008.06</v>
      </c>
      <c r="M529" s="2" t="s">
        <v>2204</v>
      </c>
      <c r="N529" s="2" t="s">
        <v>66</v>
      </c>
      <c r="O529" s="3">
        <f>IFERROR(VLOOKUP(B:B,'[1]SI vs ST'!$B:$P,15,0),0)</f>
        <v>9</v>
      </c>
      <c r="P529" s="3" cm="1">
        <f t="array" ref="P529:V529">IFERROR(VLOOKUP(_xlfn.SINGLE(B:B),'[1]Pivot ST'!$D:$P,{6,7,8,9,10,11,12},0),0)</f>
        <v>3</v>
      </c>
      <c r="Q529" s="3">
        <v>2</v>
      </c>
      <c r="R529" s="3">
        <v>0</v>
      </c>
      <c r="S529" s="3">
        <v>1</v>
      </c>
      <c r="T529" s="3">
        <v>0</v>
      </c>
      <c r="U529" s="3">
        <v>1</v>
      </c>
      <c r="V529" s="3">
        <v>1</v>
      </c>
      <c r="W529" s="3">
        <v>4</v>
      </c>
      <c r="X529" s="3">
        <v>4</v>
      </c>
      <c r="Y529" s="3">
        <v>4</v>
      </c>
      <c r="Z529" s="3">
        <v>4</v>
      </c>
      <c r="AA529" s="112">
        <f t="shared" si="104"/>
        <v>9072.5399999999991</v>
      </c>
      <c r="AB529" s="112">
        <f t="shared" si="105"/>
        <v>3024.18</v>
      </c>
      <c r="AC529" s="112">
        <f t="shared" si="106"/>
        <v>2016.12</v>
      </c>
      <c r="AD529" s="112">
        <f t="shared" si="107"/>
        <v>0</v>
      </c>
      <c r="AE529" s="112">
        <f t="shared" si="108"/>
        <v>1008.06</v>
      </c>
      <c r="AF529" s="112">
        <f t="shared" si="109"/>
        <v>0</v>
      </c>
      <c r="AG529" s="112">
        <f t="shared" si="110"/>
        <v>1008.06</v>
      </c>
      <c r="AH529" s="112">
        <f t="shared" si="111"/>
        <v>1008.06</v>
      </c>
      <c r="AI529" s="112">
        <f t="shared" si="112"/>
        <v>4032.24</v>
      </c>
      <c r="AJ529" s="112">
        <f t="shared" si="113"/>
        <v>4032.24</v>
      </c>
      <c r="AK529" s="112">
        <f t="shared" si="114"/>
        <v>4032.24</v>
      </c>
      <c r="AL529" s="112">
        <f t="shared" si="115"/>
        <v>4032.24</v>
      </c>
      <c r="AN529" s="112"/>
      <c r="AO529" s="184"/>
    </row>
    <row r="530" spans="1:41" x14ac:dyDescent="0.2">
      <c r="A530" t="s">
        <v>104</v>
      </c>
      <c r="B530" t="s">
        <v>1533</v>
      </c>
      <c r="C530" s="2" t="s">
        <v>636</v>
      </c>
      <c r="D530" s="2" t="s">
        <v>1534</v>
      </c>
      <c r="E530" s="2" t="s">
        <v>637</v>
      </c>
      <c r="F530" s="2" t="s">
        <v>2277</v>
      </c>
      <c r="G530" s="2" t="s">
        <v>475</v>
      </c>
      <c r="H530" s="2" t="s">
        <v>628</v>
      </c>
      <c r="I530" s="2" t="s">
        <v>1129</v>
      </c>
      <c r="J530" s="2" t="s">
        <v>3995</v>
      </c>
      <c r="K530" s="3">
        <v>188</v>
      </c>
      <c r="L530" s="25">
        <v>1008.06</v>
      </c>
      <c r="M530" s="2" t="s">
        <v>2204</v>
      </c>
      <c r="N530" s="2" t="s">
        <v>66</v>
      </c>
      <c r="O530" s="3">
        <f>IFERROR(VLOOKUP(B:B,'[1]SI vs ST'!$B:$P,15,0),0)</f>
        <v>7</v>
      </c>
      <c r="P530" s="3" cm="1">
        <f t="array" ref="P530:V530">IFERROR(VLOOKUP(_xlfn.SINGLE(B:B),'[1]Pivot ST'!$D:$P,{6,7,8,9,10,11,12},0),0)</f>
        <v>1</v>
      </c>
      <c r="Q530" s="3">
        <v>0</v>
      </c>
      <c r="R530" s="3">
        <v>0</v>
      </c>
      <c r="S530" s="3">
        <v>0</v>
      </c>
      <c r="T530" s="3">
        <v>2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112">
        <f t="shared" si="104"/>
        <v>7056.42</v>
      </c>
      <c r="AB530" s="112">
        <f t="shared" si="105"/>
        <v>1008.06</v>
      </c>
      <c r="AC530" s="112">
        <f t="shared" si="106"/>
        <v>0</v>
      </c>
      <c r="AD530" s="112">
        <f t="shared" si="107"/>
        <v>0</v>
      </c>
      <c r="AE530" s="112">
        <f t="shared" si="108"/>
        <v>0</v>
      </c>
      <c r="AF530" s="112">
        <f t="shared" si="109"/>
        <v>2016.12</v>
      </c>
      <c r="AG530" s="112">
        <f t="shared" si="110"/>
        <v>0</v>
      </c>
      <c r="AH530" s="112">
        <f t="shared" si="111"/>
        <v>0</v>
      </c>
      <c r="AI530" s="112">
        <f t="shared" si="112"/>
        <v>0</v>
      </c>
      <c r="AJ530" s="112">
        <f t="shared" si="113"/>
        <v>0</v>
      </c>
      <c r="AK530" s="112">
        <f t="shared" si="114"/>
        <v>0</v>
      </c>
      <c r="AL530" s="112">
        <f t="shared" si="115"/>
        <v>0</v>
      </c>
      <c r="AN530" s="112"/>
      <c r="AO530" s="184"/>
    </row>
    <row r="531" spans="1:41" x14ac:dyDescent="0.2">
      <c r="A531" t="s">
        <v>104</v>
      </c>
      <c r="B531" t="s">
        <v>1535</v>
      </c>
      <c r="C531" s="2" t="s">
        <v>626</v>
      </c>
      <c r="D531" s="2" t="s">
        <v>1536</v>
      </c>
      <c r="E531" s="2" t="s">
        <v>627</v>
      </c>
      <c r="F531" s="2" t="s">
        <v>2277</v>
      </c>
      <c r="G531" s="2" t="s">
        <v>475</v>
      </c>
      <c r="H531" s="2" t="s">
        <v>628</v>
      </c>
      <c r="I531" s="2" t="s">
        <v>1129</v>
      </c>
      <c r="J531" s="2" t="s">
        <v>3995</v>
      </c>
      <c r="K531" s="3">
        <v>188</v>
      </c>
      <c r="L531" s="25">
        <v>1008.06</v>
      </c>
      <c r="M531" s="2" t="s">
        <v>2204</v>
      </c>
      <c r="N531" s="2" t="s">
        <v>66</v>
      </c>
      <c r="O531" s="3">
        <f>IFERROR(VLOOKUP(B:B,'[1]SI vs ST'!$B:$P,15,0),0)</f>
        <v>0</v>
      </c>
      <c r="P531" s="3" cm="1">
        <f t="array" ref="P531:V531">IFERROR(VLOOKUP(_xlfn.SINGLE(B:B),'[1]Pivot ST'!$D:$P,{6,7,8,9,10,11,12},0),0)</f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1</v>
      </c>
      <c r="W531" s="3">
        <v>0</v>
      </c>
      <c r="X531" s="3">
        <v>0</v>
      </c>
      <c r="Y531" s="3">
        <v>0</v>
      </c>
      <c r="Z531" s="3">
        <v>0</v>
      </c>
      <c r="AA531" s="112">
        <f t="shared" si="104"/>
        <v>0</v>
      </c>
      <c r="AB531" s="112">
        <f t="shared" si="105"/>
        <v>0</v>
      </c>
      <c r="AC531" s="112">
        <f t="shared" si="106"/>
        <v>0</v>
      </c>
      <c r="AD531" s="112">
        <f t="shared" si="107"/>
        <v>0</v>
      </c>
      <c r="AE531" s="112">
        <f t="shared" si="108"/>
        <v>0</v>
      </c>
      <c r="AF531" s="112">
        <f t="shared" si="109"/>
        <v>0</v>
      </c>
      <c r="AG531" s="112">
        <f t="shared" si="110"/>
        <v>0</v>
      </c>
      <c r="AH531" s="112">
        <f t="shared" si="111"/>
        <v>1008.06</v>
      </c>
      <c r="AI531" s="112">
        <f t="shared" si="112"/>
        <v>0</v>
      </c>
      <c r="AJ531" s="112">
        <f t="shared" si="113"/>
        <v>0</v>
      </c>
      <c r="AK531" s="112">
        <f t="shared" si="114"/>
        <v>0</v>
      </c>
      <c r="AL531" s="112">
        <f t="shared" si="115"/>
        <v>0</v>
      </c>
      <c r="AN531" s="112"/>
      <c r="AO531" s="184"/>
    </row>
    <row r="532" spans="1:41" x14ac:dyDescent="0.2">
      <c r="A532" t="s">
        <v>104</v>
      </c>
      <c r="B532" t="s">
        <v>1537</v>
      </c>
      <c r="C532" s="2" t="s">
        <v>640</v>
      </c>
      <c r="D532" s="2">
        <v>856500011110</v>
      </c>
      <c r="E532" s="2" t="s">
        <v>641</v>
      </c>
      <c r="F532" s="2" t="s">
        <v>2277</v>
      </c>
      <c r="G532" s="2" t="s">
        <v>475</v>
      </c>
      <c r="H532" s="2" t="s">
        <v>476</v>
      </c>
      <c r="I532" s="2" t="s">
        <v>1129</v>
      </c>
      <c r="J532" s="2" t="s">
        <v>3995</v>
      </c>
      <c r="K532" s="3">
        <v>188</v>
      </c>
      <c r="L532" s="25">
        <v>615.82000000000005</v>
      </c>
      <c r="M532" s="2" t="s">
        <v>2204</v>
      </c>
      <c r="N532" s="2" t="s">
        <v>66</v>
      </c>
      <c r="O532" s="3">
        <f>IFERROR(VLOOKUP(B:B,'[1]SI vs ST'!$B:$P,15,0),0)</f>
        <v>31</v>
      </c>
      <c r="P532" s="3" cm="1">
        <f t="array" ref="P532:V532">IFERROR(VLOOKUP(_xlfn.SINGLE(B:B),'[1]Pivot ST'!$D:$P,{6,7,8,9,10,11,12},0),0)</f>
        <v>33</v>
      </c>
      <c r="Q532" s="3">
        <v>22</v>
      </c>
      <c r="R532" s="3">
        <v>9</v>
      </c>
      <c r="S532" s="3">
        <v>7</v>
      </c>
      <c r="T532" s="3">
        <v>17</v>
      </c>
      <c r="U532" s="3">
        <v>16</v>
      </c>
      <c r="V532" s="3">
        <v>10</v>
      </c>
      <c r="W532" s="3">
        <v>35</v>
      </c>
      <c r="X532" s="3">
        <v>32</v>
      </c>
      <c r="Y532" s="3">
        <v>36</v>
      </c>
      <c r="Z532" s="3">
        <v>36</v>
      </c>
      <c r="AA532" s="112">
        <f t="shared" si="104"/>
        <v>19090.420000000002</v>
      </c>
      <c r="AB532" s="112">
        <f t="shared" si="105"/>
        <v>20322.060000000001</v>
      </c>
      <c r="AC532" s="112">
        <f t="shared" si="106"/>
        <v>13548.04</v>
      </c>
      <c r="AD532" s="112">
        <f t="shared" si="107"/>
        <v>5542.38</v>
      </c>
      <c r="AE532" s="112">
        <f t="shared" si="108"/>
        <v>4310.7400000000007</v>
      </c>
      <c r="AF532" s="112">
        <f t="shared" si="109"/>
        <v>10468.94</v>
      </c>
      <c r="AG532" s="112">
        <f t="shared" si="110"/>
        <v>9853.1200000000008</v>
      </c>
      <c r="AH532" s="112">
        <f t="shared" si="111"/>
        <v>6158.2000000000007</v>
      </c>
      <c r="AI532" s="112">
        <f t="shared" si="112"/>
        <v>21553.7</v>
      </c>
      <c r="AJ532" s="112">
        <f t="shared" si="113"/>
        <v>19706.240000000002</v>
      </c>
      <c r="AK532" s="112">
        <f t="shared" si="114"/>
        <v>22169.52</v>
      </c>
      <c r="AL532" s="112">
        <f t="shared" si="115"/>
        <v>22169.52</v>
      </c>
      <c r="AN532" s="112"/>
      <c r="AO532" s="184"/>
    </row>
    <row r="533" spans="1:41" x14ac:dyDescent="0.2">
      <c r="A533" t="s">
        <v>104</v>
      </c>
      <c r="B533" t="s">
        <v>1538</v>
      </c>
      <c r="C533" s="2" t="s">
        <v>1539</v>
      </c>
      <c r="D533" s="2" t="s">
        <v>1540</v>
      </c>
      <c r="E533" s="2" t="s">
        <v>1541</v>
      </c>
      <c r="F533" s="2" t="s">
        <v>2277</v>
      </c>
      <c r="G533" s="2" t="s">
        <v>475</v>
      </c>
      <c r="H533" s="2" t="s">
        <v>476</v>
      </c>
      <c r="I533" s="2" t="s">
        <v>1129</v>
      </c>
      <c r="J533" s="2" t="s">
        <v>3995</v>
      </c>
      <c r="K533" s="3">
        <v>188</v>
      </c>
      <c r="L533" s="25">
        <v>615.82000000000005</v>
      </c>
      <c r="M533" s="2" t="s">
        <v>2204</v>
      </c>
      <c r="N533" s="2" t="s">
        <v>66</v>
      </c>
      <c r="O533" s="3">
        <f>IFERROR(VLOOKUP(B:B,'[1]SI vs ST'!$B:$P,15,0),0)</f>
        <v>73</v>
      </c>
      <c r="P533" s="3" cm="1">
        <f t="array" ref="P533:V533">IFERROR(VLOOKUP(_xlfn.SINGLE(B:B),'[1]Pivot ST'!$D:$P,{6,7,8,9,10,11,12},0),0)</f>
        <v>47</v>
      </c>
      <c r="Q533" s="3">
        <v>43</v>
      </c>
      <c r="R533" s="3">
        <v>40</v>
      </c>
      <c r="S533" s="3">
        <v>23</v>
      </c>
      <c r="T533" s="3">
        <v>22</v>
      </c>
      <c r="U533" s="3">
        <v>22</v>
      </c>
      <c r="V533" s="3">
        <v>5</v>
      </c>
      <c r="W533" s="3">
        <v>30</v>
      </c>
      <c r="X533" s="3">
        <v>14</v>
      </c>
      <c r="Y533" s="3">
        <v>15</v>
      </c>
      <c r="Z533" s="3">
        <v>16</v>
      </c>
      <c r="AA533" s="112">
        <f t="shared" si="104"/>
        <v>44954.86</v>
      </c>
      <c r="AB533" s="112">
        <f t="shared" si="105"/>
        <v>28943.54</v>
      </c>
      <c r="AC533" s="112">
        <f t="shared" si="106"/>
        <v>26480.260000000002</v>
      </c>
      <c r="AD533" s="112">
        <f t="shared" si="107"/>
        <v>24632.800000000003</v>
      </c>
      <c r="AE533" s="112">
        <f t="shared" si="108"/>
        <v>14163.86</v>
      </c>
      <c r="AF533" s="112">
        <f t="shared" si="109"/>
        <v>13548.04</v>
      </c>
      <c r="AG533" s="112">
        <f t="shared" si="110"/>
        <v>13548.04</v>
      </c>
      <c r="AH533" s="112">
        <f t="shared" si="111"/>
        <v>3079.1000000000004</v>
      </c>
      <c r="AI533" s="112">
        <f t="shared" si="112"/>
        <v>18474.600000000002</v>
      </c>
      <c r="AJ533" s="112">
        <f t="shared" si="113"/>
        <v>8621.4800000000014</v>
      </c>
      <c r="AK533" s="112">
        <f t="shared" si="114"/>
        <v>9237.3000000000011</v>
      </c>
      <c r="AL533" s="112">
        <f t="shared" si="115"/>
        <v>9853.1200000000008</v>
      </c>
      <c r="AN533" s="112"/>
      <c r="AO533" s="184"/>
    </row>
    <row r="534" spans="1:41" x14ac:dyDescent="0.2">
      <c r="A534" t="s">
        <v>104</v>
      </c>
      <c r="B534" t="s">
        <v>1542</v>
      </c>
      <c r="C534" s="2" t="s">
        <v>1543</v>
      </c>
      <c r="D534" s="2" t="s">
        <v>1544</v>
      </c>
      <c r="E534" s="2" t="s">
        <v>1545</v>
      </c>
      <c r="F534" s="2" t="s">
        <v>2277</v>
      </c>
      <c r="G534" s="2" t="s">
        <v>475</v>
      </c>
      <c r="H534" s="2" t="s">
        <v>476</v>
      </c>
      <c r="I534" s="2" t="s">
        <v>1129</v>
      </c>
      <c r="J534" s="2" t="s">
        <v>3995</v>
      </c>
      <c r="K534" s="3">
        <v>188</v>
      </c>
      <c r="L534" s="25">
        <v>615.82000000000005</v>
      </c>
      <c r="M534" s="2" t="s">
        <v>2204</v>
      </c>
      <c r="N534" s="2" t="s">
        <v>66</v>
      </c>
      <c r="O534" s="3">
        <f>IFERROR(VLOOKUP(B:B,'[1]SI vs ST'!$B:$P,15,0),0)</f>
        <v>5</v>
      </c>
      <c r="P534" s="3" cm="1">
        <f t="array" ref="P534:V534">IFERROR(VLOOKUP(_xlfn.SINGLE(B:B),'[1]Pivot ST'!$D:$P,{6,7,8,9,10,11,12},0),0)</f>
        <v>4</v>
      </c>
      <c r="Q534" s="3">
        <v>1</v>
      </c>
      <c r="R534" s="3">
        <v>1</v>
      </c>
      <c r="S534" s="3">
        <v>0</v>
      </c>
      <c r="T534" s="3">
        <v>1</v>
      </c>
      <c r="U534" s="3">
        <v>1</v>
      </c>
      <c r="V534" s="3">
        <v>1</v>
      </c>
      <c r="W534" s="3">
        <v>0</v>
      </c>
      <c r="X534" s="3">
        <v>1</v>
      </c>
      <c r="Y534" s="3">
        <v>1</v>
      </c>
      <c r="Z534" s="3">
        <v>1</v>
      </c>
      <c r="AA534" s="112">
        <f t="shared" si="104"/>
        <v>3079.1000000000004</v>
      </c>
      <c r="AB534" s="112">
        <f t="shared" si="105"/>
        <v>2463.2800000000002</v>
      </c>
      <c r="AC534" s="112">
        <f t="shared" si="106"/>
        <v>615.82000000000005</v>
      </c>
      <c r="AD534" s="112">
        <f t="shared" si="107"/>
        <v>615.82000000000005</v>
      </c>
      <c r="AE534" s="112">
        <f t="shared" si="108"/>
        <v>0</v>
      </c>
      <c r="AF534" s="112">
        <f t="shared" si="109"/>
        <v>615.82000000000005</v>
      </c>
      <c r="AG534" s="112">
        <f t="shared" si="110"/>
        <v>615.82000000000005</v>
      </c>
      <c r="AH534" s="112">
        <f t="shared" si="111"/>
        <v>615.82000000000005</v>
      </c>
      <c r="AI534" s="112">
        <f t="shared" si="112"/>
        <v>0</v>
      </c>
      <c r="AJ534" s="112">
        <f t="shared" si="113"/>
        <v>615.82000000000005</v>
      </c>
      <c r="AK534" s="112">
        <f t="shared" si="114"/>
        <v>615.82000000000005</v>
      </c>
      <c r="AL534" s="112">
        <f t="shared" si="115"/>
        <v>615.82000000000005</v>
      </c>
      <c r="AN534" s="112"/>
      <c r="AO534" s="184"/>
    </row>
    <row r="535" spans="1:41" x14ac:dyDescent="0.2">
      <c r="A535" t="s">
        <v>104</v>
      </c>
      <c r="B535" t="s">
        <v>1546</v>
      </c>
      <c r="C535" s="2" t="s">
        <v>1547</v>
      </c>
      <c r="D535" s="2" t="s">
        <v>1548</v>
      </c>
      <c r="E535" s="2" t="s">
        <v>1549</v>
      </c>
      <c r="F535" s="2" t="s">
        <v>2277</v>
      </c>
      <c r="G535" s="2" t="s">
        <v>475</v>
      </c>
      <c r="H535" s="2" t="s">
        <v>476</v>
      </c>
      <c r="I535" s="2" t="s">
        <v>1129</v>
      </c>
      <c r="J535" s="2" t="s">
        <v>3995</v>
      </c>
      <c r="K535" s="3">
        <v>188</v>
      </c>
      <c r="L535" s="25">
        <v>663.19</v>
      </c>
      <c r="M535" s="2" t="s">
        <v>2204</v>
      </c>
      <c r="N535" s="2" t="s">
        <v>66</v>
      </c>
      <c r="O535" s="3">
        <f>IFERROR(VLOOKUP(B:B,'[1]SI vs ST'!$B:$P,15,0),0)</f>
        <v>1</v>
      </c>
      <c r="P535" s="3" cm="1">
        <f t="array" ref="P535:V535">IFERROR(VLOOKUP(_xlfn.SINGLE(B:B),'[1]Pivot ST'!$D:$P,{6,7,8,9,10,11,12},0),0)</f>
        <v>1</v>
      </c>
      <c r="Q535" s="3">
        <v>0</v>
      </c>
      <c r="R535" s="3">
        <v>0</v>
      </c>
      <c r="S535" s="3">
        <v>0</v>
      </c>
      <c r="T535" s="3">
        <v>1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112">
        <f t="shared" si="104"/>
        <v>663.19</v>
      </c>
      <c r="AB535" s="112">
        <f t="shared" si="105"/>
        <v>663.19</v>
      </c>
      <c r="AC535" s="112">
        <f t="shared" si="106"/>
        <v>0</v>
      </c>
      <c r="AD535" s="112">
        <f t="shared" si="107"/>
        <v>0</v>
      </c>
      <c r="AE535" s="112">
        <f t="shared" si="108"/>
        <v>0</v>
      </c>
      <c r="AF535" s="112">
        <f t="shared" si="109"/>
        <v>663.19</v>
      </c>
      <c r="AG535" s="112">
        <f t="shared" si="110"/>
        <v>0</v>
      </c>
      <c r="AH535" s="112">
        <f t="shared" si="111"/>
        <v>0</v>
      </c>
      <c r="AI535" s="112">
        <f t="shared" si="112"/>
        <v>0</v>
      </c>
      <c r="AJ535" s="112">
        <f t="shared" si="113"/>
        <v>0</v>
      </c>
      <c r="AK535" s="112">
        <f t="shared" si="114"/>
        <v>0</v>
      </c>
      <c r="AL535" s="112">
        <f t="shared" si="115"/>
        <v>0</v>
      </c>
      <c r="AN535" s="112"/>
      <c r="AO535" s="184"/>
    </row>
    <row r="536" spans="1:41" x14ac:dyDescent="0.2">
      <c r="A536" t="s">
        <v>104</v>
      </c>
      <c r="B536" t="s">
        <v>1550</v>
      </c>
      <c r="C536" s="2" t="s">
        <v>1551</v>
      </c>
      <c r="D536" s="2" t="s">
        <v>1552</v>
      </c>
      <c r="E536" s="2" t="s">
        <v>1553</v>
      </c>
      <c r="F536" s="2" t="s">
        <v>2277</v>
      </c>
      <c r="G536" s="2" t="s">
        <v>475</v>
      </c>
      <c r="H536" s="2" t="s">
        <v>476</v>
      </c>
      <c r="I536" s="2" t="s">
        <v>1129</v>
      </c>
      <c r="J536" s="2" t="s">
        <v>3995</v>
      </c>
      <c r="K536" s="3">
        <v>188</v>
      </c>
      <c r="L536" s="25">
        <v>615.82000000000005</v>
      </c>
      <c r="M536" s="2" t="s">
        <v>2204</v>
      </c>
      <c r="N536" s="2" t="s">
        <v>66</v>
      </c>
      <c r="O536" s="3">
        <f>IFERROR(VLOOKUP(B:B,'[1]SI vs ST'!$B:$P,15,0),0)</f>
        <v>0</v>
      </c>
      <c r="P536" s="3" cm="1">
        <f t="array" ref="P536:V536">IFERROR(VLOOKUP(_xlfn.SINGLE(B:B),'[1]Pivot ST'!$D:$P,{6,7,8,9,10,11,12},0),0)</f>
        <v>1</v>
      </c>
      <c r="Q536" s="3">
        <v>0</v>
      </c>
      <c r="R536" s="3">
        <v>0</v>
      </c>
      <c r="S536" s="3">
        <v>0</v>
      </c>
      <c r="T536" s="3">
        <v>3</v>
      </c>
      <c r="U536" s="3">
        <v>1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112">
        <f t="shared" si="104"/>
        <v>0</v>
      </c>
      <c r="AB536" s="112">
        <f t="shared" si="105"/>
        <v>615.82000000000005</v>
      </c>
      <c r="AC536" s="112">
        <f t="shared" si="106"/>
        <v>0</v>
      </c>
      <c r="AD536" s="112">
        <f t="shared" si="107"/>
        <v>0</v>
      </c>
      <c r="AE536" s="112">
        <f t="shared" si="108"/>
        <v>0</v>
      </c>
      <c r="AF536" s="112">
        <f t="shared" si="109"/>
        <v>1847.46</v>
      </c>
      <c r="AG536" s="112">
        <f t="shared" si="110"/>
        <v>615.82000000000005</v>
      </c>
      <c r="AH536" s="112">
        <f t="shared" si="111"/>
        <v>0</v>
      </c>
      <c r="AI536" s="112">
        <f t="shared" si="112"/>
        <v>0</v>
      </c>
      <c r="AJ536" s="112">
        <f t="shared" si="113"/>
        <v>0</v>
      </c>
      <c r="AK536" s="112">
        <f t="shared" si="114"/>
        <v>0</v>
      </c>
      <c r="AL536" s="112">
        <f t="shared" si="115"/>
        <v>0</v>
      </c>
      <c r="AN536" s="112"/>
      <c r="AO536" s="184"/>
    </row>
    <row r="537" spans="1:41" x14ac:dyDescent="0.2">
      <c r="A537" t="s">
        <v>104</v>
      </c>
      <c r="B537" t="s">
        <v>1554</v>
      </c>
      <c r="C537" s="2" t="s">
        <v>642</v>
      </c>
      <c r="D537" s="2" t="s">
        <v>643</v>
      </c>
      <c r="E537" s="2" t="s">
        <v>644</v>
      </c>
      <c r="F537" s="2" t="s">
        <v>2277</v>
      </c>
      <c r="G537" s="2" t="s">
        <v>475</v>
      </c>
      <c r="H537" s="2" t="s">
        <v>476</v>
      </c>
      <c r="I537" s="2" t="s">
        <v>1129</v>
      </c>
      <c r="J537" s="2" t="s">
        <v>3995</v>
      </c>
      <c r="K537" s="3">
        <v>188</v>
      </c>
      <c r="L537" s="25">
        <v>663.19</v>
      </c>
      <c r="M537" s="2" t="s">
        <v>2204</v>
      </c>
      <c r="N537" s="2" t="s">
        <v>66</v>
      </c>
      <c r="O537" s="3">
        <f>IFERROR(VLOOKUP(B:B,'[1]SI vs ST'!$B:$P,15,0),0)</f>
        <v>0</v>
      </c>
      <c r="P537" s="3" cm="1">
        <f t="array" ref="P537:V537">IFERROR(VLOOKUP(_xlfn.SINGLE(B:B),'[1]Pivot ST'!$D:$P,{6,7,8,9,10,11,12},0),0)</f>
        <v>0</v>
      </c>
      <c r="Q537" s="3">
        <v>0</v>
      </c>
      <c r="R537" s="3">
        <v>0</v>
      </c>
      <c r="S537" s="3">
        <v>0</v>
      </c>
      <c r="T537" s="3">
        <v>1</v>
      </c>
      <c r="U537" s="3">
        <v>1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112">
        <f t="shared" si="104"/>
        <v>0</v>
      </c>
      <c r="AB537" s="112">
        <f t="shared" si="105"/>
        <v>0</v>
      </c>
      <c r="AC537" s="112">
        <f t="shared" si="106"/>
        <v>0</v>
      </c>
      <c r="AD537" s="112">
        <f t="shared" si="107"/>
        <v>0</v>
      </c>
      <c r="AE537" s="112">
        <f t="shared" si="108"/>
        <v>0</v>
      </c>
      <c r="AF537" s="112">
        <f t="shared" si="109"/>
        <v>663.19</v>
      </c>
      <c r="AG537" s="112">
        <f t="shared" si="110"/>
        <v>663.19</v>
      </c>
      <c r="AH537" s="112">
        <f t="shared" si="111"/>
        <v>0</v>
      </c>
      <c r="AI537" s="112">
        <f t="shared" si="112"/>
        <v>0</v>
      </c>
      <c r="AJ537" s="112">
        <f t="shared" si="113"/>
        <v>0</v>
      </c>
      <c r="AK537" s="112">
        <f t="shared" si="114"/>
        <v>0</v>
      </c>
      <c r="AL537" s="112">
        <f t="shared" si="115"/>
        <v>0</v>
      </c>
      <c r="AN537" s="112"/>
      <c r="AO537" s="184"/>
    </row>
    <row r="538" spans="1:41" x14ac:dyDescent="0.2">
      <c r="A538" t="s">
        <v>104</v>
      </c>
      <c r="B538" t="s">
        <v>1555</v>
      </c>
      <c r="C538" s="2" t="s">
        <v>1556</v>
      </c>
      <c r="D538" s="2" t="s">
        <v>1557</v>
      </c>
      <c r="E538" s="2" t="s">
        <v>1558</v>
      </c>
      <c r="F538" s="2" t="s">
        <v>2277</v>
      </c>
      <c r="G538" s="2" t="s">
        <v>475</v>
      </c>
      <c r="H538" s="2" t="s">
        <v>476</v>
      </c>
      <c r="I538" s="2" t="s">
        <v>1129</v>
      </c>
      <c r="J538" s="2" t="s">
        <v>3995</v>
      </c>
      <c r="K538" s="3">
        <v>188</v>
      </c>
      <c r="L538" s="25">
        <v>663.19</v>
      </c>
      <c r="M538" s="2" t="s">
        <v>2204</v>
      </c>
      <c r="N538" s="2" t="s">
        <v>66</v>
      </c>
      <c r="O538" s="3">
        <f>IFERROR(VLOOKUP(B:B,'[1]SI vs ST'!$B:$P,15,0),0)</f>
        <v>0</v>
      </c>
      <c r="P538" s="3" cm="1">
        <f t="array" ref="P538">IFERROR(VLOOKUP(_xlfn.SINGLE(B:B),'[1]Pivot ST'!$D:$P,{6,7,8,9,10,11,12},0),0)</f>
        <v>0</v>
      </c>
      <c r="Q538" s="3"/>
      <c r="R538" s="3"/>
      <c r="S538" s="3"/>
      <c r="T538" s="3"/>
      <c r="U538" s="3"/>
      <c r="V538" s="3"/>
      <c r="W538" s="3">
        <v>0</v>
      </c>
      <c r="X538" s="3">
        <v>0</v>
      </c>
      <c r="Y538" s="3">
        <v>0</v>
      </c>
      <c r="Z538" s="3">
        <v>0</v>
      </c>
      <c r="AA538" s="112">
        <f t="shared" si="104"/>
        <v>0</v>
      </c>
      <c r="AB538" s="112">
        <f t="shared" si="105"/>
        <v>0</v>
      </c>
      <c r="AC538" s="112">
        <f t="shared" si="106"/>
        <v>0</v>
      </c>
      <c r="AD538" s="112">
        <f t="shared" si="107"/>
        <v>0</v>
      </c>
      <c r="AE538" s="112">
        <f t="shared" si="108"/>
        <v>0</v>
      </c>
      <c r="AF538" s="112">
        <f t="shared" si="109"/>
        <v>0</v>
      </c>
      <c r="AG538" s="112">
        <f t="shared" si="110"/>
        <v>0</v>
      </c>
      <c r="AH538" s="112">
        <f t="shared" si="111"/>
        <v>0</v>
      </c>
      <c r="AI538" s="112">
        <f t="shared" si="112"/>
        <v>0</v>
      </c>
      <c r="AJ538" s="112">
        <f t="shared" si="113"/>
        <v>0</v>
      </c>
      <c r="AK538" s="112">
        <f t="shared" si="114"/>
        <v>0</v>
      </c>
      <c r="AL538" s="112">
        <f t="shared" si="115"/>
        <v>0</v>
      </c>
      <c r="AN538" s="112"/>
      <c r="AO538" s="184"/>
    </row>
    <row r="539" spans="1:41" x14ac:dyDescent="0.2">
      <c r="A539" t="s">
        <v>104</v>
      </c>
      <c r="B539" t="s">
        <v>1559</v>
      </c>
      <c r="C539" s="2" t="s">
        <v>1560</v>
      </c>
      <c r="D539" s="2" t="s">
        <v>1561</v>
      </c>
      <c r="E539" s="2" t="s">
        <v>1562</v>
      </c>
      <c r="F539" s="2" t="s">
        <v>2277</v>
      </c>
      <c r="G539" s="2" t="s">
        <v>475</v>
      </c>
      <c r="H539" s="2" t="s">
        <v>476</v>
      </c>
      <c r="I539" s="2" t="s">
        <v>1129</v>
      </c>
      <c r="J539" s="2" t="s">
        <v>3995</v>
      </c>
      <c r="K539" s="3">
        <v>188</v>
      </c>
      <c r="L539" s="25">
        <v>663.19</v>
      </c>
      <c r="M539" s="2" t="s">
        <v>2204</v>
      </c>
      <c r="N539" s="2" t="s">
        <v>66</v>
      </c>
      <c r="O539" s="3">
        <f>IFERROR(VLOOKUP(B:B,'[1]SI vs ST'!$B:$P,15,0),0)</f>
        <v>0</v>
      </c>
      <c r="P539" s="3" cm="1">
        <f t="array" ref="P539">IFERROR(VLOOKUP(_xlfn.SINGLE(B:B),'[1]Pivot ST'!$D:$P,{6,7,8,9,10,11,12},0),0)</f>
        <v>0</v>
      </c>
      <c r="Q539" s="3"/>
      <c r="R539" s="3"/>
      <c r="S539" s="3"/>
      <c r="T539" s="3"/>
      <c r="U539" s="3"/>
      <c r="V539" s="3"/>
      <c r="W539" s="3">
        <v>0</v>
      </c>
      <c r="X539" s="3">
        <v>0</v>
      </c>
      <c r="Y539" s="3">
        <v>0</v>
      </c>
      <c r="Z539" s="3">
        <v>0</v>
      </c>
      <c r="AA539" s="112">
        <f t="shared" si="104"/>
        <v>0</v>
      </c>
      <c r="AB539" s="112">
        <f t="shared" si="105"/>
        <v>0</v>
      </c>
      <c r="AC539" s="112">
        <f t="shared" si="106"/>
        <v>0</v>
      </c>
      <c r="AD539" s="112">
        <f t="shared" si="107"/>
        <v>0</v>
      </c>
      <c r="AE539" s="112">
        <f t="shared" si="108"/>
        <v>0</v>
      </c>
      <c r="AF539" s="112">
        <f t="shared" si="109"/>
        <v>0</v>
      </c>
      <c r="AG539" s="112">
        <f t="shared" si="110"/>
        <v>0</v>
      </c>
      <c r="AH539" s="112">
        <f t="shared" si="111"/>
        <v>0</v>
      </c>
      <c r="AI539" s="112">
        <f t="shared" si="112"/>
        <v>0</v>
      </c>
      <c r="AJ539" s="112">
        <f t="shared" si="113"/>
        <v>0</v>
      </c>
      <c r="AK539" s="112">
        <f t="shared" si="114"/>
        <v>0</v>
      </c>
      <c r="AL539" s="112">
        <f t="shared" si="115"/>
        <v>0</v>
      </c>
      <c r="AN539" s="112"/>
      <c r="AO539" s="184"/>
    </row>
    <row r="540" spans="1:41" x14ac:dyDescent="0.2">
      <c r="A540" t="s">
        <v>104</v>
      </c>
      <c r="B540" t="s">
        <v>1563</v>
      </c>
      <c r="C540" s="2" t="s">
        <v>1564</v>
      </c>
      <c r="D540" s="2" t="s">
        <v>1565</v>
      </c>
      <c r="E540" s="2" t="s">
        <v>1566</v>
      </c>
      <c r="F540" s="2" t="s">
        <v>2277</v>
      </c>
      <c r="G540" s="2" t="s">
        <v>475</v>
      </c>
      <c r="H540" s="2" t="s">
        <v>476</v>
      </c>
      <c r="I540" s="2" t="s">
        <v>1129</v>
      </c>
      <c r="J540" s="2" t="s">
        <v>3995</v>
      </c>
      <c r="K540" s="3">
        <v>188</v>
      </c>
      <c r="L540" s="25">
        <v>663.19</v>
      </c>
      <c r="M540" s="2" t="s">
        <v>2204</v>
      </c>
      <c r="N540" s="2" t="s">
        <v>66</v>
      </c>
      <c r="O540" s="3">
        <f>IFERROR(VLOOKUP(B:B,'[1]SI vs ST'!$B:$P,15,0),0)</f>
        <v>0</v>
      </c>
      <c r="P540" s="3" cm="1">
        <f t="array" ref="P540">IFERROR(VLOOKUP(_xlfn.SINGLE(B:B),'[1]Pivot ST'!$D:$P,{6,7,8,9,10,11,12},0),0)</f>
        <v>0</v>
      </c>
      <c r="Q540" s="3"/>
      <c r="R540" s="3"/>
      <c r="S540" s="3"/>
      <c r="T540" s="3"/>
      <c r="U540" s="3"/>
      <c r="V540" s="3"/>
      <c r="W540" s="3">
        <v>0</v>
      </c>
      <c r="X540" s="3">
        <v>0</v>
      </c>
      <c r="Y540" s="3">
        <v>0</v>
      </c>
      <c r="Z540" s="3">
        <v>0</v>
      </c>
      <c r="AA540" s="112">
        <f t="shared" si="104"/>
        <v>0</v>
      </c>
      <c r="AB540" s="112">
        <f t="shared" si="105"/>
        <v>0</v>
      </c>
      <c r="AC540" s="112">
        <f t="shared" si="106"/>
        <v>0</v>
      </c>
      <c r="AD540" s="112">
        <f t="shared" si="107"/>
        <v>0</v>
      </c>
      <c r="AE540" s="112">
        <f t="shared" si="108"/>
        <v>0</v>
      </c>
      <c r="AF540" s="112">
        <f t="shared" si="109"/>
        <v>0</v>
      </c>
      <c r="AG540" s="112">
        <f t="shared" si="110"/>
        <v>0</v>
      </c>
      <c r="AH540" s="112">
        <f t="shared" si="111"/>
        <v>0</v>
      </c>
      <c r="AI540" s="112">
        <f t="shared" si="112"/>
        <v>0</v>
      </c>
      <c r="AJ540" s="112">
        <f t="shared" si="113"/>
        <v>0</v>
      </c>
      <c r="AK540" s="112">
        <f t="shared" si="114"/>
        <v>0</v>
      </c>
      <c r="AL540" s="112">
        <f t="shared" si="115"/>
        <v>0</v>
      </c>
      <c r="AN540" s="112"/>
      <c r="AO540" s="184"/>
    </row>
    <row r="541" spans="1:41" x14ac:dyDescent="0.2">
      <c r="A541" t="s">
        <v>104</v>
      </c>
      <c r="B541" t="s">
        <v>1567</v>
      </c>
      <c r="C541" s="2" t="s">
        <v>1568</v>
      </c>
      <c r="D541" s="2" t="s">
        <v>1569</v>
      </c>
      <c r="E541" s="2" t="s">
        <v>1570</v>
      </c>
      <c r="F541" s="2" t="s">
        <v>3862</v>
      </c>
      <c r="G541" s="2" t="s">
        <v>212</v>
      </c>
      <c r="H541" s="2" t="s">
        <v>46</v>
      </c>
      <c r="I541" s="2" t="s">
        <v>1129</v>
      </c>
      <c r="J541" s="2" t="s">
        <v>3995</v>
      </c>
      <c r="K541" s="3">
        <v>188</v>
      </c>
      <c r="L541" s="25">
        <v>301.12</v>
      </c>
      <c r="M541" s="2" t="s">
        <v>2204</v>
      </c>
      <c r="N541" s="2" t="s">
        <v>66</v>
      </c>
      <c r="O541" s="3">
        <f>IFERROR(VLOOKUP(B:B,'[1]SI vs ST'!$B:$P,15,0),0)</f>
        <v>0</v>
      </c>
      <c r="P541" s="3" cm="1">
        <f t="array" ref="P541">IFERROR(VLOOKUP(_xlfn.SINGLE(B:B),'[1]Pivot ST'!$D:$P,{6,7,8,9,10,11,12},0),0)</f>
        <v>0</v>
      </c>
      <c r="Q541" s="3"/>
      <c r="R541" s="3"/>
      <c r="S541" s="3"/>
      <c r="T541" s="3"/>
      <c r="U541" s="3"/>
      <c r="V541" s="3"/>
      <c r="W541" s="3">
        <v>0</v>
      </c>
      <c r="X541" s="3">
        <v>0</v>
      </c>
      <c r="Y541" s="3">
        <v>0</v>
      </c>
      <c r="Z541" s="3">
        <v>0</v>
      </c>
      <c r="AA541" s="112">
        <f t="shared" si="104"/>
        <v>0</v>
      </c>
      <c r="AB541" s="112">
        <f t="shared" si="105"/>
        <v>0</v>
      </c>
      <c r="AC541" s="112">
        <f t="shared" si="106"/>
        <v>0</v>
      </c>
      <c r="AD541" s="112">
        <f t="shared" si="107"/>
        <v>0</v>
      </c>
      <c r="AE541" s="112">
        <f t="shared" si="108"/>
        <v>0</v>
      </c>
      <c r="AF541" s="112">
        <f t="shared" si="109"/>
        <v>0</v>
      </c>
      <c r="AG541" s="112">
        <f t="shared" si="110"/>
        <v>0</v>
      </c>
      <c r="AH541" s="112">
        <f t="shared" si="111"/>
        <v>0</v>
      </c>
      <c r="AI541" s="112">
        <f t="shared" si="112"/>
        <v>0</v>
      </c>
      <c r="AJ541" s="112">
        <f t="shared" si="113"/>
        <v>0</v>
      </c>
      <c r="AK541" s="112">
        <f t="shared" si="114"/>
        <v>0</v>
      </c>
      <c r="AL541" s="112">
        <f t="shared" si="115"/>
        <v>0</v>
      </c>
      <c r="AN541" s="112"/>
      <c r="AO541" s="184"/>
    </row>
    <row r="542" spans="1:41" x14ac:dyDescent="0.2">
      <c r="A542" t="s">
        <v>104</v>
      </c>
      <c r="B542" t="s">
        <v>1571</v>
      </c>
      <c r="C542" s="2" t="s">
        <v>1572</v>
      </c>
      <c r="D542" s="2" t="s">
        <v>1573</v>
      </c>
      <c r="E542" s="2" t="s">
        <v>1574</v>
      </c>
      <c r="F542" s="2" t="s">
        <v>3862</v>
      </c>
      <c r="G542" s="2" t="s">
        <v>212</v>
      </c>
      <c r="H542" s="2" t="s">
        <v>46</v>
      </c>
      <c r="I542" s="2" t="s">
        <v>1129</v>
      </c>
      <c r="J542" s="2" t="s">
        <v>3995</v>
      </c>
      <c r="K542" s="3">
        <v>188</v>
      </c>
      <c r="L542" s="25">
        <v>391.64</v>
      </c>
      <c r="M542" s="2" t="s">
        <v>2204</v>
      </c>
      <c r="N542" s="2" t="s">
        <v>66</v>
      </c>
      <c r="O542" s="3">
        <f>IFERROR(VLOOKUP(B:B,'[1]SI vs ST'!$B:$P,15,0),0)</f>
        <v>0</v>
      </c>
      <c r="P542" s="3" cm="1">
        <f t="array" ref="P542">IFERROR(VLOOKUP(_xlfn.SINGLE(B:B),'[1]Pivot ST'!$D:$P,{6,7,8,9,10,11,12},0),0)</f>
        <v>0</v>
      </c>
      <c r="Q542" s="3"/>
      <c r="R542" s="3"/>
      <c r="S542" s="3"/>
      <c r="T542" s="3"/>
      <c r="U542" s="3"/>
      <c r="V542" s="3"/>
      <c r="W542" s="3">
        <v>0</v>
      </c>
      <c r="X542" s="3">
        <v>0</v>
      </c>
      <c r="Y542" s="3">
        <v>0</v>
      </c>
      <c r="Z542" s="3">
        <v>0</v>
      </c>
      <c r="AA542" s="112">
        <f t="shared" si="104"/>
        <v>0</v>
      </c>
      <c r="AB542" s="112">
        <f t="shared" si="105"/>
        <v>0</v>
      </c>
      <c r="AC542" s="112">
        <f t="shared" si="106"/>
        <v>0</v>
      </c>
      <c r="AD542" s="112">
        <f t="shared" si="107"/>
        <v>0</v>
      </c>
      <c r="AE542" s="112">
        <f t="shared" si="108"/>
        <v>0</v>
      </c>
      <c r="AF542" s="112">
        <f t="shared" si="109"/>
        <v>0</v>
      </c>
      <c r="AG542" s="112">
        <f t="shared" si="110"/>
        <v>0</v>
      </c>
      <c r="AH542" s="112">
        <f t="shared" si="111"/>
        <v>0</v>
      </c>
      <c r="AI542" s="112">
        <f t="shared" si="112"/>
        <v>0</v>
      </c>
      <c r="AJ542" s="112">
        <f t="shared" si="113"/>
        <v>0</v>
      </c>
      <c r="AK542" s="112">
        <f t="shared" si="114"/>
        <v>0</v>
      </c>
      <c r="AL542" s="112">
        <f t="shared" si="115"/>
        <v>0</v>
      </c>
      <c r="AN542" s="112"/>
      <c r="AO542" s="184"/>
    </row>
    <row r="543" spans="1:41" x14ac:dyDescent="0.2">
      <c r="A543" t="s">
        <v>104</v>
      </c>
      <c r="B543" t="s">
        <v>1575</v>
      </c>
      <c r="C543" s="2" t="s">
        <v>1576</v>
      </c>
      <c r="D543" s="2">
        <v>856500011868</v>
      </c>
      <c r="E543" s="2" t="s">
        <v>1577</v>
      </c>
      <c r="F543" t="s">
        <v>4152</v>
      </c>
      <c r="G543" s="2" t="s">
        <v>50</v>
      </c>
      <c r="H543" s="2" t="s">
        <v>55</v>
      </c>
      <c r="I543" s="2" t="s">
        <v>1129</v>
      </c>
      <c r="J543" s="2" t="s">
        <v>3995</v>
      </c>
      <c r="K543" s="3">
        <v>188</v>
      </c>
      <c r="L543" s="25">
        <v>421.81</v>
      </c>
      <c r="M543" s="2" t="s">
        <v>2204</v>
      </c>
      <c r="N543" s="2" t="s">
        <v>66</v>
      </c>
      <c r="O543" s="3">
        <f>IFERROR(VLOOKUP(B:B,'[1]SI vs ST'!$B:$P,15,0),0)</f>
        <v>5</v>
      </c>
      <c r="P543" s="3" cm="1">
        <f t="array" ref="P543:V543">IFERROR(VLOOKUP(_xlfn.SINGLE(B:B),'[1]Pivot ST'!$D:$P,{6,7,8,9,10,11,12},0),0)</f>
        <v>13</v>
      </c>
      <c r="Q543" s="3">
        <v>2</v>
      </c>
      <c r="R543" s="3">
        <v>2</v>
      </c>
      <c r="S543" s="3">
        <v>2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112">
        <f t="shared" si="104"/>
        <v>2109.0500000000002</v>
      </c>
      <c r="AB543" s="112">
        <f t="shared" si="105"/>
        <v>5483.53</v>
      </c>
      <c r="AC543" s="112">
        <f t="shared" si="106"/>
        <v>843.62</v>
      </c>
      <c r="AD543" s="112">
        <f t="shared" si="107"/>
        <v>843.62</v>
      </c>
      <c r="AE543" s="112">
        <f t="shared" si="108"/>
        <v>843.62</v>
      </c>
      <c r="AF543" s="112">
        <f t="shared" si="109"/>
        <v>0</v>
      </c>
      <c r="AG543" s="112">
        <f t="shared" si="110"/>
        <v>0</v>
      </c>
      <c r="AH543" s="112">
        <f t="shared" si="111"/>
        <v>0</v>
      </c>
      <c r="AI543" s="112">
        <f t="shared" si="112"/>
        <v>0</v>
      </c>
      <c r="AJ543" s="112">
        <f t="shared" si="113"/>
        <v>0</v>
      </c>
      <c r="AK543" s="112">
        <f t="shared" si="114"/>
        <v>0</v>
      </c>
      <c r="AL543" s="112">
        <f t="shared" si="115"/>
        <v>0</v>
      </c>
      <c r="AN543" s="112"/>
      <c r="AO543" s="184"/>
    </row>
    <row r="544" spans="1:41" x14ac:dyDescent="0.2">
      <c r="A544" t="s">
        <v>104</v>
      </c>
      <c r="B544" t="s">
        <v>1578</v>
      </c>
      <c r="C544" s="2" t="s">
        <v>1579</v>
      </c>
      <c r="D544" s="2" t="s">
        <v>1580</v>
      </c>
      <c r="E544" s="2" t="s">
        <v>1581</v>
      </c>
      <c r="F544" t="s">
        <v>4152</v>
      </c>
      <c r="G544" s="2" t="s">
        <v>50</v>
      </c>
      <c r="H544" s="2" t="s">
        <v>1243</v>
      </c>
      <c r="I544" s="2" t="s">
        <v>1129</v>
      </c>
      <c r="J544" s="2" t="s">
        <v>3995</v>
      </c>
      <c r="K544" s="3">
        <v>188</v>
      </c>
      <c r="L544" s="25">
        <v>1025.26</v>
      </c>
      <c r="M544" s="2" t="s">
        <v>2204</v>
      </c>
      <c r="N544" s="2" t="s">
        <v>66</v>
      </c>
      <c r="O544" s="3">
        <f>IFERROR(VLOOKUP(B:B,'[1]SI vs ST'!$B:$P,15,0),0)</f>
        <v>0</v>
      </c>
      <c r="P544" s="3" cm="1">
        <f t="array" ref="P544:V544">IFERROR(VLOOKUP(_xlfn.SINGLE(B:B),'[1]Pivot ST'!$D:$P,{6,7,8,9,10,11,12},0),0)</f>
        <v>1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112">
        <f t="shared" si="104"/>
        <v>0</v>
      </c>
      <c r="AB544" s="112">
        <f t="shared" si="105"/>
        <v>1025.26</v>
      </c>
      <c r="AC544" s="112">
        <f t="shared" si="106"/>
        <v>0</v>
      </c>
      <c r="AD544" s="112">
        <f t="shared" si="107"/>
        <v>0</v>
      </c>
      <c r="AE544" s="112">
        <f t="shared" si="108"/>
        <v>0</v>
      </c>
      <c r="AF544" s="112">
        <f t="shared" si="109"/>
        <v>0</v>
      </c>
      <c r="AG544" s="112">
        <f t="shared" si="110"/>
        <v>0</v>
      </c>
      <c r="AH544" s="112">
        <f t="shared" si="111"/>
        <v>0</v>
      </c>
      <c r="AI544" s="112">
        <f t="shared" si="112"/>
        <v>0</v>
      </c>
      <c r="AJ544" s="112">
        <f t="shared" si="113"/>
        <v>0</v>
      </c>
      <c r="AK544" s="112">
        <f t="shared" si="114"/>
        <v>0</v>
      </c>
      <c r="AL544" s="112">
        <f t="shared" si="115"/>
        <v>0</v>
      </c>
      <c r="AN544" s="112"/>
      <c r="AO544" s="184"/>
    </row>
    <row r="545" spans="1:41" x14ac:dyDescent="0.2">
      <c r="A545" t="s">
        <v>1582</v>
      </c>
      <c r="B545" t="s">
        <v>1583</v>
      </c>
      <c r="C545" s="2" t="s">
        <v>1584</v>
      </c>
      <c r="D545" s="2" t="s">
        <v>1585</v>
      </c>
      <c r="E545" s="2" t="s">
        <v>1586</v>
      </c>
      <c r="F545" s="2" t="s">
        <v>24</v>
      </c>
      <c r="G545" s="2" t="s">
        <v>1587</v>
      </c>
      <c r="H545" s="2" t="s">
        <v>1588</v>
      </c>
      <c r="I545" s="2" t="s">
        <v>1129</v>
      </c>
      <c r="J545" s="2" t="s">
        <v>3995</v>
      </c>
      <c r="K545" s="3">
        <v>188</v>
      </c>
      <c r="L545" s="25">
        <v>100</v>
      </c>
      <c r="M545" s="2" t="s">
        <v>2204</v>
      </c>
      <c r="N545" s="2" t="s">
        <v>66</v>
      </c>
      <c r="O545" s="3">
        <f>IFERROR(VLOOKUP(B:B,'[1]SI vs ST'!$B:$P,15,0),0)</f>
        <v>0</v>
      </c>
      <c r="P545" s="3" cm="1">
        <f t="array" ref="P545">IFERROR(VLOOKUP(_xlfn.SINGLE(B:B),'[1]Pivot ST'!$D:$P,{6,7,8,9,10,11,12},0),0)</f>
        <v>0</v>
      </c>
      <c r="Q545" s="3"/>
      <c r="R545" s="3"/>
      <c r="S545" s="3"/>
      <c r="T545" s="3"/>
      <c r="U545" s="3"/>
      <c r="V545" s="3"/>
      <c r="W545" s="3">
        <v>0</v>
      </c>
      <c r="X545" s="3">
        <v>0</v>
      </c>
      <c r="Y545" s="3">
        <v>0</v>
      </c>
      <c r="Z545" s="3">
        <v>0</v>
      </c>
      <c r="AA545" s="112">
        <f t="shared" si="104"/>
        <v>0</v>
      </c>
      <c r="AB545" s="112">
        <f t="shared" si="105"/>
        <v>0</v>
      </c>
      <c r="AC545" s="112">
        <f t="shared" si="106"/>
        <v>0</v>
      </c>
      <c r="AD545" s="112">
        <f t="shared" si="107"/>
        <v>0</v>
      </c>
      <c r="AE545" s="112">
        <f t="shared" si="108"/>
        <v>0</v>
      </c>
      <c r="AF545" s="112">
        <f t="shared" si="109"/>
        <v>0</v>
      </c>
      <c r="AG545" s="112">
        <f t="shared" si="110"/>
        <v>0</v>
      </c>
      <c r="AH545" s="112">
        <f t="shared" si="111"/>
        <v>0</v>
      </c>
      <c r="AI545" s="112">
        <f t="shared" si="112"/>
        <v>0</v>
      </c>
      <c r="AJ545" s="112">
        <f t="shared" si="113"/>
        <v>0</v>
      </c>
      <c r="AK545" s="112">
        <f t="shared" si="114"/>
        <v>0</v>
      </c>
      <c r="AL545" s="112">
        <f t="shared" si="115"/>
        <v>0</v>
      </c>
      <c r="AN545" s="112"/>
      <c r="AO545" s="184"/>
    </row>
    <row r="546" spans="1:41" x14ac:dyDescent="0.2">
      <c r="A546" t="s">
        <v>1190</v>
      </c>
      <c r="B546" t="s">
        <v>1589</v>
      </c>
      <c r="C546" s="2" t="s">
        <v>1590</v>
      </c>
      <c r="D546" s="2" t="s">
        <v>1591</v>
      </c>
      <c r="E546" s="2" t="s">
        <v>1592</v>
      </c>
      <c r="F546" s="2" t="s">
        <v>60</v>
      </c>
      <c r="G546" s="2" t="s">
        <v>79</v>
      </c>
      <c r="H546" s="2" t="s">
        <v>1593</v>
      </c>
      <c r="I546" s="2" t="s">
        <v>1129</v>
      </c>
      <c r="J546" s="2" t="s">
        <v>3995</v>
      </c>
      <c r="K546" s="3">
        <v>188</v>
      </c>
      <c r="L546" s="25">
        <v>844.22</v>
      </c>
      <c r="M546" s="2" t="s">
        <v>2204</v>
      </c>
      <c r="N546" s="2" t="s">
        <v>66</v>
      </c>
      <c r="O546" s="3">
        <f>IFERROR(VLOOKUP(B:B,'[1]SI vs ST'!$B:$P,15,0),0)</f>
        <v>0</v>
      </c>
      <c r="P546" s="3" cm="1">
        <f t="array" ref="P546">IFERROR(VLOOKUP(_xlfn.SINGLE(B:B),'[1]Pivot ST'!$D:$P,{6,7,8,9,10,11,12},0),0)</f>
        <v>0</v>
      </c>
      <c r="Q546" s="3"/>
      <c r="R546" s="3"/>
      <c r="S546" s="3"/>
      <c r="T546" s="3"/>
      <c r="U546" s="3"/>
      <c r="V546" s="3"/>
      <c r="W546" s="3">
        <v>0</v>
      </c>
      <c r="X546" s="3">
        <v>0</v>
      </c>
      <c r="Y546" s="3">
        <v>0</v>
      </c>
      <c r="Z546" s="3">
        <v>0</v>
      </c>
      <c r="AA546" s="112">
        <f t="shared" si="104"/>
        <v>0</v>
      </c>
      <c r="AB546" s="112">
        <f t="shared" si="105"/>
        <v>0</v>
      </c>
      <c r="AC546" s="112">
        <f t="shared" si="106"/>
        <v>0</v>
      </c>
      <c r="AD546" s="112">
        <f t="shared" si="107"/>
        <v>0</v>
      </c>
      <c r="AE546" s="112">
        <f t="shared" si="108"/>
        <v>0</v>
      </c>
      <c r="AF546" s="112">
        <f t="shared" si="109"/>
        <v>0</v>
      </c>
      <c r="AG546" s="112">
        <f t="shared" si="110"/>
        <v>0</v>
      </c>
      <c r="AH546" s="112">
        <f t="shared" si="111"/>
        <v>0</v>
      </c>
      <c r="AI546" s="112">
        <f t="shared" si="112"/>
        <v>0</v>
      </c>
      <c r="AJ546" s="112">
        <f t="shared" si="113"/>
        <v>0</v>
      </c>
      <c r="AK546" s="112">
        <f t="shared" si="114"/>
        <v>0</v>
      </c>
      <c r="AL546" s="112">
        <f t="shared" si="115"/>
        <v>0</v>
      </c>
      <c r="AN546" s="112"/>
      <c r="AO546" s="184"/>
    </row>
    <row r="547" spans="1:41" x14ac:dyDescent="0.2">
      <c r="A547" t="s">
        <v>1190</v>
      </c>
      <c r="B547" t="s">
        <v>1594</v>
      </c>
      <c r="C547" s="2" t="s">
        <v>1595</v>
      </c>
      <c r="D547" s="2" t="s">
        <v>1596</v>
      </c>
      <c r="E547" s="2" t="s">
        <v>1597</v>
      </c>
      <c r="F547" s="2" t="s">
        <v>60</v>
      </c>
      <c r="G547" s="2" t="s">
        <v>79</v>
      </c>
      <c r="H547" s="2" t="s">
        <v>1598</v>
      </c>
      <c r="I547" s="2" t="s">
        <v>1129</v>
      </c>
      <c r="J547" s="2" t="s">
        <v>3995</v>
      </c>
      <c r="K547" s="3">
        <v>188</v>
      </c>
      <c r="L547" s="25">
        <v>844.22</v>
      </c>
      <c r="M547" s="2" t="s">
        <v>2204</v>
      </c>
      <c r="N547" s="2" t="s">
        <v>66</v>
      </c>
      <c r="O547" s="3">
        <f>IFERROR(VLOOKUP(B:B,'[1]SI vs ST'!$B:$P,15,0),0)</f>
        <v>0</v>
      </c>
      <c r="P547" s="3" cm="1">
        <f t="array" ref="P547">IFERROR(VLOOKUP(_xlfn.SINGLE(B:B),'[1]Pivot ST'!$D:$P,{6,7,8,9,10,11,12},0),0)</f>
        <v>0</v>
      </c>
      <c r="Q547" s="3"/>
      <c r="R547" s="3"/>
      <c r="S547" s="3"/>
      <c r="T547" s="3"/>
      <c r="U547" s="3"/>
      <c r="V547" s="3"/>
      <c r="W547" s="3">
        <v>0</v>
      </c>
      <c r="X547" s="3">
        <v>0</v>
      </c>
      <c r="Y547" s="3">
        <v>0</v>
      </c>
      <c r="Z547" s="3">
        <v>0</v>
      </c>
      <c r="AA547" s="112">
        <f t="shared" si="104"/>
        <v>0</v>
      </c>
      <c r="AB547" s="112">
        <f t="shared" si="105"/>
        <v>0</v>
      </c>
      <c r="AC547" s="112">
        <f t="shared" si="106"/>
        <v>0</v>
      </c>
      <c r="AD547" s="112">
        <f t="shared" si="107"/>
        <v>0</v>
      </c>
      <c r="AE547" s="112">
        <f t="shared" si="108"/>
        <v>0</v>
      </c>
      <c r="AF547" s="112">
        <f t="shared" si="109"/>
        <v>0</v>
      </c>
      <c r="AG547" s="112">
        <f t="shared" si="110"/>
        <v>0</v>
      </c>
      <c r="AH547" s="112">
        <f t="shared" si="111"/>
        <v>0</v>
      </c>
      <c r="AI547" s="112">
        <f t="shared" si="112"/>
        <v>0</v>
      </c>
      <c r="AJ547" s="112">
        <f t="shared" si="113"/>
        <v>0</v>
      </c>
      <c r="AK547" s="112">
        <f t="shared" si="114"/>
        <v>0</v>
      </c>
      <c r="AL547" s="112">
        <f t="shared" si="115"/>
        <v>0</v>
      </c>
      <c r="AN547" s="112"/>
      <c r="AO547" s="184"/>
    </row>
    <row r="548" spans="1:41" x14ac:dyDescent="0.2">
      <c r="A548" t="s">
        <v>1190</v>
      </c>
      <c r="B548" t="s">
        <v>1599</v>
      </c>
      <c r="C548" s="2" t="s">
        <v>1600</v>
      </c>
      <c r="D548" s="2" t="s">
        <v>1601</v>
      </c>
      <c r="E548" s="2" t="s">
        <v>1602</v>
      </c>
      <c r="F548" s="2" t="s">
        <v>60</v>
      </c>
      <c r="G548" s="2" t="s">
        <v>109</v>
      </c>
      <c r="H548" s="2" t="s">
        <v>937</v>
      </c>
      <c r="I548" s="2" t="s">
        <v>1129</v>
      </c>
      <c r="J548" s="2" t="s">
        <v>3995</v>
      </c>
      <c r="K548" s="3">
        <v>188</v>
      </c>
      <c r="L548" s="25">
        <v>844.22</v>
      </c>
      <c r="M548" s="2" t="s">
        <v>2204</v>
      </c>
      <c r="N548" s="2" t="s">
        <v>66</v>
      </c>
      <c r="O548" s="3">
        <f>IFERROR(VLOOKUP(B:B,'[1]SI vs ST'!$B:$P,15,0),0)</f>
        <v>3</v>
      </c>
      <c r="P548" s="3" cm="1">
        <f t="array" ref="P548:V548">IFERROR(VLOOKUP(_xlfn.SINGLE(B:B),'[1]Pivot ST'!$D:$P,{6,7,8,9,10,11,12},0),0)</f>
        <v>0</v>
      </c>
      <c r="Q548" s="3">
        <v>1</v>
      </c>
      <c r="R548" s="3">
        <v>4</v>
      </c>
      <c r="S548" s="3">
        <v>4</v>
      </c>
      <c r="T548" s="3">
        <v>2</v>
      </c>
      <c r="U548" s="3">
        <v>2</v>
      </c>
      <c r="V548" s="3">
        <v>6</v>
      </c>
      <c r="W548" s="3">
        <v>0</v>
      </c>
      <c r="X548" s="3">
        <v>0</v>
      </c>
      <c r="Y548" s="3">
        <v>0</v>
      </c>
      <c r="Z548" s="3">
        <v>0</v>
      </c>
      <c r="AA548" s="112">
        <f t="shared" si="104"/>
        <v>2532.66</v>
      </c>
      <c r="AB548" s="112">
        <f t="shared" si="105"/>
        <v>0</v>
      </c>
      <c r="AC548" s="112">
        <f t="shared" si="106"/>
        <v>844.22</v>
      </c>
      <c r="AD548" s="112">
        <f t="shared" si="107"/>
        <v>3376.88</v>
      </c>
      <c r="AE548" s="112">
        <f t="shared" si="108"/>
        <v>3376.88</v>
      </c>
      <c r="AF548" s="112">
        <f t="shared" si="109"/>
        <v>1688.44</v>
      </c>
      <c r="AG548" s="112">
        <f t="shared" si="110"/>
        <v>1688.44</v>
      </c>
      <c r="AH548" s="112">
        <f t="shared" si="111"/>
        <v>5065.32</v>
      </c>
      <c r="AI548" s="112">
        <f t="shared" si="112"/>
        <v>0</v>
      </c>
      <c r="AJ548" s="112">
        <f t="shared" si="113"/>
        <v>0</v>
      </c>
      <c r="AK548" s="112">
        <f t="shared" si="114"/>
        <v>0</v>
      </c>
      <c r="AL548" s="112">
        <f t="shared" si="115"/>
        <v>0</v>
      </c>
      <c r="AN548" s="112"/>
      <c r="AO548" s="184"/>
    </row>
    <row r="549" spans="1:41" x14ac:dyDescent="0.2">
      <c r="A549" t="s">
        <v>1190</v>
      </c>
      <c r="B549" t="s">
        <v>1603</v>
      </c>
      <c r="C549" s="2" t="s">
        <v>1604</v>
      </c>
      <c r="D549" s="2" t="s">
        <v>1605</v>
      </c>
      <c r="E549" s="2" t="s">
        <v>1606</v>
      </c>
      <c r="F549" s="2" t="s">
        <v>60</v>
      </c>
      <c r="G549" s="2" t="s">
        <v>109</v>
      </c>
      <c r="H549" s="2" t="s">
        <v>127</v>
      </c>
      <c r="I549" s="2" t="s">
        <v>1129</v>
      </c>
      <c r="J549" s="2" t="s">
        <v>3995</v>
      </c>
      <c r="K549" s="3">
        <v>188</v>
      </c>
      <c r="L549" s="25">
        <v>844.22</v>
      </c>
      <c r="M549" s="2" t="s">
        <v>2204</v>
      </c>
      <c r="N549" s="2" t="s">
        <v>66</v>
      </c>
      <c r="O549" s="3">
        <f>IFERROR(VLOOKUP(B:B,'[1]SI vs ST'!$B:$P,15,0),0)</f>
        <v>4</v>
      </c>
      <c r="P549" s="3" cm="1">
        <f t="array" ref="P549:V549">IFERROR(VLOOKUP(_xlfn.SINGLE(B:B),'[1]Pivot ST'!$D:$P,{6,7,8,9,10,11,12},0),0)</f>
        <v>4</v>
      </c>
      <c r="Q549" s="3">
        <v>1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112">
        <f t="shared" si="104"/>
        <v>3376.88</v>
      </c>
      <c r="AB549" s="112">
        <f t="shared" si="105"/>
        <v>3376.88</v>
      </c>
      <c r="AC549" s="112">
        <f t="shared" si="106"/>
        <v>844.22</v>
      </c>
      <c r="AD549" s="112">
        <f t="shared" si="107"/>
        <v>0</v>
      </c>
      <c r="AE549" s="112">
        <f t="shared" si="108"/>
        <v>0</v>
      </c>
      <c r="AF549" s="112">
        <f t="shared" si="109"/>
        <v>0</v>
      </c>
      <c r="AG549" s="112">
        <f t="shared" si="110"/>
        <v>0</v>
      </c>
      <c r="AH549" s="112">
        <f t="shared" si="111"/>
        <v>0</v>
      </c>
      <c r="AI549" s="112">
        <f t="shared" si="112"/>
        <v>0</v>
      </c>
      <c r="AJ549" s="112">
        <f t="shared" si="113"/>
        <v>0</v>
      </c>
      <c r="AK549" s="112">
        <f t="shared" si="114"/>
        <v>0</v>
      </c>
      <c r="AL549" s="112">
        <f t="shared" si="115"/>
        <v>0</v>
      </c>
      <c r="AN549" s="112"/>
      <c r="AO549" s="184"/>
    </row>
    <row r="550" spans="1:41" x14ac:dyDescent="0.2">
      <c r="A550" t="s">
        <v>1190</v>
      </c>
      <c r="B550" t="s">
        <v>1607</v>
      </c>
      <c r="C550" s="2" t="s">
        <v>1608</v>
      </c>
      <c r="D550" s="2" t="s">
        <v>1609</v>
      </c>
      <c r="E550" s="2" t="s">
        <v>1610</v>
      </c>
      <c r="F550" s="2" t="s">
        <v>2281</v>
      </c>
      <c r="G550" s="2" t="s">
        <v>475</v>
      </c>
      <c r="H550" s="2" t="s">
        <v>1611</v>
      </c>
      <c r="I550" s="2" t="s">
        <v>1129</v>
      </c>
      <c r="J550" s="2" t="s">
        <v>3995</v>
      </c>
      <c r="K550" s="3">
        <v>188</v>
      </c>
      <c r="L550" s="25">
        <v>602.84</v>
      </c>
      <c r="M550" s="2" t="s">
        <v>2204</v>
      </c>
      <c r="N550" s="2" t="s">
        <v>66</v>
      </c>
      <c r="O550" s="3">
        <f>IFERROR(VLOOKUP(B:B,'[1]SI vs ST'!$B:$P,15,0),0)</f>
        <v>6</v>
      </c>
      <c r="P550" s="3" cm="1">
        <f t="array" ref="P550:V550">IFERROR(VLOOKUP(_xlfn.SINGLE(B:B),'[1]Pivot ST'!$D:$P,{6,7,8,9,10,11,12},0),0)</f>
        <v>3</v>
      </c>
      <c r="Q550" s="3">
        <v>1</v>
      </c>
      <c r="R550" s="3">
        <v>0</v>
      </c>
      <c r="S550" s="3">
        <v>0</v>
      </c>
      <c r="T550" s="3">
        <v>0</v>
      </c>
      <c r="U550" s="3">
        <v>0</v>
      </c>
      <c r="V550" s="3">
        <v>1</v>
      </c>
      <c r="W550" s="3">
        <v>0</v>
      </c>
      <c r="X550" s="3">
        <v>0</v>
      </c>
      <c r="Y550" s="3">
        <v>0</v>
      </c>
      <c r="Z550" s="3">
        <v>0</v>
      </c>
      <c r="AA550" s="112">
        <f t="shared" si="104"/>
        <v>3617.04</v>
      </c>
      <c r="AB550" s="112">
        <f t="shared" si="105"/>
        <v>1808.52</v>
      </c>
      <c r="AC550" s="112">
        <f t="shared" si="106"/>
        <v>602.84</v>
      </c>
      <c r="AD550" s="112">
        <f t="shared" si="107"/>
        <v>0</v>
      </c>
      <c r="AE550" s="112">
        <f t="shared" si="108"/>
        <v>0</v>
      </c>
      <c r="AF550" s="112">
        <f t="shared" si="109"/>
        <v>0</v>
      </c>
      <c r="AG550" s="112">
        <f t="shared" si="110"/>
        <v>0</v>
      </c>
      <c r="AH550" s="112">
        <f t="shared" si="111"/>
        <v>602.84</v>
      </c>
      <c r="AI550" s="112">
        <f t="shared" si="112"/>
        <v>0</v>
      </c>
      <c r="AJ550" s="112">
        <f t="shared" si="113"/>
        <v>0</v>
      </c>
      <c r="AK550" s="112">
        <f t="shared" si="114"/>
        <v>0</v>
      </c>
      <c r="AL550" s="112">
        <f t="shared" si="115"/>
        <v>0</v>
      </c>
      <c r="AN550" s="112"/>
      <c r="AO550" s="184"/>
    </row>
    <row r="551" spans="1:41" x14ac:dyDescent="0.2">
      <c r="A551" t="s">
        <v>1190</v>
      </c>
      <c r="B551" t="s">
        <v>1612</v>
      </c>
      <c r="C551" s="2" t="s">
        <v>1613</v>
      </c>
      <c r="D551" s="2" t="s">
        <v>1614</v>
      </c>
      <c r="E551" s="2" t="s">
        <v>1615</v>
      </c>
      <c r="F551" s="2" t="s">
        <v>33</v>
      </c>
      <c r="G551" s="2" t="s">
        <v>475</v>
      </c>
      <c r="H551" s="2" t="s">
        <v>1616</v>
      </c>
      <c r="I551" s="2" t="s">
        <v>1129</v>
      </c>
      <c r="J551" s="2" t="s">
        <v>3995</v>
      </c>
      <c r="K551" s="3">
        <v>188</v>
      </c>
      <c r="L551" s="25">
        <v>723.54</v>
      </c>
      <c r="M551" s="2" t="s">
        <v>2204</v>
      </c>
      <c r="N551" s="2" t="s">
        <v>66</v>
      </c>
      <c r="O551" s="3">
        <f>IFERROR(VLOOKUP(B:B,'[1]SI vs ST'!$B:$P,15,0),0)</f>
        <v>2</v>
      </c>
      <c r="P551" s="3" cm="1">
        <f t="array" ref="P551:V551">IFERROR(VLOOKUP(_xlfn.SINGLE(B:B),'[1]Pivot ST'!$D:$P,{6,7,8,9,10,11,12},0),0)</f>
        <v>1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112">
        <f t="shared" si="104"/>
        <v>1447.08</v>
      </c>
      <c r="AB551" s="112">
        <f t="shared" si="105"/>
        <v>723.54</v>
      </c>
      <c r="AC551" s="112">
        <f t="shared" si="106"/>
        <v>0</v>
      </c>
      <c r="AD551" s="112">
        <f t="shared" si="107"/>
        <v>0</v>
      </c>
      <c r="AE551" s="112">
        <f t="shared" si="108"/>
        <v>0</v>
      </c>
      <c r="AF551" s="112">
        <f t="shared" si="109"/>
        <v>0</v>
      </c>
      <c r="AG551" s="112">
        <f t="shared" si="110"/>
        <v>0</v>
      </c>
      <c r="AH551" s="112">
        <f t="shared" si="111"/>
        <v>0</v>
      </c>
      <c r="AI551" s="112">
        <f t="shared" si="112"/>
        <v>0</v>
      </c>
      <c r="AJ551" s="112">
        <f t="shared" si="113"/>
        <v>0</v>
      </c>
      <c r="AK551" s="112">
        <f t="shared" si="114"/>
        <v>0</v>
      </c>
      <c r="AL551" s="112">
        <f t="shared" si="115"/>
        <v>0</v>
      </c>
      <c r="AN551" s="112"/>
      <c r="AO551" s="184"/>
    </row>
    <row r="552" spans="1:41" x14ac:dyDescent="0.2">
      <c r="A552" t="s">
        <v>1190</v>
      </c>
      <c r="B552" t="s">
        <v>1617</v>
      </c>
      <c r="C552" s="2" t="s">
        <v>1618</v>
      </c>
      <c r="D552" s="2" t="s">
        <v>1619</v>
      </c>
      <c r="E552" s="2" t="s">
        <v>1620</v>
      </c>
      <c r="F552" s="2" t="s">
        <v>4152</v>
      </c>
      <c r="G552" s="2" t="s">
        <v>1621</v>
      </c>
      <c r="H552" s="2" t="s">
        <v>1622</v>
      </c>
      <c r="I552" s="2" t="s">
        <v>1129</v>
      </c>
      <c r="J552" s="2" t="s">
        <v>3995</v>
      </c>
      <c r="K552" s="3">
        <v>188</v>
      </c>
      <c r="L552" s="25">
        <v>1568.36</v>
      </c>
      <c r="M552" s="2" t="s">
        <v>2204</v>
      </c>
      <c r="N552" s="2" t="s">
        <v>66</v>
      </c>
      <c r="O552" s="3">
        <f>IFERROR(VLOOKUP(B:B,'[1]SI vs ST'!$B:$P,15,0),0)</f>
        <v>1</v>
      </c>
      <c r="P552" s="3" cm="1">
        <f t="array" ref="P552">IFERROR(VLOOKUP(_xlfn.SINGLE(B:B),'[1]Pivot ST'!$D:$P,{6,7,8,9,10,11,12},0),0)</f>
        <v>0</v>
      </c>
      <c r="Q552" s="3"/>
      <c r="R552" s="3"/>
      <c r="S552" s="3"/>
      <c r="T552" s="3"/>
      <c r="U552" s="3"/>
      <c r="V552" s="3"/>
      <c r="W552" s="3">
        <v>0</v>
      </c>
      <c r="X552" s="3">
        <v>0</v>
      </c>
      <c r="Y552" s="3">
        <v>0</v>
      </c>
      <c r="Z552" s="3">
        <v>0</v>
      </c>
      <c r="AA552" s="112">
        <f t="shared" si="104"/>
        <v>1568.36</v>
      </c>
      <c r="AB552" s="112">
        <f t="shared" si="105"/>
        <v>0</v>
      </c>
      <c r="AC552" s="112">
        <f t="shared" si="106"/>
        <v>0</v>
      </c>
      <c r="AD552" s="112">
        <f t="shared" si="107"/>
        <v>0</v>
      </c>
      <c r="AE552" s="112">
        <f t="shared" si="108"/>
        <v>0</v>
      </c>
      <c r="AF552" s="112">
        <f t="shared" si="109"/>
        <v>0</v>
      </c>
      <c r="AG552" s="112">
        <f t="shared" si="110"/>
        <v>0</v>
      </c>
      <c r="AH552" s="112">
        <f t="shared" si="111"/>
        <v>0</v>
      </c>
      <c r="AI552" s="112">
        <f t="shared" si="112"/>
        <v>0</v>
      </c>
      <c r="AJ552" s="112">
        <f t="shared" si="113"/>
        <v>0</v>
      </c>
      <c r="AK552" s="112">
        <f t="shared" si="114"/>
        <v>0</v>
      </c>
      <c r="AL552" s="112">
        <f t="shared" si="115"/>
        <v>0</v>
      </c>
      <c r="AN552" s="112"/>
      <c r="AO552" s="184"/>
    </row>
    <row r="553" spans="1:41" x14ac:dyDescent="0.2">
      <c r="A553" t="s">
        <v>1190</v>
      </c>
      <c r="B553" t="s">
        <v>1623</v>
      </c>
      <c r="C553" s="2" t="s">
        <v>1624</v>
      </c>
      <c r="D553" s="2" t="s">
        <v>1625</v>
      </c>
      <c r="E553" s="2" t="s">
        <v>1626</v>
      </c>
      <c r="F553" s="2" t="s">
        <v>33</v>
      </c>
      <c r="G553" s="2" t="s">
        <v>103</v>
      </c>
      <c r="H553" s="2" t="s">
        <v>103</v>
      </c>
      <c r="I553" s="2" t="s">
        <v>1129</v>
      </c>
      <c r="J553" s="2" t="s">
        <v>3995</v>
      </c>
      <c r="K553" s="3">
        <v>188</v>
      </c>
      <c r="L553" s="25">
        <v>482.16</v>
      </c>
      <c r="M553" s="2" t="s">
        <v>2204</v>
      </c>
      <c r="N553" s="2" t="s">
        <v>66</v>
      </c>
      <c r="O553" s="3">
        <f>IFERROR(VLOOKUP(B:B,'[1]SI vs ST'!$B:$P,15,0),0)</f>
        <v>3</v>
      </c>
      <c r="P553" s="3" cm="1">
        <f t="array" ref="P553:V553">IFERROR(VLOOKUP(_xlfn.SINGLE(B:B),'[1]Pivot ST'!$D:$P,{6,7,8,9,10,11,12},0),0)</f>
        <v>8</v>
      </c>
      <c r="Q553" s="3">
        <v>0</v>
      </c>
      <c r="R553" s="3">
        <v>0</v>
      </c>
      <c r="S553" s="3">
        <v>0</v>
      </c>
      <c r="T553" s="3">
        <v>1</v>
      </c>
      <c r="U553" s="3">
        <v>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112">
        <f t="shared" si="104"/>
        <v>1446.48</v>
      </c>
      <c r="AB553" s="112">
        <f t="shared" si="105"/>
        <v>3857.28</v>
      </c>
      <c r="AC553" s="112">
        <f t="shared" si="106"/>
        <v>0</v>
      </c>
      <c r="AD553" s="112">
        <f t="shared" si="107"/>
        <v>0</v>
      </c>
      <c r="AE553" s="112">
        <f t="shared" si="108"/>
        <v>0</v>
      </c>
      <c r="AF553" s="112">
        <f t="shared" si="109"/>
        <v>482.16</v>
      </c>
      <c r="AG553" s="112">
        <f t="shared" si="110"/>
        <v>482.16</v>
      </c>
      <c r="AH553" s="112">
        <f t="shared" si="111"/>
        <v>0</v>
      </c>
      <c r="AI553" s="112">
        <f t="shared" si="112"/>
        <v>0</v>
      </c>
      <c r="AJ553" s="112">
        <f t="shared" si="113"/>
        <v>0</v>
      </c>
      <c r="AK553" s="112">
        <f t="shared" si="114"/>
        <v>0</v>
      </c>
      <c r="AL553" s="112">
        <f t="shared" si="115"/>
        <v>0</v>
      </c>
      <c r="AN553" s="112"/>
      <c r="AO553" s="184"/>
    </row>
    <row r="554" spans="1:41" x14ac:dyDescent="0.2">
      <c r="A554" t="s">
        <v>20</v>
      </c>
      <c r="B554" t="s">
        <v>1627</v>
      </c>
      <c r="C554" s="2" t="s">
        <v>1628</v>
      </c>
      <c r="D554" s="2">
        <v>846537097287</v>
      </c>
      <c r="E554" s="2" t="s">
        <v>1629</v>
      </c>
      <c r="F554" s="2" t="s">
        <v>24</v>
      </c>
      <c r="G554" s="2" t="s">
        <v>61</v>
      </c>
      <c r="H554" s="2" t="s">
        <v>311</v>
      </c>
      <c r="I554" s="2" t="s">
        <v>1129</v>
      </c>
      <c r="J554" s="2" t="s">
        <v>3995</v>
      </c>
      <c r="K554" s="3">
        <v>188</v>
      </c>
      <c r="L554" s="25">
        <v>150.56</v>
      </c>
      <c r="M554" s="2" t="s">
        <v>2204</v>
      </c>
      <c r="N554" s="2" t="s">
        <v>66</v>
      </c>
      <c r="O554" s="3">
        <f>IFERROR(VLOOKUP(B:B,'[1]SI vs ST'!$B:$P,15,0),0)</f>
        <v>19</v>
      </c>
      <c r="P554" s="3" cm="1">
        <f t="array" ref="P554:V554">IFERROR(VLOOKUP(_xlfn.SINGLE(B:B),'[1]Pivot ST'!$D:$P,{6,7,8,9,10,11,12},0),0)</f>
        <v>8</v>
      </c>
      <c r="Q554" s="3">
        <v>10</v>
      </c>
      <c r="R554" s="3">
        <v>19</v>
      </c>
      <c r="S554" s="3">
        <v>10</v>
      </c>
      <c r="T554" s="3">
        <v>7</v>
      </c>
      <c r="U554" s="3">
        <v>30</v>
      </c>
      <c r="V554" s="3">
        <v>5</v>
      </c>
      <c r="W554" s="3">
        <v>12</v>
      </c>
      <c r="X554" s="3">
        <v>10</v>
      </c>
      <c r="Y554" s="3">
        <v>10</v>
      </c>
      <c r="Z554" s="3">
        <v>10</v>
      </c>
      <c r="AA554" s="112">
        <f t="shared" si="104"/>
        <v>2860.64</v>
      </c>
      <c r="AB554" s="112">
        <f t="shared" si="105"/>
        <v>1204.48</v>
      </c>
      <c r="AC554" s="112">
        <f t="shared" si="106"/>
        <v>1505.6</v>
      </c>
      <c r="AD554" s="112">
        <f t="shared" si="107"/>
        <v>2860.64</v>
      </c>
      <c r="AE554" s="112">
        <f t="shared" si="108"/>
        <v>1505.6</v>
      </c>
      <c r="AF554" s="112">
        <f t="shared" si="109"/>
        <v>1053.92</v>
      </c>
      <c r="AG554" s="112">
        <f t="shared" si="110"/>
        <v>4516.8</v>
      </c>
      <c r="AH554" s="112">
        <f t="shared" si="111"/>
        <v>752.8</v>
      </c>
      <c r="AI554" s="112">
        <f t="shared" si="112"/>
        <v>1806.72</v>
      </c>
      <c r="AJ554" s="112">
        <f t="shared" si="113"/>
        <v>1505.6</v>
      </c>
      <c r="AK554" s="112">
        <f t="shared" si="114"/>
        <v>1505.6</v>
      </c>
      <c r="AL554" s="112">
        <f t="shared" si="115"/>
        <v>1505.6</v>
      </c>
      <c r="AN554" s="112"/>
      <c r="AO554" s="184"/>
    </row>
    <row r="555" spans="1:41" x14ac:dyDescent="0.2">
      <c r="A555" t="s">
        <v>20</v>
      </c>
      <c r="B555" t="s">
        <v>1630</v>
      </c>
      <c r="C555" s="2" t="s">
        <v>147</v>
      </c>
      <c r="D555" s="2" t="s">
        <v>148</v>
      </c>
      <c r="E555" s="2" t="s">
        <v>149</v>
      </c>
      <c r="F555" s="2" t="s">
        <v>60</v>
      </c>
      <c r="G555" s="2" t="s">
        <v>150</v>
      </c>
      <c r="H555" s="2" t="s">
        <v>150</v>
      </c>
      <c r="I555" s="2" t="s">
        <v>1129</v>
      </c>
      <c r="J555" s="2" t="s">
        <v>3995</v>
      </c>
      <c r="K555" s="3">
        <v>188</v>
      </c>
      <c r="L555" s="25">
        <v>284.01</v>
      </c>
      <c r="M555" s="2" t="s">
        <v>2204</v>
      </c>
      <c r="N555" s="2" t="s">
        <v>66</v>
      </c>
      <c r="O555" s="3">
        <f>IFERROR(VLOOKUP(B:B,'[1]SI vs ST'!$B:$P,15,0),0)</f>
        <v>0</v>
      </c>
      <c r="P555" s="3" cm="1">
        <f t="array" ref="P555">IFERROR(VLOOKUP(_xlfn.SINGLE(B:B),'[1]Pivot ST'!$D:$P,{6,7,8,9,10,11,12},0),0)</f>
        <v>0</v>
      </c>
      <c r="Q555" s="3"/>
      <c r="R555" s="3"/>
      <c r="S555" s="3"/>
      <c r="T555" s="3"/>
      <c r="U555" s="3"/>
      <c r="V555" s="3"/>
      <c r="W555" s="3">
        <v>0</v>
      </c>
      <c r="X555" s="3">
        <v>0</v>
      </c>
      <c r="Y555" s="3">
        <v>0</v>
      </c>
      <c r="Z555" s="3">
        <v>0</v>
      </c>
      <c r="AA555" s="112">
        <f t="shared" si="104"/>
        <v>0</v>
      </c>
      <c r="AB555" s="112">
        <f t="shared" si="105"/>
        <v>0</v>
      </c>
      <c r="AC555" s="112">
        <f t="shared" si="106"/>
        <v>0</v>
      </c>
      <c r="AD555" s="112">
        <f t="shared" si="107"/>
        <v>0</v>
      </c>
      <c r="AE555" s="112">
        <f t="shared" si="108"/>
        <v>0</v>
      </c>
      <c r="AF555" s="112">
        <f t="shared" si="109"/>
        <v>0</v>
      </c>
      <c r="AG555" s="112">
        <f t="shared" si="110"/>
        <v>0</v>
      </c>
      <c r="AH555" s="112">
        <f t="shared" si="111"/>
        <v>0</v>
      </c>
      <c r="AI555" s="112">
        <f t="shared" si="112"/>
        <v>0</v>
      </c>
      <c r="AJ555" s="112">
        <f t="shared" si="113"/>
        <v>0</v>
      </c>
      <c r="AK555" s="112">
        <f t="shared" si="114"/>
        <v>0</v>
      </c>
      <c r="AL555" s="112">
        <f t="shared" si="115"/>
        <v>0</v>
      </c>
      <c r="AN555" s="112"/>
      <c r="AO555" s="184"/>
    </row>
    <row r="556" spans="1:41" x14ac:dyDescent="0.2">
      <c r="A556" t="s">
        <v>20</v>
      </c>
      <c r="B556" t="s">
        <v>1631</v>
      </c>
      <c r="C556" s="2" t="s">
        <v>152</v>
      </c>
      <c r="D556" s="2" t="s">
        <v>153</v>
      </c>
      <c r="E556" s="2" t="s">
        <v>154</v>
      </c>
      <c r="F556" s="2" t="s">
        <v>60</v>
      </c>
      <c r="G556" s="2" t="s">
        <v>150</v>
      </c>
      <c r="H556" s="2" t="s">
        <v>150</v>
      </c>
      <c r="I556" s="2" t="s">
        <v>1129</v>
      </c>
      <c r="J556" s="2" t="s">
        <v>3995</v>
      </c>
      <c r="K556" s="3">
        <v>188</v>
      </c>
      <c r="L556" s="25">
        <v>284.01</v>
      </c>
      <c r="M556" s="2" t="s">
        <v>2204</v>
      </c>
      <c r="N556" s="2" t="s">
        <v>66</v>
      </c>
      <c r="O556" s="3">
        <f>IFERROR(VLOOKUP(B:B,'[1]SI vs ST'!$B:$P,15,0),0)</f>
        <v>0</v>
      </c>
      <c r="P556" s="3" cm="1">
        <f t="array" ref="P556">IFERROR(VLOOKUP(_xlfn.SINGLE(B:B),'[1]Pivot ST'!$D:$P,{6,7,8,9,10,11,12},0),0)</f>
        <v>0</v>
      </c>
      <c r="Q556" s="3"/>
      <c r="R556" s="3"/>
      <c r="S556" s="3"/>
      <c r="T556" s="3"/>
      <c r="U556" s="3"/>
      <c r="V556" s="3"/>
      <c r="W556" s="3">
        <v>0</v>
      </c>
      <c r="X556" s="3">
        <v>0</v>
      </c>
      <c r="Y556" s="3">
        <v>0</v>
      </c>
      <c r="Z556" s="3">
        <v>0</v>
      </c>
      <c r="AA556" s="112">
        <f t="shared" si="104"/>
        <v>0</v>
      </c>
      <c r="AB556" s="112">
        <f t="shared" si="105"/>
        <v>0</v>
      </c>
      <c r="AC556" s="112">
        <f t="shared" si="106"/>
        <v>0</v>
      </c>
      <c r="AD556" s="112">
        <f t="shared" si="107"/>
        <v>0</v>
      </c>
      <c r="AE556" s="112">
        <f t="shared" si="108"/>
        <v>0</v>
      </c>
      <c r="AF556" s="112">
        <f t="shared" si="109"/>
        <v>0</v>
      </c>
      <c r="AG556" s="112">
        <f t="shared" si="110"/>
        <v>0</v>
      </c>
      <c r="AH556" s="112">
        <f t="shared" si="111"/>
        <v>0</v>
      </c>
      <c r="AI556" s="112">
        <f t="shared" si="112"/>
        <v>0</v>
      </c>
      <c r="AJ556" s="112">
        <f t="shared" si="113"/>
        <v>0</v>
      </c>
      <c r="AK556" s="112">
        <f t="shared" si="114"/>
        <v>0</v>
      </c>
      <c r="AL556" s="112">
        <f t="shared" si="115"/>
        <v>0</v>
      </c>
      <c r="AN556" s="112"/>
      <c r="AO556" s="184"/>
    </row>
    <row r="557" spans="1:41" x14ac:dyDescent="0.2">
      <c r="A557" t="s">
        <v>20</v>
      </c>
      <c r="B557" t="s">
        <v>1632</v>
      </c>
      <c r="C557" s="2" t="s">
        <v>1633</v>
      </c>
      <c r="D557" s="2" t="s">
        <v>1634</v>
      </c>
      <c r="E557" s="2" t="s">
        <v>1635</v>
      </c>
      <c r="F557" s="2" t="s">
        <v>60</v>
      </c>
      <c r="G557" s="2" t="s">
        <v>150</v>
      </c>
      <c r="H557" s="2" t="s">
        <v>1636</v>
      </c>
      <c r="I557" s="2" t="s">
        <v>1129</v>
      </c>
      <c r="J557" s="2" t="s">
        <v>3995</v>
      </c>
      <c r="K557" s="3">
        <v>188</v>
      </c>
      <c r="L557" s="25">
        <v>284.01</v>
      </c>
      <c r="M557" s="2" t="s">
        <v>2204</v>
      </c>
      <c r="N557" s="2" t="s">
        <v>66</v>
      </c>
      <c r="O557" s="3">
        <f>IFERROR(VLOOKUP(B:B,'[1]SI vs ST'!$B:$P,15,0),0)</f>
        <v>0</v>
      </c>
      <c r="P557" s="3" cm="1">
        <f t="array" ref="P557">IFERROR(VLOOKUP(_xlfn.SINGLE(B:B),'[1]Pivot ST'!$D:$P,{6,7,8,9,10,11,12},0),0)</f>
        <v>0</v>
      </c>
      <c r="Q557" s="3"/>
      <c r="R557" s="3"/>
      <c r="S557" s="3"/>
      <c r="T557" s="3"/>
      <c r="U557" s="3"/>
      <c r="V557" s="3"/>
      <c r="W557" s="3">
        <v>0</v>
      </c>
      <c r="X557" s="3">
        <v>0</v>
      </c>
      <c r="Y557" s="3">
        <v>0</v>
      </c>
      <c r="Z557" s="3">
        <v>0</v>
      </c>
      <c r="AA557" s="112">
        <f t="shared" si="104"/>
        <v>0</v>
      </c>
      <c r="AB557" s="112">
        <f t="shared" si="105"/>
        <v>0</v>
      </c>
      <c r="AC557" s="112">
        <f t="shared" si="106"/>
        <v>0</v>
      </c>
      <c r="AD557" s="112">
        <f t="shared" si="107"/>
        <v>0</v>
      </c>
      <c r="AE557" s="112">
        <f t="shared" si="108"/>
        <v>0</v>
      </c>
      <c r="AF557" s="112">
        <f t="shared" si="109"/>
        <v>0</v>
      </c>
      <c r="AG557" s="112">
        <f t="shared" si="110"/>
        <v>0</v>
      </c>
      <c r="AH557" s="112">
        <f t="shared" si="111"/>
        <v>0</v>
      </c>
      <c r="AI557" s="112">
        <f t="shared" si="112"/>
        <v>0</v>
      </c>
      <c r="AJ557" s="112">
        <f t="shared" si="113"/>
        <v>0</v>
      </c>
      <c r="AK557" s="112">
        <f t="shared" si="114"/>
        <v>0</v>
      </c>
      <c r="AL557" s="112">
        <f t="shared" si="115"/>
        <v>0</v>
      </c>
      <c r="AN557" s="112"/>
      <c r="AO557" s="184"/>
    </row>
    <row r="558" spans="1:41" x14ac:dyDescent="0.2">
      <c r="A558" t="s">
        <v>20</v>
      </c>
      <c r="B558" t="s">
        <v>1637</v>
      </c>
      <c r="C558" s="2" t="s">
        <v>1638</v>
      </c>
      <c r="D558" s="2" t="s">
        <v>1639</v>
      </c>
      <c r="E558" s="2" t="s">
        <v>1640</v>
      </c>
      <c r="F558" s="2" t="s">
        <v>60</v>
      </c>
      <c r="G558" s="2" t="s">
        <v>150</v>
      </c>
      <c r="H558" s="2" t="s">
        <v>1636</v>
      </c>
      <c r="I558" s="2" t="s">
        <v>1129</v>
      </c>
      <c r="J558" s="2" t="s">
        <v>3995</v>
      </c>
      <c r="K558" s="3">
        <v>188</v>
      </c>
      <c r="L558" s="25">
        <v>284.01</v>
      </c>
      <c r="M558" s="2" t="s">
        <v>2204</v>
      </c>
      <c r="N558" s="2" t="s">
        <v>66</v>
      </c>
      <c r="O558" s="3">
        <f>IFERROR(VLOOKUP(B:B,'[1]SI vs ST'!$B:$P,15,0),0)</f>
        <v>0</v>
      </c>
      <c r="P558" s="3" cm="1">
        <f t="array" ref="P558">IFERROR(VLOOKUP(_xlfn.SINGLE(B:B),'[1]Pivot ST'!$D:$P,{6,7,8,9,10,11,12},0),0)</f>
        <v>0</v>
      </c>
      <c r="Q558" s="3"/>
      <c r="R558" s="3"/>
      <c r="S558" s="3"/>
      <c r="T558" s="3"/>
      <c r="U558" s="3"/>
      <c r="V558" s="3"/>
      <c r="W558" s="3">
        <v>0</v>
      </c>
      <c r="X558" s="3">
        <v>0</v>
      </c>
      <c r="Y558" s="3">
        <v>0</v>
      </c>
      <c r="Z558" s="3">
        <v>0</v>
      </c>
      <c r="AA558" s="112">
        <f t="shared" si="104"/>
        <v>0</v>
      </c>
      <c r="AB558" s="112">
        <f t="shared" si="105"/>
        <v>0</v>
      </c>
      <c r="AC558" s="112">
        <f t="shared" si="106"/>
        <v>0</v>
      </c>
      <c r="AD558" s="112">
        <f t="shared" si="107"/>
        <v>0</v>
      </c>
      <c r="AE558" s="112">
        <f t="shared" si="108"/>
        <v>0</v>
      </c>
      <c r="AF558" s="112">
        <f t="shared" si="109"/>
        <v>0</v>
      </c>
      <c r="AG558" s="112">
        <f t="shared" si="110"/>
        <v>0</v>
      </c>
      <c r="AH558" s="112">
        <f t="shared" si="111"/>
        <v>0</v>
      </c>
      <c r="AI558" s="112">
        <f t="shared" si="112"/>
        <v>0</v>
      </c>
      <c r="AJ558" s="112">
        <f t="shared" si="113"/>
        <v>0</v>
      </c>
      <c r="AK558" s="112">
        <f t="shared" si="114"/>
        <v>0</v>
      </c>
      <c r="AL558" s="112">
        <f t="shared" si="115"/>
        <v>0</v>
      </c>
      <c r="AN558" s="112"/>
      <c r="AO558" s="184"/>
    </row>
    <row r="559" spans="1:41" x14ac:dyDescent="0.2">
      <c r="A559" t="s">
        <v>20</v>
      </c>
      <c r="B559" t="s">
        <v>1641</v>
      </c>
      <c r="C559" s="2" t="s">
        <v>1642</v>
      </c>
      <c r="D559" s="2" t="s">
        <v>1643</v>
      </c>
      <c r="E559" s="2" t="s">
        <v>1644</v>
      </c>
      <c r="F559" s="2" t="s">
        <v>60</v>
      </c>
      <c r="G559" s="2" t="s">
        <v>150</v>
      </c>
      <c r="H559" s="2" t="s">
        <v>789</v>
      </c>
      <c r="I559" s="2" t="s">
        <v>1129</v>
      </c>
      <c r="J559" s="2" t="s">
        <v>3995</v>
      </c>
      <c r="K559" s="3">
        <v>188</v>
      </c>
      <c r="L559" s="25">
        <v>284.01</v>
      </c>
      <c r="M559" s="2" t="s">
        <v>2204</v>
      </c>
      <c r="N559" s="2" t="s">
        <v>66</v>
      </c>
      <c r="O559" s="3">
        <f>IFERROR(VLOOKUP(B:B,'[1]SI vs ST'!$B:$P,15,0),0)</f>
        <v>0</v>
      </c>
      <c r="P559" s="3" cm="1">
        <f t="array" ref="P559">IFERROR(VLOOKUP(_xlfn.SINGLE(B:B),'[1]Pivot ST'!$D:$P,{6,7,8,9,10,11,12},0),0)</f>
        <v>0</v>
      </c>
      <c r="Q559" s="3"/>
      <c r="R559" s="3"/>
      <c r="S559" s="3"/>
      <c r="T559" s="3"/>
      <c r="U559" s="3"/>
      <c r="V559" s="3"/>
      <c r="W559" s="3">
        <v>0</v>
      </c>
      <c r="X559" s="3">
        <v>0</v>
      </c>
      <c r="Y559" s="3">
        <v>0</v>
      </c>
      <c r="Z559" s="3">
        <v>0</v>
      </c>
      <c r="AA559" s="112">
        <f t="shared" si="104"/>
        <v>0</v>
      </c>
      <c r="AB559" s="112">
        <f t="shared" si="105"/>
        <v>0</v>
      </c>
      <c r="AC559" s="112">
        <f t="shared" si="106"/>
        <v>0</v>
      </c>
      <c r="AD559" s="112">
        <f t="shared" si="107"/>
        <v>0</v>
      </c>
      <c r="AE559" s="112">
        <f t="shared" si="108"/>
        <v>0</v>
      </c>
      <c r="AF559" s="112">
        <f t="shared" si="109"/>
        <v>0</v>
      </c>
      <c r="AG559" s="112">
        <f t="shared" si="110"/>
        <v>0</v>
      </c>
      <c r="AH559" s="112">
        <f t="shared" si="111"/>
        <v>0</v>
      </c>
      <c r="AI559" s="112">
        <f t="shared" si="112"/>
        <v>0</v>
      </c>
      <c r="AJ559" s="112">
        <f t="shared" si="113"/>
        <v>0</v>
      </c>
      <c r="AK559" s="112">
        <f t="shared" si="114"/>
        <v>0</v>
      </c>
      <c r="AL559" s="112">
        <f t="shared" si="115"/>
        <v>0</v>
      </c>
      <c r="AN559" s="112"/>
      <c r="AO559" s="184"/>
    </row>
    <row r="560" spans="1:41" x14ac:dyDescent="0.2">
      <c r="A560" t="s">
        <v>20</v>
      </c>
      <c r="B560" t="s">
        <v>1645</v>
      </c>
      <c r="C560" s="2" t="s">
        <v>1646</v>
      </c>
      <c r="D560" s="2" t="s">
        <v>1647</v>
      </c>
      <c r="E560" s="2" t="s">
        <v>1648</v>
      </c>
      <c r="F560" s="2" t="s">
        <v>60</v>
      </c>
      <c r="G560" s="2" t="s">
        <v>150</v>
      </c>
      <c r="H560" s="2" t="s">
        <v>789</v>
      </c>
      <c r="I560" s="2" t="s">
        <v>1129</v>
      </c>
      <c r="J560" s="2" t="s">
        <v>3995</v>
      </c>
      <c r="K560" s="3">
        <v>188</v>
      </c>
      <c r="L560" s="25">
        <v>284.01</v>
      </c>
      <c r="M560" s="2" t="s">
        <v>2204</v>
      </c>
      <c r="N560" s="2" t="s">
        <v>66</v>
      </c>
      <c r="O560" s="3">
        <f>IFERROR(VLOOKUP(B:B,'[1]SI vs ST'!$B:$P,15,0),0)</f>
        <v>0</v>
      </c>
      <c r="P560" s="3" cm="1">
        <f t="array" ref="P560">IFERROR(VLOOKUP(_xlfn.SINGLE(B:B),'[1]Pivot ST'!$D:$P,{6,7,8,9,10,11,12},0),0)</f>
        <v>0</v>
      </c>
      <c r="Q560" s="3"/>
      <c r="R560" s="3"/>
      <c r="S560" s="3"/>
      <c r="T560" s="3"/>
      <c r="U560" s="3"/>
      <c r="V560" s="3"/>
      <c r="W560" s="3">
        <v>0</v>
      </c>
      <c r="X560" s="3">
        <v>0</v>
      </c>
      <c r="Y560" s="3">
        <v>0</v>
      </c>
      <c r="Z560" s="3">
        <v>0</v>
      </c>
      <c r="AA560" s="112">
        <f t="shared" si="104"/>
        <v>0</v>
      </c>
      <c r="AB560" s="112">
        <f t="shared" si="105"/>
        <v>0</v>
      </c>
      <c r="AC560" s="112">
        <f t="shared" si="106"/>
        <v>0</v>
      </c>
      <c r="AD560" s="112">
        <f t="shared" si="107"/>
        <v>0</v>
      </c>
      <c r="AE560" s="112">
        <f t="shared" si="108"/>
        <v>0</v>
      </c>
      <c r="AF560" s="112">
        <f t="shared" si="109"/>
        <v>0</v>
      </c>
      <c r="AG560" s="112">
        <f t="shared" si="110"/>
        <v>0</v>
      </c>
      <c r="AH560" s="112">
        <f t="shared" si="111"/>
        <v>0</v>
      </c>
      <c r="AI560" s="112">
        <f t="shared" si="112"/>
        <v>0</v>
      </c>
      <c r="AJ560" s="112">
        <f t="shared" si="113"/>
        <v>0</v>
      </c>
      <c r="AK560" s="112">
        <f t="shared" si="114"/>
        <v>0</v>
      </c>
      <c r="AL560" s="112">
        <f t="shared" si="115"/>
        <v>0</v>
      </c>
      <c r="AN560" s="112"/>
      <c r="AO560" s="184"/>
    </row>
    <row r="561" spans="1:41" x14ac:dyDescent="0.2">
      <c r="A561" t="s">
        <v>20</v>
      </c>
      <c r="B561" t="s">
        <v>1649</v>
      </c>
      <c r="C561" s="2" t="s">
        <v>1650</v>
      </c>
      <c r="D561" s="2" t="s">
        <v>1651</v>
      </c>
      <c r="E561" s="2" t="s">
        <v>1652</v>
      </c>
      <c r="F561" s="2" t="s">
        <v>60</v>
      </c>
      <c r="G561" s="2" t="s">
        <v>150</v>
      </c>
      <c r="H561" s="2" t="s">
        <v>1392</v>
      </c>
      <c r="I561" s="2" t="s">
        <v>1129</v>
      </c>
      <c r="J561" s="2" t="s">
        <v>3995</v>
      </c>
      <c r="K561" s="3">
        <v>188</v>
      </c>
      <c r="L561" s="25">
        <v>284.01</v>
      </c>
      <c r="M561" s="2" t="s">
        <v>2204</v>
      </c>
      <c r="N561" s="2" t="s">
        <v>66</v>
      </c>
      <c r="O561" s="3">
        <f>IFERROR(VLOOKUP(B:B,'[1]SI vs ST'!$B:$P,15,0),0)</f>
        <v>0</v>
      </c>
      <c r="P561" s="3" cm="1">
        <f t="array" ref="P561">IFERROR(VLOOKUP(_xlfn.SINGLE(B:B),'[1]Pivot ST'!$D:$P,{6,7,8,9,10,11,12},0),0)</f>
        <v>0</v>
      </c>
      <c r="Q561" s="3"/>
      <c r="R561" s="3"/>
      <c r="S561" s="3"/>
      <c r="T561" s="3"/>
      <c r="U561" s="3"/>
      <c r="V561" s="3"/>
      <c r="W561" s="3">
        <v>0</v>
      </c>
      <c r="X561" s="3">
        <v>0</v>
      </c>
      <c r="Y561" s="3">
        <v>0</v>
      </c>
      <c r="Z561" s="3">
        <v>0</v>
      </c>
      <c r="AA561" s="112">
        <f t="shared" si="104"/>
        <v>0</v>
      </c>
      <c r="AB561" s="112">
        <f t="shared" si="105"/>
        <v>0</v>
      </c>
      <c r="AC561" s="112">
        <f t="shared" si="106"/>
        <v>0</v>
      </c>
      <c r="AD561" s="112">
        <f t="shared" si="107"/>
        <v>0</v>
      </c>
      <c r="AE561" s="112">
        <f t="shared" si="108"/>
        <v>0</v>
      </c>
      <c r="AF561" s="112">
        <f t="shared" si="109"/>
        <v>0</v>
      </c>
      <c r="AG561" s="112">
        <f t="shared" si="110"/>
        <v>0</v>
      </c>
      <c r="AH561" s="112">
        <f t="shared" si="111"/>
        <v>0</v>
      </c>
      <c r="AI561" s="112">
        <f t="shared" si="112"/>
        <v>0</v>
      </c>
      <c r="AJ561" s="112">
        <f t="shared" si="113"/>
        <v>0</v>
      </c>
      <c r="AK561" s="112">
        <f t="shared" si="114"/>
        <v>0</v>
      </c>
      <c r="AL561" s="112">
        <f t="shared" si="115"/>
        <v>0</v>
      </c>
      <c r="AN561" s="112"/>
      <c r="AO561" s="184"/>
    </row>
    <row r="562" spans="1:41" x14ac:dyDescent="0.2">
      <c r="A562" t="s">
        <v>20</v>
      </c>
      <c r="B562" t="s">
        <v>1653</v>
      </c>
      <c r="C562" s="2" t="s">
        <v>1654</v>
      </c>
      <c r="D562" s="2" t="s">
        <v>1655</v>
      </c>
      <c r="E562" s="2" t="s">
        <v>1656</v>
      </c>
      <c r="F562" s="2" t="s">
        <v>60</v>
      </c>
      <c r="G562" s="2" t="s">
        <v>150</v>
      </c>
      <c r="H562" s="2" t="s">
        <v>1392</v>
      </c>
      <c r="I562" s="2" t="s">
        <v>1129</v>
      </c>
      <c r="J562" s="2" t="s">
        <v>3995</v>
      </c>
      <c r="K562" s="3">
        <v>188</v>
      </c>
      <c r="L562" s="25">
        <v>284.01</v>
      </c>
      <c r="M562" s="2" t="s">
        <v>2204</v>
      </c>
      <c r="N562" s="2" t="s">
        <v>66</v>
      </c>
      <c r="O562" s="3">
        <f>IFERROR(VLOOKUP(B:B,'[1]SI vs ST'!$B:$P,15,0),0)</f>
        <v>0</v>
      </c>
      <c r="P562" s="3" cm="1">
        <f t="array" ref="P562">IFERROR(VLOOKUP(_xlfn.SINGLE(B:B),'[1]Pivot ST'!$D:$P,{6,7,8,9,10,11,12},0),0)</f>
        <v>0</v>
      </c>
      <c r="Q562" s="3"/>
      <c r="R562" s="3"/>
      <c r="S562" s="3"/>
      <c r="T562" s="3"/>
      <c r="U562" s="3"/>
      <c r="V562" s="3"/>
      <c r="W562" s="3">
        <v>0</v>
      </c>
      <c r="X562" s="3">
        <v>0</v>
      </c>
      <c r="Y562" s="3">
        <v>0</v>
      </c>
      <c r="Z562" s="3">
        <v>0</v>
      </c>
      <c r="AA562" s="112">
        <f t="shared" si="104"/>
        <v>0</v>
      </c>
      <c r="AB562" s="112">
        <f t="shared" si="105"/>
        <v>0</v>
      </c>
      <c r="AC562" s="112">
        <f t="shared" si="106"/>
        <v>0</v>
      </c>
      <c r="AD562" s="112">
        <f t="shared" si="107"/>
        <v>0</v>
      </c>
      <c r="AE562" s="112">
        <f t="shared" si="108"/>
        <v>0</v>
      </c>
      <c r="AF562" s="112">
        <f t="shared" si="109"/>
        <v>0</v>
      </c>
      <c r="AG562" s="112">
        <f t="shared" si="110"/>
        <v>0</v>
      </c>
      <c r="AH562" s="112">
        <f t="shared" si="111"/>
        <v>0</v>
      </c>
      <c r="AI562" s="112">
        <f t="shared" si="112"/>
        <v>0</v>
      </c>
      <c r="AJ562" s="112">
        <f t="shared" si="113"/>
        <v>0</v>
      </c>
      <c r="AK562" s="112">
        <f t="shared" si="114"/>
        <v>0</v>
      </c>
      <c r="AL562" s="112">
        <f t="shared" si="115"/>
        <v>0</v>
      </c>
      <c r="AN562" s="112"/>
      <c r="AO562" s="184"/>
    </row>
    <row r="563" spans="1:41" x14ac:dyDescent="0.2">
      <c r="A563" t="s">
        <v>20</v>
      </c>
      <c r="B563" t="s">
        <v>1657</v>
      </c>
      <c r="C563" s="2" t="s">
        <v>1658</v>
      </c>
      <c r="D563" s="2" t="s">
        <v>1659</v>
      </c>
      <c r="E563" s="2" t="s">
        <v>1660</v>
      </c>
      <c r="F563" s="2" t="s">
        <v>24</v>
      </c>
      <c r="G563" s="2" t="s">
        <v>1587</v>
      </c>
      <c r="H563" s="2" t="s">
        <v>1661</v>
      </c>
      <c r="I563" s="2" t="s">
        <v>1129</v>
      </c>
      <c r="J563" s="2" t="s">
        <v>3995</v>
      </c>
      <c r="K563" s="3">
        <v>188</v>
      </c>
      <c r="L563" s="25">
        <v>100</v>
      </c>
      <c r="M563" s="2" t="s">
        <v>2204</v>
      </c>
      <c r="N563" s="2" t="s">
        <v>66</v>
      </c>
      <c r="O563" s="3">
        <f>IFERROR(VLOOKUP(B:B,'[1]SI vs ST'!$B:$P,15,0),0)</f>
        <v>0</v>
      </c>
      <c r="P563" s="3" cm="1">
        <f t="array" ref="P563">IFERROR(VLOOKUP(_xlfn.SINGLE(B:B),'[1]Pivot ST'!$D:$P,{6,7,8,9,10,11,12},0),0)</f>
        <v>0</v>
      </c>
      <c r="Q563" s="3"/>
      <c r="R563" s="3"/>
      <c r="S563" s="3"/>
      <c r="T563" s="3"/>
      <c r="U563" s="3"/>
      <c r="V563" s="3"/>
      <c r="W563" s="3">
        <v>0</v>
      </c>
      <c r="X563" s="3">
        <v>0</v>
      </c>
      <c r="Y563" s="3">
        <v>0</v>
      </c>
      <c r="Z563" s="3">
        <v>0</v>
      </c>
      <c r="AA563" s="112">
        <f t="shared" si="104"/>
        <v>0</v>
      </c>
      <c r="AB563" s="112">
        <f t="shared" si="105"/>
        <v>0</v>
      </c>
      <c r="AC563" s="112">
        <f t="shared" si="106"/>
        <v>0</v>
      </c>
      <c r="AD563" s="112">
        <f t="shared" si="107"/>
        <v>0</v>
      </c>
      <c r="AE563" s="112">
        <f t="shared" si="108"/>
        <v>0</v>
      </c>
      <c r="AF563" s="112">
        <f t="shared" si="109"/>
        <v>0</v>
      </c>
      <c r="AG563" s="112">
        <f t="shared" si="110"/>
        <v>0</v>
      </c>
      <c r="AH563" s="112">
        <f t="shared" si="111"/>
        <v>0</v>
      </c>
      <c r="AI563" s="112">
        <f t="shared" si="112"/>
        <v>0</v>
      </c>
      <c r="AJ563" s="112">
        <f t="shared" si="113"/>
        <v>0</v>
      </c>
      <c r="AK563" s="112">
        <f t="shared" si="114"/>
        <v>0</v>
      </c>
      <c r="AL563" s="112">
        <f t="shared" si="115"/>
        <v>0</v>
      </c>
      <c r="AN563" s="112"/>
      <c r="AO563" s="184"/>
    </row>
    <row r="564" spans="1:41" x14ac:dyDescent="0.2">
      <c r="A564" t="s">
        <v>20</v>
      </c>
      <c r="B564" t="s">
        <v>1662</v>
      </c>
      <c r="C564" s="2" t="s">
        <v>1663</v>
      </c>
      <c r="D564" s="2" t="s">
        <v>1664</v>
      </c>
      <c r="E564" s="2" t="s">
        <v>1665</v>
      </c>
      <c r="F564" s="2" t="s">
        <v>24</v>
      </c>
      <c r="G564" s="2" t="s">
        <v>1587</v>
      </c>
      <c r="H564" s="2" t="s">
        <v>1392</v>
      </c>
      <c r="I564" s="2" t="s">
        <v>1129</v>
      </c>
      <c r="J564" s="2" t="s">
        <v>3995</v>
      </c>
      <c r="K564" s="3">
        <v>188</v>
      </c>
      <c r="L564" s="25">
        <v>100</v>
      </c>
      <c r="M564" s="2" t="s">
        <v>2204</v>
      </c>
      <c r="N564" s="2" t="s">
        <v>66</v>
      </c>
      <c r="O564" s="3">
        <f>IFERROR(VLOOKUP(B:B,'[1]SI vs ST'!$B:$P,15,0),0)</f>
        <v>0</v>
      </c>
      <c r="P564" s="3" cm="1">
        <f t="array" ref="P564">IFERROR(VLOOKUP(_xlfn.SINGLE(B:B),'[1]Pivot ST'!$D:$P,{6,7,8,9,10,11,12},0),0)</f>
        <v>0</v>
      </c>
      <c r="Q564" s="3"/>
      <c r="R564" s="3"/>
      <c r="S564" s="3"/>
      <c r="T564" s="3"/>
      <c r="U564" s="3"/>
      <c r="V564" s="3"/>
      <c r="W564" s="3">
        <v>0</v>
      </c>
      <c r="X564" s="3">
        <v>0</v>
      </c>
      <c r="Y564" s="3">
        <v>0</v>
      </c>
      <c r="Z564" s="3">
        <v>0</v>
      </c>
      <c r="AA564" s="112">
        <f t="shared" si="104"/>
        <v>0</v>
      </c>
      <c r="AB564" s="112">
        <f t="shared" si="105"/>
        <v>0</v>
      </c>
      <c r="AC564" s="112">
        <f t="shared" si="106"/>
        <v>0</v>
      </c>
      <c r="AD564" s="112">
        <f t="shared" si="107"/>
        <v>0</v>
      </c>
      <c r="AE564" s="112">
        <f t="shared" si="108"/>
        <v>0</v>
      </c>
      <c r="AF564" s="112">
        <f t="shared" si="109"/>
        <v>0</v>
      </c>
      <c r="AG564" s="112">
        <f t="shared" si="110"/>
        <v>0</v>
      </c>
      <c r="AH564" s="112">
        <f t="shared" si="111"/>
        <v>0</v>
      </c>
      <c r="AI564" s="112">
        <f t="shared" si="112"/>
        <v>0</v>
      </c>
      <c r="AJ564" s="112">
        <f t="shared" si="113"/>
        <v>0</v>
      </c>
      <c r="AK564" s="112">
        <f t="shared" si="114"/>
        <v>0</v>
      </c>
      <c r="AL564" s="112">
        <f t="shared" si="115"/>
        <v>0</v>
      </c>
      <c r="AN564" s="112"/>
      <c r="AO564" s="184"/>
    </row>
    <row r="565" spans="1:41" x14ac:dyDescent="0.2">
      <c r="A565" t="s">
        <v>20</v>
      </c>
      <c r="B565" t="s">
        <v>1666</v>
      </c>
      <c r="C565" s="2" t="s">
        <v>1667</v>
      </c>
      <c r="D565" s="2" t="s">
        <v>1668</v>
      </c>
      <c r="E565" s="2" t="s">
        <v>1669</v>
      </c>
      <c r="F565" s="2" t="s">
        <v>24</v>
      </c>
      <c r="G565" s="2" t="s">
        <v>1587</v>
      </c>
      <c r="H565" s="2" t="s">
        <v>1670</v>
      </c>
      <c r="I565" s="2" t="s">
        <v>1129</v>
      </c>
      <c r="J565" s="2" t="s">
        <v>3995</v>
      </c>
      <c r="K565" s="3">
        <v>188</v>
      </c>
      <c r="L565" s="25">
        <v>100</v>
      </c>
      <c r="M565" s="2" t="s">
        <v>2204</v>
      </c>
      <c r="N565" s="2" t="s">
        <v>66</v>
      </c>
      <c r="O565" s="3">
        <f>IFERROR(VLOOKUP(B:B,'[1]SI vs ST'!$B:$P,15,0),0)</f>
        <v>0</v>
      </c>
      <c r="P565" s="3" cm="1">
        <f t="array" ref="P565">IFERROR(VLOOKUP(_xlfn.SINGLE(B:B),'[1]Pivot ST'!$D:$P,{6,7,8,9,10,11,12},0),0)</f>
        <v>0</v>
      </c>
      <c r="Q565" s="3"/>
      <c r="R565" s="3"/>
      <c r="S565" s="3"/>
      <c r="T565" s="3"/>
      <c r="U565" s="3"/>
      <c r="V565" s="3"/>
      <c r="W565" s="3">
        <v>0</v>
      </c>
      <c r="X565" s="3">
        <v>0</v>
      </c>
      <c r="Y565" s="3">
        <v>0</v>
      </c>
      <c r="Z565" s="3">
        <v>0</v>
      </c>
      <c r="AA565" s="112">
        <f t="shared" si="104"/>
        <v>0</v>
      </c>
      <c r="AB565" s="112">
        <f t="shared" si="105"/>
        <v>0</v>
      </c>
      <c r="AC565" s="112">
        <f t="shared" si="106"/>
        <v>0</v>
      </c>
      <c r="AD565" s="112">
        <f t="shared" si="107"/>
        <v>0</v>
      </c>
      <c r="AE565" s="112">
        <f t="shared" si="108"/>
        <v>0</v>
      </c>
      <c r="AF565" s="112">
        <f t="shared" si="109"/>
        <v>0</v>
      </c>
      <c r="AG565" s="112">
        <f t="shared" si="110"/>
        <v>0</v>
      </c>
      <c r="AH565" s="112">
        <f t="shared" si="111"/>
        <v>0</v>
      </c>
      <c r="AI565" s="112">
        <f t="shared" si="112"/>
        <v>0</v>
      </c>
      <c r="AJ565" s="112">
        <f t="shared" si="113"/>
        <v>0</v>
      </c>
      <c r="AK565" s="112">
        <f t="shared" si="114"/>
        <v>0</v>
      </c>
      <c r="AL565" s="112">
        <f t="shared" si="115"/>
        <v>0</v>
      </c>
      <c r="AN565" s="112"/>
      <c r="AO565" s="184"/>
    </row>
    <row r="566" spans="1:41" x14ac:dyDescent="0.2">
      <c r="A566" t="s">
        <v>20</v>
      </c>
      <c r="B566" t="s">
        <v>1671</v>
      </c>
      <c r="C566" s="2" t="s">
        <v>1672</v>
      </c>
      <c r="D566" s="2" t="s">
        <v>1673</v>
      </c>
      <c r="E566" s="2" t="s">
        <v>1674</v>
      </c>
      <c r="F566" s="2" t="s">
        <v>24</v>
      </c>
      <c r="G566" s="2" t="s">
        <v>488</v>
      </c>
      <c r="H566" s="2" t="s">
        <v>648</v>
      </c>
      <c r="I566" s="2" t="s">
        <v>1129</v>
      </c>
      <c r="J566" s="2" t="s">
        <v>3995</v>
      </c>
      <c r="K566" s="3">
        <v>188</v>
      </c>
      <c r="L566" s="25">
        <v>310</v>
      </c>
      <c r="M566" s="2" t="s">
        <v>2204</v>
      </c>
      <c r="N566" s="2" t="s">
        <v>66</v>
      </c>
      <c r="O566" s="3">
        <f>IFERROR(VLOOKUP(B:B,'[1]SI vs ST'!$B:$P,15,0),0)</f>
        <v>6</v>
      </c>
      <c r="P566" s="3" cm="1">
        <f t="array" ref="P566:V566">IFERROR(VLOOKUP(_xlfn.SINGLE(B:B),'[1]Pivot ST'!$D:$P,{6,7,8,9,10,11,12},0),0)</f>
        <v>6</v>
      </c>
      <c r="Q566" s="3">
        <v>4</v>
      </c>
      <c r="R566" s="3">
        <v>2</v>
      </c>
      <c r="S566" s="3">
        <v>3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112">
        <f t="shared" si="104"/>
        <v>1860</v>
      </c>
      <c r="AB566" s="112">
        <f t="shared" si="105"/>
        <v>1860</v>
      </c>
      <c r="AC566" s="112">
        <f t="shared" si="106"/>
        <v>1240</v>
      </c>
      <c r="AD566" s="112">
        <f t="shared" si="107"/>
        <v>620</v>
      </c>
      <c r="AE566" s="112">
        <f t="shared" si="108"/>
        <v>930</v>
      </c>
      <c r="AF566" s="112">
        <f t="shared" si="109"/>
        <v>0</v>
      </c>
      <c r="AG566" s="112">
        <f t="shared" si="110"/>
        <v>0</v>
      </c>
      <c r="AH566" s="112">
        <f t="shared" si="111"/>
        <v>0</v>
      </c>
      <c r="AI566" s="112">
        <f t="shared" si="112"/>
        <v>0</v>
      </c>
      <c r="AJ566" s="112">
        <f t="shared" si="113"/>
        <v>0</v>
      </c>
      <c r="AK566" s="112">
        <f t="shared" si="114"/>
        <v>0</v>
      </c>
      <c r="AL566" s="112">
        <f t="shared" si="115"/>
        <v>0</v>
      </c>
      <c r="AN566" s="112"/>
      <c r="AO566" s="184"/>
    </row>
    <row r="567" spans="1:41" x14ac:dyDescent="0.2">
      <c r="A567" t="s">
        <v>20</v>
      </c>
      <c r="B567" t="s">
        <v>1675</v>
      </c>
      <c r="C567" s="2" t="s">
        <v>1676</v>
      </c>
      <c r="D567" s="2" t="s">
        <v>1677</v>
      </c>
      <c r="E567" s="2" t="s">
        <v>1678</v>
      </c>
      <c r="F567" s="2" t="s">
        <v>24</v>
      </c>
      <c r="G567" s="2" t="s">
        <v>488</v>
      </c>
      <c r="H567" s="2" t="s">
        <v>1679</v>
      </c>
      <c r="I567" s="2" t="s">
        <v>1129</v>
      </c>
      <c r="J567" s="2" t="s">
        <v>3995</v>
      </c>
      <c r="K567" s="3">
        <v>188</v>
      </c>
      <c r="L567" s="25">
        <v>310</v>
      </c>
      <c r="M567" s="2" t="s">
        <v>2204</v>
      </c>
      <c r="N567" s="2" t="s">
        <v>66</v>
      </c>
      <c r="O567" s="3">
        <f>IFERROR(VLOOKUP(B:B,'[1]SI vs ST'!$B:$P,15,0),0)</f>
        <v>4</v>
      </c>
      <c r="P567" s="3" cm="1">
        <f t="array" ref="P567:V567">IFERROR(VLOOKUP(_xlfn.SINGLE(B:B),'[1]Pivot ST'!$D:$P,{6,7,8,9,10,11,12},0),0)</f>
        <v>6</v>
      </c>
      <c r="Q567" s="3">
        <v>1</v>
      </c>
      <c r="R567" s="3">
        <v>3</v>
      </c>
      <c r="S567" s="3">
        <v>1</v>
      </c>
      <c r="T567" s="3">
        <v>1</v>
      </c>
      <c r="U567" s="3">
        <v>1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112">
        <f t="shared" si="104"/>
        <v>1240</v>
      </c>
      <c r="AB567" s="112">
        <f t="shared" si="105"/>
        <v>1860</v>
      </c>
      <c r="AC567" s="112">
        <f t="shared" si="106"/>
        <v>310</v>
      </c>
      <c r="AD567" s="112">
        <f t="shared" si="107"/>
        <v>930</v>
      </c>
      <c r="AE567" s="112">
        <f t="shared" si="108"/>
        <v>310</v>
      </c>
      <c r="AF567" s="112">
        <f t="shared" si="109"/>
        <v>310</v>
      </c>
      <c r="AG567" s="112">
        <f t="shared" si="110"/>
        <v>310</v>
      </c>
      <c r="AH567" s="112">
        <f t="shared" si="111"/>
        <v>0</v>
      </c>
      <c r="AI567" s="112">
        <f t="shared" si="112"/>
        <v>0</v>
      </c>
      <c r="AJ567" s="112">
        <f t="shared" si="113"/>
        <v>0</v>
      </c>
      <c r="AK567" s="112">
        <f t="shared" si="114"/>
        <v>0</v>
      </c>
      <c r="AL567" s="112">
        <f t="shared" si="115"/>
        <v>0</v>
      </c>
      <c r="AN567" s="112"/>
      <c r="AO567" s="184"/>
    </row>
    <row r="568" spans="1:41" x14ac:dyDescent="0.2">
      <c r="A568" t="s">
        <v>20</v>
      </c>
      <c r="B568" t="s">
        <v>1680</v>
      </c>
      <c r="C568" s="2" t="s">
        <v>1681</v>
      </c>
      <c r="D568" s="2" t="s">
        <v>1682</v>
      </c>
      <c r="E568" s="2" t="s">
        <v>1683</v>
      </c>
      <c r="F568" s="2" t="s">
        <v>24</v>
      </c>
      <c r="G568" s="2" t="s">
        <v>85</v>
      </c>
      <c r="H568" s="2" t="s">
        <v>970</v>
      </c>
      <c r="I568" s="2" t="s">
        <v>1129</v>
      </c>
      <c r="J568" s="2" t="s">
        <v>3995</v>
      </c>
      <c r="K568" s="3">
        <v>188</v>
      </c>
      <c r="L568" s="25">
        <v>206.55</v>
      </c>
      <c r="M568" s="2" t="s">
        <v>2204</v>
      </c>
      <c r="N568" s="2" t="s">
        <v>66</v>
      </c>
      <c r="O568" s="3">
        <f>IFERROR(VLOOKUP(B:B,'[1]SI vs ST'!$B:$P,15,0),0)</f>
        <v>2</v>
      </c>
      <c r="P568" s="3" cm="1">
        <f t="array" ref="P568:V568">IFERROR(VLOOKUP(_xlfn.SINGLE(B:B),'[1]Pivot ST'!$D:$P,{6,7,8,9,10,11,12},0),0)</f>
        <v>0</v>
      </c>
      <c r="Q568" s="3">
        <v>0</v>
      </c>
      <c r="R568" s="3">
        <v>0</v>
      </c>
      <c r="S568" s="3">
        <v>3</v>
      </c>
      <c r="T568" s="3">
        <v>0</v>
      </c>
      <c r="U568" s="3">
        <v>6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112">
        <f t="shared" si="104"/>
        <v>413.1</v>
      </c>
      <c r="AB568" s="112">
        <f t="shared" si="105"/>
        <v>0</v>
      </c>
      <c r="AC568" s="112">
        <f t="shared" si="106"/>
        <v>0</v>
      </c>
      <c r="AD568" s="112">
        <f t="shared" si="107"/>
        <v>0</v>
      </c>
      <c r="AE568" s="112">
        <f t="shared" si="108"/>
        <v>619.65000000000009</v>
      </c>
      <c r="AF568" s="112">
        <f t="shared" si="109"/>
        <v>0</v>
      </c>
      <c r="AG568" s="112">
        <f t="shared" si="110"/>
        <v>1239.3000000000002</v>
      </c>
      <c r="AH568" s="112">
        <f t="shared" si="111"/>
        <v>0</v>
      </c>
      <c r="AI568" s="112">
        <f t="shared" si="112"/>
        <v>0</v>
      </c>
      <c r="AJ568" s="112">
        <f t="shared" si="113"/>
        <v>0</v>
      </c>
      <c r="AK568" s="112">
        <f t="shared" si="114"/>
        <v>0</v>
      </c>
      <c r="AL568" s="112">
        <f t="shared" si="115"/>
        <v>0</v>
      </c>
      <c r="AN568" s="112"/>
      <c r="AO568" s="184"/>
    </row>
    <row r="569" spans="1:41" x14ac:dyDescent="0.2">
      <c r="A569" t="s">
        <v>20</v>
      </c>
      <c r="B569" t="s">
        <v>1684</v>
      </c>
      <c r="C569" s="2" t="s">
        <v>1685</v>
      </c>
      <c r="D569" s="2" t="s">
        <v>1686</v>
      </c>
      <c r="E569" s="2" t="s">
        <v>1687</v>
      </c>
      <c r="F569" s="2" t="s">
        <v>24</v>
      </c>
      <c r="G569" s="2" t="s">
        <v>159</v>
      </c>
      <c r="H569" s="2" t="s">
        <v>1688</v>
      </c>
      <c r="I569" s="2" t="s">
        <v>1129</v>
      </c>
      <c r="J569" s="2" t="s">
        <v>3995</v>
      </c>
      <c r="K569" s="3">
        <v>188</v>
      </c>
      <c r="L569" s="25">
        <v>100</v>
      </c>
      <c r="M569" s="2" t="s">
        <v>2204</v>
      </c>
      <c r="N569" s="2" t="s">
        <v>66</v>
      </c>
      <c r="O569" s="3">
        <f>IFERROR(VLOOKUP(B:B,'[1]SI vs ST'!$B:$P,15,0),0)</f>
        <v>0</v>
      </c>
      <c r="P569" s="3" cm="1">
        <f t="array" ref="P569">IFERROR(VLOOKUP(_xlfn.SINGLE(B:B),'[1]Pivot ST'!$D:$P,{6,7,8,9,10,11,12},0),0)</f>
        <v>0</v>
      </c>
      <c r="Q569" s="3"/>
      <c r="R569" s="3"/>
      <c r="S569" s="3"/>
      <c r="T569" s="3"/>
      <c r="U569" s="3"/>
      <c r="V569" s="3"/>
      <c r="W569" s="3">
        <v>0</v>
      </c>
      <c r="X569" s="3">
        <v>0</v>
      </c>
      <c r="Y569" s="3">
        <v>0</v>
      </c>
      <c r="Z569" s="3">
        <v>0</v>
      </c>
      <c r="AA569" s="112">
        <f t="shared" si="104"/>
        <v>0</v>
      </c>
      <c r="AB569" s="112">
        <f t="shared" si="105"/>
        <v>0</v>
      </c>
      <c r="AC569" s="112">
        <f t="shared" si="106"/>
        <v>0</v>
      </c>
      <c r="AD569" s="112">
        <f t="shared" si="107"/>
        <v>0</v>
      </c>
      <c r="AE569" s="112">
        <f t="shared" si="108"/>
        <v>0</v>
      </c>
      <c r="AF569" s="112">
        <f t="shared" si="109"/>
        <v>0</v>
      </c>
      <c r="AG569" s="112">
        <f t="shared" si="110"/>
        <v>0</v>
      </c>
      <c r="AH569" s="112">
        <f t="shared" si="111"/>
        <v>0</v>
      </c>
      <c r="AI569" s="112">
        <f t="shared" si="112"/>
        <v>0</v>
      </c>
      <c r="AJ569" s="112">
        <f t="shared" si="113"/>
        <v>0</v>
      </c>
      <c r="AK569" s="112">
        <f t="shared" si="114"/>
        <v>0</v>
      </c>
      <c r="AL569" s="112">
        <f t="shared" si="115"/>
        <v>0</v>
      </c>
      <c r="AN569" s="112"/>
      <c r="AO569" s="184"/>
    </row>
    <row r="570" spans="1:41" x14ac:dyDescent="0.2">
      <c r="A570" t="s">
        <v>20</v>
      </c>
      <c r="B570" t="s">
        <v>1689</v>
      </c>
      <c r="C570" s="2" t="s">
        <v>1690</v>
      </c>
      <c r="D570" s="2" t="s">
        <v>1347</v>
      </c>
      <c r="E570" s="2" t="s">
        <v>1691</v>
      </c>
      <c r="F570" s="2" t="s">
        <v>24</v>
      </c>
      <c r="G570" s="2" t="s">
        <v>159</v>
      </c>
      <c r="H570" s="2" t="s">
        <v>1692</v>
      </c>
      <c r="I570" s="2" t="s">
        <v>1129</v>
      </c>
      <c r="J570" s="2" t="s">
        <v>3995</v>
      </c>
      <c r="K570" s="3">
        <v>188</v>
      </c>
      <c r="L570" s="25">
        <v>100</v>
      </c>
      <c r="M570" s="2" t="s">
        <v>2204</v>
      </c>
      <c r="N570" s="2" t="s">
        <v>66</v>
      </c>
      <c r="O570" s="3">
        <f>IFERROR(VLOOKUP(B:B,'[1]SI vs ST'!$B:$P,15,0),0)</f>
        <v>0</v>
      </c>
      <c r="P570" s="3" cm="1">
        <f t="array" ref="P570">IFERROR(VLOOKUP(_xlfn.SINGLE(B:B),'[1]Pivot ST'!$D:$P,{6,7,8,9,10,11,12},0),0)</f>
        <v>0</v>
      </c>
      <c r="Q570" s="3"/>
      <c r="R570" s="3"/>
      <c r="S570" s="3"/>
      <c r="T570" s="3"/>
      <c r="U570" s="3"/>
      <c r="V570" s="3"/>
      <c r="W570" s="3">
        <v>0</v>
      </c>
      <c r="X570" s="3">
        <v>0</v>
      </c>
      <c r="Y570" s="3">
        <v>0</v>
      </c>
      <c r="Z570" s="3">
        <v>0</v>
      </c>
      <c r="AA570" s="112">
        <f t="shared" si="104"/>
        <v>0</v>
      </c>
      <c r="AB570" s="112">
        <f t="shared" si="105"/>
        <v>0</v>
      </c>
      <c r="AC570" s="112">
        <f t="shared" si="106"/>
        <v>0</v>
      </c>
      <c r="AD570" s="112">
        <f t="shared" si="107"/>
        <v>0</v>
      </c>
      <c r="AE570" s="112">
        <f t="shared" si="108"/>
        <v>0</v>
      </c>
      <c r="AF570" s="112">
        <f t="shared" si="109"/>
        <v>0</v>
      </c>
      <c r="AG570" s="112">
        <f t="shared" si="110"/>
        <v>0</v>
      </c>
      <c r="AH570" s="112">
        <f t="shared" si="111"/>
        <v>0</v>
      </c>
      <c r="AI570" s="112">
        <f t="shared" si="112"/>
        <v>0</v>
      </c>
      <c r="AJ570" s="112">
        <f t="shared" si="113"/>
        <v>0</v>
      </c>
      <c r="AK570" s="112">
        <f t="shared" si="114"/>
        <v>0</v>
      </c>
      <c r="AL570" s="112">
        <f t="shared" si="115"/>
        <v>0</v>
      </c>
      <c r="AN570" s="112"/>
      <c r="AO570" s="184"/>
    </row>
    <row r="571" spans="1:41" x14ac:dyDescent="0.2">
      <c r="A571" t="s">
        <v>20</v>
      </c>
      <c r="B571" t="s">
        <v>1693</v>
      </c>
      <c r="C571" s="2" t="s">
        <v>156</v>
      </c>
      <c r="D571" s="2" t="s">
        <v>157</v>
      </c>
      <c r="E571" s="2" t="s">
        <v>158</v>
      </c>
      <c r="F571" s="2" t="s">
        <v>24</v>
      </c>
      <c r="G571" s="2" t="s">
        <v>159</v>
      </c>
      <c r="H571" s="2" t="s">
        <v>160</v>
      </c>
      <c r="I571" s="2" t="s">
        <v>1129</v>
      </c>
      <c r="J571" s="2" t="s">
        <v>3995</v>
      </c>
      <c r="K571" s="3">
        <v>188</v>
      </c>
      <c r="L571" s="25">
        <v>100</v>
      </c>
      <c r="M571" s="2" t="s">
        <v>2204</v>
      </c>
      <c r="N571" s="2" t="s">
        <v>66</v>
      </c>
      <c r="O571" s="3">
        <f>IFERROR(VLOOKUP(B:B,'[1]SI vs ST'!$B:$P,15,0),0)</f>
        <v>0</v>
      </c>
      <c r="P571" s="3" cm="1">
        <f t="array" ref="P571">IFERROR(VLOOKUP(_xlfn.SINGLE(B:B),'[1]Pivot ST'!$D:$P,{6,7,8,9,10,11,12},0),0)</f>
        <v>0</v>
      </c>
      <c r="Q571" s="3"/>
      <c r="R571" s="3"/>
      <c r="S571" s="3"/>
      <c r="T571" s="3"/>
      <c r="U571" s="3"/>
      <c r="V571" s="3"/>
      <c r="W571" s="3">
        <v>0</v>
      </c>
      <c r="X571" s="3">
        <v>0</v>
      </c>
      <c r="Y571" s="3">
        <v>0</v>
      </c>
      <c r="Z571" s="3">
        <v>0</v>
      </c>
      <c r="AA571" s="112">
        <f t="shared" si="104"/>
        <v>0</v>
      </c>
      <c r="AB571" s="112">
        <f t="shared" si="105"/>
        <v>0</v>
      </c>
      <c r="AC571" s="112">
        <f t="shared" si="106"/>
        <v>0</v>
      </c>
      <c r="AD571" s="112">
        <f t="shared" si="107"/>
        <v>0</v>
      </c>
      <c r="AE571" s="112">
        <f t="shared" si="108"/>
        <v>0</v>
      </c>
      <c r="AF571" s="112">
        <f t="shared" si="109"/>
        <v>0</v>
      </c>
      <c r="AG571" s="112">
        <f t="shared" si="110"/>
        <v>0</v>
      </c>
      <c r="AH571" s="112">
        <f t="shared" si="111"/>
        <v>0</v>
      </c>
      <c r="AI571" s="112">
        <f t="shared" si="112"/>
        <v>0</v>
      </c>
      <c r="AJ571" s="112">
        <f t="shared" si="113"/>
        <v>0</v>
      </c>
      <c r="AK571" s="112">
        <f t="shared" si="114"/>
        <v>0</v>
      </c>
      <c r="AL571" s="112">
        <f t="shared" si="115"/>
        <v>0</v>
      </c>
      <c r="AN571" s="112"/>
      <c r="AO571" s="184"/>
    </row>
    <row r="572" spans="1:41" x14ac:dyDescent="0.2">
      <c r="A572" t="s">
        <v>20</v>
      </c>
      <c r="B572" t="s">
        <v>1694</v>
      </c>
      <c r="C572" s="2" t="s">
        <v>1695</v>
      </c>
      <c r="D572" s="2" t="s">
        <v>1696</v>
      </c>
      <c r="E572" s="2" t="s">
        <v>1697</v>
      </c>
      <c r="F572" s="2" t="s">
        <v>24</v>
      </c>
      <c r="G572" s="2" t="s">
        <v>144</v>
      </c>
      <c r="H572" s="2" t="s">
        <v>1698</v>
      </c>
      <c r="I572" s="2" t="s">
        <v>1129</v>
      </c>
      <c r="J572" s="2" t="s">
        <v>3995</v>
      </c>
      <c r="K572" s="3">
        <v>188</v>
      </c>
      <c r="L572" s="25">
        <v>100</v>
      </c>
      <c r="M572" s="2" t="s">
        <v>2204</v>
      </c>
      <c r="N572" s="2" t="s">
        <v>66</v>
      </c>
      <c r="O572" s="3">
        <f>IFERROR(VLOOKUP(B:B,'[1]SI vs ST'!$B:$P,15,0),0)</f>
        <v>0</v>
      </c>
      <c r="P572" s="3" cm="1">
        <f t="array" ref="P572">IFERROR(VLOOKUP(_xlfn.SINGLE(B:B),'[1]Pivot ST'!$D:$P,{6,7,8,9,10,11,12},0),0)</f>
        <v>0</v>
      </c>
      <c r="Q572" s="3"/>
      <c r="R572" s="3"/>
      <c r="S572" s="3"/>
      <c r="T572" s="3"/>
      <c r="U572" s="3"/>
      <c r="V572" s="3"/>
      <c r="W572" s="3">
        <v>0</v>
      </c>
      <c r="X572" s="3">
        <v>0</v>
      </c>
      <c r="Y572" s="3">
        <v>0</v>
      </c>
      <c r="Z572" s="3">
        <v>0</v>
      </c>
      <c r="AA572" s="112">
        <f t="shared" si="104"/>
        <v>0</v>
      </c>
      <c r="AB572" s="112">
        <f t="shared" si="105"/>
        <v>0</v>
      </c>
      <c r="AC572" s="112">
        <f t="shared" si="106"/>
        <v>0</v>
      </c>
      <c r="AD572" s="112">
        <f t="shared" si="107"/>
        <v>0</v>
      </c>
      <c r="AE572" s="112">
        <f t="shared" si="108"/>
        <v>0</v>
      </c>
      <c r="AF572" s="112">
        <f t="shared" si="109"/>
        <v>0</v>
      </c>
      <c r="AG572" s="112">
        <f t="shared" si="110"/>
        <v>0</v>
      </c>
      <c r="AH572" s="112">
        <f t="shared" si="111"/>
        <v>0</v>
      </c>
      <c r="AI572" s="112">
        <f t="shared" si="112"/>
        <v>0</v>
      </c>
      <c r="AJ572" s="112">
        <f t="shared" si="113"/>
        <v>0</v>
      </c>
      <c r="AK572" s="112">
        <f t="shared" si="114"/>
        <v>0</v>
      </c>
      <c r="AL572" s="112">
        <f t="shared" si="115"/>
        <v>0</v>
      </c>
      <c r="AN572" s="112"/>
      <c r="AO572" s="184"/>
    </row>
    <row r="573" spans="1:41" x14ac:dyDescent="0.2">
      <c r="A573" t="s">
        <v>20</v>
      </c>
      <c r="B573" t="s">
        <v>1699</v>
      </c>
      <c r="C573" s="2" t="s">
        <v>162</v>
      </c>
      <c r="D573" s="2" t="s">
        <v>163</v>
      </c>
      <c r="E573" s="2" t="s">
        <v>164</v>
      </c>
      <c r="F573" s="2" t="s">
        <v>24</v>
      </c>
      <c r="G573" s="2" t="s">
        <v>144</v>
      </c>
      <c r="H573" s="2" t="s">
        <v>145</v>
      </c>
      <c r="I573" s="2" t="s">
        <v>1129</v>
      </c>
      <c r="J573" s="2" t="s">
        <v>3995</v>
      </c>
      <c r="K573" s="3">
        <v>188</v>
      </c>
      <c r="L573" s="25">
        <v>100</v>
      </c>
      <c r="M573" s="2" t="s">
        <v>2204</v>
      </c>
      <c r="N573" s="2" t="s">
        <v>66</v>
      </c>
      <c r="O573" s="3">
        <f>IFERROR(VLOOKUP(B:B,'[1]SI vs ST'!$B:$P,15,0),0)</f>
        <v>0</v>
      </c>
      <c r="P573" s="3" cm="1">
        <f t="array" ref="P573">IFERROR(VLOOKUP(_xlfn.SINGLE(B:B),'[1]Pivot ST'!$D:$P,{6,7,8,9,10,11,12},0),0)</f>
        <v>0</v>
      </c>
      <c r="Q573" s="3"/>
      <c r="R573" s="3"/>
      <c r="S573" s="3"/>
      <c r="T573" s="3"/>
      <c r="U573" s="3"/>
      <c r="V573" s="3"/>
      <c r="W573" s="3">
        <v>0</v>
      </c>
      <c r="X573" s="3">
        <v>0</v>
      </c>
      <c r="Y573" s="3">
        <v>0</v>
      </c>
      <c r="Z573" s="3">
        <v>0</v>
      </c>
      <c r="AA573" s="112">
        <f t="shared" si="104"/>
        <v>0</v>
      </c>
      <c r="AB573" s="112">
        <f t="shared" si="105"/>
        <v>0</v>
      </c>
      <c r="AC573" s="112">
        <f t="shared" si="106"/>
        <v>0</v>
      </c>
      <c r="AD573" s="112">
        <f t="shared" si="107"/>
        <v>0</v>
      </c>
      <c r="AE573" s="112">
        <f t="shared" si="108"/>
        <v>0</v>
      </c>
      <c r="AF573" s="112">
        <f t="shared" si="109"/>
        <v>0</v>
      </c>
      <c r="AG573" s="112">
        <f t="shared" si="110"/>
        <v>0</v>
      </c>
      <c r="AH573" s="112">
        <f t="shared" si="111"/>
        <v>0</v>
      </c>
      <c r="AI573" s="112">
        <f t="shared" si="112"/>
        <v>0</v>
      </c>
      <c r="AJ573" s="112">
        <f t="shared" si="113"/>
        <v>0</v>
      </c>
      <c r="AK573" s="112">
        <f t="shared" si="114"/>
        <v>0</v>
      </c>
      <c r="AL573" s="112">
        <f t="shared" si="115"/>
        <v>0</v>
      </c>
      <c r="AN573" s="112"/>
      <c r="AO573" s="184"/>
    </row>
    <row r="574" spans="1:41" x14ac:dyDescent="0.2">
      <c r="A574" t="s">
        <v>20</v>
      </c>
      <c r="B574" t="s">
        <v>1700</v>
      </c>
      <c r="C574" s="2" t="s">
        <v>1701</v>
      </c>
      <c r="D574" s="2" t="s">
        <v>1702</v>
      </c>
      <c r="E574" s="2" t="s">
        <v>1703</v>
      </c>
      <c r="F574" s="2" t="s">
        <v>24</v>
      </c>
      <c r="G574" s="2" t="s">
        <v>150</v>
      </c>
      <c r="H574" s="2" t="s">
        <v>1636</v>
      </c>
      <c r="I574" s="2" t="s">
        <v>1129</v>
      </c>
      <c r="J574" s="2" t="s">
        <v>3995</v>
      </c>
      <c r="K574" s="3">
        <v>188</v>
      </c>
      <c r="L574" s="25">
        <v>206.55</v>
      </c>
      <c r="M574" s="2" t="s">
        <v>2204</v>
      </c>
      <c r="N574" s="2" t="s">
        <v>66</v>
      </c>
      <c r="O574" s="3">
        <f>IFERROR(VLOOKUP(B:B,'[1]SI vs ST'!$B:$P,15,0),0)</f>
        <v>0</v>
      </c>
      <c r="P574" s="3" cm="1">
        <f t="array" ref="P574">IFERROR(VLOOKUP(_xlfn.SINGLE(B:B),'[1]Pivot ST'!$D:$P,{6,7,8,9,10,11,12},0),0)</f>
        <v>0</v>
      </c>
      <c r="Q574" s="3"/>
      <c r="R574" s="3"/>
      <c r="S574" s="3"/>
      <c r="T574" s="3"/>
      <c r="U574" s="3"/>
      <c r="V574" s="3"/>
      <c r="W574" s="3">
        <v>0</v>
      </c>
      <c r="X574" s="3">
        <v>0</v>
      </c>
      <c r="Y574" s="3">
        <v>0</v>
      </c>
      <c r="Z574" s="3">
        <v>0</v>
      </c>
      <c r="AA574" s="112">
        <f t="shared" si="104"/>
        <v>0</v>
      </c>
      <c r="AB574" s="112">
        <f t="shared" si="105"/>
        <v>0</v>
      </c>
      <c r="AC574" s="112">
        <f t="shared" si="106"/>
        <v>0</v>
      </c>
      <c r="AD574" s="112">
        <f t="shared" si="107"/>
        <v>0</v>
      </c>
      <c r="AE574" s="112">
        <f t="shared" si="108"/>
        <v>0</v>
      </c>
      <c r="AF574" s="112">
        <f t="shared" si="109"/>
        <v>0</v>
      </c>
      <c r="AG574" s="112">
        <f t="shared" si="110"/>
        <v>0</v>
      </c>
      <c r="AH574" s="112">
        <f t="shared" si="111"/>
        <v>0</v>
      </c>
      <c r="AI574" s="112">
        <f t="shared" si="112"/>
        <v>0</v>
      </c>
      <c r="AJ574" s="112">
        <f t="shared" si="113"/>
        <v>0</v>
      </c>
      <c r="AK574" s="112">
        <f t="shared" si="114"/>
        <v>0</v>
      </c>
      <c r="AL574" s="112">
        <f t="shared" si="115"/>
        <v>0</v>
      </c>
      <c r="AN574" s="112"/>
      <c r="AO574" s="184"/>
    </row>
    <row r="575" spans="1:41" x14ac:dyDescent="0.2">
      <c r="A575" t="s">
        <v>20</v>
      </c>
      <c r="B575" t="s">
        <v>1704</v>
      </c>
      <c r="C575" s="2" t="s">
        <v>1705</v>
      </c>
      <c r="D575" s="2" t="s">
        <v>1706</v>
      </c>
      <c r="E575" s="2" t="s">
        <v>1707</v>
      </c>
      <c r="F575" s="2" t="s">
        <v>24</v>
      </c>
      <c r="G575" s="2" t="s">
        <v>150</v>
      </c>
      <c r="H575" s="2" t="s">
        <v>1392</v>
      </c>
      <c r="I575" s="2" t="s">
        <v>1129</v>
      </c>
      <c r="J575" s="2" t="s">
        <v>3995</v>
      </c>
      <c r="K575" s="3">
        <v>188</v>
      </c>
      <c r="L575" s="25">
        <v>206.55</v>
      </c>
      <c r="M575" s="2" t="s">
        <v>2204</v>
      </c>
      <c r="N575" s="2" t="s">
        <v>66</v>
      </c>
      <c r="O575" s="3">
        <f>IFERROR(VLOOKUP(B:B,'[1]SI vs ST'!$B:$P,15,0),0)</f>
        <v>0</v>
      </c>
      <c r="P575" s="3" cm="1">
        <f t="array" ref="P575">IFERROR(VLOOKUP(_xlfn.SINGLE(B:B),'[1]Pivot ST'!$D:$P,{6,7,8,9,10,11,12},0),0)</f>
        <v>0</v>
      </c>
      <c r="Q575" s="3"/>
      <c r="R575" s="3"/>
      <c r="S575" s="3"/>
      <c r="T575" s="3"/>
      <c r="U575" s="3"/>
      <c r="V575" s="3"/>
      <c r="W575" s="3">
        <v>0</v>
      </c>
      <c r="X575" s="3">
        <v>0</v>
      </c>
      <c r="Y575" s="3">
        <v>0</v>
      </c>
      <c r="Z575" s="3">
        <v>0</v>
      </c>
      <c r="AA575" s="112">
        <f t="shared" si="104"/>
        <v>0</v>
      </c>
      <c r="AB575" s="112">
        <f t="shared" si="105"/>
        <v>0</v>
      </c>
      <c r="AC575" s="112">
        <f t="shared" si="106"/>
        <v>0</v>
      </c>
      <c r="AD575" s="112">
        <f t="shared" si="107"/>
        <v>0</v>
      </c>
      <c r="AE575" s="112">
        <f t="shared" si="108"/>
        <v>0</v>
      </c>
      <c r="AF575" s="112">
        <f t="shared" si="109"/>
        <v>0</v>
      </c>
      <c r="AG575" s="112">
        <f t="shared" si="110"/>
        <v>0</v>
      </c>
      <c r="AH575" s="112">
        <f t="shared" si="111"/>
        <v>0</v>
      </c>
      <c r="AI575" s="112">
        <f t="shared" si="112"/>
        <v>0</v>
      </c>
      <c r="AJ575" s="112">
        <f t="shared" si="113"/>
        <v>0</v>
      </c>
      <c r="AK575" s="112">
        <f t="shared" si="114"/>
        <v>0</v>
      </c>
      <c r="AL575" s="112">
        <f t="shared" si="115"/>
        <v>0</v>
      </c>
      <c r="AN575" s="112"/>
      <c r="AO575" s="184"/>
    </row>
    <row r="576" spans="1:41" x14ac:dyDescent="0.2">
      <c r="A576" t="s">
        <v>20</v>
      </c>
      <c r="B576" t="s">
        <v>1708</v>
      </c>
      <c r="C576" s="2" t="s">
        <v>1709</v>
      </c>
      <c r="D576" s="2" t="s">
        <v>1710</v>
      </c>
      <c r="E576" s="2" t="s">
        <v>1711</v>
      </c>
      <c r="F576" s="2" t="s">
        <v>24</v>
      </c>
      <c r="G576" s="2" t="s">
        <v>150</v>
      </c>
      <c r="H576" s="2" t="s">
        <v>1712</v>
      </c>
      <c r="I576" s="2" t="s">
        <v>1129</v>
      </c>
      <c r="J576" s="2" t="s">
        <v>3995</v>
      </c>
      <c r="K576" s="3">
        <v>188</v>
      </c>
      <c r="L576" s="25">
        <v>206.55</v>
      </c>
      <c r="M576" s="2" t="s">
        <v>2204</v>
      </c>
      <c r="N576" s="2" t="s">
        <v>66</v>
      </c>
      <c r="O576" s="3">
        <f>IFERROR(VLOOKUP(B:B,'[1]SI vs ST'!$B:$P,15,0),0)</f>
        <v>0</v>
      </c>
      <c r="P576" s="3" cm="1">
        <f t="array" ref="P576">IFERROR(VLOOKUP(_xlfn.SINGLE(B:B),'[1]Pivot ST'!$D:$P,{6,7,8,9,10,11,12},0),0)</f>
        <v>0</v>
      </c>
      <c r="Q576" s="3"/>
      <c r="R576" s="3"/>
      <c r="S576" s="3"/>
      <c r="T576" s="3"/>
      <c r="U576" s="3"/>
      <c r="V576" s="3"/>
      <c r="W576" s="3">
        <v>0</v>
      </c>
      <c r="X576" s="3">
        <v>0</v>
      </c>
      <c r="Y576" s="3">
        <v>0</v>
      </c>
      <c r="Z576" s="3">
        <v>0</v>
      </c>
      <c r="AA576" s="112">
        <f t="shared" si="104"/>
        <v>0</v>
      </c>
      <c r="AB576" s="112">
        <f t="shared" si="105"/>
        <v>0</v>
      </c>
      <c r="AC576" s="112">
        <f t="shared" si="106"/>
        <v>0</v>
      </c>
      <c r="AD576" s="112">
        <f t="shared" si="107"/>
        <v>0</v>
      </c>
      <c r="AE576" s="112">
        <f t="shared" si="108"/>
        <v>0</v>
      </c>
      <c r="AF576" s="112">
        <f t="shared" si="109"/>
        <v>0</v>
      </c>
      <c r="AG576" s="112">
        <f t="shared" si="110"/>
        <v>0</v>
      </c>
      <c r="AH576" s="112">
        <f t="shared" si="111"/>
        <v>0</v>
      </c>
      <c r="AI576" s="112">
        <f t="shared" si="112"/>
        <v>0</v>
      </c>
      <c r="AJ576" s="112">
        <f t="shared" si="113"/>
        <v>0</v>
      </c>
      <c r="AK576" s="112">
        <f t="shared" si="114"/>
        <v>0</v>
      </c>
      <c r="AL576" s="112">
        <f t="shared" si="115"/>
        <v>0</v>
      </c>
      <c r="AN576" s="112"/>
      <c r="AO576" s="184"/>
    </row>
    <row r="577" spans="1:41" x14ac:dyDescent="0.2">
      <c r="A577" t="s">
        <v>20</v>
      </c>
      <c r="B577" t="s">
        <v>1713</v>
      </c>
      <c r="C577" s="2" t="s">
        <v>1714</v>
      </c>
      <c r="D577" s="2" t="s">
        <v>1715</v>
      </c>
      <c r="E577" s="2" t="s">
        <v>1716</v>
      </c>
      <c r="F577" s="2" t="s">
        <v>24</v>
      </c>
      <c r="G577" s="2" t="s">
        <v>169</v>
      </c>
      <c r="H577" s="2" t="s">
        <v>169</v>
      </c>
      <c r="I577" s="2" t="s">
        <v>1129</v>
      </c>
      <c r="J577" s="2" t="s">
        <v>3995</v>
      </c>
      <c r="K577" s="3">
        <v>188</v>
      </c>
      <c r="L577" s="25">
        <v>189.31</v>
      </c>
      <c r="M577" s="2" t="s">
        <v>2204</v>
      </c>
      <c r="N577" s="2" t="s">
        <v>66</v>
      </c>
      <c r="O577" s="3">
        <f>IFERROR(VLOOKUP(B:B,'[1]SI vs ST'!$B:$P,15,0),0)</f>
        <v>0</v>
      </c>
      <c r="P577" s="3" cm="1">
        <f t="array" ref="P577">IFERROR(VLOOKUP(_xlfn.SINGLE(B:B),'[1]Pivot ST'!$D:$P,{6,7,8,9,10,11,12},0),0)</f>
        <v>0</v>
      </c>
      <c r="Q577" s="3"/>
      <c r="R577" s="3"/>
      <c r="S577" s="3"/>
      <c r="T577" s="3"/>
      <c r="U577" s="3"/>
      <c r="V577" s="3"/>
      <c r="W577" s="3">
        <v>0</v>
      </c>
      <c r="X577" s="3">
        <v>0</v>
      </c>
      <c r="Y577" s="3">
        <v>0</v>
      </c>
      <c r="Z577" s="3">
        <v>0</v>
      </c>
      <c r="AA577" s="112">
        <f t="shared" si="104"/>
        <v>0</v>
      </c>
      <c r="AB577" s="112">
        <f t="shared" si="105"/>
        <v>0</v>
      </c>
      <c r="AC577" s="112">
        <f t="shared" si="106"/>
        <v>0</v>
      </c>
      <c r="AD577" s="112">
        <f t="shared" si="107"/>
        <v>0</v>
      </c>
      <c r="AE577" s="112">
        <f t="shared" si="108"/>
        <v>0</v>
      </c>
      <c r="AF577" s="112">
        <f t="shared" si="109"/>
        <v>0</v>
      </c>
      <c r="AG577" s="112">
        <f t="shared" si="110"/>
        <v>0</v>
      </c>
      <c r="AH577" s="112">
        <f t="shared" si="111"/>
        <v>0</v>
      </c>
      <c r="AI577" s="112">
        <f t="shared" si="112"/>
        <v>0</v>
      </c>
      <c r="AJ577" s="112">
        <f t="shared" si="113"/>
        <v>0</v>
      </c>
      <c r="AK577" s="112">
        <f t="shared" si="114"/>
        <v>0</v>
      </c>
      <c r="AL577" s="112">
        <f t="shared" si="115"/>
        <v>0</v>
      </c>
      <c r="AN577" s="112"/>
      <c r="AO577" s="184"/>
    </row>
    <row r="578" spans="1:41" x14ac:dyDescent="0.2">
      <c r="A578" t="s">
        <v>20</v>
      </c>
      <c r="B578" t="s">
        <v>1717</v>
      </c>
      <c r="C578" s="2" t="s">
        <v>1718</v>
      </c>
      <c r="D578" s="2" t="s">
        <v>1719</v>
      </c>
      <c r="E578" s="2" t="s">
        <v>1720</v>
      </c>
      <c r="F578" s="2" t="s">
        <v>24</v>
      </c>
      <c r="G578" s="2" t="s">
        <v>169</v>
      </c>
      <c r="H578" s="2" t="s">
        <v>832</v>
      </c>
      <c r="I578" s="2" t="s">
        <v>1129</v>
      </c>
      <c r="J578" s="2" t="s">
        <v>3995</v>
      </c>
      <c r="K578" s="3">
        <v>188</v>
      </c>
      <c r="L578" s="25">
        <v>189.31</v>
      </c>
      <c r="M578" s="2" t="s">
        <v>2204</v>
      </c>
      <c r="N578" s="2" t="s">
        <v>66</v>
      </c>
      <c r="O578" s="3">
        <f>IFERROR(VLOOKUP(B:B,'[1]SI vs ST'!$B:$P,15,0),0)</f>
        <v>0</v>
      </c>
      <c r="P578" s="3" cm="1">
        <f t="array" ref="P578">IFERROR(VLOOKUP(_xlfn.SINGLE(B:B),'[1]Pivot ST'!$D:$P,{6,7,8,9,10,11,12},0),0)</f>
        <v>0</v>
      </c>
      <c r="Q578" s="3"/>
      <c r="R578" s="3"/>
      <c r="S578" s="3"/>
      <c r="T578" s="3"/>
      <c r="U578" s="3"/>
      <c r="V578" s="3"/>
      <c r="W578" s="3">
        <v>0</v>
      </c>
      <c r="X578" s="3">
        <v>0</v>
      </c>
      <c r="Y578" s="3">
        <v>0</v>
      </c>
      <c r="Z578" s="3">
        <v>0</v>
      </c>
      <c r="AA578" s="112">
        <f t="shared" si="104"/>
        <v>0</v>
      </c>
      <c r="AB578" s="112">
        <f t="shared" si="105"/>
        <v>0</v>
      </c>
      <c r="AC578" s="112">
        <f t="shared" si="106"/>
        <v>0</v>
      </c>
      <c r="AD578" s="112">
        <f t="shared" si="107"/>
        <v>0</v>
      </c>
      <c r="AE578" s="112">
        <f t="shared" si="108"/>
        <v>0</v>
      </c>
      <c r="AF578" s="112">
        <f t="shared" si="109"/>
        <v>0</v>
      </c>
      <c r="AG578" s="112">
        <f t="shared" si="110"/>
        <v>0</v>
      </c>
      <c r="AH578" s="112">
        <f t="shared" si="111"/>
        <v>0</v>
      </c>
      <c r="AI578" s="112">
        <f t="shared" si="112"/>
        <v>0</v>
      </c>
      <c r="AJ578" s="112">
        <f t="shared" si="113"/>
        <v>0</v>
      </c>
      <c r="AK578" s="112">
        <f t="shared" si="114"/>
        <v>0</v>
      </c>
      <c r="AL578" s="112">
        <f t="shared" si="115"/>
        <v>0</v>
      </c>
      <c r="AN578" s="112"/>
      <c r="AO578" s="184"/>
    </row>
    <row r="579" spans="1:41" x14ac:dyDescent="0.2">
      <c r="A579" t="s">
        <v>20</v>
      </c>
      <c r="B579" t="s">
        <v>1721</v>
      </c>
      <c r="C579" s="2" t="s">
        <v>1722</v>
      </c>
      <c r="D579" s="2" t="s">
        <v>173</v>
      </c>
      <c r="E579" s="2" t="s">
        <v>1723</v>
      </c>
      <c r="F579" s="2" t="s">
        <v>24</v>
      </c>
      <c r="G579" s="2" t="s">
        <v>169</v>
      </c>
      <c r="H579" s="2" t="s">
        <v>175</v>
      </c>
      <c r="I579" s="2" t="s">
        <v>1129</v>
      </c>
      <c r="J579" s="2" t="s">
        <v>3995</v>
      </c>
      <c r="K579" s="3">
        <v>188</v>
      </c>
      <c r="L579" s="25">
        <v>189.31</v>
      </c>
      <c r="M579" s="2" t="s">
        <v>2204</v>
      </c>
      <c r="N579" s="2" t="s">
        <v>66</v>
      </c>
      <c r="O579" s="3">
        <f>IFERROR(VLOOKUP(B:B,'[1]SI vs ST'!$B:$P,15,0),0)</f>
        <v>0</v>
      </c>
      <c r="P579" s="3" cm="1">
        <f t="array" ref="P579">IFERROR(VLOOKUP(_xlfn.SINGLE(B:B),'[1]Pivot ST'!$D:$P,{6,7,8,9,10,11,12},0),0)</f>
        <v>0</v>
      </c>
      <c r="Q579" s="3"/>
      <c r="R579" s="3"/>
      <c r="S579" s="3"/>
      <c r="T579" s="3"/>
      <c r="U579" s="3"/>
      <c r="V579" s="3"/>
      <c r="W579" s="3">
        <v>0</v>
      </c>
      <c r="X579" s="3">
        <v>0</v>
      </c>
      <c r="Y579" s="3">
        <v>0</v>
      </c>
      <c r="Z579" s="3">
        <v>0</v>
      </c>
      <c r="AA579" s="112">
        <f t="shared" ref="AA579:AA642" si="116">O579*$L:$L</f>
        <v>0</v>
      </c>
      <c r="AB579" s="112">
        <f t="shared" ref="AB579:AB642" si="117">P579*$L:$L</f>
        <v>0</v>
      </c>
      <c r="AC579" s="112">
        <f t="shared" ref="AC579:AC642" si="118">Q579*$L:$L</f>
        <v>0</v>
      </c>
      <c r="AD579" s="112">
        <f t="shared" ref="AD579:AD642" si="119">R579*$L:$L</f>
        <v>0</v>
      </c>
      <c r="AE579" s="112">
        <f t="shared" ref="AE579:AE642" si="120">S579*$L:$L</f>
        <v>0</v>
      </c>
      <c r="AF579" s="112">
        <f t="shared" ref="AF579:AF642" si="121">T579*$L:$L</f>
        <v>0</v>
      </c>
      <c r="AG579" s="112">
        <f t="shared" ref="AG579:AG642" si="122">U579*$L:$L</f>
        <v>0</v>
      </c>
      <c r="AH579" s="112">
        <f t="shared" ref="AH579:AH642" si="123">V579*$L:$L</f>
        <v>0</v>
      </c>
      <c r="AI579" s="112">
        <f t="shared" ref="AI579:AI642" si="124">W579*$L:$L</f>
        <v>0</v>
      </c>
      <c r="AJ579" s="112">
        <f t="shared" ref="AJ579:AJ642" si="125">X579*$L:$L</f>
        <v>0</v>
      </c>
      <c r="AK579" s="112">
        <f t="shared" ref="AK579:AK642" si="126">Y579*$L:$L</f>
        <v>0</v>
      </c>
      <c r="AL579" s="112">
        <f t="shared" ref="AL579:AL642" si="127">Z579*$L:$L</f>
        <v>0</v>
      </c>
      <c r="AN579" s="112"/>
      <c r="AO579" s="184"/>
    </row>
    <row r="580" spans="1:41" x14ac:dyDescent="0.2">
      <c r="A580" t="s">
        <v>20</v>
      </c>
      <c r="B580" t="s">
        <v>1724</v>
      </c>
      <c r="C580" s="2" t="s">
        <v>1725</v>
      </c>
      <c r="D580" s="2" t="s">
        <v>178</v>
      </c>
      <c r="E580" s="2" t="s">
        <v>1726</v>
      </c>
      <c r="F580" s="2" t="s">
        <v>24</v>
      </c>
      <c r="G580" s="2" t="s">
        <v>169</v>
      </c>
      <c r="H580" s="2" t="s">
        <v>180</v>
      </c>
      <c r="I580" s="2" t="s">
        <v>1129</v>
      </c>
      <c r="J580" s="2" t="s">
        <v>3995</v>
      </c>
      <c r="K580" s="3">
        <v>188</v>
      </c>
      <c r="L580" s="25">
        <v>189.31</v>
      </c>
      <c r="M580" s="2" t="s">
        <v>2204</v>
      </c>
      <c r="N580" s="2" t="s">
        <v>66</v>
      </c>
      <c r="O580" s="3">
        <f>IFERROR(VLOOKUP(B:B,'[1]SI vs ST'!$B:$P,15,0),0)</f>
        <v>0</v>
      </c>
      <c r="P580" s="3" cm="1">
        <f t="array" ref="P580">IFERROR(VLOOKUP(_xlfn.SINGLE(B:B),'[1]Pivot ST'!$D:$P,{6,7,8,9,10,11,12},0),0)</f>
        <v>0</v>
      </c>
      <c r="Q580" s="3"/>
      <c r="R580" s="3"/>
      <c r="S580" s="3"/>
      <c r="T580" s="3"/>
      <c r="U580" s="3"/>
      <c r="V580" s="3"/>
      <c r="W580" s="3">
        <v>0</v>
      </c>
      <c r="X580" s="3">
        <v>0</v>
      </c>
      <c r="Y580" s="3">
        <v>0</v>
      </c>
      <c r="Z580" s="3">
        <v>0</v>
      </c>
      <c r="AA580" s="112">
        <f t="shared" si="116"/>
        <v>0</v>
      </c>
      <c r="AB580" s="112">
        <f t="shared" si="117"/>
        <v>0</v>
      </c>
      <c r="AC580" s="112">
        <f t="shared" si="118"/>
        <v>0</v>
      </c>
      <c r="AD580" s="112">
        <f t="shared" si="119"/>
        <v>0</v>
      </c>
      <c r="AE580" s="112">
        <f t="shared" si="120"/>
        <v>0</v>
      </c>
      <c r="AF580" s="112">
        <f t="shared" si="121"/>
        <v>0</v>
      </c>
      <c r="AG580" s="112">
        <f t="shared" si="122"/>
        <v>0</v>
      </c>
      <c r="AH580" s="112">
        <f t="shared" si="123"/>
        <v>0</v>
      </c>
      <c r="AI580" s="112">
        <f t="shared" si="124"/>
        <v>0</v>
      </c>
      <c r="AJ580" s="112">
        <f t="shared" si="125"/>
        <v>0</v>
      </c>
      <c r="AK580" s="112">
        <f t="shared" si="126"/>
        <v>0</v>
      </c>
      <c r="AL580" s="112">
        <f t="shared" si="127"/>
        <v>0</v>
      </c>
      <c r="AN580" s="112"/>
      <c r="AO580" s="184"/>
    </row>
    <row r="581" spans="1:41" x14ac:dyDescent="0.2">
      <c r="A581" t="s">
        <v>20</v>
      </c>
      <c r="B581" t="s">
        <v>1727</v>
      </c>
      <c r="C581" s="2" t="s">
        <v>182</v>
      </c>
      <c r="D581" s="2" t="s">
        <v>183</v>
      </c>
      <c r="E581" s="2" t="s">
        <v>184</v>
      </c>
      <c r="F581" s="2" t="s">
        <v>24</v>
      </c>
      <c r="G581" s="2" t="s">
        <v>79</v>
      </c>
      <c r="H581" s="2" t="s">
        <v>185</v>
      </c>
      <c r="I581" s="2" t="s">
        <v>1129</v>
      </c>
      <c r="J581" s="2" t="s">
        <v>3995</v>
      </c>
      <c r="K581" s="3">
        <v>188</v>
      </c>
      <c r="L581" s="25">
        <v>189.31</v>
      </c>
      <c r="M581" s="2" t="s">
        <v>2204</v>
      </c>
      <c r="N581" s="2" t="s">
        <v>66</v>
      </c>
      <c r="O581" s="3">
        <f>IFERROR(VLOOKUP(B:B,'[1]SI vs ST'!$B:$P,15,0),0)</f>
        <v>1</v>
      </c>
      <c r="P581" s="3" cm="1">
        <f t="array" ref="P581:V581">IFERROR(VLOOKUP(_xlfn.SINGLE(B:B),'[1]Pivot ST'!$D:$P,{6,7,8,9,10,11,12},0),0)</f>
        <v>0</v>
      </c>
      <c r="Q581" s="3">
        <v>4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112">
        <f t="shared" si="116"/>
        <v>189.31</v>
      </c>
      <c r="AB581" s="112">
        <f t="shared" si="117"/>
        <v>0</v>
      </c>
      <c r="AC581" s="112">
        <f t="shared" si="118"/>
        <v>757.24</v>
      </c>
      <c r="AD581" s="112">
        <f t="shared" si="119"/>
        <v>0</v>
      </c>
      <c r="AE581" s="112">
        <f t="shared" si="120"/>
        <v>0</v>
      </c>
      <c r="AF581" s="112">
        <f t="shared" si="121"/>
        <v>0</v>
      </c>
      <c r="AG581" s="112">
        <f t="shared" si="122"/>
        <v>0</v>
      </c>
      <c r="AH581" s="112">
        <f t="shared" si="123"/>
        <v>0</v>
      </c>
      <c r="AI581" s="112">
        <f t="shared" si="124"/>
        <v>0</v>
      </c>
      <c r="AJ581" s="112">
        <f t="shared" si="125"/>
        <v>0</v>
      </c>
      <c r="AK581" s="112">
        <f t="shared" si="126"/>
        <v>0</v>
      </c>
      <c r="AL581" s="112">
        <f t="shared" si="127"/>
        <v>0</v>
      </c>
      <c r="AN581" s="112"/>
      <c r="AO581" s="184"/>
    </row>
    <row r="582" spans="1:41" x14ac:dyDescent="0.2">
      <c r="A582" t="s">
        <v>20</v>
      </c>
      <c r="B582" t="s">
        <v>1728</v>
      </c>
      <c r="C582" s="2" t="s">
        <v>1729</v>
      </c>
      <c r="D582" s="2" t="s">
        <v>1730</v>
      </c>
      <c r="E582" s="2" t="s">
        <v>1731</v>
      </c>
      <c r="F582" s="2" t="s">
        <v>24</v>
      </c>
      <c r="G582" s="2" t="s">
        <v>79</v>
      </c>
      <c r="H582" s="2" t="s">
        <v>245</v>
      </c>
      <c r="I582" s="2" t="s">
        <v>1129</v>
      </c>
      <c r="J582" s="2" t="s">
        <v>3995</v>
      </c>
      <c r="K582" s="3">
        <v>188</v>
      </c>
      <c r="L582" s="25">
        <v>189.31</v>
      </c>
      <c r="M582" s="2" t="s">
        <v>2204</v>
      </c>
      <c r="N582" s="2" t="s">
        <v>66</v>
      </c>
      <c r="O582" s="3">
        <f>IFERROR(VLOOKUP(B:B,'[1]SI vs ST'!$B:$P,15,0),0)</f>
        <v>2</v>
      </c>
      <c r="P582" s="3" cm="1">
        <f t="array" ref="P582">IFERROR(VLOOKUP(_xlfn.SINGLE(B:B),'[1]Pivot ST'!$D:$P,{6,7,8,9,10,11,12},0),0)</f>
        <v>0</v>
      </c>
      <c r="Q582" s="3"/>
      <c r="R582" s="3"/>
      <c r="S582" s="3"/>
      <c r="T582" s="3"/>
      <c r="U582" s="3"/>
      <c r="V582" s="3"/>
      <c r="W582" s="3">
        <v>0</v>
      </c>
      <c r="X582" s="3">
        <v>0</v>
      </c>
      <c r="Y582" s="3">
        <v>0</v>
      </c>
      <c r="Z582" s="3">
        <v>0</v>
      </c>
      <c r="AA582" s="112">
        <f t="shared" si="116"/>
        <v>378.62</v>
      </c>
      <c r="AB582" s="112">
        <f t="shared" si="117"/>
        <v>0</v>
      </c>
      <c r="AC582" s="112">
        <f t="shared" si="118"/>
        <v>0</v>
      </c>
      <c r="AD582" s="112">
        <f t="shared" si="119"/>
        <v>0</v>
      </c>
      <c r="AE582" s="112">
        <f t="shared" si="120"/>
        <v>0</v>
      </c>
      <c r="AF582" s="112">
        <f t="shared" si="121"/>
        <v>0</v>
      </c>
      <c r="AG582" s="112">
        <f t="shared" si="122"/>
        <v>0</v>
      </c>
      <c r="AH582" s="112">
        <f t="shared" si="123"/>
        <v>0</v>
      </c>
      <c r="AI582" s="112">
        <f t="shared" si="124"/>
        <v>0</v>
      </c>
      <c r="AJ582" s="112">
        <f t="shared" si="125"/>
        <v>0</v>
      </c>
      <c r="AK582" s="112">
        <f t="shared" si="126"/>
        <v>0</v>
      </c>
      <c r="AL582" s="112">
        <f t="shared" si="127"/>
        <v>0</v>
      </c>
      <c r="AN582" s="112"/>
      <c r="AO582" s="184"/>
    </row>
    <row r="583" spans="1:41" x14ac:dyDescent="0.2">
      <c r="A583" t="s">
        <v>20</v>
      </c>
      <c r="B583" t="s">
        <v>1732</v>
      </c>
      <c r="C583" s="2" t="s">
        <v>1729</v>
      </c>
      <c r="D583" s="2" t="s">
        <v>1730</v>
      </c>
      <c r="E583" s="2" t="s">
        <v>1731</v>
      </c>
      <c r="F583" s="2" t="s">
        <v>24</v>
      </c>
      <c r="G583" s="2" t="s">
        <v>79</v>
      </c>
      <c r="H583" s="2" t="s">
        <v>245</v>
      </c>
      <c r="I583" s="2" t="s">
        <v>1129</v>
      </c>
      <c r="J583" s="2" t="s">
        <v>3995</v>
      </c>
      <c r="K583" s="3">
        <v>188</v>
      </c>
      <c r="L583" s="25">
        <v>100</v>
      </c>
      <c r="M583" s="2" t="s">
        <v>2204</v>
      </c>
      <c r="N583" s="2" t="s">
        <v>66</v>
      </c>
      <c r="O583" s="3">
        <f>IFERROR(VLOOKUP(B:B,'[1]SI vs ST'!$B:$P,15,0),0)</f>
        <v>0</v>
      </c>
      <c r="P583" s="3" cm="1">
        <f t="array" ref="P583">IFERROR(VLOOKUP(_xlfn.SINGLE(B:B),'[1]Pivot ST'!$D:$P,{6,7,8,9,10,11,12},0),0)</f>
        <v>0</v>
      </c>
      <c r="Q583" s="3"/>
      <c r="R583" s="3"/>
      <c r="S583" s="3"/>
      <c r="T583" s="3"/>
      <c r="U583" s="3"/>
      <c r="V583" s="3"/>
      <c r="W583" s="3">
        <v>0</v>
      </c>
      <c r="X583" s="3">
        <v>0</v>
      </c>
      <c r="Y583" s="3">
        <v>0</v>
      </c>
      <c r="Z583" s="3">
        <v>0</v>
      </c>
      <c r="AA583" s="112">
        <f t="shared" si="116"/>
        <v>0</v>
      </c>
      <c r="AB583" s="112">
        <f t="shared" si="117"/>
        <v>0</v>
      </c>
      <c r="AC583" s="112">
        <f t="shared" si="118"/>
        <v>0</v>
      </c>
      <c r="AD583" s="112">
        <f t="shared" si="119"/>
        <v>0</v>
      </c>
      <c r="AE583" s="112">
        <f t="shared" si="120"/>
        <v>0</v>
      </c>
      <c r="AF583" s="112">
        <f t="shared" si="121"/>
        <v>0</v>
      </c>
      <c r="AG583" s="112">
        <f t="shared" si="122"/>
        <v>0</v>
      </c>
      <c r="AH583" s="112">
        <f t="shared" si="123"/>
        <v>0</v>
      </c>
      <c r="AI583" s="112">
        <f t="shared" si="124"/>
        <v>0</v>
      </c>
      <c r="AJ583" s="112">
        <f t="shared" si="125"/>
        <v>0</v>
      </c>
      <c r="AK583" s="112">
        <f t="shared" si="126"/>
        <v>0</v>
      </c>
      <c r="AL583" s="112">
        <f t="shared" si="127"/>
        <v>0</v>
      </c>
      <c r="AN583" s="112"/>
      <c r="AO583" s="184"/>
    </row>
    <row r="584" spans="1:41" x14ac:dyDescent="0.2">
      <c r="A584" t="s">
        <v>20</v>
      </c>
      <c r="B584" t="s">
        <v>1733</v>
      </c>
      <c r="C584" s="2" t="s">
        <v>1734</v>
      </c>
      <c r="D584" s="2" t="s">
        <v>1735</v>
      </c>
      <c r="E584" s="2" t="s">
        <v>1736</v>
      </c>
      <c r="F584" s="2" t="s">
        <v>24</v>
      </c>
      <c r="G584" s="2" t="s">
        <v>79</v>
      </c>
      <c r="H584" s="2" t="s">
        <v>254</v>
      </c>
      <c r="I584" s="2" t="s">
        <v>1129</v>
      </c>
      <c r="J584" s="2" t="s">
        <v>3995</v>
      </c>
      <c r="K584" s="3">
        <v>188</v>
      </c>
      <c r="L584" s="25">
        <v>189.31</v>
      </c>
      <c r="M584" s="2" t="s">
        <v>2204</v>
      </c>
      <c r="N584" s="2" t="s">
        <v>66</v>
      </c>
      <c r="O584" s="3">
        <f>IFERROR(VLOOKUP(B:B,'[1]SI vs ST'!$B:$P,15,0),0)</f>
        <v>0</v>
      </c>
      <c r="P584" s="3" cm="1">
        <f t="array" ref="P584">IFERROR(VLOOKUP(_xlfn.SINGLE(B:B),'[1]Pivot ST'!$D:$P,{6,7,8,9,10,11,12},0),0)</f>
        <v>0</v>
      </c>
      <c r="Q584" s="3"/>
      <c r="R584" s="3"/>
      <c r="S584" s="3"/>
      <c r="T584" s="3"/>
      <c r="U584" s="3"/>
      <c r="V584" s="3"/>
      <c r="W584" s="3">
        <v>0</v>
      </c>
      <c r="X584" s="3">
        <v>0</v>
      </c>
      <c r="Y584" s="3">
        <v>0</v>
      </c>
      <c r="Z584" s="3">
        <v>0</v>
      </c>
      <c r="AA584" s="112">
        <f t="shared" si="116"/>
        <v>0</v>
      </c>
      <c r="AB584" s="112">
        <f t="shared" si="117"/>
        <v>0</v>
      </c>
      <c r="AC584" s="112">
        <f t="shared" si="118"/>
        <v>0</v>
      </c>
      <c r="AD584" s="112">
        <f t="shared" si="119"/>
        <v>0</v>
      </c>
      <c r="AE584" s="112">
        <f t="shared" si="120"/>
        <v>0</v>
      </c>
      <c r="AF584" s="112">
        <f t="shared" si="121"/>
        <v>0</v>
      </c>
      <c r="AG584" s="112">
        <f t="shared" si="122"/>
        <v>0</v>
      </c>
      <c r="AH584" s="112">
        <f t="shared" si="123"/>
        <v>0</v>
      </c>
      <c r="AI584" s="112">
        <f t="shared" si="124"/>
        <v>0</v>
      </c>
      <c r="AJ584" s="112">
        <f t="shared" si="125"/>
        <v>0</v>
      </c>
      <c r="AK584" s="112">
        <f t="shared" si="126"/>
        <v>0</v>
      </c>
      <c r="AL584" s="112">
        <f t="shared" si="127"/>
        <v>0</v>
      </c>
      <c r="AN584" s="112"/>
      <c r="AO584" s="184"/>
    </row>
    <row r="585" spans="1:41" x14ac:dyDescent="0.2">
      <c r="A585" t="s">
        <v>20</v>
      </c>
      <c r="B585" t="s">
        <v>1737</v>
      </c>
      <c r="C585" s="2" t="s">
        <v>187</v>
      </c>
      <c r="D585" s="2" t="s">
        <v>188</v>
      </c>
      <c r="E585" s="2" t="s">
        <v>189</v>
      </c>
      <c r="F585" s="2" t="s">
        <v>24</v>
      </c>
      <c r="G585" s="2" t="s">
        <v>79</v>
      </c>
      <c r="H585" s="2" t="s">
        <v>80</v>
      </c>
      <c r="I585" s="2" t="s">
        <v>1129</v>
      </c>
      <c r="J585" s="2" t="s">
        <v>3995</v>
      </c>
      <c r="K585" s="3">
        <v>188</v>
      </c>
      <c r="L585" s="25">
        <v>189.31</v>
      </c>
      <c r="M585" s="2" t="s">
        <v>2204</v>
      </c>
      <c r="N585" s="2" t="s">
        <v>66</v>
      </c>
      <c r="O585" s="3">
        <f>IFERROR(VLOOKUP(B:B,'[1]SI vs ST'!$B:$P,15,0),0)</f>
        <v>0</v>
      </c>
      <c r="P585" s="3" cm="1">
        <f t="array" ref="P585:V585">IFERROR(VLOOKUP(_xlfn.SINGLE(B:B),'[1]Pivot ST'!$D:$P,{6,7,8,9,10,11,12},0),0)</f>
        <v>2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112">
        <f t="shared" si="116"/>
        <v>0</v>
      </c>
      <c r="AB585" s="112">
        <f t="shared" si="117"/>
        <v>378.62</v>
      </c>
      <c r="AC585" s="112">
        <f t="shared" si="118"/>
        <v>0</v>
      </c>
      <c r="AD585" s="112">
        <f t="shared" si="119"/>
        <v>0</v>
      </c>
      <c r="AE585" s="112">
        <f t="shared" si="120"/>
        <v>0</v>
      </c>
      <c r="AF585" s="112">
        <f t="shared" si="121"/>
        <v>0</v>
      </c>
      <c r="AG585" s="112">
        <f t="shared" si="122"/>
        <v>0</v>
      </c>
      <c r="AH585" s="112">
        <f t="shared" si="123"/>
        <v>0</v>
      </c>
      <c r="AI585" s="112">
        <f t="shared" si="124"/>
        <v>0</v>
      </c>
      <c r="AJ585" s="112">
        <f t="shared" si="125"/>
        <v>0</v>
      </c>
      <c r="AK585" s="112">
        <f t="shared" si="126"/>
        <v>0</v>
      </c>
      <c r="AL585" s="112">
        <f t="shared" si="127"/>
        <v>0</v>
      </c>
      <c r="AN585" s="112"/>
      <c r="AO585" s="184"/>
    </row>
    <row r="586" spans="1:41" x14ac:dyDescent="0.2">
      <c r="A586" t="s">
        <v>20</v>
      </c>
      <c r="B586" t="s">
        <v>1738</v>
      </c>
      <c r="C586" s="2" t="s">
        <v>191</v>
      </c>
      <c r="D586" s="2" t="s">
        <v>192</v>
      </c>
      <c r="E586" s="2" t="s">
        <v>193</v>
      </c>
      <c r="F586" s="2" t="s">
        <v>24</v>
      </c>
      <c r="G586" s="2" t="s">
        <v>109</v>
      </c>
      <c r="H586" s="2" t="s">
        <v>109</v>
      </c>
      <c r="I586" s="2" t="s">
        <v>1129</v>
      </c>
      <c r="J586" s="2" t="s">
        <v>3995</v>
      </c>
      <c r="K586" s="3">
        <v>188</v>
      </c>
      <c r="L586" s="25">
        <v>150.56</v>
      </c>
      <c r="M586" s="2" t="s">
        <v>2204</v>
      </c>
      <c r="N586" s="2" t="s">
        <v>66</v>
      </c>
      <c r="O586" s="3">
        <f>IFERROR(VLOOKUP(B:B,'[1]SI vs ST'!$B:$P,15,0),0)</f>
        <v>24</v>
      </c>
      <c r="P586" s="3" cm="1">
        <f t="array" ref="P586:V586">IFERROR(VLOOKUP(_xlfn.SINGLE(B:B),'[1]Pivot ST'!$D:$P,{6,7,8,9,10,11,12},0),0)</f>
        <v>15</v>
      </c>
      <c r="Q586" s="3">
        <v>23</v>
      </c>
      <c r="R586" s="3">
        <v>7</v>
      </c>
      <c r="S586" s="3">
        <v>24</v>
      </c>
      <c r="T586" s="3">
        <v>11</v>
      </c>
      <c r="U586" s="3">
        <v>2</v>
      </c>
      <c r="V586" s="3">
        <v>0</v>
      </c>
      <c r="W586" s="3">
        <v>15</v>
      </c>
      <c r="X586" s="3">
        <v>15</v>
      </c>
      <c r="Y586" s="3">
        <v>14</v>
      </c>
      <c r="Z586" s="3">
        <v>14</v>
      </c>
      <c r="AA586" s="112">
        <f t="shared" si="116"/>
        <v>3613.44</v>
      </c>
      <c r="AB586" s="112">
        <f t="shared" si="117"/>
        <v>2258.4</v>
      </c>
      <c r="AC586" s="112">
        <f t="shared" si="118"/>
        <v>3462.88</v>
      </c>
      <c r="AD586" s="112">
        <f t="shared" si="119"/>
        <v>1053.92</v>
      </c>
      <c r="AE586" s="112">
        <f t="shared" si="120"/>
        <v>3613.44</v>
      </c>
      <c r="AF586" s="112">
        <f t="shared" si="121"/>
        <v>1656.16</v>
      </c>
      <c r="AG586" s="112">
        <f t="shared" si="122"/>
        <v>301.12</v>
      </c>
      <c r="AH586" s="112">
        <f t="shared" si="123"/>
        <v>0</v>
      </c>
      <c r="AI586" s="112">
        <f t="shared" si="124"/>
        <v>2258.4</v>
      </c>
      <c r="AJ586" s="112">
        <f t="shared" si="125"/>
        <v>2258.4</v>
      </c>
      <c r="AK586" s="112">
        <f t="shared" si="126"/>
        <v>2107.84</v>
      </c>
      <c r="AL586" s="112">
        <f t="shared" si="127"/>
        <v>2107.84</v>
      </c>
      <c r="AN586" s="112"/>
      <c r="AO586" s="184"/>
    </row>
    <row r="587" spans="1:41" x14ac:dyDescent="0.2">
      <c r="A587" t="s">
        <v>20</v>
      </c>
      <c r="B587" t="s">
        <v>1739</v>
      </c>
      <c r="C587" s="2" t="s">
        <v>1740</v>
      </c>
      <c r="D587" s="2" t="s">
        <v>1741</v>
      </c>
      <c r="E587" s="2" t="s">
        <v>1742</v>
      </c>
      <c r="F587" s="2" t="s">
        <v>24</v>
      </c>
      <c r="G587" s="2" t="s">
        <v>109</v>
      </c>
      <c r="H587" s="2" t="s">
        <v>931</v>
      </c>
      <c r="I587" s="2" t="s">
        <v>1129</v>
      </c>
      <c r="J587" s="2" t="s">
        <v>3995</v>
      </c>
      <c r="K587" s="3">
        <v>188</v>
      </c>
      <c r="L587" s="25">
        <v>150.56</v>
      </c>
      <c r="M587" s="2" t="s">
        <v>2204</v>
      </c>
      <c r="N587" s="2" t="s">
        <v>66</v>
      </c>
      <c r="O587" s="3">
        <f>IFERROR(VLOOKUP(B:B,'[1]SI vs ST'!$B:$P,15,0),0)</f>
        <v>1</v>
      </c>
      <c r="P587" s="3" cm="1">
        <f t="array" ref="P587:V587">IFERROR(VLOOKUP(_xlfn.SINGLE(B:B),'[1]Pivot ST'!$D:$P,{6,7,8,9,10,11,12},0),0)</f>
        <v>6</v>
      </c>
      <c r="Q587" s="3">
        <v>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112">
        <f t="shared" si="116"/>
        <v>150.56</v>
      </c>
      <c r="AB587" s="112">
        <f t="shared" si="117"/>
        <v>903.36</v>
      </c>
      <c r="AC587" s="112">
        <f t="shared" si="118"/>
        <v>451.68</v>
      </c>
      <c r="AD587" s="112">
        <f t="shared" si="119"/>
        <v>0</v>
      </c>
      <c r="AE587" s="112">
        <f t="shared" si="120"/>
        <v>0</v>
      </c>
      <c r="AF587" s="112">
        <f t="shared" si="121"/>
        <v>0</v>
      </c>
      <c r="AG587" s="112">
        <f t="shared" si="122"/>
        <v>0</v>
      </c>
      <c r="AH587" s="112">
        <f t="shared" si="123"/>
        <v>0</v>
      </c>
      <c r="AI587" s="112">
        <f t="shared" si="124"/>
        <v>0</v>
      </c>
      <c r="AJ587" s="112">
        <f t="shared" si="125"/>
        <v>0</v>
      </c>
      <c r="AK587" s="112">
        <f t="shared" si="126"/>
        <v>0</v>
      </c>
      <c r="AL587" s="112">
        <f t="shared" si="127"/>
        <v>0</v>
      </c>
      <c r="AN587" s="112"/>
      <c r="AO587" s="184"/>
    </row>
    <row r="588" spans="1:41" x14ac:dyDescent="0.2">
      <c r="A588" t="s">
        <v>20</v>
      </c>
      <c r="B588" t="s">
        <v>1743</v>
      </c>
      <c r="C588" s="2" t="s">
        <v>195</v>
      </c>
      <c r="D588" s="2" t="s">
        <v>196</v>
      </c>
      <c r="E588" s="2" t="s">
        <v>197</v>
      </c>
      <c r="F588" s="2" t="s">
        <v>24</v>
      </c>
      <c r="G588" s="2" t="s">
        <v>109</v>
      </c>
      <c r="H588" s="2" t="s">
        <v>198</v>
      </c>
      <c r="I588" s="2" t="s">
        <v>1129</v>
      </c>
      <c r="J588" s="2" t="s">
        <v>3995</v>
      </c>
      <c r="K588" s="3">
        <v>188</v>
      </c>
      <c r="L588" s="25">
        <v>150.56</v>
      </c>
      <c r="M588" s="2" t="s">
        <v>2204</v>
      </c>
      <c r="N588" s="2" t="s">
        <v>66</v>
      </c>
      <c r="O588" s="3">
        <f>IFERROR(VLOOKUP(B:B,'[1]SI vs ST'!$B:$P,15,0),0)</f>
        <v>63</v>
      </c>
      <c r="P588" s="3" cm="1">
        <f t="array" ref="P588:V588">IFERROR(VLOOKUP(_xlfn.SINGLE(B:B),'[1]Pivot ST'!$D:$P,{6,7,8,9,10,11,12},0),0)</f>
        <v>42</v>
      </c>
      <c r="Q588" s="3">
        <v>44</v>
      </c>
      <c r="R588" s="3">
        <v>35</v>
      </c>
      <c r="S588" s="3">
        <v>8</v>
      </c>
      <c r="T588" s="3">
        <v>13</v>
      </c>
      <c r="U588" s="3">
        <v>7</v>
      </c>
      <c r="V588" s="3">
        <v>8</v>
      </c>
      <c r="W588" s="3">
        <v>20</v>
      </c>
      <c r="X588" s="3">
        <v>16</v>
      </c>
      <c r="Y588" s="3">
        <v>17</v>
      </c>
      <c r="Z588" s="3">
        <v>16</v>
      </c>
      <c r="AA588" s="112">
        <f t="shared" si="116"/>
        <v>9485.2800000000007</v>
      </c>
      <c r="AB588" s="112">
        <f t="shared" si="117"/>
        <v>6323.52</v>
      </c>
      <c r="AC588" s="112">
        <f t="shared" si="118"/>
        <v>6624.64</v>
      </c>
      <c r="AD588" s="112">
        <f t="shared" si="119"/>
        <v>5269.6</v>
      </c>
      <c r="AE588" s="112">
        <f t="shared" si="120"/>
        <v>1204.48</v>
      </c>
      <c r="AF588" s="112">
        <f t="shared" si="121"/>
        <v>1957.28</v>
      </c>
      <c r="AG588" s="112">
        <f t="shared" si="122"/>
        <v>1053.92</v>
      </c>
      <c r="AH588" s="112">
        <f t="shared" si="123"/>
        <v>1204.48</v>
      </c>
      <c r="AI588" s="112">
        <f t="shared" si="124"/>
        <v>3011.2</v>
      </c>
      <c r="AJ588" s="112">
        <f t="shared" si="125"/>
        <v>2408.96</v>
      </c>
      <c r="AK588" s="112">
        <f t="shared" si="126"/>
        <v>2559.52</v>
      </c>
      <c r="AL588" s="112">
        <f t="shared" si="127"/>
        <v>2408.96</v>
      </c>
      <c r="AN588" s="112"/>
      <c r="AO588" s="184"/>
    </row>
    <row r="589" spans="1:41" x14ac:dyDescent="0.2">
      <c r="A589" t="s">
        <v>20</v>
      </c>
      <c r="B589" t="s">
        <v>1744</v>
      </c>
      <c r="C589" s="2" t="s">
        <v>200</v>
      </c>
      <c r="D589" s="2" t="s">
        <v>201</v>
      </c>
      <c r="E589" s="2" t="s">
        <v>202</v>
      </c>
      <c r="F589" s="2" t="s">
        <v>24</v>
      </c>
      <c r="G589" s="2" t="s">
        <v>109</v>
      </c>
      <c r="H589" s="2" t="s">
        <v>127</v>
      </c>
      <c r="I589" s="2" t="s">
        <v>1129</v>
      </c>
      <c r="J589" s="2" t="s">
        <v>3995</v>
      </c>
      <c r="K589" s="3">
        <v>188</v>
      </c>
      <c r="L589" s="25">
        <v>150.56</v>
      </c>
      <c r="M589" s="2" t="s">
        <v>2204</v>
      </c>
      <c r="N589" s="2" t="s">
        <v>66</v>
      </c>
      <c r="O589" s="3">
        <f>IFERROR(VLOOKUP(B:B,'[1]SI vs ST'!$B:$P,15,0),0)</f>
        <v>137</v>
      </c>
      <c r="P589" s="3" cm="1">
        <f t="array" ref="P589:V589">IFERROR(VLOOKUP(_xlfn.SINGLE(B:B),'[1]Pivot ST'!$D:$P,{6,7,8,9,10,11,12},0),0)</f>
        <v>36</v>
      </c>
      <c r="Q589" s="3">
        <v>12</v>
      </c>
      <c r="R589" s="3">
        <v>0</v>
      </c>
      <c r="S589" s="3">
        <v>0</v>
      </c>
      <c r="T589" s="3">
        <v>0</v>
      </c>
      <c r="U589" s="3">
        <v>0</v>
      </c>
      <c r="V589" s="3">
        <v>1</v>
      </c>
      <c r="W589" s="3">
        <v>0</v>
      </c>
      <c r="X589" s="3">
        <v>0</v>
      </c>
      <c r="Y589" s="3">
        <v>0</v>
      </c>
      <c r="Z589" s="3">
        <v>0</v>
      </c>
      <c r="AA589" s="112">
        <f t="shared" si="116"/>
        <v>20626.72</v>
      </c>
      <c r="AB589" s="112">
        <f t="shared" si="117"/>
        <v>5420.16</v>
      </c>
      <c r="AC589" s="112">
        <f t="shared" si="118"/>
        <v>1806.72</v>
      </c>
      <c r="AD589" s="112">
        <f t="shared" si="119"/>
        <v>0</v>
      </c>
      <c r="AE589" s="112">
        <f t="shared" si="120"/>
        <v>0</v>
      </c>
      <c r="AF589" s="112">
        <f t="shared" si="121"/>
        <v>0</v>
      </c>
      <c r="AG589" s="112">
        <f t="shared" si="122"/>
        <v>0</v>
      </c>
      <c r="AH589" s="112">
        <f t="shared" si="123"/>
        <v>150.56</v>
      </c>
      <c r="AI589" s="112">
        <f t="shared" si="124"/>
        <v>0</v>
      </c>
      <c r="AJ589" s="112">
        <f t="shared" si="125"/>
        <v>0</v>
      </c>
      <c r="AK589" s="112">
        <f t="shared" si="126"/>
        <v>0</v>
      </c>
      <c r="AL589" s="112">
        <f t="shared" si="127"/>
        <v>0</v>
      </c>
      <c r="AN589" s="112"/>
      <c r="AO589" s="184"/>
    </row>
    <row r="590" spans="1:41" x14ac:dyDescent="0.2">
      <c r="A590" t="s">
        <v>20</v>
      </c>
      <c r="B590" t="s">
        <v>1745</v>
      </c>
      <c r="C590" s="2" t="s">
        <v>200</v>
      </c>
      <c r="D590" s="2" t="s">
        <v>201</v>
      </c>
      <c r="E590" s="2" t="s">
        <v>202</v>
      </c>
      <c r="F590" s="2" t="s">
        <v>24</v>
      </c>
      <c r="G590" s="2" t="s">
        <v>109</v>
      </c>
      <c r="H590" s="2" t="s">
        <v>127</v>
      </c>
      <c r="I590" s="2" t="s">
        <v>1129</v>
      </c>
      <c r="J590" s="2" t="s">
        <v>3995</v>
      </c>
      <c r="K590" s="3">
        <v>188</v>
      </c>
      <c r="L590" s="25">
        <v>110</v>
      </c>
      <c r="M590" s="2" t="s">
        <v>2204</v>
      </c>
      <c r="N590" s="2" t="s">
        <v>66</v>
      </c>
      <c r="O590" s="3">
        <f>IFERROR(VLOOKUP(B:B,'[1]SI vs ST'!$B:$P,15,0),0)</f>
        <v>0</v>
      </c>
      <c r="P590" s="3" cm="1">
        <f t="array" ref="P590">IFERROR(VLOOKUP(_xlfn.SINGLE(B:B),'[1]Pivot ST'!$D:$P,{6,7,8,9,10,11,12},0),0)</f>
        <v>0</v>
      </c>
      <c r="Q590" s="3"/>
      <c r="R590" s="3"/>
      <c r="S590" s="3"/>
      <c r="T590" s="3"/>
      <c r="U590" s="3"/>
      <c r="V590" s="3"/>
      <c r="W590" s="3">
        <v>0</v>
      </c>
      <c r="X590" s="3">
        <v>0</v>
      </c>
      <c r="Y590" s="3">
        <v>0</v>
      </c>
      <c r="Z590" s="3">
        <v>0</v>
      </c>
      <c r="AA590" s="112">
        <f t="shared" si="116"/>
        <v>0</v>
      </c>
      <c r="AB590" s="112">
        <f t="shared" si="117"/>
        <v>0</v>
      </c>
      <c r="AC590" s="112">
        <f t="shared" si="118"/>
        <v>0</v>
      </c>
      <c r="AD590" s="112">
        <f t="shared" si="119"/>
        <v>0</v>
      </c>
      <c r="AE590" s="112">
        <f t="shared" si="120"/>
        <v>0</v>
      </c>
      <c r="AF590" s="112">
        <f t="shared" si="121"/>
        <v>0</v>
      </c>
      <c r="AG590" s="112">
        <f t="shared" si="122"/>
        <v>0</v>
      </c>
      <c r="AH590" s="112">
        <f t="shared" si="123"/>
        <v>0</v>
      </c>
      <c r="AI590" s="112">
        <f t="shared" si="124"/>
        <v>0</v>
      </c>
      <c r="AJ590" s="112">
        <f t="shared" si="125"/>
        <v>0</v>
      </c>
      <c r="AK590" s="112">
        <f t="shared" si="126"/>
        <v>0</v>
      </c>
      <c r="AL590" s="112">
        <f t="shared" si="127"/>
        <v>0</v>
      </c>
      <c r="AN590" s="112"/>
      <c r="AO590" s="184"/>
    </row>
    <row r="591" spans="1:41" x14ac:dyDescent="0.2">
      <c r="A591" t="s">
        <v>20</v>
      </c>
      <c r="B591" t="s">
        <v>1746</v>
      </c>
      <c r="C591" s="2" t="s">
        <v>1747</v>
      </c>
      <c r="D591" s="2">
        <v>846537097553</v>
      </c>
      <c r="E591" s="2" t="s">
        <v>1748</v>
      </c>
      <c r="F591" s="2" t="s">
        <v>24</v>
      </c>
      <c r="G591" s="2" t="s">
        <v>61</v>
      </c>
      <c r="H591" s="2" t="s">
        <v>1749</v>
      </c>
      <c r="I591" s="2" t="s">
        <v>1129</v>
      </c>
      <c r="J591" s="2" t="s">
        <v>3995</v>
      </c>
      <c r="K591" s="3">
        <v>188</v>
      </c>
      <c r="L591" s="25">
        <v>150.56</v>
      </c>
      <c r="M591" s="2" t="s">
        <v>2204</v>
      </c>
      <c r="N591" s="2" t="s">
        <v>66</v>
      </c>
      <c r="O591" s="3">
        <f>IFERROR(VLOOKUP(B:B,'[1]SI vs ST'!$B:$P,15,0),0)</f>
        <v>1240</v>
      </c>
      <c r="P591" s="3" cm="1">
        <f t="array" ref="P591:V591">IFERROR(VLOOKUP(_xlfn.SINGLE(B:B),'[1]Pivot ST'!$D:$P,{6,7,8,9,10,11,12},0),0)</f>
        <v>416</v>
      </c>
      <c r="Q591" s="3">
        <v>449</v>
      </c>
      <c r="R591" s="3">
        <v>153</v>
      </c>
      <c r="S591" s="3">
        <v>103</v>
      </c>
      <c r="T591" s="3">
        <v>97</v>
      </c>
      <c r="U591" s="3">
        <v>23</v>
      </c>
      <c r="V591" s="3">
        <v>21</v>
      </c>
      <c r="W591" s="3">
        <v>260</v>
      </c>
      <c r="X591" s="3">
        <v>0</v>
      </c>
      <c r="Y591" s="3">
        <v>0</v>
      </c>
      <c r="Z591" s="3">
        <v>0</v>
      </c>
      <c r="AA591" s="112">
        <f t="shared" si="116"/>
        <v>186694.39999999999</v>
      </c>
      <c r="AB591" s="112">
        <f t="shared" si="117"/>
        <v>62632.959999999999</v>
      </c>
      <c r="AC591" s="112">
        <f t="shared" si="118"/>
        <v>67601.440000000002</v>
      </c>
      <c r="AD591" s="112">
        <f t="shared" si="119"/>
        <v>23035.68</v>
      </c>
      <c r="AE591" s="112">
        <f t="shared" si="120"/>
        <v>15507.68</v>
      </c>
      <c r="AF591" s="112">
        <f t="shared" si="121"/>
        <v>14604.32</v>
      </c>
      <c r="AG591" s="112">
        <f t="shared" si="122"/>
        <v>3462.88</v>
      </c>
      <c r="AH591" s="112">
        <f t="shared" si="123"/>
        <v>3161.76</v>
      </c>
      <c r="AI591" s="112">
        <f t="shared" si="124"/>
        <v>39145.599999999999</v>
      </c>
      <c r="AJ591" s="112">
        <f t="shared" si="125"/>
        <v>0</v>
      </c>
      <c r="AK591" s="112">
        <f t="shared" si="126"/>
        <v>0</v>
      </c>
      <c r="AL591" s="112">
        <f t="shared" si="127"/>
        <v>0</v>
      </c>
      <c r="AN591" s="112"/>
      <c r="AO591" s="184"/>
    </row>
    <row r="592" spans="1:41" x14ac:dyDescent="0.2">
      <c r="A592" t="s">
        <v>20</v>
      </c>
      <c r="B592" t="s">
        <v>1750</v>
      </c>
      <c r="C592" s="2" t="s">
        <v>1751</v>
      </c>
      <c r="D592" s="2" t="s">
        <v>1752</v>
      </c>
      <c r="E592" s="2" t="s">
        <v>1753</v>
      </c>
      <c r="F592" t="s">
        <v>4152</v>
      </c>
      <c r="G592" s="2" t="s">
        <v>34</v>
      </c>
      <c r="H592" s="2" t="s">
        <v>1754</v>
      </c>
      <c r="I592" s="2" t="s">
        <v>1129</v>
      </c>
      <c r="J592" s="2" t="s">
        <v>3995</v>
      </c>
      <c r="K592" s="3">
        <v>188</v>
      </c>
      <c r="L592" s="25">
        <v>165.47</v>
      </c>
      <c r="M592" s="2" t="s">
        <v>2204</v>
      </c>
      <c r="N592" s="2" t="s">
        <v>66</v>
      </c>
      <c r="O592" s="3">
        <f>IFERROR(VLOOKUP(B:B,'[1]SI vs ST'!$B:$P,15,0),0)</f>
        <v>0</v>
      </c>
      <c r="P592" s="3" cm="1">
        <f t="array" ref="P592">IFERROR(VLOOKUP(_xlfn.SINGLE(B:B),'[1]Pivot ST'!$D:$P,{6,7,8,9,10,11,12},0),0)</f>
        <v>0</v>
      </c>
      <c r="Q592" s="3"/>
      <c r="R592" s="3"/>
      <c r="S592" s="3"/>
      <c r="T592" s="3"/>
      <c r="U592" s="3"/>
      <c r="V592" s="3"/>
      <c r="W592" s="3">
        <v>0</v>
      </c>
      <c r="X592" s="3">
        <v>0</v>
      </c>
      <c r="Y592" s="3">
        <v>0</v>
      </c>
      <c r="Z592" s="3">
        <v>0</v>
      </c>
      <c r="AA592" s="112">
        <f t="shared" si="116"/>
        <v>0</v>
      </c>
      <c r="AB592" s="112">
        <f t="shared" si="117"/>
        <v>0</v>
      </c>
      <c r="AC592" s="112">
        <f t="shared" si="118"/>
        <v>0</v>
      </c>
      <c r="AD592" s="112">
        <f t="shared" si="119"/>
        <v>0</v>
      </c>
      <c r="AE592" s="112">
        <f t="shared" si="120"/>
        <v>0</v>
      </c>
      <c r="AF592" s="112">
        <f t="shared" si="121"/>
        <v>0</v>
      </c>
      <c r="AG592" s="112">
        <f t="shared" si="122"/>
        <v>0</v>
      </c>
      <c r="AH592" s="112">
        <f t="shared" si="123"/>
        <v>0</v>
      </c>
      <c r="AI592" s="112">
        <f t="shared" si="124"/>
        <v>0</v>
      </c>
      <c r="AJ592" s="112">
        <f t="shared" si="125"/>
        <v>0</v>
      </c>
      <c r="AK592" s="112">
        <f t="shared" si="126"/>
        <v>0</v>
      </c>
      <c r="AL592" s="112">
        <f t="shared" si="127"/>
        <v>0</v>
      </c>
      <c r="AN592" s="112"/>
      <c r="AO592" s="184"/>
    </row>
    <row r="593" spans="1:41" x14ac:dyDescent="0.2">
      <c r="A593" t="s">
        <v>20</v>
      </c>
      <c r="B593" t="s">
        <v>1755</v>
      </c>
      <c r="C593" s="2" t="s">
        <v>1756</v>
      </c>
      <c r="D593" s="2" t="s">
        <v>1757</v>
      </c>
      <c r="E593" s="2" t="s">
        <v>1758</v>
      </c>
      <c r="F593" t="s">
        <v>4152</v>
      </c>
      <c r="G593" s="2" t="s">
        <v>34</v>
      </c>
      <c r="H593" s="2" t="s">
        <v>222</v>
      </c>
      <c r="I593" s="2" t="s">
        <v>1129</v>
      </c>
      <c r="J593" s="2" t="s">
        <v>3995</v>
      </c>
      <c r="K593" s="3">
        <v>188</v>
      </c>
      <c r="L593" s="25">
        <v>212.89</v>
      </c>
      <c r="M593" s="2" t="s">
        <v>2204</v>
      </c>
      <c r="N593" s="2" t="s">
        <v>66</v>
      </c>
      <c r="O593" s="3">
        <f>IFERROR(VLOOKUP(B:B,'[1]SI vs ST'!$B:$P,15,0),0)</f>
        <v>0</v>
      </c>
      <c r="P593" s="3" cm="1">
        <f t="array" ref="P593">IFERROR(VLOOKUP(_xlfn.SINGLE(B:B),'[1]Pivot ST'!$D:$P,{6,7,8,9,10,11,12},0),0)</f>
        <v>0</v>
      </c>
      <c r="Q593" s="3"/>
      <c r="R593" s="3"/>
      <c r="S593" s="3"/>
      <c r="T593" s="3"/>
      <c r="U593" s="3"/>
      <c r="V593" s="3"/>
      <c r="W593" s="3">
        <v>0</v>
      </c>
      <c r="X593" s="3">
        <v>0</v>
      </c>
      <c r="Y593" s="3">
        <v>0</v>
      </c>
      <c r="Z593" s="3">
        <v>0</v>
      </c>
      <c r="AA593" s="112">
        <f t="shared" si="116"/>
        <v>0</v>
      </c>
      <c r="AB593" s="112">
        <f t="shared" si="117"/>
        <v>0</v>
      </c>
      <c r="AC593" s="112">
        <f t="shared" si="118"/>
        <v>0</v>
      </c>
      <c r="AD593" s="112">
        <f t="shared" si="119"/>
        <v>0</v>
      </c>
      <c r="AE593" s="112">
        <f t="shared" si="120"/>
        <v>0</v>
      </c>
      <c r="AF593" s="112">
        <f t="shared" si="121"/>
        <v>0</v>
      </c>
      <c r="AG593" s="112">
        <f t="shared" si="122"/>
        <v>0</v>
      </c>
      <c r="AH593" s="112">
        <f t="shared" si="123"/>
        <v>0</v>
      </c>
      <c r="AI593" s="112">
        <f t="shared" si="124"/>
        <v>0</v>
      </c>
      <c r="AJ593" s="112">
        <f t="shared" si="125"/>
        <v>0</v>
      </c>
      <c r="AK593" s="112">
        <f t="shared" si="126"/>
        <v>0</v>
      </c>
      <c r="AL593" s="112">
        <f t="shared" si="127"/>
        <v>0</v>
      </c>
      <c r="AN593" s="112"/>
      <c r="AO593" s="184"/>
    </row>
    <row r="594" spans="1:41" x14ac:dyDescent="0.2">
      <c r="A594" t="s">
        <v>20</v>
      </c>
      <c r="B594" t="s">
        <v>1759</v>
      </c>
      <c r="C594" s="2" t="s">
        <v>1756</v>
      </c>
      <c r="D594" s="2" t="s">
        <v>1757</v>
      </c>
      <c r="E594" s="2" t="s">
        <v>1758</v>
      </c>
      <c r="F594" t="s">
        <v>4152</v>
      </c>
      <c r="G594" s="2" t="s">
        <v>34</v>
      </c>
      <c r="H594" s="2" t="s">
        <v>222</v>
      </c>
      <c r="I594" s="2" t="s">
        <v>1129</v>
      </c>
      <c r="J594" s="2" t="s">
        <v>3995</v>
      </c>
      <c r="K594" s="3">
        <v>188</v>
      </c>
      <c r="L594" s="25">
        <v>212.89</v>
      </c>
      <c r="M594" s="2" t="s">
        <v>2204</v>
      </c>
      <c r="N594" s="2" t="s">
        <v>66</v>
      </c>
      <c r="O594" s="3">
        <f>IFERROR(VLOOKUP(B:B,'[1]SI vs ST'!$B:$P,15,0),0)</f>
        <v>0</v>
      </c>
      <c r="P594" s="3" cm="1">
        <f t="array" ref="P594:V594">IFERROR(VLOOKUP(_xlfn.SINGLE(B:B),'[1]Pivot ST'!$D:$P,{6,7,8,9,10,11,12},0),0)</f>
        <v>0</v>
      </c>
      <c r="Q594" s="3">
        <v>1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112">
        <f t="shared" si="116"/>
        <v>0</v>
      </c>
      <c r="AB594" s="112">
        <f t="shared" si="117"/>
        <v>0</v>
      </c>
      <c r="AC594" s="112">
        <f t="shared" si="118"/>
        <v>212.89</v>
      </c>
      <c r="AD594" s="112">
        <f t="shared" si="119"/>
        <v>0</v>
      </c>
      <c r="AE594" s="112">
        <f t="shared" si="120"/>
        <v>0</v>
      </c>
      <c r="AF594" s="112">
        <f t="shared" si="121"/>
        <v>0</v>
      </c>
      <c r="AG594" s="112">
        <f t="shared" si="122"/>
        <v>0</v>
      </c>
      <c r="AH594" s="112">
        <f t="shared" si="123"/>
        <v>0</v>
      </c>
      <c r="AI594" s="112">
        <f t="shared" si="124"/>
        <v>0</v>
      </c>
      <c r="AJ594" s="112">
        <f t="shared" si="125"/>
        <v>0</v>
      </c>
      <c r="AK594" s="112">
        <f t="shared" si="126"/>
        <v>0</v>
      </c>
      <c r="AL594" s="112">
        <f t="shared" si="127"/>
        <v>0</v>
      </c>
      <c r="AN594" s="112"/>
      <c r="AO594" s="184"/>
    </row>
    <row r="595" spans="1:41" x14ac:dyDescent="0.2">
      <c r="A595" t="s">
        <v>20</v>
      </c>
      <c r="B595" t="s">
        <v>1760</v>
      </c>
      <c r="C595" s="2" t="s">
        <v>1761</v>
      </c>
      <c r="D595" s="2" t="s">
        <v>1762</v>
      </c>
      <c r="E595" s="2" t="s">
        <v>1763</v>
      </c>
      <c r="F595" s="2" t="s">
        <v>33</v>
      </c>
      <c r="G595" s="2" t="s">
        <v>207</v>
      </c>
      <c r="H595" s="2" t="s">
        <v>207</v>
      </c>
      <c r="I595" s="2" t="s">
        <v>1129</v>
      </c>
      <c r="J595" s="2" t="s">
        <v>3995</v>
      </c>
      <c r="K595" s="3">
        <v>188</v>
      </c>
      <c r="L595" s="25">
        <v>378.84</v>
      </c>
      <c r="M595" s="2" t="s">
        <v>2204</v>
      </c>
      <c r="N595" s="2" t="s">
        <v>66</v>
      </c>
      <c r="O595" s="3">
        <f>IFERROR(VLOOKUP(B:B,'[1]SI vs ST'!$B:$P,15,0),0)</f>
        <v>0</v>
      </c>
      <c r="P595" s="3" cm="1">
        <f t="array" ref="P595">IFERROR(VLOOKUP(_xlfn.SINGLE(B:B),'[1]Pivot ST'!$D:$P,{6,7,8,9,10,11,12},0),0)</f>
        <v>0</v>
      </c>
      <c r="Q595" s="3"/>
      <c r="R595" s="3"/>
      <c r="S595" s="3"/>
      <c r="T595" s="3"/>
      <c r="U595" s="3"/>
      <c r="V595" s="3"/>
      <c r="W595" s="3">
        <v>0</v>
      </c>
      <c r="X595" s="3">
        <v>0</v>
      </c>
      <c r="Y595" s="3">
        <v>0</v>
      </c>
      <c r="Z595" s="3">
        <v>0</v>
      </c>
      <c r="AA595" s="112">
        <f t="shared" si="116"/>
        <v>0</v>
      </c>
      <c r="AB595" s="112">
        <f t="shared" si="117"/>
        <v>0</v>
      </c>
      <c r="AC595" s="112">
        <f t="shared" si="118"/>
        <v>0</v>
      </c>
      <c r="AD595" s="112">
        <f t="shared" si="119"/>
        <v>0</v>
      </c>
      <c r="AE595" s="112">
        <f t="shared" si="120"/>
        <v>0</v>
      </c>
      <c r="AF595" s="112">
        <f t="shared" si="121"/>
        <v>0</v>
      </c>
      <c r="AG595" s="112">
        <f t="shared" si="122"/>
        <v>0</v>
      </c>
      <c r="AH595" s="112">
        <f t="shared" si="123"/>
        <v>0</v>
      </c>
      <c r="AI595" s="112">
        <f t="shared" si="124"/>
        <v>0</v>
      </c>
      <c r="AJ595" s="112">
        <f t="shared" si="125"/>
        <v>0</v>
      </c>
      <c r="AK595" s="112">
        <f t="shared" si="126"/>
        <v>0</v>
      </c>
      <c r="AL595" s="112">
        <f t="shared" si="127"/>
        <v>0</v>
      </c>
      <c r="AN595" s="112"/>
      <c r="AO595" s="184"/>
    </row>
    <row r="596" spans="1:41" x14ac:dyDescent="0.2">
      <c r="A596" t="s">
        <v>20</v>
      </c>
      <c r="B596" t="s">
        <v>1764</v>
      </c>
      <c r="C596" s="2" t="s">
        <v>1765</v>
      </c>
      <c r="D596" s="2" t="s">
        <v>1766</v>
      </c>
      <c r="E596" s="2" t="s">
        <v>1767</v>
      </c>
      <c r="F596" t="s">
        <v>4030</v>
      </c>
      <c r="G596" s="2" t="s">
        <v>1072</v>
      </c>
      <c r="H596" s="2" t="s">
        <v>1313</v>
      </c>
      <c r="I596" s="2" t="s">
        <v>1129</v>
      </c>
      <c r="J596" s="2" t="s">
        <v>3995</v>
      </c>
      <c r="K596" s="3">
        <v>188</v>
      </c>
      <c r="L596" s="25">
        <v>236.59</v>
      </c>
      <c r="M596" s="2" t="s">
        <v>2204</v>
      </c>
      <c r="N596" s="2" t="s">
        <v>66</v>
      </c>
      <c r="O596" s="3">
        <f>IFERROR(VLOOKUP(B:B,'[1]SI vs ST'!$B:$P,15,0),0)</f>
        <v>0</v>
      </c>
      <c r="P596" s="3" cm="1">
        <f t="array" ref="P596">IFERROR(VLOOKUP(_xlfn.SINGLE(B:B),'[1]Pivot ST'!$D:$P,{6,7,8,9,10,11,12},0),0)</f>
        <v>0</v>
      </c>
      <c r="Q596" s="3"/>
      <c r="R596" s="3"/>
      <c r="S596" s="3"/>
      <c r="T596" s="3"/>
      <c r="U596" s="3"/>
      <c r="V596" s="3"/>
      <c r="W596" s="3">
        <v>0</v>
      </c>
      <c r="X596" s="3">
        <v>0</v>
      </c>
      <c r="Y596" s="3">
        <v>0</v>
      </c>
      <c r="Z596" s="3">
        <v>0</v>
      </c>
      <c r="AA596" s="112">
        <f t="shared" si="116"/>
        <v>0</v>
      </c>
      <c r="AB596" s="112">
        <f t="shared" si="117"/>
        <v>0</v>
      </c>
      <c r="AC596" s="112">
        <f t="shared" si="118"/>
        <v>0</v>
      </c>
      <c r="AD596" s="112">
        <f t="shared" si="119"/>
        <v>0</v>
      </c>
      <c r="AE596" s="112">
        <f t="shared" si="120"/>
        <v>0</v>
      </c>
      <c r="AF596" s="112">
        <f t="shared" si="121"/>
        <v>0</v>
      </c>
      <c r="AG596" s="112">
        <f t="shared" si="122"/>
        <v>0</v>
      </c>
      <c r="AH596" s="112">
        <f t="shared" si="123"/>
        <v>0</v>
      </c>
      <c r="AI596" s="112">
        <f t="shared" si="124"/>
        <v>0</v>
      </c>
      <c r="AJ596" s="112">
        <f t="shared" si="125"/>
        <v>0</v>
      </c>
      <c r="AK596" s="112">
        <f t="shared" si="126"/>
        <v>0</v>
      </c>
      <c r="AL596" s="112">
        <f t="shared" si="127"/>
        <v>0</v>
      </c>
      <c r="AN596" s="112"/>
      <c r="AO596" s="184"/>
    </row>
    <row r="597" spans="1:41" x14ac:dyDescent="0.2">
      <c r="A597" t="s">
        <v>20</v>
      </c>
      <c r="B597" t="s">
        <v>1769</v>
      </c>
      <c r="C597" s="2" t="s">
        <v>1770</v>
      </c>
      <c r="D597" s="2" t="s">
        <v>1771</v>
      </c>
      <c r="E597" s="2" t="s">
        <v>1772</v>
      </c>
      <c r="F597" t="s">
        <v>4030</v>
      </c>
      <c r="G597" s="2" t="s">
        <v>1072</v>
      </c>
      <c r="H597" s="2" t="s">
        <v>1313</v>
      </c>
      <c r="I597" s="2" t="s">
        <v>1129</v>
      </c>
      <c r="J597" s="2" t="s">
        <v>3995</v>
      </c>
      <c r="K597" s="3">
        <v>188</v>
      </c>
      <c r="L597" s="25">
        <v>236.59</v>
      </c>
      <c r="M597" s="2" t="s">
        <v>2204</v>
      </c>
      <c r="N597" s="2" t="s">
        <v>66</v>
      </c>
      <c r="O597" s="3">
        <f>IFERROR(VLOOKUP(B:B,'[1]SI vs ST'!$B:$P,15,0),0)</f>
        <v>0</v>
      </c>
      <c r="P597" s="3" cm="1">
        <f t="array" ref="P597">IFERROR(VLOOKUP(_xlfn.SINGLE(B:B),'[1]Pivot ST'!$D:$P,{6,7,8,9,10,11,12},0),0)</f>
        <v>0</v>
      </c>
      <c r="Q597" s="3"/>
      <c r="R597" s="3"/>
      <c r="S597" s="3"/>
      <c r="T597" s="3"/>
      <c r="U597" s="3"/>
      <c r="V597" s="3"/>
      <c r="W597" s="3">
        <v>0</v>
      </c>
      <c r="X597" s="3">
        <v>0</v>
      </c>
      <c r="Y597" s="3">
        <v>0</v>
      </c>
      <c r="Z597" s="3">
        <v>0</v>
      </c>
      <c r="AA597" s="112">
        <f t="shared" si="116"/>
        <v>0</v>
      </c>
      <c r="AB597" s="112">
        <f t="shared" si="117"/>
        <v>0</v>
      </c>
      <c r="AC597" s="112">
        <f t="shared" si="118"/>
        <v>0</v>
      </c>
      <c r="AD597" s="112">
        <f t="shared" si="119"/>
        <v>0</v>
      </c>
      <c r="AE597" s="112">
        <f t="shared" si="120"/>
        <v>0</v>
      </c>
      <c r="AF597" s="112">
        <f t="shared" si="121"/>
        <v>0</v>
      </c>
      <c r="AG597" s="112">
        <f t="shared" si="122"/>
        <v>0</v>
      </c>
      <c r="AH597" s="112">
        <f t="shared" si="123"/>
        <v>0</v>
      </c>
      <c r="AI597" s="112">
        <f t="shared" si="124"/>
        <v>0</v>
      </c>
      <c r="AJ597" s="112">
        <f t="shared" si="125"/>
        <v>0</v>
      </c>
      <c r="AK597" s="112">
        <f t="shared" si="126"/>
        <v>0</v>
      </c>
      <c r="AL597" s="112">
        <f t="shared" si="127"/>
        <v>0</v>
      </c>
      <c r="AN597" s="112"/>
      <c r="AO597" s="184"/>
    </row>
    <row r="598" spans="1:41" x14ac:dyDescent="0.2">
      <c r="A598" t="s">
        <v>20</v>
      </c>
      <c r="B598" t="s">
        <v>1773</v>
      </c>
      <c r="C598" s="2" t="s">
        <v>1774</v>
      </c>
      <c r="D598" s="2" t="s">
        <v>1775</v>
      </c>
      <c r="E598" s="2" t="s">
        <v>1776</v>
      </c>
      <c r="F598" t="s">
        <v>4030</v>
      </c>
      <c r="G598" s="2" t="s">
        <v>1072</v>
      </c>
      <c r="H598" s="2" t="s">
        <v>1777</v>
      </c>
      <c r="I598" s="2" t="s">
        <v>1129</v>
      </c>
      <c r="J598" s="2" t="s">
        <v>3995</v>
      </c>
      <c r="K598" s="3">
        <v>188</v>
      </c>
      <c r="L598" s="25">
        <v>331.42</v>
      </c>
      <c r="M598" s="2" t="s">
        <v>2204</v>
      </c>
      <c r="N598" s="2" t="s">
        <v>66</v>
      </c>
      <c r="O598" s="3">
        <f>IFERROR(VLOOKUP(B:B,'[1]SI vs ST'!$B:$P,15,0),0)</f>
        <v>0</v>
      </c>
      <c r="P598" s="3" cm="1">
        <f t="array" ref="P598">IFERROR(VLOOKUP(_xlfn.SINGLE(B:B),'[1]Pivot ST'!$D:$P,{6,7,8,9,10,11,12},0),0)</f>
        <v>0</v>
      </c>
      <c r="Q598" s="3"/>
      <c r="R598" s="3"/>
      <c r="S598" s="3"/>
      <c r="T598" s="3"/>
      <c r="U598" s="3"/>
      <c r="V598" s="3"/>
      <c r="W598" s="3">
        <v>0</v>
      </c>
      <c r="X598" s="3">
        <v>0</v>
      </c>
      <c r="Y598" s="3">
        <v>0</v>
      </c>
      <c r="Z598" s="3">
        <v>0</v>
      </c>
      <c r="AA598" s="112">
        <f t="shared" si="116"/>
        <v>0</v>
      </c>
      <c r="AB598" s="112">
        <f t="shared" si="117"/>
        <v>0</v>
      </c>
      <c r="AC598" s="112">
        <f t="shared" si="118"/>
        <v>0</v>
      </c>
      <c r="AD598" s="112">
        <f t="shared" si="119"/>
        <v>0</v>
      </c>
      <c r="AE598" s="112">
        <f t="shared" si="120"/>
        <v>0</v>
      </c>
      <c r="AF598" s="112">
        <f t="shared" si="121"/>
        <v>0</v>
      </c>
      <c r="AG598" s="112">
        <f t="shared" si="122"/>
        <v>0</v>
      </c>
      <c r="AH598" s="112">
        <f t="shared" si="123"/>
        <v>0</v>
      </c>
      <c r="AI598" s="112">
        <f t="shared" si="124"/>
        <v>0</v>
      </c>
      <c r="AJ598" s="112">
        <f t="shared" si="125"/>
        <v>0</v>
      </c>
      <c r="AK598" s="112">
        <f t="shared" si="126"/>
        <v>0</v>
      </c>
      <c r="AL598" s="112">
        <f t="shared" si="127"/>
        <v>0</v>
      </c>
      <c r="AN598" s="112"/>
      <c r="AO598" s="184"/>
    </row>
    <row r="599" spans="1:41" x14ac:dyDescent="0.2">
      <c r="A599" t="s">
        <v>20</v>
      </c>
      <c r="B599" t="s">
        <v>1778</v>
      </c>
      <c r="C599" s="2" t="s">
        <v>1779</v>
      </c>
      <c r="D599" s="2" t="s">
        <v>1780</v>
      </c>
      <c r="E599" s="2" t="s">
        <v>1781</v>
      </c>
      <c r="F599" t="s">
        <v>4030</v>
      </c>
      <c r="G599" s="2" t="s">
        <v>1072</v>
      </c>
      <c r="H599" s="2" t="s">
        <v>1777</v>
      </c>
      <c r="I599" s="2" t="s">
        <v>1129</v>
      </c>
      <c r="J599" s="2" t="s">
        <v>3995</v>
      </c>
      <c r="K599" s="3">
        <v>188</v>
      </c>
      <c r="L599" s="25">
        <v>331.42</v>
      </c>
      <c r="M599" s="2" t="s">
        <v>2204</v>
      </c>
      <c r="N599" s="2" t="s">
        <v>66</v>
      </c>
      <c r="O599" s="3">
        <f>IFERROR(VLOOKUP(B:B,'[1]SI vs ST'!$B:$P,15,0),0)</f>
        <v>0</v>
      </c>
      <c r="P599" s="3" cm="1">
        <f t="array" ref="P599">IFERROR(VLOOKUP(_xlfn.SINGLE(B:B),'[1]Pivot ST'!$D:$P,{6,7,8,9,10,11,12},0),0)</f>
        <v>0</v>
      </c>
      <c r="Q599" s="3"/>
      <c r="R599" s="3"/>
      <c r="S599" s="3"/>
      <c r="T599" s="3"/>
      <c r="U599" s="3"/>
      <c r="V599" s="3"/>
      <c r="W599" s="3">
        <v>0</v>
      </c>
      <c r="X599" s="3">
        <v>0</v>
      </c>
      <c r="Y599" s="3">
        <v>0</v>
      </c>
      <c r="Z599" s="3">
        <v>0</v>
      </c>
      <c r="AA599" s="112">
        <f t="shared" si="116"/>
        <v>0</v>
      </c>
      <c r="AB599" s="112">
        <f t="shared" si="117"/>
        <v>0</v>
      </c>
      <c r="AC599" s="112">
        <f t="shared" si="118"/>
        <v>0</v>
      </c>
      <c r="AD599" s="112">
        <f t="shared" si="119"/>
        <v>0</v>
      </c>
      <c r="AE599" s="112">
        <f t="shared" si="120"/>
        <v>0</v>
      </c>
      <c r="AF599" s="112">
        <f t="shared" si="121"/>
        <v>0</v>
      </c>
      <c r="AG599" s="112">
        <f t="shared" si="122"/>
        <v>0</v>
      </c>
      <c r="AH599" s="112">
        <f t="shared" si="123"/>
        <v>0</v>
      </c>
      <c r="AI599" s="112">
        <f t="shared" si="124"/>
        <v>0</v>
      </c>
      <c r="AJ599" s="112">
        <f t="shared" si="125"/>
        <v>0</v>
      </c>
      <c r="AK599" s="112">
        <f t="shared" si="126"/>
        <v>0</v>
      </c>
      <c r="AL599" s="112">
        <f t="shared" si="127"/>
        <v>0</v>
      </c>
      <c r="AN599" s="112"/>
      <c r="AO599" s="184"/>
    </row>
    <row r="600" spans="1:41" x14ac:dyDescent="0.2">
      <c r="A600" t="s">
        <v>20</v>
      </c>
      <c r="B600" t="s">
        <v>1782</v>
      </c>
      <c r="C600" s="2" t="s">
        <v>1783</v>
      </c>
      <c r="D600" s="2" t="s">
        <v>1784</v>
      </c>
      <c r="E600" s="2" t="s">
        <v>1785</v>
      </c>
      <c r="F600" s="2" t="s">
        <v>3862</v>
      </c>
      <c r="G600" s="2" t="s">
        <v>1328</v>
      </c>
      <c r="H600" s="2" t="s">
        <v>46</v>
      </c>
      <c r="I600" s="2" t="s">
        <v>1129</v>
      </c>
      <c r="J600" s="2" t="s">
        <v>3995</v>
      </c>
      <c r="K600" s="3">
        <v>188</v>
      </c>
      <c r="L600" s="25">
        <v>236.59</v>
      </c>
      <c r="M600" s="2" t="s">
        <v>2204</v>
      </c>
      <c r="N600" s="2" t="s">
        <v>66</v>
      </c>
      <c r="O600" s="3">
        <f>IFERROR(VLOOKUP(B:B,'[1]SI vs ST'!$B:$P,15,0),0)</f>
        <v>0</v>
      </c>
      <c r="P600" s="3" cm="1">
        <f t="array" ref="P600">IFERROR(VLOOKUP(_xlfn.SINGLE(B:B),'[1]Pivot ST'!$D:$P,{6,7,8,9,10,11,12},0),0)</f>
        <v>0</v>
      </c>
      <c r="Q600" s="3"/>
      <c r="R600" s="3"/>
      <c r="S600" s="3"/>
      <c r="T600" s="3"/>
      <c r="U600" s="3"/>
      <c r="V600" s="3"/>
      <c r="W600" s="3">
        <v>0</v>
      </c>
      <c r="X600" s="3">
        <v>0</v>
      </c>
      <c r="Y600" s="3">
        <v>0</v>
      </c>
      <c r="Z600" s="3">
        <v>0</v>
      </c>
      <c r="AA600" s="112">
        <f t="shared" si="116"/>
        <v>0</v>
      </c>
      <c r="AB600" s="112">
        <f t="shared" si="117"/>
        <v>0</v>
      </c>
      <c r="AC600" s="112">
        <f t="shared" si="118"/>
        <v>0</v>
      </c>
      <c r="AD600" s="112">
        <f t="shared" si="119"/>
        <v>0</v>
      </c>
      <c r="AE600" s="112">
        <f t="shared" si="120"/>
        <v>0</v>
      </c>
      <c r="AF600" s="112">
        <f t="shared" si="121"/>
        <v>0</v>
      </c>
      <c r="AG600" s="112">
        <f t="shared" si="122"/>
        <v>0</v>
      </c>
      <c r="AH600" s="112">
        <f t="shared" si="123"/>
        <v>0</v>
      </c>
      <c r="AI600" s="112">
        <f t="shared" si="124"/>
        <v>0</v>
      </c>
      <c r="AJ600" s="112">
        <f t="shared" si="125"/>
        <v>0</v>
      </c>
      <c r="AK600" s="112">
        <f t="shared" si="126"/>
        <v>0</v>
      </c>
      <c r="AL600" s="112">
        <f t="shared" si="127"/>
        <v>0</v>
      </c>
      <c r="AN600" s="112"/>
      <c r="AO600" s="184"/>
    </row>
    <row r="601" spans="1:41" x14ac:dyDescent="0.2">
      <c r="A601" t="s">
        <v>20</v>
      </c>
      <c r="B601" t="s">
        <v>1786</v>
      </c>
      <c r="C601" s="2" t="s">
        <v>210</v>
      </c>
      <c r="D601" s="2" t="s">
        <v>167</v>
      </c>
      <c r="E601" s="2" t="s">
        <v>211</v>
      </c>
      <c r="F601" s="2" t="s">
        <v>3862</v>
      </c>
      <c r="G601" s="2" t="s">
        <v>212</v>
      </c>
      <c r="H601" s="2" t="s">
        <v>46</v>
      </c>
      <c r="I601" s="2" t="s">
        <v>1129</v>
      </c>
      <c r="J601" s="2" t="s">
        <v>3995</v>
      </c>
      <c r="K601" s="3">
        <v>188</v>
      </c>
      <c r="L601" s="25">
        <v>212.89</v>
      </c>
      <c r="M601" s="2" t="s">
        <v>2204</v>
      </c>
      <c r="N601" s="2" t="s">
        <v>66</v>
      </c>
      <c r="O601" s="3">
        <f>IFERROR(VLOOKUP(B:B,'[1]SI vs ST'!$B:$P,15,0),0)</f>
        <v>0</v>
      </c>
      <c r="P601" s="3" cm="1">
        <f t="array" ref="P601">IFERROR(VLOOKUP(_xlfn.SINGLE(B:B),'[1]Pivot ST'!$D:$P,{6,7,8,9,10,11,12},0),0)</f>
        <v>0</v>
      </c>
      <c r="Q601" s="3"/>
      <c r="R601" s="3"/>
      <c r="S601" s="3"/>
      <c r="T601" s="3"/>
      <c r="U601" s="3"/>
      <c r="V601" s="3"/>
      <c r="W601" s="3">
        <v>0</v>
      </c>
      <c r="X601" s="3">
        <v>0</v>
      </c>
      <c r="Y601" s="3">
        <v>0</v>
      </c>
      <c r="Z601" s="3">
        <v>0</v>
      </c>
      <c r="AA601" s="112">
        <f t="shared" si="116"/>
        <v>0</v>
      </c>
      <c r="AB601" s="112">
        <f t="shared" si="117"/>
        <v>0</v>
      </c>
      <c r="AC601" s="112">
        <f t="shared" si="118"/>
        <v>0</v>
      </c>
      <c r="AD601" s="112">
        <f t="shared" si="119"/>
        <v>0</v>
      </c>
      <c r="AE601" s="112">
        <f t="shared" si="120"/>
        <v>0</v>
      </c>
      <c r="AF601" s="112">
        <f t="shared" si="121"/>
        <v>0</v>
      </c>
      <c r="AG601" s="112">
        <f t="shared" si="122"/>
        <v>0</v>
      </c>
      <c r="AH601" s="112">
        <f t="shared" si="123"/>
        <v>0</v>
      </c>
      <c r="AI601" s="112">
        <f t="shared" si="124"/>
        <v>0</v>
      </c>
      <c r="AJ601" s="112">
        <f t="shared" si="125"/>
        <v>0</v>
      </c>
      <c r="AK601" s="112">
        <f t="shared" si="126"/>
        <v>0</v>
      </c>
      <c r="AL601" s="112">
        <f t="shared" si="127"/>
        <v>0</v>
      </c>
      <c r="AN601" s="112"/>
      <c r="AO601" s="184"/>
    </row>
    <row r="602" spans="1:41" x14ac:dyDescent="0.2">
      <c r="A602" t="s">
        <v>20</v>
      </c>
      <c r="B602" t="s">
        <v>1787</v>
      </c>
      <c r="C602" s="2" t="s">
        <v>1788</v>
      </c>
      <c r="D602" s="2" t="s">
        <v>1789</v>
      </c>
      <c r="E602" s="2" t="s">
        <v>1790</v>
      </c>
      <c r="F602" s="2" t="s">
        <v>4152</v>
      </c>
      <c r="G602" s="2" t="s">
        <v>1365</v>
      </c>
      <c r="H602" s="2" t="s">
        <v>1791</v>
      </c>
      <c r="I602" s="2" t="s">
        <v>1129</v>
      </c>
      <c r="J602" s="2" t="s">
        <v>3995</v>
      </c>
      <c r="K602" s="3">
        <v>188</v>
      </c>
      <c r="L602" s="25">
        <v>568.49</v>
      </c>
      <c r="M602" s="2" t="s">
        <v>2204</v>
      </c>
      <c r="N602" s="2" t="s">
        <v>66</v>
      </c>
      <c r="O602" s="3">
        <f>IFERROR(VLOOKUP(B:B,'[1]SI vs ST'!$B:$P,15,0),0)</f>
        <v>0</v>
      </c>
      <c r="P602" s="3" cm="1">
        <f t="array" ref="P602">IFERROR(VLOOKUP(_xlfn.SINGLE(B:B),'[1]Pivot ST'!$D:$P,{6,7,8,9,10,11,12},0),0)</f>
        <v>0</v>
      </c>
      <c r="Q602" s="3"/>
      <c r="R602" s="3"/>
      <c r="S602" s="3"/>
      <c r="T602" s="3"/>
      <c r="U602" s="3"/>
      <c r="V602" s="3"/>
      <c r="W602" s="3">
        <v>0</v>
      </c>
      <c r="X602" s="3">
        <v>0</v>
      </c>
      <c r="Y602" s="3">
        <v>0</v>
      </c>
      <c r="Z602" s="3">
        <v>0</v>
      </c>
      <c r="AA602" s="112">
        <f t="shared" si="116"/>
        <v>0</v>
      </c>
      <c r="AB602" s="112">
        <f t="shared" si="117"/>
        <v>0</v>
      </c>
      <c r="AC602" s="112">
        <f t="shared" si="118"/>
        <v>0</v>
      </c>
      <c r="AD602" s="112">
        <f t="shared" si="119"/>
        <v>0</v>
      </c>
      <c r="AE602" s="112">
        <f t="shared" si="120"/>
        <v>0</v>
      </c>
      <c r="AF602" s="112">
        <f t="shared" si="121"/>
        <v>0</v>
      </c>
      <c r="AG602" s="112">
        <f t="shared" si="122"/>
        <v>0</v>
      </c>
      <c r="AH602" s="112">
        <f t="shared" si="123"/>
        <v>0</v>
      </c>
      <c r="AI602" s="112">
        <f t="shared" si="124"/>
        <v>0</v>
      </c>
      <c r="AJ602" s="112">
        <f t="shared" si="125"/>
        <v>0</v>
      </c>
      <c r="AK602" s="112">
        <f t="shared" si="126"/>
        <v>0</v>
      </c>
      <c r="AL602" s="112">
        <f t="shared" si="127"/>
        <v>0</v>
      </c>
      <c r="AN602" s="112"/>
      <c r="AO602" s="184"/>
    </row>
    <row r="603" spans="1:41" x14ac:dyDescent="0.2">
      <c r="A603" t="s">
        <v>20</v>
      </c>
      <c r="B603" t="s">
        <v>1792</v>
      </c>
      <c r="C603" s="2" t="s">
        <v>1793</v>
      </c>
      <c r="D603" s="2" t="s">
        <v>1794</v>
      </c>
      <c r="E603" s="2" t="s">
        <v>1795</v>
      </c>
      <c r="F603" s="2" t="s">
        <v>4152</v>
      </c>
      <c r="G603" s="2" t="s">
        <v>1365</v>
      </c>
      <c r="H603" s="2" t="s">
        <v>1366</v>
      </c>
      <c r="I603" s="2" t="s">
        <v>1129</v>
      </c>
      <c r="J603" s="2" t="s">
        <v>3995</v>
      </c>
      <c r="K603" s="3">
        <v>188</v>
      </c>
      <c r="L603" s="25">
        <v>236.59</v>
      </c>
      <c r="M603" s="2" t="s">
        <v>2204</v>
      </c>
      <c r="N603" s="2" t="s">
        <v>66</v>
      </c>
      <c r="O603" s="3">
        <f>IFERROR(VLOOKUP(B:B,'[1]SI vs ST'!$B:$P,15,0),0)</f>
        <v>0</v>
      </c>
      <c r="P603" s="3" cm="1">
        <f t="array" ref="P603">IFERROR(VLOOKUP(_xlfn.SINGLE(B:B),'[1]Pivot ST'!$D:$P,{6,7,8,9,10,11,12},0),0)</f>
        <v>0</v>
      </c>
      <c r="Q603" s="3"/>
      <c r="R603" s="3"/>
      <c r="S603" s="3"/>
      <c r="T603" s="3"/>
      <c r="U603" s="3"/>
      <c r="V603" s="3"/>
      <c r="W603" s="3">
        <v>0</v>
      </c>
      <c r="X603" s="3">
        <v>0</v>
      </c>
      <c r="Y603" s="3">
        <v>0</v>
      </c>
      <c r="Z603" s="3">
        <v>0</v>
      </c>
      <c r="AA603" s="112">
        <f t="shared" si="116"/>
        <v>0</v>
      </c>
      <c r="AB603" s="112">
        <f t="shared" si="117"/>
        <v>0</v>
      </c>
      <c r="AC603" s="112">
        <f t="shared" si="118"/>
        <v>0</v>
      </c>
      <c r="AD603" s="112">
        <f t="shared" si="119"/>
        <v>0</v>
      </c>
      <c r="AE603" s="112">
        <f t="shared" si="120"/>
        <v>0</v>
      </c>
      <c r="AF603" s="112">
        <f t="shared" si="121"/>
        <v>0</v>
      </c>
      <c r="AG603" s="112">
        <f t="shared" si="122"/>
        <v>0</v>
      </c>
      <c r="AH603" s="112">
        <f t="shared" si="123"/>
        <v>0</v>
      </c>
      <c r="AI603" s="112">
        <f t="shared" si="124"/>
        <v>0</v>
      </c>
      <c r="AJ603" s="112">
        <f t="shared" si="125"/>
        <v>0</v>
      </c>
      <c r="AK603" s="112">
        <f t="shared" si="126"/>
        <v>0</v>
      </c>
      <c r="AL603" s="112">
        <f t="shared" si="127"/>
        <v>0</v>
      </c>
      <c r="AN603" s="112"/>
      <c r="AO603" s="184"/>
    </row>
    <row r="604" spans="1:41" x14ac:dyDescent="0.2">
      <c r="A604" t="s">
        <v>20</v>
      </c>
      <c r="B604" t="s">
        <v>1796</v>
      </c>
      <c r="C604" s="2" t="s">
        <v>1797</v>
      </c>
      <c r="D604" s="2" t="s">
        <v>1798</v>
      </c>
      <c r="E604" s="2" t="s">
        <v>1799</v>
      </c>
      <c r="F604" t="s">
        <v>4152</v>
      </c>
      <c r="G604" s="2" t="s">
        <v>50</v>
      </c>
      <c r="H604" s="2" t="s">
        <v>1800</v>
      </c>
      <c r="I604" s="2" t="s">
        <v>1129</v>
      </c>
      <c r="J604" s="2" t="s">
        <v>3995</v>
      </c>
      <c r="K604" s="3">
        <v>188</v>
      </c>
      <c r="L604" s="25">
        <v>236.59</v>
      </c>
      <c r="M604" s="2" t="s">
        <v>2204</v>
      </c>
      <c r="N604" s="2" t="s">
        <v>66</v>
      </c>
      <c r="O604" s="3">
        <f>IFERROR(VLOOKUP(B:B,'[1]SI vs ST'!$B:$P,15,0),0)</f>
        <v>0</v>
      </c>
      <c r="P604" s="3" cm="1">
        <f t="array" ref="P604">IFERROR(VLOOKUP(_xlfn.SINGLE(B:B),'[1]Pivot ST'!$D:$P,{6,7,8,9,10,11,12},0),0)</f>
        <v>0</v>
      </c>
      <c r="Q604" s="3"/>
      <c r="R604" s="3"/>
      <c r="S604" s="3"/>
      <c r="T604" s="3"/>
      <c r="U604" s="3"/>
      <c r="V604" s="3"/>
      <c r="W604" s="3">
        <v>0</v>
      </c>
      <c r="X604" s="3">
        <v>0</v>
      </c>
      <c r="Y604" s="3">
        <v>0</v>
      </c>
      <c r="Z604" s="3">
        <v>0</v>
      </c>
      <c r="AA604" s="112">
        <f t="shared" si="116"/>
        <v>0</v>
      </c>
      <c r="AB604" s="112">
        <f t="shared" si="117"/>
        <v>0</v>
      </c>
      <c r="AC604" s="112">
        <f t="shared" si="118"/>
        <v>0</v>
      </c>
      <c r="AD604" s="112">
        <f t="shared" si="119"/>
        <v>0</v>
      </c>
      <c r="AE604" s="112">
        <f t="shared" si="120"/>
        <v>0</v>
      </c>
      <c r="AF604" s="112">
        <f t="shared" si="121"/>
        <v>0</v>
      </c>
      <c r="AG604" s="112">
        <f t="shared" si="122"/>
        <v>0</v>
      </c>
      <c r="AH604" s="112">
        <f t="shared" si="123"/>
        <v>0</v>
      </c>
      <c r="AI604" s="112">
        <f t="shared" si="124"/>
        <v>0</v>
      </c>
      <c r="AJ604" s="112">
        <f t="shared" si="125"/>
        <v>0</v>
      </c>
      <c r="AK604" s="112">
        <f t="shared" si="126"/>
        <v>0</v>
      </c>
      <c r="AL604" s="112">
        <f t="shared" si="127"/>
        <v>0</v>
      </c>
      <c r="AN604" s="112"/>
      <c r="AO604" s="184"/>
    </row>
    <row r="605" spans="1:41" x14ac:dyDescent="0.2">
      <c r="A605" t="s">
        <v>20</v>
      </c>
      <c r="B605" t="s">
        <v>1801</v>
      </c>
      <c r="C605" s="2" t="s">
        <v>219</v>
      </c>
      <c r="D605" s="2" t="s">
        <v>220</v>
      </c>
      <c r="E605" s="2" t="s">
        <v>221</v>
      </c>
      <c r="F605" t="s">
        <v>4152</v>
      </c>
      <c r="G605" s="2" t="s">
        <v>50</v>
      </c>
      <c r="H605" s="2" t="s">
        <v>222</v>
      </c>
      <c r="I605" s="2" t="s">
        <v>1129</v>
      </c>
      <c r="J605" s="2" t="s">
        <v>3995</v>
      </c>
      <c r="K605" s="3">
        <v>188</v>
      </c>
      <c r="L605" s="25">
        <v>284.01</v>
      </c>
      <c r="M605" s="2" t="s">
        <v>2204</v>
      </c>
      <c r="N605" s="2" t="s">
        <v>66</v>
      </c>
      <c r="O605" s="3">
        <f>IFERROR(VLOOKUP(B:B,'[1]SI vs ST'!$B:$P,15,0),0)</f>
        <v>0</v>
      </c>
      <c r="P605" s="3" cm="1">
        <f t="array" ref="P605">IFERROR(VLOOKUP(_xlfn.SINGLE(B:B),'[1]Pivot ST'!$D:$P,{6,7,8,9,10,11,12},0),0)</f>
        <v>0</v>
      </c>
      <c r="Q605" s="3"/>
      <c r="R605" s="3"/>
      <c r="S605" s="3"/>
      <c r="T605" s="3"/>
      <c r="U605" s="3"/>
      <c r="V605" s="3"/>
      <c r="W605" s="3">
        <v>0</v>
      </c>
      <c r="X605" s="3">
        <v>0</v>
      </c>
      <c r="Y605" s="3">
        <v>0</v>
      </c>
      <c r="Z605" s="3">
        <v>0</v>
      </c>
      <c r="AA605" s="112">
        <f t="shared" si="116"/>
        <v>0</v>
      </c>
      <c r="AB605" s="112">
        <f t="shared" si="117"/>
        <v>0</v>
      </c>
      <c r="AC605" s="112">
        <f t="shared" si="118"/>
        <v>0</v>
      </c>
      <c r="AD605" s="112">
        <f t="shared" si="119"/>
        <v>0</v>
      </c>
      <c r="AE605" s="112">
        <f t="shared" si="120"/>
        <v>0</v>
      </c>
      <c r="AF605" s="112">
        <f t="shared" si="121"/>
        <v>0</v>
      </c>
      <c r="AG605" s="112">
        <f t="shared" si="122"/>
        <v>0</v>
      </c>
      <c r="AH605" s="112">
        <f t="shared" si="123"/>
        <v>0</v>
      </c>
      <c r="AI605" s="112">
        <f t="shared" si="124"/>
        <v>0</v>
      </c>
      <c r="AJ605" s="112">
        <f t="shared" si="125"/>
        <v>0</v>
      </c>
      <c r="AK605" s="112">
        <f t="shared" si="126"/>
        <v>0</v>
      </c>
      <c r="AL605" s="112">
        <f t="shared" si="127"/>
        <v>0</v>
      </c>
      <c r="AN605" s="112"/>
      <c r="AO605" s="184"/>
    </row>
    <row r="606" spans="1:41" x14ac:dyDescent="0.2">
      <c r="A606" t="s">
        <v>20</v>
      </c>
      <c r="B606" t="s">
        <v>1802</v>
      </c>
      <c r="C606" s="2" t="s">
        <v>1803</v>
      </c>
      <c r="D606" s="2" t="s">
        <v>1804</v>
      </c>
      <c r="E606" s="2" t="s">
        <v>1805</v>
      </c>
      <c r="F606" s="2" t="s">
        <v>33</v>
      </c>
      <c r="G606" s="2" t="s">
        <v>227</v>
      </c>
      <c r="H606" s="2" t="s">
        <v>1806</v>
      </c>
      <c r="I606" s="2" t="s">
        <v>1129</v>
      </c>
      <c r="J606" s="2" t="s">
        <v>3995</v>
      </c>
      <c r="K606" s="3">
        <v>188</v>
      </c>
      <c r="L606" s="25">
        <v>805.56</v>
      </c>
      <c r="M606" s="2" t="s">
        <v>2204</v>
      </c>
      <c r="N606" s="2" t="s">
        <v>66</v>
      </c>
      <c r="O606" s="3">
        <f>IFERROR(VLOOKUP(B:B,'[1]SI vs ST'!$B:$P,15,0),0)</f>
        <v>0</v>
      </c>
      <c r="P606" s="3" cm="1">
        <f t="array" ref="P606">IFERROR(VLOOKUP(_xlfn.SINGLE(B:B),'[1]Pivot ST'!$D:$P,{6,7,8,9,10,11,12},0),0)</f>
        <v>0</v>
      </c>
      <c r="Q606" s="3"/>
      <c r="R606" s="3"/>
      <c r="S606" s="3"/>
      <c r="T606" s="3"/>
      <c r="U606" s="3"/>
      <c r="V606" s="3"/>
      <c r="W606" s="3">
        <v>0</v>
      </c>
      <c r="X606" s="3">
        <v>0</v>
      </c>
      <c r="Y606" s="3">
        <v>0</v>
      </c>
      <c r="Z606" s="3">
        <v>0</v>
      </c>
      <c r="AA606" s="112">
        <f t="shared" si="116"/>
        <v>0</v>
      </c>
      <c r="AB606" s="112">
        <f t="shared" si="117"/>
        <v>0</v>
      </c>
      <c r="AC606" s="112">
        <f t="shared" si="118"/>
        <v>0</v>
      </c>
      <c r="AD606" s="112">
        <f t="shared" si="119"/>
        <v>0</v>
      </c>
      <c r="AE606" s="112">
        <f t="shared" si="120"/>
        <v>0</v>
      </c>
      <c r="AF606" s="112">
        <f t="shared" si="121"/>
        <v>0</v>
      </c>
      <c r="AG606" s="112">
        <f t="shared" si="122"/>
        <v>0</v>
      </c>
      <c r="AH606" s="112">
        <f t="shared" si="123"/>
        <v>0</v>
      </c>
      <c r="AI606" s="112">
        <f t="shared" si="124"/>
        <v>0</v>
      </c>
      <c r="AJ606" s="112">
        <f t="shared" si="125"/>
        <v>0</v>
      </c>
      <c r="AK606" s="112">
        <f t="shared" si="126"/>
        <v>0</v>
      </c>
      <c r="AL606" s="112">
        <f t="shared" si="127"/>
        <v>0</v>
      </c>
      <c r="AN606" s="112"/>
      <c r="AO606" s="184"/>
    </row>
    <row r="607" spans="1:41" x14ac:dyDescent="0.2">
      <c r="A607" t="s">
        <v>1807</v>
      </c>
      <c r="B607" t="s">
        <v>1808</v>
      </c>
      <c r="C607" s="2" t="s">
        <v>1809</v>
      </c>
      <c r="D607" s="2" t="s">
        <v>1810</v>
      </c>
      <c r="E607" s="2" t="s">
        <v>1811</v>
      </c>
      <c r="F607" s="2" t="s">
        <v>2281</v>
      </c>
      <c r="G607" s="2" t="s">
        <v>475</v>
      </c>
      <c r="H607" s="2" t="s">
        <v>1530</v>
      </c>
      <c r="I607" s="2" t="s">
        <v>1129</v>
      </c>
      <c r="J607" s="2" t="s">
        <v>3995</v>
      </c>
      <c r="K607" s="3">
        <v>188</v>
      </c>
      <c r="L607" s="25">
        <v>154.66</v>
      </c>
      <c r="M607" s="2" t="s">
        <v>2204</v>
      </c>
      <c r="N607" s="2" t="s">
        <v>66</v>
      </c>
      <c r="O607" s="3">
        <f>IFERROR(VLOOKUP(B:B,'[1]SI vs ST'!$B:$P,15,0),0)</f>
        <v>28</v>
      </c>
      <c r="P607" s="3" cm="1">
        <f t="array" ref="P607:V607">IFERROR(VLOOKUP(_xlfn.SINGLE(B:B),'[1]Pivot ST'!$D:$P,{6,7,8,9,10,11,12},0),0)</f>
        <v>25</v>
      </c>
      <c r="Q607" s="3">
        <v>2</v>
      </c>
      <c r="R607" s="3">
        <v>2</v>
      </c>
      <c r="S607" s="3">
        <v>1</v>
      </c>
      <c r="T607" s="3">
        <v>1</v>
      </c>
      <c r="U607" s="3">
        <v>0</v>
      </c>
      <c r="V607" s="3">
        <v>1</v>
      </c>
      <c r="W607" s="3">
        <v>0</v>
      </c>
      <c r="X607" s="3">
        <v>0</v>
      </c>
      <c r="Y607" s="3">
        <v>0</v>
      </c>
      <c r="Z607" s="3">
        <v>0</v>
      </c>
      <c r="AA607" s="112">
        <f t="shared" si="116"/>
        <v>4330.4799999999996</v>
      </c>
      <c r="AB607" s="112">
        <f t="shared" si="117"/>
        <v>3866.5</v>
      </c>
      <c r="AC607" s="112">
        <f t="shared" si="118"/>
        <v>309.32</v>
      </c>
      <c r="AD607" s="112">
        <f t="shared" si="119"/>
        <v>309.32</v>
      </c>
      <c r="AE607" s="112">
        <f t="shared" si="120"/>
        <v>154.66</v>
      </c>
      <c r="AF607" s="112">
        <f t="shared" si="121"/>
        <v>154.66</v>
      </c>
      <c r="AG607" s="112">
        <f t="shared" si="122"/>
        <v>0</v>
      </c>
      <c r="AH607" s="112">
        <f t="shared" si="123"/>
        <v>154.66</v>
      </c>
      <c r="AI607" s="112">
        <f t="shared" si="124"/>
        <v>0</v>
      </c>
      <c r="AJ607" s="112">
        <f t="shared" si="125"/>
        <v>0</v>
      </c>
      <c r="AK607" s="112">
        <f t="shared" si="126"/>
        <v>0</v>
      </c>
      <c r="AL607" s="112">
        <f t="shared" si="127"/>
        <v>0</v>
      </c>
      <c r="AN607" s="112"/>
      <c r="AO607" s="184"/>
    </row>
    <row r="608" spans="1:41" x14ac:dyDescent="0.2">
      <c r="A608" t="s">
        <v>1807</v>
      </c>
      <c r="B608" t="s">
        <v>1812</v>
      </c>
      <c r="C608" s="2">
        <v>463706</v>
      </c>
      <c r="D608" s="2" t="s">
        <v>1813</v>
      </c>
      <c r="E608" s="2" t="s">
        <v>1814</v>
      </c>
      <c r="F608" s="2" t="s">
        <v>2281</v>
      </c>
      <c r="G608" s="2" t="s">
        <v>475</v>
      </c>
      <c r="H608" s="2" t="s">
        <v>1530</v>
      </c>
      <c r="I608" s="2" t="s">
        <v>1129</v>
      </c>
      <c r="J608" s="2" t="s">
        <v>3995</v>
      </c>
      <c r="K608" s="3">
        <v>188</v>
      </c>
      <c r="L608" s="25">
        <v>361.55</v>
      </c>
      <c r="M608" s="2" t="s">
        <v>2204</v>
      </c>
      <c r="N608" s="2" t="s">
        <v>66</v>
      </c>
      <c r="O608" s="3">
        <f>IFERROR(VLOOKUP(B:B,'[1]SI vs ST'!$B:$P,15,0),0)</f>
        <v>0</v>
      </c>
      <c r="P608" s="3" cm="1">
        <f t="array" ref="P608">IFERROR(VLOOKUP(_xlfn.SINGLE(B:B),'[1]Pivot ST'!$D:$P,{6,7,8,9,10,11,12},0),0)</f>
        <v>0</v>
      </c>
      <c r="Q608" s="3"/>
      <c r="R608" s="3"/>
      <c r="S608" s="3"/>
      <c r="T608" s="3"/>
      <c r="U608" s="3"/>
      <c r="V608" s="3"/>
      <c r="W608" s="3">
        <v>0</v>
      </c>
      <c r="X608" s="3">
        <v>0</v>
      </c>
      <c r="Y608" s="3">
        <v>0</v>
      </c>
      <c r="Z608" s="3">
        <v>0</v>
      </c>
      <c r="AA608" s="112">
        <f t="shared" si="116"/>
        <v>0</v>
      </c>
      <c r="AB608" s="112">
        <f t="shared" si="117"/>
        <v>0</v>
      </c>
      <c r="AC608" s="112">
        <f t="shared" si="118"/>
        <v>0</v>
      </c>
      <c r="AD608" s="112">
        <f t="shared" si="119"/>
        <v>0</v>
      </c>
      <c r="AE608" s="112">
        <f t="shared" si="120"/>
        <v>0</v>
      </c>
      <c r="AF608" s="112">
        <f t="shared" si="121"/>
        <v>0</v>
      </c>
      <c r="AG608" s="112">
        <f t="shared" si="122"/>
        <v>0</v>
      </c>
      <c r="AH608" s="112">
        <f t="shared" si="123"/>
        <v>0</v>
      </c>
      <c r="AI608" s="112">
        <f t="shared" si="124"/>
        <v>0</v>
      </c>
      <c r="AJ608" s="112">
        <f t="shared" si="125"/>
        <v>0</v>
      </c>
      <c r="AK608" s="112">
        <f t="shared" si="126"/>
        <v>0</v>
      </c>
      <c r="AL608" s="112">
        <f t="shared" si="127"/>
        <v>0</v>
      </c>
      <c r="AN608" s="112"/>
      <c r="AO608" s="184"/>
    </row>
    <row r="609" spans="1:41" x14ac:dyDescent="0.2">
      <c r="A609" t="s">
        <v>1807</v>
      </c>
      <c r="B609" t="s">
        <v>1815</v>
      </c>
      <c r="C609" s="2">
        <v>463676</v>
      </c>
      <c r="D609" s="2" t="s">
        <v>1816</v>
      </c>
      <c r="E609" s="2" t="s">
        <v>1817</v>
      </c>
      <c r="F609" s="2" t="s">
        <v>2281</v>
      </c>
      <c r="G609" s="2" t="s">
        <v>475</v>
      </c>
      <c r="H609" s="2" t="s">
        <v>1530</v>
      </c>
      <c r="I609" s="2" t="s">
        <v>1129</v>
      </c>
      <c r="J609" s="2" t="s">
        <v>3995</v>
      </c>
      <c r="K609" s="3">
        <v>188</v>
      </c>
      <c r="L609" s="25">
        <v>361.55</v>
      </c>
      <c r="M609" s="2" t="s">
        <v>2204</v>
      </c>
      <c r="N609" s="2" t="s">
        <v>66</v>
      </c>
      <c r="O609" s="3">
        <f>IFERROR(VLOOKUP(B:B,'[1]SI vs ST'!$B:$P,15,0),0)</f>
        <v>0</v>
      </c>
      <c r="P609" s="3" cm="1">
        <f t="array" ref="P609">IFERROR(VLOOKUP(_xlfn.SINGLE(B:B),'[1]Pivot ST'!$D:$P,{6,7,8,9,10,11,12},0),0)</f>
        <v>0</v>
      </c>
      <c r="Q609" s="3"/>
      <c r="R609" s="3"/>
      <c r="S609" s="3"/>
      <c r="T609" s="3"/>
      <c r="U609" s="3"/>
      <c r="V609" s="3"/>
      <c r="W609" s="3">
        <v>0</v>
      </c>
      <c r="X609" s="3">
        <v>0</v>
      </c>
      <c r="Y609" s="3">
        <v>0</v>
      </c>
      <c r="Z609" s="3">
        <v>0</v>
      </c>
      <c r="AA609" s="112">
        <f t="shared" si="116"/>
        <v>0</v>
      </c>
      <c r="AB609" s="112">
        <f t="shared" si="117"/>
        <v>0</v>
      </c>
      <c r="AC609" s="112">
        <f t="shared" si="118"/>
        <v>0</v>
      </c>
      <c r="AD609" s="112">
        <f t="shared" si="119"/>
        <v>0</v>
      </c>
      <c r="AE609" s="112">
        <f t="shared" si="120"/>
        <v>0</v>
      </c>
      <c r="AF609" s="112">
        <f t="shared" si="121"/>
        <v>0</v>
      </c>
      <c r="AG609" s="112">
        <f t="shared" si="122"/>
        <v>0</v>
      </c>
      <c r="AH609" s="112">
        <f t="shared" si="123"/>
        <v>0</v>
      </c>
      <c r="AI609" s="112">
        <f t="shared" si="124"/>
        <v>0</v>
      </c>
      <c r="AJ609" s="112">
        <f t="shared" si="125"/>
        <v>0</v>
      </c>
      <c r="AK609" s="112">
        <f t="shared" si="126"/>
        <v>0</v>
      </c>
      <c r="AL609" s="112">
        <f t="shared" si="127"/>
        <v>0</v>
      </c>
      <c r="AN609" s="112"/>
      <c r="AO609" s="184"/>
    </row>
    <row r="610" spans="1:41" x14ac:dyDescent="0.2">
      <c r="A610" t="s">
        <v>1807</v>
      </c>
      <c r="B610" t="s">
        <v>1818</v>
      </c>
      <c r="C610" s="2" t="s">
        <v>1819</v>
      </c>
      <c r="D610" s="2" t="s">
        <v>1820</v>
      </c>
      <c r="E610" s="2" t="s">
        <v>1821</v>
      </c>
      <c r="F610" s="2" t="s">
        <v>2277</v>
      </c>
      <c r="G610" s="2" t="s">
        <v>475</v>
      </c>
      <c r="H610" s="2" t="s">
        <v>1530</v>
      </c>
      <c r="I610" s="2" t="s">
        <v>1129</v>
      </c>
      <c r="J610" s="2" t="s">
        <v>3995</v>
      </c>
      <c r="K610" s="3">
        <v>188</v>
      </c>
      <c r="L610" s="25">
        <v>473.66</v>
      </c>
      <c r="M610" s="2" t="s">
        <v>2204</v>
      </c>
      <c r="N610" s="2" t="s">
        <v>66</v>
      </c>
      <c r="O610" s="3">
        <f>IFERROR(VLOOKUP(B:B,'[1]SI vs ST'!$B:$P,15,0),0)</f>
        <v>25</v>
      </c>
      <c r="P610" s="3" cm="1">
        <f t="array" ref="P610:V610">IFERROR(VLOOKUP(_xlfn.SINGLE(B:B),'[1]Pivot ST'!$D:$P,{6,7,8,9,10,11,12},0),0)</f>
        <v>9</v>
      </c>
      <c r="Q610" s="3">
        <v>4</v>
      </c>
      <c r="R610" s="3">
        <v>2</v>
      </c>
      <c r="S610" s="3">
        <v>0</v>
      </c>
      <c r="T610" s="3">
        <v>3</v>
      </c>
      <c r="U610" s="3">
        <v>5</v>
      </c>
      <c r="V610" s="3">
        <v>1</v>
      </c>
      <c r="W610" s="3">
        <v>0</v>
      </c>
      <c r="X610" s="3">
        <v>0</v>
      </c>
      <c r="Y610" s="3">
        <v>0</v>
      </c>
      <c r="Z610" s="3">
        <v>0</v>
      </c>
      <c r="AA610" s="112">
        <f t="shared" si="116"/>
        <v>11841.5</v>
      </c>
      <c r="AB610" s="112">
        <f t="shared" si="117"/>
        <v>4262.9400000000005</v>
      </c>
      <c r="AC610" s="112">
        <f t="shared" si="118"/>
        <v>1894.64</v>
      </c>
      <c r="AD610" s="112">
        <f t="shared" si="119"/>
        <v>947.32</v>
      </c>
      <c r="AE610" s="112">
        <f t="shared" si="120"/>
        <v>0</v>
      </c>
      <c r="AF610" s="112">
        <f t="shared" si="121"/>
        <v>1420.98</v>
      </c>
      <c r="AG610" s="112">
        <f t="shared" si="122"/>
        <v>2368.3000000000002</v>
      </c>
      <c r="AH610" s="112">
        <f t="shared" si="123"/>
        <v>473.66</v>
      </c>
      <c r="AI610" s="112">
        <f t="shared" si="124"/>
        <v>0</v>
      </c>
      <c r="AJ610" s="112">
        <f t="shared" si="125"/>
        <v>0</v>
      </c>
      <c r="AK610" s="112">
        <f t="shared" si="126"/>
        <v>0</v>
      </c>
      <c r="AL610" s="112">
        <f t="shared" si="127"/>
        <v>0</v>
      </c>
      <c r="AN610" s="112"/>
      <c r="AO610" s="184"/>
    </row>
    <row r="611" spans="1:41" x14ac:dyDescent="0.2">
      <c r="A611" t="s">
        <v>1807</v>
      </c>
      <c r="B611" t="s">
        <v>1822</v>
      </c>
      <c r="C611" s="2" t="s">
        <v>1823</v>
      </c>
      <c r="D611" s="2" t="s">
        <v>1824</v>
      </c>
      <c r="E611" s="2" t="s">
        <v>1825</v>
      </c>
      <c r="F611" s="2" t="s">
        <v>2281</v>
      </c>
      <c r="G611" s="2" t="s">
        <v>475</v>
      </c>
      <c r="H611" s="2" t="s">
        <v>1826</v>
      </c>
      <c r="I611" s="2" t="s">
        <v>1129</v>
      </c>
      <c r="J611" s="2" t="s">
        <v>3995</v>
      </c>
      <c r="K611" s="3">
        <v>188</v>
      </c>
      <c r="L611" s="25">
        <v>154.66</v>
      </c>
      <c r="M611" s="2" t="s">
        <v>2204</v>
      </c>
      <c r="N611" s="2" t="s">
        <v>66</v>
      </c>
      <c r="O611" s="3">
        <f>IFERROR(VLOOKUP(B:B,'[1]SI vs ST'!$B:$P,15,0),0)</f>
        <v>0</v>
      </c>
      <c r="P611" s="3" cm="1">
        <f t="array" ref="P611:V611">IFERROR(VLOOKUP(_xlfn.SINGLE(B:B),'[1]Pivot ST'!$D:$P,{6,7,8,9,10,11,12},0),0)</f>
        <v>0</v>
      </c>
      <c r="Q611" s="3">
        <v>7</v>
      </c>
      <c r="R611" s="3">
        <v>2</v>
      </c>
      <c r="S611" s="3">
        <v>3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112">
        <f t="shared" si="116"/>
        <v>0</v>
      </c>
      <c r="AB611" s="112">
        <f t="shared" si="117"/>
        <v>0</v>
      </c>
      <c r="AC611" s="112">
        <f t="shared" si="118"/>
        <v>1082.6199999999999</v>
      </c>
      <c r="AD611" s="112">
        <f t="shared" si="119"/>
        <v>309.32</v>
      </c>
      <c r="AE611" s="112">
        <f t="shared" si="120"/>
        <v>463.98</v>
      </c>
      <c r="AF611" s="112">
        <f t="shared" si="121"/>
        <v>0</v>
      </c>
      <c r="AG611" s="112">
        <f t="shared" si="122"/>
        <v>0</v>
      </c>
      <c r="AH611" s="112">
        <f t="shared" si="123"/>
        <v>0</v>
      </c>
      <c r="AI611" s="112">
        <f t="shared" si="124"/>
        <v>0</v>
      </c>
      <c r="AJ611" s="112">
        <f t="shared" si="125"/>
        <v>0</v>
      </c>
      <c r="AK611" s="112">
        <f t="shared" si="126"/>
        <v>0</v>
      </c>
      <c r="AL611" s="112">
        <f t="shared" si="127"/>
        <v>0</v>
      </c>
      <c r="AN611" s="112"/>
      <c r="AO611" s="184"/>
    </row>
    <row r="612" spans="1:41" x14ac:dyDescent="0.2">
      <c r="A612" t="s">
        <v>1807</v>
      </c>
      <c r="B612" t="s">
        <v>1827</v>
      </c>
      <c r="C612" s="2">
        <v>463522</v>
      </c>
      <c r="D612" s="2" t="s">
        <v>1828</v>
      </c>
      <c r="E612" s="2" t="s">
        <v>1829</v>
      </c>
      <c r="F612" s="2" t="s">
        <v>2281</v>
      </c>
      <c r="G612" s="2" t="s">
        <v>475</v>
      </c>
      <c r="H612" s="2" t="s">
        <v>1826</v>
      </c>
      <c r="I612" s="2" t="s">
        <v>1129</v>
      </c>
      <c r="J612" s="2" t="s">
        <v>3995</v>
      </c>
      <c r="K612" s="3">
        <v>188</v>
      </c>
      <c r="L612" s="25">
        <v>361.55</v>
      </c>
      <c r="M612" s="2" t="s">
        <v>2204</v>
      </c>
      <c r="N612" s="2" t="s">
        <v>66</v>
      </c>
      <c r="O612" s="3">
        <f>IFERROR(VLOOKUP(B:B,'[1]SI vs ST'!$B:$P,15,0),0)</f>
        <v>0</v>
      </c>
      <c r="P612" s="3" cm="1">
        <f t="array" ref="P612">IFERROR(VLOOKUP(_xlfn.SINGLE(B:B),'[1]Pivot ST'!$D:$P,{6,7,8,9,10,11,12},0),0)</f>
        <v>0</v>
      </c>
      <c r="Q612" s="3"/>
      <c r="R612" s="3"/>
      <c r="S612" s="3"/>
      <c r="T612" s="3"/>
      <c r="U612" s="3"/>
      <c r="V612" s="3"/>
      <c r="W612" s="3">
        <v>0</v>
      </c>
      <c r="X612" s="3">
        <v>0</v>
      </c>
      <c r="Y612" s="3">
        <v>0</v>
      </c>
      <c r="Z612" s="3">
        <v>0</v>
      </c>
      <c r="AA612" s="112">
        <f t="shared" si="116"/>
        <v>0</v>
      </c>
      <c r="AB612" s="112">
        <f t="shared" si="117"/>
        <v>0</v>
      </c>
      <c r="AC612" s="112">
        <f t="shared" si="118"/>
        <v>0</v>
      </c>
      <c r="AD612" s="112">
        <f t="shared" si="119"/>
        <v>0</v>
      </c>
      <c r="AE612" s="112">
        <f t="shared" si="120"/>
        <v>0</v>
      </c>
      <c r="AF612" s="112">
        <f t="shared" si="121"/>
        <v>0</v>
      </c>
      <c r="AG612" s="112">
        <f t="shared" si="122"/>
        <v>0</v>
      </c>
      <c r="AH612" s="112">
        <f t="shared" si="123"/>
        <v>0</v>
      </c>
      <c r="AI612" s="112">
        <f t="shared" si="124"/>
        <v>0</v>
      </c>
      <c r="AJ612" s="112">
        <f t="shared" si="125"/>
        <v>0</v>
      </c>
      <c r="AK612" s="112">
        <f t="shared" si="126"/>
        <v>0</v>
      </c>
      <c r="AL612" s="112">
        <f t="shared" si="127"/>
        <v>0</v>
      </c>
      <c r="AN612" s="112"/>
      <c r="AO612" s="184"/>
    </row>
    <row r="613" spans="1:41" x14ac:dyDescent="0.2">
      <c r="A613" t="s">
        <v>1807</v>
      </c>
      <c r="B613" t="s">
        <v>1830</v>
      </c>
      <c r="C613" s="2">
        <v>463492</v>
      </c>
      <c r="D613" s="2" t="s">
        <v>1831</v>
      </c>
      <c r="E613" s="2" t="s">
        <v>1832</v>
      </c>
      <c r="F613" s="2" t="s">
        <v>2281</v>
      </c>
      <c r="G613" s="2" t="s">
        <v>475</v>
      </c>
      <c r="H613" s="2" t="s">
        <v>1826</v>
      </c>
      <c r="I613" s="2" t="s">
        <v>1129</v>
      </c>
      <c r="J613" s="2" t="s">
        <v>3995</v>
      </c>
      <c r="K613" s="3">
        <v>188</v>
      </c>
      <c r="L613" s="25">
        <v>361.55</v>
      </c>
      <c r="M613" s="2" t="s">
        <v>2204</v>
      </c>
      <c r="N613" s="2" t="s">
        <v>66</v>
      </c>
      <c r="O613" s="3">
        <f>IFERROR(VLOOKUP(B:B,'[1]SI vs ST'!$B:$P,15,0),0)</f>
        <v>0</v>
      </c>
      <c r="P613" s="3" cm="1">
        <f t="array" ref="P613:V613">IFERROR(VLOOKUP(_xlfn.SINGLE(B:B),'[1]Pivot ST'!$D:$P,{6,7,8,9,10,11,12},0),0)</f>
        <v>0</v>
      </c>
      <c r="Q613" s="3">
        <v>0</v>
      </c>
      <c r="R613" s="3">
        <v>0</v>
      </c>
      <c r="S613" s="3">
        <v>1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112">
        <f t="shared" si="116"/>
        <v>0</v>
      </c>
      <c r="AB613" s="112">
        <f t="shared" si="117"/>
        <v>0</v>
      </c>
      <c r="AC613" s="112">
        <f t="shared" si="118"/>
        <v>0</v>
      </c>
      <c r="AD613" s="112">
        <f t="shared" si="119"/>
        <v>0</v>
      </c>
      <c r="AE613" s="112">
        <f t="shared" si="120"/>
        <v>361.55</v>
      </c>
      <c r="AF613" s="112">
        <f t="shared" si="121"/>
        <v>0</v>
      </c>
      <c r="AG613" s="112">
        <f t="shared" si="122"/>
        <v>0</v>
      </c>
      <c r="AH613" s="112">
        <f t="shared" si="123"/>
        <v>0</v>
      </c>
      <c r="AI613" s="112">
        <f t="shared" si="124"/>
        <v>0</v>
      </c>
      <c r="AJ613" s="112">
        <f t="shared" si="125"/>
        <v>0</v>
      </c>
      <c r="AK613" s="112">
        <f t="shared" si="126"/>
        <v>0</v>
      </c>
      <c r="AL613" s="112">
        <f t="shared" si="127"/>
        <v>0</v>
      </c>
      <c r="AN613" s="112"/>
      <c r="AO613" s="184"/>
    </row>
    <row r="614" spans="1:41" x14ac:dyDescent="0.2">
      <c r="A614" t="s">
        <v>1807</v>
      </c>
      <c r="B614" t="s">
        <v>1833</v>
      </c>
      <c r="C614" s="2" t="s">
        <v>1834</v>
      </c>
      <c r="D614" s="2" t="s">
        <v>1835</v>
      </c>
      <c r="E614" s="2" t="s">
        <v>1836</v>
      </c>
      <c r="F614" s="2" t="s">
        <v>2277</v>
      </c>
      <c r="G614" s="2" t="s">
        <v>475</v>
      </c>
      <c r="H614" s="2" t="s">
        <v>476</v>
      </c>
      <c r="I614" s="2" t="s">
        <v>1129</v>
      </c>
      <c r="J614" s="2" t="s">
        <v>3995</v>
      </c>
      <c r="K614" s="3">
        <v>188</v>
      </c>
      <c r="L614" s="25">
        <v>473.66</v>
      </c>
      <c r="M614" s="2" t="s">
        <v>2204</v>
      </c>
      <c r="N614" s="2" t="s">
        <v>66</v>
      </c>
      <c r="O614" s="3">
        <f>IFERROR(VLOOKUP(B:B,'[1]SI vs ST'!$B:$P,15,0),0)</f>
        <v>71</v>
      </c>
      <c r="P614" s="3" cm="1">
        <f t="array" ref="P614:V614">IFERROR(VLOOKUP(_xlfn.SINGLE(B:B),'[1]Pivot ST'!$D:$P,{6,7,8,9,10,11,12},0),0)</f>
        <v>20</v>
      </c>
      <c r="Q614" s="3">
        <v>7</v>
      </c>
      <c r="R614" s="3">
        <v>0</v>
      </c>
      <c r="S614" s="3">
        <v>2</v>
      </c>
      <c r="T614" s="3">
        <v>4</v>
      </c>
      <c r="U614" s="3">
        <v>6</v>
      </c>
      <c r="V614" s="3">
        <v>4</v>
      </c>
      <c r="W614" s="3">
        <v>0</v>
      </c>
      <c r="X614" s="3">
        <v>0</v>
      </c>
      <c r="Y614" s="3">
        <v>0</v>
      </c>
      <c r="Z614" s="3">
        <v>0</v>
      </c>
      <c r="AA614" s="112">
        <f t="shared" si="116"/>
        <v>33629.86</v>
      </c>
      <c r="AB614" s="112">
        <f t="shared" si="117"/>
        <v>9473.2000000000007</v>
      </c>
      <c r="AC614" s="112">
        <f t="shared" si="118"/>
        <v>3315.6200000000003</v>
      </c>
      <c r="AD614" s="112">
        <f t="shared" si="119"/>
        <v>0</v>
      </c>
      <c r="AE614" s="112">
        <f t="shared" si="120"/>
        <v>947.32</v>
      </c>
      <c r="AF614" s="112">
        <f t="shared" si="121"/>
        <v>1894.64</v>
      </c>
      <c r="AG614" s="112">
        <f t="shared" si="122"/>
        <v>2841.96</v>
      </c>
      <c r="AH614" s="112">
        <f t="shared" si="123"/>
        <v>1894.64</v>
      </c>
      <c r="AI614" s="112">
        <f t="shared" si="124"/>
        <v>0</v>
      </c>
      <c r="AJ614" s="112">
        <f t="shared" si="125"/>
        <v>0</v>
      </c>
      <c r="AK614" s="112">
        <f t="shared" si="126"/>
        <v>0</v>
      </c>
      <c r="AL614" s="112">
        <f t="shared" si="127"/>
        <v>0</v>
      </c>
      <c r="AN614" s="112"/>
      <c r="AO614" s="184"/>
    </row>
    <row r="615" spans="1:41" x14ac:dyDescent="0.2">
      <c r="A615" t="s">
        <v>56</v>
      </c>
      <c r="B615" t="s">
        <v>1837</v>
      </c>
      <c r="C615" s="2" t="s">
        <v>645</v>
      </c>
      <c r="D615" s="2" t="s">
        <v>646</v>
      </c>
      <c r="E615" s="2" t="s">
        <v>647</v>
      </c>
      <c r="F615" s="2" t="s">
        <v>487</v>
      </c>
      <c r="G615" s="2" t="s">
        <v>488</v>
      </c>
      <c r="H615" s="2" t="s">
        <v>648</v>
      </c>
      <c r="I615" s="2" t="s">
        <v>1129</v>
      </c>
      <c r="J615" s="2" t="s">
        <v>3995</v>
      </c>
      <c r="K615" s="3">
        <v>188</v>
      </c>
      <c r="L615" s="25">
        <v>503.8</v>
      </c>
      <c r="M615" s="2" t="s">
        <v>2204</v>
      </c>
      <c r="N615" s="2" t="s">
        <v>66</v>
      </c>
      <c r="O615" s="3">
        <f>IFERROR(VLOOKUP(B:B,'[1]SI vs ST'!$B:$P,15,0),0)</f>
        <v>11</v>
      </c>
      <c r="P615" s="3" cm="1">
        <f t="array" ref="P615:V615">IFERROR(VLOOKUP(_xlfn.SINGLE(B:B),'[1]Pivot ST'!$D:$P,{6,7,8,9,10,11,12},0),0)</f>
        <v>6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112">
        <f t="shared" si="116"/>
        <v>5541.8</v>
      </c>
      <c r="AB615" s="112">
        <f t="shared" si="117"/>
        <v>3022.8</v>
      </c>
      <c r="AC615" s="112">
        <f t="shared" si="118"/>
        <v>0</v>
      </c>
      <c r="AD615" s="112">
        <f t="shared" si="119"/>
        <v>0</v>
      </c>
      <c r="AE615" s="112">
        <f t="shared" si="120"/>
        <v>0</v>
      </c>
      <c r="AF615" s="112">
        <f t="shared" si="121"/>
        <v>0</v>
      </c>
      <c r="AG615" s="112">
        <f t="shared" si="122"/>
        <v>0</v>
      </c>
      <c r="AH615" s="112">
        <f t="shared" si="123"/>
        <v>0</v>
      </c>
      <c r="AI615" s="112">
        <f t="shared" si="124"/>
        <v>0</v>
      </c>
      <c r="AJ615" s="112">
        <f t="shared" si="125"/>
        <v>0</v>
      </c>
      <c r="AK615" s="112">
        <f t="shared" si="126"/>
        <v>0</v>
      </c>
      <c r="AL615" s="112">
        <f t="shared" si="127"/>
        <v>0</v>
      </c>
      <c r="AN615" s="112"/>
      <c r="AO615" s="184"/>
    </row>
    <row r="616" spans="1:41" x14ac:dyDescent="0.2">
      <c r="A616" t="s">
        <v>56</v>
      </c>
      <c r="B616" t="s">
        <v>1838</v>
      </c>
      <c r="C616" s="2" t="s">
        <v>649</v>
      </c>
      <c r="D616" s="2" t="s">
        <v>650</v>
      </c>
      <c r="E616" s="2" t="s">
        <v>651</v>
      </c>
      <c r="F616" s="2" t="s">
        <v>487</v>
      </c>
      <c r="G616" s="2" t="s">
        <v>488</v>
      </c>
      <c r="H616" s="2" t="s">
        <v>648</v>
      </c>
      <c r="I616" s="2" t="s">
        <v>1129</v>
      </c>
      <c r="J616" s="2" t="s">
        <v>3995</v>
      </c>
      <c r="K616" s="3">
        <v>188</v>
      </c>
      <c r="L616" s="25">
        <v>554.24</v>
      </c>
      <c r="M616" s="2" t="s">
        <v>2204</v>
      </c>
      <c r="N616" s="2" t="s">
        <v>66</v>
      </c>
      <c r="O616" s="3">
        <f>IFERROR(VLOOKUP(B:B,'[1]SI vs ST'!$B:$P,15,0),0)</f>
        <v>0</v>
      </c>
      <c r="P616" s="3" cm="1">
        <f t="array" ref="P616">IFERROR(VLOOKUP(_xlfn.SINGLE(B:B),'[1]Pivot ST'!$D:$P,{6,7,8,9,10,11,12},0),0)</f>
        <v>0</v>
      </c>
      <c r="Q616" s="3"/>
      <c r="R616" s="3"/>
      <c r="S616" s="3"/>
      <c r="T616" s="3"/>
      <c r="U616" s="3"/>
      <c r="V616" s="3"/>
      <c r="W616" s="3">
        <v>0</v>
      </c>
      <c r="X616" s="3">
        <v>0</v>
      </c>
      <c r="Y616" s="3">
        <v>0</v>
      </c>
      <c r="Z616" s="3">
        <v>0</v>
      </c>
      <c r="AA616" s="112">
        <f t="shared" si="116"/>
        <v>0</v>
      </c>
      <c r="AB616" s="112">
        <f t="shared" si="117"/>
        <v>0</v>
      </c>
      <c r="AC616" s="112">
        <f t="shared" si="118"/>
        <v>0</v>
      </c>
      <c r="AD616" s="112">
        <f t="shared" si="119"/>
        <v>0</v>
      </c>
      <c r="AE616" s="112">
        <f t="shared" si="120"/>
        <v>0</v>
      </c>
      <c r="AF616" s="112">
        <f t="shared" si="121"/>
        <v>0</v>
      </c>
      <c r="AG616" s="112">
        <f t="shared" si="122"/>
        <v>0</v>
      </c>
      <c r="AH616" s="112">
        <f t="shared" si="123"/>
        <v>0</v>
      </c>
      <c r="AI616" s="112">
        <f t="shared" si="124"/>
        <v>0</v>
      </c>
      <c r="AJ616" s="112">
        <f t="shared" si="125"/>
        <v>0</v>
      </c>
      <c r="AK616" s="112">
        <f t="shared" si="126"/>
        <v>0</v>
      </c>
      <c r="AL616" s="112">
        <f t="shared" si="127"/>
        <v>0</v>
      </c>
      <c r="AN616" s="112"/>
      <c r="AO616" s="184"/>
    </row>
    <row r="617" spans="1:41" x14ac:dyDescent="0.2">
      <c r="A617" t="s">
        <v>56</v>
      </c>
      <c r="B617" t="s">
        <v>1839</v>
      </c>
      <c r="C617" s="2" t="s">
        <v>652</v>
      </c>
      <c r="D617" s="2" t="s">
        <v>653</v>
      </c>
      <c r="E617" s="2" t="s">
        <v>654</v>
      </c>
      <c r="F617" s="2" t="s">
        <v>487</v>
      </c>
      <c r="G617" s="2" t="s">
        <v>488</v>
      </c>
      <c r="H617" s="2" t="s">
        <v>648</v>
      </c>
      <c r="I617" s="2" t="s">
        <v>1129</v>
      </c>
      <c r="J617" s="2" t="s">
        <v>3995</v>
      </c>
      <c r="K617" s="3">
        <v>188</v>
      </c>
      <c r="L617" s="25">
        <v>503.81</v>
      </c>
      <c r="M617" s="2" t="s">
        <v>2204</v>
      </c>
      <c r="N617" s="2" t="s">
        <v>66</v>
      </c>
      <c r="O617" s="3">
        <f>IFERROR(VLOOKUP(B:B,'[1]SI vs ST'!$B:$P,15,0),0)</f>
        <v>3</v>
      </c>
      <c r="P617" s="3" cm="1">
        <f t="array" ref="P617:V617">IFERROR(VLOOKUP(_xlfn.SINGLE(B:B),'[1]Pivot ST'!$D:$P,{6,7,8,9,10,11,12},0),0)</f>
        <v>7</v>
      </c>
      <c r="Q617" s="3">
        <v>0</v>
      </c>
      <c r="R617" s="3">
        <v>1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112">
        <f t="shared" si="116"/>
        <v>1511.43</v>
      </c>
      <c r="AB617" s="112">
        <f t="shared" si="117"/>
        <v>3526.67</v>
      </c>
      <c r="AC617" s="112">
        <f t="shared" si="118"/>
        <v>0</v>
      </c>
      <c r="AD617" s="112">
        <f t="shared" si="119"/>
        <v>503.81</v>
      </c>
      <c r="AE617" s="112">
        <f t="shared" si="120"/>
        <v>0</v>
      </c>
      <c r="AF617" s="112">
        <f t="shared" si="121"/>
        <v>0</v>
      </c>
      <c r="AG617" s="112">
        <f t="shared" si="122"/>
        <v>0</v>
      </c>
      <c r="AH617" s="112">
        <f t="shared" si="123"/>
        <v>0</v>
      </c>
      <c r="AI617" s="112">
        <f t="shared" si="124"/>
        <v>0</v>
      </c>
      <c r="AJ617" s="112">
        <f t="shared" si="125"/>
        <v>0</v>
      </c>
      <c r="AK617" s="112">
        <f t="shared" si="126"/>
        <v>0</v>
      </c>
      <c r="AL617" s="112">
        <f t="shared" si="127"/>
        <v>0</v>
      </c>
      <c r="AN617" s="112"/>
      <c r="AO617" s="184"/>
    </row>
    <row r="618" spans="1:41" x14ac:dyDescent="0.2">
      <c r="A618" t="s">
        <v>56</v>
      </c>
      <c r="B618" t="s">
        <v>1840</v>
      </c>
      <c r="C618" s="2" t="s">
        <v>659</v>
      </c>
      <c r="D618" s="2" t="s">
        <v>660</v>
      </c>
      <c r="E618" s="2" t="s">
        <v>661</v>
      </c>
      <c r="F618" s="2" t="s">
        <v>487</v>
      </c>
      <c r="G618" s="2" t="s">
        <v>488</v>
      </c>
      <c r="H618" s="2" t="s">
        <v>648</v>
      </c>
      <c r="I618" s="2" t="s">
        <v>1129</v>
      </c>
      <c r="J618" s="2" t="s">
        <v>3995</v>
      </c>
      <c r="K618" s="3">
        <v>188</v>
      </c>
      <c r="L618" s="25">
        <v>503.8</v>
      </c>
      <c r="M618" s="2" t="s">
        <v>2204</v>
      </c>
      <c r="N618" s="2" t="s">
        <v>66</v>
      </c>
      <c r="O618" s="3">
        <f>IFERROR(VLOOKUP(B:B,'[1]SI vs ST'!$B:$P,15,0),0)</f>
        <v>0</v>
      </c>
      <c r="P618" s="3" cm="1">
        <f t="array" ref="P618">IFERROR(VLOOKUP(_xlfn.SINGLE(B:B),'[1]Pivot ST'!$D:$P,{6,7,8,9,10,11,12},0),0)</f>
        <v>0</v>
      </c>
      <c r="Q618" s="3"/>
      <c r="R618" s="3"/>
      <c r="S618" s="3"/>
      <c r="T618" s="3"/>
      <c r="U618" s="3"/>
      <c r="V618" s="3"/>
      <c r="W618" s="3">
        <v>0</v>
      </c>
      <c r="X618" s="3">
        <v>0</v>
      </c>
      <c r="Y618" s="3">
        <v>0</v>
      </c>
      <c r="Z618" s="3">
        <v>0</v>
      </c>
      <c r="AA618" s="112">
        <f t="shared" si="116"/>
        <v>0</v>
      </c>
      <c r="AB618" s="112">
        <f t="shared" si="117"/>
        <v>0</v>
      </c>
      <c r="AC618" s="112">
        <f t="shared" si="118"/>
        <v>0</v>
      </c>
      <c r="AD618" s="112">
        <f t="shared" si="119"/>
        <v>0</v>
      </c>
      <c r="AE618" s="112">
        <f t="shared" si="120"/>
        <v>0</v>
      </c>
      <c r="AF618" s="112">
        <f t="shared" si="121"/>
        <v>0</v>
      </c>
      <c r="AG618" s="112">
        <f t="shared" si="122"/>
        <v>0</v>
      </c>
      <c r="AH618" s="112">
        <f t="shared" si="123"/>
        <v>0</v>
      </c>
      <c r="AI618" s="112">
        <f t="shared" si="124"/>
        <v>0</v>
      </c>
      <c r="AJ618" s="112">
        <f t="shared" si="125"/>
        <v>0</v>
      </c>
      <c r="AK618" s="112">
        <f t="shared" si="126"/>
        <v>0</v>
      </c>
      <c r="AL618" s="112">
        <f t="shared" si="127"/>
        <v>0</v>
      </c>
      <c r="AN618" s="112"/>
      <c r="AO618" s="184"/>
    </row>
    <row r="619" spans="1:41" x14ac:dyDescent="0.2">
      <c r="A619" t="s">
        <v>56</v>
      </c>
      <c r="B619" t="s">
        <v>1841</v>
      </c>
      <c r="C619" s="2" t="s">
        <v>659</v>
      </c>
      <c r="D619" s="2" t="s">
        <v>660</v>
      </c>
      <c r="E619" s="2" t="s">
        <v>661</v>
      </c>
      <c r="F619" s="2" t="s">
        <v>487</v>
      </c>
      <c r="G619" s="2" t="s">
        <v>488</v>
      </c>
      <c r="H619" s="2" t="s">
        <v>648</v>
      </c>
      <c r="I619" s="2" t="s">
        <v>1129</v>
      </c>
      <c r="J619" s="2" t="s">
        <v>3995</v>
      </c>
      <c r="K619" s="3">
        <v>188</v>
      </c>
      <c r="L619" s="25">
        <v>593.41</v>
      </c>
      <c r="M619" s="2" t="s">
        <v>2204</v>
      </c>
      <c r="N619" s="2" t="s">
        <v>66</v>
      </c>
      <c r="O619" s="3">
        <f>IFERROR(VLOOKUP(B:B,'[1]SI vs ST'!$B:$P,15,0),0)</f>
        <v>0</v>
      </c>
      <c r="P619" s="3" cm="1">
        <f t="array" ref="P619">IFERROR(VLOOKUP(_xlfn.SINGLE(B:B),'[1]Pivot ST'!$D:$P,{6,7,8,9,10,11,12},0),0)</f>
        <v>0</v>
      </c>
      <c r="Q619" s="3"/>
      <c r="R619" s="3"/>
      <c r="S619" s="3"/>
      <c r="T619" s="3"/>
      <c r="U619" s="3"/>
      <c r="V619" s="3"/>
      <c r="W619" s="3">
        <v>0</v>
      </c>
      <c r="X619" s="3">
        <v>0</v>
      </c>
      <c r="Y619" s="3">
        <v>0</v>
      </c>
      <c r="Z619" s="3">
        <v>0</v>
      </c>
      <c r="AA619" s="112">
        <f t="shared" si="116"/>
        <v>0</v>
      </c>
      <c r="AB619" s="112">
        <f t="shared" si="117"/>
        <v>0</v>
      </c>
      <c r="AC619" s="112">
        <f t="shared" si="118"/>
        <v>0</v>
      </c>
      <c r="AD619" s="112">
        <f t="shared" si="119"/>
        <v>0</v>
      </c>
      <c r="AE619" s="112">
        <f t="shared" si="120"/>
        <v>0</v>
      </c>
      <c r="AF619" s="112">
        <f t="shared" si="121"/>
        <v>0</v>
      </c>
      <c r="AG619" s="112">
        <f t="shared" si="122"/>
        <v>0</v>
      </c>
      <c r="AH619" s="112">
        <f t="shared" si="123"/>
        <v>0</v>
      </c>
      <c r="AI619" s="112">
        <f t="shared" si="124"/>
        <v>0</v>
      </c>
      <c r="AJ619" s="112">
        <f t="shared" si="125"/>
        <v>0</v>
      </c>
      <c r="AK619" s="112">
        <f t="shared" si="126"/>
        <v>0</v>
      </c>
      <c r="AL619" s="112">
        <f t="shared" si="127"/>
        <v>0</v>
      </c>
      <c r="AN619" s="112"/>
      <c r="AO619" s="184"/>
    </row>
    <row r="620" spans="1:41" x14ac:dyDescent="0.2">
      <c r="A620" t="s">
        <v>56</v>
      </c>
      <c r="B620" t="s">
        <v>1842</v>
      </c>
      <c r="C620" s="2" t="s">
        <v>1843</v>
      </c>
      <c r="D620" s="2" t="s">
        <v>1844</v>
      </c>
      <c r="E620" s="2" t="s">
        <v>1845</v>
      </c>
      <c r="F620" s="2" t="s">
        <v>487</v>
      </c>
      <c r="G620" s="2" t="s">
        <v>488</v>
      </c>
      <c r="H620" s="2" t="s">
        <v>648</v>
      </c>
      <c r="I620" s="2" t="s">
        <v>1129</v>
      </c>
      <c r="J620" s="2" t="s">
        <v>3995</v>
      </c>
      <c r="K620" s="3">
        <v>188</v>
      </c>
      <c r="L620" s="25">
        <v>593.41</v>
      </c>
      <c r="M620" s="2" t="s">
        <v>2204</v>
      </c>
      <c r="N620" s="2" t="s">
        <v>66</v>
      </c>
      <c r="O620" s="3">
        <f>IFERROR(VLOOKUP(B:B,'[1]SI vs ST'!$B:$P,15,0),0)</f>
        <v>0</v>
      </c>
      <c r="P620" s="3" cm="1">
        <f t="array" ref="P620">IFERROR(VLOOKUP(_xlfn.SINGLE(B:B),'[1]Pivot ST'!$D:$P,{6,7,8,9,10,11,12},0),0)</f>
        <v>0</v>
      </c>
      <c r="Q620" s="3"/>
      <c r="R620" s="3"/>
      <c r="S620" s="3"/>
      <c r="T620" s="3"/>
      <c r="U620" s="3"/>
      <c r="V620" s="3"/>
      <c r="W620" s="3">
        <v>0</v>
      </c>
      <c r="X620" s="3">
        <v>0</v>
      </c>
      <c r="Y620" s="3">
        <v>0</v>
      </c>
      <c r="Z620" s="3">
        <v>0</v>
      </c>
      <c r="AA620" s="112">
        <f t="shared" si="116"/>
        <v>0</v>
      </c>
      <c r="AB620" s="112">
        <f t="shared" si="117"/>
        <v>0</v>
      </c>
      <c r="AC620" s="112">
        <f t="shared" si="118"/>
        <v>0</v>
      </c>
      <c r="AD620" s="112">
        <f t="shared" si="119"/>
        <v>0</v>
      </c>
      <c r="AE620" s="112">
        <f t="shared" si="120"/>
        <v>0</v>
      </c>
      <c r="AF620" s="112">
        <f t="shared" si="121"/>
        <v>0</v>
      </c>
      <c r="AG620" s="112">
        <f t="shared" si="122"/>
        <v>0</v>
      </c>
      <c r="AH620" s="112">
        <f t="shared" si="123"/>
        <v>0</v>
      </c>
      <c r="AI620" s="112">
        <f t="shared" si="124"/>
        <v>0</v>
      </c>
      <c r="AJ620" s="112">
        <f t="shared" si="125"/>
        <v>0</v>
      </c>
      <c r="AK620" s="112">
        <f t="shared" si="126"/>
        <v>0</v>
      </c>
      <c r="AL620" s="112">
        <f t="shared" si="127"/>
        <v>0</v>
      </c>
      <c r="AN620" s="112"/>
      <c r="AO620" s="184"/>
    </row>
    <row r="621" spans="1:41" x14ac:dyDescent="0.2">
      <c r="A621" t="s">
        <v>56</v>
      </c>
      <c r="B621" t="s">
        <v>1846</v>
      </c>
      <c r="C621" s="2" t="s">
        <v>1847</v>
      </c>
      <c r="D621" s="2">
        <v>840168546640</v>
      </c>
      <c r="E621" s="2" t="s">
        <v>1848</v>
      </c>
      <c r="F621" s="2" t="s">
        <v>487</v>
      </c>
      <c r="G621" s="2" t="s">
        <v>488</v>
      </c>
      <c r="H621" s="2" t="s">
        <v>489</v>
      </c>
      <c r="I621" s="2" t="s">
        <v>1129</v>
      </c>
      <c r="J621" s="2" t="s">
        <v>3995</v>
      </c>
      <c r="K621" s="3">
        <v>188</v>
      </c>
      <c r="L621" s="25">
        <v>503.81</v>
      </c>
      <c r="M621" s="2" t="s">
        <v>2204</v>
      </c>
      <c r="N621" s="2" t="s">
        <v>66</v>
      </c>
      <c r="O621" s="3">
        <f>IFERROR(VLOOKUP(B:B,'[1]SI vs ST'!$B:$P,15,0),0)</f>
        <v>107</v>
      </c>
      <c r="P621" s="3" cm="1">
        <f t="array" ref="P621:V621">IFERROR(VLOOKUP(_xlfn.SINGLE(B:B),'[1]Pivot ST'!$D:$P,{6,7,8,9,10,11,12},0),0)</f>
        <v>39</v>
      </c>
      <c r="Q621" s="3">
        <v>17</v>
      </c>
      <c r="R621" s="3">
        <v>6</v>
      </c>
      <c r="S621" s="3">
        <v>5</v>
      </c>
      <c r="T621" s="3">
        <v>4</v>
      </c>
      <c r="U621" s="3">
        <v>3</v>
      </c>
      <c r="V621" s="3">
        <v>0</v>
      </c>
      <c r="W621" s="3">
        <v>3</v>
      </c>
      <c r="X621" s="3">
        <v>10</v>
      </c>
      <c r="Y621" s="3">
        <v>12</v>
      </c>
      <c r="Z621" s="3">
        <v>11</v>
      </c>
      <c r="AA621" s="112">
        <f t="shared" si="116"/>
        <v>53907.67</v>
      </c>
      <c r="AB621" s="112">
        <f t="shared" si="117"/>
        <v>19648.59</v>
      </c>
      <c r="AC621" s="112">
        <f t="shared" si="118"/>
        <v>8564.77</v>
      </c>
      <c r="AD621" s="112">
        <f t="shared" si="119"/>
        <v>3022.86</v>
      </c>
      <c r="AE621" s="112">
        <f t="shared" si="120"/>
        <v>2519.0500000000002</v>
      </c>
      <c r="AF621" s="112">
        <f t="shared" si="121"/>
        <v>2015.24</v>
      </c>
      <c r="AG621" s="112">
        <f t="shared" si="122"/>
        <v>1511.43</v>
      </c>
      <c r="AH621" s="112">
        <f t="shared" si="123"/>
        <v>0</v>
      </c>
      <c r="AI621" s="112">
        <f t="shared" si="124"/>
        <v>1511.43</v>
      </c>
      <c r="AJ621" s="112">
        <f t="shared" si="125"/>
        <v>5038.1000000000004</v>
      </c>
      <c r="AK621" s="112">
        <f t="shared" si="126"/>
        <v>6045.72</v>
      </c>
      <c r="AL621" s="112">
        <f t="shared" si="127"/>
        <v>5541.91</v>
      </c>
      <c r="AN621" s="112"/>
      <c r="AO621" s="184"/>
    </row>
    <row r="622" spans="1:41" x14ac:dyDescent="0.2">
      <c r="A622" t="s">
        <v>56</v>
      </c>
      <c r="B622" t="s">
        <v>1849</v>
      </c>
      <c r="C622" s="2" t="s">
        <v>1850</v>
      </c>
      <c r="D622" s="2">
        <v>840168546664</v>
      </c>
      <c r="E622" s="2" t="s">
        <v>1851</v>
      </c>
      <c r="F622" s="2" t="s">
        <v>487</v>
      </c>
      <c r="G622" s="2" t="s">
        <v>488</v>
      </c>
      <c r="H622" s="2" t="s">
        <v>489</v>
      </c>
      <c r="I622" s="2" t="s">
        <v>1129</v>
      </c>
      <c r="J622" s="2" t="s">
        <v>3995</v>
      </c>
      <c r="K622" s="3">
        <v>188</v>
      </c>
      <c r="L622" s="25">
        <v>503.81</v>
      </c>
      <c r="M622" s="2" t="s">
        <v>2204</v>
      </c>
      <c r="N622" s="2" t="s">
        <v>66</v>
      </c>
      <c r="O622" s="3">
        <f>IFERROR(VLOOKUP(B:B,'[1]SI vs ST'!$B:$P,15,0),0)</f>
        <v>44</v>
      </c>
      <c r="P622" s="3" cm="1">
        <f t="array" ref="P622:V622">IFERROR(VLOOKUP(_xlfn.SINGLE(B:B),'[1]Pivot ST'!$D:$P,{6,7,8,9,10,11,12},0),0)</f>
        <v>34</v>
      </c>
      <c r="Q622" s="3">
        <v>8</v>
      </c>
      <c r="R622" s="3">
        <v>4</v>
      </c>
      <c r="S622" s="3">
        <v>5</v>
      </c>
      <c r="T622" s="3">
        <v>3</v>
      </c>
      <c r="U622" s="3">
        <v>2</v>
      </c>
      <c r="V622" s="3">
        <v>3</v>
      </c>
      <c r="W622" s="3">
        <v>8</v>
      </c>
      <c r="X622" s="3">
        <v>11</v>
      </c>
      <c r="Y622" s="3">
        <v>13</v>
      </c>
      <c r="Z622" s="3">
        <v>11</v>
      </c>
      <c r="AA622" s="112">
        <f t="shared" si="116"/>
        <v>22167.64</v>
      </c>
      <c r="AB622" s="112">
        <f t="shared" si="117"/>
        <v>17129.54</v>
      </c>
      <c r="AC622" s="112">
        <f t="shared" si="118"/>
        <v>4030.48</v>
      </c>
      <c r="AD622" s="112">
        <f t="shared" si="119"/>
        <v>2015.24</v>
      </c>
      <c r="AE622" s="112">
        <f t="shared" si="120"/>
        <v>2519.0500000000002</v>
      </c>
      <c r="AF622" s="112">
        <f t="shared" si="121"/>
        <v>1511.43</v>
      </c>
      <c r="AG622" s="112">
        <f t="shared" si="122"/>
        <v>1007.62</v>
      </c>
      <c r="AH622" s="112">
        <f t="shared" si="123"/>
        <v>1511.43</v>
      </c>
      <c r="AI622" s="112">
        <f t="shared" si="124"/>
        <v>4030.48</v>
      </c>
      <c r="AJ622" s="112">
        <f t="shared" si="125"/>
        <v>5541.91</v>
      </c>
      <c r="AK622" s="112">
        <f t="shared" si="126"/>
        <v>6549.53</v>
      </c>
      <c r="AL622" s="112">
        <f t="shared" si="127"/>
        <v>5541.91</v>
      </c>
      <c r="AN622" s="112"/>
      <c r="AO622" s="184"/>
    </row>
    <row r="623" spans="1:41" x14ac:dyDescent="0.2">
      <c r="A623" t="s">
        <v>56</v>
      </c>
      <c r="B623" t="s">
        <v>1852</v>
      </c>
      <c r="C623" s="2" t="s">
        <v>1853</v>
      </c>
      <c r="D623" s="2"/>
      <c r="E623" s="2" t="s">
        <v>1854</v>
      </c>
      <c r="F623" s="2" t="s">
        <v>60</v>
      </c>
      <c r="G623" s="2" t="s">
        <v>85</v>
      </c>
      <c r="H623" s="2" t="s">
        <v>1855</v>
      </c>
      <c r="I623" s="2" t="s">
        <v>1129</v>
      </c>
      <c r="J623" s="2" t="s">
        <v>3995</v>
      </c>
      <c r="K623" s="3">
        <v>188</v>
      </c>
      <c r="L623" s="25">
        <v>451.98</v>
      </c>
      <c r="M623" s="2" t="s">
        <v>2204</v>
      </c>
      <c r="N623" s="2" t="s">
        <v>66</v>
      </c>
      <c r="O623" s="3">
        <f>IFERROR(VLOOKUP(B:B,'[1]SI vs ST'!$B:$P,15,0),0)</f>
        <v>0</v>
      </c>
      <c r="P623" s="3" cm="1">
        <f t="array" ref="P623">IFERROR(VLOOKUP(_xlfn.SINGLE(B:B),'[1]Pivot ST'!$D:$P,{6,7,8,9,10,11,12},0),0)</f>
        <v>0</v>
      </c>
      <c r="Q623" s="3"/>
      <c r="R623" s="3"/>
      <c r="S623" s="3"/>
      <c r="T623" s="3"/>
      <c r="U623" s="3"/>
      <c r="V623" s="3"/>
      <c r="W623" s="3">
        <v>0</v>
      </c>
      <c r="X623" s="3">
        <v>0</v>
      </c>
      <c r="Y623" s="3">
        <v>0</v>
      </c>
      <c r="Z623" s="3">
        <v>0</v>
      </c>
      <c r="AA623" s="112">
        <f t="shared" si="116"/>
        <v>0</v>
      </c>
      <c r="AB623" s="112">
        <f t="shared" si="117"/>
        <v>0</v>
      </c>
      <c r="AC623" s="112">
        <f t="shared" si="118"/>
        <v>0</v>
      </c>
      <c r="AD623" s="112">
        <f t="shared" si="119"/>
        <v>0</v>
      </c>
      <c r="AE623" s="112">
        <f t="shared" si="120"/>
        <v>0</v>
      </c>
      <c r="AF623" s="112">
        <f t="shared" si="121"/>
        <v>0</v>
      </c>
      <c r="AG623" s="112">
        <f t="shared" si="122"/>
        <v>0</v>
      </c>
      <c r="AH623" s="112">
        <f t="shared" si="123"/>
        <v>0</v>
      </c>
      <c r="AI623" s="112">
        <f t="shared" si="124"/>
        <v>0</v>
      </c>
      <c r="AJ623" s="112">
        <f t="shared" si="125"/>
        <v>0</v>
      </c>
      <c r="AK623" s="112">
        <f t="shared" si="126"/>
        <v>0</v>
      </c>
      <c r="AL623" s="112">
        <f t="shared" si="127"/>
        <v>0</v>
      </c>
      <c r="AN623" s="112"/>
      <c r="AO623" s="184"/>
    </row>
    <row r="624" spans="1:41" x14ac:dyDescent="0.2">
      <c r="A624" t="s">
        <v>56</v>
      </c>
      <c r="B624" t="s">
        <v>1856</v>
      </c>
      <c r="C624" s="2" t="s">
        <v>1857</v>
      </c>
      <c r="D624" s="2"/>
      <c r="E624" s="2" t="s">
        <v>1858</v>
      </c>
      <c r="F624" s="2" t="s">
        <v>60</v>
      </c>
      <c r="G624" s="2" t="s">
        <v>85</v>
      </c>
      <c r="H624" s="2" t="s">
        <v>1859</v>
      </c>
      <c r="I624" s="2" t="s">
        <v>1129</v>
      </c>
      <c r="J624" s="2" t="s">
        <v>3995</v>
      </c>
      <c r="K624" s="3">
        <v>188</v>
      </c>
      <c r="L624" s="25">
        <v>361.47</v>
      </c>
      <c r="M624" s="2" t="s">
        <v>2204</v>
      </c>
      <c r="N624" s="2" t="s">
        <v>66</v>
      </c>
      <c r="O624" s="3">
        <f>IFERROR(VLOOKUP(B:B,'[1]SI vs ST'!$B:$P,15,0),0)</f>
        <v>0</v>
      </c>
      <c r="P624" s="3" cm="1">
        <f t="array" ref="P624">IFERROR(VLOOKUP(_xlfn.SINGLE(B:B),'[1]Pivot ST'!$D:$P,{6,7,8,9,10,11,12},0),0)</f>
        <v>0</v>
      </c>
      <c r="Q624" s="3"/>
      <c r="R624" s="3"/>
      <c r="S624" s="3"/>
      <c r="T624" s="3"/>
      <c r="U624" s="3"/>
      <c r="V624" s="3"/>
      <c r="W624" s="3">
        <v>0</v>
      </c>
      <c r="X624" s="3">
        <v>0</v>
      </c>
      <c r="Y624" s="3">
        <v>0</v>
      </c>
      <c r="Z624" s="3">
        <v>0</v>
      </c>
      <c r="AA624" s="112">
        <f t="shared" si="116"/>
        <v>0</v>
      </c>
      <c r="AB624" s="112">
        <f t="shared" si="117"/>
        <v>0</v>
      </c>
      <c r="AC624" s="112">
        <f t="shared" si="118"/>
        <v>0</v>
      </c>
      <c r="AD624" s="112">
        <f t="shared" si="119"/>
        <v>0</v>
      </c>
      <c r="AE624" s="112">
        <f t="shared" si="120"/>
        <v>0</v>
      </c>
      <c r="AF624" s="112">
        <f t="shared" si="121"/>
        <v>0</v>
      </c>
      <c r="AG624" s="112">
        <f t="shared" si="122"/>
        <v>0</v>
      </c>
      <c r="AH624" s="112">
        <f t="shared" si="123"/>
        <v>0</v>
      </c>
      <c r="AI624" s="112">
        <f t="shared" si="124"/>
        <v>0</v>
      </c>
      <c r="AJ624" s="112">
        <f t="shared" si="125"/>
        <v>0</v>
      </c>
      <c r="AK624" s="112">
        <f t="shared" si="126"/>
        <v>0</v>
      </c>
      <c r="AL624" s="112">
        <f t="shared" si="127"/>
        <v>0</v>
      </c>
      <c r="AN624" s="112"/>
      <c r="AO624" s="184"/>
    </row>
    <row r="625" spans="1:41" x14ac:dyDescent="0.2">
      <c r="A625" t="s">
        <v>56</v>
      </c>
      <c r="B625" t="s">
        <v>1860</v>
      </c>
      <c r="C625" s="2" t="s">
        <v>1861</v>
      </c>
      <c r="D625" s="2"/>
      <c r="E625" s="2" t="s">
        <v>1862</v>
      </c>
      <c r="F625" s="2" t="s">
        <v>60</v>
      </c>
      <c r="G625" s="2" t="s">
        <v>150</v>
      </c>
      <c r="H625" s="2" t="s">
        <v>150</v>
      </c>
      <c r="I625" s="2" t="s">
        <v>1129</v>
      </c>
      <c r="J625" s="2" t="s">
        <v>3995</v>
      </c>
      <c r="K625" s="3">
        <v>188</v>
      </c>
      <c r="L625" s="25">
        <v>542.52</v>
      </c>
      <c r="M625" s="2" t="s">
        <v>2204</v>
      </c>
      <c r="N625" s="2" t="s">
        <v>66</v>
      </c>
      <c r="O625" s="3">
        <f>IFERROR(VLOOKUP(B:B,'[1]SI vs ST'!$B:$P,15,0),0)</f>
        <v>0</v>
      </c>
      <c r="P625" s="3" cm="1">
        <f t="array" ref="P625">IFERROR(VLOOKUP(_xlfn.SINGLE(B:B),'[1]Pivot ST'!$D:$P,{6,7,8,9,10,11,12},0),0)</f>
        <v>0</v>
      </c>
      <c r="Q625" s="3"/>
      <c r="R625" s="3"/>
      <c r="S625" s="3"/>
      <c r="T625" s="3"/>
      <c r="U625" s="3"/>
      <c r="V625" s="3"/>
      <c r="W625" s="3">
        <v>0</v>
      </c>
      <c r="X625" s="3">
        <v>0</v>
      </c>
      <c r="Y625" s="3">
        <v>0</v>
      </c>
      <c r="Z625" s="3">
        <v>0</v>
      </c>
      <c r="AA625" s="112">
        <f t="shared" si="116"/>
        <v>0</v>
      </c>
      <c r="AB625" s="112">
        <f t="shared" si="117"/>
        <v>0</v>
      </c>
      <c r="AC625" s="112">
        <f t="shared" si="118"/>
        <v>0</v>
      </c>
      <c r="AD625" s="112">
        <f t="shared" si="119"/>
        <v>0</v>
      </c>
      <c r="AE625" s="112">
        <f t="shared" si="120"/>
        <v>0</v>
      </c>
      <c r="AF625" s="112">
        <f t="shared" si="121"/>
        <v>0</v>
      </c>
      <c r="AG625" s="112">
        <f t="shared" si="122"/>
        <v>0</v>
      </c>
      <c r="AH625" s="112">
        <f t="shared" si="123"/>
        <v>0</v>
      </c>
      <c r="AI625" s="112">
        <f t="shared" si="124"/>
        <v>0</v>
      </c>
      <c r="AJ625" s="112">
        <f t="shared" si="125"/>
        <v>0</v>
      </c>
      <c r="AK625" s="112">
        <f t="shared" si="126"/>
        <v>0</v>
      </c>
      <c r="AL625" s="112">
        <f t="shared" si="127"/>
        <v>0</v>
      </c>
      <c r="AN625" s="112"/>
      <c r="AO625" s="184"/>
    </row>
    <row r="626" spans="1:41" x14ac:dyDescent="0.2">
      <c r="A626" t="s">
        <v>56</v>
      </c>
      <c r="B626" t="s">
        <v>1863</v>
      </c>
      <c r="C626" s="2" t="s">
        <v>1864</v>
      </c>
      <c r="D626" s="2"/>
      <c r="E626" s="2" t="s">
        <v>1865</v>
      </c>
      <c r="F626" s="2" t="s">
        <v>60</v>
      </c>
      <c r="G626" s="2" t="s">
        <v>150</v>
      </c>
      <c r="H626" s="2" t="s">
        <v>789</v>
      </c>
      <c r="I626" s="2" t="s">
        <v>1129</v>
      </c>
      <c r="J626" s="2" t="s">
        <v>3995</v>
      </c>
      <c r="K626" s="3">
        <v>188</v>
      </c>
      <c r="L626" s="25">
        <v>542.5</v>
      </c>
      <c r="M626" s="2" t="s">
        <v>2204</v>
      </c>
      <c r="N626" s="2" t="s">
        <v>66</v>
      </c>
      <c r="O626" s="3">
        <f>IFERROR(VLOOKUP(B:B,'[1]SI vs ST'!$B:$P,15,0),0)</f>
        <v>0</v>
      </c>
      <c r="P626" s="3" cm="1">
        <f t="array" ref="P626">IFERROR(VLOOKUP(_xlfn.SINGLE(B:B),'[1]Pivot ST'!$D:$P,{6,7,8,9,10,11,12},0),0)</f>
        <v>0</v>
      </c>
      <c r="Q626" s="3"/>
      <c r="R626" s="3"/>
      <c r="S626" s="3"/>
      <c r="T626" s="3"/>
      <c r="U626" s="3"/>
      <c r="V626" s="3"/>
      <c r="W626" s="3">
        <v>0</v>
      </c>
      <c r="X626" s="3">
        <v>0</v>
      </c>
      <c r="Y626" s="3">
        <v>0</v>
      </c>
      <c r="Z626" s="3">
        <v>0</v>
      </c>
      <c r="AA626" s="112">
        <f t="shared" si="116"/>
        <v>0</v>
      </c>
      <c r="AB626" s="112">
        <f t="shared" si="117"/>
        <v>0</v>
      </c>
      <c r="AC626" s="112">
        <f t="shared" si="118"/>
        <v>0</v>
      </c>
      <c r="AD626" s="112">
        <f t="shared" si="119"/>
        <v>0</v>
      </c>
      <c r="AE626" s="112">
        <f t="shared" si="120"/>
        <v>0</v>
      </c>
      <c r="AF626" s="112">
        <f t="shared" si="121"/>
        <v>0</v>
      </c>
      <c r="AG626" s="112">
        <f t="shared" si="122"/>
        <v>0</v>
      </c>
      <c r="AH626" s="112">
        <f t="shared" si="123"/>
        <v>0</v>
      </c>
      <c r="AI626" s="112">
        <f t="shared" si="124"/>
        <v>0</v>
      </c>
      <c r="AJ626" s="112">
        <f t="shared" si="125"/>
        <v>0</v>
      </c>
      <c r="AK626" s="112">
        <f t="shared" si="126"/>
        <v>0</v>
      </c>
      <c r="AL626" s="112">
        <f t="shared" si="127"/>
        <v>0</v>
      </c>
      <c r="AN626" s="112"/>
      <c r="AO626" s="184"/>
    </row>
    <row r="627" spans="1:41" x14ac:dyDescent="0.2">
      <c r="A627" t="s">
        <v>56</v>
      </c>
      <c r="B627" t="s">
        <v>1866</v>
      </c>
      <c r="C627" s="2" t="s">
        <v>796</v>
      </c>
      <c r="D627" s="2"/>
      <c r="E627" s="2" t="s">
        <v>798</v>
      </c>
      <c r="F627" s="2" t="s">
        <v>60</v>
      </c>
      <c r="G627" s="2" t="s">
        <v>150</v>
      </c>
      <c r="H627" s="2" t="s">
        <v>789</v>
      </c>
      <c r="I627" s="2" t="s">
        <v>1129</v>
      </c>
      <c r="J627" s="2" t="s">
        <v>3995</v>
      </c>
      <c r="K627" s="3">
        <v>188</v>
      </c>
      <c r="L627" s="25">
        <v>602.84</v>
      </c>
      <c r="M627" s="2" t="s">
        <v>2204</v>
      </c>
      <c r="N627" s="2" t="s">
        <v>66</v>
      </c>
      <c r="O627" s="3">
        <f>IFERROR(VLOOKUP(B:B,'[1]SI vs ST'!$B:$P,15,0),0)</f>
        <v>0</v>
      </c>
      <c r="P627" s="3" cm="1">
        <f t="array" ref="P627">IFERROR(VLOOKUP(_xlfn.SINGLE(B:B),'[1]Pivot ST'!$D:$P,{6,7,8,9,10,11,12},0),0)</f>
        <v>0</v>
      </c>
      <c r="Q627" s="3"/>
      <c r="R627" s="3"/>
      <c r="S627" s="3"/>
      <c r="T627" s="3"/>
      <c r="U627" s="3"/>
      <c r="V627" s="3"/>
      <c r="W627" s="3">
        <v>0</v>
      </c>
      <c r="X627" s="3">
        <v>0</v>
      </c>
      <c r="Y627" s="3">
        <v>0</v>
      </c>
      <c r="Z627" s="3">
        <v>0</v>
      </c>
      <c r="AA627" s="112">
        <f t="shared" si="116"/>
        <v>0</v>
      </c>
      <c r="AB627" s="112">
        <f t="shared" si="117"/>
        <v>0</v>
      </c>
      <c r="AC627" s="112">
        <f t="shared" si="118"/>
        <v>0</v>
      </c>
      <c r="AD627" s="112">
        <f t="shared" si="119"/>
        <v>0</v>
      </c>
      <c r="AE627" s="112">
        <f t="shared" si="120"/>
        <v>0</v>
      </c>
      <c r="AF627" s="112">
        <f t="shared" si="121"/>
        <v>0</v>
      </c>
      <c r="AG627" s="112">
        <f t="shared" si="122"/>
        <v>0</v>
      </c>
      <c r="AH627" s="112">
        <f t="shared" si="123"/>
        <v>0</v>
      </c>
      <c r="AI627" s="112">
        <f t="shared" si="124"/>
        <v>0</v>
      </c>
      <c r="AJ627" s="112">
        <f t="shared" si="125"/>
        <v>0</v>
      </c>
      <c r="AK627" s="112">
        <f t="shared" si="126"/>
        <v>0</v>
      </c>
      <c r="AL627" s="112">
        <f t="shared" si="127"/>
        <v>0</v>
      </c>
      <c r="AN627" s="112"/>
      <c r="AO627" s="184"/>
    </row>
    <row r="628" spans="1:41" x14ac:dyDescent="0.2">
      <c r="A628" t="s">
        <v>56</v>
      </c>
      <c r="B628" t="s">
        <v>1867</v>
      </c>
      <c r="C628" s="2" t="s">
        <v>793</v>
      </c>
      <c r="D628" s="2"/>
      <c r="E628" s="2" t="s">
        <v>795</v>
      </c>
      <c r="F628" s="2" t="s">
        <v>60</v>
      </c>
      <c r="G628" s="2" t="s">
        <v>150</v>
      </c>
      <c r="H628" s="2" t="s">
        <v>789</v>
      </c>
      <c r="I628" s="2" t="s">
        <v>1129</v>
      </c>
      <c r="J628" s="2" t="s">
        <v>3995</v>
      </c>
      <c r="K628" s="3">
        <v>188</v>
      </c>
      <c r="L628" s="25">
        <v>602.84</v>
      </c>
      <c r="M628" s="2" t="s">
        <v>2204</v>
      </c>
      <c r="N628" s="2" t="s">
        <v>66</v>
      </c>
      <c r="O628" s="3">
        <f>IFERROR(VLOOKUP(B:B,'[1]SI vs ST'!$B:$P,15,0),0)</f>
        <v>0</v>
      </c>
      <c r="P628" s="3" cm="1">
        <f t="array" ref="P628">IFERROR(VLOOKUP(_xlfn.SINGLE(B:B),'[1]Pivot ST'!$D:$P,{6,7,8,9,10,11,12},0),0)</f>
        <v>0</v>
      </c>
      <c r="Q628" s="3"/>
      <c r="R628" s="3"/>
      <c r="S628" s="3"/>
      <c r="T628" s="3"/>
      <c r="U628" s="3"/>
      <c r="V628" s="3"/>
      <c r="W628" s="3">
        <v>0</v>
      </c>
      <c r="X628" s="3">
        <v>0</v>
      </c>
      <c r="Y628" s="3">
        <v>0</v>
      </c>
      <c r="Z628" s="3">
        <v>0</v>
      </c>
      <c r="AA628" s="112">
        <f t="shared" si="116"/>
        <v>0</v>
      </c>
      <c r="AB628" s="112">
        <f t="shared" si="117"/>
        <v>0</v>
      </c>
      <c r="AC628" s="112">
        <f t="shared" si="118"/>
        <v>0</v>
      </c>
      <c r="AD628" s="112">
        <f t="shared" si="119"/>
        <v>0</v>
      </c>
      <c r="AE628" s="112">
        <f t="shared" si="120"/>
        <v>0</v>
      </c>
      <c r="AF628" s="112">
        <f t="shared" si="121"/>
        <v>0</v>
      </c>
      <c r="AG628" s="112">
        <f t="shared" si="122"/>
        <v>0</v>
      </c>
      <c r="AH628" s="112">
        <f t="shared" si="123"/>
        <v>0</v>
      </c>
      <c r="AI628" s="112">
        <f t="shared" si="124"/>
        <v>0</v>
      </c>
      <c r="AJ628" s="112">
        <f t="shared" si="125"/>
        <v>0</v>
      </c>
      <c r="AK628" s="112">
        <f t="shared" si="126"/>
        <v>0</v>
      </c>
      <c r="AL628" s="112">
        <f t="shared" si="127"/>
        <v>0</v>
      </c>
      <c r="AN628" s="112"/>
      <c r="AO628" s="184"/>
    </row>
    <row r="629" spans="1:41" x14ac:dyDescent="0.2">
      <c r="A629" t="s">
        <v>56</v>
      </c>
      <c r="B629" t="s">
        <v>1868</v>
      </c>
      <c r="C629" s="2" t="s">
        <v>826</v>
      </c>
      <c r="D629" s="2" t="s">
        <v>827</v>
      </c>
      <c r="E629" s="2" t="s">
        <v>828</v>
      </c>
      <c r="F629" s="2" t="s">
        <v>60</v>
      </c>
      <c r="G629" s="2" t="s">
        <v>169</v>
      </c>
      <c r="H629" s="2" t="s">
        <v>169</v>
      </c>
      <c r="I629" s="2" t="s">
        <v>1129</v>
      </c>
      <c r="J629" s="2" t="s">
        <v>3995</v>
      </c>
      <c r="K629" s="3">
        <v>188</v>
      </c>
      <c r="L629" s="25">
        <v>542.5</v>
      </c>
      <c r="M629" s="2" t="s">
        <v>2204</v>
      </c>
      <c r="N629" s="2" t="s">
        <v>66</v>
      </c>
      <c r="O629" s="3">
        <f>IFERROR(VLOOKUP(B:B,'[1]SI vs ST'!$B:$P,15,0),0)</f>
        <v>0</v>
      </c>
      <c r="P629" s="3" cm="1">
        <f t="array" ref="P629">IFERROR(VLOOKUP(_xlfn.SINGLE(B:B),'[1]Pivot ST'!$D:$P,{6,7,8,9,10,11,12},0),0)</f>
        <v>0</v>
      </c>
      <c r="Q629" s="3"/>
      <c r="R629" s="3"/>
      <c r="S629" s="3"/>
      <c r="T629" s="3"/>
      <c r="U629" s="3"/>
      <c r="V629" s="3"/>
      <c r="W629" s="3">
        <v>0</v>
      </c>
      <c r="X629" s="3">
        <v>0</v>
      </c>
      <c r="Y629" s="3">
        <v>0</v>
      </c>
      <c r="Z629" s="3">
        <v>0</v>
      </c>
      <c r="AA629" s="112">
        <f t="shared" si="116"/>
        <v>0</v>
      </c>
      <c r="AB629" s="112">
        <f t="shared" si="117"/>
        <v>0</v>
      </c>
      <c r="AC629" s="112">
        <f t="shared" si="118"/>
        <v>0</v>
      </c>
      <c r="AD629" s="112">
        <f t="shared" si="119"/>
        <v>0</v>
      </c>
      <c r="AE629" s="112">
        <f t="shared" si="120"/>
        <v>0</v>
      </c>
      <c r="AF629" s="112">
        <f t="shared" si="121"/>
        <v>0</v>
      </c>
      <c r="AG629" s="112">
        <f t="shared" si="122"/>
        <v>0</v>
      </c>
      <c r="AH629" s="112">
        <f t="shared" si="123"/>
        <v>0</v>
      </c>
      <c r="AI629" s="112">
        <f t="shared" si="124"/>
        <v>0</v>
      </c>
      <c r="AJ629" s="112">
        <f t="shared" si="125"/>
        <v>0</v>
      </c>
      <c r="AK629" s="112">
        <f t="shared" si="126"/>
        <v>0</v>
      </c>
      <c r="AL629" s="112">
        <f t="shared" si="127"/>
        <v>0</v>
      </c>
      <c r="AN629" s="112"/>
      <c r="AO629" s="184"/>
    </row>
    <row r="630" spans="1:41" x14ac:dyDescent="0.2">
      <c r="A630" t="s">
        <v>56</v>
      </c>
      <c r="B630" t="s">
        <v>1869</v>
      </c>
      <c r="C630" s="2" t="s">
        <v>829</v>
      </c>
      <c r="D630" s="2"/>
      <c r="E630" s="2" t="s">
        <v>831</v>
      </c>
      <c r="F630" s="2" t="s">
        <v>60</v>
      </c>
      <c r="G630" s="2" t="s">
        <v>169</v>
      </c>
      <c r="H630" s="2" t="s">
        <v>832</v>
      </c>
      <c r="I630" s="2" t="s">
        <v>1129</v>
      </c>
      <c r="J630" s="2" t="s">
        <v>3995</v>
      </c>
      <c r="K630" s="3">
        <v>188</v>
      </c>
      <c r="L630" s="25">
        <v>542.5</v>
      </c>
      <c r="M630" s="2" t="s">
        <v>2204</v>
      </c>
      <c r="N630" s="2" t="s">
        <v>66</v>
      </c>
      <c r="O630" s="3">
        <f>IFERROR(VLOOKUP(B:B,'[1]SI vs ST'!$B:$P,15,0),0)</f>
        <v>0</v>
      </c>
      <c r="P630" s="3" cm="1">
        <f t="array" ref="P630">IFERROR(VLOOKUP(_xlfn.SINGLE(B:B),'[1]Pivot ST'!$D:$P,{6,7,8,9,10,11,12},0),0)</f>
        <v>0</v>
      </c>
      <c r="Q630" s="3"/>
      <c r="R630" s="3"/>
      <c r="S630" s="3"/>
      <c r="T630" s="3"/>
      <c r="U630" s="3"/>
      <c r="V630" s="3"/>
      <c r="W630" s="3">
        <v>0</v>
      </c>
      <c r="X630" s="3">
        <v>0</v>
      </c>
      <c r="Y630" s="3">
        <v>0</v>
      </c>
      <c r="Z630" s="3">
        <v>0</v>
      </c>
      <c r="AA630" s="112">
        <f t="shared" si="116"/>
        <v>0</v>
      </c>
      <c r="AB630" s="112">
        <f t="shared" si="117"/>
        <v>0</v>
      </c>
      <c r="AC630" s="112">
        <f t="shared" si="118"/>
        <v>0</v>
      </c>
      <c r="AD630" s="112">
        <f t="shared" si="119"/>
        <v>0</v>
      </c>
      <c r="AE630" s="112">
        <f t="shared" si="120"/>
        <v>0</v>
      </c>
      <c r="AF630" s="112">
        <f t="shared" si="121"/>
        <v>0</v>
      </c>
      <c r="AG630" s="112">
        <f t="shared" si="122"/>
        <v>0</v>
      </c>
      <c r="AH630" s="112">
        <f t="shared" si="123"/>
        <v>0</v>
      </c>
      <c r="AI630" s="112">
        <f t="shared" si="124"/>
        <v>0</v>
      </c>
      <c r="AJ630" s="112">
        <f t="shared" si="125"/>
        <v>0</v>
      </c>
      <c r="AK630" s="112">
        <f t="shared" si="126"/>
        <v>0</v>
      </c>
      <c r="AL630" s="112">
        <f t="shared" si="127"/>
        <v>0</v>
      </c>
      <c r="AN630" s="112"/>
      <c r="AO630" s="184"/>
    </row>
    <row r="631" spans="1:41" x14ac:dyDescent="0.2">
      <c r="A631" t="s">
        <v>56</v>
      </c>
      <c r="B631" t="s">
        <v>1870</v>
      </c>
      <c r="C631" s="2" t="s">
        <v>846</v>
      </c>
      <c r="D631" s="2"/>
      <c r="E631" s="2" t="s">
        <v>848</v>
      </c>
      <c r="F631" s="2" t="s">
        <v>60</v>
      </c>
      <c r="G631" s="2" t="s">
        <v>169</v>
      </c>
      <c r="H631" s="2" t="s">
        <v>832</v>
      </c>
      <c r="I631" s="2" t="s">
        <v>1129</v>
      </c>
      <c r="J631" s="2" t="s">
        <v>3995</v>
      </c>
      <c r="K631" s="3">
        <v>188</v>
      </c>
      <c r="L631" s="25">
        <v>542.5</v>
      </c>
      <c r="M631" s="2" t="s">
        <v>2204</v>
      </c>
      <c r="N631" s="2" t="s">
        <v>66</v>
      </c>
      <c r="O631" s="3">
        <f>IFERROR(VLOOKUP(B:B,'[1]SI vs ST'!$B:$P,15,0),0)</f>
        <v>0</v>
      </c>
      <c r="P631" s="3" cm="1">
        <f t="array" ref="P631">IFERROR(VLOOKUP(_xlfn.SINGLE(B:B),'[1]Pivot ST'!$D:$P,{6,7,8,9,10,11,12},0),0)</f>
        <v>0</v>
      </c>
      <c r="Q631" s="3"/>
      <c r="R631" s="3"/>
      <c r="S631" s="3"/>
      <c r="T631" s="3"/>
      <c r="U631" s="3"/>
      <c r="V631" s="3"/>
      <c r="W631" s="3">
        <v>0</v>
      </c>
      <c r="X631" s="3">
        <v>0</v>
      </c>
      <c r="Y631" s="3">
        <v>0</v>
      </c>
      <c r="Z631" s="3">
        <v>0</v>
      </c>
      <c r="AA631" s="112">
        <f t="shared" si="116"/>
        <v>0</v>
      </c>
      <c r="AB631" s="112">
        <f t="shared" si="117"/>
        <v>0</v>
      </c>
      <c r="AC631" s="112">
        <f t="shared" si="118"/>
        <v>0</v>
      </c>
      <c r="AD631" s="112">
        <f t="shared" si="119"/>
        <v>0</v>
      </c>
      <c r="AE631" s="112">
        <f t="shared" si="120"/>
        <v>0</v>
      </c>
      <c r="AF631" s="112">
        <f t="shared" si="121"/>
        <v>0</v>
      </c>
      <c r="AG631" s="112">
        <f t="shared" si="122"/>
        <v>0</v>
      </c>
      <c r="AH631" s="112">
        <f t="shared" si="123"/>
        <v>0</v>
      </c>
      <c r="AI631" s="112">
        <f t="shared" si="124"/>
        <v>0</v>
      </c>
      <c r="AJ631" s="112">
        <f t="shared" si="125"/>
        <v>0</v>
      </c>
      <c r="AK631" s="112">
        <f t="shared" si="126"/>
        <v>0</v>
      </c>
      <c r="AL631" s="112">
        <f t="shared" si="127"/>
        <v>0</v>
      </c>
      <c r="AN631" s="112"/>
      <c r="AO631" s="184"/>
    </row>
    <row r="632" spans="1:41" x14ac:dyDescent="0.2">
      <c r="A632" t="s">
        <v>56</v>
      </c>
      <c r="B632" t="s">
        <v>1871</v>
      </c>
      <c r="C632" s="2" t="s">
        <v>230</v>
      </c>
      <c r="D632" s="2"/>
      <c r="E632" s="2" t="s">
        <v>232</v>
      </c>
      <c r="F632" s="2" t="s">
        <v>60</v>
      </c>
      <c r="G632" s="2" t="s">
        <v>169</v>
      </c>
      <c r="H632" s="2" t="s">
        <v>175</v>
      </c>
      <c r="I632" s="2" t="s">
        <v>1129</v>
      </c>
      <c r="J632" s="2" t="s">
        <v>3995</v>
      </c>
      <c r="K632" s="3">
        <v>188</v>
      </c>
      <c r="L632" s="25">
        <v>542.5</v>
      </c>
      <c r="M632" s="2" t="s">
        <v>2204</v>
      </c>
      <c r="N632" s="2" t="s">
        <v>66</v>
      </c>
      <c r="O632" s="3">
        <f>IFERROR(VLOOKUP(B:B,'[1]SI vs ST'!$B:$P,15,0),0)</f>
        <v>0</v>
      </c>
      <c r="P632" s="3" cm="1">
        <f t="array" ref="P632">IFERROR(VLOOKUP(_xlfn.SINGLE(B:B),'[1]Pivot ST'!$D:$P,{6,7,8,9,10,11,12},0),0)</f>
        <v>0</v>
      </c>
      <c r="Q632" s="3"/>
      <c r="R632" s="3"/>
      <c r="S632" s="3"/>
      <c r="T632" s="3"/>
      <c r="U632" s="3"/>
      <c r="V632" s="3"/>
      <c r="W632" s="3">
        <v>0</v>
      </c>
      <c r="X632" s="3">
        <v>0</v>
      </c>
      <c r="Y632" s="3">
        <v>0</v>
      </c>
      <c r="Z632" s="3">
        <v>0</v>
      </c>
      <c r="AA632" s="112">
        <f t="shared" si="116"/>
        <v>0</v>
      </c>
      <c r="AB632" s="112">
        <f t="shared" si="117"/>
        <v>0</v>
      </c>
      <c r="AC632" s="112">
        <f t="shared" si="118"/>
        <v>0</v>
      </c>
      <c r="AD632" s="112">
        <f t="shared" si="119"/>
        <v>0</v>
      </c>
      <c r="AE632" s="112">
        <f t="shared" si="120"/>
        <v>0</v>
      </c>
      <c r="AF632" s="112">
        <f t="shared" si="121"/>
        <v>0</v>
      </c>
      <c r="AG632" s="112">
        <f t="shared" si="122"/>
        <v>0</v>
      </c>
      <c r="AH632" s="112">
        <f t="shared" si="123"/>
        <v>0</v>
      </c>
      <c r="AI632" s="112">
        <f t="shared" si="124"/>
        <v>0</v>
      </c>
      <c r="AJ632" s="112">
        <f t="shared" si="125"/>
        <v>0</v>
      </c>
      <c r="AK632" s="112">
        <f t="shared" si="126"/>
        <v>0</v>
      </c>
      <c r="AL632" s="112">
        <f t="shared" si="127"/>
        <v>0</v>
      </c>
      <c r="AN632" s="112"/>
      <c r="AO632" s="184"/>
    </row>
    <row r="633" spans="1:41" x14ac:dyDescent="0.2">
      <c r="A633" t="s">
        <v>56</v>
      </c>
      <c r="B633" t="s">
        <v>1872</v>
      </c>
      <c r="C633" s="2" t="s">
        <v>853</v>
      </c>
      <c r="D633" s="2"/>
      <c r="E633" s="2" t="s">
        <v>855</v>
      </c>
      <c r="F633" s="2" t="s">
        <v>60</v>
      </c>
      <c r="G633" s="2" t="s">
        <v>169</v>
      </c>
      <c r="H633" s="2" t="s">
        <v>175</v>
      </c>
      <c r="I633" s="2" t="s">
        <v>1129</v>
      </c>
      <c r="J633" s="2" t="s">
        <v>3995</v>
      </c>
      <c r="K633" s="3">
        <v>188</v>
      </c>
      <c r="L633" s="25">
        <v>542.5</v>
      </c>
      <c r="M633" s="2" t="s">
        <v>2204</v>
      </c>
      <c r="N633" s="2" t="s">
        <v>66</v>
      </c>
      <c r="O633" s="3">
        <f>IFERROR(VLOOKUP(B:B,'[1]SI vs ST'!$B:$P,15,0),0)</f>
        <v>0</v>
      </c>
      <c r="P633" s="3" cm="1">
        <f t="array" ref="P633">IFERROR(VLOOKUP(_xlfn.SINGLE(B:B),'[1]Pivot ST'!$D:$P,{6,7,8,9,10,11,12},0),0)</f>
        <v>0</v>
      </c>
      <c r="Q633" s="3"/>
      <c r="R633" s="3"/>
      <c r="S633" s="3"/>
      <c r="T633" s="3"/>
      <c r="U633" s="3"/>
      <c r="V633" s="3"/>
      <c r="W633" s="3">
        <v>0</v>
      </c>
      <c r="X633" s="3">
        <v>0</v>
      </c>
      <c r="Y633" s="3">
        <v>0</v>
      </c>
      <c r="Z633" s="3">
        <v>0</v>
      </c>
      <c r="AA633" s="112">
        <f t="shared" si="116"/>
        <v>0</v>
      </c>
      <c r="AB633" s="112">
        <f t="shared" si="117"/>
        <v>0</v>
      </c>
      <c r="AC633" s="112">
        <f t="shared" si="118"/>
        <v>0</v>
      </c>
      <c r="AD633" s="112">
        <f t="shared" si="119"/>
        <v>0</v>
      </c>
      <c r="AE633" s="112">
        <f t="shared" si="120"/>
        <v>0</v>
      </c>
      <c r="AF633" s="112">
        <f t="shared" si="121"/>
        <v>0</v>
      </c>
      <c r="AG633" s="112">
        <f t="shared" si="122"/>
        <v>0</v>
      </c>
      <c r="AH633" s="112">
        <f t="shared" si="123"/>
        <v>0</v>
      </c>
      <c r="AI633" s="112">
        <f t="shared" si="124"/>
        <v>0</v>
      </c>
      <c r="AJ633" s="112">
        <f t="shared" si="125"/>
        <v>0</v>
      </c>
      <c r="AK633" s="112">
        <f t="shared" si="126"/>
        <v>0</v>
      </c>
      <c r="AL633" s="112">
        <f t="shared" si="127"/>
        <v>0</v>
      </c>
      <c r="AN633" s="112"/>
      <c r="AO633" s="184"/>
    </row>
    <row r="634" spans="1:41" x14ac:dyDescent="0.2">
      <c r="A634" t="s">
        <v>56</v>
      </c>
      <c r="B634" t="s">
        <v>1873</v>
      </c>
      <c r="C634" s="2" t="s">
        <v>234</v>
      </c>
      <c r="D634" s="2" t="s">
        <v>235</v>
      </c>
      <c r="E634" s="2" t="s">
        <v>236</v>
      </c>
      <c r="F634" s="2" t="s">
        <v>60</v>
      </c>
      <c r="G634" s="2" t="s">
        <v>169</v>
      </c>
      <c r="H634" s="2" t="s">
        <v>180</v>
      </c>
      <c r="I634" s="2" t="s">
        <v>1129</v>
      </c>
      <c r="J634" s="2" t="s">
        <v>3995</v>
      </c>
      <c r="K634" s="3">
        <v>188</v>
      </c>
      <c r="L634" s="25">
        <v>542.5</v>
      </c>
      <c r="M634" s="2" t="s">
        <v>2204</v>
      </c>
      <c r="N634" s="2" t="s">
        <v>66</v>
      </c>
      <c r="O634" s="3">
        <f>IFERROR(VLOOKUP(B:B,'[1]SI vs ST'!$B:$P,15,0),0)</f>
        <v>0</v>
      </c>
      <c r="P634" s="3" cm="1">
        <f t="array" ref="P634">IFERROR(VLOOKUP(_xlfn.SINGLE(B:B),'[1]Pivot ST'!$D:$P,{6,7,8,9,10,11,12},0),0)</f>
        <v>0</v>
      </c>
      <c r="Q634" s="3"/>
      <c r="R634" s="3"/>
      <c r="S634" s="3"/>
      <c r="T634" s="3"/>
      <c r="U634" s="3"/>
      <c r="V634" s="3"/>
      <c r="W634" s="3">
        <v>0</v>
      </c>
      <c r="X634" s="3">
        <v>0</v>
      </c>
      <c r="Y634" s="3">
        <v>0</v>
      </c>
      <c r="Z634" s="3">
        <v>0</v>
      </c>
      <c r="AA634" s="112">
        <f t="shared" si="116"/>
        <v>0</v>
      </c>
      <c r="AB634" s="112">
        <f t="shared" si="117"/>
        <v>0</v>
      </c>
      <c r="AC634" s="112">
        <f t="shared" si="118"/>
        <v>0</v>
      </c>
      <c r="AD634" s="112">
        <f t="shared" si="119"/>
        <v>0</v>
      </c>
      <c r="AE634" s="112">
        <f t="shared" si="120"/>
        <v>0</v>
      </c>
      <c r="AF634" s="112">
        <f t="shared" si="121"/>
        <v>0</v>
      </c>
      <c r="AG634" s="112">
        <f t="shared" si="122"/>
        <v>0</v>
      </c>
      <c r="AH634" s="112">
        <f t="shared" si="123"/>
        <v>0</v>
      </c>
      <c r="AI634" s="112">
        <f t="shared" si="124"/>
        <v>0</v>
      </c>
      <c r="AJ634" s="112">
        <f t="shared" si="125"/>
        <v>0</v>
      </c>
      <c r="AK634" s="112">
        <f t="shared" si="126"/>
        <v>0</v>
      </c>
      <c r="AL634" s="112">
        <f t="shared" si="127"/>
        <v>0</v>
      </c>
      <c r="AN634" s="112"/>
      <c r="AO634" s="184"/>
    </row>
    <row r="635" spans="1:41" x14ac:dyDescent="0.2">
      <c r="A635" t="s">
        <v>56</v>
      </c>
      <c r="B635" t="s">
        <v>1874</v>
      </c>
      <c r="C635" s="2" t="s">
        <v>876</v>
      </c>
      <c r="D635" s="2"/>
      <c r="E635" s="2" t="s">
        <v>878</v>
      </c>
      <c r="F635" s="2" t="s">
        <v>60</v>
      </c>
      <c r="G635" s="2" t="s">
        <v>169</v>
      </c>
      <c r="H635" s="2" t="s">
        <v>180</v>
      </c>
      <c r="I635" s="2" t="s">
        <v>1129</v>
      </c>
      <c r="J635" s="2" t="s">
        <v>3995</v>
      </c>
      <c r="K635" s="3">
        <v>188</v>
      </c>
      <c r="L635" s="25">
        <v>542.5</v>
      </c>
      <c r="M635" s="2" t="s">
        <v>2204</v>
      </c>
      <c r="N635" s="2" t="s">
        <v>66</v>
      </c>
      <c r="O635" s="3">
        <f>IFERROR(VLOOKUP(B:B,'[1]SI vs ST'!$B:$P,15,0),0)</f>
        <v>0</v>
      </c>
      <c r="P635" s="3" cm="1">
        <f t="array" ref="P635">IFERROR(VLOOKUP(_xlfn.SINGLE(B:B),'[1]Pivot ST'!$D:$P,{6,7,8,9,10,11,12},0),0)</f>
        <v>0</v>
      </c>
      <c r="Q635" s="3"/>
      <c r="R635" s="3"/>
      <c r="S635" s="3"/>
      <c r="T635" s="3"/>
      <c r="U635" s="3"/>
      <c r="V635" s="3"/>
      <c r="W635" s="3">
        <v>0</v>
      </c>
      <c r="X635" s="3">
        <v>0</v>
      </c>
      <c r="Y635" s="3">
        <v>0</v>
      </c>
      <c r="Z635" s="3">
        <v>0</v>
      </c>
      <c r="AA635" s="112">
        <f t="shared" si="116"/>
        <v>0</v>
      </c>
      <c r="AB635" s="112">
        <f t="shared" si="117"/>
        <v>0</v>
      </c>
      <c r="AC635" s="112">
        <f t="shared" si="118"/>
        <v>0</v>
      </c>
      <c r="AD635" s="112">
        <f t="shared" si="119"/>
        <v>0</v>
      </c>
      <c r="AE635" s="112">
        <f t="shared" si="120"/>
        <v>0</v>
      </c>
      <c r="AF635" s="112">
        <f t="shared" si="121"/>
        <v>0</v>
      </c>
      <c r="AG635" s="112">
        <f t="shared" si="122"/>
        <v>0</v>
      </c>
      <c r="AH635" s="112">
        <f t="shared" si="123"/>
        <v>0</v>
      </c>
      <c r="AI635" s="112">
        <f t="shared" si="124"/>
        <v>0</v>
      </c>
      <c r="AJ635" s="112">
        <f t="shared" si="125"/>
        <v>0</v>
      </c>
      <c r="AK635" s="112">
        <f t="shared" si="126"/>
        <v>0</v>
      </c>
      <c r="AL635" s="112">
        <f t="shared" si="127"/>
        <v>0</v>
      </c>
      <c r="AN635" s="112"/>
      <c r="AO635" s="184"/>
    </row>
    <row r="636" spans="1:41" x14ac:dyDescent="0.2">
      <c r="A636" t="s">
        <v>56</v>
      </c>
      <c r="B636" t="s">
        <v>1875</v>
      </c>
      <c r="C636" s="2" t="s">
        <v>901</v>
      </c>
      <c r="D636" s="2" t="s">
        <v>902</v>
      </c>
      <c r="E636" s="2" t="s">
        <v>903</v>
      </c>
      <c r="F636" s="2" t="s">
        <v>60</v>
      </c>
      <c r="G636" s="2" t="s">
        <v>79</v>
      </c>
      <c r="H636" s="2" t="s">
        <v>185</v>
      </c>
      <c r="I636" s="2" t="s">
        <v>1129</v>
      </c>
      <c r="J636" s="2" t="s">
        <v>3995</v>
      </c>
      <c r="K636" s="3">
        <v>188</v>
      </c>
      <c r="L636" s="25">
        <v>460.75</v>
      </c>
      <c r="M636" s="2" t="s">
        <v>2204</v>
      </c>
      <c r="N636" s="2" t="s">
        <v>66</v>
      </c>
      <c r="O636" s="3">
        <f>IFERROR(VLOOKUP(B:B,'[1]SI vs ST'!$B:$P,15,0),0)</f>
        <v>3</v>
      </c>
      <c r="P636" s="3" cm="1">
        <f t="array" ref="P636:V636">IFERROR(VLOOKUP(_xlfn.SINGLE(B:B),'[1]Pivot ST'!$D:$P,{6,7,8,9,10,11,12},0),0)</f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112">
        <f t="shared" si="116"/>
        <v>1382.25</v>
      </c>
      <c r="AB636" s="112">
        <f t="shared" si="117"/>
        <v>0</v>
      </c>
      <c r="AC636" s="112">
        <f t="shared" si="118"/>
        <v>0</v>
      </c>
      <c r="AD636" s="112">
        <f t="shared" si="119"/>
        <v>0</v>
      </c>
      <c r="AE636" s="112">
        <f t="shared" si="120"/>
        <v>0</v>
      </c>
      <c r="AF636" s="112">
        <f t="shared" si="121"/>
        <v>0</v>
      </c>
      <c r="AG636" s="112">
        <f t="shared" si="122"/>
        <v>460.75</v>
      </c>
      <c r="AH636" s="112">
        <f t="shared" si="123"/>
        <v>0</v>
      </c>
      <c r="AI636" s="112">
        <f t="shared" si="124"/>
        <v>0</v>
      </c>
      <c r="AJ636" s="112">
        <f t="shared" si="125"/>
        <v>0</v>
      </c>
      <c r="AK636" s="112">
        <f t="shared" si="126"/>
        <v>0</v>
      </c>
      <c r="AL636" s="112">
        <f t="shared" si="127"/>
        <v>0</v>
      </c>
      <c r="AN636" s="112"/>
      <c r="AO636" s="184"/>
    </row>
    <row r="637" spans="1:41" x14ac:dyDescent="0.2">
      <c r="A637" t="s">
        <v>56</v>
      </c>
      <c r="B637" t="s">
        <v>1876</v>
      </c>
      <c r="C637" s="2" t="s">
        <v>238</v>
      </c>
      <c r="D637" s="2" t="s">
        <v>239</v>
      </c>
      <c r="E637" s="2" t="s">
        <v>240</v>
      </c>
      <c r="F637" s="2" t="s">
        <v>60</v>
      </c>
      <c r="G637" s="2" t="s">
        <v>79</v>
      </c>
      <c r="H637" s="2" t="s">
        <v>185</v>
      </c>
      <c r="I637" s="2" t="s">
        <v>1129</v>
      </c>
      <c r="J637" s="2" t="s">
        <v>3995</v>
      </c>
      <c r="K637" s="3">
        <v>188</v>
      </c>
      <c r="L637" s="25">
        <v>276.26</v>
      </c>
      <c r="M637" s="2" t="s">
        <v>2204</v>
      </c>
      <c r="N637" s="2" t="s">
        <v>66</v>
      </c>
      <c r="O637" s="3">
        <f>IFERROR(VLOOKUP(B:B,'[1]SI vs ST'!$B:$P,15,0),0)</f>
        <v>2</v>
      </c>
      <c r="P637" s="3" cm="1">
        <f t="array" ref="P637:V637">IFERROR(VLOOKUP(_xlfn.SINGLE(B:B),'[1]Pivot ST'!$D:$P,{6,7,8,9,10,11,12},0),0)</f>
        <v>1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112">
        <f t="shared" si="116"/>
        <v>552.52</v>
      </c>
      <c r="AB637" s="112">
        <f t="shared" si="117"/>
        <v>276.26</v>
      </c>
      <c r="AC637" s="112">
        <f t="shared" si="118"/>
        <v>0</v>
      </c>
      <c r="AD637" s="112">
        <f t="shared" si="119"/>
        <v>0</v>
      </c>
      <c r="AE637" s="112">
        <f t="shared" si="120"/>
        <v>0</v>
      </c>
      <c r="AF637" s="112">
        <f t="shared" si="121"/>
        <v>0</v>
      </c>
      <c r="AG637" s="112">
        <f t="shared" si="122"/>
        <v>0</v>
      </c>
      <c r="AH637" s="112">
        <f t="shared" si="123"/>
        <v>0</v>
      </c>
      <c r="AI637" s="112">
        <f t="shared" si="124"/>
        <v>0</v>
      </c>
      <c r="AJ637" s="112">
        <f t="shared" si="125"/>
        <v>0</v>
      </c>
      <c r="AK637" s="112">
        <f t="shared" si="126"/>
        <v>0</v>
      </c>
      <c r="AL637" s="112">
        <f t="shared" si="127"/>
        <v>0</v>
      </c>
      <c r="AN637" s="112"/>
      <c r="AO637" s="184"/>
    </row>
    <row r="638" spans="1:41" x14ac:dyDescent="0.2">
      <c r="A638" t="s">
        <v>56</v>
      </c>
      <c r="B638" t="s">
        <v>1877</v>
      </c>
      <c r="C638" s="2" t="s">
        <v>242</v>
      </c>
      <c r="D638" s="2" t="s">
        <v>243</v>
      </c>
      <c r="E638" s="2" t="s">
        <v>244</v>
      </c>
      <c r="F638" s="2" t="s">
        <v>60</v>
      </c>
      <c r="G638" s="2" t="s">
        <v>79</v>
      </c>
      <c r="H638" s="2" t="s">
        <v>245</v>
      </c>
      <c r="I638" s="2" t="s">
        <v>1129</v>
      </c>
      <c r="J638" s="2" t="s">
        <v>3995</v>
      </c>
      <c r="K638" s="3">
        <v>188</v>
      </c>
      <c r="L638" s="25">
        <v>460.75</v>
      </c>
      <c r="M638" s="2" t="s">
        <v>2204</v>
      </c>
      <c r="N638" s="2" t="s">
        <v>66</v>
      </c>
      <c r="O638" s="3">
        <f>IFERROR(VLOOKUP(B:B,'[1]SI vs ST'!$B:$P,15,0),0)</f>
        <v>1</v>
      </c>
      <c r="P638" s="3" cm="1">
        <f t="array" ref="P638:V638">IFERROR(VLOOKUP(_xlfn.SINGLE(B:B),'[1]Pivot ST'!$D:$P,{6,7,8,9,10,11,12},0),0)</f>
        <v>0</v>
      </c>
      <c r="Q638" s="3">
        <v>1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112">
        <f t="shared" si="116"/>
        <v>460.75</v>
      </c>
      <c r="AB638" s="112">
        <f t="shared" si="117"/>
        <v>0</v>
      </c>
      <c r="AC638" s="112">
        <f t="shared" si="118"/>
        <v>460.75</v>
      </c>
      <c r="AD638" s="112">
        <f t="shared" si="119"/>
        <v>0</v>
      </c>
      <c r="AE638" s="112">
        <f t="shared" si="120"/>
        <v>0</v>
      </c>
      <c r="AF638" s="112">
        <f t="shared" si="121"/>
        <v>0</v>
      </c>
      <c r="AG638" s="112">
        <f t="shared" si="122"/>
        <v>0</v>
      </c>
      <c r="AH638" s="112">
        <f t="shared" si="123"/>
        <v>0</v>
      </c>
      <c r="AI638" s="112">
        <f t="shared" si="124"/>
        <v>0</v>
      </c>
      <c r="AJ638" s="112">
        <f t="shared" si="125"/>
        <v>0</v>
      </c>
      <c r="AK638" s="112">
        <f t="shared" si="126"/>
        <v>0</v>
      </c>
      <c r="AL638" s="112">
        <f t="shared" si="127"/>
        <v>0</v>
      </c>
      <c r="AN638" s="112"/>
      <c r="AO638" s="184"/>
    </row>
    <row r="639" spans="1:41" x14ac:dyDescent="0.2">
      <c r="A639" t="s">
        <v>56</v>
      </c>
      <c r="B639" t="s">
        <v>1878</v>
      </c>
      <c r="C639" s="2" t="s">
        <v>247</v>
      </c>
      <c r="D639" s="2" t="s">
        <v>248</v>
      </c>
      <c r="E639" s="2" t="s">
        <v>249</v>
      </c>
      <c r="F639" s="2" t="s">
        <v>60</v>
      </c>
      <c r="G639" s="2" t="s">
        <v>79</v>
      </c>
      <c r="H639" s="2" t="s">
        <v>245</v>
      </c>
      <c r="I639" s="2" t="s">
        <v>1129</v>
      </c>
      <c r="J639" s="2" t="s">
        <v>3995</v>
      </c>
      <c r="K639" s="3">
        <v>188</v>
      </c>
      <c r="L639" s="25">
        <v>460.75</v>
      </c>
      <c r="M639" s="2" t="s">
        <v>2204</v>
      </c>
      <c r="N639" s="2" t="s">
        <v>66</v>
      </c>
      <c r="O639" s="3">
        <f>IFERROR(VLOOKUP(B:B,'[1]SI vs ST'!$B:$P,15,0),0)</f>
        <v>3</v>
      </c>
      <c r="P639" s="3" cm="1">
        <f t="array" ref="P639:V639">IFERROR(VLOOKUP(_xlfn.SINGLE(B:B),'[1]Pivot ST'!$D:$P,{6,7,8,9,10,11,12},0),0)</f>
        <v>1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112">
        <f t="shared" si="116"/>
        <v>1382.25</v>
      </c>
      <c r="AB639" s="112">
        <f t="shared" si="117"/>
        <v>460.75</v>
      </c>
      <c r="AC639" s="112">
        <f t="shared" si="118"/>
        <v>0</v>
      </c>
      <c r="AD639" s="112">
        <f t="shared" si="119"/>
        <v>0</v>
      </c>
      <c r="AE639" s="112">
        <f t="shared" si="120"/>
        <v>0</v>
      </c>
      <c r="AF639" s="112">
        <f t="shared" si="121"/>
        <v>0</v>
      </c>
      <c r="AG639" s="112">
        <f t="shared" si="122"/>
        <v>0</v>
      </c>
      <c r="AH639" s="112">
        <f t="shared" si="123"/>
        <v>0</v>
      </c>
      <c r="AI639" s="112">
        <f t="shared" si="124"/>
        <v>0</v>
      </c>
      <c r="AJ639" s="112">
        <f t="shared" si="125"/>
        <v>0</v>
      </c>
      <c r="AK639" s="112">
        <f t="shared" si="126"/>
        <v>0</v>
      </c>
      <c r="AL639" s="112">
        <f t="shared" si="127"/>
        <v>0</v>
      </c>
      <c r="AN639" s="112"/>
      <c r="AO639" s="184"/>
    </row>
    <row r="640" spans="1:41" x14ac:dyDescent="0.2">
      <c r="A640" t="s">
        <v>56</v>
      </c>
      <c r="B640" t="s">
        <v>1879</v>
      </c>
      <c r="C640" s="2" t="s">
        <v>904</v>
      </c>
      <c r="D640" s="2" t="s">
        <v>905</v>
      </c>
      <c r="E640" s="2" t="s">
        <v>906</v>
      </c>
      <c r="F640" s="2" t="s">
        <v>60</v>
      </c>
      <c r="G640" s="2" t="s">
        <v>79</v>
      </c>
      <c r="H640" s="2" t="s">
        <v>245</v>
      </c>
      <c r="I640" s="2" t="s">
        <v>1129</v>
      </c>
      <c r="J640" s="2" t="s">
        <v>3995</v>
      </c>
      <c r="K640" s="3">
        <v>188</v>
      </c>
      <c r="L640" s="25">
        <v>460.75</v>
      </c>
      <c r="M640" s="2" t="s">
        <v>2204</v>
      </c>
      <c r="N640" s="2" t="s">
        <v>66</v>
      </c>
      <c r="O640" s="3">
        <f>IFERROR(VLOOKUP(B:B,'[1]SI vs ST'!$B:$P,15,0),0)</f>
        <v>1</v>
      </c>
      <c r="P640" s="3" cm="1">
        <f t="array" ref="P640">IFERROR(VLOOKUP(_xlfn.SINGLE(B:B),'[1]Pivot ST'!$D:$P,{6,7,8,9,10,11,12},0),0)</f>
        <v>0</v>
      </c>
      <c r="Q640" s="3"/>
      <c r="R640" s="3"/>
      <c r="S640" s="3"/>
      <c r="T640" s="3"/>
      <c r="U640" s="3"/>
      <c r="V640" s="3"/>
      <c r="W640" s="3">
        <v>0</v>
      </c>
      <c r="X640" s="3">
        <v>0</v>
      </c>
      <c r="Y640" s="3">
        <v>0</v>
      </c>
      <c r="Z640" s="3">
        <v>0</v>
      </c>
      <c r="AA640" s="112">
        <f t="shared" si="116"/>
        <v>460.75</v>
      </c>
      <c r="AB640" s="112">
        <f t="shared" si="117"/>
        <v>0</v>
      </c>
      <c r="AC640" s="112">
        <f t="shared" si="118"/>
        <v>0</v>
      </c>
      <c r="AD640" s="112">
        <f t="shared" si="119"/>
        <v>0</v>
      </c>
      <c r="AE640" s="112">
        <f t="shared" si="120"/>
        <v>0</v>
      </c>
      <c r="AF640" s="112">
        <f t="shared" si="121"/>
        <v>0</v>
      </c>
      <c r="AG640" s="112">
        <f t="shared" si="122"/>
        <v>0</v>
      </c>
      <c r="AH640" s="112">
        <f t="shared" si="123"/>
        <v>0</v>
      </c>
      <c r="AI640" s="112">
        <f t="shared" si="124"/>
        <v>0</v>
      </c>
      <c r="AJ640" s="112">
        <f t="shared" si="125"/>
        <v>0</v>
      </c>
      <c r="AK640" s="112">
        <f t="shared" si="126"/>
        <v>0</v>
      </c>
      <c r="AL640" s="112">
        <f t="shared" si="127"/>
        <v>0</v>
      </c>
      <c r="AN640" s="112"/>
      <c r="AO640" s="184"/>
    </row>
    <row r="641" spans="1:41" x14ac:dyDescent="0.2">
      <c r="A641" t="s">
        <v>56</v>
      </c>
      <c r="B641" t="s">
        <v>1880</v>
      </c>
      <c r="C641" s="2" t="s">
        <v>907</v>
      </c>
      <c r="D641" s="2" t="s">
        <v>908</v>
      </c>
      <c r="E641" s="2" t="s">
        <v>909</v>
      </c>
      <c r="F641" s="2" t="s">
        <v>60</v>
      </c>
      <c r="G641" s="2" t="s">
        <v>79</v>
      </c>
      <c r="H641" s="2" t="s">
        <v>245</v>
      </c>
      <c r="I641" s="2" t="s">
        <v>1129</v>
      </c>
      <c r="J641" s="2" t="s">
        <v>3995</v>
      </c>
      <c r="K641" s="3">
        <v>188</v>
      </c>
      <c r="L641" s="25">
        <v>460.75</v>
      </c>
      <c r="M641" s="2" t="s">
        <v>2204</v>
      </c>
      <c r="N641" s="2" t="s">
        <v>66</v>
      </c>
      <c r="O641" s="3">
        <f>IFERROR(VLOOKUP(B:B,'[1]SI vs ST'!$B:$P,15,0),0)</f>
        <v>2</v>
      </c>
      <c r="P641" s="3" cm="1">
        <f t="array" ref="P641">IFERROR(VLOOKUP(_xlfn.SINGLE(B:B),'[1]Pivot ST'!$D:$P,{6,7,8,9,10,11,12},0),0)</f>
        <v>0</v>
      </c>
      <c r="Q641" s="3"/>
      <c r="R641" s="3"/>
      <c r="S641" s="3"/>
      <c r="T641" s="3"/>
      <c r="U641" s="3"/>
      <c r="V641" s="3"/>
      <c r="W641" s="3">
        <v>0</v>
      </c>
      <c r="X641" s="3">
        <v>0</v>
      </c>
      <c r="Y641" s="3">
        <v>0</v>
      </c>
      <c r="Z641" s="3">
        <v>0</v>
      </c>
      <c r="AA641" s="112">
        <f t="shared" si="116"/>
        <v>921.5</v>
      </c>
      <c r="AB641" s="112">
        <f t="shared" si="117"/>
        <v>0</v>
      </c>
      <c r="AC641" s="112">
        <f t="shared" si="118"/>
        <v>0</v>
      </c>
      <c r="AD641" s="112">
        <f t="shared" si="119"/>
        <v>0</v>
      </c>
      <c r="AE641" s="112">
        <f t="shared" si="120"/>
        <v>0</v>
      </c>
      <c r="AF641" s="112">
        <f t="shared" si="121"/>
        <v>0</v>
      </c>
      <c r="AG641" s="112">
        <f t="shared" si="122"/>
        <v>0</v>
      </c>
      <c r="AH641" s="112">
        <f t="shared" si="123"/>
        <v>0</v>
      </c>
      <c r="AI641" s="112">
        <f t="shared" si="124"/>
        <v>0</v>
      </c>
      <c r="AJ641" s="112">
        <f t="shared" si="125"/>
        <v>0</v>
      </c>
      <c r="AK641" s="112">
        <f t="shared" si="126"/>
        <v>0</v>
      </c>
      <c r="AL641" s="112">
        <f t="shared" si="127"/>
        <v>0</v>
      </c>
      <c r="AN641" s="112"/>
      <c r="AO641" s="184"/>
    </row>
    <row r="642" spans="1:41" x14ac:dyDescent="0.2">
      <c r="A642" t="s">
        <v>56</v>
      </c>
      <c r="B642" t="s">
        <v>1881</v>
      </c>
      <c r="C642" s="2" t="s">
        <v>1882</v>
      </c>
      <c r="D642" s="2" t="s">
        <v>1883</v>
      </c>
      <c r="E642" s="2" t="s">
        <v>1884</v>
      </c>
      <c r="F642" s="2" t="s">
        <v>60</v>
      </c>
      <c r="G642" s="2" t="s">
        <v>79</v>
      </c>
      <c r="H642" s="2" t="s">
        <v>245</v>
      </c>
      <c r="I642" s="2" t="s">
        <v>1129</v>
      </c>
      <c r="J642" s="2" t="s">
        <v>3995</v>
      </c>
      <c r="K642" s="3">
        <v>188</v>
      </c>
      <c r="L642" s="25">
        <v>460.75</v>
      </c>
      <c r="M642" s="2" t="s">
        <v>2204</v>
      </c>
      <c r="N642" s="2" t="s">
        <v>66</v>
      </c>
      <c r="O642" s="3">
        <f>IFERROR(VLOOKUP(B:B,'[1]SI vs ST'!$B:$P,15,0),0)</f>
        <v>2</v>
      </c>
      <c r="P642" s="3" cm="1">
        <f t="array" ref="P642:V642">IFERROR(VLOOKUP(_xlfn.SINGLE(B:B),'[1]Pivot ST'!$D:$P,{6,7,8,9,10,11,12},0),0)</f>
        <v>0</v>
      </c>
      <c r="Q642" s="3">
        <v>1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112">
        <f t="shared" si="116"/>
        <v>921.5</v>
      </c>
      <c r="AB642" s="112">
        <f t="shared" si="117"/>
        <v>0</v>
      </c>
      <c r="AC642" s="112">
        <f t="shared" si="118"/>
        <v>460.75</v>
      </c>
      <c r="AD642" s="112">
        <f t="shared" si="119"/>
        <v>0</v>
      </c>
      <c r="AE642" s="112">
        <f t="shared" si="120"/>
        <v>0</v>
      </c>
      <c r="AF642" s="112">
        <f t="shared" si="121"/>
        <v>0</v>
      </c>
      <c r="AG642" s="112">
        <f t="shared" si="122"/>
        <v>0</v>
      </c>
      <c r="AH642" s="112">
        <f t="shared" si="123"/>
        <v>0</v>
      </c>
      <c r="AI642" s="112">
        <f t="shared" si="124"/>
        <v>0</v>
      </c>
      <c r="AJ642" s="112">
        <f t="shared" si="125"/>
        <v>0</v>
      </c>
      <c r="AK642" s="112">
        <f t="shared" si="126"/>
        <v>0</v>
      </c>
      <c r="AL642" s="112">
        <f t="shared" si="127"/>
        <v>0</v>
      </c>
      <c r="AN642" s="112"/>
      <c r="AO642" s="184"/>
    </row>
    <row r="643" spans="1:41" x14ac:dyDescent="0.2">
      <c r="A643" t="s">
        <v>56</v>
      </c>
      <c r="B643" t="s">
        <v>1885</v>
      </c>
      <c r="C643" s="2" t="s">
        <v>1886</v>
      </c>
      <c r="D643" s="2" t="s">
        <v>1887</v>
      </c>
      <c r="E643" s="2" t="s">
        <v>1888</v>
      </c>
      <c r="F643" s="2" t="s">
        <v>60</v>
      </c>
      <c r="G643" s="2" t="s">
        <v>79</v>
      </c>
      <c r="H643" s="2" t="s">
        <v>245</v>
      </c>
      <c r="I643" s="2" t="s">
        <v>1129</v>
      </c>
      <c r="J643" s="2" t="s">
        <v>3995</v>
      </c>
      <c r="K643" s="3">
        <v>188</v>
      </c>
      <c r="L643" s="25">
        <v>460.75</v>
      </c>
      <c r="M643" s="2" t="s">
        <v>2204</v>
      </c>
      <c r="N643" s="2" t="s">
        <v>66</v>
      </c>
      <c r="O643" s="3">
        <f>IFERROR(VLOOKUP(B:B,'[1]SI vs ST'!$B:$P,15,0),0)</f>
        <v>0</v>
      </c>
      <c r="P643" s="3" cm="1">
        <f t="array" ref="P643:V643">IFERROR(VLOOKUP(_xlfn.SINGLE(B:B),'[1]Pivot ST'!$D:$P,{6,7,8,9,10,11,12},0),0)</f>
        <v>0</v>
      </c>
      <c r="Q643" s="3">
        <v>1</v>
      </c>
      <c r="R643" s="3">
        <v>0</v>
      </c>
      <c r="S643" s="3">
        <v>0</v>
      </c>
      <c r="T643" s="3">
        <v>2</v>
      </c>
      <c r="U643" s="3">
        <v>2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112">
        <f t="shared" ref="AA643:AA706" si="128">O643*$L:$L</f>
        <v>0</v>
      </c>
      <c r="AB643" s="112">
        <f t="shared" ref="AB643:AB706" si="129">P643*$L:$L</f>
        <v>0</v>
      </c>
      <c r="AC643" s="112">
        <f t="shared" ref="AC643:AC706" si="130">Q643*$L:$L</f>
        <v>460.75</v>
      </c>
      <c r="AD643" s="112">
        <f t="shared" ref="AD643:AD706" si="131">R643*$L:$L</f>
        <v>0</v>
      </c>
      <c r="AE643" s="112">
        <f t="shared" ref="AE643:AE706" si="132">S643*$L:$L</f>
        <v>0</v>
      </c>
      <c r="AF643" s="112">
        <f t="shared" ref="AF643:AF706" si="133">T643*$L:$L</f>
        <v>921.5</v>
      </c>
      <c r="AG643" s="112">
        <f t="shared" ref="AG643:AG706" si="134">U643*$L:$L</f>
        <v>921.5</v>
      </c>
      <c r="AH643" s="112">
        <f t="shared" ref="AH643:AH706" si="135">V643*$L:$L</f>
        <v>0</v>
      </c>
      <c r="AI643" s="112">
        <f t="shared" ref="AI643:AI706" si="136">W643*$L:$L</f>
        <v>0</v>
      </c>
      <c r="AJ643" s="112">
        <f t="shared" ref="AJ643:AJ706" si="137">X643*$L:$L</f>
        <v>0</v>
      </c>
      <c r="AK643" s="112">
        <f t="shared" ref="AK643:AK706" si="138">Y643*$L:$L</f>
        <v>0</v>
      </c>
      <c r="AL643" s="112">
        <f t="shared" ref="AL643:AL706" si="139">Z643*$L:$L</f>
        <v>0</v>
      </c>
      <c r="AN643" s="112"/>
      <c r="AO643" s="184"/>
    </row>
    <row r="644" spans="1:41" x14ac:dyDescent="0.2">
      <c r="A644" t="s">
        <v>56</v>
      </c>
      <c r="B644" t="s">
        <v>1889</v>
      </c>
      <c r="C644" s="2" t="s">
        <v>1890</v>
      </c>
      <c r="D644" s="2" t="s">
        <v>1891</v>
      </c>
      <c r="E644" s="2" t="s">
        <v>1892</v>
      </c>
      <c r="F644" s="2" t="s">
        <v>60</v>
      </c>
      <c r="G644" s="2" t="s">
        <v>79</v>
      </c>
      <c r="H644" s="2" t="s">
        <v>245</v>
      </c>
      <c r="I644" s="2" t="s">
        <v>1129</v>
      </c>
      <c r="J644" s="2" t="s">
        <v>3995</v>
      </c>
      <c r="K644" s="3">
        <v>188</v>
      </c>
      <c r="L644" s="25">
        <v>460.75</v>
      </c>
      <c r="M644" s="2" t="s">
        <v>2204</v>
      </c>
      <c r="N644" s="2" t="s">
        <v>66</v>
      </c>
      <c r="O644" s="3">
        <f>IFERROR(VLOOKUP(B:B,'[1]SI vs ST'!$B:$P,15,0),0)</f>
        <v>3</v>
      </c>
      <c r="P644" s="3" cm="1">
        <f t="array" ref="P644:V644">IFERROR(VLOOKUP(_xlfn.SINGLE(B:B),'[1]Pivot ST'!$D:$P,{6,7,8,9,10,11,12},0),0)</f>
        <v>2</v>
      </c>
      <c r="Q644" s="3">
        <v>0</v>
      </c>
      <c r="R644" s="3">
        <v>0</v>
      </c>
      <c r="S644" s="3">
        <v>0</v>
      </c>
      <c r="T644" s="3">
        <v>1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112">
        <f t="shared" si="128"/>
        <v>1382.25</v>
      </c>
      <c r="AB644" s="112">
        <f t="shared" si="129"/>
        <v>921.5</v>
      </c>
      <c r="AC644" s="112">
        <f t="shared" si="130"/>
        <v>0</v>
      </c>
      <c r="AD644" s="112">
        <f t="shared" si="131"/>
        <v>0</v>
      </c>
      <c r="AE644" s="112">
        <f t="shared" si="132"/>
        <v>0</v>
      </c>
      <c r="AF644" s="112">
        <f t="shared" si="133"/>
        <v>460.75</v>
      </c>
      <c r="AG644" s="112">
        <f t="shared" si="134"/>
        <v>0</v>
      </c>
      <c r="AH644" s="112">
        <f t="shared" si="135"/>
        <v>0</v>
      </c>
      <c r="AI644" s="112">
        <f t="shared" si="136"/>
        <v>0</v>
      </c>
      <c r="AJ644" s="112">
        <f t="shared" si="137"/>
        <v>0</v>
      </c>
      <c r="AK644" s="112">
        <f t="shared" si="138"/>
        <v>0</v>
      </c>
      <c r="AL644" s="112">
        <f t="shared" si="139"/>
        <v>0</v>
      </c>
      <c r="AN644" s="112"/>
      <c r="AO644" s="184"/>
    </row>
    <row r="645" spans="1:41" x14ac:dyDescent="0.2">
      <c r="A645" t="s">
        <v>56</v>
      </c>
      <c r="B645" t="s">
        <v>1893</v>
      </c>
      <c r="C645" s="2" t="s">
        <v>1894</v>
      </c>
      <c r="D645" s="2" t="s">
        <v>1895</v>
      </c>
      <c r="E645" s="2" t="s">
        <v>1896</v>
      </c>
      <c r="F645" s="2" t="s">
        <v>60</v>
      </c>
      <c r="G645" s="2" t="s">
        <v>79</v>
      </c>
      <c r="H645" s="2" t="s">
        <v>245</v>
      </c>
      <c r="I645" s="2" t="s">
        <v>1129</v>
      </c>
      <c r="J645" s="2" t="s">
        <v>3995</v>
      </c>
      <c r="K645" s="3">
        <v>188</v>
      </c>
      <c r="L645" s="25">
        <v>460.75</v>
      </c>
      <c r="M645" s="2" t="s">
        <v>2204</v>
      </c>
      <c r="N645" s="2" t="s">
        <v>66</v>
      </c>
      <c r="O645" s="3">
        <f>IFERROR(VLOOKUP(B:B,'[1]SI vs ST'!$B:$P,15,0),0)</f>
        <v>0</v>
      </c>
      <c r="P645" s="3" cm="1">
        <f t="array" ref="P645:V645">IFERROR(VLOOKUP(_xlfn.SINGLE(B:B),'[1]Pivot ST'!$D:$P,{6,7,8,9,10,11,12},0),0)</f>
        <v>2</v>
      </c>
      <c r="Q645" s="3">
        <v>0</v>
      </c>
      <c r="R645" s="3">
        <v>1</v>
      </c>
      <c r="S645" s="3">
        <v>1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112">
        <f t="shared" si="128"/>
        <v>0</v>
      </c>
      <c r="AB645" s="112">
        <f t="shared" si="129"/>
        <v>921.5</v>
      </c>
      <c r="AC645" s="112">
        <f t="shared" si="130"/>
        <v>0</v>
      </c>
      <c r="AD645" s="112">
        <f t="shared" si="131"/>
        <v>460.75</v>
      </c>
      <c r="AE645" s="112">
        <f t="shared" si="132"/>
        <v>460.75</v>
      </c>
      <c r="AF645" s="112">
        <f t="shared" si="133"/>
        <v>0</v>
      </c>
      <c r="AG645" s="112">
        <f t="shared" si="134"/>
        <v>0</v>
      </c>
      <c r="AH645" s="112">
        <f t="shared" si="135"/>
        <v>0</v>
      </c>
      <c r="AI645" s="112">
        <f t="shared" si="136"/>
        <v>0</v>
      </c>
      <c r="AJ645" s="112">
        <f t="shared" si="137"/>
        <v>0</v>
      </c>
      <c r="AK645" s="112">
        <f t="shared" si="138"/>
        <v>0</v>
      </c>
      <c r="AL645" s="112">
        <f t="shared" si="139"/>
        <v>0</v>
      </c>
      <c r="AN645" s="112"/>
      <c r="AO645" s="184"/>
    </row>
    <row r="646" spans="1:41" x14ac:dyDescent="0.2">
      <c r="A646" t="s">
        <v>56</v>
      </c>
      <c r="B646" t="s">
        <v>1897</v>
      </c>
      <c r="C646" s="2" t="s">
        <v>251</v>
      </c>
      <c r="D646" s="2" t="s">
        <v>252</v>
      </c>
      <c r="E646" s="2" t="s">
        <v>253</v>
      </c>
      <c r="F646" s="2" t="s">
        <v>60</v>
      </c>
      <c r="G646" s="2" t="s">
        <v>79</v>
      </c>
      <c r="H646" s="2" t="s">
        <v>254</v>
      </c>
      <c r="I646" s="2" t="s">
        <v>1129</v>
      </c>
      <c r="J646" s="2" t="s">
        <v>3995</v>
      </c>
      <c r="K646" s="3">
        <v>188</v>
      </c>
      <c r="L646" s="25">
        <v>460.75</v>
      </c>
      <c r="M646" s="2" t="s">
        <v>2204</v>
      </c>
      <c r="N646" s="2" t="s">
        <v>66</v>
      </c>
      <c r="O646" s="3">
        <f>IFERROR(VLOOKUP(B:B,'[1]SI vs ST'!$B:$P,15,0),0)</f>
        <v>1</v>
      </c>
      <c r="P646" s="3" cm="1">
        <f t="array" ref="P646:V646">IFERROR(VLOOKUP(_xlfn.SINGLE(B:B),'[1]Pivot ST'!$D:$P,{6,7,8,9,10,11,12},0),0)</f>
        <v>2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112">
        <f t="shared" si="128"/>
        <v>460.75</v>
      </c>
      <c r="AB646" s="112">
        <f t="shared" si="129"/>
        <v>921.5</v>
      </c>
      <c r="AC646" s="112">
        <f t="shared" si="130"/>
        <v>0</v>
      </c>
      <c r="AD646" s="112">
        <f t="shared" si="131"/>
        <v>0</v>
      </c>
      <c r="AE646" s="112">
        <f t="shared" si="132"/>
        <v>0</v>
      </c>
      <c r="AF646" s="112">
        <f t="shared" si="133"/>
        <v>0</v>
      </c>
      <c r="AG646" s="112">
        <f t="shared" si="134"/>
        <v>0</v>
      </c>
      <c r="AH646" s="112">
        <f t="shared" si="135"/>
        <v>0</v>
      </c>
      <c r="AI646" s="112">
        <f t="shared" si="136"/>
        <v>0</v>
      </c>
      <c r="AJ646" s="112">
        <f t="shared" si="137"/>
        <v>0</v>
      </c>
      <c r="AK646" s="112">
        <f t="shared" si="138"/>
        <v>0</v>
      </c>
      <c r="AL646" s="112">
        <f t="shared" si="139"/>
        <v>0</v>
      </c>
      <c r="AN646" s="112"/>
      <c r="AO646" s="184"/>
    </row>
    <row r="647" spans="1:41" x14ac:dyDescent="0.2">
      <c r="A647" t="s">
        <v>56</v>
      </c>
      <c r="B647" t="s">
        <v>1898</v>
      </c>
      <c r="C647" s="2" t="s">
        <v>910</v>
      </c>
      <c r="D647" s="2" t="s">
        <v>911</v>
      </c>
      <c r="E647" s="2" t="s">
        <v>912</v>
      </c>
      <c r="F647" s="2" t="s">
        <v>60</v>
      </c>
      <c r="G647" s="2" t="s">
        <v>79</v>
      </c>
      <c r="H647" s="2" t="s">
        <v>254</v>
      </c>
      <c r="I647" s="2" t="s">
        <v>1129</v>
      </c>
      <c r="J647" s="2" t="s">
        <v>3995</v>
      </c>
      <c r="K647" s="3">
        <v>188</v>
      </c>
      <c r="L647" s="25">
        <v>460.75</v>
      </c>
      <c r="M647" s="2" t="s">
        <v>2204</v>
      </c>
      <c r="N647" s="2" t="s">
        <v>66</v>
      </c>
      <c r="O647" s="3">
        <f>IFERROR(VLOOKUP(B:B,'[1]SI vs ST'!$B:$P,15,0),0)</f>
        <v>0</v>
      </c>
      <c r="P647" s="3" cm="1">
        <f t="array" ref="P647">IFERROR(VLOOKUP(_xlfn.SINGLE(B:B),'[1]Pivot ST'!$D:$P,{6,7,8,9,10,11,12},0),0)</f>
        <v>0</v>
      </c>
      <c r="Q647" s="3"/>
      <c r="R647" s="3"/>
      <c r="S647" s="3"/>
      <c r="T647" s="3"/>
      <c r="U647" s="3"/>
      <c r="V647" s="3"/>
      <c r="W647" s="3">
        <v>0</v>
      </c>
      <c r="X647" s="3">
        <v>0</v>
      </c>
      <c r="Y647" s="3">
        <v>0</v>
      </c>
      <c r="Z647" s="3">
        <v>0</v>
      </c>
      <c r="AA647" s="112">
        <f t="shared" si="128"/>
        <v>0</v>
      </c>
      <c r="AB647" s="112">
        <f t="shared" si="129"/>
        <v>0</v>
      </c>
      <c r="AC647" s="112">
        <f t="shared" si="130"/>
        <v>0</v>
      </c>
      <c r="AD647" s="112">
        <f t="shared" si="131"/>
        <v>0</v>
      </c>
      <c r="AE647" s="112">
        <f t="shared" si="132"/>
        <v>0</v>
      </c>
      <c r="AF647" s="112">
        <f t="shared" si="133"/>
        <v>0</v>
      </c>
      <c r="AG647" s="112">
        <f t="shared" si="134"/>
        <v>0</v>
      </c>
      <c r="AH647" s="112">
        <f t="shared" si="135"/>
        <v>0</v>
      </c>
      <c r="AI647" s="112">
        <f t="shared" si="136"/>
        <v>0</v>
      </c>
      <c r="AJ647" s="112">
        <f t="shared" si="137"/>
        <v>0</v>
      </c>
      <c r="AK647" s="112">
        <f t="shared" si="138"/>
        <v>0</v>
      </c>
      <c r="AL647" s="112">
        <f t="shared" si="139"/>
        <v>0</v>
      </c>
      <c r="AN647" s="112"/>
      <c r="AO647" s="184"/>
    </row>
    <row r="648" spans="1:41" x14ac:dyDescent="0.2">
      <c r="A648" t="s">
        <v>56</v>
      </c>
      <c r="B648" t="s">
        <v>1899</v>
      </c>
      <c r="C648" s="2" t="s">
        <v>1900</v>
      </c>
      <c r="D648" s="2" t="s">
        <v>1901</v>
      </c>
      <c r="E648" s="2" t="s">
        <v>1902</v>
      </c>
      <c r="F648" s="2" t="s">
        <v>60</v>
      </c>
      <c r="G648" s="2" t="s">
        <v>79</v>
      </c>
      <c r="H648" s="2" t="s">
        <v>254</v>
      </c>
      <c r="I648" s="2" t="s">
        <v>1129</v>
      </c>
      <c r="J648" s="2" t="s">
        <v>3995</v>
      </c>
      <c r="K648" s="3">
        <v>188</v>
      </c>
      <c r="L648" s="25">
        <v>460.75</v>
      </c>
      <c r="M648" s="2" t="s">
        <v>2204</v>
      </c>
      <c r="N648" s="2" t="s">
        <v>66</v>
      </c>
      <c r="O648" s="3">
        <f>IFERROR(VLOOKUP(B:B,'[1]SI vs ST'!$B:$P,15,0),0)</f>
        <v>1</v>
      </c>
      <c r="P648" s="3" cm="1">
        <f t="array" ref="P648:V648">IFERROR(VLOOKUP(_xlfn.SINGLE(B:B),'[1]Pivot ST'!$D:$P,{6,7,8,9,10,11,12},0),0)</f>
        <v>0</v>
      </c>
      <c r="Q648" s="3">
        <v>1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112">
        <f t="shared" si="128"/>
        <v>460.75</v>
      </c>
      <c r="AB648" s="112">
        <f t="shared" si="129"/>
        <v>0</v>
      </c>
      <c r="AC648" s="112">
        <f t="shared" si="130"/>
        <v>460.75</v>
      </c>
      <c r="AD648" s="112">
        <f t="shared" si="131"/>
        <v>0</v>
      </c>
      <c r="AE648" s="112">
        <f t="shared" si="132"/>
        <v>0</v>
      </c>
      <c r="AF648" s="112">
        <f t="shared" si="133"/>
        <v>0</v>
      </c>
      <c r="AG648" s="112">
        <f t="shared" si="134"/>
        <v>0</v>
      </c>
      <c r="AH648" s="112">
        <f t="shared" si="135"/>
        <v>0</v>
      </c>
      <c r="AI648" s="112">
        <f t="shared" si="136"/>
        <v>0</v>
      </c>
      <c r="AJ648" s="112">
        <f t="shared" si="137"/>
        <v>0</v>
      </c>
      <c r="AK648" s="112">
        <f t="shared" si="138"/>
        <v>0</v>
      </c>
      <c r="AL648" s="112">
        <f t="shared" si="139"/>
        <v>0</v>
      </c>
      <c r="AN648" s="112"/>
      <c r="AO648" s="184"/>
    </row>
    <row r="649" spans="1:41" x14ac:dyDescent="0.2">
      <c r="A649" t="s">
        <v>56</v>
      </c>
      <c r="B649" t="s">
        <v>1903</v>
      </c>
      <c r="C649" s="2" t="s">
        <v>1904</v>
      </c>
      <c r="D649" s="2" t="s">
        <v>1905</v>
      </c>
      <c r="E649" s="2" t="s">
        <v>1906</v>
      </c>
      <c r="F649" s="2" t="s">
        <v>60</v>
      </c>
      <c r="G649" s="2" t="s">
        <v>79</v>
      </c>
      <c r="H649" s="2" t="s">
        <v>254</v>
      </c>
      <c r="I649" s="2" t="s">
        <v>1129</v>
      </c>
      <c r="J649" s="2" t="s">
        <v>3995</v>
      </c>
      <c r="K649" s="3">
        <v>188</v>
      </c>
      <c r="L649" s="25">
        <v>460.75</v>
      </c>
      <c r="M649" s="2" t="s">
        <v>2204</v>
      </c>
      <c r="N649" s="2" t="s">
        <v>66</v>
      </c>
      <c r="O649" s="3">
        <f>IFERROR(VLOOKUP(B:B,'[1]SI vs ST'!$B:$P,15,0),0)</f>
        <v>4</v>
      </c>
      <c r="P649" s="3" cm="1">
        <f t="array" ref="P649">IFERROR(VLOOKUP(_xlfn.SINGLE(B:B),'[1]Pivot ST'!$D:$P,{6,7,8,9,10,11,12},0),0)</f>
        <v>0</v>
      </c>
      <c r="Q649" s="3"/>
      <c r="R649" s="3"/>
      <c r="S649" s="3"/>
      <c r="T649" s="3"/>
      <c r="U649" s="3"/>
      <c r="V649" s="3"/>
      <c r="W649" s="3">
        <v>0</v>
      </c>
      <c r="X649" s="3">
        <v>0</v>
      </c>
      <c r="Y649" s="3">
        <v>0</v>
      </c>
      <c r="Z649" s="3">
        <v>0</v>
      </c>
      <c r="AA649" s="112">
        <f t="shared" si="128"/>
        <v>1843</v>
      </c>
      <c r="AB649" s="112">
        <f t="shared" si="129"/>
        <v>0</v>
      </c>
      <c r="AC649" s="112">
        <f t="shared" si="130"/>
        <v>0</v>
      </c>
      <c r="AD649" s="112">
        <f t="shared" si="131"/>
        <v>0</v>
      </c>
      <c r="AE649" s="112">
        <f t="shared" si="132"/>
        <v>0</v>
      </c>
      <c r="AF649" s="112">
        <f t="shared" si="133"/>
        <v>0</v>
      </c>
      <c r="AG649" s="112">
        <f t="shared" si="134"/>
        <v>0</v>
      </c>
      <c r="AH649" s="112">
        <f t="shared" si="135"/>
        <v>0</v>
      </c>
      <c r="AI649" s="112">
        <f t="shared" si="136"/>
        <v>0</v>
      </c>
      <c r="AJ649" s="112">
        <f t="shared" si="137"/>
        <v>0</v>
      </c>
      <c r="AK649" s="112">
        <f t="shared" si="138"/>
        <v>0</v>
      </c>
      <c r="AL649" s="112">
        <f t="shared" si="139"/>
        <v>0</v>
      </c>
      <c r="AN649" s="112"/>
      <c r="AO649" s="184"/>
    </row>
    <row r="650" spans="1:41" x14ac:dyDescent="0.2">
      <c r="A650" t="s">
        <v>56</v>
      </c>
      <c r="B650" t="s">
        <v>1907</v>
      </c>
      <c r="C650" s="2" t="s">
        <v>1908</v>
      </c>
      <c r="D650" s="2" t="s">
        <v>1909</v>
      </c>
      <c r="E650" s="2" t="s">
        <v>1910</v>
      </c>
      <c r="F650" s="2" t="s">
        <v>60</v>
      </c>
      <c r="G650" s="2" t="s">
        <v>79</v>
      </c>
      <c r="H650" s="2" t="s">
        <v>254</v>
      </c>
      <c r="I650" s="2" t="s">
        <v>1129</v>
      </c>
      <c r="J650" s="2" t="s">
        <v>3995</v>
      </c>
      <c r="K650" s="3">
        <v>188</v>
      </c>
      <c r="L650" s="25">
        <v>460.75</v>
      </c>
      <c r="M650" s="2" t="s">
        <v>2204</v>
      </c>
      <c r="N650" s="2" t="s">
        <v>66</v>
      </c>
      <c r="O650" s="3">
        <f>IFERROR(VLOOKUP(B:B,'[1]SI vs ST'!$B:$P,15,0),0)</f>
        <v>1</v>
      </c>
      <c r="P650" s="3" cm="1">
        <f t="array" ref="P650">IFERROR(VLOOKUP(_xlfn.SINGLE(B:B),'[1]Pivot ST'!$D:$P,{6,7,8,9,10,11,12},0),0)</f>
        <v>0</v>
      </c>
      <c r="Q650" s="3"/>
      <c r="R650" s="3"/>
      <c r="S650" s="3"/>
      <c r="T650" s="3"/>
      <c r="U650" s="3"/>
      <c r="V650" s="3"/>
      <c r="W650" s="3">
        <v>0</v>
      </c>
      <c r="X650" s="3">
        <v>0</v>
      </c>
      <c r="Y650" s="3">
        <v>0</v>
      </c>
      <c r="Z650" s="3">
        <v>0</v>
      </c>
      <c r="AA650" s="112">
        <f t="shared" si="128"/>
        <v>460.75</v>
      </c>
      <c r="AB650" s="112">
        <f t="shared" si="129"/>
        <v>0</v>
      </c>
      <c r="AC650" s="112">
        <f t="shared" si="130"/>
        <v>0</v>
      </c>
      <c r="AD650" s="112">
        <f t="shared" si="131"/>
        <v>0</v>
      </c>
      <c r="AE650" s="112">
        <f t="shared" si="132"/>
        <v>0</v>
      </c>
      <c r="AF650" s="112">
        <f t="shared" si="133"/>
        <v>0</v>
      </c>
      <c r="AG650" s="112">
        <f t="shared" si="134"/>
        <v>0</v>
      </c>
      <c r="AH650" s="112">
        <f t="shared" si="135"/>
        <v>0</v>
      </c>
      <c r="AI650" s="112">
        <f t="shared" si="136"/>
        <v>0</v>
      </c>
      <c r="AJ650" s="112">
        <f t="shared" si="137"/>
        <v>0</v>
      </c>
      <c r="AK650" s="112">
        <f t="shared" si="138"/>
        <v>0</v>
      </c>
      <c r="AL650" s="112">
        <f t="shared" si="139"/>
        <v>0</v>
      </c>
      <c r="AN650" s="112"/>
      <c r="AO650" s="184"/>
    </row>
    <row r="651" spans="1:41" x14ac:dyDescent="0.2">
      <c r="A651" t="s">
        <v>56</v>
      </c>
      <c r="B651" t="s">
        <v>1911</v>
      </c>
      <c r="C651" s="2" t="s">
        <v>256</v>
      </c>
      <c r="D651" s="2" t="s">
        <v>257</v>
      </c>
      <c r="E651" s="2" t="s">
        <v>258</v>
      </c>
      <c r="F651" s="2" t="s">
        <v>60</v>
      </c>
      <c r="G651" s="2" t="s">
        <v>79</v>
      </c>
      <c r="H651" s="2" t="s">
        <v>254</v>
      </c>
      <c r="I651" s="2" t="s">
        <v>1129</v>
      </c>
      <c r="J651" s="2" t="s">
        <v>3995</v>
      </c>
      <c r="K651" s="3">
        <v>188</v>
      </c>
      <c r="L651" s="25">
        <v>460.75</v>
      </c>
      <c r="M651" s="2" t="s">
        <v>2204</v>
      </c>
      <c r="N651" s="2" t="s">
        <v>66</v>
      </c>
      <c r="O651" s="3">
        <f>IFERROR(VLOOKUP(B:B,'[1]SI vs ST'!$B:$P,15,0),0)</f>
        <v>1</v>
      </c>
      <c r="P651" s="3" cm="1">
        <f t="array" ref="P651:V651">IFERROR(VLOOKUP(_xlfn.SINGLE(B:B),'[1]Pivot ST'!$D:$P,{6,7,8,9,10,11,12},0),0)</f>
        <v>1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112">
        <f t="shared" si="128"/>
        <v>460.75</v>
      </c>
      <c r="AB651" s="112">
        <f t="shared" si="129"/>
        <v>460.75</v>
      </c>
      <c r="AC651" s="112">
        <f t="shared" si="130"/>
        <v>0</v>
      </c>
      <c r="AD651" s="112">
        <f t="shared" si="131"/>
        <v>0</v>
      </c>
      <c r="AE651" s="112">
        <f t="shared" si="132"/>
        <v>0</v>
      </c>
      <c r="AF651" s="112">
        <f t="shared" si="133"/>
        <v>0</v>
      </c>
      <c r="AG651" s="112">
        <f t="shared" si="134"/>
        <v>0</v>
      </c>
      <c r="AH651" s="112">
        <f t="shared" si="135"/>
        <v>0</v>
      </c>
      <c r="AI651" s="112">
        <f t="shared" si="136"/>
        <v>0</v>
      </c>
      <c r="AJ651" s="112">
        <f t="shared" si="137"/>
        <v>0</v>
      </c>
      <c r="AK651" s="112">
        <f t="shared" si="138"/>
        <v>0</v>
      </c>
      <c r="AL651" s="112">
        <f t="shared" si="139"/>
        <v>0</v>
      </c>
      <c r="AN651" s="112"/>
      <c r="AO651" s="184"/>
    </row>
    <row r="652" spans="1:41" x14ac:dyDescent="0.2">
      <c r="A652" t="s">
        <v>56</v>
      </c>
      <c r="B652" t="s">
        <v>1912</v>
      </c>
      <c r="C652" s="2" t="s">
        <v>1913</v>
      </c>
      <c r="D652" s="2" t="s">
        <v>1914</v>
      </c>
      <c r="E652" s="2" t="s">
        <v>1915</v>
      </c>
      <c r="F652" s="2" t="s">
        <v>60</v>
      </c>
      <c r="G652" s="2" t="s">
        <v>79</v>
      </c>
      <c r="H652" s="2" t="s">
        <v>254</v>
      </c>
      <c r="I652" s="2" t="s">
        <v>1129</v>
      </c>
      <c r="J652" s="2" t="s">
        <v>3995</v>
      </c>
      <c r="K652" s="3">
        <v>188</v>
      </c>
      <c r="L652" s="25">
        <v>460.75</v>
      </c>
      <c r="M652" s="2" t="s">
        <v>2204</v>
      </c>
      <c r="N652" s="2" t="s">
        <v>66</v>
      </c>
      <c r="O652" s="3">
        <f>IFERROR(VLOOKUP(B:B,'[1]SI vs ST'!$B:$P,15,0),0)</f>
        <v>1</v>
      </c>
      <c r="P652" s="3" cm="1">
        <f t="array" ref="P652:V652">IFERROR(VLOOKUP(_xlfn.SINGLE(B:B),'[1]Pivot ST'!$D:$P,{6,7,8,9,10,11,12},0),0)</f>
        <v>1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112">
        <f t="shared" si="128"/>
        <v>460.75</v>
      </c>
      <c r="AB652" s="112">
        <f t="shared" si="129"/>
        <v>460.75</v>
      </c>
      <c r="AC652" s="112">
        <f t="shared" si="130"/>
        <v>0</v>
      </c>
      <c r="AD652" s="112">
        <f t="shared" si="131"/>
        <v>0</v>
      </c>
      <c r="AE652" s="112">
        <f t="shared" si="132"/>
        <v>0</v>
      </c>
      <c r="AF652" s="112">
        <f t="shared" si="133"/>
        <v>0</v>
      </c>
      <c r="AG652" s="112">
        <f t="shared" si="134"/>
        <v>0</v>
      </c>
      <c r="AH652" s="112">
        <f t="shared" si="135"/>
        <v>0</v>
      </c>
      <c r="AI652" s="112">
        <f t="shared" si="136"/>
        <v>0</v>
      </c>
      <c r="AJ652" s="112">
        <f t="shared" si="137"/>
        <v>0</v>
      </c>
      <c r="AK652" s="112">
        <f t="shared" si="138"/>
        <v>0</v>
      </c>
      <c r="AL652" s="112">
        <f t="shared" si="139"/>
        <v>0</v>
      </c>
      <c r="AN652" s="112"/>
      <c r="AO652" s="184"/>
    </row>
    <row r="653" spans="1:41" x14ac:dyDescent="0.2">
      <c r="A653" t="s">
        <v>56</v>
      </c>
      <c r="B653" t="s">
        <v>1916</v>
      </c>
      <c r="C653" s="2" t="s">
        <v>913</v>
      </c>
      <c r="D653" s="2" t="s">
        <v>914</v>
      </c>
      <c r="E653" s="2" t="s">
        <v>915</v>
      </c>
      <c r="F653" s="2" t="s">
        <v>60</v>
      </c>
      <c r="G653" s="2" t="s">
        <v>79</v>
      </c>
      <c r="H653" s="2" t="s">
        <v>254</v>
      </c>
      <c r="I653" s="2" t="s">
        <v>1129</v>
      </c>
      <c r="J653" s="2" t="s">
        <v>3995</v>
      </c>
      <c r="K653" s="3">
        <v>188</v>
      </c>
      <c r="L653" s="25">
        <v>460.75</v>
      </c>
      <c r="M653" s="2" t="s">
        <v>2204</v>
      </c>
      <c r="N653" s="2" t="s">
        <v>66</v>
      </c>
      <c r="O653" s="3">
        <f>IFERROR(VLOOKUP(B:B,'[1]SI vs ST'!$B:$P,15,0),0)</f>
        <v>1</v>
      </c>
      <c r="P653" s="3" cm="1">
        <f t="array" ref="P653:V653">IFERROR(VLOOKUP(_xlfn.SINGLE(B:B),'[1]Pivot ST'!$D:$P,{6,7,8,9,10,11,12},0),0)</f>
        <v>1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112">
        <f t="shared" si="128"/>
        <v>460.75</v>
      </c>
      <c r="AB653" s="112">
        <f t="shared" si="129"/>
        <v>460.75</v>
      </c>
      <c r="AC653" s="112">
        <f t="shared" si="130"/>
        <v>0</v>
      </c>
      <c r="AD653" s="112">
        <f t="shared" si="131"/>
        <v>0</v>
      </c>
      <c r="AE653" s="112">
        <f t="shared" si="132"/>
        <v>0</v>
      </c>
      <c r="AF653" s="112">
        <f t="shared" si="133"/>
        <v>0</v>
      </c>
      <c r="AG653" s="112">
        <f t="shared" si="134"/>
        <v>0</v>
      </c>
      <c r="AH653" s="112">
        <f t="shared" si="135"/>
        <v>0</v>
      </c>
      <c r="AI653" s="112">
        <f t="shared" si="136"/>
        <v>0</v>
      </c>
      <c r="AJ653" s="112">
        <f t="shared" si="137"/>
        <v>0</v>
      </c>
      <c r="AK653" s="112">
        <f t="shared" si="138"/>
        <v>0</v>
      </c>
      <c r="AL653" s="112">
        <f t="shared" si="139"/>
        <v>0</v>
      </c>
      <c r="AN653" s="112"/>
      <c r="AO653" s="184"/>
    </row>
    <row r="654" spans="1:41" x14ac:dyDescent="0.2">
      <c r="A654" t="s">
        <v>56</v>
      </c>
      <c r="B654" t="s">
        <v>1917</v>
      </c>
      <c r="C654" s="2" t="s">
        <v>921</v>
      </c>
      <c r="D654" s="2" t="s">
        <v>1918</v>
      </c>
      <c r="E654" s="2" t="s">
        <v>922</v>
      </c>
      <c r="F654" s="2" t="s">
        <v>60</v>
      </c>
      <c r="G654" s="2" t="s">
        <v>79</v>
      </c>
      <c r="H654" s="2" t="s">
        <v>80</v>
      </c>
      <c r="I654" s="2" t="s">
        <v>1129</v>
      </c>
      <c r="J654" s="2" t="s">
        <v>3995</v>
      </c>
      <c r="K654" s="3">
        <v>188</v>
      </c>
      <c r="L654" s="25">
        <v>460.75</v>
      </c>
      <c r="M654" s="2" t="s">
        <v>2204</v>
      </c>
      <c r="N654" s="2" t="s">
        <v>66</v>
      </c>
      <c r="O654" s="3">
        <f>IFERROR(VLOOKUP(B:B,'[1]SI vs ST'!$B:$P,15,0),0)</f>
        <v>0</v>
      </c>
      <c r="P654" s="3" cm="1">
        <f t="array" ref="P654:V654">IFERROR(VLOOKUP(_xlfn.SINGLE(B:B),'[1]Pivot ST'!$D:$P,{6,7,8,9,10,11,12},0),0)</f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112">
        <f t="shared" si="128"/>
        <v>0</v>
      </c>
      <c r="AB654" s="112">
        <f t="shared" si="129"/>
        <v>0</v>
      </c>
      <c r="AC654" s="112">
        <f t="shared" si="130"/>
        <v>0</v>
      </c>
      <c r="AD654" s="112">
        <f t="shared" si="131"/>
        <v>0</v>
      </c>
      <c r="AE654" s="112">
        <f t="shared" si="132"/>
        <v>0</v>
      </c>
      <c r="AF654" s="112">
        <f t="shared" si="133"/>
        <v>0</v>
      </c>
      <c r="AG654" s="112">
        <f t="shared" si="134"/>
        <v>460.75</v>
      </c>
      <c r="AH654" s="112">
        <f t="shared" si="135"/>
        <v>0</v>
      </c>
      <c r="AI654" s="112">
        <f t="shared" si="136"/>
        <v>0</v>
      </c>
      <c r="AJ654" s="112">
        <f t="shared" si="137"/>
        <v>0</v>
      </c>
      <c r="AK654" s="112">
        <f t="shared" si="138"/>
        <v>0</v>
      </c>
      <c r="AL654" s="112">
        <f t="shared" si="139"/>
        <v>0</v>
      </c>
      <c r="AN654" s="112"/>
      <c r="AO654" s="184"/>
    </row>
    <row r="655" spans="1:41" x14ac:dyDescent="0.2">
      <c r="A655" t="s">
        <v>56</v>
      </c>
      <c r="B655" t="s">
        <v>1919</v>
      </c>
      <c r="C655" s="2" t="s">
        <v>264</v>
      </c>
      <c r="D655" s="2" t="s">
        <v>265</v>
      </c>
      <c r="E655" s="2" t="s">
        <v>266</v>
      </c>
      <c r="F655" s="2" t="s">
        <v>60</v>
      </c>
      <c r="G655" s="2" t="s">
        <v>109</v>
      </c>
      <c r="H655" s="2" t="s">
        <v>109</v>
      </c>
      <c r="I655" s="2" t="s">
        <v>1129</v>
      </c>
      <c r="J655" s="2" t="s">
        <v>3995</v>
      </c>
      <c r="K655" s="3">
        <v>188</v>
      </c>
      <c r="L655" s="25">
        <v>276.26</v>
      </c>
      <c r="M655" s="2" t="s">
        <v>2204</v>
      </c>
      <c r="N655" s="2" t="s">
        <v>66</v>
      </c>
      <c r="O655" s="3">
        <f>IFERROR(VLOOKUP(B:B,'[1]SI vs ST'!$B:$P,15,0),0)</f>
        <v>14</v>
      </c>
      <c r="P655" s="3" cm="1">
        <f t="array" ref="P655:V655">IFERROR(VLOOKUP(_xlfn.SINGLE(B:B),'[1]Pivot ST'!$D:$P,{6,7,8,9,10,11,12},0),0)</f>
        <v>8</v>
      </c>
      <c r="Q655" s="3">
        <v>6</v>
      </c>
      <c r="R655" s="3">
        <v>6</v>
      </c>
      <c r="S655" s="3">
        <v>17</v>
      </c>
      <c r="T655" s="3">
        <v>2</v>
      </c>
      <c r="U655" s="3">
        <v>2</v>
      </c>
      <c r="V655" s="3">
        <v>1</v>
      </c>
      <c r="W655" s="3">
        <v>7</v>
      </c>
      <c r="X655" s="3">
        <v>6</v>
      </c>
      <c r="Y655" s="3">
        <v>6</v>
      </c>
      <c r="Z655" s="3">
        <v>6</v>
      </c>
      <c r="AA655" s="112">
        <f t="shared" si="128"/>
        <v>3867.64</v>
      </c>
      <c r="AB655" s="112">
        <f t="shared" si="129"/>
        <v>2210.08</v>
      </c>
      <c r="AC655" s="112">
        <f t="shared" si="130"/>
        <v>1657.56</v>
      </c>
      <c r="AD655" s="112">
        <f t="shared" si="131"/>
        <v>1657.56</v>
      </c>
      <c r="AE655" s="112">
        <f t="shared" si="132"/>
        <v>4696.42</v>
      </c>
      <c r="AF655" s="112">
        <f t="shared" si="133"/>
        <v>552.52</v>
      </c>
      <c r="AG655" s="112">
        <f t="shared" si="134"/>
        <v>552.52</v>
      </c>
      <c r="AH655" s="112">
        <f t="shared" si="135"/>
        <v>276.26</v>
      </c>
      <c r="AI655" s="112">
        <f t="shared" si="136"/>
        <v>1933.82</v>
      </c>
      <c r="AJ655" s="112">
        <f t="shared" si="137"/>
        <v>1657.56</v>
      </c>
      <c r="AK655" s="112">
        <f t="shared" si="138"/>
        <v>1657.56</v>
      </c>
      <c r="AL655" s="112">
        <f t="shared" si="139"/>
        <v>1657.56</v>
      </c>
      <c r="AN655" s="112"/>
      <c r="AO655" s="184"/>
    </row>
    <row r="656" spans="1:41" x14ac:dyDescent="0.2">
      <c r="A656" t="s">
        <v>56</v>
      </c>
      <c r="B656" t="s">
        <v>1920</v>
      </c>
      <c r="C656" s="2" t="s">
        <v>1921</v>
      </c>
      <c r="D656" s="2" t="s">
        <v>1922</v>
      </c>
      <c r="E656" s="2" t="s">
        <v>1923</v>
      </c>
      <c r="F656" s="2" t="s">
        <v>60</v>
      </c>
      <c r="G656" s="2" t="s">
        <v>109</v>
      </c>
      <c r="H656" s="2" t="s">
        <v>931</v>
      </c>
      <c r="I656" s="2" t="s">
        <v>1129</v>
      </c>
      <c r="J656" s="2" t="s">
        <v>3995</v>
      </c>
      <c r="K656" s="3">
        <v>188</v>
      </c>
      <c r="L656" s="25">
        <v>276.26</v>
      </c>
      <c r="M656" s="2" t="s">
        <v>2204</v>
      </c>
      <c r="N656" s="2" t="s">
        <v>66</v>
      </c>
      <c r="O656" s="3">
        <f>IFERROR(VLOOKUP(B:B,'[1]SI vs ST'!$B:$P,15,0),0)</f>
        <v>6</v>
      </c>
      <c r="P656" s="3" cm="1">
        <f t="array" ref="P656:V656">IFERROR(VLOOKUP(_xlfn.SINGLE(B:B),'[1]Pivot ST'!$D:$P,{6,7,8,9,10,11,12},0),0)</f>
        <v>1</v>
      </c>
      <c r="Q656" s="3">
        <v>1</v>
      </c>
      <c r="R656" s="3">
        <v>0</v>
      </c>
      <c r="S656" s="3">
        <v>0</v>
      </c>
      <c r="T656" s="3">
        <v>0</v>
      </c>
      <c r="U656" s="3">
        <v>2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112">
        <f t="shared" si="128"/>
        <v>1657.56</v>
      </c>
      <c r="AB656" s="112">
        <f t="shared" si="129"/>
        <v>276.26</v>
      </c>
      <c r="AC656" s="112">
        <f t="shared" si="130"/>
        <v>276.26</v>
      </c>
      <c r="AD656" s="112">
        <f t="shared" si="131"/>
        <v>0</v>
      </c>
      <c r="AE656" s="112">
        <f t="shared" si="132"/>
        <v>0</v>
      </c>
      <c r="AF656" s="112">
        <f t="shared" si="133"/>
        <v>0</v>
      </c>
      <c r="AG656" s="112">
        <f t="shared" si="134"/>
        <v>552.52</v>
      </c>
      <c r="AH656" s="112">
        <f t="shared" si="135"/>
        <v>0</v>
      </c>
      <c r="AI656" s="112">
        <f t="shared" si="136"/>
        <v>0</v>
      </c>
      <c r="AJ656" s="112">
        <f t="shared" si="137"/>
        <v>0</v>
      </c>
      <c r="AK656" s="112">
        <f t="shared" si="138"/>
        <v>0</v>
      </c>
      <c r="AL656" s="112">
        <f t="shared" si="139"/>
        <v>0</v>
      </c>
      <c r="AN656" s="112"/>
      <c r="AO656" s="184"/>
    </row>
    <row r="657" spans="1:41" x14ac:dyDescent="0.2">
      <c r="A657" t="s">
        <v>56</v>
      </c>
      <c r="B657" t="s">
        <v>1924</v>
      </c>
      <c r="C657" s="2" t="s">
        <v>1925</v>
      </c>
      <c r="D657" s="2" t="s">
        <v>1926</v>
      </c>
      <c r="E657" s="2" t="s">
        <v>1927</v>
      </c>
      <c r="F657" s="2" t="s">
        <v>60</v>
      </c>
      <c r="G657" s="2" t="s">
        <v>109</v>
      </c>
      <c r="H657" s="2" t="s">
        <v>931</v>
      </c>
      <c r="I657" s="2" t="s">
        <v>1129</v>
      </c>
      <c r="J657" s="2" t="s">
        <v>3995</v>
      </c>
      <c r="K657" s="3">
        <v>188</v>
      </c>
      <c r="L657" s="25">
        <v>276.26</v>
      </c>
      <c r="M657" s="2" t="s">
        <v>2204</v>
      </c>
      <c r="N657" s="2" t="s">
        <v>66</v>
      </c>
      <c r="O657" s="3">
        <f>IFERROR(VLOOKUP(B:B,'[1]SI vs ST'!$B:$P,15,0),0)</f>
        <v>3</v>
      </c>
      <c r="P657" s="3" cm="1">
        <f t="array" ref="P657:V657">IFERROR(VLOOKUP(_xlfn.SINGLE(B:B),'[1]Pivot ST'!$D:$P,{6,7,8,9,10,11,12},0),0)</f>
        <v>2</v>
      </c>
      <c r="Q657" s="3">
        <v>3</v>
      </c>
      <c r="R657" s="3">
        <v>0</v>
      </c>
      <c r="S657" s="3">
        <v>0</v>
      </c>
      <c r="T657" s="3">
        <v>0</v>
      </c>
      <c r="U657" s="3">
        <v>6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112">
        <f t="shared" si="128"/>
        <v>828.78</v>
      </c>
      <c r="AB657" s="112">
        <f t="shared" si="129"/>
        <v>552.52</v>
      </c>
      <c r="AC657" s="112">
        <f t="shared" si="130"/>
        <v>828.78</v>
      </c>
      <c r="AD657" s="112">
        <f t="shared" si="131"/>
        <v>0</v>
      </c>
      <c r="AE657" s="112">
        <f t="shared" si="132"/>
        <v>0</v>
      </c>
      <c r="AF657" s="112">
        <f t="shared" si="133"/>
        <v>0</v>
      </c>
      <c r="AG657" s="112">
        <f t="shared" si="134"/>
        <v>1657.56</v>
      </c>
      <c r="AH657" s="112">
        <f t="shared" si="135"/>
        <v>0</v>
      </c>
      <c r="AI657" s="112">
        <f t="shared" si="136"/>
        <v>0</v>
      </c>
      <c r="AJ657" s="112">
        <f t="shared" si="137"/>
        <v>0</v>
      </c>
      <c r="AK657" s="112">
        <f t="shared" si="138"/>
        <v>0</v>
      </c>
      <c r="AL657" s="112">
        <f t="shared" si="139"/>
        <v>0</v>
      </c>
      <c r="AN657" s="112"/>
      <c r="AO657" s="184"/>
    </row>
    <row r="658" spans="1:41" x14ac:dyDescent="0.2">
      <c r="A658" t="s">
        <v>56</v>
      </c>
      <c r="B658" t="s">
        <v>1928</v>
      </c>
      <c r="C658" s="2" t="s">
        <v>272</v>
      </c>
      <c r="D658" s="2" t="s">
        <v>273</v>
      </c>
      <c r="E658" s="2" t="s">
        <v>274</v>
      </c>
      <c r="F658" s="2" t="s">
        <v>60</v>
      </c>
      <c r="G658" s="2" t="s">
        <v>109</v>
      </c>
      <c r="H658" s="2" t="s">
        <v>110</v>
      </c>
      <c r="I658" s="2" t="s">
        <v>1129</v>
      </c>
      <c r="J658" s="2" t="s">
        <v>3995</v>
      </c>
      <c r="K658" s="3">
        <v>188</v>
      </c>
      <c r="L658" s="25">
        <v>460.75</v>
      </c>
      <c r="M658" s="2" t="s">
        <v>2204</v>
      </c>
      <c r="N658" s="2" t="s">
        <v>66</v>
      </c>
      <c r="O658" s="3">
        <f>IFERROR(VLOOKUP(B:B,'[1]SI vs ST'!$B:$P,15,0),0)</f>
        <v>8</v>
      </c>
      <c r="P658" s="3" cm="1">
        <f t="array" ref="P658:V658">IFERROR(VLOOKUP(_xlfn.SINGLE(B:B),'[1]Pivot ST'!$D:$P,{6,7,8,9,10,11,12},0),0)</f>
        <v>8</v>
      </c>
      <c r="Q658" s="3">
        <v>4</v>
      </c>
      <c r="R658" s="3">
        <v>6</v>
      </c>
      <c r="S658" s="3">
        <v>4</v>
      </c>
      <c r="T658" s="3">
        <v>9</v>
      </c>
      <c r="U658" s="3">
        <v>10</v>
      </c>
      <c r="V658" s="3">
        <v>8</v>
      </c>
      <c r="W658" s="3">
        <v>8</v>
      </c>
      <c r="X658" s="3">
        <v>7</v>
      </c>
      <c r="Y658" s="3">
        <v>7</v>
      </c>
      <c r="Z658" s="3">
        <v>7</v>
      </c>
      <c r="AA658" s="112">
        <f t="shared" si="128"/>
        <v>3686</v>
      </c>
      <c r="AB658" s="112">
        <f t="shared" si="129"/>
        <v>3686</v>
      </c>
      <c r="AC658" s="112">
        <f t="shared" si="130"/>
        <v>1843</v>
      </c>
      <c r="AD658" s="112">
        <f t="shared" si="131"/>
        <v>2764.5</v>
      </c>
      <c r="AE658" s="112">
        <f t="shared" si="132"/>
        <v>1843</v>
      </c>
      <c r="AF658" s="112">
        <f t="shared" si="133"/>
        <v>4146.75</v>
      </c>
      <c r="AG658" s="112">
        <f t="shared" si="134"/>
        <v>4607.5</v>
      </c>
      <c r="AH658" s="112">
        <f t="shared" si="135"/>
        <v>3686</v>
      </c>
      <c r="AI658" s="112">
        <f t="shared" si="136"/>
        <v>3686</v>
      </c>
      <c r="AJ658" s="112">
        <f t="shared" si="137"/>
        <v>3225.25</v>
      </c>
      <c r="AK658" s="112">
        <f t="shared" si="138"/>
        <v>3225.25</v>
      </c>
      <c r="AL658" s="112">
        <f t="shared" si="139"/>
        <v>3225.25</v>
      </c>
      <c r="AN658" s="112"/>
      <c r="AO658" s="184"/>
    </row>
    <row r="659" spans="1:41" x14ac:dyDescent="0.2">
      <c r="A659" t="s">
        <v>56</v>
      </c>
      <c r="B659" t="s">
        <v>1929</v>
      </c>
      <c r="C659" s="2" t="s">
        <v>280</v>
      </c>
      <c r="D659" s="2" t="s">
        <v>281</v>
      </c>
      <c r="E659" s="2" t="s">
        <v>282</v>
      </c>
      <c r="F659" s="2" t="s">
        <v>60</v>
      </c>
      <c r="G659" s="2" t="s">
        <v>109</v>
      </c>
      <c r="H659" s="2" t="s">
        <v>110</v>
      </c>
      <c r="I659" s="2" t="s">
        <v>1129</v>
      </c>
      <c r="J659" s="2" t="s">
        <v>3995</v>
      </c>
      <c r="K659" s="3">
        <v>188</v>
      </c>
      <c r="L659" s="25">
        <v>460.75</v>
      </c>
      <c r="M659" s="2" t="s">
        <v>2204</v>
      </c>
      <c r="N659" s="2" t="s">
        <v>66</v>
      </c>
      <c r="O659" s="3">
        <f>IFERROR(VLOOKUP(B:B,'[1]SI vs ST'!$B:$P,15,0),0)</f>
        <v>8</v>
      </c>
      <c r="P659" s="3" cm="1">
        <f t="array" ref="P659:V659">IFERROR(VLOOKUP(_xlfn.SINGLE(B:B),'[1]Pivot ST'!$D:$P,{6,7,8,9,10,11,12},0),0)</f>
        <v>9</v>
      </c>
      <c r="Q659" s="3">
        <v>3</v>
      </c>
      <c r="R659" s="3">
        <v>4</v>
      </c>
      <c r="S659" s="3">
        <v>2</v>
      </c>
      <c r="T659" s="3">
        <v>9</v>
      </c>
      <c r="U659" s="3">
        <v>7</v>
      </c>
      <c r="V659" s="3">
        <v>5</v>
      </c>
      <c r="W659" s="3">
        <v>0</v>
      </c>
      <c r="X659" s="3">
        <v>0</v>
      </c>
      <c r="Y659" s="3">
        <v>0</v>
      </c>
      <c r="Z659" s="3">
        <v>0</v>
      </c>
      <c r="AA659" s="112">
        <f t="shared" si="128"/>
        <v>3686</v>
      </c>
      <c r="AB659" s="112">
        <f t="shared" si="129"/>
        <v>4146.75</v>
      </c>
      <c r="AC659" s="112">
        <f t="shared" si="130"/>
        <v>1382.25</v>
      </c>
      <c r="AD659" s="112">
        <f t="shared" si="131"/>
        <v>1843</v>
      </c>
      <c r="AE659" s="112">
        <f t="shared" si="132"/>
        <v>921.5</v>
      </c>
      <c r="AF659" s="112">
        <f t="shared" si="133"/>
        <v>4146.75</v>
      </c>
      <c r="AG659" s="112">
        <f t="shared" si="134"/>
        <v>3225.25</v>
      </c>
      <c r="AH659" s="112">
        <f t="shared" si="135"/>
        <v>2303.75</v>
      </c>
      <c r="AI659" s="112">
        <f t="shared" si="136"/>
        <v>0</v>
      </c>
      <c r="AJ659" s="112">
        <f t="shared" si="137"/>
        <v>0</v>
      </c>
      <c r="AK659" s="112">
        <f t="shared" si="138"/>
        <v>0</v>
      </c>
      <c r="AL659" s="112">
        <f t="shared" si="139"/>
        <v>0</v>
      </c>
      <c r="AN659" s="112"/>
      <c r="AO659" s="184"/>
    </row>
    <row r="660" spans="1:41" x14ac:dyDescent="0.2">
      <c r="A660" t="s">
        <v>56</v>
      </c>
      <c r="B660" t="s">
        <v>1930</v>
      </c>
      <c r="C660" s="2" t="s">
        <v>1931</v>
      </c>
      <c r="D660" s="2" t="s">
        <v>1932</v>
      </c>
      <c r="E660" s="2" t="s">
        <v>1933</v>
      </c>
      <c r="F660" s="2" t="s">
        <v>60</v>
      </c>
      <c r="G660" s="2" t="s">
        <v>109</v>
      </c>
      <c r="H660" s="2" t="s">
        <v>110</v>
      </c>
      <c r="I660" s="2" t="s">
        <v>1129</v>
      </c>
      <c r="J660" s="2" t="s">
        <v>3995</v>
      </c>
      <c r="K660" s="3">
        <v>188</v>
      </c>
      <c r="L660" s="25">
        <v>460.75</v>
      </c>
      <c r="M660" s="2" t="s">
        <v>2204</v>
      </c>
      <c r="N660" s="2" t="s">
        <v>66</v>
      </c>
      <c r="O660" s="3">
        <f>IFERROR(VLOOKUP(B:B,'[1]SI vs ST'!$B:$P,15,0),0)</f>
        <v>10</v>
      </c>
      <c r="P660" s="3" cm="1">
        <f t="array" ref="P660:V660">IFERROR(VLOOKUP(_xlfn.SINGLE(B:B),'[1]Pivot ST'!$D:$P,{6,7,8,9,10,11,12},0),0)</f>
        <v>3</v>
      </c>
      <c r="Q660" s="3">
        <v>3</v>
      </c>
      <c r="R660" s="3">
        <v>6</v>
      </c>
      <c r="S660" s="3">
        <v>6</v>
      </c>
      <c r="T660" s="3">
        <v>3</v>
      </c>
      <c r="U660" s="3">
        <v>7</v>
      </c>
      <c r="V660" s="3">
        <v>5</v>
      </c>
      <c r="W660" s="3">
        <v>7</v>
      </c>
      <c r="X660" s="3">
        <v>4</v>
      </c>
      <c r="Y660" s="3">
        <v>5</v>
      </c>
      <c r="Z660" s="3">
        <v>5</v>
      </c>
      <c r="AA660" s="112">
        <f t="shared" si="128"/>
        <v>4607.5</v>
      </c>
      <c r="AB660" s="112">
        <f t="shared" si="129"/>
        <v>1382.25</v>
      </c>
      <c r="AC660" s="112">
        <f t="shared" si="130"/>
        <v>1382.25</v>
      </c>
      <c r="AD660" s="112">
        <f t="shared" si="131"/>
        <v>2764.5</v>
      </c>
      <c r="AE660" s="112">
        <f t="shared" si="132"/>
        <v>2764.5</v>
      </c>
      <c r="AF660" s="112">
        <f t="shared" si="133"/>
        <v>1382.25</v>
      </c>
      <c r="AG660" s="112">
        <f t="shared" si="134"/>
        <v>3225.25</v>
      </c>
      <c r="AH660" s="112">
        <f t="shared" si="135"/>
        <v>2303.75</v>
      </c>
      <c r="AI660" s="112">
        <f t="shared" si="136"/>
        <v>3225.25</v>
      </c>
      <c r="AJ660" s="112">
        <f t="shared" si="137"/>
        <v>1843</v>
      </c>
      <c r="AK660" s="112">
        <f t="shared" si="138"/>
        <v>2303.75</v>
      </c>
      <c r="AL660" s="112">
        <f t="shared" si="139"/>
        <v>2303.75</v>
      </c>
      <c r="AN660" s="112"/>
      <c r="AO660" s="184"/>
    </row>
    <row r="661" spans="1:41" x14ac:dyDescent="0.2">
      <c r="A661" t="s">
        <v>56</v>
      </c>
      <c r="B661" t="s">
        <v>1934</v>
      </c>
      <c r="C661" s="2" t="s">
        <v>938</v>
      </c>
      <c r="D661" s="2" t="s">
        <v>939</v>
      </c>
      <c r="E661" s="2" t="s">
        <v>940</v>
      </c>
      <c r="F661" s="2" t="s">
        <v>60</v>
      </c>
      <c r="G661" s="2" t="s">
        <v>109</v>
      </c>
      <c r="H661" s="2" t="s">
        <v>110</v>
      </c>
      <c r="I661" s="2" t="s">
        <v>1129</v>
      </c>
      <c r="J661" s="2" t="s">
        <v>3995</v>
      </c>
      <c r="K661" s="3">
        <v>188</v>
      </c>
      <c r="L661" s="25">
        <v>460.75</v>
      </c>
      <c r="M661" s="2" t="s">
        <v>2204</v>
      </c>
      <c r="N661" s="2" t="s">
        <v>66</v>
      </c>
      <c r="O661" s="3">
        <f>IFERROR(VLOOKUP(B:B,'[1]SI vs ST'!$B:$P,15,0),0)</f>
        <v>7</v>
      </c>
      <c r="P661" s="3" cm="1">
        <f t="array" ref="P661:V661">IFERROR(VLOOKUP(_xlfn.SINGLE(B:B),'[1]Pivot ST'!$D:$P,{6,7,8,9,10,11,12},0),0)</f>
        <v>7</v>
      </c>
      <c r="Q661" s="3">
        <v>8</v>
      </c>
      <c r="R661" s="3">
        <v>9</v>
      </c>
      <c r="S661" s="3">
        <v>4</v>
      </c>
      <c r="T661" s="3">
        <v>6</v>
      </c>
      <c r="U661" s="3">
        <v>14</v>
      </c>
      <c r="V661" s="3">
        <v>7</v>
      </c>
      <c r="W661" s="3">
        <v>0</v>
      </c>
      <c r="X661" s="3">
        <v>0</v>
      </c>
      <c r="Y661" s="3">
        <v>0</v>
      </c>
      <c r="Z661" s="3">
        <v>0</v>
      </c>
      <c r="AA661" s="112">
        <f t="shared" si="128"/>
        <v>3225.25</v>
      </c>
      <c r="AB661" s="112">
        <f t="shared" si="129"/>
        <v>3225.25</v>
      </c>
      <c r="AC661" s="112">
        <f t="shared" si="130"/>
        <v>3686</v>
      </c>
      <c r="AD661" s="112">
        <f t="shared" si="131"/>
        <v>4146.75</v>
      </c>
      <c r="AE661" s="112">
        <f t="shared" si="132"/>
        <v>1843</v>
      </c>
      <c r="AF661" s="112">
        <f t="shared" si="133"/>
        <v>2764.5</v>
      </c>
      <c r="AG661" s="112">
        <f t="shared" si="134"/>
        <v>6450.5</v>
      </c>
      <c r="AH661" s="112">
        <f t="shared" si="135"/>
        <v>3225.25</v>
      </c>
      <c r="AI661" s="112">
        <f t="shared" si="136"/>
        <v>0</v>
      </c>
      <c r="AJ661" s="112">
        <f t="shared" si="137"/>
        <v>0</v>
      </c>
      <c r="AK661" s="112">
        <f t="shared" si="138"/>
        <v>0</v>
      </c>
      <c r="AL661" s="112">
        <f t="shared" si="139"/>
        <v>0</v>
      </c>
      <c r="AN661" s="112"/>
      <c r="AO661" s="184"/>
    </row>
    <row r="662" spans="1:41" x14ac:dyDescent="0.2">
      <c r="A662" t="s">
        <v>56</v>
      </c>
      <c r="B662" t="s">
        <v>1935</v>
      </c>
      <c r="C662" s="2" t="s">
        <v>276</v>
      </c>
      <c r="D662" s="2" t="s">
        <v>277</v>
      </c>
      <c r="E662" s="2" t="s">
        <v>278</v>
      </c>
      <c r="F662" s="2" t="s">
        <v>60</v>
      </c>
      <c r="G662" s="2" t="s">
        <v>109</v>
      </c>
      <c r="H662" s="2" t="s">
        <v>110</v>
      </c>
      <c r="I662" s="2" t="s">
        <v>1129</v>
      </c>
      <c r="J662" s="2" t="s">
        <v>3995</v>
      </c>
      <c r="K662" s="3">
        <v>188</v>
      </c>
      <c r="L662" s="25">
        <v>460.75</v>
      </c>
      <c r="M662" s="2" t="s">
        <v>2204</v>
      </c>
      <c r="N662" s="2" t="s">
        <v>66</v>
      </c>
      <c r="O662" s="3">
        <f>IFERROR(VLOOKUP(B:B,'[1]SI vs ST'!$B:$P,15,0),0)</f>
        <v>7</v>
      </c>
      <c r="P662" s="3" cm="1">
        <f t="array" ref="P662:V662">IFERROR(VLOOKUP(_xlfn.SINGLE(B:B),'[1]Pivot ST'!$D:$P,{6,7,8,9,10,11,12},0),0)</f>
        <v>8</v>
      </c>
      <c r="Q662" s="3">
        <v>9</v>
      </c>
      <c r="R662" s="3">
        <v>9</v>
      </c>
      <c r="S662" s="3">
        <v>5</v>
      </c>
      <c r="T662" s="3">
        <v>7</v>
      </c>
      <c r="U662" s="3">
        <v>9</v>
      </c>
      <c r="V662" s="3">
        <v>15</v>
      </c>
      <c r="W662" s="3">
        <v>12</v>
      </c>
      <c r="X662" s="3">
        <v>8</v>
      </c>
      <c r="Y662" s="3">
        <v>9</v>
      </c>
      <c r="Z662" s="3">
        <v>9</v>
      </c>
      <c r="AA662" s="112">
        <f t="shared" si="128"/>
        <v>3225.25</v>
      </c>
      <c r="AB662" s="112">
        <f t="shared" si="129"/>
        <v>3686</v>
      </c>
      <c r="AC662" s="112">
        <f t="shared" si="130"/>
        <v>4146.75</v>
      </c>
      <c r="AD662" s="112">
        <f t="shared" si="131"/>
        <v>4146.75</v>
      </c>
      <c r="AE662" s="112">
        <f t="shared" si="132"/>
        <v>2303.75</v>
      </c>
      <c r="AF662" s="112">
        <f t="shared" si="133"/>
        <v>3225.25</v>
      </c>
      <c r="AG662" s="112">
        <f t="shared" si="134"/>
        <v>4146.75</v>
      </c>
      <c r="AH662" s="112">
        <f t="shared" si="135"/>
        <v>6911.25</v>
      </c>
      <c r="AI662" s="112">
        <f t="shared" si="136"/>
        <v>5529</v>
      </c>
      <c r="AJ662" s="112">
        <f t="shared" si="137"/>
        <v>3686</v>
      </c>
      <c r="AK662" s="112">
        <f t="shared" si="138"/>
        <v>4146.75</v>
      </c>
      <c r="AL662" s="112">
        <f t="shared" si="139"/>
        <v>4146.75</v>
      </c>
      <c r="AN662" s="112"/>
      <c r="AO662" s="184"/>
    </row>
    <row r="663" spans="1:41" x14ac:dyDescent="0.2">
      <c r="A663" t="s">
        <v>56</v>
      </c>
      <c r="B663" t="s">
        <v>1936</v>
      </c>
      <c r="C663" s="2" t="s">
        <v>284</v>
      </c>
      <c r="D663" s="2" t="s">
        <v>285</v>
      </c>
      <c r="E663" s="2" t="s">
        <v>286</v>
      </c>
      <c r="F663" s="2" t="s">
        <v>60</v>
      </c>
      <c r="G663" s="2" t="s">
        <v>109</v>
      </c>
      <c r="H663" s="2" t="s">
        <v>127</v>
      </c>
      <c r="I663" s="2" t="s">
        <v>1129</v>
      </c>
      <c r="J663" s="2" t="s">
        <v>3995</v>
      </c>
      <c r="K663" s="3">
        <v>188</v>
      </c>
      <c r="L663" s="25">
        <v>460.75</v>
      </c>
      <c r="M663" s="2" t="s">
        <v>2204</v>
      </c>
      <c r="N663" s="2" t="s">
        <v>66</v>
      </c>
      <c r="O663" s="3">
        <f>IFERROR(VLOOKUP(B:B,'[1]SI vs ST'!$B:$P,15,0),0)</f>
        <v>18</v>
      </c>
      <c r="P663" s="3" cm="1">
        <f t="array" ref="P663:V663">IFERROR(VLOOKUP(_xlfn.SINGLE(B:B),'[1]Pivot ST'!$D:$P,{6,7,8,9,10,11,12},0),0)</f>
        <v>9</v>
      </c>
      <c r="Q663" s="3">
        <v>4</v>
      </c>
      <c r="R663" s="3">
        <v>0</v>
      </c>
      <c r="S663" s="3">
        <v>1</v>
      </c>
      <c r="T663" s="3">
        <v>2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112">
        <f t="shared" si="128"/>
        <v>8293.5</v>
      </c>
      <c r="AB663" s="112">
        <f t="shared" si="129"/>
        <v>4146.75</v>
      </c>
      <c r="AC663" s="112">
        <f t="shared" si="130"/>
        <v>1843</v>
      </c>
      <c r="AD663" s="112">
        <f t="shared" si="131"/>
        <v>0</v>
      </c>
      <c r="AE663" s="112">
        <f t="shared" si="132"/>
        <v>460.75</v>
      </c>
      <c r="AF663" s="112">
        <f t="shared" si="133"/>
        <v>921.5</v>
      </c>
      <c r="AG663" s="112">
        <f t="shared" si="134"/>
        <v>0</v>
      </c>
      <c r="AH663" s="112">
        <f t="shared" si="135"/>
        <v>0</v>
      </c>
      <c r="AI663" s="112">
        <f t="shared" si="136"/>
        <v>0</v>
      </c>
      <c r="AJ663" s="112">
        <f t="shared" si="137"/>
        <v>0</v>
      </c>
      <c r="AK663" s="112">
        <f t="shared" si="138"/>
        <v>0</v>
      </c>
      <c r="AL663" s="112">
        <f t="shared" si="139"/>
        <v>0</v>
      </c>
      <c r="AN663" s="112"/>
      <c r="AO663" s="184"/>
    </row>
    <row r="664" spans="1:41" x14ac:dyDescent="0.2">
      <c r="A664" t="s">
        <v>56</v>
      </c>
      <c r="B664" t="s">
        <v>1937</v>
      </c>
      <c r="C664" s="2" t="s">
        <v>1938</v>
      </c>
      <c r="D664" s="2" t="s">
        <v>1939</v>
      </c>
      <c r="E664" s="2" t="s">
        <v>1940</v>
      </c>
      <c r="F664" s="2" t="s">
        <v>60</v>
      </c>
      <c r="G664" s="2" t="s">
        <v>109</v>
      </c>
      <c r="H664" s="2" t="s">
        <v>127</v>
      </c>
      <c r="I664" s="2" t="s">
        <v>1129</v>
      </c>
      <c r="J664" s="2" t="s">
        <v>3995</v>
      </c>
      <c r="K664" s="3">
        <v>188</v>
      </c>
      <c r="L664" s="25">
        <v>460.75</v>
      </c>
      <c r="M664" s="2" t="s">
        <v>2204</v>
      </c>
      <c r="N664" s="2" t="s">
        <v>66</v>
      </c>
      <c r="O664" s="3">
        <f>IFERROR(VLOOKUP(B:B,'[1]SI vs ST'!$B:$P,15,0),0)</f>
        <v>12</v>
      </c>
      <c r="P664" s="3" cm="1">
        <f t="array" ref="P664:V664">IFERROR(VLOOKUP(_xlfn.SINGLE(B:B),'[1]Pivot ST'!$D:$P,{6,7,8,9,10,11,12},0),0)</f>
        <v>8</v>
      </c>
      <c r="Q664" s="3">
        <v>5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11</v>
      </c>
      <c r="X664" s="3">
        <v>4</v>
      </c>
      <c r="Y664" s="3">
        <v>4</v>
      </c>
      <c r="Z664" s="3">
        <v>5</v>
      </c>
      <c r="AA664" s="112">
        <f t="shared" si="128"/>
        <v>5529</v>
      </c>
      <c r="AB664" s="112">
        <f t="shared" si="129"/>
        <v>3686</v>
      </c>
      <c r="AC664" s="112">
        <f t="shared" si="130"/>
        <v>2303.75</v>
      </c>
      <c r="AD664" s="112">
        <f t="shared" si="131"/>
        <v>0</v>
      </c>
      <c r="AE664" s="112">
        <f t="shared" si="132"/>
        <v>0</v>
      </c>
      <c r="AF664" s="112">
        <f t="shared" si="133"/>
        <v>0</v>
      </c>
      <c r="AG664" s="112">
        <f t="shared" si="134"/>
        <v>0</v>
      </c>
      <c r="AH664" s="112">
        <f t="shared" si="135"/>
        <v>0</v>
      </c>
      <c r="AI664" s="112">
        <f t="shared" si="136"/>
        <v>5068.25</v>
      </c>
      <c r="AJ664" s="112">
        <f t="shared" si="137"/>
        <v>1843</v>
      </c>
      <c r="AK664" s="112">
        <f t="shared" si="138"/>
        <v>1843</v>
      </c>
      <c r="AL664" s="112">
        <f t="shared" si="139"/>
        <v>2303.75</v>
      </c>
      <c r="AN664" s="112"/>
      <c r="AO664" s="184"/>
    </row>
    <row r="665" spans="1:41" x14ac:dyDescent="0.2">
      <c r="A665" t="s">
        <v>56</v>
      </c>
      <c r="B665" t="s">
        <v>1941</v>
      </c>
      <c r="C665" s="2" t="s">
        <v>292</v>
      </c>
      <c r="D665" s="2" t="s">
        <v>293</v>
      </c>
      <c r="E665" s="2" t="s">
        <v>294</v>
      </c>
      <c r="F665" s="2" t="s">
        <v>60</v>
      </c>
      <c r="G665" s="2" t="s">
        <v>109</v>
      </c>
      <c r="H665" s="2" t="s">
        <v>127</v>
      </c>
      <c r="I665" s="2" t="s">
        <v>1129</v>
      </c>
      <c r="J665" s="2" t="s">
        <v>3995</v>
      </c>
      <c r="K665" s="3">
        <v>188</v>
      </c>
      <c r="L665" s="25">
        <v>460.75</v>
      </c>
      <c r="M665" s="2" t="s">
        <v>2204</v>
      </c>
      <c r="N665" s="2" t="s">
        <v>66</v>
      </c>
      <c r="O665" s="3">
        <f>IFERROR(VLOOKUP(B:B,'[1]SI vs ST'!$B:$P,15,0),0)</f>
        <v>10</v>
      </c>
      <c r="P665" s="3" cm="1">
        <f t="array" ref="P665:V665">IFERROR(VLOOKUP(_xlfn.SINGLE(B:B),'[1]Pivot ST'!$D:$P,{6,7,8,9,10,11,12},0),0)</f>
        <v>3</v>
      </c>
      <c r="Q665" s="3">
        <v>2</v>
      </c>
      <c r="R665" s="3">
        <v>0</v>
      </c>
      <c r="S665" s="3">
        <v>1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112">
        <f t="shared" si="128"/>
        <v>4607.5</v>
      </c>
      <c r="AB665" s="112">
        <f t="shared" si="129"/>
        <v>1382.25</v>
      </c>
      <c r="AC665" s="112">
        <f t="shared" si="130"/>
        <v>921.5</v>
      </c>
      <c r="AD665" s="112">
        <f t="shared" si="131"/>
        <v>0</v>
      </c>
      <c r="AE665" s="112">
        <f t="shared" si="132"/>
        <v>460.75</v>
      </c>
      <c r="AF665" s="112">
        <f t="shared" si="133"/>
        <v>0</v>
      </c>
      <c r="AG665" s="112">
        <f t="shared" si="134"/>
        <v>0</v>
      </c>
      <c r="AH665" s="112">
        <f t="shared" si="135"/>
        <v>0</v>
      </c>
      <c r="AI665" s="112">
        <f t="shared" si="136"/>
        <v>0</v>
      </c>
      <c r="AJ665" s="112">
        <f t="shared" si="137"/>
        <v>0</v>
      </c>
      <c r="AK665" s="112">
        <f t="shared" si="138"/>
        <v>0</v>
      </c>
      <c r="AL665" s="112">
        <f t="shared" si="139"/>
        <v>0</v>
      </c>
      <c r="AN665" s="112"/>
      <c r="AO665" s="184"/>
    </row>
    <row r="666" spans="1:41" x14ac:dyDescent="0.2">
      <c r="A666" t="s">
        <v>56</v>
      </c>
      <c r="B666" t="s">
        <v>1942</v>
      </c>
      <c r="C666" s="2" t="s">
        <v>947</v>
      </c>
      <c r="D666" s="2" t="s">
        <v>948</v>
      </c>
      <c r="E666" s="2" t="s">
        <v>949</v>
      </c>
      <c r="F666" s="2" t="s">
        <v>60</v>
      </c>
      <c r="G666" s="2" t="s">
        <v>109</v>
      </c>
      <c r="H666" s="2" t="s">
        <v>127</v>
      </c>
      <c r="I666" s="2" t="s">
        <v>1129</v>
      </c>
      <c r="J666" s="2" t="s">
        <v>3995</v>
      </c>
      <c r="K666" s="3">
        <v>188</v>
      </c>
      <c r="L666" s="25">
        <v>460.75</v>
      </c>
      <c r="M666" s="2" t="s">
        <v>2204</v>
      </c>
      <c r="N666" s="2" t="s">
        <v>66</v>
      </c>
      <c r="O666" s="3">
        <f>IFERROR(VLOOKUP(B:B,'[1]SI vs ST'!$B:$P,15,0),0)</f>
        <v>13</v>
      </c>
      <c r="P666" s="3" cm="1">
        <f t="array" ref="P666:V666">IFERROR(VLOOKUP(_xlfn.SINGLE(B:B),'[1]Pivot ST'!$D:$P,{6,7,8,9,10,11,12},0),0)</f>
        <v>5</v>
      </c>
      <c r="Q666" s="3">
        <v>3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112">
        <f t="shared" si="128"/>
        <v>5989.75</v>
      </c>
      <c r="AB666" s="112">
        <f t="shared" si="129"/>
        <v>2303.75</v>
      </c>
      <c r="AC666" s="112">
        <f t="shared" si="130"/>
        <v>1382.25</v>
      </c>
      <c r="AD666" s="112">
        <f t="shared" si="131"/>
        <v>0</v>
      </c>
      <c r="AE666" s="112">
        <f t="shared" si="132"/>
        <v>0</v>
      </c>
      <c r="AF666" s="112">
        <f t="shared" si="133"/>
        <v>0</v>
      </c>
      <c r="AG666" s="112">
        <f t="shared" si="134"/>
        <v>0</v>
      </c>
      <c r="AH666" s="112">
        <f t="shared" si="135"/>
        <v>0</v>
      </c>
      <c r="AI666" s="112">
        <f t="shared" si="136"/>
        <v>0</v>
      </c>
      <c r="AJ666" s="112">
        <f t="shared" si="137"/>
        <v>0</v>
      </c>
      <c r="AK666" s="112">
        <f t="shared" si="138"/>
        <v>0</v>
      </c>
      <c r="AL666" s="112">
        <f t="shared" si="139"/>
        <v>0</v>
      </c>
      <c r="AN666" s="112"/>
      <c r="AO666" s="184"/>
    </row>
    <row r="667" spans="1:41" x14ac:dyDescent="0.2">
      <c r="A667" t="s">
        <v>56</v>
      </c>
      <c r="B667" t="s">
        <v>1943</v>
      </c>
      <c r="C667" s="2" t="s">
        <v>288</v>
      </c>
      <c r="D667" s="2" t="s">
        <v>289</v>
      </c>
      <c r="E667" s="2" t="s">
        <v>290</v>
      </c>
      <c r="F667" s="2" t="s">
        <v>60</v>
      </c>
      <c r="G667" s="2" t="s">
        <v>109</v>
      </c>
      <c r="H667" s="2" t="s">
        <v>127</v>
      </c>
      <c r="I667" s="2" t="s">
        <v>1129</v>
      </c>
      <c r="J667" s="2" t="s">
        <v>3995</v>
      </c>
      <c r="K667" s="3">
        <v>188</v>
      </c>
      <c r="L667" s="25">
        <v>460.75</v>
      </c>
      <c r="M667" s="2" t="s">
        <v>2204</v>
      </c>
      <c r="N667" s="2" t="s">
        <v>66</v>
      </c>
      <c r="O667" s="3">
        <f>IFERROR(VLOOKUP(B:B,'[1]SI vs ST'!$B:$P,15,0),0)</f>
        <v>29</v>
      </c>
      <c r="P667" s="3" cm="1">
        <f t="array" ref="P667:V667">IFERROR(VLOOKUP(_xlfn.SINGLE(B:B),'[1]Pivot ST'!$D:$P,{6,7,8,9,10,11,12},0),0)</f>
        <v>19</v>
      </c>
      <c r="Q667" s="3">
        <v>1</v>
      </c>
      <c r="R667" s="3">
        <v>1</v>
      </c>
      <c r="S667" s="3">
        <v>0</v>
      </c>
      <c r="T667" s="3">
        <v>3</v>
      </c>
      <c r="U667" s="3">
        <v>1</v>
      </c>
      <c r="V667" s="3">
        <v>1</v>
      </c>
      <c r="W667" s="3">
        <v>13</v>
      </c>
      <c r="X667" s="3">
        <v>4</v>
      </c>
      <c r="Y667" s="3">
        <v>5</v>
      </c>
      <c r="Z667" s="3">
        <v>6</v>
      </c>
      <c r="AA667" s="112">
        <f t="shared" si="128"/>
        <v>13361.75</v>
      </c>
      <c r="AB667" s="112">
        <f t="shared" si="129"/>
        <v>8754.25</v>
      </c>
      <c r="AC667" s="112">
        <f t="shared" si="130"/>
        <v>460.75</v>
      </c>
      <c r="AD667" s="112">
        <f t="shared" si="131"/>
        <v>460.75</v>
      </c>
      <c r="AE667" s="112">
        <f t="shared" si="132"/>
        <v>0</v>
      </c>
      <c r="AF667" s="112">
        <f t="shared" si="133"/>
        <v>1382.25</v>
      </c>
      <c r="AG667" s="112">
        <f t="shared" si="134"/>
        <v>460.75</v>
      </c>
      <c r="AH667" s="112">
        <f t="shared" si="135"/>
        <v>460.75</v>
      </c>
      <c r="AI667" s="112">
        <f t="shared" si="136"/>
        <v>5989.75</v>
      </c>
      <c r="AJ667" s="112">
        <f t="shared" si="137"/>
        <v>1843</v>
      </c>
      <c r="AK667" s="112">
        <f t="shared" si="138"/>
        <v>2303.75</v>
      </c>
      <c r="AL667" s="112">
        <f t="shared" si="139"/>
        <v>2764.5</v>
      </c>
      <c r="AN667" s="112"/>
      <c r="AO667" s="184"/>
    </row>
    <row r="668" spans="1:41" x14ac:dyDescent="0.2">
      <c r="A668" t="s">
        <v>56</v>
      </c>
      <c r="B668" t="s">
        <v>1944</v>
      </c>
      <c r="C668" s="2" t="s">
        <v>300</v>
      </c>
      <c r="D668" s="2">
        <v>840168546190</v>
      </c>
      <c r="E668" s="2" t="s">
        <v>302</v>
      </c>
      <c r="F668" s="2" t="s">
        <v>60</v>
      </c>
      <c r="G668" s="2" t="s">
        <v>61</v>
      </c>
      <c r="H668" s="2" t="s">
        <v>61</v>
      </c>
      <c r="I668" s="2" t="s">
        <v>1129</v>
      </c>
      <c r="J668" s="2" t="s">
        <v>3995</v>
      </c>
      <c r="K668" s="3">
        <v>188</v>
      </c>
      <c r="L668" s="25">
        <v>460.75</v>
      </c>
      <c r="M668" s="2" t="s">
        <v>2204</v>
      </c>
      <c r="N668" s="2" t="s">
        <v>66</v>
      </c>
      <c r="O668" s="3">
        <f>IFERROR(VLOOKUP(B:B,'[1]SI vs ST'!$B:$P,15,0),0)</f>
        <v>50</v>
      </c>
      <c r="P668" s="3" cm="1">
        <f t="array" ref="P668:V668">IFERROR(VLOOKUP(_xlfn.SINGLE(B:B),'[1]Pivot ST'!$D:$P,{6,7,8,9,10,11,12},0),0)</f>
        <v>34</v>
      </c>
      <c r="Q668" s="3">
        <v>16</v>
      </c>
      <c r="R668" s="3">
        <v>12</v>
      </c>
      <c r="S668" s="3">
        <v>8</v>
      </c>
      <c r="T668" s="3">
        <v>11</v>
      </c>
      <c r="U668" s="3">
        <v>7</v>
      </c>
      <c r="V668" s="3">
        <v>7</v>
      </c>
      <c r="W668" s="3">
        <v>17</v>
      </c>
      <c r="X668" s="3">
        <v>13</v>
      </c>
      <c r="Y668" s="3">
        <v>14</v>
      </c>
      <c r="Z668" s="3">
        <v>14</v>
      </c>
      <c r="AA668" s="112">
        <f t="shared" si="128"/>
        <v>23037.5</v>
      </c>
      <c r="AB668" s="112">
        <f t="shared" si="129"/>
        <v>15665.5</v>
      </c>
      <c r="AC668" s="112">
        <f t="shared" si="130"/>
        <v>7372</v>
      </c>
      <c r="AD668" s="112">
        <f t="shared" si="131"/>
        <v>5529</v>
      </c>
      <c r="AE668" s="112">
        <f t="shared" si="132"/>
        <v>3686</v>
      </c>
      <c r="AF668" s="112">
        <f t="shared" si="133"/>
        <v>5068.25</v>
      </c>
      <c r="AG668" s="112">
        <f t="shared" si="134"/>
        <v>3225.25</v>
      </c>
      <c r="AH668" s="112">
        <f t="shared" si="135"/>
        <v>3225.25</v>
      </c>
      <c r="AI668" s="112">
        <f t="shared" si="136"/>
        <v>7832.75</v>
      </c>
      <c r="AJ668" s="112">
        <f t="shared" si="137"/>
        <v>5989.75</v>
      </c>
      <c r="AK668" s="112">
        <f t="shared" si="138"/>
        <v>6450.5</v>
      </c>
      <c r="AL668" s="112">
        <f t="shared" si="139"/>
        <v>6450.5</v>
      </c>
      <c r="AN668" s="112"/>
      <c r="AO668" s="184"/>
    </row>
    <row r="669" spans="1:41" x14ac:dyDescent="0.2">
      <c r="A669" t="s">
        <v>56</v>
      </c>
      <c r="B669" t="s">
        <v>1945</v>
      </c>
      <c r="C669" s="2" t="s">
        <v>313</v>
      </c>
      <c r="D669" s="2" t="s">
        <v>314</v>
      </c>
      <c r="E669" s="2" t="s">
        <v>1946</v>
      </c>
      <c r="F669" s="2" t="s">
        <v>60</v>
      </c>
      <c r="G669" s="2" t="s">
        <v>61</v>
      </c>
      <c r="H669" s="2" t="s">
        <v>311</v>
      </c>
      <c r="I669" s="2" t="s">
        <v>1129</v>
      </c>
      <c r="J669" s="2" t="s">
        <v>3995</v>
      </c>
      <c r="K669" s="3">
        <v>188</v>
      </c>
      <c r="L669" s="25">
        <v>460.75</v>
      </c>
      <c r="M669" s="2" t="s">
        <v>2204</v>
      </c>
      <c r="N669" s="2" t="s">
        <v>66</v>
      </c>
      <c r="O669" s="3">
        <f>IFERROR(VLOOKUP(B:B,'[1]SI vs ST'!$B:$P,15,0),0)</f>
        <v>10</v>
      </c>
      <c r="P669" s="3" cm="1">
        <f t="array" ref="P669:V669">IFERROR(VLOOKUP(_xlfn.SINGLE(B:B),'[1]Pivot ST'!$D:$P,{6,7,8,9,10,11,12},0),0)</f>
        <v>5</v>
      </c>
      <c r="Q669" s="3">
        <v>2</v>
      </c>
      <c r="R669" s="3">
        <v>8</v>
      </c>
      <c r="S669" s="3">
        <v>5</v>
      </c>
      <c r="T669" s="3">
        <v>1</v>
      </c>
      <c r="U669" s="3">
        <v>6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112">
        <f t="shared" si="128"/>
        <v>4607.5</v>
      </c>
      <c r="AB669" s="112">
        <f t="shared" si="129"/>
        <v>2303.75</v>
      </c>
      <c r="AC669" s="112">
        <f t="shared" si="130"/>
        <v>921.5</v>
      </c>
      <c r="AD669" s="112">
        <f t="shared" si="131"/>
        <v>3686</v>
      </c>
      <c r="AE669" s="112">
        <f t="shared" si="132"/>
        <v>2303.75</v>
      </c>
      <c r="AF669" s="112">
        <f t="shared" si="133"/>
        <v>460.75</v>
      </c>
      <c r="AG669" s="112">
        <f t="shared" si="134"/>
        <v>2764.5</v>
      </c>
      <c r="AH669" s="112">
        <f t="shared" si="135"/>
        <v>0</v>
      </c>
      <c r="AI669" s="112">
        <f t="shared" si="136"/>
        <v>0</v>
      </c>
      <c r="AJ669" s="112">
        <f t="shared" si="137"/>
        <v>0</v>
      </c>
      <c r="AK669" s="112">
        <f t="shared" si="138"/>
        <v>0</v>
      </c>
      <c r="AL669" s="112">
        <f t="shared" si="139"/>
        <v>0</v>
      </c>
      <c r="AN669" s="112"/>
      <c r="AO669" s="184"/>
    </row>
    <row r="670" spans="1:41" x14ac:dyDescent="0.2">
      <c r="A670" t="s">
        <v>56</v>
      </c>
      <c r="B670" t="s">
        <v>1947</v>
      </c>
      <c r="C670" s="2" t="s">
        <v>317</v>
      </c>
      <c r="D670" s="2" t="s">
        <v>318</v>
      </c>
      <c r="E670" s="2" t="s">
        <v>319</v>
      </c>
      <c r="F670" s="2" t="s">
        <v>60</v>
      </c>
      <c r="G670" s="2" t="s">
        <v>61</v>
      </c>
      <c r="H670" s="2" t="s">
        <v>311</v>
      </c>
      <c r="I670" s="2" t="s">
        <v>1129</v>
      </c>
      <c r="J670" s="2" t="s">
        <v>3995</v>
      </c>
      <c r="K670" s="3">
        <v>188</v>
      </c>
      <c r="L670" s="25">
        <v>460.75</v>
      </c>
      <c r="M670" s="2" t="s">
        <v>2204</v>
      </c>
      <c r="N670" s="2" t="s">
        <v>66</v>
      </c>
      <c r="O670" s="3">
        <f>IFERROR(VLOOKUP(B:B,'[1]SI vs ST'!$B:$P,15,0),0)</f>
        <v>24</v>
      </c>
      <c r="P670" s="3" cm="1">
        <f t="array" ref="P670:V670">IFERROR(VLOOKUP(_xlfn.SINGLE(B:B),'[1]Pivot ST'!$D:$P,{6,7,8,9,10,11,12},0),0)</f>
        <v>8</v>
      </c>
      <c r="Q670" s="3">
        <v>6</v>
      </c>
      <c r="R670" s="3">
        <v>10</v>
      </c>
      <c r="S670" s="3">
        <v>3</v>
      </c>
      <c r="T670" s="3">
        <v>2</v>
      </c>
      <c r="U670" s="3">
        <v>8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112">
        <f t="shared" si="128"/>
        <v>11058</v>
      </c>
      <c r="AB670" s="112">
        <f t="shared" si="129"/>
        <v>3686</v>
      </c>
      <c r="AC670" s="112">
        <f t="shared" si="130"/>
        <v>2764.5</v>
      </c>
      <c r="AD670" s="112">
        <f t="shared" si="131"/>
        <v>4607.5</v>
      </c>
      <c r="AE670" s="112">
        <f t="shared" si="132"/>
        <v>1382.25</v>
      </c>
      <c r="AF670" s="112">
        <f t="shared" si="133"/>
        <v>921.5</v>
      </c>
      <c r="AG670" s="112">
        <f t="shared" si="134"/>
        <v>3686</v>
      </c>
      <c r="AH670" s="112">
        <f t="shared" si="135"/>
        <v>0</v>
      </c>
      <c r="AI670" s="112">
        <f t="shared" si="136"/>
        <v>0</v>
      </c>
      <c r="AJ670" s="112">
        <f t="shared" si="137"/>
        <v>0</v>
      </c>
      <c r="AK670" s="112">
        <f t="shared" si="138"/>
        <v>0</v>
      </c>
      <c r="AL670" s="112">
        <f t="shared" si="139"/>
        <v>0</v>
      </c>
      <c r="AN670" s="112"/>
      <c r="AO670" s="184"/>
    </row>
    <row r="671" spans="1:41" x14ac:dyDescent="0.2">
      <c r="A671" t="s">
        <v>56</v>
      </c>
      <c r="B671" t="s">
        <v>1948</v>
      </c>
      <c r="C671" s="2" t="s">
        <v>618</v>
      </c>
      <c r="D671" s="2" t="s">
        <v>1092</v>
      </c>
      <c r="E671" s="2" t="s">
        <v>620</v>
      </c>
      <c r="F671" s="2" t="s">
        <v>4030</v>
      </c>
      <c r="G671" s="2" t="s">
        <v>621</v>
      </c>
      <c r="H671" s="2" t="s">
        <v>622</v>
      </c>
      <c r="I671" s="2" t="s">
        <v>1129</v>
      </c>
      <c r="J671" s="2" t="s">
        <v>3995</v>
      </c>
      <c r="K671" s="3">
        <v>188</v>
      </c>
      <c r="L671" s="25">
        <v>1809.74</v>
      </c>
      <c r="M671" s="2" t="s">
        <v>2204</v>
      </c>
      <c r="N671" s="2" t="s">
        <v>66</v>
      </c>
      <c r="O671" s="3">
        <f>IFERROR(VLOOKUP(B:B,'[1]SI vs ST'!$B:$P,15,0),0)</f>
        <v>2</v>
      </c>
      <c r="P671" s="3" cm="1">
        <f t="array" ref="P671:V671">IFERROR(VLOOKUP(_xlfn.SINGLE(B:B),'[1]Pivot ST'!$D:$P,{6,7,8,9,10,11,12},0),0)</f>
        <v>1</v>
      </c>
      <c r="Q671" s="3">
        <v>0</v>
      </c>
      <c r="R671" s="3">
        <v>1</v>
      </c>
      <c r="S671" s="3">
        <v>0</v>
      </c>
      <c r="T671" s="3">
        <v>1</v>
      </c>
      <c r="U671" s="3">
        <v>0</v>
      </c>
      <c r="V671" s="3">
        <v>4</v>
      </c>
      <c r="W671" s="3">
        <v>1</v>
      </c>
      <c r="X671" s="3">
        <v>2</v>
      </c>
      <c r="Y671" s="3">
        <v>2</v>
      </c>
      <c r="Z671" s="3">
        <v>2</v>
      </c>
      <c r="AA671" s="112">
        <f t="shared" si="128"/>
        <v>3619.48</v>
      </c>
      <c r="AB671" s="112">
        <f t="shared" si="129"/>
        <v>1809.74</v>
      </c>
      <c r="AC671" s="112">
        <f t="shared" si="130"/>
        <v>0</v>
      </c>
      <c r="AD671" s="112">
        <f t="shared" si="131"/>
        <v>1809.74</v>
      </c>
      <c r="AE671" s="112">
        <f t="shared" si="132"/>
        <v>0</v>
      </c>
      <c r="AF671" s="112">
        <f t="shared" si="133"/>
        <v>1809.74</v>
      </c>
      <c r="AG671" s="112">
        <f t="shared" si="134"/>
        <v>0</v>
      </c>
      <c r="AH671" s="112">
        <f t="shared" si="135"/>
        <v>7238.96</v>
      </c>
      <c r="AI671" s="112">
        <f t="shared" si="136"/>
        <v>1809.74</v>
      </c>
      <c r="AJ671" s="112">
        <f t="shared" si="137"/>
        <v>3619.48</v>
      </c>
      <c r="AK671" s="112">
        <f t="shared" si="138"/>
        <v>3619.48</v>
      </c>
      <c r="AL671" s="112">
        <f t="shared" si="139"/>
        <v>3619.48</v>
      </c>
      <c r="AN671" s="112"/>
      <c r="AO671" s="184"/>
    </row>
    <row r="672" spans="1:41" x14ac:dyDescent="0.2">
      <c r="A672" t="s">
        <v>56</v>
      </c>
      <c r="B672" t="s">
        <v>1949</v>
      </c>
      <c r="C672" s="2" t="s">
        <v>623</v>
      </c>
      <c r="D672" s="2" t="s">
        <v>1094</v>
      </c>
      <c r="E672" s="2" t="s">
        <v>625</v>
      </c>
      <c r="F672" s="2" t="s">
        <v>4030</v>
      </c>
      <c r="G672" s="2" t="s">
        <v>621</v>
      </c>
      <c r="H672" s="2" t="s">
        <v>622</v>
      </c>
      <c r="I672" s="2" t="s">
        <v>1129</v>
      </c>
      <c r="J672" s="2" t="s">
        <v>3995</v>
      </c>
      <c r="K672" s="3">
        <v>188</v>
      </c>
      <c r="L672" s="25">
        <v>1085.5999999999999</v>
      </c>
      <c r="M672" s="2" t="s">
        <v>2204</v>
      </c>
      <c r="N672" s="2" t="s">
        <v>66</v>
      </c>
      <c r="O672" s="3">
        <f>IFERROR(VLOOKUP(B:B,'[1]SI vs ST'!$B:$P,15,0),0)</f>
        <v>8</v>
      </c>
      <c r="P672" s="3" cm="1">
        <f t="array" ref="P672:V672">IFERROR(VLOOKUP(_xlfn.SINGLE(B:B),'[1]Pivot ST'!$D:$P,{6,7,8,9,10,11,12},0),0)</f>
        <v>4</v>
      </c>
      <c r="Q672" s="3">
        <v>4</v>
      </c>
      <c r="R672" s="3">
        <v>2</v>
      </c>
      <c r="S672" s="3">
        <v>1</v>
      </c>
      <c r="T672" s="3">
        <v>4</v>
      </c>
      <c r="U672" s="3">
        <v>1</v>
      </c>
      <c r="V672" s="3">
        <v>7</v>
      </c>
      <c r="W672" s="3">
        <v>3</v>
      </c>
      <c r="X672" s="3">
        <v>4</v>
      </c>
      <c r="Y672" s="3">
        <v>4</v>
      </c>
      <c r="Z672" s="3">
        <v>4</v>
      </c>
      <c r="AA672" s="112">
        <f t="shared" si="128"/>
        <v>8684.7999999999993</v>
      </c>
      <c r="AB672" s="112">
        <f t="shared" si="129"/>
        <v>4342.3999999999996</v>
      </c>
      <c r="AC672" s="112">
        <f t="shared" si="130"/>
        <v>4342.3999999999996</v>
      </c>
      <c r="AD672" s="112">
        <f t="shared" si="131"/>
        <v>2171.1999999999998</v>
      </c>
      <c r="AE672" s="112">
        <f t="shared" si="132"/>
        <v>1085.5999999999999</v>
      </c>
      <c r="AF672" s="112">
        <f t="shared" si="133"/>
        <v>4342.3999999999996</v>
      </c>
      <c r="AG672" s="112">
        <f t="shared" si="134"/>
        <v>1085.5999999999999</v>
      </c>
      <c r="AH672" s="112">
        <f t="shared" si="135"/>
        <v>7599.1999999999989</v>
      </c>
      <c r="AI672" s="112">
        <f t="shared" si="136"/>
        <v>3256.7999999999997</v>
      </c>
      <c r="AJ672" s="112">
        <f t="shared" si="137"/>
        <v>4342.3999999999996</v>
      </c>
      <c r="AK672" s="112">
        <f t="shared" si="138"/>
        <v>4342.3999999999996</v>
      </c>
      <c r="AL672" s="112">
        <f t="shared" si="139"/>
        <v>4342.3999999999996</v>
      </c>
      <c r="AN672" s="112"/>
      <c r="AO672" s="184"/>
    </row>
    <row r="673" spans="1:41" x14ac:dyDescent="0.2">
      <c r="A673" t="s">
        <v>56</v>
      </c>
      <c r="B673" t="s">
        <v>1950</v>
      </c>
      <c r="C673" s="2" t="s">
        <v>1951</v>
      </c>
      <c r="D673" s="2" t="s">
        <v>1952</v>
      </c>
      <c r="E673" s="2" t="s">
        <v>1953</v>
      </c>
      <c r="F673" s="2" t="s">
        <v>4030</v>
      </c>
      <c r="G673" s="2" t="s">
        <v>621</v>
      </c>
      <c r="H673" s="2" t="s">
        <v>622</v>
      </c>
      <c r="I673" s="2" t="s">
        <v>1129</v>
      </c>
      <c r="J673" s="2" t="s">
        <v>3995</v>
      </c>
      <c r="K673" s="3">
        <v>188</v>
      </c>
      <c r="L673" s="25">
        <v>1447.67</v>
      </c>
      <c r="M673" s="2" t="s">
        <v>2204</v>
      </c>
      <c r="N673" s="2" t="s">
        <v>66</v>
      </c>
      <c r="O673" s="3">
        <f>IFERROR(VLOOKUP(B:B,'[1]SI vs ST'!$B:$P,15,0),0)</f>
        <v>1</v>
      </c>
      <c r="P673" s="3" cm="1">
        <f t="array" ref="P673:V673">IFERROR(VLOOKUP(_xlfn.SINGLE(B:B),'[1]Pivot ST'!$D:$P,{6,7,8,9,10,11,12},0),0)</f>
        <v>1</v>
      </c>
      <c r="Q673" s="3">
        <v>0</v>
      </c>
      <c r="R673" s="3">
        <v>0</v>
      </c>
      <c r="S673" s="3">
        <v>1</v>
      </c>
      <c r="T673" s="3">
        <v>2</v>
      </c>
      <c r="U673" s="3">
        <v>2</v>
      </c>
      <c r="V673" s="3">
        <v>4</v>
      </c>
      <c r="W673" s="3">
        <v>1</v>
      </c>
      <c r="X673" s="3">
        <v>3</v>
      </c>
      <c r="Y673" s="3">
        <v>3</v>
      </c>
      <c r="Z673" s="3">
        <v>3</v>
      </c>
      <c r="AA673" s="112">
        <f t="shared" si="128"/>
        <v>1447.67</v>
      </c>
      <c r="AB673" s="112">
        <f t="shared" si="129"/>
        <v>1447.67</v>
      </c>
      <c r="AC673" s="112">
        <f t="shared" si="130"/>
        <v>0</v>
      </c>
      <c r="AD673" s="112">
        <f t="shared" si="131"/>
        <v>0</v>
      </c>
      <c r="AE673" s="112">
        <f t="shared" si="132"/>
        <v>1447.67</v>
      </c>
      <c r="AF673" s="112">
        <f t="shared" si="133"/>
        <v>2895.34</v>
      </c>
      <c r="AG673" s="112">
        <f t="shared" si="134"/>
        <v>2895.34</v>
      </c>
      <c r="AH673" s="112">
        <f t="shared" si="135"/>
        <v>5790.68</v>
      </c>
      <c r="AI673" s="112">
        <f t="shared" si="136"/>
        <v>1447.67</v>
      </c>
      <c r="AJ673" s="112">
        <f t="shared" si="137"/>
        <v>4343.01</v>
      </c>
      <c r="AK673" s="112">
        <f t="shared" si="138"/>
        <v>4343.01</v>
      </c>
      <c r="AL673" s="112">
        <f t="shared" si="139"/>
        <v>4343.01</v>
      </c>
      <c r="AN673" s="112"/>
      <c r="AO673" s="184"/>
    </row>
    <row r="674" spans="1:41" x14ac:dyDescent="0.2">
      <c r="A674" t="s">
        <v>335</v>
      </c>
      <c r="B674" t="s">
        <v>1954</v>
      </c>
      <c r="C674" s="2" t="s">
        <v>1955</v>
      </c>
      <c r="D674" s="2">
        <v>5056586714768</v>
      </c>
      <c r="E674" s="2" t="s">
        <v>1956</v>
      </c>
      <c r="F674" s="2" t="s">
        <v>515</v>
      </c>
      <c r="G674" s="2" t="s">
        <v>516</v>
      </c>
      <c r="H674" s="2" t="s">
        <v>517</v>
      </c>
      <c r="I674" s="2" t="s">
        <v>1129</v>
      </c>
      <c r="J674" s="2" t="s">
        <v>3995</v>
      </c>
      <c r="K674" s="3">
        <v>188</v>
      </c>
      <c r="L674" s="25">
        <v>656.35</v>
      </c>
      <c r="M674" s="2" t="s">
        <v>2204</v>
      </c>
      <c r="N674" s="2" t="s">
        <v>66</v>
      </c>
      <c r="O674" s="3">
        <f>IFERROR(VLOOKUP(B:B,'[1]SI vs ST'!$B:$P,15,0),0)</f>
        <v>28</v>
      </c>
      <c r="P674" s="3" cm="1">
        <f t="array" ref="P674:V674">IFERROR(VLOOKUP(_xlfn.SINGLE(B:B),'[1]Pivot ST'!$D:$P,{6,7,8,9,10,11,12},0),0)</f>
        <v>27</v>
      </c>
      <c r="Q674" s="3">
        <v>18</v>
      </c>
      <c r="R674" s="3">
        <v>11</v>
      </c>
      <c r="S674" s="3">
        <v>7</v>
      </c>
      <c r="T674" s="3">
        <v>13</v>
      </c>
      <c r="U674" s="3">
        <v>5</v>
      </c>
      <c r="V674" s="3">
        <v>0</v>
      </c>
      <c r="W674" s="3">
        <v>6</v>
      </c>
      <c r="X674" s="3">
        <v>6</v>
      </c>
      <c r="Y674" s="3">
        <v>6</v>
      </c>
      <c r="Z674" s="3">
        <v>6</v>
      </c>
      <c r="AA674" s="112">
        <f t="shared" si="128"/>
        <v>18377.8</v>
      </c>
      <c r="AB674" s="112">
        <f t="shared" si="129"/>
        <v>17721.45</v>
      </c>
      <c r="AC674" s="112">
        <f t="shared" si="130"/>
        <v>11814.300000000001</v>
      </c>
      <c r="AD674" s="112">
        <f t="shared" si="131"/>
        <v>7219.85</v>
      </c>
      <c r="AE674" s="112">
        <f t="shared" si="132"/>
        <v>4594.45</v>
      </c>
      <c r="AF674" s="112">
        <f t="shared" si="133"/>
        <v>8532.5500000000011</v>
      </c>
      <c r="AG674" s="112">
        <f t="shared" si="134"/>
        <v>3281.75</v>
      </c>
      <c r="AH674" s="112">
        <f t="shared" si="135"/>
        <v>0</v>
      </c>
      <c r="AI674" s="112">
        <f t="shared" si="136"/>
        <v>3938.1000000000004</v>
      </c>
      <c r="AJ674" s="112">
        <f t="shared" si="137"/>
        <v>3938.1000000000004</v>
      </c>
      <c r="AK674" s="112">
        <f t="shared" si="138"/>
        <v>3938.1000000000004</v>
      </c>
      <c r="AL674" s="112">
        <f t="shared" si="139"/>
        <v>3938.1000000000004</v>
      </c>
      <c r="AN674" s="112"/>
      <c r="AO674" s="184"/>
    </row>
    <row r="675" spans="1:41" x14ac:dyDescent="0.2">
      <c r="A675" t="s">
        <v>335</v>
      </c>
      <c r="B675" t="s">
        <v>1957</v>
      </c>
      <c r="C675" s="2" t="s">
        <v>1958</v>
      </c>
      <c r="D675" s="2" t="s">
        <v>1959</v>
      </c>
      <c r="E675" s="2" t="s">
        <v>1960</v>
      </c>
      <c r="F675" s="2" t="s">
        <v>60</v>
      </c>
      <c r="G675" s="2" t="s">
        <v>159</v>
      </c>
      <c r="H675" s="2" t="s">
        <v>159</v>
      </c>
      <c r="I675" s="2" t="s">
        <v>1129</v>
      </c>
      <c r="J675" s="2" t="s">
        <v>3995</v>
      </c>
      <c r="K675" s="3">
        <v>188</v>
      </c>
      <c r="L675" s="25">
        <v>206.38</v>
      </c>
      <c r="M675" s="2" t="s">
        <v>2204</v>
      </c>
      <c r="N675" s="2" t="s">
        <v>66</v>
      </c>
      <c r="O675" s="3">
        <f>IFERROR(VLOOKUP(B:B,'[1]SI vs ST'!$B:$P,15,0),0)</f>
        <v>0</v>
      </c>
      <c r="P675" s="3" cm="1">
        <f t="array" ref="P675">IFERROR(VLOOKUP(_xlfn.SINGLE(B:B),'[1]Pivot ST'!$D:$P,{6,7,8,9,10,11,12},0),0)</f>
        <v>0</v>
      </c>
      <c r="Q675" s="3"/>
      <c r="R675" s="3"/>
      <c r="S675" s="3"/>
      <c r="T675" s="3"/>
      <c r="U675" s="3"/>
      <c r="V675" s="3"/>
      <c r="W675" s="3">
        <v>0</v>
      </c>
      <c r="X675" s="3">
        <v>0</v>
      </c>
      <c r="Y675" s="3">
        <v>0</v>
      </c>
      <c r="Z675" s="3">
        <v>0</v>
      </c>
      <c r="AA675" s="112">
        <f t="shared" si="128"/>
        <v>0</v>
      </c>
      <c r="AB675" s="112">
        <f t="shared" si="129"/>
        <v>0</v>
      </c>
      <c r="AC675" s="112">
        <f t="shared" si="130"/>
        <v>0</v>
      </c>
      <c r="AD675" s="112">
        <f t="shared" si="131"/>
        <v>0</v>
      </c>
      <c r="AE675" s="112">
        <f t="shared" si="132"/>
        <v>0</v>
      </c>
      <c r="AF675" s="112">
        <f t="shared" si="133"/>
        <v>0</v>
      </c>
      <c r="AG675" s="112">
        <f t="shared" si="134"/>
        <v>0</v>
      </c>
      <c r="AH675" s="112">
        <f t="shared" si="135"/>
        <v>0</v>
      </c>
      <c r="AI675" s="112">
        <f t="shared" si="136"/>
        <v>0</v>
      </c>
      <c r="AJ675" s="112">
        <f t="shared" si="137"/>
        <v>0</v>
      </c>
      <c r="AK675" s="112">
        <f t="shared" si="138"/>
        <v>0</v>
      </c>
      <c r="AL675" s="112">
        <f t="shared" si="139"/>
        <v>0</v>
      </c>
      <c r="AN675" s="112"/>
      <c r="AO675" s="184"/>
    </row>
    <row r="676" spans="1:41" x14ac:dyDescent="0.2">
      <c r="A676" t="s">
        <v>335</v>
      </c>
      <c r="B676" t="s">
        <v>1961</v>
      </c>
      <c r="C676" s="2" t="s">
        <v>1962</v>
      </c>
      <c r="D676" s="2" t="s">
        <v>1963</v>
      </c>
      <c r="E676" s="2" t="s">
        <v>1964</v>
      </c>
      <c r="F676" s="2" t="s">
        <v>60</v>
      </c>
      <c r="G676" s="2" t="s">
        <v>159</v>
      </c>
      <c r="H676" s="2" t="s">
        <v>159</v>
      </c>
      <c r="I676" s="2" t="s">
        <v>1129</v>
      </c>
      <c r="J676" s="2" t="s">
        <v>3995</v>
      </c>
      <c r="K676" s="3">
        <v>188</v>
      </c>
      <c r="L676" s="25">
        <v>171.98</v>
      </c>
      <c r="M676" s="2" t="s">
        <v>2204</v>
      </c>
      <c r="N676" s="2" t="s">
        <v>66</v>
      </c>
      <c r="O676" s="3">
        <f>IFERROR(VLOOKUP(B:B,'[1]SI vs ST'!$B:$P,15,0),0)</f>
        <v>0</v>
      </c>
      <c r="P676" s="3" cm="1">
        <f t="array" ref="P676">IFERROR(VLOOKUP(_xlfn.SINGLE(B:B),'[1]Pivot ST'!$D:$P,{6,7,8,9,10,11,12},0),0)</f>
        <v>0</v>
      </c>
      <c r="Q676" s="3"/>
      <c r="R676" s="3"/>
      <c r="S676" s="3"/>
      <c r="T676" s="3"/>
      <c r="U676" s="3"/>
      <c r="V676" s="3"/>
      <c r="W676" s="3">
        <v>0</v>
      </c>
      <c r="X676" s="3">
        <v>0</v>
      </c>
      <c r="Y676" s="3">
        <v>0</v>
      </c>
      <c r="Z676" s="3">
        <v>0</v>
      </c>
      <c r="AA676" s="112">
        <f t="shared" si="128"/>
        <v>0</v>
      </c>
      <c r="AB676" s="112">
        <f t="shared" si="129"/>
        <v>0</v>
      </c>
      <c r="AC676" s="112">
        <f t="shared" si="130"/>
        <v>0</v>
      </c>
      <c r="AD676" s="112">
        <f t="shared" si="131"/>
        <v>0</v>
      </c>
      <c r="AE676" s="112">
        <f t="shared" si="132"/>
        <v>0</v>
      </c>
      <c r="AF676" s="112">
        <f t="shared" si="133"/>
        <v>0</v>
      </c>
      <c r="AG676" s="112">
        <f t="shared" si="134"/>
        <v>0</v>
      </c>
      <c r="AH676" s="112">
        <f t="shared" si="135"/>
        <v>0</v>
      </c>
      <c r="AI676" s="112">
        <f t="shared" si="136"/>
        <v>0</v>
      </c>
      <c r="AJ676" s="112">
        <f t="shared" si="137"/>
        <v>0</v>
      </c>
      <c r="AK676" s="112">
        <f t="shared" si="138"/>
        <v>0</v>
      </c>
      <c r="AL676" s="112">
        <f t="shared" si="139"/>
        <v>0</v>
      </c>
      <c r="AN676" s="112"/>
      <c r="AO676" s="184"/>
    </row>
    <row r="677" spans="1:41" x14ac:dyDescent="0.2">
      <c r="A677" t="s">
        <v>335</v>
      </c>
      <c r="B677" t="s">
        <v>1965</v>
      </c>
      <c r="C677" s="2" t="s">
        <v>1966</v>
      </c>
      <c r="D677" s="2" t="s">
        <v>1967</v>
      </c>
      <c r="E677" s="2" t="s">
        <v>1968</v>
      </c>
      <c r="F677" s="2" t="s">
        <v>60</v>
      </c>
      <c r="G677" s="2" t="s">
        <v>144</v>
      </c>
      <c r="H677" s="2" t="s">
        <v>145</v>
      </c>
      <c r="I677" s="2" t="s">
        <v>1129</v>
      </c>
      <c r="J677" s="2" t="s">
        <v>3995</v>
      </c>
      <c r="K677" s="3">
        <v>188</v>
      </c>
      <c r="L677" s="25">
        <v>206.38</v>
      </c>
      <c r="M677" s="2" t="s">
        <v>2204</v>
      </c>
      <c r="N677" s="2" t="s">
        <v>66</v>
      </c>
      <c r="O677" s="3">
        <f>IFERROR(VLOOKUP(B:B,'[1]SI vs ST'!$B:$P,15,0),0)</f>
        <v>0</v>
      </c>
      <c r="P677" s="3" cm="1">
        <f t="array" ref="P677">IFERROR(VLOOKUP(_xlfn.SINGLE(B:B),'[1]Pivot ST'!$D:$P,{6,7,8,9,10,11,12},0),0)</f>
        <v>0</v>
      </c>
      <c r="Q677" s="3"/>
      <c r="R677" s="3"/>
      <c r="S677" s="3"/>
      <c r="T677" s="3"/>
      <c r="U677" s="3"/>
      <c r="V677" s="3"/>
      <c r="W677" s="3">
        <v>0</v>
      </c>
      <c r="X677" s="3">
        <v>0</v>
      </c>
      <c r="Y677" s="3">
        <v>0</v>
      </c>
      <c r="Z677" s="3">
        <v>0</v>
      </c>
      <c r="AA677" s="112">
        <f t="shared" si="128"/>
        <v>0</v>
      </c>
      <c r="AB677" s="112">
        <f t="shared" si="129"/>
        <v>0</v>
      </c>
      <c r="AC677" s="112">
        <f t="shared" si="130"/>
        <v>0</v>
      </c>
      <c r="AD677" s="112">
        <f t="shared" si="131"/>
        <v>0</v>
      </c>
      <c r="AE677" s="112">
        <f t="shared" si="132"/>
        <v>0</v>
      </c>
      <c r="AF677" s="112">
        <f t="shared" si="133"/>
        <v>0</v>
      </c>
      <c r="AG677" s="112">
        <f t="shared" si="134"/>
        <v>0</v>
      </c>
      <c r="AH677" s="112">
        <f t="shared" si="135"/>
        <v>0</v>
      </c>
      <c r="AI677" s="112">
        <f t="shared" si="136"/>
        <v>0</v>
      </c>
      <c r="AJ677" s="112">
        <f t="shared" si="137"/>
        <v>0</v>
      </c>
      <c r="AK677" s="112">
        <f t="shared" si="138"/>
        <v>0</v>
      </c>
      <c r="AL677" s="112">
        <f t="shared" si="139"/>
        <v>0</v>
      </c>
      <c r="AN677" s="112"/>
      <c r="AO677" s="184"/>
    </row>
    <row r="678" spans="1:41" x14ac:dyDescent="0.2">
      <c r="A678" t="s">
        <v>335</v>
      </c>
      <c r="B678" t="s">
        <v>1969</v>
      </c>
      <c r="C678" s="2" t="s">
        <v>1095</v>
      </c>
      <c r="D678" s="2" t="s">
        <v>1096</v>
      </c>
      <c r="E678" s="2" t="s">
        <v>1097</v>
      </c>
      <c r="F678" s="2" t="s">
        <v>60</v>
      </c>
      <c r="G678" s="2" t="s">
        <v>79</v>
      </c>
      <c r="H678" s="2" t="s">
        <v>80</v>
      </c>
      <c r="I678" s="2" t="s">
        <v>1129</v>
      </c>
      <c r="J678" s="2" t="s">
        <v>3995</v>
      </c>
      <c r="K678" s="3">
        <v>188</v>
      </c>
      <c r="L678" s="25">
        <v>251.63</v>
      </c>
      <c r="M678" s="2" t="s">
        <v>2204</v>
      </c>
      <c r="N678" s="2" t="s">
        <v>66</v>
      </c>
      <c r="O678" s="3">
        <f>IFERROR(VLOOKUP(B:B,'[1]SI vs ST'!$B:$P,15,0),0)</f>
        <v>0</v>
      </c>
      <c r="P678" s="3" cm="1">
        <f t="array" ref="P678">IFERROR(VLOOKUP(_xlfn.SINGLE(B:B),'[1]Pivot ST'!$D:$P,{6,7,8,9,10,11,12},0),0)</f>
        <v>0</v>
      </c>
      <c r="Q678" s="3"/>
      <c r="R678" s="3"/>
      <c r="S678" s="3"/>
      <c r="T678" s="3"/>
      <c r="U678" s="3"/>
      <c r="V678" s="3"/>
      <c r="W678" s="3">
        <v>3</v>
      </c>
      <c r="X678" s="3">
        <v>1</v>
      </c>
      <c r="Y678" s="3">
        <v>1</v>
      </c>
      <c r="Z678" s="3">
        <v>2</v>
      </c>
      <c r="AA678" s="112">
        <f t="shared" si="128"/>
        <v>0</v>
      </c>
      <c r="AB678" s="112">
        <f t="shared" si="129"/>
        <v>0</v>
      </c>
      <c r="AC678" s="112">
        <f t="shared" si="130"/>
        <v>0</v>
      </c>
      <c r="AD678" s="112">
        <f t="shared" si="131"/>
        <v>0</v>
      </c>
      <c r="AE678" s="112">
        <f t="shared" si="132"/>
        <v>0</v>
      </c>
      <c r="AF678" s="112">
        <f t="shared" si="133"/>
        <v>0</v>
      </c>
      <c r="AG678" s="112">
        <f t="shared" si="134"/>
        <v>0</v>
      </c>
      <c r="AH678" s="112">
        <f t="shared" si="135"/>
        <v>0</v>
      </c>
      <c r="AI678" s="112">
        <f t="shared" si="136"/>
        <v>754.89</v>
      </c>
      <c r="AJ678" s="112">
        <f t="shared" si="137"/>
        <v>251.63</v>
      </c>
      <c r="AK678" s="112">
        <f t="shared" si="138"/>
        <v>251.63</v>
      </c>
      <c r="AL678" s="112">
        <f t="shared" si="139"/>
        <v>503.26</v>
      </c>
      <c r="AN678" s="112"/>
      <c r="AO678" s="184"/>
    </row>
    <row r="679" spans="1:41" x14ac:dyDescent="0.2">
      <c r="A679" t="s">
        <v>335</v>
      </c>
      <c r="B679" t="s">
        <v>1970</v>
      </c>
      <c r="C679" s="2" t="s">
        <v>341</v>
      </c>
      <c r="D679" s="2" t="s">
        <v>342</v>
      </c>
      <c r="E679" s="2" t="s">
        <v>343</v>
      </c>
      <c r="F679" s="2" t="s">
        <v>60</v>
      </c>
      <c r="G679" s="2" t="s">
        <v>109</v>
      </c>
      <c r="H679" s="2" t="s">
        <v>109</v>
      </c>
      <c r="I679" s="2" t="s">
        <v>1129</v>
      </c>
      <c r="J679" s="2" t="s">
        <v>3995</v>
      </c>
      <c r="K679" s="3">
        <v>188</v>
      </c>
      <c r="L679" s="25">
        <v>503.81</v>
      </c>
      <c r="M679" s="2" t="s">
        <v>2204</v>
      </c>
      <c r="N679" s="2" t="s">
        <v>66</v>
      </c>
      <c r="O679" s="3">
        <f>IFERROR(VLOOKUP(B:B,'[1]SI vs ST'!$B:$P,15,0),0)</f>
        <v>4</v>
      </c>
      <c r="P679" s="3" cm="1">
        <f t="array" ref="P679:V679">IFERROR(VLOOKUP(_xlfn.SINGLE(B:B),'[1]Pivot ST'!$D:$P,{6,7,8,9,10,11,12},0),0)</f>
        <v>4</v>
      </c>
      <c r="Q679" s="3">
        <v>3</v>
      </c>
      <c r="R679" s="3">
        <v>3</v>
      </c>
      <c r="S679" s="3">
        <v>6</v>
      </c>
      <c r="T679" s="3">
        <v>8</v>
      </c>
      <c r="U679" s="3">
        <v>3</v>
      </c>
      <c r="V679" s="3">
        <v>1</v>
      </c>
      <c r="W679" s="3">
        <v>4</v>
      </c>
      <c r="X679" s="3">
        <v>4</v>
      </c>
      <c r="Y679" s="3">
        <v>4</v>
      </c>
      <c r="Z679" s="3">
        <v>4</v>
      </c>
      <c r="AA679" s="112">
        <f t="shared" si="128"/>
        <v>2015.24</v>
      </c>
      <c r="AB679" s="112">
        <f t="shared" si="129"/>
        <v>2015.24</v>
      </c>
      <c r="AC679" s="112">
        <f t="shared" si="130"/>
        <v>1511.43</v>
      </c>
      <c r="AD679" s="112">
        <f t="shared" si="131"/>
        <v>1511.43</v>
      </c>
      <c r="AE679" s="112">
        <f t="shared" si="132"/>
        <v>3022.86</v>
      </c>
      <c r="AF679" s="112">
        <f t="shared" si="133"/>
        <v>4030.48</v>
      </c>
      <c r="AG679" s="112">
        <f t="shared" si="134"/>
        <v>1511.43</v>
      </c>
      <c r="AH679" s="112">
        <f t="shared" si="135"/>
        <v>503.81</v>
      </c>
      <c r="AI679" s="112">
        <f t="shared" si="136"/>
        <v>2015.24</v>
      </c>
      <c r="AJ679" s="112">
        <f t="shared" si="137"/>
        <v>2015.24</v>
      </c>
      <c r="AK679" s="112">
        <f t="shared" si="138"/>
        <v>2015.24</v>
      </c>
      <c r="AL679" s="112">
        <f t="shared" si="139"/>
        <v>2015.24</v>
      </c>
      <c r="AN679" s="112"/>
      <c r="AO679" s="184"/>
    </row>
    <row r="680" spans="1:41" x14ac:dyDescent="0.2">
      <c r="A680" t="s">
        <v>335</v>
      </c>
      <c r="B680" t="s">
        <v>1971</v>
      </c>
      <c r="C680" s="2" t="s">
        <v>1107</v>
      </c>
      <c r="D680" s="2" t="s">
        <v>1108</v>
      </c>
      <c r="E680" s="2" t="s">
        <v>1109</v>
      </c>
      <c r="F680" s="2" t="s">
        <v>60</v>
      </c>
      <c r="G680" s="2" t="s">
        <v>109</v>
      </c>
      <c r="H680" s="2" t="s">
        <v>109</v>
      </c>
      <c r="I680" s="2" t="s">
        <v>1129</v>
      </c>
      <c r="J680" s="2" t="s">
        <v>3995</v>
      </c>
      <c r="K680" s="3">
        <v>188</v>
      </c>
      <c r="L680" s="25">
        <v>503.81</v>
      </c>
      <c r="M680" s="2" t="s">
        <v>2204</v>
      </c>
      <c r="N680" s="2" t="s">
        <v>66</v>
      </c>
      <c r="O680" s="3">
        <f>IFERROR(VLOOKUP(B:B,'[1]SI vs ST'!$B:$P,15,0),0)</f>
        <v>10</v>
      </c>
      <c r="P680" s="3" cm="1">
        <f t="array" ref="P680:V680">IFERROR(VLOOKUP(_xlfn.SINGLE(B:B),'[1]Pivot ST'!$D:$P,{6,7,8,9,10,11,12},0),0)</f>
        <v>12</v>
      </c>
      <c r="Q680" s="3">
        <v>4</v>
      </c>
      <c r="R680" s="3">
        <v>7</v>
      </c>
      <c r="S680" s="3">
        <v>7</v>
      </c>
      <c r="T680" s="3">
        <v>19</v>
      </c>
      <c r="U680" s="3">
        <v>7</v>
      </c>
      <c r="V680" s="3">
        <v>28</v>
      </c>
      <c r="W680" s="3">
        <v>15</v>
      </c>
      <c r="X680" s="3">
        <v>9</v>
      </c>
      <c r="Y680" s="3">
        <v>10</v>
      </c>
      <c r="Z680" s="3">
        <v>10</v>
      </c>
      <c r="AA680" s="112">
        <f t="shared" si="128"/>
        <v>5038.1000000000004</v>
      </c>
      <c r="AB680" s="112">
        <f t="shared" si="129"/>
        <v>6045.72</v>
      </c>
      <c r="AC680" s="112">
        <f t="shared" si="130"/>
        <v>2015.24</v>
      </c>
      <c r="AD680" s="112">
        <f t="shared" si="131"/>
        <v>3526.67</v>
      </c>
      <c r="AE680" s="112">
        <f t="shared" si="132"/>
        <v>3526.67</v>
      </c>
      <c r="AF680" s="112">
        <f t="shared" si="133"/>
        <v>9572.39</v>
      </c>
      <c r="AG680" s="112">
        <f t="shared" si="134"/>
        <v>3526.67</v>
      </c>
      <c r="AH680" s="112">
        <f t="shared" si="135"/>
        <v>14106.68</v>
      </c>
      <c r="AI680" s="112">
        <f t="shared" si="136"/>
        <v>7557.15</v>
      </c>
      <c r="AJ680" s="112">
        <f t="shared" si="137"/>
        <v>4534.29</v>
      </c>
      <c r="AK680" s="112">
        <f t="shared" si="138"/>
        <v>5038.1000000000004</v>
      </c>
      <c r="AL680" s="112">
        <f t="shared" si="139"/>
        <v>5038.1000000000004</v>
      </c>
      <c r="AN680" s="112"/>
      <c r="AO680" s="184"/>
    </row>
    <row r="681" spans="1:41" x14ac:dyDescent="0.2">
      <c r="A681" t="s">
        <v>335</v>
      </c>
      <c r="B681" t="s">
        <v>1972</v>
      </c>
      <c r="C681" s="2" t="s">
        <v>1973</v>
      </c>
      <c r="D681" s="2" t="s">
        <v>1974</v>
      </c>
      <c r="E681" s="2" t="s">
        <v>1975</v>
      </c>
      <c r="F681" s="2" t="s">
        <v>60</v>
      </c>
      <c r="G681" s="2" t="s">
        <v>109</v>
      </c>
      <c r="H681" s="2" t="s">
        <v>110</v>
      </c>
      <c r="I681" s="2" t="s">
        <v>1129</v>
      </c>
      <c r="J681" s="2" t="s">
        <v>3995</v>
      </c>
      <c r="K681" s="3">
        <v>188</v>
      </c>
      <c r="L681" s="25">
        <v>604.66999999999996</v>
      </c>
      <c r="M681" s="2" t="s">
        <v>2204</v>
      </c>
      <c r="N681" s="2" t="s">
        <v>66</v>
      </c>
      <c r="O681" s="3">
        <f>IFERROR(VLOOKUP(B:B,'[1]SI vs ST'!$B:$P,15,0),0)</f>
        <v>3</v>
      </c>
      <c r="P681" s="3" cm="1">
        <f t="array" ref="P681:V681">IFERROR(VLOOKUP(_xlfn.SINGLE(B:B),'[1]Pivot ST'!$D:$P,{6,7,8,9,10,11,12},0),0)</f>
        <v>5</v>
      </c>
      <c r="Q681" s="3">
        <v>2</v>
      </c>
      <c r="R681" s="3">
        <v>1</v>
      </c>
      <c r="S681" s="3">
        <v>0</v>
      </c>
      <c r="T681" s="3">
        <v>4</v>
      </c>
      <c r="U681" s="3">
        <v>4</v>
      </c>
      <c r="V681" s="3">
        <v>6</v>
      </c>
      <c r="W681" s="3">
        <v>3</v>
      </c>
      <c r="X681" s="3">
        <v>4</v>
      </c>
      <c r="Y681" s="3">
        <v>4</v>
      </c>
      <c r="Z681" s="3">
        <v>4</v>
      </c>
      <c r="AA681" s="112">
        <f t="shared" si="128"/>
        <v>1814.0099999999998</v>
      </c>
      <c r="AB681" s="112">
        <f t="shared" si="129"/>
        <v>3023.35</v>
      </c>
      <c r="AC681" s="112">
        <f t="shared" si="130"/>
        <v>1209.3399999999999</v>
      </c>
      <c r="AD681" s="112">
        <f t="shared" si="131"/>
        <v>604.66999999999996</v>
      </c>
      <c r="AE681" s="112">
        <f t="shared" si="132"/>
        <v>0</v>
      </c>
      <c r="AF681" s="112">
        <f t="shared" si="133"/>
        <v>2418.6799999999998</v>
      </c>
      <c r="AG681" s="112">
        <f t="shared" si="134"/>
        <v>2418.6799999999998</v>
      </c>
      <c r="AH681" s="112">
        <f t="shared" si="135"/>
        <v>3628.0199999999995</v>
      </c>
      <c r="AI681" s="112">
        <f t="shared" si="136"/>
        <v>1814.0099999999998</v>
      </c>
      <c r="AJ681" s="112">
        <f t="shared" si="137"/>
        <v>2418.6799999999998</v>
      </c>
      <c r="AK681" s="112">
        <f t="shared" si="138"/>
        <v>2418.6799999999998</v>
      </c>
      <c r="AL681" s="112">
        <f t="shared" si="139"/>
        <v>2418.6799999999998</v>
      </c>
      <c r="AN681" s="112"/>
      <c r="AO681" s="184"/>
    </row>
    <row r="682" spans="1:41" x14ac:dyDescent="0.2">
      <c r="A682" t="s">
        <v>335</v>
      </c>
      <c r="B682" t="s">
        <v>1976</v>
      </c>
      <c r="C682" s="2" t="s">
        <v>1977</v>
      </c>
      <c r="D682" s="2" t="s">
        <v>1978</v>
      </c>
      <c r="E682" s="2" t="s">
        <v>1979</v>
      </c>
      <c r="F682" s="2" t="s">
        <v>60</v>
      </c>
      <c r="G682" s="2" t="s">
        <v>109</v>
      </c>
      <c r="H682" s="2" t="s">
        <v>110</v>
      </c>
      <c r="I682" s="2" t="s">
        <v>1129</v>
      </c>
      <c r="J682" s="2" t="s">
        <v>3995</v>
      </c>
      <c r="K682" s="3">
        <v>188</v>
      </c>
      <c r="L682" s="25">
        <v>604.66999999999996</v>
      </c>
      <c r="M682" s="2" t="s">
        <v>2204</v>
      </c>
      <c r="N682" s="2" t="s">
        <v>66</v>
      </c>
      <c r="O682" s="3">
        <f>IFERROR(VLOOKUP(B:B,'[1]SI vs ST'!$B:$P,15,0),0)</f>
        <v>9</v>
      </c>
      <c r="P682" s="3" cm="1">
        <f t="array" ref="P682:V682">IFERROR(VLOOKUP(_xlfn.SINGLE(B:B),'[1]Pivot ST'!$D:$P,{6,7,8,9,10,11,12},0),0)</f>
        <v>3</v>
      </c>
      <c r="Q682" s="3">
        <v>0</v>
      </c>
      <c r="R682" s="3">
        <v>4</v>
      </c>
      <c r="S682" s="3">
        <v>2</v>
      </c>
      <c r="T682" s="3">
        <v>3</v>
      </c>
      <c r="U682" s="3">
        <v>2</v>
      </c>
      <c r="V682" s="3">
        <v>1</v>
      </c>
      <c r="W682" s="3">
        <v>7</v>
      </c>
      <c r="X682" s="3">
        <v>5</v>
      </c>
      <c r="Y682" s="3">
        <v>5</v>
      </c>
      <c r="Z682" s="3">
        <v>5</v>
      </c>
      <c r="AA682" s="112">
        <f t="shared" si="128"/>
        <v>5442.03</v>
      </c>
      <c r="AB682" s="112">
        <f t="shared" si="129"/>
        <v>1814.0099999999998</v>
      </c>
      <c r="AC682" s="112">
        <f t="shared" si="130"/>
        <v>0</v>
      </c>
      <c r="AD682" s="112">
        <f t="shared" si="131"/>
        <v>2418.6799999999998</v>
      </c>
      <c r="AE682" s="112">
        <f t="shared" si="132"/>
        <v>1209.3399999999999</v>
      </c>
      <c r="AF682" s="112">
        <f t="shared" si="133"/>
        <v>1814.0099999999998</v>
      </c>
      <c r="AG682" s="112">
        <f t="shared" si="134"/>
        <v>1209.3399999999999</v>
      </c>
      <c r="AH682" s="112">
        <f t="shared" si="135"/>
        <v>604.66999999999996</v>
      </c>
      <c r="AI682" s="112">
        <f t="shared" si="136"/>
        <v>4232.6899999999996</v>
      </c>
      <c r="AJ682" s="112">
        <f t="shared" si="137"/>
        <v>3023.35</v>
      </c>
      <c r="AK682" s="112">
        <f t="shared" si="138"/>
        <v>3023.35</v>
      </c>
      <c r="AL682" s="112">
        <f t="shared" si="139"/>
        <v>3023.35</v>
      </c>
      <c r="AN682" s="112"/>
      <c r="AO682" s="184"/>
    </row>
    <row r="683" spans="1:41" x14ac:dyDescent="0.2">
      <c r="A683" t="s">
        <v>335</v>
      </c>
      <c r="B683" t="s">
        <v>1980</v>
      </c>
      <c r="C683" s="2" t="s">
        <v>1981</v>
      </c>
      <c r="D683" s="2" t="s">
        <v>1982</v>
      </c>
      <c r="E683" s="2" t="s">
        <v>1983</v>
      </c>
      <c r="F683" s="2" t="s">
        <v>60</v>
      </c>
      <c r="G683" s="2" t="s">
        <v>109</v>
      </c>
      <c r="H683" s="2" t="s">
        <v>127</v>
      </c>
      <c r="I683" s="2" t="s">
        <v>1129</v>
      </c>
      <c r="J683" s="2" t="s">
        <v>3995</v>
      </c>
      <c r="K683" s="3">
        <v>188</v>
      </c>
      <c r="L683" s="25">
        <v>604.66999999999996</v>
      </c>
      <c r="M683" s="2" t="s">
        <v>2204</v>
      </c>
      <c r="N683" s="2" t="s">
        <v>66</v>
      </c>
      <c r="O683" s="3">
        <f>IFERROR(VLOOKUP(B:B,'[1]SI vs ST'!$B:$P,15,0),0)</f>
        <v>10</v>
      </c>
      <c r="P683" s="3" cm="1">
        <f t="array" ref="P683:V683">IFERROR(VLOOKUP(_xlfn.SINGLE(B:B),'[1]Pivot ST'!$D:$P,{6,7,8,9,10,11,12},0),0)</f>
        <v>7</v>
      </c>
      <c r="Q683" s="3">
        <v>2</v>
      </c>
      <c r="R683" s="3">
        <v>1</v>
      </c>
      <c r="S683" s="3">
        <v>1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112">
        <f t="shared" si="128"/>
        <v>6046.7</v>
      </c>
      <c r="AB683" s="112">
        <f t="shared" si="129"/>
        <v>4232.6899999999996</v>
      </c>
      <c r="AC683" s="112">
        <f t="shared" si="130"/>
        <v>1209.3399999999999</v>
      </c>
      <c r="AD683" s="112">
        <f t="shared" si="131"/>
        <v>604.66999999999996</v>
      </c>
      <c r="AE683" s="112">
        <f t="shared" si="132"/>
        <v>604.66999999999996</v>
      </c>
      <c r="AF683" s="112">
        <f t="shared" si="133"/>
        <v>0</v>
      </c>
      <c r="AG683" s="112">
        <f t="shared" si="134"/>
        <v>0</v>
      </c>
      <c r="AH683" s="112">
        <f t="shared" si="135"/>
        <v>0</v>
      </c>
      <c r="AI683" s="112">
        <f t="shared" si="136"/>
        <v>0</v>
      </c>
      <c r="AJ683" s="112">
        <f t="shared" si="137"/>
        <v>0</v>
      </c>
      <c r="AK683" s="112">
        <f t="shared" si="138"/>
        <v>0</v>
      </c>
      <c r="AL683" s="112">
        <f t="shared" si="139"/>
        <v>0</v>
      </c>
      <c r="AN683" s="112"/>
      <c r="AO683" s="184"/>
    </row>
    <row r="684" spans="1:41" x14ac:dyDescent="0.2">
      <c r="A684" t="s">
        <v>335</v>
      </c>
      <c r="B684" t="s">
        <v>1984</v>
      </c>
      <c r="C684" s="2" t="s">
        <v>1985</v>
      </c>
      <c r="D684" s="2" t="s">
        <v>1986</v>
      </c>
      <c r="E684" s="2" t="s">
        <v>1987</v>
      </c>
      <c r="F684" s="2" t="s">
        <v>60</v>
      </c>
      <c r="G684" s="2" t="s">
        <v>109</v>
      </c>
      <c r="H684" s="2" t="s">
        <v>127</v>
      </c>
      <c r="I684" s="2" t="s">
        <v>1129</v>
      </c>
      <c r="J684" s="2" t="s">
        <v>3995</v>
      </c>
      <c r="K684" s="3">
        <v>188</v>
      </c>
      <c r="L684" s="25">
        <v>604.66999999999996</v>
      </c>
      <c r="M684" s="2" t="s">
        <v>2204</v>
      </c>
      <c r="N684" s="2" t="s">
        <v>66</v>
      </c>
      <c r="O684" s="3">
        <f>IFERROR(VLOOKUP(B:B,'[1]SI vs ST'!$B:$P,15,0),0)</f>
        <v>4</v>
      </c>
      <c r="P684" s="3" cm="1">
        <f t="array" ref="P684:V684">IFERROR(VLOOKUP(_xlfn.SINGLE(B:B),'[1]Pivot ST'!$D:$P,{6,7,8,9,10,11,12},0),0)</f>
        <v>1</v>
      </c>
      <c r="Q684" s="3">
        <v>1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1</v>
      </c>
      <c r="Y684" s="3">
        <v>1</v>
      </c>
      <c r="Z684" s="3">
        <v>2</v>
      </c>
      <c r="AA684" s="112">
        <f t="shared" si="128"/>
        <v>2418.6799999999998</v>
      </c>
      <c r="AB684" s="112">
        <f t="shared" si="129"/>
        <v>604.66999999999996</v>
      </c>
      <c r="AC684" s="112">
        <f t="shared" si="130"/>
        <v>604.66999999999996</v>
      </c>
      <c r="AD684" s="112">
        <f t="shared" si="131"/>
        <v>0</v>
      </c>
      <c r="AE684" s="112">
        <f t="shared" si="132"/>
        <v>0</v>
      </c>
      <c r="AF684" s="112">
        <f t="shared" si="133"/>
        <v>0</v>
      </c>
      <c r="AG684" s="112">
        <f t="shared" si="134"/>
        <v>0</v>
      </c>
      <c r="AH684" s="112">
        <f t="shared" si="135"/>
        <v>0</v>
      </c>
      <c r="AI684" s="112">
        <f t="shared" si="136"/>
        <v>1814.0099999999998</v>
      </c>
      <c r="AJ684" s="112">
        <f t="shared" si="137"/>
        <v>604.66999999999996</v>
      </c>
      <c r="AK684" s="112">
        <f t="shared" si="138"/>
        <v>604.66999999999996</v>
      </c>
      <c r="AL684" s="112">
        <f t="shared" si="139"/>
        <v>1209.3399999999999</v>
      </c>
      <c r="AN684" s="112"/>
      <c r="AO684" s="184"/>
    </row>
    <row r="685" spans="1:41" x14ac:dyDescent="0.2">
      <c r="A685" t="s">
        <v>335</v>
      </c>
      <c r="B685" t="s">
        <v>1988</v>
      </c>
      <c r="C685" s="2" t="s">
        <v>612</v>
      </c>
      <c r="D685" s="2">
        <v>840459607043</v>
      </c>
      <c r="E685" s="2" t="s">
        <v>613</v>
      </c>
      <c r="F685" s="2" t="s">
        <v>60</v>
      </c>
      <c r="G685" s="2" t="s">
        <v>61</v>
      </c>
      <c r="H685" s="2" t="s">
        <v>61</v>
      </c>
      <c r="I685" s="2" t="s">
        <v>1129</v>
      </c>
      <c r="J685" s="2" t="s">
        <v>3995</v>
      </c>
      <c r="K685" s="3">
        <v>188</v>
      </c>
      <c r="L685" s="25">
        <v>453.38</v>
      </c>
      <c r="M685" s="2" t="s">
        <v>2204</v>
      </c>
      <c r="N685" s="2" t="s">
        <v>66</v>
      </c>
      <c r="O685" s="3">
        <f>IFERROR(VLOOKUP(B:B,'[1]SI vs ST'!$B:$P,15,0),0)</f>
        <v>50</v>
      </c>
      <c r="P685" s="3" cm="1">
        <f t="array" ref="P685:V685">IFERROR(VLOOKUP(_xlfn.SINGLE(B:B),'[1]Pivot ST'!$D:$P,{6,7,8,9,10,11,12},0),0)</f>
        <v>47</v>
      </c>
      <c r="Q685" s="3">
        <v>22</v>
      </c>
      <c r="R685" s="3">
        <v>21</v>
      </c>
      <c r="S685" s="3">
        <v>25</v>
      </c>
      <c r="T685" s="3">
        <v>32</v>
      </c>
      <c r="U685" s="3">
        <v>18</v>
      </c>
      <c r="V685" s="3">
        <v>20</v>
      </c>
      <c r="W685" s="3">
        <v>37</v>
      </c>
      <c r="X685" s="3">
        <v>26</v>
      </c>
      <c r="Y685" s="3">
        <v>28</v>
      </c>
      <c r="Z685" s="3">
        <v>28</v>
      </c>
      <c r="AA685" s="112">
        <f t="shared" si="128"/>
        <v>22669</v>
      </c>
      <c r="AB685" s="112">
        <f t="shared" si="129"/>
        <v>21308.86</v>
      </c>
      <c r="AC685" s="112">
        <f t="shared" si="130"/>
        <v>9974.36</v>
      </c>
      <c r="AD685" s="112">
        <f t="shared" si="131"/>
        <v>9520.98</v>
      </c>
      <c r="AE685" s="112">
        <f t="shared" si="132"/>
        <v>11334.5</v>
      </c>
      <c r="AF685" s="112">
        <f t="shared" si="133"/>
        <v>14508.16</v>
      </c>
      <c r="AG685" s="112">
        <f t="shared" si="134"/>
        <v>8160.84</v>
      </c>
      <c r="AH685" s="112">
        <f t="shared" si="135"/>
        <v>9067.6</v>
      </c>
      <c r="AI685" s="112">
        <f t="shared" si="136"/>
        <v>16775.060000000001</v>
      </c>
      <c r="AJ685" s="112">
        <f t="shared" si="137"/>
        <v>11787.88</v>
      </c>
      <c r="AK685" s="112">
        <f t="shared" si="138"/>
        <v>12694.64</v>
      </c>
      <c r="AL685" s="112">
        <f t="shared" si="139"/>
        <v>12694.64</v>
      </c>
      <c r="AN685" s="112"/>
      <c r="AO685" s="184"/>
    </row>
    <row r="686" spans="1:41" x14ac:dyDescent="0.2">
      <c r="A686" t="s">
        <v>335</v>
      </c>
      <c r="B686" t="s">
        <v>1989</v>
      </c>
      <c r="C686" s="2" t="s">
        <v>1990</v>
      </c>
      <c r="D686" s="2">
        <v>840459607487</v>
      </c>
      <c r="E686" s="2" t="s">
        <v>1991</v>
      </c>
      <c r="F686" s="2" t="s">
        <v>60</v>
      </c>
      <c r="G686" s="2" t="s">
        <v>61</v>
      </c>
      <c r="H686" s="2" t="s">
        <v>61</v>
      </c>
      <c r="I686" s="2" t="s">
        <v>1129</v>
      </c>
      <c r="J686" s="2" t="s">
        <v>3995</v>
      </c>
      <c r="K686" s="3">
        <v>188</v>
      </c>
      <c r="L686" s="25">
        <v>453.38</v>
      </c>
      <c r="M686" s="2" t="s">
        <v>2204</v>
      </c>
      <c r="N686" s="2" t="s">
        <v>66</v>
      </c>
      <c r="O686" s="3">
        <f>IFERROR(VLOOKUP(B:B,'[1]SI vs ST'!$B:$P,15,0),0)</f>
        <v>41</v>
      </c>
      <c r="P686" s="3" cm="1">
        <f t="array" ref="P686:V686">IFERROR(VLOOKUP(_xlfn.SINGLE(B:B),'[1]Pivot ST'!$D:$P,{6,7,8,9,10,11,12},0),0)</f>
        <v>38</v>
      </c>
      <c r="Q686" s="3">
        <v>32</v>
      </c>
      <c r="R686" s="3">
        <v>26</v>
      </c>
      <c r="S686" s="3">
        <v>14</v>
      </c>
      <c r="T686" s="3">
        <v>32</v>
      </c>
      <c r="U686" s="3">
        <v>19</v>
      </c>
      <c r="V686" s="3">
        <v>7</v>
      </c>
      <c r="W686" s="3">
        <v>41</v>
      </c>
      <c r="X686" s="3">
        <v>31</v>
      </c>
      <c r="Y686" s="3">
        <v>32</v>
      </c>
      <c r="Z686" s="3">
        <v>32</v>
      </c>
      <c r="AA686" s="112">
        <f t="shared" si="128"/>
        <v>18588.579999999998</v>
      </c>
      <c r="AB686" s="112">
        <f t="shared" si="129"/>
        <v>17228.439999999999</v>
      </c>
      <c r="AC686" s="112">
        <f t="shared" si="130"/>
        <v>14508.16</v>
      </c>
      <c r="AD686" s="112">
        <f t="shared" si="131"/>
        <v>11787.88</v>
      </c>
      <c r="AE686" s="112">
        <f t="shared" si="132"/>
        <v>6347.32</v>
      </c>
      <c r="AF686" s="112">
        <f t="shared" si="133"/>
        <v>14508.16</v>
      </c>
      <c r="AG686" s="112">
        <f t="shared" si="134"/>
        <v>8614.2199999999993</v>
      </c>
      <c r="AH686" s="112">
        <f t="shared" si="135"/>
        <v>3173.66</v>
      </c>
      <c r="AI686" s="112">
        <f t="shared" si="136"/>
        <v>18588.579999999998</v>
      </c>
      <c r="AJ686" s="112">
        <f t="shared" si="137"/>
        <v>14054.78</v>
      </c>
      <c r="AK686" s="112">
        <f t="shared" si="138"/>
        <v>14508.16</v>
      </c>
      <c r="AL686" s="112">
        <f t="shared" si="139"/>
        <v>14508.16</v>
      </c>
      <c r="AN686" s="112"/>
      <c r="AO686" s="184"/>
    </row>
    <row r="687" spans="1:41" x14ac:dyDescent="0.2">
      <c r="A687" t="s">
        <v>335</v>
      </c>
      <c r="B687" t="s">
        <v>1992</v>
      </c>
      <c r="C687" s="2" t="s">
        <v>1121</v>
      </c>
      <c r="D687" s="2" t="s">
        <v>1993</v>
      </c>
      <c r="E687" s="2" t="s">
        <v>1994</v>
      </c>
      <c r="F687" s="2" t="s">
        <v>60</v>
      </c>
      <c r="G687" s="2" t="s">
        <v>61</v>
      </c>
      <c r="H687" s="2" t="s">
        <v>311</v>
      </c>
      <c r="I687" s="2" t="s">
        <v>1129</v>
      </c>
      <c r="J687" s="2" t="s">
        <v>3995</v>
      </c>
      <c r="K687" s="3">
        <v>188</v>
      </c>
      <c r="L687" s="25">
        <v>453.38</v>
      </c>
      <c r="M687" s="2" t="s">
        <v>2204</v>
      </c>
      <c r="N687" s="2" t="s">
        <v>66</v>
      </c>
      <c r="O687" s="3">
        <f>IFERROR(VLOOKUP(B:B,'[1]SI vs ST'!$B:$P,15,0),0)</f>
        <v>9</v>
      </c>
      <c r="P687" s="3" cm="1">
        <f t="array" ref="P687:V687">IFERROR(VLOOKUP(_xlfn.SINGLE(B:B),'[1]Pivot ST'!$D:$P,{6,7,8,9,10,11,12},0),0)</f>
        <v>3</v>
      </c>
      <c r="Q687" s="3">
        <v>1</v>
      </c>
      <c r="R687" s="3">
        <v>6</v>
      </c>
      <c r="S687" s="3">
        <v>3</v>
      </c>
      <c r="T687" s="3">
        <v>2</v>
      </c>
      <c r="U687" s="3">
        <v>12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112">
        <f t="shared" si="128"/>
        <v>4080.42</v>
      </c>
      <c r="AB687" s="112">
        <f t="shared" si="129"/>
        <v>1360.1399999999999</v>
      </c>
      <c r="AC687" s="112">
        <f t="shared" si="130"/>
        <v>453.38</v>
      </c>
      <c r="AD687" s="112">
        <f t="shared" si="131"/>
        <v>2720.2799999999997</v>
      </c>
      <c r="AE687" s="112">
        <f t="shared" si="132"/>
        <v>1360.1399999999999</v>
      </c>
      <c r="AF687" s="112">
        <f t="shared" si="133"/>
        <v>906.76</v>
      </c>
      <c r="AG687" s="112">
        <f t="shared" si="134"/>
        <v>5440.5599999999995</v>
      </c>
      <c r="AH687" s="112">
        <f t="shared" si="135"/>
        <v>0</v>
      </c>
      <c r="AI687" s="112">
        <f t="shared" si="136"/>
        <v>0</v>
      </c>
      <c r="AJ687" s="112">
        <f t="shared" si="137"/>
        <v>0</v>
      </c>
      <c r="AK687" s="112">
        <f t="shared" si="138"/>
        <v>0</v>
      </c>
      <c r="AL687" s="112">
        <f t="shared" si="139"/>
        <v>0</v>
      </c>
      <c r="AN687" s="112"/>
      <c r="AO687" s="184"/>
    </row>
    <row r="688" spans="1:41" x14ac:dyDescent="0.2">
      <c r="A688" t="s">
        <v>335</v>
      </c>
      <c r="B688" t="s">
        <v>1995</v>
      </c>
      <c r="C688" s="2" t="s">
        <v>1996</v>
      </c>
      <c r="D688" s="2" t="s">
        <v>1997</v>
      </c>
      <c r="E688" s="2" t="s">
        <v>1998</v>
      </c>
      <c r="F688" s="2" t="s">
        <v>60</v>
      </c>
      <c r="G688" s="2" t="s">
        <v>61</v>
      </c>
      <c r="H688" s="2" t="s">
        <v>311</v>
      </c>
      <c r="I688" s="2" t="s">
        <v>1129</v>
      </c>
      <c r="J688" s="2" t="s">
        <v>3995</v>
      </c>
      <c r="K688" s="3">
        <v>188</v>
      </c>
      <c r="L688" s="25">
        <v>453.38</v>
      </c>
      <c r="M688" s="2" t="s">
        <v>2204</v>
      </c>
      <c r="N688" s="2" t="s">
        <v>66</v>
      </c>
      <c r="O688" s="3">
        <f>IFERROR(VLOOKUP(B:B,'[1]SI vs ST'!$B:$P,15,0),0)</f>
        <v>9</v>
      </c>
      <c r="P688" s="3" cm="1">
        <f t="array" ref="P688:V688">IFERROR(VLOOKUP(_xlfn.SINGLE(B:B),'[1]Pivot ST'!$D:$P,{6,7,8,9,10,11,12},0),0)</f>
        <v>4</v>
      </c>
      <c r="Q688" s="3">
        <v>3</v>
      </c>
      <c r="R688" s="3">
        <v>2</v>
      </c>
      <c r="S688" s="3">
        <v>3</v>
      </c>
      <c r="T688" s="3">
        <v>2</v>
      </c>
      <c r="U688" s="3">
        <v>4</v>
      </c>
      <c r="V688" s="3">
        <v>1</v>
      </c>
      <c r="W688" s="3">
        <v>7</v>
      </c>
      <c r="X688" s="3">
        <v>5</v>
      </c>
      <c r="Y688" s="3">
        <v>6</v>
      </c>
      <c r="Z688" s="3">
        <v>6</v>
      </c>
      <c r="AA688" s="112">
        <f t="shared" si="128"/>
        <v>4080.42</v>
      </c>
      <c r="AB688" s="112">
        <f t="shared" si="129"/>
        <v>1813.52</v>
      </c>
      <c r="AC688" s="112">
        <f t="shared" si="130"/>
        <v>1360.1399999999999</v>
      </c>
      <c r="AD688" s="112">
        <f t="shared" si="131"/>
        <v>906.76</v>
      </c>
      <c r="AE688" s="112">
        <f t="shared" si="132"/>
        <v>1360.1399999999999</v>
      </c>
      <c r="AF688" s="112">
        <f t="shared" si="133"/>
        <v>906.76</v>
      </c>
      <c r="AG688" s="112">
        <f t="shared" si="134"/>
        <v>1813.52</v>
      </c>
      <c r="AH688" s="112">
        <f t="shared" si="135"/>
        <v>453.38</v>
      </c>
      <c r="AI688" s="112">
        <f t="shared" si="136"/>
        <v>3173.66</v>
      </c>
      <c r="AJ688" s="112">
        <f t="shared" si="137"/>
        <v>2266.9</v>
      </c>
      <c r="AK688" s="112">
        <f t="shared" si="138"/>
        <v>2720.2799999999997</v>
      </c>
      <c r="AL688" s="112">
        <f t="shared" si="139"/>
        <v>2720.2799999999997</v>
      </c>
      <c r="AN688" s="112"/>
      <c r="AO688" s="184"/>
    </row>
    <row r="689" spans="1:41" x14ac:dyDescent="0.2">
      <c r="A689" t="s">
        <v>1999</v>
      </c>
      <c r="B689" t="s">
        <v>2000</v>
      </c>
      <c r="C689" s="2" t="s">
        <v>2001</v>
      </c>
      <c r="D689" s="2" t="s">
        <v>2002</v>
      </c>
      <c r="E689" s="2" t="s">
        <v>2003</v>
      </c>
      <c r="F689" s="2" t="s">
        <v>33</v>
      </c>
      <c r="G689" s="2" t="s">
        <v>2004</v>
      </c>
      <c r="H689" s="2" t="s">
        <v>2004</v>
      </c>
      <c r="I689" s="2" t="s">
        <v>1129</v>
      </c>
      <c r="J689" s="2" t="s">
        <v>3995</v>
      </c>
      <c r="K689" s="3">
        <v>188</v>
      </c>
      <c r="L689" s="25">
        <v>355.13</v>
      </c>
      <c r="M689" s="2" t="s">
        <v>2204</v>
      </c>
      <c r="N689" s="2" t="s">
        <v>66</v>
      </c>
      <c r="O689" s="3">
        <f>IFERROR(VLOOKUP(B:B,'[1]SI vs ST'!$B:$P,15,0),0)</f>
        <v>0</v>
      </c>
      <c r="P689" s="3" cm="1">
        <f t="array" ref="P689">IFERROR(VLOOKUP(_xlfn.SINGLE(B:B),'[1]Pivot ST'!$D:$P,{6,7,8,9,10,11,12},0),0)</f>
        <v>0</v>
      </c>
      <c r="Q689" s="3"/>
      <c r="R689" s="3"/>
      <c r="S689" s="3"/>
      <c r="T689" s="3"/>
      <c r="U689" s="3"/>
      <c r="V689" s="3"/>
      <c r="W689" s="3">
        <v>0</v>
      </c>
      <c r="X689" s="3">
        <v>0</v>
      </c>
      <c r="Y689" s="3">
        <v>0</v>
      </c>
      <c r="Z689" s="3">
        <v>0</v>
      </c>
      <c r="AA689" s="112">
        <f t="shared" si="128"/>
        <v>0</v>
      </c>
      <c r="AB689" s="112">
        <f t="shared" si="129"/>
        <v>0</v>
      </c>
      <c r="AC689" s="112">
        <f t="shared" si="130"/>
        <v>0</v>
      </c>
      <c r="AD689" s="112">
        <f t="shared" si="131"/>
        <v>0</v>
      </c>
      <c r="AE689" s="112">
        <f t="shared" si="132"/>
        <v>0</v>
      </c>
      <c r="AF689" s="112">
        <f t="shared" si="133"/>
        <v>0</v>
      </c>
      <c r="AG689" s="112">
        <f t="shared" si="134"/>
        <v>0</v>
      </c>
      <c r="AH689" s="112">
        <f t="shared" si="135"/>
        <v>0</v>
      </c>
      <c r="AI689" s="112">
        <f t="shared" si="136"/>
        <v>0</v>
      </c>
      <c r="AJ689" s="112">
        <f t="shared" si="137"/>
        <v>0</v>
      </c>
      <c r="AK689" s="112">
        <f t="shared" si="138"/>
        <v>0</v>
      </c>
      <c r="AL689" s="112">
        <f t="shared" si="139"/>
        <v>0</v>
      </c>
      <c r="AN689" s="112"/>
      <c r="AO689" s="184"/>
    </row>
    <row r="690" spans="1:41" x14ac:dyDescent="0.2">
      <c r="A690" t="s">
        <v>1999</v>
      </c>
      <c r="B690" t="s">
        <v>2005</v>
      </c>
      <c r="C690" s="2" t="s">
        <v>2006</v>
      </c>
      <c r="D690" s="2" t="s">
        <v>2007</v>
      </c>
      <c r="E690" s="2" t="s">
        <v>2008</v>
      </c>
      <c r="F690" s="2" t="s">
        <v>33</v>
      </c>
      <c r="G690" s="2" t="s">
        <v>1333</v>
      </c>
      <c r="H690" s="2" t="s">
        <v>2009</v>
      </c>
      <c r="I690" s="2" t="s">
        <v>1129</v>
      </c>
      <c r="J690" s="2" t="s">
        <v>3995</v>
      </c>
      <c r="K690" s="3">
        <v>188</v>
      </c>
      <c r="L690" s="25">
        <v>189.18</v>
      </c>
      <c r="M690" s="2" t="s">
        <v>2204</v>
      </c>
      <c r="N690" s="2" t="s">
        <v>66</v>
      </c>
      <c r="O690" s="3">
        <f>IFERROR(VLOOKUP(B:B,'[1]SI vs ST'!$B:$P,15,0),0)</f>
        <v>0</v>
      </c>
      <c r="P690" s="3" cm="1">
        <f t="array" ref="P690">IFERROR(VLOOKUP(_xlfn.SINGLE(B:B),'[1]Pivot ST'!$D:$P,{6,7,8,9,10,11,12},0),0)</f>
        <v>0</v>
      </c>
      <c r="Q690" s="3"/>
      <c r="R690" s="3"/>
      <c r="S690" s="3"/>
      <c r="T690" s="3"/>
      <c r="U690" s="3"/>
      <c r="V690" s="3"/>
      <c r="W690" s="3">
        <v>0</v>
      </c>
      <c r="X690" s="3">
        <v>0</v>
      </c>
      <c r="Y690" s="3">
        <v>0</v>
      </c>
      <c r="Z690" s="3">
        <v>0</v>
      </c>
      <c r="AA690" s="112">
        <f t="shared" si="128"/>
        <v>0</v>
      </c>
      <c r="AB690" s="112">
        <f t="shared" si="129"/>
        <v>0</v>
      </c>
      <c r="AC690" s="112">
        <f t="shared" si="130"/>
        <v>0</v>
      </c>
      <c r="AD690" s="112">
        <f t="shared" si="131"/>
        <v>0</v>
      </c>
      <c r="AE690" s="112">
        <f t="shared" si="132"/>
        <v>0</v>
      </c>
      <c r="AF690" s="112">
        <f t="shared" si="133"/>
        <v>0</v>
      </c>
      <c r="AG690" s="112">
        <f t="shared" si="134"/>
        <v>0</v>
      </c>
      <c r="AH690" s="112">
        <f t="shared" si="135"/>
        <v>0</v>
      </c>
      <c r="AI690" s="112">
        <f t="shared" si="136"/>
        <v>0</v>
      </c>
      <c r="AJ690" s="112">
        <f t="shared" si="137"/>
        <v>0</v>
      </c>
      <c r="AK690" s="112">
        <f t="shared" si="138"/>
        <v>0</v>
      </c>
      <c r="AL690" s="112">
        <f t="shared" si="139"/>
        <v>0</v>
      </c>
      <c r="AN690" s="112"/>
      <c r="AO690" s="184"/>
    </row>
    <row r="691" spans="1:41" x14ac:dyDescent="0.2">
      <c r="A691" t="s">
        <v>1999</v>
      </c>
      <c r="B691" t="s">
        <v>2010</v>
      </c>
      <c r="C691" s="2" t="s">
        <v>2011</v>
      </c>
      <c r="D691" s="2" t="s">
        <v>2012</v>
      </c>
      <c r="E691" s="2" t="s">
        <v>2013</v>
      </c>
      <c r="F691" s="2" t="s">
        <v>33</v>
      </c>
      <c r="G691" s="2" t="s">
        <v>1333</v>
      </c>
      <c r="H691" s="2" t="s">
        <v>2014</v>
      </c>
      <c r="I691" s="2" t="s">
        <v>1129</v>
      </c>
      <c r="J691" s="2" t="s">
        <v>3995</v>
      </c>
      <c r="K691" s="3">
        <v>188</v>
      </c>
      <c r="L691" s="25">
        <v>122.8</v>
      </c>
      <c r="M691" s="2" t="s">
        <v>2204</v>
      </c>
      <c r="N691" s="2" t="s">
        <v>66</v>
      </c>
      <c r="O691" s="3">
        <f>IFERROR(VLOOKUP(B:B,'[1]SI vs ST'!$B:$P,15,0),0)</f>
        <v>0</v>
      </c>
      <c r="P691" s="3" cm="1">
        <f t="array" ref="P691:V691">IFERROR(VLOOKUP(_xlfn.SINGLE(B:B),'[1]Pivot ST'!$D:$P,{6,7,8,9,10,11,12},0),0)</f>
        <v>1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112">
        <f t="shared" si="128"/>
        <v>0</v>
      </c>
      <c r="AB691" s="112">
        <f t="shared" si="129"/>
        <v>122.8</v>
      </c>
      <c r="AC691" s="112">
        <f t="shared" si="130"/>
        <v>0</v>
      </c>
      <c r="AD691" s="112">
        <f t="shared" si="131"/>
        <v>0</v>
      </c>
      <c r="AE691" s="112">
        <f t="shared" si="132"/>
        <v>0</v>
      </c>
      <c r="AF691" s="112">
        <f t="shared" si="133"/>
        <v>0</v>
      </c>
      <c r="AG691" s="112">
        <f t="shared" si="134"/>
        <v>0</v>
      </c>
      <c r="AH691" s="112">
        <f t="shared" si="135"/>
        <v>0</v>
      </c>
      <c r="AI691" s="112">
        <f t="shared" si="136"/>
        <v>0</v>
      </c>
      <c r="AJ691" s="112">
        <f t="shared" si="137"/>
        <v>0</v>
      </c>
      <c r="AK691" s="112">
        <f t="shared" si="138"/>
        <v>0</v>
      </c>
      <c r="AL691" s="112">
        <f t="shared" si="139"/>
        <v>0</v>
      </c>
      <c r="AN691" s="112"/>
      <c r="AO691" s="184"/>
    </row>
    <row r="692" spans="1:41" x14ac:dyDescent="0.2">
      <c r="A692" t="s">
        <v>1248</v>
      </c>
      <c r="B692" t="s">
        <v>2015</v>
      </c>
      <c r="C692" s="2" t="s">
        <v>1259</v>
      </c>
      <c r="D692" s="2" t="s">
        <v>1262</v>
      </c>
      <c r="E692" s="2" t="s">
        <v>1263</v>
      </c>
      <c r="F692" s="2" t="s">
        <v>33</v>
      </c>
      <c r="G692" s="2" t="s">
        <v>1258</v>
      </c>
      <c r="H692" s="2" t="s">
        <v>1259</v>
      </c>
      <c r="I692" s="2" t="s">
        <v>1129</v>
      </c>
      <c r="J692" s="2" t="s">
        <v>3995</v>
      </c>
      <c r="K692" s="3">
        <v>188</v>
      </c>
      <c r="L692" s="25">
        <v>0.01</v>
      </c>
      <c r="M692" s="2" t="s">
        <v>2204</v>
      </c>
      <c r="N692" s="2" t="s">
        <v>1237</v>
      </c>
      <c r="O692" s="3">
        <f>IFERROR(VLOOKUP(B:B,'[1]SI vs ST'!$B:$P,15,0),0)</f>
        <v>0</v>
      </c>
      <c r="P692" s="3" cm="1">
        <f t="array" ref="P692">IFERROR(VLOOKUP(_xlfn.SINGLE(B:B),'[1]Pivot ST'!$D:$P,{6,7,8,9,10,11,12},0),0)</f>
        <v>0</v>
      </c>
      <c r="Q692" s="3"/>
      <c r="R692" s="3"/>
      <c r="S692" s="3"/>
      <c r="T692" s="3"/>
      <c r="U692" s="3"/>
      <c r="V692" s="3"/>
      <c r="W692" s="3">
        <v>0</v>
      </c>
      <c r="X692" s="3">
        <v>0</v>
      </c>
      <c r="Y692" s="3">
        <v>0</v>
      </c>
      <c r="Z692" s="3">
        <v>0</v>
      </c>
      <c r="AA692" s="112">
        <f t="shared" si="128"/>
        <v>0</v>
      </c>
      <c r="AB692" s="112">
        <f t="shared" si="129"/>
        <v>0</v>
      </c>
      <c r="AC692" s="112">
        <f t="shared" si="130"/>
        <v>0</v>
      </c>
      <c r="AD692" s="112">
        <f t="shared" si="131"/>
        <v>0</v>
      </c>
      <c r="AE692" s="112">
        <f t="shared" si="132"/>
        <v>0</v>
      </c>
      <c r="AF692" s="112">
        <f t="shared" si="133"/>
        <v>0</v>
      </c>
      <c r="AG692" s="112">
        <f t="shared" si="134"/>
        <v>0</v>
      </c>
      <c r="AH692" s="112">
        <f t="shared" si="135"/>
        <v>0</v>
      </c>
      <c r="AI692" s="112">
        <f t="shared" si="136"/>
        <v>0</v>
      </c>
      <c r="AJ692" s="112">
        <f t="shared" si="137"/>
        <v>0</v>
      </c>
      <c r="AK692" s="112">
        <f t="shared" si="138"/>
        <v>0</v>
      </c>
      <c r="AL692" s="112">
        <f t="shared" si="139"/>
        <v>0</v>
      </c>
      <c r="AN692" s="112"/>
      <c r="AO692" s="184"/>
    </row>
    <row r="693" spans="1:41" x14ac:dyDescent="0.2">
      <c r="A693" t="s">
        <v>1248</v>
      </c>
      <c r="B693" t="s">
        <v>2016</v>
      </c>
      <c r="C693" s="2" t="s">
        <v>1300</v>
      </c>
      <c r="D693" s="2" t="s">
        <v>1301</v>
      </c>
      <c r="E693" s="2" t="s">
        <v>1302</v>
      </c>
      <c r="F693" s="2" t="s">
        <v>4030</v>
      </c>
      <c r="G693" s="2" t="s">
        <v>621</v>
      </c>
      <c r="H693" s="2" t="s">
        <v>1248</v>
      </c>
      <c r="I693" s="2" t="s">
        <v>1129</v>
      </c>
      <c r="J693" s="2" t="s">
        <v>3995</v>
      </c>
      <c r="K693" s="3">
        <v>188</v>
      </c>
      <c r="L693" s="25">
        <v>0.01</v>
      </c>
      <c r="M693" s="2" t="s">
        <v>2204</v>
      </c>
      <c r="N693" s="2" t="s">
        <v>1237</v>
      </c>
      <c r="O693" s="3">
        <f>IFERROR(VLOOKUP(B:B,'[1]SI vs ST'!$B:$P,15,0),0)</f>
        <v>0</v>
      </c>
      <c r="P693" s="3" cm="1">
        <f t="array" ref="P693">IFERROR(VLOOKUP(_xlfn.SINGLE(B:B),'[1]Pivot ST'!$D:$P,{6,7,8,9,10,11,12},0),0)</f>
        <v>0</v>
      </c>
      <c r="Q693" s="3"/>
      <c r="R693" s="3"/>
      <c r="S693" s="3"/>
      <c r="T693" s="3"/>
      <c r="U693" s="3"/>
      <c r="V693" s="3"/>
      <c r="W693" s="3">
        <v>0</v>
      </c>
      <c r="X693" s="3">
        <v>0</v>
      </c>
      <c r="Y693" s="3">
        <v>0</v>
      </c>
      <c r="Z693" s="3">
        <v>0</v>
      </c>
      <c r="AA693" s="112">
        <f t="shared" si="128"/>
        <v>0</v>
      </c>
      <c r="AB693" s="112">
        <f t="shared" si="129"/>
        <v>0</v>
      </c>
      <c r="AC693" s="112">
        <f t="shared" si="130"/>
        <v>0</v>
      </c>
      <c r="AD693" s="112">
        <f t="shared" si="131"/>
        <v>0</v>
      </c>
      <c r="AE693" s="112">
        <f t="shared" si="132"/>
        <v>0</v>
      </c>
      <c r="AF693" s="112">
        <f t="shared" si="133"/>
        <v>0</v>
      </c>
      <c r="AG693" s="112">
        <f t="shared" si="134"/>
        <v>0</v>
      </c>
      <c r="AH693" s="112">
        <f t="shared" si="135"/>
        <v>0</v>
      </c>
      <c r="AI693" s="112">
        <f t="shared" si="136"/>
        <v>0</v>
      </c>
      <c r="AJ693" s="112">
        <f t="shared" si="137"/>
        <v>0</v>
      </c>
      <c r="AK693" s="112">
        <f t="shared" si="138"/>
        <v>0</v>
      </c>
      <c r="AL693" s="112">
        <f t="shared" si="139"/>
        <v>0</v>
      </c>
      <c r="AN693" s="112"/>
      <c r="AO693" s="184"/>
    </row>
    <row r="694" spans="1:41" x14ac:dyDescent="0.2">
      <c r="A694" t="s">
        <v>1190</v>
      </c>
      <c r="B694" t="s">
        <v>2017</v>
      </c>
      <c r="C694" s="2" t="s">
        <v>1618</v>
      </c>
      <c r="D694" s="2" t="s">
        <v>1614</v>
      </c>
      <c r="E694" s="2" t="s">
        <v>1620</v>
      </c>
      <c r="F694" s="2" t="s">
        <v>4152</v>
      </c>
      <c r="G694" s="2" t="s">
        <v>1621</v>
      </c>
      <c r="H694" s="2" t="s">
        <v>1622</v>
      </c>
      <c r="I694" s="2" t="s">
        <v>1129</v>
      </c>
      <c r="J694" s="2" t="s">
        <v>3995</v>
      </c>
      <c r="K694" s="3">
        <v>188</v>
      </c>
      <c r="L694" s="25">
        <v>0.01</v>
      </c>
      <c r="M694" s="2" t="s">
        <v>2204</v>
      </c>
      <c r="N694" s="2" t="s">
        <v>1237</v>
      </c>
      <c r="O694" s="3">
        <f>IFERROR(VLOOKUP(B:B,'[1]SI vs ST'!$B:$P,15,0),0)</f>
        <v>0</v>
      </c>
      <c r="P694" s="3" cm="1">
        <f t="array" ref="P694">IFERROR(VLOOKUP(_xlfn.SINGLE(B:B),'[1]Pivot ST'!$D:$P,{6,7,8,9,10,11,12},0),0)</f>
        <v>0</v>
      </c>
      <c r="Q694" s="3"/>
      <c r="R694" s="3"/>
      <c r="S694" s="3"/>
      <c r="T694" s="3"/>
      <c r="U694" s="3"/>
      <c r="V694" s="3"/>
      <c r="W694" s="3">
        <v>0</v>
      </c>
      <c r="X694" s="3">
        <v>0</v>
      </c>
      <c r="Y694" s="3">
        <v>0</v>
      </c>
      <c r="Z694" s="3">
        <v>0</v>
      </c>
      <c r="AA694" s="112">
        <f t="shared" si="128"/>
        <v>0</v>
      </c>
      <c r="AB694" s="112">
        <f t="shared" si="129"/>
        <v>0</v>
      </c>
      <c r="AC694" s="112">
        <f t="shared" si="130"/>
        <v>0</v>
      </c>
      <c r="AD694" s="112">
        <f t="shared" si="131"/>
        <v>0</v>
      </c>
      <c r="AE694" s="112">
        <f t="shared" si="132"/>
        <v>0</v>
      </c>
      <c r="AF694" s="112">
        <f t="shared" si="133"/>
        <v>0</v>
      </c>
      <c r="AG694" s="112">
        <f t="shared" si="134"/>
        <v>0</v>
      </c>
      <c r="AH694" s="112">
        <f t="shared" si="135"/>
        <v>0</v>
      </c>
      <c r="AI694" s="112">
        <f t="shared" si="136"/>
        <v>0</v>
      </c>
      <c r="AJ694" s="112">
        <f t="shared" si="137"/>
        <v>0</v>
      </c>
      <c r="AK694" s="112">
        <f t="shared" si="138"/>
        <v>0</v>
      </c>
      <c r="AL694" s="112">
        <f t="shared" si="139"/>
        <v>0</v>
      </c>
      <c r="AN694" s="112"/>
      <c r="AO694" s="184"/>
    </row>
    <row r="695" spans="1:41" x14ac:dyDescent="0.2">
      <c r="A695" t="s">
        <v>20</v>
      </c>
      <c r="B695" t="s">
        <v>2018</v>
      </c>
      <c r="C695" s="2" t="s">
        <v>219</v>
      </c>
      <c r="D695" s="2" t="s">
        <v>220</v>
      </c>
      <c r="E695" s="2" t="s">
        <v>221</v>
      </c>
      <c r="F695" t="s">
        <v>4152</v>
      </c>
      <c r="G695" s="2" t="s">
        <v>50</v>
      </c>
      <c r="H695" s="2" t="s">
        <v>222</v>
      </c>
      <c r="I695" s="2" t="s">
        <v>1129</v>
      </c>
      <c r="J695" s="2" t="s">
        <v>3995</v>
      </c>
      <c r="K695" s="3">
        <v>188</v>
      </c>
      <c r="L695" s="25">
        <v>0.01</v>
      </c>
      <c r="M695" s="2" t="s">
        <v>2204</v>
      </c>
      <c r="N695" s="2" t="s">
        <v>1237</v>
      </c>
      <c r="O695" s="3">
        <f>IFERROR(VLOOKUP(B:B,'[1]SI vs ST'!$B:$P,15,0),0)</f>
        <v>0</v>
      </c>
      <c r="P695" s="3" cm="1">
        <f t="array" ref="P695">IFERROR(VLOOKUP(_xlfn.SINGLE(B:B),'[1]Pivot ST'!$D:$P,{6,7,8,9,10,11,12},0),0)</f>
        <v>0</v>
      </c>
      <c r="Q695" s="3"/>
      <c r="R695" s="3"/>
      <c r="S695" s="3"/>
      <c r="T695" s="3"/>
      <c r="U695" s="3"/>
      <c r="V695" s="3"/>
      <c r="W695" s="3">
        <v>0</v>
      </c>
      <c r="X695" s="3">
        <v>0</v>
      </c>
      <c r="Y695" s="3">
        <v>0</v>
      </c>
      <c r="Z695" s="3">
        <v>0</v>
      </c>
      <c r="AA695" s="112">
        <f t="shared" si="128"/>
        <v>0</v>
      </c>
      <c r="AB695" s="112">
        <f t="shared" si="129"/>
        <v>0</v>
      </c>
      <c r="AC695" s="112">
        <f t="shared" si="130"/>
        <v>0</v>
      </c>
      <c r="AD695" s="112">
        <f t="shared" si="131"/>
        <v>0</v>
      </c>
      <c r="AE695" s="112">
        <f t="shared" si="132"/>
        <v>0</v>
      </c>
      <c r="AF695" s="112">
        <f t="shared" si="133"/>
        <v>0</v>
      </c>
      <c r="AG695" s="112">
        <f t="shared" si="134"/>
        <v>0</v>
      </c>
      <c r="AH695" s="112">
        <f t="shared" si="135"/>
        <v>0</v>
      </c>
      <c r="AI695" s="112">
        <f t="shared" si="136"/>
        <v>0</v>
      </c>
      <c r="AJ695" s="112">
        <f t="shared" si="137"/>
        <v>0</v>
      </c>
      <c r="AK695" s="112">
        <f t="shared" si="138"/>
        <v>0</v>
      </c>
      <c r="AL695" s="112">
        <f t="shared" si="139"/>
        <v>0</v>
      </c>
      <c r="AN695" s="112"/>
      <c r="AO695" s="184"/>
    </row>
    <row r="696" spans="1:41" x14ac:dyDescent="0.2">
      <c r="A696" t="s">
        <v>56</v>
      </c>
      <c r="B696" t="s">
        <v>2019</v>
      </c>
      <c r="C696" s="2" t="s">
        <v>618</v>
      </c>
      <c r="D696" s="2" t="s">
        <v>1092</v>
      </c>
      <c r="E696" s="2" t="s">
        <v>620</v>
      </c>
      <c r="F696" s="2" t="s">
        <v>4030</v>
      </c>
      <c r="G696" s="2" t="s">
        <v>621</v>
      </c>
      <c r="H696" s="2" t="s">
        <v>622</v>
      </c>
      <c r="I696" s="2" t="s">
        <v>1129</v>
      </c>
      <c r="J696" s="2" t="s">
        <v>3995</v>
      </c>
      <c r="K696" s="3">
        <v>188</v>
      </c>
      <c r="L696" s="25">
        <v>0.01</v>
      </c>
      <c r="M696" s="2" t="s">
        <v>2204</v>
      </c>
      <c r="N696" s="2" t="s">
        <v>1237</v>
      </c>
      <c r="O696" s="3">
        <f>IFERROR(VLOOKUP(B:B,'[1]SI vs ST'!$B:$P,15,0),0)</f>
        <v>0</v>
      </c>
      <c r="P696" s="3" cm="1">
        <f t="array" ref="P696">IFERROR(VLOOKUP(_xlfn.SINGLE(B:B),'[1]Pivot ST'!$D:$P,{6,7,8,9,10,11,12},0),0)</f>
        <v>0</v>
      </c>
      <c r="Q696" s="3"/>
      <c r="R696" s="3"/>
      <c r="S696" s="3"/>
      <c r="T696" s="3"/>
      <c r="U696" s="3"/>
      <c r="V696" s="3"/>
      <c r="W696" s="3">
        <v>0</v>
      </c>
      <c r="X696" s="3">
        <v>0</v>
      </c>
      <c r="Y696" s="3">
        <v>0</v>
      </c>
      <c r="Z696" s="3">
        <v>0</v>
      </c>
      <c r="AA696" s="112">
        <f t="shared" si="128"/>
        <v>0</v>
      </c>
      <c r="AB696" s="112">
        <f t="shared" si="129"/>
        <v>0</v>
      </c>
      <c r="AC696" s="112">
        <f t="shared" si="130"/>
        <v>0</v>
      </c>
      <c r="AD696" s="112">
        <f t="shared" si="131"/>
        <v>0</v>
      </c>
      <c r="AE696" s="112">
        <f t="shared" si="132"/>
        <v>0</v>
      </c>
      <c r="AF696" s="112">
        <f t="shared" si="133"/>
        <v>0</v>
      </c>
      <c r="AG696" s="112">
        <f t="shared" si="134"/>
        <v>0</v>
      </c>
      <c r="AH696" s="112">
        <f t="shared" si="135"/>
        <v>0</v>
      </c>
      <c r="AI696" s="112">
        <f t="shared" si="136"/>
        <v>0</v>
      </c>
      <c r="AJ696" s="112">
        <f t="shared" si="137"/>
        <v>0</v>
      </c>
      <c r="AK696" s="112">
        <f t="shared" si="138"/>
        <v>0</v>
      </c>
      <c r="AL696" s="112">
        <f t="shared" si="139"/>
        <v>0</v>
      </c>
      <c r="AN696" s="112"/>
      <c r="AO696" s="184"/>
    </row>
    <row r="697" spans="1:41" x14ac:dyDescent="0.2">
      <c r="A697" t="s">
        <v>56</v>
      </c>
      <c r="B697" t="s">
        <v>2020</v>
      </c>
      <c r="C697" s="2" t="s">
        <v>623</v>
      </c>
      <c r="D697" s="2" t="s">
        <v>1094</v>
      </c>
      <c r="E697" s="2" t="s">
        <v>625</v>
      </c>
      <c r="F697" s="2" t="s">
        <v>4030</v>
      </c>
      <c r="G697" s="2" t="s">
        <v>621</v>
      </c>
      <c r="H697" s="2" t="s">
        <v>622</v>
      </c>
      <c r="I697" s="2" t="s">
        <v>1129</v>
      </c>
      <c r="J697" s="2" t="s">
        <v>3995</v>
      </c>
      <c r="K697" s="3">
        <v>188</v>
      </c>
      <c r="L697" s="25">
        <v>0.01</v>
      </c>
      <c r="M697" s="2" t="s">
        <v>2204</v>
      </c>
      <c r="N697" s="2" t="s">
        <v>1237</v>
      </c>
      <c r="O697" s="3">
        <f>IFERROR(VLOOKUP(B:B,'[1]SI vs ST'!$B:$P,15,0),0)</f>
        <v>0</v>
      </c>
      <c r="P697" s="3" cm="1">
        <f t="array" ref="P697">IFERROR(VLOOKUP(_xlfn.SINGLE(B:B),'[1]Pivot ST'!$D:$P,{6,7,8,9,10,11,12},0),0)</f>
        <v>0</v>
      </c>
      <c r="Q697" s="3"/>
      <c r="R697" s="3"/>
      <c r="S697" s="3"/>
      <c r="T697" s="3"/>
      <c r="U697" s="3"/>
      <c r="V697" s="3"/>
      <c r="W697" s="3">
        <v>0</v>
      </c>
      <c r="X697" s="3">
        <v>0</v>
      </c>
      <c r="Y697" s="3">
        <v>0</v>
      </c>
      <c r="Z697" s="3">
        <v>0</v>
      </c>
      <c r="AA697" s="112">
        <f t="shared" si="128"/>
        <v>0</v>
      </c>
      <c r="AB697" s="112">
        <f t="shared" si="129"/>
        <v>0</v>
      </c>
      <c r="AC697" s="112">
        <f t="shared" si="130"/>
        <v>0</v>
      </c>
      <c r="AD697" s="112">
        <f t="shared" si="131"/>
        <v>0</v>
      </c>
      <c r="AE697" s="112">
        <f t="shared" si="132"/>
        <v>0</v>
      </c>
      <c r="AF697" s="112">
        <f t="shared" si="133"/>
        <v>0</v>
      </c>
      <c r="AG697" s="112">
        <f t="shared" si="134"/>
        <v>0</v>
      </c>
      <c r="AH697" s="112">
        <f t="shared" si="135"/>
        <v>0</v>
      </c>
      <c r="AI697" s="112">
        <f t="shared" si="136"/>
        <v>0</v>
      </c>
      <c r="AJ697" s="112">
        <f t="shared" si="137"/>
        <v>0</v>
      </c>
      <c r="AK697" s="112">
        <f t="shared" si="138"/>
        <v>0</v>
      </c>
      <c r="AL697" s="112">
        <f t="shared" si="139"/>
        <v>0</v>
      </c>
      <c r="AN697" s="112"/>
      <c r="AO697" s="184"/>
    </row>
    <row r="698" spans="1:41" x14ac:dyDescent="0.2">
      <c r="A698" t="s">
        <v>56</v>
      </c>
      <c r="B698" t="s">
        <v>2021</v>
      </c>
      <c r="C698" s="2" t="s">
        <v>1951</v>
      </c>
      <c r="D698" s="2" t="s">
        <v>1952</v>
      </c>
      <c r="E698" s="2" t="s">
        <v>1953</v>
      </c>
      <c r="F698" s="2" t="s">
        <v>4030</v>
      </c>
      <c r="G698" s="2" t="s">
        <v>621</v>
      </c>
      <c r="H698" s="2" t="s">
        <v>622</v>
      </c>
      <c r="I698" s="2" t="s">
        <v>1129</v>
      </c>
      <c r="J698" s="2" t="s">
        <v>3995</v>
      </c>
      <c r="K698" s="3">
        <v>188</v>
      </c>
      <c r="L698" s="25">
        <v>0.01</v>
      </c>
      <c r="M698" s="2" t="s">
        <v>2204</v>
      </c>
      <c r="N698" s="2" t="s">
        <v>1237</v>
      </c>
      <c r="O698" s="3">
        <f>IFERROR(VLOOKUP(B:B,'[1]SI vs ST'!$B:$P,15,0),0)</f>
        <v>0</v>
      </c>
      <c r="P698" s="3" cm="1">
        <f t="array" ref="P698">IFERROR(VLOOKUP(_xlfn.SINGLE(B:B),'[1]Pivot ST'!$D:$P,{6,7,8,9,10,11,12},0),0)</f>
        <v>0</v>
      </c>
      <c r="Q698" s="3"/>
      <c r="R698" s="3"/>
      <c r="S698" s="3"/>
      <c r="T698" s="3"/>
      <c r="U698" s="3"/>
      <c r="V698" s="3"/>
      <c r="W698" s="3">
        <v>0</v>
      </c>
      <c r="X698" s="3">
        <v>0</v>
      </c>
      <c r="Y698" s="3">
        <v>0</v>
      </c>
      <c r="Z698" s="3">
        <v>0</v>
      </c>
      <c r="AA698" s="112">
        <f t="shared" si="128"/>
        <v>0</v>
      </c>
      <c r="AB698" s="112">
        <f t="shared" si="129"/>
        <v>0</v>
      </c>
      <c r="AC698" s="112">
        <f t="shared" si="130"/>
        <v>0</v>
      </c>
      <c r="AD698" s="112">
        <f t="shared" si="131"/>
        <v>0</v>
      </c>
      <c r="AE698" s="112">
        <f t="shared" si="132"/>
        <v>0</v>
      </c>
      <c r="AF698" s="112">
        <f t="shared" si="133"/>
        <v>0</v>
      </c>
      <c r="AG698" s="112">
        <f t="shared" si="134"/>
        <v>0</v>
      </c>
      <c r="AH698" s="112">
        <f t="shared" si="135"/>
        <v>0</v>
      </c>
      <c r="AI698" s="112">
        <f t="shared" si="136"/>
        <v>0</v>
      </c>
      <c r="AJ698" s="112">
        <f t="shared" si="137"/>
        <v>0</v>
      </c>
      <c r="AK698" s="112">
        <f t="shared" si="138"/>
        <v>0</v>
      </c>
      <c r="AL698" s="112">
        <f t="shared" si="139"/>
        <v>0</v>
      </c>
      <c r="AN698" s="112"/>
      <c r="AO698" s="184"/>
    </row>
    <row r="699" spans="1:41" x14ac:dyDescent="0.2">
      <c r="A699" t="s">
        <v>56</v>
      </c>
      <c r="B699" t="s">
        <v>2022</v>
      </c>
      <c r="C699" s="2" t="s">
        <v>1951</v>
      </c>
      <c r="D699" s="2" t="s">
        <v>1952</v>
      </c>
      <c r="E699" s="2" t="s">
        <v>1953</v>
      </c>
      <c r="F699" s="2" t="s">
        <v>4030</v>
      </c>
      <c r="G699" s="2" t="s">
        <v>621</v>
      </c>
      <c r="H699" s="2" t="s">
        <v>622</v>
      </c>
      <c r="I699" s="2" t="s">
        <v>1129</v>
      </c>
      <c r="J699" s="2" t="s">
        <v>3995</v>
      </c>
      <c r="K699" s="3">
        <v>188</v>
      </c>
      <c r="L699" s="25">
        <v>0.01</v>
      </c>
      <c r="M699" s="2" t="s">
        <v>2204</v>
      </c>
      <c r="N699" s="2" t="s">
        <v>1237</v>
      </c>
      <c r="O699" s="3">
        <f>IFERROR(VLOOKUP(B:B,'[1]SI vs ST'!$B:$P,15,0),0)</f>
        <v>0</v>
      </c>
      <c r="P699" s="3" cm="1">
        <f t="array" ref="P699">IFERROR(VLOOKUP(_xlfn.SINGLE(B:B),'[1]Pivot ST'!$D:$P,{6,7,8,9,10,11,12},0),0)</f>
        <v>0</v>
      </c>
      <c r="Q699" s="3"/>
      <c r="R699" s="3"/>
      <c r="S699" s="3"/>
      <c r="T699" s="3"/>
      <c r="U699" s="3"/>
      <c r="V699" s="3"/>
      <c r="W699" s="3">
        <v>0</v>
      </c>
      <c r="X699" s="3">
        <v>0</v>
      </c>
      <c r="Y699" s="3">
        <v>0</v>
      </c>
      <c r="Z699" s="3">
        <v>0</v>
      </c>
      <c r="AA699" s="112">
        <f t="shared" si="128"/>
        <v>0</v>
      </c>
      <c r="AB699" s="112">
        <f t="shared" si="129"/>
        <v>0</v>
      </c>
      <c r="AC699" s="112">
        <f t="shared" si="130"/>
        <v>0</v>
      </c>
      <c r="AD699" s="112">
        <f t="shared" si="131"/>
        <v>0</v>
      </c>
      <c r="AE699" s="112">
        <f t="shared" si="132"/>
        <v>0</v>
      </c>
      <c r="AF699" s="112">
        <f t="shared" si="133"/>
        <v>0</v>
      </c>
      <c r="AG699" s="112">
        <f t="shared" si="134"/>
        <v>0</v>
      </c>
      <c r="AH699" s="112">
        <f t="shared" si="135"/>
        <v>0</v>
      </c>
      <c r="AI699" s="112">
        <f t="shared" si="136"/>
        <v>0</v>
      </c>
      <c r="AJ699" s="112">
        <f t="shared" si="137"/>
        <v>0</v>
      </c>
      <c r="AK699" s="112">
        <f t="shared" si="138"/>
        <v>0</v>
      </c>
      <c r="AL699" s="112">
        <f t="shared" si="139"/>
        <v>0</v>
      </c>
      <c r="AN699" s="112"/>
      <c r="AO699" s="184"/>
    </row>
    <row r="700" spans="1:41" x14ac:dyDescent="0.2">
      <c r="A700" t="s">
        <v>1999</v>
      </c>
      <c r="B700" t="s">
        <v>2023</v>
      </c>
      <c r="C700" s="2" t="s">
        <v>2006</v>
      </c>
      <c r="D700" s="2" t="s">
        <v>2007</v>
      </c>
      <c r="E700" s="2" t="s">
        <v>2008</v>
      </c>
      <c r="F700" s="2" t="s">
        <v>33</v>
      </c>
      <c r="G700" s="2" t="s">
        <v>1333</v>
      </c>
      <c r="H700" s="2" t="s">
        <v>2009</v>
      </c>
      <c r="I700" s="2" t="s">
        <v>1129</v>
      </c>
      <c r="J700" s="2" t="s">
        <v>3995</v>
      </c>
      <c r="K700" s="3">
        <v>188</v>
      </c>
      <c r="L700" s="25">
        <v>0.01</v>
      </c>
      <c r="M700" s="2" t="s">
        <v>2204</v>
      </c>
      <c r="N700" s="2" t="s">
        <v>1237</v>
      </c>
      <c r="O700" s="3">
        <f>IFERROR(VLOOKUP(B:B,'[1]SI vs ST'!$B:$P,15,0),0)</f>
        <v>0</v>
      </c>
      <c r="P700" s="3" cm="1">
        <f t="array" ref="P700">IFERROR(VLOOKUP(_xlfn.SINGLE(B:B),'[1]Pivot ST'!$D:$P,{6,7,8,9,10,11,12},0),0)</f>
        <v>0</v>
      </c>
      <c r="Q700" s="3"/>
      <c r="R700" s="3"/>
      <c r="S700" s="3"/>
      <c r="T700" s="3"/>
      <c r="U700" s="3"/>
      <c r="V700" s="3"/>
      <c r="W700" s="3">
        <v>0</v>
      </c>
      <c r="X700" s="3">
        <v>0</v>
      </c>
      <c r="Y700" s="3">
        <v>0</v>
      </c>
      <c r="Z700" s="3">
        <v>0</v>
      </c>
      <c r="AA700" s="112">
        <f t="shared" si="128"/>
        <v>0</v>
      </c>
      <c r="AB700" s="112">
        <f t="shared" si="129"/>
        <v>0</v>
      </c>
      <c r="AC700" s="112">
        <f t="shared" si="130"/>
        <v>0</v>
      </c>
      <c r="AD700" s="112">
        <f t="shared" si="131"/>
        <v>0</v>
      </c>
      <c r="AE700" s="112">
        <f t="shared" si="132"/>
        <v>0</v>
      </c>
      <c r="AF700" s="112">
        <f t="shared" si="133"/>
        <v>0</v>
      </c>
      <c r="AG700" s="112">
        <f t="shared" si="134"/>
        <v>0</v>
      </c>
      <c r="AH700" s="112">
        <f t="shared" si="135"/>
        <v>0</v>
      </c>
      <c r="AI700" s="112">
        <f t="shared" si="136"/>
        <v>0</v>
      </c>
      <c r="AJ700" s="112">
        <f t="shared" si="137"/>
        <v>0</v>
      </c>
      <c r="AK700" s="112">
        <f t="shared" si="138"/>
        <v>0</v>
      </c>
      <c r="AL700" s="112">
        <f t="shared" si="139"/>
        <v>0</v>
      </c>
      <c r="AN700" s="112"/>
      <c r="AO700" s="184"/>
    </row>
    <row r="701" spans="1:41" x14ac:dyDescent="0.2">
      <c r="A701" t="s">
        <v>1999</v>
      </c>
      <c r="B701" t="s">
        <v>2024</v>
      </c>
      <c r="C701" s="2" t="s">
        <v>2011</v>
      </c>
      <c r="D701" s="2" t="s">
        <v>2012</v>
      </c>
      <c r="E701" s="2" t="s">
        <v>2013</v>
      </c>
      <c r="F701" s="2" t="s">
        <v>33</v>
      </c>
      <c r="G701" s="2" t="s">
        <v>1333</v>
      </c>
      <c r="H701" s="2" t="s">
        <v>2014</v>
      </c>
      <c r="I701" s="2" t="s">
        <v>1129</v>
      </c>
      <c r="J701" s="2" t="s">
        <v>3995</v>
      </c>
      <c r="K701" s="3">
        <v>188</v>
      </c>
      <c r="L701" s="25">
        <v>0.01</v>
      </c>
      <c r="M701" s="2" t="s">
        <v>2204</v>
      </c>
      <c r="N701" s="2" t="s">
        <v>1237</v>
      </c>
      <c r="O701" s="3">
        <f>IFERROR(VLOOKUP(B:B,'[1]SI vs ST'!$B:$P,15,0),0)</f>
        <v>0</v>
      </c>
      <c r="P701" s="3" cm="1">
        <f t="array" ref="P701">IFERROR(VLOOKUP(_xlfn.SINGLE(B:B),'[1]Pivot ST'!$D:$P,{6,7,8,9,10,11,12},0),0)</f>
        <v>0</v>
      </c>
      <c r="Q701" s="3"/>
      <c r="R701" s="3"/>
      <c r="S701" s="3"/>
      <c r="T701" s="3"/>
      <c r="U701" s="3"/>
      <c r="V701" s="3"/>
      <c r="W701" s="3">
        <v>0</v>
      </c>
      <c r="X701" s="3">
        <v>0</v>
      </c>
      <c r="Y701" s="3">
        <v>0</v>
      </c>
      <c r="Z701" s="3">
        <v>0</v>
      </c>
      <c r="AA701" s="112">
        <f t="shared" si="128"/>
        <v>0</v>
      </c>
      <c r="AB701" s="112">
        <f t="shared" si="129"/>
        <v>0</v>
      </c>
      <c r="AC701" s="112">
        <f t="shared" si="130"/>
        <v>0</v>
      </c>
      <c r="AD701" s="112">
        <f t="shared" si="131"/>
        <v>0</v>
      </c>
      <c r="AE701" s="112">
        <f t="shared" si="132"/>
        <v>0</v>
      </c>
      <c r="AF701" s="112">
        <f t="shared" si="133"/>
        <v>0</v>
      </c>
      <c r="AG701" s="112">
        <f t="shared" si="134"/>
        <v>0</v>
      </c>
      <c r="AH701" s="112">
        <f t="shared" si="135"/>
        <v>0</v>
      </c>
      <c r="AI701" s="112">
        <f t="shared" si="136"/>
        <v>0</v>
      </c>
      <c r="AJ701" s="112">
        <f t="shared" si="137"/>
        <v>0</v>
      </c>
      <c r="AK701" s="112">
        <f t="shared" si="138"/>
        <v>0</v>
      </c>
      <c r="AL701" s="112">
        <f t="shared" si="139"/>
        <v>0</v>
      </c>
      <c r="AN701" s="112"/>
      <c r="AO701" s="184"/>
    </row>
    <row r="702" spans="1:41" x14ac:dyDescent="0.2">
      <c r="A702" t="s">
        <v>2025</v>
      </c>
      <c r="B702" t="s">
        <v>2026</v>
      </c>
      <c r="C702" s="2" t="s">
        <v>2027</v>
      </c>
      <c r="D702" s="2">
        <v>8886463688151</v>
      </c>
      <c r="E702" s="2" t="s">
        <v>2028</v>
      </c>
      <c r="F702" s="2" t="s">
        <v>2277</v>
      </c>
      <c r="G702" s="2" t="s">
        <v>475</v>
      </c>
      <c r="H702" s="2" t="s">
        <v>476</v>
      </c>
      <c r="I702" s="2" t="s">
        <v>1129</v>
      </c>
      <c r="J702" s="2" t="s">
        <v>3995</v>
      </c>
      <c r="K702" s="3">
        <v>250</v>
      </c>
      <c r="L702" s="25">
        <v>691.35</v>
      </c>
      <c r="M702" s="2" t="s">
        <v>2202</v>
      </c>
      <c r="N702" s="2" t="s">
        <v>28</v>
      </c>
      <c r="O702" s="3">
        <f>IFERROR(VLOOKUP(B:B,'[1]SI vs ST'!$B:$P,15,0),0)</f>
        <v>0</v>
      </c>
      <c r="P702" s="3" cm="1">
        <f t="array" ref="P702:V702">IFERROR(VLOOKUP(_xlfn.SINGLE(B:B),'[1]Pivot ST'!$D:$P,{6,7,8,9,10,11,12},0),0)</f>
        <v>0</v>
      </c>
      <c r="Q702" s="3">
        <v>0</v>
      </c>
      <c r="R702" s="3">
        <v>0</v>
      </c>
      <c r="S702" s="3">
        <v>0</v>
      </c>
      <c r="T702" s="3">
        <v>0</v>
      </c>
      <c r="U702" s="3">
        <v>6</v>
      </c>
      <c r="V702" s="3">
        <v>48</v>
      </c>
      <c r="W702" s="3">
        <v>130</v>
      </c>
      <c r="X702" s="3">
        <v>127</v>
      </c>
      <c r="Y702" s="3">
        <v>123</v>
      </c>
      <c r="Z702" s="3">
        <v>119</v>
      </c>
      <c r="AA702" s="112">
        <f t="shared" si="128"/>
        <v>0</v>
      </c>
      <c r="AB702" s="112">
        <f t="shared" si="129"/>
        <v>0</v>
      </c>
      <c r="AC702" s="112">
        <f t="shared" si="130"/>
        <v>0</v>
      </c>
      <c r="AD702" s="112">
        <f t="shared" si="131"/>
        <v>0</v>
      </c>
      <c r="AE702" s="112">
        <f t="shared" si="132"/>
        <v>0</v>
      </c>
      <c r="AF702" s="112">
        <f t="shared" si="133"/>
        <v>0</v>
      </c>
      <c r="AG702" s="112">
        <f t="shared" si="134"/>
        <v>4148.1000000000004</v>
      </c>
      <c r="AH702" s="112">
        <f t="shared" si="135"/>
        <v>33184.800000000003</v>
      </c>
      <c r="AI702" s="112">
        <f t="shared" si="136"/>
        <v>89875.5</v>
      </c>
      <c r="AJ702" s="112">
        <f t="shared" si="137"/>
        <v>87801.45</v>
      </c>
      <c r="AK702" s="112">
        <f t="shared" si="138"/>
        <v>85036.05</v>
      </c>
      <c r="AL702" s="112">
        <f t="shared" si="139"/>
        <v>82270.650000000009</v>
      </c>
      <c r="AN702" s="112"/>
      <c r="AO702" s="184"/>
    </row>
    <row r="703" spans="1:41" x14ac:dyDescent="0.2">
      <c r="A703" t="s">
        <v>2025</v>
      </c>
      <c r="B703" t="s">
        <v>2029</v>
      </c>
      <c r="C703" s="2" t="s">
        <v>2030</v>
      </c>
      <c r="D703" s="2">
        <v>8886463684634</v>
      </c>
      <c r="E703" s="2" t="s">
        <v>2031</v>
      </c>
      <c r="F703" s="2" t="s">
        <v>2277</v>
      </c>
      <c r="G703" s="2" t="s">
        <v>475</v>
      </c>
      <c r="H703" s="2" t="s">
        <v>476</v>
      </c>
      <c r="I703" s="2" t="s">
        <v>1129</v>
      </c>
      <c r="J703" s="2" t="s">
        <v>3995</v>
      </c>
      <c r="K703" s="3">
        <v>250</v>
      </c>
      <c r="L703" s="25">
        <v>691.35</v>
      </c>
      <c r="M703" s="2" t="s">
        <v>2202</v>
      </c>
      <c r="N703" s="2" t="s">
        <v>28</v>
      </c>
      <c r="O703" s="3">
        <f>IFERROR(VLOOKUP(B:B,'[1]SI vs ST'!$B:$P,15,0),0)</f>
        <v>0</v>
      </c>
      <c r="P703" s="3" cm="1">
        <f t="array" ref="P703:V703">IFERROR(VLOOKUP(_xlfn.SINGLE(B:B),'[1]Pivot ST'!$D:$P,{6,7,8,9,10,11,12},0),0)</f>
        <v>0</v>
      </c>
      <c r="Q703" s="3">
        <v>0</v>
      </c>
      <c r="R703" s="3">
        <v>0</v>
      </c>
      <c r="S703" s="3">
        <v>0</v>
      </c>
      <c r="T703" s="3">
        <v>0</v>
      </c>
      <c r="U703" s="3">
        <v>8</v>
      </c>
      <c r="V703" s="3">
        <v>43</v>
      </c>
      <c r="W703" s="3">
        <v>158</v>
      </c>
      <c r="X703" s="3">
        <v>127</v>
      </c>
      <c r="Y703" s="3">
        <v>123</v>
      </c>
      <c r="Z703" s="3">
        <v>119</v>
      </c>
      <c r="AA703" s="112">
        <f t="shared" si="128"/>
        <v>0</v>
      </c>
      <c r="AB703" s="112">
        <f t="shared" si="129"/>
        <v>0</v>
      </c>
      <c r="AC703" s="112">
        <f t="shared" si="130"/>
        <v>0</v>
      </c>
      <c r="AD703" s="112">
        <f t="shared" si="131"/>
        <v>0</v>
      </c>
      <c r="AE703" s="112">
        <f t="shared" si="132"/>
        <v>0</v>
      </c>
      <c r="AF703" s="112">
        <f t="shared" si="133"/>
        <v>0</v>
      </c>
      <c r="AG703" s="112">
        <f t="shared" si="134"/>
        <v>5530.8</v>
      </c>
      <c r="AH703" s="112">
        <f t="shared" si="135"/>
        <v>29728.05</v>
      </c>
      <c r="AI703" s="112">
        <f t="shared" si="136"/>
        <v>109233.3</v>
      </c>
      <c r="AJ703" s="112">
        <f t="shared" si="137"/>
        <v>87801.45</v>
      </c>
      <c r="AK703" s="112">
        <f t="shared" si="138"/>
        <v>85036.05</v>
      </c>
      <c r="AL703" s="112">
        <f t="shared" si="139"/>
        <v>82270.650000000009</v>
      </c>
      <c r="AN703" s="112"/>
      <c r="AO703" s="184"/>
    </row>
    <row r="704" spans="1:41" x14ac:dyDescent="0.2">
      <c r="A704" t="s">
        <v>2025</v>
      </c>
      <c r="B704" t="s">
        <v>2032</v>
      </c>
      <c r="C704" s="2" t="s">
        <v>2033</v>
      </c>
      <c r="D704" s="2">
        <v>8886463679159</v>
      </c>
      <c r="E704" s="2" t="s">
        <v>2034</v>
      </c>
      <c r="F704" s="2" t="s">
        <v>2277</v>
      </c>
      <c r="G704" s="2" t="s">
        <v>475</v>
      </c>
      <c r="H704" s="2" t="s">
        <v>476</v>
      </c>
      <c r="I704" s="2" t="s">
        <v>1129</v>
      </c>
      <c r="J704" s="2" t="s">
        <v>3995</v>
      </c>
      <c r="K704" s="3">
        <v>250</v>
      </c>
      <c r="L704" s="25">
        <v>506.87</v>
      </c>
      <c r="M704" s="2" t="s">
        <v>2202</v>
      </c>
      <c r="N704" s="2" t="s">
        <v>28</v>
      </c>
      <c r="O704" s="3">
        <f>IFERROR(VLOOKUP(B:B,'[1]SI vs ST'!$B:$P,15,0),0)</f>
        <v>0</v>
      </c>
      <c r="P704" s="3" cm="1">
        <f t="array" ref="P704:V704">IFERROR(VLOOKUP(_xlfn.SINGLE(B:B),'[1]Pivot ST'!$D:$P,{6,7,8,9,10,11,12},0),0)</f>
        <v>0</v>
      </c>
      <c r="Q704" s="3">
        <v>0</v>
      </c>
      <c r="R704" s="3">
        <v>0</v>
      </c>
      <c r="S704" s="3">
        <v>0</v>
      </c>
      <c r="T704" s="3">
        <v>0</v>
      </c>
      <c r="U704" s="3">
        <v>13</v>
      </c>
      <c r="V704" s="3">
        <v>94</v>
      </c>
      <c r="W704" s="3">
        <v>101</v>
      </c>
      <c r="X704" s="3">
        <v>95</v>
      </c>
      <c r="Y704" s="3">
        <v>90</v>
      </c>
      <c r="Z704" s="3">
        <v>84</v>
      </c>
      <c r="AA704" s="112">
        <f t="shared" si="128"/>
        <v>0</v>
      </c>
      <c r="AB704" s="112">
        <f t="shared" si="129"/>
        <v>0</v>
      </c>
      <c r="AC704" s="112">
        <f t="shared" si="130"/>
        <v>0</v>
      </c>
      <c r="AD704" s="112">
        <f t="shared" si="131"/>
        <v>0</v>
      </c>
      <c r="AE704" s="112">
        <f t="shared" si="132"/>
        <v>0</v>
      </c>
      <c r="AF704" s="112">
        <f t="shared" si="133"/>
        <v>0</v>
      </c>
      <c r="AG704" s="112">
        <f t="shared" si="134"/>
        <v>6589.31</v>
      </c>
      <c r="AH704" s="112">
        <f t="shared" si="135"/>
        <v>47645.78</v>
      </c>
      <c r="AI704" s="112">
        <f t="shared" si="136"/>
        <v>51193.87</v>
      </c>
      <c r="AJ704" s="112">
        <f t="shared" si="137"/>
        <v>48152.65</v>
      </c>
      <c r="AK704" s="112">
        <f t="shared" si="138"/>
        <v>45618.3</v>
      </c>
      <c r="AL704" s="112">
        <f t="shared" si="139"/>
        <v>42577.08</v>
      </c>
      <c r="AN704" s="112"/>
      <c r="AO704" s="184"/>
    </row>
    <row r="705" spans="1:41" x14ac:dyDescent="0.2">
      <c r="A705" t="s">
        <v>2025</v>
      </c>
      <c r="B705" t="s">
        <v>2035</v>
      </c>
      <c r="C705" s="2" t="s">
        <v>2211</v>
      </c>
      <c r="D705" s="2">
        <v>8886463692257</v>
      </c>
      <c r="E705" s="2" t="s">
        <v>2037</v>
      </c>
      <c r="F705" s="2" t="s">
        <v>2277</v>
      </c>
      <c r="G705" s="2" t="s">
        <v>475</v>
      </c>
      <c r="H705" s="2" t="s">
        <v>476</v>
      </c>
      <c r="I705" s="2" t="s">
        <v>1129</v>
      </c>
      <c r="J705" s="2" t="s">
        <v>3995</v>
      </c>
      <c r="K705" s="3">
        <v>250</v>
      </c>
      <c r="L705" s="25">
        <v>506.87</v>
      </c>
      <c r="M705" s="2" t="s">
        <v>2202</v>
      </c>
      <c r="N705" s="2" t="s">
        <v>28</v>
      </c>
      <c r="O705" s="3">
        <f>IFERROR(VLOOKUP(B:B,'[1]SI vs ST'!$B:$P,15,0),0)</f>
        <v>0</v>
      </c>
      <c r="P705" s="3" cm="1">
        <f t="array" ref="P705:V705">IFERROR(VLOOKUP(_xlfn.SINGLE(B:B),'[1]Pivot ST'!$D:$P,{6,7,8,9,10,11,12},0),0)</f>
        <v>0</v>
      </c>
      <c r="Q705" s="3">
        <v>0</v>
      </c>
      <c r="R705" s="3">
        <v>0</v>
      </c>
      <c r="S705" s="3">
        <v>0</v>
      </c>
      <c r="T705" s="3">
        <v>0</v>
      </c>
      <c r="U705" s="3">
        <v>5</v>
      </c>
      <c r="V705" s="3">
        <v>35</v>
      </c>
      <c r="W705" s="3">
        <v>207</v>
      </c>
      <c r="X705" s="3">
        <v>218</v>
      </c>
      <c r="Y705" s="3">
        <v>228</v>
      </c>
      <c r="Z705" s="3">
        <v>238</v>
      </c>
      <c r="AA705" s="112">
        <f t="shared" si="128"/>
        <v>0</v>
      </c>
      <c r="AB705" s="112">
        <f t="shared" si="129"/>
        <v>0</v>
      </c>
      <c r="AC705" s="112">
        <f t="shared" si="130"/>
        <v>0</v>
      </c>
      <c r="AD705" s="112">
        <f t="shared" si="131"/>
        <v>0</v>
      </c>
      <c r="AE705" s="112">
        <f t="shared" si="132"/>
        <v>0</v>
      </c>
      <c r="AF705" s="112">
        <f t="shared" si="133"/>
        <v>0</v>
      </c>
      <c r="AG705" s="112">
        <f t="shared" si="134"/>
        <v>2534.35</v>
      </c>
      <c r="AH705" s="112">
        <f t="shared" si="135"/>
        <v>17740.45</v>
      </c>
      <c r="AI705" s="112">
        <f t="shared" si="136"/>
        <v>104922.09</v>
      </c>
      <c r="AJ705" s="112">
        <f t="shared" si="137"/>
        <v>110497.66</v>
      </c>
      <c r="AK705" s="112">
        <f t="shared" si="138"/>
        <v>115566.36</v>
      </c>
      <c r="AL705" s="112">
        <f t="shared" si="139"/>
        <v>120635.06</v>
      </c>
      <c r="AN705" s="112"/>
      <c r="AO705" s="184"/>
    </row>
    <row r="706" spans="1:41" x14ac:dyDescent="0.2">
      <c r="A706" t="s">
        <v>2025</v>
      </c>
      <c r="B706" t="s">
        <v>2038</v>
      </c>
      <c r="C706" s="2" t="s">
        <v>2212</v>
      </c>
      <c r="D706" s="2">
        <v>8886463692264</v>
      </c>
      <c r="E706" s="2" t="s">
        <v>2040</v>
      </c>
      <c r="F706" s="2" t="s">
        <v>2277</v>
      </c>
      <c r="G706" s="2" t="s">
        <v>475</v>
      </c>
      <c r="H706" s="2" t="s">
        <v>476</v>
      </c>
      <c r="I706" s="2" t="s">
        <v>1129</v>
      </c>
      <c r="J706" s="2" t="s">
        <v>3995</v>
      </c>
      <c r="K706" s="3">
        <v>250</v>
      </c>
      <c r="L706" s="25">
        <v>506.87</v>
      </c>
      <c r="M706" s="2" t="s">
        <v>2202</v>
      </c>
      <c r="N706" s="2" t="s">
        <v>28</v>
      </c>
      <c r="O706" s="3">
        <f>IFERROR(VLOOKUP(B:B,'[1]SI vs ST'!$B:$P,15,0),0)</f>
        <v>0</v>
      </c>
      <c r="P706" s="3" cm="1">
        <f t="array" ref="P706:V706">IFERROR(VLOOKUP(_xlfn.SINGLE(B:B),'[1]Pivot ST'!$D:$P,{6,7,8,9,10,11,12},0),0)</f>
        <v>0</v>
      </c>
      <c r="Q706" s="3">
        <v>0</v>
      </c>
      <c r="R706" s="3">
        <v>0</v>
      </c>
      <c r="S706" s="3">
        <v>0</v>
      </c>
      <c r="T706" s="3">
        <v>0</v>
      </c>
      <c r="U706" s="3">
        <v>6</v>
      </c>
      <c r="V706" s="3">
        <v>67</v>
      </c>
      <c r="W706" s="3">
        <v>309</v>
      </c>
      <c r="X706" s="3">
        <v>327</v>
      </c>
      <c r="Y706" s="3">
        <v>346</v>
      </c>
      <c r="Z706" s="3">
        <v>364</v>
      </c>
      <c r="AA706" s="112">
        <f t="shared" si="128"/>
        <v>0</v>
      </c>
      <c r="AB706" s="112">
        <f t="shared" si="129"/>
        <v>0</v>
      </c>
      <c r="AC706" s="112">
        <f t="shared" si="130"/>
        <v>0</v>
      </c>
      <c r="AD706" s="112">
        <f t="shared" si="131"/>
        <v>0</v>
      </c>
      <c r="AE706" s="112">
        <f t="shared" si="132"/>
        <v>0</v>
      </c>
      <c r="AF706" s="112">
        <f t="shared" si="133"/>
        <v>0</v>
      </c>
      <c r="AG706" s="112">
        <f t="shared" si="134"/>
        <v>3041.2200000000003</v>
      </c>
      <c r="AH706" s="112">
        <f t="shared" si="135"/>
        <v>33960.29</v>
      </c>
      <c r="AI706" s="112">
        <f t="shared" si="136"/>
        <v>156622.82999999999</v>
      </c>
      <c r="AJ706" s="112">
        <f t="shared" si="137"/>
        <v>165746.49</v>
      </c>
      <c r="AK706" s="112">
        <f t="shared" si="138"/>
        <v>175377.02</v>
      </c>
      <c r="AL706" s="112">
        <f t="shared" si="139"/>
        <v>184500.68</v>
      </c>
      <c r="AN706" s="112"/>
      <c r="AO706" s="184"/>
    </row>
    <row r="707" spans="1:41" x14ac:dyDescent="0.2">
      <c r="A707" t="s">
        <v>2025</v>
      </c>
      <c r="B707" t="s">
        <v>2041</v>
      </c>
      <c r="C707" s="2" t="s">
        <v>2042</v>
      </c>
      <c r="D707" s="2">
        <v>8886463691342</v>
      </c>
      <c r="E707" s="2" t="s">
        <v>2043</v>
      </c>
      <c r="F707" s="2" t="s">
        <v>468</v>
      </c>
      <c r="G707" s="2" t="s">
        <v>469</v>
      </c>
      <c r="H707" s="2" t="s">
        <v>617</v>
      </c>
      <c r="I707" s="2" t="s">
        <v>1129</v>
      </c>
      <c r="J707" s="2" t="s">
        <v>3995</v>
      </c>
      <c r="K707" s="3">
        <v>250</v>
      </c>
      <c r="L707" s="25">
        <v>207.08</v>
      </c>
      <c r="M707" s="2" t="s">
        <v>2204</v>
      </c>
      <c r="N707" s="2" t="s">
        <v>28</v>
      </c>
      <c r="O707" s="3">
        <f>IFERROR(VLOOKUP(B:B,'[1]SI vs ST'!$B:$P,15,0),0)</f>
        <v>0</v>
      </c>
      <c r="P707" s="3" cm="1">
        <f t="array" ref="P707:V707">IFERROR(VLOOKUP(_xlfn.SINGLE(B:B),'[1]Pivot ST'!$D:$P,{6,7,8,9,10,11,12},0),0)</f>
        <v>0</v>
      </c>
      <c r="Q707" s="3">
        <v>0</v>
      </c>
      <c r="R707" s="3">
        <v>0</v>
      </c>
      <c r="S707" s="3">
        <v>0</v>
      </c>
      <c r="T707" s="3">
        <v>0</v>
      </c>
      <c r="U707" s="3">
        <v>12</v>
      </c>
      <c r="V707" s="3">
        <v>74</v>
      </c>
      <c r="W707" s="3">
        <v>102</v>
      </c>
      <c r="X707" s="3">
        <v>106</v>
      </c>
      <c r="Y707" s="3">
        <v>110</v>
      </c>
      <c r="Z707" s="3">
        <v>114</v>
      </c>
      <c r="AA707" s="112">
        <f t="shared" ref="AA707:AA770" si="140">O707*$L:$L</f>
        <v>0</v>
      </c>
      <c r="AB707" s="112">
        <f t="shared" ref="AB707:AB770" si="141">P707*$L:$L</f>
        <v>0</v>
      </c>
      <c r="AC707" s="112">
        <f t="shared" ref="AC707:AC770" si="142">Q707*$L:$L</f>
        <v>0</v>
      </c>
      <c r="AD707" s="112">
        <f t="shared" ref="AD707:AD770" si="143">R707*$L:$L</f>
        <v>0</v>
      </c>
      <c r="AE707" s="112">
        <f t="shared" ref="AE707:AE770" si="144">S707*$L:$L</f>
        <v>0</v>
      </c>
      <c r="AF707" s="112">
        <f t="shared" ref="AF707:AF770" si="145">T707*$L:$L</f>
        <v>0</v>
      </c>
      <c r="AG707" s="112">
        <f t="shared" ref="AG707:AG770" si="146">U707*$L:$L</f>
        <v>2484.96</v>
      </c>
      <c r="AH707" s="112">
        <f t="shared" ref="AH707:AH770" si="147">V707*$L:$L</f>
        <v>15323.92</v>
      </c>
      <c r="AI707" s="112">
        <f t="shared" ref="AI707:AI770" si="148">W707*$L:$L</f>
        <v>21122.16</v>
      </c>
      <c r="AJ707" s="112">
        <f t="shared" ref="AJ707:AJ770" si="149">X707*$L:$L</f>
        <v>21950.48</v>
      </c>
      <c r="AK707" s="112">
        <f t="shared" ref="AK707:AK770" si="150">Y707*$L:$L</f>
        <v>22778.800000000003</v>
      </c>
      <c r="AL707" s="112">
        <f t="shared" ref="AL707:AL770" si="151">Z707*$L:$L</f>
        <v>23607.120000000003</v>
      </c>
      <c r="AN707" s="112"/>
      <c r="AO707" s="184"/>
    </row>
    <row r="708" spans="1:41" x14ac:dyDescent="0.2">
      <c r="A708" t="s">
        <v>2025</v>
      </c>
      <c r="B708" t="s">
        <v>2044</v>
      </c>
      <c r="C708" s="2" t="s">
        <v>2045</v>
      </c>
      <c r="D708" s="2">
        <v>8886463691359</v>
      </c>
      <c r="E708" s="2" t="s">
        <v>2046</v>
      </c>
      <c r="F708" s="2" t="s">
        <v>468</v>
      </c>
      <c r="G708" s="2" t="s">
        <v>469</v>
      </c>
      <c r="H708" s="2" t="s">
        <v>617</v>
      </c>
      <c r="I708" s="2" t="s">
        <v>1129</v>
      </c>
      <c r="J708" s="2" t="s">
        <v>3995</v>
      </c>
      <c r="K708" s="3">
        <v>250</v>
      </c>
      <c r="L708" s="25">
        <v>207.08</v>
      </c>
      <c r="M708" s="2" t="s">
        <v>2204</v>
      </c>
      <c r="N708" s="2" t="s">
        <v>28</v>
      </c>
      <c r="O708" s="3">
        <f>IFERROR(VLOOKUP(B:B,'[1]SI vs ST'!$B:$P,15,0),0)</f>
        <v>0</v>
      </c>
      <c r="P708" s="3" cm="1">
        <f t="array" ref="P708:V708">IFERROR(VLOOKUP(_xlfn.SINGLE(B:B),'[1]Pivot ST'!$D:$P,{6,7,8,9,10,11,12},0),0)</f>
        <v>0</v>
      </c>
      <c r="Q708" s="3">
        <v>0</v>
      </c>
      <c r="R708" s="3">
        <v>0</v>
      </c>
      <c r="S708" s="3">
        <v>0</v>
      </c>
      <c r="T708" s="3">
        <v>0</v>
      </c>
      <c r="U708" s="3">
        <v>5</v>
      </c>
      <c r="V708" s="3">
        <v>53</v>
      </c>
      <c r="W708" s="3">
        <v>99</v>
      </c>
      <c r="X708" s="3">
        <v>102</v>
      </c>
      <c r="Y708" s="3">
        <v>104</v>
      </c>
      <c r="Z708" s="3">
        <v>107</v>
      </c>
      <c r="AA708" s="112">
        <f t="shared" si="140"/>
        <v>0</v>
      </c>
      <c r="AB708" s="112">
        <f t="shared" si="141"/>
        <v>0</v>
      </c>
      <c r="AC708" s="112">
        <f t="shared" si="142"/>
        <v>0</v>
      </c>
      <c r="AD708" s="112">
        <f t="shared" si="143"/>
        <v>0</v>
      </c>
      <c r="AE708" s="112">
        <f t="shared" si="144"/>
        <v>0</v>
      </c>
      <c r="AF708" s="112">
        <f t="shared" si="145"/>
        <v>0</v>
      </c>
      <c r="AG708" s="112">
        <f t="shared" si="146"/>
        <v>1035.4000000000001</v>
      </c>
      <c r="AH708" s="112">
        <f t="shared" si="147"/>
        <v>10975.24</v>
      </c>
      <c r="AI708" s="112">
        <f t="shared" si="148"/>
        <v>20500.920000000002</v>
      </c>
      <c r="AJ708" s="112">
        <f t="shared" si="149"/>
        <v>21122.16</v>
      </c>
      <c r="AK708" s="112">
        <f t="shared" si="150"/>
        <v>21536.32</v>
      </c>
      <c r="AL708" s="112">
        <f t="shared" si="151"/>
        <v>22157.56</v>
      </c>
      <c r="AN708" s="112"/>
      <c r="AO708" s="184"/>
    </row>
    <row r="709" spans="1:41" x14ac:dyDescent="0.2">
      <c r="A709" t="s">
        <v>2025</v>
      </c>
      <c r="B709" t="s">
        <v>2047</v>
      </c>
      <c r="C709" s="2" t="s">
        <v>2048</v>
      </c>
      <c r="D709" s="2">
        <v>8886463696231</v>
      </c>
      <c r="E709" s="2" t="s">
        <v>2049</v>
      </c>
      <c r="F709" s="2" t="s">
        <v>60</v>
      </c>
      <c r="G709" s="2" t="s">
        <v>61</v>
      </c>
      <c r="H709" s="2" t="s">
        <v>62</v>
      </c>
      <c r="I709" s="2" t="s">
        <v>1129</v>
      </c>
      <c r="J709" s="2" t="s">
        <v>3995</v>
      </c>
      <c r="K709" s="3">
        <v>188</v>
      </c>
      <c r="L709" s="25">
        <v>402.94</v>
      </c>
      <c r="M709" s="2" t="s">
        <v>2204</v>
      </c>
      <c r="N709" s="2" t="s">
        <v>28</v>
      </c>
      <c r="O709" s="3">
        <f>IFERROR(VLOOKUP(B:B,'[1]SI vs ST'!$B:$P,15,0),0)</f>
        <v>0</v>
      </c>
      <c r="P709" s="3" cm="1">
        <f t="array" ref="P709:V709">IFERROR(VLOOKUP(_xlfn.SINGLE(B:B),'[1]Pivot ST'!$D:$P,{6,7,8,9,10,11,12},0),0)</f>
        <v>0</v>
      </c>
      <c r="Q709" s="3">
        <v>0</v>
      </c>
      <c r="R709" s="3">
        <v>0</v>
      </c>
      <c r="S709" s="3">
        <v>0</v>
      </c>
      <c r="T709" s="3">
        <v>0</v>
      </c>
      <c r="U709" s="3">
        <v>4</v>
      </c>
      <c r="V709" s="3">
        <v>9</v>
      </c>
      <c r="W709" s="3">
        <v>0</v>
      </c>
      <c r="X709" s="3">
        <v>0</v>
      </c>
      <c r="Y709" s="3">
        <v>0</v>
      </c>
      <c r="Z709" s="3">
        <v>0</v>
      </c>
      <c r="AA709" s="112">
        <f t="shared" si="140"/>
        <v>0</v>
      </c>
      <c r="AB709" s="112">
        <f t="shared" si="141"/>
        <v>0</v>
      </c>
      <c r="AC709" s="112">
        <f t="shared" si="142"/>
        <v>0</v>
      </c>
      <c r="AD709" s="112">
        <f t="shared" si="143"/>
        <v>0</v>
      </c>
      <c r="AE709" s="112">
        <f t="shared" si="144"/>
        <v>0</v>
      </c>
      <c r="AF709" s="112">
        <f t="shared" si="145"/>
        <v>0</v>
      </c>
      <c r="AG709" s="112">
        <f t="shared" si="146"/>
        <v>1611.76</v>
      </c>
      <c r="AH709" s="112">
        <f t="shared" si="147"/>
        <v>3626.46</v>
      </c>
      <c r="AI709" s="112">
        <f t="shared" si="148"/>
        <v>0</v>
      </c>
      <c r="AJ709" s="112">
        <f t="shared" si="149"/>
        <v>0</v>
      </c>
      <c r="AK709" s="112">
        <f t="shared" si="150"/>
        <v>0</v>
      </c>
      <c r="AL709" s="112">
        <f t="shared" si="151"/>
        <v>0</v>
      </c>
      <c r="AN709" s="112"/>
      <c r="AO709" s="184"/>
    </row>
    <row r="710" spans="1:41" x14ac:dyDescent="0.2">
      <c r="A710" t="s">
        <v>2025</v>
      </c>
      <c r="B710" t="s">
        <v>2050</v>
      </c>
      <c r="C710" s="2" t="s">
        <v>2051</v>
      </c>
      <c r="D710" s="2">
        <v>8886463696224</v>
      </c>
      <c r="E710" s="2" t="s">
        <v>2052</v>
      </c>
      <c r="F710" s="2" t="s">
        <v>60</v>
      </c>
      <c r="G710" s="2" t="s">
        <v>61</v>
      </c>
      <c r="H710" s="2" t="s">
        <v>62</v>
      </c>
      <c r="I710" s="2" t="s">
        <v>1129</v>
      </c>
      <c r="J710" s="2" t="s">
        <v>3995</v>
      </c>
      <c r="K710" s="3">
        <v>188</v>
      </c>
      <c r="L710" s="25">
        <v>402.94</v>
      </c>
      <c r="M710" s="2" t="s">
        <v>2204</v>
      </c>
      <c r="N710" s="2" t="s">
        <v>28</v>
      </c>
      <c r="O710" s="3">
        <f>IFERROR(VLOOKUP(B:B,'[1]SI vs ST'!$B:$P,15,0),0)</f>
        <v>0</v>
      </c>
      <c r="P710" s="3" cm="1">
        <f t="array" ref="P710:V710">IFERROR(VLOOKUP(_xlfn.SINGLE(B:B),'[1]Pivot ST'!$D:$P,{6,7,8,9,10,11,12},0),0)</f>
        <v>0</v>
      </c>
      <c r="Q710" s="3">
        <v>0</v>
      </c>
      <c r="R710" s="3">
        <v>0</v>
      </c>
      <c r="S710" s="3">
        <v>0</v>
      </c>
      <c r="T710" s="3">
        <v>0</v>
      </c>
      <c r="U710" s="3">
        <v>8</v>
      </c>
      <c r="V710" s="3">
        <v>15</v>
      </c>
      <c r="W710" s="3">
        <v>25</v>
      </c>
      <c r="X710" s="3">
        <v>0</v>
      </c>
      <c r="Y710" s="3">
        <v>0</v>
      </c>
      <c r="Z710" s="3">
        <v>0</v>
      </c>
      <c r="AA710" s="112">
        <f t="shared" si="140"/>
        <v>0</v>
      </c>
      <c r="AB710" s="112">
        <f t="shared" si="141"/>
        <v>0</v>
      </c>
      <c r="AC710" s="112">
        <f t="shared" si="142"/>
        <v>0</v>
      </c>
      <c r="AD710" s="112">
        <f t="shared" si="143"/>
        <v>0</v>
      </c>
      <c r="AE710" s="112">
        <f t="shared" si="144"/>
        <v>0</v>
      </c>
      <c r="AF710" s="112">
        <f t="shared" si="145"/>
        <v>0</v>
      </c>
      <c r="AG710" s="112">
        <f t="shared" si="146"/>
        <v>3223.52</v>
      </c>
      <c r="AH710" s="112">
        <f t="shared" si="147"/>
        <v>6044.1</v>
      </c>
      <c r="AI710" s="112">
        <f t="shared" si="148"/>
        <v>10073.5</v>
      </c>
      <c r="AJ710" s="112">
        <f t="shared" si="149"/>
        <v>0</v>
      </c>
      <c r="AK710" s="112">
        <f t="shared" si="150"/>
        <v>0</v>
      </c>
      <c r="AL710" s="112">
        <f t="shared" si="151"/>
        <v>0</v>
      </c>
      <c r="AN710" s="112"/>
      <c r="AO710" s="184"/>
    </row>
    <row r="711" spans="1:41" x14ac:dyDescent="0.2">
      <c r="A711" t="s">
        <v>2025</v>
      </c>
      <c r="B711" t="s">
        <v>2053</v>
      </c>
      <c r="C711" s="2" t="s">
        <v>2054</v>
      </c>
      <c r="D711" s="2">
        <v>8886463694688</v>
      </c>
      <c r="E711" s="2" t="s">
        <v>2055</v>
      </c>
      <c r="F711" s="2" t="s">
        <v>60</v>
      </c>
      <c r="G711" s="2" t="s">
        <v>61</v>
      </c>
      <c r="H711" s="2" t="s">
        <v>62</v>
      </c>
      <c r="I711" s="2" t="s">
        <v>1129</v>
      </c>
      <c r="J711" s="2" t="s">
        <v>3995</v>
      </c>
      <c r="K711" s="3">
        <v>188</v>
      </c>
      <c r="L711" s="25">
        <v>554.24</v>
      </c>
      <c r="M711" s="2" t="s">
        <v>2204</v>
      </c>
      <c r="N711" s="2" t="s">
        <v>28</v>
      </c>
      <c r="O711" s="3">
        <f>IFERROR(VLOOKUP(B:B,'[1]SI vs ST'!$B:$P,15,0),0)</f>
        <v>0</v>
      </c>
      <c r="P711" s="3" cm="1">
        <f t="array" ref="P711:V711">IFERROR(VLOOKUP(_xlfn.SINGLE(B:B),'[1]Pivot ST'!$D:$P,{6,7,8,9,10,11,12},0),0)</f>
        <v>0</v>
      </c>
      <c r="Q711" s="3">
        <v>0</v>
      </c>
      <c r="R711" s="3">
        <v>0</v>
      </c>
      <c r="S711" s="3">
        <v>0</v>
      </c>
      <c r="T711" s="3">
        <v>0</v>
      </c>
      <c r="U711" s="3">
        <v>4</v>
      </c>
      <c r="V711" s="3">
        <v>10</v>
      </c>
      <c r="W711" s="3">
        <v>0</v>
      </c>
      <c r="X711" s="3">
        <v>0</v>
      </c>
      <c r="Y711" s="3">
        <v>0</v>
      </c>
      <c r="Z711" s="3">
        <v>0</v>
      </c>
      <c r="AA711" s="112">
        <f t="shared" si="140"/>
        <v>0</v>
      </c>
      <c r="AB711" s="112">
        <f t="shared" si="141"/>
        <v>0</v>
      </c>
      <c r="AC711" s="112">
        <f t="shared" si="142"/>
        <v>0</v>
      </c>
      <c r="AD711" s="112">
        <f t="shared" si="143"/>
        <v>0</v>
      </c>
      <c r="AE711" s="112">
        <f t="shared" si="144"/>
        <v>0</v>
      </c>
      <c r="AF711" s="112">
        <f t="shared" si="145"/>
        <v>0</v>
      </c>
      <c r="AG711" s="112">
        <f t="shared" si="146"/>
        <v>2216.96</v>
      </c>
      <c r="AH711" s="112">
        <f t="shared" si="147"/>
        <v>5542.4</v>
      </c>
      <c r="AI711" s="112">
        <f t="shared" si="148"/>
        <v>0</v>
      </c>
      <c r="AJ711" s="112">
        <f t="shared" si="149"/>
        <v>0</v>
      </c>
      <c r="AK711" s="112">
        <f t="shared" si="150"/>
        <v>0</v>
      </c>
      <c r="AL711" s="112">
        <f t="shared" si="151"/>
        <v>0</v>
      </c>
      <c r="AN711" s="112"/>
      <c r="AO711" s="184"/>
    </row>
    <row r="712" spans="1:41" x14ac:dyDescent="0.2">
      <c r="A712" t="s">
        <v>2025</v>
      </c>
      <c r="B712" t="s">
        <v>2056</v>
      </c>
      <c r="C712" s="2" t="s">
        <v>2057</v>
      </c>
      <c r="D712" s="2">
        <v>8886463696255</v>
      </c>
      <c r="E712" s="2" t="s">
        <v>2058</v>
      </c>
      <c r="F712" s="2" t="s">
        <v>60</v>
      </c>
      <c r="G712" s="2" t="s">
        <v>61</v>
      </c>
      <c r="H712" s="2" t="s">
        <v>74</v>
      </c>
      <c r="I712" s="2" t="s">
        <v>1129</v>
      </c>
      <c r="J712" s="2" t="s">
        <v>3995</v>
      </c>
      <c r="K712" s="3">
        <v>188</v>
      </c>
      <c r="L712" s="25">
        <v>402.94</v>
      </c>
      <c r="M712" s="2" t="s">
        <v>2204</v>
      </c>
      <c r="N712" s="2" t="s">
        <v>28</v>
      </c>
      <c r="O712" s="3">
        <f>IFERROR(VLOOKUP(B:B,'[1]SI vs ST'!$B:$P,15,0),0)</f>
        <v>0</v>
      </c>
      <c r="P712" s="3" cm="1">
        <f t="array" ref="P712:V712">IFERROR(VLOOKUP(_xlfn.SINGLE(B:B),'[1]Pivot ST'!$D:$P,{6,7,8,9,10,11,12},0),0)</f>
        <v>0</v>
      </c>
      <c r="Q712" s="3">
        <v>0</v>
      </c>
      <c r="R712" s="3">
        <v>0</v>
      </c>
      <c r="S712" s="3">
        <v>0</v>
      </c>
      <c r="T712" s="3">
        <v>0</v>
      </c>
      <c r="U712" s="3">
        <v>11</v>
      </c>
      <c r="V712" s="3">
        <v>30</v>
      </c>
      <c r="W712" s="3">
        <v>0</v>
      </c>
      <c r="X712" s="3">
        <v>0</v>
      </c>
      <c r="Y712" s="3">
        <v>0</v>
      </c>
      <c r="Z712" s="3">
        <v>0</v>
      </c>
      <c r="AA712" s="112">
        <f t="shared" si="140"/>
        <v>0</v>
      </c>
      <c r="AB712" s="112">
        <f t="shared" si="141"/>
        <v>0</v>
      </c>
      <c r="AC712" s="112">
        <f t="shared" si="142"/>
        <v>0</v>
      </c>
      <c r="AD712" s="112">
        <f t="shared" si="143"/>
        <v>0</v>
      </c>
      <c r="AE712" s="112">
        <f t="shared" si="144"/>
        <v>0</v>
      </c>
      <c r="AF712" s="112">
        <f t="shared" si="145"/>
        <v>0</v>
      </c>
      <c r="AG712" s="112">
        <f t="shared" si="146"/>
        <v>4432.34</v>
      </c>
      <c r="AH712" s="112">
        <f t="shared" si="147"/>
        <v>12088.2</v>
      </c>
      <c r="AI712" s="112">
        <f t="shared" si="148"/>
        <v>0</v>
      </c>
      <c r="AJ712" s="112">
        <f t="shared" si="149"/>
        <v>0</v>
      </c>
      <c r="AK712" s="112">
        <f t="shared" si="150"/>
        <v>0</v>
      </c>
      <c r="AL712" s="112">
        <f t="shared" si="151"/>
        <v>0</v>
      </c>
      <c r="AN712" s="112"/>
      <c r="AO712" s="184"/>
    </row>
    <row r="713" spans="1:41" x14ac:dyDescent="0.2">
      <c r="A713" t="s">
        <v>2025</v>
      </c>
      <c r="B713" t="s">
        <v>2059</v>
      </c>
      <c r="C713" s="2" t="s">
        <v>2060</v>
      </c>
      <c r="D713" s="2">
        <v>8886463696279</v>
      </c>
      <c r="E713" s="2" t="s">
        <v>2061</v>
      </c>
      <c r="F713" s="2" t="s">
        <v>60</v>
      </c>
      <c r="G713" s="2" t="s">
        <v>61</v>
      </c>
      <c r="H713" s="2" t="s">
        <v>74</v>
      </c>
      <c r="I713" s="2" t="s">
        <v>1129</v>
      </c>
      <c r="J713" s="2" t="s">
        <v>3995</v>
      </c>
      <c r="K713" s="3">
        <v>188</v>
      </c>
      <c r="L713" s="25">
        <v>402.94</v>
      </c>
      <c r="M713" s="2" t="s">
        <v>2204</v>
      </c>
      <c r="N713" s="2" t="s">
        <v>28</v>
      </c>
      <c r="O713" s="3">
        <f>IFERROR(VLOOKUP(B:B,'[1]SI vs ST'!$B:$P,15,0),0)</f>
        <v>0</v>
      </c>
      <c r="P713" s="3" cm="1">
        <f t="array" ref="P713:V713">IFERROR(VLOOKUP(_xlfn.SINGLE(B:B),'[1]Pivot ST'!$D:$P,{6,7,8,9,10,11,12},0),0)</f>
        <v>0</v>
      </c>
      <c r="Q713" s="3">
        <v>0</v>
      </c>
      <c r="R713" s="3">
        <v>0</v>
      </c>
      <c r="S713" s="3">
        <v>0</v>
      </c>
      <c r="T713" s="3">
        <v>0</v>
      </c>
      <c r="U713" s="3">
        <v>3</v>
      </c>
      <c r="V713" s="3">
        <v>10</v>
      </c>
      <c r="W713" s="3">
        <v>0</v>
      </c>
      <c r="X713" s="3">
        <v>0</v>
      </c>
      <c r="Y713" s="3">
        <v>0</v>
      </c>
      <c r="Z713" s="3">
        <v>0</v>
      </c>
      <c r="AA713" s="112">
        <f t="shared" si="140"/>
        <v>0</v>
      </c>
      <c r="AB713" s="112">
        <f t="shared" si="141"/>
        <v>0</v>
      </c>
      <c r="AC713" s="112">
        <f t="shared" si="142"/>
        <v>0</v>
      </c>
      <c r="AD713" s="112">
        <f t="shared" si="143"/>
        <v>0</v>
      </c>
      <c r="AE713" s="112">
        <f t="shared" si="144"/>
        <v>0</v>
      </c>
      <c r="AF713" s="112">
        <f t="shared" si="145"/>
        <v>0</v>
      </c>
      <c r="AG713" s="112">
        <f t="shared" si="146"/>
        <v>1208.82</v>
      </c>
      <c r="AH713" s="112">
        <f t="shared" si="147"/>
        <v>4029.4</v>
      </c>
      <c r="AI713" s="112">
        <f t="shared" si="148"/>
        <v>0</v>
      </c>
      <c r="AJ713" s="112">
        <f t="shared" si="149"/>
        <v>0</v>
      </c>
      <c r="AK713" s="112">
        <f t="shared" si="150"/>
        <v>0</v>
      </c>
      <c r="AL713" s="112">
        <f t="shared" si="151"/>
        <v>0</v>
      </c>
      <c r="AN713" s="112"/>
      <c r="AO713" s="184"/>
    </row>
    <row r="714" spans="1:41" x14ac:dyDescent="0.2">
      <c r="A714" t="s">
        <v>2025</v>
      </c>
      <c r="B714" t="s">
        <v>2062</v>
      </c>
      <c r="C714" s="2" t="s">
        <v>2063</v>
      </c>
      <c r="D714" s="2">
        <v>8886463694701</v>
      </c>
      <c r="E714" s="2" t="s">
        <v>2064</v>
      </c>
      <c r="F714" s="2" t="s">
        <v>60</v>
      </c>
      <c r="G714" s="2" t="s">
        <v>61</v>
      </c>
      <c r="H714" s="2" t="s">
        <v>74</v>
      </c>
      <c r="I714" s="2" t="s">
        <v>1129</v>
      </c>
      <c r="J714" s="2" t="s">
        <v>3995</v>
      </c>
      <c r="K714" s="3">
        <v>188</v>
      </c>
      <c r="L714" s="25">
        <v>554.24</v>
      </c>
      <c r="M714" s="2" t="s">
        <v>2204</v>
      </c>
      <c r="N714" s="2" t="s">
        <v>28</v>
      </c>
      <c r="O714" s="3">
        <f>IFERROR(VLOOKUP(B:B,'[1]SI vs ST'!$B:$P,15,0),0)</f>
        <v>0</v>
      </c>
      <c r="P714" s="3" cm="1">
        <f t="array" ref="P714:V714">IFERROR(VLOOKUP(_xlfn.SINGLE(B:B),'[1]Pivot ST'!$D:$P,{6,7,8,9,10,11,12},0),0)</f>
        <v>0</v>
      </c>
      <c r="Q714" s="3">
        <v>0</v>
      </c>
      <c r="R714" s="3">
        <v>0</v>
      </c>
      <c r="S714" s="3">
        <v>0</v>
      </c>
      <c r="T714" s="3">
        <v>0</v>
      </c>
      <c r="U714" s="3">
        <v>7</v>
      </c>
      <c r="V714" s="3">
        <v>67</v>
      </c>
      <c r="W714" s="3">
        <v>0</v>
      </c>
      <c r="X714" s="3">
        <v>0</v>
      </c>
      <c r="Y714" s="3">
        <v>0</v>
      </c>
      <c r="Z714" s="3">
        <v>0</v>
      </c>
      <c r="AA714" s="112">
        <f t="shared" si="140"/>
        <v>0</v>
      </c>
      <c r="AB714" s="112">
        <f t="shared" si="141"/>
        <v>0</v>
      </c>
      <c r="AC714" s="112">
        <f t="shared" si="142"/>
        <v>0</v>
      </c>
      <c r="AD714" s="112">
        <f t="shared" si="143"/>
        <v>0</v>
      </c>
      <c r="AE714" s="112">
        <f t="shared" si="144"/>
        <v>0</v>
      </c>
      <c r="AF714" s="112">
        <f t="shared" si="145"/>
        <v>0</v>
      </c>
      <c r="AG714" s="112">
        <f t="shared" si="146"/>
        <v>3879.6800000000003</v>
      </c>
      <c r="AH714" s="112">
        <f t="shared" si="147"/>
        <v>37134.080000000002</v>
      </c>
      <c r="AI714" s="112">
        <f t="shared" si="148"/>
        <v>0</v>
      </c>
      <c r="AJ714" s="112">
        <f t="shared" si="149"/>
        <v>0</v>
      </c>
      <c r="AK714" s="112">
        <f t="shared" si="150"/>
        <v>0</v>
      </c>
      <c r="AL714" s="112">
        <f t="shared" si="151"/>
        <v>0</v>
      </c>
      <c r="AN714" s="112"/>
      <c r="AO714" s="184"/>
    </row>
    <row r="715" spans="1:41" x14ac:dyDescent="0.2">
      <c r="A715" t="s">
        <v>56</v>
      </c>
      <c r="B715" t="s">
        <v>2065</v>
      </c>
      <c r="C715" s="2" t="s">
        <v>533</v>
      </c>
      <c r="D715" s="2" t="s">
        <v>2066</v>
      </c>
      <c r="E715" s="2" t="s">
        <v>534</v>
      </c>
      <c r="F715" s="2" t="s">
        <v>535</v>
      </c>
      <c r="G715" s="2" t="s">
        <v>536</v>
      </c>
      <c r="H715" s="2" t="s">
        <v>537</v>
      </c>
      <c r="I715" s="2" t="s">
        <v>1129</v>
      </c>
      <c r="J715" s="2" t="s">
        <v>3995</v>
      </c>
      <c r="K715" s="3">
        <v>150</v>
      </c>
      <c r="L715" s="25">
        <v>503.81</v>
      </c>
      <c r="M715" s="2" t="s">
        <v>2202</v>
      </c>
      <c r="N715" s="2" t="s">
        <v>393</v>
      </c>
      <c r="O715" s="3">
        <f>IFERROR(VLOOKUP(B:B,'[1]SI vs ST'!$B:$P,15,0),0)</f>
        <v>0</v>
      </c>
      <c r="P715" s="3" cm="1">
        <f t="array" ref="P715:V715">IFERROR(VLOOKUP(_xlfn.SINGLE(B:B),'[1]Pivot ST'!$D:$P,{6,7,8,9,10,11,12},0),0)</f>
        <v>0</v>
      </c>
      <c r="Q715" s="3">
        <v>0</v>
      </c>
      <c r="R715" s="3">
        <v>0</v>
      </c>
      <c r="S715" s="3">
        <v>3</v>
      </c>
      <c r="T715" s="3">
        <v>6</v>
      </c>
      <c r="U715" s="3">
        <v>3</v>
      </c>
      <c r="V715" s="3">
        <v>3</v>
      </c>
      <c r="W715" s="3">
        <v>12</v>
      </c>
      <c r="X715" s="3">
        <v>11</v>
      </c>
      <c r="Y715" s="3">
        <v>13</v>
      </c>
      <c r="Z715" s="3">
        <v>18</v>
      </c>
      <c r="AA715" s="112">
        <f t="shared" si="140"/>
        <v>0</v>
      </c>
      <c r="AB715" s="112">
        <f t="shared" si="141"/>
        <v>0</v>
      </c>
      <c r="AC715" s="112">
        <f t="shared" si="142"/>
        <v>0</v>
      </c>
      <c r="AD715" s="112">
        <f t="shared" si="143"/>
        <v>0</v>
      </c>
      <c r="AE715" s="112">
        <f t="shared" si="144"/>
        <v>1511.43</v>
      </c>
      <c r="AF715" s="112">
        <f t="shared" si="145"/>
        <v>3022.86</v>
      </c>
      <c r="AG715" s="112">
        <f t="shared" si="146"/>
        <v>1511.43</v>
      </c>
      <c r="AH715" s="112">
        <f t="shared" si="147"/>
        <v>1511.43</v>
      </c>
      <c r="AI715" s="112">
        <f t="shared" si="148"/>
        <v>6045.72</v>
      </c>
      <c r="AJ715" s="112">
        <f t="shared" si="149"/>
        <v>5541.91</v>
      </c>
      <c r="AK715" s="112">
        <f t="shared" si="150"/>
        <v>6549.53</v>
      </c>
      <c r="AL715" s="112">
        <f t="shared" si="151"/>
        <v>9068.58</v>
      </c>
      <c r="AN715" s="112"/>
      <c r="AO715" s="184"/>
    </row>
    <row r="716" spans="1:41" x14ac:dyDescent="0.2">
      <c r="A716" t="s">
        <v>56</v>
      </c>
      <c r="B716" t="s">
        <v>2067</v>
      </c>
      <c r="C716" s="2" t="s">
        <v>2068</v>
      </c>
      <c r="D716" s="2" t="s">
        <v>2069</v>
      </c>
      <c r="E716" s="2" t="s">
        <v>2070</v>
      </c>
      <c r="F716" s="2" t="s">
        <v>60</v>
      </c>
      <c r="G716" s="2" t="s">
        <v>391</v>
      </c>
      <c r="H716" s="2" t="s">
        <v>396</v>
      </c>
      <c r="I716" s="2" t="s">
        <v>1129</v>
      </c>
      <c r="J716" s="2" t="s">
        <v>3995</v>
      </c>
      <c r="K716" s="141">
        <v>350</v>
      </c>
      <c r="L716" s="25">
        <v>460.74568965517238</v>
      </c>
      <c r="M716" s="2" t="s">
        <v>393</v>
      </c>
      <c r="N716" s="2" t="s">
        <v>393</v>
      </c>
      <c r="O716" s="3">
        <f>IFERROR(VLOOKUP(B:B,'[1]SI vs ST'!$B:$P,15,0),0)</f>
        <v>0</v>
      </c>
      <c r="P716" s="3" cm="1">
        <f t="array" ref="P716">IFERROR(VLOOKUP(_xlfn.SINGLE(B:B),'[1]Pivot ST'!$D:$P,{6,7,8,9,10,11,12},0),0)</f>
        <v>0</v>
      </c>
      <c r="Q716" s="3"/>
      <c r="R716" s="3"/>
      <c r="S716" s="3"/>
      <c r="T716" s="3"/>
      <c r="U716" s="3"/>
      <c r="V716" s="3"/>
      <c r="W716" s="3">
        <v>75</v>
      </c>
      <c r="X716" s="3">
        <v>75</v>
      </c>
      <c r="Y716" s="3">
        <v>75</v>
      </c>
      <c r="Z716" s="3">
        <v>75</v>
      </c>
      <c r="AA716" s="112">
        <f t="shared" si="140"/>
        <v>0</v>
      </c>
      <c r="AB716" s="112">
        <f t="shared" si="141"/>
        <v>0</v>
      </c>
      <c r="AC716" s="112">
        <f t="shared" si="142"/>
        <v>0</v>
      </c>
      <c r="AD716" s="112">
        <f t="shared" si="143"/>
        <v>0</v>
      </c>
      <c r="AE716" s="112">
        <f t="shared" si="144"/>
        <v>0</v>
      </c>
      <c r="AF716" s="112">
        <f t="shared" si="145"/>
        <v>0</v>
      </c>
      <c r="AG716" s="112">
        <f t="shared" si="146"/>
        <v>0</v>
      </c>
      <c r="AH716" s="112">
        <f t="shared" si="147"/>
        <v>0</v>
      </c>
      <c r="AI716" s="112">
        <f t="shared" si="148"/>
        <v>34555.926724137928</v>
      </c>
      <c r="AJ716" s="112">
        <f t="shared" si="149"/>
        <v>34555.926724137928</v>
      </c>
      <c r="AK716" s="112">
        <f t="shared" si="150"/>
        <v>34555.926724137928</v>
      </c>
      <c r="AL716" s="112">
        <f t="shared" si="151"/>
        <v>34555.926724137928</v>
      </c>
      <c r="AN716" s="112"/>
      <c r="AO716" s="184"/>
    </row>
    <row r="717" spans="1:41" x14ac:dyDescent="0.2">
      <c r="A717" t="s">
        <v>56</v>
      </c>
      <c r="B717" t="s">
        <v>2067</v>
      </c>
      <c r="C717" s="2" t="s">
        <v>397</v>
      </c>
      <c r="D717" s="2" t="s">
        <v>2069</v>
      </c>
      <c r="E717" s="2" t="s">
        <v>398</v>
      </c>
      <c r="F717" s="2" t="s">
        <v>60</v>
      </c>
      <c r="G717" s="2" t="s">
        <v>391</v>
      </c>
      <c r="H717" s="2" t="s">
        <v>396</v>
      </c>
      <c r="I717" s="2" t="s">
        <v>1129</v>
      </c>
      <c r="J717" s="2" t="s">
        <v>3995</v>
      </c>
      <c r="K717" s="141">
        <v>350</v>
      </c>
      <c r="L717" s="25">
        <v>460.74568965517238</v>
      </c>
      <c r="M717" s="2" t="s">
        <v>393</v>
      </c>
      <c r="N717" s="2" t="s">
        <v>393</v>
      </c>
      <c r="O717" s="3">
        <f>IFERROR(VLOOKUP(B:B,'[1]SI vs ST'!$B:$P,15,0),0)</f>
        <v>0</v>
      </c>
      <c r="P717" s="3" cm="1">
        <f t="array" ref="P717">IFERROR(VLOOKUP(_xlfn.SINGLE(B:B),'[1]Pivot ST'!$D:$P,{6,7,8,9,10,11,12},0),0)</f>
        <v>0</v>
      </c>
      <c r="Q717" s="3"/>
      <c r="R717" s="3"/>
      <c r="S717" s="3"/>
      <c r="T717" s="3"/>
      <c r="U717" s="3"/>
      <c r="V717" s="3"/>
      <c r="W717" s="3">
        <v>50</v>
      </c>
      <c r="X717" s="3">
        <v>50</v>
      </c>
      <c r="Y717" s="3">
        <v>50</v>
      </c>
      <c r="Z717" s="3">
        <v>50</v>
      </c>
      <c r="AA717" s="112">
        <f t="shared" si="140"/>
        <v>0</v>
      </c>
      <c r="AB717" s="112">
        <f t="shared" si="141"/>
        <v>0</v>
      </c>
      <c r="AC717" s="112">
        <f t="shared" si="142"/>
        <v>0</v>
      </c>
      <c r="AD717" s="112">
        <f t="shared" si="143"/>
        <v>0</v>
      </c>
      <c r="AE717" s="112">
        <f t="shared" si="144"/>
        <v>0</v>
      </c>
      <c r="AF717" s="112">
        <f t="shared" si="145"/>
        <v>0</v>
      </c>
      <c r="AG717" s="112">
        <f t="shared" si="146"/>
        <v>0</v>
      </c>
      <c r="AH717" s="112">
        <f t="shared" si="147"/>
        <v>0</v>
      </c>
      <c r="AI717" s="112">
        <f t="shared" si="148"/>
        <v>23037.28448275862</v>
      </c>
      <c r="AJ717" s="112">
        <f t="shared" si="149"/>
        <v>23037.28448275862</v>
      </c>
      <c r="AK717" s="112">
        <f t="shared" si="150"/>
        <v>23037.28448275862</v>
      </c>
      <c r="AL717" s="112">
        <f t="shared" si="151"/>
        <v>23037.28448275862</v>
      </c>
      <c r="AN717" s="112"/>
      <c r="AO717" s="184"/>
    </row>
    <row r="718" spans="1:41" x14ac:dyDescent="0.2">
      <c r="A718" t="s">
        <v>335</v>
      </c>
      <c r="B718" t="s">
        <v>2067</v>
      </c>
      <c r="C718" s="159" t="s">
        <v>2072</v>
      </c>
      <c r="D718" s="2" t="s">
        <v>2069</v>
      </c>
      <c r="E718" s="2" t="s">
        <v>2073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2" t="s">
        <v>3995</v>
      </c>
      <c r="K718" s="141">
        <v>350</v>
      </c>
      <c r="L718" s="25">
        <v>460.74568965517238</v>
      </c>
      <c r="M718" s="2" t="s">
        <v>393</v>
      </c>
      <c r="N718" s="2" t="s">
        <v>393</v>
      </c>
      <c r="O718" s="3">
        <f>IFERROR(VLOOKUP(B:B,'[1]SI vs ST'!$B:$P,15,0),0)</f>
        <v>0</v>
      </c>
      <c r="P718" s="3" cm="1">
        <f t="array" ref="P718">IFERROR(VLOOKUP(_xlfn.SINGLE(B:B),'[1]Pivot ST'!$D:$P,{6,7,8,9,10,11,12},0),0)</f>
        <v>0</v>
      </c>
      <c r="Q718" s="3"/>
      <c r="R718" s="3"/>
      <c r="S718" s="3"/>
      <c r="T718" s="3"/>
      <c r="U718" s="3"/>
      <c r="V718" s="3"/>
      <c r="W718" s="3">
        <v>84</v>
      </c>
      <c r="X718" s="3">
        <v>60</v>
      </c>
      <c r="Y718" s="3">
        <v>40</v>
      </c>
      <c r="Z718" s="3">
        <v>28</v>
      </c>
      <c r="AA718" s="112">
        <f t="shared" si="140"/>
        <v>0</v>
      </c>
      <c r="AB718" s="112">
        <f t="shared" si="141"/>
        <v>0</v>
      </c>
      <c r="AC718" s="112">
        <f t="shared" si="142"/>
        <v>0</v>
      </c>
      <c r="AD718" s="112">
        <f t="shared" si="143"/>
        <v>0</v>
      </c>
      <c r="AE718" s="112">
        <f t="shared" si="144"/>
        <v>0</v>
      </c>
      <c r="AF718" s="112">
        <f t="shared" si="145"/>
        <v>0</v>
      </c>
      <c r="AG718" s="112">
        <f t="shared" si="146"/>
        <v>0</v>
      </c>
      <c r="AH718" s="112">
        <f t="shared" si="147"/>
        <v>0</v>
      </c>
      <c r="AI718" s="112">
        <f t="shared" si="148"/>
        <v>38702.637931034478</v>
      </c>
      <c r="AJ718" s="112">
        <f t="shared" si="149"/>
        <v>27644.741379310344</v>
      </c>
      <c r="AK718" s="112">
        <f t="shared" si="150"/>
        <v>18429.827586206895</v>
      </c>
      <c r="AL718" s="112">
        <f t="shared" si="151"/>
        <v>12900.879310344826</v>
      </c>
      <c r="AN718" s="112"/>
      <c r="AO718" s="184"/>
    </row>
    <row r="719" spans="1:41" x14ac:dyDescent="0.2">
      <c r="A719" t="s">
        <v>335</v>
      </c>
      <c r="B719" t="s">
        <v>2067</v>
      </c>
      <c r="C719" s="159" t="s">
        <v>2074</v>
      </c>
      <c r="D719" s="2" t="s">
        <v>2069</v>
      </c>
      <c r="E719" s="2" t="s">
        <v>2075</v>
      </c>
      <c r="F719" s="2" t="s">
        <v>60</v>
      </c>
      <c r="G719" s="2" t="s">
        <v>391</v>
      </c>
      <c r="H719" s="2" t="s">
        <v>396</v>
      </c>
      <c r="I719" s="2" t="s">
        <v>1129</v>
      </c>
      <c r="J719" s="2" t="s">
        <v>3995</v>
      </c>
      <c r="K719" s="141">
        <v>350</v>
      </c>
      <c r="L719" s="25">
        <v>460.74568965517238</v>
      </c>
      <c r="M719" s="2" t="s">
        <v>393</v>
      </c>
      <c r="N719" s="2" t="s">
        <v>393</v>
      </c>
      <c r="O719" s="3">
        <f>IFERROR(VLOOKUP(B:B,'[1]SI vs ST'!$B:$P,15,0),0)</f>
        <v>0</v>
      </c>
      <c r="P719" s="3" cm="1">
        <f t="array" ref="P719">IFERROR(VLOOKUP(_xlfn.SINGLE(B:B),'[1]Pivot ST'!$D:$P,{6,7,8,9,10,11,12},0),0)</f>
        <v>0</v>
      </c>
      <c r="Q719" s="3"/>
      <c r="R719" s="3"/>
      <c r="S719" s="3"/>
      <c r="T719" s="3"/>
      <c r="U719" s="3"/>
      <c r="V719" s="3"/>
      <c r="W719" s="3">
        <v>84</v>
      </c>
      <c r="X719" s="3">
        <v>60</v>
      </c>
      <c r="Y719" s="3">
        <v>40</v>
      </c>
      <c r="Z719" s="3">
        <v>28</v>
      </c>
      <c r="AA719" s="112">
        <f t="shared" si="140"/>
        <v>0</v>
      </c>
      <c r="AB719" s="112">
        <f t="shared" si="141"/>
        <v>0</v>
      </c>
      <c r="AC719" s="112">
        <f t="shared" si="142"/>
        <v>0</v>
      </c>
      <c r="AD719" s="112">
        <f t="shared" si="143"/>
        <v>0</v>
      </c>
      <c r="AE719" s="112">
        <f t="shared" si="144"/>
        <v>0</v>
      </c>
      <c r="AF719" s="112">
        <f t="shared" si="145"/>
        <v>0</v>
      </c>
      <c r="AG719" s="112">
        <f t="shared" si="146"/>
        <v>0</v>
      </c>
      <c r="AH719" s="112">
        <f t="shared" si="147"/>
        <v>0</v>
      </c>
      <c r="AI719" s="112">
        <f t="shared" si="148"/>
        <v>38702.637931034478</v>
      </c>
      <c r="AJ719" s="112">
        <f t="shared" si="149"/>
        <v>27644.741379310344</v>
      </c>
      <c r="AK719" s="112">
        <f t="shared" si="150"/>
        <v>18429.827586206895</v>
      </c>
      <c r="AL719" s="112">
        <f t="shared" si="151"/>
        <v>12900.879310344826</v>
      </c>
      <c r="AN719" s="112"/>
      <c r="AO719" s="184"/>
    </row>
    <row r="720" spans="1:41" x14ac:dyDescent="0.2">
      <c r="A720" t="s">
        <v>335</v>
      </c>
      <c r="B720" t="s">
        <v>2067</v>
      </c>
      <c r="C720" s="159" t="s">
        <v>2076</v>
      </c>
      <c r="D720" s="2" t="s">
        <v>2069</v>
      </c>
      <c r="E720" s="2" t="s">
        <v>2077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2" t="s">
        <v>3995</v>
      </c>
      <c r="K720" s="141">
        <v>350</v>
      </c>
      <c r="L720" s="25">
        <v>460.74568965517238</v>
      </c>
      <c r="M720" s="2" t="s">
        <v>393</v>
      </c>
      <c r="N720" s="2" t="s">
        <v>393</v>
      </c>
      <c r="O720" s="3">
        <f>IFERROR(VLOOKUP(B:B,'[1]SI vs ST'!$B:$P,15,0),0)</f>
        <v>0</v>
      </c>
      <c r="P720" s="3" cm="1">
        <f t="array" ref="P720">IFERROR(VLOOKUP(_xlfn.SINGLE(B:B),'[1]Pivot ST'!$D:$P,{6,7,8,9,10,11,12},0),0)</f>
        <v>0</v>
      </c>
      <c r="Q720" s="3"/>
      <c r="R720" s="3"/>
      <c r="S720" s="3"/>
      <c r="T720" s="3"/>
      <c r="U720" s="3"/>
      <c r="V720" s="3"/>
      <c r="W720" s="3">
        <v>42</v>
      </c>
      <c r="X720" s="3">
        <v>30</v>
      </c>
      <c r="Y720" s="3">
        <v>20</v>
      </c>
      <c r="Z720" s="3">
        <v>14</v>
      </c>
      <c r="AA720" s="112">
        <f t="shared" si="140"/>
        <v>0</v>
      </c>
      <c r="AB720" s="112">
        <f t="shared" si="141"/>
        <v>0</v>
      </c>
      <c r="AC720" s="112">
        <f t="shared" si="142"/>
        <v>0</v>
      </c>
      <c r="AD720" s="112">
        <f t="shared" si="143"/>
        <v>0</v>
      </c>
      <c r="AE720" s="112">
        <f t="shared" si="144"/>
        <v>0</v>
      </c>
      <c r="AF720" s="112">
        <f t="shared" si="145"/>
        <v>0</v>
      </c>
      <c r="AG720" s="112">
        <f t="shared" si="146"/>
        <v>0</v>
      </c>
      <c r="AH720" s="112">
        <f t="shared" si="147"/>
        <v>0</v>
      </c>
      <c r="AI720" s="112">
        <f t="shared" si="148"/>
        <v>19351.318965517239</v>
      </c>
      <c r="AJ720" s="112">
        <f t="shared" si="149"/>
        <v>13822.370689655172</v>
      </c>
      <c r="AK720" s="112">
        <f t="shared" si="150"/>
        <v>9214.9137931034475</v>
      </c>
      <c r="AL720" s="112">
        <f t="shared" si="151"/>
        <v>6450.439655172413</v>
      </c>
      <c r="AN720" s="112"/>
      <c r="AO720" s="184"/>
    </row>
    <row r="721" spans="1:41" x14ac:dyDescent="0.2">
      <c r="A721" t="s">
        <v>335</v>
      </c>
      <c r="B721" t="s">
        <v>2067</v>
      </c>
      <c r="C721" s="2" t="s">
        <v>2078</v>
      </c>
      <c r="D721" s="2" t="s">
        <v>2069</v>
      </c>
      <c r="E721" s="2" t="s">
        <v>2079</v>
      </c>
      <c r="F721" s="2" t="s">
        <v>60</v>
      </c>
      <c r="G721" s="2" t="s">
        <v>391</v>
      </c>
      <c r="H721" s="2" t="s">
        <v>396</v>
      </c>
      <c r="I721" s="2" t="s">
        <v>1129</v>
      </c>
      <c r="J721" s="2" t="s">
        <v>3995</v>
      </c>
      <c r="K721" s="141">
        <v>350</v>
      </c>
      <c r="L721" s="25">
        <v>460.74568965517238</v>
      </c>
      <c r="M721" s="2" t="s">
        <v>393</v>
      </c>
      <c r="N721" s="2" t="s">
        <v>393</v>
      </c>
      <c r="O721" s="3">
        <f>IFERROR(VLOOKUP(B:B,'[1]SI vs ST'!$B:$P,15,0),0)</f>
        <v>0</v>
      </c>
      <c r="P721" s="3" cm="1">
        <f t="array" ref="P721">IFERROR(VLOOKUP(_xlfn.SINGLE(B:B),'[1]Pivot ST'!$D:$P,{6,7,8,9,10,11,12},0),0)</f>
        <v>0</v>
      </c>
      <c r="Q721" s="3"/>
      <c r="R721" s="3"/>
      <c r="S721" s="3"/>
      <c r="T721" s="3"/>
      <c r="U721" s="3"/>
      <c r="V721" s="3"/>
      <c r="W721" s="3">
        <v>60</v>
      </c>
      <c r="X721" s="3">
        <v>60</v>
      </c>
      <c r="Y721" s="3">
        <v>60</v>
      </c>
      <c r="Z721" s="3">
        <v>60</v>
      </c>
      <c r="AA721" s="112">
        <f t="shared" si="140"/>
        <v>0</v>
      </c>
      <c r="AB721" s="112">
        <f t="shared" si="141"/>
        <v>0</v>
      </c>
      <c r="AC721" s="112">
        <f t="shared" si="142"/>
        <v>0</v>
      </c>
      <c r="AD721" s="112">
        <f t="shared" si="143"/>
        <v>0</v>
      </c>
      <c r="AE721" s="112">
        <f t="shared" si="144"/>
        <v>0</v>
      </c>
      <c r="AF721" s="112">
        <f t="shared" si="145"/>
        <v>0</v>
      </c>
      <c r="AG721" s="112">
        <f t="shared" si="146"/>
        <v>0</v>
      </c>
      <c r="AH721" s="112">
        <f t="shared" si="147"/>
        <v>0</v>
      </c>
      <c r="AI721" s="112">
        <f t="shared" si="148"/>
        <v>27644.741379310344</v>
      </c>
      <c r="AJ721" s="112">
        <f t="shared" si="149"/>
        <v>27644.741379310344</v>
      </c>
      <c r="AK721" s="112">
        <f t="shared" si="150"/>
        <v>27644.741379310344</v>
      </c>
      <c r="AL721" s="112">
        <f t="shared" si="151"/>
        <v>27644.741379310344</v>
      </c>
      <c r="AN721" s="112"/>
      <c r="AO721" s="184"/>
    </row>
    <row r="722" spans="1:41" x14ac:dyDescent="0.2">
      <c r="A722" t="s">
        <v>104</v>
      </c>
      <c r="B722" t="s">
        <v>2067</v>
      </c>
      <c r="C722" s="2" t="s">
        <v>458</v>
      </c>
      <c r="D722" s="2">
        <v>855848009254</v>
      </c>
      <c r="E722" s="2" t="s">
        <v>459</v>
      </c>
      <c r="F722" s="2" t="s">
        <v>60</v>
      </c>
      <c r="G722" s="2" t="s">
        <v>391</v>
      </c>
      <c r="H722" s="2" t="s">
        <v>396</v>
      </c>
      <c r="I722" s="2" t="s">
        <v>1129</v>
      </c>
      <c r="J722" s="2" t="s">
        <v>3995</v>
      </c>
      <c r="K722" s="3">
        <v>350</v>
      </c>
      <c r="L722" s="25">
        <v>460.74568965517238</v>
      </c>
      <c r="M722" s="2" t="s">
        <v>393</v>
      </c>
      <c r="N722" s="2" t="s">
        <v>393</v>
      </c>
      <c r="O722" s="3">
        <f>IFERROR(VLOOKUP(B:B,'[1]SI vs ST'!$B:$P,15,0),0)</f>
        <v>0</v>
      </c>
      <c r="P722" s="3" cm="1">
        <f t="array" ref="P722">IFERROR(VLOOKUP(_xlfn.SINGLE(B:B),'[1]Pivot ST'!$D:$P,{6,7,8,9,10,11,12},0),0)</f>
        <v>0</v>
      </c>
      <c r="Q722" s="3"/>
      <c r="R722" s="3"/>
      <c r="S722" s="3"/>
      <c r="T722" s="3"/>
      <c r="U722" s="3"/>
      <c r="V722" s="3"/>
      <c r="W722" s="3">
        <v>35</v>
      </c>
      <c r="X722" s="3">
        <v>50</v>
      </c>
      <c r="Y722" s="3">
        <v>50</v>
      </c>
      <c r="Z722" s="3">
        <v>50</v>
      </c>
      <c r="AA722" s="112">
        <f t="shared" si="140"/>
        <v>0</v>
      </c>
      <c r="AB722" s="112">
        <f t="shared" si="141"/>
        <v>0</v>
      </c>
      <c r="AC722" s="112">
        <f t="shared" si="142"/>
        <v>0</v>
      </c>
      <c r="AD722" s="112">
        <f t="shared" si="143"/>
        <v>0</v>
      </c>
      <c r="AE722" s="112">
        <f t="shared" si="144"/>
        <v>0</v>
      </c>
      <c r="AF722" s="112">
        <f t="shared" si="145"/>
        <v>0</v>
      </c>
      <c r="AG722" s="112">
        <f t="shared" si="146"/>
        <v>0</v>
      </c>
      <c r="AH722" s="112">
        <f t="shared" si="147"/>
        <v>0</v>
      </c>
      <c r="AI722" s="112">
        <f t="shared" si="148"/>
        <v>16126.099137931033</v>
      </c>
      <c r="AJ722" s="112">
        <f t="shared" si="149"/>
        <v>23037.28448275862</v>
      </c>
      <c r="AK722" s="112">
        <f t="shared" si="150"/>
        <v>23037.28448275862</v>
      </c>
      <c r="AL722" s="112">
        <f t="shared" si="151"/>
        <v>23037.28448275862</v>
      </c>
      <c r="AN722" s="112"/>
      <c r="AO722" s="184"/>
    </row>
    <row r="723" spans="1:41" x14ac:dyDescent="0.2">
      <c r="A723" t="s">
        <v>104</v>
      </c>
      <c r="B723" t="s">
        <v>2067</v>
      </c>
      <c r="C723" s="2" t="s">
        <v>460</v>
      </c>
      <c r="D723" s="2">
        <v>855848009247</v>
      </c>
      <c r="E723" s="2" t="s">
        <v>461</v>
      </c>
      <c r="F723" s="2" t="s">
        <v>60</v>
      </c>
      <c r="G723" s="2" t="s">
        <v>391</v>
      </c>
      <c r="H723" s="2" t="s">
        <v>396</v>
      </c>
      <c r="I723" s="2" t="s">
        <v>1129</v>
      </c>
      <c r="J723" s="2" t="s">
        <v>3995</v>
      </c>
      <c r="K723" s="3">
        <v>350</v>
      </c>
      <c r="L723" s="25">
        <v>460.74568965517238</v>
      </c>
      <c r="M723" s="2" t="s">
        <v>393</v>
      </c>
      <c r="N723" s="2" t="s">
        <v>393</v>
      </c>
      <c r="O723" s="3">
        <f>IFERROR(VLOOKUP(B:B,'[1]SI vs ST'!$B:$P,15,0),0)</f>
        <v>0</v>
      </c>
      <c r="P723" s="3" cm="1">
        <f t="array" ref="P723">IFERROR(VLOOKUP(_xlfn.SINGLE(B:B),'[1]Pivot ST'!$D:$P,{6,7,8,9,10,11,12},0),0)</f>
        <v>0</v>
      </c>
      <c r="Q723" s="3"/>
      <c r="R723" s="3"/>
      <c r="S723" s="3"/>
      <c r="T723" s="3"/>
      <c r="U723" s="3"/>
      <c r="V723" s="3"/>
      <c r="W723" s="3">
        <v>45</v>
      </c>
      <c r="X723" s="3">
        <v>50</v>
      </c>
      <c r="Y723" s="3">
        <v>50</v>
      </c>
      <c r="Z723" s="3">
        <v>50</v>
      </c>
      <c r="AA723" s="112">
        <f t="shared" si="140"/>
        <v>0</v>
      </c>
      <c r="AB723" s="112">
        <f t="shared" si="141"/>
        <v>0</v>
      </c>
      <c r="AC723" s="112">
        <f t="shared" si="142"/>
        <v>0</v>
      </c>
      <c r="AD723" s="112">
        <f t="shared" si="143"/>
        <v>0</v>
      </c>
      <c r="AE723" s="112">
        <f t="shared" si="144"/>
        <v>0</v>
      </c>
      <c r="AF723" s="112">
        <f t="shared" si="145"/>
        <v>0</v>
      </c>
      <c r="AG723" s="112">
        <f t="shared" si="146"/>
        <v>0</v>
      </c>
      <c r="AH723" s="112">
        <f t="shared" si="147"/>
        <v>0</v>
      </c>
      <c r="AI723" s="112">
        <f t="shared" si="148"/>
        <v>20733.556034482757</v>
      </c>
      <c r="AJ723" s="112">
        <f t="shared" si="149"/>
        <v>23037.28448275862</v>
      </c>
      <c r="AK723" s="112">
        <f t="shared" si="150"/>
        <v>23037.28448275862</v>
      </c>
      <c r="AL723" s="112">
        <f t="shared" si="151"/>
        <v>23037.28448275862</v>
      </c>
      <c r="AN723" s="112"/>
      <c r="AO723" s="184"/>
    </row>
    <row r="724" spans="1:41" x14ac:dyDescent="0.2">
      <c r="A724" t="s">
        <v>335</v>
      </c>
      <c r="B724" t="s">
        <v>2067</v>
      </c>
      <c r="C724" s="2" t="s">
        <v>2080</v>
      </c>
      <c r="D724" s="2" t="s">
        <v>2081</v>
      </c>
      <c r="E724" s="2" t="s">
        <v>2082</v>
      </c>
      <c r="F724" s="2" t="s">
        <v>24</v>
      </c>
      <c r="G724" s="2" t="s">
        <v>391</v>
      </c>
      <c r="H724" s="2" t="s">
        <v>396</v>
      </c>
      <c r="I724" s="2" t="s">
        <v>1129</v>
      </c>
      <c r="J724" s="2" t="s">
        <v>3995</v>
      </c>
      <c r="K724" s="141">
        <v>350</v>
      </c>
      <c r="L724" s="25">
        <v>460.74568965517238</v>
      </c>
      <c r="M724" s="2" t="s">
        <v>393</v>
      </c>
      <c r="N724" s="2" t="s">
        <v>393</v>
      </c>
      <c r="O724" s="3">
        <f>IFERROR(VLOOKUP(B:B,'[1]SI vs ST'!$B:$P,15,0),0)</f>
        <v>0</v>
      </c>
      <c r="P724" s="3" cm="1">
        <f t="array" ref="P724">IFERROR(VLOOKUP(_xlfn.SINGLE(B:B),'[1]Pivot ST'!$D:$P,{6,7,8,9,10,11,12},0),0)</f>
        <v>0</v>
      </c>
      <c r="Q724" s="3"/>
      <c r="R724" s="3"/>
      <c r="S724" s="3"/>
      <c r="T724" s="3"/>
      <c r="U724" s="3"/>
      <c r="V724" s="3"/>
      <c r="W724" s="3">
        <v>364</v>
      </c>
      <c r="X724" s="3">
        <v>711</v>
      </c>
      <c r="Y724" s="3">
        <v>517</v>
      </c>
      <c r="Z724" s="3">
        <v>251</v>
      </c>
      <c r="AA724" s="112">
        <f t="shared" si="140"/>
        <v>0</v>
      </c>
      <c r="AB724" s="112">
        <f t="shared" si="141"/>
        <v>0</v>
      </c>
      <c r="AC724" s="112">
        <f t="shared" si="142"/>
        <v>0</v>
      </c>
      <c r="AD724" s="112">
        <f t="shared" si="143"/>
        <v>0</v>
      </c>
      <c r="AE724" s="112">
        <f t="shared" si="144"/>
        <v>0</v>
      </c>
      <c r="AF724" s="112">
        <f t="shared" si="145"/>
        <v>0</v>
      </c>
      <c r="AG724" s="112">
        <f t="shared" si="146"/>
        <v>0</v>
      </c>
      <c r="AH724" s="112">
        <f t="shared" si="147"/>
        <v>0</v>
      </c>
      <c r="AI724" s="112">
        <f t="shared" si="148"/>
        <v>167711.43103448275</v>
      </c>
      <c r="AJ724" s="112">
        <f t="shared" si="149"/>
        <v>327590.18534482759</v>
      </c>
      <c r="AK724" s="112">
        <f t="shared" si="150"/>
        <v>238205.52155172412</v>
      </c>
      <c r="AL724" s="112">
        <f t="shared" si="151"/>
        <v>115647.16810344828</v>
      </c>
      <c r="AN724" s="112"/>
      <c r="AO724" s="184"/>
    </row>
    <row r="725" spans="1:41" x14ac:dyDescent="0.2">
      <c r="A725" t="s">
        <v>2025</v>
      </c>
      <c r="B725" t="s">
        <v>2067</v>
      </c>
      <c r="C725" s="2" t="s">
        <v>2083</v>
      </c>
      <c r="D725" s="2">
        <v>8886463698969</v>
      </c>
      <c r="E725" s="2" t="s">
        <v>2084</v>
      </c>
      <c r="F725" s="2" t="s">
        <v>60</v>
      </c>
      <c r="G725" s="2" t="s">
        <v>391</v>
      </c>
      <c r="H725" s="2" t="s">
        <v>396</v>
      </c>
      <c r="I725" s="2" t="s">
        <v>1129</v>
      </c>
      <c r="J725" s="2" t="s">
        <v>3995</v>
      </c>
      <c r="K725" s="3">
        <v>350</v>
      </c>
      <c r="L725" s="25">
        <v>460.74568965517238</v>
      </c>
      <c r="M725" s="2" t="s">
        <v>393</v>
      </c>
      <c r="N725" s="2" t="s">
        <v>393</v>
      </c>
      <c r="O725" s="3">
        <f>IFERROR(VLOOKUP(B:B,'[1]SI vs ST'!$B:$P,15,0),0)</f>
        <v>0</v>
      </c>
      <c r="P725" s="3" cm="1">
        <f t="array" ref="P725">IFERROR(VLOOKUP(_xlfn.SINGLE(B:B),'[1]Pivot ST'!$D:$P,{6,7,8,9,10,11,12},0),0)</f>
        <v>0</v>
      </c>
      <c r="Q725" s="3"/>
      <c r="R725" s="3"/>
      <c r="S725" s="3"/>
      <c r="T725" s="3"/>
      <c r="U725" s="3"/>
      <c r="V725" s="3"/>
      <c r="W725" s="3">
        <v>100</v>
      </c>
      <c r="X725" s="3">
        <v>100</v>
      </c>
      <c r="Y725" s="3">
        <v>100</v>
      </c>
      <c r="Z725" s="3">
        <v>100</v>
      </c>
      <c r="AA725" s="112">
        <f t="shared" si="140"/>
        <v>0</v>
      </c>
      <c r="AB725" s="112">
        <f t="shared" si="141"/>
        <v>0</v>
      </c>
      <c r="AC725" s="112">
        <f t="shared" si="142"/>
        <v>0</v>
      </c>
      <c r="AD725" s="112">
        <f t="shared" si="143"/>
        <v>0</v>
      </c>
      <c r="AE725" s="112">
        <f t="shared" si="144"/>
        <v>0</v>
      </c>
      <c r="AF725" s="112">
        <f t="shared" si="145"/>
        <v>0</v>
      </c>
      <c r="AG725" s="112">
        <f t="shared" si="146"/>
        <v>0</v>
      </c>
      <c r="AH725" s="112">
        <f t="shared" si="147"/>
        <v>0</v>
      </c>
      <c r="AI725" s="112">
        <f t="shared" si="148"/>
        <v>46074.568965517239</v>
      </c>
      <c r="AJ725" s="112">
        <f t="shared" si="149"/>
        <v>46074.568965517239</v>
      </c>
      <c r="AK725" s="112">
        <f t="shared" si="150"/>
        <v>46074.568965517239</v>
      </c>
      <c r="AL725" s="112">
        <f t="shared" si="151"/>
        <v>46074.568965517239</v>
      </c>
      <c r="AN725" s="112"/>
      <c r="AO725" s="184"/>
    </row>
    <row r="726" spans="1:41" x14ac:dyDescent="0.2">
      <c r="A726" t="s">
        <v>2025</v>
      </c>
      <c r="B726" t="s">
        <v>2067</v>
      </c>
      <c r="C726" s="2" t="s">
        <v>2085</v>
      </c>
      <c r="D726" s="2">
        <v>8886463699058</v>
      </c>
      <c r="E726" s="2" t="s">
        <v>2086</v>
      </c>
      <c r="F726" s="2" t="s">
        <v>60</v>
      </c>
      <c r="G726" s="2" t="s">
        <v>391</v>
      </c>
      <c r="H726" s="2" t="s">
        <v>396</v>
      </c>
      <c r="I726" s="2" t="s">
        <v>1129</v>
      </c>
      <c r="J726" s="2" t="s">
        <v>3995</v>
      </c>
      <c r="K726" s="3">
        <v>350</v>
      </c>
      <c r="L726" s="25">
        <v>460.74568965517238</v>
      </c>
      <c r="M726" s="2" t="s">
        <v>393</v>
      </c>
      <c r="N726" s="2" t="s">
        <v>393</v>
      </c>
      <c r="O726" s="3">
        <f>IFERROR(VLOOKUP(B:B,'[1]SI vs ST'!$B:$P,15,0),0)</f>
        <v>0</v>
      </c>
      <c r="P726" s="3" cm="1">
        <f t="array" ref="P726">IFERROR(VLOOKUP(_xlfn.SINGLE(B:B),'[1]Pivot ST'!$D:$P,{6,7,8,9,10,11,12},0),0)</f>
        <v>0</v>
      </c>
      <c r="Q726" s="3"/>
      <c r="R726" s="3"/>
      <c r="S726" s="3"/>
      <c r="T726" s="3"/>
      <c r="U726" s="3"/>
      <c r="V726" s="3"/>
      <c r="W726" s="3">
        <v>0</v>
      </c>
      <c r="X726" s="3">
        <v>100</v>
      </c>
      <c r="Y726" s="3">
        <v>150</v>
      </c>
      <c r="Z726" s="3">
        <v>100</v>
      </c>
      <c r="AA726" s="112">
        <f t="shared" si="140"/>
        <v>0</v>
      </c>
      <c r="AB726" s="112">
        <f t="shared" si="141"/>
        <v>0</v>
      </c>
      <c r="AC726" s="112">
        <f t="shared" si="142"/>
        <v>0</v>
      </c>
      <c r="AD726" s="112">
        <f t="shared" si="143"/>
        <v>0</v>
      </c>
      <c r="AE726" s="112">
        <f t="shared" si="144"/>
        <v>0</v>
      </c>
      <c r="AF726" s="112">
        <f t="shared" si="145"/>
        <v>0</v>
      </c>
      <c r="AG726" s="112">
        <f t="shared" si="146"/>
        <v>0</v>
      </c>
      <c r="AH726" s="112">
        <f t="shared" si="147"/>
        <v>0</v>
      </c>
      <c r="AI726" s="112">
        <f t="shared" si="148"/>
        <v>0</v>
      </c>
      <c r="AJ726" s="112">
        <f t="shared" si="149"/>
        <v>46074.568965517239</v>
      </c>
      <c r="AK726" s="112">
        <f t="shared" si="150"/>
        <v>69111.853448275855</v>
      </c>
      <c r="AL726" s="112">
        <f t="shared" si="151"/>
        <v>46074.568965517239</v>
      </c>
      <c r="AN726" s="112"/>
      <c r="AO726" s="184"/>
    </row>
    <row r="727" spans="1:41" x14ac:dyDescent="0.2">
      <c r="A727" t="s">
        <v>2025</v>
      </c>
      <c r="B727" t="s">
        <v>2067</v>
      </c>
      <c r="C727" s="2" t="s">
        <v>2087</v>
      </c>
      <c r="D727" s="2">
        <v>8886463699164</v>
      </c>
      <c r="E727" s="2" t="s">
        <v>2088</v>
      </c>
      <c r="F727" s="2" t="s">
        <v>60</v>
      </c>
      <c r="G727" s="2" t="s">
        <v>391</v>
      </c>
      <c r="H727" s="2" t="s">
        <v>396</v>
      </c>
      <c r="I727" s="2" t="s">
        <v>1129</v>
      </c>
      <c r="J727" s="2" t="s">
        <v>3995</v>
      </c>
      <c r="K727" s="3">
        <v>350</v>
      </c>
      <c r="L727" s="25">
        <v>460.74568965517238</v>
      </c>
      <c r="M727" s="2" t="s">
        <v>393</v>
      </c>
      <c r="N727" s="2" t="s">
        <v>393</v>
      </c>
      <c r="O727" s="3">
        <f>IFERROR(VLOOKUP(B:B,'[1]SI vs ST'!$B:$P,15,0),0)</f>
        <v>0</v>
      </c>
      <c r="P727" s="3" cm="1">
        <f t="array" ref="P727">IFERROR(VLOOKUP(_xlfn.SINGLE(B:B),'[1]Pivot ST'!$D:$P,{6,7,8,9,10,11,12},0),0)</f>
        <v>0</v>
      </c>
      <c r="Q727" s="3"/>
      <c r="R727" s="3"/>
      <c r="S727" s="3"/>
      <c r="T727" s="3"/>
      <c r="U727" s="3"/>
      <c r="V727" s="3"/>
      <c r="W727" s="3">
        <v>0</v>
      </c>
      <c r="X727" s="3">
        <v>100</v>
      </c>
      <c r="Y727" s="3">
        <v>150</v>
      </c>
      <c r="Z727" s="3">
        <v>100</v>
      </c>
      <c r="AA727" s="112">
        <f t="shared" si="140"/>
        <v>0</v>
      </c>
      <c r="AB727" s="112">
        <f t="shared" si="141"/>
        <v>0</v>
      </c>
      <c r="AC727" s="112">
        <f t="shared" si="142"/>
        <v>0</v>
      </c>
      <c r="AD727" s="112">
        <f t="shared" si="143"/>
        <v>0</v>
      </c>
      <c r="AE727" s="112">
        <f t="shared" si="144"/>
        <v>0</v>
      </c>
      <c r="AF727" s="112">
        <f t="shared" si="145"/>
        <v>0</v>
      </c>
      <c r="AG727" s="112">
        <f t="shared" si="146"/>
        <v>0</v>
      </c>
      <c r="AH727" s="112">
        <f t="shared" si="147"/>
        <v>0</v>
      </c>
      <c r="AI727" s="112">
        <f t="shared" si="148"/>
        <v>0</v>
      </c>
      <c r="AJ727" s="112">
        <f t="shared" si="149"/>
        <v>46074.568965517239</v>
      </c>
      <c r="AK727" s="112">
        <f t="shared" si="150"/>
        <v>69111.853448275855</v>
      </c>
      <c r="AL727" s="112">
        <f t="shared" si="151"/>
        <v>46074.568965517239</v>
      </c>
      <c r="AN727" s="112"/>
      <c r="AO727" s="184"/>
    </row>
    <row r="728" spans="1:41" x14ac:dyDescent="0.2">
      <c r="A728" t="s">
        <v>2025</v>
      </c>
      <c r="B728" t="s">
        <v>2067</v>
      </c>
      <c r="C728" s="2" t="s">
        <v>2089</v>
      </c>
      <c r="D728" s="2">
        <v>8886463699508</v>
      </c>
      <c r="E728" s="2" t="s">
        <v>2090</v>
      </c>
      <c r="F728" s="2" t="s">
        <v>60</v>
      </c>
      <c r="G728" s="2" t="s">
        <v>391</v>
      </c>
      <c r="H728" s="2" t="s">
        <v>396</v>
      </c>
      <c r="I728" s="2" t="s">
        <v>1129</v>
      </c>
      <c r="J728" s="2" t="s">
        <v>3995</v>
      </c>
      <c r="K728" s="3">
        <v>350</v>
      </c>
      <c r="L728" s="25">
        <v>460.74568965517238</v>
      </c>
      <c r="M728" s="2" t="s">
        <v>393</v>
      </c>
      <c r="N728" s="2" t="s">
        <v>393</v>
      </c>
      <c r="O728" s="3">
        <f>IFERROR(VLOOKUP(B:B,'[1]SI vs ST'!$B:$P,15,0),0)</f>
        <v>0</v>
      </c>
      <c r="P728" s="3" cm="1">
        <f t="array" ref="P728">IFERROR(VLOOKUP(_xlfn.SINGLE(B:B),'[1]Pivot ST'!$D:$P,{6,7,8,9,10,11,12},0),0)</f>
        <v>0</v>
      </c>
      <c r="Q728" s="3"/>
      <c r="R728" s="3"/>
      <c r="S728" s="3"/>
      <c r="T728" s="3"/>
      <c r="U728" s="3"/>
      <c r="V728" s="3"/>
      <c r="W728" s="3">
        <v>50</v>
      </c>
      <c r="X728" s="3">
        <v>50</v>
      </c>
      <c r="Y728" s="3">
        <v>50</v>
      </c>
      <c r="Z728" s="3">
        <v>50</v>
      </c>
      <c r="AA728" s="112">
        <f t="shared" si="140"/>
        <v>0</v>
      </c>
      <c r="AB728" s="112">
        <f t="shared" si="141"/>
        <v>0</v>
      </c>
      <c r="AC728" s="112">
        <f t="shared" si="142"/>
        <v>0</v>
      </c>
      <c r="AD728" s="112">
        <f t="shared" si="143"/>
        <v>0</v>
      </c>
      <c r="AE728" s="112">
        <f t="shared" si="144"/>
        <v>0</v>
      </c>
      <c r="AF728" s="112">
        <f t="shared" si="145"/>
        <v>0</v>
      </c>
      <c r="AG728" s="112">
        <f t="shared" si="146"/>
        <v>0</v>
      </c>
      <c r="AH728" s="112">
        <f t="shared" si="147"/>
        <v>0</v>
      </c>
      <c r="AI728" s="112">
        <f t="shared" si="148"/>
        <v>23037.28448275862</v>
      </c>
      <c r="AJ728" s="112">
        <f t="shared" si="149"/>
        <v>23037.28448275862</v>
      </c>
      <c r="AK728" s="112">
        <f t="shared" si="150"/>
        <v>23037.28448275862</v>
      </c>
      <c r="AL728" s="112">
        <f t="shared" si="151"/>
        <v>23037.28448275862</v>
      </c>
      <c r="AN728" s="112"/>
      <c r="AO728" s="184"/>
    </row>
    <row r="729" spans="1:41" x14ac:dyDescent="0.2">
      <c r="A729" t="s">
        <v>2025</v>
      </c>
      <c r="B729" t="s">
        <v>2067</v>
      </c>
      <c r="C729" s="2" t="s">
        <v>2091</v>
      </c>
      <c r="D729" s="2">
        <v>8886463698945</v>
      </c>
      <c r="E729" s="2" t="s">
        <v>2092</v>
      </c>
      <c r="F729" s="2" t="s">
        <v>60</v>
      </c>
      <c r="G729" s="2" t="s">
        <v>391</v>
      </c>
      <c r="H729" s="2" t="s">
        <v>396</v>
      </c>
      <c r="I729" s="2" t="s">
        <v>1129</v>
      </c>
      <c r="J729" s="2" t="s">
        <v>3995</v>
      </c>
      <c r="K729" s="3">
        <v>350</v>
      </c>
      <c r="L729" s="25">
        <v>460.74568965517238</v>
      </c>
      <c r="M729" s="2" t="s">
        <v>393</v>
      </c>
      <c r="N729" s="2" t="s">
        <v>393</v>
      </c>
      <c r="O729" s="3">
        <f>IFERROR(VLOOKUP(B:B,'[1]SI vs ST'!$B:$P,15,0),0)</f>
        <v>0</v>
      </c>
      <c r="P729" s="3" cm="1">
        <f t="array" ref="P729">IFERROR(VLOOKUP(_xlfn.SINGLE(B:B),'[1]Pivot ST'!$D:$P,{6,7,8,9,10,11,12},0),0)</f>
        <v>0</v>
      </c>
      <c r="Q729" s="3"/>
      <c r="R729" s="3"/>
      <c r="S729" s="3"/>
      <c r="T729" s="3"/>
      <c r="U729" s="3"/>
      <c r="V729" s="3"/>
      <c r="W729" s="3">
        <v>100</v>
      </c>
      <c r="X729" s="3">
        <v>100</v>
      </c>
      <c r="Y729" s="3">
        <v>100</v>
      </c>
      <c r="Z729" s="3">
        <v>100</v>
      </c>
      <c r="AA729" s="112">
        <f t="shared" si="140"/>
        <v>0</v>
      </c>
      <c r="AB729" s="112">
        <f t="shared" si="141"/>
        <v>0</v>
      </c>
      <c r="AC729" s="112">
        <f t="shared" si="142"/>
        <v>0</v>
      </c>
      <c r="AD729" s="112">
        <f t="shared" si="143"/>
        <v>0</v>
      </c>
      <c r="AE729" s="112">
        <f t="shared" si="144"/>
        <v>0</v>
      </c>
      <c r="AF729" s="112">
        <f t="shared" si="145"/>
        <v>0</v>
      </c>
      <c r="AG729" s="112">
        <f t="shared" si="146"/>
        <v>0</v>
      </c>
      <c r="AH729" s="112">
        <f t="shared" si="147"/>
        <v>0</v>
      </c>
      <c r="AI729" s="112">
        <f t="shared" si="148"/>
        <v>46074.568965517239</v>
      </c>
      <c r="AJ729" s="112">
        <f t="shared" si="149"/>
        <v>46074.568965517239</v>
      </c>
      <c r="AK729" s="112">
        <f t="shared" si="150"/>
        <v>46074.568965517239</v>
      </c>
      <c r="AL729" s="112">
        <f t="shared" si="151"/>
        <v>46074.568965517239</v>
      </c>
      <c r="AN729" s="112"/>
      <c r="AO729" s="184"/>
    </row>
    <row r="730" spans="1:41" x14ac:dyDescent="0.2">
      <c r="A730" t="s">
        <v>56</v>
      </c>
      <c r="B730" t="s">
        <v>2067</v>
      </c>
      <c r="C730" s="2" t="s">
        <v>2093</v>
      </c>
      <c r="D730" s="2" t="s">
        <v>2094</v>
      </c>
      <c r="E730" s="2" t="s">
        <v>2095</v>
      </c>
      <c r="F730" s="2" t="s">
        <v>60</v>
      </c>
      <c r="G730" s="2" t="s">
        <v>391</v>
      </c>
      <c r="H730" s="2" t="s">
        <v>407</v>
      </c>
      <c r="I730" s="2" t="s">
        <v>1129</v>
      </c>
      <c r="J730" s="2" t="s">
        <v>3995</v>
      </c>
      <c r="K730" s="3">
        <v>350</v>
      </c>
      <c r="L730" s="25">
        <v>460.74568965517238</v>
      </c>
      <c r="M730" s="2" t="s">
        <v>393</v>
      </c>
      <c r="N730" s="2" t="s">
        <v>393</v>
      </c>
      <c r="O730" s="3">
        <f>IFERROR(VLOOKUP(B:B,'[1]SI vs ST'!$B:$P,15,0),0)</f>
        <v>0</v>
      </c>
      <c r="P730" s="3" cm="1">
        <f t="array" ref="P730">IFERROR(VLOOKUP(_xlfn.SINGLE(B:B),'[1]Pivot ST'!$D:$P,{6,7,8,9,10,11,12},0),0)</f>
        <v>0</v>
      </c>
      <c r="Q730" s="3"/>
      <c r="R730" s="3"/>
      <c r="S730" s="3"/>
      <c r="T730" s="3"/>
      <c r="U730" s="3"/>
      <c r="V730" s="3"/>
      <c r="W730" s="3">
        <v>0</v>
      </c>
      <c r="X730" s="3">
        <v>0</v>
      </c>
      <c r="Y730" s="3">
        <v>200</v>
      </c>
      <c r="Z730" s="3">
        <v>200</v>
      </c>
      <c r="AA730" s="112">
        <f t="shared" si="140"/>
        <v>0</v>
      </c>
      <c r="AB730" s="112">
        <f t="shared" si="141"/>
        <v>0</v>
      </c>
      <c r="AC730" s="112">
        <f t="shared" si="142"/>
        <v>0</v>
      </c>
      <c r="AD730" s="112">
        <f t="shared" si="143"/>
        <v>0</v>
      </c>
      <c r="AE730" s="112">
        <f t="shared" si="144"/>
        <v>0</v>
      </c>
      <c r="AF730" s="112">
        <f t="shared" si="145"/>
        <v>0</v>
      </c>
      <c r="AG730" s="112">
        <f t="shared" si="146"/>
        <v>0</v>
      </c>
      <c r="AH730" s="112">
        <f t="shared" si="147"/>
        <v>0</v>
      </c>
      <c r="AI730" s="112">
        <f t="shared" si="148"/>
        <v>0</v>
      </c>
      <c r="AJ730" s="112">
        <f t="shared" si="149"/>
        <v>0</v>
      </c>
      <c r="AK730" s="112">
        <f t="shared" si="150"/>
        <v>92149.137931034478</v>
      </c>
      <c r="AL730" s="112">
        <f t="shared" si="151"/>
        <v>92149.137931034478</v>
      </c>
      <c r="AN730" s="112"/>
      <c r="AO730" s="184"/>
    </row>
    <row r="731" spans="1:41" x14ac:dyDescent="0.2">
      <c r="A731" t="s">
        <v>56</v>
      </c>
      <c r="B731" t="s">
        <v>2067</v>
      </c>
      <c r="C731" s="2" t="s">
        <v>405</v>
      </c>
      <c r="D731" s="2" t="s">
        <v>2094</v>
      </c>
      <c r="E731" s="2" t="s">
        <v>406</v>
      </c>
      <c r="F731" s="2" t="s">
        <v>60</v>
      </c>
      <c r="G731" s="2" t="s">
        <v>391</v>
      </c>
      <c r="H731" s="2" t="s">
        <v>407</v>
      </c>
      <c r="I731" s="2" t="s">
        <v>1129</v>
      </c>
      <c r="J731" s="2" t="s">
        <v>3995</v>
      </c>
      <c r="K731" s="141">
        <v>350</v>
      </c>
      <c r="L731" s="25">
        <v>460.75</v>
      </c>
      <c r="M731" s="2" t="s">
        <v>393</v>
      </c>
      <c r="N731" s="2" t="s">
        <v>393</v>
      </c>
      <c r="O731" s="3">
        <f>IFERROR(VLOOKUP(B:B,'[1]SI vs ST'!$B:$P,15,0),0)</f>
        <v>0</v>
      </c>
      <c r="P731" s="3" cm="1">
        <f t="array" ref="P731">IFERROR(VLOOKUP(_xlfn.SINGLE(B:B),'[1]Pivot ST'!$D:$P,{6,7,8,9,10,11,12},0),0)</f>
        <v>0</v>
      </c>
      <c r="Q731" s="3"/>
      <c r="R731" s="3"/>
      <c r="S731" s="3"/>
      <c r="T731" s="3"/>
      <c r="U731" s="3"/>
      <c r="V731" s="3"/>
      <c r="W731" s="3">
        <v>200</v>
      </c>
      <c r="X731" s="3">
        <v>200</v>
      </c>
      <c r="Y731" s="3">
        <v>400</v>
      </c>
      <c r="Z731" s="3">
        <v>350</v>
      </c>
      <c r="AA731" s="112">
        <f t="shared" si="140"/>
        <v>0</v>
      </c>
      <c r="AB731" s="112">
        <f t="shared" si="141"/>
        <v>0</v>
      </c>
      <c r="AC731" s="112">
        <f t="shared" si="142"/>
        <v>0</v>
      </c>
      <c r="AD731" s="112">
        <f t="shared" si="143"/>
        <v>0</v>
      </c>
      <c r="AE731" s="112">
        <f t="shared" si="144"/>
        <v>0</v>
      </c>
      <c r="AF731" s="112">
        <f t="shared" si="145"/>
        <v>0</v>
      </c>
      <c r="AG731" s="112">
        <f t="shared" si="146"/>
        <v>0</v>
      </c>
      <c r="AH731" s="112">
        <f t="shared" si="147"/>
        <v>0</v>
      </c>
      <c r="AI731" s="112">
        <f t="shared" si="148"/>
        <v>92150</v>
      </c>
      <c r="AJ731" s="112">
        <f t="shared" si="149"/>
        <v>92150</v>
      </c>
      <c r="AK731" s="112">
        <f t="shared" si="150"/>
        <v>184300</v>
      </c>
      <c r="AL731" s="112">
        <f t="shared" si="151"/>
        <v>161262.5</v>
      </c>
      <c r="AN731" s="112"/>
      <c r="AO731" s="184"/>
    </row>
    <row r="732" spans="1:41" x14ac:dyDescent="0.2">
      <c r="A732" t="s">
        <v>56</v>
      </c>
      <c r="B732" t="s">
        <v>2067</v>
      </c>
      <c r="C732" s="2" t="s">
        <v>408</v>
      </c>
      <c r="D732" s="2" t="s">
        <v>2094</v>
      </c>
      <c r="E732" s="2" t="s">
        <v>409</v>
      </c>
      <c r="F732" s="2" t="s">
        <v>60</v>
      </c>
      <c r="G732" s="2" t="s">
        <v>391</v>
      </c>
      <c r="H732" s="2" t="s">
        <v>407</v>
      </c>
      <c r="I732" s="2" t="s">
        <v>1129</v>
      </c>
      <c r="J732" s="2" t="s">
        <v>3995</v>
      </c>
      <c r="K732" s="141">
        <v>350</v>
      </c>
      <c r="L732" s="25">
        <v>460.74568965517238</v>
      </c>
      <c r="M732" s="2" t="s">
        <v>393</v>
      </c>
      <c r="N732" s="2" t="s">
        <v>393</v>
      </c>
      <c r="O732" s="3">
        <f>IFERROR(VLOOKUP(B:B,'[1]SI vs ST'!$B:$P,15,0),0)</f>
        <v>0</v>
      </c>
      <c r="P732" s="3" cm="1">
        <f t="array" ref="P732">IFERROR(VLOOKUP(_xlfn.SINGLE(B:B),'[1]Pivot ST'!$D:$P,{6,7,8,9,10,11,12},0),0)</f>
        <v>0</v>
      </c>
      <c r="Q732" s="3"/>
      <c r="R732" s="3"/>
      <c r="S732" s="3"/>
      <c r="T732" s="3"/>
      <c r="U732" s="3"/>
      <c r="V732" s="3"/>
      <c r="W732" s="3">
        <v>100</v>
      </c>
      <c r="X732" s="3">
        <v>100</v>
      </c>
      <c r="Y732" s="3">
        <v>100</v>
      </c>
      <c r="Z732" s="3">
        <v>100</v>
      </c>
      <c r="AA732" s="112">
        <f t="shared" si="140"/>
        <v>0</v>
      </c>
      <c r="AB732" s="112">
        <f t="shared" si="141"/>
        <v>0</v>
      </c>
      <c r="AC732" s="112">
        <f t="shared" si="142"/>
        <v>0</v>
      </c>
      <c r="AD732" s="112">
        <f t="shared" si="143"/>
        <v>0</v>
      </c>
      <c r="AE732" s="112">
        <f t="shared" si="144"/>
        <v>0</v>
      </c>
      <c r="AF732" s="112">
        <f t="shared" si="145"/>
        <v>0</v>
      </c>
      <c r="AG732" s="112">
        <f t="shared" si="146"/>
        <v>0</v>
      </c>
      <c r="AH732" s="112">
        <f t="shared" si="147"/>
        <v>0</v>
      </c>
      <c r="AI732" s="112">
        <f t="shared" si="148"/>
        <v>46074.568965517239</v>
      </c>
      <c r="AJ732" s="112">
        <f t="shared" si="149"/>
        <v>46074.568965517239</v>
      </c>
      <c r="AK732" s="112">
        <f t="shared" si="150"/>
        <v>46074.568965517239</v>
      </c>
      <c r="AL732" s="112">
        <f t="shared" si="151"/>
        <v>46074.568965517239</v>
      </c>
      <c r="AN732" s="112"/>
      <c r="AO732" s="184"/>
    </row>
    <row r="733" spans="1:41" x14ac:dyDescent="0.2">
      <c r="A733" t="s">
        <v>335</v>
      </c>
      <c r="B733" t="s">
        <v>2067</v>
      </c>
      <c r="C733" s="2" t="s">
        <v>2096</v>
      </c>
      <c r="D733" s="2" t="s">
        <v>2094</v>
      </c>
      <c r="E733" s="2" t="s">
        <v>2097</v>
      </c>
      <c r="F733" s="2" t="s">
        <v>60</v>
      </c>
      <c r="G733" s="2" t="s">
        <v>391</v>
      </c>
      <c r="H733" s="2" t="s">
        <v>407</v>
      </c>
      <c r="I733" s="2" t="s">
        <v>1129</v>
      </c>
      <c r="J733" s="2" t="s">
        <v>3995</v>
      </c>
      <c r="K733" s="141">
        <v>350</v>
      </c>
      <c r="L733" s="25">
        <v>460.74568965517238</v>
      </c>
      <c r="M733" s="2" t="s">
        <v>393</v>
      </c>
      <c r="N733" s="2" t="s">
        <v>393</v>
      </c>
      <c r="O733" s="3">
        <f>IFERROR(VLOOKUP(B:B,'[1]SI vs ST'!$B:$P,15,0),0)</f>
        <v>0</v>
      </c>
      <c r="P733" s="3" cm="1">
        <f t="array" ref="P733">IFERROR(VLOOKUP(_xlfn.SINGLE(B:B),'[1]Pivot ST'!$D:$P,{6,7,8,9,10,11,12},0),0)</f>
        <v>0</v>
      </c>
      <c r="Q733" s="3"/>
      <c r="R733" s="3"/>
      <c r="S733" s="3"/>
      <c r="T733" s="3"/>
      <c r="U733" s="3"/>
      <c r="V733" s="3"/>
      <c r="W733" s="3">
        <v>148</v>
      </c>
      <c r="X733" s="3">
        <v>73</v>
      </c>
      <c r="Y733" s="3">
        <v>104</v>
      </c>
      <c r="Z733" s="3">
        <v>98</v>
      </c>
      <c r="AA733" s="112">
        <f t="shared" si="140"/>
        <v>0</v>
      </c>
      <c r="AB733" s="112">
        <f t="shared" si="141"/>
        <v>0</v>
      </c>
      <c r="AC733" s="112">
        <f t="shared" si="142"/>
        <v>0</v>
      </c>
      <c r="AD733" s="112">
        <f t="shared" si="143"/>
        <v>0</v>
      </c>
      <c r="AE733" s="112">
        <f t="shared" si="144"/>
        <v>0</v>
      </c>
      <c r="AF733" s="112">
        <f t="shared" si="145"/>
        <v>0</v>
      </c>
      <c r="AG733" s="112">
        <f t="shared" si="146"/>
        <v>0</v>
      </c>
      <c r="AH733" s="112">
        <f t="shared" si="147"/>
        <v>0</v>
      </c>
      <c r="AI733" s="112">
        <f t="shared" si="148"/>
        <v>68190.362068965507</v>
      </c>
      <c r="AJ733" s="112">
        <f t="shared" si="149"/>
        <v>33634.435344827587</v>
      </c>
      <c r="AK733" s="112">
        <f t="shared" si="150"/>
        <v>47917.551724137928</v>
      </c>
      <c r="AL733" s="112">
        <f t="shared" si="151"/>
        <v>45153.077586206891</v>
      </c>
      <c r="AN733" s="112"/>
      <c r="AO733" s="184"/>
    </row>
    <row r="734" spans="1:41" x14ac:dyDescent="0.2">
      <c r="A734" t="s">
        <v>335</v>
      </c>
      <c r="B734" t="s">
        <v>2067</v>
      </c>
      <c r="C734" s="2" t="s">
        <v>2098</v>
      </c>
      <c r="D734" s="2" t="s">
        <v>2094</v>
      </c>
      <c r="E734" s="2" t="s">
        <v>2099</v>
      </c>
      <c r="F734" s="2" t="s">
        <v>60</v>
      </c>
      <c r="G734" s="2" t="s">
        <v>391</v>
      </c>
      <c r="H734" s="2" t="s">
        <v>407</v>
      </c>
      <c r="I734" s="2" t="s">
        <v>1129</v>
      </c>
      <c r="J734" s="2" t="s">
        <v>3995</v>
      </c>
      <c r="K734" s="141">
        <v>350</v>
      </c>
      <c r="L734" s="25">
        <v>460.74568965517238</v>
      </c>
      <c r="M734" s="2" t="s">
        <v>393</v>
      </c>
      <c r="N734" s="2" t="s">
        <v>393</v>
      </c>
      <c r="O734" s="3">
        <f>IFERROR(VLOOKUP(B:B,'[1]SI vs ST'!$B:$P,15,0),0)</f>
        <v>0</v>
      </c>
      <c r="P734" s="3" cm="1">
        <f t="array" ref="P734">IFERROR(VLOOKUP(_xlfn.SINGLE(B:B),'[1]Pivot ST'!$D:$P,{6,7,8,9,10,11,12},0),0)</f>
        <v>0</v>
      </c>
      <c r="Q734" s="3"/>
      <c r="R734" s="3"/>
      <c r="S734" s="3"/>
      <c r="T734" s="3"/>
      <c r="U734" s="3"/>
      <c r="V734" s="3"/>
      <c r="W734" s="3">
        <v>148</v>
      </c>
      <c r="X734" s="3">
        <v>73</v>
      </c>
      <c r="Y734" s="3">
        <v>104</v>
      </c>
      <c r="Z734" s="3">
        <v>98</v>
      </c>
      <c r="AA734" s="112">
        <f t="shared" si="140"/>
        <v>0</v>
      </c>
      <c r="AB734" s="112">
        <f t="shared" si="141"/>
        <v>0</v>
      </c>
      <c r="AC734" s="112">
        <f t="shared" si="142"/>
        <v>0</v>
      </c>
      <c r="AD734" s="112">
        <f t="shared" si="143"/>
        <v>0</v>
      </c>
      <c r="AE734" s="112">
        <f t="shared" si="144"/>
        <v>0</v>
      </c>
      <c r="AF734" s="112">
        <f t="shared" si="145"/>
        <v>0</v>
      </c>
      <c r="AG734" s="112">
        <f t="shared" si="146"/>
        <v>0</v>
      </c>
      <c r="AH734" s="112">
        <f t="shared" si="147"/>
        <v>0</v>
      </c>
      <c r="AI734" s="112">
        <f t="shared" si="148"/>
        <v>68190.362068965507</v>
      </c>
      <c r="AJ734" s="112">
        <f t="shared" si="149"/>
        <v>33634.435344827587</v>
      </c>
      <c r="AK734" s="112">
        <f t="shared" si="150"/>
        <v>47917.551724137928</v>
      </c>
      <c r="AL734" s="112">
        <f t="shared" si="151"/>
        <v>45153.077586206891</v>
      </c>
      <c r="AN734" s="112"/>
      <c r="AO734" s="184"/>
    </row>
    <row r="735" spans="1:41" x14ac:dyDescent="0.2">
      <c r="A735" t="s">
        <v>335</v>
      </c>
      <c r="B735" t="s">
        <v>2067</v>
      </c>
      <c r="C735" s="2" t="s">
        <v>2100</v>
      </c>
      <c r="D735" s="2" t="s">
        <v>2094</v>
      </c>
      <c r="E735" s="2" t="s">
        <v>2101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2" t="s">
        <v>3995</v>
      </c>
      <c r="K735" s="141">
        <v>350</v>
      </c>
      <c r="L735" s="25">
        <v>460.74568965517238</v>
      </c>
      <c r="M735" s="2" t="s">
        <v>393</v>
      </c>
      <c r="N735" s="2" t="s">
        <v>393</v>
      </c>
      <c r="O735" s="3">
        <f>IFERROR(VLOOKUP(B:B,'[1]SI vs ST'!$B:$P,15,0),0)</f>
        <v>0</v>
      </c>
      <c r="P735" s="3" cm="1">
        <f t="array" ref="P735">IFERROR(VLOOKUP(_xlfn.SINGLE(B:B),'[1]Pivot ST'!$D:$P,{6,7,8,9,10,11,12},0),0)</f>
        <v>0</v>
      </c>
      <c r="Q735" s="3"/>
      <c r="R735" s="3"/>
      <c r="S735" s="3"/>
      <c r="T735" s="3"/>
      <c r="U735" s="3"/>
      <c r="V735" s="3"/>
      <c r="W735" s="3">
        <v>74</v>
      </c>
      <c r="X735" s="3">
        <v>35</v>
      </c>
      <c r="Y735" s="3">
        <v>52</v>
      </c>
      <c r="Z735" s="3">
        <v>49</v>
      </c>
      <c r="AA735" s="112">
        <f t="shared" si="140"/>
        <v>0</v>
      </c>
      <c r="AB735" s="112">
        <f t="shared" si="141"/>
        <v>0</v>
      </c>
      <c r="AC735" s="112">
        <f t="shared" si="142"/>
        <v>0</v>
      </c>
      <c r="AD735" s="112">
        <f t="shared" si="143"/>
        <v>0</v>
      </c>
      <c r="AE735" s="112">
        <f t="shared" si="144"/>
        <v>0</v>
      </c>
      <c r="AF735" s="112">
        <f t="shared" si="145"/>
        <v>0</v>
      </c>
      <c r="AG735" s="112">
        <f t="shared" si="146"/>
        <v>0</v>
      </c>
      <c r="AH735" s="112">
        <f t="shared" si="147"/>
        <v>0</v>
      </c>
      <c r="AI735" s="112">
        <f t="shared" si="148"/>
        <v>34095.181034482754</v>
      </c>
      <c r="AJ735" s="112">
        <f t="shared" si="149"/>
        <v>16126.099137931033</v>
      </c>
      <c r="AK735" s="112">
        <f t="shared" si="150"/>
        <v>23958.775862068964</v>
      </c>
      <c r="AL735" s="112">
        <f t="shared" si="151"/>
        <v>22576.538793103446</v>
      </c>
      <c r="AN735" s="112"/>
      <c r="AO735" s="184"/>
    </row>
    <row r="736" spans="1:41" x14ac:dyDescent="0.2">
      <c r="A736" t="s">
        <v>335</v>
      </c>
      <c r="B736" t="s">
        <v>2067</v>
      </c>
      <c r="C736" s="2" t="s">
        <v>2102</v>
      </c>
      <c r="D736" s="2" t="s">
        <v>2094</v>
      </c>
      <c r="E736" s="2" t="s">
        <v>2103</v>
      </c>
      <c r="F736" s="2" t="s">
        <v>60</v>
      </c>
      <c r="G736" s="2" t="s">
        <v>391</v>
      </c>
      <c r="H736" s="2" t="s">
        <v>407</v>
      </c>
      <c r="I736" s="2" t="s">
        <v>1129</v>
      </c>
      <c r="J736" s="2" t="s">
        <v>3995</v>
      </c>
      <c r="K736" s="141">
        <v>350</v>
      </c>
      <c r="L736" s="25">
        <v>460.74568965517238</v>
      </c>
      <c r="M736" s="2" t="s">
        <v>393</v>
      </c>
      <c r="N736" s="2" t="s">
        <v>393</v>
      </c>
      <c r="O736" s="3">
        <f>IFERROR(VLOOKUP(B:B,'[1]SI vs ST'!$B:$P,15,0),0)</f>
        <v>0</v>
      </c>
      <c r="P736" s="3" cm="1">
        <f t="array" ref="P736">IFERROR(VLOOKUP(_xlfn.SINGLE(B:B),'[1]Pivot ST'!$D:$P,{6,7,8,9,10,11,12},0),0)</f>
        <v>0</v>
      </c>
      <c r="Q736" s="3"/>
      <c r="R736" s="3"/>
      <c r="S736" s="3"/>
      <c r="T736" s="3"/>
      <c r="U736" s="3"/>
      <c r="V736" s="3"/>
      <c r="W736" s="3">
        <v>60</v>
      </c>
      <c r="X736" s="3">
        <v>60</v>
      </c>
      <c r="Y736" s="3">
        <v>60</v>
      </c>
      <c r="Z736" s="3">
        <v>60</v>
      </c>
      <c r="AA736" s="112">
        <f t="shared" si="140"/>
        <v>0</v>
      </c>
      <c r="AB736" s="112">
        <f t="shared" si="141"/>
        <v>0</v>
      </c>
      <c r="AC736" s="112">
        <f t="shared" si="142"/>
        <v>0</v>
      </c>
      <c r="AD736" s="112">
        <f t="shared" si="143"/>
        <v>0</v>
      </c>
      <c r="AE736" s="112">
        <f t="shared" si="144"/>
        <v>0</v>
      </c>
      <c r="AF736" s="112">
        <f t="shared" si="145"/>
        <v>0</v>
      </c>
      <c r="AG736" s="112">
        <f t="shared" si="146"/>
        <v>0</v>
      </c>
      <c r="AH736" s="112">
        <f t="shared" si="147"/>
        <v>0</v>
      </c>
      <c r="AI736" s="112">
        <f t="shared" si="148"/>
        <v>27644.741379310344</v>
      </c>
      <c r="AJ736" s="112">
        <f t="shared" si="149"/>
        <v>27644.741379310344</v>
      </c>
      <c r="AK736" s="112">
        <f t="shared" si="150"/>
        <v>27644.741379310344</v>
      </c>
      <c r="AL736" s="112">
        <f t="shared" si="151"/>
        <v>27644.741379310344</v>
      </c>
    </row>
    <row r="737" spans="1:38" x14ac:dyDescent="0.2">
      <c r="A737" t="s">
        <v>104</v>
      </c>
      <c r="B737" t="s">
        <v>2067</v>
      </c>
      <c r="C737" s="2" t="s">
        <v>462</v>
      </c>
      <c r="D737" s="2">
        <v>855848009179</v>
      </c>
      <c r="E737" s="2" t="s">
        <v>463</v>
      </c>
      <c r="F737" s="2" t="s">
        <v>60</v>
      </c>
      <c r="G737" s="2" t="s">
        <v>391</v>
      </c>
      <c r="H737" s="2" t="s">
        <v>407</v>
      </c>
      <c r="I737" s="2" t="s">
        <v>1129</v>
      </c>
      <c r="J737" s="2" t="s">
        <v>3995</v>
      </c>
      <c r="K737" s="3">
        <v>350</v>
      </c>
      <c r="L737" s="25">
        <v>460.74568965517238</v>
      </c>
      <c r="M737" s="2" t="s">
        <v>393</v>
      </c>
      <c r="N737" s="2" t="s">
        <v>393</v>
      </c>
      <c r="O737" s="3">
        <f>IFERROR(VLOOKUP(B:B,'[1]SI vs ST'!$B:$P,15,0),0)</f>
        <v>0</v>
      </c>
      <c r="P737" s="3" cm="1">
        <f t="array" ref="P737">IFERROR(VLOOKUP(_xlfn.SINGLE(B:B),'[1]Pivot ST'!$D:$P,{6,7,8,9,10,11,12},0),0)</f>
        <v>0</v>
      </c>
      <c r="Q737" s="3"/>
      <c r="R737" s="3"/>
      <c r="S737" s="3"/>
      <c r="T737" s="3"/>
      <c r="U737" s="3"/>
      <c r="V737" s="3"/>
      <c r="W737" s="3">
        <v>90</v>
      </c>
      <c r="X737" s="3">
        <v>100</v>
      </c>
      <c r="Y737" s="3">
        <v>100</v>
      </c>
      <c r="Z737" s="3">
        <v>100</v>
      </c>
      <c r="AA737" s="112">
        <f t="shared" si="140"/>
        <v>0</v>
      </c>
      <c r="AB737" s="112">
        <f t="shared" si="141"/>
        <v>0</v>
      </c>
      <c r="AC737" s="112">
        <f t="shared" si="142"/>
        <v>0</v>
      </c>
      <c r="AD737" s="112">
        <f t="shared" si="143"/>
        <v>0</v>
      </c>
      <c r="AE737" s="112">
        <f t="shared" si="144"/>
        <v>0</v>
      </c>
      <c r="AF737" s="112">
        <f t="shared" si="145"/>
        <v>0</v>
      </c>
      <c r="AG737" s="112">
        <f t="shared" si="146"/>
        <v>0</v>
      </c>
      <c r="AH737" s="112">
        <f t="shared" si="147"/>
        <v>0</v>
      </c>
      <c r="AI737" s="112">
        <f t="shared" si="148"/>
        <v>41467.112068965514</v>
      </c>
      <c r="AJ737" s="112">
        <f t="shared" si="149"/>
        <v>46074.568965517239</v>
      </c>
      <c r="AK737" s="112">
        <f t="shared" si="150"/>
        <v>46074.568965517239</v>
      </c>
      <c r="AL737" s="112">
        <f t="shared" si="151"/>
        <v>46074.568965517239</v>
      </c>
    </row>
    <row r="738" spans="1:38" x14ac:dyDescent="0.2">
      <c r="A738" t="s">
        <v>104</v>
      </c>
      <c r="B738" t="s">
        <v>2067</v>
      </c>
      <c r="C738" s="2" t="s">
        <v>464</v>
      </c>
      <c r="D738" s="2">
        <v>855848009162</v>
      </c>
      <c r="E738" s="2" t="s">
        <v>465</v>
      </c>
      <c r="F738" s="2" t="s">
        <v>60</v>
      </c>
      <c r="G738" s="2" t="s">
        <v>391</v>
      </c>
      <c r="H738" s="2" t="s">
        <v>407</v>
      </c>
      <c r="I738" s="2" t="s">
        <v>1129</v>
      </c>
      <c r="J738" s="2" t="s">
        <v>3995</v>
      </c>
      <c r="K738" s="3">
        <v>350</v>
      </c>
      <c r="L738" s="25">
        <v>460.74568965517238</v>
      </c>
      <c r="M738" s="2" t="s">
        <v>393</v>
      </c>
      <c r="N738" s="2" t="s">
        <v>393</v>
      </c>
      <c r="O738" s="3">
        <f>IFERROR(VLOOKUP(B:B,'[1]SI vs ST'!$B:$P,15,0),0)</f>
        <v>0</v>
      </c>
      <c r="P738" s="3" cm="1">
        <f t="array" ref="P738">IFERROR(VLOOKUP(_xlfn.SINGLE(B:B),'[1]Pivot ST'!$D:$P,{6,7,8,9,10,11,12},0),0)</f>
        <v>0</v>
      </c>
      <c r="Q738" s="3"/>
      <c r="R738" s="3"/>
      <c r="S738" s="3"/>
      <c r="T738" s="3"/>
      <c r="U738" s="3"/>
      <c r="V738" s="3"/>
      <c r="W738" s="3">
        <v>75</v>
      </c>
      <c r="X738" s="3">
        <v>100</v>
      </c>
      <c r="Y738" s="3">
        <v>100</v>
      </c>
      <c r="Z738" s="3">
        <v>100</v>
      </c>
      <c r="AA738" s="112">
        <f t="shared" si="140"/>
        <v>0</v>
      </c>
      <c r="AB738" s="112">
        <f t="shared" si="141"/>
        <v>0</v>
      </c>
      <c r="AC738" s="112">
        <f t="shared" si="142"/>
        <v>0</v>
      </c>
      <c r="AD738" s="112">
        <f t="shared" si="143"/>
        <v>0</v>
      </c>
      <c r="AE738" s="112">
        <f t="shared" si="144"/>
        <v>0</v>
      </c>
      <c r="AF738" s="112">
        <f t="shared" si="145"/>
        <v>0</v>
      </c>
      <c r="AG738" s="112">
        <f t="shared" si="146"/>
        <v>0</v>
      </c>
      <c r="AH738" s="112">
        <f t="shared" si="147"/>
        <v>0</v>
      </c>
      <c r="AI738" s="112">
        <f t="shared" si="148"/>
        <v>34555.926724137928</v>
      </c>
      <c r="AJ738" s="112">
        <f t="shared" si="149"/>
        <v>46074.568965517239</v>
      </c>
      <c r="AK738" s="112">
        <f t="shared" si="150"/>
        <v>46074.568965517239</v>
      </c>
      <c r="AL738" s="112">
        <f t="shared" si="151"/>
        <v>46074.568965517239</v>
      </c>
    </row>
    <row r="739" spans="1:38" x14ac:dyDescent="0.2">
      <c r="A739" t="s">
        <v>335</v>
      </c>
      <c r="B739" t="s">
        <v>2067</v>
      </c>
      <c r="C739" s="2" t="s">
        <v>2104</v>
      </c>
      <c r="D739" s="2" t="s">
        <v>2105</v>
      </c>
      <c r="E739" s="2" t="s">
        <v>2106</v>
      </c>
      <c r="F739" s="2" t="s">
        <v>24</v>
      </c>
      <c r="G739" s="2" t="s">
        <v>391</v>
      </c>
      <c r="H739" s="2" t="s">
        <v>407</v>
      </c>
      <c r="I739" s="2" t="s">
        <v>1129</v>
      </c>
      <c r="J739" s="2" t="s">
        <v>3995</v>
      </c>
      <c r="K739" s="141">
        <v>350</v>
      </c>
      <c r="L739" s="25">
        <v>460.74568965517238</v>
      </c>
      <c r="M739" s="2" t="s">
        <v>393</v>
      </c>
      <c r="N739" s="2" t="s">
        <v>393</v>
      </c>
      <c r="O739" s="3">
        <f>IFERROR(VLOOKUP(B:B,'[1]SI vs ST'!$B:$P,15,0),0)</f>
        <v>0</v>
      </c>
      <c r="P739" s="3" cm="1">
        <f t="array" ref="P739">IFERROR(VLOOKUP(_xlfn.SINGLE(B:B),'[1]Pivot ST'!$D:$P,{6,7,8,9,10,11,12},0),0)</f>
        <v>0</v>
      </c>
      <c r="Q739" s="3"/>
      <c r="R739" s="3"/>
      <c r="S739" s="3"/>
      <c r="T739" s="3"/>
      <c r="U739" s="3"/>
      <c r="V739" s="3"/>
      <c r="W739" s="3">
        <v>619</v>
      </c>
      <c r="X739" s="3">
        <v>1115</v>
      </c>
      <c r="Y739" s="3">
        <v>1240</v>
      </c>
      <c r="Z739" s="3">
        <v>416</v>
      </c>
      <c r="AA739" s="112">
        <f t="shared" si="140"/>
        <v>0</v>
      </c>
      <c r="AB739" s="112">
        <f t="shared" si="141"/>
        <v>0</v>
      </c>
      <c r="AC739" s="112">
        <f t="shared" si="142"/>
        <v>0</v>
      </c>
      <c r="AD739" s="112">
        <f t="shared" si="143"/>
        <v>0</v>
      </c>
      <c r="AE739" s="112">
        <f t="shared" si="144"/>
        <v>0</v>
      </c>
      <c r="AF739" s="112">
        <f t="shared" si="145"/>
        <v>0</v>
      </c>
      <c r="AG739" s="112">
        <f t="shared" si="146"/>
        <v>0</v>
      </c>
      <c r="AH739" s="112">
        <f t="shared" si="147"/>
        <v>0</v>
      </c>
      <c r="AI739" s="112">
        <f t="shared" si="148"/>
        <v>285201.58189655171</v>
      </c>
      <c r="AJ739" s="112">
        <f t="shared" si="149"/>
        <v>513731.44396551722</v>
      </c>
      <c r="AK739" s="112">
        <f t="shared" si="150"/>
        <v>571324.6551724138</v>
      </c>
      <c r="AL739" s="112">
        <f t="shared" si="151"/>
        <v>191670.20689655171</v>
      </c>
    </row>
    <row r="740" spans="1:38" x14ac:dyDescent="0.2">
      <c r="A740" t="s">
        <v>2025</v>
      </c>
      <c r="B740" t="s">
        <v>2067</v>
      </c>
      <c r="C740" s="2" t="s">
        <v>2107</v>
      </c>
      <c r="D740" s="2">
        <v>8886463699003</v>
      </c>
      <c r="E740" s="2" t="s">
        <v>2108</v>
      </c>
      <c r="F740" s="2" t="s">
        <v>60</v>
      </c>
      <c r="G740" s="2" t="s">
        <v>391</v>
      </c>
      <c r="H740" s="2" t="s">
        <v>407</v>
      </c>
      <c r="I740" s="2" t="s">
        <v>1129</v>
      </c>
      <c r="J740" s="2" t="s">
        <v>3995</v>
      </c>
      <c r="K740" s="3">
        <v>350</v>
      </c>
      <c r="L740" s="25">
        <v>460.74568965517238</v>
      </c>
      <c r="M740" s="2" t="s">
        <v>393</v>
      </c>
      <c r="N740" s="2" t="s">
        <v>393</v>
      </c>
      <c r="O740" s="3">
        <f>IFERROR(VLOOKUP(B:B,'[1]SI vs ST'!$B:$P,15,0),0)</f>
        <v>0</v>
      </c>
      <c r="P740" s="3" cm="1">
        <f t="array" ref="P740">IFERROR(VLOOKUP(_xlfn.SINGLE(B:B),'[1]Pivot ST'!$D:$P,{6,7,8,9,10,11,12},0),0)</f>
        <v>0</v>
      </c>
      <c r="Q740" s="3"/>
      <c r="R740" s="3"/>
      <c r="S740" s="3"/>
      <c r="T740" s="3"/>
      <c r="U740" s="3"/>
      <c r="V740" s="3"/>
      <c r="W740" s="3">
        <v>100</v>
      </c>
      <c r="X740" s="3">
        <v>100</v>
      </c>
      <c r="Y740" s="3">
        <v>100</v>
      </c>
      <c r="Z740" s="3">
        <v>100</v>
      </c>
      <c r="AA740" s="112">
        <f t="shared" si="140"/>
        <v>0</v>
      </c>
      <c r="AB740" s="112">
        <f t="shared" si="141"/>
        <v>0</v>
      </c>
      <c r="AC740" s="112">
        <f t="shared" si="142"/>
        <v>0</v>
      </c>
      <c r="AD740" s="112">
        <f t="shared" si="143"/>
        <v>0</v>
      </c>
      <c r="AE740" s="112">
        <f t="shared" si="144"/>
        <v>0</v>
      </c>
      <c r="AF740" s="112">
        <f t="shared" si="145"/>
        <v>0</v>
      </c>
      <c r="AG740" s="112">
        <f t="shared" si="146"/>
        <v>0</v>
      </c>
      <c r="AH740" s="112">
        <f t="shared" si="147"/>
        <v>0</v>
      </c>
      <c r="AI740" s="112">
        <f t="shared" si="148"/>
        <v>46074.568965517239</v>
      </c>
      <c r="AJ740" s="112">
        <f t="shared" si="149"/>
        <v>46074.568965517239</v>
      </c>
      <c r="AK740" s="112">
        <f t="shared" si="150"/>
        <v>46074.568965517239</v>
      </c>
      <c r="AL740" s="112">
        <f t="shared" si="151"/>
        <v>46074.568965517239</v>
      </c>
    </row>
    <row r="741" spans="1:38" x14ac:dyDescent="0.2">
      <c r="A741" t="s">
        <v>2025</v>
      </c>
      <c r="B741" t="s">
        <v>2067</v>
      </c>
      <c r="C741" s="2" t="s">
        <v>2109</v>
      </c>
      <c r="D741" s="2">
        <v>8886463699096</v>
      </c>
      <c r="E741" s="2" t="s">
        <v>2110</v>
      </c>
      <c r="F741" s="2" t="s">
        <v>60</v>
      </c>
      <c r="G741" s="2" t="s">
        <v>391</v>
      </c>
      <c r="H741" s="2" t="s">
        <v>407</v>
      </c>
      <c r="I741" s="2" t="s">
        <v>1129</v>
      </c>
      <c r="J741" s="2" t="s">
        <v>3995</v>
      </c>
      <c r="K741" s="3">
        <v>350</v>
      </c>
      <c r="L741" s="25">
        <v>460.74568965517238</v>
      </c>
      <c r="M741" s="2" t="s">
        <v>393</v>
      </c>
      <c r="N741" s="2" t="s">
        <v>393</v>
      </c>
      <c r="O741" s="3">
        <f>IFERROR(VLOOKUP(B:B,'[1]SI vs ST'!$B:$P,15,0),0)</f>
        <v>0</v>
      </c>
      <c r="P741" s="3" cm="1">
        <f t="array" ref="P741">IFERROR(VLOOKUP(_xlfn.SINGLE(B:B),'[1]Pivot ST'!$D:$P,{6,7,8,9,10,11,12},0),0)</f>
        <v>0</v>
      </c>
      <c r="Q741" s="3"/>
      <c r="R741" s="3"/>
      <c r="S741" s="3"/>
      <c r="T741" s="3"/>
      <c r="U741" s="3"/>
      <c r="V741" s="3"/>
      <c r="W741" s="3">
        <v>0</v>
      </c>
      <c r="X741" s="3">
        <v>120</v>
      </c>
      <c r="Y741" s="3">
        <v>180</v>
      </c>
      <c r="Z741" s="3">
        <v>150</v>
      </c>
      <c r="AA741" s="112">
        <f t="shared" si="140"/>
        <v>0</v>
      </c>
      <c r="AB741" s="112">
        <f t="shared" si="141"/>
        <v>0</v>
      </c>
      <c r="AC741" s="112">
        <f t="shared" si="142"/>
        <v>0</v>
      </c>
      <c r="AD741" s="112">
        <f t="shared" si="143"/>
        <v>0</v>
      </c>
      <c r="AE741" s="112">
        <f t="shared" si="144"/>
        <v>0</v>
      </c>
      <c r="AF741" s="112">
        <f t="shared" si="145"/>
        <v>0</v>
      </c>
      <c r="AG741" s="112">
        <f t="shared" si="146"/>
        <v>0</v>
      </c>
      <c r="AH741" s="112">
        <f t="shared" si="147"/>
        <v>0</v>
      </c>
      <c r="AI741" s="112">
        <f t="shared" si="148"/>
        <v>0</v>
      </c>
      <c r="AJ741" s="112">
        <f t="shared" si="149"/>
        <v>55289.482758620688</v>
      </c>
      <c r="AK741" s="112">
        <f t="shared" si="150"/>
        <v>82934.224137931029</v>
      </c>
      <c r="AL741" s="112">
        <f t="shared" si="151"/>
        <v>69111.853448275855</v>
      </c>
    </row>
    <row r="742" spans="1:38" x14ac:dyDescent="0.2">
      <c r="A742" t="s">
        <v>2025</v>
      </c>
      <c r="B742" t="s">
        <v>2067</v>
      </c>
      <c r="C742" s="2" t="s">
        <v>2111</v>
      </c>
      <c r="D742" s="2">
        <v>8886463699201</v>
      </c>
      <c r="E742" s="2" t="s">
        <v>2112</v>
      </c>
      <c r="F742" s="2" t="s">
        <v>60</v>
      </c>
      <c r="G742" s="2" t="s">
        <v>391</v>
      </c>
      <c r="H742" s="2" t="s">
        <v>407</v>
      </c>
      <c r="I742" s="2" t="s">
        <v>1129</v>
      </c>
      <c r="J742" s="2" t="s">
        <v>3995</v>
      </c>
      <c r="K742" s="3">
        <v>350</v>
      </c>
      <c r="L742" s="25">
        <v>460.74568965517238</v>
      </c>
      <c r="M742" s="2" t="s">
        <v>393</v>
      </c>
      <c r="N742" s="2" t="s">
        <v>393</v>
      </c>
      <c r="O742" s="3">
        <f>IFERROR(VLOOKUP(B:B,'[1]SI vs ST'!$B:$P,15,0),0)</f>
        <v>0</v>
      </c>
      <c r="P742" s="3" cm="1">
        <f t="array" ref="P742">IFERROR(VLOOKUP(_xlfn.SINGLE(B:B),'[1]Pivot ST'!$D:$P,{6,7,8,9,10,11,12},0),0)</f>
        <v>0</v>
      </c>
      <c r="Q742" s="3"/>
      <c r="R742" s="3"/>
      <c r="S742" s="3"/>
      <c r="T742" s="3"/>
      <c r="U742" s="3"/>
      <c r="V742" s="3"/>
      <c r="W742" s="3">
        <v>0</v>
      </c>
      <c r="X742" s="3">
        <v>120</v>
      </c>
      <c r="Y742" s="3">
        <v>180</v>
      </c>
      <c r="Z742" s="3">
        <v>150</v>
      </c>
      <c r="AA742" s="112">
        <f t="shared" si="140"/>
        <v>0</v>
      </c>
      <c r="AB742" s="112">
        <f t="shared" si="141"/>
        <v>0</v>
      </c>
      <c r="AC742" s="112">
        <f t="shared" si="142"/>
        <v>0</v>
      </c>
      <c r="AD742" s="112">
        <f t="shared" si="143"/>
        <v>0</v>
      </c>
      <c r="AE742" s="112">
        <f t="shared" si="144"/>
        <v>0</v>
      </c>
      <c r="AF742" s="112">
        <f t="shared" si="145"/>
        <v>0</v>
      </c>
      <c r="AG742" s="112">
        <f t="shared" si="146"/>
        <v>0</v>
      </c>
      <c r="AH742" s="112">
        <f t="shared" si="147"/>
        <v>0</v>
      </c>
      <c r="AI742" s="112">
        <f t="shared" si="148"/>
        <v>0</v>
      </c>
      <c r="AJ742" s="112">
        <f t="shared" si="149"/>
        <v>55289.482758620688</v>
      </c>
      <c r="AK742" s="112">
        <f t="shared" si="150"/>
        <v>82934.224137931029</v>
      </c>
      <c r="AL742" s="112">
        <f t="shared" si="151"/>
        <v>69111.853448275855</v>
      </c>
    </row>
    <row r="743" spans="1:38" x14ac:dyDescent="0.2">
      <c r="A743" t="s">
        <v>2025</v>
      </c>
      <c r="B743" t="s">
        <v>2067</v>
      </c>
      <c r="C743" s="2" t="s">
        <v>2113</v>
      </c>
      <c r="D743" s="2">
        <v>8886463699515</v>
      </c>
      <c r="E743" s="2" t="s">
        <v>2114</v>
      </c>
      <c r="F743" s="2" t="s">
        <v>60</v>
      </c>
      <c r="G743" s="2" t="s">
        <v>391</v>
      </c>
      <c r="H743" s="2" t="s">
        <v>407</v>
      </c>
      <c r="I743" s="2" t="s">
        <v>1129</v>
      </c>
      <c r="J743" s="2" t="s">
        <v>3995</v>
      </c>
      <c r="K743" s="3">
        <v>350</v>
      </c>
      <c r="L743" s="25">
        <v>460.74568965517238</v>
      </c>
      <c r="M743" s="2" t="s">
        <v>393</v>
      </c>
      <c r="N743" s="2" t="s">
        <v>393</v>
      </c>
      <c r="O743" s="3">
        <f>IFERROR(VLOOKUP(B:B,'[1]SI vs ST'!$B:$P,15,0),0)</f>
        <v>0</v>
      </c>
      <c r="P743" s="3" cm="1">
        <f t="array" ref="P743">IFERROR(VLOOKUP(_xlfn.SINGLE(B:B),'[1]Pivot ST'!$D:$P,{6,7,8,9,10,11,12},0),0)</f>
        <v>0</v>
      </c>
      <c r="Q743" s="3"/>
      <c r="R743" s="3"/>
      <c r="S743" s="3"/>
      <c r="T743" s="3"/>
      <c r="U743" s="3"/>
      <c r="V743" s="3"/>
      <c r="W743" s="3">
        <v>200</v>
      </c>
      <c r="X743" s="3">
        <v>200</v>
      </c>
      <c r="Y743" s="3">
        <v>200</v>
      </c>
      <c r="Z743" s="3">
        <v>200</v>
      </c>
      <c r="AA743" s="112">
        <f t="shared" si="140"/>
        <v>0</v>
      </c>
      <c r="AB743" s="112">
        <f t="shared" si="141"/>
        <v>0</v>
      </c>
      <c r="AC743" s="112">
        <f t="shared" si="142"/>
        <v>0</v>
      </c>
      <c r="AD743" s="112">
        <f t="shared" si="143"/>
        <v>0</v>
      </c>
      <c r="AE743" s="112">
        <f t="shared" si="144"/>
        <v>0</v>
      </c>
      <c r="AF743" s="112">
        <f t="shared" si="145"/>
        <v>0</v>
      </c>
      <c r="AG743" s="112">
        <f t="shared" si="146"/>
        <v>0</v>
      </c>
      <c r="AH743" s="112">
        <f t="shared" si="147"/>
        <v>0</v>
      </c>
      <c r="AI743" s="112">
        <f t="shared" si="148"/>
        <v>92149.137931034478</v>
      </c>
      <c r="AJ743" s="112">
        <f t="shared" si="149"/>
        <v>92149.137931034478</v>
      </c>
      <c r="AK743" s="112">
        <f t="shared" si="150"/>
        <v>92149.137931034478</v>
      </c>
      <c r="AL743" s="112">
        <f t="shared" si="151"/>
        <v>92149.137931034478</v>
      </c>
    </row>
    <row r="744" spans="1:38" x14ac:dyDescent="0.2">
      <c r="A744" t="s">
        <v>2025</v>
      </c>
      <c r="B744" t="s">
        <v>2067</v>
      </c>
      <c r="C744" s="2" t="s">
        <v>2115</v>
      </c>
      <c r="D744" s="2">
        <v>8886463698983</v>
      </c>
      <c r="E744" s="2" t="s">
        <v>2116</v>
      </c>
      <c r="F744" s="2" t="s">
        <v>60</v>
      </c>
      <c r="G744" s="2" t="s">
        <v>391</v>
      </c>
      <c r="H744" s="2" t="s">
        <v>407</v>
      </c>
      <c r="I744" s="2" t="s">
        <v>1129</v>
      </c>
      <c r="J744" s="2" t="s">
        <v>3995</v>
      </c>
      <c r="K744" s="3">
        <v>350</v>
      </c>
      <c r="L744" s="25">
        <v>460.74568965517238</v>
      </c>
      <c r="M744" s="2" t="s">
        <v>393</v>
      </c>
      <c r="N744" s="2" t="s">
        <v>393</v>
      </c>
      <c r="O744" s="3">
        <f>IFERROR(VLOOKUP(B:B,'[1]SI vs ST'!$B:$P,15,0),0)</f>
        <v>0</v>
      </c>
      <c r="P744" s="3" cm="1">
        <f t="array" ref="P744">IFERROR(VLOOKUP(_xlfn.SINGLE(B:B),'[1]Pivot ST'!$D:$P,{6,7,8,9,10,11,12},0),0)</f>
        <v>0</v>
      </c>
      <c r="Q744" s="3"/>
      <c r="R744" s="3"/>
      <c r="S744" s="3"/>
      <c r="T744" s="3"/>
      <c r="U744" s="3"/>
      <c r="V744" s="3"/>
      <c r="W744" s="3">
        <v>100</v>
      </c>
      <c r="X744" s="3">
        <v>100</v>
      </c>
      <c r="Y744" s="3">
        <v>100</v>
      </c>
      <c r="Z744" s="3">
        <v>100</v>
      </c>
      <c r="AA744" s="112">
        <f t="shared" si="140"/>
        <v>0</v>
      </c>
      <c r="AB744" s="112">
        <f t="shared" si="141"/>
        <v>0</v>
      </c>
      <c r="AC744" s="112">
        <f t="shared" si="142"/>
        <v>0</v>
      </c>
      <c r="AD744" s="112">
        <f t="shared" si="143"/>
        <v>0</v>
      </c>
      <c r="AE744" s="112">
        <f t="shared" si="144"/>
        <v>0</v>
      </c>
      <c r="AF744" s="112">
        <f t="shared" si="145"/>
        <v>0</v>
      </c>
      <c r="AG744" s="112">
        <f t="shared" si="146"/>
        <v>0</v>
      </c>
      <c r="AH744" s="112">
        <f t="shared" si="147"/>
        <v>0</v>
      </c>
      <c r="AI744" s="112">
        <f t="shared" si="148"/>
        <v>46074.568965517239</v>
      </c>
      <c r="AJ744" s="112">
        <f t="shared" si="149"/>
        <v>46074.568965517239</v>
      </c>
      <c r="AK744" s="112">
        <f t="shared" si="150"/>
        <v>46074.568965517239</v>
      </c>
      <c r="AL744" s="112">
        <f t="shared" si="151"/>
        <v>46074.568965517239</v>
      </c>
    </row>
    <row r="745" spans="1:38" x14ac:dyDescent="0.2">
      <c r="A745" t="s">
        <v>56</v>
      </c>
      <c r="B745" t="s">
        <v>3996</v>
      </c>
      <c r="C745" s="2" t="s">
        <v>2068</v>
      </c>
      <c r="D745">
        <v>840168548910</v>
      </c>
      <c r="E745" s="2" t="s">
        <v>2070</v>
      </c>
      <c r="F745" s="2" t="s">
        <v>60</v>
      </c>
      <c r="G745" s="2" t="s">
        <v>391</v>
      </c>
      <c r="H745" s="2" t="s">
        <v>396</v>
      </c>
      <c r="I745" s="2" t="s">
        <v>27</v>
      </c>
      <c r="J745" s="2" t="s">
        <v>3995</v>
      </c>
      <c r="K745" s="141">
        <v>900</v>
      </c>
      <c r="L745" s="25">
        <v>402.94396551724139</v>
      </c>
      <c r="M745" s="2" t="s">
        <v>393</v>
      </c>
      <c r="N745" s="2" t="s">
        <v>393</v>
      </c>
      <c r="O745" s="3">
        <f>IFERROR(VLOOKUP(B:B,'[1]SI vs ST'!$B:$P,15,0),0)</f>
        <v>0</v>
      </c>
      <c r="P745" s="3" cm="1">
        <f t="array" ref="P745">IFERROR(VLOOKUP(_xlfn.SINGLE(B:B),'[1]Pivot ST'!$D:$P,{6,7,8,9,10,11,12},0),0)</f>
        <v>0</v>
      </c>
      <c r="Q745" s="3"/>
      <c r="R745" s="3"/>
      <c r="S745" s="3"/>
      <c r="T745" s="3"/>
      <c r="U745" s="3"/>
      <c r="V745" s="3"/>
      <c r="W745" s="3">
        <v>230</v>
      </c>
      <c r="X745" s="3">
        <v>133</v>
      </c>
      <c r="Y745" s="3">
        <v>126</v>
      </c>
      <c r="Z745" s="3">
        <v>127</v>
      </c>
      <c r="AA745" s="112">
        <f t="shared" si="140"/>
        <v>0</v>
      </c>
      <c r="AB745" s="112">
        <f t="shared" si="141"/>
        <v>0</v>
      </c>
      <c r="AC745" s="112">
        <f t="shared" si="142"/>
        <v>0</v>
      </c>
      <c r="AD745" s="112">
        <f t="shared" si="143"/>
        <v>0</v>
      </c>
      <c r="AE745" s="112">
        <f t="shared" si="144"/>
        <v>0</v>
      </c>
      <c r="AF745" s="112">
        <f t="shared" si="145"/>
        <v>0</v>
      </c>
      <c r="AG745" s="112">
        <f t="shared" si="146"/>
        <v>0</v>
      </c>
      <c r="AH745" s="112">
        <f t="shared" si="147"/>
        <v>0</v>
      </c>
      <c r="AI745" s="112">
        <f t="shared" si="148"/>
        <v>92677.112068965522</v>
      </c>
      <c r="AJ745" s="112">
        <f t="shared" si="149"/>
        <v>53591.547413793109</v>
      </c>
      <c r="AK745" s="112">
        <f t="shared" si="150"/>
        <v>50770.939655172413</v>
      </c>
      <c r="AL745" s="112">
        <f t="shared" si="151"/>
        <v>51173.883620689659</v>
      </c>
    </row>
    <row r="746" spans="1:38" x14ac:dyDescent="0.2">
      <c r="A746" t="s">
        <v>56</v>
      </c>
      <c r="B746" t="s">
        <v>3997</v>
      </c>
      <c r="C746" s="2" t="s">
        <v>2093</v>
      </c>
      <c r="D746">
        <v>840168549436</v>
      </c>
      <c r="E746" s="2" t="s">
        <v>2095</v>
      </c>
      <c r="F746" s="2" t="s">
        <v>60</v>
      </c>
      <c r="G746" s="2" t="s">
        <v>391</v>
      </c>
      <c r="H746" s="2" t="s">
        <v>407</v>
      </c>
      <c r="I746" s="2" t="s">
        <v>27</v>
      </c>
      <c r="J746" s="2" t="s">
        <v>3995</v>
      </c>
      <c r="K746" s="141">
        <v>1500</v>
      </c>
      <c r="L746" s="25">
        <v>402.94396551724139</v>
      </c>
      <c r="M746" s="2" t="s">
        <v>393</v>
      </c>
      <c r="N746" s="2" t="s">
        <v>393</v>
      </c>
      <c r="O746" s="3">
        <f>IFERROR(VLOOKUP(B:B,'[1]SI vs ST'!$B:$P,15,0),0)</f>
        <v>0</v>
      </c>
      <c r="P746" s="3" cm="1">
        <f t="array" ref="P746">IFERROR(VLOOKUP(_xlfn.SINGLE(B:B),'[1]Pivot ST'!$D:$P,{6,7,8,9,10,11,12},0),0)</f>
        <v>0</v>
      </c>
      <c r="Q746" s="3"/>
      <c r="R746" s="3"/>
      <c r="S746" s="3"/>
      <c r="T746" s="3"/>
      <c r="U746" s="3"/>
      <c r="V746" s="3"/>
      <c r="W746" s="3">
        <v>765</v>
      </c>
      <c r="X746" s="3">
        <v>1060</v>
      </c>
      <c r="Y746" s="3">
        <v>1004</v>
      </c>
      <c r="Z746" s="3">
        <v>1015</v>
      </c>
      <c r="AA746" s="112">
        <f t="shared" si="140"/>
        <v>0</v>
      </c>
      <c r="AB746" s="112">
        <f t="shared" si="141"/>
        <v>0</v>
      </c>
      <c r="AC746" s="112">
        <f t="shared" si="142"/>
        <v>0</v>
      </c>
      <c r="AD746" s="112">
        <f t="shared" si="143"/>
        <v>0</v>
      </c>
      <c r="AE746" s="112">
        <f t="shared" si="144"/>
        <v>0</v>
      </c>
      <c r="AF746" s="112">
        <f t="shared" si="145"/>
        <v>0</v>
      </c>
      <c r="AG746" s="112">
        <f t="shared" si="146"/>
        <v>0</v>
      </c>
      <c r="AH746" s="112">
        <f t="shared" si="147"/>
        <v>0</v>
      </c>
      <c r="AI746" s="112">
        <f t="shared" si="148"/>
        <v>308252.13362068968</v>
      </c>
      <c r="AJ746" s="112">
        <f t="shared" si="149"/>
        <v>427120.60344827588</v>
      </c>
      <c r="AK746" s="112">
        <f t="shared" si="150"/>
        <v>404555.74137931038</v>
      </c>
      <c r="AL746" s="112">
        <f t="shared" si="151"/>
        <v>408988.125</v>
      </c>
    </row>
    <row r="747" spans="1:38" x14ac:dyDescent="0.2">
      <c r="A747" t="s">
        <v>335</v>
      </c>
      <c r="B747" t="s">
        <v>3998</v>
      </c>
      <c r="C747" s="159" t="s">
        <v>2072</v>
      </c>
      <c r="D747">
        <v>840459610685</v>
      </c>
      <c r="E747" s="2" t="s">
        <v>2073</v>
      </c>
      <c r="F747" s="2" t="s">
        <v>60</v>
      </c>
      <c r="G747" s="2" t="s">
        <v>391</v>
      </c>
      <c r="H747" s="2" t="s">
        <v>396</v>
      </c>
      <c r="I747" s="2" t="s">
        <v>27</v>
      </c>
      <c r="J747" s="2" t="s">
        <v>3995</v>
      </c>
      <c r="K747" s="141">
        <v>900</v>
      </c>
      <c r="L747" s="25">
        <v>402.94396551724139</v>
      </c>
      <c r="M747" s="2" t="s">
        <v>393</v>
      </c>
      <c r="N747" s="2" t="s">
        <v>393</v>
      </c>
      <c r="O747" s="3">
        <f>IFERROR(VLOOKUP(B:B,'[1]SI vs ST'!$B:$P,15,0),0)</f>
        <v>0</v>
      </c>
      <c r="P747" s="3" cm="1">
        <f t="array" ref="P747">IFERROR(VLOOKUP(_xlfn.SINGLE(B:B),'[1]Pivot ST'!$D:$P,{6,7,8,9,10,11,12},0),0)</f>
        <v>0</v>
      </c>
      <c r="Q747" s="3"/>
      <c r="R747" s="3"/>
      <c r="S747" s="3"/>
      <c r="T747" s="3"/>
      <c r="U747" s="3"/>
      <c r="V747" s="3"/>
      <c r="W747" s="3">
        <v>230</v>
      </c>
      <c r="X747" s="3">
        <v>133</v>
      </c>
      <c r="Y747" s="3">
        <v>126</v>
      </c>
      <c r="Z747" s="3">
        <v>127</v>
      </c>
      <c r="AA747" s="112">
        <f t="shared" si="140"/>
        <v>0</v>
      </c>
      <c r="AB747" s="112">
        <f t="shared" si="141"/>
        <v>0</v>
      </c>
      <c r="AC747" s="112">
        <f t="shared" si="142"/>
        <v>0</v>
      </c>
      <c r="AD747" s="112">
        <f t="shared" si="143"/>
        <v>0</v>
      </c>
      <c r="AE747" s="112">
        <f t="shared" si="144"/>
        <v>0</v>
      </c>
      <c r="AF747" s="112">
        <f t="shared" si="145"/>
        <v>0</v>
      </c>
      <c r="AG747" s="112">
        <f t="shared" si="146"/>
        <v>0</v>
      </c>
      <c r="AH747" s="112">
        <f t="shared" si="147"/>
        <v>0</v>
      </c>
      <c r="AI747" s="112">
        <f t="shared" si="148"/>
        <v>92677.112068965522</v>
      </c>
      <c r="AJ747" s="112">
        <f t="shared" si="149"/>
        <v>53591.547413793109</v>
      </c>
      <c r="AK747" s="112">
        <f t="shared" si="150"/>
        <v>50770.939655172413</v>
      </c>
      <c r="AL747" s="112">
        <f t="shared" si="151"/>
        <v>51173.883620689659</v>
      </c>
    </row>
    <row r="748" spans="1:38" x14ac:dyDescent="0.2">
      <c r="A748" t="s">
        <v>335</v>
      </c>
      <c r="B748" t="s">
        <v>3999</v>
      </c>
      <c r="C748" s="2" t="s">
        <v>2096</v>
      </c>
      <c r="D748">
        <v>840459611279</v>
      </c>
      <c r="E748" s="2" t="s">
        <v>2097</v>
      </c>
      <c r="F748" s="2" t="s">
        <v>60</v>
      </c>
      <c r="G748" s="2" t="s">
        <v>391</v>
      </c>
      <c r="H748" s="2" t="s">
        <v>407</v>
      </c>
      <c r="I748" s="2" t="s">
        <v>27</v>
      </c>
      <c r="J748" s="2" t="s">
        <v>3995</v>
      </c>
      <c r="K748" s="141">
        <v>1500</v>
      </c>
      <c r="L748" s="25">
        <v>402.94396551724139</v>
      </c>
      <c r="M748" s="2" t="s">
        <v>393</v>
      </c>
      <c r="N748" s="2" t="s">
        <v>393</v>
      </c>
      <c r="O748" s="3">
        <f>IFERROR(VLOOKUP(B:B,'[1]SI vs ST'!$B:$P,15,0),0)</f>
        <v>0</v>
      </c>
      <c r="P748" s="3" cm="1">
        <f t="array" ref="P748">IFERROR(VLOOKUP(_xlfn.SINGLE(B:B),'[1]Pivot ST'!$D:$P,{6,7,8,9,10,11,12},0),0)</f>
        <v>0</v>
      </c>
      <c r="Q748" s="3"/>
      <c r="R748" s="3"/>
      <c r="S748" s="3"/>
      <c r="T748" s="3"/>
      <c r="U748" s="3"/>
      <c r="V748" s="3"/>
      <c r="W748" s="3">
        <v>765</v>
      </c>
      <c r="X748" s="3">
        <v>1060</v>
      </c>
      <c r="Y748" s="3">
        <v>1004</v>
      </c>
      <c r="Z748" s="3">
        <v>1015</v>
      </c>
      <c r="AA748" s="112">
        <f t="shared" si="140"/>
        <v>0</v>
      </c>
      <c r="AB748" s="112">
        <f t="shared" si="141"/>
        <v>0</v>
      </c>
      <c r="AC748" s="112">
        <f t="shared" si="142"/>
        <v>0</v>
      </c>
      <c r="AD748" s="112">
        <f t="shared" si="143"/>
        <v>0</v>
      </c>
      <c r="AE748" s="112">
        <f t="shared" si="144"/>
        <v>0</v>
      </c>
      <c r="AF748" s="112">
        <f t="shared" si="145"/>
        <v>0</v>
      </c>
      <c r="AG748" s="112">
        <f t="shared" si="146"/>
        <v>0</v>
      </c>
      <c r="AH748" s="112">
        <f t="shared" si="147"/>
        <v>0</v>
      </c>
      <c r="AI748" s="112">
        <f t="shared" si="148"/>
        <v>308252.13362068968</v>
      </c>
      <c r="AJ748" s="112">
        <f t="shared" si="149"/>
        <v>427120.60344827588</v>
      </c>
      <c r="AK748" s="112">
        <f t="shared" si="150"/>
        <v>404555.74137931038</v>
      </c>
      <c r="AL748" s="112">
        <f t="shared" si="151"/>
        <v>408988.125</v>
      </c>
    </row>
    <row r="749" spans="1:38" x14ac:dyDescent="0.2">
      <c r="A749" t="s">
        <v>56</v>
      </c>
      <c r="B749" t="s">
        <v>4000</v>
      </c>
      <c r="C749" s="2" t="s">
        <v>2117</v>
      </c>
      <c r="D749">
        <v>840168548668</v>
      </c>
      <c r="E749" s="2" t="s">
        <v>2118</v>
      </c>
      <c r="F749" s="2" t="s">
        <v>60</v>
      </c>
      <c r="G749" s="2" t="s">
        <v>391</v>
      </c>
      <c r="H749" s="2" t="s">
        <v>396</v>
      </c>
      <c r="I749" s="2" t="s">
        <v>27</v>
      </c>
      <c r="J749" s="2" t="s">
        <v>3995</v>
      </c>
      <c r="K749" s="3">
        <v>200</v>
      </c>
      <c r="L749" s="25">
        <v>402.94396551724139</v>
      </c>
      <c r="M749" s="2" t="s">
        <v>393</v>
      </c>
      <c r="N749" s="2" t="s">
        <v>393</v>
      </c>
      <c r="O749" s="3">
        <f>IFERROR(VLOOKUP(B:B,'[1]SI vs ST'!$B:$P,15,0),0)</f>
        <v>0</v>
      </c>
      <c r="P749" s="3" cm="1">
        <f t="array" ref="P749">IFERROR(VLOOKUP(_xlfn.SINGLE(B:B),'[1]Pivot ST'!$D:$P,{6,7,8,9,10,11,12},0),0)</f>
        <v>0</v>
      </c>
      <c r="Q749" s="3"/>
      <c r="R749" s="3"/>
      <c r="S749" s="3"/>
      <c r="T749" s="3"/>
      <c r="U749" s="3"/>
      <c r="V749" s="3"/>
      <c r="W749" s="3">
        <v>0</v>
      </c>
      <c r="X749" s="3">
        <v>0</v>
      </c>
      <c r="Y749" s="3">
        <v>67</v>
      </c>
      <c r="Z749" s="3">
        <v>68</v>
      </c>
      <c r="AA749" s="112">
        <f t="shared" si="140"/>
        <v>0</v>
      </c>
      <c r="AB749" s="112">
        <f t="shared" si="141"/>
        <v>0</v>
      </c>
      <c r="AC749" s="112">
        <f t="shared" si="142"/>
        <v>0</v>
      </c>
      <c r="AD749" s="112">
        <f t="shared" si="143"/>
        <v>0</v>
      </c>
      <c r="AE749" s="112">
        <f t="shared" si="144"/>
        <v>0</v>
      </c>
      <c r="AF749" s="112">
        <f t="shared" si="145"/>
        <v>0</v>
      </c>
      <c r="AG749" s="112">
        <f t="shared" si="146"/>
        <v>0</v>
      </c>
      <c r="AH749" s="112">
        <f t="shared" si="147"/>
        <v>0</v>
      </c>
      <c r="AI749" s="112">
        <f t="shared" si="148"/>
        <v>0</v>
      </c>
      <c r="AJ749" s="112">
        <f t="shared" si="149"/>
        <v>0</v>
      </c>
      <c r="AK749" s="112">
        <f t="shared" si="150"/>
        <v>26997.245689655174</v>
      </c>
      <c r="AL749" s="112">
        <f t="shared" si="151"/>
        <v>27400.189655172413</v>
      </c>
    </row>
    <row r="750" spans="1:38" x14ac:dyDescent="0.2">
      <c r="A750" t="s">
        <v>56</v>
      </c>
      <c r="B750" t="s">
        <v>4001</v>
      </c>
      <c r="C750" s="2" t="s">
        <v>2119</v>
      </c>
      <c r="D750">
        <v>840168549184</v>
      </c>
      <c r="E750" s="2" t="s">
        <v>2120</v>
      </c>
      <c r="F750" s="2" t="s">
        <v>60</v>
      </c>
      <c r="G750" s="2" t="s">
        <v>391</v>
      </c>
      <c r="H750" s="2" t="s">
        <v>407</v>
      </c>
      <c r="I750" s="2" t="s">
        <v>27</v>
      </c>
      <c r="J750" s="2" t="s">
        <v>3995</v>
      </c>
      <c r="K750" s="3">
        <v>300</v>
      </c>
      <c r="L750" s="25">
        <v>402.94396551724139</v>
      </c>
      <c r="M750" s="2" t="s">
        <v>393</v>
      </c>
      <c r="N750" s="2" t="s">
        <v>393</v>
      </c>
      <c r="O750" s="3">
        <f>IFERROR(VLOOKUP(B:B,'[1]SI vs ST'!$B:$P,15,0),0)</f>
        <v>0</v>
      </c>
      <c r="P750" s="3" cm="1">
        <f t="array" ref="P750">IFERROR(VLOOKUP(_xlfn.SINGLE(B:B),'[1]Pivot ST'!$D:$P,{6,7,8,9,10,11,12},0),0)</f>
        <v>0</v>
      </c>
      <c r="Q750" s="3"/>
      <c r="R750" s="3"/>
      <c r="S750" s="3"/>
      <c r="T750" s="3"/>
      <c r="U750" s="3"/>
      <c r="V750" s="3"/>
      <c r="W750" s="3">
        <v>0</v>
      </c>
      <c r="X750" s="3">
        <v>0</v>
      </c>
      <c r="Y750" s="3">
        <v>101</v>
      </c>
      <c r="Z750" s="3">
        <v>102</v>
      </c>
      <c r="AA750" s="112">
        <f t="shared" si="140"/>
        <v>0</v>
      </c>
      <c r="AB750" s="112">
        <f t="shared" si="141"/>
        <v>0</v>
      </c>
      <c r="AC750" s="112">
        <f t="shared" si="142"/>
        <v>0</v>
      </c>
      <c r="AD750" s="112">
        <f t="shared" si="143"/>
        <v>0</v>
      </c>
      <c r="AE750" s="112">
        <f t="shared" si="144"/>
        <v>0</v>
      </c>
      <c r="AF750" s="112">
        <f t="shared" si="145"/>
        <v>0</v>
      </c>
      <c r="AG750" s="112">
        <f t="shared" si="146"/>
        <v>0</v>
      </c>
      <c r="AH750" s="112">
        <f t="shared" si="147"/>
        <v>0</v>
      </c>
      <c r="AI750" s="112">
        <f t="shared" si="148"/>
        <v>0</v>
      </c>
      <c r="AJ750" s="112">
        <f t="shared" si="149"/>
        <v>0</v>
      </c>
      <c r="AK750" s="112">
        <f t="shared" si="150"/>
        <v>40697.340517241384</v>
      </c>
      <c r="AL750" s="112">
        <f t="shared" si="151"/>
        <v>41100.284482758623</v>
      </c>
    </row>
    <row r="751" spans="1:38" x14ac:dyDescent="0.2">
      <c r="A751" t="s">
        <v>56</v>
      </c>
      <c r="B751" t="s">
        <v>4002</v>
      </c>
      <c r="C751" s="2" t="s">
        <v>2121</v>
      </c>
      <c r="D751">
        <v>840168548736</v>
      </c>
      <c r="E751" s="2" t="s">
        <v>2122</v>
      </c>
      <c r="F751" s="2" t="s">
        <v>60</v>
      </c>
      <c r="G751" s="2" t="s">
        <v>391</v>
      </c>
      <c r="H751" s="2" t="s">
        <v>396</v>
      </c>
      <c r="I751" s="2" t="s">
        <v>27</v>
      </c>
      <c r="J751" s="2" t="s">
        <v>3995</v>
      </c>
      <c r="K751" s="3">
        <v>200</v>
      </c>
      <c r="L751" s="25">
        <v>402.94396551724139</v>
      </c>
      <c r="M751" s="2" t="s">
        <v>393</v>
      </c>
      <c r="N751" s="2" t="s">
        <v>393</v>
      </c>
      <c r="O751" s="3">
        <f>IFERROR(VLOOKUP(B:B,'[1]SI vs ST'!$B:$P,15,0),0)</f>
        <v>0</v>
      </c>
      <c r="P751" s="3" cm="1">
        <f t="array" ref="P751">IFERROR(VLOOKUP(_xlfn.SINGLE(B:B),'[1]Pivot ST'!$D:$P,{6,7,8,9,10,11,12},0),0)</f>
        <v>0</v>
      </c>
      <c r="Q751" s="3"/>
      <c r="R751" s="3"/>
      <c r="S751" s="3"/>
      <c r="T751" s="3"/>
      <c r="U751" s="3"/>
      <c r="V751" s="3"/>
      <c r="W751" s="3">
        <v>0</v>
      </c>
      <c r="X751" s="3">
        <v>0</v>
      </c>
      <c r="Y751" s="3">
        <v>76</v>
      </c>
      <c r="Z751" s="3">
        <v>77</v>
      </c>
      <c r="AA751" s="112">
        <f t="shared" si="140"/>
        <v>0</v>
      </c>
      <c r="AB751" s="112">
        <f t="shared" si="141"/>
        <v>0</v>
      </c>
      <c r="AC751" s="112">
        <f t="shared" si="142"/>
        <v>0</v>
      </c>
      <c r="AD751" s="112">
        <f t="shared" si="143"/>
        <v>0</v>
      </c>
      <c r="AE751" s="112">
        <f t="shared" si="144"/>
        <v>0</v>
      </c>
      <c r="AF751" s="112">
        <f t="shared" si="145"/>
        <v>0</v>
      </c>
      <c r="AG751" s="112">
        <f t="shared" si="146"/>
        <v>0</v>
      </c>
      <c r="AH751" s="112">
        <f t="shared" si="147"/>
        <v>0</v>
      </c>
      <c r="AI751" s="112">
        <f t="shared" si="148"/>
        <v>0</v>
      </c>
      <c r="AJ751" s="112">
        <f t="shared" si="149"/>
        <v>0</v>
      </c>
      <c r="AK751" s="112">
        <f t="shared" si="150"/>
        <v>30623.741379310348</v>
      </c>
      <c r="AL751" s="112">
        <f t="shared" si="151"/>
        <v>31026.685344827587</v>
      </c>
    </row>
    <row r="752" spans="1:38" x14ac:dyDescent="0.2">
      <c r="A752" t="s">
        <v>56</v>
      </c>
      <c r="B752" t="s">
        <v>4003</v>
      </c>
      <c r="C752" s="2" t="s">
        <v>2123</v>
      </c>
      <c r="D752">
        <v>840168549252</v>
      </c>
      <c r="E752" s="2" t="s">
        <v>2124</v>
      </c>
      <c r="F752" s="2" t="s">
        <v>60</v>
      </c>
      <c r="G752" s="2" t="s">
        <v>391</v>
      </c>
      <c r="H752" s="2" t="s">
        <v>407</v>
      </c>
      <c r="I752" s="2" t="s">
        <v>27</v>
      </c>
      <c r="J752" s="2" t="s">
        <v>3995</v>
      </c>
      <c r="K752" s="3">
        <v>300</v>
      </c>
      <c r="L752" s="25">
        <v>402.94396551724139</v>
      </c>
      <c r="M752" s="2" t="s">
        <v>393</v>
      </c>
      <c r="N752" s="2" t="s">
        <v>393</v>
      </c>
      <c r="O752" s="3">
        <f>IFERROR(VLOOKUP(B:B,'[1]SI vs ST'!$B:$P,15,0),0)</f>
        <v>0</v>
      </c>
      <c r="P752" s="3" cm="1">
        <f t="array" ref="P752">IFERROR(VLOOKUP(_xlfn.SINGLE(B:B),'[1]Pivot ST'!$D:$P,{6,7,8,9,10,11,12},0),0)</f>
        <v>0</v>
      </c>
      <c r="Q752" s="3"/>
      <c r="R752" s="3"/>
      <c r="S752" s="3"/>
      <c r="T752" s="3"/>
      <c r="U752" s="3"/>
      <c r="V752" s="3"/>
      <c r="W752" s="3">
        <v>0</v>
      </c>
      <c r="X752" s="3">
        <v>0</v>
      </c>
      <c r="Y752" s="3">
        <v>101</v>
      </c>
      <c r="Z752" s="3">
        <v>102</v>
      </c>
      <c r="AA752" s="112">
        <f t="shared" si="140"/>
        <v>0</v>
      </c>
      <c r="AB752" s="112">
        <f t="shared" si="141"/>
        <v>0</v>
      </c>
      <c r="AC752" s="112">
        <f t="shared" si="142"/>
        <v>0</v>
      </c>
      <c r="AD752" s="112">
        <f t="shared" si="143"/>
        <v>0</v>
      </c>
      <c r="AE752" s="112">
        <f t="shared" si="144"/>
        <v>0</v>
      </c>
      <c r="AF752" s="112">
        <f t="shared" si="145"/>
        <v>0</v>
      </c>
      <c r="AG752" s="112">
        <f t="shared" si="146"/>
        <v>0</v>
      </c>
      <c r="AH752" s="112">
        <f t="shared" si="147"/>
        <v>0</v>
      </c>
      <c r="AI752" s="112">
        <f t="shared" si="148"/>
        <v>0</v>
      </c>
      <c r="AJ752" s="112">
        <f t="shared" si="149"/>
        <v>0</v>
      </c>
      <c r="AK752" s="112">
        <f t="shared" si="150"/>
        <v>40697.340517241384</v>
      </c>
      <c r="AL752" s="112">
        <f t="shared" si="151"/>
        <v>41100.284482758623</v>
      </c>
    </row>
    <row r="753" spans="1:41" x14ac:dyDescent="0.2">
      <c r="A753" t="s">
        <v>56</v>
      </c>
      <c r="B753" t="s">
        <v>4004</v>
      </c>
      <c r="C753" s="2" t="s">
        <v>2125</v>
      </c>
      <c r="D753">
        <v>840168548675</v>
      </c>
      <c r="E753" s="2" t="s">
        <v>2126</v>
      </c>
      <c r="F753" s="2" t="s">
        <v>60</v>
      </c>
      <c r="G753" s="2" t="s">
        <v>391</v>
      </c>
      <c r="H753" s="2" t="s">
        <v>396</v>
      </c>
      <c r="I753" s="2" t="s">
        <v>27</v>
      </c>
      <c r="J753" s="2" t="s">
        <v>3995</v>
      </c>
      <c r="K753" s="3">
        <v>200</v>
      </c>
      <c r="L753" s="25">
        <v>402.94396551724139</v>
      </c>
      <c r="M753" s="2" t="s">
        <v>393</v>
      </c>
      <c r="N753" s="2" t="s">
        <v>393</v>
      </c>
      <c r="O753" s="3">
        <f>IFERROR(VLOOKUP(B:B,'[1]SI vs ST'!$B:$P,15,0),0)</f>
        <v>0</v>
      </c>
      <c r="P753" s="3" cm="1">
        <f t="array" ref="P753">IFERROR(VLOOKUP(_xlfn.SINGLE(B:B),'[1]Pivot ST'!$D:$P,{6,7,8,9,10,11,12},0),0)</f>
        <v>0</v>
      </c>
      <c r="Q753" s="3"/>
      <c r="R753" s="3"/>
      <c r="S753" s="3"/>
      <c r="T753" s="3"/>
      <c r="U753" s="3"/>
      <c r="V753" s="3"/>
      <c r="W753" s="3">
        <v>0</v>
      </c>
      <c r="X753" s="3">
        <v>0</v>
      </c>
      <c r="Y753" s="3">
        <v>67</v>
      </c>
      <c r="Z753" s="3">
        <v>68</v>
      </c>
      <c r="AA753" s="112">
        <f t="shared" si="140"/>
        <v>0</v>
      </c>
      <c r="AB753" s="112">
        <f t="shared" si="141"/>
        <v>0</v>
      </c>
      <c r="AC753" s="112">
        <f t="shared" si="142"/>
        <v>0</v>
      </c>
      <c r="AD753" s="112">
        <f t="shared" si="143"/>
        <v>0</v>
      </c>
      <c r="AE753" s="112">
        <f t="shared" si="144"/>
        <v>0</v>
      </c>
      <c r="AF753" s="112">
        <f t="shared" si="145"/>
        <v>0</v>
      </c>
      <c r="AG753" s="112">
        <f t="shared" si="146"/>
        <v>0</v>
      </c>
      <c r="AH753" s="112">
        <f t="shared" si="147"/>
        <v>0</v>
      </c>
      <c r="AI753" s="112">
        <f t="shared" si="148"/>
        <v>0</v>
      </c>
      <c r="AJ753" s="112">
        <f t="shared" si="149"/>
        <v>0</v>
      </c>
      <c r="AK753" s="112">
        <f t="shared" si="150"/>
        <v>26997.245689655174</v>
      </c>
      <c r="AL753" s="112">
        <f t="shared" si="151"/>
        <v>27400.189655172413</v>
      </c>
    </row>
    <row r="754" spans="1:41" x14ac:dyDescent="0.2">
      <c r="A754" t="s">
        <v>56</v>
      </c>
      <c r="B754" t="s">
        <v>4005</v>
      </c>
      <c r="C754" s="2" t="s">
        <v>2127</v>
      </c>
      <c r="D754">
        <v>840168549191</v>
      </c>
      <c r="E754" s="2" t="s">
        <v>2128</v>
      </c>
      <c r="F754" s="2" t="s">
        <v>60</v>
      </c>
      <c r="G754" s="2" t="s">
        <v>391</v>
      </c>
      <c r="H754" s="2" t="s">
        <v>407</v>
      </c>
      <c r="I754" s="2" t="s">
        <v>27</v>
      </c>
      <c r="J754" s="2" t="s">
        <v>3995</v>
      </c>
      <c r="K754" s="3">
        <v>300</v>
      </c>
      <c r="L754" s="25">
        <v>402.94396551724139</v>
      </c>
      <c r="M754" s="2" t="s">
        <v>393</v>
      </c>
      <c r="N754" s="2" t="s">
        <v>393</v>
      </c>
      <c r="O754" s="3">
        <f>IFERROR(VLOOKUP(B:B,'[1]SI vs ST'!$B:$P,15,0),0)</f>
        <v>0</v>
      </c>
      <c r="P754" s="3" cm="1">
        <f t="array" ref="P754">IFERROR(VLOOKUP(_xlfn.SINGLE(B:B),'[1]Pivot ST'!$D:$P,{6,7,8,9,10,11,12},0),0)</f>
        <v>0</v>
      </c>
      <c r="Q754" s="3"/>
      <c r="R754" s="3"/>
      <c r="S754" s="3"/>
      <c r="T754" s="3"/>
      <c r="U754" s="3"/>
      <c r="V754" s="3"/>
      <c r="W754" s="3">
        <v>0</v>
      </c>
      <c r="X754" s="3">
        <v>0</v>
      </c>
      <c r="Y754" s="3">
        <v>101</v>
      </c>
      <c r="Z754" s="3">
        <v>102</v>
      </c>
      <c r="AA754" s="112">
        <f t="shared" si="140"/>
        <v>0</v>
      </c>
      <c r="AB754" s="112">
        <f t="shared" si="141"/>
        <v>0</v>
      </c>
      <c r="AC754" s="112">
        <f t="shared" si="142"/>
        <v>0</v>
      </c>
      <c r="AD754" s="112">
        <f t="shared" si="143"/>
        <v>0</v>
      </c>
      <c r="AE754" s="112">
        <f t="shared" si="144"/>
        <v>0</v>
      </c>
      <c r="AF754" s="112">
        <f t="shared" si="145"/>
        <v>0</v>
      </c>
      <c r="AG754" s="112">
        <f t="shared" si="146"/>
        <v>0</v>
      </c>
      <c r="AH754" s="112">
        <f t="shared" si="147"/>
        <v>0</v>
      </c>
      <c r="AI754" s="112">
        <f t="shared" si="148"/>
        <v>0</v>
      </c>
      <c r="AJ754" s="112">
        <f t="shared" si="149"/>
        <v>0</v>
      </c>
      <c r="AK754" s="112">
        <f t="shared" si="150"/>
        <v>40697.340517241384</v>
      </c>
      <c r="AL754" s="112">
        <f t="shared" si="151"/>
        <v>41100.284482758623</v>
      </c>
    </row>
    <row r="755" spans="1:41" x14ac:dyDescent="0.2">
      <c r="A755" t="s">
        <v>56</v>
      </c>
      <c r="B755" t="s">
        <v>4006</v>
      </c>
      <c r="C755" s="2" t="s">
        <v>389</v>
      </c>
      <c r="D755">
        <v>840168549504</v>
      </c>
      <c r="E755" s="2" t="s">
        <v>390</v>
      </c>
      <c r="F755" s="2" t="s">
        <v>60</v>
      </c>
      <c r="G755" s="2" t="s">
        <v>391</v>
      </c>
      <c r="H755" s="2" t="s">
        <v>2130</v>
      </c>
      <c r="I755" s="2" t="s">
        <v>27</v>
      </c>
      <c r="J755" s="2" t="s">
        <v>3995</v>
      </c>
      <c r="K755" s="3">
        <v>300</v>
      </c>
      <c r="L755" s="25">
        <v>402.94396551724139</v>
      </c>
      <c r="M755" s="2" t="s">
        <v>393</v>
      </c>
      <c r="N755" s="2" t="s">
        <v>393</v>
      </c>
      <c r="O755" s="3">
        <f>IFERROR(VLOOKUP(B:B,'[1]SI vs ST'!$B:$P,15,0),0)</f>
        <v>0</v>
      </c>
      <c r="P755" s="3" cm="1">
        <f t="array" ref="P755">IFERROR(VLOOKUP(_xlfn.SINGLE(B:B),'[1]Pivot ST'!$D:$P,{6,7,8,9,10,11,12},0),0)</f>
        <v>0</v>
      </c>
      <c r="Q755" s="3"/>
      <c r="R755" s="3"/>
      <c r="S755" s="3"/>
      <c r="T755" s="3"/>
      <c r="U755" s="3"/>
      <c r="V755" s="3"/>
      <c r="W755" s="3">
        <v>77</v>
      </c>
      <c r="X755" s="3">
        <v>133</v>
      </c>
      <c r="Y755" s="3">
        <v>101</v>
      </c>
      <c r="Z755" s="3">
        <v>102</v>
      </c>
      <c r="AA755" s="112">
        <f t="shared" si="140"/>
        <v>0</v>
      </c>
      <c r="AB755" s="112">
        <f t="shared" si="141"/>
        <v>0</v>
      </c>
      <c r="AC755" s="112">
        <f t="shared" si="142"/>
        <v>0</v>
      </c>
      <c r="AD755" s="112">
        <f t="shared" si="143"/>
        <v>0</v>
      </c>
      <c r="AE755" s="112">
        <f t="shared" si="144"/>
        <v>0</v>
      </c>
      <c r="AF755" s="112">
        <f t="shared" si="145"/>
        <v>0</v>
      </c>
      <c r="AG755" s="112">
        <f t="shared" si="146"/>
        <v>0</v>
      </c>
      <c r="AH755" s="112">
        <f t="shared" si="147"/>
        <v>0</v>
      </c>
      <c r="AI755" s="112">
        <f t="shared" si="148"/>
        <v>31026.685344827587</v>
      </c>
      <c r="AJ755" s="112">
        <f t="shared" si="149"/>
        <v>53591.547413793109</v>
      </c>
      <c r="AK755" s="112">
        <f t="shared" si="150"/>
        <v>40697.340517241384</v>
      </c>
      <c r="AL755" s="112">
        <f t="shared" si="151"/>
        <v>41100.284482758623</v>
      </c>
    </row>
    <row r="756" spans="1:41" x14ac:dyDescent="0.2">
      <c r="A756" t="s">
        <v>56</v>
      </c>
      <c r="B756" t="s">
        <v>4007</v>
      </c>
      <c r="C756" s="2" t="s">
        <v>403</v>
      </c>
      <c r="D756">
        <v>840168548743</v>
      </c>
      <c r="E756" s="2" t="s">
        <v>404</v>
      </c>
      <c r="F756" s="2" t="s">
        <v>60</v>
      </c>
      <c r="G756" s="2" t="s">
        <v>391</v>
      </c>
      <c r="H756" s="2" t="s">
        <v>396</v>
      </c>
      <c r="I756" s="2" t="s">
        <v>27</v>
      </c>
      <c r="J756" s="2" t="s">
        <v>3995</v>
      </c>
      <c r="K756" s="3">
        <v>200</v>
      </c>
      <c r="L756" s="25">
        <v>402.94396551724139</v>
      </c>
      <c r="M756" s="2" t="s">
        <v>393</v>
      </c>
      <c r="N756" s="2" t="s">
        <v>393</v>
      </c>
      <c r="O756" s="3">
        <f>IFERROR(VLOOKUP(B:B,'[1]SI vs ST'!$B:$P,15,0),0)</f>
        <v>0</v>
      </c>
      <c r="P756" s="3" cm="1">
        <f t="array" ref="P756">IFERROR(VLOOKUP(_xlfn.SINGLE(B:B),'[1]Pivot ST'!$D:$P,{6,7,8,9,10,11,12},0),0)</f>
        <v>0</v>
      </c>
      <c r="Q756" s="3"/>
      <c r="R756" s="3"/>
      <c r="S756" s="3"/>
      <c r="T756" s="3"/>
      <c r="U756" s="3"/>
      <c r="V756" s="3"/>
      <c r="W756" s="3">
        <v>0</v>
      </c>
      <c r="X756" s="3">
        <v>0</v>
      </c>
      <c r="Y756" s="3">
        <v>67</v>
      </c>
      <c r="Z756" s="3">
        <v>68</v>
      </c>
      <c r="AA756" s="112">
        <f t="shared" si="140"/>
        <v>0</v>
      </c>
      <c r="AB756" s="112">
        <f t="shared" si="141"/>
        <v>0</v>
      </c>
      <c r="AC756" s="112">
        <f t="shared" si="142"/>
        <v>0</v>
      </c>
      <c r="AD756" s="112">
        <f t="shared" si="143"/>
        <v>0</v>
      </c>
      <c r="AE756" s="112">
        <f t="shared" si="144"/>
        <v>0</v>
      </c>
      <c r="AF756" s="112">
        <f t="shared" si="145"/>
        <v>0</v>
      </c>
      <c r="AG756" s="112">
        <f t="shared" si="146"/>
        <v>0</v>
      </c>
      <c r="AH756" s="112">
        <f t="shared" si="147"/>
        <v>0</v>
      </c>
      <c r="AI756" s="112">
        <f t="shared" si="148"/>
        <v>0</v>
      </c>
      <c r="AJ756" s="112">
        <f t="shared" si="149"/>
        <v>0</v>
      </c>
      <c r="AK756" s="112">
        <f t="shared" si="150"/>
        <v>26997.245689655174</v>
      </c>
      <c r="AL756" s="112">
        <f t="shared" si="151"/>
        <v>27400.189655172413</v>
      </c>
    </row>
    <row r="757" spans="1:41" x14ac:dyDescent="0.2">
      <c r="A757" t="s">
        <v>56</v>
      </c>
      <c r="B757" t="s">
        <v>4008</v>
      </c>
      <c r="C757" s="2" t="s">
        <v>414</v>
      </c>
      <c r="D757">
        <v>840168549269</v>
      </c>
      <c r="E757" s="2" t="s">
        <v>415</v>
      </c>
      <c r="F757" s="2" t="s">
        <v>60</v>
      </c>
      <c r="G757" s="2" t="s">
        <v>391</v>
      </c>
      <c r="H757" s="2" t="s">
        <v>407</v>
      </c>
      <c r="I757" s="2" t="s">
        <v>27</v>
      </c>
      <c r="J757" s="2" t="s">
        <v>3995</v>
      </c>
      <c r="K757" s="3">
        <v>300</v>
      </c>
      <c r="L757" s="25">
        <v>402.94396551724139</v>
      </c>
      <c r="M757" s="2" t="s">
        <v>393</v>
      </c>
      <c r="N757" s="2" t="s">
        <v>393</v>
      </c>
      <c r="O757" s="3">
        <f>IFERROR(VLOOKUP(B:B,'[1]SI vs ST'!$B:$P,15,0),0)</f>
        <v>0</v>
      </c>
      <c r="P757" s="3" cm="1">
        <f t="array" ref="P757">IFERROR(VLOOKUP(_xlfn.SINGLE(B:B),'[1]Pivot ST'!$D:$P,{6,7,8,9,10,11,12},0),0)</f>
        <v>0</v>
      </c>
      <c r="Q757" s="3"/>
      <c r="R757" s="3"/>
      <c r="S757" s="3"/>
      <c r="T757" s="3"/>
      <c r="U757" s="3"/>
      <c r="V757" s="3"/>
      <c r="W757" s="3">
        <v>0</v>
      </c>
      <c r="X757" s="3">
        <v>0</v>
      </c>
      <c r="Y757" s="3">
        <v>101</v>
      </c>
      <c r="Z757" s="3">
        <v>102</v>
      </c>
      <c r="AA757" s="112">
        <f t="shared" si="140"/>
        <v>0</v>
      </c>
      <c r="AB757" s="112">
        <f t="shared" si="141"/>
        <v>0</v>
      </c>
      <c r="AC757" s="112">
        <f t="shared" si="142"/>
        <v>0</v>
      </c>
      <c r="AD757" s="112">
        <f t="shared" si="143"/>
        <v>0</v>
      </c>
      <c r="AE757" s="112">
        <f t="shared" si="144"/>
        <v>0</v>
      </c>
      <c r="AF757" s="112">
        <f t="shared" si="145"/>
        <v>0</v>
      </c>
      <c r="AG757" s="112">
        <f t="shared" si="146"/>
        <v>0</v>
      </c>
      <c r="AH757" s="112">
        <f t="shared" si="147"/>
        <v>0</v>
      </c>
      <c r="AI757" s="112">
        <f t="shared" si="148"/>
        <v>0</v>
      </c>
      <c r="AJ757" s="112">
        <f t="shared" si="149"/>
        <v>0</v>
      </c>
      <c r="AK757" s="112">
        <f t="shared" si="150"/>
        <v>40697.340517241384</v>
      </c>
      <c r="AL757" s="112">
        <f t="shared" si="151"/>
        <v>41100.284482758623</v>
      </c>
    </row>
    <row r="758" spans="1:41" x14ac:dyDescent="0.2">
      <c r="A758" t="s">
        <v>56</v>
      </c>
      <c r="B758" t="s">
        <v>4009</v>
      </c>
      <c r="C758" s="2" t="s">
        <v>2131</v>
      </c>
      <c r="D758">
        <v>840168548774</v>
      </c>
      <c r="E758" s="2" t="s">
        <v>2132</v>
      </c>
      <c r="F758" s="2" t="s">
        <v>60</v>
      </c>
      <c r="G758" s="2" t="s">
        <v>391</v>
      </c>
      <c r="H758" s="2" t="s">
        <v>396</v>
      </c>
      <c r="I758" s="2" t="s">
        <v>27</v>
      </c>
      <c r="J758" s="2" t="s">
        <v>3995</v>
      </c>
      <c r="K758" s="3">
        <v>200</v>
      </c>
      <c r="L758" s="25">
        <v>402.94396551724139</v>
      </c>
      <c r="M758" s="2" t="s">
        <v>393</v>
      </c>
      <c r="N758" s="2" t="s">
        <v>393</v>
      </c>
      <c r="O758" s="3">
        <f>IFERROR(VLOOKUP(B:B,'[1]SI vs ST'!$B:$P,15,0),0)</f>
        <v>0</v>
      </c>
      <c r="P758" s="3" cm="1">
        <f t="array" ref="P758">IFERROR(VLOOKUP(_xlfn.SINGLE(B:B),'[1]Pivot ST'!$D:$P,{6,7,8,9,10,11,12},0),0)</f>
        <v>0</v>
      </c>
      <c r="Q758" s="3"/>
      <c r="R758" s="3"/>
      <c r="S758" s="3"/>
      <c r="T758" s="3"/>
      <c r="U758" s="3"/>
      <c r="V758" s="3"/>
      <c r="W758" s="3">
        <v>0</v>
      </c>
      <c r="X758" s="3">
        <v>0</v>
      </c>
      <c r="Y758" s="3">
        <v>67</v>
      </c>
      <c r="Z758" s="3">
        <v>68</v>
      </c>
      <c r="AA758" s="112">
        <f t="shared" si="140"/>
        <v>0</v>
      </c>
      <c r="AB758" s="112">
        <f t="shared" si="141"/>
        <v>0</v>
      </c>
      <c r="AC758" s="112">
        <f t="shared" si="142"/>
        <v>0</v>
      </c>
      <c r="AD758" s="112">
        <f t="shared" si="143"/>
        <v>0</v>
      </c>
      <c r="AE758" s="112">
        <f t="shared" si="144"/>
        <v>0</v>
      </c>
      <c r="AF758" s="112">
        <f t="shared" si="145"/>
        <v>0</v>
      </c>
      <c r="AG758" s="112">
        <f t="shared" si="146"/>
        <v>0</v>
      </c>
      <c r="AH758" s="112">
        <f t="shared" si="147"/>
        <v>0</v>
      </c>
      <c r="AI758" s="112">
        <f t="shared" si="148"/>
        <v>0</v>
      </c>
      <c r="AJ758" s="112">
        <f t="shared" si="149"/>
        <v>0</v>
      </c>
      <c r="AK758" s="112">
        <f t="shared" si="150"/>
        <v>26997.245689655174</v>
      </c>
      <c r="AL758" s="112">
        <f t="shared" si="151"/>
        <v>27400.189655172413</v>
      </c>
      <c r="AN758" s="112"/>
      <c r="AO758" s="184"/>
    </row>
    <row r="759" spans="1:41" x14ac:dyDescent="0.2">
      <c r="A759" t="s">
        <v>56</v>
      </c>
      <c r="B759" t="s">
        <v>4010</v>
      </c>
      <c r="C759" s="2" t="s">
        <v>2133</v>
      </c>
      <c r="D759">
        <v>840168549290</v>
      </c>
      <c r="E759" s="2" t="s">
        <v>2134</v>
      </c>
      <c r="F759" s="2" t="s">
        <v>60</v>
      </c>
      <c r="G759" s="2" t="s">
        <v>391</v>
      </c>
      <c r="H759" s="2" t="s">
        <v>407</v>
      </c>
      <c r="I759" s="2" t="s">
        <v>27</v>
      </c>
      <c r="J759" s="2" t="s">
        <v>3995</v>
      </c>
      <c r="K759" s="3">
        <v>300</v>
      </c>
      <c r="L759" s="25">
        <v>402.94396551724139</v>
      </c>
      <c r="M759" s="2" t="s">
        <v>393</v>
      </c>
      <c r="N759" s="2" t="s">
        <v>393</v>
      </c>
      <c r="O759" s="3">
        <f>IFERROR(VLOOKUP(B:B,'[1]SI vs ST'!$B:$P,15,0),0)</f>
        <v>0</v>
      </c>
      <c r="P759" s="3" cm="1">
        <f t="array" ref="P759">IFERROR(VLOOKUP(_xlfn.SINGLE(B:B),'[1]Pivot ST'!$D:$P,{6,7,8,9,10,11,12},0),0)</f>
        <v>0</v>
      </c>
      <c r="Q759" s="3"/>
      <c r="R759" s="3"/>
      <c r="S759" s="3"/>
      <c r="T759" s="3"/>
      <c r="U759" s="3"/>
      <c r="V759" s="3"/>
      <c r="W759" s="3">
        <v>0</v>
      </c>
      <c r="X759" s="3">
        <v>0</v>
      </c>
      <c r="Y759" s="3">
        <v>101</v>
      </c>
      <c r="Z759" s="3">
        <v>102</v>
      </c>
      <c r="AA759" s="112">
        <f t="shared" si="140"/>
        <v>0</v>
      </c>
      <c r="AB759" s="112">
        <f t="shared" si="141"/>
        <v>0</v>
      </c>
      <c r="AC759" s="112">
        <f t="shared" si="142"/>
        <v>0</v>
      </c>
      <c r="AD759" s="112">
        <f t="shared" si="143"/>
        <v>0</v>
      </c>
      <c r="AE759" s="112">
        <f t="shared" si="144"/>
        <v>0</v>
      </c>
      <c r="AF759" s="112">
        <f t="shared" si="145"/>
        <v>0</v>
      </c>
      <c r="AG759" s="112">
        <f t="shared" si="146"/>
        <v>0</v>
      </c>
      <c r="AH759" s="112">
        <f t="shared" si="147"/>
        <v>0</v>
      </c>
      <c r="AI759" s="112">
        <f t="shared" si="148"/>
        <v>0</v>
      </c>
      <c r="AJ759" s="112">
        <f t="shared" si="149"/>
        <v>0</v>
      </c>
      <c r="AK759" s="112">
        <f t="shared" si="150"/>
        <v>40697.340517241384</v>
      </c>
      <c r="AL759" s="112">
        <f t="shared" si="151"/>
        <v>41100.284482758623</v>
      </c>
      <c r="AN759" s="112"/>
      <c r="AO759" s="184"/>
    </row>
    <row r="760" spans="1:41" x14ac:dyDescent="0.2">
      <c r="A760" t="s">
        <v>335</v>
      </c>
      <c r="B760" t="s">
        <v>4011</v>
      </c>
      <c r="C760" s="2" t="s">
        <v>420</v>
      </c>
      <c r="D760">
        <v>840459611583</v>
      </c>
      <c r="E760" s="2" t="s">
        <v>421</v>
      </c>
      <c r="F760" s="2" t="s">
        <v>60</v>
      </c>
      <c r="G760" s="2" t="s">
        <v>391</v>
      </c>
      <c r="H760" s="2" t="s">
        <v>2130</v>
      </c>
      <c r="I760" s="2" t="s">
        <v>27</v>
      </c>
      <c r="J760" s="2" t="s">
        <v>3995</v>
      </c>
      <c r="K760" s="3">
        <v>300</v>
      </c>
      <c r="L760" s="25">
        <v>402.94396551724139</v>
      </c>
      <c r="M760" s="2" t="s">
        <v>393</v>
      </c>
      <c r="N760" s="2" t="s">
        <v>393</v>
      </c>
      <c r="O760" s="3">
        <f>IFERROR(VLOOKUP(B:B,'[1]SI vs ST'!$B:$P,15,0),0)</f>
        <v>0</v>
      </c>
      <c r="P760" s="3" cm="1">
        <f t="array" ref="P760">IFERROR(VLOOKUP(_xlfn.SINGLE(B:B),'[1]Pivot ST'!$D:$P,{6,7,8,9,10,11,12},0),0)</f>
        <v>0</v>
      </c>
      <c r="Q760" s="3"/>
      <c r="R760" s="3"/>
      <c r="S760" s="3"/>
      <c r="T760" s="3"/>
      <c r="U760" s="3"/>
      <c r="V760" s="3"/>
      <c r="W760" s="3">
        <v>77</v>
      </c>
      <c r="X760" s="3">
        <v>133</v>
      </c>
      <c r="Y760" s="3">
        <v>101</v>
      </c>
      <c r="Z760" s="3">
        <v>102</v>
      </c>
      <c r="AA760" s="112">
        <f t="shared" si="140"/>
        <v>0</v>
      </c>
      <c r="AB760" s="112">
        <f t="shared" si="141"/>
        <v>0</v>
      </c>
      <c r="AC760" s="112">
        <f t="shared" si="142"/>
        <v>0</v>
      </c>
      <c r="AD760" s="112">
        <f t="shared" si="143"/>
        <v>0</v>
      </c>
      <c r="AE760" s="112">
        <f t="shared" si="144"/>
        <v>0</v>
      </c>
      <c r="AF760" s="112">
        <f t="shared" si="145"/>
        <v>0</v>
      </c>
      <c r="AG760" s="112">
        <f t="shared" si="146"/>
        <v>0</v>
      </c>
      <c r="AH760" s="112">
        <f t="shared" si="147"/>
        <v>0</v>
      </c>
      <c r="AI760" s="112">
        <f t="shared" si="148"/>
        <v>31026.685344827587</v>
      </c>
      <c r="AJ760" s="112">
        <f t="shared" si="149"/>
        <v>53591.547413793109</v>
      </c>
      <c r="AK760" s="112">
        <f t="shared" si="150"/>
        <v>40697.340517241384</v>
      </c>
      <c r="AL760" s="112">
        <f t="shared" si="151"/>
        <v>41100.284482758623</v>
      </c>
      <c r="AN760" s="112"/>
      <c r="AO760" s="184"/>
    </row>
    <row r="761" spans="1:41" x14ac:dyDescent="0.2">
      <c r="A761" t="s">
        <v>335</v>
      </c>
      <c r="B761" t="s">
        <v>4012</v>
      </c>
      <c r="C761" s="159" t="s">
        <v>2135</v>
      </c>
      <c r="D761">
        <v>840459610814</v>
      </c>
      <c r="E761" s="2" t="s">
        <v>2136</v>
      </c>
      <c r="F761" s="2" t="s">
        <v>60</v>
      </c>
      <c r="G761" s="2" t="s">
        <v>391</v>
      </c>
      <c r="H761" s="2" t="s">
        <v>396</v>
      </c>
      <c r="I761" s="2" t="s">
        <v>27</v>
      </c>
      <c r="J761" s="2" t="s">
        <v>3995</v>
      </c>
      <c r="K761" s="3">
        <v>200</v>
      </c>
      <c r="L761" s="25">
        <v>402.94396551724139</v>
      </c>
      <c r="M761" s="2" t="s">
        <v>393</v>
      </c>
      <c r="N761" s="2" t="s">
        <v>393</v>
      </c>
      <c r="O761" s="3">
        <f>IFERROR(VLOOKUP(B:B,'[1]SI vs ST'!$B:$P,15,0),0)</f>
        <v>0</v>
      </c>
      <c r="P761" s="3" cm="1">
        <f t="array" ref="P761">IFERROR(VLOOKUP(_xlfn.SINGLE(B:B),'[1]Pivot ST'!$D:$P,{6,7,8,9,10,11,12},0),0)</f>
        <v>0</v>
      </c>
      <c r="Q761" s="3"/>
      <c r="R761" s="3"/>
      <c r="S761" s="3"/>
      <c r="T761" s="3"/>
      <c r="U761" s="3"/>
      <c r="V761" s="3"/>
      <c r="W761" s="3">
        <v>0</v>
      </c>
      <c r="X761" s="3">
        <v>0</v>
      </c>
      <c r="Y761" s="3">
        <v>67</v>
      </c>
      <c r="Z761" s="3">
        <v>68</v>
      </c>
      <c r="AA761" s="112">
        <f t="shared" si="140"/>
        <v>0</v>
      </c>
      <c r="AB761" s="112">
        <f t="shared" si="141"/>
        <v>0</v>
      </c>
      <c r="AC761" s="112">
        <f t="shared" si="142"/>
        <v>0</v>
      </c>
      <c r="AD761" s="112">
        <f t="shared" si="143"/>
        <v>0</v>
      </c>
      <c r="AE761" s="112">
        <f t="shared" si="144"/>
        <v>0</v>
      </c>
      <c r="AF761" s="112">
        <f t="shared" si="145"/>
        <v>0</v>
      </c>
      <c r="AG761" s="112">
        <f t="shared" si="146"/>
        <v>0</v>
      </c>
      <c r="AH761" s="112">
        <f t="shared" si="147"/>
        <v>0</v>
      </c>
      <c r="AI761" s="112">
        <f t="shared" si="148"/>
        <v>0</v>
      </c>
      <c r="AJ761" s="112">
        <f t="shared" si="149"/>
        <v>0</v>
      </c>
      <c r="AK761" s="112">
        <f t="shared" si="150"/>
        <v>26997.245689655174</v>
      </c>
      <c r="AL761" s="112">
        <f t="shared" si="151"/>
        <v>27400.189655172413</v>
      </c>
      <c r="AN761" s="112"/>
      <c r="AO761" s="184"/>
    </row>
    <row r="762" spans="1:41" x14ac:dyDescent="0.2">
      <c r="A762" t="s">
        <v>335</v>
      </c>
      <c r="B762" t="s">
        <v>4013</v>
      </c>
      <c r="C762" s="2" t="s">
        <v>2137</v>
      </c>
      <c r="D762">
        <v>840459611408</v>
      </c>
      <c r="E762" s="2" t="s">
        <v>2138</v>
      </c>
      <c r="F762" s="2" t="s">
        <v>60</v>
      </c>
      <c r="G762" s="2" t="s">
        <v>391</v>
      </c>
      <c r="H762" s="2" t="s">
        <v>407</v>
      </c>
      <c r="I762" s="2" t="s">
        <v>27</v>
      </c>
      <c r="J762" s="2" t="s">
        <v>3995</v>
      </c>
      <c r="K762" s="3">
        <v>300</v>
      </c>
      <c r="L762" s="25">
        <v>402.94396551724139</v>
      </c>
      <c r="M762" s="2" t="s">
        <v>393</v>
      </c>
      <c r="N762" s="2" t="s">
        <v>393</v>
      </c>
      <c r="O762" s="3">
        <f>IFERROR(VLOOKUP(B:B,'[1]SI vs ST'!$B:$P,15,0),0)</f>
        <v>0</v>
      </c>
      <c r="P762" s="3" cm="1">
        <f t="array" ref="P762">IFERROR(VLOOKUP(_xlfn.SINGLE(B:B),'[1]Pivot ST'!$D:$P,{6,7,8,9,10,11,12},0),0)</f>
        <v>0</v>
      </c>
      <c r="Q762" s="3"/>
      <c r="R762" s="3"/>
      <c r="S762" s="3"/>
      <c r="T762" s="3"/>
      <c r="U762" s="3"/>
      <c r="V762" s="3"/>
      <c r="W762" s="3">
        <v>0</v>
      </c>
      <c r="X762" s="3">
        <v>0</v>
      </c>
      <c r="Y762" s="3">
        <v>84</v>
      </c>
      <c r="Z762" s="3">
        <v>85</v>
      </c>
      <c r="AA762" s="112">
        <f t="shared" si="140"/>
        <v>0</v>
      </c>
      <c r="AB762" s="112">
        <f t="shared" si="141"/>
        <v>0</v>
      </c>
      <c r="AC762" s="112">
        <f t="shared" si="142"/>
        <v>0</v>
      </c>
      <c r="AD762" s="112">
        <f t="shared" si="143"/>
        <v>0</v>
      </c>
      <c r="AE762" s="112">
        <f t="shared" si="144"/>
        <v>0</v>
      </c>
      <c r="AF762" s="112">
        <f t="shared" si="145"/>
        <v>0</v>
      </c>
      <c r="AG762" s="112">
        <f t="shared" si="146"/>
        <v>0</v>
      </c>
      <c r="AH762" s="112">
        <f t="shared" si="147"/>
        <v>0</v>
      </c>
      <c r="AI762" s="112">
        <f t="shared" si="148"/>
        <v>0</v>
      </c>
      <c r="AJ762" s="112">
        <f t="shared" si="149"/>
        <v>0</v>
      </c>
      <c r="AK762" s="112">
        <f t="shared" si="150"/>
        <v>33847.293103448275</v>
      </c>
      <c r="AL762" s="112">
        <f t="shared" si="151"/>
        <v>34250.237068965522</v>
      </c>
      <c r="AN762" s="112"/>
      <c r="AO762" s="184"/>
    </row>
    <row r="763" spans="1:41" x14ac:dyDescent="0.2">
      <c r="A763" t="s">
        <v>335</v>
      </c>
      <c r="B763" t="s">
        <v>4014</v>
      </c>
      <c r="C763" s="159" t="s">
        <v>2074</v>
      </c>
      <c r="D763">
        <v>840459610692</v>
      </c>
      <c r="E763" s="2" t="s">
        <v>2075</v>
      </c>
      <c r="F763" s="2" t="s">
        <v>60</v>
      </c>
      <c r="G763" s="2" t="s">
        <v>391</v>
      </c>
      <c r="H763" s="2" t="s">
        <v>396</v>
      </c>
      <c r="I763" s="2" t="s">
        <v>27</v>
      </c>
      <c r="J763" s="2" t="s">
        <v>3995</v>
      </c>
      <c r="K763" s="3">
        <v>200</v>
      </c>
      <c r="L763" s="25">
        <v>402.94396551724139</v>
      </c>
      <c r="M763" s="2" t="s">
        <v>393</v>
      </c>
      <c r="N763" s="2" t="s">
        <v>393</v>
      </c>
      <c r="O763" s="3">
        <f>IFERROR(VLOOKUP(B:B,'[1]SI vs ST'!$B:$P,15,0),0)</f>
        <v>0</v>
      </c>
      <c r="P763" s="3" cm="1">
        <f t="array" ref="P763">IFERROR(VLOOKUP(_xlfn.SINGLE(B:B),'[1]Pivot ST'!$D:$P,{6,7,8,9,10,11,12},0),0)</f>
        <v>0</v>
      </c>
      <c r="Q763" s="3"/>
      <c r="R763" s="3"/>
      <c r="S763" s="3"/>
      <c r="T763" s="3"/>
      <c r="U763" s="3"/>
      <c r="V763" s="3"/>
      <c r="W763" s="3">
        <v>0</v>
      </c>
      <c r="X763" s="3">
        <v>0</v>
      </c>
      <c r="Y763" s="3">
        <v>59</v>
      </c>
      <c r="Z763" s="3">
        <v>60</v>
      </c>
      <c r="AA763" s="112">
        <f t="shared" si="140"/>
        <v>0</v>
      </c>
      <c r="AB763" s="112">
        <f t="shared" si="141"/>
        <v>0</v>
      </c>
      <c r="AC763" s="112">
        <f t="shared" si="142"/>
        <v>0</v>
      </c>
      <c r="AD763" s="112">
        <f t="shared" si="143"/>
        <v>0</v>
      </c>
      <c r="AE763" s="112">
        <f t="shared" si="144"/>
        <v>0</v>
      </c>
      <c r="AF763" s="112">
        <f t="shared" si="145"/>
        <v>0</v>
      </c>
      <c r="AG763" s="112">
        <f t="shared" si="146"/>
        <v>0</v>
      </c>
      <c r="AH763" s="112">
        <f t="shared" si="147"/>
        <v>0</v>
      </c>
      <c r="AI763" s="112">
        <f t="shared" si="148"/>
        <v>0</v>
      </c>
      <c r="AJ763" s="112">
        <f t="shared" si="149"/>
        <v>0</v>
      </c>
      <c r="AK763" s="112">
        <f t="shared" si="150"/>
        <v>23773.693965517243</v>
      </c>
      <c r="AL763" s="112">
        <f t="shared" si="151"/>
        <v>24176.637931034486</v>
      </c>
    </row>
    <row r="764" spans="1:41" x14ac:dyDescent="0.2">
      <c r="A764" t="s">
        <v>335</v>
      </c>
      <c r="B764" t="s">
        <v>4015</v>
      </c>
      <c r="C764" s="2" t="s">
        <v>2098</v>
      </c>
      <c r="D764">
        <v>840459611286</v>
      </c>
      <c r="E764" s="2" t="s">
        <v>2099</v>
      </c>
      <c r="F764" s="2" t="s">
        <v>60</v>
      </c>
      <c r="G764" s="2" t="s">
        <v>391</v>
      </c>
      <c r="H764" s="2" t="s">
        <v>407</v>
      </c>
      <c r="I764" s="2" t="s">
        <v>27</v>
      </c>
      <c r="J764" s="2" t="s">
        <v>3995</v>
      </c>
      <c r="K764" s="3">
        <v>300</v>
      </c>
      <c r="L764" s="25">
        <v>402.94396551724139</v>
      </c>
      <c r="M764" s="2" t="s">
        <v>393</v>
      </c>
      <c r="N764" s="2" t="s">
        <v>393</v>
      </c>
      <c r="O764" s="3">
        <f>IFERROR(VLOOKUP(B:B,'[1]SI vs ST'!$B:$P,15,0),0)</f>
        <v>0</v>
      </c>
      <c r="P764" s="3" cm="1">
        <f t="array" ref="P764">IFERROR(VLOOKUP(_xlfn.SINGLE(B:B),'[1]Pivot ST'!$D:$P,{6,7,8,9,10,11,12},0),0)</f>
        <v>0</v>
      </c>
      <c r="Q764" s="3"/>
      <c r="R764" s="3"/>
      <c r="S764" s="3"/>
      <c r="T764" s="3"/>
      <c r="U764" s="3"/>
      <c r="V764" s="3"/>
      <c r="W764" s="3">
        <v>0</v>
      </c>
      <c r="X764" s="3">
        <v>0</v>
      </c>
      <c r="Y764" s="3">
        <v>84</v>
      </c>
      <c r="Z764" s="3">
        <v>85</v>
      </c>
      <c r="AA764" s="112">
        <f t="shared" si="140"/>
        <v>0</v>
      </c>
      <c r="AB764" s="112">
        <f t="shared" si="141"/>
        <v>0</v>
      </c>
      <c r="AC764" s="112">
        <f t="shared" si="142"/>
        <v>0</v>
      </c>
      <c r="AD764" s="112">
        <f t="shared" si="143"/>
        <v>0</v>
      </c>
      <c r="AE764" s="112">
        <f t="shared" si="144"/>
        <v>0</v>
      </c>
      <c r="AF764" s="112">
        <f t="shared" si="145"/>
        <v>0</v>
      </c>
      <c r="AG764" s="112">
        <f t="shared" si="146"/>
        <v>0</v>
      </c>
      <c r="AH764" s="112">
        <f t="shared" si="147"/>
        <v>0</v>
      </c>
      <c r="AI764" s="112">
        <f t="shared" si="148"/>
        <v>0</v>
      </c>
      <c r="AJ764" s="112">
        <f t="shared" si="149"/>
        <v>0</v>
      </c>
      <c r="AK764" s="112">
        <f t="shared" si="150"/>
        <v>33847.293103448275</v>
      </c>
      <c r="AL764" s="112">
        <f t="shared" si="151"/>
        <v>34250.237068965522</v>
      </c>
    </row>
    <row r="765" spans="1:41" x14ac:dyDescent="0.2">
      <c r="A765" t="s">
        <v>335</v>
      </c>
      <c r="B765" t="s">
        <v>4016</v>
      </c>
      <c r="C765" s="2" t="s">
        <v>2139</v>
      </c>
      <c r="D765">
        <v>840459610562</v>
      </c>
      <c r="E765" s="2" t="s">
        <v>2140</v>
      </c>
      <c r="F765" s="2" t="s">
        <v>60</v>
      </c>
      <c r="G765" s="2" t="s">
        <v>391</v>
      </c>
      <c r="H765" s="2" t="s">
        <v>396</v>
      </c>
      <c r="I765" s="2" t="s">
        <v>27</v>
      </c>
      <c r="J765" s="2" t="s">
        <v>3995</v>
      </c>
      <c r="K765" s="3">
        <v>200</v>
      </c>
      <c r="L765" s="25">
        <v>402.94396551724139</v>
      </c>
      <c r="M765" s="2" t="s">
        <v>393</v>
      </c>
      <c r="N765" s="2" t="s">
        <v>393</v>
      </c>
      <c r="O765" s="3">
        <f>IFERROR(VLOOKUP(B:B,'[1]SI vs ST'!$B:$P,15,0),0)</f>
        <v>0</v>
      </c>
      <c r="P765" s="3" cm="1">
        <f t="array" ref="P765">IFERROR(VLOOKUP(_xlfn.SINGLE(B:B),'[1]Pivot ST'!$D:$P,{6,7,8,9,10,11,12},0),0)</f>
        <v>0</v>
      </c>
      <c r="Q765" s="3"/>
      <c r="R765" s="3"/>
      <c r="S765" s="3"/>
      <c r="T765" s="3"/>
      <c r="U765" s="3"/>
      <c r="V765" s="3"/>
      <c r="W765" s="3">
        <v>0</v>
      </c>
      <c r="X765" s="3">
        <v>0</v>
      </c>
      <c r="Y765" s="3">
        <v>59</v>
      </c>
      <c r="Z765" s="3">
        <v>60</v>
      </c>
      <c r="AA765" s="112">
        <f t="shared" si="140"/>
        <v>0</v>
      </c>
      <c r="AB765" s="112">
        <f t="shared" si="141"/>
        <v>0</v>
      </c>
      <c r="AC765" s="112">
        <f t="shared" si="142"/>
        <v>0</v>
      </c>
      <c r="AD765" s="112">
        <f t="shared" si="143"/>
        <v>0</v>
      </c>
      <c r="AE765" s="112">
        <f t="shared" si="144"/>
        <v>0</v>
      </c>
      <c r="AF765" s="112">
        <f t="shared" si="145"/>
        <v>0</v>
      </c>
      <c r="AG765" s="112">
        <f t="shared" si="146"/>
        <v>0</v>
      </c>
      <c r="AH765" s="112">
        <f t="shared" si="147"/>
        <v>0</v>
      </c>
      <c r="AI765" s="112">
        <f t="shared" si="148"/>
        <v>0</v>
      </c>
      <c r="AJ765" s="112">
        <f t="shared" si="149"/>
        <v>0</v>
      </c>
      <c r="AK765" s="112">
        <f t="shared" si="150"/>
        <v>23773.693965517243</v>
      </c>
      <c r="AL765" s="112">
        <f t="shared" si="151"/>
        <v>24176.637931034486</v>
      </c>
    </row>
    <row r="766" spans="1:41" x14ac:dyDescent="0.2">
      <c r="A766" t="s">
        <v>335</v>
      </c>
      <c r="B766" t="s">
        <v>4017</v>
      </c>
      <c r="C766" s="2" t="s">
        <v>2141</v>
      </c>
      <c r="D766">
        <v>840459611156</v>
      </c>
      <c r="E766" s="2" t="s">
        <v>2142</v>
      </c>
      <c r="F766" s="2" t="s">
        <v>60</v>
      </c>
      <c r="G766" s="2" t="s">
        <v>391</v>
      </c>
      <c r="H766" s="2" t="s">
        <v>407</v>
      </c>
      <c r="I766" s="2" t="s">
        <v>27</v>
      </c>
      <c r="J766" s="2" t="s">
        <v>3995</v>
      </c>
      <c r="K766" s="3">
        <v>300</v>
      </c>
      <c r="L766" s="25">
        <v>402.94396551724139</v>
      </c>
      <c r="M766" s="2" t="s">
        <v>393</v>
      </c>
      <c r="N766" s="2" t="s">
        <v>393</v>
      </c>
      <c r="O766" s="3">
        <f>IFERROR(VLOOKUP(B:B,'[1]SI vs ST'!$B:$P,15,0),0)</f>
        <v>0</v>
      </c>
      <c r="P766" s="3" cm="1">
        <f t="array" ref="P766">IFERROR(VLOOKUP(_xlfn.SINGLE(B:B),'[1]Pivot ST'!$D:$P,{6,7,8,9,10,11,12},0),0)</f>
        <v>0</v>
      </c>
      <c r="Q766" s="3"/>
      <c r="R766" s="3"/>
      <c r="S766" s="3"/>
      <c r="T766" s="3"/>
      <c r="U766" s="3"/>
      <c r="V766" s="3"/>
      <c r="W766" s="3">
        <v>0</v>
      </c>
      <c r="X766" s="3">
        <v>0</v>
      </c>
      <c r="Y766" s="3">
        <v>84</v>
      </c>
      <c r="Z766" s="3">
        <v>85</v>
      </c>
      <c r="AA766" s="112">
        <f t="shared" si="140"/>
        <v>0</v>
      </c>
      <c r="AB766" s="112">
        <f t="shared" si="141"/>
        <v>0</v>
      </c>
      <c r="AC766" s="112">
        <f t="shared" si="142"/>
        <v>0</v>
      </c>
      <c r="AD766" s="112">
        <f t="shared" si="143"/>
        <v>0</v>
      </c>
      <c r="AE766" s="112">
        <f t="shared" si="144"/>
        <v>0</v>
      </c>
      <c r="AF766" s="112">
        <f t="shared" si="145"/>
        <v>0</v>
      </c>
      <c r="AG766" s="112">
        <f t="shared" si="146"/>
        <v>0</v>
      </c>
      <c r="AH766" s="112">
        <f t="shared" si="147"/>
        <v>0</v>
      </c>
      <c r="AI766" s="112">
        <f t="shared" si="148"/>
        <v>0</v>
      </c>
      <c r="AJ766" s="112">
        <f t="shared" si="149"/>
        <v>0</v>
      </c>
      <c r="AK766" s="112">
        <f t="shared" si="150"/>
        <v>33847.293103448275</v>
      </c>
      <c r="AL766" s="112">
        <f t="shared" si="151"/>
        <v>34250.237068965522</v>
      </c>
    </row>
    <row r="767" spans="1:41" x14ac:dyDescent="0.2">
      <c r="A767" t="s">
        <v>2025</v>
      </c>
      <c r="B767" t="s">
        <v>3890</v>
      </c>
      <c r="C767" s="2" t="s">
        <v>2143</v>
      </c>
      <c r="D767" s="2">
        <v>8886463693674</v>
      </c>
      <c r="E767" s="2" t="s">
        <v>2144</v>
      </c>
      <c r="F767" s="2" t="s">
        <v>468</v>
      </c>
      <c r="G767" s="2" t="s">
        <v>469</v>
      </c>
      <c r="H767" s="2" t="s">
        <v>2145</v>
      </c>
      <c r="I767" s="2" t="s">
        <v>1129</v>
      </c>
      <c r="J767" s="2" t="s">
        <v>3995</v>
      </c>
      <c r="K767" s="3">
        <v>250</v>
      </c>
      <c r="L767" s="25">
        <v>184.02155172413794</v>
      </c>
      <c r="M767" s="2" t="s">
        <v>393</v>
      </c>
      <c r="N767" s="2" t="s">
        <v>393</v>
      </c>
      <c r="O767" s="3">
        <f>IFERROR(VLOOKUP(B:B,'[1]SI vs ST'!$B:$P,15,0),0)</f>
        <v>0</v>
      </c>
      <c r="P767" s="3" cm="1">
        <f t="array" ref="P767">IFERROR(VLOOKUP(_xlfn.SINGLE(B:B),'[1]Pivot ST'!$D:$P,{6,7,8,9,10,11,12},0),0)</f>
        <v>0</v>
      </c>
      <c r="Q767" s="3"/>
      <c r="R767" s="3"/>
      <c r="S767" s="3"/>
      <c r="T767" s="3"/>
      <c r="U767" s="3"/>
      <c r="V767" s="3"/>
      <c r="W767" s="3">
        <v>97</v>
      </c>
      <c r="X767" s="3">
        <v>101</v>
      </c>
      <c r="Y767" s="3">
        <v>101</v>
      </c>
      <c r="Z767" s="3">
        <v>103</v>
      </c>
      <c r="AA767" s="112">
        <f t="shared" si="140"/>
        <v>0</v>
      </c>
      <c r="AB767" s="112">
        <f t="shared" si="141"/>
        <v>0</v>
      </c>
      <c r="AC767" s="112">
        <f t="shared" si="142"/>
        <v>0</v>
      </c>
      <c r="AD767" s="112">
        <f t="shared" si="143"/>
        <v>0</v>
      </c>
      <c r="AE767" s="112">
        <f t="shared" si="144"/>
        <v>0</v>
      </c>
      <c r="AF767" s="112">
        <f t="shared" si="145"/>
        <v>0</v>
      </c>
      <c r="AG767" s="112">
        <f t="shared" si="146"/>
        <v>0</v>
      </c>
      <c r="AH767" s="112">
        <f t="shared" si="147"/>
        <v>0</v>
      </c>
      <c r="AI767" s="112">
        <f t="shared" si="148"/>
        <v>17850.09051724138</v>
      </c>
      <c r="AJ767" s="112">
        <f t="shared" si="149"/>
        <v>18586.176724137931</v>
      </c>
      <c r="AK767" s="112">
        <f t="shared" si="150"/>
        <v>18586.176724137931</v>
      </c>
      <c r="AL767" s="112">
        <f t="shared" si="151"/>
        <v>18954.219827586207</v>
      </c>
      <c r="AN767" s="112"/>
      <c r="AO767" s="184"/>
    </row>
    <row r="768" spans="1:41" x14ac:dyDescent="0.2">
      <c r="A768" t="s">
        <v>2025</v>
      </c>
      <c r="B768" t="s">
        <v>3891</v>
      </c>
      <c r="C768" s="2" t="s">
        <v>2146</v>
      </c>
      <c r="D768" s="2">
        <v>8886463693667</v>
      </c>
      <c r="E768" s="2" t="s">
        <v>2147</v>
      </c>
      <c r="F768" s="2" t="s">
        <v>468</v>
      </c>
      <c r="G768" s="2" t="s">
        <v>469</v>
      </c>
      <c r="H768" s="2" t="s">
        <v>2145</v>
      </c>
      <c r="I768" s="2" t="s">
        <v>1129</v>
      </c>
      <c r="J768" s="2" t="s">
        <v>3995</v>
      </c>
      <c r="K768" s="3">
        <v>250</v>
      </c>
      <c r="L768" s="25">
        <v>184.02155172413794</v>
      </c>
      <c r="M768" s="2" t="s">
        <v>393</v>
      </c>
      <c r="N768" s="2" t="s">
        <v>393</v>
      </c>
      <c r="O768" s="3">
        <f>IFERROR(VLOOKUP(B:B,'[1]SI vs ST'!$B:$P,15,0),0)</f>
        <v>0</v>
      </c>
      <c r="P768" s="3" cm="1">
        <f t="array" ref="P768">IFERROR(VLOOKUP(_xlfn.SINGLE(B:B),'[1]Pivot ST'!$D:$P,{6,7,8,9,10,11,12},0),0)</f>
        <v>0</v>
      </c>
      <c r="Q768" s="3"/>
      <c r="R768" s="3"/>
      <c r="S768" s="3"/>
      <c r="T768" s="3"/>
      <c r="U768" s="3"/>
      <c r="V768" s="3"/>
      <c r="W768" s="3">
        <v>128</v>
      </c>
      <c r="X768" s="3">
        <v>115</v>
      </c>
      <c r="Y768" s="3">
        <v>115</v>
      </c>
      <c r="Z768" s="3">
        <v>115</v>
      </c>
      <c r="AA768" s="112">
        <f t="shared" si="140"/>
        <v>0</v>
      </c>
      <c r="AB768" s="112">
        <f t="shared" si="141"/>
        <v>0</v>
      </c>
      <c r="AC768" s="112">
        <f t="shared" si="142"/>
        <v>0</v>
      </c>
      <c r="AD768" s="112">
        <f t="shared" si="143"/>
        <v>0</v>
      </c>
      <c r="AE768" s="112">
        <f t="shared" si="144"/>
        <v>0</v>
      </c>
      <c r="AF768" s="112">
        <f t="shared" si="145"/>
        <v>0</v>
      </c>
      <c r="AG768" s="112">
        <f t="shared" si="146"/>
        <v>0</v>
      </c>
      <c r="AH768" s="112">
        <f t="shared" si="147"/>
        <v>0</v>
      </c>
      <c r="AI768" s="112">
        <f t="shared" si="148"/>
        <v>23554.758620689656</v>
      </c>
      <c r="AJ768" s="112">
        <f t="shared" si="149"/>
        <v>21162.478448275862</v>
      </c>
      <c r="AK768" s="112">
        <f t="shared" si="150"/>
        <v>21162.478448275862</v>
      </c>
      <c r="AL768" s="112">
        <f t="shared" si="151"/>
        <v>21162.478448275862</v>
      </c>
    </row>
    <row r="769" spans="1:41" x14ac:dyDescent="0.2">
      <c r="A769" t="s">
        <v>2025</v>
      </c>
      <c r="B769" t="s">
        <v>3892</v>
      </c>
      <c r="C769" s="2" t="s">
        <v>2148</v>
      </c>
      <c r="D769" s="2">
        <v>8886463693681</v>
      </c>
      <c r="E769" s="2" t="s">
        <v>2149</v>
      </c>
      <c r="F769" s="2" t="s">
        <v>468</v>
      </c>
      <c r="G769" s="2" t="s">
        <v>469</v>
      </c>
      <c r="H769" s="2" t="s">
        <v>2145</v>
      </c>
      <c r="I769" s="2" t="s">
        <v>1129</v>
      </c>
      <c r="J769" s="2" t="s">
        <v>3995</v>
      </c>
      <c r="K769" s="3">
        <v>250</v>
      </c>
      <c r="L769" s="25">
        <v>184.02155172413794</v>
      </c>
      <c r="M769" s="2" t="s">
        <v>393</v>
      </c>
      <c r="N769" s="2" t="s">
        <v>393</v>
      </c>
      <c r="O769" s="3">
        <f>IFERROR(VLOOKUP(B:B,'[1]SI vs ST'!$B:$P,15,0),0)</f>
        <v>0</v>
      </c>
      <c r="P769" s="3" cm="1">
        <f t="array" ref="P769">IFERROR(VLOOKUP(_xlfn.SINGLE(B:B),'[1]Pivot ST'!$D:$P,{6,7,8,9,10,11,12},0),0)</f>
        <v>0</v>
      </c>
      <c r="Q769" s="3"/>
      <c r="R769" s="3"/>
      <c r="S769" s="3"/>
      <c r="T769" s="3"/>
      <c r="U769" s="3"/>
      <c r="V769" s="3"/>
      <c r="W769" s="3">
        <v>57</v>
      </c>
      <c r="X769" s="3">
        <v>64</v>
      </c>
      <c r="Y769" s="3">
        <v>64</v>
      </c>
      <c r="Z769" s="3">
        <v>64</v>
      </c>
      <c r="AA769" s="112">
        <f t="shared" si="140"/>
        <v>0</v>
      </c>
      <c r="AB769" s="112">
        <f t="shared" si="141"/>
        <v>0</v>
      </c>
      <c r="AC769" s="112">
        <f t="shared" si="142"/>
        <v>0</v>
      </c>
      <c r="AD769" s="112">
        <f t="shared" si="143"/>
        <v>0</v>
      </c>
      <c r="AE769" s="112">
        <f t="shared" si="144"/>
        <v>0</v>
      </c>
      <c r="AF769" s="112">
        <f t="shared" si="145"/>
        <v>0</v>
      </c>
      <c r="AG769" s="112">
        <f t="shared" si="146"/>
        <v>0</v>
      </c>
      <c r="AH769" s="112">
        <f t="shared" si="147"/>
        <v>0</v>
      </c>
      <c r="AI769" s="112">
        <f t="shared" si="148"/>
        <v>10489.228448275862</v>
      </c>
      <c r="AJ769" s="112">
        <f t="shared" si="149"/>
        <v>11777.379310344828</v>
      </c>
      <c r="AK769" s="112">
        <f t="shared" si="150"/>
        <v>11777.379310344828</v>
      </c>
      <c r="AL769" s="112">
        <f t="shared" si="151"/>
        <v>11777.379310344828</v>
      </c>
    </row>
    <row r="770" spans="1:41" x14ac:dyDescent="0.2">
      <c r="A770" t="s">
        <v>2025</v>
      </c>
      <c r="B770" t="s">
        <v>3893</v>
      </c>
      <c r="C770" s="2" t="s">
        <v>2150</v>
      </c>
      <c r="D770" s="2">
        <v>8886463693698</v>
      </c>
      <c r="E770" s="2" t="s">
        <v>2151</v>
      </c>
      <c r="F770" s="2" t="s">
        <v>468</v>
      </c>
      <c r="G770" s="2" t="s">
        <v>469</v>
      </c>
      <c r="H770" s="2" t="s">
        <v>2145</v>
      </c>
      <c r="I770" s="2" t="s">
        <v>1129</v>
      </c>
      <c r="J770" s="2" t="s">
        <v>3995</v>
      </c>
      <c r="K770" s="3">
        <v>250</v>
      </c>
      <c r="L770" s="25">
        <v>184.02155172413794</v>
      </c>
      <c r="M770" s="2" t="s">
        <v>393</v>
      </c>
      <c r="N770" s="2" t="s">
        <v>393</v>
      </c>
      <c r="O770" s="3">
        <f>IFERROR(VLOOKUP(B:B,'[1]SI vs ST'!$B:$P,15,0),0)</f>
        <v>0</v>
      </c>
      <c r="P770" s="3" cm="1">
        <f t="array" ref="P770">IFERROR(VLOOKUP(_xlfn.SINGLE(B:B),'[1]Pivot ST'!$D:$P,{6,7,8,9,10,11,12},0),0)</f>
        <v>0</v>
      </c>
      <c r="Q770" s="3"/>
      <c r="R770" s="3"/>
      <c r="S770" s="3"/>
      <c r="T770" s="3"/>
      <c r="U770" s="3"/>
      <c r="V770" s="3"/>
      <c r="W770" s="3">
        <v>97</v>
      </c>
      <c r="X770" s="3">
        <v>101</v>
      </c>
      <c r="Y770" s="3">
        <v>101</v>
      </c>
      <c r="Z770" s="3">
        <v>103</v>
      </c>
      <c r="AA770" s="112">
        <f t="shared" si="140"/>
        <v>0</v>
      </c>
      <c r="AB770" s="112">
        <f t="shared" si="141"/>
        <v>0</v>
      </c>
      <c r="AC770" s="112">
        <f t="shared" si="142"/>
        <v>0</v>
      </c>
      <c r="AD770" s="112">
        <f t="shared" si="143"/>
        <v>0</v>
      </c>
      <c r="AE770" s="112">
        <f t="shared" si="144"/>
        <v>0</v>
      </c>
      <c r="AF770" s="112">
        <f t="shared" si="145"/>
        <v>0</v>
      </c>
      <c r="AG770" s="112">
        <f t="shared" si="146"/>
        <v>0</v>
      </c>
      <c r="AH770" s="112">
        <f t="shared" si="147"/>
        <v>0</v>
      </c>
      <c r="AI770" s="112">
        <f t="shared" si="148"/>
        <v>17850.09051724138</v>
      </c>
      <c r="AJ770" s="112">
        <f t="shared" si="149"/>
        <v>18586.176724137931</v>
      </c>
      <c r="AK770" s="112">
        <f t="shared" si="150"/>
        <v>18586.176724137931</v>
      </c>
      <c r="AL770" s="112">
        <f t="shared" si="151"/>
        <v>18954.219827586207</v>
      </c>
    </row>
    <row r="771" spans="1:41" x14ac:dyDescent="0.2">
      <c r="A771" t="s">
        <v>2025</v>
      </c>
      <c r="B771" t="s">
        <v>3894</v>
      </c>
      <c r="C771" s="2" t="s">
        <v>2152</v>
      </c>
      <c r="D771" s="2">
        <v>8886463693704</v>
      </c>
      <c r="E771" s="2" t="s">
        <v>2153</v>
      </c>
      <c r="F771" s="2" t="s">
        <v>468</v>
      </c>
      <c r="G771" s="2" t="s">
        <v>469</v>
      </c>
      <c r="H771" s="2" t="s">
        <v>2145</v>
      </c>
      <c r="I771" s="2" t="s">
        <v>1129</v>
      </c>
      <c r="J771" s="2" t="s">
        <v>3995</v>
      </c>
      <c r="K771" s="3">
        <v>250</v>
      </c>
      <c r="L771" s="25">
        <v>184.02155172413794</v>
      </c>
      <c r="M771" s="2" t="s">
        <v>393</v>
      </c>
      <c r="N771" s="2" t="s">
        <v>393</v>
      </c>
      <c r="O771" s="3">
        <f>IFERROR(VLOOKUP(B:B,'[1]SI vs ST'!$B:$P,15,0),0)</f>
        <v>0</v>
      </c>
      <c r="P771" s="3" cm="1">
        <f t="array" ref="P771">IFERROR(VLOOKUP(_xlfn.SINGLE(B:B),'[1]Pivot ST'!$D:$P,{6,7,8,9,10,11,12},0),0)</f>
        <v>0</v>
      </c>
      <c r="Q771" s="3"/>
      <c r="R771" s="3"/>
      <c r="S771" s="3"/>
      <c r="T771" s="3"/>
      <c r="U771" s="3"/>
      <c r="V771" s="3"/>
      <c r="W771" s="3">
        <v>57</v>
      </c>
      <c r="X771" s="3">
        <v>64</v>
      </c>
      <c r="Y771" s="3">
        <v>64</v>
      </c>
      <c r="Z771" s="3">
        <v>64</v>
      </c>
      <c r="AA771" s="112">
        <f t="shared" ref="AA771:AA834" si="152">O771*$L:$L</f>
        <v>0</v>
      </c>
      <c r="AB771" s="112">
        <f t="shared" ref="AB771:AB834" si="153">P771*$L:$L</f>
        <v>0</v>
      </c>
      <c r="AC771" s="112">
        <f t="shared" ref="AC771:AC834" si="154">Q771*$L:$L</f>
        <v>0</v>
      </c>
      <c r="AD771" s="112">
        <f t="shared" ref="AD771:AD834" si="155">R771*$L:$L</f>
        <v>0</v>
      </c>
      <c r="AE771" s="112">
        <f t="shared" ref="AE771:AE834" si="156">S771*$L:$L</f>
        <v>0</v>
      </c>
      <c r="AF771" s="112">
        <f t="shared" ref="AF771:AF834" si="157">T771*$L:$L</f>
        <v>0</v>
      </c>
      <c r="AG771" s="112">
        <f t="shared" ref="AG771:AG834" si="158">U771*$L:$L</f>
        <v>0</v>
      </c>
      <c r="AH771" s="112">
        <f t="shared" ref="AH771:AH834" si="159">V771*$L:$L</f>
        <v>0</v>
      </c>
      <c r="AI771" s="112">
        <f t="shared" ref="AI771:AI834" si="160">W771*$L:$L</f>
        <v>10489.228448275862</v>
      </c>
      <c r="AJ771" s="112">
        <f t="shared" ref="AJ771:AJ834" si="161">X771*$L:$L</f>
        <v>11777.379310344828</v>
      </c>
      <c r="AK771" s="112">
        <f t="shared" ref="AK771:AK834" si="162">Y771*$L:$L</f>
        <v>11777.379310344828</v>
      </c>
      <c r="AL771" s="112">
        <f t="shared" ref="AL771:AL834" si="163">Z771*$L:$L</f>
        <v>11777.379310344828</v>
      </c>
    </row>
    <row r="772" spans="1:41" x14ac:dyDescent="0.2">
      <c r="A772" t="s">
        <v>56</v>
      </c>
      <c r="B772"/>
      <c r="C772" s="2" t="s">
        <v>2154</v>
      </c>
      <c r="D772" s="2" t="s">
        <v>2155</v>
      </c>
      <c r="E772" s="2" t="s">
        <v>2156</v>
      </c>
      <c r="F772" s="2" t="s">
        <v>515</v>
      </c>
      <c r="G772" s="2" t="s">
        <v>516</v>
      </c>
      <c r="H772" s="2" t="s">
        <v>2157</v>
      </c>
      <c r="I772" s="2" t="s">
        <v>1129</v>
      </c>
      <c r="J772" s="2" t="s">
        <v>3995</v>
      </c>
      <c r="K772" s="3">
        <v>0</v>
      </c>
      <c r="L772" s="25">
        <v>0</v>
      </c>
      <c r="M772" s="2" t="s">
        <v>2202</v>
      </c>
      <c r="N772" s="2" t="s">
        <v>393</v>
      </c>
      <c r="O772" s="3">
        <f>IFERROR(VLOOKUP(B:B,'[1]SI vs ST'!$B:$P,15,0),0)</f>
        <v>0</v>
      </c>
      <c r="P772" s="3" cm="1">
        <f t="array" ref="P772">IFERROR(VLOOKUP(_xlfn.SINGLE(B:B),'[1]Pivot ST'!$D:$P,{6,7,8,9,10,11,12},0),0)</f>
        <v>0</v>
      </c>
      <c r="Q772" s="3"/>
      <c r="R772" s="3"/>
      <c r="S772" s="3"/>
      <c r="T772" s="3"/>
      <c r="U772" s="3"/>
      <c r="V772" s="3"/>
      <c r="W772" s="3">
        <v>0</v>
      </c>
      <c r="X772" s="3">
        <v>0</v>
      </c>
      <c r="Y772" s="3">
        <v>0</v>
      </c>
      <c r="Z772" s="3">
        <v>0</v>
      </c>
      <c r="AA772" s="112">
        <f t="shared" si="152"/>
        <v>0</v>
      </c>
      <c r="AB772" s="112">
        <f t="shared" si="153"/>
        <v>0</v>
      </c>
      <c r="AC772" s="112">
        <f t="shared" si="154"/>
        <v>0</v>
      </c>
      <c r="AD772" s="112">
        <f t="shared" si="155"/>
        <v>0</v>
      </c>
      <c r="AE772" s="112">
        <f t="shared" si="156"/>
        <v>0</v>
      </c>
      <c r="AF772" s="112">
        <f t="shared" si="157"/>
        <v>0</v>
      </c>
      <c r="AG772" s="112">
        <f t="shared" si="158"/>
        <v>0</v>
      </c>
      <c r="AH772" s="112">
        <f t="shared" si="159"/>
        <v>0</v>
      </c>
      <c r="AI772" s="112">
        <f t="shared" si="160"/>
        <v>0</v>
      </c>
      <c r="AJ772" s="112">
        <f t="shared" si="161"/>
        <v>0</v>
      </c>
      <c r="AK772" s="112">
        <f t="shared" si="162"/>
        <v>0</v>
      </c>
      <c r="AL772" s="112">
        <f t="shared" si="163"/>
        <v>0</v>
      </c>
    </row>
    <row r="773" spans="1:41" x14ac:dyDescent="0.2">
      <c r="A773" t="s">
        <v>2025</v>
      </c>
      <c r="B773" t="s">
        <v>2273</v>
      </c>
      <c r="C773" s="2" t="s">
        <v>2274</v>
      </c>
      <c r="D773" s="2" t="s">
        <v>2275</v>
      </c>
      <c r="E773" s="2" t="s">
        <v>2276</v>
      </c>
      <c r="F773" s="2" t="s">
        <v>2277</v>
      </c>
      <c r="G773" s="2" t="s">
        <v>2277</v>
      </c>
      <c r="H773" s="2" t="s">
        <v>2295</v>
      </c>
      <c r="I773" s="2" t="s">
        <v>1129</v>
      </c>
      <c r="J773" s="2" t="s">
        <v>3995</v>
      </c>
      <c r="K773" s="3">
        <v>250</v>
      </c>
      <c r="L773" s="25">
        <v>207.08189655172413</v>
      </c>
      <c r="M773" s="2" t="s">
        <v>393</v>
      </c>
      <c r="N773" s="2" t="s">
        <v>393</v>
      </c>
      <c r="O773" s="3">
        <f>IFERROR(VLOOKUP(B:B,'[1]SI vs ST'!$B:$P,15,0),0)</f>
        <v>0</v>
      </c>
      <c r="P773" s="3" cm="1">
        <f t="array" ref="P773">IFERROR(VLOOKUP(_xlfn.SINGLE(B:B),'[1]Pivot ST'!$D:$P,{6,7,8,9,10,11,12},0),0)</f>
        <v>0</v>
      </c>
      <c r="Q773" s="3"/>
      <c r="R773" s="3"/>
      <c r="S773" s="3"/>
      <c r="T773" s="3"/>
      <c r="U773" s="3"/>
      <c r="V773" s="3"/>
      <c r="W773" s="3">
        <v>57</v>
      </c>
      <c r="X773" s="3">
        <v>64</v>
      </c>
      <c r="Y773" s="3">
        <v>64</v>
      </c>
      <c r="Z773" s="3">
        <v>64</v>
      </c>
      <c r="AA773" s="112">
        <f t="shared" si="152"/>
        <v>0</v>
      </c>
      <c r="AB773" s="112">
        <f t="shared" si="153"/>
        <v>0</v>
      </c>
      <c r="AC773" s="112">
        <f t="shared" si="154"/>
        <v>0</v>
      </c>
      <c r="AD773" s="112">
        <f t="shared" si="155"/>
        <v>0</v>
      </c>
      <c r="AE773" s="112">
        <f t="shared" si="156"/>
        <v>0</v>
      </c>
      <c r="AF773" s="112">
        <f t="shared" si="157"/>
        <v>0</v>
      </c>
      <c r="AG773" s="112">
        <f t="shared" si="158"/>
        <v>0</v>
      </c>
      <c r="AH773" s="112">
        <f t="shared" si="159"/>
        <v>0</v>
      </c>
      <c r="AI773" s="112">
        <f t="shared" si="160"/>
        <v>11803.668103448275</v>
      </c>
      <c r="AJ773" s="112">
        <f t="shared" si="161"/>
        <v>13253.241379310344</v>
      </c>
      <c r="AK773" s="112">
        <f t="shared" si="162"/>
        <v>13253.241379310344</v>
      </c>
      <c r="AL773" s="112">
        <f t="shared" si="163"/>
        <v>13253.241379310344</v>
      </c>
      <c r="AN773" s="112"/>
      <c r="AO773" s="184"/>
    </row>
    <row r="774" spans="1:41" x14ac:dyDescent="0.2">
      <c r="A774" t="s">
        <v>2025</v>
      </c>
      <c r="B774" t="s">
        <v>2278</v>
      </c>
      <c r="C774" s="2" t="s">
        <v>2279</v>
      </c>
      <c r="D774" s="2">
        <v>8886463691601</v>
      </c>
      <c r="E774" s="2" t="s">
        <v>2280</v>
      </c>
      <c r="F774" s="2" t="s">
        <v>2281</v>
      </c>
      <c r="G774" s="2" t="s">
        <v>475</v>
      </c>
      <c r="H774" s="2" t="s">
        <v>2296</v>
      </c>
      <c r="I774" s="2" t="s">
        <v>1129</v>
      </c>
      <c r="J774" s="2" t="s">
        <v>3995</v>
      </c>
      <c r="K774" s="3">
        <v>250</v>
      </c>
      <c r="L774" s="25">
        <v>160.96120689655172</v>
      </c>
      <c r="M774" s="2" t="s">
        <v>393</v>
      </c>
      <c r="N774" s="2" t="s">
        <v>393</v>
      </c>
      <c r="O774" s="3">
        <f>IFERROR(VLOOKUP(B:B,'[1]SI vs ST'!$B:$P,15,0),0)</f>
        <v>0</v>
      </c>
      <c r="P774" s="3" cm="1">
        <f t="array" ref="P774">IFERROR(VLOOKUP(_xlfn.SINGLE(B:B),'[1]Pivot ST'!$D:$P,{6,7,8,9,10,11,12},0),0)</f>
        <v>0</v>
      </c>
      <c r="Q774" s="3"/>
      <c r="R774" s="3"/>
      <c r="S774" s="3"/>
      <c r="T774" s="3"/>
      <c r="U774" s="3"/>
      <c r="V774" s="3"/>
      <c r="W774" s="3">
        <v>97</v>
      </c>
      <c r="X774" s="3">
        <v>101</v>
      </c>
      <c r="Y774" s="3">
        <v>101</v>
      </c>
      <c r="Z774" s="3">
        <v>103</v>
      </c>
      <c r="AA774" s="112">
        <f t="shared" si="152"/>
        <v>0</v>
      </c>
      <c r="AB774" s="112">
        <f t="shared" si="153"/>
        <v>0</v>
      </c>
      <c r="AC774" s="112">
        <f t="shared" si="154"/>
        <v>0</v>
      </c>
      <c r="AD774" s="112">
        <f t="shared" si="155"/>
        <v>0</v>
      </c>
      <c r="AE774" s="112">
        <f t="shared" si="156"/>
        <v>0</v>
      </c>
      <c r="AF774" s="112">
        <f t="shared" si="157"/>
        <v>0</v>
      </c>
      <c r="AG774" s="112">
        <f t="shared" si="158"/>
        <v>0</v>
      </c>
      <c r="AH774" s="112">
        <f t="shared" si="159"/>
        <v>0</v>
      </c>
      <c r="AI774" s="112">
        <f t="shared" si="160"/>
        <v>15613.237068965516</v>
      </c>
      <c r="AJ774" s="112">
        <f t="shared" si="161"/>
        <v>16257.081896551723</v>
      </c>
      <c r="AK774" s="112">
        <f t="shared" si="162"/>
        <v>16257.081896551723</v>
      </c>
      <c r="AL774" s="112">
        <f t="shared" si="163"/>
        <v>16579.004310344826</v>
      </c>
      <c r="AN774" s="112"/>
      <c r="AO774" s="184"/>
    </row>
    <row r="775" spans="1:41" x14ac:dyDescent="0.2">
      <c r="A775" t="s">
        <v>2025</v>
      </c>
      <c r="B775" t="s">
        <v>2282</v>
      </c>
      <c r="C775" s="2" t="s">
        <v>2283</v>
      </c>
      <c r="D775" s="2">
        <v>8886463691595</v>
      </c>
      <c r="E775" s="2" t="s">
        <v>2284</v>
      </c>
      <c r="F775" s="2" t="s">
        <v>2281</v>
      </c>
      <c r="G775" s="2" t="s">
        <v>475</v>
      </c>
      <c r="H775" s="2" t="s">
        <v>2296</v>
      </c>
      <c r="I775" s="2" t="s">
        <v>1129</v>
      </c>
      <c r="J775" s="2" t="s">
        <v>3995</v>
      </c>
      <c r="K775" s="3">
        <v>250</v>
      </c>
      <c r="L775" s="25">
        <v>160.96120689655172</v>
      </c>
      <c r="M775" s="2" t="s">
        <v>393</v>
      </c>
      <c r="N775" s="2" t="s">
        <v>393</v>
      </c>
      <c r="O775" s="3">
        <f>IFERROR(VLOOKUP(B:B,'[1]SI vs ST'!$B:$P,15,0),0)</f>
        <v>0</v>
      </c>
      <c r="P775" s="3" cm="1">
        <f t="array" ref="P775">IFERROR(VLOOKUP(_xlfn.SINGLE(B:B),'[1]Pivot ST'!$D:$P,{6,7,8,9,10,11,12},0),0)</f>
        <v>0</v>
      </c>
      <c r="Q775" s="3"/>
      <c r="R775" s="3"/>
      <c r="S775" s="3"/>
      <c r="T775" s="3"/>
      <c r="U775" s="3"/>
      <c r="V775" s="3"/>
      <c r="W775" s="3">
        <v>128</v>
      </c>
      <c r="X775" s="3">
        <v>115</v>
      </c>
      <c r="Y775" s="3">
        <v>115</v>
      </c>
      <c r="Z775" s="3">
        <v>115</v>
      </c>
      <c r="AA775" s="112">
        <f t="shared" si="152"/>
        <v>0</v>
      </c>
      <c r="AB775" s="112">
        <f t="shared" si="153"/>
        <v>0</v>
      </c>
      <c r="AC775" s="112">
        <f t="shared" si="154"/>
        <v>0</v>
      </c>
      <c r="AD775" s="112">
        <f t="shared" si="155"/>
        <v>0</v>
      </c>
      <c r="AE775" s="112">
        <f t="shared" si="156"/>
        <v>0</v>
      </c>
      <c r="AF775" s="112">
        <f t="shared" si="157"/>
        <v>0</v>
      </c>
      <c r="AG775" s="112">
        <f t="shared" si="158"/>
        <v>0</v>
      </c>
      <c r="AH775" s="112">
        <f t="shared" si="159"/>
        <v>0</v>
      </c>
      <c r="AI775" s="112">
        <f t="shared" si="160"/>
        <v>20603.03448275862</v>
      </c>
      <c r="AJ775" s="112">
        <f t="shared" si="161"/>
        <v>18510.538793103446</v>
      </c>
      <c r="AK775" s="112">
        <f t="shared" si="162"/>
        <v>18510.538793103446</v>
      </c>
      <c r="AL775" s="112">
        <f t="shared" si="163"/>
        <v>18510.538793103446</v>
      </c>
      <c r="AN775" s="112"/>
      <c r="AO775" s="184"/>
    </row>
    <row r="776" spans="1:41" x14ac:dyDescent="0.2">
      <c r="A776" t="s">
        <v>104</v>
      </c>
      <c r="B776" t="s">
        <v>3989</v>
      </c>
      <c r="C776" s="2" t="s">
        <v>2285</v>
      </c>
      <c r="D776" s="2">
        <v>856504011437</v>
      </c>
      <c r="E776" s="2" t="s">
        <v>2286</v>
      </c>
      <c r="F776" s="2" t="s">
        <v>2277</v>
      </c>
      <c r="G776" s="2" t="s">
        <v>475</v>
      </c>
      <c r="H776" s="2" t="s">
        <v>2288</v>
      </c>
      <c r="I776" s="2" t="s">
        <v>1129</v>
      </c>
      <c r="J776" s="2" t="s">
        <v>3995</v>
      </c>
      <c r="K776" s="3">
        <v>10</v>
      </c>
      <c r="L776" s="25">
        <v>559.78</v>
      </c>
      <c r="M776" s="2" t="s">
        <v>393</v>
      </c>
      <c r="N776" s="2" t="s">
        <v>393</v>
      </c>
      <c r="O776" s="3">
        <f>IFERROR(VLOOKUP(B:B,'[1]SI vs ST'!$B:$P,15,0),0)</f>
        <v>0</v>
      </c>
      <c r="P776" s="3" cm="1">
        <f t="array" ref="P776">IFERROR(VLOOKUP(_xlfn.SINGLE(B:B),'[1]Pivot ST'!$D:$P,{6,7,8,9,10,11,12},0),0)</f>
        <v>0</v>
      </c>
      <c r="Q776" s="3"/>
      <c r="R776" s="3"/>
      <c r="S776" s="3"/>
      <c r="T776" s="3"/>
      <c r="U776" s="3"/>
      <c r="V776" s="3"/>
      <c r="W776" s="3">
        <v>4</v>
      </c>
      <c r="X776" s="3">
        <v>3</v>
      </c>
      <c r="Y776" s="3">
        <v>4</v>
      </c>
      <c r="Z776" s="3">
        <v>2</v>
      </c>
      <c r="AA776" s="112">
        <f t="shared" si="152"/>
        <v>0</v>
      </c>
      <c r="AB776" s="112">
        <f t="shared" si="153"/>
        <v>0</v>
      </c>
      <c r="AC776" s="112">
        <f t="shared" si="154"/>
        <v>0</v>
      </c>
      <c r="AD776" s="112">
        <f t="shared" si="155"/>
        <v>0</v>
      </c>
      <c r="AE776" s="112">
        <f t="shared" si="156"/>
        <v>0</v>
      </c>
      <c r="AF776" s="112">
        <f t="shared" si="157"/>
        <v>0</v>
      </c>
      <c r="AG776" s="112">
        <f t="shared" si="158"/>
        <v>0</v>
      </c>
      <c r="AH776" s="112">
        <f t="shared" si="159"/>
        <v>0</v>
      </c>
      <c r="AI776" s="112">
        <f t="shared" si="160"/>
        <v>2239.12</v>
      </c>
      <c r="AJ776" s="112">
        <f t="shared" si="161"/>
        <v>1679.34</v>
      </c>
      <c r="AK776" s="112">
        <f t="shared" si="162"/>
        <v>2239.12</v>
      </c>
      <c r="AL776" s="112">
        <f t="shared" si="163"/>
        <v>1119.56</v>
      </c>
      <c r="AN776" s="112"/>
      <c r="AO776" s="184"/>
    </row>
    <row r="777" spans="1:41" x14ac:dyDescent="0.2">
      <c r="A777" t="s">
        <v>104</v>
      </c>
      <c r="B777" t="s">
        <v>3990</v>
      </c>
      <c r="C777" s="2" t="s">
        <v>2289</v>
      </c>
      <c r="D777" s="2">
        <v>856504011413</v>
      </c>
      <c r="E777" s="2" t="s">
        <v>2290</v>
      </c>
      <c r="F777" s="2" t="s">
        <v>2277</v>
      </c>
      <c r="G777" s="2" t="s">
        <v>475</v>
      </c>
      <c r="H777" s="2" t="s">
        <v>2288</v>
      </c>
      <c r="I777" s="2" t="s">
        <v>1129</v>
      </c>
      <c r="J777" s="2" t="s">
        <v>3995</v>
      </c>
      <c r="K777" s="3">
        <v>10</v>
      </c>
      <c r="L777" s="25">
        <v>559.78</v>
      </c>
      <c r="M777" s="2" t="s">
        <v>2203</v>
      </c>
      <c r="N777" s="2" t="s">
        <v>2203</v>
      </c>
      <c r="O777" s="3">
        <f>IFERROR(VLOOKUP(B:B,'[1]SI vs ST'!$B:$P,15,0),0)</f>
        <v>0</v>
      </c>
      <c r="P777" s="3" cm="1">
        <f t="array" ref="P777">IFERROR(VLOOKUP(_xlfn.SINGLE(B:B),'[1]Pivot ST'!$D:$P,{6,7,8,9,10,11,12},0),0)</f>
        <v>0</v>
      </c>
      <c r="Q777" s="3"/>
      <c r="R777" s="3"/>
      <c r="S777" s="3"/>
      <c r="T777" s="3"/>
      <c r="U777" s="3"/>
      <c r="V777" s="3"/>
      <c r="W777" s="3">
        <v>3</v>
      </c>
      <c r="X777" s="3">
        <v>5</v>
      </c>
      <c r="Y777" s="3">
        <v>2</v>
      </c>
      <c r="Z777" s="3">
        <v>2</v>
      </c>
      <c r="AA777" s="112">
        <f t="shared" si="152"/>
        <v>0</v>
      </c>
      <c r="AB777" s="112">
        <f t="shared" si="153"/>
        <v>0</v>
      </c>
      <c r="AC777" s="112">
        <f t="shared" si="154"/>
        <v>0</v>
      </c>
      <c r="AD777" s="112">
        <f t="shared" si="155"/>
        <v>0</v>
      </c>
      <c r="AE777" s="112">
        <f t="shared" si="156"/>
        <v>0</v>
      </c>
      <c r="AF777" s="112">
        <f t="shared" si="157"/>
        <v>0</v>
      </c>
      <c r="AG777" s="112">
        <f t="shared" si="158"/>
        <v>0</v>
      </c>
      <c r="AH777" s="112">
        <f t="shared" si="159"/>
        <v>0</v>
      </c>
      <c r="AI777" s="112">
        <f t="shared" si="160"/>
        <v>1679.34</v>
      </c>
      <c r="AJ777" s="112">
        <f t="shared" si="161"/>
        <v>2798.8999999999996</v>
      </c>
      <c r="AK777" s="112">
        <f t="shared" si="162"/>
        <v>1119.56</v>
      </c>
      <c r="AL777" s="112">
        <f t="shared" si="163"/>
        <v>1119.56</v>
      </c>
      <c r="AN777" s="112"/>
      <c r="AO777" s="184"/>
    </row>
    <row r="778" spans="1:41" x14ac:dyDescent="0.2">
      <c r="A778" t="s">
        <v>104</v>
      </c>
      <c r="B778" t="s">
        <v>3991</v>
      </c>
      <c r="C778" s="2" t="s">
        <v>2291</v>
      </c>
      <c r="D778" s="2">
        <v>855848009766</v>
      </c>
      <c r="E778" s="2" t="s">
        <v>2292</v>
      </c>
      <c r="F778" s="2" t="s">
        <v>2277</v>
      </c>
      <c r="G778" s="2" t="s">
        <v>475</v>
      </c>
      <c r="H778" s="2" t="s">
        <v>2288</v>
      </c>
      <c r="I778" s="2" t="s">
        <v>1129</v>
      </c>
      <c r="J778" s="2" t="s">
        <v>3995</v>
      </c>
      <c r="K778" s="3">
        <v>300</v>
      </c>
      <c r="L778" s="25">
        <v>559.78</v>
      </c>
      <c r="M778" s="2" t="s">
        <v>393</v>
      </c>
      <c r="N778" s="2" t="s">
        <v>393</v>
      </c>
      <c r="O778" s="3">
        <f>IFERROR(VLOOKUP(B:B,'[1]SI vs ST'!$B:$P,15,0),0)</f>
        <v>0</v>
      </c>
      <c r="P778" s="3" cm="1">
        <f t="array" ref="P778">IFERROR(VLOOKUP(_xlfn.SINGLE(B:B),'[1]Pivot ST'!$D:$P,{6,7,8,9,10,11,12},0),0)</f>
        <v>0</v>
      </c>
      <c r="Q778" s="3"/>
      <c r="R778" s="3"/>
      <c r="S778" s="3"/>
      <c r="T778" s="3"/>
      <c r="U778" s="3"/>
      <c r="V778" s="3"/>
      <c r="W778" s="3">
        <v>32</v>
      </c>
      <c r="X778" s="3">
        <v>33</v>
      </c>
      <c r="Y778" s="3">
        <v>43</v>
      </c>
      <c r="Z778" s="3">
        <v>24</v>
      </c>
      <c r="AA778" s="112">
        <f t="shared" si="152"/>
        <v>0</v>
      </c>
      <c r="AB778" s="112">
        <f t="shared" si="153"/>
        <v>0</v>
      </c>
      <c r="AC778" s="112">
        <f t="shared" si="154"/>
        <v>0</v>
      </c>
      <c r="AD778" s="112">
        <f t="shared" si="155"/>
        <v>0</v>
      </c>
      <c r="AE778" s="112">
        <f t="shared" si="156"/>
        <v>0</v>
      </c>
      <c r="AF778" s="112">
        <f t="shared" si="157"/>
        <v>0</v>
      </c>
      <c r="AG778" s="112">
        <f t="shared" si="158"/>
        <v>0</v>
      </c>
      <c r="AH778" s="112">
        <f t="shared" si="159"/>
        <v>0</v>
      </c>
      <c r="AI778" s="112">
        <f t="shared" si="160"/>
        <v>17912.96</v>
      </c>
      <c r="AJ778" s="112">
        <f t="shared" si="161"/>
        <v>18472.739999999998</v>
      </c>
      <c r="AK778" s="112">
        <f t="shared" si="162"/>
        <v>24070.539999999997</v>
      </c>
      <c r="AL778" s="112">
        <f t="shared" si="163"/>
        <v>13434.72</v>
      </c>
      <c r="AN778" s="112"/>
      <c r="AO778" s="184"/>
    </row>
    <row r="779" spans="1:41" x14ac:dyDescent="0.2">
      <c r="A779" t="s">
        <v>104</v>
      </c>
      <c r="B779" t="s">
        <v>3992</v>
      </c>
      <c r="C779" s="2" t="s">
        <v>2293</v>
      </c>
      <c r="D779" s="2">
        <v>855848009797</v>
      </c>
      <c r="E779" s="2" t="s">
        <v>2294</v>
      </c>
      <c r="F779" s="2" t="s">
        <v>2277</v>
      </c>
      <c r="G779" s="2" t="s">
        <v>475</v>
      </c>
      <c r="H779" s="2" t="s">
        <v>2288</v>
      </c>
      <c r="I779" s="2" t="s">
        <v>1129</v>
      </c>
      <c r="J779" s="2" t="s">
        <v>3995</v>
      </c>
      <c r="K779" s="3">
        <v>300</v>
      </c>
      <c r="L779" s="25">
        <v>559.78</v>
      </c>
      <c r="M779" s="2" t="s">
        <v>393</v>
      </c>
      <c r="N779" s="2" t="s">
        <v>393</v>
      </c>
      <c r="O779" s="3">
        <f>IFERROR(VLOOKUP(B:B,'[1]SI vs ST'!$B:$P,15,0),0)</f>
        <v>0</v>
      </c>
      <c r="P779" s="3" cm="1">
        <f t="array" ref="P779">IFERROR(VLOOKUP(_xlfn.SINGLE(B:B),'[1]Pivot ST'!$D:$P,{6,7,8,9,10,11,12},0),0)</f>
        <v>0</v>
      </c>
      <c r="Q779" s="3"/>
      <c r="R779" s="3"/>
      <c r="S779" s="3"/>
      <c r="T779" s="3"/>
      <c r="U779" s="3"/>
      <c r="V779" s="3"/>
      <c r="W779" s="3">
        <v>27</v>
      </c>
      <c r="X779" s="3">
        <v>29</v>
      </c>
      <c r="Y779" s="3">
        <v>37</v>
      </c>
      <c r="Z779" s="3">
        <v>31</v>
      </c>
      <c r="AA779" s="112">
        <f t="shared" si="152"/>
        <v>0</v>
      </c>
      <c r="AB779" s="112">
        <f t="shared" si="153"/>
        <v>0</v>
      </c>
      <c r="AC779" s="112">
        <f t="shared" si="154"/>
        <v>0</v>
      </c>
      <c r="AD779" s="112">
        <f t="shared" si="155"/>
        <v>0</v>
      </c>
      <c r="AE779" s="112">
        <f t="shared" si="156"/>
        <v>0</v>
      </c>
      <c r="AF779" s="112">
        <f t="shared" si="157"/>
        <v>0</v>
      </c>
      <c r="AG779" s="112">
        <f t="shared" si="158"/>
        <v>0</v>
      </c>
      <c r="AH779" s="112">
        <f t="shared" si="159"/>
        <v>0</v>
      </c>
      <c r="AI779" s="112">
        <f t="shared" si="160"/>
        <v>15114.06</v>
      </c>
      <c r="AJ779" s="112">
        <f t="shared" si="161"/>
        <v>16233.619999999999</v>
      </c>
      <c r="AK779" s="112">
        <f t="shared" si="162"/>
        <v>20711.86</v>
      </c>
      <c r="AL779" s="112">
        <f t="shared" si="163"/>
        <v>17353.18</v>
      </c>
      <c r="AN779" s="112"/>
      <c r="AO779" s="184"/>
    </row>
    <row r="780" spans="1:41" x14ac:dyDescent="0.2">
      <c r="A780" s="2" t="s">
        <v>20</v>
      </c>
      <c r="B780" s="2" t="s">
        <v>3860</v>
      </c>
      <c r="C780" s="2" t="s">
        <v>2177</v>
      </c>
      <c r="D780" s="105">
        <v>846537097706</v>
      </c>
      <c r="E780" s="2" t="s">
        <v>3861</v>
      </c>
      <c r="F780" s="2" t="s">
        <v>3862</v>
      </c>
      <c r="G780" s="2" t="s">
        <v>40</v>
      </c>
      <c r="H780" s="2" t="s">
        <v>41</v>
      </c>
      <c r="I780" s="2" t="s">
        <v>27</v>
      </c>
      <c r="J780" s="2" t="s">
        <v>3995</v>
      </c>
      <c r="K780" s="3">
        <v>650</v>
      </c>
      <c r="L780" s="23">
        <v>154.66</v>
      </c>
      <c r="M780" s="2" t="s">
        <v>393</v>
      </c>
      <c r="N780" s="2" t="s">
        <v>393</v>
      </c>
      <c r="O780" s="3">
        <f>IFERROR(VLOOKUP(B:B,'[1]SI vs ST'!$B:$P,15,0),0)</f>
        <v>0</v>
      </c>
      <c r="P780" s="3" cm="1">
        <f t="array" ref="P780:V780">IFERROR(VLOOKUP(_xlfn.SINGLE(B:B),'[1]Pivot ST'!$D:$P,{6,7,8,9,10,11,12},0),0)</f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490</v>
      </c>
      <c r="W780" s="3">
        <v>2802</v>
      </c>
      <c r="X780" s="3">
        <v>3096</v>
      </c>
      <c r="Y780" s="3">
        <v>3465</v>
      </c>
      <c r="Z780" s="3">
        <v>3465</v>
      </c>
      <c r="AA780" s="112">
        <f t="shared" si="152"/>
        <v>0</v>
      </c>
      <c r="AB780" s="112">
        <f t="shared" si="153"/>
        <v>0</v>
      </c>
      <c r="AC780" s="112">
        <f t="shared" si="154"/>
        <v>0</v>
      </c>
      <c r="AD780" s="112">
        <f t="shared" si="155"/>
        <v>0</v>
      </c>
      <c r="AE780" s="112">
        <f t="shared" si="156"/>
        <v>0</v>
      </c>
      <c r="AF780" s="112">
        <f t="shared" si="157"/>
        <v>0</v>
      </c>
      <c r="AG780" s="112">
        <f t="shared" si="158"/>
        <v>0</v>
      </c>
      <c r="AH780" s="112">
        <f t="shared" si="159"/>
        <v>75783.399999999994</v>
      </c>
      <c r="AI780" s="112">
        <f t="shared" si="160"/>
        <v>433357.32</v>
      </c>
      <c r="AJ780" s="112">
        <f t="shared" si="161"/>
        <v>478827.36</v>
      </c>
      <c r="AK780" s="112">
        <f t="shared" si="162"/>
        <v>535896.9</v>
      </c>
      <c r="AL780" s="112">
        <f t="shared" si="163"/>
        <v>535896.9</v>
      </c>
      <c r="AN780" s="112"/>
      <c r="AO780" s="184"/>
    </row>
    <row r="781" spans="1:41" x14ac:dyDescent="0.2">
      <c r="A781" s="2" t="s">
        <v>20</v>
      </c>
      <c r="B781" s="2" t="s">
        <v>3863</v>
      </c>
      <c r="C781" s="2" t="s">
        <v>2178</v>
      </c>
      <c r="D781" s="105">
        <v>846537097621</v>
      </c>
      <c r="E781" s="2" t="s">
        <v>3864</v>
      </c>
      <c r="F781" s="2" t="s">
        <v>3862</v>
      </c>
      <c r="G781" s="2" t="s">
        <v>40</v>
      </c>
      <c r="H781" s="2" t="s">
        <v>46</v>
      </c>
      <c r="I781" s="2" t="s">
        <v>27</v>
      </c>
      <c r="J781" s="2" t="s">
        <v>3995</v>
      </c>
      <c r="K781" s="3">
        <v>650</v>
      </c>
      <c r="L781" s="23">
        <v>180.52</v>
      </c>
      <c r="M781" s="2" t="s">
        <v>393</v>
      </c>
      <c r="N781" s="2" t="s">
        <v>393</v>
      </c>
      <c r="O781" s="3">
        <f>IFERROR(VLOOKUP(B:B,'[1]SI vs ST'!$B:$P,15,0),0)</f>
        <v>0</v>
      </c>
      <c r="P781" s="3" cm="1">
        <f t="array" ref="P781:V781">IFERROR(VLOOKUP(_xlfn.SINGLE(B:B),'[1]Pivot ST'!$D:$P,{6,7,8,9,10,11,12},0),0)</f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100</v>
      </c>
      <c r="W781" s="3">
        <v>1607</v>
      </c>
      <c r="X781" s="3">
        <v>1776</v>
      </c>
      <c r="Y781" s="3">
        <v>1987</v>
      </c>
      <c r="Z781" s="3">
        <v>1987</v>
      </c>
      <c r="AA781" s="112">
        <f t="shared" si="152"/>
        <v>0</v>
      </c>
      <c r="AB781" s="112">
        <f t="shared" si="153"/>
        <v>0</v>
      </c>
      <c r="AC781" s="112">
        <f t="shared" si="154"/>
        <v>0</v>
      </c>
      <c r="AD781" s="112">
        <f t="shared" si="155"/>
        <v>0</v>
      </c>
      <c r="AE781" s="112">
        <f t="shared" si="156"/>
        <v>0</v>
      </c>
      <c r="AF781" s="112">
        <f t="shared" si="157"/>
        <v>0</v>
      </c>
      <c r="AG781" s="112">
        <f t="shared" si="158"/>
        <v>0</v>
      </c>
      <c r="AH781" s="112">
        <f t="shared" si="159"/>
        <v>18052</v>
      </c>
      <c r="AI781" s="112">
        <f t="shared" si="160"/>
        <v>290095.64</v>
      </c>
      <c r="AJ781" s="112">
        <f t="shared" si="161"/>
        <v>320603.52000000002</v>
      </c>
      <c r="AK781" s="112">
        <f t="shared" si="162"/>
        <v>358693.24000000005</v>
      </c>
      <c r="AL781" s="112">
        <f t="shared" si="163"/>
        <v>358693.24000000005</v>
      </c>
      <c r="AN781" s="112"/>
      <c r="AO781" s="184"/>
    </row>
    <row r="782" spans="1:41" x14ac:dyDescent="0.2">
      <c r="A782" s="2" t="s">
        <v>56</v>
      </c>
      <c r="B782" s="193" t="s">
        <v>562</v>
      </c>
      <c r="C782" s="193" t="s">
        <v>562</v>
      </c>
      <c r="D782" s="194" t="s">
        <v>562</v>
      </c>
      <c r="E782" s="195" t="s">
        <v>563</v>
      </c>
      <c r="F782" t="s">
        <v>60</v>
      </c>
      <c r="G782" t="s">
        <v>79</v>
      </c>
      <c r="H782" t="s">
        <v>80</v>
      </c>
      <c r="I782" s="2" t="s">
        <v>3882</v>
      </c>
      <c r="J782" s="2" t="s">
        <v>3995</v>
      </c>
      <c r="L782" s="23">
        <v>538.36</v>
      </c>
      <c r="P782">
        <v>1</v>
      </c>
      <c r="AA782" s="112">
        <f t="shared" si="152"/>
        <v>0</v>
      </c>
      <c r="AB782" s="112">
        <f t="shared" si="153"/>
        <v>538.36</v>
      </c>
      <c r="AC782" s="112">
        <f t="shared" si="154"/>
        <v>0</v>
      </c>
      <c r="AD782" s="112">
        <f t="shared" si="155"/>
        <v>0</v>
      </c>
      <c r="AE782" s="112">
        <f t="shared" si="156"/>
        <v>0</v>
      </c>
      <c r="AF782" s="112">
        <f t="shared" si="157"/>
        <v>0</v>
      </c>
      <c r="AG782" s="112">
        <f t="shared" si="158"/>
        <v>0</v>
      </c>
      <c r="AH782" s="112">
        <f t="shared" si="159"/>
        <v>0</v>
      </c>
      <c r="AI782" s="112">
        <f t="shared" si="160"/>
        <v>0</v>
      </c>
      <c r="AJ782" s="112">
        <f t="shared" si="161"/>
        <v>0</v>
      </c>
      <c r="AK782" s="112">
        <f t="shared" si="162"/>
        <v>0</v>
      </c>
      <c r="AL782" s="112">
        <f t="shared" si="163"/>
        <v>0</v>
      </c>
    </row>
    <row r="783" spans="1:41" x14ac:dyDescent="0.2">
      <c r="A783" s="2" t="s">
        <v>56</v>
      </c>
      <c r="B783" s="193" t="s">
        <v>242</v>
      </c>
      <c r="C783" s="193" t="s">
        <v>242</v>
      </c>
      <c r="D783" s="194" t="s">
        <v>242</v>
      </c>
      <c r="E783" s="195" t="s">
        <v>244</v>
      </c>
      <c r="F783" t="s">
        <v>60</v>
      </c>
      <c r="G783" t="s">
        <v>79</v>
      </c>
      <c r="H783" t="s">
        <v>245</v>
      </c>
      <c r="I783" s="2" t="s">
        <v>3882</v>
      </c>
      <c r="J783" s="2" t="s">
        <v>3995</v>
      </c>
      <c r="L783" s="23">
        <v>430.6</v>
      </c>
      <c r="P783">
        <v>1</v>
      </c>
      <c r="AA783" s="112">
        <f t="shared" si="152"/>
        <v>0</v>
      </c>
      <c r="AB783" s="112">
        <f t="shared" si="153"/>
        <v>430.6</v>
      </c>
      <c r="AC783" s="112">
        <f t="shared" si="154"/>
        <v>0</v>
      </c>
      <c r="AD783" s="112">
        <f t="shared" si="155"/>
        <v>0</v>
      </c>
      <c r="AE783" s="112">
        <f t="shared" si="156"/>
        <v>0</v>
      </c>
      <c r="AF783" s="112">
        <f t="shared" si="157"/>
        <v>0</v>
      </c>
      <c r="AG783" s="112">
        <f t="shared" si="158"/>
        <v>0</v>
      </c>
      <c r="AH783" s="112">
        <f t="shared" si="159"/>
        <v>0</v>
      </c>
      <c r="AI783" s="112">
        <f t="shared" si="160"/>
        <v>0</v>
      </c>
      <c r="AJ783" s="112">
        <f t="shared" si="161"/>
        <v>0</v>
      </c>
      <c r="AK783" s="112">
        <f t="shared" si="162"/>
        <v>0</v>
      </c>
      <c r="AL783" s="112">
        <f t="shared" si="163"/>
        <v>0</v>
      </c>
    </row>
    <row r="784" spans="1:41" x14ac:dyDescent="0.2">
      <c r="A784" s="2" t="s">
        <v>56</v>
      </c>
      <c r="B784" s="193" t="s">
        <v>910</v>
      </c>
      <c r="C784" s="193" t="s">
        <v>910</v>
      </c>
      <c r="D784" s="194" t="s">
        <v>910</v>
      </c>
      <c r="E784" s="195" t="s">
        <v>912</v>
      </c>
      <c r="F784" t="s">
        <v>60</v>
      </c>
      <c r="G784" t="s">
        <v>79</v>
      </c>
      <c r="H784" t="s">
        <v>254</v>
      </c>
      <c r="I784" s="2" t="s">
        <v>3882</v>
      </c>
      <c r="J784" s="2" t="s">
        <v>3995</v>
      </c>
      <c r="L784" s="23">
        <v>516.80999999999995</v>
      </c>
      <c r="P784">
        <v>1</v>
      </c>
      <c r="AA784" s="112">
        <f t="shared" si="152"/>
        <v>0</v>
      </c>
      <c r="AB784" s="112">
        <f t="shared" si="153"/>
        <v>516.80999999999995</v>
      </c>
      <c r="AC784" s="112">
        <f t="shared" si="154"/>
        <v>0</v>
      </c>
      <c r="AD784" s="112">
        <f t="shared" si="155"/>
        <v>0</v>
      </c>
      <c r="AE784" s="112">
        <f t="shared" si="156"/>
        <v>0</v>
      </c>
      <c r="AF784" s="112">
        <f t="shared" si="157"/>
        <v>0</v>
      </c>
      <c r="AG784" s="112">
        <f t="shared" si="158"/>
        <v>0</v>
      </c>
      <c r="AH784" s="112">
        <f t="shared" si="159"/>
        <v>0</v>
      </c>
      <c r="AI784" s="112">
        <f t="shared" si="160"/>
        <v>0</v>
      </c>
      <c r="AJ784" s="112">
        <f t="shared" si="161"/>
        <v>0</v>
      </c>
      <c r="AK784" s="112">
        <f t="shared" si="162"/>
        <v>0</v>
      </c>
      <c r="AL784" s="112">
        <f t="shared" si="163"/>
        <v>0</v>
      </c>
    </row>
    <row r="785" spans="1:38" x14ac:dyDescent="0.2">
      <c r="A785" s="2" t="s">
        <v>56</v>
      </c>
      <c r="B785" s="193" t="s">
        <v>363</v>
      </c>
      <c r="C785" s="193" t="s">
        <v>363</v>
      </c>
      <c r="D785" s="194" t="s">
        <v>363</v>
      </c>
      <c r="E785" s="195" t="s">
        <v>365</v>
      </c>
      <c r="F785" t="s">
        <v>60</v>
      </c>
      <c r="G785" t="s">
        <v>109</v>
      </c>
      <c r="H785" t="s">
        <v>109</v>
      </c>
      <c r="I785" s="2" t="s">
        <v>3882</v>
      </c>
      <c r="J785" s="2" t="s">
        <v>3995</v>
      </c>
      <c r="L785" s="23">
        <v>430.6</v>
      </c>
      <c r="P785">
        <v>1</v>
      </c>
      <c r="AA785" s="112">
        <f t="shared" si="152"/>
        <v>0</v>
      </c>
      <c r="AB785" s="112">
        <f t="shared" si="153"/>
        <v>430.6</v>
      </c>
      <c r="AC785" s="112">
        <f t="shared" si="154"/>
        <v>0</v>
      </c>
      <c r="AD785" s="112">
        <f t="shared" si="155"/>
        <v>0</v>
      </c>
      <c r="AE785" s="112">
        <f t="shared" si="156"/>
        <v>0</v>
      </c>
      <c r="AF785" s="112">
        <f t="shared" si="157"/>
        <v>0</v>
      </c>
      <c r="AG785" s="112">
        <f t="shared" si="158"/>
        <v>0</v>
      </c>
      <c r="AH785" s="112">
        <f t="shared" si="159"/>
        <v>0</v>
      </c>
      <c r="AI785" s="112">
        <f t="shared" si="160"/>
        <v>0</v>
      </c>
      <c r="AJ785" s="112">
        <f t="shared" si="161"/>
        <v>0</v>
      </c>
      <c r="AK785" s="112">
        <f t="shared" si="162"/>
        <v>0</v>
      </c>
      <c r="AL785" s="112">
        <f t="shared" si="163"/>
        <v>0</v>
      </c>
    </row>
    <row r="786" spans="1:38" x14ac:dyDescent="0.2">
      <c r="A786" s="2" t="s">
        <v>20</v>
      </c>
      <c r="B786" s="193" t="s">
        <v>3984</v>
      </c>
      <c r="C786" s="193" t="s">
        <v>3984</v>
      </c>
      <c r="D786" s="194" t="s">
        <v>3984</v>
      </c>
      <c r="E786" s="195" t="s">
        <v>3985</v>
      </c>
      <c r="F786" t="s">
        <v>4150</v>
      </c>
      <c r="G786" t="s">
        <v>26</v>
      </c>
      <c r="H786" t="s">
        <v>3978</v>
      </c>
      <c r="I786" s="2" t="s">
        <v>3882</v>
      </c>
      <c r="J786" s="2" t="s">
        <v>3995</v>
      </c>
      <c r="L786" s="23">
        <v>232.37</v>
      </c>
      <c r="P786">
        <v>1</v>
      </c>
      <c r="AA786" s="112">
        <f t="shared" si="152"/>
        <v>0</v>
      </c>
      <c r="AB786" s="112">
        <f t="shared" si="153"/>
        <v>232.37</v>
      </c>
      <c r="AC786" s="112">
        <f t="shared" si="154"/>
        <v>0</v>
      </c>
      <c r="AD786" s="112">
        <f t="shared" si="155"/>
        <v>0</v>
      </c>
      <c r="AE786" s="112">
        <f t="shared" si="156"/>
        <v>0</v>
      </c>
      <c r="AF786" s="112">
        <f t="shared" si="157"/>
        <v>0</v>
      </c>
      <c r="AG786" s="112">
        <f t="shared" si="158"/>
        <v>0</v>
      </c>
      <c r="AH786" s="112">
        <f t="shared" si="159"/>
        <v>0</v>
      </c>
      <c r="AI786" s="112">
        <f t="shared" si="160"/>
        <v>0</v>
      </c>
      <c r="AJ786" s="112">
        <f t="shared" si="161"/>
        <v>0</v>
      </c>
      <c r="AK786" s="112">
        <f t="shared" si="162"/>
        <v>0</v>
      </c>
      <c r="AL786" s="112">
        <f t="shared" si="163"/>
        <v>0</v>
      </c>
    </row>
    <row r="787" spans="1:38" x14ac:dyDescent="0.2">
      <c r="A787" s="2" t="s">
        <v>104</v>
      </c>
      <c r="B787" s="193" t="s">
        <v>133</v>
      </c>
      <c r="C787" s="193" t="s">
        <v>133</v>
      </c>
      <c r="D787" s="194" t="s">
        <v>133</v>
      </c>
      <c r="E787" s="195" t="s">
        <v>135</v>
      </c>
      <c r="F787" t="s">
        <v>60</v>
      </c>
      <c r="G787" t="s">
        <v>109</v>
      </c>
      <c r="H787" t="s">
        <v>127</v>
      </c>
      <c r="I787" s="2" t="s">
        <v>3882</v>
      </c>
      <c r="J787" s="2" t="s">
        <v>3995</v>
      </c>
      <c r="L787" s="23">
        <v>430.6</v>
      </c>
      <c r="P787">
        <v>2</v>
      </c>
      <c r="AA787" s="112">
        <f t="shared" si="152"/>
        <v>0</v>
      </c>
      <c r="AB787" s="112">
        <f t="shared" si="153"/>
        <v>861.2</v>
      </c>
      <c r="AC787" s="112">
        <f t="shared" si="154"/>
        <v>0</v>
      </c>
      <c r="AD787" s="112">
        <f t="shared" si="155"/>
        <v>0</v>
      </c>
      <c r="AE787" s="112">
        <f t="shared" si="156"/>
        <v>0</v>
      </c>
      <c r="AF787" s="112">
        <f t="shared" si="157"/>
        <v>0</v>
      </c>
      <c r="AG787" s="112">
        <f t="shared" si="158"/>
        <v>0</v>
      </c>
      <c r="AH787" s="112">
        <f t="shared" si="159"/>
        <v>0</v>
      </c>
      <c r="AI787" s="112">
        <f t="shared" si="160"/>
        <v>0</v>
      </c>
      <c r="AJ787" s="112">
        <f t="shared" si="161"/>
        <v>0</v>
      </c>
      <c r="AK787" s="112">
        <f t="shared" si="162"/>
        <v>0</v>
      </c>
      <c r="AL787" s="112">
        <f t="shared" si="163"/>
        <v>0</v>
      </c>
    </row>
    <row r="788" spans="1:38" x14ac:dyDescent="0.2">
      <c r="A788" s="2" t="s">
        <v>104</v>
      </c>
      <c r="B788" s="193" t="s">
        <v>129</v>
      </c>
      <c r="C788" s="193" t="s">
        <v>129</v>
      </c>
      <c r="D788" s="194" t="s">
        <v>129</v>
      </c>
      <c r="E788" s="195" t="s">
        <v>131</v>
      </c>
      <c r="F788" t="s">
        <v>60</v>
      </c>
      <c r="G788" t="s">
        <v>109</v>
      </c>
      <c r="H788" t="s">
        <v>127</v>
      </c>
      <c r="I788" s="2" t="s">
        <v>3882</v>
      </c>
      <c r="J788" s="2" t="s">
        <v>3995</v>
      </c>
      <c r="L788" s="23">
        <v>430.6</v>
      </c>
      <c r="P788">
        <v>1</v>
      </c>
      <c r="AA788" s="112">
        <f t="shared" si="152"/>
        <v>0</v>
      </c>
      <c r="AB788" s="112">
        <f t="shared" si="153"/>
        <v>430.6</v>
      </c>
      <c r="AC788" s="112">
        <f t="shared" si="154"/>
        <v>0</v>
      </c>
      <c r="AD788" s="112">
        <f t="shared" si="155"/>
        <v>0</v>
      </c>
      <c r="AE788" s="112">
        <f t="shared" si="156"/>
        <v>0</v>
      </c>
      <c r="AF788" s="112">
        <f t="shared" si="157"/>
        <v>0</v>
      </c>
      <c r="AG788" s="112">
        <f t="shared" si="158"/>
        <v>0</v>
      </c>
      <c r="AH788" s="112">
        <f t="shared" si="159"/>
        <v>0</v>
      </c>
      <c r="AI788" s="112">
        <f t="shared" si="160"/>
        <v>0</v>
      </c>
      <c r="AJ788" s="112">
        <f t="shared" si="161"/>
        <v>0</v>
      </c>
      <c r="AK788" s="112">
        <f t="shared" si="162"/>
        <v>0</v>
      </c>
      <c r="AL788" s="112">
        <f t="shared" si="163"/>
        <v>0</v>
      </c>
    </row>
    <row r="789" spans="1:38" x14ac:dyDescent="0.2">
      <c r="A789" s="2" t="s">
        <v>104</v>
      </c>
      <c r="B789" s="193" t="s">
        <v>106</v>
      </c>
      <c r="C789" s="193" t="s">
        <v>106</v>
      </c>
      <c r="D789" s="194" t="s">
        <v>106</v>
      </c>
      <c r="E789" s="195" t="s">
        <v>108</v>
      </c>
      <c r="F789" t="s">
        <v>60</v>
      </c>
      <c r="G789" t="s">
        <v>109</v>
      </c>
      <c r="H789" t="s">
        <v>110</v>
      </c>
      <c r="I789" s="2" t="s">
        <v>3882</v>
      </c>
      <c r="J789" s="2" t="s">
        <v>3995</v>
      </c>
      <c r="L789" s="23">
        <v>387.5</v>
      </c>
      <c r="P789">
        <v>1</v>
      </c>
      <c r="AA789" s="112">
        <f t="shared" si="152"/>
        <v>0</v>
      </c>
      <c r="AB789" s="112">
        <f t="shared" si="153"/>
        <v>387.5</v>
      </c>
      <c r="AC789" s="112">
        <f t="shared" si="154"/>
        <v>0</v>
      </c>
      <c r="AD789" s="112">
        <f t="shared" si="155"/>
        <v>0</v>
      </c>
      <c r="AE789" s="112">
        <f t="shared" si="156"/>
        <v>0</v>
      </c>
      <c r="AF789" s="112">
        <f t="shared" si="157"/>
        <v>0</v>
      </c>
      <c r="AG789" s="112">
        <f t="shared" si="158"/>
        <v>0</v>
      </c>
      <c r="AH789" s="112">
        <f t="shared" si="159"/>
        <v>0</v>
      </c>
      <c r="AI789" s="112">
        <f t="shared" si="160"/>
        <v>0</v>
      </c>
      <c r="AJ789" s="112">
        <f t="shared" si="161"/>
        <v>0</v>
      </c>
      <c r="AK789" s="112">
        <f t="shared" si="162"/>
        <v>0</v>
      </c>
      <c r="AL789" s="112">
        <f t="shared" si="163"/>
        <v>0</v>
      </c>
    </row>
    <row r="790" spans="1:38" x14ac:dyDescent="0.2">
      <c r="A790" s="2" t="s">
        <v>104</v>
      </c>
      <c r="B790" s="193" t="s">
        <v>1454</v>
      </c>
      <c r="C790" s="193" t="s">
        <v>1454</v>
      </c>
      <c r="D790" s="194" t="s">
        <v>1454</v>
      </c>
      <c r="E790" s="195" t="s">
        <v>1456</v>
      </c>
      <c r="F790" t="s">
        <v>60</v>
      </c>
      <c r="G790" t="s">
        <v>79</v>
      </c>
      <c r="H790" t="s">
        <v>245</v>
      </c>
      <c r="I790" s="2" t="s">
        <v>3882</v>
      </c>
      <c r="J790" s="2" t="s">
        <v>3995</v>
      </c>
      <c r="L790" s="23">
        <v>387.5</v>
      </c>
      <c r="P790">
        <v>3</v>
      </c>
      <c r="AA790" s="112">
        <f t="shared" si="152"/>
        <v>0</v>
      </c>
      <c r="AB790" s="112">
        <f t="shared" si="153"/>
        <v>1162.5</v>
      </c>
      <c r="AC790" s="112">
        <f t="shared" si="154"/>
        <v>0</v>
      </c>
      <c r="AD790" s="112">
        <f t="shared" si="155"/>
        <v>0</v>
      </c>
      <c r="AE790" s="112">
        <f t="shared" si="156"/>
        <v>0</v>
      </c>
      <c r="AF790" s="112">
        <f t="shared" si="157"/>
        <v>0</v>
      </c>
      <c r="AG790" s="112">
        <f t="shared" si="158"/>
        <v>0</v>
      </c>
      <c r="AH790" s="112">
        <f t="shared" si="159"/>
        <v>0</v>
      </c>
      <c r="AI790" s="112">
        <f t="shared" si="160"/>
        <v>0</v>
      </c>
      <c r="AJ790" s="112">
        <f t="shared" si="161"/>
        <v>0</v>
      </c>
      <c r="AK790" s="112">
        <f t="shared" si="162"/>
        <v>0</v>
      </c>
      <c r="AL790" s="112">
        <f t="shared" si="163"/>
        <v>0</v>
      </c>
    </row>
    <row r="791" spans="1:38" x14ac:dyDescent="0.2">
      <c r="A791" s="2" t="s">
        <v>104</v>
      </c>
      <c r="B791" s="193" t="s">
        <v>1450</v>
      </c>
      <c r="C791" s="193" t="s">
        <v>1450</v>
      </c>
      <c r="D791" s="194" t="s">
        <v>1450</v>
      </c>
      <c r="E791" s="195" t="s">
        <v>1452</v>
      </c>
      <c r="F791" t="s">
        <v>60</v>
      </c>
      <c r="G791" t="s">
        <v>79</v>
      </c>
      <c r="H791" t="s">
        <v>245</v>
      </c>
      <c r="I791" s="2" t="s">
        <v>3882</v>
      </c>
      <c r="J791" s="2" t="s">
        <v>3995</v>
      </c>
      <c r="L791" s="23">
        <v>581.47</v>
      </c>
      <c r="P791">
        <v>4</v>
      </c>
      <c r="AA791" s="112">
        <f t="shared" si="152"/>
        <v>0</v>
      </c>
      <c r="AB791" s="112">
        <f t="shared" si="153"/>
        <v>2325.88</v>
      </c>
      <c r="AC791" s="112">
        <f t="shared" si="154"/>
        <v>0</v>
      </c>
      <c r="AD791" s="112">
        <f t="shared" si="155"/>
        <v>0</v>
      </c>
      <c r="AE791" s="112">
        <f t="shared" si="156"/>
        <v>0</v>
      </c>
      <c r="AF791" s="112">
        <f t="shared" si="157"/>
        <v>0</v>
      </c>
      <c r="AG791" s="112">
        <f t="shared" si="158"/>
        <v>0</v>
      </c>
      <c r="AH791" s="112">
        <f t="shared" si="159"/>
        <v>0</v>
      </c>
      <c r="AI791" s="112">
        <f t="shared" si="160"/>
        <v>0</v>
      </c>
      <c r="AJ791" s="112">
        <f t="shared" si="161"/>
        <v>0</v>
      </c>
      <c r="AK791" s="112">
        <f t="shared" si="162"/>
        <v>0</v>
      </c>
      <c r="AL791" s="112">
        <f t="shared" si="163"/>
        <v>0</v>
      </c>
    </row>
    <row r="792" spans="1:38" x14ac:dyDescent="0.2">
      <c r="A792" s="2" t="s">
        <v>104</v>
      </c>
      <c r="B792" s="193" t="s">
        <v>1470</v>
      </c>
      <c r="C792" s="193" t="s">
        <v>1470</v>
      </c>
      <c r="D792" s="194" t="s">
        <v>1470</v>
      </c>
      <c r="E792" s="195" t="s">
        <v>1472</v>
      </c>
      <c r="F792" t="s">
        <v>60</v>
      </c>
      <c r="G792" t="s">
        <v>79</v>
      </c>
      <c r="H792" t="s">
        <v>254</v>
      </c>
      <c r="I792" s="2" t="s">
        <v>3882</v>
      </c>
      <c r="J792" s="2" t="s">
        <v>3995</v>
      </c>
      <c r="L792" s="23">
        <v>430.6</v>
      </c>
      <c r="P792">
        <v>3</v>
      </c>
      <c r="AA792" s="112">
        <f t="shared" si="152"/>
        <v>0</v>
      </c>
      <c r="AB792" s="112">
        <f t="shared" si="153"/>
        <v>1291.8000000000002</v>
      </c>
      <c r="AC792" s="112">
        <f t="shared" si="154"/>
        <v>0</v>
      </c>
      <c r="AD792" s="112">
        <f t="shared" si="155"/>
        <v>0</v>
      </c>
      <c r="AE792" s="112">
        <f t="shared" si="156"/>
        <v>0</v>
      </c>
      <c r="AF792" s="112">
        <f t="shared" si="157"/>
        <v>0</v>
      </c>
      <c r="AG792" s="112">
        <f t="shared" si="158"/>
        <v>0</v>
      </c>
      <c r="AH792" s="112">
        <f t="shared" si="159"/>
        <v>0</v>
      </c>
      <c r="AI792" s="112">
        <f t="shared" si="160"/>
        <v>0</v>
      </c>
      <c r="AJ792" s="112">
        <f t="shared" si="161"/>
        <v>0</v>
      </c>
      <c r="AK792" s="112">
        <f t="shared" si="162"/>
        <v>0</v>
      </c>
      <c r="AL792" s="112">
        <f t="shared" si="163"/>
        <v>0</v>
      </c>
    </row>
    <row r="793" spans="1:38" x14ac:dyDescent="0.2">
      <c r="A793" s="2" t="s">
        <v>104</v>
      </c>
      <c r="B793" s="193" t="s">
        <v>1466</v>
      </c>
      <c r="C793" s="193" t="s">
        <v>1466</v>
      </c>
      <c r="D793" s="194" t="s">
        <v>1466</v>
      </c>
      <c r="E793" s="195" t="s">
        <v>1468</v>
      </c>
      <c r="F793" t="s">
        <v>60</v>
      </c>
      <c r="G793" t="s">
        <v>79</v>
      </c>
      <c r="H793" t="s">
        <v>254</v>
      </c>
      <c r="I793" s="2" t="s">
        <v>3882</v>
      </c>
      <c r="J793" s="2" t="s">
        <v>3995</v>
      </c>
      <c r="L793" s="23">
        <v>603.02</v>
      </c>
      <c r="P793">
        <v>2</v>
      </c>
      <c r="AA793" s="112">
        <f t="shared" si="152"/>
        <v>0</v>
      </c>
      <c r="AB793" s="112">
        <f t="shared" si="153"/>
        <v>1206.04</v>
      </c>
      <c r="AC793" s="112">
        <f t="shared" si="154"/>
        <v>0</v>
      </c>
      <c r="AD793" s="112">
        <f t="shared" si="155"/>
        <v>0</v>
      </c>
      <c r="AE793" s="112">
        <f t="shared" si="156"/>
        <v>0</v>
      </c>
      <c r="AF793" s="112">
        <f t="shared" si="157"/>
        <v>0</v>
      </c>
      <c r="AG793" s="112">
        <f t="shared" si="158"/>
        <v>0</v>
      </c>
      <c r="AH793" s="112">
        <f t="shared" si="159"/>
        <v>0</v>
      </c>
      <c r="AI793" s="112">
        <f t="shared" si="160"/>
        <v>0</v>
      </c>
      <c r="AJ793" s="112">
        <f t="shared" si="161"/>
        <v>0</v>
      </c>
      <c r="AK793" s="112">
        <f t="shared" si="162"/>
        <v>0</v>
      </c>
      <c r="AL793" s="112">
        <f t="shared" si="163"/>
        <v>0</v>
      </c>
    </row>
    <row r="794" spans="1:38" x14ac:dyDescent="0.2">
      <c r="A794" s="2" t="s">
        <v>104</v>
      </c>
      <c r="B794" s="193" t="s">
        <v>124</v>
      </c>
      <c r="C794" s="193" t="s">
        <v>124</v>
      </c>
      <c r="D794" s="194" t="s">
        <v>124</v>
      </c>
      <c r="E794" s="195" t="s">
        <v>126</v>
      </c>
      <c r="F794" t="s">
        <v>60</v>
      </c>
      <c r="G794" t="s">
        <v>109</v>
      </c>
      <c r="H794" t="s">
        <v>127</v>
      </c>
      <c r="I794" s="2" t="s">
        <v>3882</v>
      </c>
      <c r="J794" s="2" t="s">
        <v>3995</v>
      </c>
      <c r="L794" s="23">
        <v>603.02</v>
      </c>
      <c r="P794">
        <v>2</v>
      </c>
      <c r="AA794" s="112">
        <f t="shared" si="152"/>
        <v>0</v>
      </c>
      <c r="AB794" s="112">
        <f t="shared" si="153"/>
        <v>1206.04</v>
      </c>
      <c r="AC794" s="112">
        <f t="shared" si="154"/>
        <v>0</v>
      </c>
      <c r="AD794" s="112">
        <f t="shared" si="155"/>
        <v>0</v>
      </c>
      <c r="AE794" s="112">
        <f t="shared" si="156"/>
        <v>0</v>
      </c>
      <c r="AF794" s="112">
        <f t="shared" si="157"/>
        <v>0</v>
      </c>
      <c r="AG794" s="112">
        <f t="shared" si="158"/>
        <v>0</v>
      </c>
      <c r="AH794" s="112">
        <f t="shared" si="159"/>
        <v>0</v>
      </c>
      <c r="AI794" s="112">
        <f t="shared" si="160"/>
        <v>0</v>
      </c>
      <c r="AJ794" s="112">
        <f t="shared" si="161"/>
        <v>0</v>
      </c>
      <c r="AK794" s="112">
        <f t="shared" si="162"/>
        <v>0</v>
      </c>
      <c r="AL794" s="112">
        <f t="shared" si="163"/>
        <v>0</v>
      </c>
    </row>
    <row r="795" spans="1:38" x14ac:dyDescent="0.2">
      <c r="A795" s="2" t="s">
        <v>104</v>
      </c>
      <c r="B795" s="193" t="s">
        <v>1485</v>
      </c>
      <c r="C795" s="193" t="s">
        <v>1485</v>
      </c>
      <c r="D795" s="194" t="s">
        <v>1485</v>
      </c>
      <c r="E795" s="195" t="s">
        <v>1487</v>
      </c>
      <c r="F795" t="s">
        <v>60</v>
      </c>
      <c r="G795" t="s">
        <v>109</v>
      </c>
      <c r="H795" t="s">
        <v>110</v>
      </c>
      <c r="I795" s="2" t="s">
        <v>3882</v>
      </c>
      <c r="J795" s="2" t="s">
        <v>3995</v>
      </c>
      <c r="L795" s="23">
        <v>430.6</v>
      </c>
      <c r="P795">
        <v>1</v>
      </c>
      <c r="AA795" s="112">
        <f t="shared" si="152"/>
        <v>0</v>
      </c>
      <c r="AB795" s="112">
        <f t="shared" si="153"/>
        <v>430.6</v>
      </c>
      <c r="AC795" s="112">
        <f t="shared" si="154"/>
        <v>0</v>
      </c>
      <c r="AD795" s="112">
        <f t="shared" si="155"/>
        <v>0</v>
      </c>
      <c r="AE795" s="112">
        <f t="shared" si="156"/>
        <v>0</v>
      </c>
      <c r="AF795" s="112">
        <f t="shared" si="157"/>
        <v>0</v>
      </c>
      <c r="AG795" s="112">
        <f t="shared" si="158"/>
        <v>0</v>
      </c>
      <c r="AH795" s="112">
        <f t="shared" si="159"/>
        <v>0</v>
      </c>
      <c r="AI795" s="112">
        <f t="shared" si="160"/>
        <v>0</v>
      </c>
      <c r="AJ795" s="112">
        <f t="shared" si="161"/>
        <v>0</v>
      </c>
      <c r="AK795" s="112">
        <f t="shared" si="162"/>
        <v>0</v>
      </c>
      <c r="AL795" s="112">
        <f t="shared" si="163"/>
        <v>0</v>
      </c>
    </row>
    <row r="796" spans="1:38" x14ac:dyDescent="0.2">
      <c r="A796" s="2" t="s">
        <v>104</v>
      </c>
      <c r="B796" s="193" t="s">
        <v>629</v>
      </c>
      <c r="C796" s="193" t="s">
        <v>629</v>
      </c>
      <c r="D796" s="194" t="s">
        <v>629</v>
      </c>
      <c r="E796" s="195" t="s">
        <v>631</v>
      </c>
      <c r="F796" t="s">
        <v>468</v>
      </c>
      <c r="G796" t="s">
        <v>469</v>
      </c>
      <c r="H796" t="s">
        <v>632</v>
      </c>
      <c r="I796" s="2" t="s">
        <v>3882</v>
      </c>
      <c r="J796" s="2" t="s">
        <v>3995</v>
      </c>
      <c r="L796" s="23">
        <v>430.6</v>
      </c>
      <c r="P796">
        <v>1</v>
      </c>
      <c r="AA796" s="112">
        <f t="shared" si="152"/>
        <v>0</v>
      </c>
      <c r="AB796" s="112">
        <f t="shared" si="153"/>
        <v>430.6</v>
      </c>
      <c r="AC796" s="112">
        <f t="shared" si="154"/>
        <v>0</v>
      </c>
      <c r="AD796" s="112">
        <f t="shared" si="155"/>
        <v>0</v>
      </c>
      <c r="AE796" s="112">
        <f t="shared" si="156"/>
        <v>0</v>
      </c>
      <c r="AF796" s="112">
        <f t="shared" si="157"/>
        <v>0</v>
      </c>
      <c r="AG796" s="112">
        <f t="shared" si="158"/>
        <v>0</v>
      </c>
      <c r="AH796" s="112">
        <f t="shared" si="159"/>
        <v>0</v>
      </c>
      <c r="AI796" s="112">
        <f t="shared" si="160"/>
        <v>0</v>
      </c>
      <c r="AJ796" s="112">
        <f t="shared" si="161"/>
        <v>0</v>
      </c>
      <c r="AK796" s="112">
        <f t="shared" si="162"/>
        <v>0</v>
      </c>
      <c r="AL796" s="112">
        <f t="shared" si="163"/>
        <v>0</v>
      </c>
    </row>
    <row r="797" spans="1:38" x14ac:dyDescent="0.2">
      <c r="A797" s="2" t="s">
        <v>56</v>
      </c>
      <c r="B797" s="193" t="s">
        <v>492</v>
      </c>
      <c r="C797" s="193" t="s">
        <v>492</v>
      </c>
      <c r="D797" s="194" t="s">
        <v>492</v>
      </c>
      <c r="E797" s="195" t="s">
        <v>493</v>
      </c>
      <c r="F797" t="s">
        <v>487</v>
      </c>
      <c r="G797" t="s">
        <v>488</v>
      </c>
      <c r="H797" t="s">
        <v>489</v>
      </c>
      <c r="I797" s="2" t="s">
        <v>3882</v>
      </c>
      <c r="J797" s="2" t="s">
        <v>3995</v>
      </c>
      <c r="L797" s="23">
        <v>636.7844827586207</v>
      </c>
      <c r="Q797">
        <v>1</v>
      </c>
      <c r="AA797" s="112">
        <f t="shared" si="152"/>
        <v>0</v>
      </c>
      <c r="AB797" s="112">
        <f t="shared" si="153"/>
        <v>0</v>
      </c>
      <c r="AC797" s="112">
        <f t="shared" si="154"/>
        <v>636.7844827586207</v>
      </c>
      <c r="AD797" s="112">
        <f t="shared" si="155"/>
        <v>0</v>
      </c>
      <c r="AE797" s="112">
        <f t="shared" si="156"/>
        <v>0</v>
      </c>
      <c r="AF797" s="112">
        <f t="shared" si="157"/>
        <v>0</v>
      </c>
      <c r="AG797" s="112">
        <f t="shared" si="158"/>
        <v>0</v>
      </c>
      <c r="AH797" s="112">
        <f t="shared" si="159"/>
        <v>0</v>
      </c>
      <c r="AI797" s="112">
        <f t="shared" si="160"/>
        <v>0</v>
      </c>
      <c r="AJ797" s="112">
        <f t="shared" si="161"/>
        <v>0</v>
      </c>
      <c r="AK797" s="112">
        <f t="shared" si="162"/>
        <v>0</v>
      </c>
      <c r="AL797" s="112">
        <f t="shared" si="163"/>
        <v>0</v>
      </c>
    </row>
    <row r="798" spans="1:38" x14ac:dyDescent="0.2">
      <c r="A798" s="2" t="s">
        <v>56</v>
      </c>
      <c r="B798" s="193" t="s">
        <v>910</v>
      </c>
      <c r="C798" s="193" t="s">
        <v>910</v>
      </c>
      <c r="D798" s="194" t="s">
        <v>910</v>
      </c>
      <c r="E798" s="195" t="s">
        <v>912</v>
      </c>
      <c r="F798" t="s">
        <v>60</v>
      </c>
      <c r="G798" t="s">
        <v>79</v>
      </c>
      <c r="H798" t="s">
        <v>254</v>
      </c>
      <c r="I798" s="2" t="s">
        <v>3882</v>
      </c>
      <c r="J798" s="2" t="s">
        <v>3995</v>
      </c>
      <c r="L798" s="23">
        <v>270.25000000000006</v>
      </c>
      <c r="Q798">
        <v>3</v>
      </c>
      <c r="AA798" s="112">
        <f t="shared" si="152"/>
        <v>0</v>
      </c>
      <c r="AB798" s="112">
        <f t="shared" si="153"/>
        <v>0</v>
      </c>
      <c r="AC798" s="112">
        <f t="shared" si="154"/>
        <v>810.75000000000023</v>
      </c>
      <c r="AD798" s="112">
        <f t="shared" si="155"/>
        <v>0</v>
      </c>
      <c r="AE798" s="112">
        <f t="shared" si="156"/>
        <v>0</v>
      </c>
      <c r="AF798" s="112">
        <f t="shared" si="157"/>
        <v>0</v>
      </c>
      <c r="AG798" s="112">
        <f t="shared" si="158"/>
        <v>0</v>
      </c>
      <c r="AH798" s="112">
        <f t="shared" si="159"/>
        <v>0</v>
      </c>
      <c r="AI798" s="112">
        <f t="shared" si="160"/>
        <v>0</v>
      </c>
      <c r="AJ798" s="112">
        <f t="shared" si="161"/>
        <v>0</v>
      </c>
      <c r="AK798" s="112">
        <f t="shared" si="162"/>
        <v>0</v>
      </c>
      <c r="AL798" s="112">
        <f t="shared" si="163"/>
        <v>0</v>
      </c>
    </row>
    <row r="799" spans="1:38" x14ac:dyDescent="0.2">
      <c r="A799" s="2" t="s">
        <v>56</v>
      </c>
      <c r="B799" s="193" t="s">
        <v>363</v>
      </c>
      <c r="C799" s="193" t="s">
        <v>363</v>
      </c>
      <c r="D799" s="194" t="s">
        <v>363</v>
      </c>
      <c r="E799" s="195" t="s">
        <v>365</v>
      </c>
      <c r="F799" t="s">
        <v>60</v>
      </c>
      <c r="G799" t="s">
        <v>109</v>
      </c>
      <c r="H799" t="s">
        <v>109</v>
      </c>
      <c r="I799" s="2" t="s">
        <v>3882</v>
      </c>
      <c r="J799" s="2" t="s">
        <v>3995</v>
      </c>
      <c r="L799" s="23">
        <v>216.39655172413796</v>
      </c>
      <c r="Q799">
        <v>1</v>
      </c>
      <c r="AA799" s="112">
        <f t="shared" si="152"/>
        <v>0</v>
      </c>
      <c r="AB799" s="112">
        <f t="shared" si="153"/>
        <v>0</v>
      </c>
      <c r="AC799" s="112">
        <f t="shared" si="154"/>
        <v>216.39655172413796</v>
      </c>
      <c r="AD799" s="112">
        <f t="shared" si="155"/>
        <v>0</v>
      </c>
      <c r="AE799" s="112">
        <f t="shared" si="156"/>
        <v>0</v>
      </c>
      <c r="AF799" s="112">
        <f t="shared" si="157"/>
        <v>0</v>
      </c>
      <c r="AG799" s="112">
        <f t="shared" si="158"/>
        <v>0</v>
      </c>
      <c r="AH799" s="112">
        <f t="shared" si="159"/>
        <v>0</v>
      </c>
      <c r="AI799" s="112">
        <f t="shared" si="160"/>
        <v>0</v>
      </c>
      <c r="AJ799" s="112">
        <f t="shared" si="161"/>
        <v>0</v>
      </c>
      <c r="AK799" s="112">
        <f t="shared" si="162"/>
        <v>0</v>
      </c>
      <c r="AL799" s="112">
        <f t="shared" si="163"/>
        <v>0</v>
      </c>
    </row>
    <row r="800" spans="1:38" x14ac:dyDescent="0.2">
      <c r="A800" s="2" t="s">
        <v>56</v>
      </c>
      <c r="B800" s="193" t="s">
        <v>272</v>
      </c>
      <c r="C800" s="193" t="s">
        <v>272</v>
      </c>
      <c r="D800" s="194" t="s">
        <v>272</v>
      </c>
      <c r="E800" s="195" t="s">
        <v>274</v>
      </c>
      <c r="F800" t="s">
        <v>60</v>
      </c>
      <c r="G800" t="s">
        <v>109</v>
      </c>
      <c r="H800" t="s">
        <v>110</v>
      </c>
      <c r="I800" s="2" t="s">
        <v>3882</v>
      </c>
      <c r="J800" s="2" t="s">
        <v>3995</v>
      </c>
      <c r="L800" s="23">
        <v>335.97413793103453</v>
      </c>
      <c r="Q800">
        <v>1</v>
      </c>
      <c r="AA800" s="112">
        <f t="shared" si="152"/>
        <v>0</v>
      </c>
      <c r="AB800" s="112">
        <f t="shared" si="153"/>
        <v>0</v>
      </c>
      <c r="AC800" s="112">
        <f t="shared" si="154"/>
        <v>335.97413793103453</v>
      </c>
      <c r="AD800" s="112">
        <f t="shared" si="155"/>
        <v>0</v>
      </c>
      <c r="AE800" s="112">
        <f t="shared" si="156"/>
        <v>0</v>
      </c>
      <c r="AF800" s="112">
        <f t="shared" si="157"/>
        <v>0</v>
      </c>
      <c r="AG800" s="112">
        <f t="shared" si="158"/>
        <v>0</v>
      </c>
      <c r="AH800" s="112">
        <f t="shared" si="159"/>
        <v>0</v>
      </c>
      <c r="AI800" s="112">
        <f t="shared" si="160"/>
        <v>0</v>
      </c>
      <c r="AJ800" s="112">
        <f t="shared" si="161"/>
        <v>0</v>
      </c>
      <c r="AK800" s="112">
        <f t="shared" si="162"/>
        <v>0</v>
      </c>
      <c r="AL800" s="112">
        <f t="shared" si="163"/>
        <v>0</v>
      </c>
    </row>
    <row r="801" spans="1:38" x14ac:dyDescent="0.2">
      <c r="A801" s="2" t="s">
        <v>56</v>
      </c>
      <c r="B801" s="193" t="s">
        <v>360</v>
      </c>
      <c r="C801" s="193" t="s">
        <v>360</v>
      </c>
      <c r="D801" s="194" t="s">
        <v>360</v>
      </c>
      <c r="E801" s="195" t="s">
        <v>361</v>
      </c>
      <c r="F801" t="s">
        <v>60</v>
      </c>
      <c r="G801" t="s">
        <v>61</v>
      </c>
      <c r="H801" t="s">
        <v>74</v>
      </c>
      <c r="I801" s="2" t="s">
        <v>3882</v>
      </c>
      <c r="J801" s="2" t="s">
        <v>3995</v>
      </c>
      <c r="L801" s="23">
        <v>597.60344827586209</v>
      </c>
      <c r="Q801">
        <v>1</v>
      </c>
      <c r="AA801" s="112">
        <f t="shared" si="152"/>
        <v>0</v>
      </c>
      <c r="AB801" s="112">
        <f t="shared" si="153"/>
        <v>0</v>
      </c>
      <c r="AC801" s="112">
        <f t="shared" si="154"/>
        <v>597.60344827586209</v>
      </c>
      <c r="AD801" s="112">
        <f t="shared" si="155"/>
        <v>0</v>
      </c>
      <c r="AE801" s="112">
        <f t="shared" si="156"/>
        <v>0</v>
      </c>
      <c r="AF801" s="112">
        <f t="shared" si="157"/>
        <v>0</v>
      </c>
      <c r="AG801" s="112">
        <f t="shared" si="158"/>
        <v>0</v>
      </c>
      <c r="AH801" s="112">
        <f t="shared" si="159"/>
        <v>0</v>
      </c>
      <c r="AI801" s="112">
        <f t="shared" si="160"/>
        <v>0</v>
      </c>
      <c r="AJ801" s="112">
        <f t="shared" si="161"/>
        <v>0</v>
      </c>
      <c r="AK801" s="112">
        <f t="shared" si="162"/>
        <v>0</v>
      </c>
      <c r="AL801" s="112">
        <f t="shared" si="163"/>
        <v>0</v>
      </c>
    </row>
    <row r="802" spans="1:38" x14ac:dyDescent="0.2">
      <c r="A802" s="2" t="s">
        <v>104</v>
      </c>
      <c r="B802" s="193" t="s">
        <v>133</v>
      </c>
      <c r="C802" s="193" t="s">
        <v>133</v>
      </c>
      <c r="D802" s="194" t="s">
        <v>133</v>
      </c>
      <c r="E802" s="195" t="s">
        <v>135</v>
      </c>
      <c r="F802" t="s">
        <v>60</v>
      </c>
      <c r="G802" t="s">
        <v>109</v>
      </c>
      <c r="H802" t="s">
        <v>127</v>
      </c>
      <c r="I802" s="2" t="s">
        <v>3882</v>
      </c>
      <c r="J802" s="2" t="s">
        <v>3995</v>
      </c>
      <c r="L802" s="23">
        <v>466.66379310344837</v>
      </c>
      <c r="Q802">
        <v>1</v>
      </c>
      <c r="AA802" s="112">
        <f t="shared" si="152"/>
        <v>0</v>
      </c>
      <c r="AB802" s="112">
        <f t="shared" si="153"/>
        <v>0</v>
      </c>
      <c r="AC802" s="112">
        <f t="shared" si="154"/>
        <v>466.66379310344837</v>
      </c>
      <c r="AD802" s="112">
        <f t="shared" si="155"/>
        <v>0</v>
      </c>
      <c r="AE802" s="112">
        <f t="shared" si="156"/>
        <v>0</v>
      </c>
      <c r="AF802" s="112">
        <f t="shared" si="157"/>
        <v>0</v>
      </c>
      <c r="AG802" s="112">
        <f t="shared" si="158"/>
        <v>0</v>
      </c>
      <c r="AH802" s="112">
        <f t="shared" si="159"/>
        <v>0</v>
      </c>
      <c r="AI802" s="112">
        <f t="shared" si="160"/>
        <v>0</v>
      </c>
      <c r="AJ802" s="112">
        <f t="shared" si="161"/>
        <v>0</v>
      </c>
      <c r="AK802" s="112">
        <f t="shared" si="162"/>
        <v>0</v>
      </c>
      <c r="AL802" s="112">
        <f t="shared" si="163"/>
        <v>0</v>
      </c>
    </row>
    <row r="803" spans="1:38" x14ac:dyDescent="0.2">
      <c r="A803" s="2" t="s">
        <v>104</v>
      </c>
      <c r="B803" s="193" t="s">
        <v>1454</v>
      </c>
      <c r="C803" s="193" t="s">
        <v>1454</v>
      </c>
      <c r="D803" s="194" t="s">
        <v>1454</v>
      </c>
      <c r="E803" s="195" t="s">
        <v>1456</v>
      </c>
      <c r="F803" t="s">
        <v>60</v>
      </c>
      <c r="G803" t="s">
        <v>79</v>
      </c>
      <c r="H803" t="s">
        <v>245</v>
      </c>
      <c r="I803" s="2" t="s">
        <v>3882</v>
      </c>
      <c r="J803" s="2" t="s">
        <v>3995</v>
      </c>
      <c r="L803" s="23">
        <v>335.71551724137936</v>
      </c>
      <c r="Q803">
        <v>2</v>
      </c>
      <c r="AA803" s="112">
        <f t="shared" si="152"/>
        <v>0</v>
      </c>
      <c r="AB803" s="112">
        <f t="shared" si="153"/>
        <v>0</v>
      </c>
      <c r="AC803" s="112">
        <f t="shared" si="154"/>
        <v>671.43103448275872</v>
      </c>
      <c r="AD803" s="112">
        <f t="shared" si="155"/>
        <v>0</v>
      </c>
      <c r="AE803" s="112">
        <f t="shared" si="156"/>
        <v>0</v>
      </c>
      <c r="AF803" s="112">
        <f t="shared" si="157"/>
        <v>0</v>
      </c>
      <c r="AG803" s="112">
        <f t="shared" si="158"/>
        <v>0</v>
      </c>
      <c r="AH803" s="112">
        <f t="shared" si="159"/>
        <v>0</v>
      </c>
      <c r="AI803" s="112">
        <f t="shared" si="160"/>
        <v>0</v>
      </c>
      <c r="AJ803" s="112">
        <f t="shared" si="161"/>
        <v>0</v>
      </c>
      <c r="AK803" s="112">
        <f t="shared" si="162"/>
        <v>0</v>
      </c>
      <c r="AL803" s="112">
        <f t="shared" si="163"/>
        <v>0</v>
      </c>
    </row>
    <row r="804" spans="1:38" x14ac:dyDescent="0.2">
      <c r="A804" s="2" t="s">
        <v>104</v>
      </c>
      <c r="B804" s="193" t="s">
        <v>1470</v>
      </c>
      <c r="C804" s="193" t="s">
        <v>1470</v>
      </c>
      <c r="D804" s="194" t="s">
        <v>1470</v>
      </c>
      <c r="E804" s="195" t="s">
        <v>1472</v>
      </c>
      <c r="F804" t="s">
        <v>60</v>
      </c>
      <c r="G804" t="s">
        <v>79</v>
      </c>
      <c r="H804" t="s">
        <v>254</v>
      </c>
      <c r="I804" s="2" t="s">
        <v>3882</v>
      </c>
      <c r="J804" s="2" t="s">
        <v>3995</v>
      </c>
      <c r="L804" s="23">
        <v>335.71551724137936</v>
      </c>
      <c r="Q804">
        <v>1</v>
      </c>
      <c r="AA804" s="112">
        <f t="shared" si="152"/>
        <v>0</v>
      </c>
      <c r="AB804" s="112">
        <f t="shared" si="153"/>
        <v>0</v>
      </c>
      <c r="AC804" s="112">
        <f t="shared" si="154"/>
        <v>335.71551724137936</v>
      </c>
      <c r="AD804" s="112">
        <f t="shared" si="155"/>
        <v>0</v>
      </c>
      <c r="AE804" s="112">
        <f t="shared" si="156"/>
        <v>0</v>
      </c>
      <c r="AF804" s="112">
        <f t="shared" si="157"/>
        <v>0</v>
      </c>
      <c r="AG804" s="112">
        <f t="shared" si="158"/>
        <v>0</v>
      </c>
      <c r="AH804" s="112">
        <f t="shared" si="159"/>
        <v>0</v>
      </c>
      <c r="AI804" s="112">
        <f t="shared" si="160"/>
        <v>0</v>
      </c>
      <c r="AJ804" s="112">
        <f t="shared" si="161"/>
        <v>0</v>
      </c>
      <c r="AK804" s="112">
        <f t="shared" si="162"/>
        <v>0</v>
      </c>
      <c r="AL804" s="112">
        <f t="shared" si="163"/>
        <v>0</v>
      </c>
    </row>
    <row r="805" spans="1:38" x14ac:dyDescent="0.2">
      <c r="A805" s="2" t="s">
        <v>104</v>
      </c>
      <c r="B805" s="193" t="s">
        <v>1466</v>
      </c>
      <c r="C805" s="193" t="s">
        <v>1466</v>
      </c>
      <c r="D805" s="194" t="s">
        <v>1466</v>
      </c>
      <c r="E805" s="195" t="s">
        <v>1468</v>
      </c>
      <c r="F805" t="s">
        <v>60</v>
      </c>
      <c r="G805" t="s">
        <v>79</v>
      </c>
      <c r="H805" t="s">
        <v>254</v>
      </c>
      <c r="I805" s="2" t="s">
        <v>3882</v>
      </c>
      <c r="J805" s="2" t="s">
        <v>3995</v>
      </c>
      <c r="L805" s="23">
        <v>335.71551724137936</v>
      </c>
      <c r="Q805">
        <v>2</v>
      </c>
      <c r="AA805" s="112">
        <f t="shared" si="152"/>
        <v>0</v>
      </c>
      <c r="AB805" s="112">
        <f t="shared" si="153"/>
        <v>0</v>
      </c>
      <c r="AC805" s="112">
        <f t="shared" si="154"/>
        <v>671.43103448275872</v>
      </c>
      <c r="AD805" s="112">
        <f t="shared" si="155"/>
        <v>0</v>
      </c>
      <c r="AE805" s="112">
        <f t="shared" si="156"/>
        <v>0</v>
      </c>
      <c r="AF805" s="112">
        <f t="shared" si="157"/>
        <v>0</v>
      </c>
      <c r="AG805" s="112">
        <f t="shared" si="158"/>
        <v>0</v>
      </c>
      <c r="AH805" s="112">
        <f t="shared" si="159"/>
        <v>0</v>
      </c>
      <c r="AI805" s="112">
        <f t="shared" si="160"/>
        <v>0</v>
      </c>
      <c r="AJ805" s="112">
        <f t="shared" si="161"/>
        <v>0</v>
      </c>
      <c r="AK805" s="112">
        <f t="shared" si="162"/>
        <v>0</v>
      </c>
      <c r="AL805" s="112">
        <f t="shared" si="163"/>
        <v>0</v>
      </c>
    </row>
    <row r="806" spans="1:38" x14ac:dyDescent="0.2">
      <c r="A806" s="2" t="s">
        <v>104</v>
      </c>
      <c r="B806" s="193" t="s">
        <v>124</v>
      </c>
      <c r="C806" s="193" t="s">
        <v>124</v>
      </c>
      <c r="D806" s="194" t="s">
        <v>124</v>
      </c>
      <c r="E806" s="195" t="s">
        <v>126</v>
      </c>
      <c r="F806" t="s">
        <v>60</v>
      </c>
      <c r="G806" t="s">
        <v>109</v>
      </c>
      <c r="H806" t="s">
        <v>127</v>
      </c>
      <c r="I806" s="2" t="s">
        <v>3882</v>
      </c>
      <c r="J806" s="2" t="s">
        <v>3995</v>
      </c>
      <c r="L806" s="23">
        <v>488.45977011494256</v>
      </c>
      <c r="Q806">
        <v>6</v>
      </c>
      <c r="AA806" s="112">
        <f t="shared" si="152"/>
        <v>0</v>
      </c>
      <c r="AB806" s="112">
        <f t="shared" si="153"/>
        <v>0</v>
      </c>
      <c r="AC806" s="112">
        <f t="shared" si="154"/>
        <v>2930.7586206896553</v>
      </c>
      <c r="AD806" s="112">
        <f t="shared" si="155"/>
        <v>0</v>
      </c>
      <c r="AE806" s="112">
        <f t="shared" si="156"/>
        <v>0</v>
      </c>
      <c r="AF806" s="112">
        <f t="shared" si="157"/>
        <v>0</v>
      </c>
      <c r="AG806" s="112">
        <f t="shared" si="158"/>
        <v>0</v>
      </c>
      <c r="AH806" s="112">
        <f t="shared" si="159"/>
        <v>0</v>
      </c>
      <c r="AI806" s="112">
        <f t="shared" si="160"/>
        <v>0</v>
      </c>
      <c r="AJ806" s="112">
        <f t="shared" si="161"/>
        <v>0</v>
      </c>
      <c r="AK806" s="112">
        <f t="shared" si="162"/>
        <v>0</v>
      </c>
      <c r="AL806" s="112">
        <f t="shared" si="163"/>
        <v>0</v>
      </c>
    </row>
    <row r="807" spans="1:38" x14ac:dyDescent="0.2">
      <c r="A807" s="2" t="s">
        <v>104</v>
      </c>
      <c r="B807" s="193" t="s">
        <v>1377</v>
      </c>
      <c r="C807" s="193" t="s">
        <v>1377</v>
      </c>
      <c r="D807" s="194" t="s">
        <v>1377</v>
      </c>
      <c r="E807" s="195" t="s">
        <v>1379</v>
      </c>
      <c r="F807" t="s">
        <v>2277</v>
      </c>
      <c r="G807" s="2" t="s">
        <v>475</v>
      </c>
      <c r="H807" t="s">
        <v>476</v>
      </c>
      <c r="I807" s="2" t="s">
        <v>3882</v>
      </c>
      <c r="J807" s="2" t="s">
        <v>3995</v>
      </c>
      <c r="L807" s="23">
        <v>663.07758620689651</v>
      </c>
      <c r="Q807">
        <v>1</v>
      </c>
      <c r="AA807" s="112">
        <f t="shared" si="152"/>
        <v>0</v>
      </c>
      <c r="AB807" s="112">
        <f t="shared" si="153"/>
        <v>0</v>
      </c>
      <c r="AC807" s="112">
        <f t="shared" si="154"/>
        <v>663.07758620689651</v>
      </c>
      <c r="AD807" s="112">
        <f t="shared" si="155"/>
        <v>0</v>
      </c>
      <c r="AE807" s="112">
        <f t="shared" si="156"/>
        <v>0</v>
      </c>
      <c r="AF807" s="112">
        <f t="shared" si="157"/>
        <v>0</v>
      </c>
      <c r="AG807" s="112">
        <f t="shared" si="158"/>
        <v>0</v>
      </c>
      <c r="AH807" s="112">
        <f t="shared" si="159"/>
        <v>0</v>
      </c>
      <c r="AI807" s="112">
        <f t="shared" si="160"/>
        <v>0</v>
      </c>
      <c r="AJ807" s="112">
        <f t="shared" si="161"/>
        <v>0</v>
      </c>
      <c r="AK807" s="112">
        <f t="shared" si="162"/>
        <v>0</v>
      </c>
      <c r="AL807" s="112">
        <f t="shared" si="163"/>
        <v>0</v>
      </c>
    </row>
    <row r="808" spans="1:38" x14ac:dyDescent="0.2">
      <c r="A808" s="2" t="s">
        <v>20</v>
      </c>
      <c r="B808" s="193" t="s">
        <v>1774</v>
      </c>
      <c r="C808" s="193" t="s">
        <v>1774</v>
      </c>
      <c r="D808" s="194" t="s">
        <v>1774</v>
      </c>
      <c r="E808" s="195" t="s">
        <v>1776</v>
      </c>
      <c r="F808" t="s">
        <v>4030</v>
      </c>
      <c r="G808" s="2" t="s">
        <v>1072</v>
      </c>
      <c r="H808" t="s">
        <v>1777</v>
      </c>
      <c r="I808" s="2" t="s">
        <v>3882</v>
      </c>
      <c r="J808" s="2" t="s">
        <v>3995</v>
      </c>
      <c r="L808" s="23">
        <v>291.75862068965517</v>
      </c>
      <c r="Q808">
        <v>1</v>
      </c>
      <c r="AA808" s="112">
        <f t="shared" si="152"/>
        <v>0</v>
      </c>
      <c r="AB808" s="112">
        <f t="shared" si="153"/>
        <v>0</v>
      </c>
      <c r="AC808" s="112">
        <f t="shared" si="154"/>
        <v>291.75862068965517</v>
      </c>
      <c r="AD808" s="112">
        <f t="shared" si="155"/>
        <v>0</v>
      </c>
      <c r="AE808" s="112">
        <f t="shared" si="156"/>
        <v>0</v>
      </c>
      <c r="AF808" s="112">
        <f t="shared" si="157"/>
        <v>0</v>
      </c>
      <c r="AG808" s="112">
        <f t="shared" si="158"/>
        <v>0</v>
      </c>
      <c r="AH808" s="112">
        <f t="shared" si="159"/>
        <v>0</v>
      </c>
      <c r="AI808" s="112">
        <f t="shared" si="160"/>
        <v>0</v>
      </c>
      <c r="AJ808" s="112">
        <f t="shared" si="161"/>
        <v>0</v>
      </c>
      <c r="AK808" s="112">
        <f t="shared" si="162"/>
        <v>0</v>
      </c>
      <c r="AL808" s="112">
        <f t="shared" si="163"/>
        <v>0</v>
      </c>
    </row>
    <row r="809" spans="1:38" x14ac:dyDescent="0.2">
      <c r="A809" s="2" t="s">
        <v>20</v>
      </c>
      <c r="B809" s="193" t="s">
        <v>3976</v>
      </c>
      <c r="C809" s="193" t="s">
        <v>3976</v>
      </c>
      <c r="D809" s="194" t="s">
        <v>3976</v>
      </c>
      <c r="E809" s="195" t="s">
        <v>3977</v>
      </c>
      <c r="F809" t="s">
        <v>4151</v>
      </c>
      <c r="G809" t="s">
        <v>1278</v>
      </c>
      <c r="H809" t="s">
        <v>3964</v>
      </c>
      <c r="I809" s="2" t="s">
        <v>3882</v>
      </c>
      <c r="J809" s="2" t="s">
        <v>3995</v>
      </c>
      <c r="L809" s="23">
        <v>501.10344827586209</v>
      </c>
      <c r="Q809">
        <v>1</v>
      </c>
      <c r="AA809" s="112">
        <f t="shared" si="152"/>
        <v>0</v>
      </c>
      <c r="AB809" s="112">
        <f t="shared" si="153"/>
        <v>0</v>
      </c>
      <c r="AC809" s="112">
        <f t="shared" si="154"/>
        <v>501.10344827586209</v>
      </c>
      <c r="AD809" s="112">
        <f t="shared" si="155"/>
        <v>0</v>
      </c>
      <c r="AE809" s="112">
        <f t="shared" si="156"/>
        <v>0</v>
      </c>
      <c r="AF809" s="112">
        <f t="shared" si="157"/>
        <v>0</v>
      </c>
      <c r="AG809" s="112">
        <f t="shared" si="158"/>
        <v>0</v>
      </c>
      <c r="AH809" s="112">
        <f t="shared" si="159"/>
        <v>0</v>
      </c>
      <c r="AI809" s="112">
        <f t="shared" si="160"/>
        <v>0</v>
      </c>
      <c r="AJ809" s="112">
        <f t="shared" si="161"/>
        <v>0</v>
      </c>
      <c r="AK809" s="112">
        <f t="shared" si="162"/>
        <v>0</v>
      </c>
      <c r="AL809" s="112">
        <f t="shared" si="163"/>
        <v>0</v>
      </c>
    </row>
    <row r="810" spans="1:38" x14ac:dyDescent="0.2">
      <c r="A810" s="2" t="s">
        <v>104</v>
      </c>
      <c r="B810" t="s">
        <v>124</v>
      </c>
      <c r="C810" t="s">
        <v>124</v>
      </c>
      <c r="D810" t="s">
        <v>124</v>
      </c>
      <c r="E810" s="195" t="s">
        <v>126</v>
      </c>
      <c r="F810" t="s">
        <v>60</v>
      </c>
      <c r="G810" t="s">
        <v>109</v>
      </c>
      <c r="H810" t="s">
        <v>127</v>
      </c>
      <c r="I810" s="2" t="s">
        <v>3882</v>
      </c>
      <c r="J810" s="2" t="s">
        <v>3995</v>
      </c>
      <c r="L810" s="23">
        <v>466.66091954022994</v>
      </c>
      <c r="Q810">
        <v>3</v>
      </c>
      <c r="AA810" s="112">
        <f t="shared" si="152"/>
        <v>0</v>
      </c>
      <c r="AB810" s="112">
        <f t="shared" si="153"/>
        <v>0</v>
      </c>
      <c r="AC810" s="112">
        <f t="shared" si="154"/>
        <v>1399.9827586206898</v>
      </c>
      <c r="AD810" s="112">
        <f t="shared" si="155"/>
        <v>0</v>
      </c>
      <c r="AE810" s="112">
        <f t="shared" si="156"/>
        <v>0</v>
      </c>
      <c r="AF810" s="112">
        <f t="shared" si="157"/>
        <v>0</v>
      </c>
      <c r="AG810" s="112">
        <f t="shared" si="158"/>
        <v>0</v>
      </c>
      <c r="AH810" s="112">
        <f t="shared" si="159"/>
        <v>0</v>
      </c>
      <c r="AI810" s="112">
        <f t="shared" si="160"/>
        <v>0</v>
      </c>
      <c r="AJ810" s="112">
        <f t="shared" si="161"/>
        <v>0</v>
      </c>
      <c r="AK810" s="112">
        <f t="shared" si="162"/>
        <v>0</v>
      </c>
      <c r="AL810" s="112">
        <f t="shared" si="163"/>
        <v>0</v>
      </c>
    </row>
    <row r="811" spans="1:38" x14ac:dyDescent="0.2">
      <c r="A811" s="2" t="s">
        <v>104</v>
      </c>
      <c r="B811" t="s">
        <v>1450</v>
      </c>
      <c r="C811" t="s">
        <v>1450</v>
      </c>
      <c r="D811" t="s">
        <v>1450</v>
      </c>
      <c r="E811" s="195" t="s">
        <v>1452</v>
      </c>
      <c r="F811" t="s">
        <v>60</v>
      </c>
      <c r="G811" t="s">
        <v>79</v>
      </c>
      <c r="H811" t="s">
        <v>245</v>
      </c>
      <c r="I811" s="2" t="s">
        <v>3882</v>
      </c>
      <c r="J811" s="2" t="s">
        <v>3995</v>
      </c>
      <c r="L811" s="23">
        <v>335.71551724137936</v>
      </c>
      <c r="Q811">
        <v>3</v>
      </c>
      <c r="AA811" s="112">
        <f t="shared" si="152"/>
        <v>0</v>
      </c>
      <c r="AB811" s="112">
        <f t="shared" si="153"/>
        <v>0</v>
      </c>
      <c r="AC811" s="112">
        <f t="shared" si="154"/>
        <v>1007.1465517241381</v>
      </c>
      <c r="AD811" s="112">
        <f t="shared" si="155"/>
        <v>0</v>
      </c>
      <c r="AE811" s="112">
        <f t="shared" si="156"/>
        <v>0</v>
      </c>
      <c r="AF811" s="112">
        <f t="shared" si="157"/>
        <v>0</v>
      </c>
      <c r="AG811" s="112">
        <f t="shared" si="158"/>
        <v>0</v>
      </c>
      <c r="AH811" s="112">
        <f t="shared" si="159"/>
        <v>0</v>
      </c>
      <c r="AI811" s="112">
        <f t="shared" si="160"/>
        <v>0</v>
      </c>
      <c r="AJ811" s="112">
        <f t="shared" si="161"/>
        <v>0</v>
      </c>
      <c r="AK811" s="112">
        <f t="shared" si="162"/>
        <v>0</v>
      </c>
      <c r="AL811" s="112">
        <f t="shared" si="163"/>
        <v>0</v>
      </c>
    </row>
    <row r="812" spans="1:38" x14ac:dyDescent="0.2">
      <c r="A812" s="2" t="s">
        <v>104</v>
      </c>
      <c r="B812" t="s">
        <v>116</v>
      </c>
      <c r="C812" t="s">
        <v>116</v>
      </c>
      <c r="D812" t="s">
        <v>116</v>
      </c>
      <c r="E812" s="195" t="s">
        <v>118</v>
      </c>
      <c r="F812" t="s">
        <v>60</v>
      </c>
      <c r="G812" t="s">
        <v>109</v>
      </c>
      <c r="H812" t="s">
        <v>110</v>
      </c>
      <c r="I812" s="2" t="s">
        <v>3882</v>
      </c>
      <c r="J812" s="2" t="s">
        <v>3995</v>
      </c>
      <c r="L812" s="23">
        <v>368.68965517241384</v>
      </c>
      <c r="Q812">
        <v>1</v>
      </c>
      <c r="AA812" s="112">
        <f t="shared" si="152"/>
        <v>0</v>
      </c>
      <c r="AB812" s="112">
        <f t="shared" si="153"/>
        <v>0</v>
      </c>
      <c r="AC812" s="112">
        <f t="shared" si="154"/>
        <v>368.68965517241384</v>
      </c>
      <c r="AD812" s="112">
        <f t="shared" si="155"/>
        <v>0</v>
      </c>
      <c r="AE812" s="112">
        <f t="shared" si="156"/>
        <v>0</v>
      </c>
      <c r="AF812" s="112">
        <f t="shared" si="157"/>
        <v>0</v>
      </c>
      <c r="AG812" s="112">
        <f t="shared" si="158"/>
        <v>0</v>
      </c>
      <c r="AH812" s="112">
        <f t="shared" si="159"/>
        <v>0</v>
      </c>
      <c r="AI812" s="112">
        <f t="shared" si="160"/>
        <v>0</v>
      </c>
      <c r="AJ812" s="112">
        <f t="shared" si="161"/>
        <v>0</v>
      </c>
      <c r="AK812" s="112">
        <f t="shared" si="162"/>
        <v>0</v>
      </c>
      <c r="AL812" s="112">
        <f t="shared" si="163"/>
        <v>0</v>
      </c>
    </row>
    <row r="813" spans="1:38" x14ac:dyDescent="0.2">
      <c r="A813" s="2" t="s">
        <v>104</v>
      </c>
      <c r="B813" t="s">
        <v>369</v>
      </c>
      <c r="C813" t="s">
        <v>369</v>
      </c>
      <c r="D813" t="s">
        <v>369</v>
      </c>
      <c r="E813" s="195" t="s">
        <v>370</v>
      </c>
      <c r="F813" t="s">
        <v>60</v>
      </c>
      <c r="G813" t="s">
        <v>61</v>
      </c>
      <c r="H813" t="s">
        <v>62</v>
      </c>
      <c r="I813" s="2" t="s">
        <v>3882</v>
      </c>
      <c r="J813" s="2" t="s">
        <v>3995</v>
      </c>
      <c r="L813" s="23">
        <v>582.55172413793105</v>
      </c>
      <c r="Q813">
        <v>1</v>
      </c>
      <c r="AA813" s="112">
        <f t="shared" si="152"/>
        <v>0</v>
      </c>
      <c r="AB813" s="112">
        <f t="shared" si="153"/>
        <v>0</v>
      </c>
      <c r="AC813" s="112">
        <f t="shared" si="154"/>
        <v>582.55172413793105</v>
      </c>
      <c r="AD813" s="112">
        <f t="shared" si="155"/>
        <v>0</v>
      </c>
      <c r="AE813" s="112">
        <f t="shared" si="156"/>
        <v>0</v>
      </c>
      <c r="AF813" s="112">
        <f t="shared" si="157"/>
        <v>0</v>
      </c>
      <c r="AG813" s="112">
        <f t="shared" si="158"/>
        <v>0</v>
      </c>
      <c r="AH813" s="112">
        <f t="shared" si="159"/>
        <v>0</v>
      </c>
      <c r="AI813" s="112">
        <f t="shared" si="160"/>
        <v>0</v>
      </c>
      <c r="AJ813" s="112">
        <f t="shared" si="161"/>
        <v>0</v>
      </c>
      <c r="AK813" s="112">
        <f t="shared" si="162"/>
        <v>0</v>
      </c>
      <c r="AL813" s="112">
        <f t="shared" si="163"/>
        <v>0</v>
      </c>
    </row>
    <row r="814" spans="1:38" x14ac:dyDescent="0.2">
      <c r="A814" s="2" t="s">
        <v>104</v>
      </c>
      <c r="B814" t="s">
        <v>1466</v>
      </c>
      <c r="C814" t="s">
        <v>1466</v>
      </c>
      <c r="D814" t="s">
        <v>1466</v>
      </c>
      <c r="E814" s="195" t="s">
        <v>1468</v>
      </c>
      <c r="F814" t="s">
        <v>60</v>
      </c>
      <c r="G814" t="s">
        <v>79</v>
      </c>
      <c r="H814" t="s">
        <v>254</v>
      </c>
      <c r="I814" s="2" t="s">
        <v>3882</v>
      </c>
      <c r="J814" s="2" t="s">
        <v>3995</v>
      </c>
      <c r="L814" s="23">
        <v>335.71551724137936</v>
      </c>
      <c r="Q814">
        <v>2</v>
      </c>
      <c r="AA814" s="112">
        <f t="shared" si="152"/>
        <v>0</v>
      </c>
      <c r="AB814" s="112">
        <f t="shared" si="153"/>
        <v>0</v>
      </c>
      <c r="AC814" s="112">
        <f t="shared" si="154"/>
        <v>671.43103448275872</v>
      </c>
      <c r="AD814" s="112">
        <f t="shared" si="155"/>
        <v>0</v>
      </c>
      <c r="AE814" s="112">
        <f t="shared" si="156"/>
        <v>0</v>
      </c>
      <c r="AF814" s="112">
        <f t="shared" si="157"/>
        <v>0</v>
      </c>
      <c r="AG814" s="112">
        <f t="shared" si="158"/>
        <v>0</v>
      </c>
      <c r="AH814" s="112">
        <f t="shared" si="159"/>
        <v>0</v>
      </c>
      <c r="AI814" s="112">
        <f t="shared" si="160"/>
        <v>0</v>
      </c>
      <c r="AJ814" s="112">
        <f t="shared" si="161"/>
        <v>0</v>
      </c>
      <c r="AK814" s="112">
        <f t="shared" si="162"/>
        <v>0</v>
      </c>
      <c r="AL814" s="112">
        <f t="shared" si="163"/>
        <v>0</v>
      </c>
    </row>
    <row r="815" spans="1:38" x14ac:dyDescent="0.2">
      <c r="A815" s="2" t="s">
        <v>104</v>
      </c>
      <c r="B815" t="s">
        <v>1470</v>
      </c>
      <c r="C815" t="s">
        <v>1470</v>
      </c>
      <c r="D815" t="s">
        <v>1470</v>
      </c>
      <c r="E815" s="195" t="s">
        <v>1472</v>
      </c>
      <c r="F815" t="s">
        <v>60</v>
      </c>
      <c r="G815" t="s">
        <v>79</v>
      </c>
      <c r="H815" t="s">
        <v>254</v>
      </c>
      <c r="I815" s="2" t="s">
        <v>3882</v>
      </c>
      <c r="J815" s="2" t="s">
        <v>3995</v>
      </c>
      <c r="L815" s="23">
        <v>335.71551724137936</v>
      </c>
      <c r="Q815">
        <v>1</v>
      </c>
      <c r="AA815" s="112">
        <f t="shared" si="152"/>
        <v>0</v>
      </c>
      <c r="AB815" s="112">
        <f t="shared" si="153"/>
        <v>0</v>
      </c>
      <c r="AC815" s="112">
        <f t="shared" si="154"/>
        <v>335.71551724137936</v>
      </c>
      <c r="AD815" s="112">
        <f t="shared" si="155"/>
        <v>0</v>
      </c>
      <c r="AE815" s="112">
        <f t="shared" si="156"/>
        <v>0</v>
      </c>
      <c r="AF815" s="112">
        <f t="shared" si="157"/>
        <v>0</v>
      </c>
      <c r="AG815" s="112">
        <f t="shared" si="158"/>
        <v>0</v>
      </c>
      <c r="AH815" s="112">
        <f t="shared" si="159"/>
        <v>0</v>
      </c>
      <c r="AI815" s="112">
        <f t="shared" si="160"/>
        <v>0</v>
      </c>
      <c r="AJ815" s="112">
        <f t="shared" si="161"/>
        <v>0</v>
      </c>
      <c r="AK815" s="112">
        <f t="shared" si="162"/>
        <v>0</v>
      </c>
      <c r="AL815" s="112">
        <f t="shared" si="163"/>
        <v>0</v>
      </c>
    </row>
    <row r="816" spans="1:38" x14ac:dyDescent="0.2">
      <c r="A816" s="2" t="s">
        <v>56</v>
      </c>
      <c r="B816" t="s">
        <v>82</v>
      </c>
      <c r="C816" t="s">
        <v>82</v>
      </c>
      <c r="D816" t="s">
        <v>82</v>
      </c>
      <c r="E816" s="195" t="s">
        <v>84</v>
      </c>
      <c r="F816" t="s">
        <v>60</v>
      </c>
      <c r="G816" t="s">
        <v>79</v>
      </c>
      <c r="H816" t="s">
        <v>80</v>
      </c>
      <c r="I816" s="2" t="s">
        <v>3882</v>
      </c>
      <c r="J816" s="2" t="s">
        <v>3995</v>
      </c>
      <c r="L816" s="23">
        <v>270.25</v>
      </c>
      <c r="Q816">
        <v>1</v>
      </c>
      <c r="AA816" s="112">
        <f t="shared" si="152"/>
        <v>0</v>
      </c>
      <c r="AB816" s="112">
        <f t="shared" si="153"/>
        <v>0</v>
      </c>
      <c r="AC816" s="112">
        <f t="shared" si="154"/>
        <v>270.25</v>
      </c>
      <c r="AD816" s="112">
        <f t="shared" si="155"/>
        <v>0</v>
      </c>
      <c r="AE816" s="112">
        <f t="shared" si="156"/>
        <v>0</v>
      </c>
      <c r="AF816" s="112">
        <f t="shared" si="157"/>
        <v>0</v>
      </c>
      <c r="AG816" s="112">
        <f t="shared" si="158"/>
        <v>0</v>
      </c>
      <c r="AH816" s="112">
        <f t="shared" si="159"/>
        <v>0</v>
      </c>
      <c r="AI816" s="112">
        <f t="shared" si="160"/>
        <v>0</v>
      </c>
      <c r="AJ816" s="112">
        <f t="shared" si="161"/>
        <v>0</v>
      </c>
      <c r="AK816" s="112">
        <f t="shared" si="162"/>
        <v>0</v>
      </c>
      <c r="AL816" s="112">
        <f t="shared" si="163"/>
        <v>0</v>
      </c>
    </row>
    <row r="817" spans="1:38" x14ac:dyDescent="0.2">
      <c r="A817" s="2" t="s">
        <v>104</v>
      </c>
      <c r="B817" t="s">
        <v>371</v>
      </c>
      <c r="C817" t="s">
        <v>371</v>
      </c>
      <c r="D817" t="s">
        <v>371</v>
      </c>
      <c r="E817" s="195" t="s">
        <v>372</v>
      </c>
      <c r="F817" t="s">
        <v>60</v>
      </c>
      <c r="G817" t="s">
        <v>61</v>
      </c>
      <c r="H817" t="s">
        <v>74</v>
      </c>
      <c r="I817" s="2" t="s">
        <v>3882</v>
      </c>
      <c r="J817" s="2" t="s">
        <v>3995</v>
      </c>
      <c r="L817" s="23">
        <v>663.07758620689651</v>
      </c>
      <c r="Q817">
        <v>1</v>
      </c>
      <c r="AA817" s="112">
        <f t="shared" si="152"/>
        <v>0</v>
      </c>
      <c r="AB817" s="112">
        <f t="shared" si="153"/>
        <v>0</v>
      </c>
      <c r="AC817" s="112">
        <f t="shared" si="154"/>
        <v>663.07758620689651</v>
      </c>
      <c r="AD817" s="112">
        <f t="shared" si="155"/>
        <v>0</v>
      </c>
      <c r="AE817" s="112">
        <f t="shared" si="156"/>
        <v>0</v>
      </c>
      <c r="AF817" s="112">
        <f t="shared" si="157"/>
        <v>0</v>
      </c>
      <c r="AG817" s="112">
        <f t="shared" si="158"/>
        <v>0</v>
      </c>
      <c r="AH817" s="112">
        <f t="shared" si="159"/>
        <v>0</v>
      </c>
      <c r="AI817" s="112">
        <f t="shared" si="160"/>
        <v>0</v>
      </c>
      <c r="AJ817" s="112">
        <f t="shared" si="161"/>
        <v>0</v>
      </c>
      <c r="AK817" s="112">
        <f t="shared" si="162"/>
        <v>0</v>
      </c>
      <c r="AL817" s="112">
        <f t="shared" si="163"/>
        <v>0</v>
      </c>
    </row>
    <row r="818" spans="1:38" x14ac:dyDescent="0.2">
      <c r="A818" s="2" t="s">
        <v>20</v>
      </c>
      <c r="B818" t="s">
        <v>3976</v>
      </c>
      <c r="C818" t="s">
        <v>3976</v>
      </c>
      <c r="D818" t="s">
        <v>3976</v>
      </c>
      <c r="E818" s="195" t="s">
        <v>3977</v>
      </c>
      <c r="F818" t="s">
        <v>4151</v>
      </c>
      <c r="G818" t="s">
        <v>1278</v>
      </c>
      <c r="H818" t="s">
        <v>3964</v>
      </c>
      <c r="I818" s="2" t="s">
        <v>3882</v>
      </c>
      <c r="J818" s="2" t="s">
        <v>3995</v>
      </c>
      <c r="L818" s="23">
        <v>501.10344827586209</v>
      </c>
      <c r="Q818">
        <v>1</v>
      </c>
      <c r="AA818" s="112">
        <f t="shared" si="152"/>
        <v>0</v>
      </c>
      <c r="AB818" s="112">
        <f t="shared" si="153"/>
        <v>0</v>
      </c>
      <c r="AC818" s="112">
        <f t="shared" si="154"/>
        <v>501.10344827586209</v>
      </c>
      <c r="AD818" s="112">
        <f t="shared" si="155"/>
        <v>0</v>
      </c>
      <c r="AE818" s="112">
        <f t="shared" si="156"/>
        <v>0</v>
      </c>
      <c r="AF818" s="112">
        <f t="shared" si="157"/>
        <v>0</v>
      </c>
      <c r="AG818" s="112">
        <f t="shared" si="158"/>
        <v>0</v>
      </c>
      <c r="AH818" s="112">
        <f t="shared" si="159"/>
        <v>0</v>
      </c>
      <c r="AI818" s="112">
        <f t="shared" si="160"/>
        <v>0</v>
      </c>
      <c r="AJ818" s="112">
        <f t="shared" si="161"/>
        <v>0</v>
      </c>
      <c r="AK818" s="112">
        <f t="shared" si="162"/>
        <v>0</v>
      </c>
      <c r="AL818" s="112">
        <f t="shared" si="163"/>
        <v>0</v>
      </c>
    </row>
    <row r="819" spans="1:38" x14ac:dyDescent="0.2">
      <c r="A819" s="2" t="s">
        <v>56</v>
      </c>
      <c r="B819" t="s">
        <v>492</v>
      </c>
      <c r="C819" t="s">
        <v>492</v>
      </c>
      <c r="D819" t="s">
        <v>492</v>
      </c>
      <c r="E819" s="195" t="s">
        <v>493</v>
      </c>
      <c r="F819" t="s">
        <v>487</v>
      </c>
      <c r="G819" t="s">
        <v>488</v>
      </c>
      <c r="H819" t="s">
        <v>489</v>
      </c>
      <c r="I819" s="2" t="s">
        <v>3882</v>
      </c>
      <c r="J819" s="2" t="s">
        <v>3995</v>
      </c>
      <c r="L819" s="23">
        <v>636.7844827586207</v>
      </c>
      <c r="Q819">
        <v>2</v>
      </c>
      <c r="AA819" s="112">
        <f t="shared" si="152"/>
        <v>0</v>
      </c>
      <c r="AB819" s="112">
        <f t="shared" si="153"/>
        <v>0</v>
      </c>
      <c r="AC819" s="112">
        <f t="shared" si="154"/>
        <v>1273.5689655172414</v>
      </c>
      <c r="AD819" s="112">
        <f t="shared" si="155"/>
        <v>0</v>
      </c>
      <c r="AE819" s="112">
        <f t="shared" si="156"/>
        <v>0</v>
      </c>
      <c r="AF819" s="112">
        <f t="shared" si="157"/>
        <v>0</v>
      </c>
      <c r="AG819" s="112">
        <f t="shared" si="158"/>
        <v>0</v>
      </c>
      <c r="AH819" s="112">
        <f t="shared" si="159"/>
        <v>0</v>
      </c>
      <c r="AI819" s="112">
        <f t="shared" si="160"/>
        <v>0</v>
      </c>
      <c r="AJ819" s="112">
        <f t="shared" si="161"/>
        <v>0</v>
      </c>
      <c r="AK819" s="112">
        <f t="shared" si="162"/>
        <v>0</v>
      </c>
      <c r="AL819" s="112">
        <f t="shared" si="163"/>
        <v>0</v>
      </c>
    </row>
    <row r="820" spans="1:38" x14ac:dyDescent="0.2">
      <c r="A820" s="2" t="s">
        <v>56</v>
      </c>
      <c r="B820" t="s">
        <v>1938</v>
      </c>
      <c r="C820" t="s">
        <v>1938</v>
      </c>
      <c r="D820" t="s">
        <v>1938</v>
      </c>
      <c r="E820" s="195" t="s">
        <v>1940</v>
      </c>
      <c r="F820" t="s">
        <v>60</v>
      </c>
      <c r="G820" t="s">
        <v>109</v>
      </c>
      <c r="H820" t="s">
        <v>127</v>
      </c>
      <c r="I820" s="2" t="s">
        <v>3882</v>
      </c>
      <c r="J820" s="2" t="s">
        <v>3995</v>
      </c>
      <c r="L820" s="23">
        <v>335.97413793103453</v>
      </c>
      <c r="Q820">
        <v>2</v>
      </c>
      <c r="AA820" s="112">
        <f t="shared" si="152"/>
        <v>0</v>
      </c>
      <c r="AB820" s="112">
        <f t="shared" si="153"/>
        <v>0</v>
      </c>
      <c r="AC820" s="112">
        <f t="shared" si="154"/>
        <v>671.94827586206907</v>
      </c>
      <c r="AD820" s="112">
        <f t="shared" si="155"/>
        <v>0</v>
      </c>
      <c r="AE820" s="112">
        <f t="shared" si="156"/>
        <v>0</v>
      </c>
      <c r="AF820" s="112">
        <f t="shared" si="157"/>
        <v>0</v>
      </c>
      <c r="AG820" s="112">
        <f t="shared" si="158"/>
        <v>0</v>
      </c>
      <c r="AH820" s="112">
        <f t="shared" si="159"/>
        <v>0</v>
      </c>
      <c r="AI820" s="112">
        <f t="shared" si="160"/>
        <v>0</v>
      </c>
      <c r="AJ820" s="112">
        <f t="shared" si="161"/>
        <v>0</v>
      </c>
      <c r="AK820" s="112">
        <f t="shared" si="162"/>
        <v>0</v>
      </c>
      <c r="AL820" s="112">
        <f t="shared" si="163"/>
        <v>0</v>
      </c>
    </row>
    <row r="821" spans="1:38" x14ac:dyDescent="0.2">
      <c r="A821" s="2" t="s">
        <v>56</v>
      </c>
      <c r="B821" s="196" t="s">
        <v>904</v>
      </c>
      <c r="C821" s="196" t="s">
        <v>904</v>
      </c>
      <c r="D821" s="196" t="s">
        <v>904</v>
      </c>
      <c r="E821" s="195" t="s">
        <v>906</v>
      </c>
      <c r="F821" t="s">
        <v>60</v>
      </c>
      <c r="G821" t="s">
        <v>79</v>
      </c>
      <c r="H821" t="s">
        <v>245</v>
      </c>
      <c r="I821" s="2" t="s">
        <v>3882</v>
      </c>
      <c r="J821" s="2" t="s">
        <v>3995</v>
      </c>
      <c r="L821" s="23">
        <v>270.25</v>
      </c>
      <c r="Q821" s="14">
        <v>1</v>
      </c>
      <c r="AA821" s="112">
        <f t="shared" si="152"/>
        <v>0</v>
      </c>
      <c r="AB821" s="112">
        <f t="shared" si="153"/>
        <v>0</v>
      </c>
      <c r="AC821" s="112">
        <f t="shared" si="154"/>
        <v>270.25</v>
      </c>
      <c r="AD821" s="112">
        <f t="shared" si="155"/>
        <v>0</v>
      </c>
      <c r="AE821" s="112">
        <f t="shared" si="156"/>
        <v>0</v>
      </c>
      <c r="AF821" s="112">
        <f t="shared" si="157"/>
        <v>0</v>
      </c>
      <c r="AG821" s="112">
        <f t="shared" si="158"/>
        <v>0</v>
      </c>
      <c r="AH821" s="112">
        <f t="shared" si="159"/>
        <v>0</v>
      </c>
      <c r="AI821" s="112">
        <f t="shared" si="160"/>
        <v>0</v>
      </c>
      <c r="AJ821" s="112">
        <f t="shared" si="161"/>
        <v>0</v>
      </c>
      <c r="AK821" s="112">
        <f t="shared" si="162"/>
        <v>0</v>
      </c>
      <c r="AL821" s="112">
        <f t="shared" si="163"/>
        <v>0</v>
      </c>
    </row>
    <row r="822" spans="1:38" x14ac:dyDescent="0.2">
      <c r="A822" s="2" t="s">
        <v>56</v>
      </c>
      <c r="B822" s="196" t="s">
        <v>910</v>
      </c>
      <c r="C822" s="196" t="s">
        <v>910</v>
      </c>
      <c r="D822" s="196" t="s">
        <v>910</v>
      </c>
      <c r="E822" s="195" t="s">
        <v>912</v>
      </c>
      <c r="F822" t="s">
        <v>60</v>
      </c>
      <c r="G822" t="s">
        <v>79</v>
      </c>
      <c r="H822" t="s">
        <v>254</v>
      </c>
      <c r="I822" s="2" t="s">
        <v>3882</v>
      </c>
      <c r="J822" s="2" t="s">
        <v>3995</v>
      </c>
      <c r="L822" s="23">
        <v>258.95689655172413</v>
      </c>
      <c r="Q822" s="14">
        <v>1</v>
      </c>
      <c r="AA822" s="112">
        <f t="shared" si="152"/>
        <v>0</v>
      </c>
      <c r="AB822" s="112">
        <f t="shared" si="153"/>
        <v>0</v>
      </c>
      <c r="AC822" s="112">
        <f t="shared" si="154"/>
        <v>258.95689655172413</v>
      </c>
      <c r="AD822" s="112">
        <f t="shared" si="155"/>
        <v>0</v>
      </c>
      <c r="AE822" s="112">
        <f t="shared" si="156"/>
        <v>0</v>
      </c>
      <c r="AF822" s="112">
        <f t="shared" si="157"/>
        <v>0</v>
      </c>
      <c r="AG822" s="112">
        <f t="shared" si="158"/>
        <v>0</v>
      </c>
      <c r="AH822" s="112">
        <f t="shared" si="159"/>
        <v>0</v>
      </c>
      <c r="AI822" s="112">
        <f t="shared" si="160"/>
        <v>0</v>
      </c>
      <c r="AJ822" s="112">
        <f t="shared" si="161"/>
        <v>0</v>
      </c>
      <c r="AK822" s="112">
        <f t="shared" si="162"/>
        <v>0</v>
      </c>
      <c r="AL822" s="112">
        <f t="shared" si="163"/>
        <v>0</v>
      </c>
    </row>
    <row r="823" spans="1:38" x14ac:dyDescent="0.2">
      <c r="A823" s="2" t="s">
        <v>56</v>
      </c>
      <c r="B823" s="196" t="s">
        <v>251</v>
      </c>
      <c r="C823" s="196" t="s">
        <v>251</v>
      </c>
      <c r="D823" s="196" t="s">
        <v>251</v>
      </c>
      <c r="E823" s="195" t="s">
        <v>253</v>
      </c>
      <c r="F823" t="s">
        <v>60</v>
      </c>
      <c r="G823" t="s">
        <v>79</v>
      </c>
      <c r="H823" t="s">
        <v>254</v>
      </c>
      <c r="I823" s="2" t="s">
        <v>3882</v>
      </c>
      <c r="J823" s="2" t="s">
        <v>3995</v>
      </c>
      <c r="L823" s="23">
        <v>270.25</v>
      </c>
      <c r="Q823" s="14">
        <v>1</v>
      </c>
      <c r="AA823" s="112">
        <f t="shared" si="152"/>
        <v>0</v>
      </c>
      <c r="AB823" s="112">
        <f t="shared" si="153"/>
        <v>0</v>
      </c>
      <c r="AC823" s="112">
        <f t="shared" si="154"/>
        <v>270.25</v>
      </c>
      <c r="AD823" s="112">
        <f t="shared" si="155"/>
        <v>0</v>
      </c>
      <c r="AE823" s="112">
        <f t="shared" si="156"/>
        <v>0</v>
      </c>
      <c r="AF823" s="112">
        <f t="shared" si="157"/>
        <v>0</v>
      </c>
      <c r="AG823" s="112">
        <f t="shared" si="158"/>
        <v>0</v>
      </c>
      <c r="AH823" s="112">
        <f t="shared" si="159"/>
        <v>0</v>
      </c>
      <c r="AI823" s="112">
        <f t="shared" si="160"/>
        <v>0</v>
      </c>
      <c r="AJ823" s="112">
        <f t="shared" si="161"/>
        <v>0</v>
      </c>
      <c r="AK823" s="112">
        <f t="shared" si="162"/>
        <v>0</v>
      </c>
      <c r="AL823" s="112">
        <f t="shared" si="163"/>
        <v>0</v>
      </c>
    </row>
    <row r="824" spans="1:38" x14ac:dyDescent="0.2">
      <c r="A824" s="2" t="s">
        <v>56</v>
      </c>
      <c r="B824" s="196" t="s">
        <v>923</v>
      </c>
      <c r="C824" s="196" t="s">
        <v>923</v>
      </c>
      <c r="D824" s="196" t="s">
        <v>923</v>
      </c>
      <c r="E824" s="195" t="s">
        <v>924</v>
      </c>
      <c r="F824" t="s">
        <v>60</v>
      </c>
      <c r="G824" t="s">
        <v>109</v>
      </c>
      <c r="H824" t="s">
        <v>109</v>
      </c>
      <c r="I824" s="2" t="s">
        <v>3882</v>
      </c>
      <c r="J824" s="2" t="s">
        <v>3995</v>
      </c>
      <c r="L824" s="23">
        <v>261.85344827586209</v>
      </c>
      <c r="Q824" s="14">
        <v>1</v>
      </c>
      <c r="AA824" s="112">
        <f t="shared" si="152"/>
        <v>0</v>
      </c>
      <c r="AB824" s="112">
        <f t="shared" si="153"/>
        <v>0</v>
      </c>
      <c r="AC824" s="112">
        <f t="shared" si="154"/>
        <v>261.85344827586209</v>
      </c>
      <c r="AD824" s="112">
        <f t="shared" si="155"/>
        <v>0</v>
      </c>
      <c r="AE824" s="112">
        <f t="shared" si="156"/>
        <v>0</v>
      </c>
      <c r="AF824" s="112">
        <f t="shared" si="157"/>
        <v>0</v>
      </c>
      <c r="AG824" s="112">
        <f t="shared" si="158"/>
        <v>0</v>
      </c>
      <c r="AH824" s="112">
        <f t="shared" si="159"/>
        <v>0</v>
      </c>
      <c r="AI824" s="112">
        <f t="shared" si="160"/>
        <v>0</v>
      </c>
      <c r="AJ824" s="112">
        <f t="shared" si="161"/>
        <v>0</v>
      </c>
      <c r="AK824" s="112">
        <f t="shared" si="162"/>
        <v>0</v>
      </c>
      <c r="AL824" s="112">
        <f t="shared" si="163"/>
        <v>0</v>
      </c>
    </row>
    <row r="825" spans="1:38" x14ac:dyDescent="0.2">
      <c r="A825" s="2" t="s">
        <v>104</v>
      </c>
      <c r="B825" s="196" t="s">
        <v>373</v>
      </c>
      <c r="C825" s="196" t="s">
        <v>373</v>
      </c>
      <c r="D825" s="196" t="s">
        <v>373</v>
      </c>
      <c r="E825" s="195" t="s">
        <v>374</v>
      </c>
      <c r="F825" t="s">
        <v>60</v>
      </c>
      <c r="G825" t="s">
        <v>61</v>
      </c>
      <c r="H825" t="s">
        <v>74</v>
      </c>
      <c r="I825" s="2" t="s">
        <v>3882</v>
      </c>
      <c r="J825" s="2" t="s">
        <v>3995</v>
      </c>
      <c r="L825" s="23">
        <v>620.44827586206907</v>
      </c>
      <c r="Q825" s="14">
        <v>1</v>
      </c>
      <c r="AA825" s="112">
        <f t="shared" si="152"/>
        <v>0</v>
      </c>
      <c r="AB825" s="112">
        <f t="shared" si="153"/>
        <v>0</v>
      </c>
      <c r="AC825" s="112">
        <f t="shared" si="154"/>
        <v>620.44827586206907</v>
      </c>
      <c r="AD825" s="112">
        <f t="shared" si="155"/>
        <v>0</v>
      </c>
      <c r="AE825" s="112">
        <f t="shared" si="156"/>
        <v>0</v>
      </c>
      <c r="AF825" s="112">
        <f t="shared" si="157"/>
        <v>0</v>
      </c>
      <c r="AG825" s="112">
        <f t="shared" si="158"/>
        <v>0</v>
      </c>
      <c r="AH825" s="112">
        <f t="shared" si="159"/>
        <v>0</v>
      </c>
      <c r="AI825" s="112">
        <f t="shared" si="160"/>
        <v>0</v>
      </c>
      <c r="AJ825" s="112">
        <f t="shared" si="161"/>
        <v>0</v>
      </c>
      <c r="AK825" s="112">
        <f t="shared" si="162"/>
        <v>0</v>
      </c>
      <c r="AL825" s="112">
        <f t="shared" si="163"/>
        <v>0</v>
      </c>
    </row>
    <row r="826" spans="1:38" x14ac:dyDescent="0.2">
      <c r="A826" s="2" t="s">
        <v>104</v>
      </c>
      <c r="B826" s="196" t="s">
        <v>371</v>
      </c>
      <c r="C826" s="196" t="s">
        <v>371</v>
      </c>
      <c r="D826" s="196" t="s">
        <v>371</v>
      </c>
      <c r="E826" s="195" t="s">
        <v>372</v>
      </c>
      <c r="F826" t="s">
        <v>60</v>
      </c>
      <c r="G826" t="s">
        <v>61</v>
      </c>
      <c r="H826" t="s">
        <v>74</v>
      </c>
      <c r="I826" s="2" t="s">
        <v>3882</v>
      </c>
      <c r="J826" s="2" t="s">
        <v>3995</v>
      </c>
      <c r="L826" s="23">
        <v>478.08189655172418</v>
      </c>
      <c r="Q826" s="14">
        <v>1</v>
      </c>
      <c r="AA826" s="112">
        <f t="shared" si="152"/>
        <v>0</v>
      </c>
      <c r="AB826" s="112">
        <f t="shared" si="153"/>
        <v>0</v>
      </c>
      <c r="AC826" s="112">
        <f t="shared" si="154"/>
        <v>478.08189655172418</v>
      </c>
      <c r="AD826" s="112">
        <f t="shared" si="155"/>
        <v>0</v>
      </c>
      <c r="AE826" s="112">
        <f t="shared" si="156"/>
        <v>0</v>
      </c>
      <c r="AF826" s="112">
        <f t="shared" si="157"/>
        <v>0</v>
      </c>
      <c r="AG826" s="112">
        <f t="shared" si="158"/>
        <v>0</v>
      </c>
      <c r="AH826" s="112">
        <f t="shared" si="159"/>
        <v>0</v>
      </c>
      <c r="AI826" s="112">
        <f t="shared" si="160"/>
        <v>0</v>
      </c>
      <c r="AJ826" s="112">
        <f t="shared" si="161"/>
        <v>0</v>
      </c>
      <c r="AK826" s="112">
        <f t="shared" si="162"/>
        <v>0</v>
      </c>
      <c r="AL826" s="112">
        <f t="shared" si="163"/>
        <v>0</v>
      </c>
    </row>
    <row r="827" spans="1:38" x14ac:dyDescent="0.2">
      <c r="A827" s="2" t="s">
        <v>104</v>
      </c>
      <c r="B827" s="196" t="s">
        <v>1466</v>
      </c>
      <c r="C827" s="196" t="s">
        <v>1466</v>
      </c>
      <c r="D827" s="196" t="s">
        <v>1466</v>
      </c>
      <c r="E827" s="195" t="s">
        <v>1468</v>
      </c>
      <c r="F827" t="s">
        <v>60</v>
      </c>
      <c r="G827" t="s">
        <v>79</v>
      </c>
      <c r="H827" t="s">
        <v>254</v>
      </c>
      <c r="I827" s="2" t="s">
        <v>3882</v>
      </c>
      <c r="J827" s="2" t="s">
        <v>3995</v>
      </c>
      <c r="L827" s="23">
        <v>478.08189655172418</v>
      </c>
      <c r="Q827" s="14">
        <v>1</v>
      </c>
      <c r="AA827" s="112">
        <f t="shared" si="152"/>
        <v>0</v>
      </c>
      <c r="AB827" s="112">
        <f t="shared" si="153"/>
        <v>0</v>
      </c>
      <c r="AC827" s="112">
        <f t="shared" si="154"/>
        <v>478.08189655172418</v>
      </c>
      <c r="AD827" s="112">
        <f t="shared" si="155"/>
        <v>0</v>
      </c>
      <c r="AE827" s="112">
        <f t="shared" si="156"/>
        <v>0</v>
      </c>
      <c r="AF827" s="112">
        <f t="shared" si="157"/>
        <v>0</v>
      </c>
      <c r="AG827" s="112">
        <f t="shared" si="158"/>
        <v>0</v>
      </c>
      <c r="AH827" s="112">
        <f t="shared" si="159"/>
        <v>0</v>
      </c>
      <c r="AI827" s="112">
        <f t="shared" si="160"/>
        <v>0</v>
      </c>
      <c r="AJ827" s="112">
        <f t="shared" si="161"/>
        <v>0</v>
      </c>
      <c r="AK827" s="112">
        <f t="shared" si="162"/>
        <v>0</v>
      </c>
      <c r="AL827" s="112">
        <f t="shared" si="163"/>
        <v>0</v>
      </c>
    </row>
    <row r="828" spans="1:38" x14ac:dyDescent="0.2">
      <c r="A828" s="2" t="s">
        <v>104</v>
      </c>
      <c r="B828" s="196" t="s">
        <v>124</v>
      </c>
      <c r="C828" s="196" t="s">
        <v>124</v>
      </c>
      <c r="D828" s="196" t="s">
        <v>124</v>
      </c>
      <c r="E828" s="195" t="s">
        <v>126</v>
      </c>
      <c r="F828" t="s">
        <v>60</v>
      </c>
      <c r="G828" t="s">
        <v>109</v>
      </c>
      <c r="H828" t="s">
        <v>127</v>
      </c>
      <c r="I828" s="2" t="s">
        <v>3882</v>
      </c>
      <c r="J828" s="2" t="s">
        <v>3995</v>
      </c>
      <c r="L828" s="23">
        <v>381.72126436781605</v>
      </c>
      <c r="Q828" s="14">
        <v>3</v>
      </c>
      <c r="AA828" s="112">
        <f t="shared" si="152"/>
        <v>0</v>
      </c>
      <c r="AB828" s="112">
        <f t="shared" si="153"/>
        <v>0</v>
      </c>
      <c r="AC828" s="112">
        <f t="shared" si="154"/>
        <v>1145.1637931034481</v>
      </c>
      <c r="AD828" s="112">
        <f t="shared" si="155"/>
        <v>0</v>
      </c>
      <c r="AE828" s="112">
        <f t="shared" si="156"/>
        <v>0</v>
      </c>
      <c r="AF828" s="112">
        <f t="shared" si="157"/>
        <v>0</v>
      </c>
      <c r="AG828" s="112">
        <f t="shared" si="158"/>
        <v>0</v>
      </c>
      <c r="AH828" s="112">
        <f t="shared" si="159"/>
        <v>0</v>
      </c>
      <c r="AI828" s="112">
        <f t="shared" si="160"/>
        <v>0</v>
      </c>
      <c r="AJ828" s="112">
        <f t="shared" si="161"/>
        <v>0</v>
      </c>
      <c r="AK828" s="112">
        <f t="shared" si="162"/>
        <v>0</v>
      </c>
      <c r="AL828" s="112">
        <f t="shared" si="163"/>
        <v>0</v>
      </c>
    </row>
    <row r="829" spans="1:38" x14ac:dyDescent="0.2">
      <c r="A829" s="2" t="s">
        <v>104</v>
      </c>
      <c r="B829" s="196" t="s">
        <v>116</v>
      </c>
      <c r="C829" s="196" t="s">
        <v>116</v>
      </c>
      <c r="D829" s="196" t="s">
        <v>116</v>
      </c>
      <c r="E829" s="195" t="s">
        <v>118</v>
      </c>
      <c r="F829" t="s">
        <v>60</v>
      </c>
      <c r="G829" t="s">
        <v>109</v>
      </c>
      <c r="H829" t="s">
        <v>110</v>
      </c>
      <c r="I829" s="2" t="s">
        <v>3882</v>
      </c>
      <c r="J829" s="2" t="s">
        <v>3995</v>
      </c>
      <c r="L829" s="23">
        <v>160.55172413793105</v>
      </c>
      <c r="Q829" s="14">
        <v>2</v>
      </c>
      <c r="AA829" s="112">
        <f t="shared" si="152"/>
        <v>0</v>
      </c>
      <c r="AB829" s="112">
        <f t="shared" si="153"/>
        <v>0</v>
      </c>
      <c r="AC829" s="112">
        <f t="shared" si="154"/>
        <v>321.10344827586209</v>
      </c>
      <c r="AD829" s="112">
        <f t="shared" si="155"/>
        <v>0</v>
      </c>
      <c r="AE829" s="112">
        <f t="shared" si="156"/>
        <v>0</v>
      </c>
      <c r="AF829" s="112">
        <f t="shared" si="157"/>
        <v>0</v>
      </c>
      <c r="AG829" s="112">
        <f t="shared" si="158"/>
        <v>0</v>
      </c>
      <c r="AH829" s="112">
        <f t="shared" si="159"/>
        <v>0</v>
      </c>
      <c r="AI829" s="112">
        <f t="shared" si="160"/>
        <v>0</v>
      </c>
      <c r="AJ829" s="112">
        <f t="shared" si="161"/>
        <v>0</v>
      </c>
      <c r="AK829" s="112">
        <f t="shared" si="162"/>
        <v>0</v>
      </c>
      <c r="AL829" s="112">
        <f t="shared" si="163"/>
        <v>0</v>
      </c>
    </row>
    <row r="830" spans="1:38" x14ac:dyDescent="0.2">
      <c r="A830" s="2" t="s">
        <v>20</v>
      </c>
      <c r="B830" s="196" t="s">
        <v>224</v>
      </c>
      <c r="C830" s="196" t="s">
        <v>224</v>
      </c>
      <c r="D830" s="196" t="s">
        <v>224</v>
      </c>
      <c r="E830" s="195" t="s">
        <v>226</v>
      </c>
      <c r="F830" t="s">
        <v>4152</v>
      </c>
      <c r="G830" t="s">
        <v>227</v>
      </c>
      <c r="H830" t="s">
        <v>228</v>
      </c>
      <c r="I830" s="2" t="s">
        <v>3882</v>
      </c>
      <c r="J830" s="2" t="s">
        <v>3995</v>
      </c>
      <c r="L830" s="23">
        <v>216.45689655172416</v>
      </c>
      <c r="Q830" s="14">
        <v>1</v>
      </c>
      <c r="AA830" s="112">
        <f t="shared" si="152"/>
        <v>0</v>
      </c>
      <c r="AB830" s="112">
        <f t="shared" si="153"/>
        <v>0</v>
      </c>
      <c r="AC830" s="112">
        <f t="shared" si="154"/>
        <v>216.45689655172416</v>
      </c>
      <c r="AD830" s="112">
        <f t="shared" si="155"/>
        <v>0</v>
      </c>
      <c r="AE830" s="112">
        <f t="shared" si="156"/>
        <v>0</v>
      </c>
      <c r="AF830" s="112">
        <f t="shared" si="157"/>
        <v>0</v>
      </c>
      <c r="AG830" s="112">
        <f t="shared" si="158"/>
        <v>0</v>
      </c>
      <c r="AH830" s="112">
        <f t="shared" si="159"/>
        <v>0</v>
      </c>
      <c r="AI830" s="112">
        <f t="shared" si="160"/>
        <v>0</v>
      </c>
      <c r="AJ830" s="112">
        <f t="shared" si="161"/>
        <v>0</v>
      </c>
      <c r="AK830" s="112">
        <f t="shared" si="162"/>
        <v>0</v>
      </c>
      <c r="AL830" s="112">
        <f t="shared" si="163"/>
        <v>0</v>
      </c>
    </row>
    <row r="831" spans="1:38" x14ac:dyDescent="0.2">
      <c r="A831" s="2" t="s">
        <v>20</v>
      </c>
      <c r="B831" s="197" t="s">
        <v>224</v>
      </c>
      <c r="C831" s="197" t="s">
        <v>224</v>
      </c>
      <c r="D831" s="197" t="s">
        <v>224</v>
      </c>
      <c r="E831" s="195" t="s">
        <v>226</v>
      </c>
      <c r="F831" t="s">
        <v>4152</v>
      </c>
      <c r="G831" t="s">
        <v>227</v>
      </c>
      <c r="H831" t="s">
        <v>228</v>
      </c>
      <c r="I831" s="2" t="s">
        <v>3882</v>
      </c>
      <c r="J831" s="2" t="s">
        <v>3995</v>
      </c>
      <c r="L831">
        <v>251.09</v>
      </c>
      <c r="Q831">
        <v>1</v>
      </c>
      <c r="AA831" s="112">
        <f t="shared" si="152"/>
        <v>0</v>
      </c>
      <c r="AB831" s="112">
        <f t="shared" si="153"/>
        <v>0</v>
      </c>
      <c r="AC831" s="112">
        <f t="shared" si="154"/>
        <v>251.09</v>
      </c>
      <c r="AD831" s="112">
        <f t="shared" si="155"/>
        <v>0</v>
      </c>
      <c r="AE831" s="112">
        <f t="shared" si="156"/>
        <v>0</v>
      </c>
      <c r="AF831" s="112">
        <f t="shared" si="157"/>
        <v>0</v>
      </c>
      <c r="AG831" s="112">
        <f t="shared" si="158"/>
        <v>0</v>
      </c>
      <c r="AH831" s="112">
        <f t="shared" si="159"/>
        <v>0</v>
      </c>
      <c r="AI831" s="112">
        <f t="shared" si="160"/>
        <v>0</v>
      </c>
      <c r="AJ831" s="112">
        <f t="shared" si="161"/>
        <v>0</v>
      </c>
      <c r="AK831" s="112">
        <f t="shared" si="162"/>
        <v>0</v>
      </c>
      <c r="AL831" s="112">
        <f t="shared" si="163"/>
        <v>0</v>
      </c>
    </row>
    <row r="832" spans="1:38" x14ac:dyDescent="0.2">
      <c r="A832" s="2" t="s">
        <v>56</v>
      </c>
      <c r="B832" s="197" t="s">
        <v>82</v>
      </c>
      <c r="C832" s="197" t="s">
        <v>82</v>
      </c>
      <c r="D832" s="197" t="s">
        <v>82</v>
      </c>
      <c r="E832" s="195" t="s">
        <v>84</v>
      </c>
      <c r="F832" t="s">
        <v>60</v>
      </c>
      <c r="G832" t="s">
        <v>79</v>
      </c>
      <c r="H832" t="s">
        <v>80</v>
      </c>
      <c r="I832" s="2" t="s">
        <v>3882</v>
      </c>
      <c r="J832" s="2" t="s">
        <v>3995</v>
      </c>
      <c r="L832">
        <v>300.39</v>
      </c>
      <c r="Q832">
        <v>1</v>
      </c>
      <c r="AA832" s="112">
        <f t="shared" si="152"/>
        <v>0</v>
      </c>
      <c r="AB832" s="112">
        <f t="shared" si="153"/>
        <v>0</v>
      </c>
      <c r="AC832" s="112">
        <f t="shared" si="154"/>
        <v>300.39</v>
      </c>
      <c r="AD832" s="112">
        <f t="shared" si="155"/>
        <v>0</v>
      </c>
      <c r="AE832" s="112">
        <f t="shared" si="156"/>
        <v>0</v>
      </c>
      <c r="AF832" s="112">
        <f t="shared" si="157"/>
        <v>0</v>
      </c>
      <c r="AG832" s="112">
        <f t="shared" si="158"/>
        <v>0</v>
      </c>
      <c r="AH832" s="112">
        <f t="shared" si="159"/>
        <v>0</v>
      </c>
      <c r="AI832" s="112">
        <f t="shared" si="160"/>
        <v>0</v>
      </c>
      <c r="AJ832" s="112">
        <f t="shared" si="161"/>
        <v>0</v>
      </c>
      <c r="AK832" s="112">
        <f t="shared" si="162"/>
        <v>0</v>
      </c>
      <c r="AL832" s="112">
        <f t="shared" si="163"/>
        <v>0</v>
      </c>
    </row>
    <row r="833" spans="1:38" x14ac:dyDescent="0.2">
      <c r="A833" s="2" t="s">
        <v>56</v>
      </c>
      <c r="B833" s="197" t="s">
        <v>895</v>
      </c>
      <c r="C833" s="197" t="s">
        <v>895</v>
      </c>
      <c r="D833" s="197" t="s">
        <v>895</v>
      </c>
      <c r="E833" s="195" t="s">
        <v>897</v>
      </c>
      <c r="F833" t="s">
        <v>60</v>
      </c>
      <c r="G833" t="s">
        <v>79</v>
      </c>
      <c r="H833" t="s">
        <v>185</v>
      </c>
      <c r="I833" s="2" t="s">
        <v>3882</v>
      </c>
      <c r="J833" s="2" t="s">
        <v>3995</v>
      </c>
      <c r="L833">
        <v>262.49</v>
      </c>
      <c r="Q833">
        <v>1</v>
      </c>
      <c r="AA833" s="112">
        <f t="shared" si="152"/>
        <v>0</v>
      </c>
      <c r="AB833" s="112">
        <f t="shared" si="153"/>
        <v>0</v>
      </c>
      <c r="AC833" s="112">
        <f t="shared" si="154"/>
        <v>262.49</v>
      </c>
      <c r="AD833" s="112">
        <f t="shared" si="155"/>
        <v>0</v>
      </c>
      <c r="AE833" s="112">
        <f t="shared" si="156"/>
        <v>0</v>
      </c>
      <c r="AF833" s="112">
        <f t="shared" si="157"/>
        <v>0</v>
      </c>
      <c r="AG833" s="112">
        <f t="shared" si="158"/>
        <v>0</v>
      </c>
      <c r="AH833" s="112">
        <f t="shared" si="159"/>
        <v>0</v>
      </c>
      <c r="AI833" s="112">
        <f t="shared" si="160"/>
        <v>0</v>
      </c>
      <c r="AJ833" s="112">
        <f t="shared" si="161"/>
        <v>0</v>
      </c>
      <c r="AK833" s="112">
        <f t="shared" si="162"/>
        <v>0</v>
      </c>
      <c r="AL833" s="112">
        <f t="shared" si="163"/>
        <v>0</v>
      </c>
    </row>
    <row r="834" spans="1:38" x14ac:dyDescent="0.2">
      <c r="A834" s="2" t="s">
        <v>56</v>
      </c>
      <c r="B834" s="197" t="s">
        <v>251</v>
      </c>
      <c r="C834" s="197" t="s">
        <v>251</v>
      </c>
      <c r="D834" s="197" t="s">
        <v>251</v>
      </c>
      <c r="E834" s="195" t="s">
        <v>253</v>
      </c>
      <c r="F834" t="s">
        <v>60</v>
      </c>
      <c r="G834" t="s">
        <v>79</v>
      </c>
      <c r="H834" t="s">
        <v>254</v>
      </c>
      <c r="I834" s="2" t="s">
        <v>3882</v>
      </c>
      <c r="J834" s="2" t="s">
        <v>3995</v>
      </c>
      <c r="L834">
        <v>300.39</v>
      </c>
      <c r="Q834">
        <v>1</v>
      </c>
      <c r="AA834" s="112">
        <f t="shared" si="152"/>
        <v>0</v>
      </c>
      <c r="AB834" s="112">
        <f t="shared" si="153"/>
        <v>0</v>
      </c>
      <c r="AC834" s="112">
        <f t="shared" si="154"/>
        <v>300.39</v>
      </c>
      <c r="AD834" s="112">
        <f t="shared" si="155"/>
        <v>0</v>
      </c>
      <c r="AE834" s="112">
        <f t="shared" si="156"/>
        <v>0</v>
      </c>
      <c r="AF834" s="112">
        <f t="shared" si="157"/>
        <v>0</v>
      </c>
      <c r="AG834" s="112">
        <f t="shared" si="158"/>
        <v>0</v>
      </c>
      <c r="AH834" s="112">
        <f t="shared" si="159"/>
        <v>0</v>
      </c>
      <c r="AI834" s="112">
        <f t="shared" si="160"/>
        <v>0</v>
      </c>
      <c r="AJ834" s="112">
        <f t="shared" si="161"/>
        <v>0</v>
      </c>
      <c r="AK834" s="112">
        <f t="shared" si="162"/>
        <v>0</v>
      </c>
      <c r="AL834" s="112">
        <f t="shared" si="163"/>
        <v>0</v>
      </c>
    </row>
    <row r="835" spans="1:38" x14ac:dyDescent="0.2">
      <c r="A835" s="2" t="s">
        <v>56</v>
      </c>
      <c r="B835" s="197" t="s">
        <v>360</v>
      </c>
      <c r="C835" s="197" t="s">
        <v>360</v>
      </c>
      <c r="D835" s="197" t="s">
        <v>360</v>
      </c>
      <c r="E835" s="195" t="s">
        <v>361</v>
      </c>
      <c r="F835" t="s">
        <v>60</v>
      </c>
      <c r="G835" t="s">
        <v>61</v>
      </c>
      <c r="H835" t="s">
        <v>74</v>
      </c>
      <c r="I835" s="2" t="s">
        <v>3882</v>
      </c>
      <c r="J835" s="2" t="s">
        <v>3995</v>
      </c>
      <c r="L835">
        <v>1373.3400000000001</v>
      </c>
      <c r="Q835">
        <v>2</v>
      </c>
      <c r="AA835" s="112">
        <f t="shared" ref="AA835:AA898" si="164">O835*$L:$L</f>
        <v>0</v>
      </c>
      <c r="AB835" s="112">
        <f t="shared" ref="AB835:AB898" si="165">P835*$L:$L</f>
        <v>0</v>
      </c>
      <c r="AC835" s="112">
        <f t="shared" ref="AC835:AC898" si="166">Q835*$L:$L</f>
        <v>2746.6800000000003</v>
      </c>
      <c r="AD835" s="112">
        <f t="shared" ref="AD835:AD898" si="167">R835*$L:$L</f>
        <v>0</v>
      </c>
      <c r="AE835" s="112">
        <f t="shared" ref="AE835:AE898" si="168">S835*$L:$L</f>
        <v>0</v>
      </c>
      <c r="AF835" s="112">
        <f t="shared" ref="AF835:AF898" si="169">T835*$L:$L</f>
        <v>0</v>
      </c>
      <c r="AG835" s="112">
        <f t="shared" ref="AG835:AG898" si="170">U835*$L:$L</f>
        <v>0</v>
      </c>
      <c r="AH835" s="112">
        <f t="shared" ref="AH835:AH898" si="171">V835*$L:$L</f>
        <v>0</v>
      </c>
      <c r="AI835" s="112">
        <f t="shared" ref="AI835:AI898" si="172">W835*$L:$L</f>
        <v>0</v>
      </c>
      <c r="AJ835" s="112">
        <f t="shared" ref="AJ835:AJ898" si="173">X835*$L:$L</f>
        <v>0</v>
      </c>
      <c r="AK835" s="112">
        <f t="shared" ref="AK835:AK898" si="174">Y835*$L:$L</f>
        <v>0</v>
      </c>
      <c r="AL835" s="112">
        <f t="shared" ref="AL835:AL898" si="175">Z835*$L:$L</f>
        <v>0</v>
      </c>
    </row>
    <row r="836" spans="1:38" x14ac:dyDescent="0.2">
      <c r="A836" s="2" t="s">
        <v>104</v>
      </c>
      <c r="B836" s="197" t="s">
        <v>373</v>
      </c>
      <c r="C836" s="197" t="s">
        <v>373</v>
      </c>
      <c r="D836" s="197" t="s">
        <v>373</v>
      </c>
      <c r="E836" s="195" t="s">
        <v>374</v>
      </c>
      <c r="F836" t="s">
        <v>60</v>
      </c>
      <c r="G836" t="s">
        <v>61</v>
      </c>
      <c r="H836" t="s">
        <v>74</v>
      </c>
      <c r="I836" s="2" t="s">
        <v>3882</v>
      </c>
      <c r="J836" s="2" t="s">
        <v>3995</v>
      </c>
      <c r="L836">
        <v>613.57000000000005</v>
      </c>
      <c r="Q836">
        <v>1</v>
      </c>
      <c r="AA836" s="112">
        <f t="shared" si="164"/>
        <v>0</v>
      </c>
      <c r="AB836" s="112">
        <f t="shared" si="165"/>
        <v>0</v>
      </c>
      <c r="AC836" s="112">
        <f t="shared" si="166"/>
        <v>613.57000000000005</v>
      </c>
      <c r="AD836" s="112">
        <f t="shared" si="167"/>
        <v>0</v>
      </c>
      <c r="AE836" s="112">
        <f t="shared" si="168"/>
        <v>0</v>
      </c>
      <c r="AF836" s="112">
        <f t="shared" si="169"/>
        <v>0</v>
      </c>
      <c r="AG836" s="112">
        <f t="shared" si="170"/>
        <v>0</v>
      </c>
      <c r="AH836" s="112">
        <f t="shared" si="171"/>
        <v>0</v>
      </c>
      <c r="AI836" s="112">
        <f t="shared" si="172"/>
        <v>0</v>
      </c>
      <c r="AJ836" s="112">
        <f t="shared" si="173"/>
        <v>0</v>
      </c>
      <c r="AK836" s="112">
        <f t="shared" si="174"/>
        <v>0</v>
      </c>
      <c r="AL836" s="112">
        <f t="shared" si="175"/>
        <v>0</v>
      </c>
    </row>
    <row r="837" spans="1:38" x14ac:dyDescent="0.2">
      <c r="A837" s="2" t="s">
        <v>104</v>
      </c>
      <c r="B837" s="197" t="s">
        <v>1466</v>
      </c>
      <c r="C837" s="197" t="s">
        <v>1466</v>
      </c>
      <c r="D837" s="197" t="s">
        <v>1466</v>
      </c>
      <c r="E837" s="195" t="s">
        <v>1468</v>
      </c>
      <c r="F837" t="s">
        <v>60</v>
      </c>
      <c r="G837" t="s">
        <v>79</v>
      </c>
      <c r="H837" t="s">
        <v>254</v>
      </c>
      <c r="I837" s="2" t="s">
        <v>3882</v>
      </c>
      <c r="J837" s="2" t="s">
        <v>3995</v>
      </c>
      <c r="L837">
        <v>389.43</v>
      </c>
      <c r="Q837">
        <v>1</v>
      </c>
      <c r="AA837" s="112">
        <f t="shared" si="164"/>
        <v>0</v>
      </c>
      <c r="AB837" s="112">
        <f t="shared" si="165"/>
        <v>0</v>
      </c>
      <c r="AC837" s="112">
        <f t="shared" si="166"/>
        <v>389.43</v>
      </c>
      <c r="AD837" s="112">
        <f t="shared" si="167"/>
        <v>0</v>
      </c>
      <c r="AE837" s="112">
        <f t="shared" si="168"/>
        <v>0</v>
      </c>
      <c r="AF837" s="112">
        <f t="shared" si="169"/>
        <v>0</v>
      </c>
      <c r="AG837" s="112">
        <f t="shared" si="170"/>
        <v>0</v>
      </c>
      <c r="AH837" s="112">
        <f t="shared" si="171"/>
        <v>0</v>
      </c>
      <c r="AI837" s="112">
        <f t="shared" si="172"/>
        <v>0</v>
      </c>
      <c r="AJ837" s="112">
        <f t="shared" si="173"/>
        <v>0</v>
      </c>
      <c r="AK837" s="112">
        <f t="shared" si="174"/>
        <v>0</v>
      </c>
      <c r="AL837" s="112">
        <f t="shared" si="175"/>
        <v>0</v>
      </c>
    </row>
    <row r="838" spans="1:38" x14ac:dyDescent="0.2">
      <c r="A838" s="2" t="s">
        <v>104</v>
      </c>
      <c r="B838" s="197" t="s">
        <v>124</v>
      </c>
      <c r="C838" s="197" t="s">
        <v>124</v>
      </c>
      <c r="D838" s="197" t="s">
        <v>124</v>
      </c>
      <c r="E838" s="195" t="s">
        <v>126</v>
      </c>
      <c r="F838" t="s">
        <v>60</v>
      </c>
      <c r="G838" t="s">
        <v>109</v>
      </c>
      <c r="H838" t="s">
        <v>127</v>
      </c>
      <c r="I838" s="2" t="s">
        <v>3882</v>
      </c>
      <c r="J838" s="2" t="s">
        <v>3995</v>
      </c>
      <c r="L838">
        <v>414.58</v>
      </c>
      <c r="Q838">
        <v>1</v>
      </c>
      <c r="AA838" s="112">
        <f t="shared" si="164"/>
        <v>0</v>
      </c>
      <c r="AB838" s="112">
        <f t="shared" si="165"/>
        <v>0</v>
      </c>
      <c r="AC838" s="112">
        <f t="shared" si="166"/>
        <v>414.58</v>
      </c>
      <c r="AD838" s="112">
        <f t="shared" si="167"/>
        <v>0</v>
      </c>
      <c r="AE838" s="112">
        <f t="shared" si="168"/>
        <v>0</v>
      </c>
      <c r="AF838" s="112">
        <f t="shared" si="169"/>
        <v>0</v>
      </c>
      <c r="AG838" s="112">
        <f t="shared" si="170"/>
        <v>0</v>
      </c>
      <c r="AH838" s="112">
        <f t="shared" si="171"/>
        <v>0</v>
      </c>
      <c r="AI838" s="112">
        <f t="shared" si="172"/>
        <v>0</v>
      </c>
      <c r="AJ838" s="112">
        <f t="shared" si="173"/>
        <v>0</v>
      </c>
      <c r="AK838" s="112">
        <f t="shared" si="174"/>
        <v>0</v>
      </c>
      <c r="AL838" s="112">
        <f t="shared" si="175"/>
        <v>0</v>
      </c>
    </row>
    <row r="839" spans="1:38" x14ac:dyDescent="0.2">
      <c r="A839" s="2" t="s">
        <v>104</v>
      </c>
      <c r="B839" s="197" t="s">
        <v>116</v>
      </c>
      <c r="C839" s="197" t="s">
        <v>116</v>
      </c>
      <c r="D839" s="197" t="s">
        <v>116</v>
      </c>
      <c r="E839" s="195" t="s">
        <v>118</v>
      </c>
      <c r="F839" t="s">
        <v>60</v>
      </c>
      <c r="G839" t="s">
        <v>109</v>
      </c>
      <c r="H839" t="s">
        <v>110</v>
      </c>
      <c r="I839" s="2" t="s">
        <v>3882</v>
      </c>
      <c r="J839" s="2" t="s">
        <v>3995</v>
      </c>
      <c r="L839">
        <v>414.58</v>
      </c>
      <c r="Q839">
        <v>1</v>
      </c>
      <c r="AA839" s="112">
        <f t="shared" si="164"/>
        <v>0</v>
      </c>
      <c r="AB839" s="112">
        <f t="shared" si="165"/>
        <v>0</v>
      </c>
      <c r="AC839" s="112">
        <f t="shared" si="166"/>
        <v>414.58</v>
      </c>
      <c r="AD839" s="112">
        <f t="shared" si="167"/>
        <v>0</v>
      </c>
      <c r="AE839" s="112">
        <f t="shared" si="168"/>
        <v>0</v>
      </c>
      <c r="AF839" s="112">
        <f t="shared" si="169"/>
        <v>0</v>
      </c>
      <c r="AG839" s="112">
        <f t="shared" si="170"/>
        <v>0</v>
      </c>
      <c r="AH839" s="112">
        <f t="shared" si="171"/>
        <v>0</v>
      </c>
      <c r="AI839" s="112">
        <f t="shared" si="172"/>
        <v>0</v>
      </c>
      <c r="AJ839" s="112">
        <f t="shared" si="173"/>
        <v>0</v>
      </c>
      <c r="AK839" s="112">
        <f t="shared" si="174"/>
        <v>0</v>
      </c>
      <c r="AL839" s="112">
        <f t="shared" si="175"/>
        <v>0</v>
      </c>
    </row>
    <row r="840" spans="1:38" x14ac:dyDescent="0.2">
      <c r="A840" s="2" t="s">
        <v>104</v>
      </c>
      <c r="B840" s="197" t="s">
        <v>629</v>
      </c>
      <c r="C840" s="197" t="s">
        <v>629</v>
      </c>
      <c r="D840" s="197" t="s">
        <v>629</v>
      </c>
      <c r="E840" s="195" t="s">
        <v>631</v>
      </c>
      <c r="F840" t="s">
        <v>468</v>
      </c>
      <c r="G840" t="s">
        <v>469</v>
      </c>
      <c r="H840" t="s">
        <v>632</v>
      </c>
      <c r="I840" s="2" t="s">
        <v>3882</v>
      </c>
      <c r="J840" s="2" t="s">
        <v>3995</v>
      </c>
      <c r="L840">
        <v>1257.55</v>
      </c>
      <c r="Q840">
        <v>5</v>
      </c>
      <c r="AA840" s="112">
        <f t="shared" si="164"/>
        <v>0</v>
      </c>
      <c r="AB840" s="112">
        <f t="shared" si="165"/>
        <v>0</v>
      </c>
      <c r="AC840" s="112">
        <f t="shared" si="166"/>
        <v>6287.75</v>
      </c>
      <c r="AD840" s="112">
        <f t="shared" si="167"/>
        <v>0</v>
      </c>
      <c r="AE840" s="112">
        <f t="shared" si="168"/>
        <v>0</v>
      </c>
      <c r="AF840" s="112">
        <f t="shared" si="169"/>
        <v>0</v>
      </c>
      <c r="AG840" s="112">
        <f t="shared" si="170"/>
        <v>0</v>
      </c>
      <c r="AH840" s="112">
        <f t="shared" si="171"/>
        <v>0</v>
      </c>
      <c r="AI840" s="112">
        <f t="shared" si="172"/>
        <v>0</v>
      </c>
      <c r="AJ840" s="112">
        <f t="shared" si="173"/>
        <v>0</v>
      </c>
      <c r="AK840" s="112">
        <f t="shared" si="174"/>
        <v>0</v>
      </c>
      <c r="AL840" s="112">
        <f t="shared" si="175"/>
        <v>0</v>
      </c>
    </row>
    <row r="841" spans="1:38" x14ac:dyDescent="0.2">
      <c r="A841" s="2" t="s">
        <v>104</v>
      </c>
      <c r="B841" s="197" t="s">
        <v>1377</v>
      </c>
      <c r="C841" s="197" t="s">
        <v>1377</v>
      </c>
      <c r="D841" s="197" t="s">
        <v>1377</v>
      </c>
      <c r="E841" s="195" t="s">
        <v>1379</v>
      </c>
      <c r="F841" t="s">
        <v>2277</v>
      </c>
      <c r="G841" s="2" t="s">
        <v>475</v>
      </c>
      <c r="H841" t="s">
        <v>476</v>
      </c>
      <c r="I841" s="2" t="s">
        <v>3882</v>
      </c>
      <c r="J841" s="2" t="s">
        <v>3995</v>
      </c>
      <c r="L841">
        <v>1333.29</v>
      </c>
      <c r="Q841">
        <v>2</v>
      </c>
      <c r="AA841" s="112">
        <f t="shared" si="164"/>
        <v>0</v>
      </c>
      <c r="AB841" s="112">
        <f t="shared" si="165"/>
        <v>0</v>
      </c>
      <c r="AC841" s="112">
        <f t="shared" si="166"/>
        <v>2666.58</v>
      </c>
      <c r="AD841" s="112">
        <f t="shared" si="167"/>
        <v>0</v>
      </c>
      <c r="AE841" s="112">
        <f t="shared" si="168"/>
        <v>0</v>
      </c>
      <c r="AF841" s="112">
        <f t="shared" si="169"/>
        <v>0</v>
      </c>
      <c r="AG841" s="112">
        <f t="shared" si="170"/>
        <v>0</v>
      </c>
      <c r="AH841" s="112">
        <f t="shared" si="171"/>
        <v>0</v>
      </c>
      <c r="AI841" s="112">
        <f t="shared" si="172"/>
        <v>0</v>
      </c>
      <c r="AJ841" s="112">
        <f t="shared" si="173"/>
        <v>0</v>
      </c>
      <c r="AK841" s="112">
        <f t="shared" si="174"/>
        <v>0</v>
      </c>
      <c r="AL841" s="112">
        <f t="shared" si="175"/>
        <v>0</v>
      </c>
    </row>
    <row r="842" spans="1:38" x14ac:dyDescent="0.2">
      <c r="A842" s="2" t="s">
        <v>56</v>
      </c>
      <c r="B842" s="197" t="s">
        <v>562</v>
      </c>
      <c r="C842" s="197" t="s">
        <v>562</v>
      </c>
      <c r="D842" s="197" t="s">
        <v>562</v>
      </c>
      <c r="E842" s="195" t="s">
        <v>563</v>
      </c>
      <c r="F842" t="s">
        <v>60</v>
      </c>
      <c r="G842" t="s">
        <v>79</v>
      </c>
      <c r="H842" t="s">
        <v>80</v>
      </c>
      <c r="I842" s="2" t="s">
        <v>3882</v>
      </c>
      <c r="J842" s="2" t="s">
        <v>3995</v>
      </c>
      <c r="L842">
        <v>313.49</v>
      </c>
      <c r="R842">
        <v>1</v>
      </c>
      <c r="AA842" s="112">
        <f t="shared" si="164"/>
        <v>0</v>
      </c>
      <c r="AB842" s="112">
        <f t="shared" si="165"/>
        <v>0</v>
      </c>
      <c r="AC842" s="112">
        <f t="shared" si="166"/>
        <v>0</v>
      </c>
      <c r="AD842" s="112">
        <f t="shared" si="167"/>
        <v>313.49</v>
      </c>
      <c r="AE842" s="112">
        <f t="shared" si="168"/>
        <v>0</v>
      </c>
      <c r="AF842" s="112">
        <f t="shared" si="169"/>
        <v>0</v>
      </c>
      <c r="AG842" s="112">
        <f t="shared" si="170"/>
        <v>0</v>
      </c>
      <c r="AH842" s="112">
        <f t="shared" si="171"/>
        <v>0</v>
      </c>
      <c r="AI842" s="112">
        <f t="shared" si="172"/>
        <v>0</v>
      </c>
      <c r="AJ842" s="112">
        <f t="shared" si="173"/>
        <v>0</v>
      </c>
      <c r="AK842" s="112">
        <f t="shared" si="174"/>
        <v>0</v>
      </c>
      <c r="AL842" s="112">
        <f t="shared" si="175"/>
        <v>0</v>
      </c>
    </row>
    <row r="843" spans="1:38" x14ac:dyDescent="0.2">
      <c r="A843" s="2" t="s">
        <v>104</v>
      </c>
      <c r="B843" s="197" t="s">
        <v>1470</v>
      </c>
      <c r="C843" s="197" t="s">
        <v>1470</v>
      </c>
      <c r="D843" s="197" t="s">
        <v>1470</v>
      </c>
      <c r="E843" s="195" t="s">
        <v>1472</v>
      </c>
      <c r="F843" t="s">
        <v>60</v>
      </c>
      <c r="G843" t="s">
        <v>79</v>
      </c>
      <c r="H843" t="s">
        <v>254</v>
      </c>
      <c r="I843" s="2" t="s">
        <v>3882</v>
      </c>
      <c r="J843" s="2" t="s">
        <v>3995</v>
      </c>
      <c r="L843">
        <v>389.43</v>
      </c>
      <c r="R843">
        <v>1</v>
      </c>
      <c r="AA843" s="112">
        <f t="shared" si="164"/>
        <v>0</v>
      </c>
      <c r="AB843" s="112">
        <f t="shared" si="165"/>
        <v>0</v>
      </c>
      <c r="AC843" s="112">
        <f t="shared" si="166"/>
        <v>0</v>
      </c>
      <c r="AD843" s="112">
        <f t="shared" si="167"/>
        <v>389.43</v>
      </c>
      <c r="AE843" s="112">
        <f t="shared" si="168"/>
        <v>0</v>
      </c>
      <c r="AF843" s="112">
        <f t="shared" si="169"/>
        <v>0</v>
      </c>
      <c r="AG843" s="112">
        <f t="shared" si="170"/>
        <v>0</v>
      </c>
      <c r="AH843" s="112">
        <f t="shared" si="171"/>
        <v>0</v>
      </c>
      <c r="AI843" s="112">
        <f t="shared" si="172"/>
        <v>0</v>
      </c>
      <c r="AJ843" s="112">
        <f t="shared" si="173"/>
        <v>0</v>
      </c>
      <c r="AK843" s="112">
        <f t="shared" si="174"/>
        <v>0</v>
      </c>
      <c r="AL843" s="112">
        <f t="shared" si="175"/>
        <v>0</v>
      </c>
    </row>
    <row r="844" spans="1:38" x14ac:dyDescent="0.2">
      <c r="A844" s="2" t="s">
        <v>56</v>
      </c>
      <c r="B844" s="197" t="s">
        <v>562</v>
      </c>
      <c r="C844" s="197" t="s">
        <v>562</v>
      </c>
      <c r="D844" s="197" t="s">
        <v>562</v>
      </c>
      <c r="E844" s="195" t="s">
        <v>563</v>
      </c>
      <c r="F844" t="s">
        <v>60</v>
      </c>
      <c r="G844" t="s">
        <v>79</v>
      </c>
      <c r="H844" t="s">
        <v>80</v>
      </c>
      <c r="I844" s="2" t="s">
        <v>3882</v>
      </c>
      <c r="J844" s="2" t="s">
        <v>3995</v>
      </c>
      <c r="L844">
        <v>313.49</v>
      </c>
      <c r="R844">
        <v>1</v>
      </c>
      <c r="AA844" s="112">
        <f t="shared" si="164"/>
        <v>0</v>
      </c>
      <c r="AB844" s="112">
        <f t="shared" si="165"/>
        <v>0</v>
      </c>
      <c r="AC844" s="112">
        <f t="shared" si="166"/>
        <v>0</v>
      </c>
      <c r="AD844" s="112">
        <f t="shared" si="167"/>
        <v>313.49</v>
      </c>
      <c r="AE844" s="112">
        <f t="shared" si="168"/>
        <v>0</v>
      </c>
      <c r="AF844" s="112">
        <f t="shared" si="169"/>
        <v>0</v>
      </c>
      <c r="AG844" s="112">
        <f t="shared" si="170"/>
        <v>0</v>
      </c>
      <c r="AH844" s="112">
        <f t="shared" si="171"/>
        <v>0</v>
      </c>
      <c r="AI844" s="112">
        <f t="shared" si="172"/>
        <v>0</v>
      </c>
      <c r="AJ844" s="112">
        <f t="shared" si="173"/>
        <v>0</v>
      </c>
      <c r="AK844" s="112">
        <f t="shared" si="174"/>
        <v>0</v>
      </c>
      <c r="AL844" s="112">
        <f t="shared" si="175"/>
        <v>0</v>
      </c>
    </row>
    <row r="845" spans="1:38" x14ac:dyDescent="0.2">
      <c r="A845" s="2" t="s">
        <v>56</v>
      </c>
      <c r="B845" s="197" t="s">
        <v>82</v>
      </c>
      <c r="C845" s="197" t="s">
        <v>82</v>
      </c>
      <c r="D845" s="197" t="s">
        <v>82</v>
      </c>
      <c r="E845" s="195" t="s">
        <v>84</v>
      </c>
      <c r="F845" t="s">
        <v>60</v>
      </c>
      <c r="G845" t="s">
        <v>79</v>
      </c>
      <c r="H845" t="s">
        <v>80</v>
      </c>
      <c r="I845" s="2" t="s">
        <v>3882</v>
      </c>
      <c r="J845" s="2" t="s">
        <v>3995</v>
      </c>
      <c r="L845">
        <v>313.49</v>
      </c>
      <c r="R845">
        <v>1</v>
      </c>
      <c r="AA845" s="112">
        <f t="shared" si="164"/>
        <v>0</v>
      </c>
      <c r="AB845" s="112">
        <f t="shared" si="165"/>
        <v>0</v>
      </c>
      <c r="AC845" s="112">
        <f t="shared" si="166"/>
        <v>0</v>
      </c>
      <c r="AD845" s="112">
        <f t="shared" si="167"/>
        <v>313.49</v>
      </c>
      <c r="AE845" s="112">
        <f t="shared" si="168"/>
        <v>0</v>
      </c>
      <c r="AF845" s="112">
        <f t="shared" si="169"/>
        <v>0</v>
      </c>
      <c r="AG845" s="112">
        <f t="shared" si="170"/>
        <v>0</v>
      </c>
      <c r="AH845" s="112">
        <f t="shared" si="171"/>
        <v>0</v>
      </c>
      <c r="AI845" s="112">
        <f t="shared" si="172"/>
        <v>0</v>
      </c>
      <c r="AJ845" s="112">
        <f t="shared" si="173"/>
        <v>0</v>
      </c>
      <c r="AK845" s="112">
        <f t="shared" si="174"/>
        <v>0</v>
      </c>
      <c r="AL845" s="112">
        <f t="shared" si="175"/>
        <v>0</v>
      </c>
    </row>
    <row r="846" spans="1:38" x14ac:dyDescent="0.2">
      <c r="A846" s="2" t="s">
        <v>56</v>
      </c>
      <c r="B846" s="197" t="s">
        <v>923</v>
      </c>
      <c r="C846" s="197" t="s">
        <v>923</v>
      </c>
      <c r="D846" s="197" t="s">
        <v>923</v>
      </c>
      <c r="E846" s="195" t="s">
        <v>924</v>
      </c>
      <c r="F846" t="s">
        <v>60</v>
      </c>
      <c r="G846" t="s">
        <v>109</v>
      </c>
      <c r="H846" t="s">
        <v>109</v>
      </c>
      <c r="I846" s="2" t="s">
        <v>3882</v>
      </c>
      <c r="J846" s="2" t="s">
        <v>3995</v>
      </c>
      <c r="L846">
        <v>316.85000000000002</v>
      </c>
      <c r="R846">
        <v>1</v>
      </c>
      <c r="AA846" s="112">
        <f t="shared" si="164"/>
        <v>0</v>
      </c>
      <c r="AB846" s="112">
        <f t="shared" si="165"/>
        <v>0</v>
      </c>
      <c r="AC846" s="112">
        <f t="shared" si="166"/>
        <v>0</v>
      </c>
      <c r="AD846" s="112">
        <f t="shared" si="167"/>
        <v>316.85000000000002</v>
      </c>
      <c r="AE846" s="112">
        <f t="shared" si="168"/>
        <v>0</v>
      </c>
      <c r="AF846" s="112">
        <f t="shared" si="169"/>
        <v>0</v>
      </c>
      <c r="AG846" s="112">
        <f t="shared" si="170"/>
        <v>0</v>
      </c>
      <c r="AH846" s="112">
        <f t="shared" si="171"/>
        <v>0</v>
      </c>
      <c r="AI846" s="112">
        <f t="shared" si="172"/>
        <v>0</v>
      </c>
      <c r="AJ846" s="112">
        <f t="shared" si="173"/>
        <v>0</v>
      </c>
      <c r="AK846" s="112">
        <f t="shared" si="174"/>
        <v>0</v>
      </c>
      <c r="AL846" s="112">
        <f t="shared" si="175"/>
        <v>0</v>
      </c>
    </row>
    <row r="847" spans="1:38" x14ac:dyDescent="0.2">
      <c r="A847" s="2" t="s">
        <v>56</v>
      </c>
      <c r="B847" s="197" t="s">
        <v>363</v>
      </c>
      <c r="C847" s="197" t="s">
        <v>363</v>
      </c>
      <c r="D847" s="197" t="s">
        <v>363</v>
      </c>
      <c r="E847" s="195" t="s">
        <v>365</v>
      </c>
      <c r="F847" t="s">
        <v>60</v>
      </c>
      <c r="G847" t="s">
        <v>109</v>
      </c>
      <c r="H847" t="s">
        <v>109</v>
      </c>
      <c r="I847" s="2" t="s">
        <v>3882</v>
      </c>
      <c r="J847" s="2" t="s">
        <v>3995</v>
      </c>
      <c r="L847">
        <v>251.02</v>
      </c>
      <c r="R847">
        <v>1</v>
      </c>
      <c r="AA847" s="112">
        <f t="shared" si="164"/>
        <v>0</v>
      </c>
      <c r="AB847" s="112">
        <f t="shared" si="165"/>
        <v>0</v>
      </c>
      <c r="AC847" s="112">
        <f t="shared" si="166"/>
        <v>0</v>
      </c>
      <c r="AD847" s="112">
        <f t="shared" si="167"/>
        <v>251.02</v>
      </c>
      <c r="AE847" s="112">
        <f t="shared" si="168"/>
        <v>0</v>
      </c>
      <c r="AF847" s="112">
        <f t="shared" si="169"/>
        <v>0</v>
      </c>
      <c r="AG847" s="112">
        <f t="shared" si="170"/>
        <v>0</v>
      </c>
      <c r="AH847" s="112">
        <f t="shared" si="171"/>
        <v>0</v>
      </c>
      <c r="AI847" s="112">
        <f t="shared" si="172"/>
        <v>0</v>
      </c>
      <c r="AJ847" s="112">
        <f t="shared" si="173"/>
        <v>0</v>
      </c>
      <c r="AK847" s="112">
        <f t="shared" si="174"/>
        <v>0</v>
      </c>
      <c r="AL847" s="112">
        <f t="shared" si="175"/>
        <v>0</v>
      </c>
    </row>
    <row r="848" spans="1:38" x14ac:dyDescent="0.2">
      <c r="A848" s="2" t="s">
        <v>56</v>
      </c>
      <c r="B848" s="197" t="s">
        <v>280</v>
      </c>
      <c r="C848" s="197" t="s">
        <v>280</v>
      </c>
      <c r="D848" s="197" t="s">
        <v>280</v>
      </c>
      <c r="E848" s="195" t="s">
        <v>282</v>
      </c>
      <c r="F848" t="s">
        <v>60</v>
      </c>
      <c r="G848" t="s">
        <v>109</v>
      </c>
      <c r="H848" t="s">
        <v>110</v>
      </c>
      <c r="I848" s="2" t="s">
        <v>3882</v>
      </c>
      <c r="J848" s="2" t="s">
        <v>3995</v>
      </c>
      <c r="L848">
        <v>389.73</v>
      </c>
      <c r="R848">
        <v>1</v>
      </c>
      <c r="AA848" s="112">
        <f t="shared" si="164"/>
        <v>0</v>
      </c>
      <c r="AB848" s="112">
        <f t="shared" si="165"/>
        <v>0</v>
      </c>
      <c r="AC848" s="112">
        <f t="shared" si="166"/>
        <v>0</v>
      </c>
      <c r="AD848" s="112">
        <f t="shared" si="167"/>
        <v>389.73</v>
      </c>
      <c r="AE848" s="112">
        <f t="shared" si="168"/>
        <v>0</v>
      </c>
      <c r="AF848" s="112">
        <f t="shared" si="169"/>
        <v>0</v>
      </c>
      <c r="AG848" s="112">
        <f t="shared" si="170"/>
        <v>0</v>
      </c>
      <c r="AH848" s="112">
        <f t="shared" si="171"/>
        <v>0</v>
      </c>
      <c r="AI848" s="112">
        <f t="shared" si="172"/>
        <v>0</v>
      </c>
      <c r="AJ848" s="112">
        <f t="shared" si="173"/>
        <v>0</v>
      </c>
      <c r="AK848" s="112">
        <f t="shared" si="174"/>
        <v>0</v>
      </c>
      <c r="AL848" s="112">
        <f t="shared" si="175"/>
        <v>0</v>
      </c>
    </row>
    <row r="849" spans="1:38" x14ac:dyDescent="0.2">
      <c r="A849" s="2" t="s">
        <v>104</v>
      </c>
      <c r="B849" s="197" t="s">
        <v>133</v>
      </c>
      <c r="C849" s="197" t="s">
        <v>133</v>
      </c>
      <c r="D849" s="197" t="s">
        <v>133</v>
      </c>
      <c r="E849" s="195" t="s">
        <v>135</v>
      </c>
      <c r="F849" t="s">
        <v>60</v>
      </c>
      <c r="G849" t="s">
        <v>109</v>
      </c>
      <c r="H849" t="s">
        <v>127</v>
      </c>
      <c r="I849" s="2" t="s">
        <v>3882</v>
      </c>
      <c r="J849" s="2" t="s">
        <v>3995</v>
      </c>
      <c r="L849">
        <v>427.55</v>
      </c>
      <c r="R849">
        <v>1</v>
      </c>
      <c r="AA849" s="112">
        <f t="shared" si="164"/>
        <v>0</v>
      </c>
      <c r="AB849" s="112">
        <f t="shared" si="165"/>
        <v>0</v>
      </c>
      <c r="AC849" s="112">
        <f t="shared" si="166"/>
        <v>0</v>
      </c>
      <c r="AD849" s="112">
        <f t="shared" si="167"/>
        <v>427.55</v>
      </c>
      <c r="AE849" s="112">
        <f t="shared" si="168"/>
        <v>0</v>
      </c>
      <c r="AF849" s="112">
        <f t="shared" si="169"/>
        <v>0</v>
      </c>
      <c r="AG849" s="112">
        <f t="shared" si="170"/>
        <v>0</v>
      </c>
      <c r="AH849" s="112">
        <f t="shared" si="171"/>
        <v>0</v>
      </c>
      <c r="AI849" s="112">
        <f t="shared" si="172"/>
        <v>0</v>
      </c>
      <c r="AJ849" s="112">
        <f t="shared" si="173"/>
        <v>0</v>
      </c>
      <c r="AK849" s="112">
        <f t="shared" si="174"/>
        <v>0</v>
      </c>
      <c r="AL849" s="112">
        <f t="shared" si="175"/>
        <v>0</v>
      </c>
    </row>
    <row r="850" spans="1:38" x14ac:dyDescent="0.2">
      <c r="A850" s="2" t="s">
        <v>104</v>
      </c>
      <c r="B850" s="197" t="s">
        <v>106</v>
      </c>
      <c r="C850" s="197" t="s">
        <v>106</v>
      </c>
      <c r="D850" s="197" t="s">
        <v>106</v>
      </c>
      <c r="E850" s="195" t="s">
        <v>108</v>
      </c>
      <c r="F850" t="s">
        <v>60</v>
      </c>
      <c r="G850" t="s">
        <v>109</v>
      </c>
      <c r="H850" t="s">
        <v>110</v>
      </c>
      <c r="I850" s="2" t="s">
        <v>3882</v>
      </c>
      <c r="J850" s="2" t="s">
        <v>3995</v>
      </c>
      <c r="L850">
        <v>427.68</v>
      </c>
      <c r="R850">
        <v>1</v>
      </c>
      <c r="AA850" s="112">
        <f t="shared" si="164"/>
        <v>0</v>
      </c>
      <c r="AB850" s="112">
        <f t="shared" si="165"/>
        <v>0</v>
      </c>
      <c r="AC850" s="112">
        <f t="shared" si="166"/>
        <v>0</v>
      </c>
      <c r="AD850" s="112">
        <f t="shared" si="167"/>
        <v>427.68</v>
      </c>
      <c r="AE850" s="112">
        <f t="shared" si="168"/>
        <v>0</v>
      </c>
      <c r="AF850" s="112">
        <f t="shared" si="169"/>
        <v>0</v>
      </c>
      <c r="AG850" s="112">
        <f t="shared" si="170"/>
        <v>0</v>
      </c>
      <c r="AH850" s="112">
        <f t="shared" si="171"/>
        <v>0</v>
      </c>
      <c r="AI850" s="112">
        <f t="shared" si="172"/>
        <v>0</v>
      </c>
      <c r="AJ850" s="112">
        <f t="shared" si="173"/>
        <v>0</v>
      </c>
      <c r="AK850" s="112">
        <f t="shared" si="174"/>
        <v>0</v>
      </c>
      <c r="AL850" s="112">
        <f t="shared" si="175"/>
        <v>0</v>
      </c>
    </row>
    <row r="851" spans="1:38" x14ac:dyDescent="0.2">
      <c r="A851" s="2" t="s">
        <v>104</v>
      </c>
      <c r="B851" s="197" t="s">
        <v>366</v>
      </c>
      <c r="C851" s="197" t="s">
        <v>366</v>
      </c>
      <c r="D851" s="197" t="s">
        <v>366</v>
      </c>
      <c r="E851" s="195" t="s">
        <v>367</v>
      </c>
      <c r="F851" t="s">
        <v>60</v>
      </c>
      <c r="G851" t="s">
        <v>61</v>
      </c>
      <c r="H851" t="s">
        <v>62</v>
      </c>
      <c r="I851" s="2" t="s">
        <v>3882</v>
      </c>
      <c r="J851" s="2" t="s">
        <v>3995</v>
      </c>
      <c r="L851">
        <v>631.25</v>
      </c>
      <c r="R851">
        <v>1</v>
      </c>
      <c r="AA851" s="112">
        <f t="shared" si="164"/>
        <v>0</v>
      </c>
      <c r="AB851" s="112">
        <f t="shared" si="165"/>
        <v>0</v>
      </c>
      <c r="AC851" s="112">
        <f t="shared" si="166"/>
        <v>0</v>
      </c>
      <c r="AD851" s="112">
        <f t="shared" si="167"/>
        <v>631.25</v>
      </c>
      <c r="AE851" s="112">
        <f t="shared" si="168"/>
        <v>0</v>
      </c>
      <c r="AF851" s="112">
        <f t="shared" si="169"/>
        <v>0</v>
      </c>
      <c r="AG851" s="112">
        <f t="shared" si="170"/>
        <v>0</v>
      </c>
      <c r="AH851" s="112">
        <f t="shared" si="171"/>
        <v>0</v>
      </c>
      <c r="AI851" s="112">
        <f t="shared" si="172"/>
        <v>0</v>
      </c>
      <c r="AJ851" s="112">
        <f t="shared" si="173"/>
        <v>0</v>
      </c>
      <c r="AK851" s="112">
        <f t="shared" si="174"/>
        <v>0</v>
      </c>
      <c r="AL851" s="112">
        <f t="shared" si="175"/>
        <v>0</v>
      </c>
    </row>
    <row r="852" spans="1:38" x14ac:dyDescent="0.2">
      <c r="A852" s="2" t="s">
        <v>104</v>
      </c>
      <c r="B852" s="197" t="s">
        <v>1454</v>
      </c>
      <c r="C852" s="197" t="s">
        <v>1454</v>
      </c>
      <c r="D852" s="197" t="s">
        <v>1454</v>
      </c>
      <c r="E852" s="195" t="s">
        <v>1456</v>
      </c>
      <c r="F852" t="s">
        <v>60</v>
      </c>
      <c r="G852" t="s">
        <v>79</v>
      </c>
      <c r="H852" t="s">
        <v>245</v>
      </c>
      <c r="I852" s="2" t="s">
        <v>3882</v>
      </c>
      <c r="J852" s="2" t="s">
        <v>3995</v>
      </c>
      <c r="L852">
        <v>1168.29</v>
      </c>
      <c r="R852">
        <v>3</v>
      </c>
      <c r="AA852" s="112">
        <f t="shared" si="164"/>
        <v>0</v>
      </c>
      <c r="AB852" s="112">
        <f t="shared" si="165"/>
        <v>0</v>
      </c>
      <c r="AC852" s="112">
        <f t="shared" si="166"/>
        <v>0</v>
      </c>
      <c r="AD852" s="112">
        <f t="shared" si="167"/>
        <v>3504.87</v>
      </c>
      <c r="AE852" s="112">
        <f t="shared" si="168"/>
        <v>0</v>
      </c>
      <c r="AF852" s="112">
        <f t="shared" si="169"/>
        <v>0</v>
      </c>
      <c r="AG852" s="112">
        <f t="shared" si="170"/>
        <v>0</v>
      </c>
      <c r="AH852" s="112">
        <f t="shared" si="171"/>
        <v>0</v>
      </c>
      <c r="AI852" s="112">
        <f t="shared" si="172"/>
        <v>0</v>
      </c>
      <c r="AJ852" s="112">
        <f t="shared" si="173"/>
        <v>0</v>
      </c>
      <c r="AK852" s="112">
        <f t="shared" si="174"/>
        <v>0</v>
      </c>
      <c r="AL852" s="112">
        <f t="shared" si="175"/>
        <v>0</v>
      </c>
    </row>
    <row r="853" spans="1:38" x14ac:dyDescent="0.2">
      <c r="A853" s="2" t="s">
        <v>104</v>
      </c>
      <c r="B853" s="197" t="s">
        <v>1450</v>
      </c>
      <c r="C853" s="197" t="s">
        <v>1450</v>
      </c>
      <c r="D853" s="197" t="s">
        <v>1450</v>
      </c>
      <c r="E853" s="195" t="s">
        <v>1452</v>
      </c>
      <c r="F853" t="s">
        <v>60</v>
      </c>
      <c r="G853" t="s">
        <v>79</v>
      </c>
      <c r="H853" t="s">
        <v>245</v>
      </c>
      <c r="I853" s="2" t="s">
        <v>3882</v>
      </c>
      <c r="J853" s="2" t="s">
        <v>3995</v>
      </c>
      <c r="L853">
        <v>1168.29</v>
      </c>
      <c r="R853">
        <v>3</v>
      </c>
      <c r="AA853" s="112">
        <f t="shared" si="164"/>
        <v>0</v>
      </c>
      <c r="AB853" s="112">
        <f t="shared" si="165"/>
        <v>0</v>
      </c>
      <c r="AC853" s="112">
        <f t="shared" si="166"/>
        <v>0</v>
      </c>
      <c r="AD853" s="112">
        <f t="shared" si="167"/>
        <v>3504.87</v>
      </c>
      <c r="AE853" s="112">
        <f t="shared" si="168"/>
        <v>0</v>
      </c>
      <c r="AF853" s="112">
        <f t="shared" si="169"/>
        <v>0</v>
      </c>
      <c r="AG853" s="112">
        <f t="shared" si="170"/>
        <v>0</v>
      </c>
      <c r="AH853" s="112">
        <f t="shared" si="171"/>
        <v>0</v>
      </c>
      <c r="AI853" s="112">
        <f t="shared" si="172"/>
        <v>0</v>
      </c>
      <c r="AJ853" s="112">
        <f t="shared" si="173"/>
        <v>0</v>
      </c>
      <c r="AK853" s="112">
        <f t="shared" si="174"/>
        <v>0</v>
      </c>
      <c r="AL853" s="112">
        <f t="shared" si="175"/>
        <v>0</v>
      </c>
    </row>
    <row r="854" spans="1:38" x14ac:dyDescent="0.2">
      <c r="A854" s="2" t="s">
        <v>104</v>
      </c>
      <c r="B854" s="197" t="s">
        <v>1470</v>
      </c>
      <c r="C854" s="197" t="s">
        <v>1470</v>
      </c>
      <c r="D854" s="197" t="s">
        <v>1470</v>
      </c>
      <c r="E854" s="195" t="s">
        <v>1472</v>
      </c>
      <c r="F854" t="s">
        <v>60</v>
      </c>
      <c r="G854" t="s">
        <v>79</v>
      </c>
      <c r="H854" t="s">
        <v>254</v>
      </c>
      <c r="I854" s="2" t="s">
        <v>3882</v>
      </c>
      <c r="J854" s="2" t="s">
        <v>3995</v>
      </c>
      <c r="L854">
        <v>1168.29</v>
      </c>
      <c r="R854">
        <v>3</v>
      </c>
      <c r="AA854" s="112">
        <f t="shared" si="164"/>
        <v>0</v>
      </c>
      <c r="AB854" s="112">
        <f t="shared" si="165"/>
        <v>0</v>
      </c>
      <c r="AC854" s="112">
        <f t="shared" si="166"/>
        <v>0</v>
      </c>
      <c r="AD854" s="112">
        <f t="shared" si="167"/>
        <v>3504.87</v>
      </c>
      <c r="AE854" s="112">
        <f t="shared" si="168"/>
        <v>0</v>
      </c>
      <c r="AF854" s="112">
        <f t="shared" si="169"/>
        <v>0</v>
      </c>
      <c r="AG854" s="112">
        <f t="shared" si="170"/>
        <v>0</v>
      </c>
      <c r="AH854" s="112">
        <f t="shared" si="171"/>
        <v>0</v>
      </c>
      <c r="AI854" s="112">
        <f t="shared" si="172"/>
        <v>0</v>
      </c>
      <c r="AJ854" s="112">
        <f t="shared" si="173"/>
        <v>0</v>
      </c>
      <c r="AK854" s="112">
        <f t="shared" si="174"/>
        <v>0</v>
      </c>
      <c r="AL854" s="112">
        <f t="shared" si="175"/>
        <v>0</v>
      </c>
    </row>
    <row r="855" spans="1:38" x14ac:dyDescent="0.2">
      <c r="A855" s="2" t="s">
        <v>104</v>
      </c>
      <c r="B855" s="197" t="s">
        <v>116</v>
      </c>
      <c r="C855" s="197" t="s">
        <v>116</v>
      </c>
      <c r="D855" s="197" t="s">
        <v>116</v>
      </c>
      <c r="E855" s="195" t="s">
        <v>118</v>
      </c>
      <c r="F855" t="s">
        <v>60</v>
      </c>
      <c r="G855" t="s">
        <v>109</v>
      </c>
      <c r="H855" t="s">
        <v>110</v>
      </c>
      <c r="I855" s="2" t="s">
        <v>3882</v>
      </c>
      <c r="J855" s="2" t="s">
        <v>3995</v>
      </c>
      <c r="L855">
        <v>372.48</v>
      </c>
      <c r="R855">
        <v>1</v>
      </c>
      <c r="AA855" s="112">
        <f t="shared" si="164"/>
        <v>0</v>
      </c>
      <c r="AB855" s="112">
        <f t="shared" si="165"/>
        <v>0</v>
      </c>
      <c r="AC855" s="112">
        <f t="shared" si="166"/>
        <v>0</v>
      </c>
      <c r="AD855" s="112">
        <f t="shared" si="167"/>
        <v>372.48</v>
      </c>
      <c r="AE855" s="112">
        <f t="shared" si="168"/>
        <v>0</v>
      </c>
      <c r="AF855" s="112">
        <f t="shared" si="169"/>
        <v>0</v>
      </c>
      <c r="AG855" s="112">
        <f t="shared" si="170"/>
        <v>0</v>
      </c>
      <c r="AH855" s="112">
        <f t="shared" si="171"/>
        <v>0</v>
      </c>
      <c r="AI855" s="112">
        <f t="shared" si="172"/>
        <v>0</v>
      </c>
      <c r="AJ855" s="112">
        <f t="shared" si="173"/>
        <v>0</v>
      </c>
      <c r="AK855" s="112">
        <f t="shared" si="174"/>
        <v>0</v>
      </c>
      <c r="AL855" s="112">
        <f t="shared" si="175"/>
        <v>0</v>
      </c>
    </row>
    <row r="856" spans="1:38" x14ac:dyDescent="0.2">
      <c r="A856" s="2" t="s">
        <v>104</v>
      </c>
      <c r="B856" s="197" t="s">
        <v>629</v>
      </c>
      <c r="C856" s="197" t="s">
        <v>629</v>
      </c>
      <c r="D856" s="197" t="s">
        <v>629</v>
      </c>
      <c r="E856" s="195" t="s">
        <v>631</v>
      </c>
      <c r="F856" t="s">
        <v>468</v>
      </c>
      <c r="G856" t="s">
        <v>469</v>
      </c>
      <c r="H856" t="s">
        <v>632</v>
      </c>
      <c r="I856" s="2" t="s">
        <v>3882</v>
      </c>
      <c r="J856" s="2" t="s">
        <v>3995</v>
      </c>
      <c r="L856">
        <v>817.41000000000008</v>
      </c>
      <c r="R856">
        <v>3</v>
      </c>
      <c r="AA856" s="112">
        <f t="shared" si="164"/>
        <v>0</v>
      </c>
      <c r="AB856" s="112">
        <f t="shared" si="165"/>
        <v>0</v>
      </c>
      <c r="AC856" s="112">
        <f t="shared" si="166"/>
        <v>0</v>
      </c>
      <c r="AD856" s="112">
        <f t="shared" si="167"/>
        <v>2452.2300000000005</v>
      </c>
      <c r="AE856" s="112">
        <f t="shared" si="168"/>
        <v>0</v>
      </c>
      <c r="AF856" s="112">
        <f t="shared" si="169"/>
        <v>0</v>
      </c>
      <c r="AG856" s="112">
        <f t="shared" si="170"/>
        <v>0</v>
      </c>
      <c r="AH856" s="112">
        <f t="shared" si="171"/>
        <v>0</v>
      </c>
      <c r="AI856" s="112">
        <f t="shared" si="172"/>
        <v>0</v>
      </c>
      <c r="AJ856" s="112">
        <f t="shared" si="173"/>
        <v>0</v>
      </c>
      <c r="AK856" s="112">
        <f t="shared" si="174"/>
        <v>0</v>
      </c>
      <c r="AL856" s="112">
        <f t="shared" si="175"/>
        <v>0</v>
      </c>
    </row>
    <row r="857" spans="1:38" x14ac:dyDescent="0.2">
      <c r="A857" s="2" t="s">
        <v>20</v>
      </c>
      <c r="B857" s="197" t="s">
        <v>224</v>
      </c>
      <c r="C857" s="197" t="s">
        <v>224</v>
      </c>
      <c r="D857" s="197" t="s">
        <v>224</v>
      </c>
      <c r="E857" s="195" t="s">
        <v>226</v>
      </c>
      <c r="F857" t="s">
        <v>4152</v>
      </c>
      <c r="G857" t="s">
        <v>227</v>
      </c>
      <c r="H857" t="s">
        <v>228</v>
      </c>
      <c r="I857" s="2" t="s">
        <v>3882</v>
      </c>
      <c r="J857" s="2" t="s">
        <v>3995</v>
      </c>
      <c r="L857">
        <v>251.09</v>
      </c>
      <c r="R857">
        <v>1</v>
      </c>
      <c r="AA857" s="112">
        <f t="shared" si="164"/>
        <v>0</v>
      </c>
      <c r="AB857" s="112">
        <f t="shared" si="165"/>
        <v>0</v>
      </c>
      <c r="AC857" s="112">
        <f t="shared" si="166"/>
        <v>0</v>
      </c>
      <c r="AD857" s="112">
        <f t="shared" si="167"/>
        <v>251.09</v>
      </c>
      <c r="AE857" s="112">
        <f t="shared" si="168"/>
        <v>0</v>
      </c>
      <c r="AF857" s="112">
        <f t="shared" si="169"/>
        <v>0</v>
      </c>
      <c r="AG857" s="112">
        <f t="shared" si="170"/>
        <v>0</v>
      </c>
      <c r="AH857" s="112">
        <f t="shared" si="171"/>
        <v>0</v>
      </c>
      <c r="AI857" s="112">
        <f t="shared" si="172"/>
        <v>0</v>
      </c>
      <c r="AJ857" s="112">
        <f t="shared" si="173"/>
        <v>0</v>
      </c>
      <c r="AK857" s="112">
        <f t="shared" si="174"/>
        <v>0</v>
      </c>
      <c r="AL857" s="112">
        <f t="shared" si="175"/>
        <v>0</v>
      </c>
    </row>
    <row r="858" spans="1:38" x14ac:dyDescent="0.2">
      <c r="A858" s="2" t="s">
        <v>335</v>
      </c>
      <c r="B858" s="197" t="s">
        <v>1981</v>
      </c>
      <c r="C858" s="197" t="s">
        <v>1981</v>
      </c>
      <c r="D858" s="197" t="s">
        <v>1981</v>
      </c>
      <c r="E858" s="195" t="s">
        <v>1983</v>
      </c>
      <c r="F858" t="s">
        <v>60</v>
      </c>
      <c r="G858" t="s">
        <v>109</v>
      </c>
      <c r="H858" t="s">
        <v>127</v>
      </c>
      <c r="I858" s="2" t="s">
        <v>3882</v>
      </c>
      <c r="J858" s="2" t="s">
        <v>3995</v>
      </c>
      <c r="L858">
        <v>389.73</v>
      </c>
      <c r="R858">
        <v>1</v>
      </c>
      <c r="AA858" s="112">
        <f t="shared" si="164"/>
        <v>0</v>
      </c>
      <c r="AB858" s="112">
        <f t="shared" si="165"/>
        <v>0</v>
      </c>
      <c r="AC858" s="112">
        <f t="shared" si="166"/>
        <v>0</v>
      </c>
      <c r="AD858" s="112">
        <f t="shared" si="167"/>
        <v>389.73</v>
      </c>
      <c r="AE858" s="112">
        <f t="shared" si="168"/>
        <v>0</v>
      </c>
      <c r="AF858" s="112">
        <f t="shared" si="169"/>
        <v>0</v>
      </c>
      <c r="AG858" s="112">
        <f t="shared" si="170"/>
        <v>0</v>
      </c>
      <c r="AH858" s="112">
        <f t="shared" si="171"/>
        <v>0</v>
      </c>
      <c r="AI858" s="112">
        <f t="shared" si="172"/>
        <v>0</v>
      </c>
      <c r="AJ858" s="112">
        <f t="shared" si="173"/>
        <v>0</v>
      </c>
      <c r="AK858" s="112">
        <f t="shared" si="174"/>
        <v>0</v>
      </c>
      <c r="AL858" s="112">
        <f t="shared" si="175"/>
        <v>0</v>
      </c>
    </row>
    <row r="859" spans="1:38" x14ac:dyDescent="0.2">
      <c r="A859" s="2" t="s">
        <v>56</v>
      </c>
      <c r="B859" s="197" t="s">
        <v>562</v>
      </c>
      <c r="C859" s="197" t="s">
        <v>562</v>
      </c>
      <c r="D859" s="197" t="s">
        <v>562</v>
      </c>
      <c r="E859" s="195" t="s">
        <v>563</v>
      </c>
      <c r="F859" t="s">
        <v>60</v>
      </c>
      <c r="G859" t="s">
        <v>79</v>
      </c>
      <c r="H859" t="s">
        <v>80</v>
      </c>
      <c r="I859" s="2" t="s">
        <v>3882</v>
      </c>
      <c r="J859" s="2" t="s">
        <v>3995</v>
      </c>
      <c r="L859">
        <v>313.48</v>
      </c>
      <c r="R859">
        <v>1</v>
      </c>
      <c r="AA859" s="112">
        <f t="shared" si="164"/>
        <v>0</v>
      </c>
      <c r="AB859" s="112">
        <f t="shared" si="165"/>
        <v>0</v>
      </c>
      <c r="AC859" s="112">
        <f t="shared" si="166"/>
        <v>0</v>
      </c>
      <c r="AD859" s="112">
        <f t="shared" si="167"/>
        <v>313.48</v>
      </c>
      <c r="AE859" s="112">
        <f t="shared" si="168"/>
        <v>0</v>
      </c>
      <c r="AF859" s="112">
        <f t="shared" si="169"/>
        <v>0</v>
      </c>
      <c r="AG859" s="112">
        <f t="shared" si="170"/>
        <v>0</v>
      </c>
      <c r="AH859" s="112">
        <f t="shared" si="171"/>
        <v>0</v>
      </c>
      <c r="AI859" s="112">
        <f t="shared" si="172"/>
        <v>0</v>
      </c>
      <c r="AJ859" s="112">
        <f t="shared" si="173"/>
        <v>0</v>
      </c>
      <c r="AK859" s="112">
        <f t="shared" si="174"/>
        <v>0</v>
      </c>
      <c r="AL859" s="112">
        <f t="shared" si="175"/>
        <v>0</v>
      </c>
    </row>
    <row r="860" spans="1:38" x14ac:dyDescent="0.2">
      <c r="A860" s="2" t="s">
        <v>56</v>
      </c>
      <c r="B860" s="197" t="s">
        <v>910</v>
      </c>
      <c r="C860" s="197" t="s">
        <v>910</v>
      </c>
      <c r="D860" s="197" t="s">
        <v>910</v>
      </c>
      <c r="E860" s="195" t="s">
        <v>912</v>
      </c>
      <c r="F860" t="s">
        <v>60</v>
      </c>
      <c r="G860" t="s">
        <v>79</v>
      </c>
      <c r="H860" t="s">
        <v>254</v>
      </c>
      <c r="I860" s="2" t="s">
        <v>3882</v>
      </c>
      <c r="J860" s="2" t="s">
        <v>3995</v>
      </c>
      <c r="L860">
        <v>313.49</v>
      </c>
      <c r="R860">
        <v>1</v>
      </c>
      <c r="AA860" s="112">
        <f t="shared" si="164"/>
        <v>0</v>
      </c>
      <c r="AB860" s="112">
        <f t="shared" si="165"/>
        <v>0</v>
      </c>
      <c r="AC860" s="112">
        <f t="shared" si="166"/>
        <v>0</v>
      </c>
      <c r="AD860" s="112">
        <f t="shared" si="167"/>
        <v>313.49</v>
      </c>
      <c r="AE860" s="112">
        <f t="shared" si="168"/>
        <v>0</v>
      </c>
      <c r="AF860" s="112">
        <f t="shared" si="169"/>
        <v>0</v>
      </c>
      <c r="AG860" s="112">
        <f t="shared" si="170"/>
        <v>0</v>
      </c>
      <c r="AH860" s="112">
        <f t="shared" si="171"/>
        <v>0</v>
      </c>
      <c r="AI860" s="112">
        <f t="shared" si="172"/>
        <v>0</v>
      </c>
      <c r="AJ860" s="112">
        <f t="shared" si="173"/>
        <v>0</v>
      </c>
      <c r="AK860" s="112">
        <f t="shared" si="174"/>
        <v>0</v>
      </c>
      <c r="AL860" s="112">
        <f t="shared" si="175"/>
        <v>0</v>
      </c>
    </row>
    <row r="861" spans="1:38" x14ac:dyDescent="0.2">
      <c r="A861" s="2" t="s">
        <v>56</v>
      </c>
      <c r="B861" s="197" t="s">
        <v>1938</v>
      </c>
      <c r="C861" s="197" t="s">
        <v>1938</v>
      </c>
      <c r="D861" s="197" t="s">
        <v>1938</v>
      </c>
      <c r="E861" s="195" t="s">
        <v>1940</v>
      </c>
      <c r="F861" t="s">
        <v>60</v>
      </c>
      <c r="G861" t="s">
        <v>109</v>
      </c>
      <c r="H861" t="s">
        <v>127</v>
      </c>
      <c r="I861" s="2" t="s">
        <v>3882</v>
      </c>
      <c r="J861" s="2" t="s">
        <v>3995</v>
      </c>
      <c r="L861">
        <v>389.73</v>
      </c>
      <c r="R861">
        <v>1</v>
      </c>
      <c r="AA861" s="112">
        <f t="shared" si="164"/>
        <v>0</v>
      </c>
      <c r="AB861" s="112">
        <f t="shared" si="165"/>
        <v>0</v>
      </c>
      <c r="AC861" s="112">
        <f t="shared" si="166"/>
        <v>0</v>
      </c>
      <c r="AD861" s="112">
        <f t="shared" si="167"/>
        <v>389.73</v>
      </c>
      <c r="AE861" s="112">
        <f t="shared" si="168"/>
        <v>0</v>
      </c>
      <c r="AF861" s="112">
        <f t="shared" si="169"/>
        <v>0</v>
      </c>
      <c r="AG861" s="112">
        <f t="shared" si="170"/>
        <v>0</v>
      </c>
      <c r="AH861" s="112">
        <f t="shared" si="171"/>
        <v>0</v>
      </c>
      <c r="AI861" s="112">
        <f t="shared" si="172"/>
        <v>0</v>
      </c>
      <c r="AJ861" s="112">
        <f t="shared" si="173"/>
        <v>0</v>
      </c>
      <c r="AK861" s="112">
        <f t="shared" si="174"/>
        <v>0</v>
      </c>
      <c r="AL861" s="112">
        <f t="shared" si="175"/>
        <v>0</v>
      </c>
    </row>
    <row r="862" spans="1:38" x14ac:dyDescent="0.2">
      <c r="A862" s="2" t="s">
        <v>20</v>
      </c>
      <c r="B862" s="197" t="s">
        <v>3984</v>
      </c>
      <c r="C862" s="197" t="s">
        <v>3984</v>
      </c>
      <c r="D862" s="197" t="s">
        <v>3984</v>
      </c>
      <c r="E862" s="195" t="s">
        <v>3985</v>
      </c>
      <c r="F862" t="s">
        <v>4150</v>
      </c>
      <c r="G862" t="s">
        <v>26</v>
      </c>
      <c r="H862" t="s">
        <v>3978</v>
      </c>
      <c r="I862" s="2" t="s">
        <v>3882</v>
      </c>
      <c r="J862" s="2" t="s">
        <v>3995</v>
      </c>
      <c r="L862">
        <v>81.55</v>
      </c>
      <c r="R862">
        <v>2</v>
      </c>
      <c r="AA862" s="112">
        <f t="shared" si="164"/>
        <v>0</v>
      </c>
      <c r="AB862" s="112">
        <f t="shared" si="165"/>
        <v>0</v>
      </c>
      <c r="AC862" s="112">
        <f t="shared" si="166"/>
        <v>0</v>
      </c>
      <c r="AD862" s="112">
        <f t="shared" si="167"/>
        <v>163.1</v>
      </c>
      <c r="AE862" s="112">
        <f t="shared" si="168"/>
        <v>0</v>
      </c>
      <c r="AF862" s="112">
        <f t="shared" si="169"/>
        <v>0</v>
      </c>
      <c r="AG862" s="112">
        <f t="shared" si="170"/>
        <v>0</v>
      </c>
      <c r="AH862" s="112">
        <f t="shared" si="171"/>
        <v>0</v>
      </c>
      <c r="AI862" s="112">
        <f t="shared" si="172"/>
        <v>0</v>
      </c>
      <c r="AJ862" s="112">
        <f t="shared" si="173"/>
        <v>0</v>
      </c>
      <c r="AK862" s="112">
        <f t="shared" si="174"/>
        <v>0</v>
      </c>
      <c r="AL862" s="112">
        <f t="shared" si="175"/>
        <v>0</v>
      </c>
    </row>
    <row r="863" spans="1:38" x14ac:dyDescent="0.2">
      <c r="A863" s="2" t="s">
        <v>104</v>
      </c>
      <c r="B863" s="197" t="s">
        <v>371</v>
      </c>
      <c r="C863" s="197" t="s">
        <v>371</v>
      </c>
      <c r="D863" s="197" t="s">
        <v>371</v>
      </c>
      <c r="E863" s="195" t="s">
        <v>372</v>
      </c>
      <c r="F863" t="s">
        <v>60</v>
      </c>
      <c r="G863" t="s">
        <v>61</v>
      </c>
      <c r="H863" t="s">
        <v>74</v>
      </c>
      <c r="I863" s="2" t="s">
        <v>3882</v>
      </c>
      <c r="J863" s="2" t="s">
        <v>3995</v>
      </c>
      <c r="L863">
        <v>719.72</v>
      </c>
      <c r="R863">
        <v>2</v>
      </c>
      <c r="AA863" s="112">
        <f t="shared" si="164"/>
        <v>0</v>
      </c>
      <c r="AB863" s="112">
        <f t="shared" si="165"/>
        <v>0</v>
      </c>
      <c r="AC863" s="112">
        <f t="shared" si="166"/>
        <v>0</v>
      </c>
      <c r="AD863" s="112">
        <f t="shared" si="167"/>
        <v>1439.44</v>
      </c>
      <c r="AE863" s="112">
        <f t="shared" si="168"/>
        <v>0</v>
      </c>
      <c r="AF863" s="112">
        <f t="shared" si="169"/>
        <v>0</v>
      </c>
      <c r="AG863" s="112">
        <f t="shared" si="170"/>
        <v>0</v>
      </c>
      <c r="AH863" s="112">
        <f t="shared" si="171"/>
        <v>0</v>
      </c>
      <c r="AI863" s="112">
        <f t="shared" si="172"/>
        <v>0</v>
      </c>
      <c r="AJ863" s="112">
        <f t="shared" si="173"/>
        <v>0</v>
      </c>
      <c r="AK863" s="112">
        <f t="shared" si="174"/>
        <v>0</v>
      </c>
      <c r="AL863" s="112">
        <f t="shared" si="175"/>
        <v>0</v>
      </c>
    </row>
    <row r="864" spans="1:38" x14ac:dyDescent="0.2">
      <c r="A864" s="2" t="s">
        <v>104</v>
      </c>
      <c r="B864" s="197" t="s">
        <v>1450</v>
      </c>
      <c r="C864" s="197" t="s">
        <v>1450</v>
      </c>
      <c r="D864" s="197" t="s">
        <v>1450</v>
      </c>
      <c r="E864" s="195" t="s">
        <v>1452</v>
      </c>
      <c r="F864" t="s">
        <v>60</v>
      </c>
      <c r="G864" t="s">
        <v>79</v>
      </c>
      <c r="H864" t="s">
        <v>245</v>
      </c>
      <c r="I864" s="2" t="s">
        <v>3882</v>
      </c>
      <c r="J864" s="2" t="s">
        <v>3995</v>
      </c>
      <c r="L864">
        <v>389.43</v>
      </c>
      <c r="R864">
        <v>1</v>
      </c>
      <c r="AA864" s="112">
        <f t="shared" si="164"/>
        <v>0</v>
      </c>
      <c r="AB864" s="112">
        <f t="shared" si="165"/>
        <v>0</v>
      </c>
      <c r="AC864" s="112">
        <f t="shared" si="166"/>
        <v>0</v>
      </c>
      <c r="AD864" s="112">
        <f t="shared" si="167"/>
        <v>389.43</v>
      </c>
      <c r="AE864" s="112">
        <f t="shared" si="168"/>
        <v>0</v>
      </c>
      <c r="AF864" s="112">
        <f t="shared" si="169"/>
        <v>0</v>
      </c>
      <c r="AG864" s="112">
        <f t="shared" si="170"/>
        <v>0</v>
      </c>
      <c r="AH864" s="112">
        <f t="shared" si="171"/>
        <v>0</v>
      </c>
      <c r="AI864" s="112">
        <f t="shared" si="172"/>
        <v>0</v>
      </c>
      <c r="AJ864" s="112">
        <f t="shared" si="173"/>
        <v>0</v>
      </c>
      <c r="AK864" s="112">
        <f t="shared" si="174"/>
        <v>0</v>
      </c>
      <c r="AL864" s="112">
        <f t="shared" si="175"/>
        <v>0</v>
      </c>
    </row>
    <row r="865" spans="1:38" x14ac:dyDescent="0.2">
      <c r="A865" s="2" t="s">
        <v>104</v>
      </c>
      <c r="B865" s="197" t="s">
        <v>1470</v>
      </c>
      <c r="C865" s="197" t="s">
        <v>1470</v>
      </c>
      <c r="D865" s="197" t="s">
        <v>1470</v>
      </c>
      <c r="E865" s="195" t="s">
        <v>1472</v>
      </c>
      <c r="F865" t="s">
        <v>60</v>
      </c>
      <c r="G865" t="s">
        <v>79</v>
      </c>
      <c r="H865" t="s">
        <v>254</v>
      </c>
      <c r="I865" s="2" t="s">
        <v>3882</v>
      </c>
      <c r="J865" s="2" t="s">
        <v>3995</v>
      </c>
      <c r="L865">
        <v>389.43</v>
      </c>
      <c r="R865">
        <v>1</v>
      </c>
      <c r="AA865" s="112">
        <f t="shared" si="164"/>
        <v>0</v>
      </c>
      <c r="AB865" s="112">
        <f t="shared" si="165"/>
        <v>0</v>
      </c>
      <c r="AC865" s="112">
        <f t="shared" si="166"/>
        <v>0</v>
      </c>
      <c r="AD865" s="112">
        <f t="shared" si="167"/>
        <v>389.43</v>
      </c>
      <c r="AE865" s="112">
        <f t="shared" si="168"/>
        <v>0</v>
      </c>
      <c r="AF865" s="112">
        <f t="shared" si="169"/>
        <v>0</v>
      </c>
      <c r="AG865" s="112">
        <f t="shared" si="170"/>
        <v>0</v>
      </c>
      <c r="AH865" s="112">
        <f t="shared" si="171"/>
        <v>0</v>
      </c>
      <c r="AI865" s="112">
        <f t="shared" si="172"/>
        <v>0</v>
      </c>
      <c r="AJ865" s="112">
        <f t="shared" si="173"/>
        <v>0</v>
      </c>
      <c r="AK865" s="112">
        <f t="shared" si="174"/>
        <v>0</v>
      </c>
      <c r="AL865" s="112">
        <f t="shared" si="175"/>
        <v>0</v>
      </c>
    </row>
    <row r="866" spans="1:38" x14ac:dyDescent="0.2">
      <c r="A866" s="2" t="s">
        <v>104</v>
      </c>
      <c r="B866" s="197" t="s">
        <v>1466</v>
      </c>
      <c r="C866" s="197" t="s">
        <v>1466</v>
      </c>
      <c r="D866" s="197" t="s">
        <v>1466</v>
      </c>
      <c r="E866" s="195" t="s">
        <v>1468</v>
      </c>
      <c r="F866" t="s">
        <v>60</v>
      </c>
      <c r="G866" t="s">
        <v>79</v>
      </c>
      <c r="H866" t="s">
        <v>254</v>
      </c>
      <c r="I866" s="2" t="s">
        <v>3882</v>
      </c>
      <c r="J866" s="2" t="s">
        <v>3995</v>
      </c>
      <c r="L866">
        <v>389.43</v>
      </c>
      <c r="R866">
        <v>1</v>
      </c>
      <c r="AA866" s="112">
        <f t="shared" si="164"/>
        <v>0</v>
      </c>
      <c r="AB866" s="112">
        <f t="shared" si="165"/>
        <v>0</v>
      </c>
      <c r="AC866" s="112">
        <f t="shared" si="166"/>
        <v>0</v>
      </c>
      <c r="AD866" s="112">
        <f t="shared" si="167"/>
        <v>389.43</v>
      </c>
      <c r="AE866" s="112">
        <f t="shared" si="168"/>
        <v>0</v>
      </c>
      <c r="AF866" s="112">
        <f t="shared" si="169"/>
        <v>0</v>
      </c>
      <c r="AG866" s="112">
        <f t="shared" si="170"/>
        <v>0</v>
      </c>
      <c r="AH866" s="112">
        <f t="shared" si="171"/>
        <v>0</v>
      </c>
      <c r="AI866" s="112">
        <f t="shared" si="172"/>
        <v>0</v>
      </c>
      <c r="AJ866" s="112">
        <f t="shared" si="173"/>
        <v>0</v>
      </c>
      <c r="AK866" s="112">
        <f t="shared" si="174"/>
        <v>0</v>
      </c>
      <c r="AL866" s="112">
        <f t="shared" si="175"/>
        <v>0</v>
      </c>
    </row>
    <row r="867" spans="1:38" x14ac:dyDescent="0.2">
      <c r="A867" s="2" t="s">
        <v>104</v>
      </c>
      <c r="B867" s="197" t="s">
        <v>124</v>
      </c>
      <c r="C867" s="197" t="s">
        <v>124</v>
      </c>
      <c r="D867" s="197" t="s">
        <v>124</v>
      </c>
      <c r="E867" s="195" t="s">
        <v>126</v>
      </c>
      <c r="F867" t="s">
        <v>60</v>
      </c>
      <c r="G867" t="s">
        <v>109</v>
      </c>
      <c r="H867" t="s">
        <v>127</v>
      </c>
      <c r="I867" s="2" t="s">
        <v>3882</v>
      </c>
      <c r="J867" s="2" t="s">
        <v>3995</v>
      </c>
      <c r="L867">
        <v>427.68</v>
      </c>
      <c r="R867">
        <v>1</v>
      </c>
      <c r="AA867" s="112">
        <f t="shared" si="164"/>
        <v>0</v>
      </c>
      <c r="AB867" s="112">
        <f t="shared" si="165"/>
        <v>0</v>
      </c>
      <c r="AC867" s="112">
        <f t="shared" si="166"/>
        <v>0</v>
      </c>
      <c r="AD867" s="112">
        <f t="shared" si="167"/>
        <v>427.68</v>
      </c>
      <c r="AE867" s="112">
        <f t="shared" si="168"/>
        <v>0</v>
      </c>
      <c r="AF867" s="112">
        <f t="shared" si="169"/>
        <v>0</v>
      </c>
      <c r="AG867" s="112">
        <f t="shared" si="170"/>
        <v>0</v>
      </c>
      <c r="AH867" s="112">
        <f t="shared" si="171"/>
        <v>0</v>
      </c>
      <c r="AI867" s="112">
        <f t="shared" si="172"/>
        <v>0</v>
      </c>
      <c r="AJ867" s="112">
        <f t="shared" si="173"/>
        <v>0</v>
      </c>
      <c r="AK867" s="112">
        <f t="shared" si="174"/>
        <v>0</v>
      </c>
      <c r="AL867" s="112">
        <f t="shared" si="175"/>
        <v>0</v>
      </c>
    </row>
    <row r="868" spans="1:38" x14ac:dyDescent="0.2">
      <c r="A868" s="2" t="s">
        <v>104</v>
      </c>
      <c r="B868" s="197" t="s">
        <v>116</v>
      </c>
      <c r="C868" s="197" t="s">
        <v>116</v>
      </c>
      <c r="D868" s="197" t="s">
        <v>116</v>
      </c>
      <c r="E868" s="195" t="s">
        <v>118</v>
      </c>
      <c r="F868" t="s">
        <v>60</v>
      </c>
      <c r="G868" t="s">
        <v>109</v>
      </c>
      <c r="H868" t="s">
        <v>110</v>
      </c>
      <c r="I868" s="2" t="s">
        <v>3882</v>
      </c>
      <c r="J868" s="2" t="s">
        <v>3995</v>
      </c>
      <c r="L868">
        <v>427.68</v>
      </c>
      <c r="R868">
        <v>1</v>
      </c>
      <c r="AA868" s="112">
        <f t="shared" si="164"/>
        <v>0</v>
      </c>
      <c r="AB868" s="112">
        <f t="shared" si="165"/>
        <v>0</v>
      </c>
      <c r="AC868" s="112">
        <f t="shared" si="166"/>
        <v>0</v>
      </c>
      <c r="AD868" s="112">
        <f t="shared" si="167"/>
        <v>427.68</v>
      </c>
      <c r="AE868" s="112">
        <f t="shared" si="168"/>
        <v>0</v>
      </c>
      <c r="AF868" s="112">
        <f t="shared" si="169"/>
        <v>0</v>
      </c>
      <c r="AG868" s="112">
        <f t="shared" si="170"/>
        <v>0</v>
      </c>
      <c r="AH868" s="112">
        <f t="shared" si="171"/>
        <v>0</v>
      </c>
      <c r="AI868" s="112">
        <f t="shared" si="172"/>
        <v>0</v>
      </c>
      <c r="AJ868" s="112">
        <f t="shared" si="173"/>
        <v>0</v>
      </c>
      <c r="AK868" s="112">
        <f t="shared" si="174"/>
        <v>0</v>
      </c>
      <c r="AL868" s="112">
        <f t="shared" si="175"/>
        <v>0</v>
      </c>
    </row>
    <row r="869" spans="1:38" x14ac:dyDescent="0.2">
      <c r="A869" s="2" t="s">
        <v>104</v>
      </c>
      <c r="B869" s="197" t="s">
        <v>629</v>
      </c>
      <c r="C869" s="197" t="s">
        <v>629</v>
      </c>
      <c r="D869" s="197" t="s">
        <v>629</v>
      </c>
      <c r="E869" s="195" t="s">
        <v>631</v>
      </c>
      <c r="F869" t="s">
        <v>468</v>
      </c>
      <c r="G869" t="s">
        <v>469</v>
      </c>
      <c r="H869" t="s">
        <v>632</v>
      </c>
      <c r="I869" s="2" t="s">
        <v>3882</v>
      </c>
      <c r="J869" s="2" t="s">
        <v>3995</v>
      </c>
      <c r="L869">
        <v>272.47000000000003</v>
      </c>
      <c r="R869">
        <v>1</v>
      </c>
      <c r="AA869" s="112">
        <f t="shared" si="164"/>
        <v>0</v>
      </c>
      <c r="AB869" s="112">
        <f t="shared" si="165"/>
        <v>0</v>
      </c>
      <c r="AC869" s="112">
        <f t="shared" si="166"/>
        <v>0</v>
      </c>
      <c r="AD869" s="112">
        <f t="shared" si="167"/>
        <v>272.47000000000003</v>
      </c>
      <c r="AE869" s="112">
        <f t="shared" si="168"/>
        <v>0</v>
      </c>
      <c r="AF869" s="112">
        <f t="shared" si="169"/>
        <v>0</v>
      </c>
      <c r="AG869" s="112">
        <f t="shared" si="170"/>
        <v>0</v>
      </c>
      <c r="AH869" s="112">
        <f t="shared" si="171"/>
        <v>0</v>
      </c>
      <c r="AI869" s="112">
        <f t="shared" si="172"/>
        <v>0</v>
      </c>
      <c r="AJ869" s="112">
        <f t="shared" si="173"/>
        <v>0</v>
      </c>
      <c r="AK869" s="112">
        <f t="shared" si="174"/>
        <v>0</v>
      </c>
      <c r="AL869" s="112">
        <f t="shared" si="175"/>
        <v>0</v>
      </c>
    </row>
    <row r="870" spans="1:38" x14ac:dyDescent="0.2">
      <c r="A870" s="2" t="s">
        <v>104</v>
      </c>
      <c r="B870" s="197" t="s">
        <v>473</v>
      </c>
      <c r="C870" s="197" t="s">
        <v>473</v>
      </c>
      <c r="D870" s="197" t="s">
        <v>473</v>
      </c>
      <c r="E870" s="195" t="s">
        <v>474</v>
      </c>
      <c r="F870" t="s">
        <v>2277</v>
      </c>
      <c r="G870" s="2" t="s">
        <v>475</v>
      </c>
      <c r="H870" t="s">
        <v>476</v>
      </c>
      <c r="I870" s="2" t="s">
        <v>3882</v>
      </c>
      <c r="J870" s="2" t="s">
        <v>3995</v>
      </c>
      <c r="L870">
        <v>719.72</v>
      </c>
      <c r="R870">
        <v>1</v>
      </c>
      <c r="AA870" s="112">
        <f t="shared" si="164"/>
        <v>0</v>
      </c>
      <c r="AB870" s="112">
        <f t="shared" si="165"/>
        <v>0</v>
      </c>
      <c r="AC870" s="112">
        <f t="shared" si="166"/>
        <v>0</v>
      </c>
      <c r="AD870" s="112">
        <f t="shared" si="167"/>
        <v>719.72</v>
      </c>
      <c r="AE870" s="112">
        <f t="shared" si="168"/>
        <v>0</v>
      </c>
      <c r="AF870" s="112">
        <f t="shared" si="169"/>
        <v>0</v>
      </c>
      <c r="AG870" s="112">
        <f t="shared" si="170"/>
        <v>0</v>
      </c>
      <c r="AH870" s="112">
        <f t="shared" si="171"/>
        <v>0</v>
      </c>
      <c r="AI870" s="112">
        <f t="shared" si="172"/>
        <v>0</v>
      </c>
      <c r="AJ870" s="112">
        <f t="shared" si="173"/>
        <v>0</v>
      </c>
      <c r="AK870" s="112">
        <f t="shared" si="174"/>
        <v>0</v>
      </c>
      <c r="AL870" s="112">
        <f t="shared" si="175"/>
        <v>0</v>
      </c>
    </row>
    <row r="871" spans="1:38" x14ac:dyDescent="0.2">
      <c r="A871" s="2" t="s">
        <v>56</v>
      </c>
      <c r="B871" s="197" t="s">
        <v>703</v>
      </c>
      <c r="C871" s="197" t="s">
        <v>703</v>
      </c>
      <c r="D871" s="197" t="s">
        <v>703</v>
      </c>
      <c r="E871" s="195" t="s">
        <v>705</v>
      </c>
      <c r="F871" t="s">
        <v>487</v>
      </c>
      <c r="G871" t="s">
        <v>488</v>
      </c>
      <c r="H871" t="s">
        <v>706</v>
      </c>
      <c r="I871" s="2" t="s">
        <v>3882</v>
      </c>
      <c r="J871" s="2" t="s">
        <v>3995</v>
      </c>
      <c r="L871">
        <v>967.01</v>
      </c>
      <c r="R871">
        <v>1</v>
      </c>
      <c r="AA871" s="112">
        <f t="shared" si="164"/>
        <v>0</v>
      </c>
      <c r="AB871" s="112">
        <f t="shared" si="165"/>
        <v>0</v>
      </c>
      <c r="AC871" s="112">
        <f t="shared" si="166"/>
        <v>0</v>
      </c>
      <c r="AD871" s="112">
        <f t="shared" si="167"/>
        <v>967.01</v>
      </c>
      <c r="AE871" s="112">
        <f t="shared" si="168"/>
        <v>0</v>
      </c>
      <c r="AF871" s="112">
        <f t="shared" si="169"/>
        <v>0</v>
      </c>
      <c r="AG871" s="112">
        <f t="shared" si="170"/>
        <v>0</v>
      </c>
      <c r="AH871" s="112">
        <f t="shared" si="171"/>
        <v>0</v>
      </c>
      <c r="AI871" s="112">
        <f t="shared" si="172"/>
        <v>0</v>
      </c>
      <c r="AJ871" s="112">
        <f t="shared" si="173"/>
        <v>0</v>
      </c>
      <c r="AK871" s="112">
        <f t="shared" si="174"/>
        <v>0</v>
      </c>
      <c r="AL871" s="112">
        <f t="shared" si="175"/>
        <v>0</v>
      </c>
    </row>
    <row r="872" spans="1:38" x14ac:dyDescent="0.2">
      <c r="A872" s="2" t="s">
        <v>56</v>
      </c>
      <c r="B872" s="197" t="s">
        <v>923</v>
      </c>
      <c r="C872" s="197" t="s">
        <v>923</v>
      </c>
      <c r="D872" s="197" t="s">
        <v>923</v>
      </c>
      <c r="E872" s="195" t="s">
        <v>924</v>
      </c>
      <c r="F872" t="s">
        <v>60</v>
      </c>
      <c r="G872" t="s">
        <v>109</v>
      </c>
      <c r="H872" t="s">
        <v>109</v>
      </c>
      <c r="I872" s="2" t="s">
        <v>3882</v>
      </c>
      <c r="J872" s="2" t="s">
        <v>3995</v>
      </c>
      <c r="L872">
        <v>316.85000000000002</v>
      </c>
      <c r="R872">
        <v>1</v>
      </c>
      <c r="AA872" s="112">
        <f t="shared" si="164"/>
        <v>0</v>
      </c>
      <c r="AB872" s="112">
        <f t="shared" si="165"/>
        <v>0</v>
      </c>
      <c r="AC872" s="112">
        <f t="shared" si="166"/>
        <v>0</v>
      </c>
      <c r="AD872" s="112">
        <f t="shared" si="167"/>
        <v>316.85000000000002</v>
      </c>
      <c r="AE872" s="112">
        <f t="shared" si="168"/>
        <v>0</v>
      </c>
      <c r="AF872" s="112">
        <f t="shared" si="169"/>
        <v>0</v>
      </c>
      <c r="AG872" s="112">
        <f t="shared" si="170"/>
        <v>0</v>
      </c>
      <c r="AH872" s="112">
        <f t="shared" si="171"/>
        <v>0</v>
      </c>
      <c r="AI872" s="112">
        <f t="shared" si="172"/>
        <v>0</v>
      </c>
      <c r="AJ872" s="112">
        <f t="shared" si="173"/>
        <v>0</v>
      </c>
      <c r="AK872" s="112">
        <f t="shared" si="174"/>
        <v>0</v>
      </c>
      <c r="AL872" s="112">
        <f t="shared" si="175"/>
        <v>0</v>
      </c>
    </row>
    <row r="873" spans="1:38" x14ac:dyDescent="0.2">
      <c r="A873" s="2" t="s">
        <v>1807</v>
      </c>
      <c r="B873" s="2">
        <v>445276</v>
      </c>
      <c r="C873" s="2">
        <v>445276</v>
      </c>
      <c r="D873" s="2">
        <v>445276</v>
      </c>
      <c r="E873" s="195" t="s">
        <v>4135</v>
      </c>
      <c r="F873" t="s">
        <v>4150</v>
      </c>
      <c r="G873" t="s">
        <v>26</v>
      </c>
      <c r="H873" t="s">
        <v>3978</v>
      </c>
      <c r="I873" s="2" t="s">
        <v>3882</v>
      </c>
      <c r="J873" s="2" t="s">
        <v>3995</v>
      </c>
      <c r="L873">
        <v>81.546666666666667</v>
      </c>
      <c r="R873">
        <v>3</v>
      </c>
      <c r="AA873" s="112">
        <f t="shared" si="164"/>
        <v>0</v>
      </c>
      <c r="AB873" s="112">
        <f t="shared" si="165"/>
        <v>0</v>
      </c>
      <c r="AC873" s="112">
        <f t="shared" si="166"/>
        <v>0</v>
      </c>
      <c r="AD873" s="112">
        <f t="shared" si="167"/>
        <v>244.64</v>
      </c>
      <c r="AE873" s="112">
        <f t="shared" si="168"/>
        <v>0</v>
      </c>
      <c r="AF873" s="112">
        <f t="shared" si="169"/>
        <v>0</v>
      </c>
      <c r="AG873" s="112">
        <f t="shared" si="170"/>
        <v>0</v>
      </c>
      <c r="AH873" s="112">
        <f t="shared" si="171"/>
        <v>0</v>
      </c>
      <c r="AI873" s="112">
        <f t="shared" si="172"/>
        <v>0</v>
      </c>
      <c r="AJ873" s="112">
        <f t="shared" si="173"/>
        <v>0</v>
      </c>
      <c r="AK873" s="112">
        <f t="shared" si="174"/>
        <v>0</v>
      </c>
      <c r="AL873" s="112">
        <f t="shared" si="175"/>
        <v>0</v>
      </c>
    </row>
    <row r="874" spans="1:38" x14ac:dyDescent="0.2">
      <c r="A874" s="2" t="s">
        <v>56</v>
      </c>
      <c r="B874" s="197" t="s">
        <v>910</v>
      </c>
      <c r="C874" s="197" t="s">
        <v>910</v>
      </c>
      <c r="D874" s="197" t="s">
        <v>910</v>
      </c>
      <c r="E874" s="195" t="s">
        <v>912</v>
      </c>
      <c r="F874" t="s">
        <v>60</v>
      </c>
      <c r="G874" t="s">
        <v>79</v>
      </c>
      <c r="H874" t="s">
        <v>254</v>
      </c>
      <c r="I874" s="2" t="s">
        <v>3882</v>
      </c>
      <c r="J874" s="2" t="s">
        <v>3995</v>
      </c>
      <c r="L874">
        <v>313.49</v>
      </c>
      <c r="R874">
        <v>1</v>
      </c>
      <c r="AA874" s="112">
        <f t="shared" si="164"/>
        <v>0</v>
      </c>
      <c r="AB874" s="112">
        <f t="shared" si="165"/>
        <v>0</v>
      </c>
      <c r="AC874" s="112">
        <f t="shared" si="166"/>
        <v>0</v>
      </c>
      <c r="AD874" s="112">
        <f t="shared" si="167"/>
        <v>313.49</v>
      </c>
      <c r="AE874" s="112">
        <f t="shared" si="168"/>
        <v>0</v>
      </c>
      <c r="AF874" s="112">
        <f t="shared" si="169"/>
        <v>0</v>
      </c>
      <c r="AG874" s="112">
        <f t="shared" si="170"/>
        <v>0</v>
      </c>
      <c r="AH874" s="112">
        <f t="shared" si="171"/>
        <v>0</v>
      </c>
      <c r="AI874" s="112">
        <f t="shared" si="172"/>
        <v>0</v>
      </c>
      <c r="AJ874" s="112">
        <f t="shared" si="173"/>
        <v>0</v>
      </c>
      <c r="AK874" s="112">
        <f t="shared" si="174"/>
        <v>0</v>
      </c>
      <c r="AL874" s="112">
        <f t="shared" si="175"/>
        <v>0</v>
      </c>
    </row>
    <row r="875" spans="1:38" x14ac:dyDescent="0.2">
      <c r="A875" s="2" t="s">
        <v>56</v>
      </c>
      <c r="B875" s="197" t="s">
        <v>363</v>
      </c>
      <c r="C875" s="197" t="s">
        <v>363</v>
      </c>
      <c r="D875" s="197" t="s">
        <v>363</v>
      </c>
      <c r="E875" s="195" t="s">
        <v>365</v>
      </c>
      <c r="F875" t="s">
        <v>60</v>
      </c>
      <c r="G875" t="s">
        <v>109</v>
      </c>
      <c r="H875" t="s">
        <v>109</v>
      </c>
      <c r="I875" s="2" t="s">
        <v>3882</v>
      </c>
      <c r="J875" s="2" t="s">
        <v>3995</v>
      </c>
      <c r="L875">
        <v>251.02</v>
      </c>
      <c r="R875">
        <v>2</v>
      </c>
      <c r="AA875" s="112">
        <f t="shared" si="164"/>
        <v>0</v>
      </c>
      <c r="AB875" s="112">
        <f t="shared" si="165"/>
        <v>0</v>
      </c>
      <c r="AC875" s="112">
        <f t="shared" si="166"/>
        <v>0</v>
      </c>
      <c r="AD875" s="112">
        <f t="shared" si="167"/>
        <v>502.04</v>
      </c>
      <c r="AE875" s="112">
        <f t="shared" si="168"/>
        <v>0</v>
      </c>
      <c r="AF875" s="112">
        <f t="shared" si="169"/>
        <v>0</v>
      </c>
      <c r="AG875" s="112">
        <f t="shared" si="170"/>
        <v>0</v>
      </c>
      <c r="AH875" s="112">
        <f t="shared" si="171"/>
        <v>0</v>
      </c>
      <c r="AI875" s="112">
        <f t="shared" si="172"/>
        <v>0</v>
      </c>
      <c r="AJ875" s="112">
        <f t="shared" si="173"/>
        <v>0</v>
      </c>
      <c r="AK875" s="112">
        <f t="shared" si="174"/>
        <v>0</v>
      </c>
      <c r="AL875" s="112">
        <f t="shared" si="175"/>
        <v>0</v>
      </c>
    </row>
    <row r="876" spans="1:38" x14ac:dyDescent="0.2">
      <c r="A876" s="2" t="s">
        <v>56</v>
      </c>
      <c r="B876" s="197" t="s">
        <v>1938</v>
      </c>
      <c r="C876" s="197" t="s">
        <v>1938</v>
      </c>
      <c r="D876" s="197" t="s">
        <v>1938</v>
      </c>
      <c r="E876" s="195" t="s">
        <v>1940</v>
      </c>
      <c r="F876" t="s">
        <v>60</v>
      </c>
      <c r="G876" t="s">
        <v>109</v>
      </c>
      <c r="H876" t="s">
        <v>127</v>
      </c>
      <c r="I876" s="2" t="s">
        <v>3882</v>
      </c>
      <c r="J876" s="2" t="s">
        <v>3995</v>
      </c>
      <c r="L876">
        <v>389.73</v>
      </c>
      <c r="R876">
        <v>2</v>
      </c>
      <c r="AA876" s="112">
        <f t="shared" si="164"/>
        <v>0</v>
      </c>
      <c r="AB876" s="112">
        <f t="shared" si="165"/>
        <v>0</v>
      </c>
      <c r="AC876" s="112">
        <f t="shared" si="166"/>
        <v>0</v>
      </c>
      <c r="AD876" s="112">
        <f t="shared" si="167"/>
        <v>779.46</v>
      </c>
      <c r="AE876" s="112">
        <f t="shared" si="168"/>
        <v>0</v>
      </c>
      <c r="AF876" s="112">
        <f t="shared" si="169"/>
        <v>0</v>
      </c>
      <c r="AG876" s="112">
        <f t="shared" si="170"/>
        <v>0</v>
      </c>
      <c r="AH876" s="112">
        <f t="shared" si="171"/>
        <v>0</v>
      </c>
      <c r="AI876" s="112">
        <f t="shared" si="172"/>
        <v>0</v>
      </c>
      <c r="AJ876" s="112">
        <f t="shared" si="173"/>
        <v>0</v>
      </c>
      <c r="AK876" s="112">
        <f t="shared" si="174"/>
        <v>0</v>
      </c>
      <c r="AL876" s="112">
        <f t="shared" si="175"/>
        <v>0</v>
      </c>
    </row>
    <row r="877" spans="1:38" x14ac:dyDescent="0.2">
      <c r="A877" s="2" t="s">
        <v>1248</v>
      </c>
      <c r="B877" s="197" t="s">
        <v>1296</v>
      </c>
      <c r="C877" s="197" t="s">
        <v>1296</v>
      </c>
      <c r="D877" s="197" t="s">
        <v>1296</v>
      </c>
      <c r="E877" s="195" t="s">
        <v>1298</v>
      </c>
      <c r="F877" s="2" t="s">
        <v>4030</v>
      </c>
      <c r="G877" t="s">
        <v>621</v>
      </c>
      <c r="H877" t="s">
        <v>1248</v>
      </c>
      <c r="I877" s="2" t="s">
        <v>3882</v>
      </c>
      <c r="J877" s="2" t="s">
        <v>3995</v>
      </c>
      <c r="L877">
        <v>410.38</v>
      </c>
      <c r="R877">
        <v>1</v>
      </c>
      <c r="AA877" s="112">
        <f t="shared" si="164"/>
        <v>0</v>
      </c>
      <c r="AB877" s="112">
        <f t="shared" si="165"/>
        <v>0</v>
      </c>
      <c r="AC877" s="112">
        <f t="shared" si="166"/>
        <v>0</v>
      </c>
      <c r="AD877" s="112">
        <f t="shared" si="167"/>
        <v>410.38</v>
      </c>
      <c r="AE877" s="112">
        <f t="shared" si="168"/>
        <v>0</v>
      </c>
      <c r="AF877" s="112">
        <f t="shared" si="169"/>
        <v>0</v>
      </c>
      <c r="AG877" s="112">
        <f t="shared" si="170"/>
        <v>0</v>
      </c>
      <c r="AH877" s="112">
        <f t="shared" si="171"/>
        <v>0</v>
      </c>
      <c r="AI877" s="112">
        <f t="shared" si="172"/>
        <v>0</v>
      </c>
      <c r="AJ877" s="112">
        <f t="shared" si="173"/>
        <v>0</v>
      </c>
      <c r="AK877" s="112">
        <f t="shared" si="174"/>
        <v>0</v>
      </c>
      <c r="AL877" s="112">
        <f t="shared" si="175"/>
        <v>0</v>
      </c>
    </row>
    <row r="878" spans="1:38" x14ac:dyDescent="0.2">
      <c r="A878" s="2" t="s">
        <v>104</v>
      </c>
      <c r="B878" s="197" t="s">
        <v>1450</v>
      </c>
      <c r="C878" s="197" t="s">
        <v>1450</v>
      </c>
      <c r="D878" s="197" t="s">
        <v>1450</v>
      </c>
      <c r="E878" s="195" t="s">
        <v>1452</v>
      </c>
      <c r="F878" t="s">
        <v>60</v>
      </c>
      <c r="G878" t="s">
        <v>79</v>
      </c>
      <c r="H878" t="s">
        <v>245</v>
      </c>
      <c r="I878" s="2" t="s">
        <v>3882</v>
      </c>
      <c r="J878" s="2" t="s">
        <v>3995</v>
      </c>
      <c r="L878">
        <v>389.42</v>
      </c>
      <c r="R878">
        <v>1</v>
      </c>
      <c r="AA878" s="112">
        <f t="shared" si="164"/>
        <v>0</v>
      </c>
      <c r="AB878" s="112">
        <f t="shared" si="165"/>
        <v>0</v>
      </c>
      <c r="AC878" s="112">
        <f t="shared" si="166"/>
        <v>0</v>
      </c>
      <c r="AD878" s="112">
        <f t="shared" si="167"/>
        <v>389.42</v>
      </c>
      <c r="AE878" s="112">
        <f t="shared" si="168"/>
        <v>0</v>
      </c>
      <c r="AF878" s="112">
        <f t="shared" si="169"/>
        <v>0</v>
      </c>
      <c r="AG878" s="112">
        <f t="shared" si="170"/>
        <v>0</v>
      </c>
      <c r="AH878" s="112">
        <f t="shared" si="171"/>
        <v>0</v>
      </c>
      <c r="AI878" s="112">
        <f t="shared" si="172"/>
        <v>0</v>
      </c>
      <c r="AJ878" s="112">
        <f t="shared" si="173"/>
        <v>0</v>
      </c>
      <c r="AK878" s="112">
        <f t="shared" si="174"/>
        <v>0</v>
      </c>
      <c r="AL878" s="112">
        <f t="shared" si="175"/>
        <v>0</v>
      </c>
    </row>
    <row r="879" spans="1:38" x14ac:dyDescent="0.2">
      <c r="A879" s="2" t="s">
        <v>104</v>
      </c>
      <c r="B879" s="197" t="s">
        <v>1466</v>
      </c>
      <c r="C879" s="197" t="s">
        <v>1466</v>
      </c>
      <c r="D879" s="197" t="s">
        <v>1466</v>
      </c>
      <c r="E879" s="195" t="s">
        <v>1468</v>
      </c>
      <c r="F879" t="s">
        <v>60</v>
      </c>
      <c r="G879" t="s">
        <v>79</v>
      </c>
      <c r="H879" t="s">
        <v>254</v>
      </c>
      <c r="I879" s="2" t="s">
        <v>3882</v>
      </c>
      <c r="J879" s="2" t="s">
        <v>3995</v>
      </c>
      <c r="L879">
        <v>389.42</v>
      </c>
      <c r="R879">
        <v>3</v>
      </c>
      <c r="AA879" s="112">
        <f t="shared" si="164"/>
        <v>0</v>
      </c>
      <c r="AB879" s="112">
        <f t="shared" si="165"/>
        <v>0</v>
      </c>
      <c r="AC879" s="112">
        <f t="shared" si="166"/>
        <v>0</v>
      </c>
      <c r="AD879" s="112">
        <f t="shared" si="167"/>
        <v>1168.26</v>
      </c>
      <c r="AE879" s="112">
        <f t="shared" si="168"/>
        <v>0</v>
      </c>
      <c r="AF879" s="112">
        <f t="shared" si="169"/>
        <v>0</v>
      </c>
      <c r="AG879" s="112">
        <f t="shared" si="170"/>
        <v>0</v>
      </c>
      <c r="AH879" s="112">
        <f t="shared" si="171"/>
        <v>0</v>
      </c>
      <c r="AI879" s="112">
        <f t="shared" si="172"/>
        <v>0</v>
      </c>
      <c r="AJ879" s="112">
        <f t="shared" si="173"/>
        <v>0</v>
      </c>
      <c r="AK879" s="112">
        <f t="shared" si="174"/>
        <v>0</v>
      </c>
      <c r="AL879" s="112">
        <f t="shared" si="175"/>
        <v>0</v>
      </c>
    </row>
    <row r="880" spans="1:38" x14ac:dyDescent="0.2">
      <c r="A880" s="2" t="s">
        <v>104</v>
      </c>
      <c r="B880" s="197" t="s">
        <v>1490</v>
      </c>
      <c r="C880" s="197" t="s">
        <v>1490</v>
      </c>
      <c r="D880" s="197" t="s">
        <v>1490</v>
      </c>
      <c r="E880" s="195" t="s">
        <v>1492</v>
      </c>
      <c r="F880" t="s">
        <v>60</v>
      </c>
      <c r="G880" t="s">
        <v>109</v>
      </c>
      <c r="H880" t="s">
        <v>127</v>
      </c>
      <c r="I880" s="2" t="s">
        <v>3882</v>
      </c>
      <c r="J880" s="2" t="s">
        <v>3995</v>
      </c>
      <c r="L880">
        <v>427.4</v>
      </c>
      <c r="R880">
        <v>1</v>
      </c>
      <c r="AA880" s="112">
        <f t="shared" si="164"/>
        <v>0</v>
      </c>
      <c r="AB880" s="112">
        <f t="shared" si="165"/>
        <v>0</v>
      </c>
      <c r="AC880" s="112">
        <f t="shared" si="166"/>
        <v>0</v>
      </c>
      <c r="AD880" s="112">
        <f t="shared" si="167"/>
        <v>427.4</v>
      </c>
      <c r="AE880" s="112">
        <f t="shared" si="168"/>
        <v>0</v>
      </c>
      <c r="AF880" s="112">
        <f t="shared" si="169"/>
        <v>0</v>
      </c>
      <c r="AG880" s="112">
        <f t="shared" si="170"/>
        <v>0</v>
      </c>
      <c r="AH880" s="112">
        <f t="shared" si="171"/>
        <v>0</v>
      </c>
      <c r="AI880" s="112">
        <f t="shared" si="172"/>
        <v>0</v>
      </c>
      <c r="AJ880" s="112">
        <f t="shared" si="173"/>
        <v>0</v>
      </c>
      <c r="AK880" s="112">
        <f t="shared" si="174"/>
        <v>0</v>
      </c>
      <c r="AL880" s="112">
        <f t="shared" si="175"/>
        <v>0</v>
      </c>
    </row>
    <row r="881" spans="1:38" x14ac:dyDescent="0.2">
      <c r="A881" s="2" t="s">
        <v>104</v>
      </c>
      <c r="B881" s="197" t="s">
        <v>124</v>
      </c>
      <c r="C881" s="197" t="s">
        <v>124</v>
      </c>
      <c r="D881" s="197" t="s">
        <v>124</v>
      </c>
      <c r="E881" s="195" t="s">
        <v>126</v>
      </c>
      <c r="F881" t="s">
        <v>60</v>
      </c>
      <c r="G881" t="s">
        <v>109</v>
      </c>
      <c r="H881" t="s">
        <v>127</v>
      </c>
      <c r="I881" s="2" t="s">
        <v>3882</v>
      </c>
      <c r="J881" s="2" t="s">
        <v>3995</v>
      </c>
      <c r="L881">
        <v>427.68</v>
      </c>
      <c r="R881">
        <v>3</v>
      </c>
      <c r="AA881" s="112">
        <f t="shared" si="164"/>
        <v>0</v>
      </c>
      <c r="AB881" s="112">
        <f t="shared" si="165"/>
        <v>0</v>
      </c>
      <c r="AC881" s="112">
        <f t="shared" si="166"/>
        <v>0</v>
      </c>
      <c r="AD881" s="112">
        <f t="shared" si="167"/>
        <v>1283.04</v>
      </c>
      <c r="AE881" s="112">
        <f t="shared" si="168"/>
        <v>0</v>
      </c>
      <c r="AF881" s="112">
        <f t="shared" si="169"/>
        <v>0</v>
      </c>
      <c r="AG881" s="112">
        <f t="shared" si="170"/>
        <v>0</v>
      </c>
      <c r="AH881" s="112">
        <f t="shared" si="171"/>
        <v>0</v>
      </c>
      <c r="AI881" s="112">
        <f t="shared" si="172"/>
        <v>0</v>
      </c>
      <c r="AJ881" s="112">
        <f t="shared" si="173"/>
        <v>0</v>
      </c>
      <c r="AK881" s="112">
        <f t="shared" si="174"/>
        <v>0</v>
      </c>
      <c r="AL881" s="112">
        <f t="shared" si="175"/>
        <v>0</v>
      </c>
    </row>
    <row r="882" spans="1:38" x14ac:dyDescent="0.2">
      <c r="A882" s="2" t="s">
        <v>104</v>
      </c>
      <c r="B882" s="197" t="s">
        <v>1377</v>
      </c>
      <c r="C882" s="197" t="s">
        <v>1377</v>
      </c>
      <c r="D882" s="197" t="s">
        <v>1377</v>
      </c>
      <c r="E882" s="195" t="s">
        <v>1379</v>
      </c>
      <c r="F882" t="s">
        <v>2277</v>
      </c>
      <c r="G882" s="2" t="s">
        <v>475</v>
      </c>
      <c r="H882" t="s">
        <v>476</v>
      </c>
      <c r="I882" s="2" t="s">
        <v>3882</v>
      </c>
      <c r="J882" s="2" t="s">
        <v>3995</v>
      </c>
      <c r="L882">
        <v>719.72</v>
      </c>
      <c r="R882">
        <v>1</v>
      </c>
      <c r="AA882" s="112">
        <f t="shared" si="164"/>
        <v>0</v>
      </c>
      <c r="AB882" s="112">
        <f t="shared" si="165"/>
        <v>0</v>
      </c>
      <c r="AC882" s="112">
        <f t="shared" si="166"/>
        <v>0</v>
      </c>
      <c r="AD882" s="112">
        <f t="shared" si="167"/>
        <v>719.72</v>
      </c>
      <c r="AE882" s="112">
        <f t="shared" si="168"/>
        <v>0</v>
      </c>
      <c r="AF882" s="112">
        <f t="shared" si="169"/>
        <v>0</v>
      </c>
      <c r="AG882" s="112">
        <f t="shared" si="170"/>
        <v>0</v>
      </c>
      <c r="AH882" s="112">
        <f t="shared" si="171"/>
        <v>0</v>
      </c>
      <c r="AI882" s="112">
        <f t="shared" si="172"/>
        <v>0</v>
      </c>
      <c r="AJ882" s="112">
        <f t="shared" si="173"/>
        <v>0</v>
      </c>
      <c r="AK882" s="112">
        <f t="shared" si="174"/>
        <v>0</v>
      </c>
      <c r="AL882" s="112">
        <f t="shared" si="175"/>
        <v>0</v>
      </c>
    </row>
    <row r="883" spans="1:38" x14ac:dyDescent="0.2">
      <c r="A883" s="2" t="s">
        <v>56</v>
      </c>
      <c r="B883" s="197" t="s">
        <v>492</v>
      </c>
      <c r="C883" s="197" t="s">
        <v>492</v>
      </c>
      <c r="D883" s="197" t="s">
        <v>492</v>
      </c>
      <c r="E883" s="195" t="s">
        <v>493</v>
      </c>
      <c r="F883" t="s">
        <v>487</v>
      </c>
      <c r="G883" t="s">
        <v>488</v>
      </c>
      <c r="H883" t="s">
        <v>489</v>
      </c>
      <c r="I883" s="2" t="s">
        <v>3882</v>
      </c>
      <c r="J883" s="2" t="s">
        <v>3995</v>
      </c>
      <c r="L883">
        <v>636.7844827586207</v>
      </c>
      <c r="R883">
        <v>1</v>
      </c>
      <c r="AA883" s="112">
        <f t="shared" si="164"/>
        <v>0</v>
      </c>
      <c r="AB883" s="112">
        <f t="shared" si="165"/>
        <v>0</v>
      </c>
      <c r="AC883" s="112">
        <f t="shared" si="166"/>
        <v>0</v>
      </c>
      <c r="AD883" s="112">
        <f t="shared" si="167"/>
        <v>636.7844827586207</v>
      </c>
      <c r="AE883" s="112">
        <f t="shared" si="168"/>
        <v>0</v>
      </c>
      <c r="AF883" s="112">
        <f t="shared" si="169"/>
        <v>0</v>
      </c>
      <c r="AG883" s="112">
        <f t="shared" si="170"/>
        <v>0</v>
      </c>
      <c r="AH883" s="112">
        <f t="shared" si="171"/>
        <v>0</v>
      </c>
      <c r="AI883" s="112">
        <f t="shared" si="172"/>
        <v>0</v>
      </c>
      <c r="AJ883" s="112">
        <f t="shared" si="173"/>
        <v>0</v>
      </c>
      <c r="AK883" s="112">
        <f t="shared" si="174"/>
        <v>0</v>
      </c>
      <c r="AL883" s="112">
        <f t="shared" si="175"/>
        <v>0</v>
      </c>
    </row>
    <row r="884" spans="1:38" x14ac:dyDescent="0.2">
      <c r="A884" s="2" t="s">
        <v>56</v>
      </c>
      <c r="B884" s="197" t="s">
        <v>251</v>
      </c>
      <c r="C884" s="197" t="s">
        <v>251</v>
      </c>
      <c r="D884" s="197" t="s">
        <v>251</v>
      </c>
      <c r="E884" s="195" t="s">
        <v>253</v>
      </c>
      <c r="F884" t="s">
        <v>60</v>
      </c>
      <c r="G884" t="s">
        <v>79</v>
      </c>
      <c r="H884" t="s">
        <v>254</v>
      </c>
      <c r="I884" s="2" t="s">
        <v>3882</v>
      </c>
      <c r="J884" s="2" t="s">
        <v>3995</v>
      </c>
      <c r="L884">
        <v>270.25</v>
      </c>
      <c r="R884">
        <v>1</v>
      </c>
      <c r="AA884" s="112">
        <f t="shared" si="164"/>
        <v>0</v>
      </c>
      <c r="AB884" s="112">
        <f t="shared" si="165"/>
        <v>0</v>
      </c>
      <c r="AC884" s="112">
        <f t="shared" si="166"/>
        <v>0</v>
      </c>
      <c r="AD884" s="112">
        <f t="shared" si="167"/>
        <v>270.25</v>
      </c>
      <c r="AE884" s="112">
        <f t="shared" si="168"/>
        <v>0</v>
      </c>
      <c r="AF884" s="112">
        <f t="shared" si="169"/>
        <v>0</v>
      </c>
      <c r="AG884" s="112">
        <f t="shared" si="170"/>
        <v>0</v>
      </c>
      <c r="AH884" s="112">
        <f t="shared" si="171"/>
        <v>0</v>
      </c>
      <c r="AI884" s="112">
        <f t="shared" si="172"/>
        <v>0</v>
      </c>
      <c r="AJ884" s="112">
        <f t="shared" si="173"/>
        <v>0</v>
      </c>
      <c r="AK884" s="112">
        <f t="shared" si="174"/>
        <v>0</v>
      </c>
      <c r="AL884" s="112">
        <f t="shared" si="175"/>
        <v>0</v>
      </c>
    </row>
    <row r="885" spans="1:38" x14ac:dyDescent="0.2">
      <c r="A885" s="2" t="s">
        <v>56</v>
      </c>
      <c r="B885" s="197" t="s">
        <v>284</v>
      </c>
      <c r="C885" s="197" t="s">
        <v>284</v>
      </c>
      <c r="D885" s="197" t="s">
        <v>284</v>
      </c>
      <c r="E885" s="195" t="s">
        <v>286</v>
      </c>
      <c r="F885" t="s">
        <v>60</v>
      </c>
      <c r="G885" t="s">
        <v>109</v>
      </c>
      <c r="H885" t="s">
        <v>127</v>
      </c>
      <c r="I885" s="2" t="s">
        <v>3882</v>
      </c>
      <c r="J885" s="2" t="s">
        <v>3995</v>
      </c>
      <c r="L885">
        <v>335.97413793103453</v>
      </c>
      <c r="R885">
        <v>3</v>
      </c>
      <c r="AA885" s="112">
        <f t="shared" si="164"/>
        <v>0</v>
      </c>
      <c r="AB885" s="112">
        <f t="shared" si="165"/>
        <v>0</v>
      </c>
      <c r="AC885" s="112">
        <f t="shared" si="166"/>
        <v>0</v>
      </c>
      <c r="AD885" s="112">
        <f t="shared" si="167"/>
        <v>1007.9224137931036</v>
      </c>
      <c r="AE885" s="112">
        <f t="shared" si="168"/>
        <v>0</v>
      </c>
      <c r="AF885" s="112">
        <f t="shared" si="169"/>
        <v>0</v>
      </c>
      <c r="AG885" s="112">
        <f t="shared" si="170"/>
        <v>0</v>
      </c>
      <c r="AH885" s="112">
        <f t="shared" si="171"/>
        <v>0</v>
      </c>
      <c r="AI885" s="112">
        <f t="shared" si="172"/>
        <v>0</v>
      </c>
      <c r="AJ885" s="112">
        <f t="shared" si="173"/>
        <v>0</v>
      </c>
      <c r="AK885" s="112">
        <f t="shared" si="174"/>
        <v>0</v>
      </c>
      <c r="AL885" s="112">
        <f t="shared" si="175"/>
        <v>0</v>
      </c>
    </row>
    <row r="886" spans="1:38" x14ac:dyDescent="0.2">
      <c r="A886" s="2" t="s">
        <v>1303</v>
      </c>
      <c r="B886" s="197" t="s">
        <v>4136</v>
      </c>
      <c r="C886" s="197" t="s">
        <v>4136</v>
      </c>
      <c r="D886" s="197" t="s">
        <v>4136</v>
      </c>
      <c r="E886" s="195" t="s">
        <v>4137</v>
      </c>
      <c r="F886" t="s">
        <v>4030</v>
      </c>
      <c r="G886" t="s">
        <v>4154</v>
      </c>
      <c r="H886" t="s">
        <v>4155</v>
      </c>
      <c r="I886" s="2" t="s">
        <v>3882</v>
      </c>
      <c r="J886" s="2" t="s">
        <v>3995</v>
      </c>
      <c r="L886">
        <v>178.02586206896552</v>
      </c>
      <c r="R886">
        <v>1</v>
      </c>
      <c r="AA886" s="112">
        <f t="shared" si="164"/>
        <v>0</v>
      </c>
      <c r="AB886" s="112">
        <f t="shared" si="165"/>
        <v>0</v>
      </c>
      <c r="AC886" s="112">
        <f t="shared" si="166"/>
        <v>0</v>
      </c>
      <c r="AD886" s="112">
        <f t="shared" si="167"/>
        <v>178.02586206896552</v>
      </c>
      <c r="AE886" s="112">
        <f t="shared" si="168"/>
        <v>0</v>
      </c>
      <c r="AF886" s="112">
        <f t="shared" si="169"/>
        <v>0</v>
      </c>
      <c r="AG886" s="112">
        <f t="shared" si="170"/>
        <v>0</v>
      </c>
      <c r="AH886" s="112">
        <f t="shared" si="171"/>
        <v>0</v>
      </c>
      <c r="AI886" s="112">
        <f t="shared" si="172"/>
        <v>0</v>
      </c>
      <c r="AJ886" s="112">
        <f t="shared" si="173"/>
        <v>0</v>
      </c>
      <c r="AK886" s="112">
        <f t="shared" si="174"/>
        <v>0</v>
      </c>
      <c r="AL886" s="112">
        <f t="shared" si="175"/>
        <v>0</v>
      </c>
    </row>
    <row r="887" spans="1:38" x14ac:dyDescent="0.2">
      <c r="A887" s="2" t="s">
        <v>1807</v>
      </c>
      <c r="B887" s="2">
        <v>445276</v>
      </c>
      <c r="C887" s="2">
        <v>445276</v>
      </c>
      <c r="D887" s="2">
        <v>445276</v>
      </c>
      <c r="E887" s="195" t="s">
        <v>4135</v>
      </c>
      <c r="F887" t="s">
        <v>4150</v>
      </c>
      <c r="G887" t="s">
        <v>26</v>
      </c>
      <c r="H887" t="s">
        <v>3978</v>
      </c>
      <c r="I887" s="2" t="s">
        <v>3882</v>
      </c>
      <c r="J887" s="2" t="s">
        <v>3995</v>
      </c>
      <c r="L887">
        <v>70.301724137931032</v>
      </c>
      <c r="R887">
        <v>3</v>
      </c>
      <c r="AA887" s="112">
        <f t="shared" si="164"/>
        <v>0</v>
      </c>
      <c r="AB887" s="112">
        <f t="shared" si="165"/>
        <v>0</v>
      </c>
      <c r="AC887" s="112">
        <f t="shared" si="166"/>
        <v>0</v>
      </c>
      <c r="AD887" s="112">
        <f t="shared" si="167"/>
        <v>210.90517241379308</v>
      </c>
      <c r="AE887" s="112">
        <f t="shared" si="168"/>
        <v>0</v>
      </c>
      <c r="AF887" s="112">
        <f t="shared" si="169"/>
        <v>0</v>
      </c>
      <c r="AG887" s="112">
        <f t="shared" si="170"/>
        <v>0</v>
      </c>
      <c r="AH887" s="112">
        <f t="shared" si="171"/>
        <v>0</v>
      </c>
      <c r="AI887" s="112">
        <f t="shared" si="172"/>
        <v>0</v>
      </c>
      <c r="AJ887" s="112">
        <f t="shared" si="173"/>
        <v>0</v>
      </c>
      <c r="AK887" s="112">
        <f t="shared" si="174"/>
        <v>0</v>
      </c>
      <c r="AL887" s="112">
        <f t="shared" si="175"/>
        <v>0</v>
      </c>
    </row>
    <row r="888" spans="1:38" x14ac:dyDescent="0.2">
      <c r="A888" s="2" t="s">
        <v>20</v>
      </c>
      <c r="B888" s="197" t="s">
        <v>3984</v>
      </c>
      <c r="C888" s="197" t="s">
        <v>3984</v>
      </c>
      <c r="D888" s="197" t="s">
        <v>3984</v>
      </c>
      <c r="E888" s="195" t="s">
        <v>3985</v>
      </c>
      <c r="F888" t="s">
        <v>4150</v>
      </c>
      <c r="G888" t="s">
        <v>26</v>
      </c>
      <c r="H888" t="s">
        <v>3978</v>
      </c>
      <c r="I888" s="2" t="s">
        <v>3882</v>
      </c>
      <c r="J888" s="2" t="s">
        <v>3995</v>
      </c>
      <c r="L888">
        <v>70.301724137931032</v>
      </c>
      <c r="R888">
        <v>1</v>
      </c>
      <c r="AA888" s="112">
        <f t="shared" si="164"/>
        <v>0</v>
      </c>
      <c r="AB888" s="112">
        <f t="shared" si="165"/>
        <v>0</v>
      </c>
      <c r="AC888" s="112">
        <f t="shared" si="166"/>
        <v>0</v>
      </c>
      <c r="AD888" s="112">
        <f t="shared" si="167"/>
        <v>70.301724137931032</v>
      </c>
      <c r="AE888" s="112">
        <f t="shared" si="168"/>
        <v>0</v>
      </c>
      <c r="AF888" s="112">
        <f t="shared" si="169"/>
        <v>0</v>
      </c>
      <c r="AG888" s="112">
        <f t="shared" si="170"/>
        <v>0</v>
      </c>
      <c r="AH888" s="112">
        <f t="shared" si="171"/>
        <v>0</v>
      </c>
      <c r="AI888" s="112">
        <f t="shared" si="172"/>
        <v>0</v>
      </c>
      <c r="AJ888" s="112">
        <f t="shared" si="173"/>
        <v>0</v>
      </c>
      <c r="AK888" s="112">
        <f t="shared" si="174"/>
        <v>0</v>
      </c>
      <c r="AL888" s="112">
        <f t="shared" si="175"/>
        <v>0</v>
      </c>
    </row>
    <row r="889" spans="1:38" x14ac:dyDescent="0.2">
      <c r="A889" s="2" t="s">
        <v>104</v>
      </c>
      <c r="B889" s="197" t="s">
        <v>373</v>
      </c>
      <c r="C889" s="197" t="s">
        <v>373</v>
      </c>
      <c r="D889" s="197" t="s">
        <v>373</v>
      </c>
      <c r="E889" s="195" t="s">
        <v>374</v>
      </c>
      <c r="F889" t="s">
        <v>60</v>
      </c>
      <c r="G889" t="s">
        <v>61</v>
      </c>
      <c r="H889" t="s">
        <v>74</v>
      </c>
      <c r="I889" s="2" t="s">
        <v>3882</v>
      </c>
      <c r="J889" s="2" t="s">
        <v>3995</v>
      </c>
      <c r="L889">
        <v>628.75000000000011</v>
      </c>
      <c r="R889">
        <v>1</v>
      </c>
      <c r="AA889" s="112">
        <f t="shared" si="164"/>
        <v>0</v>
      </c>
      <c r="AB889" s="112">
        <f t="shared" si="165"/>
        <v>0</v>
      </c>
      <c r="AC889" s="112">
        <f t="shared" si="166"/>
        <v>0</v>
      </c>
      <c r="AD889" s="112">
        <f t="shared" si="167"/>
        <v>628.75000000000011</v>
      </c>
      <c r="AE889" s="112">
        <f t="shared" si="168"/>
        <v>0</v>
      </c>
      <c r="AF889" s="112">
        <f t="shared" si="169"/>
        <v>0</v>
      </c>
      <c r="AG889" s="112">
        <f t="shared" si="170"/>
        <v>0</v>
      </c>
      <c r="AH889" s="112">
        <f t="shared" si="171"/>
        <v>0</v>
      </c>
      <c r="AI889" s="112">
        <f t="shared" si="172"/>
        <v>0</v>
      </c>
      <c r="AJ889" s="112">
        <f t="shared" si="173"/>
        <v>0</v>
      </c>
      <c r="AK889" s="112">
        <f t="shared" si="174"/>
        <v>0</v>
      </c>
      <c r="AL889" s="112">
        <f t="shared" si="175"/>
        <v>0</v>
      </c>
    </row>
    <row r="890" spans="1:38" x14ac:dyDescent="0.2">
      <c r="A890" s="2" t="s">
        <v>104</v>
      </c>
      <c r="B890" s="197" t="s">
        <v>369</v>
      </c>
      <c r="C890" s="197" t="s">
        <v>369</v>
      </c>
      <c r="D890" s="197" t="s">
        <v>369</v>
      </c>
      <c r="E890" s="195" t="s">
        <v>370</v>
      </c>
      <c r="F890" t="s">
        <v>60</v>
      </c>
      <c r="G890" t="s">
        <v>61</v>
      </c>
      <c r="H890" t="s">
        <v>62</v>
      </c>
      <c r="I890" s="2" t="s">
        <v>3882</v>
      </c>
      <c r="J890" s="2" t="s">
        <v>3995</v>
      </c>
      <c r="L890">
        <v>653.60344827586209</v>
      </c>
      <c r="R890">
        <v>1</v>
      </c>
      <c r="AA890" s="112">
        <f t="shared" si="164"/>
        <v>0</v>
      </c>
      <c r="AB890" s="112">
        <f t="shared" si="165"/>
        <v>0</v>
      </c>
      <c r="AC890" s="112">
        <f t="shared" si="166"/>
        <v>0</v>
      </c>
      <c r="AD890" s="112">
        <f t="shared" si="167"/>
        <v>653.60344827586209</v>
      </c>
      <c r="AE890" s="112">
        <f t="shared" si="168"/>
        <v>0</v>
      </c>
      <c r="AF890" s="112">
        <f t="shared" si="169"/>
        <v>0</v>
      </c>
      <c r="AG890" s="112">
        <f t="shared" si="170"/>
        <v>0</v>
      </c>
      <c r="AH890" s="112">
        <f t="shared" si="171"/>
        <v>0</v>
      </c>
      <c r="AI890" s="112">
        <f t="shared" si="172"/>
        <v>0</v>
      </c>
      <c r="AJ890" s="112">
        <f t="shared" si="173"/>
        <v>0</v>
      </c>
      <c r="AK890" s="112">
        <f t="shared" si="174"/>
        <v>0</v>
      </c>
      <c r="AL890" s="112">
        <f t="shared" si="175"/>
        <v>0</v>
      </c>
    </row>
    <row r="891" spans="1:38" x14ac:dyDescent="0.2">
      <c r="A891" s="2" t="s">
        <v>104</v>
      </c>
      <c r="B891" s="197" t="s">
        <v>366</v>
      </c>
      <c r="C891" s="197" t="s">
        <v>366</v>
      </c>
      <c r="D891" s="197" t="s">
        <v>366</v>
      </c>
      <c r="E891" s="195" t="s">
        <v>367</v>
      </c>
      <c r="F891" t="s">
        <v>60</v>
      </c>
      <c r="G891" t="s">
        <v>61</v>
      </c>
      <c r="H891" t="s">
        <v>62</v>
      </c>
      <c r="I891" s="2" t="s">
        <v>3882</v>
      </c>
      <c r="J891" s="2" t="s">
        <v>3995</v>
      </c>
      <c r="L891">
        <v>628.75000000000011</v>
      </c>
      <c r="R891">
        <v>1</v>
      </c>
      <c r="AA891" s="112">
        <f t="shared" si="164"/>
        <v>0</v>
      </c>
      <c r="AB891" s="112">
        <f t="shared" si="165"/>
        <v>0</v>
      </c>
      <c r="AC891" s="112">
        <f t="shared" si="166"/>
        <v>0</v>
      </c>
      <c r="AD891" s="112">
        <f t="shared" si="167"/>
        <v>628.75000000000011</v>
      </c>
      <c r="AE891" s="112">
        <f t="shared" si="168"/>
        <v>0</v>
      </c>
      <c r="AF891" s="112">
        <f t="shared" si="169"/>
        <v>0</v>
      </c>
      <c r="AG891" s="112">
        <f t="shared" si="170"/>
        <v>0</v>
      </c>
      <c r="AH891" s="112">
        <f t="shared" si="171"/>
        <v>0</v>
      </c>
      <c r="AI891" s="112">
        <f t="shared" si="172"/>
        <v>0</v>
      </c>
      <c r="AJ891" s="112">
        <f t="shared" si="173"/>
        <v>0</v>
      </c>
      <c r="AK891" s="112">
        <f t="shared" si="174"/>
        <v>0</v>
      </c>
      <c r="AL891" s="112">
        <f t="shared" si="175"/>
        <v>0</v>
      </c>
    </row>
    <row r="892" spans="1:38" x14ac:dyDescent="0.2">
      <c r="A892" s="2" t="s">
        <v>104</v>
      </c>
      <c r="B892" s="197" t="s">
        <v>1470</v>
      </c>
      <c r="C892" s="197" t="s">
        <v>1470</v>
      </c>
      <c r="D892" s="197" t="s">
        <v>1470</v>
      </c>
      <c r="E892" s="195" t="s">
        <v>1472</v>
      </c>
      <c r="F892" t="s">
        <v>60</v>
      </c>
      <c r="G892" t="s">
        <v>79</v>
      </c>
      <c r="H892" t="s">
        <v>254</v>
      </c>
      <c r="I892" s="2" t="s">
        <v>3882</v>
      </c>
      <c r="J892" s="2" t="s">
        <v>3995</v>
      </c>
      <c r="L892">
        <v>564.48275862068965</v>
      </c>
      <c r="R892">
        <v>1</v>
      </c>
      <c r="AA892" s="112">
        <f t="shared" si="164"/>
        <v>0</v>
      </c>
      <c r="AB892" s="112">
        <f t="shared" si="165"/>
        <v>0</v>
      </c>
      <c r="AC892" s="112">
        <f t="shared" si="166"/>
        <v>0</v>
      </c>
      <c r="AD892" s="112">
        <f t="shared" si="167"/>
        <v>564.48275862068965</v>
      </c>
      <c r="AE892" s="112">
        <f t="shared" si="168"/>
        <v>0</v>
      </c>
      <c r="AF892" s="112">
        <f t="shared" si="169"/>
        <v>0</v>
      </c>
      <c r="AG892" s="112">
        <f t="shared" si="170"/>
        <v>0</v>
      </c>
      <c r="AH892" s="112">
        <f t="shared" si="171"/>
        <v>0</v>
      </c>
      <c r="AI892" s="112">
        <f t="shared" si="172"/>
        <v>0</v>
      </c>
      <c r="AJ892" s="112">
        <f t="shared" si="173"/>
        <v>0</v>
      </c>
      <c r="AK892" s="112">
        <f t="shared" si="174"/>
        <v>0</v>
      </c>
      <c r="AL892" s="112">
        <f t="shared" si="175"/>
        <v>0</v>
      </c>
    </row>
    <row r="893" spans="1:38" x14ac:dyDescent="0.2">
      <c r="A893" s="2" t="s">
        <v>104</v>
      </c>
      <c r="B893" s="197" t="s">
        <v>1466</v>
      </c>
      <c r="C893" s="197" t="s">
        <v>1466</v>
      </c>
      <c r="D893" s="197" t="s">
        <v>1466</v>
      </c>
      <c r="E893" s="195" t="s">
        <v>1468</v>
      </c>
      <c r="F893" t="s">
        <v>60</v>
      </c>
      <c r="G893" t="s">
        <v>79</v>
      </c>
      <c r="H893" t="s">
        <v>254</v>
      </c>
      <c r="I893" s="2" t="s">
        <v>3882</v>
      </c>
      <c r="J893" s="2" t="s">
        <v>3995</v>
      </c>
      <c r="L893">
        <v>335.70689655172418</v>
      </c>
      <c r="R893">
        <v>2</v>
      </c>
      <c r="AA893" s="112">
        <f t="shared" si="164"/>
        <v>0</v>
      </c>
      <c r="AB893" s="112">
        <f t="shared" si="165"/>
        <v>0</v>
      </c>
      <c r="AC893" s="112">
        <f t="shared" si="166"/>
        <v>0</v>
      </c>
      <c r="AD893" s="112">
        <f t="shared" si="167"/>
        <v>671.41379310344837</v>
      </c>
      <c r="AE893" s="112">
        <f t="shared" si="168"/>
        <v>0</v>
      </c>
      <c r="AF893" s="112">
        <f t="shared" si="169"/>
        <v>0</v>
      </c>
      <c r="AG893" s="112">
        <f t="shared" si="170"/>
        <v>0</v>
      </c>
      <c r="AH893" s="112">
        <f t="shared" si="171"/>
        <v>0</v>
      </c>
      <c r="AI893" s="112">
        <f t="shared" si="172"/>
        <v>0</v>
      </c>
      <c r="AJ893" s="112">
        <f t="shared" si="173"/>
        <v>0</v>
      </c>
      <c r="AK893" s="112">
        <f t="shared" si="174"/>
        <v>0</v>
      </c>
      <c r="AL893" s="112">
        <f t="shared" si="175"/>
        <v>0</v>
      </c>
    </row>
    <row r="894" spans="1:38" x14ac:dyDescent="0.2">
      <c r="A894" s="2" t="s">
        <v>104</v>
      </c>
      <c r="B894" s="197" t="s">
        <v>1490</v>
      </c>
      <c r="C894" s="197" t="s">
        <v>1490</v>
      </c>
      <c r="D894" s="197" t="s">
        <v>1490</v>
      </c>
      <c r="E894" s="195" t="s">
        <v>1492</v>
      </c>
      <c r="F894" t="s">
        <v>60</v>
      </c>
      <c r="G894" t="s">
        <v>109</v>
      </c>
      <c r="H894" t="s">
        <v>127</v>
      </c>
      <c r="I894" s="2" t="s">
        <v>3882</v>
      </c>
      <c r="J894" s="2" t="s">
        <v>3995</v>
      </c>
      <c r="L894">
        <v>368.44827586206895</v>
      </c>
      <c r="R894">
        <v>2</v>
      </c>
      <c r="AA894" s="112">
        <f t="shared" si="164"/>
        <v>0</v>
      </c>
      <c r="AB894" s="112">
        <f t="shared" si="165"/>
        <v>0</v>
      </c>
      <c r="AC894" s="112">
        <f t="shared" si="166"/>
        <v>0</v>
      </c>
      <c r="AD894" s="112">
        <f t="shared" si="167"/>
        <v>736.89655172413791</v>
      </c>
      <c r="AE894" s="112">
        <f t="shared" si="168"/>
        <v>0</v>
      </c>
      <c r="AF894" s="112">
        <f t="shared" si="169"/>
        <v>0</v>
      </c>
      <c r="AG894" s="112">
        <f t="shared" si="170"/>
        <v>0</v>
      </c>
      <c r="AH894" s="112">
        <f t="shared" si="171"/>
        <v>0</v>
      </c>
      <c r="AI894" s="112">
        <f t="shared" si="172"/>
        <v>0</v>
      </c>
      <c r="AJ894" s="112">
        <f t="shared" si="173"/>
        <v>0</v>
      </c>
      <c r="AK894" s="112">
        <f t="shared" si="174"/>
        <v>0</v>
      </c>
      <c r="AL894" s="112">
        <f t="shared" si="175"/>
        <v>0</v>
      </c>
    </row>
    <row r="895" spans="1:38" x14ac:dyDescent="0.2">
      <c r="A895" s="2" t="s">
        <v>104</v>
      </c>
      <c r="B895" s="197" t="s">
        <v>124</v>
      </c>
      <c r="C895" s="197" t="s">
        <v>124</v>
      </c>
      <c r="D895" s="197" t="s">
        <v>124</v>
      </c>
      <c r="E895" s="195" t="s">
        <v>126</v>
      </c>
      <c r="F895" t="s">
        <v>60</v>
      </c>
      <c r="G895" t="s">
        <v>109</v>
      </c>
      <c r="H895" t="s">
        <v>127</v>
      </c>
      <c r="I895" s="2" t="s">
        <v>3882</v>
      </c>
      <c r="J895" s="2" t="s">
        <v>3995</v>
      </c>
      <c r="L895">
        <v>368.68534482758622</v>
      </c>
      <c r="R895">
        <v>2</v>
      </c>
      <c r="AA895" s="112">
        <f t="shared" si="164"/>
        <v>0</v>
      </c>
      <c r="AB895" s="112">
        <f t="shared" si="165"/>
        <v>0</v>
      </c>
      <c r="AC895" s="112">
        <f t="shared" si="166"/>
        <v>0</v>
      </c>
      <c r="AD895" s="112">
        <f t="shared" si="167"/>
        <v>737.37068965517244</v>
      </c>
      <c r="AE895" s="112">
        <f t="shared" si="168"/>
        <v>0</v>
      </c>
      <c r="AF895" s="112">
        <f t="shared" si="169"/>
        <v>0</v>
      </c>
      <c r="AG895" s="112">
        <f t="shared" si="170"/>
        <v>0</v>
      </c>
      <c r="AH895" s="112">
        <f t="shared" si="171"/>
        <v>0</v>
      </c>
      <c r="AI895" s="112">
        <f t="shared" si="172"/>
        <v>0</v>
      </c>
      <c r="AJ895" s="112">
        <f t="shared" si="173"/>
        <v>0</v>
      </c>
      <c r="AK895" s="112">
        <f t="shared" si="174"/>
        <v>0</v>
      </c>
      <c r="AL895" s="112">
        <f t="shared" si="175"/>
        <v>0</v>
      </c>
    </row>
    <row r="896" spans="1:38" x14ac:dyDescent="0.2">
      <c r="A896" s="2" t="s">
        <v>104</v>
      </c>
      <c r="B896" s="197" t="s">
        <v>1485</v>
      </c>
      <c r="C896" s="197" t="s">
        <v>1485</v>
      </c>
      <c r="D896" s="197" t="s">
        <v>1485</v>
      </c>
      <c r="E896" s="195" t="s">
        <v>1487</v>
      </c>
      <c r="F896" t="s">
        <v>60</v>
      </c>
      <c r="G896" t="s">
        <v>109</v>
      </c>
      <c r="H896" t="s">
        <v>110</v>
      </c>
      <c r="I896" s="2" t="s">
        <v>3882</v>
      </c>
      <c r="J896" s="2" t="s">
        <v>3995</v>
      </c>
      <c r="L896">
        <v>368.68965517241384</v>
      </c>
      <c r="R896">
        <v>1</v>
      </c>
      <c r="AA896" s="112">
        <f t="shared" si="164"/>
        <v>0</v>
      </c>
      <c r="AB896" s="112">
        <f t="shared" si="165"/>
        <v>0</v>
      </c>
      <c r="AC896" s="112">
        <f t="shared" si="166"/>
        <v>0</v>
      </c>
      <c r="AD896" s="112">
        <f t="shared" si="167"/>
        <v>368.68965517241384</v>
      </c>
      <c r="AE896" s="112">
        <f t="shared" si="168"/>
        <v>0</v>
      </c>
      <c r="AF896" s="112">
        <f t="shared" si="169"/>
        <v>0</v>
      </c>
      <c r="AG896" s="112">
        <f t="shared" si="170"/>
        <v>0</v>
      </c>
      <c r="AH896" s="112">
        <f t="shared" si="171"/>
        <v>0</v>
      </c>
      <c r="AI896" s="112">
        <f t="shared" si="172"/>
        <v>0</v>
      </c>
      <c r="AJ896" s="112">
        <f t="shared" si="173"/>
        <v>0</v>
      </c>
      <c r="AK896" s="112">
        <f t="shared" si="174"/>
        <v>0</v>
      </c>
      <c r="AL896" s="112">
        <f t="shared" si="175"/>
        <v>0</v>
      </c>
    </row>
    <row r="897" spans="1:38" x14ac:dyDescent="0.2">
      <c r="A897" s="2" t="s">
        <v>104</v>
      </c>
      <c r="B897" s="197" t="s">
        <v>1377</v>
      </c>
      <c r="C897" s="197" t="s">
        <v>1377</v>
      </c>
      <c r="D897" s="197" t="s">
        <v>1377</v>
      </c>
      <c r="E897" s="195" t="s">
        <v>1379</v>
      </c>
      <c r="F897" t="s">
        <v>2277</v>
      </c>
      <c r="G897" s="2" t="s">
        <v>475</v>
      </c>
      <c r="H897" t="s">
        <v>476</v>
      </c>
      <c r="I897" s="2" t="s">
        <v>3882</v>
      </c>
      <c r="J897" s="2" t="s">
        <v>3995</v>
      </c>
      <c r="L897">
        <v>620.44827586206907</v>
      </c>
      <c r="R897">
        <v>1</v>
      </c>
      <c r="AA897" s="112">
        <f t="shared" si="164"/>
        <v>0</v>
      </c>
      <c r="AB897" s="112">
        <f t="shared" si="165"/>
        <v>0</v>
      </c>
      <c r="AC897" s="112">
        <f t="shared" si="166"/>
        <v>0</v>
      </c>
      <c r="AD897" s="112">
        <f t="shared" si="167"/>
        <v>620.44827586206907</v>
      </c>
      <c r="AE897" s="112">
        <f t="shared" si="168"/>
        <v>0</v>
      </c>
      <c r="AF897" s="112">
        <f t="shared" si="169"/>
        <v>0</v>
      </c>
      <c r="AG897" s="112">
        <f t="shared" si="170"/>
        <v>0</v>
      </c>
      <c r="AH897" s="112">
        <f t="shared" si="171"/>
        <v>0</v>
      </c>
      <c r="AI897" s="112">
        <f t="shared" si="172"/>
        <v>0</v>
      </c>
      <c r="AJ897" s="112">
        <f t="shared" si="173"/>
        <v>0</v>
      </c>
      <c r="AK897" s="112">
        <f t="shared" si="174"/>
        <v>0</v>
      </c>
      <c r="AL897" s="112">
        <f t="shared" si="175"/>
        <v>0</v>
      </c>
    </row>
    <row r="898" spans="1:38" x14ac:dyDescent="0.2">
      <c r="A898" s="2" t="s">
        <v>104</v>
      </c>
      <c r="B898" s="197" t="s">
        <v>473</v>
      </c>
      <c r="C898" s="197" t="s">
        <v>473</v>
      </c>
      <c r="D898" s="197" t="s">
        <v>473</v>
      </c>
      <c r="E898" s="195" t="s">
        <v>474</v>
      </c>
      <c r="F898" t="s">
        <v>2277</v>
      </c>
      <c r="G898" s="2" t="s">
        <v>475</v>
      </c>
      <c r="H898" t="s">
        <v>476</v>
      </c>
      <c r="I898" s="2" t="s">
        <v>3882</v>
      </c>
      <c r="J898" s="2" t="s">
        <v>3995</v>
      </c>
      <c r="L898">
        <v>620.44827586206907</v>
      </c>
      <c r="R898">
        <v>1</v>
      </c>
      <c r="AA898" s="112">
        <f t="shared" si="164"/>
        <v>0</v>
      </c>
      <c r="AB898" s="112">
        <f t="shared" si="165"/>
        <v>0</v>
      </c>
      <c r="AC898" s="112">
        <f t="shared" si="166"/>
        <v>0</v>
      </c>
      <c r="AD898" s="112">
        <f t="shared" si="167"/>
        <v>620.44827586206907</v>
      </c>
      <c r="AE898" s="112">
        <f t="shared" si="168"/>
        <v>0</v>
      </c>
      <c r="AF898" s="112">
        <f t="shared" si="169"/>
        <v>0</v>
      </c>
      <c r="AG898" s="112">
        <f t="shared" si="170"/>
        <v>0</v>
      </c>
      <c r="AH898" s="112">
        <f t="shared" si="171"/>
        <v>0</v>
      </c>
      <c r="AI898" s="112">
        <f t="shared" si="172"/>
        <v>0</v>
      </c>
      <c r="AJ898" s="112">
        <f t="shared" si="173"/>
        <v>0</v>
      </c>
      <c r="AK898" s="112">
        <f t="shared" si="174"/>
        <v>0</v>
      </c>
      <c r="AL898" s="112">
        <f t="shared" si="175"/>
        <v>0</v>
      </c>
    </row>
    <row r="899" spans="1:38" x14ac:dyDescent="0.2">
      <c r="A899" s="2" t="s">
        <v>20</v>
      </c>
      <c r="B899" s="197" t="s">
        <v>1779</v>
      </c>
      <c r="C899" s="197" t="s">
        <v>1779</v>
      </c>
      <c r="D899" s="197" t="s">
        <v>1779</v>
      </c>
      <c r="E899" s="195" t="s">
        <v>1781</v>
      </c>
      <c r="F899" t="s">
        <v>4030</v>
      </c>
      <c r="G899" t="s">
        <v>1072</v>
      </c>
      <c r="H899" t="s">
        <v>1777</v>
      </c>
      <c r="I899" s="2" t="s">
        <v>3882</v>
      </c>
      <c r="J899" s="2" t="s">
        <v>3995</v>
      </c>
      <c r="L899">
        <v>233.61206896551727</v>
      </c>
      <c r="R899">
        <v>1</v>
      </c>
      <c r="AA899" s="112">
        <f t="shared" ref="AA899:AA962" si="176">O899*$L:$L</f>
        <v>0</v>
      </c>
      <c r="AB899" s="112">
        <f t="shared" ref="AB899:AB962" si="177">P899*$L:$L</f>
        <v>0</v>
      </c>
      <c r="AC899" s="112">
        <f t="shared" ref="AC899:AC962" si="178">Q899*$L:$L</f>
        <v>0</v>
      </c>
      <c r="AD899" s="112">
        <f t="shared" ref="AD899:AD962" si="179">R899*$L:$L</f>
        <v>233.61206896551727</v>
      </c>
      <c r="AE899" s="112">
        <f t="shared" ref="AE899:AE962" si="180">S899*$L:$L</f>
        <v>0</v>
      </c>
      <c r="AF899" s="112">
        <f t="shared" ref="AF899:AF962" si="181">T899*$L:$L</f>
        <v>0</v>
      </c>
      <c r="AG899" s="112">
        <f t="shared" ref="AG899:AG962" si="182">U899*$L:$L</f>
        <v>0</v>
      </c>
      <c r="AH899" s="112">
        <f t="shared" ref="AH899:AH962" si="183">V899*$L:$L</f>
        <v>0</v>
      </c>
      <c r="AI899" s="112">
        <f t="shared" ref="AI899:AI962" si="184">W899*$L:$L</f>
        <v>0</v>
      </c>
      <c r="AJ899" s="112">
        <f t="shared" ref="AJ899:AJ962" si="185">X899*$L:$L</f>
        <v>0</v>
      </c>
      <c r="AK899" s="112">
        <f t="shared" ref="AK899:AK962" si="186">Y899*$L:$L</f>
        <v>0</v>
      </c>
      <c r="AL899" s="112">
        <f t="shared" ref="AL899:AL962" si="187">Z899*$L:$L</f>
        <v>0</v>
      </c>
    </row>
    <row r="900" spans="1:38" x14ac:dyDescent="0.2">
      <c r="A900" s="2" t="s">
        <v>1248</v>
      </c>
      <c r="B900" s="197" t="s">
        <v>1270</v>
      </c>
      <c r="C900" s="197" t="s">
        <v>1270</v>
      </c>
      <c r="D900" s="197" t="s">
        <v>1270</v>
      </c>
      <c r="E900" s="195" t="s">
        <v>1272</v>
      </c>
      <c r="F900" t="s">
        <v>4151</v>
      </c>
      <c r="G900" t="s">
        <v>1258</v>
      </c>
      <c r="H900" t="s">
        <v>1268</v>
      </c>
      <c r="I900" s="2" t="s">
        <v>3882</v>
      </c>
      <c r="J900" s="2" t="s">
        <v>3995</v>
      </c>
      <c r="L900">
        <v>0</v>
      </c>
      <c r="R900">
        <v>1</v>
      </c>
      <c r="AA900" s="112">
        <f t="shared" si="176"/>
        <v>0</v>
      </c>
      <c r="AB900" s="112">
        <f t="shared" si="177"/>
        <v>0</v>
      </c>
      <c r="AC900" s="112">
        <f t="shared" si="178"/>
        <v>0</v>
      </c>
      <c r="AD900" s="112">
        <f t="shared" si="179"/>
        <v>0</v>
      </c>
      <c r="AE900" s="112">
        <f t="shared" si="180"/>
        <v>0</v>
      </c>
      <c r="AF900" s="112">
        <f t="shared" si="181"/>
        <v>0</v>
      </c>
      <c r="AG900" s="112">
        <f t="shared" si="182"/>
        <v>0</v>
      </c>
      <c r="AH900" s="112">
        <f t="shared" si="183"/>
        <v>0</v>
      </c>
      <c r="AI900" s="112">
        <f t="shared" si="184"/>
        <v>0</v>
      </c>
      <c r="AJ900" s="112">
        <f t="shared" si="185"/>
        <v>0</v>
      </c>
      <c r="AK900" s="112">
        <f t="shared" si="186"/>
        <v>0</v>
      </c>
      <c r="AL900" s="112">
        <f t="shared" si="187"/>
        <v>0</v>
      </c>
    </row>
    <row r="901" spans="1:38" x14ac:dyDescent="0.2">
      <c r="A901" s="2" t="s">
        <v>56</v>
      </c>
      <c r="B901" s="197" t="s">
        <v>703</v>
      </c>
      <c r="C901" s="197" t="s">
        <v>703</v>
      </c>
      <c r="D901" s="197" t="s">
        <v>703</v>
      </c>
      <c r="E901" s="195" t="s">
        <v>705</v>
      </c>
      <c r="F901" t="s">
        <v>487</v>
      </c>
      <c r="G901" t="s">
        <v>488</v>
      </c>
      <c r="H901" t="s">
        <v>706</v>
      </c>
      <c r="I901" s="2" t="s">
        <v>3882</v>
      </c>
      <c r="J901" s="2" t="s">
        <v>3995</v>
      </c>
      <c r="L901">
        <v>525.76</v>
      </c>
      <c r="R901">
        <v>1</v>
      </c>
      <c r="AA901" s="112">
        <f t="shared" si="176"/>
        <v>0</v>
      </c>
      <c r="AB901" s="112">
        <f t="shared" si="177"/>
        <v>0</v>
      </c>
      <c r="AC901" s="112">
        <f t="shared" si="178"/>
        <v>0</v>
      </c>
      <c r="AD901" s="112">
        <f t="shared" si="179"/>
        <v>525.76</v>
      </c>
      <c r="AE901" s="112">
        <f t="shared" si="180"/>
        <v>0</v>
      </c>
      <c r="AF901" s="112">
        <f t="shared" si="181"/>
        <v>0</v>
      </c>
      <c r="AG901" s="112">
        <f t="shared" si="182"/>
        <v>0</v>
      </c>
      <c r="AH901" s="112">
        <f t="shared" si="183"/>
        <v>0</v>
      </c>
      <c r="AI901" s="112">
        <f t="shared" si="184"/>
        <v>0</v>
      </c>
      <c r="AJ901" s="112">
        <f t="shared" si="185"/>
        <v>0</v>
      </c>
      <c r="AK901" s="112">
        <f t="shared" si="186"/>
        <v>0</v>
      </c>
      <c r="AL901" s="112">
        <f t="shared" si="187"/>
        <v>0</v>
      </c>
    </row>
    <row r="902" spans="1:38" x14ac:dyDescent="0.2">
      <c r="A902" s="2" t="s">
        <v>56</v>
      </c>
      <c r="B902" s="197" t="s">
        <v>485</v>
      </c>
      <c r="C902" s="197" t="s">
        <v>485</v>
      </c>
      <c r="D902" s="197" t="s">
        <v>485</v>
      </c>
      <c r="E902" s="195" t="s">
        <v>486</v>
      </c>
      <c r="F902" t="s">
        <v>487</v>
      </c>
      <c r="G902" t="s">
        <v>488</v>
      </c>
      <c r="H902" t="s">
        <v>489</v>
      </c>
      <c r="I902" s="2" t="s">
        <v>3882</v>
      </c>
      <c r="J902" s="2" t="s">
        <v>3995</v>
      </c>
      <c r="L902">
        <v>808.67</v>
      </c>
      <c r="R902">
        <v>1</v>
      </c>
      <c r="AA902" s="112">
        <f t="shared" si="176"/>
        <v>0</v>
      </c>
      <c r="AB902" s="112">
        <f t="shared" si="177"/>
        <v>0</v>
      </c>
      <c r="AC902" s="112">
        <f t="shared" si="178"/>
        <v>0</v>
      </c>
      <c r="AD902" s="112">
        <f t="shared" si="179"/>
        <v>808.67</v>
      </c>
      <c r="AE902" s="112">
        <f t="shared" si="180"/>
        <v>0</v>
      </c>
      <c r="AF902" s="112">
        <f t="shared" si="181"/>
        <v>0</v>
      </c>
      <c r="AG902" s="112">
        <f t="shared" si="182"/>
        <v>0</v>
      </c>
      <c r="AH902" s="112">
        <f t="shared" si="183"/>
        <v>0</v>
      </c>
      <c r="AI902" s="112">
        <f t="shared" si="184"/>
        <v>0</v>
      </c>
      <c r="AJ902" s="112">
        <f t="shared" si="185"/>
        <v>0</v>
      </c>
      <c r="AK902" s="112">
        <f t="shared" si="186"/>
        <v>0</v>
      </c>
      <c r="AL902" s="112">
        <f t="shared" si="187"/>
        <v>0</v>
      </c>
    </row>
    <row r="903" spans="1:38" x14ac:dyDescent="0.2">
      <c r="A903" s="2" t="s">
        <v>56</v>
      </c>
      <c r="B903" s="197" t="s">
        <v>251</v>
      </c>
      <c r="C903" s="197" t="s">
        <v>251</v>
      </c>
      <c r="D903" s="197" t="s">
        <v>251</v>
      </c>
      <c r="E903" s="195" t="s">
        <v>253</v>
      </c>
      <c r="F903" t="s">
        <v>60</v>
      </c>
      <c r="G903" t="s">
        <v>79</v>
      </c>
      <c r="H903" t="s">
        <v>254</v>
      </c>
      <c r="I903" s="2" t="s">
        <v>3882</v>
      </c>
      <c r="J903" s="2" t="s">
        <v>3995</v>
      </c>
      <c r="L903">
        <v>378.99</v>
      </c>
      <c r="R903">
        <v>2</v>
      </c>
      <c r="AA903" s="112">
        <f t="shared" si="176"/>
        <v>0</v>
      </c>
      <c r="AB903" s="112">
        <f t="shared" si="177"/>
        <v>0</v>
      </c>
      <c r="AC903" s="112">
        <f t="shared" si="178"/>
        <v>0</v>
      </c>
      <c r="AD903" s="112">
        <f t="shared" si="179"/>
        <v>757.98</v>
      </c>
      <c r="AE903" s="112">
        <f t="shared" si="180"/>
        <v>0</v>
      </c>
      <c r="AF903" s="112">
        <f t="shared" si="181"/>
        <v>0</v>
      </c>
      <c r="AG903" s="112">
        <f t="shared" si="182"/>
        <v>0</v>
      </c>
      <c r="AH903" s="112">
        <f t="shared" si="183"/>
        <v>0</v>
      </c>
      <c r="AI903" s="112">
        <f t="shared" si="184"/>
        <v>0</v>
      </c>
      <c r="AJ903" s="112">
        <f t="shared" si="185"/>
        <v>0</v>
      </c>
      <c r="AK903" s="112">
        <f t="shared" si="186"/>
        <v>0</v>
      </c>
      <c r="AL903" s="112">
        <f t="shared" si="187"/>
        <v>0</v>
      </c>
    </row>
    <row r="904" spans="1:38" x14ac:dyDescent="0.2">
      <c r="A904" s="2" t="s">
        <v>1303</v>
      </c>
      <c r="B904" s="197" t="s">
        <v>4136</v>
      </c>
      <c r="C904" s="197" t="s">
        <v>4136</v>
      </c>
      <c r="D904" s="197" t="s">
        <v>4136</v>
      </c>
      <c r="E904" s="195" t="s">
        <v>4137</v>
      </c>
      <c r="F904" t="s">
        <v>4030</v>
      </c>
      <c r="G904" t="s">
        <v>4154</v>
      </c>
      <c r="H904" t="s">
        <v>4155</v>
      </c>
      <c r="I904" s="2" t="s">
        <v>3882</v>
      </c>
      <c r="J904" s="2" t="s">
        <v>3995</v>
      </c>
      <c r="L904">
        <v>282.51</v>
      </c>
      <c r="R904">
        <v>2</v>
      </c>
      <c r="AA904" s="112">
        <f t="shared" si="176"/>
        <v>0</v>
      </c>
      <c r="AB904" s="112">
        <f t="shared" si="177"/>
        <v>0</v>
      </c>
      <c r="AC904" s="112">
        <f t="shared" si="178"/>
        <v>0</v>
      </c>
      <c r="AD904" s="112">
        <f t="shared" si="179"/>
        <v>565.02</v>
      </c>
      <c r="AE904" s="112">
        <f t="shared" si="180"/>
        <v>0</v>
      </c>
      <c r="AF904" s="112">
        <f t="shared" si="181"/>
        <v>0</v>
      </c>
      <c r="AG904" s="112">
        <f t="shared" si="182"/>
        <v>0</v>
      </c>
      <c r="AH904" s="112">
        <f t="shared" si="183"/>
        <v>0</v>
      </c>
      <c r="AI904" s="112">
        <f t="shared" si="184"/>
        <v>0</v>
      </c>
      <c r="AJ904" s="112">
        <f t="shared" si="185"/>
        <v>0</v>
      </c>
      <c r="AK904" s="112">
        <f t="shared" si="186"/>
        <v>0</v>
      </c>
      <c r="AL904" s="112">
        <f t="shared" si="187"/>
        <v>0</v>
      </c>
    </row>
    <row r="905" spans="1:38" x14ac:dyDescent="0.2">
      <c r="A905" s="2" t="s">
        <v>1807</v>
      </c>
      <c r="B905" s="2">
        <v>445276</v>
      </c>
      <c r="C905" s="2">
        <v>445276</v>
      </c>
      <c r="D905" s="2">
        <v>445276</v>
      </c>
      <c r="E905" s="195" t="s">
        <v>4135</v>
      </c>
      <c r="F905" t="s">
        <v>4150</v>
      </c>
      <c r="G905" t="s">
        <v>26</v>
      </c>
      <c r="H905" t="s">
        <v>3978</v>
      </c>
      <c r="I905" s="2" t="s">
        <v>3882</v>
      </c>
      <c r="J905" s="2" t="s">
        <v>3995</v>
      </c>
      <c r="L905">
        <v>113.54928571428572</v>
      </c>
      <c r="R905">
        <v>14</v>
      </c>
      <c r="AA905" s="112">
        <f t="shared" si="176"/>
        <v>0</v>
      </c>
      <c r="AB905" s="112">
        <f t="shared" si="177"/>
        <v>0</v>
      </c>
      <c r="AC905" s="112">
        <f t="shared" si="178"/>
        <v>0</v>
      </c>
      <c r="AD905" s="112">
        <f t="shared" si="179"/>
        <v>1589.69</v>
      </c>
      <c r="AE905" s="112">
        <f t="shared" si="180"/>
        <v>0</v>
      </c>
      <c r="AF905" s="112">
        <f t="shared" si="181"/>
        <v>0</v>
      </c>
      <c r="AG905" s="112">
        <f t="shared" si="182"/>
        <v>0</v>
      </c>
      <c r="AH905" s="112">
        <f t="shared" si="183"/>
        <v>0</v>
      </c>
      <c r="AI905" s="112">
        <f t="shared" si="184"/>
        <v>0</v>
      </c>
      <c r="AJ905" s="112">
        <f t="shared" si="185"/>
        <v>0</v>
      </c>
      <c r="AK905" s="112">
        <f t="shared" si="186"/>
        <v>0</v>
      </c>
      <c r="AL905" s="112">
        <f t="shared" si="187"/>
        <v>0</v>
      </c>
    </row>
    <row r="906" spans="1:38" x14ac:dyDescent="0.2">
      <c r="A906" s="2" t="s">
        <v>1248</v>
      </c>
      <c r="B906" s="197" t="s">
        <v>1259</v>
      </c>
      <c r="C906" s="197" t="s">
        <v>1259</v>
      </c>
      <c r="D906" s="197" t="s">
        <v>1259</v>
      </c>
      <c r="E906" s="195" t="s">
        <v>1263</v>
      </c>
      <c r="F906" t="s">
        <v>4151</v>
      </c>
      <c r="G906" t="s">
        <v>1258</v>
      </c>
      <c r="H906" t="s">
        <v>1259</v>
      </c>
      <c r="I906" s="2" t="s">
        <v>3882</v>
      </c>
      <c r="J906" s="2" t="s">
        <v>3995</v>
      </c>
      <c r="L906">
        <v>307.02</v>
      </c>
      <c r="R906">
        <v>1</v>
      </c>
      <c r="AA906" s="112">
        <f t="shared" si="176"/>
        <v>0</v>
      </c>
      <c r="AB906" s="112">
        <f t="shared" si="177"/>
        <v>0</v>
      </c>
      <c r="AC906" s="112">
        <f t="shared" si="178"/>
        <v>0</v>
      </c>
      <c r="AD906" s="112">
        <f t="shared" si="179"/>
        <v>307.02</v>
      </c>
      <c r="AE906" s="112">
        <f t="shared" si="180"/>
        <v>0</v>
      </c>
      <c r="AF906" s="112">
        <f t="shared" si="181"/>
        <v>0</v>
      </c>
      <c r="AG906" s="112">
        <f t="shared" si="182"/>
        <v>0</v>
      </c>
      <c r="AH906" s="112">
        <f t="shared" si="183"/>
        <v>0</v>
      </c>
      <c r="AI906" s="112">
        <f t="shared" si="184"/>
        <v>0</v>
      </c>
      <c r="AJ906" s="112">
        <f t="shared" si="185"/>
        <v>0</v>
      </c>
      <c r="AK906" s="112">
        <f t="shared" si="186"/>
        <v>0</v>
      </c>
      <c r="AL906" s="112">
        <f t="shared" si="187"/>
        <v>0</v>
      </c>
    </row>
    <row r="907" spans="1:38" x14ac:dyDescent="0.2">
      <c r="A907" s="2" t="s">
        <v>1248</v>
      </c>
      <c r="B907" s="197" t="s">
        <v>1270</v>
      </c>
      <c r="C907" s="197" t="s">
        <v>1270</v>
      </c>
      <c r="D907" s="197" t="s">
        <v>1270</v>
      </c>
      <c r="E907" s="195" t="s">
        <v>1272</v>
      </c>
      <c r="F907" t="s">
        <v>4151</v>
      </c>
      <c r="G907" t="s">
        <v>1258</v>
      </c>
      <c r="H907" t="s">
        <v>1268</v>
      </c>
      <c r="I907" s="2" t="s">
        <v>3882</v>
      </c>
      <c r="J907" s="2" t="s">
        <v>3995</v>
      </c>
      <c r="L907">
        <v>272.64999999999998</v>
      </c>
      <c r="R907">
        <v>2</v>
      </c>
      <c r="AA907" s="112">
        <f t="shared" si="176"/>
        <v>0</v>
      </c>
      <c r="AB907" s="112">
        <f t="shared" si="177"/>
        <v>0</v>
      </c>
      <c r="AC907" s="112">
        <f t="shared" si="178"/>
        <v>0</v>
      </c>
      <c r="AD907" s="112">
        <f t="shared" si="179"/>
        <v>545.29999999999995</v>
      </c>
      <c r="AE907" s="112">
        <f t="shared" si="180"/>
        <v>0</v>
      </c>
      <c r="AF907" s="112">
        <f t="shared" si="181"/>
        <v>0</v>
      </c>
      <c r="AG907" s="112">
        <f t="shared" si="182"/>
        <v>0</v>
      </c>
      <c r="AH907" s="112">
        <f t="shared" si="183"/>
        <v>0</v>
      </c>
      <c r="AI907" s="112">
        <f t="shared" si="184"/>
        <v>0</v>
      </c>
      <c r="AJ907" s="112">
        <f t="shared" si="185"/>
        <v>0</v>
      </c>
      <c r="AK907" s="112">
        <f t="shared" si="186"/>
        <v>0</v>
      </c>
      <c r="AL907" s="112">
        <f t="shared" si="187"/>
        <v>0</v>
      </c>
    </row>
    <row r="908" spans="1:38" x14ac:dyDescent="0.2">
      <c r="A908" s="2" t="s">
        <v>20</v>
      </c>
      <c r="B908" s="197" t="s">
        <v>3984</v>
      </c>
      <c r="C908" s="197" t="s">
        <v>3984</v>
      </c>
      <c r="D908" s="197" t="s">
        <v>3984</v>
      </c>
      <c r="E908" s="195" t="s">
        <v>3985</v>
      </c>
      <c r="F908" t="s">
        <v>4150</v>
      </c>
      <c r="G908" t="s">
        <v>26</v>
      </c>
      <c r="H908" t="s">
        <v>3978</v>
      </c>
      <c r="I908" s="2" t="s">
        <v>3882</v>
      </c>
      <c r="J908" s="2" t="s">
        <v>3995</v>
      </c>
      <c r="L908">
        <v>113.55</v>
      </c>
      <c r="R908">
        <v>4</v>
      </c>
      <c r="AA908" s="112">
        <f t="shared" si="176"/>
        <v>0</v>
      </c>
      <c r="AB908" s="112">
        <f t="shared" si="177"/>
        <v>0</v>
      </c>
      <c r="AC908" s="112">
        <f t="shared" si="178"/>
        <v>0</v>
      </c>
      <c r="AD908" s="112">
        <f t="shared" si="179"/>
        <v>454.2</v>
      </c>
      <c r="AE908" s="112">
        <f t="shared" si="180"/>
        <v>0</v>
      </c>
      <c r="AF908" s="112">
        <f t="shared" si="181"/>
        <v>0</v>
      </c>
      <c r="AG908" s="112">
        <f t="shared" si="182"/>
        <v>0</v>
      </c>
      <c r="AH908" s="112">
        <f t="shared" si="183"/>
        <v>0</v>
      </c>
      <c r="AI908" s="112">
        <f t="shared" si="184"/>
        <v>0</v>
      </c>
      <c r="AJ908" s="112">
        <f t="shared" si="185"/>
        <v>0</v>
      </c>
      <c r="AK908" s="112">
        <f t="shared" si="186"/>
        <v>0</v>
      </c>
      <c r="AL908" s="112">
        <f t="shared" si="187"/>
        <v>0</v>
      </c>
    </row>
    <row r="909" spans="1:38" x14ac:dyDescent="0.2">
      <c r="A909" s="2" t="s">
        <v>104</v>
      </c>
      <c r="B909" s="197" t="s">
        <v>373</v>
      </c>
      <c r="C909" s="197" t="s">
        <v>373</v>
      </c>
      <c r="D909" s="197" t="s">
        <v>373</v>
      </c>
      <c r="E909" s="195" t="s">
        <v>374</v>
      </c>
      <c r="F909" t="s">
        <v>60</v>
      </c>
      <c r="G909" t="s">
        <v>61</v>
      </c>
      <c r="H909" t="s">
        <v>74</v>
      </c>
      <c r="I909" s="2" t="s">
        <v>3882</v>
      </c>
      <c r="J909" s="2" t="s">
        <v>3995</v>
      </c>
      <c r="L909">
        <v>794.85</v>
      </c>
      <c r="R909">
        <v>1</v>
      </c>
      <c r="AA909" s="112">
        <f t="shared" si="176"/>
        <v>0</v>
      </c>
      <c r="AB909" s="112">
        <f t="shared" si="177"/>
        <v>0</v>
      </c>
      <c r="AC909" s="112">
        <f t="shared" si="178"/>
        <v>0</v>
      </c>
      <c r="AD909" s="112">
        <f t="shared" si="179"/>
        <v>794.85</v>
      </c>
      <c r="AE909" s="112">
        <f t="shared" si="180"/>
        <v>0</v>
      </c>
      <c r="AF909" s="112">
        <f t="shared" si="181"/>
        <v>0</v>
      </c>
      <c r="AG909" s="112">
        <f t="shared" si="182"/>
        <v>0</v>
      </c>
      <c r="AH909" s="112">
        <f t="shared" si="183"/>
        <v>0</v>
      </c>
      <c r="AI909" s="112">
        <f t="shared" si="184"/>
        <v>0</v>
      </c>
      <c r="AJ909" s="112">
        <f t="shared" si="185"/>
        <v>0</v>
      </c>
      <c r="AK909" s="112">
        <f t="shared" si="186"/>
        <v>0</v>
      </c>
      <c r="AL909" s="112">
        <f t="shared" si="187"/>
        <v>0</v>
      </c>
    </row>
    <row r="910" spans="1:38" x14ac:dyDescent="0.2">
      <c r="A910" s="2" t="s">
        <v>104</v>
      </c>
      <c r="B910" s="197" t="s">
        <v>371</v>
      </c>
      <c r="C910" s="197" t="s">
        <v>371</v>
      </c>
      <c r="D910" s="197" t="s">
        <v>371</v>
      </c>
      <c r="E910" s="195" t="s">
        <v>372</v>
      </c>
      <c r="F910" t="s">
        <v>60</v>
      </c>
      <c r="G910" t="s">
        <v>61</v>
      </c>
      <c r="H910" t="s">
        <v>74</v>
      </c>
      <c r="I910" s="2" t="s">
        <v>3882</v>
      </c>
      <c r="J910" s="2" t="s">
        <v>3995</v>
      </c>
      <c r="L910">
        <v>794.85</v>
      </c>
      <c r="R910">
        <v>1</v>
      </c>
      <c r="AA910" s="112">
        <f t="shared" si="176"/>
        <v>0</v>
      </c>
      <c r="AB910" s="112">
        <f t="shared" si="177"/>
        <v>0</v>
      </c>
      <c r="AC910" s="112">
        <f t="shared" si="178"/>
        <v>0</v>
      </c>
      <c r="AD910" s="112">
        <f t="shared" si="179"/>
        <v>794.85</v>
      </c>
      <c r="AE910" s="112">
        <f t="shared" si="180"/>
        <v>0</v>
      </c>
      <c r="AF910" s="112">
        <f t="shared" si="181"/>
        <v>0</v>
      </c>
      <c r="AG910" s="112">
        <f t="shared" si="182"/>
        <v>0</v>
      </c>
      <c r="AH910" s="112">
        <f t="shared" si="183"/>
        <v>0</v>
      </c>
      <c r="AI910" s="112">
        <f t="shared" si="184"/>
        <v>0</v>
      </c>
      <c r="AJ910" s="112">
        <f t="shared" si="185"/>
        <v>0</v>
      </c>
      <c r="AK910" s="112">
        <f t="shared" si="186"/>
        <v>0</v>
      </c>
      <c r="AL910" s="112">
        <f t="shared" si="187"/>
        <v>0</v>
      </c>
    </row>
    <row r="911" spans="1:38" x14ac:dyDescent="0.2">
      <c r="A911" s="2" t="s">
        <v>104</v>
      </c>
      <c r="B911" s="197" t="s">
        <v>366</v>
      </c>
      <c r="C911" s="197" t="s">
        <v>366</v>
      </c>
      <c r="D911" s="197" t="s">
        <v>366</v>
      </c>
      <c r="E911" s="195" t="s">
        <v>367</v>
      </c>
      <c r="F911" t="s">
        <v>60</v>
      </c>
      <c r="G911" t="s">
        <v>61</v>
      </c>
      <c r="H911" t="s">
        <v>62</v>
      </c>
      <c r="I911" s="2" t="s">
        <v>3882</v>
      </c>
      <c r="J911" s="2" t="s">
        <v>3995</v>
      </c>
      <c r="L911">
        <v>794.85</v>
      </c>
      <c r="R911">
        <v>1</v>
      </c>
      <c r="AA911" s="112">
        <f t="shared" si="176"/>
        <v>0</v>
      </c>
      <c r="AB911" s="112">
        <f t="shared" si="177"/>
        <v>0</v>
      </c>
      <c r="AC911" s="112">
        <f t="shared" si="178"/>
        <v>0</v>
      </c>
      <c r="AD911" s="112">
        <f t="shared" si="179"/>
        <v>794.85</v>
      </c>
      <c r="AE911" s="112">
        <f t="shared" si="180"/>
        <v>0</v>
      </c>
      <c r="AF911" s="112">
        <f t="shared" si="181"/>
        <v>0</v>
      </c>
      <c r="AG911" s="112">
        <f t="shared" si="182"/>
        <v>0</v>
      </c>
      <c r="AH911" s="112">
        <f t="shared" si="183"/>
        <v>0</v>
      </c>
      <c r="AI911" s="112">
        <f t="shared" si="184"/>
        <v>0</v>
      </c>
      <c r="AJ911" s="112">
        <f t="shared" si="185"/>
        <v>0</v>
      </c>
      <c r="AK911" s="112">
        <f t="shared" si="186"/>
        <v>0</v>
      </c>
      <c r="AL911" s="112">
        <f t="shared" si="187"/>
        <v>0</v>
      </c>
    </row>
    <row r="912" spans="1:38" x14ac:dyDescent="0.2">
      <c r="A912" s="2" t="s">
        <v>104</v>
      </c>
      <c r="B912" s="197" t="s">
        <v>1454</v>
      </c>
      <c r="C912" s="197" t="s">
        <v>1454</v>
      </c>
      <c r="D912" s="197" t="s">
        <v>1454</v>
      </c>
      <c r="E912" s="195" t="s">
        <v>1456</v>
      </c>
      <c r="F912" t="s">
        <v>60</v>
      </c>
      <c r="G912" t="s">
        <v>79</v>
      </c>
      <c r="H912" t="s">
        <v>245</v>
      </c>
      <c r="I912" s="2" t="s">
        <v>3882</v>
      </c>
      <c r="J912" s="2" t="s">
        <v>3995</v>
      </c>
      <c r="L912">
        <v>454.92</v>
      </c>
      <c r="R912">
        <v>2</v>
      </c>
      <c r="AA912" s="112">
        <f t="shared" si="176"/>
        <v>0</v>
      </c>
      <c r="AB912" s="112">
        <f t="shared" si="177"/>
        <v>0</v>
      </c>
      <c r="AC912" s="112">
        <f t="shared" si="178"/>
        <v>0</v>
      </c>
      <c r="AD912" s="112">
        <f t="shared" si="179"/>
        <v>909.84</v>
      </c>
      <c r="AE912" s="112">
        <f t="shared" si="180"/>
        <v>0</v>
      </c>
      <c r="AF912" s="112">
        <f t="shared" si="181"/>
        <v>0</v>
      </c>
      <c r="AG912" s="112">
        <f t="shared" si="182"/>
        <v>0</v>
      </c>
      <c r="AH912" s="112">
        <f t="shared" si="183"/>
        <v>0</v>
      </c>
      <c r="AI912" s="112">
        <f t="shared" si="184"/>
        <v>0</v>
      </c>
      <c r="AJ912" s="112">
        <f t="shared" si="185"/>
        <v>0</v>
      </c>
      <c r="AK912" s="112">
        <f t="shared" si="186"/>
        <v>0</v>
      </c>
      <c r="AL912" s="112">
        <f t="shared" si="187"/>
        <v>0</v>
      </c>
    </row>
    <row r="913" spans="1:38" x14ac:dyDescent="0.2">
      <c r="A913" s="2" t="s">
        <v>104</v>
      </c>
      <c r="B913" s="197" t="s">
        <v>1450</v>
      </c>
      <c r="C913" s="197" t="s">
        <v>1450</v>
      </c>
      <c r="D913" s="197" t="s">
        <v>1450</v>
      </c>
      <c r="E913" s="195" t="s">
        <v>1452</v>
      </c>
      <c r="F913" t="s">
        <v>60</v>
      </c>
      <c r="G913" t="s">
        <v>79</v>
      </c>
      <c r="H913" t="s">
        <v>245</v>
      </c>
      <c r="I913" s="2" t="s">
        <v>3882</v>
      </c>
      <c r="J913" s="2" t="s">
        <v>3995</v>
      </c>
      <c r="L913">
        <v>454.92</v>
      </c>
      <c r="R913">
        <v>2</v>
      </c>
      <c r="AA913" s="112">
        <f t="shared" si="176"/>
        <v>0</v>
      </c>
      <c r="AB913" s="112">
        <f t="shared" si="177"/>
        <v>0</v>
      </c>
      <c r="AC913" s="112">
        <f t="shared" si="178"/>
        <v>0</v>
      </c>
      <c r="AD913" s="112">
        <f t="shared" si="179"/>
        <v>909.84</v>
      </c>
      <c r="AE913" s="112">
        <f t="shared" si="180"/>
        <v>0</v>
      </c>
      <c r="AF913" s="112">
        <f t="shared" si="181"/>
        <v>0</v>
      </c>
      <c r="AG913" s="112">
        <f t="shared" si="182"/>
        <v>0</v>
      </c>
      <c r="AH913" s="112">
        <f t="shared" si="183"/>
        <v>0</v>
      </c>
      <c r="AI913" s="112">
        <f t="shared" si="184"/>
        <v>0</v>
      </c>
      <c r="AJ913" s="112">
        <f t="shared" si="185"/>
        <v>0</v>
      </c>
      <c r="AK913" s="112">
        <f t="shared" si="186"/>
        <v>0</v>
      </c>
      <c r="AL913" s="112">
        <f t="shared" si="187"/>
        <v>0</v>
      </c>
    </row>
    <row r="914" spans="1:38" x14ac:dyDescent="0.2">
      <c r="A914" s="2" t="s">
        <v>104</v>
      </c>
      <c r="B914" s="197" t="s">
        <v>1466</v>
      </c>
      <c r="C914" s="197" t="s">
        <v>1466</v>
      </c>
      <c r="D914" s="197" t="s">
        <v>1466</v>
      </c>
      <c r="E914" s="195" t="s">
        <v>1468</v>
      </c>
      <c r="F914" t="s">
        <v>60</v>
      </c>
      <c r="G914" t="s">
        <v>79</v>
      </c>
      <c r="H914" t="s">
        <v>254</v>
      </c>
      <c r="I914" s="2" t="s">
        <v>3882</v>
      </c>
      <c r="J914" s="2" t="s">
        <v>3995</v>
      </c>
      <c r="L914">
        <v>454.92</v>
      </c>
      <c r="R914">
        <v>2</v>
      </c>
      <c r="AA914" s="112">
        <f t="shared" si="176"/>
        <v>0</v>
      </c>
      <c r="AB914" s="112">
        <f t="shared" si="177"/>
        <v>0</v>
      </c>
      <c r="AC914" s="112">
        <f t="shared" si="178"/>
        <v>0</v>
      </c>
      <c r="AD914" s="112">
        <f t="shared" si="179"/>
        <v>909.84</v>
      </c>
      <c r="AE914" s="112">
        <f t="shared" si="180"/>
        <v>0</v>
      </c>
      <c r="AF914" s="112">
        <f t="shared" si="181"/>
        <v>0</v>
      </c>
      <c r="AG914" s="112">
        <f t="shared" si="182"/>
        <v>0</v>
      </c>
      <c r="AH914" s="112">
        <f t="shared" si="183"/>
        <v>0</v>
      </c>
      <c r="AI914" s="112">
        <f t="shared" si="184"/>
        <v>0</v>
      </c>
      <c r="AJ914" s="112">
        <f t="shared" si="185"/>
        <v>0</v>
      </c>
      <c r="AK914" s="112">
        <f t="shared" si="186"/>
        <v>0</v>
      </c>
      <c r="AL914" s="112">
        <f t="shared" si="187"/>
        <v>0</v>
      </c>
    </row>
    <row r="915" spans="1:38" x14ac:dyDescent="0.2">
      <c r="A915" s="2" t="s">
        <v>104</v>
      </c>
      <c r="B915" s="197" t="s">
        <v>124</v>
      </c>
      <c r="C915" s="197" t="s">
        <v>124</v>
      </c>
      <c r="D915" s="197" t="s">
        <v>124</v>
      </c>
      <c r="E915" s="195" t="s">
        <v>126</v>
      </c>
      <c r="F915" t="s">
        <v>60</v>
      </c>
      <c r="G915" t="s">
        <v>109</v>
      </c>
      <c r="H915" t="s">
        <v>127</v>
      </c>
      <c r="I915" s="2" t="s">
        <v>3882</v>
      </c>
      <c r="J915" s="2" t="s">
        <v>3995</v>
      </c>
      <c r="L915">
        <v>493.18</v>
      </c>
      <c r="R915">
        <v>3</v>
      </c>
      <c r="AA915" s="112">
        <f t="shared" si="176"/>
        <v>0</v>
      </c>
      <c r="AB915" s="112">
        <f t="shared" si="177"/>
        <v>0</v>
      </c>
      <c r="AC915" s="112">
        <f t="shared" si="178"/>
        <v>0</v>
      </c>
      <c r="AD915" s="112">
        <f t="shared" si="179"/>
        <v>1479.54</v>
      </c>
      <c r="AE915" s="112">
        <f t="shared" si="180"/>
        <v>0</v>
      </c>
      <c r="AF915" s="112">
        <f t="shared" si="181"/>
        <v>0</v>
      </c>
      <c r="AG915" s="112">
        <f t="shared" si="182"/>
        <v>0</v>
      </c>
      <c r="AH915" s="112">
        <f t="shared" si="183"/>
        <v>0</v>
      </c>
      <c r="AI915" s="112">
        <f t="shared" si="184"/>
        <v>0</v>
      </c>
      <c r="AJ915" s="112">
        <f t="shared" si="185"/>
        <v>0</v>
      </c>
      <c r="AK915" s="112">
        <f t="shared" si="186"/>
        <v>0</v>
      </c>
      <c r="AL915" s="112">
        <f t="shared" si="187"/>
        <v>0</v>
      </c>
    </row>
    <row r="916" spans="1:38" x14ac:dyDescent="0.2">
      <c r="A916" s="2" t="s">
        <v>104</v>
      </c>
      <c r="B916" t="s">
        <v>473</v>
      </c>
      <c r="C916" t="s">
        <v>473</v>
      </c>
      <c r="D916" t="s">
        <v>473</v>
      </c>
      <c r="E916" s="195" t="s">
        <v>474</v>
      </c>
      <c r="F916" t="s">
        <v>2277</v>
      </c>
      <c r="G916" s="2" t="s">
        <v>475</v>
      </c>
      <c r="H916" t="s">
        <v>476</v>
      </c>
      <c r="I916" s="2" t="s">
        <v>3882</v>
      </c>
      <c r="J916" s="2" t="s">
        <v>3995</v>
      </c>
      <c r="L916" s="184">
        <v>628.75000000000011</v>
      </c>
      <c r="S916">
        <v>1</v>
      </c>
      <c r="AA916" s="112">
        <f t="shared" si="176"/>
        <v>0</v>
      </c>
      <c r="AB916" s="112">
        <f t="shared" si="177"/>
        <v>0</v>
      </c>
      <c r="AC916" s="112">
        <f t="shared" si="178"/>
        <v>0</v>
      </c>
      <c r="AD916" s="112">
        <f t="shared" si="179"/>
        <v>0</v>
      </c>
      <c r="AE916" s="112">
        <f t="shared" si="180"/>
        <v>628.75000000000011</v>
      </c>
      <c r="AF916" s="112">
        <f t="shared" si="181"/>
        <v>0</v>
      </c>
      <c r="AG916" s="112">
        <f t="shared" si="182"/>
        <v>0</v>
      </c>
      <c r="AH916" s="112">
        <f t="shared" si="183"/>
        <v>0</v>
      </c>
      <c r="AI916" s="112">
        <f t="shared" si="184"/>
        <v>0</v>
      </c>
      <c r="AJ916" s="112">
        <f t="shared" si="185"/>
        <v>0</v>
      </c>
      <c r="AK916" s="112">
        <f t="shared" si="186"/>
        <v>0</v>
      </c>
      <c r="AL916" s="112">
        <f t="shared" si="187"/>
        <v>0</v>
      </c>
    </row>
    <row r="917" spans="1:38" x14ac:dyDescent="0.2">
      <c r="A917" s="2" t="s">
        <v>104</v>
      </c>
      <c r="B917" t="s">
        <v>124</v>
      </c>
      <c r="C917" t="s">
        <v>124</v>
      </c>
      <c r="D917" t="s">
        <v>124</v>
      </c>
      <c r="E917" s="195" t="s">
        <v>126</v>
      </c>
      <c r="F917" t="s">
        <v>60</v>
      </c>
      <c r="G917" t="s">
        <v>109</v>
      </c>
      <c r="H917" t="s">
        <v>127</v>
      </c>
      <c r="I917" s="2" t="s">
        <v>3882</v>
      </c>
      <c r="J917" s="2" t="s">
        <v>3995</v>
      </c>
      <c r="L917" s="184">
        <v>368.68965517241384</v>
      </c>
      <c r="S917">
        <v>1</v>
      </c>
      <c r="AA917" s="112">
        <f t="shared" si="176"/>
        <v>0</v>
      </c>
      <c r="AB917" s="112">
        <f t="shared" si="177"/>
        <v>0</v>
      </c>
      <c r="AC917" s="112">
        <f t="shared" si="178"/>
        <v>0</v>
      </c>
      <c r="AD917" s="112">
        <f t="shared" si="179"/>
        <v>0</v>
      </c>
      <c r="AE917" s="112">
        <f t="shared" si="180"/>
        <v>368.68965517241384</v>
      </c>
      <c r="AF917" s="112">
        <f t="shared" si="181"/>
        <v>0</v>
      </c>
      <c r="AG917" s="112">
        <f t="shared" si="182"/>
        <v>0</v>
      </c>
      <c r="AH917" s="112">
        <f t="shared" si="183"/>
        <v>0</v>
      </c>
      <c r="AI917" s="112">
        <f t="shared" si="184"/>
        <v>0</v>
      </c>
      <c r="AJ917" s="112">
        <f t="shared" si="185"/>
        <v>0</v>
      </c>
      <c r="AK917" s="112">
        <f t="shared" si="186"/>
        <v>0</v>
      </c>
      <c r="AL917" s="112">
        <f t="shared" si="187"/>
        <v>0</v>
      </c>
    </row>
    <row r="918" spans="1:38" x14ac:dyDescent="0.2">
      <c r="A918" s="2" t="s">
        <v>56</v>
      </c>
      <c r="B918" t="s">
        <v>251</v>
      </c>
      <c r="C918" t="s">
        <v>251</v>
      </c>
      <c r="D918" t="s">
        <v>251</v>
      </c>
      <c r="E918" s="195" t="s">
        <v>253</v>
      </c>
      <c r="F918" t="s">
        <v>60</v>
      </c>
      <c r="G918" t="s">
        <v>79</v>
      </c>
      <c r="H918" t="s">
        <v>254</v>
      </c>
      <c r="I918" s="2" t="s">
        <v>3882</v>
      </c>
      <c r="J918" s="2" t="s">
        <v>3995</v>
      </c>
      <c r="L918" s="184">
        <v>270.25</v>
      </c>
      <c r="S918">
        <v>1</v>
      </c>
      <c r="AA918" s="112">
        <f t="shared" si="176"/>
        <v>0</v>
      </c>
      <c r="AB918" s="112">
        <f t="shared" si="177"/>
        <v>0</v>
      </c>
      <c r="AC918" s="112">
        <f t="shared" si="178"/>
        <v>0</v>
      </c>
      <c r="AD918" s="112">
        <f t="shared" si="179"/>
        <v>0</v>
      </c>
      <c r="AE918" s="112">
        <f t="shared" si="180"/>
        <v>270.25</v>
      </c>
      <c r="AF918" s="112">
        <f t="shared" si="181"/>
        <v>0</v>
      </c>
      <c r="AG918" s="112">
        <f t="shared" si="182"/>
        <v>0</v>
      </c>
      <c r="AH918" s="112">
        <f t="shared" si="183"/>
        <v>0</v>
      </c>
      <c r="AI918" s="112">
        <f t="shared" si="184"/>
        <v>0</v>
      </c>
      <c r="AJ918" s="112">
        <f t="shared" si="185"/>
        <v>0</v>
      </c>
      <c r="AK918" s="112">
        <f t="shared" si="186"/>
        <v>0</v>
      </c>
      <c r="AL918" s="112">
        <f t="shared" si="187"/>
        <v>0</v>
      </c>
    </row>
    <row r="919" spans="1:38" x14ac:dyDescent="0.2">
      <c r="A919" s="2" t="s">
        <v>56</v>
      </c>
      <c r="B919" t="s">
        <v>242</v>
      </c>
      <c r="C919" t="s">
        <v>242</v>
      </c>
      <c r="D919" t="s">
        <v>242</v>
      </c>
      <c r="E919" s="195" t="s">
        <v>244</v>
      </c>
      <c r="F919" t="s">
        <v>60</v>
      </c>
      <c r="G919" t="s">
        <v>79</v>
      </c>
      <c r="H919" t="s">
        <v>245</v>
      </c>
      <c r="I919" s="2" t="s">
        <v>3882</v>
      </c>
      <c r="J919" s="2" t="s">
        <v>3995</v>
      </c>
      <c r="L919" s="184">
        <v>270.25</v>
      </c>
      <c r="S919">
        <v>1</v>
      </c>
      <c r="AA919" s="112">
        <f t="shared" si="176"/>
        <v>0</v>
      </c>
      <c r="AB919" s="112">
        <f t="shared" si="177"/>
        <v>0</v>
      </c>
      <c r="AC919" s="112">
        <f t="shared" si="178"/>
        <v>0</v>
      </c>
      <c r="AD919" s="112">
        <f t="shared" si="179"/>
        <v>0</v>
      </c>
      <c r="AE919" s="112">
        <f t="shared" si="180"/>
        <v>270.25</v>
      </c>
      <c r="AF919" s="112">
        <f t="shared" si="181"/>
        <v>0</v>
      </c>
      <c r="AG919" s="112">
        <f t="shared" si="182"/>
        <v>0</v>
      </c>
      <c r="AH919" s="112">
        <f t="shared" si="183"/>
        <v>0</v>
      </c>
      <c r="AI919" s="112">
        <f t="shared" si="184"/>
        <v>0</v>
      </c>
      <c r="AJ919" s="112">
        <f t="shared" si="185"/>
        <v>0</v>
      </c>
      <c r="AK919" s="112">
        <f t="shared" si="186"/>
        <v>0</v>
      </c>
      <c r="AL919" s="112">
        <f t="shared" si="187"/>
        <v>0</v>
      </c>
    </row>
    <row r="920" spans="1:38" x14ac:dyDescent="0.2">
      <c r="A920" s="2" t="s">
        <v>56</v>
      </c>
      <c r="B920" t="s">
        <v>703</v>
      </c>
      <c r="C920" t="s">
        <v>703</v>
      </c>
      <c r="D920" t="s">
        <v>703</v>
      </c>
      <c r="E920" s="195" t="s">
        <v>705</v>
      </c>
      <c r="F920" t="s">
        <v>487</v>
      </c>
      <c r="G920" t="s">
        <v>488</v>
      </c>
      <c r="H920" t="s">
        <v>706</v>
      </c>
      <c r="I920" s="2" t="s">
        <v>3882</v>
      </c>
      <c r="J920" s="2" t="s">
        <v>3995</v>
      </c>
      <c r="L920" s="184">
        <v>380.39655172413796</v>
      </c>
      <c r="S920">
        <v>1</v>
      </c>
      <c r="AA920" s="112">
        <f t="shared" si="176"/>
        <v>0</v>
      </c>
      <c r="AB920" s="112">
        <f t="shared" si="177"/>
        <v>0</v>
      </c>
      <c r="AC920" s="112">
        <f t="shared" si="178"/>
        <v>0</v>
      </c>
      <c r="AD920" s="112">
        <f t="shared" si="179"/>
        <v>0</v>
      </c>
      <c r="AE920" s="112">
        <f t="shared" si="180"/>
        <v>380.39655172413796</v>
      </c>
      <c r="AF920" s="112">
        <f t="shared" si="181"/>
        <v>0</v>
      </c>
      <c r="AG920" s="112">
        <f t="shared" si="182"/>
        <v>0</v>
      </c>
      <c r="AH920" s="112">
        <f t="shared" si="183"/>
        <v>0</v>
      </c>
      <c r="AI920" s="112">
        <f t="shared" si="184"/>
        <v>0</v>
      </c>
      <c r="AJ920" s="112">
        <f t="shared" si="185"/>
        <v>0</v>
      </c>
      <c r="AK920" s="112">
        <f t="shared" si="186"/>
        <v>0</v>
      </c>
      <c r="AL920" s="112">
        <f t="shared" si="187"/>
        <v>0</v>
      </c>
    </row>
    <row r="921" spans="1:38" x14ac:dyDescent="0.2">
      <c r="A921" s="2" t="s">
        <v>56</v>
      </c>
      <c r="B921" t="s">
        <v>923</v>
      </c>
      <c r="C921" t="s">
        <v>923</v>
      </c>
      <c r="D921" t="s">
        <v>923</v>
      </c>
      <c r="E921" s="195" t="s">
        <v>924</v>
      </c>
      <c r="F921" t="s">
        <v>60</v>
      </c>
      <c r="G921" t="s">
        <v>109</v>
      </c>
      <c r="H921" t="s">
        <v>109</v>
      </c>
      <c r="I921" s="2" t="s">
        <v>3882</v>
      </c>
      <c r="J921" s="2" t="s">
        <v>3995</v>
      </c>
      <c r="L921" s="184">
        <v>273.14655172413796</v>
      </c>
      <c r="S921">
        <v>1</v>
      </c>
      <c r="AA921" s="112">
        <f t="shared" si="176"/>
        <v>0</v>
      </c>
      <c r="AB921" s="112">
        <f t="shared" si="177"/>
        <v>0</v>
      </c>
      <c r="AC921" s="112">
        <f t="shared" si="178"/>
        <v>0</v>
      </c>
      <c r="AD921" s="112">
        <f t="shared" si="179"/>
        <v>0</v>
      </c>
      <c r="AE921" s="112">
        <f t="shared" si="180"/>
        <v>273.14655172413796</v>
      </c>
      <c r="AF921" s="112">
        <f t="shared" si="181"/>
        <v>0</v>
      </c>
      <c r="AG921" s="112">
        <f t="shared" si="182"/>
        <v>0</v>
      </c>
      <c r="AH921" s="112">
        <f t="shared" si="183"/>
        <v>0</v>
      </c>
      <c r="AI921" s="112">
        <f t="shared" si="184"/>
        <v>0</v>
      </c>
      <c r="AJ921" s="112">
        <f t="shared" si="185"/>
        <v>0</v>
      </c>
      <c r="AK921" s="112">
        <f t="shared" si="186"/>
        <v>0</v>
      </c>
      <c r="AL921" s="112">
        <f t="shared" si="187"/>
        <v>0</v>
      </c>
    </row>
    <row r="922" spans="1:38" x14ac:dyDescent="0.2">
      <c r="A922" s="2" t="s">
        <v>20</v>
      </c>
      <c r="B922" t="s">
        <v>1779</v>
      </c>
      <c r="C922" t="s">
        <v>1779</v>
      </c>
      <c r="D922" t="s">
        <v>1779</v>
      </c>
      <c r="E922" s="195" t="s">
        <v>1781</v>
      </c>
      <c r="F922" t="s">
        <v>4030</v>
      </c>
      <c r="G922" t="s">
        <v>1072</v>
      </c>
      <c r="H922" t="s">
        <v>1777</v>
      </c>
      <c r="I922" s="2" t="s">
        <v>3882</v>
      </c>
      <c r="J922" s="2" t="s">
        <v>3995</v>
      </c>
      <c r="L922" s="184">
        <v>233.61206896551727</v>
      </c>
      <c r="S922">
        <v>1</v>
      </c>
      <c r="AA922" s="112">
        <f t="shared" si="176"/>
        <v>0</v>
      </c>
      <c r="AB922" s="112">
        <f t="shared" si="177"/>
        <v>0</v>
      </c>
      <c r="AC922" s="112">
        <f t="shared" si="178"/>
        <v>0</v>
      </c>
      <c r="AD922" s="112">
        <f t="shared" si="179"/>
        <v>0</v>
      </c>
      <c r="AE922" s="112">
        <f t="shared" si="180"/>
        <v>233.61206896551727</v>
      </c>
      <c r="AF922" s="112">
        <f t="shared" si="181"/>
        <v>0</v>
      </c>
      <c r="AG922" s="112">
        <f t="shared" si="182"/>
        <v>0</v>
      </c>
      <c r="AH922" s="112">
        <f t="shared" si="183"/>
        <v>0</v>
      </c>
      <c r="AI922" s="112">
        <f t="shared" si="184"/>
        <v>0</v>
      </c>
      <c r="AJ922" s="112">
        <f t="shared" si="185"/>
        <v>0</v>
      </c>
      <c r="AK922" s="112">
        <f t="shared" si="186"/>
        <v>0</v>
      </c>
      <c r="AL922" s="112">
        <f t="shared" si="187"/>
        <v>0</v>
      </c>
    </row>
    <row r="923" spans="1:38" x14ac:dyDescent="0.2">
      <c r="A923" s="2" t="s">
        <v>1248</v>
      </c>
      <c r="B923" t="s">
        <v>1259</v>
      </c>
      <c r="C923" t="s">
        <v>1259</v>
      </c>
      <c r="D923" t="s">
        <v>1259</v>
      </c>
      <c r="E923" s="195" t="s">
        <v>1263</v>
      </c>
      <c r="F923" t="s">
        <v>4151</v>
      </c>
      <c r="G923" t="s">
        <v>1258</v>
      </c>
      <c r="H923" t="s">
        <v>1259</v>
      </c>
      <c r="I923" s="2" t="s">
        <v>3882</v>
      </c>
      <c r="J923" s="2" t="s">
        <v>3995</v>
      </c>
      <c r="L923" s="184">
        <v>206.39655172413794</v>
      </c>
      <c r="S923">
        <v>1</v>
      </c>
      <c r="AA923" s="112">
        <f t="shared" si="176"/>
        <v>0</v>
      </c>
      <c r="AB923" s="112">
        <f t="shared" si="177"/>
        <v>0</v>
      </c>
      <c r="AC923" s="112">
        <f t="shared" si="178"/>
        <v>0</v>
      </c>
      <c r="AD923" s="112">
        <f t="shared" si="179"/>
        <v>0</v>
      </c>
      <c r="AE923" s="112">
        <f t="shared" si="180"/>
        <v>206.39655172413794</v>
      </c>
      <c r="AF923" s="112">
        <f t="shared" si="181"/>
        <v>0</v>
      </c>
      <c r="AG923" s="112">
        <f t="shared" si="182"/>
        <v>0</v>
      </c>
      <c r="AH923" s="112">
        <f t="shared" si="183"/>
        <v>0</v>
      </c>
      <c r="AI923" s="112">
        <f t="shared" si="184"/>
        <v>0</v>
      </c>
      <c r="AJ923" s="112">
        <f t="shared" si="185"/>
        <v>0</v>
      </c>
      <c r="AK923" s="112">
        <f t="shared" si="186"/>
        <v>0</v>
      </c>
      <c r="AL923" s="112">
        <f t="shared" si="187"/>
        <v>0</v>
      </c>
    </row>
    <row r="924" spans="1:38" x14ac:dyDescent="0.2">
      <c r="A924" s="2" t="s">
        <v>104</v>
      </c>
      <c r="B924" t="s">
        <v>473</v>
      </c>
      <c r="C924" t="s">
        <v>473</v>
      </c>
      <c r="D924" t="s">
        <v>473</v>
      </c>
      <c r="E924" s="195" t="s">
        <v>474</v>
      </c>
      <c r="F924" t="s">
        <v>2277</v>
      </c>
      <c r="G924" s="2" t="s">
        <v>475</v>
      </c>
      <c r="H924" t="s">
        <v>476</v>
      </c>
      <c r="I924" s="2" t="s">
        <v>3882</v>
      </c>
      <c r="J924" s="2" t="s">
        <v>3995</v>
      </c>
      <c r="L924" s="184">
        <v>628.75000000000011</v>
      </c>
      <c r="S924">
        <v>2</v>
      </c>
      <c r="AA924" s="112">
        <f t="shared" si="176"/>
        <v>0</v>
      </c>
      <c r="AB924" s="112">
        <f t="shared" si="177"/>
        <v>0</v>
      </c>
      <c r="AC924" s="112">
        <f t="shared" si="178"/>
        <v>0</v>
      </c>
      <c r="AD924" s="112">
        <f t="shared" si="179"/>
        <v>0</v>
      </c>
      <c r="AE924" s="112">
        <f t="shared" si="180"/>
        <v>1257.5000000000002</v>
      </c>
      <c r="AF924" s="112">
        <f t="shared" si="181"/>
        <v>0</v>
      </c>
      <c r="AG924" s="112">
        <f t="shared" si="182"/>
        <v>0</v>
      </c>
      <c r="AH924" s="112">
        <f t="shared" si="183"/>
        <v>0</v>
      </c>
      <c r="AI924" s="112">
        <f t="shared" si="184"/>
        <v>0</v>
      </c>
      <c r="AJ924" s="112">
        <f t="shared" si="185"/>
        <v>0</v>
      </c>
      <c r="AK924" s="112">
        <f t="shared" si="186"/>
        <v>0</v>
      </c>
      <c r="AL924" s="112">
        <f t="shared" si="187"/>
        <v>0</v>
      </c>
    </row>
    <row r="925" spans="1:38" x14ac:dyDescent="0.2">
      <c r="A925" s="2" t="s">
        <v>104</v>
      </c>
      <c r="B925" t="s">
        <v>124</v>
      </c>
      <c r="C925" t="s">
        <v>124</v>
      </c>
      <c r="D925" t="s">
        <v>124</v>
      </c>
      <c r="E925" s="195" t="s">
        <v>126</v>
      </c>
      <c r="F925" t="s">
        <v>60</v>
      </c>
      <c r="G925" t="s">
        <v>109</v>
      </c>
      <c r="H925" t="s">
        <v>127</v>
      </c>
      <c r="I925" s="2" t="s">
        <v>3882</v>
      </c>
      <c r="J925" s="2" t="s">
        <v>3995</v>
      </c>
      <c r="L925" s="184">
        <v>368.68965517241384</v>
      </c>
      <c r="S925">
        <v>1</v>
      </c>
      <c r="AA925" s="112">
        <f t="shared" si="176"/>
        <v>0</v>
      </c>
      <c r="AB925" s="112">
        <f t="shared" si="177"/>
        <v>0</v>
      </c>
      <c r="AC925" s="112">
        <f t="shared" si="178"/>
        <v>0</v>
      </c>
      <c r="AD925" s="112">
        <f t="shared" si="179"/>
        <v>0</v>
      </c>
      <c r="AE925" s="112">
        <f t="shared" si="180"/>
        <v>368.68965517241384</v>
      </c>
      <c r="AF925" s="112">
        <f t="shared" si="181"/>
        <v>0</v>
      </c>
      <c r="AG925" s="112">
        <f t="shared" si="182"/>
        <v>0</v>
      </c>
      <c r="AH925" s="112">
        <f t="shared" si="183"/>
        <v>0</v>
      </c>
      <c r="AI925" s="112">
        <f t="shared" si="184"/>
        <v>0</v>
      </c>
      <c r="AJ925" s="112">
        <f t="shared" si="185"/>
        <v>0</v>
      </c>
      <c r="AK925" s="112">
        <f t="shared" si="186"/>
        <v>0</v>
      </c>
      <c r="AL925" s="112">
        <f t="shared" si="187"/>
        <v>0</v>
      </c>
    </row>
    <row r="926" spans="1:38" x14ac:dyDescent="0.2">
      <c r="A926" s="2" t="s">
        <v>104</v>
      </c>
      <c r="B926" t="s">
        <v>1450</v>
      </c>
      <c r="C926" t="s">
        <v>1450</v>
      </c>
      <c r="D926" t="s">
        <v>1450</v>
      </c>
      <c r="E926" s="195" t="s">
        <v>1452</v>
      </c>
      <c r="F926" t="s">
        <v>60</v>
      </c>
      <c r="G926" t="s">
        <v>79</v>
      </c>
      <c r="H926" t="s">
        <v>245</v>
      </c>
      <c r="I926" s="2" t="s">
        <v>3882</v>
      </c>
      <c r="J926" s="2" t="s">
        <v>3995</v>
      </c>
      <c r="L926" s="184">
        <v>335.70689655172418</v>
      </c>
      <c r="S926">
        <v>1</v>
      </c>
      <c r="AA926" s="112">
        <f t="shared" si="176"/>
        <v>0</v>
      </c>
      <c r="AB926" s="112">
        <f t="shared" si="177"/>
        <v>0</v>
      </c>
      <c r="AC926" s="112">
        <f t="shared" si="178"/>
        <v>0</v>
      </c>
      <c r="AD926" s="112">
        <f t="shared" si="179"/>
        <v>0</v>
      </c>
      <c r="AE926" s="112">
        <f t="shared" si="180"/>
        <v>335.70689655172418</v>
      </c>
      <c r="AF926" s="112">
        <f t="shared" si="181"/>
        <v>0</v>
      </c>
      <c r="AG926" s="112">
        <f t="shared" si="182"/>
        <v>0</v>
      </c>
      <c r="AH926" s="112">
        <f t="shared" si="183"/>
        <v>0</v>
      </c>
      <c r="AI926" s="112">
        <f t="shared" si="184"/>
        <v>0</v>
      </c>
      <c r="AJ926" s="112">
        <f t="shared" si="185"/>
        <v>0</v>
      </c>
      <c r="AK926" s="112">
        <f t="shared" si="186"/>
        <v>0</v>
      </c>
      <c r="AL926" s="112">
        <f t="shared" si="187"/>
        <v>0</v>
      </c>
    </row>
    <row r="927" spans="1:38" x14ac:dyDescent="0.2">
      <c r="A927" s="2" t="s">
        <v>104</v>
      </c>
      <c r="B927" t="s">
        <v>1454</v>
      </c>
      <c r="C927" t="s">
        <v>1454</v>
      </c>
      <c r="D927" t="s">
        <v>1454</v>
      </c>
      <c r="E927" s="195" t="s">
        <v>1456</v>
      </c>
      <c r="F927" t="s">
        <v>60</v>
      </c>
      <c r="G927" t="s">
        <v>79</v>
      </c>
      <c r="H927" t="s">
        <v>245</v>
      </c>
      <c r="I927" s="2" t="s">
        <v>3882</v>
      </c>
      <c r="J927" s="2" t="s">
        <v>3995</v>
      </c>
      <c r="L927" s="184">
        <v>335.70689655172413</v>
      </c>
      <c r="S927">
        <v>3</v>
      </c>
      <c r="AA927" s="112">
        <f t="shared" si="176"/>
        <v>0</v>
      </c>
      <c r="AB927" s="112">
        <f t="shared" si="177"/>
        <v>0</v>
      </c>
      <c r="AC927" s="112">
        <f t="shared" si="178"/>
        <v>0</v>
      </c>
      <c r="AD927" s="112">
        <f t="shared" si="179"/>
        <v>0</v>
      </c>
      <c r="AE927" s="112">
        <f t="shared" si="180"/>
        <v>1007.1206896551723</v>
      </c>
      <c r="AF927" s="112">
        <f t="shared" si="181"/>
        <v>0</v>
      </c>
      <c r="AG927" s="112">
        <f t="shared" si="182"/>
        <v>0</v>
      </c>
      <c r="AH927" s="112">
        <f t="shared" si="183"/>
        <v>0</v>
      </c>
      <c r="AI927" s="112">
        <f t="shared" si="184"/>
        <v>0</v>
      </c>
      <c r="AJ927" s="112">
        <f t="shared" si="185"/>
        <v>0</v>
      </c>
      <c r="AK927" s="112">
        <f t="shared" si="186"/>
        <v>0</v>
      </c>
      <c r="AL927" s="112">
        <f t="shared" si="187"/>
        <v>0</v>
      </c>
    </row>
    <row r="928" spans="1:38" x14ac:dyDescent="0.2">
      <c r="A928" s="2" t="s">
        <v>104</v>
      </c>
      <c r="B928" t="s">
        <v>369</v>
      </c>
      <c r="C928" t="s">
        <v>369</v>
      </c>
      <c r="D928" t="s">
        <v>369</v>
      </c>
      <c r="E928" s="195" t="s">
        <v>370</v>
      </c>
      <c r="F928" t="s">
        <v>60</v>
      </c>
      <c r="G928" t="s">
        <v>61</v>
      </c>
      <c r="H928" t="s">
        <v>62</v>
      </c>
      <c r="I928" s="2" t="s">
        <v>3882</v>
      </c>
      <c r="J928" s="2" t="s">
        <v>3995</v>
      </c>
      <c r="L928" s="184">
        <v>653.60344827586209</v>
      </c>
      <c r="S928">
        <v>2</v>
      </c>
      <c r="AA928" s="112">
        <f t="shared" si="176"/>
        <v>0</v>
      </c>
      <c r="AB928" s="112">
        <f t="shared" si="177"/>
        <v>0</v>
      </c>
      <c r="AC928" s="112">
        <f t="shared" si="178"/>
        <v>0</v>
      </c>
      <c r="AD928" s="112">
        <f t="shared" si="179"/>
        <v>0</v>
      </c>
      <c r="AE928" s="112">
        <f t="shared" si="180"/>
        <v>1307.2068965517242</v>
      </c>
      <c r="AF928" s="112">
        <f t="shared" si="181"/>
        <v>0</v>
      </c>
      <c r="AG928" s="112">
        <f t="shared" si="182"/>
        <v>0</v>
      </c>
      <c r="AH928" s="112">
        <f t="shared" si="183"/>
        <v>0</v>
      </c>
      <c r="AI928" s="112">
        <f t="shared" si="184"/>
        <v>0</v>
      </c>
      <c r="AJ928" s="112">
        <f t="shared" si="185"/>
        <v>0</v>
      </c>
      <c r="AK928" s="112">
        <f t="shared" si="186"/>
        <v>0</v>
      </c>
      <c r="AL928" s="112">
        <f t="shared" si="187"/>
        <v>0</v>
      </c>
    </row>
    <row r="929" spans="1:38" x14ac:dyDescent="0.2">
      <c r="A929" s="2" t="s">
        <v>104</v>
      </c>
      <c r="B929" t="s">
        <v>106</v>
      </c>
      <c r="C929" t="s">
        <v>106</v>
      </c>
      <c r="D929" t="s">
        <v>106</v>
      </c>
      <c r="E929" s="195" t="s">
        <v>108</v>
      </c>
      <c r="F929" t="s">
        <v>60</v>
      </c>
      <c r="G929" t="s">
        <v>109</v>
      </c>
      <c r="H929" t="s">
        <v>110</v>
      </c>
      <c r="I929" s="2" t="s">
        <v>3882</v>
      </c>
      <c r="J929" s="2" t="s">
        <v>3995</v>
      </c>
      <c r="L929" s="184">
        <v>368.68965517241384</v>
      </c>
      <c r="S929">
        <v>1</v>
      </c>
      <c r="AA929" s="112">
        <f t="shared" si="176"/>
        <v>0</v>
      </c>
      <c r="AB929" s="112">
        <f t="shared" si="177"/>
        <v>0</v>
      </c>
      <c r="AC929" s="112">
        <f t="shared" si="178"/>
        <v>0</v>
      </c>
      <c r="AD929" s="112">
        <f t="shared" si="179"/>
        <v>0</v>
      </c>
      <c r="AE929" s="112">
        <f t="shared" si="180"/>
        <v>368.68965517241384</v>
      </c>
      <c r="AF929" s="112">
        <f t="shared" si="181"/>
        <v>0</v>
      </c>
      <c r="AG929" s="112">
        <f t="shared" si="182"/>
        <v>0</v>
      </c>
      <c r="AH929" s="112">
        <f t="shared" si="183"/>
        <v>0</v>
      </c>
      <c r="AI929" s="112">
        <f t="shared" si="184"/>
        <v>0</v>
      </c>
      <c r="AJ929" s="112">
        <f t="shared" si="185"/>
        <v>0</v>
      </c>
      <c r="AK929" s="112">
        <f t="shared" si="186"/>
        <v>0</v>
      </c>
      <c r="AL929" s="112">
        <f t="shared" si="187"/>
        <v>0</v>
      </c>
    </row>
    <row r="930" spans="1:38" x14ac:dyDescent="0.2">
      <c r="A930" s="2" t="s">
        <v>104</v>
      </c>
      <c r="B930" t="s">
        <v>112</v>
      </c>
      <c r="C930" t="s">
        <v>112</v>
      </c>
      <c r="D930" t="s">
        <v>112</v>
      </c>
      <c r="E930" s="195" t="s">
        <v>114</v>
      </c>
      <c r="F930" t="s">
        <v>60</v>
      </c>
      <c r="G930" t="s">
        <v>109</v>
      </c>
      <c r="H930" t="s">
        <v>110</v>
      </c>
      <c r="I930" s="2" t="s">
        <v>3882</v>
      </c>
      <c r="J930" s="2" t="s">
        <v>3995</v>
      </c>
      <c r="L930" s="184">
        <v>368.68965517241384</v>
      </c>
      <c r="S930">
        <v>1</v>
      </c>
      <c r="AA930" s="112">
        <f t="shared" si="176"/>
        <v>0</v>
      </c>
      <c r="AB930" s="112">
        <f t="shared" si="177"/>
        <v>0</v>
      </c>
      <c r="AC930" s="112">
        <f t="shared" si="178"/>
        <v>0</v>
      </c>
      <c r="AD930" s="112">
        <f t="shared" si="179"/>
        <v>0</v>
      </c>
      <c r="AE930" s="112">
        <f t="shared" si="180"/>
        <v>368.68965517241384</v>
      </c>
      <c r="AF930" s="112">
        <f t="shared" si="181"/>
        <v>0</v>
      </c>
      <c r="AG930" s="112">
        <f t="shared" si="182"/>
        <v>0</v>
      </c>
      <c r="AH930" s="112">
        <f t="shared" si="183"/>
        <v>0</v>
      </c>
      <c r="AI930" s="112">
        <f t="shared" si="184"/>
        <v>0</v>
      </c>
      <c r="AJ930" s="112">
        <f t="shared" si="185"/>
        <v>0</v>
      </c>
      <c r="AK930" s="112">
        <f t="shared" si="186"/>
        <v>0</v>
      </c>
      <c r="AL930" s="112">
        <f t="shared" si="187"/>
        <v>0</v>
      </c>
    </row>
    <row r="931" spans="1:38" x14ac:dyDescent="0.2">
      <c r="A931" s="2" t="s">
        <v>104</v>
      </c>
      <c r="B931" t="s">
        <v>1466</v>
      </c>
      <c r="C931" t="s">
        <v>1466</v>
      </c>
      <c r="D931" t="s">
        <v>1466</v>
      </c>
      <c r="E931" s="195" t="s">
        <v>1468</v>
      </c>
      <c r="F931" t="s">
        <v>60</v>
      </c>
      <c r="G931" t="s">
        <v>79</v>
      </c>
      <c r="H931" t="s">
        <v>254</v>
      </c>
      <c r="I931" s="2" t="s">
        <v>3882</v>
      </c>
      <c r="J931" s="2" t="s">
        <v>3995</v>
      </c>
      <c r="L931" s="184">
        <v>335.70689655172418</v>
      </c>
      <c r="S931">
        <v>4</v>
      </c>
      <c r="AA931" s="112">
        <f t="shared" si="176"/>
        <v>0</v>
      </c>
      <c r="AB931" s="112">
        <f t="shared" si="177"/>
        <v>0</v>
      </c>
      <c r="AC931" s="112">
        <f t="shared" si="178"/>
        <v>0</v>
      </c>
      <c r="AD931" s="112">
        <f t="shared" si="179"/>
        <v>0</v>
      </c>
      <c r="AE931" s="112">
        <f t="shared" si="180"/>
        <v>1342.8275862068967</v>
      </c>
      <c r="AF931" s="112">
        <f t="shared" si="181"/>
        <v>0</v>
      </c>
      <c r="AG931" s="112">
        <f t="shared" si="182"/>
        <v>0</v>
      </c>
      <c r="AH931" s="112">
        <f t="shared" si="183"/>
        <v>0</v>
      </c>
      <c r="AI931" s="112">
        <f t="shared" si="184"/>
        <v>0</v>
      </c>
      <c r="AJ931" s="112">
        <f t="shared" si="185"/>
        <v>0</v>
      </c>
      <c r="AK931" s="112">
        <f t="shared" si="186"/>
        <v>0</v>
      </c>
      <c r="AL931" s="112">
        <f t="shared" si="187"/>
        <v>0</v>
      </c>
    </row>
    <row r="932" spans="1:38" x14ac:dyDescent="0.2">
      <c r="A932" s="2" t="s">
        <v>56</v>
      </c>
      <c r="B932" t="s">
        <v>363</v>
      </c>
      <c r="C932" t="s">
        <v>363</v>
      </c>
      <c r="D932" t="s">
        <v>363</v>
      </c>
      <c r="E932" s="195" t="s">
        <v>365</v>
      </c>
      <c r="F932" t="s">
        <v>60</v>
      </c>
      <c r="G932" t="s">
        <v>109</v>
      </c>
      <c r="H932" t="s">
        <v>109</v>
      </c>
      <c r="I932" s="2" t="s">
        <v>3882</v>
      </c>
      <c r="J932" s="2" t="s">
        <v>3995</v>
      </c>
      <c r="L932" s="184">
        <v>216.39655172413796</v>
      </c>
      <c r="S932">
        <v>1</v>
      </c>
      <c r="AA932" s="112">
        <f t="shared" si="176"/>
        <v>0</v>
      </c>
      <c r="AB932" s="112">
        <f t="shared" si="177"/>
        <v>0</v>
      </c>
      <c r="AC932" s="112">
        <f t="shared" si="178"/>
        <v>0</v>
      </c>
      <c r="AD932" s="112">
        <f t="shared" si="179"/>
        <v>0</v>
      </c>
      <c r="AE932" s="112">
        <f t="shared" si="180"/>
        <v>216.39655172413796</v>
      </c>
      <c r="AF932" s="112">
        <f t="shared" si="181"/>
        <v>0</v>
      </c>
      <c r="AG932" s="112">
        <f t="shared" si="182"/>
        <v>0</v>
      </c>
      <c r="AH932" s="112">
        <f t="shared" si="183"/>
        <v>0</v>
      </c>
      <c r="AI932" s="112">
        <f t="shared" si="184"/>
        <v>0</v>
      </c>
      <c r="AJ932" s="112">
        <f t="shared" si="185"/>
        <v>0</v>
      </c>
      <c r="AK932" s="112">
        <f t="shared" si="186"/>
        <v>0</v>
      </c>
      <c r="AL932" s="112">
        <f t="shared" si="187"/>
        <v>0</v>
      </c>
    </row>
    <row r="933" spans="1:38" x14ac:dyDescent="0.2">
      <c r="A933" s="2" t="s">
        <v>56</v>
      </c>
      <c r="B933" t="s">
        <v>247</v>
      </c>
      <c r="C933" t="s">
        <v>247</v>
      </c>
      <c r="D933" t="s">
        <v>247</v>
      </c>
      <c r="E933" s="195" t="s">
        <v>249</v>
      </c>
      <c r="F933" t="s">
        <v>60</v>
      </c>
      <c r="G933" t="s">
        <v>79</v>
      </c>
      <c r="H933" t="s">
        <v>245</v>
      </c>
      <c r="I933" s="2" t="s">
        <v>3882</v>
      </c>
      <c r="J933" s="2" t="s">
        <v>3995</v>
      </c>
      <c r="L933" s="184">
        <v>208.86206896551727</v>
      </c>
      <c r="S933">
        <v>1</v>
      </c>
      <c r="AA933" s="112">
        <f t="shared" si="176"/>
        <v>0</v>
      </c>
      <c r="AB933" s="112">
        <f t="shared" si="177"/>
        <v>0</v>
      </c>
      <c r="AC933" s="112">
        <f t="shared" si="178"/>
        <v>0</v>
      </c>
      <c r="AD933" s="112">
        <f t="shared" si="179"/>
        <v>0</v>
      </c>
      <c r="AE933" s="112">
        <f t="shared" si="180"/>
        <v>208.86206896551727</v>
      </c>
      <c r="AF933" s="112">
        <f t="shared" si="181"/>
        <v>0</v>
      </c>
      <c r="AG933" s="112">
        <f t="shared" si="182"/>
        <v>0</v>
      </c>
      <c r="AH933" s="112">
        <f t="shared" si="183"/>
        <v>0</v>
      </c>
      <c r="AI933" s="112">
        <f t="shared" si="184"/>
        <v>0</v>
      </c>
      <c r="AJ933" s="112">
        <f t="shared" si="185"/>
        <v>0</v>
      </c>
      <c r="AK933" s="112">
        <f t="shared" si="186"/>
        <v>0</v>
      </c>
      <c r="AL933" s="112">
        <f t="shared" si="187"/>
        <v>0</v>
      </c>
    </row>
    <row r="934" spans="1:38" x14ac:dyDescent="0.2">
      <c r="A934" s="2" t="s">
        <v>104</v>
      </c>
      <c r="B934" t="s">
        <v>1490</v>
      </c>
      <c r="C934" t="s">
        <v>1490</v>
      </c>
      <c r="D934" t="s">
        <v>1490</v>
      </c>
      <c r="E934" s="195" t="s">
        <v>1492</v>
      </c>
      <c r="F934" t="s">
        <v>60</v>
      </c>
      <c r="G934" t="s">
        <v>109</v>
      </c>
      <c r="H934" t="s">
        <v>127</v>
      </c>
      <c r="I934" s="2" t="s">
        <v>3882</v>
      </c>
      <c r="J934" s="2" t="s">
        <v>3995</v>
      </c>
      <c r="L934" s="184">
        <v>368.44827586206895</v>
      </c>
      <c r="S934">
        <v>1</v>
      </c>
      <c r="AA934" s="112">
        <f t="shared" si="176"/>
        <v>0</v>
      </c>
      <c r="AB934" s="112">
        <f t="shared" si="177"/>
        <v>0</v>
      </c>
      <c r="AC934" s="112">
        <f t="shared" si="178"/>
        <v>0</v>
      </c>
      <c r="AD934" s="112">
        <f t="shared" si="179"/>
        <v>0</v>
      </c>
      <c r="AE934" s="112">
        <f t="shared" si="180"/>
        <v>368.44827586206895</v>
      </c>
      <c r="AF934" s="112">
        <f t="shared" si="181"/>
        <v>0</v>
      </c>
      <c r="AG934" s="112">
        <f t="shared" si="182"/>
        <v>0</v>
      </c>
      <c r="AH934" s="112">
        <f t="shared" si="183"/>
        <v>0</v>
      </c>
      <c r="AI934" s="112">
        <f t="shared" si="184"/>
        <v>0</v>
      </c>
      <c r="AJ934" s="112">
        <f t="shared" si="185"/>
        <v>0</v>
      </c>
      <c r="AK934" s="112">
        <f t="shared" si="186"/>
        <v>0</v>
      </c>
      <c r="AL934" s="112">
        <f t="shared" si="187"/>
        <v>0</v>
      </c>
    </row>
    <row r="935" spans="1:38" x14ac:dyDescent="0.2">
      <c r="A935" s="2" t="s">
        <v>104</v>
      </c>
      <c r="B935" t="s">
        <v>371</v>
      </c>
      <c r="C935" t="s">
        <v>371</v>
      </c>
      <c r="D935" t="s">
        <v>371</v>
      </c>
      <c r="E935" s="195" t="s">
        <v>372</v>
      </c>
      <c r="F935" t="s">
        <v>60</v>
      </c>
      <c r="G935" t="s">
        <v>61</v>
      </c>
      <c r="H935" t="s">
        <v>74</v>
      </c>
      <c r="I935" s="2" t="s">
        <v>3882</v>
      </c>
      <c r="J935" s="2" t="s">
        <v>3995</v>
      </c>
      <c r="L935" s="184">
        <v>628.75000000000011</v>
      </c>
      <c r="S935">
        <v>3</v>
      </c>
      <c r="AA935" s="112">
        <f t="shared" si="176"/>
        <v>0</v>
      </c>
      <c r="AB935" s="112">
        <f t="shared" si="177"/>
        <v>0</v>
      </c>
      <c r="AC935" s="112">
        <f t="shared" si="178"/>
        <v>0</v>
      </c>
      <c r="AD935" s="112">
        <f t="shared" si="179"/>
        <v>0</v>
      </c>
      <c r="AE935" s="112">
        <f t="shared" si="180"/>
        <v>1886.2500000000005</v>
      </c>
      <c r="AF935" s="112">
        <f t="shared" si="181"/>
        <v>0</v>
      </c>
      <c r="AG935" s="112">
        <f t="shared" si="182"/>
        <v>0</v>
      </c>
      <c r="AH935" s="112">
        <f t="shared" si="183"/>
        <v>0</v>
      </c>
      <c r="AI935" s="112">
        <f t="shared" si="184"/>
        <v>0</v>
      </c>
      <c r="AJ935" s="112">
        <f t="shared" si="185"/>
        <v>0</v>
      </c>
      <c r="AK935" s="112">
        <f t="shared" si="186"/>
        <v>0</v>
      </c>
      <c r="AL935" s="112">
        <f t="shared" si="187"/>
        <v>0</v>
      </c>
    </row>
    <row r="936" spans="1:38" x14ac:dyDescent="0.2">
      <c r="A936" s="2" t="s">
        <v>56</v>
      </c>
      <c r="B936" t="s">
        <v>707</v>
      </c>
      <c r="C936" t="s">
        <v>707</v>
      </c>
      <c r="D936" t="s">
        <v>707</v>
      </c>
      <c r="E936" s="195" t="s">
        <v>709</v>
      </c>
      <c r="F936" t="s">
        <v>487</v>
      </c>
      <c r="G936" t="s">
        <v>488</v>
      </c>
      <c r="H936" t="s">
        <v>706</v>
      </c>
      <c r="I936" s="2" t="s">
        <v>3882</v>
      </c>
      <c r="J936" s="2" t="s">
        <v>3995</v>
      </c>
      <c r="L936" s="184">
        <v>380.39655172413796</v>
      </c>
      <c r="S936">
        <v>1</v>
      </c>
      <c r="AA936" s="112">
        <f t="shared" si="176"/>
        <v>0</v>
      </c>
      <c r="AB936" s="112">
        <f t="shared" si="177"/>
        <v>0</v>
      </c>
      <c r="AC936" s="112">
        <f t="shared" si="178"/>
        <v>0</v>
      </c>
      <c r="AD936" s="112">
        <f t="shared" si="179"/>
        <v>0</v>
      </c>
      <c r="AE936" s="112">
        <f t="shared" si="180"/>
        <v>380.39655172413796</v>
      </c>
      <c r="AF936" s="112">
        <f t="shared" si="181"/>
        <v>0</v>
      </c>
      <c r="AG936" s="112">
        <f t="shared" si="182"/>
        <v>0</v>
      </c>
      <c r="AH936" s="112">
        <f t="shared" si="183"/>
        <v>0</v>
      </c>
      <c r="AI936" s="112">
        <f t="shared" si="184"/>
        <v>0</v>
      </c>
      <c r="AJ936" s="112">
        <f t="shared" si="185"/>
        <v>0</v>
      </c>
      <c r="AK936" s="112">
        <f t="shared" si="186"/>
        <v>0</v>
      </c>
      <c r="AL936" s="112">
        <f t="shared" si="187"/>
        <v>0</v>
      </c>
    </row>
    <row r="937" spans="1:38" x14ac:dyDescent="0.2">
      <c r="A937" s="2" t="s">
        <v>56</v>
      </c>
      <c r="B937" t="s">
        <v>268</v>
      </c>
      <c r="C937" t="s">
        <v>268</v>
      </c>
      <c r="D937" t="s">
        <v>268</v>
      </c>
      <c r="E937" s="195" t="s">
        <v>270</v>
      </c>
      <c r="F937" t="s">
        <v>3964</v>
      </c>
      <c r="G937" t="s">
        <v>109</v>
      </c>
      <c r="H937" t="s">
        <v>109</v>
      </c>
      <c r="I937" s="2" t="s">
        <v>3882</v>
      </c>
      <c r="J937" s="2" t="s">
        <v>3995</v>
      </c>
      <c r="L937" s="184">
        <v>332.09482758620692</v>
      </c>
      <c r="S937">
        <v>1</v>
      </c>
      <c r="AA937" s="112">
        <f t="shared" si="176"/>
        <v>0</v>
      </c>
      <c r="AB937" s="112">
        <f t="shared" si="177"/>
        <v>0</v>
      </c>
      <c r="AC937" s="112">
        <f t="shared" si="178"/>
        <v>0</v>
      </c>
      <c r="AD937" s="112">
        <f t="shared" si="179"/>
        <v>0</v>
      </c>
      <c r="AE937" s="112">
        <f t="shared" si="180"/>
        <v>332.09482758620692</v>
      </c>
      <c r="AF937" s="112">
        <f t="shared" si="181"/>
        <v>0</v>
      </c>
      <c r="AG937" s="112">
        <f t="shared" si="182"/>
        <v>0</v>
      </c>
      <c r="AH937" s="112">
        <f t="shared" si="183"/>
        <v>0</v>
      </c>
      <c r="AI937" s="112">
        <f t="shared" si="184"/>
        <v>0</v>
      </c>
      <c r="AJ937" s="112">
        <f t="shared" si="185"/>
        <v>0</v>
      </c>
      <c r="AK937" s="112">
        <f t="shared" si="186"/>
        <v>0</v>
      </c>
      <c r="AL937" s="112">
        <f t="shared" si="187"/>
        <v>0</v>
      </c>
    </row>
    <row r="938" spans="1:38" x14ac:dyDescent="0.2">
      <c r="A938" s="2" t="s">
        <v>56</v>
      </c>
      <c r="B938" t="s">
        <v>923</v>
      </c>
      <c r="C938" t="s">
        <v>923</v>
      </c>
      <c r="D938" t="s">
        <v>923</v>
      </c>
      <c r="E938" s="195" t="s">
        <v>924</v>
      </c>
      <c r="F938" t="s">
        <v>60</v>
      </c>
      <c r="G938" t="s">
        <v>109</v>
      </c>
      <c r="H938" t="s">
        <v>109</v>
      </c>
      <c r="I938" s="2" t="s">
        <v>3882</v>
      </c>
      <c r="J938" s="2" t="s">
        <v>3995</v>
      </c>
      <c r="L938" s="184">
        <v>273.14655172413796</v>
      </c>
      <c r="S938">
        <v>1</v>
      </c>
      <c r="AA938" s="112">
        <f t="shared" si="176"/>
        <v>0</v>
      </c>
      <c r="AB938" s="112">
        <f t="shared" si="177"/>
        <v>0</v>
      </c>
      <c r="AC938" s="112">
        <f t="shared" si="178"/>
        <v>0</v>
      </c>
      <c r="AD938" s="112">
        <f t="shared" si="179"/>
        <v>0</v>
      </c>
      <c r="AE938" s="112">
        <f t="shared" si="180"/>
        <v>273.14655172413796</v>
      </c>
      <c r="AF938" s="112">
        <f t="shared" si="181"/>
        <v>0</v>
      </c>
      <c r="AG938" s="112">
        <f t="shared" si="182"/>
        <v>0</v>
      </c>
      <c r="AH938" s="112">
        <f t="shared" si="183"/>
        <v>0</v>
      </c>
      <c r="AI938" s="112">
        <f t="shared" si="184"/>
        <v>0</v>
      </c>
      <c r="AJ938" s="112">
        <f t="shared" si="185"/>
        <v>0</v>
      </c>
      <c r="AK938" s="112">
        <f t="shared" si="186"/>
        <v>0</v>
      </c>
      <c r="AL938" s="112">
        <f t="shared" si="187"/>
        <v>0</v>
      </c>
    </row>
    <row r="939" spans="1:38" x14ac:dyDescent="0.2">
      <c r="A939" s="2" t="s">
        <v>56</v>
      </c>
      <c r="B939" t="s">
        <v>1938</v>
      </c>
      <c r="C939" t="s">
        <v>1938</v>
      </c>
      <c r="D939" t="s">
        <v>1938</v>
      </c>
      <c r="E939" s="195" t="s">
        <v>1940</v>
      </c>
      <c r="F939" t="s">
        <v>60</v>
      </c>
      <c r="G939" t="s">
        <v>109</v>
      </c>
      <c r="H939" t="s">
        <v>127</v>
      </c>
      <c r="I939" s="2" t="s">
        <v>3882</v>
      </c>
      <c r="J939" s="2" t="s">
        <v>3995</v>
      </c>
      <c r="L939" s="184">
        <v>335.97413793103453</v>
      </c>
      <c r="S939">
        <v>3</v>
      </c>
      <c r="AA939" s="112">
        <f t="shared" si="176"/>
        <v>0</v>
      </c>
      <c r="AB939" s="112">
        <f t="shared" si="177"/>
        <v>0</v>
      </c>
      <c r="AC939" s="112">
        <f t="shared" si="178"/>
        <v>0</v>
      </c>
      <c r="AD939" s="112">
        <f t="shared" si="179"/>
        <v>0</v>
      </c>
      <c r="AE939" s="112">
        <f t="shared" si="180"/>
        <v>1007.9224137931036</v>
      </c>
      <c r="AF939" s="112">
        <f t="shared" si="181"/>
        <v>0</v>
      </c>
      <c r="AG939" s="112">
        <f t="shared" si="182"/>
        <v>0</v>
      </c>
      <c r="AH939" s="112">
        <f t="shared" si="183"/>
        <v>0</v>
      </c>
      <c r="AI939" s="112">
        <f t="shared" si="184"/>
        <v>0</v>
      </c>
      <c r="AJ939" s="112">
        <f t="shared" si="185"/>
        <v>0</v>
      </c>
      <c r="AK939" s="112">
        <f t="shared" si="186"/>
        <v>0</v>
      </c>
      <c r="AL939" s="112">
        <f t="shared" si="187"/>
        <v>0</v>
      </c>
    </row>
    <row r="940" spans="1:38" x14ac:dyDescent="0.2">
      <c r="A940" s="2" t="s">
        <v>56</v>
      </c>
      <c r="B940" s="197" t="s">
        <v>247</v>
      </c>
      <c r="C940" s="197" t="s">
        <v>247</v>
      </c>
      <c r="D940" s="197" t="s">
        <v>247</v>
      </c>
      <c r="E940" s="195" t="s">
        <v>249</v>
      </c>
      <c r="F940" t="s">
        <v>60</v>
      </c>
      <c r="G940" t="s">
        <v>79</v>
      </c>
      <c r="H940" t="s">
        <v>245</v>
      </c>
      <c r="I940" s="2" t="s">
        <v>3882</v>
      </c>
      <c r="J940" s="2" t="s">
        <v>3995</v>
      </c>
      <c r="L940" s="184">
        <v>242.28</v>
      </c>
      <c r="S940">
        <v>1</v>
      </c>
      <c r="AA940" s="112">
        <f t="shared" si="176"/>
        <v>0</v>
      </c>
      <c r="AB940" s="112">
        <f t="shared" si="177"/>
        <v>0</v>
      </c>
      <c r="AC940" s="112">
        <f t="shared" si="178"/>
        <v>0</v>
      </c>
      <c r="AD940" s="112">
        <f t="shared" si="179"/>
        <v>0</v>
      </c>
      <c r="AE940" s="112">
        <f t="shared" si="180"/>
        <v>242.28</v>
      </c>
      <c r="AF940" s="112">
        <f t="shared" si="181"/>
        <v>0</v>
      </c>
      <c r="AG940" s="112">
        <f t="shared" si="182"/>
        <v>0</v>
      </c>
      <c r="AH940" s="112">
        <f t="shared" si="183"/>
        <v>0</v>
      </c>
      <c r="AI940" s="112">
        <f t="shared" si="184"/>
        <v>0</v>
      </c>
      <c r="AJ940" s="112">
        <f t="shared" si="185"/>
        <v>0</v>
      </c>
      <c r="AK940" s="112">
        <f t="shared" si="186"/>
        <v>0</v>
      </c>
      <c r="AL940" s="112">
        <f t="shared" si="187"/>
        <v>0</v>
      </c>
    </row>
    <row r="941" spans="1:38" x14ac:dyDescent="0.2">
      <c r="A941" s="2" t="s">
        <v>56</v>
      </c>
      <c r="B941" s="197" t="s">
        <v>251</v>
      </c>
      <c r="C941" s="197" t="s">
        <v>251</v>
      </c>
      <c r="D941" s="197" t="s">
        <v>251</v>
      </c>
      <c r="E941" s="195" t="s">
        <v>253</v>
      </c>
      <c r="F941" t="s">
        <v>60</v>
      </c>
      <c r="G941" t="s">
        <v>79</v>
      </c>
      <c r="H941" t="s">
        <v>254</v>
      </c>
      <c r="I941" s="2" t="s">
        <v>3882</v>
      </c>
      <c r="J941" s="2" t="s">
        <v>3995</v>
      </c>
      <c r="L941" s="184">
        <v>313.49</v>
      </c>
      <c r="S941">
        <v>3</v>
      </c>
      <c r="AA941" s="112">
        <f t="shared" si="176"/>
        <v>0</v>
      </c>
      <c r="AB941" s="112">
        <f t="shared" si="177"/>
        <v>0</v>
      </c>
      <c r="AC941" s="112">
        <f t="shared" si="178"/>
        <v>0</v>
      </c>
      <c r="AD941" s="112">
        <f t="shared" si="179"/>
        <v>0</v>
      </c>
      <c r="AE941" s="112">
        <f t="shared" si="180"/>
        <v>940.47</v>
      </c>
      <c r="AF941" s="112">
        <f t="shared" si="181"/>
        <v>0</v>
      </c>
      <c r="AG941" s="112">
        <f t="shared" si="182"/>
        <v>0</v>
      </c>
      <c r="AH941" s="112">
        <f t="shared" si="183"/>
        <v>0</v>
      </c>
      <c r="AI941" s="112">
        <f t="shared" si="184"/>
        <v>0</v>
      </c>
      <c r="AJ941" s="112">
        <f t="shared" si="185"/>
        <v>0</v>
      </c>
      <c r="AK941" s="112">
        <f t="shared" si="186"/>
        <v>0</v>
      </c>
      <c r="AL941" s="112">
        <f t="shared" si="187"/>
        <v>0</v>
      </c>
    </row>
    <row r="942" spans="1:38" x14ac:dyDescent="0.2">
      <c r="A942" s="2" t="s">
        <v>56</v>
      </c>
      <c r="B942" s="197" t="s">
        <v>276</v>
      </c>
      <c r="C942" s="197" t="s">
        <v>276</v>
      </c>
      <c r="D942" s="197" t="s">
        <v>276</v>
      </c>
      <c r="E942" s="195" t="s">
        <v>278</v>
      </c>
      <c r="F942" t="s">
        <v>60</v>
      </c>
      <c r="G942" t="s">
        <v>109</v>
      </c>
      <c r="H942" t="s">
        <v>110</v>
      </c>
      <c r="I942" s="2" t="s">
        <v>3882</v>
      </c>
      <c r="J942" s="2" t="s">
        <v>3995</v>
      </c>
      <c r="L942" s="184">
        <v>389.73</v>
      </c>
      <c r="S942">
        <v>1</v>
      </c>
      <c r="AA942" s="112">
        <f t="shared" si="176"/>
        <v>0</v>
      </c>
      <c r="AB942" s="112">
        <f t="shared" si="177"/>
        <v>0</v>
      </c>
      <c r="AC942" s="112">
        <f t="shared" si="178"/>
        <v>0</v>
      </c>
      <c r="AD942" s="112">
        <f t="shared" si="179"/>
        <v>0</v>
      </c>
      <c r="AE942" s="112">
        <f t="shared" si="180"/>
        <v>389.73</v>
      </c>
      <c r="AF942" s="112">
        <f t="shared" si="181"/>
        <v>0</v>
      </c>
      <c r="AG942" s="112">
        <f t="shared" si="182"/>
        <v>0</v>
      </c>
      <c r="AH942" s="112">
        <f t="shared" si="183"/>
        <v>0</v>
      </c>
      <c r="AI942" s="112">
        <f t="shared" si="184"/>
        <v>0</v>
      </c>
      <c r="AJ942" s="112">
        <f t="shared" si="185"/>
        <v>0</v>
      </c>
      <c r="AK942" s="112">
        <f t="shared" si="186"/>
        <v>0</v>
      </c>
      <c r="AL942" s="112">
        <f t="shared" si="187"/>
        <v>0</v>
      </c>
    </row>
    <row r="943" spans="1:38" x14ac:dyDescent="0.2">
      <c r="A943" s="2" t="s">
        <v>56</v>
      </c>
      <c r="B943" s="197" t="s">
        <v>284</v>
      </c>
      <c r="C943" s="197" t="s">
        <v>284</v>
      </c>
      <c r="D943" s="197" t="s">
        <v>284</v>
      </c>
      <c r="E943" s="195" t="s">
        <v>286</v>
      </c>
      <c r="F943" t="s">
        <v>60</v>
      </c>
      <c r="G943" t="s">
        <v>109</v>
      </c>
      <c r="H943" t="s">
        <v>127</v>
      </c>
      <c r="I943" s="2" t="s">
        <v>3882</v>
      </c>
      <c r="J943" s="2" t="s">
        <v>3995</v>
      </c>
      <c r="L943" s="184">
        <v>389.73</v>
      </c>
      <c r="S943">
        <v>1</v>
      </c>
      <c r="AA943" s="112">
        <f t="shared" si="176"/>
        <v>0</v>
      </c>
      <c r="AB943" s="112">
        <f t="shared" si="177"/>
        <v>0</v>
      </c>
      <c r="AC943" s="112">
        <f t="shared" si="178"/>
        <v>0</v>
      </c>
      <c r="AD943" s="112">
        <f t="shared" si="179"/>
        <v>0</v>
      </c>
      <c r="AE943" s="112">
        <f t="shared" si="180"/>
        <v>389.73</v>
      </c>
      <c r="AF943" s="112">
        <f t="shared" si="181"/>
        <v>0</v>
      </c>
      <c r="AG943" s="112">
        <f t="shared" si="182"/>
        <v>0</v>
      </c>
      <c r="AH943" s="112">
        <f t="shared" si="183"/>
        <v>0</v>
      </c>
      <c r="AI943" s="112">
        <f t="shared" si="184"/>
        <v>0</v>
      </c>
      <c r="AJ943" s="112">
        <f t="shared" si="185"/>
        <v>0</v>
      </c>
      <c r="AK943" s="112">
        <f t="shared" si="186"/>
        <v>0</v>
      </c>
      <c r="AL943" s="112">
        <f t="shared" si="187"/>
        <v>0</v>
      </c>
    </row>
    <row r="944" spans="1:38" x14ac:dyDescent="0.2">
      <c r="A944" s="2" t="s">
        <v>56</v>
      </c>
      <c r="B944" s="197" t="s">
        <v>1938</v>
      </c>
      <c r="C944" s="197" t="s">
        <v>1938</v>
      </c>
      <c r="D944" s="197" t="s">
        <v>1938</v>
      </c>
      <c r="E944" s="195" t="s">
        <v>1940</v>
      </c>
      <c r="F944" t="s">
        <v>60</v>
      </c>
      <c r="G944" t="s">
        <v>109</v>
      </c>
      <c r="H944" t="s">
        <v>127</v>
      </c>
      <c r="I944" s="2" t="s">
        <v>3882</v>
      </c>
      <c r="J944" s="2" t="s">
        <v>3995</v>
      </c>
      <c r="L944" s="184">
        <v>389.73</v>
      </c>
      <c r="S944">
        <v>1</v>
      </c>
      <c r="AA944" s="112">
        <f t="shared" si="176"/>
        <v>0</v>
      </c>
      <c r="AB944" s="112">
        <f t="shared" si="177"/>
        <v>0</v>
      </c>
      <c r="AC944" s="112">
        <f t="shared" si="178"/>
        <v>0</v>
      </c>
      <c r="AD944" s="112">
        <f t="shared" si="179"/>
        <v>0</v>
      </c>
      <c r="AE944" s="112">
        <f t="shared" si="180"/>
        <v>389.73</v>
      </c>
      <c r="AF944" s="112">
        <f t="shared" si="181"/>
        <v>0</v>
      </c>
      <c r="AG944" s="112">
        <f t="shared" si="182"/>
        <v>0</v>
      </c>
      <c r="AH944" s="112">
        <f t="shared" si="183"/>
        <v>0</v>
      </c>
      <c r="AI944" s="112">
        <f t="shared" si="184"/>
        <v>0</v>
      </c>
      <c r="AJ944" s="112">
        <f t="shared" si="185"/>
        <v>0</v>
      </c>
      <c r="AK944" s="112">
        <f t="shared" si="186"/>
        <v>0</v>
      </c>
      <c r="AL944" s="112">
        <f t="shared" si="187"/>
        <v>0</v>
      </c>
    </row>
    <row r="945" spans="1:38" x14ac:dyDescent="0.2">
      <c r="A945" s="2" t="s">
        <v>1807</v>
      </c>
      <c r="B945" s="2">
        <v>445276</v>
      </c>
      <c r="C945" s="2">
        <v>445276</v>
      </c>
      <c r="D945" s="2">
        <v>445276</v>
      </c>
      <c r="E945" s="195" t="s">
        <v>4135</v>
      </c>
      <c r="F945" t="s">
        <v>4150</v>
      </c>
      <c r="G945" t="s">
        <v>26</v>
      </c>
      <c r="H945" t="s">
        <v>3978</v>
      </c>
      <c r="I945" s="2" t="s">
        <v>3882</v>
      </c>
      <c r="J945" s="2" t="s">
        <v>3995</v>
      </c>
      <c r="L945" s="184">
        <v>81.55</v>
      </c>
      <c r="S945">
        <v>2</v>
      </c>
      <c r="AA945" s="112">
        <f t="shared" si="176"/>
        <v>0</v>
      </c>
      <c r="AB945" s="112">
        <f t="shared" si="177"/>
        <v>0</v>
      </c>
      <c r="AC945" s="112">
        <f t="shared" si="178"/>
        <v>0</v>
      </c>
      <c r="AD945" s="112">
        <f t="shared" si="179"/>
        <v>0</v>
      </c>
      <c r="AE945" s="112">
        <f t="shared" si="180"/>
        <v>163.1</v>
      </c>
      <c r="AF945" s="112">
        <f t="shared" si="181"/>
        <v>0</v>
      </c>
      <c r="AG945" s="112">
        <f t="shared" si="182"/>
        <v>0</v>
      </c>
      <c r="AH945" s="112">
        <f t="shared" si="183"/>
        <v>0</v>
      </c>
      <c r="AI945" s="112">
        <f t="shared" si="184"/>
        <v>0</v>
      </c>
      <c r="AJ945" s="112">
        <f t="shared" si="185"/>
        <v>0</v>
      </c>
      <c r="AK945" s="112">
        <f t="shared" si="186"/>
        <v>0</v>
      </c>
      <c r="AL945" s="112">
        <f t="shared" si="187"/>
        <v>0</v>
      </c>
    </row>
    <row r="946" spans="1:38" x14ac:dyDescent="0.2">
      <c r="A946" s="2" t="s">
        <v>20</v>
      </c>
      <c r="B946" s="197" t="s">
        <v>3984</v>
      </c>
      <c r="C946" s="197" t="s">
        <v>3984</v>
      </c>
      <c r="D946" s="197" t="s">
        <v>3984</v>
      </c>
      <c r="E946" s="195" t="s">
        <v>3985</v>
      </c>
      <c r="F946" t="s">
        <v>4150</v>
      </c>
      <c r="G946" t="s">
        <v>26</v>
      </c>
      <c r="H946" t="s">
        <v>3978</v>
      </c>
      <c r="I946" s="2" t="s">
        <v>3882</v>
      </c>
      <c r="J946" s="2" t="s">
        <v>3995</v>
      </c>
      <c r="L946" s="184">
        <v>81.55</v>
      </c>
      <c r="S946">
        <v>1</v>
      </c>
      <c r="AA946" s="112">
        <f t="shared" si="176"/>
        <v>0</v>
      </c>
      <c r="AB946" s="112">
        <f t="shared" si="177"/>
        <v>0</v>
      </c>
      <c r="AC946" s="112">
        <f t="shared" si="178"/>
        <v>0</v>
      </c>
      <c r="AD946" s="112">
        <f t="shared" si="179"/>
        <v>0</v>
      </c>
      <c r="AE946" s="112">
        <f t="shared" si="180"/>
        <v>81.55</v>
      </c>
      <c r="AF946" s="112">
        <f t="shared" si="181"/>
        <v>0</v>
      </c>
      <c r="AG946" s="112">
        <f t="shared" si="182"/>
        <v>0</v>
      </c>
      <c r="AH946" s="112">
        <f t="shared" si="183"/>
        <v>0</v>
      </c>
      <c r="AI946" s="112">
        <f t="shared" si="184"/>
        <v>0</v>
      </c>
      <c r="AJ946" s="112">
        <f t="shared" si="185"/>
        <v>0</v>
      </c>
      <c r="AK946" s="112">
        <f t="shared" si="186"/>
        <v>0</v>
      </c>
      <c r="AL946" s="112">
        <f t="shared" si="187"/>
        <v>0</v>
      </c>
    </row>
    <row r="947" spans="1:38" x14ac:dyDescent="0.2">
      <c r="A947" s="2" t="s">
        <v>104</v>
      </c>
      <c r="B947" s="197" t="s">
        <v>133</v>
      </c>
      <c r="C947" s="197" t="s">
        <v>133</v>
      </c>
      <c r="D947" s="197" t="s">
        <v>133</v>
      </c>
      <c r="E947" s="195" t="s">
        <v>135</v>
      </c>
      <c r="F947" t="s">
        <v>60</v>
      </c>
      <c r="G947" t="s">
        <v>109</v>
      </c>
      <c r="H947" t="s">
        <v>127</v>
      </c>
      <c r="I947" s="2" t="s">
        <v>3882</v>
      </c>
      <c r="J947" s="2" t="s">
        <v>3995</v>
      </c>
      <c r="L947" s="184">
        <v>427.68</v>
      </c>
      <c r="S947">
        <v>1</v>
      </c>
      <c r="AA947" s="112">
        <f t="shared" si="176"/>
        <v>0</v>
      </c>
      <c r="AB947" s="112">
        <f t="shared" si="177"/>
        <v>0</v>
      </c>
      <c r="AC947" s="112">
        <f t="shared" si="178"/>
        <v>0</v>
      </c>
      <c r="AD947" s="112">
        <f t="shared" si="179"/>
        <v>0</v>
      </c>
      <c r="AE947" s="112">
        <f t="shared" si="180"/>
        <v>427.68</v>
      </c>
      <c r="AF947" s="112">
        <f t="shared" si="181"/>
        <v>0</v>
      </c>
      <c r="AG947" s="112">
        <f t="shared" si="182"/>
        <v>0</v>
      </c>
      <c r="AH947" s="112">
        <f t="shared" si="183"/>
        <v>0</v>
      </c>
      <c r="AI947" s="112">
        <f t="shared" si="184"/>
        <v>0</v>
      </c>
      <c r="AJ947" s="112">
        <f t="shared" si="185"/>
        <v>0</v>
      </c>
      <c r="AK947" s="112">
        <f t="shared" si="186"/>
        <v>0</v>
      </c>
      <c r="AL947" s="112">
        <f t="shared" si="187"/>
        <v>0</v>
      </c>
    </row>
    <row r="948" spans="1:38" x14ac:dyDescent="0.2">
      <c r="A948" s="2" t="s">
        <v>104</v>
      </c>
      <c r="B948" s="197" t="s">
        <v>129</v>
      </c>
      <c r="C948" s="197" t="s">
        <v>129</v>
      </c>
      <c r="D948" s="197" t="s">
        <v>129</v>
      </c>
      <c r="E948" s="195" t="s">
        <v>131</v>
      </c>
      <c r="F948" t="s">
        <v>60</v>
      </c>
      <c r="G948" t="s">
        <v>109</v>
      </c>
      <c r="H948" t="s">
        <v>127</v>
      </c>
      <c r="I948" s="2" t="s">
        <v>3882</v>
      </c>
      <c r="J948" s="2" t="s">
        <v>3995</v>
      </c>
      <c r="L948" s="184">
        <v>427.68</v>
      </c>
      <c r="S948">
        <v>1</v>
      </c>
      <c r="AA948" s="112">
        <f t="shared" si="176"/>
        <v>0</v>
      </c>
      <c r="AB948" s="112">
        <f t="shared" si="177"/>
        <v>0</v>
      </c>
      <c r="AC948" s="112">
        <f t="shared" si="178"/>
        <v>0</v>
      </c>
      <c r="AD948" s="112">
        <f t="shared" si="179"/>
        <v>0</v>
      </c>
      <c r="AE948" s="112">
        <f t="shared" si="180"/>
        <v>427.68</v>
      </c>
      <c r="AF948" s="112">
        <f t="shared" si="181"/>
        <v>0</v>
      </c>
      <c r="AG948" s="112">
        <f t="shared" si="182"/>
        <v>0</v>
      </c>
      <c r="AH948" s="112">
        <f t="shared" si="183"/>
        <v>0</v>
      </c>
      <c r="AI948" s="112">
        <f t="shared" si="184"/>
        <v>0</v>
      </c>
      <c r="AJ948" s="112">
        <f t="shared" si="185"/>
        <v>0</v>
      </c>
      <c r="AK948" s="112">
        <f t="shared" si="186"/>
        <v>0</v>
      </c>
      <c r="AL948" s="112">
        <f t="shared" si="187"/>
        <v>0</v>
      </c>
    </row>
    <row r="949" spans="1:38" x14ac:dyDescent="0.2">
      <c r="A949" s="2" t="s">
        <v>104</v>
      </c>
      <c r="B949" s="197" t="s">
        <v>371</v>
      </c>
      <c r="C949" s="197" t="s">
        <v>371</v>
      </c>
      <c r="D949" s="197" t="s">
        <v>371</v>
      </c>
      <c r="E949" s="195" t="s">
        <v>372</v>
      </c>
      <c r="F949" t="s">
        <v>60</v>
      </c>
      <c r="G949" t="s">
        <v>61</v>
      </c>
      <c r="H949" t="s">
        <v>74</v>
      </c>
      <c r="I949" s="2" t="s">
        <v>3882</v>
      </c>
      <c r="J949" s="2" t="s">
        <v>3995</v>
      </c>
      <c r="L949" s="184">
        <v>729.35</v>
      </c>
      <c r="S949">
        <v>2</v>
      </c>
      <c r="AA949" s="112">
        <f t="shared" si="176"/>
        <v>0</v>
      </c>
      <c r="AB949" s="112">
        <f t="shared" si="177"/>
        <v>0</v>
      </c>
      <c r="AC949" s="112">
        <f t="shared" si="178"/>
        <v>0</v>
      </c>
      <c r="AD949" s="112">
        <f t="shared" si="179"/>
        <v>0</v>
      </c>
      <c r="AE949" s="112">
        <f t="shared" si="180"/>
        <v>1458.7</v>
      </c>
      <c r="AF949" s="112">
        <f t="shared" si="181"/>
        <v>0</v>
      </c>
      <c r="AG949" s="112">
        <f t="shared" si="182"/>
        <v>0</v>
      </c>
      <c r="AH949" s="112">
        <f t="shared" si="183"/>
        <v>0</v>
      </c>
      <c r="AI949" s="112">
        <f t="shared" si="184"/>
        <v>0</v>
      </c>
      <c r="AJ949" s="112">
        <f t="shared" si="185"/>
        <v>0</v>
      </c>
      <c r="AK949" s="112">
        <f t="shared" si="186"/>
        <v>0</v>
      </c>
      <c r="AL949" s="112">
        <f t="shared" si="187"/>
        <v>0</v>
      </c>
    </row>
    <row r="950" spans="1:38" x14ac:dyDescent="0.2">
      <c r="A950" s="2" t="s">
        <v>104</v>
      </c>
      <c r="B950" s="197" t="s">
        <v>369</v>
      </c>
      <c r="C950" s="197" t="s">
        <v>369</v>
      </c>
      <c r="D950" s="197" t="s">
        <v>369</v>
      </c>
      <c r="E950" s="195" t="s">
        <v>370</v>
      </c>
      <c r="F950" t="s">
        <v>60</v>
      </c>
      <c r="G950" t="s">
        <v>61</v>
      </c>
      <c r="H950" t="s">
        <v>62</v>
      </c>
      <c r="I950" s="2" t="s">
        <v>3882</v>
      </c>
      <c r="J950" s="2" t="s">
        <v>3995</v>
      </c>
      <c r="L950" s="184">
        <v>758.18</v>
      </c>
      <c r="S950">
        <v>1</v>
      </c>
      <c r="AA950" s="112">
        <f t="shared" si="176"/>
        <v>0</v>
      </c>
      <c r="AB950" s="112">
        <f t="shared" si="177"/>
        <v>0</v>
      </c>
      <c r="AC950" s="112">
        <f t="shared" si="178"/>
        <v>0</v>
      </c>
      <c r="AD950" s="112">
        <f t="shared" si="179"/>
        <v>0</v>
      </c>
      <c r="AE950" s="112">
        <f t="shared" si="180"/>
        <v>758.18</v>
      </c>
      <c r="AF950" s="112">
        <f t="shared" si="181"/>
        <v>0</v>
      </c>
      <c r="AG950" s="112">
        <f t="shared" si="182"/>
        <v>0</v>
      </c>
      <c r="AH950" s="112">
        <f t="shared" si="183"/>
        <v>0</v>
      </c>
      <c r="AI950" s="112">
        <f t="shared" si="184"/>
        <v>0</v>
      </c>
      <c r="AJ950" s="112">
        <f t="shared" si="185"/>
        <v>0</v>
      </c>
      <c r="AK950" s="112">
        <f t="shared" si="186"/>
        <v>0</v>
      </c>
      <c r="AL950" s="112">
        <f t="shared" si="187"/>
        <v>0</v>
      </c>
    </row>
    <row r="951" spans="1:38" x14ac:dyDescent="0.2">
      <c r="A951" s="2" t="s">
        <v>104</v>
      </c>
      <c r="B951" s="197" t="s">
        <v>479</v>
      </c>
      <c r="C951" s="197" t="s">
        <v>479</v>
      </c>
      <c r="D951" s="197" t="s">
        <v>479</v>
      </c>
      <c r="E951" s="195" t="s">
        <v>480</v>
      </c>
      <c r="F951" t="s">
        <v>2277</v>
      </c>
      <c r="G951" s="2" t="s">
        <v>475</v>
      </c>
      <c r="H951" t="s">
        <v>476</v>
      </c>
      <c r="I951" s="2" t="s">
        <v>3882</v>
      </c>
      <c r="J951" s="2" t="s">
        <v>3995</v>
      </c>
      <c r="L951" s="184">
        <v>769.17</v>
      </c>
      <c r="S951">
        <v>1</v>
      </c>
      <c r="AA951" s="112">
        <f t="shared" si="176"/>
        <v>0</v>
      </c>
      <c r="AB951" s="112">
        <f t="shared" si="177"/>
        <v>0</v>
      </c>
      <c r="AC951" s="112">
        <f t="shared" si="178"/>
        <v>0</v>
      </c>
      <c r="AD951" s="112">
        <f t="shared" si="179"/>
        <v>0</v>
      </c>
      <c r="AE951" s="112">
        <f t="shared" si="180"/>
        <v>769.17</v>
      </c>
      <c r="AF951" s="112">
        <f t="shared" si="181"/>
        <v>0</v>
      </c>
      <c r="AG951" s="112">
        <f t="shared" si="182"/>
        <v>0</v>
      </c>
      <c r="AH951" s="112">
        <f t="shared" si="183"/>
        <v>0</v>
      </c>
      <c r="AI951" s="112">
        <f t="shared" si="184"/>
        <v>0</v>
      </c>
      <c r="AJ951" s="112">
        <f t="shared" si="185"/>
        <v>0</v>
      </c>
      <c r="AK951" s="112">
        <f t="shared" si="186"/>
        <v>0</v>
      </c>
      <c r="AL951" s="112">
        <f t="shared" si="187"/>
        <v>0</v>
      </c>
    </row>
    <row r="952" spans="1:38" x14ac:dyDescent="0.2">
      <c r="A952" s="2" t="s">
        <v>104</v>
      </c>
      <c r="B952" s="197" t="s">
        <v>1450</v>
      </c>
      <c r="C952" s="197" t="s">
        <v>1450</v>
      </c>
      <c r="D952" s="197" t="s">
        <v>1450</v>
      </c>
      <c r="E952" s="195" t="s">
        <v>1452</v>
      </c>
      <c r="F952" t="s">
        <v>60</v>
      </c>
      <c r="G952" t="s">
        <v>79</v>
      </c>
      <c r="H952" t="s">
        <v>245</v>
      </c>
      <c r="I952" s="2" t="s">
        <v>3882</v>
      </c>
      <c r="J952" s="2" t="s">
        <v>3995</v>
      </c>
      <c r="L952" s="184">
        <v>389.42</v>
      </c>
      <c r="S952">
        <v>1</v>
      </c>
      <c r="AA952" s="112">
        <f t="shared" si="176"/>
        <v>0</v>
      </c>
      <c r="AB952" s="112">
        <f t="shared" si="177"/>
        <v>0</v>
      </c>
      <c r="AC952" s="112">
        <f t="shared" si="178"/>
        <v>0</v>
      </c>
      <c r="AD952" s="112">
        <f t="shared" si="179"/>
        <v>0</v>
      </c>
      <c r="AE952" s="112">
        <f t="shared" si="180"/>
        <v>389.42</v>
      </c>
      <c r="AF952" s="112">
        <f t="shared" si="181"/>
        <v>0</v>
      </c>
      <c r="AG952" s="112">
        <f t="shared" si="182"/>
        <v>0</v>
      </c>
      <c r="AH952" s="112">
        <f t="shared" si="183"/>
        <v>0</v>
      </c>
      <c r="AI952" s="112">
        <f t="shared" si="184"/>
        <v>0</v>
      </c>
      <c r="AJ952" s="112">
        <f t="shared" si="185"/>
        <v>0</v>
      </c>
      <c r="AK952" s="112">
        <f t="shared" si="186"/>
        <v>0</v>
      </c>
      <c r="AL952" s="112">
        <f t="shared" si="187"/>
        <v>0</v>
      </c>
    </row>
    <row r="953" spans="1:38" x14ac:dyDescent="0.2">
      <c r="A953" s="2" t="s">
        <v>104</v>
      </c>
      <c r="B953" s="197" t="s">
        <v>1470</v>
      </c>
      <c r="C953" s="197" t="s">
        <v>1470</v>
      </c>
      <c r="D953" s="197" t="s">
        <v>1470</v>
      </c>
      <c r="E953" s="195" t="s">
        <v>1472</v>
      </c>
      <c r="F953" t="s">
        <v>60</v>
      </c>
      <c r="G953" t="s">
        <v>79</v>
      </c>
      <c r="H953" t="s">
        <v>254</v>
      </c>
      <c r="I953" s="2" t="s">
        <v>3882</v>
      </c>
      <c r="J953" s="2" t="s">
        <v>3995</v>
      </c>
      <c r="L953" s="184">
        <v>654.79999999999995</v>
      </c>
      <c r="S953">
        <v>1</v>
      </c>
      <c r="AA953" s="112">
        <f t="shared" si="176"/>
        <v>0</v>
      </c>
      <c r="AB953" s="112">
        <f t="shared" si="177"/>
        <v>0</v>
      </c>
      <c r="AC953" s="112">
        <f t="shared" si="178"/>
        <v>0</v>
      </c>
      <c r="AD953" s="112">
        <f t="shared" si="179"/>
        <v>0</v>
      </c>
      <c r="AE953" s="112">
        <f t="shared" si="180"/>
        <v>654.79999999999995</v>
      </c>
      <c r="AF953" s="112">
        <f t="shared" si="181"/>
        <v>0</v>
      </c>
      <c r="AG953" s="112">
        <f t="shared" si="182"/>
        <v>0</v>
      </c>
      <c r="AH953" s="112">
        <f t="shared" si="183"/>
        <v>0</v>
      </c>
      <c r="AI953" s="112">
        <f t="shared" si="184"/>
        <v>0</v>
      </c>
      <c r="AJ953" s="112">
        <f t="shared" si="185"/>
        <v>0</v>
      </c>
      <c r="AK953" s="112">
        <f t="shared" si="186"/>
        <v>0</v>
      </c>
      <c r="AL953" s="112">
        <f t="shared" si="187"/>
        <v>0</v>
      </c>
    </row>
    <row r="954" spans="1:38" x14ac:dyDescent="0.2">
      <c r="A954" s="2" t="s">
        <v>104</v>
      </c>
      <c r="B954" s="197" t="s">
        <v>1466</v>
      </c>
      <c r="C954" s="197" t="s">
        <v>1466</v>
      </c>
      <c r="D954" s="197" t="s">
        <v>1466</v>
      </c>
      <c r="E954" s="195" t="s">
        <v>1468</v>
      </c>
      <c r="F954" t="s">
        <v>60</v>
      </c>
      <c r="G954" t="s">
        <v>79</v>
      </c>
      <c r="H954" t="s">
        <v>254</v>
      </c>
      <c r="I954" s="2" t="s">
        <v>3882</v>
      </c>
      <c r="J954" s="2" t="s">
        <v>3995</v>
      </c>
      <c r="L954" s="184">
        <v>389.42</v>
      </c>
      <c r="S954">
        <v>2</v>
      </c>
      <c r="AA954" s="112">
        <f t="shared" si="176"/>
        <v>0</v>
      </c>
      <c r="AB954" s="112">
        <f t="shared" si="177"/>
        <v>0</v>
      </c>
      <c r="AC954" s="112">
        <f t="shared" si="178"/>
        <v>0</v>
      </c>
      <c r="AD954" s="112">
        <f t="shared" si="179"/>
        <v>0</v>
      </c>
      <c r="AE954" s="112">
        <f t="shared" si="180"/>
        <v>778.84</v>
      </c>
      <c r="AF954" s="112">
        <f t="shared" si="181"/>
        <v>0</v>
      </c>
      <c r="AG954" s="112">
        <f t="shared" si="182"/>
        <v>0</v>
      </c>
      <c r="AH954" s="112">
        <f t="shared" si="183"/>
        <v>0</v>
      </c>
      <c r="AI954" s="112">
        <f t="shared" si="184"/>
        <v>0</v>
      </c>
      <c r="AJ954" s="112">
        <f t="shared" si="185"/>
        <v>0</v>
      </c>
      <c r="AK954" s="112">
        <f t="shared" si="186"/>
        <v>0</v>
      </c>
      <c r="AL954" s="112">
        <f t="shared" si="187"/>
        <v>0</v>
      </c>
    </row>
    <row r="955" spans="1:38" x14ac:dyDescent="0.2">
      <c r="A955" s="2" t="s">
        <v>104</v>
      </c>
      <c r="B955" s="197" t="s">
        <v>124</v>
      </c>
      <c r="C955" s="197" t="s">
        <v>124</v>
      </c>
      <c r="D955" s="197" t="s">
        <v>124</v>
      </c>
      <c r="E955" s="195" t="s">
        <v>126</v>
      </c>
      <c r="F955" t="s">
        <v>60</v>
      </c>
      <c r="G955" t="s">
        <v>109</v>
      </c>
      <c r="H955" t="s">
        <v>127</v>
      </c>
      <c r="I955" s="2" t="s">
        <v>3882</v>
      </c>
      <c r="J955" s="2" t="s">
        <v>3995</v>
      </c>
      <c r="L955" s="184">
        <v>427.68</v>
      </c>
      <c r="S955">
        <v>2</v>
      </c>
      <c r="AA955" s="112">
        <f t="shared" si="176"/>
        <v>0</v>
      </c>
      <c r="AB955" s="112">
        <f t="shared" si="177"/>
        <v>0</v>
      </c>
      <c r="AC955" s="112">
        <f t="shared" si="178"/>
        <v>0</v>
      </c>
      <c r="AD955" s="112">
        <f t="shared" si="179"/>
        <v>0</v>
      </c>
      <c r="AE955" s="112">
        <f t="shared" si="180"/>
        <v>855.36</v>
      </c>
      <c r="AF955" s="112">
        <f t="shared" si="181"/>
        <v>0</v>
      </c>
      <c r="AG955" s="112">
        <f t="shared" si="182"/>
        <v>0</v>
      </c>
      <c r="AH955" s="112">
        <f t="shared" si="183"/>
        <v>0</v>
      </c>
      <c r="AI955" s="112">
        <f t="shared" si="184"/>
        <v>0</v>
      </c>
      <c r="AJ955" s="112">
        <f t="shared" si="185"/>
        <v>0</v>
      </c>
      <c r="AK955" s="112">
        <f t="shared" si="186"/>
        <v>0</v>
      </c>
      <c r="AL955" s="112">
        <f t="shared" si="187"/>
        <v>0</v>
      </c>
    </row>
    <row r="956" spans="1:38" x14ac:dyDescent="0.2">
      <c r="A956" s="2" t="s">
        <v>20</v>
      </c>
      <c r="B956" s="197" t="s">
        <v>1779</v>
      </c>
      <c r="C956" s="197" t="s">
        <v>1779</v>
      </c>
      <c r="D956" s="197" t="s">
        <v>1779</v>
      </c>
      <c r="E956" s="195" t="s">
        <v>1781</v>
      </c>
      <c r="F956" t="s">
        <v>4030</v>
      </c>
      <c r="G956" t="s">
        <v>1072</v>
      </c>
      <c r="H956" t="s">
        <v>1777</v>
      </c>
      <c r="I956" s="2" t="s">
        <v>3882</v>
      </c>
      <c r="J956" s="2" t="s">
        <v>3995</v>
      </c>
      <c r="L956" s="184">
        <v>270.99</v>
      </c>
      <c r="S956">
        <v>1</v>
      </c>
      <c r="AA956" s="112">
        <f t="shared" si="176"/>
        <v>0</v>
      </c>
      <c r="AB956" s="112">
        <f t="shared" si="177"/>
        <v>0</v>
      </c>
      <c r="AC956" s="112">
        <f t="shared" si="178"/>
        <v>0</v>
      </c>
      <c r="AD956" s="112">
        <f t="shared" si="179"/>
        <v>0</v>
      </c>
      <c r="AE956" s="112">
        <f t="shared" si="180"/>
        <v>270.99</v>
      </c>
      <c r="AF956" s="112">
        <f t="shared" si="181"/>
        <v>0</v>
      </c>
      <c r="AG956" s="112">
        <f t="shared" si="182"/>
        <v>0</v>
      </c>
      <c r="AH956" s="112">
        <f t="shared" si="183"/>
        <v>0</v>
      </c>
      <c r="AI956" s="112">
        <f t="shared" si="184"/>
        <v>0</v>
      </c>
      <c r="AJ956" s="112">
        <f t="shared" si="185"/>
        <v>0</v>
      </c>
      <c r="AK956" s="112">
        <f t="shared" si="186"/>
        <v>0</v>
      </c>
      <c r="AL956" s="112">
        <f t="shared" si="187"/>
        <v>0</v>
      </c>
    </row>
    <row r="957" spans="1:38" x14ac:dyDescent="0.2">
      <c r="A957" s="2" t="s">
        <v>1303</v>
      </c>
      <c r="B957" s="193" t="s">
        <v>4138</v>
      </c>
      <c r="C957" s="193" t="s">
        <v>4138</v>
      </c>
      <c r="D957" s="193" t="s">
        <v>4138</v>
      </c>
      <c r="E957" s="195" t="s">
        <v>1327</v>
      </c>
      <c r="F957" t="s">
        <v>3862</v>
      </c>
      <c r="G957" t="s">
        <v>1328</v>
      </c>
      <c r="H957" t="s">
        <v>1329</v>
      </c>
      <c r="I957" s="2" t="s">
        <v>3882</v>
      </c>
      <c r="J957" s="2" t="s">
        <v>3995</v>
      </c>
      <c r="L957" s="184">
        <v>103.95</v>
      </c>
      <c r="S957">
        <v>1</v>
      </c>
      <c r="AA957" s="112">
        <f t="shared" si="176"/>
        <v>0</v>
      </c>
      <c r="AB957" s="112">
        <f t="shared" si="177"/>
        <v>0</v>
      </c>
      <c r="AC957" s="112">
        <f t="shared" si="178"/>
        <v>0</v>
      </c>
      <c r="AD957" s="112">
        <f t="shared" si="179"/>
        <v>0</v>
      </c>
      <c r="AE957" s="112">
        <f t="shared" si="180"/>
        <v>103.95</v>
      </c>
      <c r="AF957" s="112">
        <f t="shared" si="181"/>
        <v>0</v>
      </c>
      <c r="AG957" s="112">
        <f t="shared" si="182"/>
        <v>0</v>
      </c>
      <c r="AH957" s="112">
        <f t="shared" si="183"/>
        <v>0</v>
      </c>
      <c r="AI957" s="112">
        <f t="shared" si="184"/>
        <v>0</v>
      </c>
      <c r="AJ957" s="112">
        <f t="shared" si="185"/>
        <v>0</v>
      </c>
      <c r="AK957" s="112">
        <f t="shared" si="186"/>
        <v>0</v>
      </c>
      <c r="AL957" s="112">
        <f t="shared" si="187"/>
        <v>0</v>
      </c>
    </row>
    <row r="958" spans="1:38" x14ac:dyDescent="0.2">
      <c r="A958" s="2" t="s">
        <v>56</v>
      </c>
      <c r="B958" s="193" t="s">
        <v>703</v>
      </c>
      <c r="C958" s="193" t="s">
        <v>703</v>
      </c>
      <c r="D958" s="193" t="s">
        <v>703</v>
      </c>
      <c r="E958" s="195" t="s">
        <v>705</v>
      </c>
      <c r="F958" t="s">
        <v>487</v>
      </c>
      <c r="G958" t="s">
        <v>488</v>
      </c>
      <c r="H958" t="s">
        <v>706</v>
      </c>
      <c r="I958" s="2" t="s">
        <v>3882</v>
      </c>
      <c r="J958" s="2" t="s">
        <v>3995</v>
      </c>
      <c r="L958" s="184">
        <v>441.26</v>
      </c>
      <c r="S958">
        <v>2</v>
      </c>
      <c r="AA958" s="112">
        <f t="shared" si="176"/>
        <v>0</v>
      </c>
      <c r="AB958" s="112">
        <f t="shared" si="177"/>
        <v>0</v>
      </c>
      <c r="AC958" s="112">
        <f t="shared" si="178"/>
        <v>0</v>
      </c>
      <c r="AD958" s="112">
        <f t="shared" si="179"/>
        <v>0</v>
      </c>
      <c r="AE958" s="112">
        <f t="shared" si="180"/>
        <v>882.52</v>
      </c>
      <c r="AF958" s="112">
        <f t="shared" si="181"/>
        <v>0</v>
      </c>
      <c r="AG958" s="112">
        <f t="shared" si="182"/>
        <v>0</v>
      </c>
      <c r="AH958" s="112">
        <f t="shared" si="183"/>
        <v>0</v>
      </c>
      <c r="AI958" s="112">
        <f t="shared" si="184"/>
        <v>0</v>
      </c>
      <c r="AJ958" s="112">
        <f t="shared" si="185"/>
        <v>0</v>
      </c>
      <c r="AK958" s="112">
        <f t="shared" si="186"/>
        <v>0</v>
      </c>
      <c r="AL958" s="112">
        <f t="shared" si="187"/>
        <v>0</v>
      </c>
    </row>
    <row r="959" spans="1:38" x14ac:dyDescent="0.2">
      <c r="A959" s="2" t="s">
        <v>56</v>
      </c>
      <c r="B959" s="193" t="s">
        <v>251</v>
      </c>
      <c r="C959" s="193" t="s">
        <v>251</v>
      </c>
      <c r="D959" s="193" t="s">
        <v>251</v>
      </c>
      <c r="E959" s="195" t="s">
        <v>253</v>
      </c>
      <c r="F959" t="s">
        <v>60</v>
      </c>
      <c r="G959" t="s">
        <v>79</v>
      </c>
      <c r="H959" t="s">
        <v>254</v>
      </c>
      <c r="I959" s="2" t="s">
        <v>3882</v>
      </c>
      <c r="J959" s="2" t="s">
        <v>3995</v>
      </c>
      <c r="L959" s="184">
        <v>313.48666666666668</v>
      </c>
      <c r="S959">
        <v>1</v>
      </c>
      <c r="AA959" s="112">
        <f t="shared" si="176"/>
        <v>0</v>
      </c>
      <c r="AB959" s="112">
        <f t="shared" si="177"/>
        <v>0</v>
      </c>
      <c r="AC959" s="112">
        <f t="shared" si="178"/>
        <v>0</v>
      </c>
      <c r="AD959" s="112">
        <f t="shared" si="179"/>
        <v>0</v>
      </c>
      <c r="AE959" s="112">
        <f t="shared" si="180"/>
        <v>313.48666666666668</v>
      </c>
      <c r="AF959" s="112">
        <f t="shared" si="181"/>
        <v>0</v>
      </c>
      <c r="AG959" s="112">
        <f t="shared" si="182"/>
        <v>0</v>
      </c>
      <c r="AH959" s="112">
        <f t="shared" si="183"/>
        <v>0</v>
      </c>
      <c r="AI959" s="112">
        <f t="shared" si="184"/>
        <v>0</v>
      </c>
      <c r="AJ959" s="112">
        <f t="shared" si="185"/>
        <v>0</v>
      </c>
      <c r="AK959" s="112">
        <f t="shared" si="186"/>
        <v>0</v>
      </c>
      <c r="AL959" s="112">
        <f t="shared" si="187"/>
        <v>0</v>
      </c>
    </row>
    <row r="960" spans="1:38" x14ac:dyDescent="0.2">
      <c r="A960" s="2" t="s">
        <v>56</v>
      </c>
      <c r="B960" s="193" t="s">
        <v>363</v>
      </c>
      <c r="C960" s="193" t="s">
        <v>363</v>
      </c>
      <c r="D960" s="193" t="s">
        <v>363</v>
      </c>
      <c r="E960" s="195" t="s">
        <v>365</v>
      </c>
      <c r="F960" t="s">
        <v>60</v>
      </c>
      <c r="G960" t="s">
        <v>109</v>
      </c>
      <c r="H960" t="s">
        <v>109</v>
      </c>
      <c r="I960" s="2" t="s">
        <v>3882</v>
      </c>
      <c r="J960" s="2" t="s">
        <v>3995</v>
      </c>
      <c r="L960" s="184">
        <v>251.02</v>
      </c>
      <c r="S960">
        <v>1</v>
      </c>
      <c r="AA960" s="112">
        <f t="shared" si="176"/>
        <v>0</v>
      </c>
      <c r="AB960" s="112">
        <f t="shared" si="177"/>
        <v>0</v>
      </c>
      <c r="AC960" s="112">
        <f t="shared" si="178"/>
        <v>0</v>
      </c>
      <c r="AD960" s="112">
        <f t="shared" si="179"/>
        <v>0</v>
      </c>
      <c r="AE960" s="112">
        <f t="shared" si="180"/>
        <v>251.02</v>
      </c>
      <c r="AF960" s="112">
        <f t="shared" si="181"/>
        <v>0</v>
      </c>
      <c r="AG960" s="112">
        <f t="shared" si="182"/>
        <v>0</v>
      </c>
      <c r="AH960" s="112">
        <f t="shared" si="183"/>
        <v>0</v>
      </c>
      <c r="AI960" s="112">
        <f t="shared" si="184"/>
        <v>0</v>
      </c>
      <c r="AJ960" s="112">
        <f t="shared" si="185"/>
        <v>0</v>
      </c>
      <c r="AK960" s="112">
        <f t="shared" si="186"/>
        <v>0</v>
      </c>
      <c r="AL960" s="112">
        <f t="shared" si="187"/>
        <v>0</v>
      </c>
    </row>
    <row r="961" spans="1:38" x14ac:dyDescent="0.2">
      <c r="A961" s="2" t="s">
        <v>56</v>
      </c>
      <c r="B961" s="193" t="s">
        <v>288</v>
      </c>
      <c r="C961" s="193" t="s">
        <v>288</v>
      </c>
      <c r="D961" s="193" t="s">
        <v>288</v>
      </c>
      <c r="E961" s="195" t="s">
        <v>290</v>
      </c>
      <c r="F961" t="s">
        <v>60</v>
      </c>
      <c r="G961" t="s">
        <v>109</v>
      </c>
      <c r="H961" t="s">
        <v>127</v>
      </c>
      <c r="I961" s="2" t="s">
        <v>3882</v>
      </c>
      <c r="J961" s="2" t="s">
        <v>3995</v>
      </c>
      <c r="L961" s="184">
        <v>389.73</v>
      </c>
      <c r="S961">
        <v>1</v>
      </c>
      <c r="AA961" s="112">
        <f t="shared" si="176"/>
        <v>0</v>
      </c>
      <c r="AB961" s="112">
        <f t="shared" si="177"/>
        <v>0</v>
      </c>
      <c r="AC961" s="112">
        <f t="shared" si="178"/>
        <v>0</v>
      </c>
      <c r="AD961" s="112">
        <f t="shared" si="179"/>
        <v>0</v>
      </c>
      <c r="AE961" s="112">
        <f t="shared" si="180"/>
        <v>389.73</v>
      </c>
      <c r="AF961" s="112">
        <f t="shared" si="181"/>
        <v>0</v>
      </c>
      <c r="AG961" s="112">
        <f t="shared" si="182"/>
        <v>0</v>
      </c>
      <c r="AH961" s="112">
        <f t="shared" si="183"/>
        <v>0</v>
      </c>
      <c r="AI961" s="112">
        <f t="shared" si="184"/>
        <v>0</v>
      </c>
      <c r="AJ961" s="112">
        <f t="shared" si="185"/>
        <v>0</v>
      </c>
      <c r="AK961" s="112">
        <f t="shared" si="186"/>
        <v>0</v>
      </c>
      <c r="AL961" s="112">
        <f t="shared" si="187"/>
        <v>0</v>
      </c>
    </row>
    <row r="962" spans="1:38" x14ac:dyDescent="0.2">
      <c r="A962" s="2" t="s">
        <v>56</v>
      </c>
      <c r="B962" s="193" t="s">
        <v>1938</v>
      </c>
      <c r="C962" s="193" t="s">
        <v>1938</v>
      </c>
      <c r="D962" s="193" t="s">
        <v>1938</v>
      </c>
      <c r="E962" s="195" t="s">
        <v>1940</v>
      </c>
      <c r="F962" t="s">
        <v>60</v>
      </c>
      <c r="G962" t="s">
        <v>109</v>
      </c>
      <c r="H962" t="s">
        <v>127</v>
      </c>
      <c r="I962" s="2" t="s">
        <v>3882</v>
      </c>
      <c r="J962" s="2" t="s">
        <v>3995</v>
      </c>
      <c r="L962" s="184">
        <v>389.73</v>
      </c>
      <c r="S962">
        <v>1</v>
      </c>
      <c r="AA962" s="112">
        <f t="shared" si="176"/>
        <v>0</v>
      </c>
      <c r="AB962" s="112">
        <f t="shared" si="177"/>
        <v>0</v>
      </c>
      <c r="AC962" s="112">
        <f t="shared" si="178"/>
        <v>0</v>
      </c>
      <c r="AD962" s="112">
        <f t="shared" si="179"/>
        <v>0</v>
      </c>
      <c r="AE962" s="112">
        <f t="shared" si="180"/>
        <v>389.73</v>
      </c>
      <c r="AF962" s="112">
        <f t="shared" si="181"/>
        <v>0</v>
      </c>
      <c r="AG962" s="112">
        <f t="shared" si="182"/>
        <v>0</v>
      </c>
      <c r="AH962" s="112">
        <f t="shared" si="183"/>
        <v>0</v>
      </c>
      <c r="AI962" s="112">
        <f t="shared" si="184"/>
        <v>0</v>
      </c>
      <c r="AJ962" s="112">
        <f t="shared" si="185"/>
        <v>0</v>
      </c>
      <c r="AK962" s="112">
        <f t="shared" si="186"/>
        <v>0</v>
      </c>
      <c r="AL962" s="112">
        <f t="shared" si="187"/>
        <v>0</v>
      </c>
    </row>
    <row r="963" spans="1:38" x14ac:dyDescent="0.2">
      <c r="A963" s="2" t="s">
        <v>56</v>
      </c>
      <c r="B963" s="193" t="s">
        <v>360</v>
      </c>
      <c r="C963" s="193" t="s">
        <v>360</v>
      </c>
      <c r="D963" s="193" t="s">
        <v>360</v>
      </c>
      <c r="E963" s="195" t="s">
        <v>361</v>
      </c>
      <c r="F963" t="s">
        <v>60</v>
      </c>
      <c r="G963" t="s">
        <v>61</v>
      </c>
      <c r="H963" t="s">
        <v>74</v>
      </c>
      <c r="I963" s="2" t="s">
        <v>3882</v>
      </c>
      <c r="J963" s="2" t="s">
        <v>3995</v>
      </c>
      <c r="L963" s="184">
        <v>693.22</v>
      </c>
      <c r="S963">
        <v>1</v>
      </c>
      <c r="AA963" s="112">
        <f t="shared" ref="AA963:AA1026" si="188">O963*$L:$L</f>
        <v>0</v>
      </c>
      <c r="AB963" s="112">
        <f t="shared" ref="AB963:AB1026" si="189">P963*$L:$L</f>
        <v>0</v>
      </c>
      <c r="AC963" s="112">
        <f t="shared" ref="AC963:AC1026" si="190">Q963*$L:$L</f>
        <v>0</v>
      </c>
      <c r="AD963" s="112">
        <f t="shared" ref="AD963:AD1026" si="191">R963*$L:$L</f>
        <v>0</v>
      </c>
      <c r="AE963" s="112">
        <f t="shared" ref="AE963:AE1026" si="192">S963*$L:$L</f>
        <v>693.22</v>
      </c>
      <c r="AF963" s="112">
        <f t="shared" ref="AF963:AF1026" si="193">T963*$L:$L</f>
        <v>0</v>
      </c>
      <c r="AG963" s="112">
        <f t="shared" ref="AG963:AG1026" si="194">U963*$L:$L</f>
        <v>0</v>
      </c>
      <c r="AH963" s="112">
        <f t="shared" ref="AH963:AH1026" si="195">V963*$L:$L</f>
        <v>0</v>
      </c>
      <c r="AI963" s="112">
        <f t="shared" ref="AI963:AI1026" si="196">W963*$L:$L</f>
        <v>0</v>
      </c>
      <c r="AJ963" s="112">
        <f t="shared" ref="AJ963:AJ1026" si="197">X963*$L:$L</f>
        <v>0</v>
      </c>
      <c r="AK963" s="112">
        <f t="shared" ref="AK963:AK1026" si="198">Y963*$L:$L</f>
        <v>0</v>
      </c>
      <c r="AL963" s="112">
        <f t="shared" ref="AL963:AL1026" si="199">Z963*$L:$L</f>
        <v>0</v>
      </c>
    </row>
    <row r="964" spans="1:38" x14ac:dyDescent="0.2">
      <c r="A964" s="2" t="s">
        <v>1303</v>
      </c>
      <c r="B964" s="193" t="s">
        <v>4136</v>
      </c>
      <c r="C964" s="193" t="s">
        <v>4136</v>
      </c>
      <c r="D964" s="193" t="s">
        <v>4136</v>
      </c>
      <c r="E964" s="195" t="s">
        <v>4137</v>
      </c>
      <c r="F964" t="s">
        <v>4030</v>
      </c>
      <c r="G964" t="s">
        <v>4154</v>
      </c>
      <c r="H964" t="s">
        <v>4155</v>
      </c>
      <c r="I964" s="2" t="s">
        <v>3882</v>
      </c>
      <c r="J964" s="2" t="s">
        <v>3995</v>
      </c>
      <c r="L964" s="184">
        <v>222.91</v>
      </c>
      <c r="S964">
        <v>1</v>
      </c>
      <c r="AA964" s="112">
        <f t="shared" si="188"/>
        <v>0</v>
      </c>
      <c r="AB964" s="112">
        <f t="shared" si="189"/>
        <v>0</v>
      </c>
      <c r="AC964" s="112">
        <f t="shared" si="190"/>
        <v>0</v>
      </c>
      <c r="AD964" s="112">
        <f t="shared" si="191"/>
        <v>0</v>
      </c>
      <c r="AE964" s="112">
        <f t="shared" si="192"/>
        <v>222.91</v>
      </c>
      <c r="AF964" s="112">
        <f t="shared" si="193"/>
        <v>0</v>
      </c>
      <c r="AG964" s="112">
        <f t="shared" si="194"/>
        <v>0</v>
      </c>
      <c r="AH964" s="112">
        <f t="shared" si="195"/>
        <v>0</v>
      </c>
      <c r="AI964" s="112">
        <f t="shared" si="196"/>
        <v>0</v>
      </c>
      <c r="AJ964" s="112">
        <f t="shared" si="197"/>
        <v>0</v>
      </c>
      <c r="AK964" s="112">
        <f t="shared" si="198"/>
        <v>0</v>
      </c>
      <c r="AL964" s="112">
        <f t="shared" si="199"/>
        <v>0</v>
      </c>
    </row>
    <row r="965" spans="1:38" x14ac:dyDescent="0.2">
      <c r="A965" s="2" t="s">
        <v>1303</v>
      </c>
      <c r="B965" s="193" t="s">
        <v>4139</v>
      </c>
      <c r="C965" s="193" t="s">
        <v>4139</v>
      </c>
      <c r="D965" s="193" t="s">
        <v>4139</v>
      </c>
      <c r="E965" s="195" t="s">
        <v>4140</v>
      </c>
      <c r="F965" t="s">
        <v>4030</v>
      </c>
      <c r="G965" t="s">
        <v>4154</v>
      </c>
      <c r="H965" t="s">
        <v>4155</v>
      </c>
      <c r="I965" s="2" t="s">
        <v>3882</v>
      </c>
      <c r="J965" s="2" t="s">
        <v>3995</v>
      </c>
      <c r="L965" s="184">
        <v>214.91</v>
      </c>
      <c r="S965">
        <v>1</v>
      </c>
      <c r="AA965" s="112">
        <f t="shared" si="188"/>
        <v>0</v>
      </c>
      <c r="AB965" s="112">
        <f t="shared" si="189"/>
        <v>0</v>
      </c>
      <c r="AC965" s="112">
        <f t="shared" si="190"/>
        <v>0</v>
      </c>
      <c r="AD965" s="112">
        <f t="shared" si="191"/>
        <v>0</v>
      </c>
      <c r="AE965" s="112">
        <f t="shared" si="192"/>
        <v>214.91</v>
      </c>
      <c r="AF965" s="112">
        <f t="shared" si="193"/>
        <v>0</v>
      </c>
      <c r="AG965" s="112">
        <f t="shared" si="194"/>
        <v>0</v>
      </c>
      <c r="AH965" s="112">
        <f t="shared" si="195"/>
        <v>0</v>
      </c>
      <c r="AI965" s="112">
        <f t="shared" si="196"/>
        <v>0</v>
      </c>
      <c r="AJ965" s="112">
        <f t="shared" si="197"/>
        <v>0</v>
      </c>
      <c r="AK965" s="112">
        <f t="shared" si="198"/>
        <v>0</v>
      </c>
      <c r="AL965" s="112">
        <f t="shared" si="199"/>
        <v>0</v>
      </c>
    </row>
    <row r="966" spans="1:38" x14ac:dyDescent="0.2">
      <c r="A966" s="2" t="s">
        <v>1807</v>
      </c>
      <c r="B966" s="2">
        <v>445276</v>
      </c>
      <c r="C966" s="2">
        <v>445276</v>
      </c>
      <c r="D966" s="193" t="s">
        <v>4141</v>
      </c>
      <c r="E966" s="195" t="s">
        <v>4135</v>
      </c>
      <c r="F966" t="s">
        <v>4150</v>
      </c>
      <c r="G966" t="s">
        <v>26</v>
      </c>
      <c r="H966" t="s">
        <v>3978</v>
      </c>
      <c r="I966" s="2" t="s">
        <v>3882</v>
      </c>
      <c r="J966" s="2" t="s">
        <v>3995</v>
      </c>
      <c r="L966" s="184">
        <v>81.55</v>
      </c>
      <c r="S966">
        <v>1</v>
      </c>
      <c r="AA966" s="112">
        <f t="shared" si="188"/>
        <v>0</v>
      </c>
      <c r="AB966" s="112">
        <f t="shared" si="189"/>
        <v>0</v>
      </c>
      <c r="AC966" s="112">
        <f t="shared" si="190"/>
        <v>0</v>
      </c>
      <c r="AD966" s="112">
        <f t="shared" si="191"/>
        <v>0</v>
      </c>
      <c r="AE966" s="112">
        <f t="shared" si="192"/>
        <v>81.55</v>
      </c>
      <c r="AF966" s="112">
        <f t="shared" si="193"/>
        <v>0</v>
      </c>
      <c r="AG966" s="112">
        <f t="shared" si="194"/>
        <v>0</v>
      </c>
      <c r="AH966" s="112">
        <f t="shared" si="195"/>
        <v>0</v>
      </c>
      <c r="AI966" s="112">
        <f t="shared" si="196"/>
        <v>0</v>
      </c>
      <c r="AJ966" s="112">
        <f t="shared" si="197"/>
        <v>0</v>
      </c>
      <c r="AK966" s="112">
        <f t="shared" si="198"/>
        <v>0</v>
      </c>
      <c r="AL966" s="112">
        <f t="shared" si="199"/>
        <v>0</v>
      </c>
    </row>
    <row r="967" spans="1:38" x14ac:dyDescent="0.2">
      <c r="A967" s="2" t="s">
        <v>1248</v>
      </c>
      <c r="B967" s="193" t="s">
        <v>1259</v>
      </c>
      <c r="C967" s="193" t="s">
        <v>1259</v>
      </c>
      <c r="D967" s="193" t="s">
        <v>1259</v>
      </c>
      <c r="E967" s="195" t="s">
        <v>1263</v>
      </c>
      <c r="F967" t="s">
        <v>4151</v>
      </c>
      <c r="G967" t="s">
        <v>1258</v>
      </c>
      <c r="H967" t="s">
        <v>1259</v>
      </c>
      <c r="I967" s="2" t="s">
        <v>3882</v>
      </c>
      <c r="J967" s="2" t="s">
        <v>3995</v>
      </c>
      <c r="L967" s="184">
        <v>239.42</v>
      </c>
      <c r="S967">
        <v>2</v>
      </c>
      <c r="AA967" s="112">
        <f t="shared" si="188"/>
        <v>0</v>
      </c>
      <c r="AB967" s="112">
        <f t="shared" si="189"/>
        <v>0</v>
      </c>
      <c r="AC967" s="112">
        <f t="shared" si="190"/>
        <v>0</v>
      </c>
      <c r="AD967" s="112">
        <f t="shared" si="191"/>
        <v>0</v>
      </c>
      <c r="AE967" s="112">
        <f t="shared" si="192"/>
        <v>478.84</v>
      </c>
      <c r="AF967" s="112">
        <f t="shared" si="193"/>
        <v>0</v>
      </c>
      <c r="AG967" s="112">
        <f t="shared" si="194"/>
        <v>0</v>
      </c>
      <c r="AH967" s="112">
        <f t="shared" si="195"/>
        <v>0</v>
      </c>
      <c r="AI967" s="112">
        <f t="shared" si="196"/>
        <v>0</v>
      </c>
      <c r="AJ967" s="112">
        <f t="shared" si="197"/>
        <v>0</v>
      </c>
      <c r="AK967" s="112">
        <f t="shared" si="198"/>
        <v>0</v>
      </c>
      <c r="AL967" s="112">
        <f t="shared" si="199"/>
        <v>0</v>
      </c>
    </row>
    <row r="968" spans="1:38" x14ac:dyDescent="0.2">
      <c r="A968" s="2" t="s">
        <v>20</v>
      </c>
      <c r="B968" s="193" t="s">
        <v>4142</v>
      </c>
      <c r="C968" s="193" t="s">
        <v>4142</v>
      </c>
      <c r="D968" s="193" t="s">
        <v>4142</v>
      </c>
      <c r="E968" s="195" t="s">
        <v>4143</v>
      </c>
      <c r="F968" t="s">
        <v>4150</v>
      </c>
      <c r="G968" t="s">
        <v>26</v>
      </c>
      <c r="H968" t="s">
        <v>3979</v>
      </c>
      <c r="I968" s="2" t="s">
        <v>3882</v>
      </c>
      <c r="J968" s="2" t="s">
        <v>3995</v>
      </c>
      <c r="L968" s="184">
        <v>120.09</v>
      </c>
      <c r="S968">
        <v>2</v>
      </c>
      <c r="AA968" s="112">
        <f t="shared" si="188"/>
        <v>0</v>
      </c>
      <c r="AB968" s="112">
        <f t="shared" si="189"/>
        <v>0</v>
      </c>
      <c r="AC968" s="112">
        <f t="shared" si="190"/>
        <v>0</v>
      </c>
      <c r="AD968" s="112">
        <f t="shared" si="191"/>
        <v>0</v>
      </c>
      <c r="AE968" s="112">
        <f t="shared" si="192"/>
        <v>240.18</v>
      </c>
      <c r="AF968" s="112">
        <f t="shared" si="193"/>
        <v>0</v>
      </c>
      <c r="AG968" s="112">
        <f t="shared" si="194"/>
        <v>0</v>
      </c>
      <c r="AH968" s="112">
        <f t="shared" si="195"/>
        <v>0</v>
      </c>
      <c r="AI968" s="112">
        <f t="shared" si="196"/>
        <v>0</v>
      </c>
      <c r="AJ968" s="112">
        <f t="shared" si="197"/>
        <v>0</v>
      </c>
      <c r="AK968" s="112">
        <f t="shared" si="198"/>
        <v>0</v>
      </c>
      <c r="AL968" s="112">
        <f t="shared" si="199"/>
        <v>0</v>
      </c>
    </row>
    <row r="969" spans="1:38" x14ac:dyDescent="0.2">
      <c r="A969" s="2" t="s">
        <v>104</v>
      </c>
      <c r="B969" s="193" t="s">
        <v>133</v>
      </c>
      <c r="C969" s="193" t="s">
        <v>133</v>
      </c>
      <c r="D969" s="193" t="s">
        <v>133</v>
      </c>
      <c r="E969" s="195" t="s">
        <v>135</v>
      </c>
      <c r="F969" t="s">
        <v>60</v>
      </c>
      <c r="G969" t="s">
        <v>109</v>
      </c>
      <c r="H969" t="s">
        <v>127</v>
      </c>
      <c r="I969" s="2" t="s">
        <v>3882</v>
      </c>
      <c r="J969" s="2" t="s">
        <v>3995</v>
      </c>
      <c r="L969" s="184">
        <v>427.68</v>
      </c>
      <c r="S969">
        <v>1</v>
      </c>
      <c r="AA969" s="112">
        <f t="shared" si="188"/>
        <v>0</v>
      </c>
      <c r="AB969" s="112">
        <f t="shared" si="189"/>
        <v>0</v>
      </c>
      <c r="AC969" s="112">
        <f t="shared" si="190"/>
        <v>0</v>
      </c>
      <c r="AD969" s="112">
        <f t="shared" si="191"/>
        <v>0</v>
      </c>
      <c r="AE969" s="112">
        <f t="shared" si="192"/>
        <v>427.68</v>
      </c>
      <c r="AF969" s="112">
        <f t="shared" si="193"/>
        <v>0</v>
      </c>
      <c r="AG969" s="112">
        <f t="shared" si="194"/>
        <v>0</v>
      </c>
      <c r="AH969" s="112">
        <f t="shared" si="195"/>
        <v>0</v>
      </c>
      <c r="AI969" s="112">
        <f t="shared" si="196"/>
        <v>0</v>
      </c>
      <c r="AJ969" s="112">
        <f t="shared" si="197"/>
        <v>0</v>
      </c>
      <c r="AK969" s="112">
        <f t="shared" si="198"/>
        <v>0</v>
      </c>
      <c r="AL969" s="112">
        <f t="shared" si="199"/>
        <v>0</v>
      </c>
    </row>
    <row r="970" spans="1:38" x14ac:dyDescent="0.2">
      <c r="A970" s="2" t="s">
        <v>104</v>
      </c>
      <c r="B970" s="193" t="s">
        <v>373</v>
      </c>
      <c r="C970" s="193" t="s">
        <v>373</v>
      </c>
      <c r="D970" s="193" t="s">
        <v>373</v>
      </c>
      <c r="E970" s="195" t="s">
        <v>374</v>
      </c>
      <c r="F970" t="s">
        <v>60</v>
      </c>
      <c r="G970" t="s">
        <v>61</v>
      </c>
      <c r="H970" t="s">
        <v>74</v>
      </c>
      <c r="I970" s="2" t="s">
        <v>3882</v>
      </c>
      <c r="J970" s="2" t="s">
        <v>3995</v>
      </c>
      <c r="L970" s="184">
        <v>729.35</v>
      </c>
      <c r="S970">
        <v>1</v>
      </c>
      <c r="AA970" s="112">
        <f t="shared" si="188"/>
        <v>0</v>
      </c>
      <c r="AB970" s="112">
        <f t="shared" si="189"/>
        <v>0</v>
      </c>
      <c r="AC970" s="112">
        <f t="shared" si="190"/>
        <v>0</v>
      </c>
      <c r="AD970" s="112">
        <f t="shared" si="191"/>
        <v>0</v>
      </c>
      <c r="AE970" s="112">
        <f t="shared" si="192"/>
        <v>729.35</v>
      </c>
      <c r="AF970" s="112">
        <f t="shared" si="193"/>
        <v>0</v>
      </c>
      <c r="AG970" s="112">
        <f t="shared" si="194"/>
        <v>0</v>
      </c>
      <c r="AH970" s="112">
        <f t="shared" si="195"/>
        <v>0</v>
      </c>
      <c r="AI970" s="112">
        <f t="shared" si="196"/>
        <v>0</v>
      </c>
      <c r="AJ970" s="112">
        <f t="shared" si="197"/>
        <v>0</v>
      </c>
      <c r="AK970" s="112">
        <f t="shared" si="198"/>
        <v>0</v>
      </c>
      <c r="AL970" s="112">
        <f t="shared" si="199"/>
        <v>0</v>
      </c>
    </row>
    <row r="971" spans="1:38" x14ac:dyDescent="0.2">
      <c r="A971" s="2" t="s">
        <v>104</v>
      </c>
      <c r="B971" s="193" t="s">
        <v>371</v>
      </c>
      <c r="C971" s="193" t="s">
        <v>371</v>
      </c>
      <c r="D971" s="193" t="s">
        <v>371</v>
      </c>
      <c r="E971" s="195" t="s">
        <v>372</v>
      </c>
      <c r="F971" t="s">
        <v>60</v>
      </c>
      <c r="G971" t="s">
        <v>61</v>
      </c>
      <c r="H971" t="s">
        <v>74</v>
      </c>
      <c r="I971" s="2" t="s">
        <v>3882</v>
      </c>
      <c r="J971" s="2" t="s">
        <v>3995</v>
      </c>
      <c r="L971" s="184">
        <v>729.35</v>
      </c>
      <c r="S971">
        <v>1</v>
      </c>
      <c r="AA971" s="112">
        <f t="shared" si="188"/>
        <v>0</v>
      </c>
      <c r="AB971" s="112">
        <f t="shared" si="189"/>
        <v>0</v>
      </c>
      <c r="AC971" s="112">
        <f t="shared" si="190"/>
        <v>0</v>
      </c>
      <c r="AD971" s="112">
        <f t="shared" si="191"/>
        <v>0</v>
      </c>
      <c r="AE971" s="112">
        <f t="shared" si="192"/>
        <v>729.35</v>
      </c>
      <c r="AF971" s="112">
        <f t="shared" si="193"/>
        <v>0</v>
      </c>
      <c r="AG971" s="112">
        <f t="shared" si="194"/>
        <v>0</v>
      </c>
      <c r="AH971" s="112">
        <f t="shared" si="195"/>
        <v>0</v>
      </c>
      <c r="AI971" s="112">
        <f t="shared" si="196"/>
        <v>0</v>
      </c>
      <c r="AJ971" s="112">
        <f t="shared" si="197"/>
        <v>0</v>
      </c>
      <c r="AK971" s="112">
        <f t="shared" si="198"/>
        <v>0</v>
      </c>
      <c r="AL971" s="112">
        <f t="shared" si="199"/>
        <v>0</v>
      </c>
    </row>
    <row r="972" spans="1:38" x14ac:dyDescent="0.2">
      <c r="A972" s="2" t="s">
        <v>104</v>
      </c>
      <c r="B972" s="193" t="s">
        <v>369</v>
      </c>
      <c r="C972" s="193" t="s">
        <v>369</v>
      </c>
      <c r="D972" s="193" t="s">
        <v>369</v>
      </c>
      <c r="E972" s="195" t="s">
        <v>370</v>
      </c>
      <c r="F972" t="s">
        <v>60</v>
      </c>
      <c r="G972" t="s">
        <v>61</v>
      </c>
      <c r="H972" t="s">
        <v>62</v>
      </c>
      <c r="I972" s="2" t="s">
        <v>3882</v>
      </c>
      <c r="J972" s="2" t="s">
        <v>3995</v>
      </c>
      <c r="L972" s="184">
        <v>758.18</v>
      </c>
      <c r="S972">
        <v>11</v>
      </c>
      <c r="AA972" s="112">
        <f t="shared" si="188"/>
        <v>0</v>
      </c>
      <c r="AB972" s="112">
        <f t="shared" si="189"/>
        <v>0</v>
      </c>
      <c r="AC972" s="112">
        <f t="shared" si="190"/>
        <v>0</v>
      </c>
      <c r="AD972" s="112">
        <f t="shared" si="191"/>
        <v>0</v>
      </c>
      <c r="AE972" s="112">
        <f t="shared" si="192"/>
        <v>8339.98</v>
      </c>
      <c r="AF972" s="112">
        <f t="shared" si="193"/>
        <v>0</v>
      </c>
      <c r="AG972" s="112">
        <f t="shared" si="194"/>
        <v>0</v>
      </c>
      <c r="AH972" s="112">
        <f t="shared" si="195"/>
        <v>0</v>
      </c>
      <c r="AI972" s="112">
        <f t="shared" si="196"/>
        <v>0</v>
      </c>
      <c r="AJ972" s="112">
        <f t="shared" si="197"/>
        <v>0</v>
      </c>
      <c r="AK972" s="112">
        <f t="shared" si="198"/>
        <v>0</v>
      </c>
      <c r="AL972" s="112">
        <f t="shared" si="199"/>
        <v>0</v>
      </c>
    </row>
    <row r="973" spans="1:38" x14ac:dyDescent="0.2">
      <c r="A973" s="2" t="s">
        <v>104</v>
      </c>
      <c r="B973" s="193" t="s">
        <v>366</v>
      </c>
      <c r="C973" s="193" t="s">
        <v>366</v>
      </c>
      <c r="D973" s="193" t="s">
        <v>366</v>
      </c>
      <c r="E973" s="195" t="s">
        <v>367</v>
      </c>
      <c r="F973" t="s">
        <v>60</v>
      </c>
      <c r="G973" t="s">
        <v>61</v>
      </c>
      <c r="H973" t="s">
        <v>62</v>
      </c>
      <c r="I973" s="2" t="s">
        <v>3882</v>
      </c>
      <c r="J973" s="2" t="s">
        <v>3995</v>
      </c>
      <c r="L973" s="184">
        <v>729.35</v>
      </c>
      <c r="S973">
        <v>1</v>
      </c>
      <c r="AA973" s="112">
        <f t="shared" si="188"/>
        <v>0</v>
      </c>
      <c r="AB973" s="112">
        <f t="shared" si="189"/>
        <v>0</v>
      </c>
      <c r="AC973" s="112">
        <f t="shared" si="190"/>
        <v>0</v>
      </c>
      <c r="AD973" s="112">
        <f t="shared" si="191"/>
        <v>0</v>
      </c>
      <c r="AE973" s="112">
        <f t="shared" si="192"/>
        <v>729.35</v>
      </c>
      <c r="AF973" s="112">
        <f t="shared" si="193"/>
        <v>0</v>
      </c>
      <c r="AG973" s="112">
        <f t="shared" si="194"/>
        <v>0</v>
      </c>
      <c r="AH973" s="112">
        <f t="shared" si="195"/>
        <v>0</v>
      </c>
      <c r="AI973" s="112">
        <f t="shared" si="196"/>
        <v>0</v>
      </c>
      <c r="AJ973" s="112">
        <f t="shared" si="197"/>
        <v>0</v>
      </c>
      <c r="AK973" s="112">
        <f t="shared" si="198"/>
        <v>0</v>
      </c>
      <c r="AL973" s="112">
        <f t="shared" si="199"/>
        <v>0</v>
      </c>
    </row>
    <row r="974" spans="1:38" x14ac:dyDescent="0.2">
      <c r="A974" s="2" t="s">
        <v>104</v>
      </c>
      <c r="B974" s="193" t="s">
        <v>1454</v>
      </c>
      <c r="C974" s="193" t="s">
        <v>1454</v>
      </c>
      <c r="D974" s="193" t="s">
        <v>1454</v>
      </c>
      <c r="E974" s="195" t="s">
        <v>1456</v>
      </c>
      <c r="F974" t="s">
        <v>60</v>
      </c>
      <c r="G974" t="s">
        <v>79</v>
      </c>
      <c r="H974" t="s">
        <v>245</v>
      </c>
      <c r="I974" s="2" t="s">
        <v>3882</v>
      </c>
      <c r="J974" s="2" t="s">
        <v>3995</v>
      </c>
      <c r="L974" s="184">
        <v>389.42</v>
      </c>
      <c r="S974">
        <v>1</v>
      </c>
      <c r="AA974" s="112">
        <f t="shared" si="188"/>
        <v>0</v>
      </c>
      <c r="AB974" s="112">
        <f t="shared" si="189"/>
        <v>0</v>
      </c>
      <c r="AC974" s="112">
        <f t="shared" si="190"/>
        <v>0</v>
      </c>
      <c r="AD974" s="112">
        <f t="shared" si="191"/>
        <v>0</v>
      </c>
      <c r="AE974" s="112">
        <f t="shared" si="192"/>
        <v>389.42</v>
      </c>
      <c r="AF974" s="112">
        <f t="shared" si="193"/>
        <v>0</v>
      </c>
      <c r="AG974" s="112">
        <f t="shared" si="194"/>
        <v>0</v>
      </c>
      <c r="AH974" s="112">
        <f t="shared" si="195"/>
        <v>0</v>
      </c>
      <c r="AI974" s="112">
        <f t="shared" si="196"/>
        <v>0</v>
      </c>
      <c r="AJ974" s="112">
        <f t="shared" si="197"/>
        <v>0</v>
      </c>
      <c r="AK974" s="112">
        <f t="shared" si="198"/>
        <v>0</v>
      </c>
      <c r="AL974" s="112">
        <f t="shared" si="199"/>
        <v>0</v>
      </c>
    </row>
    <row r="975" spans="1:38" x14ac:dyDescent="0.2">
      <c r="A975" s="2" t="s">
        <v>104</v>
      </c>
      <c r="B975" s="193" t="s">
        <v>1466</v>
      </c>
      <c r="C975" s="193" t="s">
        <v>1466</v>
      </c>
      <c r="D975" s="193" t="s">
        <v>1466</v>
      </c>
      <c r="E975" s="195" t="s">
        <v>1468</v>
      </c>
      <c r="F975" t="s">
        <v>60</v>
      </c>
      <c r="G975" t="s">
        <v>79</v>
      </c>
      <c r="H975" t="s">
        <v>254</v>
      </c>
      <c r="I975" s="2" t="s">
        <v>3882</v>
      </c>
      <c r="J975" s="2" t="s">
        <v>3995</v>
      </c>
      <c r="L975" s="184">
        <v>389.42</v>
      </c>
      <c r="S975">
        <v>1</v>
      </c>
      <c r="AA975" s="112">
        <f t="shared" si="188"/>
        <v>0</v>
      </c>
      <c r="AB975" s="112">
        <f t="shared" si="189"/>
        <v>0</v>
      </c>
      <c r="AC975" s="112">
        <f t="shared" si="190"/>
        <v>0</v>
      </c>
      <c r="AD975" s="112">
        <f t="shared" si="191"/>
        <v>0</v>
      </c>
      <c r="AE975" s="112">
        <f t="shared" si="192"/>
        <v>389.42</v>
      </c>
      <c r="AF975" s="112">
        <f t="shared" si="193"/>
        <v>0</v>
      </c>
      <c r="AG975" s="112">
        <f t="shared" si="194"/>
        <v>0</v>
      </c>
      <c r="AH975" s="112">
        <f t="shared" si="195"/>
        <v>0</v>
      </c>
      <c r="AI975" s="112">
        <f t="shared" si="196"/>
        <v>0</v>
      </c>
      <c r="AJ975" s="112">
        <f t="shared" si="197"/>
        <v>0</v>
      </c>
      <c r="AK975" s="112">
        <f t="shared" si="198"/>
        <v>0</v>
      </c>
      <c r="AL975" s="112">
        <f t="shared" si="199"/>
        <v>0</v>
      </c>
    </row>
    <row r="976" spans="1:38" x14ac:dyDescent="0.2">
      <c r="A976" s="2" t="s">
        <v>104</v>
      </c>
      <c r="B976" s="193" t="s">
        <v>124</v>
      </c>
      <c r="C976" s="193" t="s">
        <v>124</v>
      </c>
      <c r="D976" s="193" t="s">
        <v>124</v>
      </c>
      <c r="E976" s="195" t="s">
        <v>126</v>
      </c>
      <c r="F976" t="s">
        <v>60</v>
      </c>
      <c r="G976" t="s">
        <v>109</v>
      </c>
      <c r="H976" t="s">
        <v>127</v>
      </c>
      <c r="I976" s="2" t="s">
        <v>3882</v>
      </c>
      <c r="J976" s="2" t="s">
        <v>3995</v>
      </c>
      <c r="L976" s="184">
        <v>427.68</v>
      </c>
      <c r="S976">
        <v>2</v>
      </c>
      <c r="AA976" s="112">
        <f t="shared" si="188"/>
        <v>0</v>
      </c>
      <c r="AB976" s="112">
        <f t="shared" si="189"/>
        <v>0</v>
      </c>
      <c r="AC976" s="112">
        <f t="shared" si="190"/>
        <v>0</v>
      </c>
      <c r="AD976" s="112">
        <f t="shared" si="191"/>
        <v>0</v>
      </c>
      <c r="AE976" s="112">
        <f t="shared" si="192"/>
        <v>855.36</v>
      </c>
      <c r="AF976" s="112">
        <f t="shared" si="193"/>
        <v>0</v>
      </c>
      <c r="AG976" s="112">
        <f t="shared" si="194"/>
        <v>0</v>
      </c>
      <c r="AH976" s="112">
        <f t="shared" si="195"/>
        <v>0</v>
      </c>
      <c r="AI976" s="112">
        <f t="shared" si="196"/>
        <v>0</v>
      </c>
      <c r="AJ976" s="112">
        <f t="shared" si="197"/>
        <v>0</v>
      </c>
      <c r="AK976" s="112">
        <f t="shared" si="198"/>
        <v>0</v>
      </c>
      <c r="AL976" s="112">
        <f t="shared" si="199"/>
        <v>0</v>
      </c>
    </row>
    <row r="977" spans="1:38" x14ac:dyDescent="0.2">
      <c r="A977" s="2" t="s">
        <v>104</v>
      </c>
      <c r="B977" s="193" t="s">
        <v>1485</v>
      </c>
      <c r="C977" s="193" t="s">
        <v>1485</v>
      </c>
      <c r="D977" s="193" t="s">
        <v>1485</v>
      </c>
      <c r="E977" s="195" t="s">
        <v>1487</v>
      </c>
      <c r="F977" t="s">
        <v>60</v>
      </c>
      <c r="G977" t="s">
        <v>109</v>
      </c>
      <c r="H977" t="s">
        <v>110</v>
      </c>
      <c r="I977" s="2" t="s">
        <v>3882</v>
      </c>
      <c r="J977" s="2" t="s">
        <v>3995</v>
      </c>
      <c r="L977" s="184">
        <v>427.68</v>
      </c>
      <c r="S977">
        <v>1</v>
      </c>
      <c r="AA977" s="112">
        <f t="shared" si="188"/>
        <v>0</v>
      </c>
      <c r="AB977" s="112">
        <f t="shared" si="189"/>
        <v>0</v>
      </c>
      <c r="AC977" s="112">
        <f t="shared" si="190"/>
        <v>0</v>
      </c>
      <c r="AD977" s="112">
        <f t="shared" si="191"/>
        <v>0</v>
      </c>
      <c r="AE977" s="112">
        <f t="shared" si="192"/>
        <v>427.68</v>
      </c>
      <c r="AF977" s="112">
        <f t="shared" si="193"/>
        <v>0</v>
      </c>
      <c r="AG977" s="112">
        <f t="shared" si="194"/>
        <v>0</v>
      </c>
      <c r="AH977" s="112">
        <f t="shared" si="195"/>
        <v>0</v>
      </c>
      <c r="AI977" s="112">
        <f t="shared" si="196"/>
        <v>0</v>
      </c>
      <c r="AJ977" s="112">
        <f t="shared" si="197"/>
        <v>0</v>
      </c>
      <c r="AK977" s="112">
        <f t="shared" si="198"/>
        <v>0</v>
      </c>
      <c r="AL977" s="112">
        <f t="shared" si="199"/>
        <v>0</v>
      </c>
    </row>
    <row r="978" spans="1:38" x14ac:dyDescent="0.2">
      <c r="A978" s="2" t="s">
        <v>20</v>
      </c>
      <c r="B978" s="193" t="s">
        <v>1797</v>
      </c>
      <c r="C978" s="193" t="s">
        <v>1797</v>
      </c>
      <c r="D978" s="193" t="s">
        <v>1797</v>
      </c>
      <c r="E978" s="195" t="s">
        <v>1799</v>
      </c>
      <c r="F978" t="s">
        <v>4152</v>
      </c>
      <c r="G978" t="s">
        <v>50</v>
      </c>
      <c r="H978" t="s">
        <v>1800</v>
      </c>
      <c r="I978" s="2" t="s">
        <v>3882</v>
      </c>
      <c r="J978" s="2" t="s">
        <v>3995</v>
      </c>
      <c r="L978" s="184">
        <v>159.49</v>
      </c>
      <c r="S978">
        <v>1</v>
      </c>
      <c r="AA978" s="112">
        <f t="shared" si="188"/>
        <v>0</v>
      </c>
      <c r="AB978" s="112">
        <f t="shared" si="189"/>
        <v>0</v>
      </c>
      <c r="AC978" s="112">
        <f t="shared" si="190"/>
        <v>0</v>
      </c>
      <c r="AD978" s="112">
        <f t="shared" si="191"/>
        <v>0</v>
      </c>
      <c r="AE978" s="112">
        <f t="shared" si="192"/>
        <v>159.49</v>
      </c>
      <c r="AF978" s="112">
        <f t="shared" si="193"/>
        <v>0</v>
      </c>
      <c r="AG978" s="112">
        <f t="shared" si="194"/>
        <v>0</v>
      </c>
      <c r="AH978" s="112">
        <f t="shared" si="195"/>
        <v>0</v>
      </c>
      <c r="AI978" s="112">
        <f t="shared" si="196"/>
        <v>0</v>
      </c>
      <c r="AJ978" s="112">
        <f t="shared" si="197"/>
        <v>0</v>
      </c>
      <c r="AK978" s="112">
        <f t="shared" si="198"/>
        <v>0</v>
      </c>
      <c r="AL978" s="112">
        <f t="shared" si="199"/>
        <v>0</v>
      </c>
    </row>
    <row r="979" spans="1:38" x14ac:dyDescent="0.2">
      <c r="A979" s="2" t="s">
        <v>56</v>
      </c>
      <c r="B979" s="193" t="s">
        <v>656</v>
      </c>
      <c r="C979" s="193" t="s">
        <v>656</v>
      </c>
      <c r="D979" s="193" t="s">
        <v>656</v>
      </c>
      <c r="E979" s="195" t="s">
        <v>658</v>
      </c>
      <c r="F979" t="s">
        <v>487</v>
      </c>
      <c r="G979" t="s">
        <v>488</v>
      </c>
      <c r="H979" t="s">
        <v>648</v>
      </c>
      <c r="I979" s="2" t="s">
        <v>3882</v>
      </c>
      <c r="J979" s="2" t="s">
        <v>3995</v>
      </c>
      <c r="L979" s="184">
        <v>279.83620689655174</v>
      </c>
      <c r="S979">
        <v>1</v>
      </c>
      <c r="AA979" s="112">
        <f t="shared" si="188"/>
        <v>0</v>
      </c>
      <c r="AB979" s="112">
        <f t="shared" si="189"/>
        <v>0</v>
      </c>
      <c r="AC979" s="112">
        <f t="shared" si="190"/>
        <v>0</v>
      </c>
      <c r="AD979" s="112">
        <f t="shared" si="191"/>
        <v>0</v>
      </c>
      <c r="AE979" s="112">
        <f t="shared" si="192"/>
        <v>279.83620689655174</v>
      </c>
      <c r="AF979" s="112">
        <f t="shared" si="193"/>
        <v>0</v>
      </c>
      <c r="AG979" s="112">
        <f t="shared" si="194"/>
        <v>0</v>
      </c>
      <c r="AH979" s="112">
        <f t="shared" si="195"/>
        <v>0</v>
      </c>
      <c r="AI979" s="112">
        <f t="shared" si="196"/>
        <v>0</v>
      </c>
      <c r="AJ979" s="112">
        <f t="shared" si="197"/>
        <v>0</v>
      </c>
      <c r="AK979" s="112">
        <f t="shared" si="198"/>
        <v>0</v>
      </c>
      <c r="AL979" s="112">
        <f t="shared" si="199"/>
        <v>0</v>
      </c>
    </row>
    <row r="980" spans="1:38" x14ac:dyDescent="0.2">
      <c r="A980" s="2" t="s">
        <v>56</v>
      </c>
      <c r="B980" s="193" t="s">
        <v>562</v>
      </c>
      <c r="C980" s="193" t="s">
        <v>562</v>
      </c>
      <c r="D980" s="193" t="s">
        <v>562</v>
      </c>
      <c r="E980" s="195" t="s">
        <v>563</v>
      </c>
      <c r="F980" t="s">
        <v>60</v>
      </c>
      <c r="G980" t="s">
        <v>79</v>
      </c>
      <c r="H980" t="s">
        <v>80</v>
      </c>
      <c r="I980" s="2" t="s">
        <v>3882</v>
      </c>
      <c r="J980" s="2" t="s">
        <v>3995</v>
      </c>
      <c r="L980" s="184">
        <v>270.25</v>
      </c>
      <c r="S980">
        <v>1</v>
      </c>
      <c r="AA980" s="112">
        <f t="shared" si="188"/>
        <v>0</v>
      </c>
      <c r="AB980" s="112">
        <f t="shared" si="189"/>
        <v>0</v>
      </c>
      <c r="AC980" s="112">
        <f t="shared" si="190"/>
        <v>0</v>
      </c>
      <c r="AD980" s="112">
        <f t="shared" si="191"/>
        <v>0</v>
      </c>
      <c r="AE980" s="112">
        <f t="shared" si="192"/>
        <v>270.25</v>
      </c>
      <c r="AF980" s="112">
        <f t="shared" si="193"/>
        <v>0</v>
      </c>
      <c r="AG980" s="112">
        <f t="shared" si="194"/>
        <v>0</v>
      </c>
      <c r="AH980" s="112">
        <f t="shared" si="195"/>
        <v>0</v>
      </c>
      <c r="AI980" s="112">
        <f t="shared" si="196"/>
        <v>0</v>
      </c>
      <c r="AJ980" s="112">
        <f t="shared" si="197"/>
        <v>0</v>
      </c>
      <c r="AK980" s="112">
        <f t="shared" si="198"/>
        <v>0</v>
      </c>
      <c r="AL980" s="112">
        <f t="shared" si="199"/>
        <v>0</v>
      </c>
    </row>
    <row r="981" spans="1:38" x14ac:dyDescent="0.2">
      <c r="A981" s="2" t="s">
        <v>56</v>
      </c>
      <c r="B981" s="193" t="s">
        <v>247</v>
      </c>
      <c r="C981" s="193" t="s">
        <v>247</v>
      </c>
      <c r="D981" s="193" t="s">
        <v>247</v>
      </c>
      <c r="E981" s="195" t="s">
        <v>249</v>
      </c>
      <c r="F981" t="s">
        <v>60</v>
      </c>
      <c r="G981" t="s">
        <v>79</v>
      </c>
      <c r="H981" t="s">
        <v>245</v>
      </c>
      <c r="I981" s="2" t="s">
        <v>3882</v>
      </c>
      <c r="J981" s="2" t="s">
        <v>3995</v>
      </c>
      <c r="L981" s="184">
        <v>270.25</v>
      </c>
      <c r="S981">
        <v>2</v>
      </c>
      <c r="AA981" s="112">
        <f t="shared" si="188"/>
        <v>0</v>
      </c>
      <c r="AB981" s="112">
        <f t="shared" si="189"/>
        <v>0</v>
      </c>
      <c r="AC981" s="112">
        <f t="shared" si="190"/>
        <v>0</v>
      </c>
      <c r="AD981" s="112">
        <f t="shared" si="191"/>
        <v>0</v>
      </c>
      <c r="AE981" s="112">
        <f t="shared" si="192"/>
        <v>540.5</v>
      </c>
      <c r="AF981" s="112">
        <f t="shared" si="193"/>
        <v>0</v>
      </c>
      <c r="AG981" s="112">
        <f t="shared" si="194"/>
        <v>0</v>
      </c>
      <c r="AH981" s="112">
        <f t="shared" si="195"/>
        <v>0</v>
      </c>
      <c r="AI981" s="112">
        <f t="shared" si="196"/>
        <v>0</v>
      </c>
      <c r="AJ981" s="112">
        <f t="shared" si="197"/>
        <v>0</v>
      </c>
      <c r="AK981" s="112">
        <f t="shared" si="198"/>
        <v>0</v>
      </c>
      <c r="AL981" s="112">
        <f t="shared" si="199"/>
        <v>0</v>
      </c>
    </row>
    <row r="982" spans="1:38" x14ac:dyDescent="0.2">
      <c r="A982" s="2" t="s">
        <v>56</v>
      </c>
      <c r="B982" s="193" t="s">
        <v>251</v>
      </c>
      <c r="C982" s="193" t="s">
        <v>251</v>
      </c>
      <c r="D982" s="193" t="s">
        <v>251</v>
      </c>
      <c r="E982" s="195" t="s">
        <v>253</v>
      </c>
      <c r="F982" t="s">
        <v>60</v>
      </c>
      <c r="G982" t="s">
        <v>79</v>
      </c>
      <c r="H982" t="s">
        <v>254</v>
      </c>
      <c r="I982" s="2" t="s">
        <v>3882</v>
      </c>
      <c r="J982" s="2" t="s">
        <v>3995</v>
      </c>
      <c r="L982" s="184">
        <v>270.25</v>
      </c>
      <c r="S982">
        <v>2</v>
      </c>
      <c r="AA982" s="112">
        <f t="shared" si="188"/>
        <v>0</v>
      </c>
      <c r="AB982" s="112">
        <f t="shared" si="189"/>
        <v>0</v>
      </c>
      <c r="AC982" s="112">
        <f t="shared" si="190"/>
        <v>0</v>
      </c>
      <c r="AD982" s="112">
        <f t="shared" si="191"/>
        <v>0</v>
      </c>
      <c r="AE982" s="112">
        <f t="shared" si="192"/>
        <v>540.5</v>
      </c>
      <c r="AF982" s="112">
        <f t="shared" si="193"/>
        <v>0</v>
      </c>
      <c r="AG982" s="112">
        <f t="shared" si="194"/>
        <v>0</v>
      </c>
      <c r="AH982" s="112">
        <f t="shared" si="195"/>
        <v>0</v>
      </c>
      <c r="AI982" s="112">
        <f t="shared" si="196"/>
        <v>0</v>
      </c>
      <c r="AJ982" s="112">
        <f t="shared" si="197"/>
        <v>0</v>
      </c>
      <c r="AK982" s="112">
        <f t="shared" si="198"/>
        <v>0</v>
      </c>
      <c r="AL982" s="112">
        <f t="shared" si="199"/>
        <v>0</v>
      </c>
    </row>
    <row r="983" spans="1:38" x14ac:dyDescent="0.2">
      <c r="A983" s="2" t="s">
        <v>56</v>
      </c>
      <c r="B983" s="193" t="s">
        <v>923</v>
      </c>
      <c r="C983" s="193" t="s">
        <v>923</v>
      </c>
      <c r="D983" s="193" t="s">
        <v>923</v>
      </c>
      <c r="E983" s="195" t="s">
        <v>924</v>
      </c>
      <c r="F983" t="s">
        <v>60</v>
      </c>
      <c r="G983" t="s">
        <v>109</v>
      </c>
      <c r="H983" t="s">
        <v>109</v>
      </c>
      <c r="I983" s="2" t="s">
        <v>3882</v>
      </c>
      <c r="J983" s="2" t="s">
        <v>3995</v>
      </c>
      <c r="L983" s="184">
        <v>274.55172413793105</v>
      </c>
      <c r="S983">
        <v>1</v>
      </c>
      <c r="AA983" s="112">
        <f t="shared" si="188"/>
        <v>0</v>
      </c>
      <c r="AB983" s="112">
        <f t="shared" si="189"/>
        <v>0</v>
      </c>
      <c r="AC983" s="112">
        <f t="shared" si="190"/>
        <v>0</v>
      </c>
      <c r="AD983" s="112">
        <f t="shared" si="191"/>
        <v>0</v>
      </c>
      <c r="AE983" s="112">
        <f t="shared" si="192"/>
        <v>274.55172413793105</v>
      </c>
      <c r="AF983" s="112">
        <f t="shared" si="193"/>
        <v>0</v>
      </c>
      <c r="AG983" s="112">
        <f t="shared" si="194"/>
        <v>0</v>
      </c>
      <c r="AH983" s="112">
        <f t="shared" si="195"/>
        <v>0</v>
      </c>
      <c r="AI983" s="112">
        <f t="shared" si="196"/>
        <v>0</v>
      </c>
      <c r="AJ983" s="112">
        <f t="shared" si="197"/>
        <v>0</v>
      </c>
      <c r="AK983" s="112">
        <f t="shared" si="198"/>
        <v>0</v>
      </c>
      <c r="AL983" s="112">
        <f t="shared" si="199"/>
        <v>0</v>
      </c>
    </row>
    <row r="984" spans="1:38" x14ac:dyDescent="0.2">
      <c r="A984" s="2" t="s">
        <v>56</v>
      </c>
      <c r="B984" s="193" t="s">
        <v>363</v>
      </c>
      <c r="C984" s="193" t="s">
        <v>363</v>
      </c>
      <c r="D984" s="193" t="s">
        <v>363</v>
      </c>
      <c r="E984" s="195" t="s">
        <v>365</v>
      </c>
      <c r="F984" t="s">
        <v>60</v>
      </c>
      <c r="G984" t="s">
        <v>109</v>
      </c>
      <c r="H984" t="s">
        <v>109</v>
      </c>
      <c r="I984" s="2" t="s">
        <v>3882</v>
      </c>
      <c r="J984" s="2" t="s">
        <v>3995</v>
      </c>
      <c r="L984" s="184">
        <v>208.54310344827587</v>
      </c>
      <c r="S984">
        <v>1</v>
      </c>
      <c r="AA984" s="112">
        <f t="shared" si="188"/>
        <v>0</v>
      </c>
      <c r="AB984" s="112">
        <f t="shared" si="189"/>
        <v>0</v>
      </c>
      <c r="AC984" s="112">
        <f t="shared" si="190"/>
        <v>0</v>
      </c>
      <c r="AD984" s="112">
        <f t="shared" si="191"/>
        <v>0</v>
      </c>
      <c r="AE984" s="112">
        <f t="shared" si="192"/>
        <v>208.54310344827587</v>
      </c>
      <c r="AF984" s="112">
        <f t="shared" si="193"/>
        <v>0</v>
      </c>
      <c r="AG984" s="112">
        <f t="shared" si="194"/>
        <v>0</v>
      </c>
      <c r="AH984" s="112">
        <f t="shared" si="195"/>
        <v>0</v>
      </c>
      <c r="AI984" s="112">
        <f t="shared" si="196"/>
        <v>0</v>
      </c>
      <c r="AJ984" s="112">
        <f t="shared" si="197"/>
        <v>0</v>
      </c>
      <c r="AK984" s="112">
        <f t="shared" si="198"/>
        <v>0</v>
      </c>
      <c r="AL984" s="112">
        <f t="shared" si="199"/>
        <v>0</v>
      </c>
    </row>
    <row r="985" spans="1:38" x14ac:dyDescent="0.2">
      <c r="A985" s="2" t="s">
        <v>56</v>
      </c>
      <c r="B985" s="193" t="s">
        <v>1938</v>
      </c>
      <c r="C985" s="193" t="s">
        <v>1938</v>
      </c>
      <c r="D985" s="193" t="s">
        <v>1938</v>
      </c>
      <c r="E985" s="195" t="s">
        <v>1940</v>
      </c>
      <c r="F985" t="s">
        <v>60</v>
      </c>
      <c r="G985" t="s">
        <v>109</v>
      </c>
      <c r="H985" t="s">
        <v>127</v>
      </c>
      <c r="I985" s="2" t="s">
        <v>3882</v>
      </c>
      <c r="J985" s="2" t="s">
        <v>3995</v>
      </c>
      <c r="L985" s="184">
        <v>335.97413793103453</v>
      </c>
      <c r="S985">
        <v>2</v>
      </c>
      <c r="AA985" s="112">
        <f t="shared" si="188"/>
        <v>0</v>
      </c>
      <c r="AB985" s="112">
        <f t="shared" si="189"/>
        <v>0</v>
      </c>
      <c r="AC985" s="112">
        <f t="shared" si="190"/>
        <v>0</v>
      </c>
      <c r="AD985" s="112">
        <f t="shared" si="191"/>
        <v>0</v>
      </c>
      <c r="AE985" s="112">
        <f t="shared" si="192"/>
        <v>671.94827586206907</v>
      </c>
      <c r="AF985" s="112">
        <f t="shared" si="193"/>
        <v>0</v>
      </c>
      <c r="AG985" s="112">
        <f t="shared" si="194"/>
        <v>0</v>
      </c>
      <c r="AH985" s="112">
        <f t="shared" si="195"/>
        <v>0</v>
      </c>
      <c r="AI985" s="112">
        <f t="shared" si="196"/>
        <v>0</v>
      </c>
      <c r="AJ985" s="112">
        <f t="shared" si="197"/>
        <v>0</v>
      </c>
      <c r="AK985" s="112">
        <f t="shared" si="198"/>
        <v>0</v>
      </c>
      <c r="AL985" s="112">
        <f t="shared" si="199"/>
        <v>0</v>
      </c>
    </row>
    <row r="986" spans="1:38" x14ac:dyDescent="0.2">
      <c r="A986" s="2" t="s">
        <v>56</v>
      </c>
      <c r="B986" s="193" t="s">
        <v>360</v>
      </c>
      <c r="C986" s="193" t="s">
        <v>360</v>
      </c>
      <c r="D986" s="193" t="s">
        <v>360</v>
      </c>
      <c r="E986" s="195" t="s">
        <v>361</v>
      </c>
      <c r="F986" t="s">
        <v>60</v>
      </c>
      <c r="G986" t="s">
        <v>61</v>
      </c>
      <c r="H986" t="s">
        <v>74</v>
      </c>
      <c r="I986" s="2" t="s">
        <v>3882</v>
      </c>
      <c r="J986" s="2" t="s">
        <v>3995</v>
      </c>
      <c r="L986" s="184">
        <v>597.60344827586209</v>
      </c>
      <c r="S986">
        <v>1</v>
      </c>
      <c r="AA986" s="112">
        <f t="shared" si="188"/>
        <v>0</v>
      </c>
      <c r="AB986" s="112">
        <f t="shared" si="189"/>
        <v>0</v>
      </c>
      <c r="AC986" s="112">
        <f t="shared" si="190"/>
        <v>0</v>
      </c>
      <c r="AD986" s="112">
        <f t="shared" si="191"/>
        <v>0</v>
      </c>
      <c r="AE986" s="112">
        <f t="shared" si="192"/>
        <v>597.60344827586209</v>
      </c>
      <c r="AF986" s="112">
        <f t="shared" si="193"/>
        <v>0</v>
      </c>
      <c r="AG986" s="112">
        <f t="shared" si="194"/>
        <v>0</v>
      </c>
      <c r="AH986" s="112">
        <f t="shared" si="195"/>
        <v>0</v>
      </c>
      <c r="AI986" s="112">
        <f t="shared" si="196"/>
        <v>0</v>
      </c>
      <c r="AJ986" s="112">
        <f t="shared" si="197"/>
        <v>0</v>
      </c>
      <c r="AK986" s="112">
        <f t="shared" si="198"/>
        <v>0</v>
      </c>
      <c r="AL986" s="112">
        <f t="shared" si="199"/>
        <v>0</v>
      </c>
    </row>
    <row r="987" spans="1:38" x14ac:dyDescent="0.2">
      <c r="A987" s="2" t="s">
        <v>1807</v>
      </c>
      <c r="B987" s="193" t="s">
        <v>4141</v>
      </c>
      <c r="C987" s="193" t="s">
        <v>4141</v>
      </c>
      <c r="D987" s="193" t="s">
        <v>4141</v>
      </c>
      <c r="E987" s="195" t="s">
        <v>4135</v>
      </c>
      <c r="F987" t="s">
        <v>4150</v>
      </c>
      <c r="G987" t="s">
        <v>26</v>
      </c>
      <c r="H987" t="s">
        <v>3978</v>
      </c>
      <c r="I987" s="2" t="s">
        <v>3882</v>
      </c>
      <c r="J987" s="2" t="s">
        <v>3995</v>
      </c>
      <c r="L987" s="184">
        <v>79.222701149425291</v>
      </c>
      <c r="S987">
        <v>18</v>
      </c>
      <c r="AA987" s="112">
        <f t="shared" si="188"/>
        <v>0</v>
      </c>
      <c r="AB987" s="112">
        <f t="shared" si="189"/>
        <v>0</v>
      </c>
      <c r="AC987" s="112">
        <f t="shared" si="190"/>
        <v>0</v>
      </c>
      <c r="AD987" s="112">
        <f t="shared" si="191"/>
        <v>0</v>
      </c>
      <c r="AE987" s="112">
        <f t="shared" si="192"/>
        <v>1426.0086206896553</v>
      </c>
      <c r="AF987" s="112">
        <f t="shared" si="193"/>
        <v>0</v>
      </c>
      <c r="AG987" s="112">
        <f t="shared" si="194"/>
        <v>0</v>
      </c>
      <c r="AH987" s="112">
        <f t="shared" si="195"/>
        <v>0</v>
      </c>
      <c r="AI987" s="112">
        <f t="shared" si="196"/>
        <v>0</v>
      </c>
      <c r="AJ987" s="112">
        <f t="shared" si="197"/>
        <v>0</v>
      </c>
      <c r="AK987" s="112">
        <f t="shared" si="198"/>
        <v>0</v>
      </c>
      <c r="AL987" s="112">
        <f t="shared" si="199"/>
        <v>0</v>
      </c>
    </row>
    <row r="988" spans="1:38" x14ac:dyDescent="0.2">
      <c r="A988" s="2" t="s">
        <v>1248</v>
      </c>
      <c r="B988" s="193" t="s">
        <v>1270</v>
      </c>
      <c r="C988" s="193" t="s">
        <v>1270</v>
      </c>
      <c r="D988" s="193" t="s">
        <v>1270</v>
      </c>
      <c r="E988" s="195" t="s">
        <v>1272</v>
      </c>
      <c r="F988" t="s">
        <v>4151</v>
      </c>
      <c r="G988" t="s">
        <v>1258</v>
      </c>
      <c r="H988" t="s">
        <v>1268</v>
      </c>
      <c r="I988" s="2" t="s">
        <v>3882</v>
      </c>
      <c r="J988" s="2" t="s">
        <v>3995</v>
      </c>
      <c r="L988" s="184">
        <v>176.76724137931038</v>
      </c>
      <c r="S988">
        <v>1</v>
      </c>
      <c r="AA988" s="112">
        <f t="shared" si="188"/>
        <v>0</v>
      </c>
      <c r="AB988" s="112">
        <f t="shared" si="189"/>
        <v>0</v>
      </c>
      <c r="AC988" s="112">
        <f t="shared" si="190"/>
        <v>0</v>
      </c>
      <c r="AD988" s="112">
        <f t="shared" si="191"/>
        <v>0</v>
      </c>
      <c r="AE988" s="112">
        <f t="shared" si="192"/>
        <v>176.76724137931038</v>
      </c>
      <c r="AF988" s="112">
        <f t="shared" si="193"/>
        <v>0</v>
      </c>
      <c r="AG988" s="112">
        <f t="shared" si="194"/>
        <v>0</v>
      </c>
      <c r="AH988" s="112">
        <f t="shared" si="195"/>
        <v>0</v>
      </c>
      <c r="AI988" s="112">
        <f t="shared" si="196"/>
        <v>0</v>
      </c>
      <c r="AJ988" s="112">
        <f t="shared" si="197"/>
        <v>0</v>
      </c>
      <c r="AK988" s="112">
        <f t="shared" si="198"/>
        <v>0</v>
      </c>
      <c r="AL988" s="112">
        <f t="shared" si="199"/>
        <v>0</v>
      </c>
    </row>
    <row r="989" spans="1:38" x14ac:dyDescent="0.2">
      <c r="A989" s="2" t="s">
        <v>20</v>
      </c>
      <c r="B989" s="193" t="s">
        <v>3984</v>
      </c>
      <c r="C989" s="193" t="s">
        <v>3984</v>
      </c>
      <c r="D989" s="193" t="s">
        <v>3984</v>
      </c>
      <c r="E989" s="195" t="s">
        <v>3985</v>
      </c>
      <c r="F989" t="s">
        <v>4150</v>
      </c>
      <c r="G989" t="s">
        <v>26</v>
      </c>
      <c r="H989" t="s">
        <v>3978</v>
      </c>
      <c r="I989" s="2" t="s">
        <v>3882</v>
      </c>
      <c r="J989" s="2" t="s">
        <v>3995</v>
      </c>
      <c r="L989" s="184">
        <v>70.301724137931032</v>
      </c>
      <c r="S989">
        <v>1</v>
      </c>
      <c r="AA989" s="112">
        <f t="shared" si="188"/>
        <v>0</v>
      </c>
      <c r="AB989" s="112">
        <f t="shared" si="189"/>
        <v>0</v>
      </c>
      <c r="AC989" s="112">
        <f t="shared" si="190"/>
        <v>0</v>
      </c>
      <c r="AD989" s="112">
        <f t="shared" si="191"/>
        <v>0</v>
      </c>
      <c r="AE989" s="112">
        <f t="shared" si="192"/>
        <v>70.301724137931032</v>
      </c>
      <c r="AF989" s="112">
        <f t="shared" si="193"/>
        <v>0</v>
      </c>
      <c r="AG989" s="112">
        <f t="shared" si="194"/>
        <v>0</v>
      </c>
      <c r="AH989" s="112">
        <f t="shared" si="195"/>
        <v>0</v>
      </c>
      <c r="AI989" s="112">
        <f t="shared" si="196"/>
        <v>0</v>
      </c>
      <c r="AJ989" s="112">
        <f t="shared" si="197"/>
        <v>0</v>
      </c>
      <c r="AK989" s="112">
        <f t="shared" si="198"/>
        <v>0</v>
      </c>
      <c r="AL989" s="112">
        <f t="shared" si="199"/>
        <v>0</v>
      </c>
    </row>
    <row r="990" spans="1:38" x14ac:dyDescent="0.2">
      <c r="A990" s="2" t="s">
        <v>104</v>
      </c>
      <c r="B990" s="193" t="s">
        <v>106</v>
      </c>
      <c r="C990" s="193" t="s">
        <v>106</v>
      </c>
      <c r="D990" s="193" t="s">
        <v>106</v>
      </c>
      <c r="E990" s="195" t="s">
        <v>108</v>
      </c>
      <c r="F990" t="s">
        <v>60</v>
      </c>
      <c r="G990" t="s">
        <v>109</v>
      </c>
      <c r="H990" t="s">
        <v>110</v>
      </c>
      <c r="I990" s="2" t="s">
        <v>3882</v>
      </c>
      <c r="J990" s="2" t="s">
        <v>3995</v>
      </c>
      <c r="L990" s="184">
        <v>355.93103448275866</v>
      </c>
      <c r="S990">
        <v>1</v>
      </c>
      <c r="AA990" s="112">
        <f t="shared" si="188"/>
        <v>0</v>
      </c>
      <c r="AB990" s="112">
        <f t="shared" si="189"/>
        <v>0</v>
      </c>
      <c r="AC990" s="112">
        <f t="shared" si="190"/>
        <v>0</v>
      </c>
      <c r="AD990" s="112">
        <f t="shared" si="191"/>
        <v>0</v>
      </c>
      <c r="AE990" s="112">
        <f t="shared" si="192"/>
        <v>355.93103448275866</v>
      </c>
      <c r="AF990" s="112">
        <f t="shared" si="193"/>
        <v>0</v>
      </c>
      <c r="AG990" s="112">
        <f t="shared" si="194"/>
        <v>0</v>
      </c>
      <c r="AH990" s="112">
        <f t="shared" si="195"/>
        <v>0</v>
      </c>
      <c r="AI990" s="112">
        <f t="shared" si="196"/>
        <v>0</v>
      </c>
      <c r="AJ990" s="112">
        <f t="shared" si="197"/>
        <v>0</v>
      </c>
      <c r="AK990" s="112">
        <f t="shared" si="198"/>
        <v>0</v>
      </c>
      <c r="AL990" s="112">
        <f t="shared" si="199"/>
        <v>0</v>
      </c>
    </row>
    <row r="991" spans="1:38" x14ac:dyDescent="0.2">
      <c r="A991" s="2" t="s">
        <v>104</v>
      </c>
      <c r="B991" s="193" t="s">
        <v>373</v>
      </c>
      <c r="C991" s="193" t="s">
        <v>373</v>
      </c>
      <c r="D991" s="193" t="s">
        <v>373</v>
      </c>
      <c r="E991" s="195" t="s">
        <v>374</v>
      </c>
      <c r="F991" t="s">
        <v>60</v>
      </c>
      <c r="G991" t="s">
        <v>61</v>
      </c>
      <c r="H991" t="s">
        <v>74</v>
      </c>
      <c r="I991" s="2" t="s">
        <v>3882</v>
      </c>
      <c r="J991" s="2" t="s">
        <v>3995</v>
      </c>
      <c r="L991" s="184">
        <v>608.18965517241384</v>
      </c>
      <c r="S991">
        <v>4</v>
      </c>
      <c r="AA991" s="112">
        <f t="shared" si="188"/>
        <v>0</v>
      </c>
      <c r="AB991" s="112">
        <f t="shared" si="189"/>
        <v>0</v>
      </c>
      <c r="AC991" s="112">
        <f t="shared" si="190"/>
        <v>0</v>
      </c>
      <c r="AD991" s="112">
        <f t="shared" si="191"/>
        <v>0</v>
      </c>
      <c r="AE991" s="112">
        <f t="shared" si="192"/>
        <v>2432.7586206896553</v>
      </c>
      <c r="AF991" s="112">
        <f t="shared" si="193"/>
        <v>0</v>
      </c>
      <c r="AG991" s="112">
        <f t="shared" si="194"/>
        <v>0</v>
      </c>
      <c r="AH991" s="112">
        <f t="shared" si="195"/>
        <v>0</v>
      </c>
      <c r="AI991" s="112">
        <f t="shared" si="196"/>
        <v>0</v>
      </c>
      <c r="AJ991" s="112">
        <f t="shared" si="197"/>
        <v>0</v>
      </c>
      <c r="AK991" s="112">
        <f t="shared" si="198"/>
        <v>0</v>
      </c>
      <c r="AL991" s="112">
        <f t="shared" si="199"/>
        <v>0</v>
      </c>
    </row>
    <row r="992" spans="1:38" x14ac:dyDescent="0.2">
      <c r="A992" s="2" t="s">
        <v>104</v>
      </c>
      <c r="B992" s="193" t="s">
        <v>371</v>
      </c>
      <c r="C992" s="193" t="s">
        <v>371</v>
      </c>
      <c r="D992" s="193" t="s">
        <v>371</v>
      </c>
      <c r="E992" s="195" t="s">
        <v>372</v>
      </c>
      <c r="F992" t="s">
        <v>60</v>
      </c>
      <c r="G992" t="s">
        <v>61</v>
      </c>
      <c r="H992" t="s">
        <v>74</v>
      </c>
      <c r="I992" s="2" t="s">
        <v>3882</v>
      </c>
      <c r="J992" s="2" t="s">
        <v>3995</v>
      </c>
      <c r="L992" s="184">
        <v>608.18965517241384</v>
      </c>
      <c r="S992">
        <v>1</v>
      </c>
      <c r="AA992" s="112">
        <f t="shared" si="188"/>
        <v>0</v>
      </c>
      <c r="AB992" s="112">
        <f t="shared" si="189"/>
        <v>0</v>
      </c>
      <c r="AC992" s="112">
        <f t="shared" si="190"/>
        <v>0</v>
      </c>
      <c r="AD992" s="112">
        <f t="shared" si="191"/>
        <v>0</v>
      </c>
      <c r="AE992" s="112">
        <f t="shared" si="192"/>
        <v>608.18965517241384</v>
      </c>
      <c r="AF992" s="112">
        <f t="shared" si="193"/>
        <v>0</v>
      </c>
      <c r="AG992" s="112">
        <f t="shared" si="194"/>
        <v>0</v>
      </c>
      <c r="AH992" s="112">
        <f t="shared" si="195"/>
        <v>0</v>
      </c>
      <c r="AI992" s="112">
        <f t="shared" si="196"/>
        <v>0</v>
      </c>
      <c r="AJ992" s="112">
        <f t="shared" si="197"/>
        <v>0</v>
      </c>
      <c r="AK992" s="112">
        <f t="shared" si="198"/>
        <v>0</v>
      </c>
      <c r="AL992" s="112">
        <f t="shared" si="199"/>
        <v>0</v>
      </c>
    </row>
    <row r="993" spans="1:38" x14ac:dyDescent="0.2">
      <c r="A993" s="2" t="s">
        <v>104</v>
      </c>
      <c r="B993" s="193" t="s">
        <v>369</v>
      </c>
      <c r="C993" s="193" t="s">
        <v>369</v>
      </c>
      <c r="D993" s="193" t="s">
        <v>369</v>
      </c>
      <c r="E993" s="195" t="s">
        <v>370</v>
      </c>
      <c r="F993" t="s">
        <v>60</v>
      </c>
      <c r="G993" t="s">
        <v>61</v>
      </c>
      <c r="H993" t="s">
        <v>62</v>
      </c>
      <c r="I993" s="2" t="s">
        <v>3882</v>
      </c>
      <c r="J993" s="2" t="s">
        <v>3995</v>
      </c>
      <c r="L993" s="184">
        <v>603.85344827586209</v>
      </c>
      <c r="S993">
        <v>2</v>
      </c>
      <c r="AA993" s="112">
        <f t="shared" si="188"/>
        <v>0</v>
      </c>
      <c r="AB993" s="112">
        <f t="shared" si="189"/>
        <v>0</v>
      </c>
      <c r="AC993" s="112">
        <f t="shared" si="190"/>
        <v>0</v>
      </c>
      <c r="AD993" s="112">
        <f t="shared" si="191"/>
        <v>0</v>
      </c>
      <c r="AE993" s="112">
        <f t="shared" si="192"/>
        <v>1207.7068965517242</v>
      </c>
      <c r="AF993" s="112">
        <f t="shared" si="193"/>
        <v>0</v>
      </c>
      <c r="AG993" s="112">
        <f t="shared" si="194"/>
        <v>0</v>
      </c>
      <c r="AH993" s="112">
        <f t="shared" si="195"/>
        <v>0</v>
      </c>
      <c r="AI993" s="112">
        <f t="shared" si="196"/>
        <v>0</v>
      </c>
      <c r="AJ993" s="112">
        <f t="shared" si="197"/>
        <v>0</v>
      </c>
      <c r="AK993" s="112">
        <f t="shared" si="198"/>
        <v>0</v>
      </c>
      <c r="AL993" s="112">
        <f t="shared" si="199"/>
        <v>0</v>
      </c>
    </row>
    <row r="994" spans="1:38" x14ac:dyDescent="0.2">
      <c r="A994" s="2" t="s">
        <v>104</v>
      </c>
      <c r="B994" s="193" t="s">
        <v>366</v>
      </c>
      <c r="C994" s="193" t="s">
        <v>366</v>
      </c>
      <c r="D994" s="193" t="s">
        <v>366</v>
      </c>
      <c r="E994" s="195" t="s">
        <v>367</v>
      </c>
      <c r="F994" t="s">
        <v>60</v>
      </c>
      <c r="G994" t="s">
        <v>61</v>
      </c>
      <c r="H994" t="s">
        <v>62</v>
      </c>
      <c r="I994" s="2" t="s">
        <v>3882</v>
      </c>
      <c r="J994" s="2" t="s">
        <v>3995</v>
      </c>
      <c r="L994" s="184">
        <v>603.85344827586209</v>
      </c>
      <c r="S994">
        <v>1</v>
      </c>
      <c r="AA994" s="112">
        <f t="shared" si="188"/>
        <v>0</v>
      </c>
      <c r="AB994" s="112">
        <f t="shared" si="189"/>
        <v>0</v>
      </c>
      <c r="AC994" s="112">
        <f t="shared" si="190"/>
        <v>0</v>
      </c>
      <c r="AD994" s="112">
        <f t="shared" si="191"/>
        <v>0</v>
      </c>
      <c r="AE994" s="112">
        <f t="shared" si="192"/>
        <v>603.85344827586209</v>
      </c>
      <c r="AF994" s="112">
        <f t="shared" si="193"/>
        <v>0</v>
      </c>
      <c r="AG994" s="112">
        <f t="shared" si="194"/>
        <v>0</v>
      </c>
      <c r="AH994" s="112">
        <f t="shared" si="195"/>
        <v>0</v>
      </c>
      <c r="AI994" s="112">
        <f t="shared" si="196"/>
        <v>0</v>
      </c>
      <c r="AJ994" s="112">
        <f t="shared" si="197"/>
        <v>0</v>
      </c>
      <c r="AK994" s="112">
        <f t="shared" si="198"/>
        <v>0</v>
      </c>
      <c r="AL994" s="112">
        <f t="shared" si="199"/>
        <v>0</v>
      </c>
    </row>
    <row r="995" spans="1:38" x14ac:dyDescent="0.2">
      <c r="A995" s="2" t="s">
        <v>104</v>
      </c>
      <c r="B995" s="193" t="s">
        <v>1454</v>
      </c>
      <c r="C995" s="193" t="s">
        <v>1454</v>
      </c>
      <c r="D995" s="193" t="s">
        <v>1454</v>
      </c>
      <c r="E995" s="195" t="s">
        <v>1456</v>
      </c>
      <c r="F995" t="s">
        <v>60</v>
      </c>
      <c r="G995" t="s">
        <v>79</v>
      </c>
      <c r="H995" t="s">
        <v>245</v>
      </c>
      <c r="I995" s="2" t="s">
        <v>3882</v>
      </c>
      <c r="J995" s="2" t="s">
        <v>3995</v>
      </c>
      <c r="L995" s="184">
        <v>322.64655172413796</v>
      </c>
      <c r="S995">
        <v>1</v>
      </c>
      <c r="AA995" s="112">
        <f t="shared" si="188"/>
        <v>0</v>
      </c>
      <c r="AB995" s="112">
        <f t="shared" si="189"/>
        <v>0</v>
      </c>
      <c r="AC995" s="112">
        <f t="shared" si="190"/>
        <v>0</v>
      </c>
      <c r="AD995" s="112">
        <f t="shared" si="191"/>
        <v>0</v>
      </c>
      <c r="AE995" s="112">
        <f t="shared" si="192"/>
        <v>322.64655172413796</v>
      </c>
      <c r="AF995" s="112">
        <f t="shared" si="193"/>
        <v>0</v>
      </c>
      <c r="AG995" s="112">
        <f t="shared" si="194"/>
        <v>0</v>
      </c>
      <c r="AH995" s="112">
        <f t="shared" si="195"/>
        <v>0</v>
      </c>
      <c r="AI995" s="112">
        <f t="shared" si="196"/>
        <v>0</v>
      </c>
      <c r="AJ995" s="112">
        <f t="shared" si="197"/>
        <v>0</v>
      </c>
      <c r="AK995" s="112">
        <f t="shared" si="198"/>
        <v>0</v>
      </c>
      <c r="AL995" s="112">
        <f t="shared" si="199"/>
        <v>0</v>
      </c>
    </row>
    <row r="996" spans="1:38" x14ac:dyDescent="0.2">
      <c r="A996" s="2" t="s">
        <v>104</v>
      </c>
      <c r="B996" s="193" t="s">
        <v>1450</v>
      </c>
      <c r="C996" s="193" t="s">
        <v>1450</v>
      </c>
      <c r="D996" s="193" t="s">
        <v>1450</v>
      </c>
      <c r="E996" s="195" t="s">
        <v>1452</v>
      </c>
      <c r="F996" t="s">
        <v>60</v>
      </c>
      <c r="G996" t="s">
        <v>79</v>
      </c>
      <c r="H996" t="s">
        <v>245</v>
      </c>
      <c r="I996" s="2" t="s">
        <v>3882</v>
      </c>
      <c r="J996" s="2" t="s">
        <v>3995</v>
      </c>
      <c r="L996" s="184">
        <v>329.2787356321839</v>
      </c>
      <c r="S996">
        <v>3</v>
      </c>
      <c r="AA996" s="112">
        <f t="shared" si="188"/>
        <v>0</v>
      </c>
      <c r="AB996" s="112">
        <f t="shared" si="189"/>
        <v>0</v>
      </c>
      <c r="AC996" s="112">
        <f t="shared" si="190"/>
        <v>0</v>
      </c>
      <c r="AD996" s="112">
        <f t="shared" si="191"/>
        <v>0</v>
      </c>
      <c r="AE996" s="112">
        <f t="shared" si="192"/>
        <v>987.83620689655163</v>
      </c>
      <c r="AF996" s="112">
        <f t="shared" si="193"/>
        <v>0</v>
      </c>
      <c r="AG996" s="112">
        <f t="shared" si="194"/>
        <v>0</v>
      </c>
      <c r="AH996" s="112">
        <f t="shared" si="195"/>
        <v>0</v>
      </c>
      <c r="AI996" s="112">
        <f t="shared" si="196"/>
        <v>0</v>
      </c>
      <c r="AJ996" s="112">
        <f t="shared" si="197"/>
        <v>0</v>
      </c>
      <c r="AK996" s="112">
        <f t="shared" si="198"/>
        <v>0</v>
      </c>
      <c r="AL996" s="112">
        <f t="shared" si="199"/>
        <v>0</v>
      </c>
    </row>
    <row r="997" spans="1:38" x14ac:dyDescent="0.2">
      <c r="A997" s="2" t="s">
        <v>104</v>
      </c>
      <c r="B997" s="193" t="s">
        <v>1470</v>
      </c>
      <c r="C997" s="193" t="s">
        <v>1470</v>
      </c>
      <c r="D997" s="193" t="s">
        <v>1470</v>
      </c>
      <c r="E997" s="195" t="s">
        <v>1472</v>
      </c>
      <c r="F997" t="s">
        <v>60</v>
      </c>
      <c r="G997" t="s">
        <v>79</v>
      </c>
      <c r="H997" t="s">
        <v>254</v>
      </c>
      <c r="I997" s="2" t="s">
        <v>3882</v>
      </c>
      <c r="J997" s="2" t="s">
        <v>3995</v>
      </c>
      <c r="L997" s="184">
        <v>335.71551724137936</v>
      </c>
      <c r="S997">
        <v>3</v>
      </c>
      <c r="AA997" s="112">
        <f t="shared" si="188"/>
        <v>0</v>
      </c>
      <c r="AB997" s="112">
        <f t="shared" si="189"/>
        <v>0</v>
      </c>
      <c r="AC997" s="112">
        <f t="shared" si="190"/>
        <v>0</v>
      </c>
      <c r="AD997" s="112">
        <f t="shared" si="191"/>
        <v>0</v>
      </c>
      <c r="AE997" s="112">
        <f t="shared" si="192"/>
        <v>1007.1465517241381</v>
      </c>
      <c r="AF997" s="112">
        <f t="shared" si="193"/>
        <v>0</v>
      </c>
      <c r="AG997" s="112">
        <f t="shared" si="194"/>
        <v>0</v>
      </c>
      <c r="AH997" s="112">
        <f t="shared" si="195"/>
        <v>0</v>
      </c>
      <c r="AI997" s="112">
        <f t="shared" si="196"/>
        <v>0</v>
      </c>
      <c r="AJ997" s="112">
        <f t="shared" si="197"/>
        <v>0</v>
      </c>
      <c r="AK997" s="112">
        <f t="shared" si="198"/>
        <v>0</v>
      </c>
      <c r="AL997" s="112">
        <f t="shared" si="199"/>
        <v>0</v>
      </c>
    </row>
    <row r="998" spans="1:38" x14ac:dyDescent="0.2">
      <c r="A998" s="2" t="s">
        <v>104</v>
      </c>
      <c r="B998" s="193" t="s">
        <v>1466</v>
      </c>
      <c r="C998" s="193" t="s">
        <v>1466</v>
      </c>
      <c r="D998" s="193" t="s">
        <v>1466</v>
      </c>
      <c r="E998" s="195" t="s">
        <v>1468</v>
      </c>
      <c r="F998" t="s">
        <v>60</v>
      </c>
      <c r="G998" t="s">
        <v>79</v>
      </c>
      <c r="H998" t="s">
        <v>254</v>
      </c>
      <c r="I998" s="2" t="s">
        <v>3882</v>
      </c>
      <c r="J998" s="2" t="s">
        <v>3995</v>
      </c>
      <c r="L998" s="184">
        <v>323.94827586206895</v>
      </c>
      <c r="S998">
        <v>4</v>
      </c>
      <c r="AA998" s="112">
        <f t="shared" si="188"/>
        <v>0</v>
      </c>
      <c r="AB998" s="112">
        <f t="shared" si="189"/>
        <v>0</v>
      </c>
      <c r="AC998" s="112">
        <f t="shared" si="190"/>
        <v>0</v>
      </c>
      <c r="AD998" s="112">
        <f t="shared" si="191"/>
        <v>0</v>
      </c>
      <c r="AE998" s="112">
        <f t="shared" si="192"/>
        <v>1295.7931034482758</v>
      </c>
      <c r="AF998" s="112">
        <f t="shared" si="193"/>
        <v>0</v>
      </c>
      <c r="AG998" s="112">
        <f t="shared" si="194"/>
        <v>0</v>
      </c>
      <c r="AH998" s="112">
        <f t="shared" si="195"/>
        <v>0</v>
      </c>
      <c r="AI998" s="112">
        <f t="shared" si="196"/>
        <v>0</v>
      </c>
      <c r="AJ998" s="112">
        <f t="shared" si="197"/>
        <v>0</v>
      </c>
      <c r="AK998" s="112">
        <f t="shared" si="198"/>
        <v>0</v>
      </c>
      <c r="AL998" s="112">
        <f t="shared" si="199"/>
        <v>0</v>
      </c>
    </row>
    <row r="999" spans="1:38" x14ac:dyDescent="0.2">
      <c r="A999" s="2" t="s">
        <v>104</v>
      </c>
      <c r="B999" s="193" t="s">
        <v>124</v>
      </c>
      <c r="C999" s="193" t="s">
        <v>124</v>
      </c>
      <c r="D999" s="193" t="s">
        <v>124</v>
      </c>
      <c r="E999" s="195" t="s">
        <v>126</v>
      </c>
      <c r="F999" t="s">
        <v>60</v>
      </c>
      <c r="G999" t="s">
        <v>109</v>
      </c>
      <c r="H999" t="s">
        <v>127</v>
      </c>
      <c r="I999" s="2" t="s">
        <v>3882</v>
      </c>
      <c r="J999" s="2" t="s">
        <v>3995</v>
      </c>
      <c r="L999" s="184">
        <v>355.93103448275866</v>
      </c>
      <c r="S999">
        <v>5</v>
      </c>
      <c r="AA999" s="112">
        <f t="shared" si="188"/>
        <v>0</v>
      </c>
      <c r="AB999" s="112">
        <f t="shared" si="189"/>
        <v>0</v>
      </c>
      <c r="AC999" s="112">
        <f t="shared" si="190"/>
        <v>0</v>
      </c>
      <c r="AD999" s="112">
        <f t="shared" si="191"/>
        <v>0</v>
      </c>
      <c r="AE999" s="112">
        <f t="shared" si="192"/>
        <v>1779.6551724137933</v>
      </c>
      <c r="AF999" s="112">
        <f t="shared" si="193"/>
        <v>0</v>
      </c>
      <c r="AG999" s="112">
        <f t="shared" si="194"/>
        <v>0</v>
      </c>
      <c r="AH999" s="112">
        <f t="shared" si="195"/>
        <v>0</v>
      </c>
      <c r="AI999" s="112">
        <f t="shared" si="196"/>
        <v>0</v>
      </c>
      <c r="AJ999" s="112">
        <f t="shared" si="197"/>
        <v>0</v>
      </c>
      <c r="AK999" s="112">
        <f t="shared" si="198"/>
        <v>0</v>
      </c>
      <c r="AL999" s="112">
        <f t="shared" si="199"/>
        <v>0</v>
      </c>
    </row>
    <row r="1000" spans="1:38" x14ac:dyDescent="0.2">
      <c r="A1000" s="2" t="s">
        <v>104</v>
      </c>
      <c r="B1000" s="193" t="s">
        <v>1485</v>
      </c>
      <c r="C1000" s="193" t="s">
        <v>1485</v>
      </c>
      <c r="D1000" s="193" t="s">
        <v>1485</v>
      </c>
      <c r="E1000" s="195" t="s">
        <v>1487</v>
      </c>
      <c r="F1000" t="s">
        <v>60</v>
      </c>
      <c r="G1000" t="s">
        <v>109</v>
      </c>
      <c r="H1000" t="s">
        <v>110</v>
      </c>
      <c r="I1000" s="2" t="s">
        <v>3882</v>
      </c>
      <c r="J1000" s="2" t="s">
        <v>3995</v>
      </c>
      <c r="L1000" s="184">
        <v>350.60057471264366</v>
      </c>
      <c r="S1000">
        <v>3</v>
      </c>
      <c r="AA1000" s="112">
        <f t="shared" si="188"/>
        <v>0</v>
      </c>
      <c r="AB1000" s="112">
        <f t="shared" si="189"/>
        <v>0</v>
      </c>
      <c r="AC1000" s="112">
        <f t="shared" si="190"/>
        <v>0</v>
      </c>
      <c r="AD1000" s="112">
        <f t="shared" si="191"/>
        <v>0</v>
      </c>
      <c r="AE1000" s="112">
        <f t="shared" si="192"/>
        <v>1051.8017241379309</v>
      </c>
      <c r="AF1000" s="112">
        <f t="shared" si="193"/>
        <v>0</v>
      </c>
      <c r="AG1000" s="112">
        <f t="shared" si="194"/>
        <v>0</v>
      </c>
      <c r="AH1000" s="112">
        <f t="shared" si="195"/>
        <v>0</v>
      </c>
      <c r="AI1000" s="112">
        <f t="shared" si="196"/>
        <v>0</v>
      </c>
      <c r="AJ1000" s="112">
        <f t="shared" si="197"/>
        <v>0</v>
      </c>
      <c r="AK1000" s="112">
        <f t="shared" si="198"/>
        <v>0</v>
      </c>
      <c r="AL1000" s="112">
        <f t="shared" si="199"/>
        <v>0</v>
      </c>
    </row>
    <row r="1001" spans="1:38" x14ac:dyDescent="0.2">
      <c r="A1001" s="2" t="s">
        <v>104</v>
      </c>
      <c r="B1001" s="193" t="s">
        <v>629</v>
      </c>
      <c r="C1001" s="193" t="s">
        <v>629</v>
      </c>
      <c r="D1001" s="193" t="s">
        <v>629</v>
      </c>
      <c r="E1001" s="195" t="s">
        <v>631</v>
      </c>
      <c r="F1001" t="s">
        <v>468</v>
      </c>
      <c r="G1001" t="s">
        <v>469</v>
      </c>
      <c r="H1001" t="s">
        <v>632</v>
      </c>
      <c r="I1001" s="2" t="s">
        <v>3882</v>
      </c>
      <c r="J1001" s="2" t="s">
        <v>3995</v>
      </c>
      <c r="L1001" s="184">
        <v>361.5344827586207</v>
      </c>
      <c r="S1001">
        <v>1</v>
      </c>
      <c r="AA1001" s="112">
        <f t="shared" si="188"/>
        <v>0</v>
      </c>
      <c r="AB1001" s="112">
        <f t="shared" si="189"/>
        <v>0</v>
      </c>
      <c r="AC1001" s="112">
        <f t="shared" si="190"/>
        <v>0</v>
      </c>
      <c r="AD1001" s="112">
        <f t="shared" si="191"/>
        <v>0</v>
      </c>
      <c r="AE1001" s="112">
        <f t="shared" si="192"/>
        <v>361.5344827586207</v>
      </c>
      <c r="AF1001" s="112">
        <f t="shared" si="193"/>
        <v>0</v>
      </c>
      <c r="AG1001" s="112">
        <f t="shared" si="194"/>
        <v>0</v>
      </c>
      <c r="AH1001" s="112">
        <f t="shared" si="195"/>
        <v>0</v>
      </c>
      <c r="AI1001" s="112">
        <f t="shared" si="196"/>
        <v>0</v>
      </c>
      <c r="AJ1001" s="112">
        <f t="shared" si="197"/>
        <v>0</v>
      </c>
      <c r="AK1001" s="112">
        <f t="shared" si="198"/>
        <v>0</v>
      </c>
      <c r="AL1001" s="112">
        <f t="shared" si="199"/>
        <v>0</v>
      </c>
    </row>
    <row r="1002" spans="1:38" x14ac:dyDescent="0.2">
      <c r="A1002" s="2" t="s">
        <v>20</v>
      </c>
      <c r="B1002" s="193" t="s">
        <v>1779</v>
      </c>
      <c r="C1002" s="193" t="s">
        <v>1779</v>
      </c>
      <c r="D1002" s="193" t="s">
        <v>1779</v>
      </c>
      <c r="E1002" s="195" t="s">
        <v>1781</v>
      </c>
      <c r="F1002" t="s">
        <v>4030</v>
      </c>
      <c r="G1002" t="s">
        <v>1072</v>
      </c>
      <c r="H1002" t="s">
        <v>1777</v>
      </c>
      <c r="I1002" s="2" t="s">
        <v>3882</v>
      </c>
      <c r="J1002" s="2" t="s">
        <v>3995</v>
      </c>
      <c r="L1002" s="184">
        <v>233.61206896551727</v>
      </c>
      <c r="S1002">
        <v>1</v>
      </c>
      <c r="AA1002" s="112">
        <f t="shared" si="188"/>
        <v>0</v>
      </c>
      <c r="AB1002" s="112">
        <f t="shared" si="189"/>
        <v>0</v>
      </c>
      <c r="AC1002" s="112">
        <f t="shared" si="190"/>
        <v>0</v>
      </c>
      <c r="AD1002" s="112">
        <f t="shared" si="191"/>
        <v>0</v>
      </c>
      <c r="AE1002" s="112">
        <f t="shared" si="192"/>
        <v>233.61206896551727</v>
      </c>
      <c r="AF1002" s="112">
        <f t="shared" si="193"/>
        <v>0</v>
      </c>
      <c r="AG1002" s="112">
        <f t="shared" si="194"/>
        <v>0</v>
      </c>
      <c r="AH1002" s="112">
        <f t="shared" si="195"/>
        <v>0</v>
      </c>
      <c r="AI1002" s="112">
        <f t="shared" si="196"/>
        <v>0</v>
      </c>
      <c r="AJ1002" s="112">
        <f t="shared" si="197"/>
        <v>0</v>
      </c>
      <c r="AK1002" s="112">
        <f t="shared" si="198"/>
        <v>0</v>
      </c>
      <c r="AL1002" s="112">
        <f t="shared" si="199"/>
        <v>0</v>
      </c>
    </row>
    <row r="1003" spans="1:38" x14ac:dyDescent="0.2">
      <c r="A1003" s="2" t="s">
        <v>335</v>
      </c>
      <c r="B1003" s="193" t="s">
        <v>1107</v>
      </c>
      <c r="C1003" s="193" t="s">
        <v>1107</v>
      </c>
      <c r="D1003" s="193" t="s">
        <v>1107</v>
      </c>
      <c r="E1003" s="195" t="s">
        <v>1109</v>
      </c>
      <c r="F1003" t="s">
        <v>60</v>
      </c>
      <c r="G1003" t="s">
        <v>109</v>
      </c>
      <c r="H1003" t="s">
        <v>109</v>
      </c>
      <c r="I1003" s="2" t="s">
        <v>3882</v>
      </c>
      <c r="J1003" s="2" t="s">
        <v>3995</v>
      </c>
      <c r="L1003" s="184">
        <v>272.05172413793105</v>
      </c>
      <c r="S1003">
        <v>1</v>
      </c>
      <c r="AA1003" s="112">
        <f t="shared" si="188"/>
        <v>0</v>
      </c>
      <c r="AB1003" s="112">
        <f t="shared" si="189"/>
        <v>0</v>
      </c>
      <c r="AC1003" s="112">
        <f t="shared" si="190"/>
        <v>0</v>
      </c>
      <c r="AD1003" s="112">
        <f t="shared" si="191"/>
        <v>0</v>
      </c>
      <c r="AE1003" s="112">
        <f t="shared" si="192"/>
        <v>272.05172413793105</v>
      </c>
      <c r="AF1003" s="112">
        <f t="shared" si="193"/>
        <v>0</v>
      </c>
      <c r="AG1003" s="112">
        <f t="shared" si="194"/>
        <v>0</v>
      </c>
      <c r="AH1003" s="112">
        <f t="shared" si="195"/>
        <v>0</v>
      </c>
      <c r="AI1003" s="112">
        <f t="shared" si="196"/>
        <v>0</v>
      </c>
      <c r="AJ1003" s="112">
        <f t="shared" si="197"/>
        <v>0</v>
      </c>
      <c r="AK1003" s="112">
        <f t="shared" si="198"/>
        <v>0</v>
      </c>
      <c r="AL1003" s="112">
        <f t="shared" si="199"/>
        <v>0</v>
      </c>
    </row>
    <row r="1004" spans="1:38" x14ac:dyDescent="0.2">
      <c r="A1004" s="2" t="s">
        <v>56</v>
      </c>
      <c r="B1004" s="193" t="s">
        <v>923</v>
      </c>
      <c r="C1004" s="193" t="s">
        <v>923</v>
      </c>
      <c r="D1004" s="193" t="s">
        <v>923</v>
      </c>
      <c r="E1004" s="195" t="s">
        <v>924</v>
      </c>
      <c r="F1004" t="s">
        <v>60</v>
      </c>
      <c r="G1004" t="s">
        <v>109</v>
      </c>
      <c r="H1004" t="s">
        <v>109</v>
      </c>
      <c r="I1004" s="2" t="s">
        <v>3882</v>
      </c>
      <c r="J1004" s="2" t="s">
        <v>3995</v>
      </c>
      <c r="L1004" s="184">
        <v>274.56034482758622</v>
      </c>
      <c r="T1004">
        <v>1</v>
      </c>
      <c r="AA1004" s="112">
        <f t="shared" si="188"/>
        <v>0</v>
      </c>
      <c r="AB1004" s="112">
        <f t="shared" si="189"/>
        <v>0</v>
      </c>
      <c r="AC1004" s="112">
        <f t="shared" si="190"/>
        <v>0</v>
      </c>
      <c r="AD1004" s="112">
        <f t="shared" si="191"/>
        <v>0</v>
      </c>
      <c r="AE1004" s="112">
        <f t="shared" si="192"/>
        <v>0</v>
      </c>
      <c r="AF1004" s="112">
        <f t="shared" si="193"/>
        <v>274.56034482758622</v>
      </c>
      <c r="AG1004" s="112">
        <f t="shared" si="194"/>
        <v>0</v>
      </c>
      <c r="AH1004" s="112">
        <f t="shared" si="195"/>
        <v>0</v>
      </c>
      <c r="AI1004" s="112">
        <f t="shared" si="196"/>
        <v>0</v>
      </c>
      <c r="AJ1004" s="112">
        <f t="shared" si="197"/>
        <v>0</v>
      </c>
      <c r="AK1004" s="112">
        <f t="shared" si="198"/>
        <v>0</v>
      </c>
      <c r="AL1004" s="112">
        <f t="shared" si="199"/>
        <v>0</v>
      </c>
    </row>
    <row r="1005" spans="1:38" x14ac:dyDescent="0.2">
      <c r="A1005" s="2" t="s">
        <v>56</v>
      </c>
      <c r="B1005" s="193" t="s">
        <v>363</v>
      </c>
      <c r="C1005" s="193" t="s">
        <v>363</v>
      </c>
      <c r="D1005" s="193" t="s">
        <v>363</v>
      </c>
      <c r="E1005" s="195" t="s">
        <v>365</v>
      </c>
      <c r="F1005" t="s">
        <v>60</v>
      </c>
      <c r="G1005" t="s">
        <v>109</v>
      </c>
      <c r="H1005" t="s">
        <v>109</v>
      </c>
      <c r="I1005" s="2" t="s">
        <v>3882</v>
      </c>
      <c r="J1005" s="2" t="s">
        <v>3995</v>
      </c>
      <c r="L1005" s="184">
        <v>208.54310344827587</v>
      </c>
      <c r="T1005">
        <v>2</v>
      </c>
      <c r="AA1005" s="112">
        <f t="shared" si="188"/>
        <v>0</v>
      </c>
      <c r="AB1005" s="112">
        <f t="shared" si="189"/>
        <v>0</v>
      </c>
      <c r="AC1005" s="112">
        <f t="shared" si="190"/>
        <v>0</v>
      </c>
      <c r="AD1005" s="112">
        <f t="shared" si="191"/>
        <v>0</v>
      </c>
      <c r="AE1005" s="112">
        <f t="shared" si="192"/>
        <v>0</v>
      </c>
      <c r="AF1005" s="112">
        <f t="shared" si="193"/>
        <v>417.08620689655174</v>
      </c>
      <c r="AG1005" s="112">
        <f t="shared" si="194"/>
        <v>0</v>
      </c>
      <c r="AH1005" s="112">
        <f t="shared" si="195"/>
        <v>0</v>
      </c>
      <c r="AI1005" s="112">
        <f t="shared" si="196"/>
        <v>0</v>
      </c>
      <c r="AJ1005" s="112">
        <f t="shared" si="197"/>
        <v>0</v>
      </c>
      <c r="AK1005" s="112">
        <f t="shared" si="198"/>
        <v>0</v>
      </c>
      <c r="AL1005" s="112">
        <f t="shared" si="199"/>
        <v>0</v>
      </c>
    </row>
    <row r="1006" spans="1:38" x14ac:dyDescent="0.2">
      <c r="A1006" s="2" t="s">
        <v>56</v>
      </c>
      <c r="B1006" s="193" t="s">
        <v>1938</v>
      </c>
      <c r="C1006" s="193" t="s">
        <v>1938</v>
      </c>
      <c r="D1006" s="193" t="s">
        <v>1938</v>
      </c>
      <c r="E1006" s="195" t="s">
        <v>1940</v>
      </c>
      <c r="F1006" t="s">
        <v>60</v>
      </c>
      <c r="G1006" t="s">
        <v>109</v>
      </c>
      <c r="H1006" t="s">
        <v>127</v>
      </c>
      <c r="I1006" s="2" t="s">
        <v>3882</v>
      </c>
      <c r="J1006" s="2" t="s">
        <v>3995</v>
      </c>
      <c r="L1006" s="184">
        <v>335.97413793103453</v>
      </c>
      <c r="T1006">
        <v>1</v>
      </c>
      <c r="AA1006" s="112">
        <f t="shared" si="188"/>
        <v>0</v>
      </c>
      <c r="AB1006" s="112">
        <f t="shared" si="189"/>
        <v>0</v>
      </c>
      <c r="AC1006" s="112">
        <f t="shared" si="190"/>
        <v>0</v>
      </c>
      <c r="AD1006" s="112">
        <f t="shared" si="191"/>
        <v>0</v>
      </c>
      <c r="AE1006" s="112">
        <f t="shared" si="192"/>
        <v>0</v>
      </c>
      <c r="AF1006" s="112">
        <f t="shared" si="193"/>
        <v>335.97413793103453</v>
      </c>
      <c r="AG1006" s="112">
        <f t="shared" si="194"/>
        <v>0</v>
      </c>
      <c r="AH1006" s="112">
        <f t="shared" si="195"/>
        <v>0</v>
      </c>
      <c r="AI1006" s="112">
        <f t="shared" si="196"/>
        <v>0</v>
      </c>
      <c r="AJ1006" s="112">
        <f t="shared" si="197"/>
        <v>0</v>
      </c>
      <c r="AK1006" s="112">
        <f t="shared" si="198"/>
        <v>0</v>
      </c>
      <c r="AL1006" s="112">
        <f t="shared" si="199"/>
        <v>0</v>
      </c>
    </row>
    <row r="1007" spans="1:38" x14ac:dyDescent="0.2">
      <c r="A1007" s="2" t="s">
        <v>1807</v>
      </c>
      <c r="B1007" s="193" t="s">
        <v>4141</v>
      </c>
      <c r="C1007" s="193" t="s">
        <v>4141</v>
      </c>
      <c r="D1007" s="193" t="s">
        <v>4141</v>
      </c>
      <c r="E1007" s="195" t="s">
        <v>4135</v>
      </c>
      <c r="F1007" t="s">
        <v>4150</v>
      </c>
      <c r="G1007" t="s">
        <v>26</v>
      </c>
      <c r="H1007" t="s">
        <v>3978</v>
      </c>
      <c r="I1007" s="2" t="s">
        <v>3882</v>
      </c>
      <c r="J1007" s="2" t="s">
        <v>3995</v>
      </c>
      <c r="L1007" s="184">
        <v>70.301724137931032</v>
      </c>
      <c r="T1007">
        <v>7</v>
      </c>
      <c r="AA1007" s="112">
        <f t="shared" si="188"/>
        <v>0</v>
      </c>
      <c r="AB1007" s="112">
        <f t="shared" si="189"/>
        <v>0</v>
      </c>
      <c r="AC1007" s="112">
        <f t="shared" si="190"/>
        <v>0</v>
      </c>
      <c r="AD1007" s="112">
        <f t="shared" si="191"/>
        <v>0</v>
      </c>
      <c r="AE1007" s="112">
        <f t="shared" si="192"/>
        <v>0</v>
      </c>
      <c r="AF1007" s="112">
        <f t="shared" si="193"/>
        <v>492.11206896551721</v>
      </c>
      <c r="AG1007" s="112">
        <f t="shared" si="194"/>
        <v>0</v>
      </c>
      <c r="AH1007" s="112">
        <f t="shared" si="195"/>
        <v>0</v>
      </c>
      <c r="AI1007" s="112">
        <f t="shared" si="196"/>
        <v>0</v>
      </c>
      <c r="AJ1007" s="112">
        <f t="shared" si="197"/>
        <v>0</v>
      </c>
      <c r="AK1007" s="112">
        <f t="shared" si="198"/>
        <v>0</v>
      </c>
      <c r="AL1007" s="112">
        <f t="shared" si="199"/>
        <v>0</v>
      </c>
    </row>
    <row r="1008" spans="1:38" x14ac:dyDescent="0.2">
      <c r="A1008" s="2" t="s">
        <v>1248</v>
      </c>
      <c r="B1008" s="193" t="s">
        <v>1259</v>
      </c>
      <c r="C1008" s="193" t="s">
        <v>1259</v>
      </c>
      <c r="D1008" s="193" t="s">
        <v>1259</v>
      </c>
      <c r="E1008" s="195" t="s">
        <v>1263</v>
      </c>
      <c r="F1008" t="s">
        <v>4151</v>
      </c>
      <c r="G1008" t="s">
        <v>1258</v>
      </c>
      <c r="H1008" t="s">
        <v>1259</v>
      </c>
      <c r="I1008" s="2" t="s">
        <v>3882</v>
      </c>
      <c r="J1008" s="2" t="s">
        <v>3995</v>
      </c>
      <c r="L1008" s="184">
        <v>206.39655172413794</v>
      </c>
      <c r="T1008">
        <v>1</v>
      </c>
      <c r="AA1008" s="112">
        <f t="shared" si="188"/>
        <v>0</v>
      </c>
      <c r="AB1008" s="112">
        <f t="shared" si="189"/>
        <v>0</v>
      </c>
      <c r="AC1008" s="112">
        <f t="shared" si="190"/>
        <v>0</v>
      </c>
      <c r="AD1008" s="112">
        <f t="shared" si="191"/>
        <v>0</v>
      </c>
      <c r="AE1008" s="112">
        <f t="shared" si="192"/>
        <v>0</v>
      </c>
      <c r="AF1008" s="112">
        <f t="shared" si="193"/>
        <v>206.39655172413794</v>
      </c>
      <c r="AG1008" s="112">
        <f t="shared" si="194"/>
        <v>0</v>
      </c>
      <c r="AH1008" s="112">
        <f t="shared" si="195"/>
        <v>0</v>
      </c>
      <c r="AI1008" s="112">
        <f t="shared" si="196"/>
        <v>0</v>
      </c>
      <c r="AJ1008" s="112">
        <f t="shared" si="197"/>
        <v>0</v>
      </c>
      <c r="AK1008" s="112">
        <f t="shared" si="198"/>
        <v>0</v>
      </c>
      <c r="AL1008" s="112">
        <f t="shared" si="199"/>
        <v>0</v>
      </c>
    </row>
    <row r="1009" spans="1:38" x14ac:dyDescent="0.2">
      <c r="A1009" s="2" t="s">
        <v>1248</v>
      </c>
      <c r="B1009" s="193" t="s">
        <v>1296</v>
      </c>
      <c r="C1009" s="193" t="s">
        <v>1296</v>
      </c>
      <c r="D1009" s="193" t="s">
        <v>1296</v>
      </c>
      <c r="E1009" s="195" t="s">
        <v>1298</v>
      </c>
      <c r="F1009" s="2" t="s">
        <v>4030</v>
      </c>
      <c r="G1009" t="s">
        <v>621</v>
      </c>
      <c r="H1009" t="s">
        <v>1248</v>
      </c>
      <c r="I1009" s="2" t="s">
        <v>3882</v>
      </c>
      <c r="J1009" s="2" t="s">
        <v>3995</v>
      </c>
      <c r="L1009" s="184">
        <v>353.77586206896552</v>
      </c>
      <c r="T1009">
        <v>1</v>
      </c>
      <c r="AA1009" s="112">
        <f t="shared" si="188"/>
        <v>0</v>
      </c>
      <c r="AB1009" s="112">
        <f t="shared" si="189"/>
        <v>0</v>
      </c>
      <c r="AC1009" s="112">
        <f t="shared" si="190"/>
        <v>0</v>
      </c>
      <c r="AD1009" s="112">
        <f t="shared" si="191"/>
        <v>0</v>
      </c>
      <c r="AE1009" s="112">
        <f t="shared" si="192"/>
        <v>0</v>
      </c>
      <c r="AF1009" s="112">
        <f t="shared" si="193"/>
        <v>353.77586206896552</v>
      </c>
      <c r="AG1009" s="112">
        <f t="shared" si="194"/>
        <v>0</v>
      </c>
      <c r="AH1009" s="112">
        <f t="shared" si="195"/>
        <v>0</v>
      </c>
      <c r="AI1009" s="112">
        <f t="shared" si="196"/>
        <v>0</v>
      </c>
      <c r="AJ1009" s="112">
        <f t="shared" si="197"/>
        <v>0</v>
      </c>
      <c r="AK1009" s="112">
        <f t="shared" si="198"/>
        <v>0</v>
      </c>
      <c r="AL1009" s="112">
        <f t="shared" si="199"/>
        <v>0</v>
      </c>
    </row>
    <row r="1010" spans="1:38" x14ac:dyDescent="0.2">
      <c r="A1010" s="2" t="s">
        <v>20</v>
      </c>
      <c r="B1010" s="193" t="s">
        <v>3984</v>
      </c>
      <c r="C1010" s="193" t="s">
        <v>3984</v>
      </c>
      <c r="D1010" s="193" t="s">
        <v>3984</v>
      </c>
      <c r="E1010" s="195" t="s">
        <v>3985</v>
      </c>
      <c r="F1010" t="s">
        <v>4150</v>
      </c>
      <c r="G1010" t="s">
        <v>26</v>
      </c>
      <c r="H1010" t="s">
        <v>3978</v>
      </c>
      <c r="I1010" s="2" t="s">
        <v>3882</v>
      </c>
      <c r="J1010" s="2" t="s">
        <v>3995</v>
      </c>
      <c r="L1010" s="184">
        <v>70.301724137931032</v>
      </c>
      <c r="T1010">
        <v>1</v>
      </c>
      <c r="AA1010" s="112">
        <f t="shared" si="188"/>
        <v>0</v>
      </c>
      <c r="AB1010" s="112">
        <f t="shared" si="189"/>
        <v>0</v>
      </c>
      <c r="AC1010" s="112">
        <f t="shared" si="190"/>
        <v>0</v>
      </c>
      <c r="AD1010" s="112">
        <f t="shared" si="191"/>
        <v>0</v>
      </c>
      <c r="AE1010" s="112">
        <f t="shared" si="192"/>
        <v>0</v>
      </c>
      <c r="AF1010" s="112">
        <f t="shared" si="193"/>
        <v>70.301724137931032</v>
      </c>
      <c r="AG1010" s="112">
        <f t="shared" si="194"/>
        <v>0</v>
      </c>
      <c r="AH1010" s="112">
        <f t="shared" si="195"/>
        <v>0</v>
      </c>
      <c r="AI1010" s="112">
        <f t="shared" si="196"/>
        <v>0</v>
      </c>
      <c r="AJ1010" s="112">
        <f t="shared" si="197"/>
        <v>0</v>
      </c>
      <c r="AK1010" s="112">
        <f t="shared" si="198"/>
        <v>0</v>
      </c>
      <c r="AL1010" s="112">
        <f t="shared" si="199"/>
        <v>0</v>
      </c>
    </row>
    <row r="1011" spans="1:38" x14ac:dyDescent="0.2">
      <c r="A1011" s="2" t="s">
        <v>104</v>
      </c>
      <c r="B1011" s="193" t="s">
        <v>371</v>
      </c>
      <c r="C1011" s="193" t="s">
        <v>371</v>
      </c>
      <c r="D1011" s="193" t="s">
        <v>371</v>
      </c>
      <c r="E1011" s="195" t="s">
        <v>372</v>
      </c>
      <c r="F1011" t="s">
        <v>60</v>
      </c>
      <c r="G1011" t="s">
        <v>61</v>
      </c>
      <c r="H1011" t="s">
        <v>74</v>
      </c>
      <c r="I1011" s="2" t="s">
        <v>3882</v>
      </c>
      <c r="J1011" s="2" t="s">
        <v>3995</v>
      </c>
      <c r="L1011" s="184">
        <v>608.18965517241384</v>
      </c>
      <c r="T1011">
        <v>1</v>
      </c>
      <c r="AA1011" s="112">
        <f t="shared" si="188"/>
        <v>0</v>
      </c>
      <c r="AB1011" s="112">
        <f t="shared" si="189"/>
        <v>0</v>
      </c>
      <c r="AC1011" s="112">
        <f t="shared" si="190"/>
        <v>0</v>
      </c>
      <c r="AD1011" s="112">
        <f t="shared" si="191"/>
        <v>0</v>
      </c>
      <c r="AE1011" s="112">
        <f t="shared" si="192"/>
        <v>0</v>
      </c>
      <c r="AF1011" s="112">
        <f t="shared" si="193"/>
        <v>608.18965517241384</v>
      </c>
      <c r="AG1011" s="112">
        <f t="shared" si="194"/>
        <v>0</v>
      </c>
      <c r="AH1011" s="112">
        <f t="shared" si="195"/>
        <v>0</v>
      </c>
      <c r="AI1011" s="112">
        <f t="shared" si="196"/>
        <v>0</v>
      </c>
      <c r="AJ1011" s="112">
        <f t="shared" si="197"/>
        <v>0</v>
      </c>
      <c r="AK1011" s="112">
        <f t="shared" si="198"/>
        <v>0</v>
      </c>
      <c r="AL1011" s="112">
        <f t="shared" si="199"/>
        <v>0</v>
      </c>
    </row>
    <row r="1012" spans="1:38" x14ac:dyDescent="0.2">
      <c r="A1012" s="2" t="s">
        <v>104</v>
      </c>
      <c r="B1012" s="193" t="s">
        <v>366</v>
      </c>
      <c r="C1012" s="193" t="s">
        <v>366</v>
      </c>
      <c r="D1012" s="193" t="s">
        <v>366</v>
      </c>
      <c r="E1012" s="195" t="s">
        <v>367</v>
      </c>
      <c r="F1012" t="s">
        <v>60</v>
      </c>
      <c r="G1012" t="s">
        <v>61</v>
      </c>
      <c r="H1012" t="s">
        <v>62</v>
      </c>
      <c r="I1012" s="2" t="s">
        <v>3882</v>
      </c>
      <c r="J1012" s="2" t="s">
        <v>3995</v>
      </c>
      <c r="L1012" s="184">
        <v>603.85344827586209</v>
      </c>
      <c r="T1012">
        <v>1</v>
      </c>
      <c r="AA1012" s="112">
        <f t="shared" si="188"/>
        <v>0</v>
      </c>
      <c r="AB1012" s="112">
        <f t="shared" si="189"/>
        <v>0</v>
      </c>
      <c r="AC1012" s="112">
        <f t="shared" si="190"/>
        <v>0</v>
      </c>
      <c r="AD1012" s="112">
        <f t="shared" si="191"/>
        <v>0</v>
      </c>
      <c r="AE1012" s="112">
        <f t="shared" si="192"/>
        <v>0</v>
      </c>
      <c r="AF1012" s="112">
        <f t="shared" si="193"/>
        <v>603.85344827586209</v>
      </c>
      <c r="AG1012" s="112">
        <f t="shared" si="194"/>
        <v>0</v>
      </c>
      <c r="AH1012" s="112">
        <f t="shared" si="195"/>
        <v>0</v>
      </c>
      <c r="AI1012" s="112">
        <f t="shared" si="196"/>
        <v>0</v>
      </c>
      <c r="AJ1012" s="112">
        <f t="shared" si="197"/>
        <v>0</v>
      </c>
      <c r="AK1012" s="112">
        <f t="shared" si="198"/>
        <v>0</v>
      </c>
      <c r="AL1012" s="112">
        <f t="shared" si="199"/>
        <v>0</v>
      </c>
    </row>
    <row r="1013" spans="1:38" x14ac:dyDescent="0.2">
      <c r="A1013" s="2" t="s">
        <v>104</v>
      </c>
      <c r="B1013" s="193" t="s">
        <v>1454</v>
      </c>
      <c r="C1013" s="193" t="s">
        <v>1454</v>
      </c>
      <c r="D1013" s="193" t="s">
        <v>1454</v>
      </c>
      <c r="E1013" s="195" t="s">
        <v>1456</v>
      </c>
      <c r="F1013" t="s">
        <v>60</v>
      </c>
      <c r="G1013" t="s">
        <v>79</v>
      </c>
      <c r="H1013" t="s">
        <v>245</v>
      </c>
      <c r="I1013" s="2" t="s">
        <v>3882</v>
      </c>
      <c r="J1013" s="2" t="s">
        <v>3995</v>
      </c>
      <c r="L1013" s="184">
        <v>322.64655172413796</v>
      </c>
      <c r="T1013">
        <v>2</v>
      </c>
      <c r="AA1013" s="112">
        <f t="shared" si="188"/>
        <v>0</v>
      </c>
      <c r="AB1013" s="112">
        <f t="shared" si="189"/>
        <v>0</v>
      </c>
      <c r="AC1013" s="112">
        <f t="shared" si="190"/>
        <v>0</v>
      </c>
      <c r="AD1013" s="112">
        <f t="shared" si="191"/>
        <v>0</v>
      </c>
      <c r="AE1013" s="112">
        <f t="shared" si="192"/>
        <v>0</v>
      </c>
      <c r="AF1013" s="112">
        <f t="shared" si="193"/>
        <v>645.29310344827593</v>
      </c>
      <c r="AG1013" s="112">
        <f t="shared" si="194"/>
        <v>0</v>
      </c>
      <c r="AH1013" s="112">
        <f t="shared" si="195"/>
        <v>0</v>
      </c>
      <c r="AI1013" s="112">
        <f t="shared" si="196"/>
        <v>0</v>
      </c>
      <c r="AJ1013" s="112">
        <f t="shared" si="197"/>
        <v>0</v>
      </c>
      <c r="AK1013" s="112">
        <f t="shared" si="198"/>
        <v>0</v>
      </c>
      <c r="AL1013" s="112">
        <f t="shared" si="199"/>
        <v>0</v>
      </c>
    </row>
    <row r="1014" spans="1:38" x14ac:dyDescent="0.2">
      <c r="A1014" s="2" t="s">
        <v>104</v>
      </c>
      <c r="B1014" s="193" t="s">
        <v>1450</v>
      </c>
      <c r="C1014" s="193" t="s">
        <v>1450</v>
      </c>
      <c r="D1014" s="193" t="s">
        <v>1450</v>
      </c>
      <c r="E1014" s="195" t="s">
        <v>1452</v>
      </c>
      <c r="F1014" t="s">
        <v>60</v>
      </c>
      <c r="G1014" t="s">
        <v>79</v>
      </c>
      <c r="H1014" t="s">
        <v>245</v>
      </c>
      <c r="I1014" s="2" t="s">
        <v>3882</v>
      </c>
      <c r="J1014" s="2" t="s">
        <v>3995</v>
      </c>
      <c r="L1014" s="184">
        <v>323.94827586206895</v>
      </c>
      <c r="T1014">
        <v>1</v>
      </c>
      <c r="AA1014" s="112">
        <f t="shared" si="188"/>
        <v>0</v>
      </c>
      <c r="AB1014" s="112">
        <f t="shared" si="189"/>
        <v>0</v>
      </c>
      <c r="AC1014" s="112">
        <f t="shared" si="190"/>
        <v>0</v>
      </c>
      <c r="AD1014" s="112">
        <f t="shared" si="191"/>
        <v>0</v>
      </c>
      <c r="AE1014" s="112">
        <f t="shared" si="192"/>
        <v>0</v>
      </c>
      <c r="AF1014" s="112">
        <f t="shared" si="193"/>
        <v>323.94827586206895</v>
      </c>
      <c r="AG1014" s="112">
        <f t="shared" si="194"/>
        <v>0</v>
      </c>
      <c r="AH1014" s="112">
        <f t="shared" si="195"/>
        <v>0</v>
      </c>
      <c r="AI1014" s="112">
        <f t="shared" si="196"/>
        <v>0</v>
      </c>
      <c r="AJ1014" s="112">
        <f t="shared" si="197"/>
        <v>0</v>
      </c>
      <c r="AK1014" s="112">
        <f t="shared" si="198"/>
        <v>0</v>
      </c>
      <c r="AL1014" s="112">
        <f t="shared" si="199"/>
        <v>0</v>
      </c>
    </row>
    <row r="1015" spans="1:38" x14ac:dyDescent="0.2">
      <c r="A1015" s="2" t="s">
        <v>104</v>
      </c>
      <c r="B1015" s="193" t="s">
        <v>1470</v>
      </c>
      <c r="C1015" s="193" t="s">
        <v>1470</v>
      </c>
      <c r="D1015" s="193" t="s">
        <v>1470</v>
      </c>
      <c r="E1015" s="195" t="s">
        <v>1472</v>
      </c>
      <c r="F1015" t="s">
        <v>60</v>
      </c>
      <c r="G1015" t="s">
        <v>79</v>
      </c>
      <c r="H1015" t="s">
        <v>254</v>
      </c>
      <c r="I1015" s="2" t="s">
        <v>3882</v>
      </c>
      <c r="J1015" s="2" t="s">
        <v>3995</v>
      </c>
      <c r="L1015" s="184">
        <v>335.71551724137936</v>
      </c>
      <c r="T1015">
        <v>1</v>
      </c>
      <c r="AA1015" s="112">
        <f t="shared" si="188"/>
        <v>0</v>
      </c>
      <c r="AB1015" s="112">
        <f t="shared" si="189"/>
        <v>0</v>
      </c>
      <c r="AC1015" s="112">
        <f t="shared" si="190"/>
        <v>0</v>
      </c>
      <c r="AD1015" s="112">
        <f t="shared" si="191"/>
        <v>0</v>
      </c>
      <c r="AE1015" s="112">
        <f t="shared" si="192"/>
        <v>0</v>
      </c>
      <c r="AF1015" s="112">
        <f t="shared" si="193"/>
        <v>335.71551724137936</v>
      </c>
      <c r="AG1015" s="112">
        <f t="shared" si="194"/>
        <v>0</v>
      </c>
      <c r="AH1015" s="112">
        <f t="shared" si="195"/>
        <v>0</v>
      </c>
      <c r="AI1015" s="112">
        <f t="shared" si="196"/>
        <v>0</v>
      </c>
      <c r="AJ1015" s="112">
        <f t="shared" si="197"/>
        <v>0</v>
      </c>
      <c r="AK1015" s="112">
        <f t="shared" si="198"/>
        <v>0</v>
      </c>
      <c r="AL1015" s="112">
        <f t="shared" si="199"/>
        <v>0</v>
      </c>
    </row>
    <row r="1016" spans="1:38" x14ac:dyDescent="0.2">
      <c r="A1016" s="2" t="s">
        <v>104</v>
      </c>
      <c r="B1016" s="193" t="s">
        <v>124</v>
      </c>
      <c r="C1016" s="193" t="s">
        <v>124</v>
      </c>
      <c r="D1016" s="193" t="s">
        <v>124</v>
      </c>
      <c r="E1016" s="195" t="s">
        <v>126</v>
      </c>
      <c r="F1016" t="s">
        <v>60</v>
      </c>
      <c r="G1016" t="s">
        <v>109</v>
      </c>
      <c r="H1016" t="s">
        <v>127</v>
      </c>
      <c r="I1016" s="2" t="s">
        <v>3882</v>
      </c>
      <c r="J1016" s="2" t="s">
        <v>3995</v>
      </c>
      <c r="L1016" s="184">
        <v>355.93103448275861</v>
      </c>
      <c r="T1016">
        <v>3</v>
      </c>
      <c r="AA1016" s="112">
        <f t="shared" si="188"/>
        <v>0</v>
      </c>
      <c r="AB1016" s="112">
        <f t="shared" si="189"/>
        <v>0</v>
      </c>
      <c r="AC1016" s="112">
        <f t="shared" si="190"/>
        <v>0</v>
      </c>
      <c r="AD1016" s="112">
        <f t="shared" si="191"/>
        <v>0</v>
      </c>
      <c r="AE1016" s="112">
        <f t="shared" si="192"/>
        <v>0</v>
      </c>
      <c r="AF1016" s="112">
        <f t="shared" si="193"/>
        <v>1067.7931034482758</v>
      </c>
      <c r="AG1016" s="112">
        <f t="shared" si="194"/>
        <v>0</v>
      </c>
      <c r="AH1016" s="112">
        <f t="shared" si="195"/>
        <v>0</v>
      </c>
      <c r="AI1016" s="112">
        <f t="shared" si="196"/>
        <v>0</v>
      </c>
      <c r="AJ1016" s="112">
        <f t="shared" si="197"/>
        <v>0</v>
      </c>
      <c r="AK1016" s="112">
        <f t="shared" si="198"/>
        <v>0</v>
      </c>
      <c r="AL1016" s="112">
        <f t="shared" si="199"/>
        <v>0</v>
      </c>
    </row>
    <row r="1017" spans="1:38" x14ac:dyDescent="0.2">
      <c r="A1017" s="2" t="s">
        <v>104</v>
      </c>
      <c r="B1017" s="193" t="s">
        <v>1485</v>
      </c>
      <c r="C1017" s="193" t="s">
        <v>1485</v>
      </c>
      <c r="D1017" s="193" t="s">
        <v>1485</v>
      </c>
      <c r="E1017" s="195" t="s">
        <v>1487</v>
      </c>
      <c r="F1017" t="s">
        <v>60</v>
      </c>
      <c r="G1017" t="s">
        <v>109</v>
      </c>
      <c r="H1017" t="s">
        <v>110</v>
      </c>
      <c r="I1017" s="2" t="s">
        <v>3882</v>
      </c>
      <c r="J1017" s="2" t="s">
        <v>3995</v>
      </c>
      <c r="L1017" s="184">
        <v>355.93103448275866</v>
      </c>
      <c r="T1017">
        <v>1</v>
      </c>
      <c r="AA1017" s="112">
        <f t="shared" si="188"/>
        <v>0</v>
      </c>
      <c r="AB1017" s="112">
        <f t="shared" si="189"/>
        <v>0</v>
      </c>
      <c r="AC1017" s="112">
        <f t="shared" si="190"/>
        <v>0</v>
      </c>
      <c r="AD1017" s="112">
        <f t="shared" si="191"/>
        <v>0</v>
      </c>
      <c r="AE1017" s="112">
        <f t="shared" si="192"/>
        <v>0</v>
      </c>
      <c r="AF1017" s="112">
        <f t="shared" si="193"/>
        <v>355.93103448275866</v>
      </c>
      <c r="AG1017" s="112">
        <f t="shared" si="194"/>
        <v>0</v>
      </c>
      <c r="AH1017" s="112">
        <f t="shared" si="195"/>
        <v>0</v>
      </c>
      <c r="AI1017" s="112">
        <f t="shared" si="196"/>
        <v>0</v>
      </c>
      <c r="AJ1017" s="112">
        <f t="shared" si="197"/>
        <v>0</v>
      </c>
      <c r="AK1017" s="112">
        <f t="shared" si="198"/>
        <v>0</v>
      </c>
      <c r="AL1017" s="112">
        <f t="shared" si="199"/>
        <v>0</v>
      </c>
    </row>
    <row r="1018" spans="1:38" x14ac:dyDescent="0.2">
      <c r="A1018" s="2" t="s">
        <v>104</v>
      </c>
      <c r="B1018" s="193" t="s">
        <v>629</v>
      </c>
      <c r="C1018" s="193" t="s">
        <v>629</v>
      </c>
      <c r="D1018" s="193" t="s">
        <v>629</v>
      </c>
      <c r="E1018" s="195" t="s">
        <v>631</v>
      </c>
      <c r="F1018" t="s">
        <v>468</v>
      </c>
      <c r="G1018" t="s">
        <v>469</v>
      </c>
      <c r="H1018" t="s">
        <v>632</v>
      </c>
      <c r="I1018" s="2" t="s">
        <v>3882</v>
      </c>
      <c r="J1018" s="2" t="s">
        <v>3995</v>
      </c>
      <c r="L1018" s="184">
        <v>361.5344827586207</v>
      </c>
      <c r="T1018">
        <v>1</v>
      </c>
      <c r="AA1018" s="112">
        <f t="shared" si="188"/>
        <v>0</v>
      </c>
      <c r="AB1018" s="112">
        <f t="shared" si="189"/>
        <v>0</v>
      </c>
      <c r="AC1018" s="112">
        <f t="shared" si="190"/>
        <v>0</v>
      </c>
      <c r="AD1018" s="112">
        <f t="shared" si="191"/>
        <v>0</v>
      </c>
      <c r="AE1018" s="112">
        <f t="shared" si="192"/>
        <v>0</v>
      </c>
      <c r="AF1018" s="112">
        <f t="shared" si="193"/>
        <v>361.5344827586207</v>
      </c>
      <c r="AG1018" s="112">
        <f t="shared" si="194"/>
        <v>0</v>
      </c>
      <c r="AH1018" s="112">
        <f t="shared" si="195"/>
        <v>0</v>
      </c>
      <c r="AI1018" s="112">
        <f t="shared" si="196"/>
        <v>0</v>
      </c>
      <c r="AJ1018" s="112">
        <f t="shared" si="197"/>
        <v>0</v>
      </c>
      <c r="AK1018" s="112">
        <f t="shared" si="198"/>
        <v>0</v>
      </c>
      <c r="AL1018" s="112">
        <f t="shared" si="199"/>
        <v>0</v>
      </c>
    </row>
    <row r="1019" spans="1:38" x14ac:dyDescent="0.2">
      <c r="A1019" s="2" t="s">
        <v>104</v>
      </c>
      <c r="B1019" s="193" t="s">
        <v>473</v>
      </c>
      <c r="C1019" s="193" t="s">
        <v>473</v>
      </c>
      <c r="D1019" s="193" t="s">
        <v>473</v>
      </c>
      <c r="E1019" s="195" t="s">
        <v>474</v>
      </c>
      <c r="F1019" t="s">
        <v>2277</v>
      </c>
      <c r="G1019" s="2" t="s">
        <v>475</v>
      </c>
      <c r="H1019" t="s">
        <v>476</v>
      </c>
      <c r="I1019" s="2" t="s">
        <v>3882</v>
      </c>
      <c r="J1019" s="2" t="s">
        <v>3995</v>
      </c>
      <c r="L1019" s="184">
        <v>653.60344827586209</v>
      </c>
      <c r="T1019">
        <v>1</v>
      </c>
      <c r="AA1019" s="112">
        <f t="shared" si="188"/>
        <v>0</v>
      </c>
      <c r="AB1019" s="112">
        <f t="shared" si="189"/>
        <v>0</v>
      </c>
      <c r="AC1019" s="112">
        <f t="shared" si="190"/>
        <v>0</v>
      </c>
      <c r="AD1019" s="112">
        <f t="shared" si="191"/>
        <v>0</v>
      </c>
      <c r="AE1019" s="112">
        <f t="shared" si="192"/>
        <v>0</v>
      </c>
      <c r="AF1019" s="112">
        <f t="shared" si="193"/>
        <v>653.60344827586209</v>
      </c>
      <c r="AG1019" s="112">
        <f t="shared" si="194"/>
        <v>0</v>
      </c>
      <c r="AH1019" s="112">
        <f t="shared" si="195"/>
        <v>0</v>
      </c>
      <c r="AI1019" s="112">
        <f t="shared" si="196"/>
        <v>0</v>
      </c>
      <c r="AJ1019" s="112">
        <f t="shared" si="197"/>
        <v>0</v>
      </c>
      <c r="AK1019" s="112">
        <f t="shared" si="198"/>
        <v>0</v>
      </c>
      <c r="AL1019" s="112">
        <f t="shared" si="199"/>
        <v>0</v>
      </c>
    </row>
    <row r="1020" spans="1:38" x14ac:dyDescent="0.2">
      <c r="A1020" s="2" t="s">
        <v>20</v>
      </c>
      <c r="B1020" s="193" t="s">
        <v>1779</v>
      </c>
      <c r="C1020" s="193" t="s">
        <v>1779</v>
      </c>
      <c r="D1020" s="193" t="s">
        <v>1779</v>
      </c>
      <c r="E1020" s="195" t="s">
        <v>1781</v>
      </c>
      <c r="F1020" t="s">
        <v>4030</v>
      </c>
      <c r="G1020" t="s">
        <v>1072</v>
      </c>
      <c r="H1020" t="s">
        <v>1777</v>
      </c>
      <c r="I1020" s="2" t="s">
        <v>3882</v>
      </c>
      <c r="J1020" s="2" t="s">
        <v>3995</v>
      </c>
      <c r="L1020" s="184">
        <v>233.61206896551727</v>
      </c>
      <c r="T1020">
        <v>1</v>
      </c>
      <c r="AA1020" s="112">
        <f t="shared" si="188"/>
        <v>0</v>
      </c>
      <c r="AB1020" s="112">
        <f t="shared" si="189"/>
        <v>0</v>
      </c>
      <c r="AC1020" s="112">
        <f t="shared" si="190"/>
        <v>0</v>
      </c>
      <c r="AD1020" s="112">
        <f t="shared" si="191"/>
        <v>0</v>
      </c>
      <c r="AE1020" s="112">
        <f t="shared" si="192"/>
        <v>0</v>
      </c>
      <c r="AF1020" s="112">
        <f t="shared" si="193"/>
        <v>233.61206896551727</v>
      </c>
      <c r="AG1020" s="112">
        <f t="shared" si="194"/>
        <v>0</v>
      </c>
      <c r="AH1020" s="112">
        <f t="shared" si="195"/>
        <v>0</v>
      </c>
      <c r="AI1020" s="112">
        <f t="shared" si="196"/>
        <v>0</v>
      </c>
      <c r="AJ1020" s="112">
        <f t="shared" si="197"/>
        <v>0</v>
      </c>
      <c r="AK1020" s="112">
        <f t="shared" si="198"/>
        <v>0</v>
      </c>
      <c r="AL1020" s="112">
        <f t="shared" si="199"/>
        <v>0</v>
      </c>
    </row>
    <row r="1021" spans="1:38" x14ac:dyDescent="0.2">
      <c r="A1021" s="2" t="s">
        <v>335</v>
      </c>
      <c r="B1021" s="193" t="s">
        <v>1112</v>
      </c>
      <c r="C1021" s="193" t="s">
        <v>1112</v>
      </c>
      <c r="D1021" s="193" t="s">
        <v>1112</v>
      </c>
      <c r="E1021" s="195" t="s">
        <v>1114</v>
      </c>
      <c r="F1021" t="s">
        <v>60</v>
      </c>
      <c r="G1021" t="s">
        <v>109</v>
      </c>
      <c r="H1021" t="s">
        <v>110</v>
      </c>
      <c r="I1021" s="2" t="s">
        <v>3882</v>
      </c>
      <c r="J1021" s="2" t="s">
        <v>3995</v>
      </c>
      <c r="L1021" s="184">
        <v>249.16379310344826</v>
      </c>
      <c r="T1021">
        <v>1</v>
      </c>
      <c r="AA1021" s="112">
        <f t="shared" si="188"/>
        <v>0</v>
      </c>
      <c r="AB1021" s="112">
        <f t="shared" si="189"/>
        <v>0</v>
      </c>
      <c r="AC1021" s="112">
        <f t="shared" si="190"/>
        <v>0</v>
      </c>
      <c r="AD1021" s="112">
        <f t="shared" si="191"/>
        <v>0</v>
      </c>
      <c r="AE1021" s="112">
        <f t="shared" si="192"/>
        <v>0</v>
      </c>
      <c r="AF1021" s="112">
        <f t="shared" si="193"/>
        <v>249.16379310344826</v>
      </c>
      <c r="AG1021" s="112">
        <f t="shared" si="194"/>
        <v>0</v>
      </c>
      <c r="AH1021" s="112">
        <f t="shared" si="195"/>
        <v>0</v>
      </c>
      <c r="AI1021" s="112">
        <f t="shared" si="196"/>
        <v>0</v>
      </c>
      <c r="AJ1021" s="112">
        <f t="shared" si="197"/>
        <v>0</v>
      </c>
      <c r="AK1021" s="112">
        <f t="shared" si="198"/>
        <v>0</v>
      </c>
      <c r="AL1021" s="112">
        <f t="shared" si="199"/>
        <v>0</v>
      </c>
    </row>
    <row r="1022" spans="1:38" x14ac:dyDescent="0.2">
      <c r="A1022" s="2" t="s">
        <v>56</v>
      </c>
      <c r="B1022" s="193" t="s">
        <v>492</v>
      </c>
      <c r="C1022" s="193" t="s">
        <v>492</v>
      </c>
      <c r="D1022" s="193" t="s">
        <v>492</v>
      </c>
      <c r="E1022" s="195" t="s">
        <v>493</v>
      </c>
      <c r="F1022" t="s">
        <v>487</v>
      </c>
      <c r="G1022" t="s">
        <v>488</v>
      </c>
      <c r="H1022" t="s">
        <v>489</v>
      </c>
      <c r="I1022" s="2" t="s">
        <v>3882</v>
      </c>
      <c r="J1022" s="2" t="s">
        <v>3995</v>
      </c>
      <c r="L1022" s="184">
        <v>497.36206896551732</v>
      </c>
      <c r="T1022">
        <v>1</v>
      </c>
      <c r="AA1022" s="112">
        <f t="shared" si="188"/>
        <v>0</v>
      </c>
      <c r="AB1022" s="112">
        <f t="shared" si="189"/>
        <v>0</v>
      </c>
      <c r="AC1022" s="112">
        <f t="shared" si="190"/>
        <v>0</v>
      </c>
      <c r="AD1022" s="112">
        <f t="shared" si="191"/>
        <v>0</v>
      </c>
      <c r="AE1022" s="112">
        <f t="shared" si="192"/>
        <v>0</v>
      </c>
      <c r="AF1022" s="112">
        <f t="shared" si="193"/>
        <v>497.36206896551732</v>
      </c>
      <c r="AG1022" s="112">
        <f t="shared" si="194"/>
        <v>0</v>
      </c>
      <c r="AH1022" s="112">
        <f t="shared" si="195"/>
        <v>0</v>
      </c>
      <c r="AI1022" s="112">
        <f t="shared" si="196"/>
        <v>0</v>
      </c>
      <c r="AJ1022" s="112">
        <f t="shared" si="197"/>
        <v>0</v>
      </c>
      <c r="AK1022" s="112">
        <f t="shared" si="198"/>
        <v>0</v>
      </c>
      <c r="AL1022" s="112">
        <f t="shared" si="199"/>
        <v>0</v>
      </c>
    </row>
    <row r="1023" spans="1:38" x14ac:dyDescent="0.2">
      <c r="A1023" s="2" t="s">
        <v>56</v>
      </c>
      <c r="B1023" s="193" t="s">
        <v>562</v>
      </c>
      <c r="C1023" s="193" t="s">
        <v>562</v>
      </c>
      <c r="D1023" s="193" t="s">
        <v>562</v>
      </c>
      <c r="E1023" s="195" t="s">
        <v>563</v>
      </c>
      <c r="F1023" t="s">
        <v>60</v>
      </c>
      <c r="G1023" t="s">
        <v>79</v>
      </c>
      <c r="H1023" t="s">
        <v>80</v>
      </c>
      <c r="I1023" s="2" t="s">
        <v>3882</v>
      </c>
      <c r="J1023" s="2" t="s">
        <v>3995</v>
      </c>
      <c r="L1023" s="184">
        <v>497.36206896551732</v>
      </c>
      <c r="T1023">
        <v>1</v>
      </c>
      <c r="AA1023" s="112">
        <f t="shared" si="188"/>
        <v>0</v>
      </c>
      <c r="AB1023" s="112">
        <f t="shared" si="189"/>
        <v>0</v>
      </c>
      <c r="AC1023" s="112">
        <f t="shared" si="190"/>
        <v>0</v>
      </c>
      <c r="AD1023" s="112">
        <f t="shared" si="191"/>
        <v>0</v>
      </c>
      <c r="AE1023" s="112">
        <f t="shared" si="192"/>
        <v>0</v>
      </c>
      <c r="AF1023" s="112">
        <f t="shared" si="193"/>
        <v>497.36206896551732</v>
      </c>
      <c r="AG1023" s="112">
        <f t="shared" si="194"/>
        <v>0</v>
      </c>
      <c r="AH1023" s="112">
        <f t="shared" si="195"/>
        <v>0</v>
      </c>
      <c r="AI1023" s="112">
        <f t="shared" si="196"/>
        <v>0</v>
      </c>
      <c r="AJ1023" s="112">
        <f t="shared" si="197"/>
        <v>0</v>
      </c>
      <c r="AK1023" s="112">
        <f t="shared" si="198"/>
        <v>0</v>
      </c>
      <c r="AL1023" s="112">
        <f t="shared" si="199"/>
        <v>0</v>
      </c>
    </row>
    <row r="1024" spans="1:38" x14ac:dyDescent="0.2">
      <c r="A1024" s="2" t="s">
        <v>56</v>
      </c>
      <c r="B1024" s="193" t="s">
        <v>247</v>
      </c>
      <c r="C1024" s="193" t="s">
        <v>247</v>
      </c>
      <c r="D1024" s="193" t="s">
        <v>247</v>
      </c>
      <c r="E1024" s="195" t="s">
        <v>249</v>
      </c>
      <c r="F1024" t="s">
        <v>60</v>
      </c>
      <c r="G1024" t="s">
        <v>79</v>
      </c>
      <c r="H1024" t="s">
        <v>245</v>
      </c>
      <c r="I1024" s="2" t="s">
        <v>3882</v>
      </c>
      <c r="J1024" s="2" t="s">
        <v>3995</v>
      </c>
      <c r="L1024" s="184">
        <v>248.68103448275866</v>
      </c>
      <c r="T1024">
        <v>2</v>
      </c>
      <c r="AA1024" s="112">
        <f t="shared" si="188"/>
        <v>0</v>
      </c>
      <c r="AB1024" s="112">
        <f t="shared" si="189"/>
        <v>0</v>
      </c>
      <c r="AC1024" s="112">
        <f t="shared" si="190"/>
        <v>0</v>
      </c>
      <c r="AD1024" s="112">
        <f t="shared" si="191"/>
        <v>0</v>
      </c>
      <c r="AE1024" s="112">
        <f t="shared" si="192"/>
        <v>0</v>
      </c>
      <c r="AF1024" s="112">
        <f t="shared" si="193"/>
        <v>497.36206896551732</v>
      </c>
      <c r="AG1024" s="112">
        <f t="shared" si="194"/>
        <v>0</v>
      </c>
      <c r="AH1024" s="112">
        <f t="shared" si="195"/>
        <v>0</v>
      </c>
      <c r="AI1024" s="112">
        <f t="shared" si="196"/>
        <v>0</v>
      </c>
      <c r="AJ1024" s="112">
        <f t="shared" si="197"/>
        <v>0</v>
      </c>
      <c r="AK1024" s="112">
        <f t="shared" si="198"/>
        <v>0</v>
      </c>
      <c r="AL1024" s="112">
        <f t="shared" si="199"/>
        <v>0</v>
      </c>
    </row>
    <row r="1025" spans="1:38" x14ac:dyDescent="0.2">
      <c r="A1025" s="2" t="s">
        <v>56</v>
      </c>
      <c r="B1025" s="193" t="s">
        <v>251</v>
      </c>
      <c r="C1025" s="193" t="s">
        <v>251</v>
      </c>
      <c r="D1025" s="193" t="s">
        <v>251</v>
      </c>
      <c r="E1025" s="195" t="s">
        <v>253</v>
      </c>
      <c r="F1025" t="s">
        <v>60</v>
      </c>
      <c r="G1025" t="s">
        <v>79</v>
      </c>
      <c r="H1025" t="s">
        <v>254</v>
      </c>
      <c r="I1025" s="2" t="s">
        <v>3882</v>
      </c>
      <c r="J1025" s="2" t="s">
        <v>3995</v>
      </c>
      <c r="L1025" s="184">
        <v>248.68103448275866</v>
      </c>
      <c r="T1025">
        <v>2</v>
      </c>
      <c r="AA1025" s="112">
        <f t="shared" si="188"/>
        <v>0</v>
      </c>
      <c r="AB1025" s="112">
        <f t="shared" si="189"/>
        <v>0</v>
      </c>
      <c r="AC1025" s="112">
        <f t="shared" si="190"/>
        <v>0</v>
      </c>
      <c r="AD1025" s="112">
        <f t="shared" si="191"/>
        <v>0</v>
      </c>
      <c r="AE1025" s="112">
        <f t="shared" si="192"/>
        <v>0</v>
      </c>
      <c r="AF1025" s="112">
        <f t="shared" si="193"/>
        <v>497.36206896551732</v>
      </c>
      <c r="AG1025" s="112">
        <f t="shared" si="194"/>
        <v>0</v>
      </c>
      <c r="AH1025" s="112">
        <f t="shared" si="195"/>
        <v>0</v>
      </c>
      <c r="AI1025" s="112">
        <f t="shared" si="196"/>
        <v>0</v>
      </c>
      <c r="AJ1025" s="112">
        <f t="shared" si="197"/>
        <v>0</v>
      </c>
      <c r="AK1025" s="112">
        <f t="shared" si="198"/>
        <v>0</v>
      </c>
      <c r="AL1025" s="112">
        <f t="shared" si="199"/>
        <v>0</v>
      </c>
    </row>
    <row r="1026" spans="1:38" x14ac:dyDescent="0.2">
      <c r="A1026" s="2" t="s">
        <v>56</v>
      </c>
      <c r="B1026" s="193" t="s">
        <v>363</v>
      </c>
      <c r="C1026" s="193" t="s">
        <v>363</v>
      </c>
      <c r="D1026" s="193" t="s">
        <v>363</v>
      </c>
      <c r="E1026" s="195" t="s">
        <v>365</v>
      </c>
      <c r="F1026" t="s">
        <v>60</v>
      </c>
      <c r="G1026" t="s">
        <v>109</v>
      </c>
      <c r="H1026" t="s">
        <v>109</v>
      </c>
      <c r="I1026" s="2" t="s">
        <v>3882</v>
      </c>
      <c r="J1026" s="2" t="s">
        <v>3995</v>
      </c>
      <c r="L1026" s="184">
        <v>497.36206896551732</v>
      </c>
      <c r="T1026">
        <v>1</v>
      </c>
      <c r="AA1026" s="112">
        <f t="shared" si="188"/>
        <v>0</v>
      </c>
      <c r="AB1026" s="112">
        <f t="shared" si="189"/>
        <v>0</v>
      </c>
      <c r="AC1026" s="112">
        <f t="shared" si="190"/>
        <v>0</v>
      </c>
      <c r="AD1026" s="112">
        <f t="shared" si="191"/>
        <v>0</v>
      </c>
      <c r="AE1026" s="112">
        <f t="shared" si="192"/>
        <v>0</v>
      </c>
      <c r="AF1026" s="112">
        <f t="shared" si="193"/>
        <v>497.36206896551732</v>
      </c>
      <c r="AG1026" s="112">
        <f t="shared" si="194"/>
        <v>0</v>
      </c>
      <c r="AH1026" s="112">
        <f t="shared" si="195"/>
        <v>0</v>
      </c>
      <c r="AI1026" s="112">
        <f t="shared" si="196"/>
        <v>0</v>
      </c>
      <c r="AJ1026" s="112">
        <f t="shared" si="197"/>
        <v>0</v>
      </c>
      <c r="AK1026" s="112">
        <f t="shared" si="198"/>
        <v>0</v>
      </c>
      <c r="AL1026" s="112">
        <f t="shared" si="199"/>
        <v>0</v>
      </c>
    </row>
    <row r="1027" spans="1:38" x14ac:dyDescent="0.2">
      <c r="A1027" s="2" t="s">
        <v>1807</v>
      </c>
      <c r="B1027" s="193" t="s">
        <v>4141</v>
      </c>
      <c r="C1027" s="193" t="s">
        <v>4141</v>
      </c>
      <c r="D1027" s="193" t="s">
        <v>4141</v>
      </c>
      <c r="E1027" s="195" t="s">
        <v>4135</v>
      </c>
      <c r="F1027" t="s">
        <v>4150</v>
      </c>
      <c r="G1027" t="s">
        <v>26</v>
      </c>
      <c r="H1027" t="s">
        <v>3978</v>
      </c>
      <c r="I1027" s="2" t="s">
        <v>3882</v>
      </c>
      <c r="J1027" s="2" t="s">
        <v>3995</v>
      </c>
      <c r="L1027" s="184">
        <v>82.893678160919549</v>
      </c>
      <c r="T1027">
        <v>6</v>
      </c>
      <c r="AA1027" s="112">
        <f t="shared" ref="AA1027:AA1090" si="200">O1027*$L:$L</f>
        <v>0</v>
      </c>
      <c r="AB1027" s="112">
        <f t="shared" ref="AB1027:AB1090" si="201">P1027*$L:$L</f>
        <v>0</v>
      </c>
      <c r="AC1027" s="112">
        <f t="shared" ref="AC1027:AC1090" si="202">Q1027*$L:$L</f>
        <v>0</v>
      </c>
      <c r="AD1027" s="112">
        <f t="shared" ref="AD1027:AD1090" si="203">R1027*$L:$L</f>
        <v>0</v>
      </c>
      <c r="AE1027" s="112">
        <f t="shared" ref="AE1027:AE1090" si="204">S1027*$L:$L</f>
        <v>0</v>
      </c>
      <c r="AF1027" s="112">
        <f t="shared" ref="AF1027:AF1090" si="205">T1027*$L:$L</f>
        <v>497.36206896551732</v>
      </c>
      <c r="AG1027" s="112">
        <f t="shared" ref="AG1027:AG1090" si="206">U1027*$L:$L</f>
        <v>0</v>
      </c>
      <c r="AH1027" s="112">
        <f t="shared" ref="AH1027:AH1090" si="207">V1027*$L:$L</f>
        <v>0</v>
      </c>
      <c r="AI1027" s="112">
        <f t="shared" ref="AI1027:AI1090" si="208">W1027*$L:$L</f>
        <v>0</v>
      </c>
      <c r="AJ1027" s="112">
        <f t="shared" ref="AJ1027:AJ1090" si="209">X1027*$L:$L</f>
        <v>0</v>
      </c>
      <c r="AK1027" s="112">
        <f t="shared" ref="AK1027:AK1090" si="210">Y1027*$L:$L</f>
        <v>0</v>
      </c>
      <c r="AL1027" s="112">
        <f t="shared" ref="AL1027:AL1090" si="211">Z1027*$L:$L</f>
        <v>0</v>
      </c>
    </row>
    <row r="1028" spans="1:38" x14ac:dyDescent="0.2">
      <c r="A1028" s="2" t="s">
        <v>104</v>
      </c>
      <c r="B1028" s="193" t="s">
        <v>373</v>
      </c>
      <c r="C1028" s="193" t="s">
        <v>373</v>
      </c>
      <c r="D1028" s="193" t="s">
        <v>373</v>
      </c>
      <c r="E1028" s="195" t="s">
        <v>374</v>
      </c>
      <c r="F1028" t="s">
        <v>60</v>
      </c>
      <c r="G1028" t="s">
        <v>61</v>
      </c>
      <c r="H1028" t="s">
        <v>74</v>
      </c>
      <c r="I1028" s="2" t="s">
        <v>3882</v>
      </c>
      <c r="J1028" s="2" t="s">
        <v>3995</v>
      </c>
      <c r="L1028" s="184">
        <v>497.36206896551732</v>
      </c>
      <c r="T1028">
        <v>1</v>
      </c>
      <c r="AA1028" s="112">
        <f t="shared" si="200"/>
        <v>0</v>
      </c>
      <c r="AB1028" s="112">
        <f t="shared" si="201"/>
        <v>0</v>
      </c>
      <c r="AC1028" s="112">
        <f t="shared" si="202"/>
        <v>0</v>
      </c>
      <c r="AD1028" s="112">
        <f t="shared" si="203"/>
        <v>0</v>
      </c>
      <c r="AE1028" s="112">
        <f t="shared" si="204"/>
        <v>0</v>
      </c>
      <c r="AF1028" s="112">
        <f t="shared" si="205"/>
        <v>497.36206896551732</v>
      </c>
      <c r="AG1028" s="112">
        <f t="shared" si="206"/>
        <v>0</v>
      </c>
      <c r="AH1028" s="112">
        <f t="shared" si="207"/>
        <v>0</v>
      </c>
      <c r="AI1028" s="112">
        <f t="shared" si="208"/>
        <v>0</v>
      </c>
      <c r="AJ1028" s="112">
        <f t="shared" si="209"/>
        <v>0</v>
      </c>
      <c r="AK1028" s="112">
        <f t="shared" si="210"/>
        <v>0</v>
      </c>
      <c r="AL1028" s="112">
        <f t="shared" si="211"/>
        <v>0</v>
      </c>
    </row>
    <row r="1029" spans="1:38" x14ac:dyDescent="0.2">
      <c r="A1029" s="2" t="s">
        <v>104</v>
      </c>
      <c r="B1029" s="193" t="s">
        <v>371</v>
      </c>
      <c r="C1029" s="193" t="s">
        <v>371</v>
      </c>
      <c r="D1029" s="193" t="s">
        <v>371</v>
      </c>
      <c r="E1029" s="195" t="s">
        <v>372</v>
      </c>
      <c r="F1029" t="s">
        <v>60</v>
      </c>
      <c r="G1029" t="s">
        <v>61</v>
      </c>
      <c r="H1029" t="s">
        <v>74</v>
      </c>
      <c r="I1029" s="2" t="s">
        <v>3882</v>
      </c>
      <c r="J1029" s="2" t="s">
        <v>3995</v>
      </c>
      <c r="L1029" s="184">
        <v>497.36206896551732</v>
      </c>
      <c r="T1029">
        <v>1</v>
      </c>
      <c r="AA1029" s="112">
        <f t="shared" si="200"/>
        <v>0</v>
      </c>
      <c r="AB1029" s="112">
        <f t="shared" si="201"/>
        <v>0</v>
      </c>
      <c r="AC1029" s="112">
        <f t="shared" si="202"/>
        <v>0</v>
      </c>
      <c r="AD1029" s="112">
        <f t="shared" si="203"/>
        <v>0</v>
      </c>
      <c r="AE1029" s="112">
        <f t="shared" si="204"/>
        <v>0</v>
      </c>
      <c r="AF1029" s="112">
        <f t="shared" si="205"/>
        <v>497.36206896551732</v>
      </c>
      <c r="AG1029" s="112">
        <f t="shared" si="206"/>
        <v>0</v>
      </c>
      <c r="AH1029" s="112">
        <f t="shared" si="207"/>
        <v>0</v>
      </c>
      <c r="AI1029" s="112">
        <f t="shared" si="208"/>
        <v>0</v>
      </c>
      <c r="AJ1029" s="112">
        <f t="shared" si="209"/>
        <v>0</v>
      </c>
      <c r="AK1029" s="112">
        <f t="shared" si="210"/>
        <v>0</v>
      </c>
      <c r="AL1029" s="112">
        <f t="shared" si="211"/>
        <v>0</v>
      </c>
    </row>
    <row r="1030" spans="1:38" x14ac:dyDescent="0.2">
      <c r="A1030" s="2" t="s">
        <v>104</v>
      </c>
      <c r="B1030" s="193" t="s">
        <v>366</v>
      </c>
      <c r="C1030" s="193" t="s">
        <v>366</v>
      </c>
      <c r="D1030" s="193" t="s">
        <v>366</v>
      </c>
      <c r="E1030" s="195" t="s">
        <v>367</v>
      </c>
      <c r="F1030" t="s">
        <v>60</v>
      </c>
      <c r="G1030" t="s">
        <v>61</v>
      </c>
      <c r="H1030" t="s">
        <v>62</v>
      </c>
      <c r="I1030" s="2" t="s">
        <v>3882</v>
      </c>
      <c r="J1030" s="2" t="s">
        <v>3995</v>
      </c>
      <c r="L1030" s="184">
        <v>497.36206896551732</v>
      </c>
      <c r="T1030">
        <v>1</v>
      </c>
      <c r="AA1030" s="112">
        <f t="shared" si="200"/>
        <v>0</v>
      </c>
      <c r="AB1030" s="112">
        <f t="shared" si="201"/>
        <v>0</v>
      </c>
      <c r="AC1030" s="112">
        <f t="shared" si="202"/>
        <v>0</v>
      </c>
      <c r="AD1030" s="112">
        <f t="shared" si="203"/>
        <v>0</v>
      </c>
      <c r="AE1030" s="112">
        <f t="shared" si="204"/>
        <v>0</v>
      </c>
      <c r="AF1030" s="112">
        <f t="shared" si="205"/>
        <v>497.36206896551732</v>
      </c>
      <c r="AG1030" s="112">
        <f t="shared" si="206"/>
        <v>0</v>
      </c>
      <c r="AH1030" s="112">
        <f t="shared" si="207"/>
        <v>0</v>
      </c>
      <c r="AI1030" s="112">
        <f t="shared" si="208"/>
        <v>0</v>
      </c>
      <c r="AJ1030" s="112">
        <f t="shared" si="209"/>
        <v>0</v>
      </c>
      <c r="AK1030" s="112">
        <f t="shared" si="210"/>
        <v>0</v>
      </c>
      <c r="AL1030" s="112">
        <f t="shared" si="211"/>
        <v>0</v>
      </c>
    </row>
    <row r="1031" spans="1:38" x14ac:dyDescent="0.2">
      <c r="A1031" s="2" t="s">
        <v>104</v>
      </c>
      <c r="B1031" s="193" t="s">
        <v>479</v>
      </c>
      <c r="C1031" s="193" t="s">
        <v>479</v>
      </c>
      <c r="D1031" s="193" t="s">
        <v>479</v>
      </c>
      <c r="E1031" s="195" t="s">
        <v>480</v>
      </c>
      <c r="F1031" t="s">
        <v>2277</v>
      </c>
      <c r="G1031" s="2" t="s">
        <v>475</v>
      </c>
      <c r="H1031" t="s">
        <v>476</v>
      </c>
      <c r="I1031" s="2" t="s">
        <v>3882</v>
      </c>
      <c r="J1031" s="2" t="s">
        <v>3995</v>
      </c>
      <c r="L1031" s="184">
        <v>497.36206896551732</v>
      </c>
      <c r="T1031">
        <v>1</v>
      </c>
      <c r="AA1031" s="112">
        <f t="shared" si="200"/>
        <v>0</v>
      </c>
      <c r="AB1031" s="112">
        <f t="shared" si="201"/>
        <v>0</v>
      </c>
      <c r="AC1031" s="112">
        <f t="shared" si="202"/>
        <v>0</v>
      </c>
      <c r="AD1031" s="112">
        <f t="shared" si="203"/>
        <v>0</v>
      </c>
      <c r="AE1031" s="112">
        <f t="shared" si="204"/>
        <v>0</v>
      </c>
      <c r="AF1031" s="112">
        <f t="shared" si="205"/>
        <v>497.36206896551732</v>
      </c>
      <c r="AG1031" s="112">
        <f t="shared" si="206"/>
        <v>0</v>
      </c>
      <c r="AH1031" s="112">
        <f t="shared" si="207"/>
        <v>0</v>
      </c>
      <c r="AI1031" s="112">
        <f t="shared" si="208"/>
        <v>0</v>
      </c>
      <c r="AJ1031" s="112">
        <f t="shared" si="209"/>
        <v>0</v>
      </c>
      <c r="AK1031" s="112">
        <f t="shared" si="210"/>
        <v>0</v>
      </c>
      <c r="AL1031" s="112">
        <f t="shared" si="211"/>
        <v>0</v>
      </c>
    </row>
    <row r="1032" spans="1:38" x14ac:dyDescent="0.2">
      <c r="A1032" s="2" t="s">
        <v>104</v>
      </c>
      <c r="B1032" s="193" t="s">
        <v>1454</v>
      </c>
      <c r="C1032" s="193" t="s">
        <v>1454</v>
      </c>
      <c r="D1032" s="193" t="s">
        <v>1454</v>
      </c>
      <c r="E1032" s="195" t="s">
        <v>1456</v>
      </c>
      <c r="F1032" t="s">
        <v>60</v>
      </c>
      <c r="G1032" t="s">
        <v>79</v>
      </c>
      <c r="H1032" t="s">
        <v>245</v>
      </c>
      <c r="I1032" s="2" t="s">
        <v>3882</v>
      </c>
      <c r="J1032" s="2" t="s">
        <v>3995</v>
      </c>
      <c r="L1032" s="184">
        <v>248.68103448275866</v>
      </c>
      <c r="T1032">
        <v>2</v>
      </c>
      <c r="AA1032" s="112">
        <f t="shared" si="200"/>
        <v>0</v>
      </c>
      <c r="AB1032" s="112">
        <f t="shared" si="201"/>
        <v>0</v>
      </c>
      <c r="AC1032" s="112">
        <f t="shared" si="202"/>
        <v>0</v>
      </c>
      <c r="AD1032" s="112">
        <f t="shared" si="203"/>
        <v>0</v>
      </c>
      <c r="AE1032" s="112">
        <f t="shared" si="204"/>
        <v>0</v>
      </c>
      <c r="AF1032" s="112">
        <f t="shared" si="205"/>
        <v>497.36206896551732</v>
      </c>
      <c r="AG1032" s="112">
        <f t="shared" si="206"/>
        <v>0</v>
      </c>
      <c r="AH1032" s="112">
        <f t="shared" si="207"/>
        <v>0</v>
      </c>
      <c r="AI1032" s="112">
        <f t="shared" si="208"/>
        <v>0</v>
      </c>
      <c r="AJ1032" s="112">
        <f t="shared" si="209"/>
        <v>0</v>
      </c>
      <c r="AK1032" s="112">
        <f t="shared" si="210"/>
        <v>0</v>
      </c>
      <c r="AL1032" s="112">
        <f t="shared" si="211"/>
        <v>0</v>
      </c>
    </row>
    <row r="1033" spans="1:38" x14ac:dyDescent="0.2">
      <c r="A1033" s="2" t="s">
        <v>104</v>
      </c>
      <c r="B1033" s="193" t="s">
        <v>1466</v>
      </c>
      <c r="C1033" s="193" t="s">
        <v>1466</v>
      </c>
      <c r="D1033" s="193" t="s">
        <v>1466</v>
      </c>
      <c r="E1033" s="195" t="s">
        <v>1468</v>
      </c>
      <c r="F1033" t="s">
        <v>60</v>
      </c>
      <c r="G1033" t="s">
        <v>79</v>
      </c>
      <c r="H1033" t="s">
        <v>254</v>
      </c>
      <c r="I1033" s="2" t="s">
        <v>3882</v>
      </c>
      <c r="J1033" s="2" t="s">
        <v>3995</v>
      </c>
      <c r="L1033" s="184">
        <v>497.36206896551732</v>
      </c>
      <c r="T1033">
        <v>1</v>
      </c>
      <c r="AA1033" s="112">
        <f t="shared" si="200"/>
        <v>0</v>
      </c>
      <c r="AB1033" s="112">
        <f t="shared" si="201"/>
        <v>0</v>
      </c>
      <c r="AC1033" s="112">
        <f t="shared" si="202"/>
        <v>0</v>
      </c>
      <c r="AD1033" s="112">
        <f t="shared" si="203"/>
        <v>0</v>
      </c>
      <c r="AE1033" s="112">
        <f t="shared" si="204"/>
        <v>0</v>
      </c>
      <c r="AF1033" s="112">
        <f t="shared" si="205"/>
        <v>497.36206896551732</v>
      </c>
      <c r="AG1033" s="112">
        <f t="shared" si="206"/>
        <v>0</v>
      </c>
      <c r="AH1033" s="112">
        <f t="shared" si="207"/>
        <v>0</v>
      </c>
      <c r="AI1033" s="112">
        <f t="shared" si="208"/>
        <v>0</v>
      </c>
      <c r="AJ1033" s="112">
        <f t="shared" si="209"/>
        <v>0</v>
      </c>
      <c r="AK1033" s="112">
        <f t="shared" si="210"/>
        <v>0</v>
      </c>
      <c r="AL1033" s="112">
        <f t="shared" si="211"/>
        <v>0</v>
      </c>
    </row>
    <row r="1034" spans="1:38" x14ac:dyDescent="0.2">
      <c r="A1034" s="2" t="s">
        <v>104</v>
      </c>
      <c r="B1034" s="193" t="s">
        <v>124</v>
      </c>
      <c r="C1034" s="193" t="s">
        <v>124</v>
      </c>
      <c r="D1034" s="193" t="s">
        <v>124</v>
      </c>
      <c r="E1034" s="195" t="s">
        <v>126</v>
      </c>
      <c r="F1034" t="s">
        <v>60</v>
      </c>
      <c r="G1034" t="s">
        <v>109</v>
      </c>
      <c r="H1034" t="s">
        <v>127</v>
      </c>
      <c r="I1034" s="2" t="s">
        <v>3882</v>
      </c>
      <c r="J1034" s="2" t="s">
        <v>3995</v>
      </c>
      <c r="L1034" s="184">
        <v>165.7873563218391</v>
      </c>
      <c r="T1034">
        <v>3</v>
      </c>
      <c r="AA1034" s="112">
        <f t="shared" si="200"/>
        <v>0</v>
      </c>
      <c r="AB1034" s="112">
        <f t="shared" si="201"/>
        <v>0</v>
      </c>
      <c r="AC1034" s="112">
        <f t="shared" si="202"/>
        <v>0</v>
      </c>
      <c r="AD1034" s="112">
        <f t="shared" si="203"/>
        <v>0</v>
      </c>
      <c r="AE1034" s="112">
        <f t="shared" si="204"/>
        <v>0</v>
      </c>
      <c r="AF1034" s="112">
        <f t="shared" si="205"/>
        <v>497.36206896551732</v>
      </c>
      <c r="AG1034" s="112">
        <f t="shared" si="206"/>
        <v>0</v>
      </c>
      <c r="AH1034" s="112">
        <f t="shared" si="207"/>
        <v>0</v>
      </c>
      <c r="AI1034" s="112">
        <f t="shared" si="208"/>
        <v>0</v>
      </c>
      <c r="AJ1034" s="112">
        <f t="shared" si="209"/>
        <v>0</v>
      </c>
      <c r="AK1034" s="112">
        <f t="shared" si="210"/>
        <v>0</v>
      </c>
      <c r="AL1034" s="112">
        <f t="shared" si="211"/>
        <v>0</v>
      </c>
    </row>
    <row r="1035" spans="1:38" x14ac:dyDescent="0.2">
      <c r="A1035" s="2" t="s">
        <v>104</v>
      </c>
      <c r="B1035" s="193" t="s">
        <v>1485</v>
      </c>
      <c r="C1035" s="193" t="s">
        <v>1485</v>
      </c>
      <c r="D1035" s="193" t="s">
        <v>1485</v>
      </c>
      <c r="E1035" s="195" t="s">
        <v>1487</v>
      </c>
      <c r="F1035" t="s">
        <v>60</v>
      </c>
      <c r="G1035" t="s">
        <v>109</v>
      </c>
      <c r="H1035" t="s">
        <v>110</v>
      </c>
      <c r="I1035" s="2" t="s">
        <v>3882</v>
      </c>
      <c r="J1035" s="2" t="s">
        <v>3995</v>
      </c>
      <c r="L1035" s="184">
        <v>497.36206896551732</v>
      </c>
      <c r="T1035">
        <v>1</v>
      </c>
      <c r="AA1035" s="112">
        <f t="shared" si="200"/>
        <v>0</v>
      </c>
      <c r="AB1035" s="112">
        <f t="shared" si="201"/>
        <v>0</v>
      </c>
      <c r="AC1035" s="112">
        <f t="shared" si="202"/>
        <v>0</v>
      </c>
      <c r="AD1035" s="112">
        <f t="shared" si="203"/>
        <v>0</v>
      </c>
      <c r="AE1035" s="112">
        <f t="shared" si="204"/>
        <v>0</v>
      </c>
      <c r="AF1035" s="112">
        <f t="shared" si="205"/>
        <v>497.36206896551732</v>
      </c>
      <c r="AG1035" s="112">
        <f t="shared" si="206"/>
        <v>0</v>
      </c>
      <c r="AH1035" s="112">
        <f t="shared" si="207"/>
        <v>0</v>
      </c>
      <c r="AI1035" s="112">
        <f t="shared" si="208"/>
        <v>0</v>
      </c>
      <c r="AJ1035" s="112">
        <f t="shared" si="209"/>
        <v>0</v>
      </c>
      <c r="AK1035" s="112">
        <f t="shared" si="210"/>
        <v>0</v>
      </c>
      <c r="AL1035" s="112">
        <f t="shared" si="211"/>
        <v>0</v>
      </c>
    </row>
    <row r="1036" spans="1:38" x14ac:dyDescent="0.2">
      <c r="A1036" s="2" t="s">
        <v>104</v>
      </c>
      <c r="B1036" s="193" t="s">
        <v>629</v>
      </c>
      <c r="C1036" s="193" t="s">
        <v>629</v>
      </c>
      <c r="D1036" s="193" t="s">
        <v>629</v>
      </c>
      <c r="E1036" s="195" t="s">
        <v>631</v>
      </c>
      <c r="F1036" t="s">
        <v>468</v>
      </c>
      <c r="G1036" t="s">
        <v>469</v>
      </c>
      <c r="H1036" t="s">
        <v>632</v>
      </c>
      <c r="I1036" s="2" t="s">
        <v>3882</v>
      </c>
      <c r="J1036" s="2" t="s">
        <v>3995</v>
      </c>
      <c r="L1036" s="184">
        <v>248.68103448275866</v>
      </c>
      <c r="T1036">
        <v>2</v>
      </c>
      <c r="AA1036" s="112">
        <f t="shared" si="200"/>
        <v>0</v>
      </c>
      <c r="AB1036" s="112">
        <f t="shared" si="201"/>
        <v>0</v>
      </c>
      <c r="AC1036" s="112">
        <f t="shared" si="202"/>
        <v>0</v>
      </c>
      <c r="AD1036" s="112">
        <f t="shared" si="203"/>
        <v>0</v>
      </c>
      <c r="AE1036" s="112">
        <f t="shared" si="204"/>
        <v>0</v>
      </c>
      <c r="AF1036" s="112">
        <f t="shared" si="205"/>
        <v>497.36206896551732</v>
      </c>
      <c r="AG1036" s="112">
        <f t="shared" si="206"/>
        <v>0</v>
      </c>
      <c r="AH1036" s="112">
        <f t="shared" si="207"/>
        <v>0</v>
      </c>
      <c r="AI1036" s="112">
        <f t="shared" si="208"/>
        <v>0</v>
      </c>
      <c r="AJ1036" s="112">
        <f t="shared" si="209"/>
        <v>0</v>
      </c>
      <c r="AK1036" s="112">
        <f t="shared" si="210"/>
        <v>0</v>
      </c>
      <c r="AL1036" s="112">
        <f t="shared" si="211"/>
        <v>0</v>
      </c>
    </row>
    <row r="1037" spans="1:38" x14ac:dyDescent="0.2">
      <c r="A1037" s="2" t="s">
        <v>20</v>
      </c>
      <c r="B1037" s="193" t="s">
        <v>224</v>
      </c>
      <c r="C1037" s="193" t="s">
        <v>224</v>
      </c>
      <c r="D1037" s="193" t="s">
        <v>224</v>
      </c>
      <c r="E1037" s="195" t="s">
        <v>226</v>
      </c>
      <c r="F1037" t="s">
        <v>4152</v>
      </c>
      <c r="G1037" t="s">
        <v>227</v>
      </c>
      <c r="H1037" t="s">
        <v>228</v>
      </c>
      <c r="I1037" s="2" t="s">
        <v>3882</v>
      </c>
      <c r="J1037" s="2" t="s">
        <v>3995</v>
      </c>
      <c r="L1037" s="184">
        <v>497.36206896551732</v>
      </c>
      <c r="T1037">
        <v>1</v>
      </c>
      <c r="AA1037" s="112">
        <f t="shared" si="200"/>
        <v>0</v>
      </c>
      <c r="AB1037" s="112">
        <f t="shared" si="201"/>
        <v>0</v>
      </c>
      <c r="AC1037" s="112">
        <f t="shared" si="202"/>
        <v>0</v>
      </c>
      <c r="AD1037" s="112">
        <f t="shared" si="203"/>
        <v>0</v>
      </c>
      <c r="AE1037" s="112">
        <f t="shared" si="204"/>
        <v>0</v>
      </c>
      <c r="AF1037" s="112">
        <f t="shared" si="205"/>
        <v>497.36206896551732</v>
      </c>
      <c r="AG1037" s="112">
        <f t="shared" si="206"/>
        <v>0</v>
      </c>
      <c r="AH1037" s="112">
        <f t="shared" si="207"/>
        <v>0</v>
      </c>
      <c r="AI1037" s="112">
        <f t="shared" si="208"/>
        <v>0</v>
      </c>
      <c r="AJ1037" s="112">
        <f t="shared" si="209"/>
        <v>0</v>
      </c>
      <c r="AK1037" s="112">
        <f t="shared" si="210"/>
        <v>0</v>
      </c>
      <c r="AL1037" s="112">
        <f t="shared" si="211"/>
        <v>0</v>
      </c>
    </row>
    <row r="1038" spans="1:38" x14ac:dyDescent="0.2">
      <c r="A1038" s="2" t="s">
        <v>335</v>
      </c>
      <c r="B1038" s="193" t="s">
        <v>1107</v>
      </c>
      <c r="C1038" s="193" t="s">
        <v>1107</v>
      </c>
      <c r="D1038" s="193" t="s">
        <v>1107</v>
      </c>
      <c r="E1038" s="195" t="s">
        <v>1109</v>
      </c>
      <c r="F1038" t="s">
        <v>60</v>
      </c>
      <c r="G1038" t="s">
        <v>109</v>
      </c>
      <c r="H1038" t="s">
        <v>109</v>
      </c>
      <c r="I1038" s="2" t="s">
        <v>3882</v>
      </c>
      <c r="J1038" s="2" t="s">
        <v>3995</v>
      </c>
      <c r="L1038" s="184">
        <v>497.36206896551732</v>
      </c>
      <c r="T1038">
        <v>1</v>
      </c>
      <c r="AA1038" s="112">
        <f t="shared" si="200"/>
        <v>0</v>
      </c>
      <c r="AB1038" s="112">
        <f t="shared" si="201"/>
        <v>0</v>
      </c>
      <c r="AC1038" s="112">
        <f t="shared" si="202"/>
        <v>0</v>
      </c>
      <c r="AD1038" s="112">
        <f t="shared" si="203"/>
        <v>0</v>
      </c>
      <c r="AE1038" s="112">
        <f t="shared" si="204"/>
        <v>0</v>
      </c>
      <c r="AF1038" s="112">
        <f t="shared" si="205"/>
        <v>497.36206896551732</v>
      </c>
      <c r="AG1038" s="112">
        <f t="shared" si="206"/>
        <v>0</v>
      </c>
      <c r="AH1038" s="112">
        <f t="shared" si="207"/>
        <v>0</v>
      </c>
      <c r="AI1038" s="112">
        <f t="shared" si="208"/>
        <v>0</v>
      </c>
      <c r="AJ1038" s="112">
        <f t="shared" si="209"/>
        <v>0</v>
      </c>
      <c r="AK1038" s="112">
        <f t="shared" si="210"/>
        <v>0</v>
      </c>
      <c r="AL1038" s="112">
        <f t="shared" si="211"/>
        <v>0</v>
      </c>
    </row>
    <row r="1039" spans="1:38" x14ac:dyDescent="0.2">
      <c r="A1039" s="2" t="s">
        <v>335</v>
      </c>
      <c r="B1039" s="193" t="s">
        <v>1973</v>
      </c>
      <c r="C1039" s="193" t="s">
        <v>1973</v>
      </c>
      <c r="D1039" s="193" t="s">
        <v>1973</v>
      </c>
      <c r="E1039" s="195" t="s">
        <v>1975</v>
      </c>
      <c r="F1039" t="s">
        <v>60</v>
      </c>
      <c r="G1039" t="s">
        <v>109</v>
      </c>
      <c r="H1039" t="s">
        <v>110</v>
      </c>
      <c r="I1039" s="2" t="s">
        <v>3882</v>
      </c>
      <c r="J1039" s="2" t="s">
        <v>3995</v>
      </c>
      <c r="L1039" s="184">
        <v>497.36206896551732</v>
      </c>
      <c r="T1039">
        <v>1</v>
      </c>
      <c r="AA1039" s="112">
        <f t="shared" si="200"/>
        <v>0</v>
      </c>
      <c r="AB1039" s="112">
        <f t="shared" si="201"/>
        <v>0</v>
      </c>
      <c r="AC1039" s="112">
        <f t="shared" si="202"/>
        <v>0</v>
      </c>
      <c r="AD1039" s="112">
        <f t="shared" si="203"/>
        <v>0</v>
      </c>
      <c r="AE1039" s="112">
        <f t="shared" si="204"/>
        <v>0</v>
      </c>
      <c r="AF1039" s="112">
        <f t="shared" si="205"/>
        <v>497.36206896551732</v>
      </c>
      <c r="AG1039" s="112">
        <f t="shared" si="206"/>
        <v>0</v>
      </c>
      <c r="AH1039" s="112">
        <f t="shared" si="207"/>
        <v>0</v>
      </c>
      <c r="AI1039" s="112">
        <f t="shared" si="208"/>
        <v>0</v>
      </c>
      <c r="AJ1039" s="112">
        <f t="shared" si="209"/>
        <v>0</v>
      </c>
      <c r="AK1039" s="112">
        <f t="shared" si="210"/>
        <v>0</v>
      </c>
      <c r="AL1039" s="112">
        <f t="shared" si="211"/>
        <v>0</v>
      </c>
    </row>
    <row r="1040" spans="1:38" x14ac:dyDescent="0.2">
      <c r="A1040" s="2" t="s">
        <v>56</v>
      </c>
      <c r="B1040" s="193" t="s">
        <v>645</v>
      </c>
      <c r="C1040" s="193" t="s">
        <v>645</v>
      </c>
      <c r="D1040" s="193" t="s">
        <v>645</v>
      </c>
      <c r="E1040" s="195" t="s">
        <v>647</v>
      </c>
      <c r="F1040" t="s">
        <v>487</v>
      </c>
      <c r="G1040" t="s">
        <v>488</v>
      </c>
      <c r="H1040" t="s">
        <v>648</v>
      </c>
      <c r="I1040" s="2" t="s">
        <v>3882</v>
      </c>
      <c r="J1040" s="2" t="s">
        <v>3995</v>
      </c>
      <c r="L1040" s="184">
        <v>265.43103448275861</v>
      </c>
      <c r="T1040">
        <v>1</v>
      </c>
      <c r="AA1040" s="112">
        <f t="shared" si="200"/>
        <v>0</v>
      </c>
      <c r="AB1040" s="112">
        <f t="shared" si="201"/>
        <v>0</v>
      </c>
      <c r="AC1040" s="112">
        <f t="shared" si="202"/>
        <v>0</v>
      </c>
      <c r="AD1040" s="112">
        <f t="shared" si="203"/>
        <v>0</v>
      </c>
      <c r="AE1040" s="112">
        <f t="shared" si="204"/>
        <v>0</v>
      </c>
      <c r="AF1040" s="112">
        <f t="shared" si="205"/>
        <v>265.43103448275861</v>
      </c>
      <c r="AG1040" s="112">
        <f t="shared" si="206"/>
        <v>0</v>
      </c>
      <c r="AH1040" s="112">
        <f t="shared" si="207"/>
        <v>0</v>
      </c>
      <c r="AI1040" s="112">
        <f t="shared" si="208"/>
        <v>0</v>
      </c>
      <c r="AJ1040" s="112">
        <f t="shared" si="209"/>
        <v>0</v>
      </c>
      <c r="AK1040" s="112">
        <f t="shared" si="210"/>
        <v>0</v>
      </c>
      <c r="AL1040" s="112">
        <f t="shared" si="211"/>
        <v>0</v>
      </c>
    </row>
    <row r="1041" spans="1:38" x14ac:dyDescent="0.2">
      <c r="A1041" s="2" t="s">
        <v>56</v>
      </c>
      <c r="B1041" s="193" t="s">
        <v>656</v>
      </c>
      <c r="C1041" s="193" t="s">
        <v>656</v>
      </c>
      <c r="D1041" s="193" t="s">
        <v>656</v>
      </c>
      <c r="E1041" s="195" t="s">
        <v>658</v>
      </c>
      <c r="F1041" t="s">
        <v>487</v>
      </c>
      <c r="G1041" t="s">
        <v>488</v>
      </c>
      <c r="H1041" t="s">
        <v>648</v>
      </c>
      <c r="I1041" s="2" t="s">
        <v>3882</v>
      </c>
      <c r="J1041" s="2" t="s">
        <v>3995</v>
      </c>
      <c r="L1041" s="184">
        <v>220.57758620689657</v>
      </c>
      <c r="T1041">
        <v>1</v>
      </c>
      <c r="AA1041" s="112">
        <f t="shared" si="200"/>
        <v>0</v>
      </c>
      <c r="AB1041" s="112">
        <f t="shared" si="201"/>
        <v>0</v>
      </c>
      <c r="AC1041" s="112">
        <f t="shared" si="202"/>
        <v>0</v>
      </c>
      <c r="AD1041" s="112">
        <f t="shared" si="203"/>
        <v>0</v>
      </c>
      <c r="AE1041" s="112">
        <f t="shared" si="204"/>
        <v>0</v>
      </c>
      <c r="AF1041" s="112">
        <f t="shared" si="205"/>
        <v>220.57758620689657</v>
      </c>
      <c r="AG1041" s="112">
        <f t="shared" si="206"/>
        <v>0</v>
      </c>
      <c r="AH1041" s="112">
        <f t="shared" si="207"/>
        <v>0</v>
      </c>
      <c r="AI1041" s="112">
        <f t="shared" si="208"/>
        <v>0</v>
      </c>
      <c r="AJ1041" s="112">
        <f t="shared" si="209"/>
        <v>0</v>
      </c>
      <c r="AK1041" s="112">
        <f t="shared" si="210"/>
        <v>0</v>
      </c>
      <c r="AL1041" s="112">
        <f t="shared" si="211"/>
        <v>0</v>
      </c>
    </row>
    <row r="1042" spans="1:38" x14ac:dyDescent="0.2">
      <c r="A1042" s="2" t="s">
        <v>56</v>
      </c>
      <c r="B1042" s="193" t="s">
        <v>703</v>
      </c>
      <c r="C1042" s="193" t="s">
        <v>703</v>
      </c>
      <c r="D1042" s="193" t="s">
        <v>703</v>
      </c>
      <c r="E1042" s="195" t="s">
        <v>705</v>
      </c>
      <c r="F1042" t="s">
        <v>487</v>
      </c>
      <c r="G1042" t="s">
        <v>488</v>
      </c>
      <c r="H1042" t="s">
        <v>706</v>
      </c>
      <c r="I1042" s="2" t="s">
        <v>3882</v>
      </c>
      <c r="J1042" s="2" t="s">
        <v>3995</v>
      </c>
      <c r="L1042" s="184">
        <v>380.39655172413796</v>
      </c>
      <c r="T1042">
        <v>1</v>
      </c>
      <c r="AA1042" s="112">
        <f t="shared" si="200"/>
        <v>0</v>
      </c>
      <c r="AB1042" s="112">
        <f t="shared" si="201"/>
        <v>0</v>
      </c>
      <c r="AC1042" s="112">
        <f t="shared" si="202"/>
        <v>0</v>
      </c>
      <c r="AD1042" s="112">
        <f t="shared" si="203"/>
        <v>0</v>
      </c>
      <c r="AE1042" s="112">
        <f t="shared" si="204"/>
        <v>0</v>
      </c>
      <c r="AF1042" s="112">
        <f t="shared" si="205"/>
        <v>380.39655172413796</v>
      </c>
      <c r="AG1042" s="112">
        <f t="shared" si="206"/>
        <v>0</v>
      </c>
      <c r="AH1042" s="112">
        <f t="shared" si="207"/>
        <v>0</v>
      </c>
      <c r="AI1042" s="112">
        <f t="shared" si="208"/>
        <v>0</v>
      </c>
      <c r="AJ1042" s="112">
        <f t="shared" si="209"/>
        <v>0</v>
      </c>
      <c r="AK1042" s="112">
        <f t="shared" si="210"/>
        <v>0</v>
      </c>
      <c r="AL1042" s="112">
        <f t="shared" si="211"/>
        <v>0</v>
      </c>
    </row>
    <row r="1043" spans="1:38" x14ac:dyDescent="0.2">
      <c r="A1043" s="2" t="s">
        <v>56</v>
      </c>
      <c r="B1043" s="193" t="s">
        <v>904</v>
      </c>
      <c r="C1043" s="193" t="s">
        <v>904</v>
      </c>
      <c r="D1043" s="193" t="s">
        <v>904</v>
      </c>
      <c r="E1043" s="195" t="s">
        <v>906</v>
      </c>
      <c r="F1043" t="s">
        <v>60</v>
      </c>
      <c r="G1043" t="s">
        <v>79</v>
      </c>
      <c r="H1043" t="s">
        <v>245</v>
      </c>
      <c r="I1043" s="2" t="s">
        <v>3882</v>
      </c>
      <c r="J1043" s="2" t="s">
        <v>3995</v>
      </c>
      <c r="L1043" s="184">
        <v>213.31034482758622</v>
      </c>
      <c r="T1043">
        <v>1</v>
      </c>
      <c r="AA1043" s="112">
        <f t="shared" si="200"/>
        <v>0</v>
      </c>
      <c r="AB1043" s="112">
        <f t="shared" si="201"/>
        <v>0</v>
      </c>
      <c r="AC1043" s="112">
        <f t="shared" si="202"/>
        <v>0</v>
      </c>
      <c r="AD1043" s="112">
        <f t="shared" si="203"/>
        <v>0</v>
      </c>
      <c r="AE1043" s="112">
        <f t="shared" si="204"/>
        <v>0</v>
      </c>
      <c r="AF1043" s="112">
        <f t="shared" si="205"/>
        <v>213.31034482758622</v>
      </c>
      <c r="AG1043" s="112">
        <f t="shared" si="206"/>
        <v>0</v>
      </c>
      <c r="AH1043" s="112">
        <f t="shared" si="207"/>
        <v>0</v>
      </c>
      <c r="AI1043" s="112">
        <f t="shared" si="208"/>
        <v>0</v>
      </c>
      <c r="AJ1043" s="112">
        <f t="shared" si="209"/>
        <v>0</v>
      </c>
      <c r="AK1043" s="112">
        <f t="shared" si="210"/>
        <v>0</v>
      </c>
      <c r="AL1043" s="112">
        <f t="shared" si="211"/>
        <v>0</v>
      </c>
    </row>
    <row r="1044" spans="1:38" x14ac:dyDescent="0.2">
      <c r="A1044" s="2" t="s">
        <v>56</v>
      </c>
      <c r="B1044" s="193" t="s">
        <v>901</v>
      </c>
      <c r="C1044" s="193" t="s">
        <v>901</v>
      </c>
      <c r="D1044" s="193" t="s">
        <v>901</v>
      </c>
      <c r="E1044" s="195" t="s">
        <v>903</v>
      </c>
      <c r="F1044" t="s">
        <v>60</v>
      </c>
      <c r="G1044" t="s">
        <v>79</v>
      </c>
      <c r="H1044" t="s">
        <v>185</v>
      </c>
      <c r="I1044" s="2" t="s">
        <v>3882</v>
      </c>
      <c r="J1044" s="2" t="s">
        <v>3995</v>
      </c>
      <c r="L1044" s="184">
        <v>183.75000000000003</v>
      </c>
      <c r="T1044">
        <v>1</v>
      </c>
      <c r="AA1044" s="112">
        <f t="shared" si="200"/>
        <v>0</v>
      </c>
      <c r="AB1044" s="112">
        <f t="shared" si="201"/>
        <v>0</v>
      </c>
      <c r="AC1044" s="112">
        <f t="shared" si="202"/>
        <v>0</v>
      </c>
      <c r="AD1044" s="112">
        <f t="shared" si="203"/>
        <v>0</v>
      </c>
      <c r="AE1044" s="112">
        <f t="shared" si="204"/>
        <v>0</v>
      </c>
      <c r="AF1044" s="112">
        <f t="shared" si="205"/>
        <v>183.75000000000003</v>
      </c>
      <c r="AG1044" s="112">
        <f t="shared" si="206"/>
        <v>0</v>
      </c>
      <c r="AH1044" s="112">
        <f t="shared" si="207"/>
        <v>0</v>
      </c>
      <c r="AI1044" s="112">
        <f t="shared" si="208"/>
        <v>0</v>
      </c>
      <c r="AJ1044" s="112">
        <f t="shared" si="209"/>
        <v>0</v>
      </c>
      <c r="AK1044" s="112">
        <f t="shared" si="210"/>
        <v>0</v>
      </c>
      <c r="AL1044" s="112">
        <f t="shared" si="211"/>
        <v>0</v>
      </c>
    </row>
    <row r="1045" spans="1:38" x14ac:dyDescent="0.2">
      <c r="A1045" s="2" t="s">
        <v>56</v>
      </c>
      <c r="B1045" s="193" t="s">
        <v>925</v>
      </c>
      <c r="C1045" s="193" t="s">
        <v>925</v>
      </c>
      <c r="D1045" s="193" t="s">
        <v>925</v>
      </c>
      <c r="E1045" s="195" t="s">
        <v>926</v>
      </c>
      <c r="F1045" t="s">
        <v>60</v>
      </c>
      <c r="G1045" t="s">
        <v>109</v>
      </c>
      <c r="H1045" t="s">
        <v>109</v>
      </c>
      <c r="I1045" s="2" t="s">
        <v>3882</v>
      </c>
      <c r="J1045" s="2" t="s">
        <v>3995</v>
      </c>
      <c r="L1045" s="184">
        <v>335.97413793103453</v>
      </c>
      <c r="T1045">
        <v>1</v>
      </c>
      <c r="AA1045" s="112">
        <f t="shared" si="200"/>
        <v>0</v>
      </c>
      <c r="AB1045" s="112">
        <f t="shared" si="201"/>
        <v>0</v>
      </c>
      <c r="AC1045" s="112">
        <f t="shared" si="202"/>
        <v>0</v>
      </c>
      <c r="AD1045" s="112">
        <f t="shared" si="203"/>
        <v>0</v>
      </c>
      <c r="AE1045" s="112">
        <f t="shared" si="204"/>
        <v>0</v>
      </c>
      <c r="AF1045" s="112">
        <f t="shared" si="205"/>
        <v>335.97413793103453</v>
      </c>
      <c r="AG1045" s="112">
        <f t="shared" si="206"/>
        <v>0</v>
      </c>
      <c r="AH1045" s="112">
        <f t="shared" si="207"/>
        <v>0</v>
      </c>
      <c r="AI1045" s="112">
        <f t="shared" si="208"/>
        <v>0</v>
      </c>
      <c r="AJ1045" s="112">
        <f t="shared" si="209"/>
        <v>0</v>
      </c>
      <c r="AK1045" s="112">
        <f t="shared" si="210"/>
        <v>0</v>
      </c>
      <c r="AL1045" s="112">
        <f t="shared" si="211"/>
        <v>0</v>
      </c>
    </row>
    <row r="1046" spans="1:38" x14ac:dyDescent="0.2">
      <c r="A1046" s="2" t="s">
        <v>56</v>
      </c>
      <c r="B1046" s="193" t="s">
        <v>363</v>
      </c>
      <c r="C1046" s="193" t="s">
        <v>363</v>
      </c>
      <c r="D1046" s="193" t="s">
        <v>363</v>
      </c>
      <c r="E1046" s="195" t="s">
        <v>365</v>
      </c>
      <c r="F1046" t="s">
        <v>60</v>
      </c>
      <c r="G1046" t="s">
        <v>109</v>
      </c>
      <c r="H1046" t="s">
        <v>109</v>
      </c>
      <c r="I1046" s="2" t="s">
        <v>3882</v>
      </c>
      <c r="J1046" s="2" t="s">
        <v>3995</v>
      </c>
      <c r="L1046" s="184">
        <v>208.54310344827587</v>
      </c>
      <c r="T1046">
        <v>2</v>
      </c>
      <c r="AA1046" s="112">
        <f t="shared" si="200"/>
        <v>0</v>
      </c>
      <c r="AB1046" s="112">
        <f t="shared" si="201"/>
        <v>0</v>
      </c>
      <c r="AC1046" s="112">
        <f t="shared" si="202"/>
        <v>0</v>
      </c>
      <c r="AD1046" s="112">
        <f t="shared" si="203"/>
        <v>0</v>
      </c>
      <c r="AE1046" s="112">
        <f t="shared" si="204"/>
        <v>0</v>
      </c>
      <c r="AF1046" s="112">
        <f t="shared" si="205"/>
        <v>417.08620689655174</v>
      </c>
      <c r="AG1046" s="112">
        <f t="shared" si="206"/>
        <v>0</v>
      </c>
      <c r="AH1046" s="112">
        <f t="shared" si="207"/>
        <v>0</v>
      </c>
      <c r="AI1046" s="112">
        <f t="shared" si="208"/>
        <v>0</v>
      </c>
      <c r="AJ1046" s="112">
        <f t="shared" si="209"/>
        <v>0</v>
      </c>
      <c r="AK1046" s="112">
        <f t="shared" si="210"/>
        <v>0</v>
      </c>
      <c r="AL1046" s="112">
        <f t="shared" si="211"/>
        <v>0</v>
      </c>
    </row>
    <row r="1047" spans="1:38" x14ac:dyDescent="0.2">
      <c r="A1047" s="2" t="s">
        <v>56</v>
      </c>
      <c r="B1047" s="193" t="s">
        <v>260</v>
      </c>
      <c r="C1047" s="193" t="s">
        <v>260</v>
      </c>
      <c r="D1047" s="193" t="s">
        <v>260</v>
      </c>
      <c r="E1047" s="195" t="s">
        <v>262</v>
      </c>
      <c r="F1047" t="s">
        <v>60</v>
      </c>
      <c r="G1047" t="s">
        <v>109</v>
      </c>
      <c r="H1047" t="s">
        <v>109</v>
      </c>
      <c r="I1047" s="2" t="s">
        <v>3882</v>
      </c>
      <c r="J1047" s="2" t="s">
        <v>3995</v>
      </c>
      <c r="L1047" s="184">
        <v>178.50000000000003</v>
      </c>
      <c r="T1047">
        <v>1</v>
      </c>
      <c r="AA1047" s="112">
        <f t="shared" si="200"/>
        <v>0</v>
      </c>
      <c r="AB1047" s="112">
        <f t="shared" si="201"/>
        <v>0</v>
      </c>
      <c r="AC1047" s="112">
        <f t="shared" si="202"/>
        <v>0</v>
      </c>
      <c r="AD1047" s="112">
        <f t="shared" si="203"/>
        <v>0</v>
      </c>
      <c r="AE1047" s="112">
        <f t="shared" si="204"/>
        <v>0</v>
      </c>
      <c r="AF1047" s="112">
        <f t="shared" si="205"/>
        <v>178.50000000000003</v>
      </c>
      <c r="AG1047" s="112">
        <f t="shared" si="206"/>
        <v>0</v>
      </c>
      <c r="AH1047" s="112">
        <f t="shared" si="207"/>
        <v>0</v>
      </c>
      <c r="AI1047" s="112">
        <f t="shared" si="208"/>
        <v>0</v>
      </c>
      <c r="AJ1047" s="112">
        <f t="shared" si="209"/>
        <v>0</v>
      </c>
      <c r="AK1047" s="112">
        <f t="shared" si="210"/>
        <v>0</v>
      </c>
      <c r="AL1047" s="112">
        <f t="shared" si="211"/>
        <v>0</v>
      </c>
    </row>
    <row r="1048" spans="1:38" x14ac:dyDescent="0.2">
      <c r="A1048" s="2" t="s">
        <v>56</v>
      </c>
      <c r="B1048" s="193" t="s">
        <v>280</v>
      </c>
      <c r="C1048" s="193" t="s">
        <v>280</v>
      </c>
      <c r="D1048" s="193" t="s">
        <v>280</v>
      </c>
      <c r="E1048" s="195" t="s">
        <v>282</v>
      </c>
      <c r="F1048" t="s">
        <v>60</v>
      </c>
      <c r="G1048" t="s">
        <v>109</v>
      </c>
      <c r="H1048" t="s">
        <v>110</v>
      </c>
      <c r="I1048" s="2" t="s">
        <v>3882</v>
      </c>
      <c r="J1048" s="2" t="s">
        <v>3995</v>
      </c>
      <c r="L1048" s="184">
        <v>335.97413793103453</v>
      </c>
      <c r="T1048">
        <v>1</v>
      </c>
      <c r="AA1048" s="112">
        <f t="shared" si="200"/>
        <v>0</v>
      </c>
      <c r="AB1048" s="112">
        <f t="shared" si="201"/>
        <v>0</v>
      </c>
      <c r="AC1048" s="112">
        <f t="shared" si="202"/>
        <v>0</v>
      </c>
      <c r="AD1048" s="112">
        <f t="shared" si="203"/>
        <v>0</v>
      </c>
      <c r="AE1048" s="112">
        <f t="shared" si="204"/>
        <v>0</v>
      </c>
      <c r="AF1048" s="112">
        <f t="shared" si="205"/>
        <v>335.97413793103453</v>
      </c>
      <c r="AG1048" s="112">
        <f t="shared" si="206"/>
        <v>0</v>
      </c>
      <c r="AH1048" s="112">
        <f t="shared" si="207"/>
        <v>0</v>
      </c>
      <c r="AI1048" s="112">
        <f t="shared" si="208"/>
        <v>0</v>
      </c>
      <c r="AJ1048" s="112">
        <f t="shared" si="209"/>
        <v>0</v>
      </c>
      <c r="AK1048" s="112">
        <f t="shared" si="210"/>
        <v>0</v>
      </c>
      <c r="AL1048" s="112">
        <f t="shared" si="211"/>
        <v>0</v>
      </c>
    </row>
    <row r="1049" spans="1:38" x14ac:dyDescent="0.2">
      <c r="A1049" s="2" t="s">
        <v>56</v>
      </c>
      <c r="B1049" s="193" t="s">
        <v>276</v>
      </c>
      <c r="C1049" s="193" t="s">
        <v>276</v>
      </c>
      <c r="D1049" s="193" t="s">
        <v>276</v>
      </c>
      <c r="E1049" s="195" t="s">
        <v>278</v>
      </c>
      <c r="F1049" t="s">
        <v>60</v>
      </c>
      <c r="G1049" t="s">
        <v>109</v>
      </c>
      <c r="H1049" t="s">
        <v>110</v>
      </c>
      <c r="I1049" s="2" t="s">
        <v>3882</v>
      </c>
      <c r="J1049" s="2" t="s">
        <v>3995</v>
      </c>
      <c r="L1049" s="184">
        <v>335.97413793103453</v>
      </c>
      <c r="T1049">
        <v>1</v>
      </c>
      <c r="AA1049" s="112">
        <f t="shared" si="200"/>
        <v>0</v>
      </c>
      <c r="AB1049" s="112">
        <f t="shared" si="201"/>
        <v>0</v>
      </c>
      <c r="AC1049" s="112">
        <f t="shared" si="202"/>
        <v>0</v>
      </c>
      <c r="AD1049" s="112">
        <f t="shared" si="203"/>
        <v>0</v>
      </c>
      <c r="AE1049" s="112">
        <f t="shared" si="204"/>
        <v>0</v>
      </c>
      <c r="AF1049" s="112">
        <f t="shared" si="205"/>
        <v>335.97413793103453</v>
      </c>
      <c r="AG1049" s="112">
        <f t="shared" si="206"/>
        <v>0</v>
      </c>
      <c r="AH1049" s="112">
        <f t="shared" si="207"/>
        <v>0</v>
      </c>
      <c r="AI1049" s="112">
        <f t="shared" si="208"/>
        <v>0</v>
      </c>
      <c r="AJ1049" s="112">
        <f t="shared" si="209"/>
        <v>0</v>
      </c>
      <c r="AK1049" s="112">
        <f t="shared" si="210"/>
        <v>0</v>
      </c>
      <c r="AL1049" s="112">
        <f t="shared" si="211"/>
        <v>0</v>
      </c>
    </row>
    <row r="1050" spans="1:38" x14ac:dyDescent="0.2">
      <c r="A1050" s="2" t="s">
        <v>56</v>
      </c>
      <c r="B1050" s="193" t="s">
        <v>1938</v>
      </c>
      <c r="C1050" s="193" t="s">
        <v>1938</v>
      </c>
      <c r="D1050" s="193" t="s">
        <v>1938</v>
      </c>
      <c r="E1050" s="195" t="s">
        <v>1940</v>
      </c>
      <c r="F1050" t="s">
        <v>60</v>
      </c>
      <c r="G1050" t="s">
        <v>109</v>
      </c>
      <c r="H1050" t="s">
        <v>127</v>
      </c>
      <c r="I1050" s="2" t="s">
        <v>3882</v>
      </c>
      <c r="J1050" s="2" t="s">
        <v>3995</v>
      </c>
      <c r="L1050" s="184">
        <v>335.97413793103453</v>
      </c>
      <c r="T1050">
        <v>1</v>
      </c>
      <c r="AA1050" s="112">
        <f t="shared" si="200"/>
        <v>0</v>
      </c>
      <c r="AB1050" s="112">
        <f t="shared" si="201"/>
        <v>0</v>
      </c>
      <c r="AC1050" s="112">
        <f t="shared" si="202"/>
        <v>0</v>
      </c>
      <c r="AD1050" s="112">
        <f t="shared" si="203"/>
        <v>0</v>
      </c>
      <c r="AE1050" s="112">
        <f t="shared" si="204"/>
        <v>0</v>
      </c>
      <c r="AF1050" s="112">
        <f t="shared" si="205"/>
        <v>335.97413793103453</v>
      </c>
      <c r="AG1050" s="112">
        <f t="shared" si="206"/>
        <v>0</v>
      </c>
      <c r="AH1050" s="112">
        <f t="shared" si="207"/>
        <v>0</v>
      </c>
      <c r="AI1050" s="112">
        <f t="shared" si="208"/>
        <v>0</v>
      </c>
      <c r="AJ1050" s="112">
        <f t="shared" si="209"/>
        <v>0</v>
      </c>
      <c r="AK1050" s="112">
        <f t="shared" si="210"/>
        <v>0</v>
      </c>
      <c r="AL1050" s="112">
        <f t="shared" si="211"/>
        <v>0</v>
      </c>
    </row>
    <row r="1051" spans="1:38" x14ac:dyDescent="0.2">
      <c r="A1051" s="2" t="s">
        <v>1303</v>
      </c>
      <c r="B1051" s="193" t="s">
        <v>4139</v>
      </c>
      <c r="C1051" s="193" t="s">
        <v>4139</v>
      </c>
      <c r="D1051" s="193" t="s">
        <v>4139</v>
      </c>
      <c r="E1051" s="195" t="s">
        <v>4140</v>
      </c>
      <c r="F1051" t="s">
        <v>4030</v>
      </c>
      <c r="G1051" t="s">
        <v>4154</v>
      </c>
      <c r="H1051" t="s">
        <v>4155</v>
      </c>
      <c r="I1051" s="2" t="s">
        <v>3882</v>
      </c>
      <c r="J1051" s="2" t="s">
        <v>3995</v>
      </c>
      <c r="L1051" s="184">
        <v>192.16379310344828</v>
      </c>
      <c r="T1051">
        <v>1</v>
      </c>
      <c r="AA1051" s="112">
        <f t="shared" si="200"/>
        <v>0</v>
      </c>
      <c r="AB1051" s="112">
        <f t="shared" si="201"/>
        <v>0</v>
      </c>
      <c r="AC1051" s="112">
        <f t="shared" si="202"/>
        <v>0</v>
      </c>
      <c r="AD1051" s="112">
        <f t="shared" si="203"/>
        <v>0</v>
      </c>
      <c r="AE1051" s="112">
        <f t="shared" si="204"/>
        <v>0</v>
      </c>
      <c r="AF1051" s="112">
        <f t="shared" si="205"/>
        <v>192.16379310344828</v>
      </c>
      <c r="AG1051" s="112">
        <f t="shared" si="206"/>
        <v>0</v>
      </c>
      <c r="AH1051" s="112">
        <f t="shared" si="207"/>
        <v>0</v>
      </c>
      <c r="AI1051" s="112">
        <f t="shared" si="208"/>
        <v>0</v>
      </c>
      <c r="AJ1051" s="112">
        <f t="shared" si="209"/>
        <v>0</v>
      </c>
      <c r="AK1051" s="112">
        <f t="shared" si="210"/>
        <v>0</v>
      </c>
      <c r="AL1051" s="112">
        <f t="shared" si="211"/>
        <v>0</v>
      </c>
    </row>
    <row r="1052" spans="1:38" x14ac:dyDescent="0.2">
      <c r="A1052" s="2" t="s">
        <v>1807</v>
      </c>
      <c r="B1052" s="193" t="s">
        <v>4141</v>
      </c>
      <c r="C1052" s="193" t="s">
        <v>4141</v>
      </c>
      <c r="D1052" s="193" t="s">
        <v>4141</v>
      </c>
      <c r="E1052" s="195" t="s">
        <v>4135</v>
      </c>
      <c r="F1052" t="s">
        <v>4150</v>
      </c>
      <c r="G1052" t="s">
        <v>26</v>
      </c>
      <c r="H1052" t="s">
        <v>3978</v>
      </c>
      <c r="I1052" s="2" t="s">
        <v>3882</v>
      </c>
      <c r="J1052" s="2" t="s">
        <v>3995</v>
      </c>
      <c r="L1052" s="184">
        <v>70.301724137931032</v>
      </c>
      <c r="T1052">
        <v>2</v>
      </c>
      <c r="AA1052" s="112">
        <f t="shared" si="200"/>
        <v>0</v>
      </c>
      <c r="AB1052" s="112">
        <f t="shared" si="201"/>
        <v>0</v>
      </c>
      <c r="AC1052" s="112">
        <f t="shared" si="202"/>
        <v>0</v>
      </c>
      <c r="AD1052" s="112">
        <f t="shared" si="203"/>
        <v>0</v>
      </c>
      <c r="AE1052" s="112">
        <f t="shared" si="204"/>
        <v>0</v>
      </c>
      <c r="AF1052" s="112">
        <f t="shared" si="205"/>
        <v>140.60344827586206</v>
      </c>
      <c r="AG1052" s="112">
        <f t="shared" si="206"/>
        <v>0</v>
      </c>
      <c r="AH1052" s="112">
        <f t="shared" si="207"/>
        <v>0</v>
      </c>
      <c r="AI1052" s="112">
        <f t="shared" si="208"/>
        <v>0</v>
      </c>
      <c r="AJ1052" s="112">
        <f t="shared" si="209"/>
        <v>0</v>
      </c>
      <c r="AK1052" s="112">
        <f t="shared" si="210"/>
        <v>0</v>
      </c>
      <c r="AL1052" s="112">
        <f t="shared" si="211"/>
        <v>0</v>
      </c>
    </row>
    <row r="1053" spans="1:38" x14ac:dyDescent="0.2">
      <c r="A1053" s="2" t="s">
        <v>56</v>
      </c>
      <c r="B1053" s="2" t="s">
        <v>329</v>
      </c>
      <c r="C1053" s="2" t="s">
        <v>329</v>
      </c>
      <c r="D1053" s="176" t="s">
        <v>329</v>
      </c>
      <c r="E1053" s="195" t="s">
        <v>331</v>
      </c>
      <c r="F1053" t="s">
        <v>24</v>
      </c>
      <c r="G1053" t="s">
        <v>79</v>
      </c>
      <c r="H1053" t="s">
        <v>254</v>
      </c>
      <c r="I1053" s="2" t="s">
        <v>3882</v>
      </c>
      <c r="J1053" s="2" t="s">
        <v>3995</v>
      </c>
      <c r="L1053" s="184">
        <v>127.68103448275865</v>
      </c>
      <c r="T1053">
        <v>1</v>
      </c>
      <c r="AA1053" s="112">
        <f t="shared" si="200"/>
        <v>0</v>
      </c>
      <c r="AB1053" s="112">
        <f t="shared" si="201"/>
        <v>0</v>
      </c>
      <c r="AC1053" s="112">
        <f t="shared" si="202"/>
        <v>0</v>
      </c>
      <c r="AD1053" s="112">
        <f t="shared" si="203"/>
        <v>0</v>
      </c>
      <c r="AE1053" s="112">
        <f t="shared" si="204"/>
        <v>0</v>
      </c>
      <c r="AF1053" s="112">
        <f t="shared" si="205"/>
        <v>127.68103448275865</v>
      </c>
      <c r="AG1053" s="112">
        <f t="shared" si="206"/>
        <v>0</v>
      </c>
      <c r="AH1053" s="112">
        <f t="shared" si="207"/>
        <v>0</v>
      </c>
      <c r="AI1053" s="112">
        <f t="shared" si="208"/>
        <v>0</v>
      </c>
      <c r="AJ1053" s="112">
        <f t="shared" si="209"/>
        <v>0</v>
      </c>
      <c r="AK1053" s="112">
        <f t="shared" si="210"/>
        <v>0</v>
      </c>
      <c r="AL1053" s="112">
        <f t="shared" si="211"/>
        <v>0</v>
      </c>
    </row>
    <row r="1054" spans="1:38" x14ac:dyDescent="0.2">
      <c r="A1054" s="2" t="s">
        <v>1248</v>
      </c>
      <c r="B1054" s="193" t="s">
        <v>1296</v>
      </c>
      <c r="C1054" s="193" t="s">
        <v>1296</v>
      </c>
      <c r="D1054" s="193" t="s">
        <v>1296</v>
      </c>
      <c r="E1054" s="195" t="s">
        <v>1298</v>
      </c>
      <c r="F1054" s="2" t="s">
        <v>4030</v>
      </c>
      <c r="G1054" t="s">
        <v>621</v>
      </c>
      <c r="H1054" t="s">
        <v>1248</v>
      </c>
      <c r="I1054" s="2" t="s">
        <v>3882</v>
      </c>
      <c r="J1054" s="2" t="s">
        <v>3995</v>
      </c>
      <c r="L1054" s="184">
        <v>157.61637931034485</v>
      </c>
      <c r="T1054">
        <v>2</v>
      </c>
      <c r="AA1054" s="112">
        <f t="shared" si="200"/>
        <v>0</v>
      </c>
      <c r="AB1054" s="112">
        <f t="shared" si="201"/>
        <v>0</v>
      </c>
      <c r="AC1054" s="112">
        <f t="shared" si="202"/>
        <v>0</v>
      </c>
      <c r="AD1054" s="112">
        <f t="shared" si="203"/>
        <v>0</v>
      </c>
      <c r="AE1054" s="112">
        <f t="shared" si="204"/>
        <v>0</v>
      </c>
      <c r="AF1054" s="112">
        <f t="shared" si="205"/>
        <v>315.23275862068971</v>
      </c>
      <c r="AG1054" s="112">
        <f t="shared" si="206"/>
        <v>0</v>
      </c>
      <c r="AH1054" s="112">
        <f t="shared" si="207"/>
        <v>0</v>
      </c>
      <c r="AI1054" s="112">
        <f t="shared" si="208"/>
        <v>0</v>
      </c>
      <c r="AJ1054" s="112">
        <f t="shared" si="209"/>
        <v>0</v>
      </c>
      <c r="AK1054" s="112">
        <f t="shared" si="210"/>
        <v>0</v>
      </c>
      <c r="AL1054" s="112">
        <f t="shared" si="211"/>
        <v>0</v>
      </c>
    </row>
    <row r="1055" spans="1:38" x14ac:dyDescent="0.2">
      <c r="A1055" s="2" t="s">
        <v>1248</v>
      </c>
      <c r="B1055" s="193" t="s">
        <v>4144</v>
      </c>
      <c r="C1055" s="193" t="s">
        <v>4144</v>
      </c>
      <c r="D1055" s="193" t="s">
        <v>4144</v>
      </c>
      <c r="E1055" s="195" t="s">
        <v>4145</v>
      </c>
      <c r="F1055" t="s">
        <v>4151</v>
      </c>
      <c r="G1055" t="s">
        <v>1278</v>
      </c>
      <c r="H1055" t="s">
        <v>4156</v>
      </c>
      <c r="I1055" s="2" t="s">
        <v>3882</v>
      </c>
      <c r="J1055" s="2" t="s">
        <v>3995</v>
      </c>
      <c r="L1055" s="184">
        <v>484.72413793103448</v>
      </c>
      <c r="T1055">
        <v>1</v>
      </c>
      <c r="AA1055" s="112">
        <f t="shared" si="200"/>
        <v>0</v>
      </c>
      <c r="AB1055" s="112">
        <f t="shared" si="201"/>
        <v>0</v>
      </c>
      <c r="AC1055" s="112">
        <f t="shared" si="202"/>
        <v>0</v>
      </c>
      <c r="AD1055" s="112">
        <f t="shared" si="203"/>
        <v>0</v>
      </c>
      <c r="AE1055" s="112">
        <f t="shared" si="204"/>
        <v>0</v>
      </c>
      <c r="AF1055" s="112">
        <f t="shared" si="205"/>
        <v>484.72413793103448</v>
      </c>
      <c r="AG1055" s="112">
        <f t="shared" si="206"/>
        <v>0</v>
      </c>
      <c r="AH1055" s="112">
        <f t="shared" si="207"/>
        <v>0</v>
      </c>
      <c r="AI1055" s="112">
        <f t="shared" si="208"/>
        <v>0</v>
      </c>
      <c r="AJ1055" s="112">
        <f t="shared" si="209"/>
        <v>0</v>
      </c>
      <c r="AK1055" s="112">
        <f t="shared" si="210"/>
        <v>0</v>
      </c>
      <c r="AL1055" s="112">
        <f t="shared" si="211"/>
        <v>0</v>
      </c>
    </row>
    <row r="1056" spans="1:38" x14ac:dyDescent="0.2">
      <c r="A1056" s="2" t="s">
        <v>20</v>
      </c>
      <c r="B1056" s="193" t="s">
        <v>3984</v>
      </c>
      <c r="C1056" s="193" t="s">
        <v>3984</v>
      </c>
      <c r="D1056" s="193" t="s">
        <v>3984</v>
      </c>
      <c r="E1056" s="195" t="s">
        <v>3985</v>
      </c>
      <c r="F1056" t="s">
        <v>4150</v>
      </c>
      <c r="G1056" t="s">
        <v>26</v>
      </c>
      <c r="H1056" t="s">
        <v>3978</v>
      </c>
      <c r="I1056" s="2" t="s">
        <v>3882</v>
      </c>
      <c r="J1056" s="2" t="s">
        <v>3995</v>
      </c>
      <c r="L1056" s="184">
        <v>70.301724137931032</v>
      </c>
      <c r="T1056">
        <v>1</v>
      </c>
      <c r="AA1056" s="112">
        <f t="shared" si="200"/>
        <v>0</v>
      </c>
      <c r="AB1056" s="112">
        <f t="shared" si="201"/>
        <v>0</v>
      </c>
      <c r="AC1056" s="112">
        <f t="shared" si="202"/>
        <v>0</v>
      </c>
      <c r="AD1056" s="112">
        <f t="shared" si="203"/>
        <v>0</v>
      </c>
      <c r="AE1056" s="112">
        <f t="shared" si="204"/>
        <v>0</v>
      </c>
      <c r="AF1056" s="112">
        <f t="shared" si="205"/>
        <v>70.301724137931032</v>
      </c>
      <c r="AG1056" s="112">
        <f t="shared" si="206"/>
        <v>0</v>
      </c>
      <c r="AH1056" s="112">
        <f t="shared" si="207"/>
        <v>0</v>
      </c>
      <c r="AI1056" s="112">
        <f t="shared" si="208"/>
        <v>0</v>
      </c>
      <c r="AJ1056" s="112">
        <f t="shared" si="209"/>
        <v>0</v>
      </c>
      <c r="AK1056" s="112">
        <f t="shared" si="210"/>
        <v>0</v>
      </c>
      <c r="AL1056" s="112">
        <f t="shared" si="211"/>
        <v>0</v>
      </c>
    </row>
    <row r="1057" spans="1:38" x14ac:dyDescent="0.2">
      <c r="A1057" s="2" t="s">
        <v>104</v>
      </c>
      <c r="B1057" s="193" t="s">
        <v>106</v>
      </c>
      <c r="C1057" s="193" t="s">
        <v>106</v>
      </c>
      <c r="D1057" s="193" t="s">
        <v>106</v>
      </c>
      <c r="E1057" s="195" t="s">
        <v>108</v>
      </c>
      <c r="F1057" t="s">
        <v>60</v>
      </c>
      <c r="G1057" t="s">
        <v>109</v>
      </c>
      <c r="H1057" t="s">
        <v>110</v>
      </c>
      <c r="I1057" s="2" t="s">
        <v>3882</v>
      </c>
      <c r="J1057" s="2" t="s">
        <v>3995</v>
      </c>
      <c r="L1057" s="184">
        <v>270.56896551724139</v>
      </c>
      <c r="T1057">
        <v>1</v>
      </c>
      <c r="AA1057" s="112">
        <f t="shared" si="200"/>
        <v>0</v>
      </c>
      <c r="AB1057" s="112">
        <f t="shared" si="201"/>
        <v>0</v>
      </c>
      <c r="AC1057" s="112">
        <f t="shared" si="202"/>
        <v>0</v>
      </c>
      <c r="AD1057" s="112">
        <f t="shared" si="203"/>
        <v>0</v>
      </c>
      <c r="AE1057" s="112">
        <f t="shared" si="204"/>
        <v>0</v>
      </c>
      <c r="AF1057" s="112">
        <f t="shared" si="205"/>
        <v>270.56896551724139</v>
      </c>
      <c r="AG1057" s="112">
        <f t="shared" si="206"/>
        <v>0</v>
      </c>
      <c r="AH1057" s="112">
        <f t="shared" si="207"/>
        <v>0</v>
      </c>
      <c r="AI1057" s="112">
        <f t="shared" si="208"/>
        <v>0</v>
      </c>
      <c r="AJ1057" s="112">
        <f t="shared" si="209"/>
        <v>0</v>
      </c>
      <c r="AK1057" s="112">
        <f t="shared" si="210"/>
        <v>0</v>
      </c>
      <c r="AL1057" s="112">
        <f t="shared" si="211"/>
        <v>0</v>
      </c>
    </row>
    <row r="1058" spans="1:38" x14ac:dyDescent="0.2">
      <c r="A1058" s="2" t="s">
        <v>104</v>
      </c>
      <c r="B1058" s="193" t="s">
        <v>366</v>
      </c>
      <c r="C1058" s="193" t="s">
        <v>366</v>
      </c>
      <c r="D1058" s="193" t="s">
        <v>366</v>
      </c>
      <c r="E1058" s="195" t="s">
        <v>367</v>
      </c>
      <c r="F1058" t="s">
        <v>60</v>
      </c>
      <c r="G1058" t="s">
        <v>61</v>
      </c>
      <c r="H1058" t="s">
        <v>62</v>
      </c>
      <c r="I1058" s="2" t="s">
        <v>3882</v>
      </c>
      <c r="J1058" s="2" t="s">
        <v>3995</v>
      </c>
      <c r="L1058" s="184">
        <v>0</v>
      </c>
      <c r="T1058">
        <v>0</v>
      </c>
      <c r="AA1058" s="112">
        <f t="shared" si="200"/>
        <v>0</v>
      </c>
      <c r="AB1058" s="112">
        <f t="shared" si="201"/>
        <v>0</v>
      </c>
      <c r="AC1058" s="112">
        <f t="shared" si="202"/>
        <v>0</v>
      </c>
      <c r="AD1058" s="112">
        <f t="shared" si="203"/>
        <v>0</v>
      </c>
      <c r="AE1058" s="112">
        <f t="shared" si="204"/>
        <v>0</v>
      </c>
      <c r="AF1058" s="112">
        <f t="shared" si="205"/>
        <v>0</v>
      </c>
      <c r="AG1058" s="112">
        <f t="shared" si="206"/>
        <v>0</v>
      </c>
      <c r="AH1058" s="112">
        <f t="shared" si="207"/>
        <v>0</v>
      </c>
      <c r="AI1058" s="112">
        <f t="shared" si="208"/>
        <v>0</v>
      </c>
      <c r="AJ1058" s="112">
        <f t="shared" si="209"/>
        <v>0</v>
      </c>
      <c r="AK1058" s="112">
        <f t="shared" si="210"/>
        <v>0</v>
      </c>
      <c r="AL1058" s="112">
        <f t="shared" si="211"/>
        <v>0</v>
      </c>
    </row>
    <row r="1059" spans="1:38" x14ac:dyDescent="0.2">
      <c r="A1059" s="2" t="s">
        <v>104</v>
      </c>
      <c r="B1059" s="193" t="s">
        <v>586</v>
      </c>
      <c r="C1059" s="193" t="s">
        <v>586</v>
      </c>
      <c r="D1059" s="193" t="s">
        <v>586</v>
      </c>
      <c r="E1059" s="195" t="s">
        <v>587</v>
      </c>
      <c r="F1059" t="s">
        <v>2277</v>
      </c>
      <c r="G1059" s="2" t="s">
        <v>475</v>
      </c>
      <c r="H1059" t="s">
        <v>476</v>
      </c>
      <c r="I1059" s="2" t="s">
        <v>3882</v>
      </c>
      <c r="J1059" s="2" t="s">
        <v>3995</v>
      </c>
      <c r="L1059" s="184">
        <v>1001.2758620689656</v>
      </c>
      <c r="T1059">
        <v>1</v>
      </c>
      <c r="AA1059" s="112">
        <f t="shared" si="200"/>
        <v>0</v>
      </c>
      <c r="AB1059" s="112">
        <f t="shared" si="201"/>
        <v>0</v>
      </c>
      <c r="AC1059" s="112">
        <f t="shared" si="202"/>
        <v>0</v>
      </c>
      <c r="AD1059" s="112">
        <f t="shared" si="203"/>
        <v>0</v>
      </c>
      <c r="AE1059" s="112">
        <f t="shared" si="204"/>
        <v>0</v>
      </c>
      <c r="AF1059" s="112">
        <f t="shared" si="205"/>
        <v>1001.2758620689656</v>
      </c>
      <c r="AG1059" s="112">
        <f t="shared" si="206"/>
        <v>0</v>
      </c>
      <c r="AH1059" s="112">
        <f t="shared" si="207"/>
        <v>0</v>
      </c>
      <c r="AI1059" s="112">
        <f t="shared" si="208"/>
        <v>0</v>
      </c>
      <c r="AJ1059" s="112">
        <f t="shared" si="209"/>
        <v>0</v>
      </c>
      <c r="AK1059" s="112">
        <f t="shared" si="210"/>
        <v>0</v>
      </c>
      <c r="AL1059" s="112">
        <f t="shared" si="211"/>
        <v>0</v>
      </c>
    </row>
    <row r="1060" spans="1:38" x14ac:dyDescent="0.2">
      <c r="A1060" s="2" t="s">
        <v>104</v>
      </c>
      <c r="B1060" s="193" t="s">
        <v>1454</v>
      </c>
      <c r="C1060" s="193" t="s">
        <v>1454</v>
      </c>
      <c r="D1060" s="193" t="s">
        <v>1454</v>
      </c>
      <c r="E1060" s="195" t="s">
        <v>1456</v>
      </c>
      <c r="F1060" t="s">
        <v>60</v>
      </c>
      <c r="G1060" t="s">
        <v>79</v>
      </c>
      <c r="H1060" t="s">
        <v>245</v>
      </c>
      <c r="I1060" s="2" t="s">
        <v>3882</v>
      </c>
      <c r="J1060" s="2" t="s">
        <v>3995</v>
      </c>
      <c r="L1060" s="184">
        <v>322.64655172413796</v>
      </c>
      <c r="T1060">
        <v>4</v>
      </c>
      <c r="AA1060" s="112">
        <f t="shared" si="200"/>
        <v>0</v>
      </c>
      <c r="AB1060" s="112">
        <f t="shared" si="201"/>
        <v>0</v>
      </c>
      <c r="AC1060" s="112">
        <f t="shared" si="202"/>
        <v>0</v>
      </c>
      <c r="AD1060" s="112">
        <f t="shared" si="203"/>
        <v>0</v>
      </c>
      <c r="AE1060" s="112">
        <f t="shared" si="204"/>
        <v>0</v>
      </c>
      <c r="AF1060" s="112">
        <f t="shared" si="205"/>
        <v>1290.5862068965519</v>
      </c>
      <c r="AG1060" s="112">
        <f t="shared" si="206"/>
        <v>0</v>
      </c>
      <c r="AH1060" s="112">
        <f t="shared" si="207"/>
        <v>0</v>
      </c>
      <c r="AI1060" s="112">
        <f t="shared" si="208"/>
        <v>0</v>
      </c>
      <c r="AJ1060" s="112">
        <f t="shared" si="209"/>
        <v>0</v>
      </c>
      <c r="AK1060" s="112">
        <f t="shared" si="210"/>
        <v>0</v>
      </c>
      <c r="AL1060" s="112">
        <f t="shared" si="211"/>
        <v>0</v>
      </c>
    </row>
    <row r="1061" spans="1:38" x14ac:dyDescent="0.2">
      <c r="A1061" s="2" t="s">
        <v>104</v>
      </c>
      <c r="B1061" s="193" t="s">
        <v>1450</v>
      </c>
      <c r="C1061" s="193" t="s">
        <v>1450</v>
      </c>
      <c r="D1061" s="193" t="s">
        <v>1450</v>
      </c>
      <c r="E1061" s="195" t="s">
        <v>1452</v>
      </c>
      <c r="F1061" t="s">
        <v>60</v>
      </c>
      <c r="G1061" t="s">
        <v>79</v>
      </c>
      <c r="H1061" t="s">
        <v>245</v>
      </c>
      <c r="I1061" s="2" t="s">
        <v>3882</v>
      </c>
      <c r="J1061" s="2" t="s">
        <v>3995</v>
      </c>
      <c r="L1061" s="184">
        <v>323.94827586206895</v>
      </c>
      <c r="T1061">
        <v>1</v>
      </c>
      <c r="AA1061" s="112">
        <f t="shared" si="200"/>
        <v>0</v>
      </c>
      <c r="AB1061" s="112">
        <f t="shared" si="201"/>
        <v>0</v>
      </c>
      <c r="AC1061" s="112">
        <f t="shared" si="202"/>
        <v>0</v>
      </c>
      <c r="AD1061" s="112">
        <f t="shared" si="203"/>
        <v>0</v>
      </c>
      <c r="AE1061" s="112">
        <f t="shared" si="204"/>
        <v>0</v>
      </c>
      <c r="AF1061" s="112">
        <f t="shared" si="205"/>
        <v>323.94827586206895</v>
      </c>
      <c r="AG1061" s="112">
        <f t="shared" si="206"/>
        <v>0</v>
      </c>
      <c r="AH1061" s="112">
        <f t="shared" si="207"/>
        <v>0</v>
      </c>
      <c r="AI1061" s="112">
        <f t="shared" si="208"/>
        <v>0</v>
      </c>
      <c r="AJ1061" s="112">
        <f t="shared" si="209"/>
        <v>0</v>
      </c>
      <c r="AK1061" s="112">
        <f t="shared" si="210"/>
        <v>0</v>
      </c>
      <c r="AL1061" s="112">
        <f t="shared" si="211"/>
        <v>0</v>
      </c>
    </row>
    <row r="1062" spans="1:38" x14ac:dyDescent="0.2">
      <c r="A1062" s="2" t="s">
        <v>104</v>
      </c>
      <c r="B1062" s="193" t="s">
        <v>1470</v>
      </c>
      <c r="C1062" s="193" t="s">
        <v>1470</v>
      </c>
      <c r="D1062" s="193" t="s">
        <v>1470</v>
      </c>
      <c r="E1062" s="195" t="s">
        <v>1472</v>
      </c>
      <c r="F1062" t="s">
        <v>60</v>
      </c>
      <c r="G1062" t="s">
        <v>79</v>
      </c>
      <c r="H1062" t="s">
        <v>254</v>
      </c>
      <c r="I1062" s="2" t="s">
        <v>3882</v>
      </c>
      <c r="J1062" s="2" t="s">
        <v>3995</v>
      </c>
      <c r="L1062" s="184">
        <v>335.71551724137936</v>
      </c>
      <c r="T1062">
        <v>1</v>
      </c>
      <c r="AA1062" s="112">
        <f t="shared" si="200"/>
        <v>0</v>
      </c>
      <c r="AB1062" s="112">
        <f t="shared" si="201"/>
        <v>0</v>
      </c>
      <c r="AC1062" s="112">
        <f t="shared" si="202"/>
        <v>0</v>
      </c>
      <c r="AD1062" s="112">
        <f t="shared" si="203"/>
        <v>0</v>
      </c>
      <c r="AE1062" s="112">
        <f t="shared" si="204"/>
        <v>0</v>
      </c>
      <c r="AF1062" s="112">
        <f t="shared" si="205"/>
        <v>335.71551724137936</v>
      </c>
      <c r="AG1062" s="112">
        <f t="shared" si="206"/>
        <v>0</v>
      </c>
      <c r="AH1062" s="112">
        <f t="shared" si="207"/>
        <v>0</v>
      </c>
      <c r="AI1062" s="112">
        <f t="shared" si="208"/>
        <v>0</v>
      </c>
      <c r="AJ1062" s="112">
        <f t="shared" si="209"/>
        <v>0</v>
      </c>
      <c r="AK1062" s="112">
        <f t="shared" si="210"/>
        <v>0</v>
      </c>
      <c r="AL1062" s="112">
        <f t="shared" si="211"/>
        <v>0</v>
      </c>
    </row>
    <row r="1063" spans="1:38" x14ac:dyDescent="0.2">
      <c r="A1063" s="2" t="s">
        <v>104</v>
      </c>
      <c r="B1063" s="193" t="s">
        <v>1490</v>
      </c>
      <c r="C1063" s="193" t="s">
        <v>1490</v>
      </c>
      <c r="D1063" s="193" t="s">
        <v>1490</v>
      </c>
      <c r="E1063" s="195" t="s">
        <v>1492</v>
      </c>
      <c r="F1063" t="s">
        <v>60</v>
      </c>
      <c r="G1063" t="s">
        <v>109</v>
      </c>
      <c r="H1063" t="s">
        <v>127</v>
      </c>
      <c r="I1063" s="2" t="s">
        <v>3882</v>
      </c>
      <c r="J1063" s="2" t="s">
        <v>3995</v>
      </c>
      <c r="L1063" s="184">
        <v>355.69827586206901</v>
      </c>
      <c r="T1063">
        <v>1</v>
      </c>
      <c r="AA1063" s="112">
        <f t="shared" si="200"/>
        <v>0</v>
      </c>
      <c r="AB1063" s="112">
        <f t="shared" si="201"/>
        <v>0</v>
      </c>
      <c r="AC1063" s="112">
        <f t="shared" si="202"/>
        <v>0</v>
      </c>
      <c r="AD1063" s="112">
        <f t="shared" si="203"/>
        <v>0</v>
      </c>
      <c r="AE1063" s="112">
        <f t="shared" si="204"/>
        <v>0</v>
      </c>
      <c r="AF1063" s="112">
        <f t="shared" si="205"/>
        <v>355.69827586206901</v>
      </c>
      <c r="AG1063" s="112">
        <f t="shared" si="206"/>
        <v>0</v>
      </c>
      <c r="AH1063" s="112">
        <f t="shared" si="207"/>
        <v>0</v>
      </c>
      <c r="AI1063" s="112">
        <f t="shared" si="208"/>
        <v>0</v>
      </c>
      <c r="AJ1063" s="112">
        <f t="shared" si="209"/>
        <v>0</v>
      </c>
      <c r="AK1063" s="112">
        <f t="shared" si="210"/>
        <v>0</v>
      </c>
      <c r="AL1063" s="112">
        <f t="shared" si="211"/>
        <v>0</v>
      </c>
    </row>
    <row r="1064" spans="1:38" x14ac:dyDescent="0.2">
      <c r="A1064" s="2" t="s">
        <v>104</v>
      </c>
      <c r="B1064" s="193" t="s">
        <v>473</v>
      </c>
      <c r="C1064" s="193" t="s">
        <v>473</v>
      </c>
      <c r="D1064" s="193" t="s">
        <v>473</v>
      </c>
      <c r="E1064" s="195" t="s">
        <v>474</v>
      </c>
      <c r="F1064" t="s">
        <v>2277</v>
      </c>
      <c r="G1064" s="2" t="s">
        <v>475</v>
      </c>
      <c r="H1064" t="s">
        <v>476</v>
      </c>
      <c r="I1064" s="2" t="s">
        <v>3882</v>
      </c>
      <c r="J1064" s="2" t="s">
        <v>3995</v>
      </c>
      <c r="L1064" s="184">
        <v>653.60344827586209</v>
      </c>
      <c r="T1064">
        <v>1</v>
      </c>
      <c r="AA1064" s="112">
        <f t="shared" si="200"/>
        <v>0</v>
      </c>
      <c r="AB1064" s="112">
        <f t="shared" si="201"/>
        <v>0</v>
      </c>
      <c r="AC1064" s="112">
        <f t="shared" si="202"/>
        <v>0</v>
      </c>
      <c r="AD1064" s="112">
        <f t="shared" si="203"/>
        <v>0</v>
      </c>
      <c r="AE1064" s="112">
        <f t="shared" si="204"/>
        <v>0</v>
      </c>
      <c r="AF1064" s="112">
        <f t="shared" si="205"/>
        <v>653.60344827586209</v>
      </c>
      <c r="AG1064" s="112">
        <f t="shared" si="206"/>
        <v>0</v>
      </c>
      <c r="AH1064" s="112">
        <f t="shared" si="207"/>
        <v>0</v>
      </c>
      <c r="AI1064" s="112">
        <f t="shared" si="208"/>
        <v>0</v>
      </c>
      <c r="AJ1064" s="112">
        <f t="shared" si="209"/>
        <v>0</v>
      </c>
      <c r="AK1064" s="112">
        <f t="shared" si="210"/>
        <v>0</v>
      </c>
      <c r="AL1064" s="112">
        <f t="shared" si="211"/>
        <v>0</v>
      </c>
    </row>
    <row r="1065" spans="1:38" x14ac:dyDescent="0.2">
      <c r="A1065" s="2" t="s">
        <v>20</v>
      </c>
      <c r="B1065" s="193" t="s">
        <v>224</v>
      </c>
      <c r="C1065" s="193" t="s">
        <v>224</v>
      </c>
      <c r="D1065" s="193" t="s">
        <v>224</v>
      </c>
      <c r="E1065" s="195" t="s">
        <v>226</v>
      </c>
      <c r="F1065" t="s">
        <v>4152</v>
      </c>
      <c r="G1065" t="s">
        <v>227</v>
      </c>
      <c r="H1065" t="s">
        <v>228</v>
      </c>
      <c r="I1065" s="2" t="s">
        <v>3882</v>
      </c>
      <c r="J1065" s="2" t="s">
        <v>3995</v>
      </c>
      <c r="L1065" s="184">
        <v>183.75000000000003</v>
      </c>
      <c r="T1065">
        <v>1</v>
      </c>
      <c r="AA1065" s="112">
        <f t="shared" si="200"/>
        <v>0</v>
      </c>
      <c r="AB1065" s="112">
        <f t="shared" si="201"/>
        <v>0</v>
      </c>
      <c r="AC1065" s="112">
        <f t="shared" si="202"/>
        <v>0</v>
      </c>
      <c r="AD1065" s="112">
        <f t="shared" si="203"/>
        <v>0</v>
      </c>
      <c r="AE1065" s="112">
        <f t="shared" si="204"/>
        <v>0</v>
      </c>
      <c r="AF1065" s="112">
        <f t="shared" si="205"/>
        <v>183.75000000000003</v>
      </c>
      <c r="AG1065" s="112">
        <f t="shared" si="206"/>
        <v>0</v>
      </c>
      <c r="AH1065" s="112">
        <f t="shared" si="207"/>
        <v>0</v>
      </c>
      <c r="AI1065" s="112">
        <f t="shared" si="208"/>
        <v>0</v>
      </c>
      <c r="AJ1065" s="112">
        <f t="shared" si="209"/>
        <v>0</v>
      </c>
      <c r="AK1065" s="112">
        <f t="shared" si="210"/>
        <v>0</v>
      </c>
      <c r="AL1065" s="112">
        <f t="shared" si="211"/>
        <v>0</v>
      </c>
    </row>
    <row r="1066" spans="1:38" x14ac:dyDescent="0.2">
      <c r="A1066" s="2" t="s">
        <v>335</v>
      </c>
      <c r="B1066" s="193" t="s">
        <v>1107</v>
      </c>
      <c r="C1066" s="193" t="s">
        <v>1107</v>
      </c>
      <c r="D1066" s="193" t="s">
        <v>1107</v>
      </c>
      <c r="E1066" s="195" t="s">
        <v>1109</v>
      </c>
      <c r="F1066" t="s">
        <v>60</v>
      </c>
      <c r="G1066" t="s">
        <v>109</v>
      </c>
      <c r="H1066" t="s">
        <v>109</v>
      </c>
      <c r="I1066" s="2" t="s">
        <v>3882</v>
      </c>
      <c r="J1066" s="2" t="s">
        <v>3995</v>
      </c>
      <c r="L1066" s="184">
        <v>216.45689655172416</v>
      </c>
      <c r="T1066">
        <v>2</v>
      </c>
      <c r="AA1066" s="112">
        <f t="shared" si="200"/>
        <v>0</v>
      </c>
      <c r="AB1066" s="112">
        <f t="shared" si="201"/>
        <v>0</v>
      </c>
      <c r="AC1066" s="112">
        <f t="shared" si="202"/>
        <v>0</v>
      </c>
      <c r="AD1066" s="112">
        <f t="shared" si="203"/>
        <v>0</v>
      </c>
      <c r="AE1066" s="112">
        <f t="shared" si="204"/>
        <v>0</v>
      </c>
      <c r="AF1066" s="112">
        <f t="shared" si="205"/>
        <v>432.91379310344831</v>
      </c>
      <c r="AG1066" s="112">
        <f t="shared" si="206"/>
        <v>0</v>
      </c>
      <c r="AH1066" s="112">
        <f t="shared" si="207"/>
        <v>0</v>
      </c>
      <c r="AI1066" s="112">
        <f t="shared" si="208"/>
        <v>0</v>
      </c>
      <c r="AJ1066" s="112">
        <f t="shared" si="209"/>
        <v>0</v>
      </c>
      <c r="AK1066" s="112">
        <f t="shared" si="210"/>
        <v>0</v>
      </c>
      <c r="AL1066" s="112">
        <f t="shared" si="211"/>
        <v>0</v>
      </c>
    </row>
    <row r="1067" spans="1:38" x14ac:dyDescent="0.2">
      <c r="A1067" s="2" t="s">
        <v>56</v>
      </c>
      <c r="B1067" s="193" t="s">
        <v>1057</v>
      </c>
      <c r="C1067" s="193" t="s">
        <v>1057</v>
      </c>
      <c r="D1067" s="193" t="s">
        <v>1057</v>
      </c>
      <c r="E1067" s="195" t="s">
        <v>1059</v>
      </c>
      <c r="F1067" t="s">
        <v>3954</v>
      </c>
      <c r="G1067" t="s">
        <v>532</v>
      </c>
      <c r="H1067" t="s">
        <v>532</v>
      </c>
      <c r="I1067" s="2" t="s">
        <v>3882</v>
      </c>
      <c r="J1067" s="2" t="s">
        <v>3995</v>
      </c>
      <c r="L1067" s="184">
        <v>215.00000000000003</v>
      </c>
      <c r="T1067">
        <v>1</v>
      </c>
      <c r="AA1067" s="112">
        <f t="shared" si="200"/>
        <v>0</v>
      </c>
      <c r="AB1067" s="112">
        <f t="shared" si="201"/>
        <v>0</v>
      </c>
      <c r="AC1067" s="112">
        <f t="shared" si="202"/>
        <v>0</v>
      </c>
      <c r="AD1067" s="112">
        <f t="shared" si="203"/>
        <v>0</v>
      </c>
      <c r="AE1067" s="112">
        <f t="shared" si="204"/>
        <v>0</v>
      </c>
      <c r="AF1067" s="112">
        <f t="shared" si="205"/>
        <v>215.00000000000003</v>
      </c>
      <c r="AG1067" s="112">
        <f t="shared" si="206"/>
        <v>0</v>
      </c>
      <c r="AH1067" s="112">
        <f t="shared" si="207"/>
        <v>0</v>
      </c>
      <c r="AI1067" s="112">
        <f t="shared" si="208"/>
        <v>0</v>
      </c>
      <c r="AJ1067" s="112">
        <f t="shared" si="209"/>
        <v>0</v>
      </c>
      <c r="AK1067" s="112">
        <f t="shared" si="210"/>
        <v>0</v>
      </c>
      <c r="AL1067" s="112">
        <f t="shared" si="211"/>
        <v>0</v>
      </c>
    </row>
    <row r="1068" spans="1:38" x14ac:dyDescent="0.2">
      <c r="A1068" s="2" t="s">
        <v>56</v>
      </c>
      <c r="B1068" s="193" t="s">
        <v>707</v>
      </c>
      <c r="C1068" s="193" t="s">
        <v>707</v>
      </c>
      <c r="D1068" s="193" t="s">
        <v>707</v>
      </c>
      <c r="E1068" s="195" t="s">
        <v>709</v>
      </c>
      <c r="F1068" t="s">
        <v>487</v>
      </c>
      <c r="G1068" t="s">
        <v>488</v>
      </c>
      <c r="H1068" t="s">
        <v>706</v>
      </c>
      <c r="I1068" s="2" t="s">
        <v>3882</v>
      </c>
      <c r="J1068" s="2" t="s">
        <v>3995</v>
      </c>
      <c r="L1068" s="184">
        <v>380.39655172413796</v>
      </c>
      <c r="T1068">
        <v>1</v>
      </c>
      <c r="AA1068" s="112">
        <f t="shared" si="200"/>
        <v>0</v>
      </c>
      <c r="AB1068" s="112">
        <f t="shared" si="201"/>
        <v>0</v>
      </c>
      <c r="AC1068" s="112">
        <f t="shared" si="202"/>
        <v>0</v>
      </c>
      <c r="AD1068" s="112">
        <f t="shared" si="203"/>
        <v>0</v>
      </c>
      <c r="AE1068" s="112">
        <f t="shared" si="204"/>
        <v>0</v>
      </c>
      <c r="AF1068" s="112">
        <f t="shared" si="205"/>
        <v>380.39655172413796</v>
      </c>
      <c r="AG1068" s="112">
        <f t="shared" si="206"/>
        <v>0</v>
      </c>
      <c r="AH1068" s="112">
        <f t="shared" si="207"/>
        <v>0</v>
      </c>
      <c r="AI1068" s="112">
        <f t="shared" si="208"/>
        <v>0</v>
      </c>
      <c r="AJ1068" s="112">
        <f t="shared" si="209"/>
        <v>0</v>
      </c>
      <c r="AK1068" s="112">
        <f t="shared" si="210"/>
        <v>0</v>
      </c>
      <c r="AL1068" s="112">
        <f t="shared" si="211"/>
        <v>0</v>
      </c>
    </row>
    <row r="1069" spans="1:38" x14ac:dyDescent="0.2">
      <c r="A1069" s="2" t="s">
        <v>56</v>
      </c>
      <c r="B1069" s="193" t="s">
        <v>247</v>
      </c>
      <c r="C1069" s="193" t="s">
        <v>247</v>
      </c>
      <c r="D1069" s="193" t="s">
        <v>247</v>
      </c>
      <c r="E1069" s="195" t="s">
        <v>249</v>
      </c>
      <c r="F1069" t="s">
        <v>60</v>
      </c>
      <c r="G1069" t="s">
        <v>79</v>
      </c>
      <c r="H1069" t="s">
        <v>245</v>
      </c>
      <c r="I1069" s="2" t="s">
        <v>3882</v>
      </c>
      <c r="J1069" s="2" t="s">
        <v>3995</v>
      </c>
      <c r="L1069" s="184">
        <v>213.31034482758622</v>
      </c>
      <c r="T1069">
        <v>2</v>
      </c>
      <c r="AA1069" s="112">
        <f t="shared" si="200"/>
        <v>0</v>
      </c>
      <c r="AB1069" s="112">
        <f t="shared" si="201"/>
        <v>0</v>
      </c>
      <c r="AC1069" s="112">
        <f t="shared" si="202"/>
        <v>0</v>
      </c>
      <c r="AD1069" s="112">
        <f t="shared" si="203"/>
        <v>0</v>
      </c>
      <c r="AE1069" s="112">
        <f t="shared" si="204"/>
        <v>0</v>
      </c>
      <c r="AF1069" s="112">
        <f t="shared" si="205"/>
        <v>426.62068965517244</v>
      </c>
      <c r="AG1069" s="112">
        <f t="shared" si="206"/>
        <v>0</v>
      </c>
      <c r="AH1069" s="112">
        <f t="shared" si="207"/>
        <v>0</v>
      </c>
      <c r="AI1069" s="112">
        <f t="shared" si="208"/>
        <v>0</v>
      </c>
      <c r="AJ1069" s="112">
        <f t="shared" si="209"/>
        <v>0</v>
      </c>
      <c r="AK1069" s="112">
        <f t="shared" si="210"/>
        <v>0</v>
      </c>
      <c r="AL1069" s="112">
        <f t="shared" si="211"/>
        <v>0</v>
      </c>
    </row>
    <row r="1070" spans="1:38" x14ac:dyDescent="0.2">
      <c r="A1070" s="2" t="s">
        <v>56</v>
      </c>
      <c r="B1070" s="193" t="s">
        <v>904</v>
      </c>
      <c r="C1070" s="193" t="s">
        <v>904</v>
      </c>
      <c r="D1070" s="193" t="s">
        <v>904</v>
      </c>
      <c r="E1070" s="195" t="s">
        <v>906</v>
      </c>
      <c r="F1070" t="s">
        <v>60</v>
      </c>
      <c r="G1070" t="s">
        <v>79</v>
      </c>
      <c r="H1070" t="s">
        <v>245</v>
      </c>
      <c r="I1070" s="2" t="s">
        <v>3882</v>
      </c>
      <c r="J1070" s="2" t="s">
        <v>3995</v>
      </c>
      <c r="L1070" s="184">
        <v>213.31034482758622</v>
      </c>
      <c r="T1070">
        <v>1</v>
      </c>
      <c r="AA1070" s="112">
        <f t="shared" si="200"/>
        <v>0</v>
      </c>
      <c r="AB1070" s="112">
        <f t="shared" si="201"/>
        <v>0</v>
      </c>
      <c r="AC1070" s="112">
        <f t="shared" si="202"/>
        <v>0</v>
      </c>
      <c r="AD1070" s="112">
        <f t="shared" si="203"/>
        <v>0</v>
      </c>
      <c r="AE1070" s="112">
        <f t="shared" si="204"/>
        <v>0</v>
      </c>
      <c r="AF1070" s="112">
        <f t="shared" si="205"/>
        <v>213.31034482758622</v>
      </c>
      <c r="AG1070" s="112">
        <f t="shared" si="206"/>
        <v>0</v>
      </c>
      <c r="AH1070" s="112">
        <f t="shared" si="207"/>
        <v>0</v>
      </c>
      <c r="AI1070" s="112">
        <f t="shared" si="208"/>
        <v>0</v>
      </c>
      <c r="AJ1070" s="112">
        <f t="shared" si="209"/>
        <v>0</v>
      </c>
      <c r="AK1070" s="112">
        <f t="shared" si="210"/>
        <v>0</v>
      </c>
      <c r="AL1070" s="112">
        <f t="shared" si="211"/>
        <v>0</v>
      </c>
    </row>
    <row r="1071" spans="1:38" x14ac:dyDescent="0.2">
      <c r="A1071" s="2" t="s">
        <v>1303</v>
      </c>
      <c r="B1071" s="193" t="s">
        <v>4136</v>
      </c>
      <c r="C1071" s="193" t="s">
        <v>4136</v>
      </c>
      <c r="D1071" s="193" t="s">
        <v>4136</v>
      </c>
      <c r="E1071" s="195" t="s">
        <v>4137</v>
      </c>
      <c r="F1071" t="s">
        <v>4030</v>
      </c>
      <c r="G1071" t="s">
        <v>4154</v>
      </c>
      <c r="H1071" t="s">
        <v>4155</v>
      </c>
      <c r="I1071" s="2" t="s">
        <v>3882</v>
      </c>
      <c r="J1071" s="2" t="s">
        <v>3995</v>
      </c>
      <c r="L1071" s="184">
        <v>192.16379310344828</v>
      </c>
      <c r="T1071">
        <v>2</v>
      </c>
      <c r="AA1071" s="112">
        <f t="shared" si="200"/>
        <v>0</v>
      </c>
      <c r="AB1071" s="112">
        <f t="shared" si="201"/>
        <v>0</v>
      </c>
      <c r="AC1071" s="112">
        <f t="shared" si="202"/>
        <v>0</v>
      </c>
      <c r="AD1071" s="112">
        <f t="shared" si="203"/>
        <v>0</v>
      </c>
      <c r="AE1071" s="112">
        <f t="shared" si="204"/>
        <v>0</v>
      </c>
      <c r="AF1071" s="112">
        <f t="shared" si="205"/>
        <v>384.32758620689657</v>
      </c>
      <c r="AG1071" s="112">
        <f t="shared" si="206"/>
        <v>0</v>
      </c>
      <c r="AH1071" s="112">
        <f t="shared" si="207"/>
        <v>0</v>
      </c>
      <c r="AI1071" s="112">
        <f t="shared" si="208"/>
        <v>0</v>
      </c>
      <c r="AJ1071" s="112">
        <f t="shared" si="209"/>
        <v>0</v>
      </c>
      <c r="AK1071" s="112">
        <f t="shared" si="210"/>
        <v>0</v>
      </c>
      <c r="AL1071" s="112">
        <f t="shared" si="211"/>
        <v>0</v>
      </c>
    </row>
    <row r="1072" spans="1:38" x14ac:dyDescent="0.2">
      <c r="A1072" s="2" t="s">
        <v>1248</v>
      </c>
      <c r="B1072" s="193" t="s">
        <v>4144</v>
      </c>
      <c r="C1072" s="193" t="s">
        <v>4144</v>
      </c>
      <c r="D1072" s="193" t="s">
        <v>4144</v>
      </c>
      <c r="E1072" s="195" t="s">
        <v>4145</v>
      </c>
      <c r="F1072" t="s">
        <v>4151</v>
      </c>
      <c r="G1072" t="s">
        <v>1278</v>
      </c>
      <c r="H1072" t="s">
        <v>4156</v>
      </c>
      <c r="I1072" s="2" t="s">
        <v>3882</v>
      </c>
      <c r="J1072" s="2" t="s">
        <v>3995</v>
      </c>
      <c r="L1072" s="184">
        <v>484.72413793103448</v>
      </c>
      <c r="T1072">
        <v>1</v>
      </c>
      <c r="AA1072" s="112">
        <f t="shared" si="200"/>
        <v>0</v>
      </c>
      <c r="AB1072" s="112">
        <f t="shared" si="201"/>
        <v>0</v>
      </c>
      <c r="AC1072" s="112">
        <f t="shared" si="202"/>
        <v>0</v>
      </c>
      <c r="AD1072" s="112">
        <f t="shared" si="203"/>
        <v>0</v>
      </c>
      <c r="AE1072" s="112">
        <f t="shared" si="204"/>
        <v>0</v>
      </c>
      <c r="AF1072" s="112">
        <f t="shared" si="205"/>
        <v>484.72413793103448</v>
      </c>
      <c r="AG1072" s="112">
        <f t="shared" si="206"/>
        <v>0</v>
      </c>
      <c r="AH1072" s="112">
        <f t="shared" si="207"/>
        <v>0</v>
      </c>
      <c r="AI1072" s="112">
        <f t="shared" si="208"/>
        <v>0</v>
      </c>
      <c r="AJ1072" s="112">
        <f t="shared" si="209"/>
        <v>0</v>
      </c>
      <c r="AK1072" s="112">
        <f t="shared" si="210"/>
        <v>0</v>
      </c>
      <c r="AL1072" s="112">
        <f t="shared" si="211"/>
        <v>0</v>
      </c>
    </row>
    <row r="1073" spans="1:38" x14ac:dyDescent="0.2">
      <c r="A1073" s="2" t="s">
        <v>20</v>
      </c>
      <c r="B1073" s="193" t="s">
        <v>3984</v>
      </c>
      <c r="C1073" s="193" t="s">
        <v>3984</v>
      </c>
      <c r="D1073" s="193" t="s">
        <v>3984</v>
      </c>
      <c r="E1073" s="195" t="s">
        <v>3985</v>
      </c>
      <c r="F1073" t="s">
        <v>4150</v>
      </c>
      <c r="G1073" t="s">
        <v>26</v>
      </c>
      <c r="H1073" t="s">
        <v>3978</v>
      </c>
      <c r="I1073" s="2" t="s">
        <v>3882</v>
      </c>
      <c r="J1073" s="2" t="s">
        <v>3995</v>
      </c>
      <c r="L1073" s="184">
        <v>70.301724137931032</v>
      </c>
      <c r="T1073">
        <v>1</v>
      </c>
      <c r="AA1073" s="112">
        <f t="shared" si="200"/>
        <v>0</v>
      </c>
      <c r="AB1073" s="112">
        <f t="shared" si="201"/>
        <v>0</v>
      </c>
      <c r="AC1073" s="112">
        <f t="shared" si="202"/>
        <v>0</v>
      </c>
      <c r="AD1073" s="112">
        <f t="shared" si="203"/>
        <v>0</v>
      </c>
      <c r="AE1073" s="112">
        <f t="shared" si="204"/>
        <v>0</v>
      </c>
      <c r="AF1073" s="112">
        <f t="shared" si="205"/>
        <v>70.301724137931032</v>
      </c>
      <c r="AG1073" s="112">
        <f t="shared" si="206"/>
        <v>0</v>
      </c>
      <c r="AH1073" s="112">
        <f t="shared" si="207"/>
        <v>0</v>
      </c>
      <c r="AI1073" s="112">
        <f t="shared" si="208"/>
        <v>0</v>
      </c>
      <c r="AJ1073" s="112">
        <f t="shared" si="209"/>
        <v>0</v>
      </c>
      <c r="AK1073" s="112">
        <f t="shared" si="210"/>
        <v>0</v>
      </c>
      <c r="AL1073" s="112">
        <f t="shared" si="211"/>
        <v>0</v>
      </c>
    </row>
    <row r="1074" spans="1:38" x14ac:dyDescent="0.2">
      <c r="A1074" s="2" t="s">
        <v>104</v>
      </c>
      <c r="B1074" s="193" t="s">
        <v>106</v>
      </c>
      <c r="C1074" s="193" t="s">
        <v>106</v>
      </c>
      <c r="D1074" s="193" t="s">
        <v>106</v>
      </c>
      <c r="E1074" s="195" t="s">
        <v>108</v>
      </c>
      <c r="F1074" t="s">
        <v>60</v>
      </c>
      <c r="G1074" t="s">
        <v>109</v>
      </c>
      <c r="H1074" t="s">
        <v>110</v>
      </c>
      <c r="I1074" s="2" t="s">
        <v>3882</v>
      </c>
      <c r="J1074" s="2" t="s">
        <v>3995</v>
      </c>
      <c r="L1074" s="184">
        <v>597.60344827586209</v>
      </c>
      <c r="T1074">
        <v>1</v>
      </c>
      <c r="AA1074" s="112">
        <f t="shared" si="200"/>
        <v>0</v>
      </c>
      <c r="AB1074" s="112">
        <f t="shared" si="201"/>
        <v>0</v>
      </c>
      <c r="AC1074" s="112">
        <f t="shared" si="202"/>
        <v>0</v>
      </c>
      <c r="AD1074" s="112">
        <f t="shared" si="203"/>
        <v>0</v>
      </c>
      <c r="AE1074" s="112">
        <f t="shared" si="204"/>
        <v>0</v>
      </c>
      <c r="AF1074" s="112">
        <f t="shared" si="205"/>
        <v>597.60344827586209</v>
      </c>
      <c r="AG1074" s="112">
        <f t="shared" si="206"/>
        <v>0</v>
      </c>
      <c r="AH1074" s="112">
        <f t="shared" si="207"/>
        <v>0</v>
      </c>
      <c r="AI1074" s="112">
        <f t="shared" si="208"/>
        <v>0</v>
      </c>
      <c r="AJ1074" s="112">
        <f t="shared" si="209"/>
        <v>0</v>
      </c>
      <c r="AK1074" s="112">
        <f t="shared" si="210"/>
        <v>0</v>
      </c>
      <c r="AL1074" s="112">
        <f t="shared" si="211"/>
        <v>0</v>
      </c>
    </row>
    <row r="1075" spans="1:38" x14ac:dyDescent="0.2">
      <c r="A1075" s="2" t="s">
        <v>104</v>
      </c>
      <c r="B1075" s="193" t="s">
        <v>373</v>
      </c>
      <c r="C1075" s="193" t="s">
        <v>373</v>
      </c>
      <c r="D1075" s="193" t="s">
        <v>373</v>
      </c>
      <c r="E1075" s="195" t="s">
        <v>374</v>
      </c>
      <c r="F1075" t="s">
        <v>60</v>
      </c>
      <c r="G1075" t="s">
        <v>61</v>
      </c>
      <c r="H1075" t="s">
        <v>74</v>
      </c>
      <c r="I1075" s="2" t="s">
        <v>3882</v>
      </c>
      <c r="J1075" s="2" t="s">
        <v>3995</v>
      </c>
      <c r="L1075" s="184">
        <v>608.18965517241384</v>
      </c>
      <c r="T1075">
        <v>2</v>
      </c>
      <c r="AA1075" s="112">
        <f t="shared" si="200"/>
        <v>0</v>
      </c>
      <c r="AB1075" s="112">
        <f t="shared" si="201"/>
        <v>0</v>
      </c>
      <c r="AC1075" s="112">
        <f t="shared" si="202"/>
        <v>0</v>
      </c>
      <c r="AD1075" s="112">
        <f t="shared" si="203"/>
        <v>0</v>
      </c>
      <c r="AE1075" s="112">
        <f t="shared" si="204"/>
        <v>0</v>
      </c>
      <c r="AF1075" s="112">
        <f t="shared" si="205"/>
        <v>1216.3793103448277</v>
      </c>
      <c r="AG1075" s="112">
        <f t="shared" si="206"/>
        <v>0</v>
      </c>
      <c r="AH1075" s="112">
        <f t="shared" si="207"/>
        <v>0</v>
      </c>
      <c r="AI1075" s="112">
        <f t="shared" si="208"/>
        <v>0</v>
      </c>
      <c r="AJ1075" s="112">
        <f t="shared" si="209"/>
        <v>0</v>
      </c>
      <c r="AK1075" s="112">
        <f t="shared" si="210"/>
        <v>0</v>
      </c>
      <c r="AL1075" s="112">
        <f t="shared" si="211"/>
        <v>0</v>
      </c>
    </row>
    <row r="1076" spans="1:38" x14ac:dyDescent="0.2">
      <c r="A1076" s="2" t="s">
        <v>104</v>
      </c>
      <c r="B1076" s="193" t="s">
        <v>371</v>
      </c>
      <c r="C1076" s="193" t="s">
        <v>371</v>
      </c>
      <c r="D1076" s="193" t="s">
        <v>371</v>
      </c>
      <c r="E1076" s="195" t="s">
        <v>372</v>
      </c>
      <c r="F1076" t="s">
        <v>60</v>
      </c>
      <c r="G1076" t="s">
        <v>61</v>
      </c>
      <c r="H1076" t="s">
        <v>74</v>
      </c>
      <c r="I1076" s="2" t="s">
        <v>3882</v>
      </c>
      <c r="J1076" s="2" t="s">
        <v>3995</v>
      </c>
      <c r="L1076" s="184">
        <v>608.18965517241384</v>
      </c>
      <c r="T1076">
        <v>3</v>
      </c>
      <c r="AA1076" s="112">
        <f t="shared" si="200"/>
        <v>0</v>
      </c>
      <c r="AB1076" s="112">
        <f t="shared" si="201"/>
        <v>0</v>
      </c>
      <c r="AC1076" s="112">
        <f t="shared" si="202"/>
        <v>0</v>
      </c>
      <c r="AD1076" s="112">
        <f t="shared" si="203"/>
        <v>0</v>
      </c>
      <c r="AE1076" s="112">
        <f t="shared" si="204"/>
        <v>0</v>
      </c>
      <c r="AF1076" s="112">
        <f t="shared" si="205"/>
        <v>1824.5689655172414</v>
      </c>
      <c r="AG1076" s="112">
        <f t="shared" si="206"/>
        <v>0</v>
      </c>
      <c r="AH1076" s="112">
        <f t="shared" si="207"/>
        <v>0</v>
      </c>
      <c r="AI1076" s="112">
        <f t="shared" si="208"/>
        <v>0</v>
      </c>
      <c r="AJ1076" s="112">
        <f t="shared" si="209"/>
        <v>0</v>
      </c>
      <c r="AK1076" s="112">
        <f t="shared" si="210"/>
        <v>0</v>
      </c>
      <c r="AL1076" s="112">
        <f t="shared" si="211"/>
        <v>0</v>
      </c>
    </row>
    <row r="1077" spans="1:38" x14ac:dyDescent="0.2">
      <c r="A1077" s="2" t="s">
        <v>104</v>
      </c>
      <c r="B1077" s="193" t="s">
        <v>369</v>
      </c>
      <c r="C1077" s="193" t="s">
        <v>369</v>
      </c>
      <c r="D1077" s="193" t="s">
        <v>369</v>
      </c>
      <c r="E1077" s="195" t="s">
        <v>370</v>
      </c>
      <c r="F1077" t="s">
        <v>60</v>
      </c>
      <c r="G1077" t="s">
        <v>61</v>
      </c>
      <c r="H1077" t="s">
        <v>62</v>
      </c>
      <c r="I1077" s="2" t="s">
        <v>3882</v>
      </c>
      <c r="J1077" s="2" t="s">
        <v>3995</v>
      </c>
      <c r="L1077" s="184">
        <v>603.85344827586209</v>
      </c>
      <c r="T1077">
        <v>2</v>
      </c>
      <c r="AA1077" s="112">
        <f t="shared" si="200"/>
        <v>0</v>
      </c>
      <c r="AB1077" s="112">
        <f t="shared" si="201"/>
        <v>0</v>
      </c>
      <c r="AC1077" s="112">
        <f t="shared" si="202"/>
        <v>0</v>
      </c>
      <c r="AD1077" s="112">
        <f t="shared" si="203"/>
        <v>0</v>
      </c>
      <c r="AE1077" s="112">
        <f t="shared" si="204"/>
        <v>0</v>
      </c>
      <c r="AF1077" s="112">
        <f t="shared" si="205"/>
        <v>1207.7068965517242</v>
      </c>
      <c r="AG1077" s="112">
        <f t="shared" si="206"/>
        <v>0</v>
      </c>
      <c r="AH1077" s="112">
        <f t="shared" si="207"/>
        <v>0</v>
      </c>
      <c r="AI1077" s="112">
        <f t="shared" si="208"/>
        <v>0</v>
      </c>
      <c r="AJ1077" s="112">
        <f t="shared" si="209"/>
        <v>0</v>
      </c>
      <c r="AK1077" s="112">
        <f t="shared" si="210"/>
        <v>0</v>
      </c>
      <c r="AL1077" s="112">
        <f t="shared" si="211"/>
        <v>0</v>
      </c>
    </row>
    <row r="1078" spans="1:38" x14ac:dyDescent="0.2">
      <c r="A1078" s="2" t="s">
        <v>104</v>
      </c>
      <c r="B1078" s="193" t="s">
        <v>366</v>
      </c>
      <c r="C1078" s="193" t="s">
        <v>366</v>
      </c>
      <c r="D1078" s="193" t="s">
        <v>366</v>
      </c>
      <c r="E1078" s="195" t="s">
        <v>367</v>
      </c>
      <c r="F1078" t="s">
        <v>60</v>
      </c>
      <c r="G1078" t="s">
        <v>61</v>
      </c>
      <c r="H1078" t="s">
        <v>62</v>
      </c>
      <c r="I1078" s="2" t="s">
        <v>3882</v>
      </c>
      <c r="J1078" s="2" t="s">
        <v>3995</v>
      </c>
      <c r="L1078" s="184">
        <v>603.85344827586209</v>
      </c>
      <c r="T1078">
        <v>2</v>
      </c>
      <c r="AA1078" s="112">
        <f t="shared" si="200"/>
        <v>0</v>
      </c>
      <c r="AB1078" s="112">
        <f t="shared" si="201"/>
        <v>0</v>
      </c>
      <c r="AC1078" s="112">
        <f t="shared" si="202"/>
        <v>0</v>
      </c>
      <c r="AD1078" s="112">
        <f t="shared" si="203"/>
        <v>0</v>
      </c>
      <c r="AE1078" s="112">
        <f t="shared" si="204"/>
        <v>0</v>
      </c>
      <c r="AF1078" s="112">
        <f t="shared" si="205"/>
        <v>1207.7068965517242</v>
      </c>
      <c r="AG1078" s="112">
        <f t="shared" si="206"/>
        <v>0</v>
      </c>
      <c r="AH1078" s="112">
        <f t="shared" si="207"/>
        <v>0</v>
      </c>
      <c r="AI1078" s="112">
        <f t="shared" si="208"/>
        <v>0</v>
      </c>
      <c r="AJ1078" s="112">
        <f t="shared" si="209"/>
        <v>0</v>
      </c>
      <c r="AK1078" s="112">
        <f t="shared" si="210"/>
        <v>0</v>
      </c>
      <c r="AL1078" s="112">
        <f t="shared" si="211"/>
        <v>0</v>
      </c>
    </row>
    <row r="1079" spans="1:38" x14ac:dyDescent="0.2">
      <c r="A1079" s="2" t="s">
        <v>104</v>
      </c>
      <c r="B1079" s="193" t="s">
        <v>1470</v>
      </c>
      <c r="C1079" s="193" t="s">
        <v>1470</v>
      </c>
      <c r="D1079" s="193" t="s">
        <v>1470</v>
      </c>
      <c r="E1079" s="195" t="s">
        <v>1472</v>
      </c>
      <c r="F1079" t="s">
        <v>60</v>
      </c>
      <c r="G1079" t="s">
        <v>79</v>
      </c>
      <c r="H1079" t="s">
        <v>254</v>
      </c>
      <c r="I1079" s="2" t="s">
        <v>3882</v>
      </c>
      <c r="J1079" s="2" t="s">
        <v>3995</v>
      </c>
      <c r="L1079" s="184">
        <v>335.71551724137936</v>
      </c>
      <c r="T1079">
        <v>3</v>
      </c>
      <c r="AA1079" s="112">
        <f t="shared" si="200"/>
        <v>0</v>
      </c>
      <c r="AB1079" s="112">
        <f t="shared" si="201"/>
        <v>0</v>
      </c>
      <c r="AC1079" s="112">
        <f t="shared" si="202"/>
        <v>0</v>
      </c>
      <c r="AD1079" s="112">
        <f t="shared" si="203"/>
        <v>0</v>
      </c>
      <c r="AE1079" s="112">
        <f t="shared" si="204"/>
        <v>0</v>
      </c>
      <c r="AF1079" s="112">
        <f t="shared" si="205"/>
        <v>1007.1465517241381</v>
      </c>
      <c r="AG1079" s="112">
        <f t="shared" si="206"/>
        <v>0</v>
      </c>
      <c r="AH1079" s="112">
        <f t="shared" si="207"/>
        <v>0</v>
      </c>
      <c r="AI1079" s="112">
        <f t="shared" si="208"/>
        <v>0</v>
      </c>
      <c r="AJ1079" s="112">
        <f t="shared" si="209"/>
        <v>0</v>
      </c>
      <c r="AK1079" s="112">
        <f t="shared" si="210"/>
        <v>0</v>
      </c>
      <c r="AL1079" s="112">
        <f t="shared" si="211"/>
        <v>0</v>
      </c>
    </row>
    <row r="1080" spans="1:38" x14ac:dyDescent="0.2">
      <c r="A1080" s="2" t="s">
        <v>104</v>
      </c>
      <c r="B1080" s="193" t="s">
        <v>1466</v>
      </c>
      <c r="C1080" s="193" t="s">
        <v>1466</v>
      </c>
      <c r="D1080" s="193" t="s">
        <v>1466</v>
      </c>
      <c r="E1080" s="195" t="s">
        <v>1468</v>
      </c>
      <c r="F1080" t="s">
        <v>60</v>
      </c>
      <c r="G1080" t="s">
        <v>79</v>
      </c>
      <c r="H1080" t="s">
        <v>254</v>
      </c>
      <c r="I1080" s="2" t="s">
        <v>3882</v>
      </c>
      <c r="J1080" s="2" t="s">
        <v>3995</v>
      </c>
      <c r="L1080" s="184">
        <v>323.94827586206895</v>
      </c>
      <c r="T1080">
        <v>2</v>
      </c>
      <c r="AA1080" s="112">
        <f t="shared" si="200"/>
        <v>0</v>
      </c>
      <c r="AB1080" s="112">
        <f t="shared" si="201"/>
        <v>0</v>
      </c>
      <c r="AC1080" s="112">
        <f t="shared" si="202"/>
        <v>0</v>
      </c>
      <c r="AD1080" s="112">
        <f t="shared" si="203"/>
        <v>0</v>
      </c>
      <c r="AE1080" s="112">
        <f t="shared" si="204"/>
        <v>0</v>
      </c>
      <c r="AF1080" s="112">
        <f t="shared" si="205"/>
        <v>647.89655172413791</v>
      </c>
      <c r="AG1080" s="112">
        <f t="shared" si="206"/>
        <v>0</v>
      </c>
      <c r="AH1080" s="112">
        <f t="shared" si="207"/>
        <v>0</v>
      </c>
      <c r="AI1080" s="112">
        <f t="shared" si="208"/>
        <v>0</v>
      </c>
      <c r="AJ1080" s="112">
        <f t="shared" si="209"/>
        <v>0</v>
      </c>
      <c r="AK1080" s="112">
        <f t="shared" si="210"/>
        <v>0</v>
      </c>
      <c r="AL1080" s="112">
        <f t="shared" si="211"/>
        <v>0</v>
      </c>
    </row>
    <row r="1081" spans="1:38" x14ac:dyDescent="0.2">
      <c r="A1081" s="2" t="s">
        <v>104</v>
      </c>
      <c r="B1081" s="193" t="s">
        <v>124</v>
      </c>
      <c r="C1081" s="193" t="s">
        <v>124</v>
      </c>
      <c r="D1081" s="193" t="s">
        <v>124</v>
      </c>
      <c r="E1081" s="195" t="s">
        <v>126</v>
      </c>
      <c r="F1081" t="s">
        <v>60</v>
      </c>
      <c r="G1081" t="s">
        <v>109</v>
      </c>
      <c r="H1081" t="s">
        <v>127</v>
      </c>
      <c r="I1081" s="2" t="s">
        <v>3882</v>
      </c>
      <c r="J1081" s="2" t="s">
        <v>3995</v>
      </c>
      <c r="L1081" s="184">
        <v>355.93103448275866</v>
      </c>
      <c r="T1081">
        <v>2</v>
      </c>
      <c r="AA1081" s="112">
        <f t="shared" si="200"/>
        <v>0</v>
      </c>
      <c r="AB1081" s="112">
        <f t="shared" si="201"/>
        <v>0</v>
      </c>
      <c r="AC1081" s="112">
        <f t="shared" si="202"/>
        <v>0</v>
      </c>
      <c r="AD1081" s="112">
        <f t="shared" si="203"/>
        <v>0</v>
      </c>
      <c r="AE1081" s="112">
        <f t="shared" si="204"/>
        <v>0</v>
      </c>
      <c r="AF1081" s="112">
        <f t="shared" si="205"/>
        <v>711.86206896551732</v>
      </c>
      <c r="AG1081" s="112">
        <f t="shared" si="206"/>
        <v>0</v>
      </c>
      <c r="AH1081" s="112">
        <f t="shared" si="207"/>
        <v>0</v>
      </c>
      <c r="AI1081" s="112">
        <f t="shared" si="208"/>
        <v>0</v>
      </c>
      <c r="AJ1081" s="112">
        <f t="shared" si="209"/>
        <v>0</v>
      </c>
      <c r="AK1081" s="112">
        <f t="shared" si="210"/>
        <v>0</v>
      </c>
      <c r="AL1081" s="112">
        <f t="shared" si="211"/>
        <v>0</v>
      </c>
    </row>
    <row r="1082" spans="1:38" x14ac:dyDescent="0.2">
      <c r="A1082" s="2" t="s">
        <v>104</v>
      </c>
      <c r="B1082" s="193" t="s">
        <v>473</v>
      </c>
      <c r="C1082" s="193" t="s">
        <v>473</v>
      </c>
      <c r="D1082" s="193" t="s">
        <v>473</v>
      </c>
      <c r="E1082" s="195" t="s">
        <v>474</v>
      </c>
      <c r="F1082" t="s">
        <v>2277</v>
      </c>
      <c r="G1082" s="2" t="s">
        <v>475</v>
      </c>
      <c r="H1082" t="s">
        <v>476</v>
      </c>
      <c r="I1082" s="2" t="s">
        <v>3882</v>
      </c>
      <c r="J1082" s="2" t="s">
        <v>3995</v>
      </c>
      <c r="L1082" s="184">
        <v>653.60344827586209</v>
      </c>
      <c r="T1082">
        <v>1</v>
      </c>
      <c r="AA1082" s="112">
        <f t="shared" si="200"/>
        <v>0</v>
      </c>
      <c r="AB1082" s="112">
        <f t="shared" si="201"/>
        <v>0</v>
      </c>
      <c r="AC1082" s="112">
        <f t="shared" si="202"/>
        <v>0</v>
      </c>
      <c r="AD1082" s="112">
        <f t="shared" si="203"/>
        <v>0</v>
      </c>
      <c r="AE1082" s="112">
        <f t="shared" si="204"/>
        <v>0</v>
      </c>
      <c r="AF1082" s="112">
        <f t="shared" si="205"/>
        <v>653.60344827586209</v>
      </c>
      <c r="AG1082" s="112">
        <f t="shared" si="206"/>
        <v>0</v>
      </c>
      <c r="AH1082" s="112">
        <f t="shared" si="207"/>
        <v>0</v>
      </c>
      <c r="AI1082" s="112">
        <f t="shared" si="208"/>
        <v>0</v>
      </c>
      <c r="AJ1082" s="112">
        <f t="shared" si="209"/>
        <v>0</v>
      </c>
      <c r="AK1082" s="112">
        <f t="shared" si="210"/>
        <v>0</v>
      </c>
      <c r="AL1082" s="112">
        <f t="shared" si="211"/>
        <v>0</v>
      </c>
    </row>
    <row r="1083" spans="1:38" x14ac:dyDescent="0.2">
      <c r="A1083" s="2" t="s">
        <v>20</v>
      </c>
      <c r="B1083" s="193" t="s">
        <v>224</v>
      </c>
      <c r="C1083" s="193" t="s">
        <v>224</v>
      </c>
      <c r="D1083" s="193" t="s">
        <v>224</v>
      </c>
      <c r="E1083" s="195" t="s">
        <v>226</v>
      </c>
      <c r="F1083" t="s">
        <v>4152</v>
      </c>
      <c r="G1083" t="s">
        <v>227</v>
      </c>
      <c r="H1083" t="s">
        <v>228</v>
      </c>
      <c r="I1083" s="2" t="s">
        <v>3882</v>
      </c>
      <c r="J1083" s="2" t="s">
        <v>3995</v>
      </c>
      <c r="L1083" s="184">
        <v>303.27586206896552</v>
      </c>
      <c r="T1083">
        <v>1</v>
      </c>
      <c r="AA1083" s="112">
        <f t="shared" si="200"/>
        <v>0</v>
      </c>
      <c r="AB1083" s="112">
        <f t="shared" si="201"/>
        <v>0</v>
      </c>
      <c r="AC1083" s="112">
        <f t="shared" si="202"/>
        <v>0</v>
      </c>
      <c r="AD1083" s="112">
        <f t="shared" si="203"/>
        <v>0</v>
      </c>
      <c r="AE1083" s="112">
        <f t="shared" si="204"/>
        <v>0</v>
      </c>
      <c r="AF1083" s="112">
        <f t="shared" si="205"/>
        <v>303.27586206896552</v>
      </c>
      <c r="AG1083" s="112">
        <f t="shared" si="206"/>
        <v>0</v>
      </c>
      <c r="AH1083" s="112">
        <f t="shared" si="207"/>
        <v>0</v>
      </c>
      <c r="AI1083" s="112">
        <f t="shared" si="208"/>
        <v>0</v>
      </c>
      <c r="AJ1083" s="112">
        <f t="shared" si="209"/>
        <v>0</v>
      </c>
      <c r="AK1083" s="112">
        <f t="shared" si="210"/>
        <v>0</v>
      </c>
      <c r="AL1083" s="112">
        <f t="shared" si="211"/>
        <v>0</v>
      </c>
    </row>
    <row r="1084" spans="1:38" x14ac:dyDescent="0.2">
      <c r="A1084" s="2" t="s">
        <v>56</v>
      </c>
      <c r="B1084" s="193" t="s">
        <v>656</v>
      </c>
      <c r="C1084" s="193" t="s">
        <v>656</v>
      </c>
      <c r="D1084" s="193" t="s">
        <v>656</v>
      </c>
      <c r="E1084" s="195" t="s">
        <v>658</v>
      </c>
      <c r="F1084" t="s">
        <v>487</v>
      </c>
      <c r="G1084" t="s">
        <v>488</v>
      </c>
      <c r="H1084" t="s">
        <v>648</v>
      </c>
      <c r="I1084" s="2" t="s">
        <v>3882</v>
      </c>
      <c r="J1084" s="2" t="s">
        <v>3995</v>
      </c>
      <c r="L1084" s="184">
        <v>220.57758620689657</v>
      </c>
      <c r="U1084">
        <v>1</v>
      </c>
      <c r="AA1084" s="112">
        <f t="shared" si="200"/>
        <v>0</v>
      </c>
      <c r="AB1084" s="112">
        <f t="shared" si="201"/>
        <v>0</v>
      </c>
      <c r="AC1084" s="112">
        <f t="shared" si="202"/>
        <v>0</v>
      </c>
      <c r="AD1084" s="112">
        <f t="shared" si="203"/>
        <v>0</v>
      </c>
      <c r="AE1084" s="112">
        <f t="shared" si="204"/>
        <v>0</v>
      </c>
      <c r="AF1084" s="112">
        <f t="shared" si="205"/>
        <v>0</v>
      </c>
      <c r="AG1084" s="112">
        <f t="shared" si="206"/>
        <v>220.57758620689657</v>
      </c>
      <c r="AH1084" s="112">
        <f t="shared" si="207"/>
        <v>0</v>
      </c>
      <c r="AI1084" s="112">
        <f t="shared" si="208"/>
        <v>0</v>
      </c>
      <c r="AJ1084" s="112">
        <f t="shared" si="209"/>
        <v>0</v>
      </c>
      <c r="AK1084" s="112">
        <f t="shared" si="210"/>
        <v>0</v>
      </c>
      <c r="AL1084" s="112">
        <f t="shared" si="211"/>
        <v>0</v>
      </c>
    </row>
    <row r="1085" spans="1:38" x14ac:dyDescent="0.2">
      <c r="A1085" s="2" t="s">
        <v>56</v>
      </c>
      <c r="B1085" s="193" t="s">
        <v>1057</v>
      </c>
      <c r="C1085" s="193" t="s">
        <v>1057</v>
      </c>
      <c r="D1085" s="193" t="s">
        <v>1057</v>
      </c>
      <c r="E1085" s="195" t="s">
        <v>1059</v>
      </c>
      <c r="F1085" t="s">
        <v>3954</v>
      </c>
      <c r="G1085" t="s">
        <v>532</v>
      </c>
      <c r="H1085" t="s">
        <v>532</v>
      </c>
      <c r="I1085" s="2" t="s">
        <v>3882</v>
      </c>
      <c r="J1085" s="2" t="s">
        <v>3995</v>
      </c>
      <c r="L1085" s="184">
        <v>221.89655172413794</v>
      </c>
      <c r="U1085">
        <v>1</v>
      </c>
      <c r="AA1085" s="112">
        <f t="shared" si="200"/>
        <v>0</v>
      </c>
      <c r="AB1085" s="112">
        <f t="shared" si="201"/>
        <v>0</v>
      </c>
      <c r="AC1085" s="112">
        <f t="shared" si="202"/>
        <v>0</v>
      </c>
      <c r="AD1085" s="112">
        <f t="shared" si="203"/>
        <v>0</v>
      </c>
      <c r="AE1085" s="112">
        <f t="shared" si="204"/>
        <v>0</v>
      </c>
      <c r="AF1085" s="112">
        <f t="shared" si="205"/>
        <v>0</v>
      </c>
      <c r="AG1085" s="112">
        <f t="shared" si="206"/>
        <v>221.89655172413794</v>
      </c>
      <c r="AH1085" s="112">
        <f t="shared" si="207"/>
        <v>0</v>
      </c>
      <c r="AI1085" s="112">
        <f t="shared" si="208"/>
        <v>0</v>
      </c>
      <c r="AJ1085" s="112">
        <f t="shared" si="209"/>
        <v>0</v>
      </c>
      <c r="AK1085" s="112">
        <f t="shared" si="210"/>
        <v>0</v>
      </c>
      <c r="AL1085" s="112">
        <f t="shared" si="211"/>
        <v>0</v>
      </c>
    </row>
    <row r="1086" spans="1:38" x14ac:dyDescent="0.2">
      <c r="A1086" s="2" t="s">
        <v>56</v>
      </c>
      <c r="B1086" s="193" t="s">
        <v>707</v>
      </c>
      <c r="C1086" s="193" t="s">
        <v>707</v>
      </c>
      <c r="D1086" s="193" t="s">
        <v>707</v>
      </c>
      <c r="E1086" s="195" t="s">
        <v>709</v>
      </c>
      <c r="F1086" t="s">
        <v>487</v>
      </c>
      <c r="G1086" t="s">
        <v>488</v>
      </c>
      <c r="H1086" t="s">
        <v>706</v>
      </c>
      <c r="I1086" s="2" t="s">
        <v>3882</v>
      </c>
      <c r="J1086" s="2" t="s">
        <v>3995</v>
      </c>
      <c r="L1086" s="184">
        <v>380.39655172413796</v>
      </c>
      <c r="U1086">
        <v>1</v>
      </c>
      <c r="AA1086" s="112">
        <f t="shared" si="200"/>
        <v>0</v>
      </c>
      <c r="AB1086" s="112">
        <f t="shared" si="201"/>
        <v>0</v>
      </c>
      <c r="AC1086" s="112">
        <f t="shared" si="202"/>
        <v>0</v>
      </c>
      <c r="AD1086" s="112">
        <f t="shared" si="203"/>
        <v>0</v>
      </c>
      <c r="AE1086" s="112">
        <f t="shared" si="204"/>
        <v>0</v>
      </c>
      <c r="AF1086" s="112">
        <f t="shared" si="205"/>
        <v>0</v>
      </c>
      <c r="AG1086" s="112">
        <f t="shared" si="206"/>
        <v>380.39655172413796</v>
      </c>
      <c r="AH1086" s="112">
        <f t="shared" si="207"/>
        <v>0</v>
      </c>
      <c r="AI1086" s="112">
        <f t="shared" si="208"/>
        <v>0</v>
      </c>
      <c r="AJ1086" s="112">
        <f t="shared" si="209"/>
        <v>0</v>
      </c>
      <c r="AK1086" s="112">
        <f t="shared" si="210"/>
        <v>0</v>
      </c>
      <c r="AL1086" s="112">
        <f t="shared" si="211"/>
        <v>0</v>
      </c>
    </row>
    <row r="1087" spans="1:38" x14ac:dyDescent="0.2">
      <c r="A1087" s="2" t="s">
        <v>56</v>
      </c>
      <c r="B1087" s="193" t="s">
        <v>925</v>
      </c>
      <c r="C1087" s="193" t="s">
        <v>925</v>
      </c>
      <c r="D1087" s="193" t="s">
        <v>925</v>
      </c>
      <c r="E1087" s="195" t="s">
        <v>926</v>
      </c>
      <c r="F1087" t="s">
        <v>60</v>
      </c>
      <c r="G1087" t="s">
        <v>109</v>
      </c>
      <c r="H1087" t="s">
        <v>109</v>
      </c>
      <c r="I1087" s="2" t="s">
        <v>3882</v>
      </c>
      <c r="J1087" s="2" t="s">
        <v>3995</v>
      </c>
      <c r="L1087" s="184">
        <v>270.56896551724139</v>
      </c>
      <c r="U1087">
        <v>1</v>
      </c>
      <c r="AA1087" s="112">
        <f t="shared" si="200"/>
        <v>0</v>
      </c>
      <c r="AB1087" s="112">
        <f t="shared" si="201"/>
        <v>0</v>
      </c>
      <c r="AC1087" s="112">
        <f t="shared" si="202"/>
        <v>0</v>
      </c>
      <c r="AD1087" s="112">
        <f t="shared" si="203"/>
        <v>0</v>
      </c>
      <c r="AE1087" s="112">
        <f t="shared" si="204"/>
        <v>0</v>
      </c>
      <c r="AF1087" s="112">
        <f t="shared" si="205"/>
        <v>0</v>
      </c>
      <c r="AG1087" s="112">
        <f t="shared" si="206"/>
        <v>270.56896551724139</v>
      </c>
      <c r="AH1087" s="112">
        <f t="shared" si="207"/>
        <v>0</v>
      </c>
      <c r="AI1087" s="112">
        <f t="shared" si="208"/>
        <v>0</v>
      </c>
      <c r="AJ1087" s="112">
        <f t="shared" si="209"/>
        <v>0</v>
      </c>
      <c r="AK1087" s="112">
        <f t="shared" si="210"/>
        <v>0</v>
      </c>
      <c r="AL1087" s="112">
        <f t="shared" si="211"/>
        <v>0</v>
      </c>
    </row>
    <row r="1088" spans="1:38" x14ac:dyDescent="0.2">
      <c r="A1088" s="2" t="s">
        <v>56</v>
      </c>
      <c r="B1088" s="193" t="s">
        <v>932</v>
      </c>
      <c r="C1088" s="193" t="s">
        <v>932</v>
      </c>
      <c r="D1088" s="193" t="s">
        <v>932</v>
      </c>
      <c r="E1088" s="195" t="s">
        <v>933</v>
      </c>
      <c r="F1088" t="s">
        <v>60</v>
      </c>
      <c r="G1088" t="s">
        <v>109</v>
      </c>
      <c r="H1088" t="s">
        <v>931</v>
      </c>
      <c r="I1088" s="2" t="s">
        <v>3882</v>
      </c>
      <c r="J1088" s="2" t="s">
        <v>3995</v>
      </c>
      <c r="L1088" s="184">
        <v>216.45689655172416</v>
      </c>
      <c r="U1088">
        <v>1</v>
      </c>
      <c r="AA1088" s="112">
        <f t="shared" si="200"/>
        <v>0</v>
      </c>
      <c r="AB1088" s="112">
        <f t="shared" si="201"/>
        <v>0</v>
      </c>
      <c r="AC1088" s="112">
        <f t="shared" si="202"/>
        <v>0</v>
      </c>
      <c r="AD1088" s="112">
        <f t="shared" si="203"/>
        <v>0</v>
      </c>
      <c r="AE1088" s="112">
        <f t="shared" si="204"/>
        <v>0</v>
      </c>
      <c r="AF1088" s="112">
        <f t="shared" si="205"/>
        <v>0</v>
      </c>
      <c r="AG1088" s="112">
        <f t="shared" si="206"/>
        <v>216.45689655172416</v>
      </c>
      <c r="AH1088" s="112">
        <f t="shared" si="207"/>
        <v>0</v>
      </c>
      <c r="AI1088" s="112">
        <f t="shared" si="208"/>
        <v>0</v>
      </c>
      <c r="AJ1088" s="112">
        <f t="shared" si="209"/>
        <v>0</v>
      </c>
      <c r="AK1088" s="112">
        <f t="shared" si="210"/>
        <v>0</v>
      </c>
      <c r="AL1088" s="112">
        <f t="shared" si="211"/>
        <v>0</v>
      </c>
    </row>
    <row r="1089" spans="1:38" x14ac:dyDescent="0.2">
      <c r="A1089" s="2" t="s">
        <v>56</v>
      </c>
      <c r="B1089" s="193" t="s">
        <v>284</v>
      </c>
      <c r="C1089" s="193" t="s">
        <v>284</v>
      </c>
      <c r="D1089" s="193" t="s">
        <v>284</v>
      </c>
      <c r="E1089" s="195" t="s">
        <v>286</v>
      </c>
      <c r="F1089" t="s">
        <v>60</v>
      </c>
      <c r="G1089" t="s">
        <v>109</v>
      </c>
      <c r="H1089" t="s">
        <v>127</v>
      </c>
      <c r="I1089" s="2" t="s">
        <v>3882</v>
      </c>
      <c r="J1089" s="2" t="s">
        <v>3995</v>
      </c>
      <c r="L1089" s="184">
        <v>270.56896551724139</v>
      </c>
      <c r="U1089">
        <v>2</v>
      </c>
      <c r="AA1089" s="112">
        <f t="shared" si="200"/>
        <v>0</v>
      </c>
      <c r="AB1089" s="112">
        <f t="shared" si="201"/>
        <v>0</v>
      </c>
      <c r="AC1089" s="112">
        <f t="shared" si="202"/>
        <v>0</v>
      </c>
      <c r="AD1089" s="112">
        <f t="shared" si="203"/>
        <v>0</v>
      </c>
      <c r="AE1089" s="112">
        <f t="shared" si="204"/>
        <v>0</v>
      </c>
      <c r="AF1089" s="112">
        <f t="shared" si="205"/>
        <v>0</v>
      </c>
      <c r="AG1089" s="112">
        <f t="shared" si="206"/>
        <v>541.13793103448279</v>
      </c>
      <c r="AH1089" s="112">
        <f t="shared" si="207"/>
        <v>0</v>
      </c>
      <c r="AI1089" s="112">
        <f t="shared" si="208"/>
        <v>0</v>
      </c>
      <c r="AJ1089" s="112">
        <f t="shared" si="209"/>
        <v>0</v>
      </c>
      <c r="AK1089" s="112">
        <f t="shared" si="210"/>
        <v>0</v>
      </c>
      <c r="AL1089" s="112">
        <f t="shared" si="211"/>
        <v>0</v>
      </c>
    </row>
    <row r="1090" spans="1:38" x14ac:dyDescent="0.2">
      <c r="A1090" s="2" t="s">
        <v>56</v>
      </c>
      <c r="B1090" s="193" t="s">
        <v>1938</v>
      </c>
      <c r="C1090" s="193" t="s">
        <v>1938</v>
      </c>
      <c r="D1090" s="193" t="s">
        <v>1938</v>
      </c>
      <c r="E1090" s="195" t="s">
        <v>1940</v>
      </c>
      <c r="F1090" t="s">
        <v>60</v>
      </c>
      <c r="G1090" t="s">
        <v>109</v>
      </c>
      <c r="H1090" t="s">
        <v>127</v>
      </c>
      <c r="I1090" s="2" t="s">
        <v>3882</v>
      </c>
      <c r="J1090" s="2" t="s">
        <v>3995</v>
      </c>
      <c r="L1090" s="184">
        <v>270.56896551724139</v>
      </c>
      <c r="U1090">
        <v>1</v>
      </c>
      <c r="AA1090" s="112">
        <f t="shared" si="200"/>
        <v>0</v>
      </c>
      <c r="AB1090" s="112">
        <f t="shared" si="201"/>
        <v>0</v>
      </c>
      <c r="AC1090" s="112">
        <f t="shared" si="202"/>
        <v>0</v>
      </c>
      <c r="AD1090" s="112">
        <f t="shared" si="203"/>
        <v>0</v>
      </c>
      <c r="AE1090" s="112">
        <f t="shared" si="204"/>
        <v>0</v>
      </c>
      <c r="AF1090" s="112">
        <f t="shared" si="205"/>
        <v>0</v>
      </c>
      <c r="AG1090" s="112">
        <f t="shared" si="206"/>
        <v>270.56896551724139</v>
      </c>
      <c r="AH1090" s="112">
        <f t="shared" si="207"/>
        <v>0</v>
      </c>
      <c r="AI1090" s="112">
        <f t="shared" si="208"/>
        <v>0</v>
      </c>
      <c r="AJ1090" s="112">
        <f t="shared" si="209"/>
        <v>0</v>
      </c>
      <c r="AK1090" s="112">
        <f t="shared" si="210"/>
        <v>0</v>
      </c>
      <c r="AL1090" s="112">
        <f t="shared" si="211"/>
        <v>0</v>
      </c>
    </row>
    <row r="1091" spans="1:38" x14ac:dyDescent="0.2">
      <c r="A1091" s="2" t="s">
        <v>56</v>
      </c>
      <c r="B1091" s="193" t="s">
        <v>360</v>
      </c>
      <c r="C1091" s="193" t="s">
        <v>360</v>
      </c>
      <c r="D1091" s="193" t="s">
        <v>360</v>
      </c>
      <c r="E1091" s="195" t="s">
        <v>361</v>
      </c>
      <c r="F1091" t="s">
        <v>60</v>
      </c>
      <c r="G1091" t="s">
        <v>61</v>
      </c>
      <c r="H1091" t="s">
        <v>74</v>
      </c>
      <c r="I1091" s="2" t="s">
        <v>3882</v>
      </c>
      <c r="J1091" s="2" t="s">
        <v>3995</v>
      </c>
      <c r="L1091" s="184">
        <v>597.60344827586209</v>
      </c>
      <c r="U1091">
        <v>2</v>
      </c>
      <c r="AA1091" s="112">
        <f t="shared" ref="AA1091:AA1154" si="212">O1091*$L:$L</f>
        <v>0</v>
      </c>
      <c r="AB1091" s="112">
        <f t="shared" ref="AB1091:AB1154" si="213">P1091*$L:$L</f>
        <v>0</v>
      </c>
      <c r="AC1091" s="112">
        <f t="shared" ref="AC1091:AC1154" si="214">Q1091*$L:$L</f>
        <v>0</v>
      </c>
      <c r="AD1091" s="112">
        <f t="shared" ref="AD1091:AD1154" si="215">R1091*$L:$L</f>
        <v>0</v>
      </c>
      <c r="AE1091" s="112">
        <f t="shared" ref="AE1091:AE1154" si="216">S1091*$L:$L</f>
        <v>0</v>
      </c>
      <c r="AF1091" s="112">
        <f t="shared" ref="AF1091:AF1154" si="217">T1091*$L:$L</f>
        <v>0</v>
      </c>
      <c r="AG1091" s="112">
        <f t="shared" ref="AG1091:AG1154" si="218">U1091*$L:$L</f>
        <v>1195.2068965517242</v>
      </c>
      <c r="AH1091" s="112">
        <f t="shared" ref="AH1091:AH1154" si="219">V1091*$L:$L</f>
        <v>0</v>
      </c>
      <c r="AI1091" s="112">
        <f t="shared" ref="AI1091:AI1154" si="220">W1091*$L:$L</f>
        <v>0</v>
      </c>
      <c r="AJ1091" s="112">
        <f t="shared" ref="AJ1091:AJ1154" si="221">X1091*$L:$L</f>
        <v>0</v>
      </c>
      <c r="AK1091" s="112">
        <f t="shared" ref="AK1091:AK1154" si="222">Y1091*$L:$L</f>
        <v>0</v>
      </c>
      <c r="AL1091" s="112">
        <f t="shared" ref="AL1091:AL1154" si="223">Z1091*$L:$L</f>
        <v>0</v>
      </c>
    </row>
    <row r="1092" spans="1:38" x14ac:dyDescent="0.2">
      <c r="A1092" s="2" t="s">
        <v>56</v>
      </c>
      <c r="B1092" s="193" t="s">
        <v>494</v>
      </c>
      <c r="C1092" s="193" t="s">
        <v>494</v>
      </c>
      <c r="D1092" s="193" t="s">
        <v>494</v>
      </c>
      <c r="E1092" s="195" t="s">
        <v>495</v>
      </c>
      <c r="F1092" t="s">
        <v>487</v>
      </c>
      <c r="G1092" t="s">
        <v>488</v>
      </c>
      <c r="H1092" t="s">
        <v>489</v>
      </c>
      <c r="I1092" s="2" t="s">
        <v>3882</v>
      </c>
      <c r="J1092" s="2" t="s">
        <v>3995</v>
      </c>
      <c r="L1092" s="184">
        <v>323.08620689655174</v>
      </c>
      <c r="U1092">
        <v>1</v>
      </c>
      <c r="AA1092" s="112">
        <f t="shared" si="212"/>
        <v>0</v>
      </c>
      <c r="AB1092" s="112">
        <f t="shared" si="213"/>
        <v>0</v>
      </c>
      <c r="AC1092" s="112">
        <f t="shared" si="214"/>
        <v>0</v>
      </c>
      <c r="AD1092" s="112">
        <f t="shared" si="215"/>
        <v>0</v>
      </c>
      <c r="AE1092" s="112">
        <f t="shared" si="216"/>
        <v>0</v>
      </c>
      <c r="AF1092" s="112">
        <f t="shared" si="217"/>
        <v>0</v>
      </c>
      <c r="AG1092" s="112">
        <f t="shared" si="218"/>
        <v>323.08620689655174</v>
      </c>
      <c r="AH1092" s="112">
        <f t="shared" si="219"/>
        <v>0</v>
      </c>
      <c r="AI1092" s="112">
        <f t="shared" si="220"/>
        <v>0</v>
      </c>
      <c r="AJ1092" s="112">
        <f t="shared" si="221"/>
        <v>0</v>
      </c>
      <c r="AK1092" s="112">
        <f t="shared" si="222"/>
        <v>0</v>
      </c>
      <c r="AL1092" s="112">
        <f t="shared" si="223"/>
        <v>0</v>
      </c>
    </row>
    <row r="1093" spans="1:38" x14ac:dyDescent="0.2">
      <c r="A1093" s="2" t="s">
        <v>1303</v>
      </c>
      <c r="B1093" s="193" t="s">
        <v>4136</v>
      </c>
      <c r="C1093" s="193" t="s">
        <v>4136</v>
      </c>
      <c r="D1093" s="193" t="s">
        <v>4136</v>
      </c>
      <c r="E1093" s="195" t="s">
        <v>4137</v>
      </c>
      <c r="F1093" t="s">
        <v>4030</v>
      </c>
      <c r="G1093" t="s">
        <v>4154</v>
      </c>
      <c r="H1093" t="s">
        <v>4155</v>
      </c>
      <c r="I1093" s="2" t="s">
        <v>3882</v>
      </c>
      <c r="J1093" s="2" t="s">
        <v>3995</v>
      </c>
      <c r="L1093" s="184">
        <v>192.16379310344828</v>
      </c>
      <c r="U1093">
        <v>2</v>
      </c>
      <c r="AA1093" s="112">
        <f t="shared" si="212"/>
        <v>0</v>
      </c>
      <c r="AB1093" s="112">
        <f t="shared" si="213"/>
        <v>0</v>
      </c>
      <c r="AC1093" s="112">
        <f t="shared" si="214"/>
        <v>0</v>
      </c>
      <c r="AD1093" s="112">
        <f t="shared" si="215"/>
        <v>0</v>
      </c>
      <c r="AE1093" s="112">
        <f t="shared" si="216"/>
        <v>0</v>
      </c>
      <c r="AF1093" s="112">
        <f t="shared" si="217"/>
        <v>0</v>
      </c>
      <c r="AG1093" s="112">
        <f t="shared" si="218"/>
        <v>384.32758620689657</v>
      </c>
      <c r="AH1093" s="112">
        <f t="shared" si="219"/>
        <v>0</v>
      </c>
      <c r="AI1093" s="112">
        <f t="shared" si="220"/>
        <v>0</v>
      </c>
      <c r="AJ1093" s="112">
        <f t="shared" si="221"/>
        <v>0</v>
      </c>
      <c r="AK1093" s="112">
        <f t="shared" si="222"/>
        <v>0</v>
      </c>
      <c r="AL1093" s="112">
        <f t="shared" si="223"/>
        <v>0</v>
      </c>
    </row>
    <row r="1094" spans="1:38" x14ac:dyDescent="0.2">
      <c r="A1094" s="2" t="s">
        <v>1807</v>
      </c>
      <c r="B1094" s="193" t="s">
        <v>4141</v>
      </c>
      <c r="C1094" s="193" t="s">
        <v>4141</v>
      </c>
      <c r="D1094" s="193" t="s">
        <v>4141</v>
      </c>
      <c r="E1094" s="195" t="s">
        <v>4135</v>
      </c>
      <c r="F1094" t="s">
        <v>4150</v>
      </c>
      <c r="G1094" t="s">
        <v>26</v>
      </c>
      <c r="H1094" t="s">
        <v>3978</v>
      </c>
      <c r="I1094" s="2" t="s">
        <v>3882</v>
      </c>
      <c r="J1094" s="2" t="s">
        <v>3995</v>
      </c>
      <c r="L1094" s="184">
        <v>131.15517241379311</v>
      </c>
      <c r="U1094">
        <v>1</v>
      </c>
      <c r="AA1094" s="112">
        <f t="shared" si="212"/>
        <v>0</v>
      </c>
      <c r="AB1094" s="112">
        <f t="shared" si="213"/>
        <v>0</v>
      </c>
      <c r="AC1094" s="112">
        <f t="shared" si="214"/>
        <v>0</v>
      </c>
      <c r="AD1094" s="112">
        <f t="shared" si="215"/>
        <v>0</v>
      </c>
      <c r="AE1094" s="112">
        <f t="shared" si="216"/>
        <v>0</v>
      </c>
      <c r="AF1094" s="112">
        <f t="shared" si="217"/>
        <v>0</v>
      </c>
      <c r="AG1094" s="112">
        <f t="shared" si="218"/>
        <v>131.15517241379311</v>
      </c>
      <c r="AH1094" s="112">
        <f t="shared" si="219"/>
        <v>0</v>
      </c>
      <c r="AI1094" s="112">
        <f t="shared" si="220"/>
        <v>0</v>
      </c>
      <c r="AJ1094" s="112">
        <f t="shared" si="221"/>
        <v>0</v>
      </c>
      <c r="AK1094" s="112">
        <f t="shared" si="222"/>
        <v>0</v>
      </c>
      <c r="AL1094" s="112">
        <f t="shared" si="223"/>
        <v>0</v>
      </c>
    </row>
    <row r="1095" spans="1:38" x14ac:dyDescent="0.2">
      <c r="A1095" s="2" t="s">
        <v>20</v>
      </c>
      <c r="B1095" s="193" t="s">
        <v>3984</v>
      </c>
      <c r="C1095" s="193" t="s">
        <v>3984</v>
      </c>
      <c r="D1095" s="193" t="s">
        <v>3984</v>
      </c>
      <c r="E1095" s="195" t="s">
        <v>3985</v>
      </c>
      <c r="F1095" t="s">
        <v>4150</v>
      </c>
      <c r="G1095" t="s">
        <v>26</v>
      </c>
      <c r="H1095" t="s">
        <v>3978</v>
      </c>
      <c r="I1095" s="2" t="s">
        <v>3882</v>
      </c>
      <c r="J1095" s="2" t="s">
        <v>3995</v>
      </c>
      <c r="L1095" s="184">
        <v>150.59482758620692</v>
      </c>
      <c r="U1095">
        <v>1</v>
      </c>
      <c r="AA1095" s="112">
        <f t="shared" si="212"/>
        <v>0</v>
      </c>
      <c r="AB1095" s="112">
        <f t="shared" si="213"/>
        <v>0</v>
      </c>
      <c r="AC1095" s="112">
        <f t="shared" si="214"/>
        <v>0</v>
      </c>
      <c r="AD1095" s="112">
        <f t="shared" si="215"/>
        <v>0</v>
      </c>
      <c r="AE1095" s="112">
        <f t="shared" si="216"/>
        <v>0</v>
      </c>
      <c r="AF1095" s="112">
        <f t="shared" si="217"/>
        <v>0</v>
      </c>
      <c r="AG1095" s="112">
        <f t="shared" si="218"/>
        <v>150.59482758620692</v>
      </c>
      <c r="AH1095" s="112">
        <f t="shared" si="219"/>
        <v>0</v>
      </c>
      <c r="AI1095" s="112">
        <f t="shared" si="220"/>
        <v>0</v>
      </c>
      <c r="AJ1095" s="112">
        <f t="shared" si="221"/>
        <v>0</v>
      </c>
      <c r="AK1095" s="112">
        <f t="shared" si="222"/>
        <v>0</v>
      </c>
      <c r="AL1095" s="112">
        <f t="shared" si="223"/>
        <v>0</v>
      </c>
    </row>
    <row r="1096" spans="1:38" x14ac:dyDescent="0.2">
      <c r="A1096" s="2" t="s">
        <v>20</v>
      </c>
      <c r="B1096" s="193" t="s">
        <v>4142</v>
      </c>
      <c r="C1096" s="193" t="s">
        <v>4142</v>
      </c>
      <c r="D1096" s="193" t="s">
        <v>4142</v>
      </c>
      <c r="E1096" s="195" t="s">
        <v>4143</v>
      </c>
      <c r="F1096" t="s">
        <v>4150</v>
      </c>
      <c r="G1096" t="s">
        <v>26</v>
      </c>
      <c r="H1096" t="s">
        <v>3979</v>
      </c>
      <c r="I1096" s="2" t="s">
        <v>3882</v>
      </c>
      <c r="J1096" s="2" t="s">
        <v>3995</v>
      </c>
      <c r="L1096" s="184">
        <v>140.13793103448276</v>
      </c>
      <c r="U1096">
        <v>1</v>
      </c>
      <c r="AA1096" s="112">
        <f t="shared" si="212"/>
        <v>0</v>
      </c>
      <c r="AB1096" s="112">
        <f t="shared" si="213"/>
        <v>0</v>
      </c>
      <c r="AC1096" s="112">
        <f t="shared" si="214"/>
        <v>0</v>
      </c>
      <c r="AD1096" s="112">
        <f t="shared" si="215"/>
        <v>0</v>
      </c>
      <c r="AE1096" s="112">
        <f t="shared" si="216"/>
        <v>0</v>
      </c>
      <c r="AF1096" s="112">
        <f t="shared" si="217"/>
        <v>0</v>
      </c>
      <c r="AG1096" s="112">
        <f t="shared" si="218"/>
        <v>140.13793103448276</v>
      </c>
      <c r="AH1096" s="112">
        <f t="shared" si="219"/>
        <v>0</v>
      </c>
      <c r="AI1096" s="112">
        <f t="shared" si="220"/>
        <v>0</v>
      </c>
      <c r="AJ1096" s="112">
        <f t="shared" si="221"/>
        <v>0</v>
      </c>
      <c r="AK1096" s="112">
        <f t="shared" si="222"/>
        <v>0</v>
      </c>
      <c r="AL1096" s="112">
        <f t="shared" si="223"/>
        <v>0</v>
      </c>
    </row>
    <row r="1097" spans="1:38" x14ac:dyDescent="0.2">
      <c r="A1097" s="2" t="s">
        <v>104</v>
      </c>
      <c r="B1097" s="193" t="s">
        <v>373</v>
      </c>
      <c r="C1097" s="193" t="s">
        <v>373</v>
      </c>
      <c r="D1097" s="193" t="s">
        <v>373</v>
      </c>
      <c r="E1097" s="195" t="s">
        <v>374</v>
      </c>
      <c r="F1097" t="s">
        <v>60</v>
      </c>
      <c r="G1097" t="s">
        <v>61</v>
      </c>
      <c r="H1097" t="s">
        <v>74</v>
      </c>
      <c r="I1097" s="2" t="s">
        <v>3882</v>
      </c>
      <c r="J1097" s="2" t="s">
        <v>3995</v>
      </c>
      <c r="L1097" s="184">
        <v>608.18965517241384</v>
      </c>
      <c r="U1097">
        <v>2</v>
      </c>
      <c r="AA1097" s="112">
        <f t="shared" si="212"/>
        <v>0</v>
      </c>
      <c r="AB1097" s="112">
        <f t="shared" si="213"/>
        <v>0</v>
      </c>
      <c r="AC1097" s="112">
        <f t="shared" si="214"/>
        <v>0</v>
      </c>
      <c r="AD1097" s="112">
        <f t="shared" si="215"/>
        <v>0</v>
      </c>
      <c r="AE1097" s="112">
        <f t="shared" si="216"/>
        <v>0</v>
      </c>
      <c r="AF1097" s="112">
        <f t="shared" si="217"/>
        <v>0</v>
      </c>
      <c r="AG1097" s="112">
        <f t="shared" si="218"/>
        <v>1216.3793103448277</v>
      </c>
      <c r="AH1097" s="112">
        <f t="shared" si="219"/>
        <v>0</v>
      </c>
      <c r="AI1097" s="112">
        <f t="shared" si="220"/>
        <v>0</v>
      </c>
      <c r="AJ1097" s="112">
        <f t="shared" si="221"/>
        <v>0</v>
      </c>
      <c r="AK1097" s="112">
        <f t="shared" si="222"/>
        <v>0</v>
      </c>
      <c r="AL1097" s="112">
        <f t="shared" si="223"/>
        <v>0</v>
      </c>
    </row>
    <row r="1098" spans="1:38" x14ac:dyDescent="0.2">
      <c r="A1098" s="2" t="s">
        <v>104</v>
      </c>
      <c r="B1098" s="193" t="s">
        <v>371</v>
      </c>
      <c r="C1098" s="193" t="s">
        <v>371</v>
      </c>
      <c r="D1098" s="193" t="s">
        <v>371</v>
      </c>
      <c r="E1098" s="195" t="s">
        <v>372</v>
      </c>
      <c r="F1098" t="s">
        <v>60</v>
      </c>
      <c r="G1098" t="s">
        <v>61</v>
      </c>
      <c r="H1098" t="s">
        <v>74</v>
      </c>
      <c r="I1098" s="2" t="s">
        <v>3882</v>
      </c>
      <c r="J1098" s="2" t="s">
        <v>3995</v>
      </c>
      <c r="L1098" s="184">
        <v>608.18965517241384</v>
      </c>
      <c r="U1098">
        <v>1</v>
      </c>
      <c r="AA1098" s="112">
        <f t="shared" si="212"/>
        <v>0</v>
      </c>
      <c r="AB1098" s="112">
        <f t="shared" si="213"/>
        <v>0</v>
      </c>
      <c r="AC1098" s="112">
        <f t="shared" si="214"/>
        <v>0</v>
      </c>
      <c r="AD1098" s="112">
        <f t="shared" si="215"/>
        <v>0</v>
      </c>
      <c r="AE1098" s="112">
        <f t="shared" si="216"/>
        <v>0</v>
      </c>
      <c r="AF1098" s="112">
        <f t="shared" si="217"/>
        <v>0</v>
      </c>
      <c r="AG1098" s="112">
        <f t="shared" si="218"/>
        <v>608.18965517241384</v>
      </c>
      <c r="AH1098" s="112">
        <f t="shared" si="219"/>
        <v>0</v>
      </c>
      <c r="AI1098" s="112">
        <f t="shared" si="220"/>
        <v>0</v>
      </c>
      <c r="AJ1098" s="112">
        <f t="shared" si="221"/>
        <v>0</v>
      </c>
      <c r="AK1098" s="112">
        <f t="shared" si="222"/>
        <v>0</v>
      </c>
      <c r="AL1098" s="112">
        <f t="shared" si="223"/>
        <v>0</v>
      </c>
    </row>
    <row r="1099" spans="1:38" x14ac:dyDescent="0.2">
      <c r="A1099" s="2" t="s">
        <v>104</v>
      </c>
      <c r="B1099" s="193" t="s">
        <v>366</v>
      </c>
      <c r="C1099" s="193" t="s">
        <v>366</v>
      </c>
      <c r="D1099" s="193" t="s">
        <v>366</v>
      </c>
      <c r="E1099" s="195" t="s">
        <v>367</v>
      </c>
      <c r="F1099" t="s">
        <v>60</v>
      </c>
      <c r="G1099" t="s">
        <v>61</v>
      </c>
      <c r="H1099" t="s">
        <v>62</v>
      </c>
      <c r="I1099" s="2" t="s">
        <v>3882</v>
      </c>
      <c r="J1099" s="2" t="s">
        <v>3995</v>
      </c>
      <c r="L1099" s="184">
        <v>603.85344827586209</v>
      </c>
      <c r="U1099">
        <v>1</v>
      </c>
      <c r="AA1099" s="112">
        <f t="shared" si="212"/>
        <v>0</v>
      </c>
      <c r="AB1099" s="112">
        <f t="shared" si="213"/>
        <v>0</v>
      </c>
      <c r="AC1099" s="112">
        <f t="shared" si="214"/>
        <v>0</v>
      </c>
      <c r="AD1099" s="112">
        <f t="shared" si="215"/>
        <v>0</v>
      </c>
      <c r="AE1099" s="112">
        <f t="shared" si="216"/>
        <v>0</v>
      </c>
      <c r="AF1099" s="112">
        <f t="shared" si="217"/>
        <v>0</v>
      </c>
      <c r="AG1099" s="112">
        <f t="shared" si="218"/>
        <v>603.85344827586209</v>
      </c>
      <c r="AH1099" s="112">
        <f t="shared" si="219"/>
        <v>0</v>
      </c>
      <c r="AI1099" s="112">
        <f t="shared" si="220"/>
        <v>0</v>
      </c>
      <c r="AJ1099" s="112">
        <f t="shared" si="221"/>
        <v>0</v>
      </c>
      <c r="AK1099" s="112">
        <f t="shared" si="222"/>
        <v>0</v>
      </c>
      <c r="AL1099" s="112">
        <f t="shared" si="223"/>
        <v>0</v>
      </c>
    </row>
    <row r="1100" spans="1:38" x14ac:dyDescent="0.2">
      <c r="A1100" s="2" t="s">
        <v>104</v>
      </c>
      <c r="B1100" s="193" t="s">
        <v>479</v>
      </c>
      <c r="C1100" s="193" t="s">
        <v>479</v>
      </c>
      <c r="D1100" s="193" t="s">
        <v>479</v>
      </c>
      <c r="E1100" s="195" t="s">
        <v>480</v>
      </c>
      <c r="F1100" t="s">
        <v>2277</v>
      </c>
      <c r="G1100" s="2" t="s">
        <v>475</v>
      </c>
      <c r="H1100" t="s">
        <v>476</v>
      </c>
      <c r="I1100" s="2" t="s">
        <v>3882</v>
      </c>
      <c r="J1100" s="2" t="s">
        <v>3995</v>
      </c>
      <c r="L1100" s="184">
        <v>620.44827586206907</v>
      </c>
      <c r="U1100">
        <v>1</v>
      </c>
      <c r="AA1100" s="112">
        <f t="shared" si="212"/>
        <v>0</v>
      </c>
      <c r="AB1100" s="112">
        <f t="shared" si="213"/>
        <v>0</v>
      </c>
      <c r="AC1100" s="112">
        <f t="shared" si="214"/>
        <v>0</v>
      </c>
      <c r="AD1100" s="112">
        <f t="shared" si="215"/>
        <v>0</v>
      </c>
      <c r="AE1100" s="112">
        <f t="shared" si="216"/>
        <v>0</v>
      </c>
      <c r="AF1100" s="112">
        <f t="shared" si="217"/>
        <v>0</v>
      </c>
      <c r="AG1100" s="112">
        <f t="shared" si="218"/>
        <v>620.44827586206907</v>
      </c>
      <c r="AH1100" s="112">
        <f t="shared" si="219"/>
        <v>0</v>
      </c>
      <c r="AI1100" s="112">
        <f t="shared" si="220"/>
        <v>0</v>
      </c>
      <c r="AJ1100" s="112">
        <f t="shared" si="221"/>
        <v>0</v>
      </c>
      <c r="AK1100" s="112">
        <f t="shared" si="222"/>
        <v>0</v>
      </c>
      <c r="AL1100" s="112">
        <f t="shared" si="223"/>
        <v>0</v>
      </c>
    </row>
    <row r="1101" spans="1:38" x14ac:dyDescent="0.2">
      <c r="A1101" s="2" t="s">
        <v>104</v>
      </c>
      <c r="B1101" s="193" t="s">
        <v>1454</v>
      </c>
      <c r="C1101" s="193" t="s">
        <v>1454</v>
      </c>
      <c r="D1101" s="193" t="s">
        <v>1454</v>
      </c>
      <c r="E1101" s="195" t="s">
        <v>1456</v>
      </c>
      <c r="F1101" t="s">
        <v>60</v>
      </c>
      <c r="G1101" t="s">
        <v>79</v>
      </c>
      <c r="H1101" t="s">
        <v>245</v>
      </c>
      <c r="I1101" s="2" t="s">
        <v>3882</v>
      </c>
      <c r="J1101" s="2" t="s">
        <v>3995</v>
      </c>
      <c r="L1101" s="184">
        <v>322.64655172413796</v>
      </c>
      <c r="U1101">
        <v>1</v>
      </c>
      <c r="AA1101" s="112">
        <f t="shared" si="212"/>
        <v>0</v>
      </c>
      <c r="AB1101" s="112">
        <f t="shared" si="213"/>
        <v>0</v>
      </c>
      <c r="AC1101" s="112">
        <f t="shared" si="214"/>
        <v>0</v>
      </c>
      <c r="AD1101" s="112">
        <f t="shared" si="215"/>
        <v>0</v>
      </c>
      <c r="AE1101" s="112">
        <f t="shared" si="216"/>
        <v>0</v>
      </c>
      <c r="AF1101" s="112">
        <f t="shared" si="217"/>
        <v>0</v>
      </c>
      <c r="AG1101" s="112">
        <f t="shared" si="218"/>
        <v>322.64655172413796</v>
      </c>
      <c r="AH1101" s="112">
        <f t="shared" si="219"/>
        <v>0</v>
      </c>
      <c r="AI1101" s="112">
        <f t="shared" si="220"/>
        <v>0</v>
      </c>
      <c r="AJ1101" s="112">
        <f t="shared" si="221"/>
        <v>0</v>
      </c>
      <c r="AK1101" s="112">
        <f t="shared" si="222"/>
        <v>0</v>
      </c>
      <c r="AL1101" s="112">
        <f t="shared" si="223"/>
        <v>0</v>
      </c>
    </row>
    <row r="1102" spans="1:38" x14ac:dyDescent="0.2">
      <c r="A1102" s="2" t="s">
        <v>104</v>
      </c>
      <c r="B1102" s="193" t="s">
        <v>1450</v>
      </c>
      <c r="C1102" s="193" t="s">
        <v>1450</v>
      </c>
      <c r="D1102" s="193" t="s">
        <v>1450</v>
      </c>
      <c r="E1102" s="195" t="s">
        <v>1452</v>
      </c>
      <c r="F1102" t="s">
        <v>60</v>
      </c>
      <c r="G1102" t="s">
        <v>79</v>
      </c>
      <c r="H1102" t="s">
        <v>245</v>
      </c>
      <c r="I1102" s="2" t="s">
        <v>3882</v>
      </c>
      <c r="J1102" s="2" t="s">
        <v>3995</v>
      </c>
      <c r="L1102" s="184">
        <v>323.94827586206895</v>
      </c>
      <c r="U1102">
        <v>2</v>
      </c>
      <c r="AA1102" s="112">
        <f t="shared" si="212"/>
        <v>0</v>
      </c>
      <c r="AB1102" s="112">
        <f t="shared" si="213"/>
        <v>0</v>
      </c>
      <c r="AC1102" s="112">
        <f t="shared" si="214"/>
        <v>0</v>
      </c>
      <c r="AD1102" s="112">
        <f t="shared" si="215"/>
        <v>0</v>
      </c>
      <c r="AE1102" s="112">
        <f t="shared" si="216"/>
        <v>0</v>
      </c>
      <c r="AF1102" s="112">
        <f t="shared" si="217"/>
        <v>0</v>
      </c>
      <c r="AG1102" s="112">
        <f t="shared" si="218"/>
        <v>647.89655172413791</v>
      </c>
      <c r="AH1102" s="112">
        <f t="shared" si="219"/>
        <v>0</v>
      </c>
      <c r="AI1102" s="112">
        <f t="shared" si="220"/>
        <v>0</v>
      </c>
      <c r="AJ1102" s="112">
        <f t="shared" si="221"/>
        <v>0</v>
      </c>
      <c r="AK1102" s="112">
        <f t="shared" si="222"/>
        <v>0</v>
      </c>
      <c r="AL1102" s="112">
        <f t="shared" si="223"/>
        <v>0</v>
      </c>
    </row>
    <row r="1103" spans="1:38" x14ac:dyDescent="0.2">
      <c r="A1103" s="2" t="s">
        <v>104</v>
      </c>
      <c r="B1103" s="193" t="s">
        <v>1466</v>
      </c>
      <c r="C1103" s="193" t="s">
        <v>1466</v>
      </c>
      <c r="D1103" s="193" t="s">
        <v>1466</v>
      </c>
      <c r="E1103" s="195" t="s">
        <v>1468</v>
      </c>
      <c r="F1103" t="s">
        <v>60</v>
      </c>
      <c r="G1103" t="s">
        <v>79</v>
      </c>
      <c r="H1103" t="s">
        <v>254</v>
      </c>
      <c r="I1103" s="2" t="s">
        <v>3882</v>
      </c>
      <c r="J1103" s="2" t="s">
        <v>3995</v>
      </c>
      <c r="L1103" s="184">
        <v>323.94827586206895</v>
      </c>
      <c r="U1103">
        <v>1</v>
      </c>
      <c r="AA1103" s="112">
        <f t="shared" si="212"/>
        <v>0</v>
      </c>
      <c r="AB1103" s="112">
        <f t="shared" si="213"/>
        <v>0</v>
      </c>
      <c r="AC1103" s="112">
        <f t="shared" si="214"/>
        <v>0</v>
      </c>
      <c r="AD1103" s="112">
        <f t="shared" si="215"/>
        <v>0</v>
      </c>
      <c r="AE1103" s="112">
        <f t="shared" si="216"/>
        <v>0</v>
      </c>
      <c r="AF1103" s="112">
        <f t="shared" si="217"/>
        <v>0</v>
      </c>
      <c r="AG1103" s="112">
        <f t="shared" si="218"/>
        <v>323.94827586206895</v>
      </c>
      <c r="AH1103" s="112">
        <f t="shared" si="219"/>
        <v>0</v>
      </c>
      <c r="AI1103" s="112">
        <f t="shared" si="220"/>
        <v>0</v>
      </c>
      <c r="AJ1103" s="112">
        <f t="shared" si="221"/>
        <v>0</v>
      </c>
      <c r="AK1103" s="112">
        <f t="shared" si="222"/>
        <v>0</v>
      </c>
      <c r="AL1103" s="112">
        <f t="shared" si="223"/>
        <v>0</v>
      </c>
    </row>
    <row r="1104" spans="1:38" x14ac:dyDescent="0.2">
      <c r="A1104" s="2" t="s">
        <v>104</v>
      </c>
      <c r="B1104" s="193" t="s">
        <v>1490</v>
      </c>
      <c r="C1104" s="193" t="s">
        <v>1490</v>
      </c>
      <c r="D1104" s="193" t="s">
        <v>1490</v>
      </c>
      <c r="E1104" s="195" t="s">
        <v>1492</v>
      </c>
      <c r="F1104" t="s">
        <v>60</v>
      </c>
      <c r="G1104" t="s">
        <v>109</v>
      </c>
      <c r="H1104" t="s">
        <v>127</v>
      </c>
      <c r="I1104" s="2" t="s">
        <v>3882</v>
      </c>
      <c r="J1104" s="2" t="s">
        <v>3995</v>
      </c>
      <c r="L1104" s="184">
        <v>355.69827586206901</v>
      </c>
      <c r="U1104">
        <v>1</v>
      </c>
      <c r="AA1104" s="112">
        <f t="shared" si="212"/>
        <v>0</v>
      </c>
      <c r="AB1104" s="112">
        <f t="shared" si="213"/>
        <v>0</v>
      </c>
      <c r="AC1104" s="112">
        <f t="shared" si="214"/>
        <v>0</v>
      </c>
      <c r="AD1104" s="112">
        <f t="shared" si="215"/>
        <v>0</v>
      </c>
      <c r="AE1104" s="112">
        <f t="shared" si="216"/>
        <v>0</v>
      </c>
      <c r="AF1104" s="112">
        <f t="shared" si="217"/>
        <v>0</v>
      </c>
      <c r="AG1104" s="112">
        <f t="shared" si="218"/>
        <v>355.69827586206901</v>
      </c>
      <c r="AH1104" s="112">
        <f t="shared" si="219"/>
        <v>0</v>
      </c>
      <c r="AI1104" s="112">
        <f t="shared" si="220"/>
        <v>0</v>
      </c>
      <c r="AJ1104" s="112">
        <f t="shared" si="221"/>
        <v>0</v>
      </c>
      <c r="AK1104" s="112">
        <f t="shared" si="222"/>
        <v>0</v>
      </c>
      <c r="AL1104" s="112">
        <f t="shared" si="223"/>
        <v>0</v>
      </c>
    </row>
    <row r="1105" spans="1:38" x14ac:dyDescent="0.2">
      <c r="A1105" s="2" t="s">
        <v>104</v>
      </c>
      <c r="B1105" s="193" t="s">
        <v>124</v>
      </c>
      <c r="C1105" s="193" t="s">
        <v>124</v>
      </c>
      <c r="D1105" s="193" t="s">
        <v>124</v>
      </c>
      <c r="E1105" s="195" t="s">
        <v>126</v>
      </c>
      <c r="F1105" t="s">
        <v>60</v>
      </c>
      <c r="G1105" t="s">
        <v>109</v>
      </c>
      <c r="H1105" t="s">
        <v>127</v>
      </c>
      <c r="I1105" s="2" t="s">
        <v>3882</v>
      </c>
      <c r="J1105" s="2" t="s">
        <v>3995</v>
      </c>
      <c r="L1105" s="184">
        <v>355.93103448275866</v>
      </c>
      <c r="U1105">
        <v>2</v>
      </c>
      <c r="AA1105" s="112">
        <f t="shared" si="212"/>
        <v>0</v>
      </c>
      <c r="AB1105" s="112">
        <f t="shared" si="213"/>
        <v>0</v>
      </c>
      <c r="AC1105" s="112">
        <f t="shared" si="214"/>
        <v>0</v>
      </c>
      <c r="AD1105" s="112">
        <f t="shared" si="215"/>
        <v>0</v>
      </c>
      <c r="AE1105" s="112">
        <f t="shared" si="216"/>
        <v>0</v>
      </c>
      <c r="AF1105" s="112">
        <f t="shared" si="217"/>
        <v>0</v>
      </c>
      <c r="AG1105" s="112">
        <f t="shared" si="218"/>
        <v>711.86206896551732</v>
      </c>
      <c r="AH1105" s="112">
        <f t="shared" si="219"/>
        <v>0</v>
      </c>
      <c r="AI1105" s="112">
        <f t="shared" si="220"/>
        <v>0</v>
      </c>
      <c r="AJ1105" s="112">
        <f t="shared" si="221"/>
        <v>0</v>
      </c>
      <c r="AK1105" s="112">
        <f t="shared" si="222"/>
        <v>0</v>
      </c>
      <c r="AL1105" s="112">
        <f t="shared" si="223"/>
        <v>0</v>
      </c>
    </row>
    <row r="1106" spans="1:38" x14ac:dyDescent="0.2">
      <c r="A1106" s="2" t="s">
        <v>104</v>
      </c>
      <c r="B1106" s="193" t="s">
        <v>1485</v>
      </c>
      <c r="C1106" s="193" t="s">
        <v>1485</v>
      </c>
      <c r="D1106" s="193" t="s">
        <v>1485</v>
      </c>
      <c r="E1106" s="195" t="s">
        <v>1487</v>
      </c>
      <c r="F1106" t="s">
        <v>60</v>
      </c>
      <c r="G1106" t="s">
        <v>109</v>
      </c>
      <c r="H1106" t="s">
        <v>110</v>
      </c>
      <c r="I1106" s="2" t="s">
        <v>3882</v>
      </c>
      <c r="J1106" s="2" t="s">
        <v>3995</v>
      </c>
      <c r="L1106" s="184">
        <v>355.93103448275861</v>
      </c>
      <c r="U1106">
        <v>3</v>
      </c>
      <c r="AA1106" s="112">
        <f t="shared" si="212"/>
        <v>0</v>
      </c>
      <c r="AB1106" s="112">
        <f t="shared" si="213"/>
        <v>0</v>
      </c>
      <c r="AC1106" s="112">
        <f t="shared" si="214"/>
        <v>0</v>
      </c>
      <c r="AD1106" s="112">
        <f t="shared" si="215"/>
        <v>0</v>
      </c>
      <c r="AE1106" s="112">
        <f t="shared" si="216"/>
        <v>0</v>
      </c>
      <c r="AF1106" s="112">
        <f t="shared" si="217"/>
        <v>0</v>
      </c>
      <c r="AG1106" s="112">
        <f t="shared" si="218"/>
        <v>1067.7931034482758</v>
      </c>
      <c r="AH1106" s="112">
        <f t="shared" si="219"/>
        <v>0</v>
      </c>
      <c r="AI1106" s="112">
        <f t="shared" si="220"/>
        <v>0</v>
      </c>
      <c r="AJ1106" s="112">
        <f t="shared" si="221"/>
        <v>0</v>
      </c>
      <c r="AK1106" s="112">
        <f t="shared" si="222"/>
        <v>0</v>
      </c>
      <c r="AL1106" s="112">
        <f t="shared" si="223"/>
        <v>0</v>
      </c>
    </row>
    <row r="1107" spans="1:38" x14ac:dyDescent="0.2">
      <c r="A1107" s="2" t="s">
        <v>104</v>
      </c>
      <c r="B1107" s="193" t="s">
        <v>473</v>
      </c>
      <c r="C1107" s="193" t="s">
        <v>473</v>
      </c>
      <c r="D1107" s="193" t="s">
        <v>473</v>
      </c>
      <c r="E1107" s="195" t="s">
        <v>474</v>
      </c>
      <c r="F1107" t="s">
        <v>2277</v>
      </c>
      <c r="G1107" s="2" t="s">
        <v>475</v>
      </c>
      <c r="H1107" t="s">
        <v>476</v>
      </c>
      <c r="I1107" s="2" t="s">
        <v>3882</v>
      </c>
      <c r="J1107" s="2" t="s">
        <v>3995</v>
      </c>
      <c r="L1107" s="184">
        <v>653.60344827586209</v>
      </c>
      <c r="U1107">
        <v>3</v>
      </c>
      <c r="AA1107" s="112">
        <f t="shared" si="212"/>
        <v>0</v>
      </c>
      <c r="AB1107" s="112">
        <f t="shared" si="213"/>
        <v>0</v>
      </c>
      <c r="AC1107" s="112">
        <f t="shared" si="214"/>
        <v>0</v>
      </c>
      <c r="AD1107" s="112">
        <f t="shared" si="215"/>
        <v>0</v>
      </c>
      <c r="AE1107" s="112">
        <f t="shared" si="216"/>
        <v>0</v>
      </c>
      <c r="AF1107" s="112">
        <f t="shared" si="217"/>
        <v>0</v>
      </c>
      <c r="AG1107" s="112">
        <f t="shared" si="218"/>
        <v>1960.8103448275863</v>
      </c>
      <c r="AH1107" s="112">
        <f t="shared" si="219"/>
        <v>0</v>
      </c>
      <c r="AI1107" s="112">
        <f t="shared" si="220"/>
        <v>0</v>
      </c>
      <c r="AJ1107" s="112">
        <f t="shared" si="221"/>
        <v>0</v>
      </c>
      <c r="AK1107" s="112">
        <f t="shared" si="222"/>
        <v>0</v>
      </c>
      <c r="AL1107" s="112">
        <f t="shared" si="223"/>
        <v>0</v>
      </c>
    </row>
    <row r="1108" spans="1:38" x14ac:dyDescent="0.2">
      <c r="A1108" s="2" t="s">
        <v>56</v>
      </c>
      <c r="B1108" s="193" t="s">
        <v>247</v>
      </c>
      <c r="C1108" s="193" t="s">
        <v>247</v>
      </c>
      <c r="D1108" s="193" t="s">
        <v>247</v>
      </c>
      <c r="E1108" s="195" t="s">
        <v>249</v>
      </c>
      <c r="F1108" t="s">
        <v>60</v>
      </c>
      <c r="G1108" t="s">
        <v>79</v>
      </c>
      <c r="H1108" t="s">
        <v>245</v>
      </c>
      <c r="I1108" s="2" t="s">
        <v>3882</v>
      </c>
      <c r="J1108" s="2" t="s">
        <v>3995</v>
      </c>
      <c r="L1108" s="184">
        <v>270.25</v>
      </c>
      <c r="U1108">
        <v>1</v>
      </c>
      <c r="AA1108" s="112">
        <f t="shared" si="212"/>
        <v>0</v>
      </c>
      <c r="AB1108" s="112">
        <f t="shared" si="213"/>
        <v>0</v>
      </c>
      <c r="AC1108" s="112">
        <f t="shared" si="214"/>
        <v>0</v>
      </c>
      <c r="AD1108" s="112">
        <f t="shared" si="215"/>
        <v>0</v>
      </c>
      <c r="AE1108" s="112">
        <f t="shared" si="216"/>
        <v>0</v>
      </c>
      <c r="AF1108" s="112">
        <f t="shared" si="217"/>
        <v>0</v>
      </c>
      <c r="AG1108" s="112">
        <f t="shared" si="218"/>
        <v>270.25</v>
      </c>
      <c r="AH1108" s="112">
        <f t="shared" si="219"/>
        <v>0</v>
      </c>
      <c r="AI1108" s="112">
        <f t="shared" si="220"/>
        <v>0</v>
      </c>
      <c r="AJ1108" s="112">
        <f t="shared" si="221"/>
        <v>0</v>
      </c>
      <c r="AK1108" s="112">
        <f t="shared" si="222"/>
        <v>0</v>
      </c>
      <c r="AL1108" s="112">
        <f t="shared" si="223"/>
        <v>0</v>
      </c>
    </row>
    <row r="1109" spans="1:38" x14ac:dyDescent="0.2">
      <c r="A1109" s="2" t="s">
        <v>56</v>
      </c>
      <c r="B1109" s="193" t="s">
        <v>904</v>
      </c>
      <c r="C1109" s="193" t="s">
        <v>904</v>
      </c>
      <c r="D1109" s="193" t="s">
        <v>904</v>
      </c>
      <c r="E1109" s="195" t="s">
        <v>906</v>
      </c>
      <c r="F1109" t="s">
        <v>60</v>
      </c>
      <c r="G1109" t="s">
        <v>79</v>
      </c>
      <c r="H1109" t="s">
        <v>245</v>
      </c>
      <c r="I1109" s="2" t="s">
        <v>3882</v>
      </c>
      <c r="J1109" s="2" t="s">
        <v>3995</v>
      </c>
      <c r="L1109" s="184">
        <v>270.25</v>
      </c>
      <c r="U1109">
        <v>1</v>
      </c>
      <c r="AA1109" s="112">
        <f t="shared" si="212"/>
        <v>0</v>
      </c>
      <c r="AB1109" s="112">
        <f t="shared" si="213"/>
        <v>0</v>
      </c>
      <c r="AC1109" s="112">
        <f t="shared" si="214"/>
        <v>0</v>
      </c>
      <c r="AD1109" s="112">
        <f t="shared" si="215"/>
        <v>0</v>
      </c>
      <c r="AE1109" s="112">
        <f t="shared" si="216"/>
        <v>0</v>
      </c>
      <c r="AF1109" s="112">
        <f t="shared" si="217"/>
        <v>0</v>
      </c>
      <c r="AG1109" s="112">
        <f t="shared" si="218"/>
        <v>270.25</v>
      </c>
      <c r="AH1109" s="112">
        <f t="shared" si="219"/>
        <v>0</v>
      </c>
      <c r="AI1109" s="112">
        <f t="shared" si="220"/>
        <v>0</v>
      </c>
      <c r="AJ1109" s="112">
        <f t="shared" si="221"/>
        <v>0</v>
      </c>
      <c r="AK1109" s="112">
        <f t="shared" si="222"/>
        <v>0</v>
      </c>
      <c r="AL1109" s="112">
        <f t="shared" si="223"/>
        <v>0</v>
      </c>
    </row>
    <row r="1110" spans="1:38" x14ac:dyDescent="0.2">
      <c r="A1110" s="2" t="s">
        <v>56</v>
      </c>
      <c r="B1110" s="193" t="s">
        <v>895</v>
      </c>
      <c r="C1110" s="193" t="s">
        <v>895</v>
      </c>
      <c r="D1110" s="193" t="s">
        <v>895</v>
      </c>
      <c r="E1110" s="195" t="s">
        <v>897</v>
      </c>
      <c r="F1110" t="s">
        <v>60</v>
      </c>
      <c r="G1110" t="s">
        <v>79</v>
      </c>
      <c r="H1110" t="s">
        <v>185</v>
      </c>
      <c r="I1110" s="2" t="s">
        <v>3882</v>
      </c>
      <c r="J1110" s="2" t="s">
        <v>3995</v>
      </c>
      <c r="L1110" s="184">
        <v>248.87068965517244</v>
      </c>
      <c r="U1110">
        <v>1</v>
      </c>
      <c r="AA1110" s="112">
        <f t="shared" si="212"/>
        <v>0</v>
      </c>
      <c r="AB1110" s="112">
        <f t="shared" si="213"/>
        <v>0</v>
      </c>
      <c r="AC1110" s="112">
        <f t="shared" si="214"/>
        <v>0</v>
      </c>
      <c r="AD1110" s="112">
        <f t="shared" si="215"/>
        <v>0</v>
      </c>
      <c r="AE1110" s="112">
        <f t="shared" si="216"/>
        <v>0</v>
      </c>
      <c r="AF1110" s="112">
        <f t="shared" si="217"/>
        <v>0</v>
      </c>
      <c r="AG1110" s="112">
        <f t="shared" si="218"/>
        <v>248.87068965517244</v>
      </c>
      <c r="AH1110" s="112">
        <f t="shared" si="219"/>
        <v>0</v>
      </c>
      <c r="AI1110" s="112">
        <f t="shared" si="220"/>
        <v>0</v>
      </c>
      <c r="AJ1110" s="112">
        <f t="shared" si="221"/>
        <v>0</v>
      </c>
      <c r="AK1110" s="112">
        <f t="shared" si="222"/>
        <v>0</v>
      </c>
      <c r="AL1110" s="112">
        <f t="shared" si="223"/>
        <v>0</v>
      </c>
    </row>
    <row r="1111" spans="1:38" x14ac:dyDescent="0.2">
      <c r="A1111" s="2" t="s">
        <v>56</v>
      </c>
      <c r="B1111" s="193" t="s">
        <v>1900</v>
      </c>
      <c r="C1111" s="193" t="s">
        <v>1900</v>
      </c>
      <c r="D1111" s="193" t="s">
        <v>1900</v>
      </c>
      <c r="E1111" s="195" t="s">
        <v>1902</v>
      </c>
      <c r="F1111" t="s">
        <v>60</v>
      </c>
      <c r="G1111" t="s">
        <v>79</v>
      </c>
      <c r="H1111" t="s">
        <v>254</v>
      </c>
      <c r="I1111" s="2" t="s">
        <v>3882</v>
      </c>
      <c r="J1111" s="2" t="s">
        <v>3995</v>
      </c>
      <c r="L1111" s="184">
        <v>270.56896551724139</v>
      </c>
      <c r="U1111">
        <v>1</v>
      </c>
      <c r="AA1111" s="112">
        <f t="shared" si="212"/>
        <v>0</v>
      </c>
      <c r="AB1111" s="112">
        <f t="shared" si="213"/>
        <v>0</v>
      </c>
      <c r="AC1111" s="112">
        <f t="shared" si="214"/>
        <v>0</v>
      </c>
      <c r="AD1111" s="112">
        <f t="shared" si="215"/>
        <v>0</v>
      </c>
      <c r="AE1111" s="112">
        <f t="shared" si="216"/>
        <v>0</v>
      </c>
      <c r="AF1111" s="112">
        <f t="shared" si="217"/>
        <v>0</v>
      </c>
      <c r="AG1111" s="112">
        <f t="shared" si="218"/>
        <v>270.56896551724139</v>
      </c>
      <c r="AH1111" s="112">
        <f t="shared" si="219"/>
        <v>0</v>
      </c>
      <c r="AI1111" s="112">
        <f t="shared" si="220"/>
        <v>0</v>
      </c>
      <c r="AJ1111" s="112">
        <f t="shared" si="221"/>
        <v>0</v>
      </c>
      <c r="AK1111" s="112">
        <f t="shared" si="222"/>
        <v>0</v>
      </c>
      <c r="AL1111" s="112">
        <f t="shared" si="223"/>
        <v>0</v>
      </c>
    </row>
    <row r="1112" spans="1:38" x14ac:dyDescent="0.2">
      <c r="A1112" s="2" t="s">
        <v>56</v>
      </c>
      <c r="B1112" s="193" t="s">
        <v>251</v>
      </c>
      <c r="C1112" s="193" t="s">
        <v>251</v>
      </c>
      <c r="D1112" s="193" t="s">
        <v>251</v>
      </c>
      <c r="E1112" s="195" t="s">
        <v>253</v>
      </c>
      <c r="F1112" t="s">
        <v>60</v>
      </c>
      <c r="G1112" t="s">
        <v>79</v>
      </c>
      <c r="H1112" t="s">
        <v>254</v>
      </c>
      <c r="I1112" s="2" t="s">
        <v>3882</v>
      </c>
      <c r="J1112" s="2" t="s">
        <v>3995</v>
      </c>
      <c r="L1112" s="184">
        <v>270.25</v>
      </c>
      <c r="U1112">
        <v>1</v>
      </c>
      <c r="AA1112" s="112">
        <f t="shared" si="212"/>
        <v>0</v>
      </c>
      <c r="AB1112" s="112">
        <f t="shared" si="213"/>
        <v>0</v>
      </c>
      <c r="AC1112" s="112">
        <f t="shared" si="214"/>
        <v>0</v>
      </c>
      <c r="AD1112" s="112">
        <f t="shared" si="215"/>
        <v>0</v>
      </c>
      <c r="AE1112" s="112">
        <f t="shared" si="216"/>
        <v>0</v>
      </c>
      <c r="AF1112" s="112">
        <f t="shared" si="217"/>
        <v>0</v>
      </c>
      <c r="AG1112" s="112">
        <f t="shared" si="218"/>
        <v>270.25</v>
      </c>
      <c r="AH1112" s="112">
        <f t="shared" si="219"/>
        <v>0</v>
      </c>
      <c r="AI1112" s="112">
        <f t="shared" si="220"/>
        <v>0</v>
      </c>
      <c r="AJ1112" s="112">
        <f t="shared" si="221"/>
        <v>0</v>
      </c>
      <c r="AK1112" s="112">
        <f t="shared" si="222"/>
        <v>0</v>
      </c>
      <c r="AL1112" s="112">
        <f t="shared" si="223"/>
        <v>0</v>
      </c>
    </row>
    <row r="1113" spans="1:38" x14ac:dyDescent="0.2">
      <c r="A1113" s="2" t="s">
        <v>56</v>
      </c>
      <c r="B1113" s="193" t="s">
        <v>363</v>
      </c>
      <c r="C1113" s="193" t="s">
        <v>363</v>
      </c>
      <c r="D1113" s="193" t="s">
        <v>363</v>
      </c>
      <c r="E1113" s="195" t="s">
        <v>365</v>
      </c>
      <c r="F1113" t="s">
        <v>60</v>
      </c>
      <c r="G1113" t="s">
        <v>109</v>
      </c>
      <c r="H1113" t="s">
        <v>109</v>
      </c>
      <c r="I1113" s="2" t="s">
        <v>3882</v>
      </c>
      <c r="J1113" s="2" t="s">
        <v>3995</v>
      </c>
      <c r="L1113" s="184">
        <v>208.54310344827587</v>
      </c>
      <c r="U1113">
        <v>1</v>
      </c>
      <c r="AA1113" s="112">
        <f t="shared" si="212"/>
        <v>0</v>
      </c>
      <c r="AB1113" s="112">
        <f t="shared" si="213"/>
        <v>0</v>
      </c>
      <c r="AC1113" s="112">
        <f t="shared" si="214"/>
        <v>0</v>
      </c>
      <c r="AD1113" s="112">
        <f t="shared" si="215"/>
        <v>0</v>
      </c>
      <c r="AE1113" s="112">
        <f t="shared" si="216"/>
        <v>0</v>
      </c>
      <c r="AF1113" s="112">
        <f t="shared" si="217"/>
        <v>0</v>
      </c>
      <c r="AG1113" s="112">
        <f t="shared" si="218"/>
        <v>208.54310344827587</v>
      </c>
      <c r="AH1113" s="112">
        <f t="shared" si="219"/>
        <v>0</v>
      </c>
      <c r="AI1113" s="112">
        <f t="shared" si="220"/>
        <v>0</v>
      </c>
      <c r="AJ1113" s="112">
        <f t="shared" si="221"/>
        <v>0</v>
      </c>
      <c r="AK1113" s="112">
        <f t="shared" si="222"/>
        <v>0</v>
      </c>
      <c r="AL1113" s="112">
        <f t="shared" si="223"/>
        <v>0</v>
      </c>
    </row>
    <row r="1114" spans="1:38" x14ac:dyDescent="0.2">
      <c r="A1114" s="2" t="s">
        <v>56</v>
      </c>
      <c r="B1114" s="193" t="s">
        <v>260</v>
      </c>
      <c r="C1114" s="193" t="s">
        <v>260</v>
      </c>
      <c r="D1114" s="193" t="s">
        <v>260</v>
      </c>
      <c r="E1114" s="195" t="s">
        <v>262</v>
      </c>
      <c r="F1114" t="s">
        <v>60</v>
      </c>
      <c r="G1114" t="s">
        <v>109</v>
      </c>
      <c r="H1114" t="s">
        <v>109</v>
      </c>
      <c r="I1114" s="2" t="s">
        <v>3882</v>
      </c>
      <c r="J1114" s="2" t="s">
        <v>3995</v>
      </c>
      <c r="L1114" s="184">
        <v>211.75</v>
      </c>
      <c r="U1114">
        <v>1</v>
      </c>
      <c r="AA1114" s="112">
        <f t="shared" si="212"/>
        <v>0</v>
      </c>
      <c r="AB1114" s="112">
        <f t="shared" si="213"/>
        <v>0</v>
      </c>
      <c r="AC1114" s="112">
        <f t="shared" si="214"/>
        <v>0</v>
      </c>
      <c r="AD1114" s="112">
        <f t="shared" si="215"/>
        <v>0</v>
      </c>
      <c r="AE1114" s="112">
        <f t="shared" si="216"/>
        <v>0</v>
      </c>
      <c r="AF1114" s="112">
        <f t="shared" si="217"/>
        <v>0</v>
      </c>
      <c r="AG1114" s="112">
        <f t="shared" si="218"/>
        <v>211.75</v>
      </c>
      <c r="AH1114" s="112">
        <f t="shared" si="219"/>
        <v>0</v>
      </c>
      <c r="AI1114" s="112">
        <f t="shared" si="220"/>
        <v>0</v>
      </c>
      <c r="AJ1114" s="112">
        <f t="shared" si="221"/>
        <v>0</v>
      </c>
      <c r="AK1114" s="112">
        <f t="shared" si="222"/>
        <v>0</v>
      </c>
      <c r="AL1114" s="112">
        <f t="shared" si="223"/>
        <v>0</v>
      </c>
    </row>
    <row r="1115" spans="1:38" x14ac:dyDescent="0.2">
      <c r="A1115" s="2" t="s">
        <v>56</v>
      </c>
      <c r="B1115" s="193" t="s">
        <v>288</v>
      </c>
      <c r="C1115" s="193" t="s">
        <v>288</v>
      </c>
      <c r="D1115" s="193" t="s">
        <v>288</v>
      </c>
      <c r="E1115" s="195" t="s">
        <v>290</v>
      </c>
      <c r="F1115" t="s">
        <v>60</v>
      </c>
      <c r="G1115" t="s">
        <v>109</v>
      </c>
      <c r="H1115" t="s">
        <v>127</v>
      </c>
      <c r="I1115" s="2" t="s">
        <v>3882</v>
      </c>
      <c r="J1115" s="2" t="s">
        <v>3995</v>
      </c>
      <c r="L1115" s="184">
        <v>303.27586206896552</v>
      </c>
      <c r="U1115">
        <v>1</v>
      </c>
      <c r="AA1115" s="112">
        <f t="shared" si="212"/>
        <v>0</v>
      </c>
      <c r="AB1115" s="112">
        <f t="shared" si="213"/>
        <v>0</v>
      </c>
      <c r="AC1115" s="112">
        <f t="shared" si="214"/>
        <v>0</v>
      </c>
      <c r="AD1115" s="112">
        <f t="shared" si="215"/>
        <v>0</v>
      </c>
      <c r="AE1115" s="112">
        <f t="shared" si="216"/>
        <v>0</v>
      </c>
      <c r="AF1115" s="112">
        <f t="shared" si="217"/>
        <v>0</v>
      </c>
      <c r="AG1115" s="112">
        <f t="shared" si="218"/>
        <v>303.27586206896552</v>
      </c>
      <c r="AH1115" s="112">
        <f t="shared" si="219"/>
        <v>0</v>
      </c>
      <c r="AI1115" s="112">
        <f t="shared" si="220"/>
        <v>0</v>
      </c>
      <c r="AJ1115" s="112">
        <f t="shared" si="221"/>
        <v>0</v>
      </c>
      <c r="AK1115" s="112">
        <f t="shared" si="222"/>
        <v>0</v>
      </c>
      <c r="AL1115" s="112">
        <f t="shared" si="223"/>
        <v>0</v>
      </c>
    </row>
    <row r="1116" spans="1:38" x14ac:dyDescent="0.2">
      <c r="A1116" s="2" t="s">
        <v>56</v>
      </c>
      <c r="B1116" s="193" t="s">
        <v>360</v>
      </c>
      <c r="C1116" s="193" t="s">
        <v>360</v>
      </c>
      <c r="D1116" s="193" t="s">
        <v>360</v>
      </c>
      <c r="E1116" s="195" t="s">
        <v>361</v>
      </c>
      <c r="F1116" t="s">
        <v>60</v>
      </c>
      <c r="G1116" t="s">
        <v>61</v>
      </c>
      <c r="H1116" t="s">
        <v>74</v>
      </c>
      <c r="I1116" s="2" t="s">
        <v>3882</v>
      </c>
      <c r="J1116" s="2" t="s">
        <v>3995</v>
      </c>
      <c r="L1116" s="184">
        <v>597.60344827586209</v>
      </c>
      <c r="U1116">
        <v>1</v>
      </c>
      <c r="AA1116" s="112">
        <f t="shared" si="212"/>
        <v>0</v>
      </c>
      <c r="AB1116" s="112">
        <f t="shared" si="213"/>
        <v>0</v>
      </c>
      <c r="AC1116" s="112">
        <f t="shared" si="214"/>
        <v>0</v>
      </c>
      <c r="AD1116" s="112">
        <f t="shared" si="215"/>
        <v>0</v>
      </c>
      <c r="AE1116" s="112">
        <f t="shared" si="216"/>
        <v>0</v>
      </c>
      <c r="AF1116" s="112">
        <f t="shared" si="217"/>
        <v>0</v>
      </c>
      <c r="AG1116" s="112">
        <f t="shared" si="218"/>
        <v>597.60344827586209</v>
      </c>
      <c r="AH1116" s="112">
        <f t="shared" si="219"/>
        <v>0</v>
      </c>
      <c r="AI1116" s="112">
        <f t="shared" si="220"/>
        <v>0</v>
      </c>
      <c r="AJ1116" s="112">
        <f t="shared" si="221"/>
        <v>0</v>
      </c>
      <c r="AK1116" s="112">
        <f t="shared" si="222"/>
        <v>0</v>
      </c>
      <c r="AL1116" s="112">
        <f t="shared" si="223"/>
        <v>0</v>
      </c>
    </row>
    <row r="1117" spans="1:38" x14ac:dyDescent="0.2">
      <c r="A1117" s="2" t="s">
        <v>1807</v>
      </c>
      <c r="B1117" s="193" t="s">
        <v>4141</v>
      </c>
      <c r="C1117" s="193" t="s">
        <v>4141</v>
      </c>
      <c r="D1117" s="193" t="s">
        <v>4141</v>
      </c>
      <c r="E1117" s="195" t="s">
        <v>4135</v>
      </c>
      <c r="F1117" t="s">
        <v>4150</v>
      </c>
      <c r="G1117" t="s">
        <v>26</v>
      </c>
      <c r="H1117" t="s">
        <v>3978</v>
      </c>
      <c r="I1117" s="2" t="s">
        <v>3882</v>
      </c>
      <c r="J1117" s="2" t="s">
        <v>3995</v>
      </c>
      <c r="L1117" s="184">
        <v>100.98275862068967</v>
      </c>
      <c r="U1117">
        <v>1</v>
      </c>
      <c r="AA1117" s="112">
        <f t="shared" si="212"/>
        <v>0</v>
      </c>
      <c r="AB1117" s="112">
        <f t="shared" si="213"/>
        <v>0</v>
      </c>
      <c r="AC1117" s="112">
        <f t="shared" si="214"/>
        <v>0</v>
      </c>
      <c r="AD1117" s="112">
        <f t="shared" si="215"/>
        <v>0</v>
      </c>
      <c r="AE1117" s="112">
        <f t="shared" si="216"/>
        <v>0</v>
      </c>
      <c r="AF1117" s="112">
        <f t="shared" si="217"/>
        <v>0</v>
      </c>
      <c r="AG1117" s="112">
        <f t="shared" si="218"/>
        <v>100.98275862068967</v>
      </c>
      <c r="AH1117" s="112">
        <f t="shared" si="219"/>
        <v>0</v>
      </c>
      <c r="AI1117" s="112">
        <f t="shared" si="220"/>
        <v>0</v>
      </c>
      <c r="AJ1117" s="112">
        <f t="shared" si="221"/>
        <v>0</v>
      </c>
      <c r="AK1117" s="112">
        <f t="shared" si="222"/>
        <v>0</v>
      </c>
      <c r="AL1117" s="112">
        <f t="shared" si="223"/>
        <v>0</v>
      </c>
    </row>
    <row r="1118" spans="1:38" x14ac:dyDescent="0.2">
      <c r="A1118" s="2" t="s">
        <v>1248</v>
      </c>
      <c r="B1118" s="193" t="s">
        <v>1259</v>
      </c>
      <c r="C1118" s="193" t="s">
        <v>1259</v>
      </c>
      <c r="D1118" s="193" t="s">
        <v>1259</v>
      </c>
      <c r="E1118" s="195" t="s">
        <v>1263</v>
      </c>
      <c r="F1118" t="s">
        <v>4151</v>
      </c>
      <c r="G1118" t="s">
        <v>1258</v>
      </c>
      <c r="H1118" t="s">
        <v>1259</v>
      </c>
      <c r="I1118" s="2" t="s">
        <v>3882</v>
      </c>
      <c r="J1118" s="2" t="s">
        <v>3995</v>
      </c>
      <c r="L1118" s="184">
        <v>291.33620689655169</v>
      </c>
      <c r="U1118">
        <v>3</v>
      </c>
      <c r="AA1118" s="112">
        <f t="shared" si="212"/>
        <v>0</v>
      </c>
      <c r="AB1118" s="112">
        <f t="shared" si="213"/>
        <v>0</v>
      </c>
      <c r="AC1118" s="112">
        <f t="shared" si="214"/>
        <v>0</v>
      </c>
      <c r="AD1118" s="112">
        <f t="shared" si="215"/>
        <v>0</v>
      </c>
      <c r="AE1118" s="112">
        <f t="shared" si="216"/>
        <v>0</v>
      </c>
      <c r="AF1118" s="112">
        <f t="shared" si="217"/>
        <v>0</v>
      </c>
      <c r="AG1118" s="112">
        <f t="shared" si="218"/>
        <v>874.00862068965512</v>
      </c>
      <c r="AH1118" s="112">
        <f t="shared" si="219"/>
        <v>0</v>
      </c>
      <c r="AI1118" s="112">
        <f t="shared" si="220"/>
        <v>0</v>
      </c>
      <c r="AJ1118" s="112">
        <f t="shared" si="221"/>
        <v>0</v>
      </c>
      <c r="AK1118" s="112">
        <f t="shared" si="222"/>
        <v>0</v>
      </c>
      <c r="AL1118" s="112">
        <f t="shared" si="223"/>
        <v>0</v>
      </c>
    </row>
    <row r="1119" spans="1:38" x14ac:dyDescent="0.2">
      <c r="A1119" s="2" t="s">
        <v>1248</v>
      </c>
      <c r="B1119" s="193" t="s">
        <v>1270</v>
      </c>
      <c r="C1119" s="193" t="s">
        <v>1270</v>
      </c>
      <c r="D1119" s="193" t="s">
        <v>1270</v>
      </c>
      <c r="E1119" s="195" t="s">
        <v>1272</v>
      </c>
      <c r="F1119" t="s">
        <v>4151</v>
      </c>
      <c r="G1119" t="s">
        <v>1258</v>
      </c>
      <c r="H1119" t="s">
        <v>1268</v>
      </c>
      <c r="I1119" s="2" t="s">
        <v>3882</v>
      </c>
      <c r="J1119" s="2" t="s">
        <v>3995</v>
      </c>
      <c r="L1119" s="184">
        <v>176.61206896551727</v>
      </c>
      <c r="U1119">
        <v>1</v>
      </c>
      <c r="AA1119" s="112">
        <f t="shared" si="212"/>
        <v>0</v>
      </c>
      <c r="AB1119" s="112">
        <f t="shared" si="213"/>
        <v>0</v>
      </c>
      <c r="AC1119" s="112">
        <f t="shared" si="214"/>
        <v>0</v>
      </c>
      <c r="AD1119" s="112">
        <f t="shared" si="215"/>
        <v>0</v>
      </c>
      <c r="AE1119" s="112">
        <f t="shared" si="216"/>
        <v>0</v>
      </c>
      <c r="AF1119" s="112">
        <f t="shared" si="217"/>
        <v>0</v>
      </c>
      <c r="AG1119" s="112">
        <f t="shared" si="218"/>
        <v>176.61206896551727</v>
      </c>
      <c r="AH1119" s="112">
        <f t="shared" si="219"/>
        <v>0</v>
      </c>
      <c r="AI1119" s="112">
        <f t="shared" si="220"/>
        <v>0</v>
      </c>
      <c r="AJ1119" s="112">
        <f t="shared" si="221"/>
        <v>0</v>
      </c>
      <c r="AK1119" s="112">
        <f t="shared" si="222"/>
        <v>0</v>
      </c>
      <c r="AL1119" s="112">
        <f t="shared" si="223"/>
        <v>0</v>
      </c>
    </row>
    <row r="1120" spans="1:38" x14ac:dyDescent="0.2">
      <c r="A1120" s="2" t="s">
        <v>104</v>
      </c>
      <c r="B1120" s="193" t="s">
        <v>133</v>
      </c>
      <c r="C1120" s="193" t="s">
        <v>133</v>
      </c>
      <c r="D1120" s="193" t="s">
        <v>133</v>
      </c>
      <c r="E1120" s="195" t="s">
        <v>135</v>
      </c>
      <c r="F1120" t="s">
        <v>60</v>
      </c>
      <c r="G1120" t="s">
        <v>109</v>
      </c>
      <c r="H1120" t="s">
        <v>127</v>
      </c>
      <c r="I1120" s="2" t="s">
        <v>3882</v>
      </c>
      <c r="J1120" s="2" t="s">
        <v>3995</v>
      </c>
      <c r="L1120" s="184">
        <v>303.27586206896552</v>
      </c>
      <c r="U1120">
        <v>1</v>
      </c>
      <c r="AA1120" s="112">
        <f t="shared" si="212"/>
        <v>0</v>
      </c>
      <c r="AB1120" s="112">
        <f t="shared" si="213"/>
        <v>0</v>
      </c>
      <c r="AC1120" s="112">
        <f t="shared" si="214"/>
        <v>0</v>
      </c>
      <c r="AD1120" s="112">
        <f t="shared" si="215"/>
        <v>0</v>
      </c>
      <c r="AE1120" s="112">
        <f t="shared" si="216"/>
        <v>0</v>
      </c>
      <c r="AF1120" s="112">
        <f t="shared" si="217"/>
        <v>0</v>
      </c>
      <c r="AG1120" s="112">
        <f t="shared" si="218"/>
        <v>303.27586206896552</v>
      </c>
      <c r="AH1120" s="112">
        <f t="shared" si="219"/>
        <v>0</v>
      </c>
      <c r="AI1120" s="112">
        <f t="shared" si="220"/>
        <v>0</v>
      </c>
      <c r="AJ1120" s="112">
        <f t="shared" si="221"/>
        <v>0</v>
      </c>
      <c r="AK1120" s="112">
        <f t="shared" si="222"/>
        <v>0</v>
      </c>
      <c r="AL1120" s="112">
        <f t="shared" si="223"/>
        <v>0</v>
      </c>
    </row>
    <row r="1121" spans="1:38" x14ac:dyDescent="0.2">
      <c r="A1121" s="2" t="s">
        <v>104</v>
      </c>
      <c r="B1121" s="193" t="s">
        <v>371</v>
      </c>
      <c r="C1121" s="193" t="s">
        <v>371</v>
      </c>
      <c r="D1121" s="193" t="s">
        <v>371</v>
      </c>
      <c r="E1121" s="195" t="s">
        <v>372</v>
      </c>
      <c r="F1121" t="s">
        <v>60</v>
      </c>
      <c r="G1121" t="s">
        <v>61</v>
      </c>
      <c r="H1121" t="s">
        <v>74</v>
      </c>
      <c r="I1121" s="2" t="s">
        <v>3882</v>
      </c>
      <c r="J1121" s="2" t="s">
        <v>3995</v>
      </c>
      <c r="L1121" s="184">
        <v>628.75000000000011</v>
      </c>
      <c r="U1121">
        <v>1</v>
      </c>
      <c r="AA1121" s="112">
        <f t="shared" si="212"/>
        <v>0</v>
      </c>
      <c r="AB1121" s="112">
        <f t="shared" si="213"/>
        <v>0</v>
      </c>
      <c r="AC1121" s="112">
        <f t="shared" si="214"/>
        <v>0</v>
      </c>
      <c r="AD1121" s="112">
        <f t="shared" si="215"/>
        <v>0</v>
      </c>
      <c r="AE1121" s="112">
        <f t="shared" si="216"/>
        <v>0</v>
      </c>
      <c r="AF1121" s="112">
        <f t="shared" si="217"/>
        <v>0</v>
      </c>
      <c r="AG1121" s="112">
        <f t="shared" si="218"/>
        <v>628.75000000000011</v>
      </c>
      <c r="AH1121" s="112">
        <f t="shared" si="219"/>
        <v>0</v>
      </c>
      <c r="AI1121" s="112">
        <f t="shared" si="220"/>
        <v>0</v>
      </c>
      <c r="AJ1121" s="112">
        <f t="shared" si="221"/>
        <v>0</v>
      </c>
      <c r="AK1121" s="112">
        <f t="shared" si="222"/>
        <v>0</v>
      </c>
      <c r="AL1121" s="112">
        <f t="shared" si="223"/>
        <v>0</v>
      </c>
    </row>
    <row r="1122" spans="1:38" x14ac:dyDescent="0.2">
      <c r="A1122" s="2" t="s">
        <v>104</v>
      </c>
      <c r="B1122" s="193" t="s">
        <v>586</v>
      </c>
      <c r="C1122" s="193" t="s">
        <v>586</v>
      </c>
      <c r="D1122" s="193" t="s">
        <v>586</v>
      </c>
      <c r="E1122" s="195" t="s">
        <v>587</v>
      </c>
      <c r="F1122" t="s">
        <v>2277</v>
      </c>
      <c r="G1122" s="2" t="s">
        <v>475</v>
      </c>
      <c r="H1122" t="s">
        <v>476</v>
      </c>
      <c r="I1122" s="2" t="s">
        <v>3882</v>
      </c>
      <c r="J1122" s="2" t="s">
        <v>3995</v>
      </c>
      <c r="L1122" s="184">
        <v>1105.8793103448277</v>
      </c>
      <c r="U1122">
        <v>1</v>
      </c>
      <c r="AA1122" s="112">
        <f t="shared" si="212"/>
        <v>0</v>
      </c>
      <c r="AB1122" s="112">
        <f t="shared" si="213"/>
        <v>0</v>
      </c>
      <c r="AC1122" s="112">
        <f t="shared" si="214"/>
        <v>0</v>
      </c>
      <c r="AD1122" s="112">
        <f t="shared" si="215"/>
        <v>0</v>
      </c>
      <c r="AE1122" s="112">
        <f t="shared" si="216"/>
        <v>0</v>
      </c>
      <c r="AF1122" s="112">
        <f t="shared" si="217"/>
        <v>0</v>
      </c>
      <c r="AG1122" s="112">
        <f t="shared" si="218"/>
        <v>1105.8793103448277</v>
      </c>
      <c r="AH1122" s="112">
        <f t="shared" si="219"/>
        <v>0</v>
      </c>
      <c r="AI1122" s="112">
        <f t="shared" si="220"/>
        <v>0</v>
      </c>
      <c r="AJ1122" s="112">
        <f t="shared" si="221"/>
        <v>0</v>
      </c>
      <c r="AK1122" s="112">
        <f t="shared" si="222"/>
        <v>0</v>
      </c>
      <c r="AL1122" s="112">
        <f t="shared" si="223"/>
        <v>0</v>
      </c>
    </row>
    <row r="1123" spans="1:38" x14ac:dyDescent="0.2">
      <c r="A1123" s="2" t="s">
        <v>104</v>
      </c>
      <c r="B1123" s="193" t="s">
        <v>479</v>
      </c>
      <c r="C1123" s="193" t="s">
        <v>479</v>
      </c>
      <c r="D1123" s="193" t="s">
        <v>479</v>
      </c>
      <c r="E1123" s="195" t="s">
        <v>480</v>
      </c>
      <c r="F1123" t="s">
        <v>2277</v>
      </c>
      <c r="G1123" s="2" t="s">
        <v>475</v>
      </c>
      <c r="H1123" t="s">
        <v>476</v>
      </c>
      <c r="I1123" s="2" t="s">
        <v>3882</v>
      </c>
      <c r="J1123" s="2" t="s">
        <v>3995</v>
      </c>
      <c r="L1123" s="184">
        <v>620.44827586206907</v>
      </c>
      <c r="U1123">
        <v>1</v>
      </c>
      <c r="AA1123" s="112">
        <f t="shared" si="212"/>
        <v>0</v>
      </c>
      <c r="AB1123" s="112">
        <f t="shared" si="213"/>
        <v>0</v>
      </c>
      <c r="AC1123" s="112">
        <f t="shared" si="214"/>
        <v>0</v>
      </c>
      <c r="AD1123" s="112">
        <f t="shared" si="215"/>
        <v>0</v>
      </c>
      <c r="AE1123" s="112">
        <f t="shared" si="216"/>
        <v>0</v>
      </c>
      <c r="AF1123" s="112">
        <f t="shared" si="217"/>
        <v>0</v>
      </c>
      <c r="AG1123" s="112">
        <f t="shared" si="218"/>
        <v>620.44827586206907</v>
      </c>
      <c r="AH1123" s="112">
        <f t="shared" si="219"/>
        <v>0</v>
      </c>
      <c r="AI1123" s="112">
        <f t="shared" si="220"/>
        <v>0</v>
      </c>
      <c r="AJ1123" s="112">
        <f t="shared" si="221"/>
        <v>0</v>
      </c>
      <c r="AK1123" s="112">
        <f t="shared" si="222"/>
        <v>0</v>
      </c>
      <c r="AL1123" s="112">
        <f t="shared" si="223"/>
        <v>0</v>
      </c>
    </row>
    <row r="1124" spans="1:38" x14ac:dyDescent="0.2">
      <c r="A1124" s="2" t="s">
        <v>104</v>
      </c>
      <c r="B1124" s="193" t="s">
        <v>1450</v>
      </c>
      <c r="C1124" s="193" t="s">
        <v>1450</v>
      </c>
      <c r="D1124" s="193" t="s">
        <v>1450</v>
      </c>
      <c r="E1124" s="195" t="s">
        <v>1452</v>
      </c>
      <c r="F1124" t="s">
        <v>60</v>
      </c>
      <c r="G1124" t="s">
        <v>79</v>
      </c>
      <c r="H1124" t="s">
        <v>245</v>
      </c>
      <c r="I1124" s="2" t="s">
        <v>3882</v>
      </c>
      <c r="J1124" s="2" t="s">
        <v>3995</v>
      </c>
      <c r="L1124" s="184">
        <v>323.94827586206895</v>
      </c>
      <c r="U1124">
        <v>1</v>
      </c>
      <c r="AA1124" s="112">
        <f t="shared" si="212"/>
        <v>0</v>
      </c>
      <c r="AB1124" s="112">
        <f t="shared" si="213"/>
        <v>0</v>
      </c>
      <c r="AC1124" s="112">
        <f t="shared" si="214"/>
        <v>0</v>
      </c>
      <c r="AD1124" s="112">
        <f t="shared" si="215"/>
        <v>0</v>
      </c>
      <c r="AE1124" s="112">
        <f t="shared" si="216"/>
        <v>0</v>
      </c>
      <c r="AF1124" s="112">
        <f t="shared" si="217"/>
        <v>0</v>
      </c>
      <c r="AG1124" s="112">
        <f t="shared" si="218"/>
        <v>323.94827586206895</v>
      </c>
      <c r="AH1124" s="112">
        <f t="shared" si="219"/>
        <v>0</v>
      </c>
      <c r="AI1124" s="112">
        <f t="shared" si="220"/>
        <v>0</v>
      </c>
      <c r="AJ1124" s="112">
        <f t="shared" si="221"/>
        <v>0</v>
      </c>
      <c r="AK1124" s="112">
        <f t="shared" si="222"/>
        <v>0</v>
      </c>
      <c r="AL1124" s="112">
        <f t="shared" si="223"/>
        <v>0</v>
      </c>
    </row>
    <row r="1125" spans="1:38" x14ac:dyDescent="0.2">
      <c r="A1125" s="2" t="s">
        <v>104</v>
      </c>
      <c r="B1125" s="193" t="s">
        <v>1470</v>
      </c>
      <c r="C1125" s="193" t="s">
        <v>1470</v>
      </c>
      <c r="D1125" s="193" t="s">
        <v>1470</v>
      </c>
      <c r="E1125" s="195" t="s">
        <v>1472</v>
      </c>
      <c r="F1125" t="s">
        <v>60</v>
      </c>
      <c r="G1125" t="s">
        <v>79</v>
      </c>
      <c r="H1125" t="s">
        <v>254</v>
      </c>
      <c r="I1125" s="2" t="s">
        <v>3882</v>
      </c>
      <c r="J1125" s="2" t="s">
        <v>3995</v>
      </c>
      <c r="L1125" s="184">
        <v>335.70689655172418</v>
      </c>
      <c r="U1125">
        <v>1</v>
      </c>
      <c r="AA1125" s="112">
        <f t="shared" si="212"/>
        <v>0</v>
      </c>
      <c r="AB1125" s="112">
        <f t="shared" si="213"/>
        <v>0</v>
      </c>
      <c r="AC1125" s="112">
        <f t="shared" si="214"/>
        <v>0</v>
      </c>
      <c r="AD1125" s="112">
        <f t="shared" si="215"/>
        <v>0</v>
      </c>
      <c r="AE1125" s="112">
        <f t="shared" si="216"/>
        <v>0</v>
      </c>
      <c r="AF1125" s="112">
        <f t="shared" si="217"/>
        <v>0</v>
      </c>
      <c r="AG1125" s="112">
        <f t="shared" si="218"/>
        <v>335.70689655172418</v>
      </c>
      <c r="AH1125" s="112">
        <f t="shared" si="219"/>
        <v>0</v>
      </c>
      <c r="AI1125" s="112">
        <f t="shared" si="220"/>
        <v>0</v>
      </c>
      <c r="AJ1125" s="112">
        <f t="shared" si="221"/>
        <v>0</v>
      </c>
      <c r="AK1125" s="112">
        <f t="shared" si="222"/>
        <v>0</v>
      </c>
      <c r="AL1125" s="112">
        <f t="shared" si="223"/>
        <v>0</v>
      </c>
    </row>
    <row r="1126" spans="1:38" x14ac:dyDescent="0.2">
      <c r="A1126" s="2" t="s">
        <v>104</v>
      </c>
      <c r="B1126" s="193" t="s">
        <v>1466</v>
      </c>
      <c r="C1126" s="193" t="s">
        <v>1466</v>
      </c>
      <c r="D1126" s="193" t="s">
        <v>1466</v>
      </c>
      <c r="E1126" s="195" t="s">
        <v>1468</v>
      </c>
      <c r="F1126" t="s">
        <v>60</v>
      </c>
      <c r="G1126" t="s">
        <v>79</v>
      </c>
      <c r="H1126" t="s">
        <v>254</v>
      </c>
      <c r="I1126" s="2" t="s">
        <v>3882</v>
      </c>
      <c r="J1126" s="2" t="s">
        <v>3995</v>
      </c>
      <c r="L1126" s="184">
        <v>323.94827586206895</v>
      </c>
      <c r="U1126">
        <v>1</v>
      </c>
      <c r="AA1126" s="112">
        <f t="shared" si="212"/>
        <v>0</v>
      </c>
      <c r="AB1126" s="112">
        <f t="shared" si="213"/>
        <v>0</v>
      </c>
      <c r="AC1126" s="112">
        <f t="shared" si="214"/>
        <v>0</v>
      </c>
      <c r="AD1126" s="112">
        <f t="shared" si="215"/>
        <v>0</v>
      </c>
      <c r="AE1126" s="112">
        <f t="shared" si="216"/>
        <v>0</v>
      </c>
      <c r="AF1126" s="112">
        <f t="shared" si="217"/>
        <v>0</v>
      </c>
      <c r="AG1126" s="112">
        <f t="shared" si="218"/>
        <v>323.94827586206895</v>
      </c>
      <c r="AH1126" s="112">
        <f t="shared" si="219"/>
        <v>0</v>
      </c>
      <c r="AI1126" s="112">
        <f t="shared" si="220"/>
        <v>0</v>
      </c>
      <c r="AJ1126" s="112">
        <f t="shared" si="221"/>
        <v>0</v>
      </c>
      <c r="AK1126" s="112">
        <f t="shared" si="222"/>
        <v>0</v>
      </c>
      <c r="AL1126" s="112">
        <f t="shared" si="223"/>
        <v>0</v>
      </c>
    </row>
    <row r="1127" spans="1:38" x14ac:dyDescent="0.2">
      <c r="A1127" s="2" t="s">
        <v>104</v>
      </c>
      <c r="B1127" s="193" t="s">
        <v>1485</v>
      </c>
      <c r="C1127" s="193" t="s">
        <v>1485</v>
      </c>
      <c r="D1127" s="193" t="s">
        <v>1485</v>
      </c>
      <c r="E1127" s="195" t="s">
        <v>1487</v>
      </c>
      <c r="F1127" t="s">
        <v>60</v>
      </c>
      <c r="G1127" t="s">
        <v>109</v>
      </c>
      <c r="H1127" t="s">
        <v>110</v>
      </c>
      <c r="I1127" s="2" t="s">
        <v>3882</v>
      </c>
      <c r="J1127" s="2" t="s">
        <v>3995</v>
      </c>
      <c r="L1127" s="184">
        <v>368.68965517241384</v>
      </c>
      <c r="U1127">
        <v>1</v>
      </c>
      <c r="AA1127" s="112">
        <f t="shared" si="212"/>
        <v>0</v>
      </c>
      <c r="AB1127" s="112">
        <f t="shared" si="213"/>
        <v>0</v>
      </c>
      <c r="AC1127" s="112">
        <f t="shared" si="214"/>
        <v>0</v>
      </c>
      <c r="AD1127" s="112">
        <f t="shared" si="215"/>
        <v>0</v>
      </c>
      <c r="AE1127" s="112">
        <f t="shared" si="216"/>
        <v>0</v>
      </c>
      <c r="AF1127" s="112">
        <f t="shared" si="217"/>
        <v>0</v>
      </c>
      <c r="AG1127" s="112">
        <f t="shared" si="218"/>
        <v>368.68965517241384</v>
      </c>
      <c r="AH1127" s="112">
        <f t="shared" si="219"/>
        <v>0</v>
      </c>
      <c r="AI1127" s="112">
        <f t="shared" si="220"/>
        <v>0</v>
      </c>
      <c r="AJ1127" s="112">
        <f t="shared" si="221"/>
        <v>0</v>
      </c>
      <c r="AK1127" s="112">
        <f t="shared" si="222"/>
        <v>0</v>
      </c>
      <c r="AL1127" s="112">
        <f t="shared" si="223"/>
        <v>0</v>
      </c>
    </row>
    <row r="1128" spans="1:38" x14ac:dyDescent="0.2">
      <c r="A1128" s="2" t="s">
        <v>104</v>
      </c>
      <c r="B1128" s="193" t="s">
        <v>4146</v>
      </c>
      <c r="C1128" s="193" t="s">
        <v>4146</v>
      </c>
      <c r="D1128" s="193" t="s">
        <v>4146</v>
      </c>
      <c r="E1128" s="195" t="s">
        <v>4147</v>
      </c>
      <c r="F1128" t="s">
        <v>2277</v>
      </c>
      <c r="G1128" s="2" t="s">
        <v>475</v>
      </c>
      <c r="H1128" t="s">
        <v>1530</v>
      </c>
      <c r="I1128" s="2" t="s">
        <v>3882</v>
      </c>
      <c r="J1128" s="2" t="s">
        <v>3995</v>
      </c>
      <c r="L1128" s="184">
        <v>307.57758620689657</v>
      </c>
      <c r="U1128">
        <v>2</v>
      </c>
      <c r="AA1128" s="112">
        <f t="shared" si="212"/>
        <v>0</v>
      </c>
      <c r="AB1128" s="112">
        <f t="shared" si="213"/>
        <v>0</v>
      </c>
      <c r="AC1128" s="112">
        <f t="shared" si="214"/>
        <v>0</v>
      </c>
      <c r="AD1128" s="112">
        <f t="shared" si="215"/>
        <v>0</v>
      </c>
      <c r="AE1128" s="112">
        <f t="shared" si="216"/>
        <v>0</v>
      </c>
      <c r="AF1128" s="112">
        <f t="shared" si="217"/>
        <v>0</v>
      </c>
      <c r="AG1128" s="112">
        <f t="shared" si="218"/>
        <v>615.15517241379314</v>
      </c>
      <c r="AH1128" s="112">
        <f t="shared" si="219"/>
        <v>0</v>
      </c>
      <c r="AI1128" s="112">
        <f t="shared" si="220"/>
        <v>0</v>
      </c>
      <c r="AJ1128" s="112">
        <f t="shared" si="221"/>
        <v>0</v>
      </c>
      <c r="AK1128" s="112">
        <f t="shared" si="222"/>
        <v>0</v>
      </c>
      <c r="AL1128" s="112">
        <f t="shared" si="223"/>
        <v>0</v>
      </c>
    </row>
    <row r="1129" spans="1:38" x14ac:dyDescent="0.2">
      <c r="A1129" s="2" t="s">
        <v>56</v>
      </c>
      <c r="B1129" s="197" t="s">
        <v>645</v>
      </c>
      <c r="C1129" s="197" t="s">
        <v>645</v>
      </c>
      <c r="D1129" s="197" t="s">
        <v>645</v>
      </c>
      <c r="E1129" s="195" t="s">
        <v>647</v>
      </c>
      <c r="F1129" t="s">
        <v>487</v>
      </c>
      <c r="G1129" t="s">
        <v>488</v>
      </c>
      <c r="H1129" t="s">
        <v>648</v>
      </c>
      <c r="I1129" s="2" t="s">
        <v>3882</v>
      </c>
      <c r="J1129" s="2" t="s">
        <v>3995</v>
      </c>
      <c r="L1129" s="184">
        <v>357.93103448275866</v>
      </c>
      <c r="U1129">
        <v>1</v>
      </c>
      <c r="AA1129" s="112">
        <f t="shared" si="212"/>
        <v>0</v>
      </c>
      <c r="AB1129" s="112">
        <f t="shared" si="213"/>
        <v>0</v>
      </c>
      <c r="AC1129" s="112">
        <f t="shared" si="214"/>
        <v>0</v>
      </c>
      <c r="AD1129" s="112">
        <f t="shared" si="215"/>
        <v>0</v>
      </c>
      <c r="AE1129" s="112">
        <f t="shared" si="216"/>
        <v>0</v>
      </c>
      <c r="AF1129" s="112">
        <f t="shared" si="217"/>
        <v>0</v>
      </c>
      <c r="AG1129" s="112">
        <f t="shared" si="218"/>
        <v>357.93103448275866</v>
      </c>
      <c r="AH1129" s="112">
        <f t="shared" si="219"/>
        <v>0</v>
      </c>
      <c r="AI1129" s="112">
        <f t="shared" si="220"/>
        <v>0</v>
      </c>
      <c r="AJ1129" s="112">
        <f t="shared" si="221"/>
        <v>0</v>
      </c>
      <c r="AK1129" s="112">
        <f t="shared" si="222"/>
        <v>0</v>
      </c>
      <c r="AL1129" s="112">
        <f t="shared" si="223"/>
        <v>0</v>
      </c>
    </row>
    <row r="1130" spans="1:38" x14ac:dyDescent="0.2">
      <c r="A1130" s="2" t="s">
        <v>56</v>
      </c>
      <c r="B1130" s="197" t="s">
        <v>360</v>
      </c>
      <c r="C1130" s="197" t="s">
        <v>360</v>
      </c>
      <c r="D1130" s="197" t="s">
        <v>360</v>
      </c>
      <c r="E1130" s="195" t="s">
        <v>361</v>
      </c>
      <c r="F1130" t="s">
        <v>60</v>
      </c>
      <c r="G1130" t="s">
        <v>61</v>
      </c>
      <c r="H1130" t="s">
        <v>74</v>
      </c>
      <c r="I1130" s="2" t="s">
        <v>3882</v>
      </c>
      <c r="J1130" s="2" t="s">
        <v>3995</v>
      </c>
      <c r="L1130" s="184">
        <v>597.60344827586209</v>
      </c>
      <c r="U1130">
        <v>2</v>
      </c>
      <c r="AA1130" s="112">
        <f t="shared" si="212"/>
        <v>0</v>
      </c>
      <c r="AB1130" s="112">
        <f t="shared" si="213"/>
        <v>0</v>
      </c>
      <c r="AC1130" s="112">
        <f t="shared" si="214"/>
        <v>0</v>
      </c>
      <c r="AD1130" s="112">
        <f t="shared" si="215"/>
        <v>0</v>
      </c>
      <c r="AE1130" s="112">
        <f t="shared" si="216"/>
        <v>0</v>
      </c>
      <c r="AF1130" s="112">
        <f t="shared" si="217"/>
        <v>0</v>
      </c>
      <c r="AG1130" s="112">
        <f t="shared" si="218"/>
        <v>1195.2068965517242</v>
      </c>
      <c r="AH1130" s="112">
        <f t="shared" si="219"/>
        <v>0</v>
      </c>
      <c r="AI1130" s="112">
        <f t="shared" si="220"/>
        <v>0</v>
      </c>
      <c r="AJ1130" s="112">
        <f t="shared" si="221"/>
        <v>0</v>
      </c>
      <c r="AK1130" s="112">
        <f t="shared" si="222"/>
        <v>0</v>
      </c>
      <c r="AL1130" s="112">
        <f t="shared" si="223"/>
        <v>0</v>
      </c>
    </row>
    <row r="1131" spans="1:38" x14ac:dyDescent="0.2">
      <c r="A1131" s="2" t="s">
        <v>1807</v>
      </c>
      <c r="B1131" s="197" t="s">
        <v>4141</v>
      </c>
      <c r="C1131" s="197" t="s">
        <v>4141</v>
      </c>
      <c r="D1131" s="197" t="s">
        <v>4141</v>
      </c>
      <c r="E1131" s="195" t="s">
        <v>4135</v>
      </c>
      <c r="F1131" t="s">
        <v>4150</v>
      </c>
      <c r="G1131" t="s">
        <v>26</v>
      </c>
      <c r="H1131" t="s">
        <v>3978</v>
      </c>
      <c r="I1131" s="2" t="s">
        <v>3882</v>
      </c>
      <c r="J1131" s="2" t="s">
        <v>3995</v>
      </c>
      <c r="L1131" s="184">
        <v>100.98275862068967</v>
      </c>
      <c r="U1131">
        <v>2</v>
      </c>
      <c r="AA1131" s="112">
        <f t="shared" si="212"/>
        <v>0</v>
      </c>
      <c r="AB1131" s="112">
        <f t="shared" si="213"/>
        <v>0</v>
      </c>
      <c r="AC1131" s="112">
        <f t="shared" si="214"/>
        <v>0</v>
      </c>
      <c r="AD1131" s="112">
        <f t="shared" si="215"/>
        <v>0</v>
      </c>
      <c r="AE1131" s="112">
        <f t="shared" si="216"/>
        <v>0</v>
      </c>
      <c r="AF1131" s="112">
        <f t="shared" si="217"/>
        <v>0</v>
      </c>
      <c r="AG1131" s="112">
        <f t="shared" si="218"/>
        <v>201.96551724137933</v>
      </c>
      <c r="AH1131" s="112">
        <f t="shared" si="219"/>
        <v>0</v>
      </c>
      <c r="AI1131" s="112">
        <f t="shared" si="220"/>
        <v>0</v>
      </c>
      <c r="AJ1131" s="112">
        <f t="shared" si="221"/>
        <v>0</v>
      </c>
      <c r="AK1131" s="112">
        <f t="shared" si="222"/>
        <v>0</v>
      </c>
      <c r="AL1131" s="112">
        <f t="shared" si="223"/>
        <v>0</v>
      </c>
    </row>
    <row r="1132" spans="1:38" x14ac:dyDescent="0.2">
      <c r="A1132" s="2" t="s">
        <v>1248</v>
      </c>
      <c r="B1132" s="197" t="s">
        <v>1259</v>
      </c>
      <c r="C1132" s="197" t="s">
        <v>1259</v>
      </c>
      <c r="D1132" s="197" t="s">
        <v>1259</v>
      </c>
      <c r="E1132" s="195" t="s">
        <v>1263</v>
      </c>
      <c r="F1132" t="s">
        <v>4151</v>
      </c>
      <c r="G1132" t="s">
        <v>1258</v>
      </c>
      <c r="H1132" t="s">
        <v>1259</v>
      </c>
      <c r="I1132" s="2" t="s">
        <v>3882</v>
      </c>
      <c r="J1132" s="2" t="s">
        <v>3995</v>
      </c>
      <c r="L1132" s="184">
        <v>291.33620689655174</v>
      </c>
      <c r="U1132">
        <v>1</v>
      </c>
      <c r="AA1132" s="112">
        <f t="shared" si="212"/>
        <v>0</v>
      </c>
      <c r="AB1132" s="112">
        <f t="shared" si="213"/>
        <v>0</v>
      </c>
      <c r="AC1132" s="112">
        <f t="shared" si="214"/>
        <v>0</v>
      </c>
      <c r="AD1132" s="112">
        <f t="shared" si="215"/>
        <v>0</v>
      </c>
      <c r="AE1132" s="112">
        <f t="shared" si="216"/>
        <v>0</v>
      </c>
      <c r="AF1132" s="112">
        <f t="shared" si="217"/>
        <v>0</v>
      </c>
      <c r="AG1132" s="112">
        <f t="shared" si="218"/>
        <v>291.33620689655174</v>
      </c>
      <c r="AH1132" s="112">
        <f t="shared" si="219"/>
        <v>0</v>
      </c>
      <c r="AI1132" s="112">
        <f t="shared" si="220"/>
        <v>0</v>
      </c>
      <c r="AJ1132" s="112">
        <f t="shared" si="221"/>
        <v>0</v>
      </c>
      <c r="AK1132" s="112">
        <f t="shared" si="222"/>
        <v>0</v>
      </c>
      <c r="AL1132" s="112">
        <f t="shared" si="223"/>
        <v>0</v>
      </c>
    </row>
    <row r="1133" spans="1:38" x14ac:dyDescent="0.2">
      <c r="A1133" s="2" t="s">
        <v>20</v>
      </c>
      <c r="B1133" s="197" t="s">
        <v>3984</v>
      </c>
      <c r="C1133" s="197" t="s">
        <v>3984</v>
      </c>
      <c r="D1133" s="197" t="s">
        <v>3984</v>
      </c>
      <c r="E1133" s="195" t="s">
        <v>3985</v>
      </c>
      <c r="F1133" t="s">
        <v>4150</v>
      </c>
      <c r="G1133" t="s">
        <v>26</v>
      </c>
      <c r="H1133" t="s">
        <v>3978</v>
      </c>
      <c r="I1133" s="2" t="s">
        <v>3882</v>
      </c>
      <c r="J1133" s="2" t="s">
        <v>3995</v>
      </c>
      <c r="L1133" s="184">
        <v>70.301724137931032</v>
      </c>
      <c r="U1133">
        <v>1</v>
      </c>
      <c r="AA1133" s="112">
        <f t="shared" si="212"/>
        <v>0</v>
      </c>
      <c r="AB1133" s="112">
        <f t="shared" si="213"/>
        <v>0</v>
      </c>
      <c r="AC1133" s="112">
        <f t="shared" si="214"/>
        <v>0</v>
      </c>
      <c r="AD1133" s="112">
        <f t="shared" si="215"/>
        <v>0</v>
      </c>
      <c r="AE1133" s="112">
        <f t="shared" si="216"/>
        <v>0</v>
      </c>
      <c r="AF1133" s="112">
        <f t="shared" si="217"/>
        <v>0</v>
      </c>
      <c r="AG1133" s="112">
        <f t="shared" si="218"/>
        <v>70.301724137931032</v>
      </c>
      <c r="AH1133" s="112">
        <f t="shared" si="219"/>
        <v>0</v>
      </c>
      <c r="AI1133" s="112">
        <f t="shared" si="220"/>
        <v>0</v>
      </c>
      <c r="AJ1133" s="112">
        <f t="shared" si="221"/>
        <v>0</v>
      </c>
      <c r="AK1133" s="112">
        <f t="shared" si="222"/>
        <v>0</v>
      </c>
      <c r="AL1133" s="112">
        <f t="shared" si="223"/>
        <v>0</v>
      </c>
    </row>
    <row r="1134" spans="1:38" x14ac:dyDescent="0.2">
      <c r="A1134" s="2" t="s">
        <v>104</v>
      </c>
      <c r="B1134" s="197" t="s">
        <v>3980</v>
      </c>
      <c r="C1134" s="197" t="s">
        <v>3980</v>
      </c>
      <c r="D1134" s="197" t="s">
        <v>3980</v>
      </c>
      <c r="E1134" s="195" t="s">
        <v>3981</v>
      </c>
      <c r="F1134" t="s">
        <v>2277</v>
      </c>
      <c r="G1134" s="2" t="s">
        <v>475</v>
      </c>
      <c r="H1134" t="s">
        <v>1530</v>
      </c>
      <c r="I1134" s="2" t="s">
        <v>3882</v>
      </c>
      <c r="J1134" s="2" t="s">
        <v>3995</v>
      </c>
      <c r="L1134" s="184">
        <v>307.57758620689657</v>
      </c>
      <c r="U1134">
        <v>1</v>
      </c>
      <c r="AA1134" s="112">
        <f t="shared" si="212"/>
        <v>0</v>
      </c>
      <c r="AB1134" s="112">
        <f t="shared" si="213"/>
        <v>0</v>
      </c>
      <c r="AC1134" s="112">
        <f t="shared" si="214"/>
        <v>0</v>
      </c>
      <c r="AD1134" s="112">
        <f t="shared" si="215"/>
        <v>0</v>
      </c>
      <c r="AE1134" s="112">
        <f t="shared" si="216"/>
        <v>0</v>
      </c>
      <c r="AF1134" s="112">
        <f t="shared" si="217"/>
        <v>0</v>
      </c>
      <c r="AG1134" s="112">
        <f t="shared" si="218"/>
        <v>307.57758620689657</v>
      </c>
      <c r="AH1134" s="112">
        <f t="shared" si="219"/>
        <v>0</v>
      </c>
      <c r="AI1134" s="112">
        <f t="shared" si="220"/>
        <v>0</v>
      </c>
      <c r="AJ1134" s="112">
        <f t="shared" si="221"/>
        <v>0</v>
      </c>
      <c r="AK1134" s="112">
        <f t="shared" si="222"/>
        <v>0</v>
      </c>
      <c r="AL1134" s="112">
        <f t="shared" si="223"/>
        <v>0</v>
      </c>
    </row>
    <row r="1135" spans="1:38" x14ac:dyDescent="0.2">
      <c r="A1135" s="2" t="s">
        <v>104</v>
      </c>
      <c r="B1135" s="197" t="s">
        <v>133</v>
      </c>
      <c r="C1135" s="197" t="s">
        <v>133</v>
      </c>
      <c r="D1135" s="197" t="s">
        <v>133</v>
      </c>
      <c r="E1135" s="195" t="s">
        <v>135</v>
      </c>
      <c r="F1135" t="s">
        <v>60</v>
      </c>
      <c r="G1135" t="s">
        <v>109</v>
      </c>
      <c r="H1135" t="s">
        <v>127</v>
      </c>
      <c r="I1135" s="2" t="s">
        <v>3882</v>
      </c>
      <c r="J1135" s="2" t="s">
        <v>3995</v>
      </c>
      <c r="L1135" s="184">
        <v>270.56896551724139</v>
      </c>
      <c r="U1135">
        <v>1</v>
      </c>
      <c r="AA1135" s="112">
        <f t="shared" si="212"/>
        <v>0</v>
      </c>
      <c r="AB1135" s="112">
        <f t="shared" si="213"/>
        <v>0</v>
      </c>
      <c r="AC1135" s="112">
        <f t="shared" si="214"/>
        <v>0</v>
      </c>
      <c r="AD1135" s="112">
        <f t="shared" si="215"/>
        <v>0</v>
      </c>
      <c r="AE1135" s="112">
        <f t="shared" si="216"/>
        <v>0</v>
      </c>
      <c r="AF1135" s="112">
        <f t="shared" si="217"/>
        <v>0</v>
      </c>
      <c r="AG1135" s="112">
        <f t="shared" si="218"/>
        <v>270.56896551724139</v>
      </c>
      <c r="AH1135" s="112">
        <f t="shared" si="219"/>
        <v>0</v>
      </c>
      <c r="AI1135" s="112">
        <f t="shared" si="220"/>
        <v>0</v>
      </c>
      <c r="AJ1135" s="112">
        <f t="shared" si="221"/>
        <v>0</v>
      </c>
      <c r="AK1135" s="112">
        <f t="shared" si="222"/>
        <v>0</v>
      </c>
      <c r="AL1135" s="112">
        <f t="shared" si="223"/>
        <v>0</v>
      </c>
    </row>
    <row r="1136" spans="1:38" x14ac:dyDescent="0.2">
      <c r="A1136" s="2" t="s">
        <v>104</v>
      </c>
      <c r="B1136" s="197" t="s">
        <v>369</v>
      </c>
      <c r="C1136" s="197" t="s">
        <v>369</v>
      </c>
      <c r="D1136" s="197" t="s">
        <v>369</v>
      </c>
      <c r="E1136" s="195" t="s">
        <v>370</v>
      </c>
      <c r="F1136" t="s">
        <v>60</v>
      </c>
      <c r="G1136" t="s">
        <v>61</v>
      </c>
      <c r="H1136" t="s">
        <v>62</v>
      </c>
      <c r="I1136" s="2" t="s">
        <v>3882</v>
      </c>
      <c r="J1136" s="2" t="s">
        <v>3995</v>
      </c>
      <c r="L1136" s="184">
        <v>596.80172413793105</v>
      </c>
      <c r="U1136">
        <v>1</v>
      </c>
      <c r="AA1136" s="112">
        <f t="shared" si="212"/>
        <v>0</v>
      </c>
      <c r="AB1136" s="112">
        <f t="shared" si="213"/>
        <v>0</v>
      </c>
      <c r="AC1136" s="112">
        <f t="shared" si="214"/>
        <v>0</v>
      </c>
      <c r="AD1136" s="112">
        <f t="shared" si="215"/>
        <v>0</v>
      </c>
      <c r="AE1136" s="112">
        <f t="shared" si="216"/>
        <v>0</v>
      </c>
      <c r="AF1136" s="112">
        <f t="shared" si="217"/>
        <v>0</v>
      </c>
      <c r="AG1136" s="112">
        <f t="shared" si="218"/>
        <v>596.80172413793105</v>
      </c>
      <c r="AH1136" s="112">
        <f t="shared" si="219"/>
        <v>0</v>
      </c>
      <c r="AI1136" s="112">
        <f t="shared" si="220"/>
        <v>0</v>
      </c>
      <c r="AJ1136" s="112">
        <f t="shared" si="221"/>
        <v>0</v>
      </c>
      <c r="AK1136" s="112">
        <f t="shared" si="222"/>
        <v>0</v>
      </c>
      <c r="AL1136" s="112">
        <f t="shared" si="223"/>
        <v>0</v>
      </c>
    </row>
    <row r="1137" spans="1:38" x14ac:dyDescent="0.2">
      <c r="A1137" s="2" t="s">
        <v>104</v>
      </c>
      <c r="B1137" s="197" t="s">
        <v>479</v>
      </c>
      <c r="C1137" s="197" t="s">
        <v>479</v>
      </c>
      <c r="D1137" s="197" t="s">
        <v>479</v>
      </c>
      <c r="E1137" s="195" t="s">
        <v>480</v>
      </c>
      <c r="F1137" t="s">
        <v>2277</v>
      </c>
      <c r="G1137" s="2" t="s">
        <v>475</v>
      </c>
      <c r="H1137" t="s">
        <v>476</v>
      </c>
      <c r="I1137" s="2" t="s">
        <v>3882</v>
      </c>
      <c r="J1137" s="2" t="s">
        <v>3995</v>
      </c>
      <c r="L1137" s="184">
        <v>620.44827586206907</v>
      </c>
      <c r="U1137">
        <v>1</v>
      </c>
      <c r="AA1137" s="112">
        <f t="shared" si="212"/>
        <v>0</v>
      </c>
      <c r="AB1137" s="112">
        <f t="shared" si="213"/>
        <v>0</v>
      </c>
      <c r="AC1137" s="112">
        <f t="shared" si="214"/>
        <v>0</v>
      </c>
      <c r="AD1137" s="112">
        <f t="shared" si="215"/>
        <v>0</v>
      </c>
      <c r="AE1137" s="112">
        <f t="shared" si="216"/>
        <v>0</v>
      </c>
      <c r="AF1137" s="112">
        <f t="shared" si="217"/>
        <v>0</v>
      </c>
      <c r="AG1137" s="112">
        <f t="shared" si="218"/>
        <v>620.44827586206907</v>
      </c>
      <c r="AH1137" s="112">
        <f t="shared" si="219"/>
        <v>0</v>
      </c>
      <c r="AI1137" s="112">
        <f t="shared" si="220"/>
        <v>0</v>
      </c>
      <c r="AJ1137" s="112">
        <f t="shared" si="221"/>
        <v>0</v>
      </c>
      <c r="AK1137" s="112">
        <f t="shared" si="222"/>
        <v>0</v>
      </c>
      <c r="AL1137" s="112">
        <f t="shared" si="223"/>
        <v>0</v>
      </c>
    </row>
    <row r="1138" spans="1:38" x14ac:dyDescent="0.2">
      <c r="A1138" s="2" t="s">
        <v>104</v>
      </c>
      <c r="B1138" s="197" t="s">
        <v>1450</v>
      </c>
      <c r="C1138" s="197" t="s">
        <v>1450</v>
      </c>
      <c r="D1138" s="197" t="s">
        <v>1450</v>
      </c>
      <c r="E1138" s="195" t="s">
        <v>1452</v>
      </c>
      <c r="F1138" t="s">
        <v>60</v>
      </c>
      <c r="G1138" t="s">
        <v>79</v>
      </c>
      <c r="H1138" t="s">
        <v>245</v>
      </c>
      <c r="I1138" s="2" t="s">
        <v>3882</v>
      </c>
      <c r="J1138" s="2" t="s">
        <v>3995</v>
      </c>
      <c r="L1138" s="184">
        <v>335.70689655172418</v>
      </c>
      <c r="U1138">
        <v>2</v>
      </c>
      <c r="AA1138" s="112">
        <f t="shared" si="212"/>
        <v>0</v>
      </c>
      <c r="AB1138" s="112">
        <f t="shared" si="213"/>
        <v>0</v>
      </c>
      <c r="AC1138" s="112">
        <f t="shared" si="214"/>
        <v>0</v>
      </c>
      <c r="AD1138" s="112">
        <f t="shared" si="215"/>
        <v>0</v>
      </c>
      <c r="AE1138" s="112">
        <f t="shared" si="216"/>
        <v>0</v>
      </c>
      <c r="AF1138" s="112">
        <f t="shared" si="217"/>
        <v>0</v>
      </c>
      <c r="AG1138" s="112">
        <f t="shared" si="218"/>
        <v>671.41379310344837</v>
      </c>
      <c r="AH1138" s="112">
        <f t="shared" si="219"/>
        <v>0</v>
      </c>
      <c r="AI1138" s="112">
        <f t="shared" si="220"/>
        <v>0</v>
      </c>
      <c r="AJ1138" s="112">
        <f t="shared" si="221"/>
        <v>0</v>
      </c>
      <c r="AK1138" s="112">
        <f t="shared" si="222"/>
        <v>0</v>
      </c>
      <c r="AL1138" s="112">
        <f t="shared" si="223"/>
        <v>0</v>
      </c>
    </row>
    <row r="1139" spans="1:38" x14ac:dyDescent="0.2">
      <c r="A1139" s="2" t="s">
        <v>104</v>
      </c>
      <c r="B1139" s="197" t="s">
        <v>1470</v>
      </c>
      <c r="C1139" s="197" t="s">
        <v>1470</v>
      </c>
      <c r="D1139" s="197" t="s">
        <v>1470</v>
      </c>
      <c r="E1139" s="195" t="s">
        <v>1472</v>
      </c>
      <c r="F1139" t="s">
        <v>60</v>
      </c>
      <c r="G1139" t="s">
        <v>79</v>
      </c>
      <c r="H1139" t="s">
        <v>254</v>
      </c>
      <c r="I1139" s="2" t="s">
        <v>3882</v>
      </c>
      <c r="J1139" s="2" t="s">
        <v>3995</v>
      </c>
      <c r="L1139" s="184">
        <v>335.70689655172418</v>
      </c>
      <c r="U1139">
        <v>1</v>
      </c>
      <c r="AA1139" s="112">
        <f t="shared" si="212"/>
        <v>0</v>
      </c>
      <c r="AB1139" s="112">
        <f t="shared" si="213"/>
        <v>0</v>
      </c>
      <c r="AC1139" s="112">
        <f t="shared" si="214"/>
        <v>0</v>
      </c>
      <c r="AD1139" s="112">
        <f t="shared" si="215"/>
        <v>0</v>
      </c>
      <c r="AE1139" s="112">
        <f t="shared" si="216"/>
        <v>0</v>
      </c>
      <c r="AF1139" s="112">
        <f t="shared" si="217"/>
        <v>0</v>
      </c>
      <c r="AG1139" s="112">
        <f t="shared" si="218"/>
        <v>335.70689655172418</v>
      </c>
      <c r="AH1139" s="112">
        <f t="shared" si="219"/>
        <v>0</v>
      </c>
      <c r="AI1139" s="112">
        <f t="shared" si="220"/>
        <v>0</v>
      </c>
      <c r="AJ1139" s="112">
        <f t="shared" si="221"/>
        <v>0</v>
      </c>
      <c r="AK1139" s="112">
        <f t="shared" si="222"/>
        <v>0</v>
      </c>
      <c r="AL1139" s="112">
        <f t="shared" si="223"/>
        <v>0</v>
      </c>
    </row>
    <row r="1140" spans="1:38" x14ac:dyDescent="0.2">
      <c r="A1140" s="2" t="s">
        <v>104</v>
      </c>
      <c r="B1140" s="197" t="s">
        <v>1466</v>
      </c>
      <c r="C1140" s="197" t="s">
        <v>1466</v>
      </c>
      <c r="D1140" s="197" t="s">
        <v>1466</v>
      </c>
      <c r="E1140" s="195" t="s">
        <v>1468</v>
      </c>
      <c r="F1140" t="s">
        <v>60</v>
      </c>
      <c r="G1140" t="s">
        <v>79</v>
      </c>
      <c r="H1140" t="s">
        <v>254</v>
      </c>
      <c r="I1140" s="2" t="s">
        <v>3882</v>
      </c>
      <c r="J1140" s="2" t="s">
        <v>3995</v>
      </c>
      <c r="L1140" s="184">
        <v>335.70689655172413</v>
      </c>
      <c r="U1140">
        <v>3</v>
      </c>
      <c r="AA1140" s="112">
        <f t="shared" si="212"/>
        <v>0</v>
      </c>
      <c r="AB1140" s="112">
        <f t="shared" si="213"/>
        <v>0</v>
      </c>
      <c r="AC1140" s="112">
        <f t="shared" si="214"/>
        <v>0</v>
      </c>
      <c r="AD1140" s="112">
        <f t="shared" si="215"/>
        <v>0</v>
      </c>
      <c r="AE1140" s="112">
        <f t="shared" si="216"/>
        <v>0</v>
      </c>
      <c r="AF1140" s="112">
        <f t="shared" si="217"/>
        <v>0</v>
      </c>
      <c r="AG1140" s="112">
        <f t="shared" si="218"/>
        <v>1007.1206896551723</v>
      </c>
      <c r="AH1140" s="112">
        <f t="shared" si="219"/>
        <v>0</v>
      </c>
      <c r="AI1140" s="112">
        <f t="shared" si="220"/>
        <v>0</v>
      </c>
      <c r="AJ1140" s="112">
        <f t="shared" si="221"/>
        <v>0</v>
      </c>
      <c r="AK1140" s="112">
        <f t="shared" si="222"/>
        <v>0</v>
      </c>
      <c r="AL1140" s="112">
        <f t="shared" si="223"/>
        <v>0</v>
      </c>
    </row>
    <row r="1141" spans="1:38" x14ac:dyDescent="0.2">
      <c r="A1141" s="2" t="s">
        <v>104</v>
      </c>
      <c r="B1141" s="197" t="s">
        <v>124</v>
      </c>
      <c r="C1141" s="197" t="s">
        <v>124</v>
      </c>
      <c r="D1141" s="197" t="s">
        <v>124</v>
      </c>
      <c r="E1141" s="195" t="s">
        <v>126</v>
      </c>
      <c r="F1141" t="s">
        <v>60</v>
      </c>
      <c r="G1141" t="s">
        <v>109</v>
      </c>
      <c r="H1141" t="s">
        <v>127</v>
      </c>
      <c r="I1141" s="2" t="s">
        <v>3882</v>
      </c>
      <c r="J1141" s="2" t="s">
        <v>3995</v>
      </c>
      <c r="L1141" s="184">
        <v>368.68965517241384</v>
      </c>
      <c r="U1141">
        <v>1</v>
      </c>
      <c r="AA1141" s="112">
        <f t="shared" si="212"/>
        <v>0</v>
      </c>
      <c r="AB1141" s="112">
        <f t="shared" si="213"/>
        <v>0</v>
      </c>
      <c r="AC1141" s="112">
        <f t="shared" si="214"/>
        <v>0</v>
      </c>
      <c r="AD1141" s="112">
        <f t="shared" si="215"/>
        <v>0</v>
      </c>
      <c r="AE1141" s="112">
        <f t="shared" si="216"/>
        <v>0</v>
      </c>
      <c r="AF1141" s="112">
        <f t="shared" si="217"/>
        <v>0</v>
      </c>
      <c r="AG1141" s="112">
        <f t="shared" si="218"/>
        <v>368.68965517241384</v>
      </c>
      <c r="AH1141" s="112">
        <f t="shared" si="219"/>
        <v>0</v>
      </c>
      <c r="AI1141" s="112">
        <f t="shared" si="220"/>
        <v>0</v>
      </c>
      <c r="AJ1141" s="112">
        <f t="shared" si="221"/>
        <v>0</v>
      </c>
      <c r="AK1141" s="112">
        <f t="shared" si="222"/>
        <v>0</v>
      </c>
      <c r="AL1141" s="112">
        <f t="shared" si="223"/>
        <v>0</v>
      </c>
    </row>
    <row r="1142" spans="1:38" x14ac:dyDescent="0.2">
      <c r="A1142" s="2" t="s">
        <v>104</v>
      </c>
      <c r="B1142" s="197" t="s">
        <v>629</v>
      </c>
      <c r="C1142" s="197" t="s">
        <v>629</v>
      </c>
      <c r="D1142" s="197" t="s">
        <v>629</v>
      </c>
      <c r="E1142" s="195" t="s">
        <v>631</v>
      </c>
      <c r="F1142" t="s">
        <v>468</v>
      </c>
      <c r="G1142" t="s">
        <v>469</v>
      </c>
      <c r="H1142" t="s">
        <v>632</v>
      </c>
      <c r="I1142" s="2" t="s">
        <v>3882</v>
      </c>
      <c r="J1142" s="2" t="s">
        <v>3995</v>
      </c>
      <c r="L1142" s="184">
        <v>234.88793103448279</v>
      </c>
      <c r="U1142">
        <v>3</v>
      </c>
      <c r="AA1142" s="112">
        <f t="shared" si="212"/>
        <v>0</v>
      </c>
      <c r="AB1142" s="112">
        <f t="shared" si="213"/>
        <v>0</v>
      </c>
      <c r="AC1142" s="112">
        <f t="shared" si="214"/>
        <v>0</v>
      </c>
      <c r="AD1142" s="112">
        <f t="shared" si="215"/>
        <v>0</v>
      </c>
      <c r="AE1142" s="112">
        <f t="shared" si="216"/>
        <v>0</v>
      </c>
      <c r="AF1142" s="112">
        <f t="shared" si="217"/>
        <v>0</v>
      </c>
      <c r="AG1142" s="112">
        <f t="shared" si="218"/>
        <v>704.66379310344837</v>
      </c>
      <c r="AH1142" s="112">
        <f t="shared" si="219"/>
        <v>0</v>
      </c>
      <c r="AI1142" s="112">
        <f t="shared" si="220"/>
        <v>0</v>
      </c>
      <c r="AJ1142" s="112">
        <f t="shared" si="221"/>
        <v>0</v>
      </c>
      <c r="AK1142" s="112">
        <f t="shared" si="222"/>
        <v>0</v>
      </c>
      <c r="AL1142" s="112">
        <f t="shared" si="223"/>
        <v>0</v>
      </c>
    </row>
    <row r="1143" spans="1:38" x14ac:dyDescent="0.2">
      <c r="A1143" s="2" t="s">
        <v>335</v>
      </c>
      <c r="B1143" s="197" t="s">
        <v>1985</v>
      </c>
      <c r="C1143" s="197" t="s">
        <v>1985</v>
      </c>
      <c r="D1143" s="197" t="s">
        <v>1985</v>
      </c>
      <c r="E1143" s="195" t="s">
        <v>1987</v>
      </c>
      <c r="F1143" t="s">
        <v>60</v>
      </c>
      <c r="G1143" t="s">
        <v>109</v>
      </c>
      <c r="H1143" t="s">
        <v>127</v>
      </c>
      <c r="I1143" s="2" t="s">
        <v>3882</v>
      </c>
      <c r="J1143" s="2" t="s">
        <v>3995</v>
      </c>
      <c r="L1143" s="184">
        <v>343.24137931034488</v>
      </c>
      <c r="U1143">
        <v>1</v>
      </c>
      <c r="AA1143" s="112">
        <f t="shared" si="212"/>
        <v>0</v>
      </c>
      <c r="AB1143" s="112">
        <f t="shared" si="213"/>
        <v>0</v>
      </c>
      <c r="AC1143" s="112">
        <f t="shared" si="214"/>
        <v>0</v>
      </c>
      <c r="AD1143" s="112">
        <f t="shared" si="215"/>
        <v>0</v>
      </c>
      <c r="AE1143" s="112">
        <f t="shared" si="216"/>
        <v>0</v>
      </c>
      <c r="AF1143" s="112">
        <f t="shared" si="217"/>
        <v>0</v>
      </c>
      <c r="AG1143" s="112">
        <f t="shared" si="218"/>
        <v>343.24137931034488</v>
      </c>
      <c r="AH1143" s="112">
        <f t="shared" si="219"/>
        <v>0</v>
      </c>
      <c r="AI1143" s="112">
        <f t="shared" si="220"/>
        <v>0</v>
      </c>
      <c r="AJ1143" s="112">
        <f t="shared" si="221"/>
        <v>0</v>
      </c>
      <c r="AK1143" s="112">
        <f t="shared" si="222"/>
        <v>0</v>
      </c>
      <c r="AL1143" s="112">
        <f t="shared" si="223"/>
        <v>0</v>
      </c>
    </row>
    <row r="1144" spans="1:38" x14ac:dyDescent="0.2">
      <c r="A1144" s="2" t="s">
        <v>56</v>
      </c>
      <c r="B1144" s="197" t="s">
        <v>645</v>
      </c>
      <c r="C1144" s="197" t="s">
        <v>645</v>
      </c>
      <c r="D1144" s="197" t="s">
        <v>645</v>
      </c>
      <c r="E1144" s="195" t="s">
        <v>647</v>
      </c>
      <c r="F1144" t="s">
        <v>487</v>
      </c>
      <c r="G1144" t="s">
        <v>488</v>
      </c>
      <c r="H1144" t="s">
        <v>648</v>
      </c>
      <c r="I1144" s="2" t="s">
        <v>3882</v>
      </c>
      <c r="J1144" s="2" t="s">
        <v>3995</v>
      </c>
      <c r="L1144" s="184">
        <v>357.93103448275866</v>
      </c>
      <c r="U1144">
        <v>1</v>
      </c>
      <c r="AA1144" s="112">
        <f t="shared" si="212"/>
        <v>0</v>
      </c>
      <c r="AB1144" s="112">
        <f t="shared" si="213"/>
        <v>0</v>
      </c>
      <c r="AC1144" s="112">
        <f t="shared" si="214"/>
        <v>0</v>
      </c>
      <c r="AD1144" s="112">
        <f t="shared" si="215"/>
        <v>0</v>
      </c>
      <c r="AE1144" s="112">
        <f t="shared" si="216"/>
        <v>0</v>
      </c>
      <c r="AF1144" s="112">
        <f t="shared" si="217"/>
        <v>0</v>
      </c>
      <c r="AG1144" s="112">
        <f t="shared" si="218"/>
        <v>357.93103448275866</v>
      </c>
      <c r="AH1144" s="112">
        <f t="shared" si="219"/>
        <v>0</v>
      </c>
      <c r="AI1144" s="112">
        <f t="shared" si="220"/>
        <v>0</v>
      </c>
      <c r="AJ1144" s="112">
        <f t="shared" si="221"/>
        <v>0</v>
      </c>
      <c r="AK1144" s="112">
        <f t="shared" si="222"/>
        <v>0</v>
      </c>
      <c r="AL1144" s="112">
        <f t="shared" si="223"/>
        <v>0</v>
      </c>
    </row>
    <row r="1145" spans="1:38" x14ac:dyDescent="0.2">
      <c r="A1145" s="2" t="s">
        <v>56</v>
      </c>
      <c r="B1145" s="197" t="s">
        <v>656</v>
      </c>
      <c r="C1145" s="197" t="s">
        <v>656</v>
      </c>
      <c r="D1145" s="197" t="s">
        <v>656</v>
      </c>
      <c r="E1145" s="195" t="s">
        <v>658</v>
      </c>
      <c r="F1145" t="s">
        <v>487</v>
      </c>
      <c r="G1145" t="s">
        <v>488</v>
      </c>
      <c r="H1145" t="s">
        <v>648</v>
      </c>
      <c r="I1145" s="2" t="s">
        <v>3882</v>
      </c>
      <c r="J1145" s="2" t="s">
        <v>3995</v>
      </c>
      <c r="L1145" s="184">
        <v>275.7155172413793</v>
      </c>
      <c r="U1145">
        <v>1</v>
      </c>
      <c r="AA1145" s="112">
        <f t="shared" si="212"/>
        <v>0</v>
      </c>
      <c r="AB1145" s="112">
        <f t="shared" si="213"/>
        <v>0</v>
      </c>
      <c r="AC1145" s="112">
        <f t="shared" si="214"/>
        <v>0</v>
      </c>
      <c r="AD1145" s="112">
        <f t="shared" si="215"/>
        <v>0</v>
      </c>
      <c r="AE1145" s="112">
        <f t="shared" si="216"/>
        <v>0</v>
      </c>
      <c r="AF1145" s="112">
        <f t="shared" si="217"/>
        <v>0</v>
      </c>
      <c r="AG1145" s="112">
        <f t="shared" si="218"/>
        <v>275.7155172413793</v>
      </c>
      <c r="AH1145" s="112">
        <f t="shared" si="219"/>
        <v>0</v>
      </c>
      <c r="AI1145" s="112">
        <f t="shared" si="220"/>
        <v>0</v>
      </c>
      <c r="AJ1145" s="112">
        <f t="shared" si="221"/>
        <v>0</v>
      </c>
      <c r="AK1145" s="112">
        <f t="shared" si="222"/>
        <v>0</v>
      </c>
      <c r="AL1145" s="112">
        <f t="shared" si="223"/>
        <v>0</v>
      </c>
    </row>
    <row r="1146" spans="1:38" x14ac:dyDescent="0.2">
      <c r="A1146" s="2" t="s">
        <v>56</v>
      </c>
      <c r="B1146" s="197" t="s">
        <v>363</v>
      </c>
      <c r="C1146" s="197" t="s">
        <v>363</v>
      </c>
      <c r="D1146" s="197" t="s">
        <v>363</v>
      </c>
      <c r="E1146" s="195" t="s">
        <v>365</v>
      </c>
      <c r="F1146" t="s">
        <v>60</v>
      </c>
      <c r="G1146" t="s">
        <v>109</v>
      </c>
      <c r="H1146" t="s">
        <v>109</v>
      </c>
      <c r="I1146" s="2" t="s">
        <v>3882</v>
      </c>
      <c r="J1146" s="2" t="s">
        <v>3995</v>
      </c>
      <c r="L1146" s="184">
        <v>216.39655172413796</v>
      </c>
      <c r="U1146">
        <v>1</v>
      </c>
      <c r="AA1146" s="112">
        <f t="shared" si="212"/>
        <v>0</v>
      </c>
      <c r="AB1146" s="112">
        <f t="shared" si="213"/>
        <v>0</v>
      </c>
      <c r="AC1146" s="112">
        <f t="shared" si="214"/>
        <v>0</v>
      </c>
      <c r="AD1146" s="112">
        <f t="shared" si="215"/>
        <v>0</v>
      </c>
      <c r="AE1146" s="112">
        <f t="shared" si="216"/>
        <v>0</v>
      </c>
      <c r="AF1146" s="112">
        <f t="shared" si="217"/>
        <v>0</v>
      </c>
      <c r="AG1146" s="112">
        <f t="shared" si="218"/>
        <v>216.39655172413796</v>
      </c>
      <c r="AH1146" s="112">
        <f t="shared" si="219"/>
        <v>0</v>
      </c>
      <c r="AI1146" s="112">
        <f t="shared" si="220"/>
        <v>0</v>
      </c>
      <c r="AJ1146" s="112">
        <f t="shared" si="221"/>
        <v>0</v>
      </c>
      <c r="AK1146" s="112">
        <f t="shared" si="222"/>
        <v>0</v>
      </c>
      <c r="AL1146" s="112">
        <f t="shared" si="223"/>
        <v>0</v>
      </c>
    </row>
    <row r="1147" spans="1:38" x14ac:dyDescent="0.2">
      <c r="A1147" s="2" t="s">
        <v>56</v>
      </c>
      <c r="B1147" s="197" t="s">
        <v>360</v>
      </c>
      <c r="C1147" s="197" t="s">
        <v>360</v>
      </c>
      <c r="D1147" s="197" t="s">
        <v>360</v>
      </c>
      <c r="E1147" s="195" t="s">
        <v>361</v>
      </c>
      <c r="F1147" t="s">
        <v>60</v>
      </c>
      <c r="G1147" t="s">
        <v>61</v>
      </c>
      <c r="H1147" t="s">
        <v>74</v>
      </c>
      <c r="I1147" s="2" t="s">
        <v>3882</v>
      </c>
      <c r="J1147" s="2" t="s">
        <v>3995</v>
      </c>
      <c r="L1147" s="184">
        <v>597.60344827586209</v>
      </c>
      <c r="U1147">
        <v>1</v>
      </c>
      <c r="AA1147" s="112">
        <f t="shared" si="212"/>
        <v>0</v>
      </c>
      <c r="AB1147" s="112">
        <f t="shared" si="213"/>
        <v>0</v>
      </c>
      <c r="AC1147" s="112">
        <f t="shared" si="214"/>
        <v>0</v>
      </c>
      <c r="AD1147" s="112">
        <f t="shared" si="215"/>
        <v>0</v>
      </c>
      <c r="AE1147" s="112">
        <f t="shared" si="216"/>
        <v>0</v>
      </c>
      <c r="AF1147" s="112">
        <f t="shared" si="217"/>
        <v>0</v>
      </c>
      <c r="AG1147" s="112">
        <f t="shared" si="218"/>
        <v>597.60344827586209</v>
      </c>
      <c r="AH1147" s="112">
        <f t="shared" si="219"/>
        <v>0</v>
      </c>
      <c r="AI1147" s="112">
        <f t="shared" si="220"/>
        <v>0</v>
      </c>
      <c r="AJ1147" s="112">
        <f t="shared" si="221"/>
        <v>0</v>
      </c>
      <c r="AK1147" s="112">
        <f t="shared" si="222"/>
        <v>0</v>
      </c>
      <c r="AL1147" s="112">
        <f t="shared" si="223"/>
        <v>0</v>
      </c>
    </row>
    <row r="1148" spans="1:38" x14ac:dyDescent="0.2">
      <c r="A1148" s="2" t="s">
        <v>1303</v>
      </c>
      <c r="B1148" s="197" t="s">
        <v>4148</v>
      </c>
      <c r="C1148" s="197" t="s">
        <v>4148</v>
      </c>
      <c r="D1148" s="197" t="s">
        <v>4148</v>
      </c>
      <c r="E1148" s="195" t="s">
        <v>4149</v>
      </c>
      <c r="F1148" t="s">
        <v>4030</v>
      </c>
      <c r="G1148" t="s">
        <v>4154</v>
      </c>
      <c r="H1148" t="s">
        <v>4155</v>
      </c>
      <c r="I1148" s="2" t="s">
        <v>3882</v>
      </c>
      <c r="J1148" s="2" t="s">
        <v>3995</v>
      </c>
      <c r="L1148" s="184">
        <v>192.16379310344828</v>
      </c>
      <c r="U1148">
        <v>1</v>
      </c>
      <c r="AA1148" s="112">
        <f t="shared" si="212"/>
        <v>0</v>
      </c>
      <c r="AB1148" s="112">
        <f t="shared" si="213"/>
        <v>0</v>
      </c>
      <c r="AC1148" s="112">
        <f t="shared" si="214"/>
        <v>0</v>
      </c>
      <c r="AD1148" s="112">
        <f t="shared" si="215"/>
        <v>0</v>
      </c>
      <c r="AE1148" s="112">
        <f t="shared" si="216"/>
        <v>0</v>
      </c>
      <c r="AF1148" s="112">
        <f t="shared" si="217"/>
        <v>0</v>
      </c>
      <c r="AG1148" s="112">
        <f t="shared" si="218"/>
        <v>192.16379310344828</v>
      </c>
      <c r="AH1148" s="112">
        <f t="shared" si="219"/>
        <v>0</v>
      </c>
      <c r="AI1148" s="112">
        <f t="shared" si="220"/>
        <v>0</v>
      </c>
      <c r="AJ1148" s="112">
        <f t="shared" si="221"/>
        <v>0</v>
      </c>
      <c r="AK1148" s="112">
        <f t="shared" si="222"/>
        <v>0</v>
      </c>
      <c r="AL1148" s="112">
        <f t="shared" si="223"/>
        <v>0</v>
      </c>
    </row>
    <row r="1149" spans="1:38" x14ac:dyDescent="0.2">
      <c r="A1149" s="2" t="s">
        <v>1807</v>
      </c>
      <c r="B1149" s="197" t="s">
        <v>4141</v>
      </c>
      <c r="C1149" s="197" t="s">
        <v>4141</v>
      </c>
      <c r="D1149" s="197" t="s">
        <v>4141</v>
      </c>
      <c r="E1149" s="195" t="s">
        <v>4135</v>
      </c>
      <c r="F1149" t="s">
        <v>4150</v>
      </c>
      <c r="G1149" t="s">
        <v>26</v>
      </c>
      <c r="H1149" t="s">
        <v>3978</v>
      </c>
      <c r="I1149" s="2" t="s">
        <v>3882</v>
      </c>
      <c r="J1149" s="2" t="s">
        <v>3995</v>
      </c>
      <c r="L1149" s="184">
        <v>100.98275862068967</v>
      </c>
      <c r="U1149">
        <v>1</v>
      </c>
      <c r="AA1149" s="112">
        <f t="shared" si="212"/>
        <v>0</v>
      </c>
      <c r="AB1149" s="112">
        <f t="shared" si="213"/>
        <v>0</v>
      </c>
      <c r="AC1149" s="112">
        <f t="shared" si="214"/>
        <v>0</v>
      </c>
      <c r="AD1149" s="112">
        <f t="shared" si="215"/>
        <v>0</v>
      </c>
      <c r="AE1149" s="112">
        <f t="shared" si="216"/>
        <v>0</v>
      </c>
      <c r="AF1149" s="112">
        <f t="shared" si="217"/>
        <v>0</v>
      </c>
      <c r="AG1149" s="112">
        <f t="shared" si="218"/>
        <v>100.98275862068967</v>
      </c>
      <c r="AH1149" s="112">
        <f t="shared" si="219"/>
        <v>0</v>
      </c>
      <c r="AI1149" s="112">
        <f t="shared" si="220"/>
        <v>0</v>
      </c>
      <c r="AJ1149" s="112">
        <f t="shared" si="221"/>
        <v>0</v>
      </c>
      <c r="AK1149" s="112">
        <f t="shared" si="222"/>
        <v>0</v>
      </c>
      <c r="AL1149" s="112">
        <f t="shared" si="223"/>
        <v>0</v>
      </c>
    </row>
    <row r="1150" spans="1:38" x14ac:dyDescent="0.2">
      <c r="A1150" s="2" t="s">
        <v>1248</v>
      </c>
      <c r="B1150" s="197" t="s">
        <v>1259</v>
      </c>
      <c r="C1150" s="197" t="s">
        <v>1259</v>
      </c>
      <c r="D1150" s="197" t="s">
        <v>1259</v>
      </c>
      <c r="E1150" s="195" t="s">
        <v>1263</v>
      </c>
      <c r="F1150" t="s">
        <v>4151</v>
      </c>
      <c r="G1150" t="s">
        <v>1258</v>
      </c>
      <c r="H1150" t="s">
        <v>1259</v>
      </c>
      <c r="I1150" s="2" t="s">
        <v>3882</v>
      </c>
      <c r="J1150" s="2" t="s">
        <v>3995</v>
      </c>
      <c r="L1150" s="184">
        <v>291.33620689655174</v>
      </c>
      <c r="U1150">
        <v>1</v>
      </c>
      <c r="AA1150" s="112">
        <f t="shared" si="212"/>
        <v>0</v>
      </c>
      <c r="AB1150" s="112">
        <f t="shared" si="213"/>
        <v>0</v>
      </c>
      <c r="AC1150" s="112">
        <f t="shared" si="214"/>
        <v>0</v>
      </c>
      <c r="AD1150" s="112">
        <f t="shared" si="215"/>
        <v>0</v>
      </c>
      <c r="AE1150" s="112">
        <f t="shared" si="216"/>
        <v>0</v>
      </c>
      <c r="AF1150" s="112">
        <f t="shared" si="217"/>
        <v>0</v>
      </c>
      <c r="AG1150" s="112">
        <f t="shared" si="218"/>
        <v>291.33620689655174</v>
      </c>
      <c r="AH1150" s="112">
        <f t="shared" si="219"/>
        <v>0</v>
      </c>
      <c r="AI1150" s="112">
        <f t="shared" si="220"/>
        <v>0</v>
      </c>
      <c r="AJ1150" s="112">
        <f t="shared" si="221"/>
        <v>0</v>
      </c>
      <c r="AK1150" s="112">
        <f t="shared" si="222"/>
        <v>0</v>
      </c>
      <c r="AL1150" s="112">
        <f t="shared" si="223"/>
        <v>0</v>
      </c>
    </row>
    <row r="1151" spans="1:38" x14ac:dyDescent="0.2">
      <c r="A1151" s="2" t="s">
        <v>104</v>
      </c>
      <c r="B1151" s="197" t="s">
        <v>133</v>
      </c>
      <c r="C1151" s="197" t="s">
        <v>133</v>
      </c>
      <c r="D1151" s="197" t="s">
        <v>133</v>
      </c>
      <c r="E1151" s="195" t="s">
        <v>135</v>
      </c>
      <c r="F1151" t="s">
        <v>60</v>
      </c>
      <c r="G1151" t="s">
        <v>109</v>
      </c>
      <c r="H1151" t="s">
        <v>127</v>
      </c>
      <c r="I1151" s="2" t="s">
        <v>3882</v>
      </c>
      <c r="J1151" s="2" t="s">
        <v>3995</v>
      </c>
      <c r="L1151" s="184">
        <v>270.56896551724139</v>
      </c>
      <c r="U1151">
        <v>1</v>
      </c>
      <c r="AA1151" s="112">
        <f t="shared" si="212"/>
        <v>0</v>
      </c>
      <c r="AB1151" s="112">
        <f t="shared" si="213"/>
        <v>0</v>
      </c>
      <c r="AC1151" s="112">
        <f t="shared" si="214"/>
        <v>0</v>
      </c>
      <c r="AD1151" s="112">
        <f t="shared" si="215"/>
        <v>0</v>
      </c>
      <c r="AE1151" s="112">
        <f t="shared" si="216"/>
        <v>0</v>
      </c>
      <c r="AF1151" s="112">
        <f t="shared" si="217"/>
        <v>0</v>
      </c>
      <c r="AG1151" s="112">
        <f t="shared" si="218"/>
        <v>270.56896551724139</v>
      </c>
      <c r="AH1151" s="112">
        <f t="shared" si="219"/>
        <v>0</v>
      </c>
      <c r="AI1151" s="112">
        <f t="shared" si="220"/>
        <v>0</v>
      </c>
      <c r="AJ1151" s="112">
        <f t="shared" si="221"/>
        <v>0</v>
      </c>
      <c r="AK1151" s="112">
        <f t="shared" si="222"/>
        <v>0</v>
      </c>
      <c r="AL1151" s="112">
        <f t="shared" si="223"/>
        <v>0</v>
      </c>
    </row>
    <row r="1152" spans="1:38" x14ac:dyDescent="0.2">
      <c r="A1152" s="2" t="s">
        <v>104</v>
      </c>
      <c r="B1152" s="197" t="s">
        <v>366</v>
      </c>
      <c r="C1152" s="197" t="s">
        <v>366</v>
      </c>
      <c r="D1152" s="197" t="s">
        <v>366</v>
      </c>
      <c r="E1152" s="195" t="s">
        <v>367</v>
      </c>
      <c r="F1152" t="s">
        <v>60</v>
      </c>
      <c r="G1152" t="s">
        <v>61</v>
      </c>
      <c r="H1152" t="s">
        <v>62</v>
      </c>
      <c r="I1152" s="2" t="s">
        <v>3882</v>
      </c>
      <c r="J1152" s="2" t="s">
        <v>3995</v>
      </c>
      <c r="L1152" s="184">
        <v>596.80172413793105</v>
      </c>
      <c r="U1152">
        <v>1</v>
      </c>
      <c r="AA1152" s="112">
        <f t="shared" si="212"/>
        <v>0</v>
      </c>
      <c r="AB1152" s="112">
        <f t="shared" si="213"/>
        <v>0</v>
      </c>
      <c r="AC1152" s="112">
        <f t="shared" si="214"/>
        <v>0</v>
      </c>
      <c r="AD1152" s="112">
        <f t="shared" si="215"/>
        <v>0</v>
      </c>
      <c r="AE1152" s="112">
        <f t="shared" si="216"/>
        <v>0</v>
      </c>
      <c r="AF1152" s="112">
        <f t="shared" si="217"/>
        <v>0</v>
      </c>
      <c r="AG1152" s="112">
        <f t="shared" si="218"/>
        <v>596.80172413793105</v>
      </c>
      <c r="AH1152" s="112">
        <f t="shared" si="219"/>
        <v>0</v>
      </c>
      <c r="AI1152" s="112">
        <f t="shared" si="220"/>
        <v>0</v>
      </c>
      <c r="AJ1152" s="112">
        <f t="shared" si="221"/>
        <v>0</v>
      </c>
      <c r="AK1152" s="112">
        <f t="shared" si="222"/>
        <v>0</v>
      </c>
      <c r="AL1152" s="112">
        <f t="shared" si="223"/>
        <v>0</v>
      </c>
    </row>
    <row r="1153" spans="1:38" x14ac:dyDescent="0.2">
      <c r="A1153" s="2" t="s">
        <v>104</v>
      </c>
      <c r="B1153" s="197" t="s">
        <v>479</v>
      </c>
      <c r="C1153" s="197" t="s">
        <v>479</v>
      </c>
      <c r="D1153" s="197" t="s">
        <v>479</v>
      </c>
      <c r="E1153" s="195" t="s">
        <v>480</v>
      </c>
      <c r="F1153" t="s">
        <v>2277</v>
      </c>
      <c r="G1153" s="2" t="s">
        <v>475</v>
      </c>
      <c r="H1153" t="s">
        <v>476</v>
      </c>
      <c r="I1153" s="2" t="s">
        <v>3882</v>
      </c>
      <c r="J1153" s="2" t="s">
        <v>3995</v>
      </c>
      <c r="L1153" s="184">
        <v>620.44827586206907</v>
      </c>
      <c r="U1153">
        <v>1</v>
      </c>
      <c r="AA1153" s="112">
        <f t="shared" si="212"/>
        <v>0</v>
      </c>
      <c r="AB1153" s="112">
        <f t="shared" si="213"/>
        <v>0</v>
      </c>
      <c r="AC1153" s="112">
        <f t="shared" si="214"/>
        <v>0</v>
      </c>
      <c r="AD1153" s="112">
        <f t="shared" si="215"/>
        <v>0</v>
      </c>
      <c r="AE1153" s="112">
        <f t="shared" si="216"/>
        <v>0</v>
      </c>
      <c r="AF1153" s="112">
        <f t="shared" si="217"/>
        <v>0</v>
      </c>
      <c r="AG1153" s="112">
        <f t="shared" si="218"/>
        <v>620.44827586206907</v>
      </c>
      <c r="AH1153" s="112">
        <f t="shared" si="219"/>
        <v>0</v>
      </c>
      <c r="AI1153" s="112">
        <f t="shared" si="220"/>
        <v>0</v>
      </c>
      <c r="AJ1153" s="112">
        <f t="shared" si="221"/>
        <v>0</v>
      </c>
      <c r="AK1153" s="112">
        <f t="shared" si="222"/>
        <v>0</v>
      </c>
      <c r="AL1153" s="112">
        <f t="shared" si="223"/>
        <v>0</v>
      </c>
    </row>
    <row r="1154" spans="1:38" x14ac:dyDescent="0.2">
      <c r="A1154" s="2" t="s">
        <v>104</v>
      </c>
      <c r="B1154" s="197" t="s">
        <v>1466</v>
      </c>
      <c r="C1154" s="197" t="s">
        <v>1466</v>
      </c>
      <c r="D1154" s="197" t="s">
        <v>1466</v>
      </c>
      <c r="E1154" s="195" t="s">
        <v>1468</v>
      </c>
      <c r="F1154" t="s">
        <v>60</v>
      </c>
      <c r="G1154" t="s">
        <v>79</v>
      </c>
      <c r="H1154" t="s">
        <v>254</v>
      </c>
      <c r="I1154" s="2" t="s">
        <v>3882</v>
      </c>
      <c r="J1154" s="2" t="s">
        <v>3995</v>
      </c>
      <c r="L1154" s="184">
        <v>614.94827586206907</v>
      </c>
      <c r="U1154">
        <v>1</v>
      </c>
      <c r="AA1154" s="112">
        <f t="shared" si="212"/>
        <v>0</v>
      </c>
      <c r="AB1154" s="112">
        <f t="shared" si="213"/>
        <v>0</v>
      </c>
      <c r="AC1154" s="112">
        <f t="shared" si="214"/>
        <v>0</v>
      </c>
      <c r="AD1154" s="112">
        <f t="shared" si="215"/>
        <v>0</v>
      </c>
      <c r="AE1154" s="112">
        <f t="shared" si="216"/>
        <v>0</v>
      </c>
      <c r="AF1154" s="112">
        <f t="shared" si="217"/>
        <v>0</v>
      </c>
      <c r="AG1154" s="112">
        <f t="shared" si="218"/>
        <v>614.94827586206907</v>
      </c>
      <c r="AH1154" s="112">
        <f t="shared" si="219"/>
        <v>0</v>
      </c>
      <c r="AI1154" s="112">
        <f t="shared" si="220"/>
        <v>0</v>
      </c>
      <c r="AJ1154" s="112">
        <f t="shared" si="221"/>
        <v>0</v>
      </c>
      <c r="AK1154" s="112">
        <f t="shared" si="222"/>
        <v>0</v>
      </c>
      <c r="AL1154" s="112">
        <f t="shared" si="223"/>
        <v>0</v>
      </c>
    </row>
    <row r="1155" spans="1:38" x14ac:dyDescent="0.2">
      <c r="A1155" s="2" t="s">
        <v>104</v>
      </c>
      <c r="B1155" s="197" t="s">
        <v>1490</v>
      </c>
      <c r="C1155" s="197" t="s">
        <v>1490</v>
      </c>
      <c r="D1155" s="197" t="s">
        <v>1490</v>
      </c>
      <c r="E1155" s="195" t="s">
        <v>1492</v>
      </c>
      <c r="F1155" t="s">
        <v>60</v>
      </c>
      <c r="G1155" t="s">
        <v>109</v>
      </c>
      <c r="H1155" t="s">
        <v>127</v>
      </c>
      <c r="I1155" s="2" t="s">
        <v>3882</v>
      </c>
      <c r="J1155" s="2" t="s">
        <v>3995</v>
      </c>
      <c r="L1155" s="184">
        <v>355.60344827586209</v>
      </c>
      <c r="U1155">
        <v>1</v>
      </c>
      <c r="AA1155" s="112">
        <f t="shared" ref="AA1155:AA1165" si="224">O1155*$L:$L</f>
        <v>0</v>
      </c>
      <c r="AB1155" s="112">
        <f t="shared" ref="AB1155:AB1165" si="225">P1155*$L:$L</f>
        <v>0</v>
      </c>
      <c r="AC1155" s="112">
        <f t="shared" ref="AC1155:AC1165" si="226">Q1155*$L:$L</f>
        <v>0</v>
      </c>
      <c r="AD1155" s="112">
        <f t="shared" ref="AD1155:AD1165" si="227">R1155*$L:$L</f>
        <v>0</v>
      </c>
      <c r="AE1155" s="112">
        <f t="shared" ref="AE1155:AE1165" si="228">S1155*$L:$L</f>
        <v>0</v>
      </c>
      <c r="AF1155" s="112">
        <f t="shared" ref="AF1155:AF1165" si="229">T1155*$L:$L</f>
        <v>0</v>
      </c>
      <c r="AG1155" s="112">
        <f t="shared" ref="AG1155:AG1165" si="230">U1155*$L:$L</f>
        <v>355.60344827586209</v>
      </c>
      <c r="AH1155" s="112">
        <f t="shared" ref="AH1155:AH1165" si="231">V1155*$L:$L</f>
        <v>0</v>
      </c>
      <c r="AI1155" s="112">
        <f t="shared" ref="AI1155:AI1165" si="232">W1155*$L:$L</f>
        <v>0</v>
      </c>
      <c r="AJ1155" s="112">
        <f t="shared" ref="AJ1155:AJ1165" si="233">X1155*$L:$L</f>
        <v>0</v>
      </c>
      <c r="AK1155" s="112">
        <f t="shared" ref="AK1155:AK1165" si="234">Y1155*$L:$L</f>
        <v>0</v>
      </c>
      <c r="AL1155" s="112">
        <f t="shared" ref="AL1155:AL1165" si="235">Z1155*$L:$L</f>
        <v>0</v>
      </c>
    </row>
    <row r="1156" spans="1:38" x14ac:dyDescent="0.2">
      <c r="A1156" s="2" t="s">
        <v>56</v>
      </c>
      <c r="B1156" s="197" t="s">
        <v>1904</v>
      </c>
      <c r="C1156" s="197" t="s">
        <v>1904</v>
      </c>
      <c r="D1156" s="197" t="s">
        <v>1904</v>
      </c>
      <c r="E1156" s="195" t="s">
        <v>1906</v>
      </c>
      <c r="F1156" t="s">
        <v>60</v>
      </c>
      <c r="G1156" t="s">
        <v>79</v>
      </c>
      <c r="H1156" t="s">
        <v>254</v>
      </c>
      <c r="I1156" s="2" t="s">
        <v>3882</v>
      </c>
      <c r="J1156" s="2" t="s">
        <v>3995</v>
      </c>
      <c r="L1156" s="184">
        <v>270.56896551724139</v>
      </c>
      <c r="U1156">
        <v>1</v>
      </c>
      <c r="AA1156" s="112">
        <f t="shared" si="224"/>
        <v>0</v>
      </c>
      <c r="AB1156" s="112">
        <f t="shared" si="225"/>
        <v>0</v>
      </c>
      <c r="AC1156" s="112">
        <f t="shared" si="226"/>
        <v>0</v>
      </c>
      <c r="AD1156" s="112">
        <f t="shared" si="227"/>
        <v>0</v>
      </c>
      <c r="AE1156" s="112">
        <f t="shared" si="228"/>
        <v>0</v>
      </c>
      <c r="AF1156" s="112">
        <f t="shared" si="229"/>
        <v>0</v>
      </c>
      <c r="AG1156" s="112">
        <f t="shared" si="230"/>
        <v>270.56896551724139</v>
      </c>
      <c r="AH1156" s="112">
        <f t="shared" si="231"/>
        <v>0</v>
      </c>
      <c r="AI1156" s="112">
        <f t="shared" si="232"/>
        <v>0</v>
      </c>
      <c r="AJ1156" s="112">
        <f t="shared" si="233"/>
        <v>0</v>
      </c>
      <c r="AK1156" s="112">
        <f t="shared" si="234"/>
        <v>0</v>
      </c>
      <c r="AL1156" s="112">
        <f t="shared" si="235"/>
        <v>0</v>
      </c>
    </row>
    <row r="1157" spans="1:38" x14ac:dyDescent="0.2">
      <c r="A1157" s="2" t="s">
        <v>56</v>
      </c>
      <c r="B1157" s="197" t="s">
        <v>260</v>
      </c>
      <c r="C1157" s="197" t="s">
        <v>260</v>
      </c>
      <c r="D1157" s="197" t="s">
        <v>260</v>
      </c>
      <c r="E1157" s="195" t="s">
        <v>262</v>
      </c>
      <c r="F1157" t="s">
        <v>60</v>
      </c>
      <c r="G1157" t="s">
        <v>109</v>
      </c>
      <c r="H1157" t="s">
        <v>109</v>
      </c>
      <c r="I1157" s="2" t="s">
        <v>3882</v>
      </c>
      <c r="J1157" s="2" t="s">
        <v>3995</v>
      </c>
      <c r="L1157" s="184">
        <v>213.81034482758622</v>
      </c>
      <c r="U1157">
        <v>1</v>
      </c>
      <c r="AA1157" s="112">
        <f t="shared" si="224"/>
        <v>0</v>
      </c>
      <c r="AB1157" s="112">
        <f t="shared" si="225"/>
        <v>0</v>
      </c>
      <c r="AC1157" s="112">
        <f t="shared" si="226"/>
        <v>0</v>
      </c>
      <c r="AD1157" s="112">
        <f t="shared" si="227"/>
        <v>0</v>
      </c>
      <c r="AE1157" s="112">
        <f t="shared" si="228"/>
        <v>0</v>
      </c>
      <c r="AF1157" s="112">
        <f t="shared" si="229"/>
        <v>0</v>
      </c>
      <c r="AG1157" s="112">
        <f t="shared" si="230"/>
        <v>213.81034482758622</v>
      </c>
      <c r="AH1157" s="112">
        <f t="shared" si="231"/>
        <v>0</v>
      </c>
      <c r="AI1157" s="112">
        <f t="shared" si="232"/>
        <v>0</v>
      </c>
      <c r="AJ1157" s="112">
        <f t="shared" si="233"/>
        <v>0</v>
      </c>
      <c r="AK1157" s="112">
        <f t="shared" si="234"/>
        <v>0</v>
      </c>
      <c r="AL1157" s="112">
        <f t="shared" si="235"/>
        <v>0</v>
      </c>
    </row>
    <row r="1158" spans="1:38" x14ac:dyDescent="0.2">
      <c r="A1158" s="2" t="s">
        <v>1807</v>
      </c>
      <c r="B1158" s="197" t="s">
        <v>4141</v>
      </c>
      <c r="C1158" s="197" t="s">
        <v>4141</v>
      </c>
      <c r="D1158" s="197" t="s">
        <v>4141</v>
      </c>
      <c r="E1158" s="195" t="s">
        <v>4135</v>
      </c>
      <c r="F1158" t="s">
        <v>4150</v>
      </c>
      <c r="G1158" t="s">
        <v>26</v>
      </c>
      <c r="H1158" t="s">
        <v>3978</v>
      </c>
      <c r="I1158" s="2" t="s">
        <v>3882</v>
      </c>
      <c r="J1158" s="2" t="s">
        <v>3995</v>
      </c>
      <c r="L1158" s="184">
        <v>100.98275862068967</v>
      </c>
      <c r="U1158">
        <v>1</v>
      </c>
      <c r="AA1158" s="112">
        <f t="shared" si="224"/>
        <v>0</v>
      </c>
      <c r="AB1158" s="112">
        <f t="shared" si="225"/>
        <v>0</v>
      </c>
      <c r="AC1158" s="112">
        <f t="shared" si="226"/>
        <v>0</v>
      </c>
      <c r="AD1158" s="112">
        <f t="shared" si="227"/>
        <v>0</v>
      </c>
      <c r="AE1158" s="112">
        <f t="shared" si="228"/>
        <v>0</v>
      </c>
      <c r="AF1158" s="112">
        <f t="shared" si="229"/>
        <v>0</v>
      </c>
      <c r="AG1158" s="112">
        <f t="shared" si="230"/>
        <v>100.98275862068967</v>
      </c>
      <c r="AH1158" s="112">
        <f t="shared" si="231"/>
        <v>0</v>
      </c>
      <c r="AI1158" s="112">
        <f t="shared" si="232"/>
        <v>0</v>
      </c>
      <c r="AJ1158" s="112">
        <f t="shared" si="233"/>
        <v>0</v>
      </c>
      <c r="AK1158" s="112">
        <f t="shared" si="234"/>
        <v>0</v>
      </c>
      <c r="AL1158" s="112">
        <f t="shared" si="235"/>
        <v>0</v>
      </c>
    </row>
    <row r="1159" spans="1:38" x14ac:dyDescent="0.2">
      <c r="A1159" s="2" t="s">
        <v>104</v>
      </c>
      <c r="B1159" s="197" t="s">
        <v>133</v>
      </c>
      <c r="C1159" s="197" t="s">
        <v>133</v>
      </c>
      <c r="D1159" s="197" t="s">
        <v>133</v>
      </c>
      <c r="E1159" s="195" t="s">
        <v>135</v>
      </c>
      <c r="F1159" t="s">
        <v>60</v>
      </c>
      <c r="G1159" t="s">
        <v>109</v>
      </c>
      <c r="H1159" t="s">
        <v>127</v>
      </c>
      <c r="I1159" s="2" t="s">
        <v>3882</v>
      </c>
      <c r="J1159" s="2" t="s">
        <v>3995</v>
      </c>
      <c r="L1159" s="184">
        <v>270.56896551724139</v>
      </c>
      <c r="U1159">
        <v>1</v>
      </c>
      <c r="AA1159" s="112">
        <f t="shared" si="224"/>
        <v>0</v>
      </c>
      <c r="AB1159" s="112">
        <f t="shared" si="225"/>
        <v>0</v>
      </c>
      <c r="AC1159" s="112">
        <f t="shared" si="226"/>
        <v>0</v>
      </c>
      <c r="AD1159" s="112">
        <f t="shared" si="227"/>
        <v>0</v>
      </c>
      <c r="AE1159" s="112">
        <f t="shared" si="228"/>
        <v>0</v>
      </c>
      <c r="AF1159" s="112">
        <f t="shared" si="229"/>
        <v>0</v>
      </c>
      <c r="AG1159" s="112">
        <f t="shared" si="230"/>
        <v>270.56896551724139</v>
      </c>
      <c r="AH1159" s="112">
        <f t="shared" si="231"/>
        <v>0</v>
      </c>
      <c r="AI1159" s="112">
        <f t="shared" si="232"/>
        <v>0</v>
      </c>
      <c r="AJ1159" s="112">
        <f t="shared" si="233"/>
        <v>0</v>
      </c>
      <c r="AK1159" s="112">
        <f t="shared" si="234"/>
        <v>0</v>
      </c>
      <c r="AL1159" s="112">
        <f t="shared" si="235"/>
        <v>0</v>
      </c>
    </row>
    <row r="1160" spans="1:38" x14ac:dyDescent="0.2">
      <c r="A1160" s="2" t="s">
        <v>104</v>
      </c>
      <c r="B1160" s="197" t="s">
        <v>371</v>
      </c>
      <c r="C1160" s="197" t="s">
        <v>371</v>
      </c>
      <c r="D1160" s="197" t="s">
        <v>371</v>
      </c>
      <c r="E1160" s="195" t="s">
        <v>372</v>
      </c>
      <c r="F1160" t="s">
        <v>60</v>
      </c>
      <c r="G1160" t="s">
        <v>61</v>
      </c>
      <c r="H1160" t="s">
        <v>74</v>
      </c>
      <c r="I1160" s="2" t="s">
        <v>3882</v>
      </c>
      <c r="J1160" s="2" t="s">
        <v>3995</v>
      </c>
      <c r="L1160" s="184">
        <v>594.5</v>
      </c>
      <c r="U1160">
        <v>1</v>
      </c>
      <c r="AA1160" s="112">
        <f t="shared" si="224"/>
        <v>0</v>
      </c>
      <c r="AB1160" s="112">
        <f t="shared" si="225"/>
        <v>0</v>
      </c>
      <c r="AC1160" s="112">
        <f t="shared" si="226"/>
        <v>0</v>
      </c>
      <c r="AD1160" s="112">
        <f t="shared" si="227"/>
        <v>0</v>
      </c>
      <c r="AE1160" s="112">
        <f t="shared" si="228"/>
        <v>0</v>
      </c>
      <c r="AF1160" s="112">
        <f t="shared" si="229"/>
        <v>0</v>
      </c>
      <c r="AG1160" s="112">
        <f t="shared" si="230"/>
        <v>594.5</v>
      </c>
      <c r="AH1160" s="112">
        <f t="shared" si="231"/>
        <v>0</v>
      </c>
      <c r="AI1160" s="112">
        <f t="shared" si="232"/>
        <v>0</v>
      </c>
      <c r="AJ1160" s="112">
        <f t="shared" si="233"/>
        <v>0</v>
      </c>
      <c r="AK1160" s="112">
        <f t="shared" si="234"/>
        <v>0</v>
      </c>
      <c r="AL1160" s="112">
        <f t="shared" si="235"/>
        <v>0</v>
      </c>
    </row>
    <row r="1161" spans="1:38" x14ac:dyDescent="0.2">
      <c r="A1161" s="2" t="s">
        <v>104</v>
      </c>
      <c r="B1161" s="197" t="s">
        <v>366</v>
      </c>
      <c r="C1161" s="197" t="s">
        <v>366</v>
      </c>
      <c r="D1161" s="197" t="s">
        <v>366</v>
      </c>
      <c r="E1161" s="195" t="s">
        <v>367</v>
      </c>
      <c r="F1161" t="s">
        <v>60</v>
      </c>
      <c r="G1161" t="s">
        <v>61</v>
      </c>
      <c r="H1161" t="s">
        <v>62</v>
      </c>
      <c r="I1161" s="2" t="s">
        <v>3882</v>
      </c>
      <c r="J1161" s="2" t="s">
        <v>3995</v>
      </c>
      <c r="L1161" s="184">
        <v>596.80172413793105</v>
      </c>
      <c r="U1161">
        <v>2</v>
      </c>
      <c r="AA1161" s="112">
        <f t="shared" si="224"/>
        <v>0</v>
      </c>
      <c r="AB1161" s="112">
        <f t="shared" si="225"/>
        <v>0</v>
      </c>
      <c r="AC1161" s="112">
        <f t="shared" si="226"/>
        <v>0</v>
      </c>
      <c r="AD1161" s="112">
        <f t="shared" si="227"/>
        <v>0</v>
      </c>
      <c r="AE1161" s="112">
        <f t="shared" si="228"/>
        <v>0</v>
      </c>
      <c r="AF1161" s="112">
        <f t="shared" si="229"/>
        <v>0</v>
      </c>
      <c r="AG1161" s="112">
        <f t="shared" si="230"/>
        <v>1193.6034482758621</v>
      </c>
      <c r="AH1161" s="112">
        <f t="shared" si="231"/>
        <v>0</v>
      </c>
      <c r="AI1161" s="112">
        <f t="shared" si="232"/>
        <v>0</v>
      </c>
      <c r="AJ1161" s="112">
        <f t="shared" si="233"/>
        <v>0</v>
      </c>
      <c r="AK1161" s="112">
        <f t="shared" si="234"/>
        <v>0</v>
      </c>
      <c r="AL1161" s="112">
        <f t="shared" si="235"/>
        <v>0</v>
      </c>
    </row>
    <row r="1162" spans="1:38" x14ac:dyDescent="0.2">
      <c r="A1162" s="2" t="s">
        <v>104</v>
      </c>
      <c r="B1162" s="197" t="s">
        <v>1450</v>
      </c>
      <c r="C1162" s="197" t="s">
        <v>1450</v>
      </c>
      <c r="D1162" s="197" t="s">
        <v>1450</v>
      </c>
      <c r="E1162" s="195" t="s">
        <v>1452</v>
      </c>
      <c r="F1162" t="s">
        <v>60</v>
      </c>
      <c r="G1162" t="s">
        <v>79</v>
      </c>
      <c r="H1162" t="s">
        <v>245</v>
      </c>
      <c r="I1162" s="2" t="s">
        <v>3882</v>
      </c>
      <c r="J1162" s="2" t="s">
        <v>3995</v>
      </c>
      <c r="L1162" s="184">
        <v>335.70689655172418</v>
      </c>
      <c r="U1162">
        <v>2</v>
      </c>
      <c r="AA1162" s="112">
        <f t="shared" si="224"/>
        <v>0</v>
      </c>
      <c r="AB1162" s="112">
        <f t="shared" si="225"/>
        <v>0</v>
      </c>
      <c r="AC1162" s="112">
        <f t="shared" si="226"/>
        <v>0</v>
      </c>
      <c r="AD1162" s="112">
        <f t="shared" si="227"/>
        <v>0</v>
      </c>
      <c r="AE1162" s="112">
        <f t="shared" si="228"/>
        <v>0</v>
      </c>
      <c r="AF1162" s="112">
        <f t="shared" si="229"/>
        <v>0</v>
      </c>
      <c r="AG1162" s="112">
        <f t="shared" si="230"/>
        <v>671.41379310344837</v>
      </c>
      <c r="AH1162" s="112">
        <f t="shared" si="231"/>
        <v>0</v>
      </c>
      <c r="AI1162" s="112">
        <f t="shared" si="232"/>
        <v>0</v>
      </c>
      <c r="AJ1162" s="112">
        <f t="shared" si="233"/>
        <v>0</v>
      </c>
      <c r="AK1162" s="112">
        <f t="shared" si="234"/>
        <v>0</v>
      </c>
      <c r="AL1162" s="112">
        <f t="shared" si="235"/>
        <v>0</v>
      </c>
    </row>
    <row r="1163" spans="1:38" x14ac:dyDescent="0.2">
      <c r="A1163" s="2" t="s">
        <v>104</v>
      </c>
      <c r="B1163" s="197" t="s">
        <v>1470</v>
      </c>
      <c r="C1163" s="197" t="s">
        <v>1470</v>
      </c>
      <c r="D1163" s="197" t="s">
        <v>1470</v>
      </c>
      <c r="E1163" s="195" t="s">
        <v>1472</v>
      </c>
      <c r="F1163" t="s">
        <v>60</v>
      </c>
      <c r="G1163" t="s">
        <v>79</v>
      </c>
      <c r="H1163" t="s">
        <v>254</v>
      </c>
      <c r="I1163" s="2" t="s">
        <v>3882</v>
      </c>
      <c r="J1163" s="2" t="s">
        <v>3995</v>
      </c>
      <c r="L1163" s="184">
        <v>335.70689655172418</v>
      </c>
      <c r="U1163">
        <v>1</v>
      </c>
      <c r="AA1163" s="112">
        <f t="shared" si="224"/>
        <v>0</v>
      </c>
      <c r="AB1163" s="112">
        <f t="shared" si="225"/>
        <v>0</v>
      </c>
      <c r="AC1163" s="112">
        <f t="shared" si="226"/>
        <v>0</v>
      </c>
      <c r="AD1163" s="112">
        <f t="shared" si="227"/>
        <v>0</v>
      </c>
      <c r="AE1163" s="112">
        <f t="shared" si="228"/>
        <v>0</v>
      </c>
      <c r="AF1163" s="112">
        <f t="shared" si="229"/>
        <v>0</v>
      </c>
      <c r="AG1163" s="112">
        <f t="shared" si="230"/>
        <v>335.70689655172418</v>
      </c>
      <c r="AH1163" s="112">
        <f t="shared" si="231"/>
        <v>0</v>
      </c>
      <c r="AI1163" s="112">
        <f t="shared" si="232"/>
        <v>0</v>
      </c>
      <c r="AJ1163" s="112">
        <f t="shared" si="233"/>
        <v>0</v>
      </c>
      <c r="AK1163" s="112">
        <f t="shared" si="234"/>
        <v>0</v>
      </c>
      <c r="AL1163" s="112">
        <f t="shared" si="235"/>
        <v>0</v>
      </c>
    </row>
    <row r="1164" spans="1:38" x14ac:dyDescent="0.2">
      <c r="A1164" s="2" t="s">
        <v>104</v>
      </c>
      <c r="B1164" s="197" t="s">
        <v>1466</v>
      </c>
      <c r="C1164" s="197" t="s">
        <v>1466</v>
      </c>
      <c r="D1164" s="197" t="s">
        <v>1466</v>
      </c>
      <c r="E1164" s="195" t="s">
        <v>1468</v>
      </c>
      <c r="F1164" t="s">
        <v>60</v>
      </c>
      <c r="G1164" t="s">
        <v>79</v>
      </c>
      <c r="H1164" t="s">
        <v>254</v>
      </c>
      <c r="I1164" s="2" t="s">
        <v>3882</v>
      </c>
      <c r="J1164" s="2" t="s">
        <v>3995</v>
      </c>
      <c r="L1164" s="184">
        <v>335.70689655172418</v>
      </c>
      <c r="U1164">
        <v>2</v>
      </c>
      <c r="AA1164" s="112">
        <f t="shared" si="224"/>
        <v>0</v>
      </c>
      <c r="AB1164" s="112">
        <f t="shared" si="225"/>
        <v>0</v>
      </c>
      <c r="AC1164" s="112">
        <f t="shared" si="226"/>
        <v>0</v>
      </c>
      <c r="AD1164" s="112">
        <f t="shared" si="227"/>
        <v>0</v>
      </c>
      <c r="AE1164" s="112">
        <f t="shared" si="228"/>
        <v>0</v>
      </c>
      <c r="AF1164" s="112">
        <f t="shared" si="229"/>
        <v>0</v>
      </c>
      <c r="AG1164" s="112">
        <f t="shared" si="230"/>
        <v>671.41379310344837</v>
      </c>
      <c r="AH1164" s="112">
        <f t="shared" si="231"/>
        <v>0</v>
      </c>
      <c r="AI1164" s="112">
        <f t="shared" si="232"/>
        <v>0</v>
      </c>
      <c r="AJ1164" s="112">
        <f t="shared" si="233"/>
        <v>0</v>
      </c>
      <c r="AK1164" s="112">
        <f t="shared" si="234"/>
        <v>0</v>
      </c>
      <c r="AL1164" s="112">
        <f t="shared" si="235"/>
        <v>0</v>
      </c>
    </row>
    <row r="1165" spans="1:38" x14ac:dyDescent="0.2">
      <c r="A1165" s="2" t="s">
        <v>104</v>
      </c>
      <c r="B1165" s="197" t="s">
        <v>629</v>
      </c>
      <c r="C1165" s="197" t="s">
        <v>629</v>
      </c>
      <c r="D1165" s="197" t="s">
        <v>629</v>
      </c>
      <c r="E1165" s="195" t="s">
        <v>631</v>
      </c>
      <c r="F1165" t="s">
        <v>468</v>
      </c>
      <c r="G1165" t="s">
        <v>469</v>
      </c>
      <c r="H1165" t="s">
        <v>632</v>
      </c>
      <c r="I1165" s="2" t="s">
        <v>3882</v>
      </c>
      <c r="J1165" s="2" t="s">
        <v>3995</v>
      </c>
      <c r="L1165" s="184">
        <v>234.88793103448279</v>
      </c>
      <c r="U1165">
        <v>1</v>
      </c>
      <c r="AA1165" s="112">
        <f t="shared" si="224"/>
        <v>0</v>
      </c>
      <c r="AB1165" s="112">
        <f t="shared" si="225"/>
        <v>0</v>
      </c>
      <c r="AC1165" s="112">
        <f t="shared" si="226"/>
        <v>0</v>
      </c>
      <c r="AD1165" s="112">
        <f t="shared" si="227"/>
        <v>0</v>
      </c>
      <c r="AE1165" s="112">
        <f t="shared" si="228"/>
        <v>0</v>
      </c>
      <c r="AF1165" s="112">
        <f t="shared" si="229"/>
        <v>0</v>
      </c>
      <c r="AG1165" s="112">
        <f t="shared" si="230"/>
        <v>234.88793103448279</v>
      </c>
      <c r="AH1165" s="112">
        <f t="shared" si="231"/>
        <v>0</v>
      </c>
      <c r="AI1165" s="112">
        <f t="shared" si="232"/>
        <v>0</v>
      </c>
      <c r="AJ1165" s="112">
        <f t="shared" si="233"/>
        <v>0</v>
      </c>
      <c r="AK1165" s="112">
        <f t="shared" si="234"/>
        <v>0</v>
      </c>
      <c r="AL1165" s="112">
        <f t="shared" si="235"/>
        <v>0</v>
      </c>
    </row>
  </sheetData>
  <autoFilter ref="A2:BY1165" xr:uid="{D359ACBD-AA6F-6C43-B67D-DEC3771AF8FA}"/>
  <conditionalFormatting sqref="C773:C775">
    <cfRule type="duplicateValues" dxfId="131" priority="73"/>
    <cfRule type="duplicateValues" dxfId="130" priority="72"/>
    <cfRule type="duplicateValues" dxfId="129" priority="71"/>
    <cfRule type="duplicateValues" dxfId="128" priority="70"/>
  </conditionalFormatting>
  <conditionalFormatting sqref="C776:C779">
    <cfRule type="duplicateValues" dxfId="127" priority="65"/>
    <cfRule type="duplicateValues" dxfId="126" priority="62"/>
  </conditionalFormatting>
  <conditionalFormatting sqref="C780:C781">
    <cfRule type="duplicateValues" dxfId="125" priority="36"/>
    <cfRule type="duplicateValues" dxfId="124" priority="30"/>
    <cfRule type="duplicateValues" dxfId="123" priority="31"/>
    <cfRule type="duplicateValues" dxfId="122" priority="32"/>
    <cfRule type="duplicateValues" dxfId="121" priority="33"/>
    <cfRule type="duplicateValues" dxfId="120" priority="34"/>
    <cfRule type="duplicateValues" dxfId="119" priority="35"/>
  </conditionalFormatting>
  <conditionalFormatting sqref="C781">
    <cfRule type="duplicateValues" dxfId="118" priority="28"/>
    <cfRule type="duplicateValues" dxfId="117" priority="29"/>
    <cfRule type="duplicateValues" dxfId="116" priority="27"/>
  </conditionalFormatting>
  <conditionalFormatting sqref="C782:C796">
    <cfRule type="duplicateValues" dxfId="115" priority="22"/>
  </conditionalFormatting>
  <conditionalFormatting sqref="C797:C809">
    <cfRule type="duplicateValues" dxfId="114" priority="19"/>
  </conditionalFormatting>
  <conditionalFormatting sqref="C810:C820">
    <cfRule type="duplicateValues" dxfId="113" priority="20"/>
  </conditionalFormatting>
  <conditionalFormatting sqref="C773:E775">
    <cfRule type="expression" dxfId="112" priority="67">
      <formula>#REF!=TRUE</formula>
    </cfRule>
  </conditionalFormatting>
  <conditionalFormatting sqref="D745:D766">
    <cfRule type="duplicateValues" dxfId="111" priority="55"/>
    <cfRule type="duplicateValues" dxfId="110" priority="54"/>
  </conditionalFormatting>
  <conditionalFormatting sqref="D773">
    <cfRule type="duplicateValues" dxfId="109" priority="74"/>
  </conditionalFormatting>
  <conditionalFormatting sqref="D781">
    <cfRule type="duplicateValues" dxfId="108" priority="25"/>
  </conditionalFormatting>
  <conditionalFormatting sqref="D810:D820">
    <cfRule type="duplicateValues" dxfId="107" priority="21"/>
  </conditionalFormatting>
  <conditionalFormatting sqref="D774:E775">
    <cfRule type="duplicateValues" dxfId="106" priority="66"/>
  </conditionalFormatting>
  <conditionalFormatting sqref="E776:E779">
    <cfRule type="duplicateValues" dxfId="105" priority="63"/>
    <cfRule type="duplicateValues" dxfId="104" priority="64"/>
  </conditionalFormatting>
  <conditionalFormatting sqref="E780:E781">
    <cfRule type="duplicateValues" dxfId="103" priority="37"/>
  </conditionalFormatting>
  <conditionalFormatting sqref="E781">
    <cfRule type="duplicateValues" dxfId="102" priority="26"/>
  </conditionalFormatting>
  <conditionalFormatting sqref="G758:G762">
    <cfRule type="cellIs" dxfId="101" priority="76" stopIfTrue="1" operator="lessThan">
      <formula>0</formula>
    </cfRule>
  </conditionalFormatting>
  <conditionalFormatting sqref="G773">
    <cfRule type="cellIs" dxfId="100" priority="59" stopIfTrue="1" operator="lessThan">
      <formula>0</formula>
    </cfRule>
  </conditionalFormatting>
  <conditionalFormatting sqref="G758:H761">
    <cfRule type="expression" dxfId="99" priority="77">
      <formula>#REF!=TRUE</formula>
    </cfRule>
  </conditionalFormatting>
  <conditionalFormatting sqref="G762:H762">
    <cfRule type="expression" dxfId="98" priority="75">
      <formula>#REF!=TRUE</formula>
    </cfRule>
  </conditionalFormatting>
  <conditionalFormatting sqref="G773:H773 H774:H775">
    <cfRule type="expression" dxfId="97" priority="60">
      <formula>#REF!=TRUE</formula>
    </cfRule>
  </conditionalFormatting>
  <conditionalFormatting sqref="AN1:AN1048576">
    <cfRule type="duplicateValues" dxfId="9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BF39-E1CF-A643-A5D6-0FB6B856E692}">
  <sheetPr>
    <tabColor theme="5" tint="0.79998168889431442"/>
  </sheetPr>
  <dimension ref="A1:H19"/>
  <sheetViews>
    <sheetView showGridLines="0" zoomScaleNormal="100" workbookViewId="0">
      <pane ySplit="1" topLeftCell="A2" activePane="bottomLeft" state="frozen"/>
      <selection activeCell="U784" sqref="U784"/>
      <selection pane="bottomLeft" activeCell="F15" sqref="F15"/>
    </sheetView>
  </sheetViews>
  <sheetFormatPr baseColWidth="10" defaultRowHeight="16" x14ac:dyDescent="0.2"/>
  <cols>
    <col min="2" max="2" width="17" customWidth="1"/>
    <col min="3" max="3" width="54.5" customWidth="1"/>
    <col min="4" max="4" width="18" customWidth="1"/>
    <col min="5" max="5" width="17.5" customWidth="1"/>
    <col min="6" max="6" width="63" customWidth="1"/>
    <col min="7" max="7" width="26.83203125" bestFit="1" customWidth="1"/>
    <col min="8" max="8" width="63.5" bestFit="1" customWidth="1"/>
  </cols>
  <sheetData>
    <row r="1" spans="1:8" x14ac:dyDescent="0.2">
      <c r="A1" s="36" t="s">
        <v>0</v>
      </c>
      <c r="B1" s="36" t="s">
        <v>2225</v>
      </c>
      <c r="C1" s="36" t="s">
        <v>2226</v>
      </c>
      <c r="D1" s="36" t="s">
        <v>7</v>
      </c>
      <c r="E1" s="43" t="s">
        <v>2227</v>
      </c>
      <c r="F1" s="36" t="s">
        <v>2228</v>
      </c>
      <c r="G1" t="s">
        <v>2229</v>
      </c>
      <c r="H1" t="s">
        <v>2230</v>
      </c>
    </row>
    <row r="2" spans="1:8" x14ac:dyDescent="0.2">
      <c r="A2" s="39" t="s">
        <v>104</v>
      </c>
      <c r="B2" s="39" t="s">
        <v>464</v>
      </c>
      <c r="C2" t="s">
        <v>465</v>
      </c>
      <c r="D2" t="s">
        <v>407</v>
      </c>
      <c r="E2" s="39" t="s">
        <v>373</v>
      </c>
      <c r="F2" t="s">
        <v>374</v>
      </c>
      <c r="G2" t="str">
        <f t="shared" ref="G2:G18" si="0">CONCATENATE(E2,"-",B2)</f>
        <v>NM014278858-NM009162858</v>
      </c>
      <c r="H2" t="str">
        <f t="shared" ref="H2:H18" si="1">C2</f>
        <v>Nomad Modern Leather Case - iPhone 18 Pro Max | Brown | Nomad Leather</v>
      </c>
    </row>
    <row r="3" spans="1:8" x14ac:dyDescent="0.2">
      <c r="A3" s="39" t="s">
        <v>104</v>
      </c>
      <c r="B3" s="39" t="s">
        <v>462</v>
      </c>
      <c r="C3" t="s">
        <v>463</v>
      </c>
      <c r="D3" t="s">
        <v>407</v>
      </c>
      <c r="E3" s="39" t="s">
        <v>371</v>
      </c>
      <c r="F3" t="s">
        <v>372</v>
      </c>
      <c r="G3" t="str">
        <f t="shared" si="0"/>
        <v>NM014285858-NM009179858</v>
      </c>
      <c r="H3" t="str">
        <f t="shared" si="1"/>
        <v>Nomad Modern Leather Case - iPhone 18 Pro Max | Black | Nomad Leather</v>
      </c>
    </row>
    <row r="4" spans="1:8" x14ac:dyDescent="0.2">
      <c r="A4" s="39" t="s">
        <v>104</v>
      </c>
      <c r="B4" s="39" t="s">
        <v>460</v>
      </c>
      <c r="C4" t="s">
        <v>461</v>
      </c>
      <c r="D4" t="s">
        <v>396</v>
      </c>
      <c r="E4" s="39" t="s">
        <v>369</v>
      </c>
      <c r="F4" t="s">
        <v>370</v>
      </c>
      <c r="G4" t="str">
        <f t="shared" si="0"/>
        <v>NM014322858-NM009247858</v>
      </c>
      <c r="H4" t="str">
        <f t="shared" si="1"/>
        <v>Nomad Modern Leather Case - iPhone 18 Pro | Brown | Nomad Leather</v>
      </c>
    </row>
    <row r="5" spans="1:8" x14ac:dyDescent="0.2">
      <c r="A5" s="39" t="s">
        <v>104</v>
      </c>
      <c r="B5" s="39" t="s">
        <v>458</v>
      </c>
      <c r="C5" t="s">
        <v>459</v>
      </c>
      <c r="D5" t="s">
        <v>396</v>
      </c>
      <c r="E5" s="39" t="s">
        <v>366</v>
      </c>
      <c r="F5" t="s">
        <v>367</v>
      </c>
      <c r="G5" t="str">
        <f t="shared" si="0"/>
        <v>NM014339858-NM009254858</v>
      </c>
      <c r="H5" t="str">
        <f t="shared" si="1"/>
        <v>Nomad Modern Leather Case - iPhone 18 Pro | Black | Nomad Leather</v>
      </c>
    </row>
    <row r="6" spans="1:8" x14ac:dyDescent="0.2">
      <c r="A6" s="39" t="s">
        <v>56</v>
      </c>
      <c r="B6" s="46" t="s">
        <v>401</v>
      </c>
      <c r="C6" t="s">
        <v>402</v>
      </c>
      <c r="D6" t="s">
        <v>396</v>
      </c>
      <c r="E6" s="39" t="s">
        <v>377</v>
      </c>
      <c r="F6" t="s">
        <v>378</v>
      </c>
      <c r="G6" t="str">
        <f t="shared" si="0"/>
        <v>151020-3261-151096-3261</v>
      </c>
      <c r="H6" t="str">
        <f t="shared" si="1"/>
        <v>Speck  Presidio2 Grip + MagSafe/CC  Deep Sea  iPhone 18 Pro</v>
      </c>
    </row>
    <row r="7" spans="1:8" x14ac:dyDescent="0.2">
      <c r="A7" s="39" t="s">
        <v>56</v>
      </c>
      <c r="B7" s="46" t="s">
        <v>397</v>
      </c>
      <c r="C7" t="s">
        <v>398</v>
      </c>
      <c r="D7" t="s">
        <v>396</v>
      </c>
      <c r="E7" s="39" t="s">
        <v>91</v>
      </c>
      <c r="F7" t="s">
        <v>93</v>
      </c>
      <c r="G7" t="str">
        <f t="shared" si="0"/>
        <v>150976-D143-151096-D143</v>
      </c>
      <c r="H7" t="str">
        <f t="shared" si="1"/>
        <v>Speck  Presidio2 Grip + MagSafe/CC  Black  iPhone 18 Pro</v>
      </c>
    </row>
    <row r="8" spans="1:8" x14ac:dyDescent="0.2">
      <c r="A8" s="39" t="s">
        <v>56</v>
      </c>
      <c r="B8" s="46" t="s">
        <v>394</v>
      </c>
      <c r="C8" t="s">
        <v>395</v>
      </c>
      <c r="D8" t="s">
        <v>396</v>
      </c>
      <c r="E8" s="39" t="s">
        <v>58</v>
      </c>
      <c r="F8" t="s">
        <v>59</v>
      </c>
      <c r="G8" t="str">
        <f t="shared" si="0"/>
        <v>150972-3240-151098-3240</v>
      </c>
      <c r="H8" t="str">
        <f t="shared" si="1"/>
        <v>Speck  Presidio Perfect Clear + C-MagSafe/CC  Clear  iPhone 18 Pro</v>
      </c>
    </row>
    <row r="9" spans="1:8" x14ac:dyDescent="0.2">
      <c r="A9" s="39" t="s">
        <v>56</v>
      </c>
      <c r="B9" s="46" t="s">
        <v>2068</v>
      </c>
      <c r="C9" t="s">
        <v>2070</v>
      </c>
      <c r="D9" t="s">
        <v>396</v>
      </c>
      <c r="E9" s="39" t="s">
        <v>87</v>
      </c>
      <c r="F9" t="s">
        <v>89</v>
      </c>
      <c r="G9" t="str">
        <f t="shared" si="0"/>
        <v>150978-9221-151106-9221</v>
      </c>
      <c r="H9" t="str">
        <f t="shared" si="1"/>
        <v>Speck  Presidio Lux + C-MagSafe/CC  Gold Glitter  iPhone 18 Pro</v>
      </c>
    </row>
    <row r="10" spans="1:8" x14ac:dyDescent="0.2">
      <c r="A10" s="39" t="s">
        <v>56</v>
      </c>
      <c r="B10" s="46" t="s">
        <v>412</v>
      </c>
      <c r="C10" t="s">
        <v>413</v>
      </c>
      <c r="D10" t="s">
        <v>407</v>
      </c>
      <c r="E10" s="39" t="s">
        <v>381</v>
      </c>
      <c r="F10" t="s">
        <v>382</v>
      </c>
      <c r="G10" t="str">
        <f t="shared" si="0"/>
        <v>151025-3261-151108-3261</v>
      </c>
      <c r="H10" t="str">
        <f t="shared" si="1"/>
        <v>Speck  Presidio2 Grip + MagSafe/CC  Deep Sea  iPhone 18 Pro Max</v>
      </c>
    </row>
    <row r="11" spans="1:8" x14ac:dyDescent="0.2">
      <c r="A11" s="39" t="s">
        <v>56</v>
      </c>
      <c r="B11" s="46" t="s">
        <v>408</v>
      </c>
      <c r="C11" t="s">
        <v>409</v>
      </c>
      <c r="D11" t="s">
        <v>407</v>
      </c>
      <c r="E11" s="39" t="s">
        <v>360</v>
      </c>
      <c r="F11" t="s">
        <v>361</v>
      </c>
      <c r="G11" t="str">
        <f t="shared" si="0"/>
        <v>150986-D143-151108-D143</v>
      </c>
      <c r="H11" t="str">
        <f t="shared" si="1"/>
        <v>Speck  Presidio2 Grip + MagSafe/CC  Black  iPhone 18 Pro Max</v>
      </c>
    </row>
    <row r="12" spans="1:8" x14ac:dyDescent="0.2">
      <c r="A12" s="39" t="s">
        <v>56</v>
      </c>
      <c r="B12" s="46" t="s">
        <v>405</v>
      </c>
      <c r="C12" t="s">
        <v>406</v>
      </c>
      <c r="D12" t="s">
        <v>407</v>
      </c>
      <c r="E12" s="39" t="s">
        <v>383</v>
      </c>
      <c r="F12" t="s">
        <v>384</v>
      </c>
      <c r="G12" t="str">
        <f t="shared" si="0"/>
        <v>150981-3240-151110-3240</v>
      </c>
      <c r="H12" t="str">
        <f t="shared" si="1"/>
        <v>Speck  Presidio Perfect Clear + C-MagSafe/CC  Clear  iPhone 18 Pro Max</v>
      </c>
    </row>
    <row r="13" spans="1:8" x14ac:dyDescent="0.2">
      <c r="A13" s="39" t="s">
        <v>56</v>
      </c>
      <c r="B13" s="46" t="s">
        <v>2093</v>
      </c>
      <c r="C13" t="s">
        <v>2095</v>
      </c>
      <c r="D13" t="s">
        <v>407</v>
      </c>
      <c r="E13" s="39" t="s">
        <v>95</v>
      </c>
      <c r="F13" t="s">
        <v>97</v>
      </c>
      <c r="G13" t="str">
        <f t="shared" si="0"/>
        <v>150987-9221-151118-9221</v>
      </c>
      <c r="H13" t="str">
        <f t="shared" si="1"/>
        <v>Speck  Presidio Lux + C-MagSafe/CC  Gold Glitter  iPhone 18 Pro Max</v>
      </c>
    </row>
    <row r="14" spans="1:8" x14ac:dyDescent="0.2">
      <c r="A14" s="39" t="s">
        <v>335</v>
      </c>
      <c r="B14" s="46" t="s">
        <v>428</v>
      </c>
      <c r="C14" t="s">
        <v>429</v>
      </c>
      <c r="D14" t="s">
        <v>396</v>
      </c>
      <c r="E14" s="39" t="s">
        <v>550</v>
      </c>
      <c r="F14" t="s">
        <v>552</v>
      </c>
      <c r="G14" t="str">
        <f t="shared" si="0"/>
        <v>T21-11331-T21-11612</v>
      </c>
      <c r="H14" t="str">
        <f t="shared" si="1"/>
        <v>Tech21  EvoGuard w/MagSafe/CC  Black  iPhone 18 Pro</v>
      </c>
    </row>
    <row r="15" spans="1:8" x14ac:dyDescent="0.2">
      <c r="A15" s="39" t="s">
        <v>335</v>
      </c>
      <c r="B15" s="46" t="s">
        <v>422</v>
      </c>
      <c r="C15" t="s">
        <v>423</v>
      </c>
      <c r="D15" t="s">
        <v>396</v>
      </c>
      <c r="E15" s="39" t="s">
        <v>385</v>
      </c>
      <c r="F15" t="s">
        <v>386</v>
      </c>
      <c r="G15" t="str">
        <f t="shared" si="0"/>
        <v>T21-11323-T21-11655</v>
      </c>
      <c r="H15" t="str">
        <f t="shared" si="1"/>
        <v>Tech21  EvoClear w/C-MagSafe/CC  Clear  iPhone 18 Pro</v>
      </c>
    </row>
    <row r="16" spans="1:8" x14ac:dyDescent="0.2">
      <c r="A16" s="39" t="s">
        <v>335</v>
      </c>
      <c r="B16" s="39" t="s">
        <v>442</v>
      </c>
      <c r="C16" t="s">
        <v>443</v>
      </c>
      <c r="D16" t="s">
        <v>407</v>
      </c>
      <c r="E16" s="39" t="s">
        <v>553</v>
      </c>
      <c r="F16" t="s">
        <v>555</v>
      </c>
      <c r="G16" t="str">
        <f t="shared" si="0"/>
        <v>T21-11342-T21-11671</v>
      </c>
      <c r="H16" t="str">
        <f t="shared" si="1"/>
        <v>Tech21  EvoGuard w/MagSafe/CC  Black  iPhone 18 Pro Max</v>
      </c>
    </row>
    <row r="17" spans="1:8" x14ac:dyDescent="0.2">
      <c r="A17" s="39" t="s">
        <v>335</v>
      </c>
      <c r="B17" s="39" t="s">
        <v>436</v>
      </c>
      <c r="C17" t="s">
        <v>437</v>
      </c>
      <c r="D17" t="s">
        <v>407</v>
      </c>
      <c r="E17" s="39" t="s">
        <v>387</v>
      </c>
      <c r="F17" t="s">
        <v>388</v>
      </c>
      <c r="G17" t="str">
        <f t="shared" si="0"/>
        <v>T21-11334-T21-11714</v>
      </c>
      <c r="H17" t="str">
        <f t="shared" si="1"/>
        <v>Tech21  EvoClear w/C-MagSafe/CC  Clear  iPhone 18 Pro Max</v>
      </c>
    </row>
    <row r="18" spans="1:8" x14ac:dyDescent="0.2">
      <c r="A18" s="39" t="s">
        <v>2025</v>
      </c>
      <c r="B18" t="s">
        <v>2089</v>
      </c>
      <c r="C18" t="s">
        <v>2090</v>
      </c>
      <c r="D18" t="s">
        <v>396</v>
      </c>
      <c r="E18" t="s">
        <v>2054</v>
      </c>
      <c r="F18" t="s">
        <v>2055</v>
      </c>
      <c r="G18" t="str">
        <f t="shared" si="0"/>
        <v>UNIQ-IP6.3P(2025)-KEVAMCBLK-UNIQ-IP6.3P(2026)-KEVAMCBLK</v>
      </c>
      <c r="H18" t="str">
        <f t="shared" si="1"/>
        <v>UNIQ HYBRID IPHONE 18 PRO (2026) 6.3 MAGCLICK CHARGING KEVA - CARBON BLACK</v>
      </c>
    </row>
    <row r="19" spans="1:8" x14ac:dyDescent="0.2">
      <c r="A19" t="s">
        <v>2025</v>
      </c>
      <c r="B19" t="s">
        <v>2113</v>
      </c>
      <c r="C19" t="s">
        <v>2114</v>
      </c>
      <c r="D19" t="s">
        <v>407</v>
      </c>
      <c r="E19" t="s">
        <v>2063</v>
      </c>
      <c r="F19" t="s">
        <v>2064</v>
      </c>
      <c r="G19" t="s">
        <v>74</v>
      </c>
    </row>
  </sheetData>
  <autoFilter ref="A1:H32" xr:uid="{9B2D058D-28EE-8645-883A-44465823F3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D97D-316F-B444-9ADD-DFA9FF9D699B}">
  <sheetPr>
    <tabColor theme="5" tint="0.79998168889431442"/>
  </sheetPr>
  <dimension ref="A5:I184"/>
  <sheetViews>
    <sheetView showGridLines="0" workbookViewId="0">
      <pane ySplit="6" topLeftCell="A47" activePane="bottomLeft" state="frozen"/>
      <selection activeCell="U784" sqref="U784"/>
      <selection pane="bottomLeft" activeCell="B1" sqref="B1:B1048576"/>
    </sheetView>
  </sheetViews>
  <sheetFormatPr baseColWidth="10" defaultRowHeight="16" x14ac:dyDescent="0.2"/>
  <cols>
    <col min="1" max="1" width="11.5" bestFit="1" customWidth="1"/>
    <col min="2" max="2" width="33.5" bestFit="1" customWidth="1"/>
    <col min="3" max="3" width="111.33203125" bestFit="1" customWidth="1"/>
    <col min="4" max="4" width="16" bestFit="1" customWidth="1"/>
    <col min="5" max="5" width="17" bestFit="1" customWidth="1"/>
    <col min="6" max="7" width="16.83203125" bestFit="1" customWidth="1"/>
    <col min="8" max="9" width="17" bestFit="1" customWidth="1"/>
  </cols>
  <sheetData>
    <row r="5" spans="1:9" s="39" customFormat="1" x14ac:dyDescent="0.2">
      <c r="D5" s="47">
        <f t="shared" ref="D5:I5" si="0">SUBTOTAL(9,D7:D186)</f>
        <v>0</v>
      </c>
      <c r="E5" s="47">
        <f t="shared" si="0"/>
        <v>0</v>
      </c>
      <c r="F5" s="47">
        <f t="shared" si="0"/>
        <v>0</v>
      </c>
      <c r="G5" s="47">
        <f t="shared" si="0"/>
        <v>0</v>
      </c>
      <c r="H5" s="47">
        <f t="shared" si="0"/>
        <v>0</v>
      </c>
      <c r="I5" s="47">
        <f t="shared" si="0"/>
        <v>0</v>
      </c>
    </row>
    <row r="6" spans="1:9" x14ac:dyDescent="0.2">
      <c r="A6" s="27" t="s">
        <v>0</v>
      </c>
      <c r="B6" s="27" t="s">
        <v>2</v>
      </c>
      <c r="C6" s="27" t="s">
        <v>4</v>
      </c>
    </row>
    <row r="7" spans="1:9" x14ac:dyDescent="0.2">
      <c r="A7" t="s">
        <v>104</v>
      </c>
      <c r="B7" s="14" t="s">
        <v>477</v>
      </c>
      <c r="C7" t="s">
        <v>478</v>
      </c>
    </row>
    <row r="8" spans="1:9" x14ac:dyDescent="0.2">
      <c r="B8" s="14" t="s">
        <v>464</v>
      </c>
      <c r="C8" t="s">
        <v>465</v>
      </c>
    </row>
    <row r="9" spans="1:9" x14ac:dyDescent="0.2">
      <c r="B9" s="14" t="s">
        <v>462</v>
      </c>
      <c r="C9" t="s">
        <v>463</v>
      </c>
    </row>
    <row r="10" spans="1:9" x14ac:dyDescent="0.2">
      <c r="B10" s="14" t="s">
        <v>460</v>
      </c>
      <c r="C10" t="s">
        <v>461</v>
      </c>
    </row>
    <row r="11" spans="1:9" x14ac:dyDescent="0.2">
      <c r="B11" s="14" t="s">
        <v>458</v>
      </c>
      <c r="C11" t="s">
        <v>459</v>
      </c>
    </row>
    <row r="12" spans="1:9" x14ac:dyDescent="0.2">
      <c r="B12" t="s">
        <v>1137</v>
      </c>
      <c r="C12" t="s">
        <v>1138</v>
      </c>
    </row>
    <row r="13" spans="1:9" x14ac:dyDescent="0.2">
      <c r="B13" s="14" t="s">
        <v>1140</v>
      </c>
      <c r="C13" t="s">
        <v>1141</v>
      </c>
    </row>
    <row r="14" spans="1:9" x14ac:dyDescent="0.2">
      <c r="B14" s="14" t="s">
        <v>471</v>
      </c>
      <c r="C14" t="s">
        <v>472</v>
      </c>
    </row>
    <row r="15" spans="1:9" x14ac:dyDescent="0.2">
      <c r="B15" s="14" t="s">
        <v>466</v>
      </c>
      <c r="C15" t="s">
        <v>467</v>
      </c>
    </row>
    <row r="16" spans="1:9" x14ac:dyDescent="0.2">
      <c r="B16" s="14" t="s">
        <v>588</v>
      </c>
      <c r="C16" t="s">
        <v>589</v>
      </c>
    </row>
    <row r="17" spans="1:3" x14ac:dyDescent="0.2">
      <c r="B17" t="s">
        <v>1241</v>
      </c>
      <c r="C17" t="s">
        <v>1242</v>
      </c>
    </row>
    <row r="18" spans="1:3" x14ac:dyDescent="0.2">
      <c r="B18" t="s">
        <v>373</v>
      </c>
      <c r="C18" t="s">
        <v>374</v>
      </c>
    </row>
    <row r="19" spans="1:3" x14ac:dyDescent="0.2">
      <c r="B19" t="s">
        <v>371</v>
      </c>
      <c r="C19" t="s">
        <v>372</v>
      </c>
    </row>
    <row r="20" spans="1:3" x14ac:dyDescent="0.2">
      <c r="B20" t="s">
        <v>369</v>
      </c>
      <c r="C20" t="s">
        <v>370</v>
      </c>
    </row>
    <row r="21" spans="1:3" x14ac:dyDescent="0.2">
      <c r="B21" t="s">
        <v>366</v>
      </c>
      <c r="C21" t="s">
        <v>367</v>
      </c>
    </row>
    <row r="22" spans="1:3" x14ac:dyDescent="0.2">
      <c r="B22" s="14" t="s">
        <v>481</v>
      </c>
      <c r="C22" t="s">
        <v>482</v>
      </c>
    </row>
    <row r="23" spans="1:3" x14ac:dyDescent="0.2">
      <c r="B23" s="14" t="s">
        <v>483</v>
      </c>
      <c r="C23" t="s">
        <v>484</v>
      </c>
    </row>
    <row r="24" spans="1:3" x14ac:dyDescent="0.2">
      <c r="B24" s="14" t="s">
        <v>479</v>
      </c>
      <c r="C24" t="s">
        <v>480</v>
      </c>
    </row>
    <row r="25" spans="1:3" x14ac:dyDescent="0.2">
      <c r="B25" s="14" t="s">
        <v>473</v>
      </c>
      <c r="C25" t="s">
        <v>474</v>
      </c>
    </row>
    <row r="26" spans="1:3" x14ac:dyDescent="0.2">
      <c r="B26" s="14" t="s">
        <v>456</v>
      </c>
      <c r="C26" t="s">
        <v>457</v>
      </c>
    </row>
    <row r="27" spans="1:3" x14ac:dyDescent="0.2">
      <c r="B27" t="s">
        <v>2285</v>
      </c>
      <c r="C27" t="s">
        <v>2286</v>
      </c>
    </row>
    <row r="28" spans="1:3" x14ac:dyDescent="0.2">
      <c r="B28" t="s">
        <v>2289</v>
      </c>
      <c r="C28" t="s">
        <v>2290</v>
      </c>
    </row>
    <row r="29" spans="1:3" x14ac:dyDescent="0.2">
      <c r="B29" t="s">
        <v>2291</v>
      </c>
      <c r="C29" t="s">
        <v>2292</v>
      </c>
    </row>
    <row r="30" spans="1:3" x14ac:dyDescent="0.2">
      <c r="B30" t="s">
        <v>2293</v>
      </c>
      <c r="C30" t="s">
        <v>2294</v>
      </c>
    </row>
    <row r="31" spans="1:3" x14ac:dyDescent="0.2">
      <c r="A31" t="s">
        <v>20</v>
      </c>
      <c r="B31" t="s">
        <v>1148</v>
      </c>
      <c r="C31" t="s">
        <v>1149</v>
      </c>
    </row>
    <row r="32" spans="1:3" x14ac:dyDescent="0.2">
      <c r="B32" t="s">
        <v>22</v>
      </c>
      <c r="C32" t="s">
        <v>23</v>
      </c>
    </row>
    <row r="33" spans="1:3" x14ac:dyDescent="0.2">
      <c r="B33" s="14" t="s">
        <v>37</v>
      </c>
      <c r="C33" t="s">
        <v>39</v>
      </c>
    </row>
    <row r="34" spans="1:3" x14ac:dyDescent="0.2">
      <c r="B34" t="s">
        <v>43</v>
      </c>
      <c r="C34" t="s">
        <v>45</v>
      </c>
    </row>
    <row r="35" spans="1:3" x14ac:dyDescent="0.2">
      <c r="B35" t="s">
        <v>48</v>
      </c>
      <c r="C35" t="s">
        <v>49</v>
      </c>
    </row>
    <row r="36" spans="1:3" x14ac:dyDescent="0.2">
      <c r="B36" t="s">
        <v>53</v>
      </c>
      <c r="C36" t="s">
        <v>54</v>
      </c>
    </row>
    <row r="37" spans="1:3" x14ac:dyDescent="0.2">
      <c r="B37" t="s">
        <v>30</v>
      </c>
      <c r="C37" t="s">
        <v>32</v>
      </c>
    </row>
    <row r="38" spans="1:3" x14ac:dyDescent="0.2">
      <c r="A38" t="s">
        <v>56</v>
      </c>
      <c r="B38" s="14" t="s">
        <v>533</v>
      </c>
      <c r="C38" t="s">
        <v>534</v>
      </c>
    </row>
    <row r="39" spans="1:3" x14ac:dyDescent="0.2">
      <c r="B39" s="14" t="s">
        <v>502</v>
      </c>
      <c r="C39" t="s">
        <v>503</v>
      </c>
    </row>
    <row r="40" spans="1:3" x14ac:dyDescent="0.2">
      <c r="B40" s="14" t="s">
        <v>499</v>
      </c>
      <c r="C40" t="s">
        <v>500</v>
      </c>
    </row>
    <row r="41" spans="1:3" x14ac:dyDescent="0.2">
      <c r="B41" t="s">
        <v>496</v>
      </c>
      <c r="C41" t="s">
        <v>497</v>
      </c>
    </row>
    <row r="42" spans="1:3" x14ac:dyDescent="0.2">
      <c r="B42" s="14" t="s">
        <v>527</v>
      </c>
      <c r="C42" t="s">
        <v>528</v>
      </c>
    </row>
    <row r="43" spans="1:3" x14ac:dyDescent="0.2">
      <c r="B43" s="14" t="s">
        <v>518</v>
      </c>
      <c r="C43" t="s">
        <v>519</v>
      </c>
    </row>
    <row r="44" spans="1:3" x14ac:dyDescent="0.2">
      <c r="B44" s="14" t="s">
        <v>520</v>
      </c>
      <c r="C44" t="s">
        <v>521</v>
      </c>
    </row>
    <row r="45" spans="1:3" x14ac:dyDescent="0.2">
      <c r="B45" s="14" t="s">
        <v>513</v>
      </c>
      <c r="C45" t="s">
        <v>514</v>
      </c>
    </row>
    <row r="46" spans="1:3" x14ac:dyDescent="0.2">
      <c r="B46" s="14" t="s">
        <v>485</v>
      </c>
      <c r="C46" t="s">
        <v>486</v>
      </c>
    </row>
    <row r="47" spans="1:3" x14ac:dyDescent="0.2">
      <c r="B47" s="14" t="s">
        <v>490</v>
      </c>
      <c r="C47" t="s">
        <v>491</v>
      </c>
    </row>
    <row r="48" spans="1:3" x14ac:dyDescent="0.2">
      <c r="B48" s="14" t="s">
        <v>492</v>
      </c>
      <c r="C48" t="s">
        <v>493</v>
      </c>
    </row>
    <row r="49" spans="2:3" x14ac:dyDescent="0.2">
      <c r="B49" t="s">
        <v>1175</v>
      </c>
      <c r="C49" t="s">
        <v>1176</v>
      </c>
    </row>
    <row r="50" spans="2:3" x14ac:dyDescent="0.2">
      <c r="B50" s="14" t="s">
        <v>99</v>
      </c>
      <c r="C50" t="s">
        <v>101</v>
      </c>
    </row>
    <row r="51" spans="2:3" x14ac:dyDescent="0.2">
      <c r="B51" s="14" t="s">
        <v>562</v>
      </c>
      <c r="C51" t="s">
        <v>563</v>
      </c>
    </row>
    <row r="52" spans="2:3" x14ac:dyDescent="0.2">
      <c r="B52" t="s">
        <v>82</v>
      </c>
      <c r="C52" t="s">
        <v>84</v>
      </c>
    </row>
    <row r="53" spans="2:3" x14ac:dyDescent="0.2">
      <c r="B53" s="14" t="s">
        <v>76</v>
      </c>
      <c r="C53" t="s">
        <v>78</v>
      </c>
    </row>
    <row r="54" spans="2:3" x14ac:dyDescent="0.2">
      <c r="B54" s="14" t="s">
        <v>507</v>
      </c>
      <c r="C54" t="s">
        <v>508</v>
      </c>
    </row>
    <row r="55" spans="2:3" x14ac:dyDescent="0.2">
      <c r="B55" s="14" t="s">
        <v>510</v>
      </c>
      <c r="C55" t="s">
        <v>511</v>
      </c>
    </row>
    <row r="56" spans="2:3" x14ac:dyDescent="0.2">
      <c r="B56" s="14" t="s">
        <v>2163</v>
      </c>
      <c r="C56" t="s">
        <v>2164</v>
      </c>
    </row>
    <row r="57" spans="2:3" x14ac:dyDescent="0.2">
      <c r="B57" s="14" t="s">
        <v>525</v>
      </c>
      <c r="C57" t="s">
        <v>526</v>
      </c>
    </row>
    <row r="58" spans="2:3" x14ac:dyDescent="0.2">
      <c r="B58" s="14" t="s">
        <v>522</v>
      </c>
      <c r="C58" t="s">
        <v>523</v>
      </c>
    </row>
    <row r="59" spans="2:3" x14ac:dyDescent="0.2">
      <c r="B59" s="14" t="s">
        <v>530</v>
      </c>
      <c r="C59" t="s">
        <v>531</v>
      </c>
    </row>
    <row r="60" spans="2:3" x14ac:dyDescent="0.2">
      <c r="B60" t="s">
        <v>363</v>
      </c>
      <c r="C60" t="s">
        <v>365</v>
      </c>
    </row>
    <row r="61" spans="2:3" x14ac:dyDescent="0.2">
      <c r="B61" t="s">
        <v>260</v>
      </c>
      <c r="C61" t="s">
        <v>262</v>
      </c>
    </row>
    <row r="62" spans="2:3" x14ac:dyDescent="0.2">
      <c r="B62" s="14" t="s">
        <v>1155</v>
      </c>
      <c r="C62" t="s">
        <v>1156</v>
      </c>
    </row>
    <row r="63" spans="2:3" x14ac:dyDescent="0.2">
      <c r="B63" t="s">
        <v>304</v>
      </c>
      <c r="C63" t="s">
        <v>306</v>
      </c>
    </row>
    <row r="64" spans="2:3" x14ac:dyDescent="0.2">
      <c r="B64" t="s">
        <v>601</v>
      </c>
      <c r="C64" t="s">
        <v>602</v>
      </c>
    </row>
    <row r="65" spans="2:3" x14ac:dyDescent="0.2">
      <c r="B65" t="s">
        <v>296</v>
      </c>
      <c r="C65" t="s">
        <v>298</v>
      </c>
    </row>
    <row r="66" spans="2:3" x14ac:dyDescent="0.2">
      <c r="B66" t="s">
        <v>58</v>
      </c>
      <c r="C66" t="s">
        <v>59</v>
      </c>
    </row>
    <row r="67" spans="2:3" x14ac:dyDescent="0.2">
      <c r="B67" t="s">
        <v>375</v>
      </c>
      <c r="C67" t="s">
        <v>376</v>
      </c>
    </row>
    <row r="68" spans="2:3" x14ac:dyDescent="0.2">
      <c r="B68" t="s">
        <v>91</v>
      </c>
      <c r="C68" t="s">
        <v>93</v>
      </c>
    </row>
    <row r="69" spans="2:3" x14ac:dyDescent="0.2">
      <c r="B69" t="s">
        <v>87</v>
      </c>
      <c r="C69" t="s">
        <v>89</v>
      </c>
    </row>
    <row r="70" spans="2:3" x14ac:dyDescent="0.2">
      <c r="B70" t="s">
        <v>383</v>
      </c>
      <c r="C70" t="s">
        <v>384</v>
      </c>
    </row>
    <row r="71" spans="2:3" x14ac:dyDescent="0.2">
      <c r="B71" t="s">
        <v>379</v>
      </c>
      <c r="C71" t="s">
        <v>380</v>
      </c>
    </row>
    <row r="72" spans="2:3" x14ac:dyDescent="0.2">
      <c r="B72" t="s">
        <v>360</v>
      </c>
      <c r="C72" t="s">
        <v>361</v>
      </c>
    </row>
    <row r="73" spans="2:3" x14ac:dyDescent="0.2">
      <c r="B73" t="s">
        <v>95</v>
      </c>
      <c r="C73" t="s">
        <v>97</v>
      </c>
    </row>
    <row r="74" spans="2:3" x14ac:dyDescent="0.2">
      <c r="B74" s="14" t="s">
        <v>1158</v>
      </c>
      <c r="C74" t="s">
        <v>1159</v>
      </c>
    </row>
    <row r="75" spans="2:3" x14ac:dyDescent="0.2">
      <c r="B75" t="s">
        <v>560</v>
      </c>
      <c r="C75" t="s">
        <v>561</v>
      </c>
    </row>
    <row r="76" spans="2:3" x14ac:dyDescent="0.2">
      <c r="B76" s="14" t="s">
        <v>494</v>
      </c>
      <c r="C76" t="s">
        <v>495</v>
      </c>
    </row>
    <row r="77" spans="2:3" x14ac:dyDescent="0.2">
      <c r="B77" s="14" t="s">
        <v>1162</v>
      </c>
      <c r="C77" t="s">
        <v>1163</v>
      </c>
    </row>
    <row r="78" spans="2:3" x14ac:dyDescent="0.2">
      <c r="B78" s="14" t="s">
        <v>2161</v>
      </c>
      <c r="C78" t="s">
        <v>2162</v>
      </c>
    </row>
    <row r="79" spans="2:3" x14ac:dyDescent="0.2">
      <c r="B79" t="s">
        <v>599</v>
      </c>
      <c r="C79" t="s">
        <v>600</v>
      </c>
    </row>
    <row r="80" spans="2:3" x14ac:dyDescent="0.2">
      <c r="B80" t="s">
        <v>603</v>
      </c>
      <c r="C80" t="s">
        <v>604</v>
      </c>
    </row>
    <row r="81" spans="2:3" x14ac:dyDescent="0.2">
      <c r="B81" t="s">
        <v>377</v>
      </c>
      <c r="C81" t="s">
        <v>378</v>
      </c>
    </row>
    <row r="82" spans="2:3" x14ac:dyDescent="0.2">
      <c r="B82" t="s">
        <v>381</v>
      </c>
      <c r="C82" t="s">
        <v>382</v>
      </c>
    </row>
    <row r="83" spans="2:3" x14ac:dyDescent="0.2">
      <c r="B83" s="14" t="s">
        <v>2154</v>
      </c>
      <c r="C83" t="s">
        <v>2156</v>
      </c>
    </row>
    <row r="84" spans="2:3" x14ac:dyDescent="0.2">
      <c r="B84" s="14" t="s">
        <v>401</v>
      </c>
      <c r="C84" t="s">
        <v>402</v>
      </c>
    </row>
    <row r="85" spans="2:3" x14ac:dyDescent="0.2">
      <c r="B85" s="14" t="s">
        <v>397</v>
      </c>
      <c r="C85" t="s">
        <v>398</v>
      </c>
    </row>
    <row r="86" spans="2:3" x14ac:dyDescent="0.2">
      <c r="B86" s="14" t="s">
        <v>394</v>
      </c>
      <c r="C86" t="s">
        <v>395</v>
      </c>
    </row>
    <row r="87" spans="2:3" x14ac:dyDescent="0.2">
      <c r="B87" s="14" t="s">
        <v>2117</v>
      </c>
      <c r="C87" t="s">
        <v>2118</v>
      </c>
    </row>
    <row r="88" spans="2:3" x14ac:dyDescent="0.2">
      <c r="B88" s="14" t="s">
        <v>2125</v>
      </c>
      <c r="C88" t="s">
        <v>2126</v>
      </c>
    </row>
    <row r="89" spans="2:3" x14ac:dyDescent="0.2">
      <c r="B89" s="14" t="s">
        <v>2121</v>
      </c>
      <c r="C89" t="s">
        <v>2122</v>
      </c>
    </row>
    <row r="90" spans="2:3" x14ac:dyDescent="0.2">
      <c r="B90" s="14" t="s">
        <v>2131</v>
      </c>
      <c r="C90" t="s">
        <v>2132</v>
      </c>
    </row>
    <row r="91" spans="2:3" x14ac:dyDescent="0.2">
      <c r="B91" s="14" t="s">
        <v>403</v>
      </c>
      <c r="C91" t="s">
        <v>404</v>
      </c>
    </row>
    <row r="92" spans="2:3" x14ac:dyDescent="0.2">
      <c r="B92" s="14" t="s">
        <v>2068</v>
      </c>
      <c r="C92" t="s">
        <v>2070</v>
      </c>
    </row>
    <row r="93" spans="2:3" x14ac:dyDescent="0.2">
      <c r="B93" s="14" t="s">
        <v>412</v>
      </c>
      <c r="C93" t="s">
        <v>413</v>
      </c>
    </row>
    <row r="94" spans="2:3" x14ac:dyDescent="0.2">
      <c r="B94" s="14" t="s">
        <v>408</v>
      </c>
      <c r="C94" t="s">
        <v>409</v>
      </c>
    </row>
    <row r="95" spans="2:3" x14ac:dyDescent="0.2">
      <c r="B95" s="14" t="s">
        <v>405</v>
      </c>
      <c r="C95" t="s">
        <v>406</v>
      </c>
    </row>
    <row r="96" spans="2:3" x14ac:dyDescent="0.2">
      <c r="B96" s="14" t="s">
        <v>2119</v>
      </c>
      <c r="C96" t="s">
        <v>2120</v>
      </c>
    </row>
    <row r="97" spans="1:3" x14ac:dyDescent="0.2">
      <c r="B97" s="14" t="s">
        <v>2127</v>
      </c>
      <c r="C97" t="s">
        <v>2128</v>
      </c>
    </row>
    <row r="98" spans="1:3" x14ac:dyDescent="0.2">
      <c r="B98" s="14" t="s">
        <v>2123</v>
      </c>
      <c r="C98" t="s">
        <v>2124</v>
      </c>
    </row>
    <row r="99" spans="1:3" x14ac:dyDescent="0.2">
      <c r="B99" s="14" t="s">
        <v>2133</v>
      </c>
      <c r="C99" t="s">
        <v>2134</v>
      </c>
    </row>
    <row r="100" spans="1:3" x14ac:dyDescent="0.2">
      <c r="B100" s="14" t="s">
        <v>414</v>
      </c>
      <c r="C100" t="s">
        <v>415</v>
      </c>
    </row>
    <row r="101" spans="1:3" x14ac:dyDescent="0.2">
      <c r="B101" s="14" t="s">
        <v>2158</v>
      </c>
      <c r="C101" t="s">
        <v>2160</v>
      </c>
    </row>
    <row r="102" spans="1:3" x14ac:dyDescent="0.2">
      <c r="B102" s="14" t="s">
        <v>2093</v>
      </c>
      <c r="C102" t="s">
        <v>2095</v>
      </c>
    </row>
    <row r="103" spans="1:3" x14ac:dyDescent="0.2">
      <c r="B103" s="14" t="s">
        <v>389</v>
      </c>
      <c r="C103" t="s">
        <v>390</v>
      </c>
    </row>
    <row r="104" spans="1:3" x14ac:dyDescent="0.2">
      <c r="A104" t="s">
        <v>335</v>
      </c>
      <c r="B104" s="14" t="s">
        <v>1095</v>
      </c>
      <c r="C104" t="s">
        <v>1097</v>
      </c>
    </row>
    <row r="105" spans="1:3" x14ac:dyDescent="0.2">
      <c r="B105" s="14" t="s">
        <v>1098</v>
      </c>
      <c r="C105" t="s">
        <v>1100</v>
      </c>
    </row>
    <row r="106" spans="1:3" x14ac:dyDescent="0.2">
      <c r="B106" t="s">
        <v>337</v>
      </c>
      <c r="C106" t="s">
        <v>605</v>
      </c>
    </row>
    <row r="107" spans="1:3" x14ac:dyDescent="0.2">
      <c r="B107" s="14" t="s">
        <v>614</v>
      </c>
      <c r="C107" t="s">
        <v>616</v>
      </c>
    </row>
    <row r="108" spans="1:3" x14ac:dyDescent="0.2">
      <c r="B108" t="s">
        <v>606</v>
      </c>
      <c r="C108" t="s">
        <v>607</v>
      </c>
    </row>
    <row r="109" spans="1:3" x14ac:dyDescent="0.2">
      <c r="B109" t="s">
        <v>612</v>
      </c>
      <c r="C109" t="s">
        <v>613</v>
      </c>
    </row>
    <row r="110" spans="1:3" x14ac:dyDescent="0.2">
      <c r="B110" t="s">
        <v>385</v>
      </c>
      <c r="C110" t="s">
        <v>386</v>
      </c>
    </row>
    <row r="111" spans="1:3" x14ac:dyDescent="0.2">
      <c r="B111" t="s">
        <v>542</v>
      </c>
      <c r="C111" t="s">
        <v>543</v>
      </c>
    </row>
    <row r="112" spans="1:3" x14ac:dyDescent="0.2">
      <c r="B112" t="s">
        <v>550</v>
      </c>
      <c r="C112" t="s">
        <v>552</v>
      </c>
    </row>
    <row r="113" spans="2:3" x14ac:dyDescent="0.2">
      <c r="B113" t="s">
        <v>387</v>
      </c>
      <c r="C113" t="s">
        <v>388</v>
      </c>
    </row>
    <row r="114" spans="2:3" x14ac:dyDescent="0.2">
      <c r="B114" t="s">
        <v>548</v>
      </c>
      <c r="C114" t="s">
        <v>549</v>
      </c>
    </row>
    <row r="115" spans="2:3" x14ac:dyDescent="0.2">
      <c r="B115" t="s">
        <v>553</v>
      </c>
      <c r="C115" t="s">
        <v>555</v>
      </c>
    </row>
    <row r="116" spans="2:3" x14ac:dyDescent="0.2">
      <c r="B116" t="s">
        <v>1180</v>
      </c>
      <c r="C116" t="s">
        <v>1181</v>
      </c>
    </row>
    <row r="117" spans="2:3" x14ac:dyDescent="0.2">
      <c r="B117" t="s">
        <v>1184</v>
      </c>
      <c r="C117" t="s">
        <v>1185</v>
      </c>
    </row>
    <row r="118" spans="2:3" x14ac:dyDescent="0.2">
      <c r="B118" t="s">
        <v>608</v>
      </c>
      <c r="C118" t="s">
        <v>609</v>
      </c>
    </row>
    <row r="119" spans="2:3" x14ac:dyDescent="0.2">
      <c r="B119" t="s">
        <v>538</v>
      </c>
      <c r="C119" t="s">
        <v>539</v>
      </c>
    </row>
    <row r="120" spans="2:3" x14ac:dyDescent="0.2">
      <c r="B120" t="s">
        <v>544</v>
      </c>
      <c r="C120" t="s">
        <v>545</v>
      </c>
    </row>
    <row r="121" spans="2:3" x14ac:dyDescent="0.2">
      <c r="B121" t="s">
        <v>610</v>
      </c>
      <c r="C121" t="s">
        <v>611</v>
      </c>
    </row>
    <row r="122" spans="2:3" x14ac:dyDescent="0.2">
      <c r="B122" t="s">
        <v>540</v>
      </c>
      <c r="C122" t="s">
        <v>541</v>
      </c>
    </row>
    <row r="123" spans="2:3" x14ac:dyDescent="0.2">
      <c r="B123" t="s">
        <v>546</v>
      </c>
      <c r="C123" t="s">
        <v>547</v>
      </c>
    </row>
    <row r="124" spans="2:3" x14ac:dyDescent="0.2">
      <c r="B124" s="14" t="s">
        <v>2080</v>
      </c>
      <c r="C124" t="s">
        <v>2082</v>
      </c>
    </row>
    <row r="125" spans="2:3" x14ac:dyDescent="0.2">
      <c r="B125" s="14" t="s">
        <v>2104</v>
      </c>
      <c r="C125" t="s">
        <v>2106</v>
      </c>
    </row>
    <row r="126" spans="2:3" x14ac:dyDescent="0.2">
      <c r="B126" s="14" t="s">
        <v>596</v>
      </c>
      <c r="C126" t="s">
        <v>598</v>
      </c>
    </row>
    <row r="127" spans="2:3" x14ac:dyDescent="0.2">
      <c r="B127" s="14" t="s">
        <v>590</v>
      </c>
      <c r="C127" t="s">
        <v>592</v>
      </c>
    </row>
    <row r="128" spans="2:3" x14ac:dyDescent="0.2">
      <c r="B128" s="14" t="s">
        <v>593</v>
      </c>
      <c r="C128" t="s">
        <v>595</v>
      </c>
    </row>
    <row r="129" spans="2:3" x14ac:dyDescent="0.2">
      <c r="B129" s="14" t="s">
        <v>428</v>
      </c>
      <c r="C129" t="s">
        <v>429</v>
      </c>
    </row>
    <row r="130" spans="2:3" x14ac:dyDescent="0.2">
      <c r="B130" s="14" t="s">
        <v>430</v>
      </c>
      <c r="C130" t="s">
        <v>431</v>
      </c>
    </row>
    <row r="131" spans="2:3" x14ac:dyDescent="0.2">
      <c r="B131" s="14" t="s">
        <v>434</v>
      </c>
      <c r="C131" t="s">
        <v>435</v>
      </c>
    </row>
    <row r="132" spans="2:3" x14ac:dyDescent="0.2">
      <c r="B132" s="14" t="s">
        <v>2139</v>
      </c>
      <c r="C132" t="s">
        <v>2140</v>
      </c>
    </row>
    <row r="133" spans="2:3" x14ac:dyDescent="0.2">
      <c r="B133" s="14" t="s">
        <v>2078</v>
      </c>
      <c r="C133" t="s">
        <v>2079</v>
      </c>
    </row>
    <row r="134" spans="2:3" x14ac:dyDescent="0.2">
      <c r="B134" t="s">
        <v>2072</v>
      </c>
      <c r="C134" t="s">
        <v>2073</v>
      </c>
    </row>
    <row r="135" spans="2:3" x14ac:dyDescent="0.2">
      <c r="B135" t="s">
        <v>2074</v>
      </c>
      <c r="C135" t="s">
        <v>2075</v>
      </c>
    </row>
    <row r="136" spans="2:3" x14ac:dyDescent="0.2">
      <c r="B136" t="s">
        <v>2076</v>
      </c>
      <c r="C136" t="s">
        <v>2077</v>
      </c>
    </row>
    <row r="137" spans="2:3" x14ac:dyDescent="0.2">
      <c r="B137" s="14" t="s">
        <v>2135</v>
      </c>
      <c r="C137" t="s">
        <v>2136</v>
      </c>
    </row>
    <row r="138" spans="2:3" x14ac:dyDescent="0.2">
      <c r="B138" s="14" t="s">
        <v>422</v>
      </c>
      <c r="C138" t="s">
        <v>423</v>
      </c>
    </row>
    <row r="139" spans="2:3" x14ac:dyDescent="0.2">
      <c r="B139" s="14" t="s">
        <v>442</v>
      </c>
      <c r="C139" t="s">
        <v>443</v>
      </c>
    </row>
    <row r="140" spans="2:3" x14ac:dyDescent="0.2">
      <c r="B140" s="14" t="s">
        <v>444</v>
      </c>
      <c r="C140" t="s">
        <v>445</v>
      </c>
    </row>
    <row r="141" spans="2:3" x14ac:dyDescent="0.2">
      <c r="B141" s="14" t="s">
        <v>448</v>
      </c>
      <c r="C141" t="s">
        <v>449</v>
      </c>
    </row>
    <row r="142" spans="2:3" x14ac:dyDescent="0.2">
      <c r="B142" s="14" t="s">
        <v>2141</v>
      </c>
      <c r="C142" t="s">
        <v>2142</v>
      </c>
    </row>
    <row r="143" spans="2:3" x14ac:dyDescent="0.2">
      <c r="B143" s="14" t="s">
        <v>2102</v>
      </c>
      <c r="C143" t="s">
        <v>2103</v>
      </c>
    </row>
    <row r="144" spans="2:3" x14ac:dyDescent="0.2">
      <c r="B144" s="14" t="s">
        <v>2096</v>
      </c>
      <c r="C144" t="s">
        <v>2097</v>
      </c>
    </row>
    <row r="145" spans="1:3" x14ac:dyDescent="0.2">
      <c r="B145" s="14" t="s">
        <v>2098</v>
      </c>
      <c r="C145" t="s">
        <v>2099</v>
      </c>
    </row>
    <row r="146" spans="1:3" x14ac:dyDescent="0.2">
      <c r="B146" s="14" t="s">
        <v>452</v>
      </c>
      <c r="C146" t="s">
        <v>453</v>
      </c>
    </row>
    <row r="147" spans="1:3" x14ac:dyDescent="0.2">
      <c r="B147" t="s">
        <v>2100</v>
      </c>
      <c r="C147" t="s">
        <v>2101</v>
      </c>
    </row>
    <row r="148" spans="1:3" x14ac:dyDescent="0.2">
      <c r="B148" s="14" t="s">
        <v>2137</v>
      </c>
      <c r="C148" t="s">
        <v>2138</v>
      </c>
    </row>
    <row r="149" spans="1:3" x14ac:dyDescent="0.2">
      <c r="B149" s="14" t="s">
        <v>436</v>
      </c>
      <c r="C149" t="s">
        <v>437</v>
      </c>
    </row>
    <row r="150" spans="1:3" x14ac:dyDescent="0.2">
      <c r="B150" s="14" t="s">
        <v>420</v>
      </c>
      <c r="C150" t="s">
        <v>421</v>
      </c>
    </row>
    <row r="151" spans="1:3" x14ac:dyDescent="0.2">
      <c r="B151" s="14" t="s">
        <v>424</v>
      </c>
      <c r="C151" t="s">
        <v>425</v>
      </c>
    </row>
    <row r="152" spans="1:3" x14ac:dyDescent="0.2">
      <c r="B152" s="14" t="s">
        <v>438</v>
      </c>
      <c r="C152" t="s">
        <v>439</v>
      </c>
    </row>
    <row r="153" spans="1:3" x14ac:dyDescent="0.2">
      <c r="A153" t="s">
        <v>2025</v>
      </c>
      <c r="B153" t="s">
        <v>2033</v>
      </c>
      <c r="C153" t="s">
        <v>2034</v>
      </c>
    </row>
    <row r="154" spans="1:3" x14ac:dyDescent="0.2">
      <c r="B154" s="14" t="s">
        <v>2030</v>
      </c>
      <c r="C154" t="s">
        <v>2031</v>
      </c>
    </row>
    <row r="155" spans="1:3" x14ac:dyDescent="0.2">
      <c r="B155" s="14" t="s">
        <v>2027</v>
      </c>
      <c r="C155" t="s">
        <v>2028</v>
      </c>
    </row>
    <row r="156" spans="1:3" x14ac:dyDescent="0.2">
      <c r="B156" s="14" t="s">
        <v>2148</v>
      </c>
      <c r="C156" t="s">
        <v>2149</v>
      </c>
    </row>
    <row r="157" spans="1:3" x14ac:dyDescent="0.2">
      <c r="B157" s="14" t="s">
        <v>2150</v>
      </c>
      <c r="C157" t="s">
        <v>2151</v>
      </c>
    </row>
    <row r="158" spans="1:3" x14ac:dyDescent="0.2">
      <c r="B158" s="14" t="s">
        <v>2146</v>
      </c>
      <c r="C158" t="s">
        <v>2147</v>
      </c>
    </row>
    <row r="159" spans="1:3" x14ac:dyDescent="0.2">
      <c r="B159" s="14" t="s">
        <v>2143</v>
      </c>
      <c r="C159" t="s">
        <v>2144</v>
      </c>
    </row>
    <row r="160" spans="1:3" x14ac:dyDescent="0.2">
      <c r="B160" s="14" t="s">
        <v>2152</v>
      </c>
      <c r="C160" t="s">
        <v>2153</v>
      </c>
    </row>
    <row r="161" spans="2:3" x14ac:dyDescent="0.2">
      <c r="B161" s="14" t="s">
        <v>2042</v>
      </c>
      <c r="C161" t="s">
        <v>2043</v>
      </c>
    </row>
    <row r="162" spans="2:3" x14ac:dyDescent="0.2">
      <c r="B162" s="14" t="s">
        <v>2045</v>
      </c>
      <c r="C162" t="s">
        <v>2046</v>
      </c>
    </row>
    <row r="163" spans="2:3" x14ac:dyDescent="0.2">
      <c r="B163" t="s">
        <v>2048</v>
      </c>
      <c r="C163" t="s">
        <v>2049</v>
      </c>
    </row>
    <row r="164" spans="2:3" x14ac:dyDescent="0.2">
      <c r="B164" t="s">
        <v>2051</v>
      </c>
      <c r="C164" t="s">
        <v>2052</v>
      </c>
    </row>
    <row r="165" spans="2:3" x14ac:dyDescent="0.2">
      <c r="B165" t="s">
        <v>2054</v>
      </c>
      <c r="C165" t="s">
        <v>2055</v>
      </c>
    </row>
    <row r="166" spans="2:3" x14ac:dyDescent="0.2">
      <c r="B166" s="14" t="s">
        <v>2085</v>
      </c>
      <c r="C166" t="s">
        <v>2086</v>
      </c>
    </row>
    <row r="167" spans="2:3" x14ac:dyDescent="0.2">
      <c r="B167" s="14" t="s">
        <v>2091</v>
      </c>
      <c r="C167" t="s">
        <v>2092</v>
      </c>
    </row>
    <row r="168" spans="2:3" x14ac:dyDescent="0.2">
      <c r="B168" s="14" t="s">
        <v>2083</v>
      </c>
      <c r="C168" t="s">
        <v>2084</v>
      </c>
    </row>
    <row r="169" spans="2:3" x14ac:dyDescent="0.2">
      <c r="B169" t="s">
        <v>2089</v>
      </c>
      <c r="C169" t="s">
        <v>2090</v>
      </c>
    </row>
    <row r="170" spans="2:3" x14ac:dyDescent="0.2">
      <c r="B170" s="14" t="s">
        <v>2087</v>
      </c>
      <c r="C170" t="s">
        <v>2088</v>
      </c>
    </row>
    <row r="171" spans="2:3" x14ac:dyDescent="0.2">
      <c r="B171" t="s">
        <v>2060</v>
      </c>
      <c r="C171" t="s">
        <v>2061</v>
      </c>
    </row>
    <row r="172" spans="2:3" x14ac:dyDescent="0.2">
      <c r="B172" t="s">
        <v>2057</v>
      </c>
      <c r="C172" t="s">
        <v>2058</v>
      </c>
    </row>
    <row r="173" spans="2:3" x14ac:dyDescent="0.2">
      <c r="B173" t="s">
        <v>2063</v>
      </c>
      <c r="C173" t="s">
        <v>2064</v>
      </c>
    </row>
    <row r="174" spans="2:3" x14ac:dyDescent="0.2">
      <c r="B174" s="14" t="s">
        <v>2109</v>
      </c>
      <c r="C174" t="s">
        <v>2110</v>
      </c>
    </row>
    <row r="175" spans="2:3" x14ac:dyDescent="0.2">
      <c r="B175" t="s">
        <v>2115</v>
      </c>
      <c r="C175" t="s">
        <v>2116</v>
      </c>
    </row>
    <row r="176" spans="2:3" x14ac:dyDescent="0.2">
      <c r="B176" t="s">
        <v>2107</v>
      </c>
      <c r="C176" t="s">
        <v>2108</v>
      </c>
    </row>
    <row r="177" spans="1:3" x14ac:dyDescent="0.2">
      <c r="B177" s="14" t="s">
        <v>2113</v>
      </c>
      <c r="C177" t="s">
        <v>2114</v>
      </c>
    </row>
    <row r="178" spans="1:3" x14ac:dyDescent="0.2">
      <c r="B178" s="14" t="s">
        <v>2111</v>
      </c>
      <c r="C178" t="s">
        <v>2112</v>
      </c>
    </row>
    <row r="179" spans="1:3" x14ac:dyDescent="0.2">
      <c r="B179" t="s">
        <v>2274</v>
      </c>
      <c r="C179" t="s">
        <v>2276</v>
      </c>
    </row>
    <row r="180" spans="1:3" x14ac:dyDescent="0.2">
      <c r="B180" t="s">
        <v>2279</v>
      </c>
      <c r="C180" t="s">
        <v>2280</v>
      </c>
    </row>
    <row r="181" spans="1:3" x14ac:dyDescent="0.2">
      <c r="B181" t="s">
        <v>2283</v>
      </c>
      <c r="C181" t="s">
        <v>2284</v>
      </c>
    </row>
    <row r="182" spans="1:3" x14ac:dyDescent="0.2">
      <c r="B182" t="s">
        <v>2211</v>
      </c>
      <c r="C182" t="s">
        <v>2037</v>
      </c>
    </row>
    <row r="183" spans="1:3" x14ac:dyDescent="0.2">
      <c r="B183" t="s">
        <v>2212</v>
      </c>
      <c r="C183" t="s">
        <v>2040</v>
      </c>
    </row>
    <row r="184" spans="1:3" x14ac:dyDescent="0.2">
      <c r="A184" t="s">
        <v>2189</v>
      </c>
    </row>
  </sheetData>
  <autoFilter ref="A6:I187" xr:uid="{6DB7D97D-316F-B444-9ADD-DFA9FF9D699B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C56-106D-2B4E-8E5B-64AE153909F9}">
  <sheetPr>
    <tabColor rgb="FFFFFF00"/>
  </sheetPr>
  <dimension ref="A1:BF183"/>
  <sheetViews>
    <sheetView showGridLines="0" zoomScaleNormal="100" workbookViewId="0">
      <pane xSplit="3" ySplit="2" topLeftCell="X3" activePane="bottomRight" state="frozen"/>
      <selection activeCell="E30" sqref="E30"/>
      <selection pane="topRight" activeCell="E30" sqref="E30"/>
      <selection pane="bottomLeft" activeCell="E30" sqref="E30"/>
      <selection pane="bottomRight"/>
    </sheetView>
  </sheetViews>
  <sheetFormatPr baseColWidth="10" defaultRowHeight="16" outlineLevelCol="1" x14ac:dyDescent="0.2"/>
  <cols>
    <col min="2" max="2" width="17" customWidth="1"/>
    <col min="3" max="3" width="53.1640625" customWidth="1"/>
    <col min="4" max="4" width="26.83203125" customWidth="1"/>
    <col min="5" max="5" width="13.83203125" customWidth="1"/>
    <col min="6" max="6" width="10.83203125" style="23"/>
    <col min="7" max="7" width="14.5" customWidth="1"/>
    <col min="8" max="13" width="10.83203125" style="3"/>
    <col min="14" max="14" width="12.33203125" style="3" bestFit="1" customWidth="1"/>
    <col min="15" max="21" width="10.83203125" style="3" customWidth="1" outlineLevel="1"/>
    <col min="22" max="22" width="10.5" style="106"/>
    <col min="23" max="26" width="10.83203125" style="106"/>
    <col min="27" max="27" width="13.83203125" style="106" bestFit="1" customWidth="1"/>
    <col min="28" max="28" width="13.6640625" hidden="1" customWidth="1" outlineLevel="1"/>
    <col min="29" max="29" width="26.83203125" hidden="1" customWidth="1" outlineLevel="1"/>
    <col min="30" max="30" width="13.5" hidden="1" customWidth="1" outlineLevel="1"/>
    <col min="31" max="31" width="14.33203125" hidden="1" customWidth="1" outlineLevel="1"/>
    <col min="32" max="32" width="14.5" hidden="1" customWidth="1" outlineLevel="1"/>
    <col min="33" max="33" width="14.1640625" hidden="1" customWidth="1" outlineLevel="1"/>
    <col min="34" max="35" width="14.5" hidden="1" customWidth="1" outlineLevel="1"/>
    <col min="36" max="36" width="14.6640625" style="3" hidden="1" customWidth="1" outlineLevel="1" collapsed="1"/>
    <col min="37" max="37" width="15.5" style="3" bestFit="1" customWidth="1" collapsed="1"/>
    <col min="38" max="38" width="15.6640625" style="3" bestFit="1" customWidth="1"/>
    <col min="39" max="39" width="15.33203125" style="3" bestFit="1" customWidth="1"/>
    <col min="40" max="41" width="15.6640625" style="3" bestFit="1" customWidth="1"/>
    <col min="42" max="42" width="13.33203125" hidden="1" customWidth="1" outlineLevel="1"/>
    <col min="43" max="43" width="7" hidden="1" customWidth="1" outlineLevel="1" collapsed="1"/>
    <col min="44" max="44" width="11.1640625" style="14" hidden="1" customWidth="1" outlineLevel="1"/>
    <col min="45" max="45" width="10.83203125" style="38" hidden="1" customWidth="1" outlineLevel="1"/>
    <col min="46" max="46" width="11.5" style="38" hidden="1" customWidth="1" outlineLevel="1"/>
    <col min="47" max="47" width="11.6640625" style="38" hidden="1" customWidth="1" outlineLevel="1"/>
    <col min="48" max="48" width="11.33203125" style="38" hidden="1" customWidth="1" outlineLevel="1"/>
    <col min="49" max="50" width="11.6640625" style="38" hidden="1" customWidth="1" outlineLevel="1"/>
    <col min="51" max="51" width="25.1640625" customWidth="1" collapsed="1"/>
    <col min="52" max="52" width="26.5" customWidth="1"/>
    <col min="53" max="53" width="10.83203125" style="110" customWidth="1"/>
    <col min="54" max="58" width="14.33203125" style="110" bestFit="1" customWidth="1"/>
  </cols>
  <sheetData>
    <row r="1" spans="1:58" x14ac:dyDescent="0.2">
      <c r="G1" s="3">
        <f t="shared" ref="G1:U1" si="0">SUBTOTAL(9,G3:G181)</f>
        <v>18720</v>
      </c>
      <c r="H1" s="3">
        <f t="shared" si="0"/>
        <v>3980</v>
      </c>
      <c r="I1" s="3">
        <f t="shared" si="0"/>
        <v>8385</v>
      </c>
      <c r="J1" s="3">
        <f t="shared" si="0"/>
        <v>15716</v>
      </c>
      <c r="K1" s="3">
        <f t="shared" si="0"/>
        <v>13785</v>
      </c>
      <c r="L1" s="3">
        <f t="shared" si="0"/>
        <v>18532</v>
      </c>
      <c r="M1" s="3">
        <f t="shared" si="0"/>
        <v>17672</v>
      </c>
      <c r="N1" s="3">
        <f t="shared" si="0"/>
        <v>158466</v>
      </c>
      <c r="O1" s="3">
        <f t="shared" si="0"/>
        <v>0</v>
      </c>
      <c r="P1" s="3">
        <f t="shared" si="0"/>
        <v>70397</v>
      </c>
      <c r="Q1" s="3">
        <f t="shared" si="0"/>
        <v>4598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AJ1" s="3">
        <f t="shared" ref="AJ1:AO1" si="1">SUBTOTAL(9,AJ3:AJ181)</f>
        <v>1309</v>
      </c>
      <c r="AK1" s="3">
        <f t="shared" si="1"/>
        <v>2277</v>
      </c>
      <c r="AL1" s="3">
        <f t="shared" si="1"/>
        <v>3426</v>
      </c>
      <c r="AM1" s="3">
        <f t="shared" si="1"/>
        <v>8571</v>
      </c>
      <c r="AN1" s="3">
        <f t="shared" si="1"/>
        <v>16309</v>
      </c>
      <c r="AO1" s="3">
        <f t="shared" si="1"/>
        <v>14566</v>
      </c>
      <c r="AP1" s="3"/>
      <c r="AR1"/>
      <c r="AS1" s="38">
        <f t="shared" ref="AS1:AX1" si="2">SUBTOTAL(9,AS3:AS172)</f>
        <v>594</v>
      </c>
      <c r="AT1" s="38">
        <f t="shared" si="2"/>
        <v>1483</v>
      </c>
      <c r="AU1" s="38">
        <f t="shared" si="2"/>
        <v>3125</v>
      </c>
      <c r="AV1" s="38">
        <f t="shared" si="2"/>
        <v>8229</v>
      </c>
      <c r="AW1" s="38">
        <f t="shared" si="2"/>
        <v>15941</v>
      </c>
      <c r="AX1" s="38">
        <f t="shared" si="2"/>
        <v>14225</v>
      </c>
      <c r="AY1" s="38"/>
      <c r="AZ1" s="38"/>
      <c r="BA1" s="3">
        <f t="shared" ref="BA1:BF1" si="3">SUBTOTAL(9,BA3:BA181)</f>
        <v>6936712.589999998</v>
      </c>
      <c r="BB1" s="3">
        <f t="shared" si="3"/>
        <v>9461611.6086206902</v>
      </c>
      <c r="BC1" s="3">
        <f t="shared" si="3"/>
        <v>13460446.905689655</v>
      </c>
      <c r="BD1" s="3">
        <f t="shared" si="3"/>
        <v>13387341.133965509</v>
      </c>
      <c r="BE1" s="3">
        <f t="shared" si="3"/>
        <v>16356580.903965518</v>
      </c>
      <c r="BF1" s="3">
        <f t="shared" si="3"/>
        <v>14956957.501724139</v>
      </c>
    </row>
    <row r="2" spans="1:58" ht="51" x14ac:dyDescent="0.2">
      <c r="A2" s="36" t="s">
        <v>0</v>
      </c>
      <c r="B2" s="36" t="s">
        <v>2</v>
      </c>
      <c r="C2" s="36" t="s">
        <v>4</v>
      </c>
      <c r="D2" s="36" t="s">
        <v>7</v>
      </c>
      <c r="E2" s="167" t="s">
        <v>3946</v>
      </c>
      <c r="F2" s="187" t="s">
        <v>4101</v>
      </c>
      <c r="G2" s="168" t="s">
        <v>2165</v>
      </c>
      <c r="H2" s="49" t="s">
        <v>2215</v>
      </c>
      <c r="I2" s="49" t="s">
        <v>2210</v>
      </c>
      <c r="J2" s="49" t="s">
        <v>2209</v>
      </c>
      <c r="K2" s="49" t="s">
        <v>2208</v>
      </c>
      <c r="L2" s="49" t="s">
        <v>2207</v>
      </c>
      <c r="M2" s="49" t="s">
        <v>2206</v>
      </c>
      <c r="N2" s="5" t="s">
        <v>2166</v>
      </c>
      <c r="O2" s="40" t="s">
        <v>2185</v>
      </c>
      <c r="P2" s="40" t="s">
        <v>2186</v>
      </c>
      <c r="Q2" s="40" t="s">
        <v>2187</v>
      </c>
      <c r="R2" s="40" t="s">
        <v>2188</v>
      </c>
      <c r="S2" s="40" t="s">
        <v>2216</v>
      </c>
      <c r="T2" s="40" t="s">
        <v>2217</v>
      </c>
      <c r="U2" s="40" t="s">
        <v>2218</v>
      </c>
      <c r="V2" s="107" t="s">
        <v>2219</v>
      </c>
      <c r="W2" s="107" t="s">
        <v>2220</v>
      </c>
      <c r="X2" s="107" t="s">
        <v>2221</v>
      </c>
      <c r="Y2" s="107" t="s">
        <v>2222</v>
      </c>
      <c r="Z2" s="107" t="s">
        <v>2223</v>
      </c>
      <c r="AA2" s="107" t="s">
        <v>2224</v>
      </c>
      <c r="AB2" s="42" t="s">
        <v>2234</v>
      </c>
      <c r="AC2" s="42" t="s">
        <v>2235</v>
      </c>
      <c r="AD2" s="42" t="s">
        <v>2236</v>
      </c>
      <c r="AE2" s="42" t="s">
        <v>2237</v>
      </c>
      <c r="AF2" s="42" t="s">
        <v>2238</v>
      </c>
      <c r="AG2" s="42" t="s">
        <v>2239</v>
      </c>
      <c r="AH2" s="42" t="s">
        <v>2240</v>
      </c>
      <c r="AI2" s="42" t="s">
        <v>2241</v>
      </c>
      <c r="AJ2" s="50" t="s">
        <v>3895</v>
      </c>
      <c r="AK2" s="163" t="s">
        <v>3896</v>
      </c>
      <c r="AL2" s="163" t="s">
        <v>3897</v>
      </c>
      <c r="AM2" s="163" t="s">
        <v>3898</v>
      </c>
      <c r="AN2" s="163" t="s">
        <v>3899</v>
      </c>
      <c r="AO2" s="163" t="s">
        <v>3900</v>
      </c>
      <c r="AP2" s="137" t="s">
        <v>3902</v>
      </c>
      <c r="AQ2" s="164" t="s">
        <v>2254</v>
      </c>
      <c r="AR2" s="165" t="s">
        <v>2247</v>
      </c>
      <c r="AS2" s="166" t="s">
        <v>2248</v>
      </c>
      <c r="AT2" s="166" t="s">
        <v>2249</v>
      </c>
      <c r="AU2" s="166" t="s">
        <v>2250</v>
      </c>
      <c r="AV2" s="166" t="s">
        <v>2251</v>
      </c>
      <c r="AW2" s="166" t="s">
        <v>2252</v>
      </c>
      <c r="AX2" s="166" t="s">
        <v>2253</v>
      </c>
      <c r="AY2" s="137" t="s">
        <v>3901</v>
      </c>
      <c r="AZ2" s="137" t="s">
        <v>4100</v>
      </c>
      <c r="BA2" s="111" t="s">
        <v>3875</v>
      </c>
      <c r="BB2" s="111" t="s">
        <v>3876</v>
      </c>
      <c r="BC2" s="111" t="s">
        <v>3877</v>
      </c>
      <c r="BD2" s="111" t="s">
        <v>3878</v>
      </c>
      <c r="BE2" s="111" t="s">
        <v>3879</v>
      </c>
      <c r="BF2" s="111" t="s">
        <v>3880</v>
      </c>
    </row>
    <row r="3" spans="1:58" x14ac:dyDescent="0.2">
      <c r="A3" t="s">
        <v>56</v>
      </c>
      <c r="B3" s="37" t="s">
        <v>533</v>
      </c>
      <c r="C3" t="s">
        <v>534</v>
      </c>
      <c r="D3" t="s">
        <v>537</v>
      </c>
      <c r="E3" t="s">
        <v>2202</v>
      </c>
      <c r="F3" s="23">
        <v>11</v>
      </c>
      <c r="G3" s="169">
        <v>0</v>
      </c>
      <c r="H3" s="3">
        <f>SUMIF(Consenso!$C:$C,$B3,Consenso!AM:AM)</f>
        <v>9</v>
      </c>
      <c r="I3" s="3">
        <f>SUMIF(Consenso!$C:$C,$B3,Consenso!AN:AN)</f>
        <v>21</v>
      </c>
      <c r="J3" s="3">
        <f>SUMIF(Consenso!$C:$C,$B3,Consenso!AO:AO)</f>
        <v>12</v>
      </c>
      <c r="K3" s="3">
        <f>SUMIF(Consenso!$C:$C,$B3,Consenso!AP:AP)</f>
        <v>33</v>
      </c>
      <c r="L3" s="3">
        <f>SUMIF(Consenso!$C:$C,$B3,Consenso!AQ:AQ)</f>
        <v>12</v>
      </c>
      <c r="M3" s="3">
        <f>SUMIF(Consenso!$C:$C,$B3,Consenso!AR:AR)</f>
        <v>12</v>
      </c>
      <c r="N3" s="3">
        <f>IFERROR(VLOOKUP(B:B,Consenso!C:P,14,0),0)</f>
        <v>0</v>
      </c>
      <c r="O3" s="3">
        <f>SUMIF('On Orders'!$B:$B,$B3,'On Orders'!E:E)</f>
        <v>0</v>
      </c>
      <c r="P3" s="3">
        <f>SUMIF('On Orders'!$B:$B,$B3,'On Orders'!F:F)</f>
        <v>48</v>
      </c>
      <c r="Q3" s="3">
        <f>SUMIF('On Orders'!$B:$B,$B3,'On Orders'!G:G)</f>
        <v>0</v>
      </c>
      <c r="R3" s="3">
        <f>SUMIF('On Orders'!$B:$B,$B3,'On Orders'!H:H)</f>
        <v>0</v>
      </c>
      <c r="S3" s="3">
        <v>0</v>
      </c>
      <c r="T3" s="3">
        <v>0</v>
      </c>
      <c r="U3" s="3">
        <v>0</v>
      </c>
      <c r="V3" s="31">
        <f t="shared" ref="V3:V34" si="4">(N3+O3+P3)-H3</f>
        <v>39</v>
      </c>
      <c r="W3" s="31">
        <f t="shared" ref="W3:W34" si="5">(V3+Q3)-I3</f>
        <v>18</v>
      </c>
      <c r="X3" s="31">
        <f t="shared" ref="X3:X34" si="6">(W3+R3)-J3</f>
        <v>6</v>
      </c>
      <c r="Y3" s="31">
        <f t="shared" ref="Y3:Y34" si="7">(X3+S3)-K3</f>
        <v>-27</v>
      </c>
      <c r="Z3" s="31">
        <f t="shared" ref="Z3:Z34" si="8">(Y3+T3)-L3</f>
        <v>-39</v>
      </c>
      <c r="AA3" s="31">
        <f t="shared" ref="AA3:AA34" si="9">(Z3+U3)-M3</f>
        <v>-51</v>
      </c>
      <c r="AB3" t="str">
        <f>IF(COUNTIF('Master iP17 iP18'!$B:$B,$B3)&gt;0,"18",IF(COUNTIF('Master iP17 iP18'!$E:$E,$B3)&gt;0,"17","NORMAL"))</f>
        <v>NORMAL</v>
      </c>
      <c r="AC3" t="str">
        <f>IF($AB3="18",_xlfn.XLOOKUP($B3,'Master iP17 iP18'!$B:$B,'Master iP17 iP18'!$E:$E),"")</f>
        <v/>
      </c>
      <c r="AD3" s="22">
        <f t="shared" ref="AD3:AD34" si="10">IF($AB3="18",V3+IFERROR(_xlfn.XLOOKUP($AC3,$B:$B,V:V),0),V3)</f>
        <v>39</v>
      </c>
      <c r="AE3" s="22">
        <f t="shared" ref="AE3:AE34" si="11">IF($AB3="18",W3+IFERROR(_xlfn.XLOOKUP($AC3,$B:$B,W:W),0),W3)</f>
        <v>18</v>
      </c>
      <c r="AF3" s="22">
        <f t="shared" ref="AF3:AF34" si="12">IF($AB3="18",X3+IFERROR(_xlfn.XLOOKUP($AC3,$B:$B,X:X),0),X3)</f>
        <v>6</v>
      </c>
      <c r="AG3" s="22">
        <f t="shared" ref="AG3:AG34" si="13">IF($AB3="18",Y3+IFERROR(_xlfn.XLOOKUP($AC3,$B:$B,Y:Y),0),Y3)</f>
        <v>-27</v>
      </c>
      <c r="AH3" s="22">
        <f t="shared" ref="AH3:AH34" si="14">IF($AB3="18",Z3+IFERROR(_xlfn.XLOOKUP($AC3,$B:$B,Z:Z),0),Z3)</f>
        <v>-39</v>
      </c>
      <c r="AI3" s="22">
        <f t="shared" ref="AI3:AI34" si="15">IF($AB3="18",AA3+IFERROR(_xlfn.XLOOKUP($AC3,$B:$B,AA:AA),0),AA3)</f>
        <v>-51</v>
      </c>
      <c r="AJ3" s="3">
        <f t="shared" ref="AJ3:AJ34" si="16">IF($AB3="17",0,MAX(0,-AD3))</f>
        <v>0</v>
      </c>
      <c r="AK3" s="3">
        <f t="shared" ref="AK3:AK34" si="17">IF($AB3="17",0,MAX(0,MAX(0,-AE3)-MAX(0,-AD3)))</f>
        <v>0</v>
      </c>
      <c r="AL3" s="3">
        <f t="shared" ref="AL3:AL34" si="18">IF($AB3="17",0,MAX(0,MAX(0,-AF3)-MAX(0,-AE3)))</f>
        <v>0</v>
      </c>
      <c r="AM3" s="3">
        <f t="shared" ref="AM3:AM34" si="19">IF($AB3="17",0,MAX(0,MAX(0,-AG3)-MAX(0,-AF3)))</f>
        <v>27</v>
      </c>
      <c r="AN3" s="3">
        <f t="shared" ref="AN3:AN34" si="20">IF($AB3="17",0,MAX(0,MAX(0,-AH3)-MAX(0,-AG3)))</f>
        <v>12</v>
      </c>
      <c r="AO3" s="3">
        <f t="shared" ref="AO3:AO34" si="21">IF($AB3="17",0,MAX(0,MAX(0,-AI3)-MAX(0,-AH3)))</f>
        <v>12</v>
      </c>
      <c r="AP3" t="s">
        <v>2259</v>
      </c>
      <c r="AR3" s="35" t="str">
        <f>IFERROR(_xlfn.XLOOKUP(B3,#REF!,#REF!),"")</f>
        <v/>
      </c>
      <c r="AS3" s="38">
        <f t="shared" ref="AS3:AS34" si="22">IF($AR3="A",AJ3*1.2,IF($AR3="B",AJ3*1.1,AJ3))</f>
        <v>0</v>
      </c>
      <c r="AT3" s="38">
        <f t="shared" ref="AT3:AT34" si="23">IF($AR3="A",AK3*1.2,IF($AR3="B",AK3*1.1,AK3))</f>
        <v>0</v>
      </c>
      <c r="AU3" s="38">
        <f t="shared" ref="AU3:AU34" si="24">IF($AR3="A",AL3*1.2,IF($AR3="B",AL3*1.1,AL3))</f>
        <v>0</v>
      </c>
      <c r="AV3" s="38">
        <f t="shared" ref="AV3:AV34" si="25">IF($AR3="A",AM3*1.2,IF($AR3="B",AM3*1.1,AM3))</f>
        <v>27</v>
      </c>
      <c r="AW3" s="38">
        <f t="shared" ref="AW3:AW34" si="26">IF($AR3="A",AN3*1.2,IF($AR3="B",AN3*1.1,AN3))</f>
        <v>12</v>
      </c>
      <c r="AX3" s="38">
        <f t="shared" ref="AX3:AX34" si="27">IF($AR3="A",AO3*1.2,IF($AR3="B",AO3*1.1,AO3))</f>
        <v>12</v>
      </c>
      <c r="BA3" s="110">
        <f>SUMIF(Consenso!$C:$C,$B3,Consenso!AZ:AZ)</f>
        <v>5386.83</v>
      </c>
      <c r="BB3" s="110">
        <f>SUMIF(Consenso!$C:$C,$B3,Consenso!BA:BA)</f>
        <v>19118.800000000003</v>
      </c>
      <c r="BC3" s="110">
        <f>SUMIF(Consenso!$C:$C,$B3,Consenso!BB:BB)</f>
        <v>11212.920000000002</v>
      </c>
      <c r="BD3" s="110">
        <f>SUMIF(Consenso!$C:$C,$B3,Consenso!BC:BC)</f>
        <v>19751.71</v>
      </c>
      <c r="BE3" s="110">
        <f>SUMIF(Consenso!$C:$C,$B3,Consenso!BD:BD)</f>
        <v>11716.73</v>
      </c>
      <c r="BF3" s="110">
        <f>SUMIF(Consenso!$C:$C,$B3,Consenso!BE:BE)</f>
        <v>14235.78</v>
      </c>
    </row>
    <row r="4" spans="1:58" x14ac:dyDescent="0.2">
      <c r="A4" t="s">
        <v>56</v>
      </c>
      <c r="B4" s="37" t="s">
        <v>485</v>
      </c>
      <c r="C4" t="s">
        <v>486</v>
      </c>
      <c r="D4" t="s">
        <v>489</v>
      </c>
      <c r="E4" t="s">
        <v>2202</v>
      </c>
      <c r="F4" s="23">
        <v>14</v>
      </c>
      <c r="G4" s="169">
        <v>0</v>
      </c>
      <c r="H4" s="3">
        <f>SUMIF(Consenso!$C:$C,$B4,Consenso!AM:AM)</f>
        <v>0</v>
      </c>
      <c r="I4" s="3">
        <f>SUMIF(Consenso!$C:$C,$B4,Consenso!AN:AN)</f>
        <v>268</v>
      </c>
      <c r="J4" s="3">
        <f>SUMIF(Consenso!$C:$C,$B4,Consenso!AO:AO)</f>
        <v>120</v>
      </c>
      <c r="K4" s="3">
        <f>SUMIF(Consenso!$C:$C,$B4,Consenso!AP:AP)</f>
        <v>90</v>
      </c>
      <c r="L4" s="3">
        <f>SUMIF(Consenso!$C:$C,$B4,Consenso!AQ:AQ)</f>
        <v>320</v>
      </c>
      <c r="M4" s="3">
        <f>SUMIF(Consenso!$C:$C,$B4,Consenso!AR:AR)</f>
        <v>110</v>
      </c>
      <c r="N4" s="3">
        <f>IFERROR(VLOOKUP(B:B,Consenso!C:P,14,0),0)</f>
        <v>0</v>
      </c>
      <c r="O4" s="3">
        <f>SUMIF('On Orders'!$B:$B,$B4,'On Orders'!E:E)</f>
        <v>0</v>
      </c>
      <c r="P4" s="3">
        <f>SUMIF('On Orders'!$B:$B,$B4,'On Orders'!F:F)</f>
        <v>352</v>
      </c>
      <c r="Q4" s="3">
        <f>SUMIF('On Orders'!$B:$B,$B4,'On Orders'!G:G)</f>
        <v>0</v>
      </c>
      <c r="R4" s="3">
        <f>SUMIF('On Orders'!$B:$B,$B4,'On Orders'!H:H)</f>
        <v>0</v>
      </c>
      <c r="S4" s="3">
        <v>0</v>
      </c>
      <c r="T4" s="3">
        <v>0</v>
      </c>
      <c r="U4" s="3">
        <v>0</v>
      </c>
      <c r="V4" s="31">
        <f t="shared" si="4"/>
        <v>352</v>
      </c>
      <c r="W4" s="31">
        <f t="shared" si="5"/>
        <v>84</v>
      </c>
      <c r="X4" s="31">
        <f t="shared" si="6"/>
        <v>-36</v>
      </c>
      <c r="Y4" s="31">
        <f t="shared" si="7"/>
        <v>-126</v>
      </c>
      <c r="Z4" s="31">
        <f t="shared" si="8"/>
        <v>-446</v>
      </c>
      <c r="AA4" s="31">
        <f t="shared" si="9"/>
        <v>-556</v>
      </c>
      <c r="AB4" t="str">
        <f>IF(COUNTIF('Master iP17 iP18'!$B:$B,$B4)&gt;0,"18",IF(COUNTIF('Master iP17 iP18'!$E:$E,$B4)&gt;0,"17","NORMAL"))</f>
        <v>NORMAL</v>
      </c>
      <c r="AC4" t="str">
        <f>IF($AB4="18",_xlfn.XLOOKUP($B4,'Master iP17 iP18'!$B:$B,'Master iP17 iP18'!$E:$E),"")</f>
        <v/>
      </c>
      <c r="AD4" s="22">
        <f t="shared" si="10"/>
        <v>352</v>
      </c>
      <c r="AE4" s="22">
        <f t="shared" si="11"/>
        <v>84</v>
      </c>
      <c r="AF4" s="22">
        <f t="shared" si="12"/>
        <v>-36</v>
      </c>
      <c r="AG4" s="22">
        <f t="shared" si="13"/>
        <v>-126</v>
      </c>
      <c r="AH4" s="22">
        <f t="shared" si="14"/>
        <v>-446</v>
      </c>
      <c r="AI4" s="22">
        <f t="shared" si="15"/>
        <v>-556</v>
      </c>
      <c r="AJ4" s="141">
        <f t="shared" si="16"/>
        <v>0</v>
      </c>
      <c r="AK4" s="162">
        <f>IF($AB4="17",0,MAX(0,MAX(0,-AE4)-MAX(0,-AD4)))</f>
        <v>0</v>
      </c>
      <c r="AL4" s="3">
        <f t="shared" si="18"/>
        <v>36</v>
      </c>
      <c r="AM4" s="3">
        <f t="shared" si="19"/>
        <v>90</v>
      </c>
      <c r="AN4" s="3">
        <f t="shared" si="20"/>
        <v>320</v>
      </c>
      <c r="AO4" s="3">
        <f t="shared" si="21"/>
        <v>110</v>
      </c>
      <c r="AP4" t="s">
        <v>2265</v>
      </c>
      <c r="AR4" s="35" t="str">
        <f>IFERROR(_xlfn.XLOOKUP(B4,#REF!,#REF!),"")</f>
        <v/>
      </c>
      <c r="AS4" s="38">
        <f t="shared" si="22"/>
        <v>0</v>
      </c>
      <c r="AT4" s="38">
        <f t="shared" si="23"/>
        <v>0</v>
      </c>
      <c r="AU4" s="38">
        <f t="shared" si="24"/>
        <v>36</v>
      </c>
      <c r="AV4" s="38">
        <f t="shared" si="25"/>
        <v>90</v>
      </c>
      <c r="AW4" s="38">
        <f t="shared" si="26"/>
        <v>320</v>
      </c>
      <c r="AX4" s="38">
        <f t="shared" si="27"/>
        <v>110</v>
      </c>
      <c r="AY4" s="160" t="s">
        <v>3909</v>
      </c>
      <c r="AZ4" s="160"/>
      <c r="BA4" s="110">
        <f>SUMIF(Consenso!$C:$C,$B4,Consenso!AZ:AZ)</f>
        <v>20656.21</v>
      </c>
      <c r="BB4" s="110">
        <f>SUMIF(Consenso!$C:$C,$B4,Consenso!BA:BA)</f>
        <v>156209.41</v>
      </c>
      <c r="BC4" s="110">
        <f>SUMIF(Consenso!$C:$C,$B4,Consenso!BB:BB)</f>
        <v>77366.31</v>
      </c>
      <c r="BD4" s="110">
        <f>SUMIF(Consenso!$C:$C,$B4,Consenso!BC:BC)</f>
        <v>71501.649999999994</v>
      </c>
      <c r="BE4" s="110">
        <f>SUMIF(Consenso!$C:$C,$B4,Consenso!BD:BD)</f>
        <v>176585.37</v>
      </c>
      <c r="BF4" s="110">
        <f>SUMIF(Consenso!$C:$C,$B4,Consenso!BE:BE)</f>
        <v>90189.85</v>
      </c>
    </row>
    <row r="5" spans="1:58" x14ac:dyDescent="0.2">
      <c r="A5" t="s">
        <v>56</v>
      </c>
      <c r="B5" s="37" t="s">
        <v>490</v>
      </c>
      <c r="C5" t="s">
        <v>491</v>
      </c>
      <c r="D5" t="s">
        <v>489</v>
      </c>
      <c r="E5" t="s">
        <v>2202</v>
      </c>
      <c r="F5" s="23">
        <v>14</v>
      </c>
      <c r="G5" s="169">
        <v>0</v>
      </c>
      <c r="H5" s="3">
        <f>SUMIF(Consenso!$C:$C,$B5,Consenso!AM:AM)</f>
        <v>73</v>
      </c>
      <c r="I5" s="3">
        <f>SUMIF(Consenso!$C:$C,$B5,Consenso!AN:AN)</f>
        <v>175</v>
      </c>
      <c r="J5" s="3">
        <f>SUMIF(Consenso!$C:$C,$B5,Consenso!AO:AO)</f>
        <v>123</v>
      </c>
      <c r="K5" s="3">
        <f>SUMIF(Consenso!$C:$C,$B5,Consenso!AP:AP)</f>
        <v>80</v>
      </c>
      <c r="L5" s="3">
        <f>SUMIF(Consenso!$C:$C,$B5,Consenso!AQ:AQ)</f>
        <v>280</v>
      </c>
      <c r="M5" s="3">
        <f>SUMIF(Consenso!$C:$C,$B5,Consenso!AR:AR)</f>
        <v>95</v>
      </c>
      <c r="N5" s="3">
        <f>IFERROR(VLOOKUP(B:B,Consenso!C:P,14,0),0)</f>
        <v>38</v>
      </c>
      <c r="O5" s="3">
        <f>SUMIF('On Orders'!$B:$B,$B5,'On Orders'!E:E)</f>
        <v>0</v>
      </c>
      <c r="P5" s="3">
        <f>SUMIF('On Orders'!$B:$B,$B5,'On Orders'!F:F)</f>
        <v>160</v>
      </c>
      <c r="Q5" s="3">
        <f>SUMIF('On Orders'!$B:$B,$B5,'On Orders'!G:G)</f>
        <v>0</v>
      </c>
      <c r="R5" s="3">
        <f>SUMIF('On Orders'!$B:$B,$B5,'On Orders'!H:H)</f>
        <v>0</v>
      </c>
      <c r="S5" s="3">
        <v>0</v>
      </c>
      <c r="T5" s="3">
        <v>0</v>
      </c>
      <c r="U5" s="3">
        <v>0</v>
      </c>
      <c r="V5" s="31">
        <f t="shared" si="4"/>
        <v>125</v>
      </c>
      <c r="W5" s="31">
        <f t="shared" si="5"/>
        <v>-50</v>
      </c>
      <c r="X5" s="31">
        <f t="shared" si="6"/>
        <v>-173</v>
      </c>
      <c r="Y5" s="31">
        <f t="shared" si="7"/>
        <v>-253</v>
      </c>
      <c r="Z5" s="31">
        <f t="shared" si="8"/>
        <v>-533</v>
      </c>
      <c r="AA5" s="31">
        <f t="shared" si="9"/>
        <v>-628</v>
      </c>
      <c r="AB5" t="str">
        <f>IF(COUNTIF('Master iP17 iP18'!$B:$B,$B5)&gt;0,"18",IF(COUNTIF('Master iP17 iP18'!$E:$E,$B5)&gt;0,"17","NORMAL"))</f>
        <v>NORMAL</v>
      </c>
      <c r="AC5" t="str">
        <f>IF($AB5="18",_xlfn.XLOOKUP($B5,'Master iP17 iP18'!$B:$B,'Master iP17 iP18'!$E:$E),"")</f>
        <v/>
      </c>
      <c r="AD5" s="22">
        <f t="shared" si="10"/>
        <v>125</v>
      </c>
      <c r="AE5" s="22">
        <f t="shared" si="11"/>
        <v>-50</v>
      </c>
      <c r="AF5" s="22">
        <f t="shared" si="12"/>
        <v>-173</v>
      </c>
      <c r="AG5" s="22">
        <f t="shared" si="13"/>
        <v>-253</v>
      </c>
      <c r="AH5" s="22">
        <f t="shared" si="14"/>
        <v>-533</v>
      </c>
      <c r="AI5" s="22">
        <f t="shared" si="15"/>
        <v>-628</v>
      </c>
      <c r="AJ5" s="3">
        <f t="shared" si="16"/>
        <v>0</v>
      </c>
      <c r="AK5" s="3">
        <f t="shared" si="17"/>
        <v>50</v>
      </c>
      <c r="AL5" s="3">
        <f t="shared" si="18"/>
        <v>123</v>
      </c>
      <c r="AM5" s="3">
        <f t="shared" si="19"/>
        <v>80</v>
      </c>
      <c r="AN5" s="3">
        <f t="shared" si="20"/>
        <v>280</v>
      </c>
      <c r="AO5" s="3">
        <f t="shared" si="21"/>
        <v>95</v>
      </c>
      <c r="AP5" t="s">
        <v>2261</v>
      </c>
      <c r="AR5" s="35" t="str">
        <f>IFERROR(_xlfn.XLOOKUP(B5,#REF!,#REF!),"")</f>
        <v/>
      </c>
      <c r="AS5" s="38">
        <f t="shared" si="22"/>
        <v>0</v>
      </c>
      <c r="AT5" s="38">
        <f t="shared" si="23"/>
        <v>50</v>
      </c>
      <c r="AU5" s="38">
        <f t="shared" si="24"/>
        <v>123</v>
      </c>
      <c r="AV5" s="38">
        <f t="shared" si="25"/>
        <v>80</v>
      </c>
      <c r="AW5" s="38">
        <f t="shared" si="26"/>
        <v>280</v>
      </c>
      <c r="AX5" s="38">
        <f t="shared" si="27"/>
        <v>95</v>
      </c>
      <c r="AY5" t="s">
        <v>3913</v>
      </c>
      <c r="AZ5" t="s">
        <v>4106</v>
      </c>
      <c r="BA5" s="110">
        <f>SUMIF(Consenso!$C:$C,$B5,Consenso!AZ:AZ)</f>
        <v>52090.01</v>
      </c>
      <c r="BB5" s="110">
        <f>SUMIF(Consenso!$C:$C,$B5,Consenso!BA:BA)</f>
        <v>109614.08</v>
      </c>
      <c r="BC5" s="110">
        <f>SUMIF(Consenso!$C:$C,$B5,Consenso!BB:BB)</f>
        <v>81680.97</v>
      </c>
      <c r="BD5" s="110">
        <f>SUMIF(Consenso!$C:$C,$B5,Consenso!BC:BC)</f>
        <v>64676.6</v>
      </c>
      <c r="BE5" s="110">
        <f>SUMIF(Consenso!$C:$C,$B5,Consenso!BD:BD)</f>
        <v>156842.32</v>
      </c>
      <c r="BF5" s="110">
        <f>SUMIF(Consenso!$C:$C,$B5,Consenso!BE:BE)</f>
        <v>69942.989999999991</v>
      </c>
    </row>
    <row r="6" spans="1:58" x14ac:dyDescent="0.2">
      <c r="A6" t="s">
        <v>56</v>
      </c>
      <c r="B6" s="37" t="s">
        <v>492</v>
      </c>
      <c r="C6" t="s">
        <v>493</v>
      </c>
      <c r="D6" t="s">
        <v>489</v>
      </c>
      <c r="E6" t="s">
        <v>2202</v>
      </c>
      <c r="F6" s="23">
        <v>14</v>
      </c>
      <c r="G6" s="169">
        <v>0</v>
      </c>
      <c r="H6" s="3">
        <f>SUMIF(Consenso!$C:$C,$B6,Consenso!AM:AM)</f>
        <v>49</v>
      </c>
      <c r="I6" s="3">
        <f>SUMIF(Consenso!$C:$C,$B6,Consenso!AN:AN)</f>
        <v>244</v>
      </c>
      <c r="J6" s="3">
        <f>SUMIF(Consenso!$C:$C,$B6,Consenso!AO:AO)</f>
        <v>134</v>
      </c>
      <c r="K6" s="3">
        <f>SUMIF(Consenso!$C:$C,$B6,Consenso!AP:AP)</f>
        <v>80</v>
      </c>
      <c r="L6" s="3">
        <f>SUMIF(Consenso!$C:$C,$B6,Consenso!AQ:AQ)</f>
        <v>300</v>
      </c>
      <c r="M6" s="3">
        <f>SUMIF(Consenso!$C:$C,$B6,Consenso!AR:AR)</f>
        <v>70</v>
      </c>
      <c r="N6" s="3">
        <f>IFERROR(VLOOKUP(B:B,Consenso!C:P,14,0),0)</f>
        <v>91</v>
      </c>
      <c r="O6" s="3">
        <f>SUMIF('On Orders'!$B:$B,$B6,'On Orders'!E:E)</f>
        <v>0</v>
      </c>
      <c r="P6" s="3">
        <f>SUMIF('On Orders'!$B:$B,$B6,'On Orders'!F:F)</f>
        <v>192</v>
      </c>
      <c r="Q6" s="3">
        <f>SUMIF('On Orders'!$B:$B,$B6,'On Orders'!G:G)</f>
        <v>0</v>
      </c>
      <c r="R6" s="3">
        <f>SUMIF('On Orders'!$B:$B,$B6,'On Orders'!H:H)</f>
        <v>0</v>
      </c>
      <c r="S6" s="3">
        <v>0</v>
      </c>
      <c r="T6" s="3">
        <v>0</v>
      </c>
      <c r="U6" s="3">
        <v>0</v>
      </c>
      <c r="V6" s="31">
        <f t="shared" si="4"/>
        <v>234</v>
      </c>
      <c r="W6" s="31">
        <f t="shared" si="5"/>
        <v>-10</v>
      </c>
      <c r="X6" s="31">
        <f t="shared" si="6"/>
        <v>-144</v>
      </c>
      <c r="Y6" s="31">
        <f t="shared" si="7"/>
        <v>-224</v>
      </c>
      <c r="Z6" s="31">
        <f t="shared" si="8"/>
        <v>-524</v>
      </c>
      <c r="AA6" s="31">
        <f t="shared" si="9"/>
        <v>-594</v>
      </c>
      <c r="AB6" t="str">
        <f>IF(COUNTIF('Master iP17 iP18'!$B:$B,$B6)&gt;0,"18",IF(COUNTIF('Master iP17 iP18'!$E:$E,$B6)&gt;0,"17","NORMAL"))</f>
        <v>NORMAL</v>
      </c>
      <c r="AC6" t="str">
        <f>IF($AB6="18",_xlfn.XLOOKUP($B6,'Master iP17 iP18'!$B:$B,'Master iP17 iP18'!$E:$E),"")</f>
        <v/>
      </c>
      <c r="AD6" s="22">
        <f t="shared" si="10"/>
        <v>234</v>
      </c>
      <c r="AE6" s="22">
        <f t="shared" si="11"/>
        <v>-10</v>
      </c>
      <c r="AF6" s="22">
        <f t="shared" si="12"/>
        <v>-144</v>
      </c>
      <c r="AG6" s="22">
        <f t="shared" si="13"/>
        <v>-224</v>
      </c>
      <c r="AH6" s="22">
        <f t="shared" si="14"/>
        <v>-524</v>
      </c>
      <c r="AI6" s="22">
        <f t="shared" si="15"/>
        <v>-594</v>
      </c>
      <c r="AJ6" s="3">
        <f t="shared" si="16"/>
        <v>0</v>
      </c>
      <c r="AK6" s="3">
        <f t="shared" si="17"/>
        <v>10</v>
      </c>
      <c r="AL6" s="3">
        <f t="shared" si="18"/>
        <v>134</v>
      </c>
      <c r="AM6" s="3">
        <f t="shared" si="19"/>
        <v>80</v>
      </c>
      <c r="AN6" s="3">
        <f t="shared" si="20"/>
        <v>300</v>
      </c>
      <c r="AO6" s="3">
        <f t="shared" si="21"/>
        <v>70</v>
      </c>
      <c r="AP6" t="s">
        <v>2266</v>
      </c>
      <c r="AR6" s="35" t="str">
        <f>IFERROR(_xlfn.XLOOKUP(B6,#REF!,#REF!),"")</f>
        <v/>
      </c>
      <c r="AS6" s="38">
        <f t="shared" si="22"/>
        <v>0</v>
      </c>
      <c r="AT6" s="38">
        <f t="shared" si="23"/>
        <v>10</v>
      </c>
      <c r="AU6" s="38">
        <f t="shared" si="24"/>
        <v>134</v>
      </c>
      <c r="AV6" s="38">
        <f t="shared" si="25"/>
        <v>80</v>
      </c>
      <c r="AW6" s="38">
        <f t="shared" si="26"/>
        <v>300</v>
      </c>
      <c r="AX6" s="38">
        <f t="shared" si="27"/>
        <v>70</v>
      </c>
      <c r="AY6" t="s">
        <v>3913</v>
      </c>
      <c r="AZ6" t="s">
        <v>4103</v>
      </c>
      <c r="BA6" s="110">
        <f>SUMIF(Consenso!$C:$C,$B6,Consenso!AZ:AZ)</f>
        <v>23211.789999999997</v>
      </c>
      <c r="BB6" s="110">
        <f>SUMIF(Consenso!$C:$C,$B6,Consenso!BA:BA)</f>
        <v>115585.23999999999</v>
      </c>
      <c r="BC6" s="110">
        <f>SUMIF(Consenso!$C:$C,$B6,Consenso!BB:BB)</f>
        <v>63477.14</v>
      </c>
      <c r="BD6" s="110">
        <f>SUMIF(Consenso!$C:$C,$B6,Consenso!BC:BC)</f>
        <v>37896.799999999996</v>
      </c>
      <c r="BE6" s="110">
        <f>SUMIF(Consenso!$C:$C,$B6,Consenso!BD:BD)</f>
        <v>142113</v>
      </c>
      <c r="BF6" s="110">
        <f>SUMIF(Consenso!$C:$C,$B6,Consenso!BE:BE)</f>
        <v>33159.699999999997</v>
      </c>
    </row>
    <row r="7" spans="1:58" x14ac:dyDescent="0.2">
      <c r="A7" t="s">
        <v>56</v>
      </c>
      <c r="B7" s="37" t="s">
        <v>527</v>
      </c>
      <c r="C7" t="s">
        <v>528</v>
      </c>
      <c r="D7" t="s">
        <v>529</v>
      </c>
      <c r="E7" t="s">
        <v>2202</v>
      </c>
      <c r="F7" s="23">
        <v>14</v>
      </c>
      <c r="G7" s="169">
        <v>0</v>
      </c>
      <c r="H7" s="3">
        <f>SUMIF(Consenso!$C:$C,$B7,Consenso!AM:AM)</f>
        <v>28</v>
      </c>
      <c r="I7" s="3">
        <f>SUMIF(Consenso!$C:$C,$B7,Consenso!AN:AN)</f>
        <v>60</v>
      </c>
      <c r="J7" s="3">
        <f>SUMIF(Consenso!$C:$C,$B7,Consenso!AO:AO)</f>
        <v>30</v>
      </c>
      <c r="K7" s="3">
        <f>SUMIF(Consenso!$C:$C,$B7,Consenso!AP:AP)</f>
        <v>30</v>
      </c>
      <c r="L7" s="3">
        <f>SUMIF(Consenso!$C:$C,$B7,Consenso!AQ:AQ)</f>
        <v>90</v>
      </c>
      <c r="M7" s="3">
        <f>SUMIF(Consenso!$C:$C,$B7,Consenso!AR:AR)</f>
        <v>40</v>
      </c>
      <c r="N7" s="3">
        <f>IFERROR(VLOOKUP(B:B,Consenso!C:P,14,0),0)</f>
        <v>27</v>
      </c>
      <c r="O7" s="3">
        <f>SUMIF('On Orders'!$B:$B,$B7,'On Orders'!E:E)</f>
        <v>0</v>
      </c>
      <c r="P7" s="3">
        <f>SUMIF('On Orders'!$B:$B,$B7,'On Orders'!F:F)</f>
        <v>64</v>
      </c>
      <c r="Q7" s="3">
        <f>SUMIF('On Orders'!$B:$B,$B7,'On Orders'!G:G)</f>
        <v>0</v>
      </c>
      <c r="R7" s="3">
        <f>SUMIF('On Orders'!$B:$B,$B7,'On Orders'!H:H)</f>
        <v>0</v>
      </c>
      <c r="S7" s="3">
        <v>0</v>
      </c>
      <c r="T7" s="3">
        <v>0</v>
      </c>
      <c r="U7" s="3">
        <v>0</v>
      </c>
      <c r="V7" s="31">
        <f t="shared" si="4"/>
        <v>63</v>
      </c>
      <c r="W7" s="31">
        <f t="shared" si="5"/>
        <v>3</v>
      </c>
      <c r="X7" s="31">
        <f t="shared" si="6"/>
        <v>-27</v>
      </c>
      <c r="Y7" s="31">
        <f t="shared" si="7"/>
        <v>-57</v>
      </c>
      <c r="Z7" s="31">
        <f t="shared" si="8"/>
        <v>-147</v>
      </c>
      <c r="AA7" s="31">
        <f t="shared" si="9"/>
        <v>-187</v>
      </c>
      <c r="AB7" t="str">
        <f>IF(COUNTIF('Master iP17 iP18'!$B:$B,$B7)&gt;0,"18",IF(COUNTIF('Master iP17 iP18'!$E:$E,$B7)&gt;0,"17","NORMAL"))</f>
        <v>NORMAL</v>
      </c>
      <c r="AC7" t="str">
        <f>IF($AB7="18",_xlfn.XLOOKUP($B7,'Master iP17 iP18'!$B:$B,'Master iP17 iP18'!$E:$E),"")</f>
        <v/>
      </c>
      <c r="AD7" s="22">
        <f t="shared" si="10"/>
        <v>63</v>
      </c>
      <c r="AE7" s="22">
        <f t="shared" si="11"/>
        <v>3</v>
      </c>
      <c r="AF7" s="22">
        <f t="shared" si="12"/>
        <v>-27</v>
      </c>
      <c r="AG7" s="22">
        <f t="shared" si="13"/>
        <v>-57</v>
      </c>
      <c r="AH7" s="22">
        <f t="shared" si="14"/>
        <v>-147</v>
      </c>
      <c r="AI7" s="22">
        <f t="shared" si="15"/>
        <v>-187</v>
      </c>
      <c r="AJ7" s="3">
        <f t="shared" si="16"/>
        <v>0</v>
      </c>
      <c r="AK7" s="3">
        <f t="shared" si="17"/>
        <v>0</v>
      </c>
      <c r="AL7" s="3">
        <f t="shared" si="18"/>
        <v>27</v>
      </c>
      <c r="AM7" s="3">
        <f t="shared" si="19"/>
        <v>30</v>
      </c>
      <c r="AN7" s="3">
        <f t="shared" si="20"/>
        <v>90</v>
      </c>
      <c r="AO7" s="3">
        <f t="shared" si="21"/>
        <v>40</v>
      </c>
      <c r="AP7" t="s">
        <v>2262</v>
      </c>
      <c r="AR7" s="35" t="str">
        <f>IFERROR(_xlfn.XLOOKUP(B7,#REF!,#REF!),"")</f>
        <v/>
      </c>
      <c r="AS7" s="38">
        <f t="shared" si="22"/>
        <v>0</v>
      </c>
      <c r="AT7" s="38">
        <f t="shared" si="23"/>
        <v>0</v>
      </c>
      <c r="AU7" s="38">
        <f t="shared" si="24"/>
        <v>27</v>
      </c>
      <c r="AV7" s="38">
        <f t="shared" si="25"/>
        <v>30</v>
      </c>
      <c r="AW7" s="38">
        <f t="shared" si="26"/>
        <v>90</v>
      </c>
      <c r="AX7" s="38">
        <f t="shared" si="27"/>
        <v>40</v>
      </c>
      <c r="AY7" t="s">
        <v>3914</v>
      </c>
      <c r="BA7" s="110">
        <f>SUMIF(Consenso!$C:$C,$B7,Consenso!AZ:AZ)</f>
        <v>12056.800000000001</v>
      </c>
      <c r="BB7" s="110">
        <f>SUMIF(Consenso!$C:$C,$B7,Consenso!BA:BA)</f>
        <v>25836</v>
      </c>
      <c r="BC7" s="110">
        <f>SUMIF(Consenso!$C:$C,$B7,Consenso!BB:BB)</f>
        <v>12918</v>
      </c>
      <c r="BD7" s="110">
        <f>SUMIF(Consenso!$C:$C,$B7,Consenso!BC:BC)</f>
        <v>12918</v>
      </c>
      <c r="BE7" s="110">
        <f>SUMIF(Consenso!$C:$C,$B7,Consenso!BD:BD)</f>
        <v>38754</v>
      </c>
      <c r="BF7" s="110">
        <f>SUMIF(Consenso!$C:$C,$B7,Consenso!BE:BE)</f>
        <v>17224</v>
      </c>
    </row>
    <row r="8" spans="1:58" x14ac:dyDescent="0.2">
      <c r="A8" t="s">
        <v>56</v>
      </c>
      <c r="B8" s="37" t="s">
        <v>518</v>
      </c>
      <c r="C8" t="s">
        <v>519</v>
      </c>
      <c r="D8" t="s">
        <v>517</v>
      </c>
      <c r="E8" t="s">
        <v>2202</v>
      </c>
      <c r="F8" s="23">
        <v>14</v>
      </c>
      <c r="G8" s="169">
        <v>0</v>
      </c>
      <c r="H8" s="3">
        <f>SUMIF(Consenso!$C:$C,$B8,Consenso!AM:AM)</f>
        <v>59</v>
      </c>
      <c r="I8" s="3">
        <f>SUMIF(Consenso!$C:$C,$B8,Consenso!AN:AN)</f>
        <v>200</v>
      </c>
      <c r="J8" s="3">
        <f>SUMIF(Consenso!$C:$C,$B8,Consenso!AO:AO)</f>
        <v>90</v>
      </c>
      <c r="K8" s="3">
        <f>SUMIF(Consenso!$C:$C,$B8,Consenso!AP:AP)</f>
        <v>55</v>
      </c>
      <c r="L8" s="3">
        <f>SUMIF(Consenso!$C:$C,$B8,Consenso!AQ:AQ)</f>
        <v>200</v>
      </c>
      <c r="M8" s="3">
        <f>SUMIF(Consenso!$C:$C,$B8,Consenso!AR:AR)</f>
        <v>90</v>
      </c>
      <c r="N8" s="3">
        <f>IFERROR(VLOOKUP(B:B,Consenso!C:P,14,0),0)</f>
        <v>45</v>
      </c>
      <c r="O8" s="3">
        <f>SUMIF('On Orders'!$B:$B,$B8,'On Orders'!E:E)</f>
        <v>0</v>
      </c>
      <c r="P8" s="3">
        <f>SUMIF('On Orders'!$B:$B,$B8,'On Orders'!F:F)</f>
        <v>240</v>
      </c>
      <c r="Q8" s="3">
        <f>SUMIF('On Orders'!$B:$B,$B8,'On Orders'!G:G)</f>
        <v>0</v>
      </c>
      <c r="R8" s="3">
        <f>SUMIF('On Orders'!$B:$B,$B8,'On Orders'!H:H)</f>
        <v>0</v>
      </c>
      <c r="S8" s="3">
        <v>0</v>
      </c>
      <c r="T8" s="3">
        <v>0</v>
      </c>
      <c r="U8" s="3">
        <v>0</v>
      </c>
      <c r="V8" s="31">
        <f t="shared" si="4"/>
        <v>226</v>
      </c>
      <c r="W8" s="31">
        <f t="shared" si="5"/>
        <v>26</v>
      </c>
      <c r="X8" s="31">
        <f t="shared" si="6"/>
        <v>-64</v>
      </c>
      <c r="Y8" s="31">
        <f t="shared" si="7"/>
        <v>-119</v>
      </c>
      <c r="Z8" s="31">
        <f t="shared" si="8"/>
        <v>-319</v>
      </c>
      <c r="AA8" s="31">
        <f t="shared" si="9"/>
        <v>-409</v>
      </c>
      <c r="AB8" t="str">
        <f>IF(COUNTIF('Master iP17 iP18'!$B:$B,$B8)&gt;0,"18",IF(COUNTIF('Master iP17 iP18'!$E:$E,$B8)&gt;0,"17","NORMAL"))</f>
        <v>NORMAL</v>
      </c>
      <c r="AC8" t="str">
        <f>IF($AB8="18",_xlfn.XLOOKUP($B8,'Master iP17 iP18'!$B:$B,'Master iP17 iP18'!$E:$E),"")</f>
        <v/>
      </c>
      <c r="AD8" s="22">
        <f t="shared" si="10"/>
        <v>226</v>
      </c>
      <c r="AE8" s="22">
        <f t="shared" si="11"/>
        <v>26</v>
      </c>
      <c r="AF8" s="22">
        <f t="shared" si="12"/>
        <v>-64</v>
      </c>
      <c r="AG8" s="22">
        <f t="shared" si="13"/>
        <v>-119</v>
      </c>
      <c r="AH8" s="22">
        <f t="shared" si="14"/>
        <v>-319</v>
      </c>
      <c r="AI8" s="22">
        <f t="shared" si="15"/>
        <v>-409</v>
      </c>
      <c r="AJ8" s="3">
        <f t="shared" si="16"/>
        <v>0</v>
      </c>
      <c r="AK8" s="3">
        <f t="shared" si="17"/>
        <v>0</v>
      </c>
      <c r="AL8" s="3">
        <f t="shared" si="18"/>
        <v>64</v>
      </c>
      <c r="AM8" s="3">
        <f t="shared" si="19"/>
        <v>55</v>
      </c>
      <c r="AN8" s="3">
        <f t="shared" si="20"/>
        <v>200</v>
      </c>
      <c r="AO8" s="3">
        <f t="shared" si="21"/>
        <v>90</v>
      </c>
      <c r="AP8" t="s">
        <v>2263</v>
      </c>
      <c r="AR8" s="35" t="str">
        <f>IFERROR(_xlfn.XLOOKUP(B8,#REF!,#REF!),"")</f>
        <v/>
      </c>
      <c r="AS8" s="38">
        <f t="shared" si="22"/>
        <v>0</v>
      </c>
      <c r="AT8" s="38">
        <f t="shared" si="23"/>
        <v>0</v>
      </c>
      <c r="AU8" s="38">
        <f t="shared" si="24"/>
        <v>64</v>
      </c>
      <c r="AV8" s="38">
        <f t="shared" si="25"/>
        <v>55</v>
      </c>
      <c r="AW8" s="38">
        <f t="shared" si="26"/>
        <v>200</v>
      </c>
      <c r="AX8" s="38">
        <f t="shared" si="27"/>
        <v>90</v>
      </c>
      <c r="AY8" t="s">
        <v>3919</v>
      </c>
      <c r="BA8" s="110">
        <f>SUMIF(Consenso!$C:$C,$B8,Consenso!AZ:AZ)</f>
        <v>37496.840000000004</v>
      </c>
      <c r="BB8" s="110">
        <f>SUMIF(Consenso!$C:$C,$B8,Consenso!BA:BA)</f>
        <v>119371.45999999999</v>
      </c>
      <c r="BC8" s="110">
        <f>SUMIF(Consenso!$C:$C,$B8,Consenso!BB:BB)</f>
        <v>68478.790000000008</v>
      </c>
      <c r="BD8" s="110">
        <f>SUMIF(Consenso!$C:$C,$B8,Consenso!BC:BC)</f>
        <v>50888.740000000005</v>
      </c>
      <c r="BE8" s="110">
        <f>SUMIF(Consenso!$C:$C,$B8,Consenso!BD:BD)</f>
        <v>118867.65</v>
      </c>
      <c r="BF8" s="110">
        <f>SUMIF(Consenso!$C:$C,$B8,Consenso!BE:BE)</f>
        <v>74524.510000000009</v>
      </c>
    </row>
    <row r="9" spans="1:58" x14ac:dyDescent="0.2">
      <c r="A9" t="s">
        <v>56</v>
      </c>
      <c r="B9" s="37" t="s">
        <v>520</v>
      </c>
      <c r="C9" t="s">
        <v>521</v>
      </c>
      <c r="D9" t="s">
        <v>517</v>
      </c>
      <c r="E9" t="s">
        <v>2202</v>
      </c>
      <c r="F9" s="23">
        <v>14</v>
      </c>
      <c r="G9" s="169">
        <v>0</v>
      </c>
      <c r="H9" s="3">
        <f>SUMIF(Consenso!$C:$C,$B9,Consenso!AM:AM)</f>
        <v>18</v>
      </c>
      <c r="I9" s="3">
        <f>SUMIF(Consenso!$C:$C,$B9,Consenso!AN:AN)</f>
        <v>55</v>
      </c>
      <c r="J9" s="3">
        <f>SUMIF(Consenso!$C:$C,$B9,Consenso!AO:AO)</f>
        <v>42</v>
      </c>
      <c r="K9" s="3">
        <f>SUMIF(Consenso!$C:$C,$B9,Consenso!AP:AP)</f>
        <v>30</v>
      </c>
      <c r="L9" s="3">
        <f>SUMIF(Consenso!$C:$C,$B9,Consenso!AQ:AQ)</f>
        <v>115</v>
      </c>
      <c r="M9" s="3">
        <f>SUMIF(Consenso!$C:$C,$B9,Consenso!AR:AR)</f>
        <v>136</v>
      </c>
      <c r="N9" s="3">
        <f>IFERROR(VLOOKUP(B:B,Consenso!C:P,14,0),0)</f>
        <v>84</v>
      </c>
      <c r="O9" s="3">
        <f>SUMIF('On Orders'!$B:$B,$B9,'On Orders'!E:E)</f>
        <v>0</v>
      </c>
      <c r="P9" s="3">
        <f>SUMIF('On Orders'!$B:$B,$B9,'On Orders'!F:F)</f>
        <v>80</v>
      </c>
      <c r="Q9" s="3">
        <f>SUMIF('On Orders'!$B:$B,$B9,'On Orders'!G:G)</f>
        <v>0</v>
      </c>
      <c r="R9" s="3">
        <f>SUMIF('On Orders'!$B:$B,$B9,'On Orders'!H:H)</f>
        <v>0</v>
      </c>
      <c r="S9" s="3">
        <v>0</v>
      </c>
      <c r="T9" s="3">
        <v>0</v>
      </c>
      <c r="U9" s="3">
        <v>0</v>
      </c>
      <c r="V9" s="31">
        <f t="shared" si="4"/>
        <v>146</v>
      </c>
      <c r="W9" s="31">
        <f t="shared" si="5"/>
        <v>91</v>
      </c>
      <c r="X9" s="31">
        <f t="shared" si="6"/>
        <v>49</v>
      </c>
      <c r="Y9" s="31">
        <f t="shared" si="7"/>
        <v>19</v>
      </c>
      <c r="Z9" s="31">
        <f t="shared" si="8"/>
        <v>-96</v>
      </c>
      <c r="AA9" s="31">
        <f t="shared" si="9"/>
        <v>-232</v>
      </c>
      <c r="AB9" t="str">
        <f>IF(COUNTIF('Master iP17 iP18'!$B:$B,$B9)&gt;0,"18",IF(COUNTIF('Master iP17 iP18'!$E:$E,$B9)&gt;0,"17","NORMAL"))</f>
        <v>NORMAL</v>
      </c>
      <c r="AC9" t="str">
        <f>IF($AB9="18",_xlfn.XLOOKUP($B9,'Master iP17 iP18'!$B:$B,'Master iP17 iP18'!$E:$E),"")</f>
        <v/>
      </c>
      <c r="AD9" s="22">
        <f t="shared" si="10"/>
        <v>146</v>
      </c>
      <c r="AE9" s="22">
        <f t="shared" si="11"/>
        <v>91</v>
      </c>
      <c r="AF9" s="22">
        <f t="shared" si="12"/>
        <v>49</v>
      </c>
      <c r="AG9" s="22">
        <f t="shared" si="13"/>
        <v>19</v>
      </c>
      <c r="AH9" s="22">
        <f t="shared" si="14"/>
        <v>-96</v>
      </c>
      <c r="AI9" s="22">
        <f t="shared" si="15"/>
        <v>-232</v>
      </c>
      <c r="AJ9" s="3">
        <f t="shared" si="16"/>
        <v>0</v>
      </c>
      <c r="AK9" s="3">
        <f t="shared" si="17"/>
        <v>0</v>
      </c>
      <c r="AL9" s="3">
        <f t="shared" si="18"/>
        <v>0</v>
      </c>
      <c r="AM9" s="3">
        <f t="shared" si="19"/>
        <v>0</v>
      </c>
      <c r="AN9" s="3">
        <f t="shared" si="20"/>
        <v>96</v>
      </c>
      <c r="AO9" s="3">
        <f t="shared" si="21"/>
        <v>136</v>
      </c>
      <c r="AP9" t="s">
        <v>2264</v>
      </c>
      <c r="AR9" s="35" t="str">
        <f>IFERROR(_xlfn.XLOOKUP(B9,#REF!,#REF!),"")</f>
        <v/>
      </c>
      <c r="AS9" s="38">
        <f t="shared" si="22"/>
        <v>0</v>
      </c>
      <c r="AT9" s="38">
        <f t="shared" si="23"/>
        <v>0</v>
      </c>
      <c r="AU9" s="38">
        <f t="shared" si="24"/>
        <v>0</v>
      </c>
      <c r="AV9" s="38">
        <f t="shared" si="25"/>
        <v>0</v>
      </c>
      <c r="AW9" s="38">
        <f t="shared" si="26"/>
        <v>96</v>
      </c>
      <c r="AX9" s="38">
        <f t="shared" si="27"/>
        <v>136</v>
      </c>
      <c r="AY9" t="s">
        <v>3917</v>
      </c>
      <c r="BA9" s="110">
        <f>SUMIF(Consenso!$C:$C,$B9,Consenso!AZ:AZ)</f>
        <v>22789.54</v>
      </c>
      <c r="BB9" s="110">
        <f>SUMIF(Consenso!$C:$C,$B9,Consenso!BA:BA)</f>
        <v>73441.27</v>
      </c>
      <c r="BC9" s="110">
        <f>SUMIF(Consenso!$C:$C,$B9,Consenso!BB:BB)</f>
        <v>46290.19</v>
      </c>
      <c r="BD9" s="110">
        <f>SUMIF(Consenso!$C:$C,$B9,Consenso!BC:BC)</f>
        <v>52928.93</v>
      </c>
      <c r="BE9" s="110">
        <f>SUMIF(Consenso!$C:$C,$B9,Consenso!BD:BD)</f>
        <v>73945.08</v>
      </c>
      <c r="BF9" s="110">
        <f>SUMIF(Consenso!$C:$C,$B9,Consenso!BE:BE)</f>
        <v>69900.160000000003</v>
      </c>
    </row>
    <row r="10" spans="1:58" x14ac:dyDescent="0.2">
      <c r="A10" t="s">
        <v>56</v>
      </c>
      <c r="B10" s="37" t="s">
        <v>513</v>
      </c>
      <c r="C10" t="s">
        <v>514</v>
      </c>
      <c r="D10" t="s">
        <v>517</v>
      </c>
      <c r="E10" t="s">
        <v>2202</v>
      </c>
      <c r="F10" s="23">
        <v>14</v>
      </c>
      <c r="G10" s="169">
        <v>0</v>
      </c>
      <c r="H10" s="3">
        <f>SUMIF(Consenso!$C:$C,$B10,Consenso!AM:AM)</f>
        <v>97</v>
      </c>
      <c r="I10" s="3">
        <f>SUMIF(Consenso!$C:$C,$B10,Consenso!AN:AN)</f>
        <v>201</v>
      </c>
      <c r="J10" s="3">
        <f>SUMIF(Consenso!$C:$C,$B10,Consenso!AO:AO)</f>
        <v>110</v>
      </c>
      <c r="K10" s="3">
        <f>SUMIF(Consenso!$C:$C,$B10,Consenso!AP:AP)</f>
        <v>88</v>
      </c>
      <c r="L10" s="3">
        <f>SUMIF(Consenso!$C:$C,$B10,Consenso!AQ:AQ)</f>
        <v>334</v>
      </c>
      <c r="M10" s="3">
        <f>SUMIF(Consenso!$C:$C,$B10,Consenso!AR:AR)</f>
        <v>266</v>
      </c>
      <c r="N10" s="3">
        <f>IFERROR(VLOOKUP(B:B,Consenso!C:P,14,0),0)</f>
        <v>152</v>
      </c>
      <c r="O10" s="3">
        <f>SUMIF('On Orders'!$B:$B,$B10,'On Orders'!E:E)</f>
        <v>0</v>
      </c>
      <c r="P10" s="3">
        <f>SUMIF('On Orders'!$B:$B,$B10,'On Orders'!F:F)</f>
        <v>50</v>
      </c>
      <c r="Q10" s="3">
        <f>SUMIF('On Orders'!$B:$B,$B10,'On Orders'!G:G)</f>
        <v>0</v>
      </c>
      <c r="R10" s="3">
        <f>SUMIF('On Orders'!$B:$B,$B10,'On Orders'!H:H)</f>
        <v>0</v>
      </c>
      <c r="S10" s="3">
        <v>0</v>
      </c>
      <c r="T10" s="3">
        <v>0</v>
      </c>
      <c r="U10" s="3">
        <v>0</v>
      </c>
      <c r="V10" s="31">
        <f t="shared" si="4"/>
        <v>105</v>
      </c>
      <c r="W10" s="31">
        <f t="shared" si="5"/>
        <v>-96</v>
      </c>
      <c r="X10" s="31">
        <f t="shared" si="6"/>
        <v>-206</v>
      </c>
      <c r="Y10" s="31">
        <f t="shared" si="7"/>
        <v>-294</v>
      </c>
      <c r="Z10" s="31">
        <f t="shared" si="8"/>
        <v>-628</v>
      </c>
      <c r="AA10" s="31">
        <f t="shared" si="9"/>
        <v>-894</v>
      </c>
      <c r="AB10" t="str">
        <f>IF(COUNTIF('Master iP17 iP18'!$B:$B,$B10)&gt;0,"18",IF(COUNTIF('Master iP17 iP18'!$E:$E,$B10)&gt;0,"17","NORMAL"))</f>
        <v>NORMAL</v>
      </c>
      <c r="AC10" t="str">
        <f>IF($AB10="18",_xlfn.XLOOKUP($B10,'Master iP17 iP18'!$B:$B,'Master iP17 iP18'!$E:$E),"")</f>
        <v/>
      </c>
      <c r="AD10" s="22">
        <f t="shared" si="10"/>
        <v>105</v>
      </c>
      <c r="AE10" s="22">
        <f t="shared" si="11"/>
        <v>-96</v>
      </c>
      <c r="AF10" s="22">
        <f t="shared" si="12"/>
        <v>-206</v>
      </c>
      <c r="AG10" s="22">
        <f t="shared" si="13"/>
        <v>-294</v>
      </c>
      <c r="AH10" s="22">
        <f t="shared" si="14"/>
        <v>-628</v>
      </c>
      <c r="AI10" s="22">
        <f t="shared" si="15"/>
        <v>-894</v>
      </c>
      <c r="AJ10" s="3">
        <f t="shared" si="16"/>
        <v>0</v>
      </c>
      <c r="AK10" s="162">
        <f t="shared" si="17"/>
        <v>96</v>
      </c>
      <c r="AL10" s="3">
        <f t="shared" si="18"/>
        <v>110</v>
      </c>
      <c r="AM10" s="3">
        <f t="shared" si="19"/>
        <v>88</v>
      </c>
      <c r="AN10" s="3">
        <f t="shared" si="20"/>
        <v>334</v>
      </c>
      <c r="AO10" s="3">
        <f t="shared" si="21"/>
        <v>266</v>
      </c>
      <c r="AP10" t="s">
        <v>2263</v>
      </c>
      <c r="AR10" s="35" t="str">
        <f>IFERROR(_xlfn.XLOOKUP(B10,#REF!,#REF!),"")</f>
        <v/>
      </c>
      <c r="AS10" s="38">
        <f t="shared" si="22"/>
        <v>0</v>
      </c>
      <c r="AT10" s="38">
        <f t="shared" si="23"/>
        <v>96</v>
      </c>
      <c r="AU10" s="38">
        <f t="shared" si="24"/>
        <v>110</v>
      </c>
      <c r="AV10" s="38">
        <f t="shared" si="25"/>
        <v>88</v>
      </c>
      <c r="AW10" s="38">
        <f t="shared" si="26"/>
        <v>334</v>
      </c>
      <c r="AX10" s="38">
        <f t="shared" si="27"/>
        <v>266</v>
      </c>
      <c r="AY10" s="160" t="s">
        <v>3944</v>
      </c>
      <c r="AZ10" t="s">
        <v>4113</v>
      </c>
      <c r="BA10" s="110">
        <f>SUMIF(Consenso!$C:$C,$B10,Consenso!AZ:AZ)</f>
        <v>78546.33</v>
      </c>
      <c r="BB10" s="110">
        <f>SUMIF(Consenso!$C:$C,$B10,Consenso!BA:BA)</f>
        <v>153053.52000000002</v>
      </c>
      <c r="BC10" s="110">
        <f>SUMIF(Consenso!$C:$C,$B10,Consenso!BB:BB)</f>
        <v>103792.72</v>
      </c>
      <c r="BD10" s="110">
        <f>SUMIF(Consenso!$C:$C,$B10,Consenso!BC:BC)</f>
        <v>77452.91</v>
      </c>
      <c r="BE10" s="110">
        <f>SUMIF(Consenso!$C:$C,$B10,Consenso!BD:BD)</f>
        <v>153557.33000000002</v>
      </c>
      <c r="BF10" s="110">
        <f>SUMIF(Consenso!$C:$C,$B10,Consenso!BE:BE)</f>
        <v>125228.26</v>
      </c>
    </row>
    <row r="11" spans="1:58" x14ac:dyDescent="0.2">
      <c r="A11" t="s">
        <v>56</v>
      </c>
      <c r="B11" s="37" t="s">
        <v>1155</v>
      </c>
      <c r="C11" t="s">
        <v>1156</v>
      </c>
      <c r="D11" t="s">
        <v>489</v>
      </c>
      <c r="E11" t="s">
        <v>2202</v>
      </c>
      <c r="F11" s="23">
        <v>14</v>
      </c>
      <c r="G11" s="169">
        <v>0</v>
      </c>
      <c r="H11" s="3">
        <f>SUMIF(Consenso!$C:$C,$B11,Consenso!AM:AM)</f>
        <v>0</v>
      </c>
      <c r="I11" s="3">
        <f>SUMIF(Consenso!$C:$C,$B11,Consenso!AN:AN)</f>
        <v>0</v>
      </c>
      <c r="J11" s="3">
        <f>SUMIF(Consenso!$C:$C,$B11,Consenso!AO:AO)</f>
        <v>0</v>
      </c>
      <c r="K11" s="3">
        <f>SUMIF(Consenso!$C:$C,$B11,Consenso!AP:AP)</f>
        <v>0</v>
      </c>
      <c r="L11" s="3">
        <f>SUMIF(Consenso!$C:$C,$B11,Consenso!AQ:AQ)</f>
        <v>40</v>
      </c>
      <c r="M11" s="3">
        <f>SUMIF(Consenso!$C:$C,$B11,Consenso!AR:AR)</f>
        <v>62</v>
      </c>
      <c r="N11" s="3">
        <f>IFERROR(VLOOKUP(B:B,Consenso!C:P,14,0),0)</f>
        <v>85</v>
      </c>
      <c r="O11" s="3">
        <f>SUMIF('On Orders'!$B:$B,$B11,'On Orders'!E:E)</f>
        <v>0</v>
      </c>
      <c r="P11" s="3">
        <f>SUMIF('On Orders'!$B:$B,$B11,'On Orders'!F:F)</f>
        <v>0</v>
      </c>
      <c r="Q11" s="3">
        <f>SUMIF('On Orders'!$B:$B,$B11,'On Orders'!G:G)</f>
        <v>0</v>
      </c>
      <c r="R11" s="3">
        <f>SUMIF('On Orders'!$B:$B,$B11,'On Orders'!H:H)</f>
        <v>0</v>
      </c>
      <c r="S11" s="3">
        <v>0</v>
      </c>
      <c r="T11" s="3">
        <v>0</v>
      </c>
      <c r="U11" s="3">
        <v>0</v>
      </c>
      <c r="V11" s="31">
        <f t="shared" si="4"/>
        <v>85</v>
      </c>
      <c r="W11" s="31">
        <f t="shared" si="5"/>
        <v>85</v>
      </c>
      <c r="X11" s="31">
        <f t="shared" si="6"/>
        <v>85</v>
      </c>
      <c r="Y11" s="31">
        <f t="shared" si="7"/>
        <v>85</v>
      </c>
      <c r="Z11" s="31">
        <f t="shared" si="8"/>
        <v>45</v>
      </c>
      <c r="AA11" s="31">
        <f t="shared" si="9"/>
        <v>-17</v>
      </c>
      <c r="AB11" t="str">
        <f>IF(COUNTIF('Master iP17 iP18'!$B:$B,$B11)&gt;0,"18",IF(COUNTIF('Master iP17 iP18'!$E:$E,$B11)&gt;0,"17","NORMAL"))</f>
        <v>NORMAL</v>
      </c>
      <c r="AC11" t="str">
        <f>IF($AB11="18",_xlfn.XLOOKUP($B11,'Master iP17 iP18'!$B:$B,'Master iP17 iP18'!$E:$E),"")</f>
        <v/>
      </c>
      <c r="AD11" s="22">
        <f t="shared" si="10"/>
        <v>85</v>
      </c>
      <c r="AE11" s="22">
        <f t="shared" si="11"/>
        <v>85</v>
      </c>
      <c r="AF11" s="22">
        <f t="shared" si="12"/>
        <v>85</v>
      </c>
      <c r="AG11" s="22">
        <f t="shared" si="13"/>
        <v>85</v>
      </c>
      <c r="AH11" s="22">
        <f t="shared" si="14"/>
        <v>45</v>
      </c>
      <c r="AI11" s="22">
        <f t="shared" si="15"/>
        <v>-17</v>
      </c>
      <c r="AJ11" s="3">
        <f t="shared" si="16"/>
        <v>0</v>
      </c>
      <c r="AK11" s="3">
        <f t="shared" si="17"/>
        <v>0</v>
      </c>
      <c r="AL11" s="3">
        <f t="shared" si="18"/>
        <v>0</v>
      </c>
      <c r="AM11" s="3">
        <f t="shared" si="19"/>
        <v>0</v>
      </c>
      <c r="AN11" s="3">
        <f t="shared" si="20"/>
        <v>0</v>
      </c>
      <c r="AO11" s="3">
        <f t="shared" si="21"/>
        <v>17</v>
      </c>
      <c r="AR11" s="35" t="str">
        <f>IFERROR(_xlfn.XLOOKUP(B11,#REF!,#REF!),"")</f>
        <v/>
      </c>
      <c r="AS11" s="38">
        <f t="shared" si="22"/>
        <v>0</v>
      </c>
      <c r="AT11" s="38">
        <f t="shared" si="23"/>
        <v>0</v>
      </c>
      <c r="AU11" s="38">
        <f t="shared" si="24"/>
        <v>0</v>
      </c>
      <c r="AV11" s="38">
        <f t="shared" si="25"/>
        <v>0</v>
      </c>
      <c r="AW11" s="38">
        <f t="shared" si="26"/>
        <v>0</v>
      </c>
      <c r="AX11" s="38">
        <f t="shared" si="27"/>
        <v>17</v>
      </c>
      <c r="BA11" s="110">
        <f>SUMIF(Consenso!$C:$C,$B11,Consenso!AZ:AZ)</f>
        <v>19144.78</v>
      </c>
      <c r="BB11" s="110">
        <f>SUMIF(Consenso!$C:$C,$B11,Consenso!BA:BA)</f>
        <v>26701.93</v>
      </c>
      <c r="BC11" s="110">
        <f>SUMIF(Consenso!$C:$C,$B11,Consenso!BB:BB)</f>
        <v>23679.07</v>
      </c>
      <c r="BD11" s="110">
        <f>SUMIF(Consenso!$C:$C,$B11,Consenso!BC:BC)</f>
        <v>23679.07</v>
      </c>
      <c r="BE11" s="110">
        <f>SUMIF(Consenso!$C:$C,$B11,Consenso!BD:BD)</f>
        <v>28717.170000000002</v>
      </c>
      <c r="BF11" s="110">
        <f>SUMIF(Consenso!$C:$C,$B11,Consenso!BE:BE)</f>
        <v>31236.22</v>
      </c>
    </row>
    <row r="12" spans="1:58" x14ac:dyDescent="0.2">
      <c r="A12" t="s">
        <v>56</v>
      </c>
      <c r="B12" s="37" t="s">
        <v>1158</v>
      </c>
      <c r="C12" t="s">
        <v>1159</v>
      </c>
      <c r="D12" t="s">
        <v>489</v>
      </c>
      <c r="E12" t="s">
        <v>2202</v>
      </c>
      <c r="F12" s="23">
        <v>14</v>
      </c>
      <c r="G12" s="169">
        <v>0</v>
      </c>
      <c r="H12" s="3">
        <f>SUMIF(Consenso!$C:$C,$B12,Consenso!AM:AM)</f>
        <v>0</v>
      </c>
      <c r="I12" s="3">
        <f>SUMIF(Consenso!$C:$C,$B12,Consenso!AN:AN)</f>
        <v>0</v>
      </c>
      <c r="J12" s="3">
        <f>SUMIF(Consenso!$C:$C,$B12,Consenso!AO:AO)</f>
        <v>0</v>
      </c>
      <c r="K12" s="3">
        <f>SUMIF(Consenso!$C:$C,$B12,Consenso!AP:AP)</f>
        <v>0</v>
      </c>
      <c r="L12" s="3">
        <f>SUMIF(Consenso!$C:$C,$B12,Consenso!AQ:AQ)</f>
        <v>0</v>
      </c>
      <c r="M12" s="3">
        <f>SUMIF(Consenso!$C:$C,$B12,Consenso!AR:AR)</f>
        <v>3</v>
      </c>
      <c r="N12" s="3">
        <f>IFERROR(VLOOKUP(B:B,Consenso!C:P,14,0),0)</f>
        <v>332</v>
      </c>
      <c r="O12" s="3">
        <f>SUMIF('On Orders'!$B:$B,$B12,'On Orders'!E:E)</f>
        <v>0</v>
      </c>
      <c r="P12" s="3">
        <f>SUMIF('On Orders'!$B:$B,$B12,'On Orders'!F:F)</f>
        <v>0</v>
      </c>
      <c r="Q12" s="3">
        <f>SUMIF('On Orders'!$B:$B,$B12,'On Orders'!G:G)</f>
        <v>0</v>
      </c>
      <c r="R12" s="3">
        <f>SUMIF('On Orders'!$B:$B,$B12,'On Orders'!H:H)</f>
        <v>0</v>
      </c>
      <c r="S12" s="3">
        <v>0</v>
      </c>
      <c r="T12" s="3">
        <v>0</v>
      </c>
      <c r="U12" s="3">
        <v>0</v>
      </c>
      <c r="V12" s="31">
        <f t="shared" si="4"/>
        <v>332</v>
      </c>
      <c r="W12" s="31">
        <f t="shared" si="5"/>
        <v>332</v>
      </c>
      <c r="X12" s="31">
        <f t="shared" si="6"/>
        <v>332</v>
      </c>
      <c r="Y12" s="31">
        <f t="shared" si="7"/>
        <v>332</v>
      </c>
      <c r="Z12" s="31">
        <f t="shared" si="8"/>
        <v>332</v>
      </c>
      <c r="AA12" s="31">
        <f t="shared" si="9"/>
        <v>329</v>
      </c>
      <c r="AB12" t="str">
        <f>IF(COUNTIF('Master iP17 iP18'!$B:$B,$B12)&gt;0,"18",IF(COUNTIF('Master iP17 iP18'!$E:$E,$B12)&gt;0,"17","NORMAL"))</f>
        <v>NORMAL</v>
      </c>
      <c r="AC12" t="str">
        <f>IF($AB12="18",_xlfn.XLOOKUP($B12,'Master iP17 iP18'!$B:$B,'Master iP17 iP18'!$E:$E),"")</f>
        <v/>
      </c>
      <c r="AD12" s="22">
        <f t="shared" si="10"/>
        <v>332</v>
      </c>
      <c r="AE12" s="22">
        <f t="shared" si="11"/>
        <v>332</v>
      </c>
      <c r="AF12" s="22">
        <f t="shared" si="12"/>
        <v>332</v>
      </c>
      <c r="AG12" s="22">
        <f t="shared" si="13"/>
        <v>332</v>
      </c>
      <c r="AH12" s="22">
        <f t="shared" si="14"/>
        <v>332</v>
      </c>
      <c r="AI12" s="22">
        <f t="shared" si="15"/>
        <v>329</v>
      </c>
      <c r="AJ12" s="3">
        <f t="shared" si="16"/>
        <v>0</v>
      </c>
      <c r="AK12" s="3">
        <f t="shared" si="17"/>
        <v>0</v>
      </c>
      <c r="AL12" s="3">
        <f t="shared" si="18"/>
        <v>0</v>
      </c>
      <c r="AM12" s="3">
        <f t="shared" si="19"/>
        <v>0</v>
      </c>
      <c r="AN12" s="3">
        <f t="shared" si="20"/>
        <v>0</v>
      </c>
      <c r="AO12" s="3">
        <f t="shared" si="21"/>
        <v>0</v>
      </c>
      <c r="AR12" s="35" t="str">
        <f>IFERROR(_xlfn.XLOOKUP(B12,#REF!,#REF!),"")</f>
        <v/>
      </c>
      <c r="AS12" s="38">
        <f t="shared" si="22"/>
        <v>0</v>
      </c>
      <c r="AT12" s="38">
        <f t="shared" si="23"/>
        <v>0</v>
      </c>
      <c r="AU12" s="38">
        <f t="shared" si="24"/>
        <v>0</v>
      </c>
      <c r="AV12" s="38">
        <f t="shared" si="25"/>
        <v>0</v>
      </c>
      <c r="AW12" s="38">
        <f t="shared" si="26"/>
        <v>0</v>
      </c>
      <c r="AX12" s="38">
        <f t="shared" si="27"/>
        <v>0</v>
      </c>
      <c r="BA12" s="110">
        <f>SUMIF(Consenso!$C:$C,$B12,Consenso!AZ:AZ)</f>
        <v>26198.12</v>
      </c>
      <c r="BB12" s="110">
        <f>SUMIF(Consenso!$C:$C,$B12,Consenso!BA:BA)</f>
        <v>36274.32</v>
      </c>
      <c r="BC12" s="110">
        <f>SUMIF(Consenso!$C:$C,$B12,Consenso!BB:BB)</f>
        <v>30228.6</v>
      </c>
      <c r="BD12" s="110">
        <f>SUMIF(Consenso!$C:$C,$B12,Consenso!BC:BC)</f>
        <v>31236.22</v>
      </c>
      <c r="BE12" s="110">
        <f>SUMIF(Consenso!$C:$C,$B12,Consenso!BD:BD)</f>
        <v>37785.75</v>
      </c>
      <c r="BF12" s="110">
        <f>SUMIF(Consenso!$C:$C,$B12,Consenso!BE:BE)</f>
        <v>41312.42</v>
      </c>
    </row>
    <row r="13" spans="1:58" x14ac:dyDescent="0.2">
      <c r="A13" t="s">
        <v>56</v>
      </c>
      <c r="B13" s="37" t="s">
        <v>560</v>
      </c>
      <c r="C13" t="s">
        <v>561</v>
      </c>
      <c r="D13" t="s">
        <v>489</v>
      </c>
      <c r="E13" t="s">
        <v>2202</v>
      </c>
      <c r="F13" s="23">
        <v>14</v>
      </c>
      <c r="G13" s="169">
        <v>0</v>
      </c>
      <c r="H13" s="3">
        <f>SUMIF(Consenso!$C:$C,$B13,Consenso!AM:AM)</f>
        <v>0</v>
      </c>
      <c r="I13" s="3">
        <f>SUMIF(Consenso!$C:$C,$B13,Consenso!AN:AN)</f>
        <v>0</v>
      </c>
      <c r="J13" s="3">
        <f>SUMIF(Consenso!$C:$C,$B13,Consenso!AO:AO)</f>
        <v>0</v>
      </c>
      <c r="K13" s="3">
        <f>SUMIF(Consenso!$C:$C,$B13,Consenso!AP:AP)</f>
        <v>0</v>
      </c>
      <c r="L13" s="3">
        <f>SUMIF(Consenso!$C:$C,$B13,Consenso!AQ:AQ)</f>
        <v>0</v>
      </c>
      <c r="M13" s="3">
        <f>SUMIF(Consenso!$C:$C,$B13,Consenso!AR:AR)</f>
        <v>0</v>
      </c>
      <c r="N13" s="3">
        <f>IFERROR(VLOOKUP(B:B,Consenso!C:P,14,0),0)</f>
        <v>264</v>
      </c>
      <c r="O13" s="3">
        <f>SUMIF('On Orders'!$B:$B,$B13,'On Orders'!E:E)</f>
        <v>0</v>
      </c>
      <c r="P13" s="3">
        <f>SUMIF('On Orders'!$B:$B,$B13,'On Orders'!F:F)</f>
        <v>0</v>
      </c>
      <c r="Q13" s="3">
        <f>SUMIF('On Orders'!$B:$B,$B13,'On Orders'!G:G)</f>
        <v>0</v>
      </c>
      <c r="R13" s="3">
        <f>SUMIF('On Orders'!$B:$B,$B13,'On Orders'!H:H)</f>
        <v>0</v>
      </c>
      <c r="S13" s="3">
        <v>0</v>
      </c>
      <c r="T13" s="3">
        <v>0</v>
      </c>
      <c r="U13" s="3">
        <v>0</v>
      </c>
      <c r="V13" s="31">
        <f t="shared" si="4"/>
        <v>264</v>
      </c>
      <c r="W13" s="31">
        <f t="shared" si="5"/>
        <v>264</v>
      </c>
      <c r="X13" s="31">
        <f t="shared" si="6"/>
        <v>264</v>
      </c>
      <c r="Y13" s="31">
        <f t="shared" si="7"/>
        <v>264</v>
      </c>
      <c r="Z13" s="31">
        <f t="shared" si="8"/>
        <v>264</v>
      </c>
      <c r="AA13" s="31">
        <f t="shared" si="9"/>
        <v>264</v>
      </c>
      <c r="AB13" t="str">
        <f>IF(COUNTIF('Master iP17 iP18'!$B:$B,$B13)&gt;0,"18",IF(COUNTIF('Master iP17 iP18'!$E:$E,$B13)&gt;0,"17","NORMAL"))</f>
        <v>NORMAL</v>
      </c>
      <c r="AC13" t="str">
        <f>IF($AB13="18",_xlfn.XLOOKUP($B13,'Master iP17 iP18'!$B:$B,'Master iP17 iP18'!$E:$E),"")</f>
        <v/>
      </c>
      <c r="AD13" s="22">
        <f t="shared" si="10"/>
        <v>264</v>
      </c>
      <c r="AE13" s="22">
        <f t="shared" si="11"/>
        <v>264</v>
      </c>
      <c r="AF13" s="22">
        <f t="shared" si="12"/>
        <v>264</v>
      </c>
      <c r="AG13" s="22">
        <f t="shared" si="13"/>
        <v>264</v>
      </c>
      <c r="AH13" s="22">
        <f t="shared" si="14"/>
        <v>264</v>
      </c>
      <c r="AI13" s="22">
        <f t="shared" si="15"/>
        <v>264</v>
      </c>
      <c r="AJ13" s="141">
        <f t="shared" si="16"/>
        <v>0</v>
      </c>
      <c r="AK13" s="3">
        <f t="shared" si="17"/>
        <v>0</v>
      </c>
      <c r="AL13" s="3">
        <f t="shared" si="18"/>
        <v>0</v>
      </c>
      <c r="AM13" s="3">
        <f t="shared" si="19"/>
        <v>0</v>
      </c>
      <c r="AN13" s="3">
        <f t="shared" si="20"/>
        <v>0</v>
      </c>
      <c r="AO13" s="3">
        <f t="shared" si="21"/>
        <v>0</v>
      </c>
      <c r="AR13" s="35" t="str">
        <f>IFERROR(_xlfn.XLOOKUP(B13,#REF!,#REF!),"")</f>
        <v/>
      </c>
      <c r="AS13" s="38">
        <f t="shared" si="22"/>
        <v>0</v>
      </c>
      <c r="AT13" s="38">
        <f t="shared" si="23"/>
        <v>0</v>
      </c>
      <c r="AU13" s="38">
        <f t="shared" si="24"/>
        <v>0</v>
      </c>
      <c r="AV13" s="38">
        <f t="shared" si="25"/>
        <v>0</v>
      </c>
      <c r="AW13" s="38">
        <f t="shared" si="26"/>
        <v>0</v>
      </c>
      <c r="AX13" s="38">
        <f t="shared" si="27"/>
        <v>0</v>
      </c>
      <c r="BA13" s="110">
        <f>SUMIF(Consenso!$C:$C,$B13,Consenso!AZ:AZ)</f>
        <v>8060.96</v>
      </c>
      <c r="BB13" s="110">
        <f>SUMIF(Consenso!$C:$C,$B13,Consenso!BA:BA)</f>
        <v>24182.880000000001</v>
      </c>
      <c r="BC13" s="110">
        <f>SUMIF(Consenso!$C:$C,$B13,Consenso!BB:BB)</f>
        <v>1511.43</v>
      </c>
      <c r="BD13" s="110">
        <f>SUMIF(Consenso!$C:$C,$B13,Consenso!BC:BC)</f>
        <v>0</v>
      </c>
      <c r="BE13" s="110">
        <f>SUMIF(Consenso!$C:$C,$B13,Consenso!BD:BD)</f>
        <v>0</v>
      </c>
      <c r="BF13" s="110">
        <f>SUMIF(Consenso!$C:$C,$B13,Consenso!BE:BE)</f>
        <v>0</v>
      </c>
    </row>
    <row r="14" spans="1:58" x14ac:dyDescent="0.2">
      <c r="A14" t="s">
        <v>56</v>
      </c>
      <c r="B14" s="37" t="s">
        <v>1175</v>
      </c>
      <c r="C14" t="s">
        <v>1176</v>
      </c>
      <c r="D14" t="s">
        <v>1177</v>
      </c>
      <c r="E14" t="s">
        <v>2204</v>
      </c>
      <c r="F14" s="23">
        <v>11.99</v>
      </c>
      <c r="G14" s="169">
        <v>0</v>
      </c>
      <c r="H14" s="3">
        <f>SUMIF(Consenso!$C:$C,$B14,Consenso!AM:AM)</f>
        <v>0</v>
      </c>
      <c r="I14" s="3">
        <f>SUMIF(Consenso!$C:$C,$B14,Consenso!AN:AN)</f>
        <v>0</v>
      </c>
      <c r="J14" s="3">
        <f>SUMIF(Consenso!$C:$C,$B14,Consenso!AO:AO)</f>
        <v>0</v>
      </c>
      <c r="K14" s="3">
        <f>SUMIF(Consenso!$C:$C,$B14,Consenso!AP:AP)</f>
        <v>0</v>
      </c>
      <c r="L14" s="3">
        <f>SUMIF(Consenso!$C:$C,$B14,Consenso!AQ:AQ)</f>
        <v>0</v>
      </c>
      <c r="M14" s="3">
        <f>SUMIF(Consenso!$C:$C,$B14,Consenso!AR:AR)</f>
        <v>0</v>
      </c>
      <c r="N14" s="3">
        <f>IFERROR(VLOOKUP(B:B,Consenso!C:P,14,0),0)</f>
        <v>0</v>
      </c>
      <c r="O14" s="3">
        <f>SUMIF('On Orders'!$B:$B,$B14,'On Orders'!E:E)</f>
        <v>0</v>
      </c>
      <c r="P14" s="3">
        <f>SUMIF('On Orders'!$B:$B,$B14,'On Orders'!F:F)</f>
        <v>0</v>
      </c>
      <c r="Q14" s="3">
        <f>SUMIF('On Orders'!$B:$B,$B14,'On Orders'!G:G)</f>
        <v>0</v>
      </c>
      <c r="R14" s="3">
        <f>SUMIF('On Orders'!$B:$B,$B14,'On Orders'!H:H)</f>
        <v>0</v>
      </c>
      <c r="S14" s="3">
        <v>0</v>
      </c>
      <c r="T14" s="3">
        <v>0</v>
      </c>
      <c r="U14" s="3">
        <v>0</v>
      </c>
      <c r="V14" s="31">
        <f t="shared" si="4"/>
        <v>0</v>
      </c>
      <c r="W14" s="31">
        <f t="shared" si="5"/>
        <v>0</v>
      </c>
      <c r="X14" s="31">
        <f t="shared" si="6"/>
        <v>0</v>
      </c>
      <c r="Y14" s="31">
        <f t="shared" si="7"/>
        <v>0</v>
      </c>
      <c r="Z14" s="31">
        <f t="shared" si="8"/>
        <v>0</v>
      </c>
      <c r="AA14" s="31">
        <f t="shared" si="9"/>
        <v>0</v>
      </c>
      <c r="AB14" t="str">
        <f>IF(COUNTIF('Master iP17 iP18'!$B:$B,$B14)&gt;0,"18",IF(COUNTIF('Master iP17 iP18'!$E:$E,$B14)&gt;0,"17","NORMAL"))</f>
        <v>NORMAL</v>
      </c>
      <c r="AC14" t="str">
        <f>IF($AB14="18",_xlfn.XLOOKUP($B14,'Master iP17 iP18'!$B:$B,'Master iP17 iP18'!$E:$E),"")</f>
        <v/>
      </c>
      <c r="AD14" s="22">
        <f t="shared" si="10"/>
        <v>0</v>
      </c>
      <c r="AE14" s="22">
        <f t="shared" si="11"/>
        <v>0</v>
      </c>
      <c r="AF14" s="22">
        <f t="shared" si="12"/>
        <v>0</v>
      </c>
      <c r="AG14" s="22">
        <f t="shared" si="13"/>
        <v>0</v>
      </c>
      <c r="AH14" s="22">
        <f t="shared" si="14"/>
        <v>0</v>
      </c>
      <c r="AI14" s="22">
        <f t="shared" si="15"/>
        <v>0</v>
      </c>
      <c r="AJ14" s="3">
        <f t="shared" si="16"/>
        <v>0</v>
      </c>
      <c r="AK14" s="3">
        <f t="shared" si="17"/>
        <v>0</v>
      </c>
      <c r="AL14" s="3">
        <f t="shared" si="18"/>
        <v>0</v>
      </c>
      <c r="AM14" s="3">
        <f t="shared" si="19"/>
        <v>0</v>
      </c>
      <c r="AN14" s="3">
        <f t="shared" si="20"/>
        <v>0</v>
      </c>
      <c r="AO14" s="3">
        <f t="shared" si="21"/>
        <v>0</v>
      </c>
      <c r="AR14" s="35" t="str">
        <f>IFERROR(_xlfn.XLOOKUP(B14,#REF!,#REF!),"")</f>
        <v/>
      </c>
      <c r="AS14" s="38">
        <f t="shared" si="22"/>
        <v>0</v>
      </c>
      <c r="AT14" s="38">
        <f t="shared" si="23"/>
        <v>0</v>
      </c>
      <c r="AU14" s="38">
        <f t="shared" si="24"/>
        <v>0</v>
      </c>
      <c r="AV14" s="38">
        <f t="shared" si="25"/>
        <v>0</v>
      </c>
      <c r="AW14" s="38">
        <f t="shared" si="26"/>
        <v>0</v>
      </c>
      <c r="AX14" s="38">
        <f t="shared" si="27"/>
        <v>0</v>
      </c>
      <c r="BA14" s="110">
        <f>SUMIF(Consenso!$C:$C,$B14,Consenso!AZ:AZ)</f>
        <v>4053.5</v>
      </c>
      <c r="BB14" s="110">
        <f>SUMIF(Consenso!$C:$C,$B14,Consenso!BA:BA)</f>
        <v>7738.5</v>
      </c>
      <c r="BC14" s="110">
        <f>SUMIF(Consenso!$C:$C,$B14,Consenso!BB:BB)</f>
        <v>7370</v>
      </c>
      <c r="BD14" s="110">
        <f>SUMIF(Consenso!$C:$C,$B14,Consenso!BC:BC)</f>
        <v>7738.5</v>
      </c>
      <c r="BE14" s="110">
        <f>SUMIF(Consenso!$C:$C,$B14,Consenso!BD:BD)</f>
        <v>9212.5</v>
      </c>
      <c r="BF14" s="110">
        <f>SUMIF(Consenso!$C:$C,$B14,Consenso!BE:BE)</f>
        <v>9949.5</v>
      </c>
    </row>
    <row r="15" spans="1:58" x14ac:dyDescent="0.2">
      <c r="A15" t="s">
        <v>56</v>
      </c>
      <c r="B15" s="37" t="s">
        <v>99</v>
      </c>
      <c r="C15" t="s">
        <v>101</v>
      </c>
      <c r="D15" t="s">
        <v>103</v>
      </c>
      <c r="E15" t="s">
        <v>2202</v>
      </c>
      <c r="F15" s="23">
        <v>7.99</v>
      </c>
      <c r="G15" s="169">
        <v>0</v>
      </c>
      <c r="H15" s="3">
        <f>SUMIF(Consenso!$C:$C,$B15,Consenso!AM:AM)</f>
        <v>30</v>
      </c>
      <c r="I15" s="3">
        <f>SUMIF(Consenso!$C:$C,$B15,Consenso!AN:AN)</f>
        <v>27</v>
      </c>
      <c r="J15" s="3">
        <f>SUMIF(Consenso!$C:$C,$B15,Consenso!AO:AO)</f>
        <v>38</v>
      </c>
      <c r="K15" s="3">
        <f>SUMIF(Consenso!$C:$C,$B15,Consenso!AP:AP)</f>
        <v>10</v>
      </c>
      <c r="L15" s="3">
        <f>SUMIF(Consenso!$C:$C,$B15,Consenso!AQ:AQ)</f>
        <v>40</v>
      </c>
      <c r="M15" s="3">
        <f>SUMIF(Consenso!$C:$C,$B15,Consenso!AR:AR)</f>
        <v>38</v>
      </c>
      <c r="N15" s="3">
        <f>IFERROR(VLOOKUP(B:B,Consenso!C:P,14,0),0)</f>
        <v>3</v>
      </c>
      <c r="O15" s="3">
        <f>SUMIF('On Orders'!$B:$B,$B15,'On Orders'!E:E)</f>
        <v>0</v>
      </c>
      <c r="P15" s="3">
        <f>SUMIF('On Orders'!$B:$B,$B15,'On Orders'!F:F)</f>
        <v>72</v>
      </c>
      <c r="Q15" s="3">
        <f>SUMIF('On Orders'!$B:$B,$B15,'On Orders'!G:G)</f>
        <v>0</v>
      </c>
      <c r="R15" s="3">
        <f>SUMIF('On Orders'!$B:$B,$B15,'On Orders'!H:H)</f>
        <v>0</v>
      </c>
      <c r="S15" s="3">
        <v>0</v>
      </c>
      <c r="T15" s="3">
        <v>0</v>
      </c>
      <c r="U15" s="3">
        <v>0</v>
      </c>
      <c r="V15" s="31">
        <f t="shared" si="4"/>
        <v>45</v>
      </c>
      <c r="W15" s="31">
        <f t="shared" si="5"/>
        <v>18</v>
      </c>
      <c r="X15" s="31">
        <f t="shared" si="6"/>
        <v>-20</v>
      </c>
      <c r="Y15" s="31">
        <f t="shared" si="7"/>
        <v>-30</v>
      </c>
      <c r="Z15" s="31">
        <f t="shared" si="8"/>
        <v>-70</v>
      </c>
      <c r="AA15" s="31">
        <f t="shared" si="9"/>
        <v>-108</v>
      </c>
      <c r="AB15" t="str">
        <f>IF(COUNTIF('Master iP17 iP18'!$B:$B,$B15)&gt;0,"18",IF(COUNTIF('Master iP17 iP18'!$E:$E,$B15)&gt;0,"17","NORMAL"))</f>
        <v>NORMAL</v>
      </c>
      <c r="AC15" t="str">
        <f>IF($AB15="18",_xlfn.XLOOKUP($B15,'Master iP17 iP18'!$B:$B,'Master iP17 iP18'!$E:$E),"")</f>
        <v/>
      </c>
      <c r="AD15" s="22">
        <f t="shared" si="10"/>
        <v>45</v>
      </c>
      <c r="AE15" s="22">
        <f t="shared" si="11"/>
        <v>18</v>
      </c>
      <c r="AF15" s="22">
        <f t="shared" si="12"/>
        <v>-20</v>
      </c>
      <c r="AG15" s="22">
        <f t="shared" si="13"/>
        <v>-30</v>
      </c>
      <c r="AH15" s="22">
        <f t="shared" si="14"/>
        <v>-70</v>
      </c>
      <c r="AI15" s="22">
        <f t="shared" si="15"/>
        <v>-108</v>
      </c>
      <c r="AJ15" s="3">
        <f t="shared" si="16"/>
        <v>0</v>
      </c>
      <c r="AK15" s="3">
        <f t="shared" si="17"/>
        <v>0</v>
      </c>
      <c r="AL15" s="3">
        <f t="shared" si="18"/>
        <v>20</v>
      </c>
      <c r="AM15" s="3">
        <f t="shared" si="19"/>
        <v>10</v>
      </c>
      <c r="AN15" s="3">
        <f t="shared" si="20"/>
        <v>40</v>
      </c>
      <c r="AO15" s="3">
        <f t="shared" si="21"/>
        <v>38</v>
      </c>
      <c r="AP15" t="s">
        <v>2262</v>
      </c>
      <c r="AR15" s="35" t="str">
        <f>IFERROR(_xlfn.XLOOKUP(B15,#REF!,#REF!),"")</f>
        <v/>
      </c>
      <c r="AS15" s="38">
        <f t="shared" si="22"/>
        <v>0</v>
      </c>
      <c r="AT15" s="38">
        <f t="shared" si="23"/>
        <v>0</v>
      </c>
      <c r="AU15" s="38">
        <f t="shared" si="24"/>
        <v>20</v>
      </c>
      <c r="AV15" s="38">
        <f t="shared" si="25"/>
        <v>10</v>
      </c>
      <c r="AW15" s="38">
        <f t="shared" si="26"/>
        <v>40</v>
      </c>
      <c r="AX15" s="38">
        <f t="shared" si="27"/>
        <v>38</v>
      </c>
      <c r="AZ15" t="s">
        <v>4110</v>
      </c>
      <c r="BA15" s="110">
        <f>SUMIF(Consenso!$C:$C,$B15,Consenso!AZ:AZ)</f>
        <v>12822.15</v>
      </c>
      <c r="BB15" s="110">
        <f>SUMIF(Consenso!$C:$C,$B15,Consenso!BA:BA)</f>
        <v>11824.14</v>
      </c>
      <c r="BC15" s="110">
        <f>SUMIF(Consenso!$C:$C,$B15,Consenso!BB:BB)</f>
        <v>12910.75</v>
      </c>
      <c r="BD15" s="110">
        <f>SUMIF(Consenso!$C:$C,$B15,Consenso!BC:BC)</f>
        <v>8334.130000000001</v>
      </c>
      <c r="BE15" s="110">
        <f>SUMIF(Consenso!$C:$C,$B15,Consenso!BD:BD)</f>
        <v>16075.339999999998</v>
      </c>
      <c r="BF15" s="110">
        <f>SUMIF(Consenso!$C:$C,$B15,Consenso!BE:BE)</f>
        <v>16690.54</v>
      </c>
    </row>
    <row r="16" spans="1:58" x14ac:dyDescent="0.2">
      <c r="A16" t="s">
        <v>56</v>
      </c>
      <c r="B16" s="37" t="s">
        <v>562</v>
      </c>
      <c r="C16" t="s">
        <v>563</v>
      </c>
      <c r="D16" t="s">
        <v>80</v>
      </c>
      <c r="E16" t="s">
        <v>2203</v>
      </c>
      <c r="F16" s="23">
        <v>13</v>
      </c>
      <c r="G16" s="169">
        <v>0</v>
      </c>
      <c r="H16" s="3">
        <f>SUMIF(Consenso!$C:$C,$B16,Consenso!AM:AM)</f>
        <v>83</v>
      </c>
      <c r="I16" s="3">
        <f>SUMIF(Consenso!$C:$C,$B16,Consenso!AN:AN)</f>
        <v>40</v>
      </c>
      <c r="J16" s="3">
        <f>SUMIF(Consenso!$C:$C,$B16,Consenso!AO:AO)</f>
        <v>20</v>
      </c>
      <c r="K16" s="3">
        <f>SUMIF(Consenso!$C:$C,$B16,Consenso!AP:AP)</f>
        <v>80</v>
      </c>
      <c r="L16" s="3">
        <f>SUMIF(Consenso!$C:$C,$B16,Consenso!AQ:AQ)</f>
        <v>50</v>
      </c>
      <c r="M16" s="3">
        <f>SUMIF(Consenso!$C:$C,$B16,Consenso!AR:AR)</f>
        <v>20</v>
      </c>
      <c r="N16" s="3">
        <f>IFERROR(VLOOKUP(B:B,Consenso!C:P,14,0),0)</f>
        <v>0</v>
      </c>
      <c r="O16" s="3">
        <f>SUMIF('On Orders'!$B:$B,$B16,'On Orders'!E:E)</f>
        <v>0</v>
      </c>
      <c r="P16" s="3">
        <f>SUMIF('On Orders'!$B:$B,$B16,'On Orders'!F:F)</f>
        <v>0</v>
      </c>
      <c r="Q16" s="3">
        <f>SUMIF('On Orders'!$B:$B,$B16,'On Orders'!G:G)</f>
        <v>0</v>
      </c>
      <c r="R16" s="3">
        <f>SUMIF('On Orders'!$B:$B,$B16,'On Orders'!H:H)</f>
        <v>0</v>
      </c>
      <c r="S16" s="3">
        <v>0</v>
      </c>
      <c r="T16" s="3">
        <v>0</v>
      </c>
      <c r="U16" s="3">
        <v>0</v>
      </c>
      <c r="V16" s="31">
        <f t="shared" si="4"/>
        <v>-83</v>
      </c>
      <c r="W16" s="31">
        <f t="shared" si="5"/>
        <v>-123</v>
      </c>
      <c r="X16" s="31">
        <f t="shared" si="6"/>
        <v>-143</v>
      </c>
      <c r="Y16" s="31">
        <f t="shared" si="7"/>
        <v>-223</v>
      </c>
      <c r="Z16" s="31">
        <f t="shared" si="8"/>
        <v>-273</v>
      </c>
      <c r="AA16" s="31">
        <f t="shared" si="9"/>
        <v>-293</v>
      </c>
      <c r="AB16" t="str">
        <f>IF(COUNTIF('Master iP17 iP18'!$B:$B,$B16)&gt;0,"18",IF(COUNTIF('Master iP17 iP18'!$E:$E,$B16)&gt;0,"17","NORMAL"))</f>
        <v>NORMAL</v>
      </c>
      <c r="AC16" t="str">
        <f>IF($AB16="18",_xlfn.XLOOKUP($B16,'Master iP17 iP18'!$B:$B,'Master iP17 iP18'!$E:$E),"")</f>
        <v/>
      </c>
      <c r="AD16" s="22">
        <f t="shared" si="10"/>
        <v>-83</v>
      </c>
      <c r="AE16" s="22">
        <f t="shared" si="11"/>
        <v>-123</v>
      </c>
      <c r="AF16" s="22">
        <f t="shared" si="12"/>
        <v>-143</v>
      </c>
      <c r="AG16" s="22">
        <f t="shared" si="13"/>
        <v>-223</v>
      </c>
      <c r="AH16" s="22">
        <f t="shared" si="14"/>
        <v>-273</v>
      </c>
      <c r="AI16" s="22">
        <f t="shared" si="15"/>
        <v>-293</v>
      </c>
      <c r="AJ16" s="3">
        <f t="shared" si="16"/>
        <v>83</v>
      </c>
      <c r="AK16" s="3">
        <f t="shared" si="17"/>
        <v>40</v>
      </c>
      <c r="AL16" s="3">
        <f t="shared" si="18"/>
        <v>20</v>
      </c>
      <c r="AM16" s="3">
        <f t="shared" si="19"/>
        <v>80</v>
      </c>
      <c r="AN16" s="3">
        <f t="shared" si="20"/>
        <v>50</v>
      </c>
      <c r="AO16" s="3">
        <f t="shared" si="21"/>
        <v>20</v>
      </c>
      <c r="AR16" s="35" t="str">
        <f>IFERROR(_xlfn.XLOOKUP(B16,#REF!,#REF!),"")</f>
        <v/>
      </c>
      <c r="AS16" s="38">
        <f t="shared" si="22"/>
        <v>83</v>
      </c>
      <c r="AT16" s="38">
        <f t="shared" si="23"/>
        <v>40</v>
      </c>
      <c r="AU16" s="38">
        <f t="shared" si="24"/>
        <v>20</v>
      </c>
      <c r="AV16" s="38">
        <f t="shared" si="25"/>
        <v>80</v>
      </c>
      <c r="AW16" s="38">
        <f t="shared" si="26"/>
        <v>50</v>
      </c>
      <c r="AX16" s="38">
        <f t="shared" si="27"/>
        <v>20</v>
      </c>
      <c r="BA16" s="110">
        <f>SUMIF(Consenso!$C:$C,$B16,Consenso!AZ:AZ)</f>
        <v>32165.820000000003</v>
      </c>
      <c r="BB16" s="110">
        <f>SUMIF(Consenso!$C:$C,$B16,Consenso!BA:BA)</f>
        <v>15501.6</v>
      </c>
      <c r="BC16" s="110">
        <f>SUMIF(Consenso!$C:$C,$B16,Consenso!BB:BB)</f>
        <v>7750.8</v>
      </c>
      <c r="BD16" s="110">
        <f>SUMIF(Consenso!$C:$C,$B16,Consenso!BC:BC)</f>
        <v>31003.200000000001</v>
      </c>
      <c r="BE16" s="110">
        <f>SUMIF(Consenso!$C:$C,$B16,Consenso!BD:BD)</f>
        <v>19377</v>
      </c>
      <c r="BF16" s="110">
        <f>SUMIF(Consenso!$C:$C,$B16,Consenso!BE:BE)</f>
        <v>7750.8</v>
      </c>
    </row>
    <row r="17" spans="1:58" x14ac:dyDescent="0.2">
      <c r="A17" t="s">
        <v>56</v>
      </c>
      <c r="B17" s="37" t="s">
        <v>82</v>
      </c>
      <c r="C17" t="s">
        <v>84</v>
      </c>
      <c r="D17" t="s">
        <v>80</v>
      </c>
      <c r="E17" t="s">
        <v>2204</v>
      </c>
      <c r="F17" s="23">
        <v>13</v>
      </c>
      <c r="G17" s="169">
        <v>0</v>
      </c>
      <c r="H17" s="3">
        <f>SUMIF(Consenso!$C:$C,$B17,Consenso!AM:AM)</f>
        <v>0</v>
      </c>
      <c r="I17" s="3">
        <f>SUMIF(Consenso!$C:$C,$B17,Consenso!AN:AN)</f>
        <v>0</v>
      </c>
      <c r="J17" s="3">
        <f>SUMIF(Consenso!$C:$C,$B17,Consenso!AO:AO)</f>
        <v>0</v>
      </c>
      <c r="K17" s="3">
        <f>SUMIF(Consenso!$C:$C,$B17,Consenso!AP:AP)</f>
        <v>0</v>
      </c>
      <c r="L17" s="3">
        <f>SUMIF(Consenso!$C:$C,$B17,Consenso!AQ:AQ)</f>
        <v>0</v>
      </c>
      <c r="M17" s="3">
        <f>SUMIF(Consenso!$C:$C,$B17,Consenso!AR:AR)</f>
        <v>0</v>
      </c>
      <c r="N17" s="3">
        <f>IFERROR(VLOOKUP(B:B,Consenso!C:P,14,0),0)</f>
        <v>0</v>
      </c>
      <c r="O17" s="3">
        <f>SUMIF('On Orders'!$B:$B,$B17,'On Orders'!E:E)</f>
        <v>0</v>
      </c>
      <c r="P17" s="3">
        <f>SUMIF('On Orders'!$B:$B,$B17,'On Orders'!F:F)</f>
        <v>0</v>
      </c>
      <c r="Q17" s="3">
        <f>SUMIF('On Orders'!$B:$B,$B17,'On Orders'!G:G)</f>
        <v>0</v>
      </c>
      <c r="R17" s="3">
        <f>SUMIF('On Orders'!$B:$B,$B17,'On Orders'!H:H)</f>
        <v>0</v>
      </c>
      <c r="S17" s="3">
        <v>0</v>
      </c>
      <c r="T17" s="3">
        <v>0</v>
      </c>
      <c r="U17" s="3">
        <v>0</v>
      </c>
      <c r="V17" s="31">
        <f t="shared" si="4"/>
        <v>0</v>
      </c>
      <c r="W17" s="31">
        <f t="shared" si="5"/>
        <v>0</v>
      </c>
      <c r="X17" s="31">
        <f t="shared" si="6"/>
        <v>0</v>
      </c>
      <c r="Y17" s="31">
        <f t="shared" si="7"/>
        <v>0</v>
      </c>
      <c r="Z17" s="31">
        <f t="shared" si="8"/>
        <v>0</v>
      </c>
      <c r="AA17" s="31">
        <f t="shared" si="9"/>
        <v>0</v>
      </c>
      <c r="AB17" t="str">
        <f>IF(COUNTIF('Master iP17 iP18'!$B:$B,$B17)&gt;0,"18",IF(COUNTIF('Master iP17 iP18'!$E:$E,$B17)&gt;0,"17","NORMAL"))</f>
        <v>NORMAL</v>
      </c>
      <c r="AC17" t="str">
        <f>IF($AB17="18",_xlfn.XLOOKUP($B17,'Master iP17 iP18'!$B:$B,'Master iP17 iP18'!$E:$E),"")</f>
        <v/>
      </c>
      <c r="AD17" s="22">
        <f t="shared" si="10"/>
        <v>0</v>
      </c>
      <c r="AE17" s="22">
        <f t="shared" si="11"/>
        <v>0</v>
      </c>
      <c r="AF17" s="22">
        <f t="shared" si="12"/>
        <v>0</v>
      </c>
      <c r="AG17" s="22">
        <f t="shared" si="13"/>
        <v>0</v>
      </c>
      <c r="AH17" s="22">
        <f t="shared" si="14"/>
        <v>0</v>
      </c>
      <c r="AI17" s="22">
        <f t="shared" si="15"/>
        <v>0</v>
      </c>
      <c r="AJ17" s="3">
        <f t="shared" si="16"/>
        <v>0</v>
      </c>
      <c r="AK17" s="3">
        <f t="shared" si="17"/>
        <v>0</v>
      </c>
      <c r="AL17" s="3">
        <f t="shared" si="18"/>
        <v>0</v>
      </c>
      <c r="AM17" s="3">
        <f t="shared" si="19"/>
        <v>0</v>
      </c>
      <c r="AN17" s="3">
        <f t="shared" si="20"/>
        <v>0</v>
      </c>
      <c r="AO17" s="3">
        <f t="shared" si="21"/>
        <v>0</v>
      </c>
      <c r="AR17" s="35" t="str">
        <f>IFERROR(_xlfn.XLOOKUP(B17,#REF!,#REF!),"")</f>
        <v/>
      </c>
      <c r="AS17" s="38">
        <f t="shared" si="22"/>
        <v>0</v>
      </c>
      <c r="AT17" s="38">
        <f t="shared" si="23"/>
        <v>0</v>
      </c>
      <c r="AU17" s="38">
        <f t="shared" si="24"/>
        <v>0</v>
      </c>
      <c r="AV17" s="38">
        <f t="shared" si="25"/>
        <v>0</v>
      </c>
      <c r="AW17" s="38">
        <f t="shared" si="26"/>
        <v>0</v>
      </c>
      <c r="AX17" s="38">
        <f t="shared" si="27"/>
        <v>0</v>
      </c>
      <c r="BA17" s="110">
        <f>SUMIF(Consenso!$C:$C,$B17,Consenso!AZ:AZ)</f>
        <v>460.75</v>
      </c>
      <c r="BB17" s="110">
        <f>SUMIF(Consenso!$C:$C,$B17,Consenso!BA:BA)</f>
        <v>0</v>
      </c>
      <c r="BC17" s="110">
        <f>SUMIF(Consenso!$C:$C,$B17,Consenso!BB:BB)</f>
        <v>0</v>
      </c>
      <c r="BD17" s="110">
        <f>SUMIF(Consenso!$C:$C,$B17,Consenso!BC:BC)</f>
        <v>0</v>
      </c>
      <c r="BE17" s="110">
        <f>SUMIF(Consenso!$C:$C,$B17,Consenso!BD:BD)</f>
        <v>0</v>
      </c>
      <c r="BF17" s="110">
        <f>SUMIF(Consenso!$C:$C,$B17,Consenso!BE:BE)</f>
        <v>0</v>
      </c>
    </row>
    <row r="18" spans="1:58" x14ac:dyDescent="0.2">
      <c r="A18" t="s">
        <v>56</v>
      </c>
      <c r="B18" s="37" t="s">
        <v>76</v>
      </c>
      <c r="C18" t="s">
        <v>78</v>
      </c>
      <c r="D18" t="s">
        <v>80</v>
      </c>
      <c r="E18" t="s">
        <v>2202</v>
      </c>
      <c r="F18" s="23">
        <v>7.98</v>
      </c>
      <c r="G18" s="169">
        <v>0</v>
      </c>
      <c r="H18" s="3">
        <f>SUMIF(Consenso!$C:$C,$B18,Consenso!AM:AM)</f>
        <v>125</v>
      </c>
      <c r="I18" s="3">
        <f>SUMIF(Consenso!$C:$C,$B18,Consenso!AN:AN)</f>
        <v>50</v>
      </c>
      <c r="J18" s="3">
        <f>SUMIF(Consenso!$C:$C,$B18,Consenso!AO:AO)</f>
        <v>30</v>
      </c>
      <c r="K18" s="3">
        <f>SUMIF(Consenso!$C:$C,$B18,Consenso!AP:AP)</f>
        <v>30</v>
      </c>
      <c r="L18" s="3">
        <f>SUMIF(Consenso!$C:$C,$B18,Consenso!AQ:AQ)</f>
        <v>80</v>
      </c>
      <c r="M18" s="3">
        <f>SUMIF(Consenso!$C:$C,$B18,Consenso!AR:AR)</f>
        <v>30</v>
      </c>
      <c r="N18" s="3">
        <f>IFERROR(VLOOKUP(B:B,Consenso!C:P,14,0),0)</f>
        <v>15</v>
      </c>
      <c r="O18" s="3">
        <f>SUMIF('On Orders'!$B:$B,$B18,'On Orders'!E:E)</f>
        <v>0</v>
      </c>
      <c r="P18" s="3">
        <f>SUMIF('On Orders'!$B:$B,$B18,'On Orders'!F:F)</f>
        <v>0</v>
      </c>
      <c r="Q18" s="3">
        <f>SUMIF('On Orders'!$B:$B,$B18,'On Orders'!G:G)</f>
        <v>0</v>
      </c>
      <c r="R18" s="3">
        <f>SUMIF('On Orders'!$B:$B,$B18,'On Orders'!H:H)</f>
        <v>0</v>
      </c>
      <c r="S18" s="3">
        <v>0</v>
      </c>
      <c r="T18" s="3">
        <v>0</v>
      </c>
      <c r="U18" s="3">
        <v>0</v>
      </c>
      <c r="V18" s="31">
        <f t="shared" si="4"/>
        <v>-110</v>
      </c>
      <c r="W18" s="31">
        <f t="shared" si="5"/>
        <v>-160</v>
      </c>
      <c r="X18" s="31">
        <f t="shared" si="6"/>
        <v>-190</v>
      </c>
      <c r="Y18" s="31">
        <f t="shared" si="7"/>
        <v>-220</v>
      </c>
      <c r="Z18" s="31">
        <f t="shared" si="8"/>
        <v>-300</v>
      </c>
      <c r="AA18" s="31">
        <f t="shared" si="9"/>
        <v>-330</v>
      </c>
      <c r="AB18" t="str">
        <f>IF(COUNTIF('Master iP17 iP18'!$B:$B,$B18)&gt;0,"18",IF(COUNTIF('Master iP17 iP18'!$E:$E,$B18)&gt;0,"17","NORMAL"))</f>
        <v>NORMAL</v>
      </c>
      <c r="AC18" t="str">
        <f>IF($AB18="18",_xlfn.XLOOKUP($B18,'Master iP17 iP18'!$B:$B,'Master iP17 iP18'!$E:$E),"")</f>
        <v/>
      </c>
      <c r="AD18" s="22">
        <f t="shared" si="10"/>
        <v>-110</v>
      </c>
      <c r="AE18" s="22">
        <f t="shared" si="11"/>
        <v>-160</v>
      </c>
      <c r="AF18" s="22">
        <f t="shared" si="12"/>
        <v>-190</v>
      </c>
      <c r="AG18" s="22">
        <f t="shared" si="13"/>
        <v>-220</v>
      </c>
      <c r="AH18" s="22">
        <f t="shared" si="14"/>
        <v>-300</v>
      </c>
      <c r="AI18" s="22">
        <f t="shared" si="15"/>
        <v>-330</v>
      </c>
      <c r="AJ18" s="3">
        <f t="shared" si="16"/>
        <v>110</v>
      </c>
      <c r="AK18" s="3">
        <f t="shared" si="17"/>
        <v>50</v>
      </c>
      <c r="AL18" s="3">
        <f t="shared" si="18"/>
        <v>30</v>
      </c>
      <c r="AM18" s="3">
        <f t="shared" si="19"/>
        <v>30</v>
      </c>
      <c r="AN18" s="3">
        <f t="shared" si="20"/>
        <v>80</v>
      </c>
      <c r="AO18" s="3">
        <f t="shared" si="21"/>
        <v>30</v>
      </c>
      <c r="AR18" s="35" t="str">
        <f>IFERROR(_xlfn.XLOOKUP(B18,#REF!,#REF!),"")</f>
        <v/>
      </c>
      <c r="AS18" s="38">
        <f t="shared" si="22"/>
        <v>110</v>
      </c>
      <c r="AT18" s="38">
        <f t="shared" si="23"/>
        <v>50</v>
      </c>
      <c r="AU18" s="38">
        <f t="shared" si="24"/>
        <v>30</v>
      </c>
      <c r="AV18" s="38">
        <f t="shared" si="25"/>
        <v>30</v>
      </c>
      <c r="AW18" s="38">
        <f t="shared" si="26"/>
        <v>80</v>
      </c>
      <c r="AX18" s="38">
        <f t="shared" si="27"/>
        <v>30</v>
      </c>
      <c r="AZ18" t="s">
        <v>4116</v>
      </c>
      <c r="BA18" s="110">
        <f>SUMIF(Consenso!$C:$C,$B18,Consenso!AZ:AZ)</f>
        <v>24197.5</v>
      </c>
      <c r="BB18" s="110">
        <f>SUMIF(Consenso!$C:$C,$B18,Consenso!BA:BA)</f>
        <v>9679</v>
      </c>
      <c r="BC18" s="110">
        <f>SUMIF(Consenso!$C:$C,$B18,Consenso!BB:BB)</f>
        <v>5807.4000000000005</v>
      </c>
      <c r="BD18" s="110">
        <f>SUMIF(Consenso!$C:$C,$B18,Consenso!BC:BC)</f>
        <v>5807.4000000000005</v>
      </c>
      <c r="BE18" s="110">
        <f>SUMIF(Consenso!$C:$C,$B18,Consenso!BD:BD)</f>
        <v>15486.400000000001</v>
      </c>
      <c r="BF18" s="110">
        <f>SUMIF(Consenso!$C:$C,$B18,Consenso!BE:BE)</f>
        <v>5807.4000000000005</v>
      </c>
    </row>
    <row r="19" spans="1:58" x14ac:dyDescent="0.2">
      <c r="A19" t="s">
        <v>56</v>
      </c>
      <c r="B19" s="37" t="s">
        <v>494</v>
      </c>
      <c r="C19" t="s">
        <v>495</v>
      </c>
      <c r="D19" t="s">
        <v>489</v>
      </c>
      <c r="E19" t="s">
        <v>2202</v>
      </c>
      <c r="F19" s="23">
        <v>14</v>
      </c>
      <c r="G19" s="169">
        <v>0</v>
      </c>
      <c r="H19" s="3">
        <f>SUMIF(Consenso!$C:$C,$B19,Consenso!AM:AM)</f>
        <v>0</v>
      </c>
      <c r="I19" s="3">
        <f>SUMIF(Consenso!$C:$C,$B19,Consenso!AN:AN)</f>
        <v>120</v>
      </c>
      <c r="J19" s="3">
        <f>SUMIF(Consenso!$C:$C,$B19,Consenso!AO:AO)</f>
        <v>80</v>
      </c>
      <c r="K19" s="3">
        <f>SUMIF(Consenso!$C:$C,$B19,Consenso!AP:AP)</f>
        <v>70</v>
      </c>
      <c r="L19" s="3">
        <f>SUMIF(Consenso!$C:$C,$B19,Consenso!AQ:AQ)</f>
        <v>80</v>
      </c>
      <c r="M19" s="3">
        <f>SUMIF(Consenso!$C:$C,$B19,Consenso!AR:AR)</f>
        <v>80</v>
      </c>
      <c r="N19" s="3">
        <f>IFERROR(VLOOKUP(B:B,Consenso!C:P,14,0),0)</f>
        <v>0</v>
      </c>
      <c r="O19" s="3">
        <f>SUMIF('On Orders'!$B:$B,$B19,'On Orders'!E:E)</f>
        <v>0</v>
      </c>
      <c r="P19" s="3">
        <f>SUMIF('On Orders'!$B:$B,$B19,'On Orders'!F:F)</f>
        <v>216</v>
      </c>
      <c r="Q19" s="3">
        <f>SUMIF('On Orders'!$B:$B,$B19,'On Orders'!G:G)</f>
        <v>0</v>
      </c>
      <c r="R19" s="3">
        <f>SUMIF('On Orders'!$B:$B,$B19,'On Orders'!H:H)</f>
        <v>0</v>
      </c>
      <c r="S19" s="3">
        <v>0</v>
      </c>
      <c r="T19" s="3">
        <v>0</v>
      </c>
      <c r="U19" s="3">
        <v>0</v>
      </c>
      <c r="V19" s="31">
        <f t="shared" si="4"/>
        <v>216</v>
      </c>
      <c r="W19" s="31">
        <f t="shared" si="5"/>
        <v>96</v>
      </c>
      <c r="X19" s="31">
        <f t="shared" si="6"/>
        <v>16</v>
      </c>
      <c r="Y19" s="31">
        <f t="shared" si="7"/>
        <v>-54</v>
      </c>
      <c r="Z19" s="31">
        <f t="shared" si="8"/>
        <v>-134</v>
      </c>
      <c r="AA19" s="31">
        <f t="shared" si="9"/>
        <v>-214</v>
      </c>
      <c r="AB19" t="str">
        <f>IF(COUNTIF('Master iP17 iP18'!$B:$B,$B19)&gt;0,"18",IF(COUNTIF('Master iP17 iP18'!$E:$E,$B19)&gt;0,"17","NORMAL"))</f>
        <v>NORMAL</v>
      </c>
      <c r="AC19" t="str">
        <f>IF($AB19="18",_xlfn.XLOOKUP($B19,'Master iP17 iP18'!$B:$B,'Master iP17 iP18'!$E:$E),"")</f>
        <v/>
      </c>
      <c r="AD19" s="22">
        <f t="shared" si="10"/>
        <v>216</v>
      </c>
      <c r="AE19" s="22">
        <f t="shared" si="11"/>
        <v>96</v>
      </c>
      <c r="AF19" s="22">
        <f t="shared" si="12"/>
        <v>16</v>
      </c>
      <c r="AG19" s="22">
        <f t="shared" si="13"/>
        <v>-54</v>
      </c>
      <c r="AH19" s="22">
        <f t="shared" si="14"/>
        <v>-134</v>
      </c>
      <c r="AI19" s="22">
        <f t="shared" si="15"/>
        <v>-214</v>
      </c>
      <c r="AJ19" s="141">
        <f t="shared" si="16"/>
        <v>0</v>
      </c>
      <c r="AK19" s="162">
        <f t="shared" si="17"/>
        <v>0</v>
      </c>
      <c r="AL19" s="3">
        <f t="shared" si="18"/>
        <v>0</v>
      </c>
      <c r="AM19" s="3">
        <f t="shared" si="19"/>
        <v>54</v>
      </c>
      <c r="AN19" s="3">
        <f t="shared" si="20"/>
        <v>80</v>
      </c>
      <c r="AO19" s="3">
        <f t="shared" si="21"/>
        <v>80</v>
      </c>
      <c r="AP19" t="s">
        <v>2260</v>
      </c>
      <c r="AR19" s="35" t="str">
        <f>IFERROR(_xlfn.XLOOKUP(B19,#REF!,#REF!),"")</f>
        <v/>
      </c>
      <c r="AS19" s="38">
        <f t="shared" si="22"/>
        <v>0</v>
      </c>
      <c r="AT19" s="38">
        <f t="shared" si="23"/>
        <v>0</v>
      </c>
      <c r="AU19" s="38">
        <f t="shared" si="24"/>
        <v>0</v>
      </c>
      <c r="AV19" s="38">
        <f t="shared" si="25"/>
        <v>54</v>
      </c>
      <c r="AW19" s="38">
        <f t="shared" si="26"/>
        <v>80</v>
      </c>
      <c r="AX19" s="38">
        <f t="shared" si="27"/>
        <v>80</v>
      </c>
      <c r="AY19" s="160" t="s">
        <v>3910</v>
      </c>
      <c r="BA19" s="110">
        <f>SUMIF(Consenso!$C:$C,$B19,Consenso!AZ:AZ)</f>
        <v>12091.44</v>
      </c>
      <c r="BB19" s="110">
        <f>SUMIF(Consenso!$C:$C,$B19,Consenso!BA:BA)</f>
        <v>71824.399999999994</v>
      </c>
      <c r="BC19" s="110">
        <f>SUMIF(Consenso!$C:$C,$B19,Consenso!BB:BB)</f>
        <v>55608.020000000004</v>
      </c>
      <c r="BD19" s="110">
        <f>SUMIF(Consenso!$C:$C,$B19,Consenso!BC:BC)</f>
        <v>47775.35</v>
      </c>
      <c r="BE19" s="110">
        <f>SUMIF(Consenso!$C:$C,$B19,Consenso!BD:BD)</f>
        <v>55608.020000000004</v>
      </c>
      <c r="BF19" s="110">
        <f>SUMIF(Consenso!$C:$C,$B19,Consenso!BE:BE)</f>
        <v>58127.07</v>
      </c>
    </row>
    <row r="20" spans="1:58" x14ac:dyDescent="0.2">
      <c r="A20" t="s">
        <v>56</v>
      </c>
      <c r="B20" s="37" t="s">
        <v>1162</v>
      </c>
      <c r="C20" t="s">
        <v>1163</v>
      </c>
      <c r="D20" t="s">
        <v>489</v>
      </c>
      <c r="E20" t="s">
        <v>2202</v>
      </c>
      <c r="F20" s="23">
        <v>10.5</v>
      </c>
      <c r="G20" s="169">
        <v>0</v>
      </c>
      <c r="H20" s="3">
        <f>SUMIF(Consenso!$C:$C,$B20,Consenso!AM:AM)</f>
        <v>0</v>
      </c>
      <c r="I20" s="3">
        <f>SUMIF(Consenso!$C:$C,$B20,Consenso!AN:AN)</f>
        <v>0</v>
      </c>
      <c r="J20" s="3">
        <f>SUMIF(Consenso!$C:$C,$B20,Consenso!AO:AO)</f>
        <v>64</v>
      </c>
      <c r="K20" s="3">
        <f>SUMIF(Consenso!$C:$C,$B20,Consenso!AP:AP)</f>
        <v>73</v>
      </c>
      <c r="L20" s="3">
        <f>SUMIF(Consenso!$C:$C,$B20,Consenso!AQ:AQ)</f>
        <v>88</v>
      </c>
      <c r="M20" s="3">
        <f>SUMIF(Consenso!$C:$C,$B20,Consenso!AR:AR)</f>
        <v>97</v>
      </c>
      <c r="N20" s="3">
        <f>IFERROR(VLOOKUP(B:B,Consenso!C:P,14,0),0)</f>
        <v>129</v>
      </c>
      <c r="O20" s="3">
        <f>SUMIF('On Orders'!$B:$B,$B20,'On Orders'!E:E)</f>
        <v>0</v>
      </c>
      <c r="P20" s="3">
        <f>SUMIF('On Orders'!$B:$B,$B20,'On Orders'!F:F)</f>
        <v>0</v>
      </c>
      <c r="Q20" s="3">
        <f>SUMIF('On Orders'!$B:$B,$B20,'On Orders'!G:G)</f>
        <v>0</v>
      </c>
      <c r="R20" s="3">
        <f>SUMIF('On Orders'!$B:$B,$B20,'On Orders'!H:H)</f>
        <v>0</v>
      </c>
      <c r="S20" s="3">
        <v>0</v>
      </c>
      <c r="T20" s="3">
        <v>0</v>
      </c>
      <c r="U20" s="3">
        <v>0</v>
      </c>
      <c r="V20" s="31">
        <f t="shared" si="4"/>
        <v>129</v>
      </c>
      <c r="W20" s="31">
        <f t="shared" si="5"/>
        <v>129</v>
      </c>
      <c r="X20" s="31">
        <f t="shared" si="6"/>
        <v>65</v>
      </c>
      <c r="Y20" s="31">
        <f t="shared" si="7"/>
        <v>-8</v>
      </c>
      <c r="Z20" s="31">
        <f t="shared" si="8"/>
        <v>-96</v>
      </c>
      <c r="AA20" s="31">
        <f t="shared" si="9"/>
        <v>-193</v>
      </c>
      <c r="AB20" t="str">
        <f>IF(COUNTIF('Master iP17 iP18'!$B:$B,$B20)&gt;0,"18",IF(COUNTIF('Master iP17 iP18'!$E:$E,$B20)&gt;0,"17","NORMAL"))</f>
        <v>NORMAL</v>
      </c>
      <c r="AC20" t="str">
        <f>IF($AB20="18",_xlfn.XLOOKUP($B20,'Master iP17 iP18'!$B:$B,'Master iP17 iP18'!$E:$E),"")</f>
        <v/>
      </c>
      <c r="AD20" s="22">
        <f t="shared" si="10"/>
        <v>129</v>
      </c>
      <c r="AE20" s="22">
        <f t="shared" si="11"/>
        <v>129</v>
      </c>
      <c r="AF20" s="22">
        <f t="shared" si="12"/>
        <v>65</v>
      </c>
      <c r="AG20" s="22">
        <f t="shared" si="13"/>
        <v>-8</v>
      </c>
      <c r="AH20" s="22">
        <f t="shared" si="14"/>
        <v>-96</v>
      </c>
      <c r="AI20" s="22">
        <f t="shared" si="15"/>
        <v>-193</v>
      </c>
      <c r="AJ20" s="141">
        <f t="shared" si="16"/>
        <v>0</v>
      </c>
      <c r="AK20" s="3">
        <f t="shared" si="17"/>
        <v>0</v>
      </c>
      <c r="AL20" s="3">
        <f t="shared" si="18"/>
        <v>0</v>
      </c>
      <c r="AM20" s="3">
        <f t="shared" si="19"/>
        <v>8</v>
      </c>
      <c r="AN20" s="3">
        <f t="shared" si="20"/>
        <v>88</v>
      </c>
      <c r="AO20" s="3">
        <f t="shared" si="21"/>
        <v>97</v>
      </c>
      <c r="AR20" s="35" t="str">
        <f>IFERROR(_xlfn.XLOOKUP(B20,#REF!,#REF!),"")</f>
        <v/>
      </c>
      <c r="AS20" s="38">
        <f t="shared" si="22"/>
        <v>0</v>
      </c>
      <c r="AT20" s="38">
        <f t="shared" si="23"/>
        <v>0</v>
      </c>
      <c r="AU20" s="38">
        <f t="shared" si="24"/>
        <v>0</v>
      </c>
      <c r="AV20" s="38">
        <f t="shared" si="25"/>
        <v>8</v>
      </c>
      <c r="AW20" s="38">
        <f t="shared" si="26"/>
        <v>88</v>
      </c>
      <c r="AX20" s="38">
        <f t="shared" si="27"/>
        <v>97</v>
      </c>
      <c r="AY20" t="s">
        <v>3914</v>
      </c>
      <c r="BA20" s="110">
        <f>SUMIF(Consenso!$C:$C,$B20,Consenso!AZ:AZ)</f>
        <v>25389.279999999999</v>
      </c>
      <c r="BB20" s="110">
        <f>SUMIF(Consenso!$C:$C,$B20,Consenso!BA:BA)</f>
        <v>36270.400000000001</v>
      </c>
      <c r="BC20" s="110">
        <f>SUMIF(Consenso!$C:$C,$B20,Consenso!BB:BB)</f>
        <v>29016.32</v>
      </c>
      <c r="BD20" s="110">
        <f>SUMIF(Consenso!$C:$C,$B20,Consenso!BC:BC)</f>
        <v>33096.74</v>
      </c>
      <c r="BE20" s="110">
        <f>SUMIF(Consenso!$C:$C,$B20,Consenso!BD:BD)</f>
        <v>39897.440000000002</v>
      </c>
      <c r="BF20" s="110">
        <f>SUMIF(Consenso!$C:$C,$B20,Consenso!BE:BE)</f>
        <v>43977.86</v>
      </c>
    </row>
    <row r="21" spans="1:58" x14ac:dyDescent="0.2">
      <c r="A21" t="s">
        <v>56</v>
      </c>
      <c r="B21" s="37" t="s">
        <v>2163</v>
      </c>
      <c r="C21" t="s">
        <v>2164</v>
      </c>
      <c r="D21" t="s">
        <v>80</v>
      </c>
      <c r="E21" t="s">
        <v>2203</v>
      </c>
      <c r="F21" s="23">
        <v>13</v>
      </c>
      <c r="G21" s="169">
        <v>0</v>
      </c>
      <c r="H21" s="3">
        <f>SUMIF(Consenso!$C:$C,$B21,Consenso!AM:AM)</f>
        <v>96</v>
      </c>
      <c r="I21" s="3">
        <f>SUMIF(Consenso!$C:$C,$B21,Consenso!AN:AN)</f>
        <v>72</v>
      </c>
      <c r="J21" s="3">
        <f>SUMIF(Consenso!$C:$C,$B21,Consenso!AO:AO)</f>
        <v>0</v>
      </c>
      <c r="K21" s="3">
        <f>SUMIF(Consenso!$C:$C,$B21,Consenso!AP:AP)</f>
        <v>0</v>
      </c>
      <c r="L21" s="3">
        <f>SUMIF(Consenso!$C:$C,$B21,Consenso!AQ:AQ)</f>
        <v>0</v>
      </c>
      <c r="M21" s="3">
        <f>SUMIF(Consenso!$C:$C,$B21,Consenso!AR:AR)</f>
        <v>0</v>
      </c>
      <c r="N21" s="3">
        <f>IFERROR(VLOOKUP(B:B,Consenso!C:P,14,0),0)</f>
        <v>72</v>
      </c>
      <c r="O21" s="3">
        <f>SUMIF('On Orders'!$B:$B,$B21,'On Orders'!E:E)</f>
        <v>0</v>
      </c>
      <c r="P21" s="3">
        <f>SUMIF('On Orders'!$B:$B,$B21,'On Orders'!F:F)</f>
        <v>0</v>
      </c>
      <c r="Q21" s="3">
        <f>SUMIF('On Orders'!$B:$B,$B21,'On Orders'!G:G)</f>
        <v>0</v>
      </c>
      <c r="R21" s="3">
        <f>SUMIF('On Orders'!$B:$B,$B21,'On Orders'!H:H)</f>
        <v>0</v>
      </c>
      <c r="S21" s="3">
        <v>0</v>
      </c>
      <c r="T21" s="3">
        <v>0</v>
      </c>
      <c r="U21" s="3">
        <v>0</v>
      </c>
      <c r="V21" s="31">
        <f t="shared" si="4"/>
        <v>-24</v>
      </c>
      <c r="W21" s="31">
        <f t="shared" si="5"/>
        <v>-96</v>
      </c>
      <c r="X21" s="31">
        <f t="shared" si="6"/>
        <v>-96</v>
      </c>
      <c r="Y21" s="31">
        <f t="shared" si="7"/>
        <v>-96</v>
      </c>
      <c r="Z21" s="31">
        <f t="shared" si="8"/>
        <v>-96</v>
      </c>
      <c r="AA21" s="31">
        <f t="shared" si="9"/>
        <v>-96</v>
      </c>
      <c r="AB21" t="str">
        <f>IF(COUNTIF('Master iP17 iP18'!$B:$B,$B21)&gt;0,"18",IF(COUNTIF('Master iP17 iP18'!$E:$E,$B21)&gt;0,"17","NORMAL"))</f>
        <v>NORMAL</v>
      </c>
      <c r="AC21" t="str">
        <f>IF($AB21="18",_xlfn.XLOOKUP($B21,'Master iP17 iP18'!$B:$B,'Master iP17 iP18'!$E:$E),"")</f>
        <v/>
      </c>
      <c r="AD21" s="22">
        <f t="shared" si="10"/>
        <v>-24</v>
      </c>
      <c r="AE21" s="22">
        <f t="shared" si="11"/>
        <v>-96</v>
      </c>
      <c r="AF21" s="22">
        <f t="shared" si="12"/>
        <v>-96</v>
      </c>
      <c r="AG21" s="22">
        <f t="shared" si="13"/>
        <v>-96</v>
      </c>
      <c r="AH21" s="22">
        <f t="shared" si="14"/>
        <v>-96</v>
      </c>
      <c r="AI21" s="22">
        <f t="shared" si="15"/>
        <v>-96</v>
      </c>
      <c r="AJ21" s="141">
        <f t="shared" si="16"/>
        <v>24</v>
      </c>
      <c r="AK21" s="3">
        <f t="shared" si="17"/>
        <v>72</v>
      </c>
      <c r="AL21" s="3">
        <f t="shared" si="18"/>
        <v>0</v>
      </c>
      <c r="AM21" s="3">
        <f t="shared" si="19"/>
        <v>0</v>
      </c>
      <c r="AN21" s="3">
        <f t="shared" si="20"/>
        <v>0</v>
      </c>
      <c r="AO21" s="3">
        <f t="shared" si="21"/>
        <v>0</v>
      </c>
      <c r="AR21" s="35" t="str">
        <f>IFERROR(_xlfn.XLOOKUP(B21,#REF!,#REF!),"")</f>
        <v/>
      </c>
      <c r="AS21" s="38">
        <f t="shared" si="22"/>
        <v>24</v>
      </c>
      <c r="AT21" s="38">
        <f t="shared" si="23"/>
        <v>72</v>
      </c>
      <c r="AU21" s="38">
        <f t="shared" si="24"/>
        <v>0</v>
      </c>
      <c r="AV21" s="38">
        <f t="shared" si="25"/>
        <v>0</v>
      </c>
      <c r="AW21" s="38">
        <f t="shared" si="26"/>
        <v>0</v>
      </c>
      <c r="AX21" s="38">
        <f t="shared" si="27"/>
        <v>0</v>
      </c>
      <c r="BA21" s="110">
        <f>SUMIF(Consenso!$C:$C,$B21,Consenso!AZ:AZ)</f>
        <v>37203.840000000004</v>
      </c>
      <c r="BB21" s="110">
        <f>SUMIF(Consenso!$C:$C,$B21,Consenso!BA:BA)</f>
        <v>19377</v>
      </c>
      <c r="BC21" s="110">
        <f>SUMIF(Consenso!$C:$C,$B21,Consenso!BB:BB)</f>
        <v>8525.880000000001</v>
      </c>
      <c r="BD21" s="110">
        <f>SUMIF(Consenso!$C:$C,$B21,Consenso!BC:BC)</f>
        <v>0</v>
      </c>
      <c r="BE21" s="110">
        <f>SUMIF(Consenso!$C:$C,$B21,Consenso!BD:BD)</f>
        <v>0</v>
      </c>
      <c r="BF21" s="110">
        <f>SUMIF(Consenso!$C:$C,$B21,Consenso!BE:BE)</f>
        <v>0</v>
      </c>
    </row>
    <row r="22" spans="1:58" x14ac:dyDescent="0.2">
      <c r="A22" t="s">
        <v>56</v>
      </c>
      <c r="B22" s="37" t="s">
        <v>525</v>
      </c>
      <c r="C22" t="s">
        <v>526</v>
      </c>
      <c r="D22" t="s">
        <v>524</v>
      </c>
      <c r="E22" t="s">
        <v>2202</v>
      </c>
      <c r="F22" s="23">
        <v>18</v>
      </c>
      <c r="G22" s="169">
        <v>0</v>
      </c>
      <c r="H22" s="3">
        <f>SUMIF(Consenso!$C:$C,$B22,Consenso!AM:AM)</f>
        <v>21</v>
      </c>
      <c r="I22" s="3">
        <f>SUMIF(Consenso!$C:$C,$B22,Consenso!AN:AN)</f>
        <v>34</v>
      </c>
      <c r="J22" s="3">
        <f>SUMIF(Consenso!$C:$C,$B22,Consenso!AO:AO)</f>
        <v>15</v>
      </c>
      <c r="K22" s="3">
        <f>SUMIF(Consenso!$C:$C,$B22,Consenso!AP:AP)</f>
        <v>32</v>
      </c>
      <c r="L22" s="3">
        <f>SUMIF(Consenso!$C:$C,$B22,Consenso!AQ:AQ)</f>
        <v>56</v>
      </c>
      <c r="M22" s="3">
        <f>SUMIF(Consenso!$C:$C,$B22,Consenso!AR:AR)</f>
        <v>47</v>
      </c>
      <c r="N22" s="3">
        <f>IFERROR(VLOOKUP(B:B,Consenso!C:P,14,0),0)</f>
        <v>11</v>
      </c>
      <c r="O22" s="3">
        <f>SUMIF('On Orders'!$B:$B,$B22,'On Orders'!E:E)</f>
        <v>0</v>
      </c>
      <c r="P22" s="3">
        <f>SUMIF('On Orders'!$B:$B,$B22,'On Orders'!F:F)</f>
        <v>48</v>
      </c>
      <c r="Q22" s="3">
        <f>SUMIF('On Orders'!$B:$B,$B22,'On Orders'!G:G)</f>
        <v>0</v>
      </c>
      <c r="R22" s="3">
        <f>SUMIF('On Orders'!$B:$B,$B22,'On Orders'!H:H)</f>
        <v>0</v>
      </c>
      <c r="S22" s="3">
        <v>0</v>
      </c>
      <c r="T22" s="3">
        <v>0</v>
      </c>
      <c r="U22" s="3">
        <v>0</v>
      </c>
      <c r="V22" s="31">
        <f t="shared" si="4"/>
        <v>38</v>
      </c>
      <c r="W22" s="31">
        <f t="shared" si="5"/>
        <v>4</v>
      </c>
      <c r="X22" s="31">
        <f t="shared" si="6"/>
        <v>-11</v>
      </c>
      <c r="Y22" s="31">
        <f t="shared" si="7"/>
        <v>-43</v>
      </c>
      <c r="Z22" s="31">
        <f t="shared" si="8"/>
        <v>-99</v>
      </c>
      <c r="AA22" s="31">
        <f t="shared" si="9"/>
        <v>-146</v>
      </c>
      <c r="AB22" t="str">
        <f>IF(COUNTIF('Master iP17 iP18'!$B:$B,$B22)&gt;0,"18",IF(COUNTIF('Master iP17 iP18'!$E:$E,$B22)&gt;0,"17","NORMAL"))</f>
        <v>NORMAL</v>
      </c>
      <c r="AC22" t="str">
        <f>IF($AB22="18",_xlfn.XLOOKUP($B22,'Master iP17 iP18'!$B:$B,'Master iP17 iP18'!$E:$E),"")</f>
        <v/>
      </c>
      <c r="AD22" s="22">
        <f t="shared" si="10"/>
        <v>38</v>
      </c>
      <c r="AE22" s="22">
        <f t="shared" si="11"/>
        <v>4</v>
      </c>
      <c r="AF22" s="22">
        <f t="shared" si="12"/>
        <v>-11</v>
      </c>
      <c r="AG22" s="22">
        <f t="shared" si="13"/>
        <v>-43</v>
      </c>
      <c r="AH22" s="22">
        <f t="shared" si="14"/>
        <v>-99</v>
      </c>
      <c r="AI22" s="22">
        <f t="shared" si="15"/>
        <v>-146</v>
      </c>
      <c r="AJ22" s="3">
        <f t="shared" si="16"/>
        <v>0</v>
      </c>
      <c r="AK22" s="3">
        <f t="shared" si="17"/>
        <v>0</v>
      </c>
      <c r="AL22" s="3">
        <f t="shared" si="18"/>
        <v>11</v>
      </c>
      <c r="AM22" s="3">
        <f t="shared" si="19"/>
        <v>32</v>
      </c>
      <c r="AN22" s="3">
        <f t="shared" si="20"/>
        <v>56</v>
      </c>
      <c r="AO22" s="3">
        <f t="shared" si="21"/>
        <v>47</v>
      </c>
      <c r="AP22" t="s">
        <v>2267</v>
      </c>
      <c r="AR22" s="35" t="str">
        <f>IFERROR(_xlfn.XLOOKUP(B22,#REF!,#REF!),"")</f>
        <v/>
      </c>
      <c r="AS22" s="38">
        <f t="shared" si="22"/>
        <v>0</v>
      </c>
      <c r="AT22" s="38">
        <f t="shared" si="23"/>
        <v>0</v>
      </c>
      <c r="AU22" s="38">
        <f t="shared" si="24"/>
        <v>11</v>
      </c>
      <c r="AV22" s="38">
        <f t="shared" si="25"/>
        <v>32</v>
      </c>
      <c r="AW22" s="38">
        <f t="shared" si="26"/>
        <v>56</v>
      </c>
      <c r="AX22" s="38">
        <f t="shared" si="27"/>
        <v>47</v>
      </c>
      <c r="AY22" t="s">
        <v>3920</v>
      </c>
      <c r="BA22" s="110">
        <f>SUMIF(Consenso!$C:$C,$B22,Consenso!AZ:AZ)</f>
        <v>11305.56</v>
      </c>
      <c r="BB22" s="110">
        <f>SUMIF(Consenso!$C:$C,$B22,Consenso!BA:BA)</f>
        <v>18304.240000000002</v>
      </c>
      <c r="BC22" s="110">
        <f>SUMIF(Consenso!$C:$C,$B22,Consenso!BB:BB)</f>
        <v>8075.4000000000005</v>
      </c>
      <c r="BD22" s="110">
        <f>SUMIF(Consenso!$C:$C,$B22,Consenso!BC:BC)</f>
        <v>17227.52</v>
      </c>
      <c r="BE22" s="110">
        <f>SUMIF(Consenso!$C:$C,$B22,Consenso!BD:BD)</f>
        <v>30148.16</v>
      </c>
      <c r="BF22" s="110">
        <f>SUMIF(Consenso!$C:$C,$B22,Consenso!BE:BE)</f>
        <v>25302.920000000002</v>
      </c>
    </row>
    <row r="23" spans="1:58" x14ac:dyDescent="0.2">
      <c r="A23" t="s">
        <v>56</v>
      </c>
      <c r="B23" s="37" t="s">
        <v>522</v>
      </c>
      <c r="C23" t="s">
        <v>523</v>
      </c>
      <c r="D23" t="s">
        <v>524</v>
      </c>
      <c r="E23" t="s">
        <v>2202</v>
      </c>
      <c r="F23" s="23">
        <v>18</v>
      </c>
      <c r="G23" s="169">
        <v>0</v>
      </c>
      <c r="H23" s="3">
        <f>SUMIF(Consenso!$C:$C,$B23,Consenso!AM:AM)</f>
        <v>45</v>
      </c>
      <c r="I23" s="3">
        <f>SUMIF(Consenso!$C:$C,$B23,Consenso!AN:AN)</f>
        <v>50</v>
      </c>
      <c r="J23" s="3">
        <f>SUMIF(Consenso!$C:$C,$B23,Consenso!AO:AO)</f>
        <v>20</v>
      </c>
      <c r="K23" s="3">
        <f>SUMIF(Consenso!$C:$C,$B23,Consenso!AP:AP)</f>
        <v>80</v>
      </c>
      <c r="L23" s="3">
        <f>SUMIF(Consenso!$C:$C,$B23,Consenso!AQ:AQ)</f>
        <v>80</v>
      </c>
      <c r="M23" s="3">
        <f>SUMIF(Consenso!$C:$C,$B23,Consenso!AR:AR)</f>
        <v>100</v>
      </c>
      <c r="N23" s="3">
        <f>IFERROR(VLOOKUP(B:B,Consenso!C:P,14,0),0)</f>
        <v>12</v>
      </c>
      <c r="O23" s="3">
        <f>SUMIF('On Orders'!$B:$B,$B23,'On Orders'!E:E)</f>
        <v>0</v>
      </c>
      <c r="P23" s="3">
        <f>SUMIF('On Orders'!$B:$B,$B23,'On Orders'!F:F)</f>
        <v>48</v>
      </c>
      <c r="Q23" s="3">
        <f>SUMIF('On Orders'!$B:$B,$B23,'On Orders'!G:G)</f>
        <v>0</v>
      </c>
      <c r="R23" s="3">
        <f>SUMIF('On Orders'!$B:$B,$B23,'On Orders'!H:H)</f>
        <v>0</v>
      </c>
      <c r="S23" s="3">
        <v>0</v>
      </c>
      <c r="T23" s="3">
        <v>0</v>
      </c>
      <c r="U23" s="3">
        <v>0</v>
      </c>
      <c r="V23" s="31">
        <f t="shared" si="4"/>
        <v>15</v>
      </c>
      <c r="W23" s="31">
        <f t="shared" si="5"/>
        <v>-35</v>
      </c>
      <c r="X23" s="31">
        <f t="shared" si="6"/>
        <v>-55</v>
      </c>
      <c r="Y23" s="31">
        <f t="shared" si="7"/>
        <v>-135</v>
      </c>
      <c r="Z23" s="31">
        <f t="shared" si="8"/>
        <v>-215</v>
      </c>
      <c r="AA23" s="31">
        <f t="shared" si="9"/>
        <v>-315</v>
      </c>
      <c r="AB23" t="str">
        <f>IF(COUNTIF('Master iP17 iP18'!$B:$B,$B23)&gt;0,"18",IF(COUNTIF('Master iP17 iP18'!$E:$E,$B23)&gt;0,"17","NORMAL"))</f>
        <v>NORMAL</v>
      </c>
      <c r="AC23" t="str">
        <f>IF($AB23="18",_xlfn.XLOOKUP($B23,'Master iP17 iP18'!$B:$B,'Master iP17 iP18'!$E:$E),"")</f>
        <v/>
      </c>
      <c r="AD23" s="22">
        <f t="shared" si="10"/>
        <v>15</v>
      </c>
      <c r="AE23" s="22">
        <f t="shared" si="11"/>
        <v>-35</v>
      </c>
      <c r="AF23" s="22">
        <f t="shared" si="12"/>
        <v>-55</v>
      </c>
      <c r="AG23" s="22">
        <f t="shared" si="13"/>
        <v>-135</v>
      </c>
      <c r="AH23" s="22">
        <f t="shared" si="14"/>
        <v>-215</v>
      </c>
      <c r="AI23" s="22">
        <f t="shared" si="15"/>
        <v>-315</v>
      </c>
      <c r="AJ23" s="3">
        <f t="shared" si="16"/>
        <v>0</v>
      </c>
      <c r="AK23" s="3">
        <f>IF($AB23="17",0,MAX(0,MAX(0,-AE23)-MAX(0,-AD23)))</f>
        <v>35</v>
      </c>
      <c r="AL23" s="3">
        <f t="shared" si="18"/>
        <v>20</v>
      </c>
      <c r="AM23" s="3">
        <f t="shared" si="19"/>
        <v>80</v>
      </c>
      <c r="AN23" s="3">
        <f t="shared" si="20"/>
        <v>80</v>
      </c>
      <c r="AO23" s="3">
        <f t="shared" si="21"/>
        <v>100</v>
      </c>
      <c r="AP23" t="s">
        <v>2267</v>
      </c>
      <c r="AR23" s="35" t="str">
        <f>IFERROR(_xlfn.XLOOKUP(B23,#REF!,#REF!),"")</f>
        <v/>
      </c>
      <c r="AS23" s="38">
        <f t="shared" si="22"/>
        <v>0</v>
      </c>
      <c r="AT23" s="38">
        <f t="shared" si="23"/>
        <v>35</v>
      </c>
      <c r="AU23" s="38">
        <f t="shared" si="24"/>
        <v>20</v>
      </c>
      <c r="AV23" s="38">
        <f t="shared" si="25"/>
        <v>80</v>
      </c>
      <c r="AW23" s="38">
        <f t="shared" si="26"/>
        <v>80</v>
      </c>
      <c r="AX23" s="38">
        <f t="shared" si="27"/>
        <v>100</v>
      </c>
      <c r="AY23" t="s">
        <v>3917</v>
      </c>
      <c r="AZ23" t="s">
        <v>4114</v>
      </c>
      <c r="BA23" s="110">
        <f>SUMIF(Consenso!$C:$C,$B23,Consenso!AZ:AZ)</f>
        <v>24226.2</v>
      </c>
      <c r="BB23" s="110">
        <f>SUMIF(Consenso!$C:$C,$B23,Consenso!BA:BA)</f>
        <v>26918</v>
      </c>
      <c r="BC23" s="110">
        <f>SUMIF(Consenso!$C:$C,$B23,Consenso!BB:BB)</f>
        <v>10767.2</v>
      </c>
      <c r="BD23" s="110">
        <f>SUMIF(Consenso!$C:$C,$B23,Consenso!BC:BC)</f>
        <v>43068.800000000003</v>
      </c>
      <c r="BE23" s="110">
        <f>SUMIF(Consenso!$C:$C,$B23,Consenso!BD:BD)</f>
        <v>43068.800000000003</v>
      </c>
      <c r="BF23" s="110">
        <f>SUMIF(Consenso!$C:$C,$B23,Consenso!BE:BE)</f>
        <v>53836</v>
      </c>
    </row>
    <row r="24" spans="1:58" x14ac:dyDescent="0.2">
      <c r="A24" t="s">
        <v>56</v>
      </c>
      <c r="B24" s="37" t="s">
        <v>530</v>
      </c>
      <c r="C24" t="s">
        <v>531</v>
      </c>
      <c r="D24" t="s">
        <v>532</v>
      </c>
      <c r="E24" t="s">
        <v>2202</v>
      </c>
      <c r="F24" s="23">
        <v>7</v>
      </c>
      <c r="G24" s="169">
        <v>0</v>
      </c>
      <c r="H24" s="3">
        <f>SUMIF(Consenso!$C:$C,$B24,Consenso!AM:AM)</f>
        <v>1</v>
      </c>
      <c r="I24" s="3">
        <f>SUMIF(Consenso!$C:$C,$B24,Consenso!AN:AN)</f>
        <v>80</v>
      </c>
      <c r="J24" s="3">
        <f>SUMIF(Consenso!$C:$C,$B24,Consenso!AO:AO)</f>
        <v>36</v>
      </c>
      <c r="K24" s="3">
        <f>SUMIF(Consenso!$C:$C,$B24,Consenso!AP:AP)</f>
        <v>84</v>
      </c>
      <c r="L24" s="3">
        <f>SUMIF(Consenso!$C:$C,$B24,Consenso!AQ:AQ)</f>
        <v>100</v>
      </c>
      <c r="M24" s="3">
        <f>SUMIF(Consenso!$C:$C,$B24,Consenso!AR:AR)</f>
        <v>51</v>
      </c>
      <c r="N24" s="3">
        <f>IFERROR(VLOOKUP(B:B,Consenso!C:P,14,0),0)</f>
        <v>0</v>
      </c>
      <c r="O24" s="3">
        <f>SUMIF('On Orders'!$B:$B,$B24,'On Orders'!E:E)</f>
        <v>0</v>
      </c>
      <c r="P24" s="3">
        <f>SUMIF('On Orders'!$B:$B,$B24,'On Orders'!F:F)</f>
        <v>168</v>
      </c>
      <c r="Q24" s="3">
        <f>SUMIF('On Orders'!$B:$B,$B24,'On Orders'!G:G)</f>
        <v>0</v>
      </c>
      <c r="R24" s="3">
        <f>SUMIF('On Orders'!$B:$B,$B24,'On Orders'!H:H)</f>
        <v>0</v>
      </c>
      <c r="S24" s="3">
        <v>0</v>
      </c>
      <c r="T24" s="3">
        <v>0</v>
      </c>
      <c r="U24" s="3">
        <v>0</v>
      </c>
      <c r="V24" s="31">
        <f t="shared" si="4"/>
        <v>167</v>
      </c>
      <c r="W24" s="31">
        <f t="shared" si="5"/>
        <v>87</v>
      </c>
      <c r="X24" s="31">
        <f t="shared" si="6"/>
        <v>51</v>
      </c>
      <c r="Y24" s="31">
        <f t="shared" si="7"/>
        <v>-33</v>
      </c>
      <c r="Z24" s="31">
        <f t="shared" si="8"/>
        <v>-133</v>
      </c>
      <c r="AA24" s="31">
        <f t="shared" si="9"/>
        <v>-184</v>
      </c>
      <c r="AB24" t="str">
        <f>IF(COUNTIF('Master iP17 iP18'!$B:$B,$B24)&gt;0,"18",IF(COUNTIF('Master iP17 iP18'!$E:$E,$B24)&gt;0,"17","NORMAL"))</f>
        <v>NORMAL</v>
      </c>
      <c r="AC24" t="str">
        <f>IF($AB24="18",_xlfn.XLOOKUP($B24,'Master iP17 iP18'!$B:$B,'Master iP17 iP18'!$E:$E),"")</f>
        <v/>
      </c>
      <c r="AD24" s="22">
        <f t="shared" si="10"/>
        <v>167</v>
      </c>
      <c r="AE24" s="22">
        <f t="shared" si="11"/>
        <v>87</v>
      </c>
      <c r="AF24" s="22">
        <f t="shared" si="12"/>
        <v>51</v>
      </c>
      <c r="AG24" s="22">
        <f t="shared" si="13"/>
        <v>-33</v>
      </c>
      <c r="AH24" s="22">
        <f t="shared" si="14"/>
        <v>-133</v>
      </c>
      <c r="AI24" s="22">
        <f t="shared" si="15"/>
        <v>-184</v>
      </c>
      <c r="AJ24" s="3">
        <f t="shared" si="16"/>
        <v>0</v>
      </c>
      <c r="AK24" s="3">
        <f t="shared" si="17"/>
        <v>0</v>
      </c>
      <c r="AL24" s="3">
        <f t="shared" si="18"/>
        <v>0</v>
      </c>
      <c r="AM24" s="3">
        <f t="shared" si="19"/>
        <v>33</v>
      </c>
      <c r="AN24" s="3">
        <f t="shared" si="20"/>
        <v>100</v>
      </c>
      <c r="AO24" s="3">
        <f t="shared" si="21"/>
        <v>51</v>
      </c>
      <c r="AP24" t="s">
        <v>2268</v>
      </c>
      <c r="AR24" s="35" t="str">
        <f>IFERROR(_xlfn.XLOOKUP(B24,#REF!,#REF!),"")</f>
        <v/>
      </c>
      <c r="AS24" s="38">
        <f t="shared" si="22"/>
        <v>0</v>
      </c>
      <c r="AT24" s="38">
        <f t="shared" si="23"/>
        <v>0</v>
      </c>
      <c r="AU24" s="38">
        <f t="shared" si="24"/>
        <v>0</v>
      </c>
      <c r="AV24" s="38">
        <f t="shared" si="25"/>
        <v>33</v>
      </c>
      <c r="AW24" s="38">
        <f t="shared" si="26"/>
        <v>100</v>
      </c>
      <c r="AX24" s="38">
        <f t="shared" si="27"/>
        <v>51</v>
      </c>
      <c r="AZ24" t="s">
        <v>4111</v>
      </c>
      <c r="BA24" s="110">
        <f>SUMIF(Consenso!$C:$C,$B24,Consenso!AZ:AZ)</f>
        <v>11107.25</v>
      </c>
      <c r="BB24" s="110">
        <f>SUMIF(Consenso!$C:$C,$B24,Consenso!BA:BA)</f>
        <v>28558.239999999998</v>
      </c>
      <c r="BC24" s="110">
        <f>SUMIF(Consenso!$C:$C,$B24,Consenso!BB:BB)</f>
        <v>16219.4</v>
      </c>
      <c r="BD24" s="110">
        <f>SUMIF(Consenso!$C:$C,$B24,Consenso!BC:BC)</f>
        <v>28581.480000000003</v>
      </c>
      <c r="BE24" s="110">
        <f>SUMIF(Consenso!$C:$C,$B24,Consenso!BD:BD)</f>
        <v>34111.879999999997</v>
      </c>
      <c r="BF24" s="110">
        <f>SUMIF(Consenso!$C:$C,$B24,Consenso!BE:BE)</f>
        <v>23631.989999999998</v>
      </c>
    </row>
    <row r="25" spans="1:58" x14ac:dyDescent="0.2">
      <c r="A25" t="s">
        <v>56</v>
      </c>
      <c r="B25" s="37" t="s">
        <v>363</v>
      </c>
      <c r="C25" t="s">
        <v>365</v>
      </c>
      <c r="D25" t="s">
        <v>109</v>
      </c>
      <c r="E25" t="s">
        <v>2204</v>
      </c>
      <c r="F25" s="23">
        <v>13</v>
      </c>
      <c r="G25" s="169">
        <v>0</v>
      </c>
      <c r="H25" s="3">
        <f>SUMIF(Consenso!$C:$C,$B25,Consenso!AM:AM)</f>
        <v>0</v>
      </c>
      <c r="I25" s="3">
        <f>SUMIF(Consenso!$C:$C,$B25,Consenso!AN:AN)</f>
        <v>0</v>
      </c>
      <c r="J25" s="3">
        <f>SUMIF(Consenso!$C:$C,$B25,Consenso!AO:AO)</f>
        <v>0</v>
      </c>
      <c r="K25" s="3">
        <f>SUMIF(Consenso!$C:$C,$B25,Consenso!AP:AP)</f>
        <v>0</v>
      </c>
      <c r="L25" s="3">
        <f>SUMIF(Consenso!$C:$C,$B25,Consenso!AQ:AQ)</f>
        <v>0</v>
      </c>
      <c r="M25" s="3">
        <f>SUMIF(Consenso!$C:$C,$B25,Consenso!AR:AR)</f>
        <v>0</v>
      </c>
      <c r="N25" s="3">
        <f>IFERROR(VLOOKUP(B:B,Consenso!C:P,14,0),0)</f>
        <v>116</v>
      </c>
      <c r="O25" s="3">
        <f>SUMIF('On Orders'!$B:$B,$B25,'On Orders'!E:E)</f>
        <v>0</v>
      </c>
      <c r="P25" s="3">
        <f>SUMIF('On Orders'!$B:$B,$B25,'On Orders'!F:F)</f>
        <v>0</v>
      </c>
      <c r="Q25" s="3">
        <f>SUMIF('On Orders'!$B:$B,$B25,'On Orders'!G:G)</f>
        <v>0</v>
      </c>
      <c r="R25" s="3">
        <f>SUMIF('On Orders'!$B:$B,$B25,'On Orders'!H:H)</f>
        <v>0</v>
      </c>
      <c r="S25" s="3">
        <v>0</v>
      </c>
      <c r="T25" s="3">
        <v>0</v>
      </c>
      <c r="U25" s="3">
        <v>0</v>
      </c>
      <c r="V25" s="31">
        <f t="shared" si="4"/>
        <v>116</v>
      </c>
      <c r="W25" s="31">
        <f t="shared" si="5"/>
        <v>116</v>
      </c>
      <c r="X25" s="31">
        <f t="shared" si="6"/>
        <v>116</v>
      </c>
      <c r="Y25" s="31">
        <f t="shared" si="7"/>
        <v>116</v>
      </c>
      <c r="Z25" s="31">
        <f t="shared" si="8"/>
        <v>116</v>
      </c>
      <c r="AA25" s="31">
        <f t="shared" si="9"/>
        <v>116</v>
      </c>
      <c r="AB25" t="str">
        <f>IF(COUNTIF('Master iP17 iP18'!$B:$B,$B25)&gt;0,"18",IF(COUNTIF('Master iP17 iP18'!$E:$E,$B25)&gt;0,"17","NORMAL"))</f>
        <v>NORMAL</v>
      </c>
      <c r="AC25" t="str">
        <f>IF($AB25="18",_xlfn.XLOOKUP($B25,'Master iP17 iP18'!$B:$B,'Master iP17 iP18'!$E:$E),"")</f>
        <v/>
      </c>
      <c r="AD25" s="22">
        <f t="shared" si="10"/>
        <v>116</v>
      </c>
      <c r="AE25" s="22">
        <f t="shared" si="11"/>
        <v>116</v>
      </c>
      <c r="AF25" s="22">
        <f t="shared" si="12"/>
        <v>116</v>
      </c>
      <c r="AG25" s="22">
        <f t="shared" si="13"/>
        <v>116</v>
      </c>
      <c r="AH25" s="22">
        <f t="shared" si="14"/>
        <v>116</v>
      </c>
      <c r="AI25" s="22">
        <f t="shared" si="15"/>
        <v>116</v>
      </c>
      <c r="AJ25" s="3">
        <f t="shared" si="16"/>
        <v>0</v>
      </c>
      <c r="AK25" s="3">
        <f t="shared" si="17"/>
        <v>0</v>
      </c>
      <c r="AL25" s="3">
        <f t="shared" si="18"/>
        <v>0</v>
      </c>
      <c r="AM25" s="3">
        <f t="shared" si="19"/>
        <v>0</v>
      </c>
      <c r="AN25" s="3">
        <f t="shared" si="20"/>
        <v>0</v>
      </c>
      <c r="AO25" s="3">
        <f t="shared" si="21"/>
        <v>0</v>
      </c>
      <c r="AR25" s="35" t="str">
        <f>IFERROR(_xlfn.XLOOKUP(B25,#REF!,#REF!),"")</f>
        <v/>
      </c>
      <c r="AS25" s="38">
        <f t="shared" si="22"/>
        <v>0</v>
      </c>
      <c r="AT25" s="38">
        <f t="shared" si="23"/>
        <v>0</v>
      </c>
      <c r="AU25" s="38">
        <f t="shared" si="24"/>
        <v>0</v>
      </c>
      <c r="AV25" s="38">
        <f t="shared" si="25"/>
        <v>0</v>
      </c>
      <c r="AW25" s="38">
        <f t="shared" si="26"/>
        <v>0</v>
      </c>
      <c r="AX25" s="38">
        <f t="shared" si="27"/>
        <v>0</v>
      </c>
      <c r="BA25" s="110">
        <f>SUMIF(Consenso!$C:$C,$B25,Consenso!AZ:AZ)</f>
        <v>0</v>
      </c>
      <c r="BB25" s="110">
        <f>SUMIF(Consenso!$C:$C,$B25,Consenso!BA:BA)</f>
        <v>0</v>
      </c>
      <c r="BC25" s="110">
        <f>SUMIF(Consenso!$C:$C,$B25,Consenso!BB:BB)</f>
        <v>0</v>
      </c>
      <c r="BD25" s="110">
        <f>SUMIF(Consenso!$C:$C,$B25,Consenso!BC:BC)</f>
        <v>0</v>
      </c>
      <c r="BE25" s="110">
        <f>SUMIF(Consenso!$C:$C,$B25,Consenso!BD:BD)</f>
        <v>0</v>
      </c>
      <c r="BF25" s="110">
        <f>SUMIF(Consenso!$C:$C,$B25,Consenso!BE:BE)</f>
        <v>0</v>
      </c>
    </row>
    <row r="26" spans="1:58" x14ac:dyDescent="0.2">
      <c r="A26" t="s">
        <v>56</v>
      </c>
      <c r="B26" s="37" t="s">
        <v>260</v>
      </c>
      <c r="C26" t="s">
        <v>262</v>
      </c>
      <c r="D26" t="s">
        <v>109</v>
      </c>
      <c r="E26" t="s">
        <v>2204</v>
      </c>
      <c r="F26" s="23">
        <v>11</v>
      </c>
      <c r="G26" s="169">
        <v>0</v>
      </c>
      <c r="H26" s="3">
        <f>SUMIF(Consenso!$C:$C,$B26,Consenso!AM:AM)</f>
        <v>0</v>
      </c>
      <c r="I26" s="3">
        <f>SUMIF(Consenso!$C:$C,$B26,Consenso!AN:AN)</f>
        <v>0</v>
      </c>
      <c r="J26" s="3">
        <f>SUMIF(Consenso!$C:$C,$B26,Consenso!AO:AO)</f>
        <v>0</v>
      </c>
      <c r="K26" s="3">
        <f>SUMIF(Consenso!$C:$C,$B26,Consenso!AP:AP)</f>
        <v>0</v>
      </c>
      <c r="L26" s="3">
        <f>SUMIF(Consenso!$C:$C,$B26,Consenso!AQ:AQ)</f>
        <v>0</v>
      </c>
      <c r="M26" s="3">
        <f>SUMIF(Consenso!$C:$C,$B26,Consenso!AR:AR)</f>
        <v>0</v>
      </c>
      <c r="N26" s="3">
        <f>IFERROR(VLOOKUP(B:B,Consenso!C:P,14,0),0)</f>
        <v>280</v>
      </c>
      <c r="O26" s="3">
        <f>SUMIF('On Orders'!$B:$B,$B26,'On Orders'!E:E)</f>
        <v>0</v>
      </c>
      <c r="P26" s="3">
        <f>SUMIF('On Orders'!$B:$B,$B26,'On Orders'!F:F)</f>
        <v>0</v>
      </c>
      <c r="Q26" s="3">
        <f>SUMIF('On Orders'!$B:$B,$B26,'On Orders'!G:G)</f>
        <v>0</v>
      </c>
      <c r="R26" s="3">
        <f>SUMIF('On Orders'!$B:$B,$B26,'On Orders'!H:H)</f>
        <v>0</v>
      </c>
      <c r="S26" s="3">
        <v>0</v>
      </c>
      <c r="T26" s="3">
        <v>0</v>
      </c>
      <c r="U26" s="3">
        <v>0</v>
      </c>
      <c r="V26" s="31">
        <f t="shared" si="4"/>
        <v>280</v>
      </c>
      <c r="W26" s="31">
        <f t="shared" si="5"/>
        <v>280</v>
      </c>
      <c r="X26" s="31">
        <f t="shared" si="6"/>
        <v>280</v>
      </c>
      <c r="Y26" s="31">
        <f t="shared" si="7"/>
        <v>280</v>
      </c>
      <c r="Z26" s="31">
        <f t="shared" si="8"/>
        <v>280</v>
      </c>
      <c r="AA26" s="31">
        <f t="shared" si="9"/>
        <v>280</v>
      </c>
      <c r="AB26" t="str">
        <f>IF(COUNTIF('Master iP17 iP18'!$B:$B,$B26)&gt;0,"18",IF(COUNTIF('Master iP17 iP18'!$E:$E,$B26)&gt;0,"17","NORMAL"))</f>
        <v>NORMAL</v>
      </c>
      <c r="AC26" t="str">
        <f>IF($AB26="18",_xlfn.XLOOKUP($B26,'Master iP17 iP18'!$B:$B,'Master iP17 iP18'!$E:$E),"")</f>
        <v/>
      </c>
      <c r="AD26" s="22">
        <f t="shared" si="10"/>
        <v>280</v>
      </c>
      <c r="AE26" s="22">
        <f t="shared" si="11"/>
        <v>280</v>
      </c>
      <c r="AF26" s="22">
        <f t="shared" si="12"/>
        <v>280</v>
      </c>
      <c r="AG26" s="22">
        <f t="shared" si="13"/>
        <v>280</v>
      </c>
      <c r="AH26" s="22">
        <f t="shared" si="14"/>
        <v>280</v>
      </c>
      <c r="AI26" s="22">
        <f t="shared" si="15"/>
        <v>280</v>
      </c>
      <c r="AJ26" s="3">
        <f t="shared" si="16"/>
        <v>0</v>
      </c>
      <c r="AK26" s="3">
        <f t="shared" si="17"/>
        <v>0</v>
      </c>
      <c r="AL26" s="3">
        <f t="shared" si="18"/>
        <v>0</v>
      </c>
      <c r="AM26" s="3">
        <f t="shared" si="19"/>
        <v>0</v>
      </c>
      <c r="AN26" s="3">
        <f t="shared" si="20"/>
        <v>0</v>
      </c>
      <c r="AO26" s="3">
        <f t="shared" si="21"/>
        <v>0</v>
      </c>
      <c r="AR26" s="35" t="str">
        <f>IFERROR(_xlfn.XLOOKUP(B26,#REF!,#REF!),"")</f>
        <v/>
      </c>
      <c r="AS26" s="38">
        <f t="shared" si="22"/>
        <v>0</v>
      </c>
      <c r="AT26" s="38">
        <f t="shared" si="23"/>
        <v>0</v>
      </c>
      <c r="AU26" s="38">
        <f t="shared" si="24"/>
        <v>0</v>
      </c>
      <c r="AV26" s="38">
        <f t="shared" si="25"/>
        <v>0</v>
      </c>
      <c r="AW26" s="38">
        <f t="shared" si="26"/>
        <v>0</v>
      </c>
      <c r="AX26" s="38">
        <f t="shared" si="27"/>
        <v>0</v>
      </c>
      <c r="BA26" s="110">
        <f>SUMIF(Consenso!$C:$C,$B26,Consenso!AZ:AZ)</f>
        <v>5525.2</v>
      </c>
      <c r="BB26" s="110">
        <f>SUMIF(Consenso!$C:$C,$B26,Consenso!BA:BA)</f>
        <v>5902.17</v>
      </c>
      <c r="BC26" s="110">
        <f>SUMIF(Consenso!$C:$C,$B26,Consenso!BB:BB)</f>
        <v>8179.3899999999994</v>
      </c>
      <c r="BD26" s="110">
        <f>SUMIF(Consenso!$C:$C,$B26,Consenso!BC:BC)</f>
        <v>5592.34</v>
      </c>
      <c r="BE26" s="110">
        <f>SUMIF(Consenso!$C:$C,$B26,Consenso!BD:BD)</f>
        <v>5592.34</v>
      </c>
      <c r="BF26" s="110">
        <f>SUMIF(Consenso!$C:$C,$B26,Consenso!BE:BE)</f>
        <v>6178.4299999999994</v>
      </c>
    </row>
    <row r="27" spans="1:58" x14ac:dyDescent="0.2">
      <c r="A27" t="s">
        <v>56</v>
      </c>
      <c r="B27" s="37" t="s">
        <v>496</v>
      </c>
      <c r="C27" t="s">
        <v>497</v>
      </c>
      <c r="D27" t="s">
        <v>498</v>
      </c>
      <c r="E27" t="s">
        <v>2204</v>
      </c>
      <c r="F27" s="23">
        <v>11</v>
      </c>
      <c r="G27" s="169">
        <v>0</v>
      </c>
      <c r="H27" s="3">
        <f>SUMIF(Consenso!$C:$C,$B27,Consenso!AM:AM)</f>
        <v>88</v>
      </c>
      <c r="I27" s="3">
        <f>SUMIF(Consenso!$C:$C,$B27,Consenso!AN:AN)</f>
        <v>60</v>
      </c>
      <c r="J27" s="3">
        <f>SUMIF(Consenso!$C:$C,$B27,Consenso!AO:AO)</f>
        <v>40</v>
      </c>
      <c r="K27" s="3">
        <f>SUMIF(Consenso!$C:$C,$B27,Consenso!AP:AP)</f>
        <v>0</v>
      </c>
      <c r="L27" s="3">
        <f>SUMIF(Consenso!$C:$C,$B27,Consenso!AQ:AQ)</f>
        <v>0</v>
      </c>
      <c r="M27" s="3">
        <f>SUMIF(Consenso!$C:$C,$B27,Consenso!AR:AR)</f>
        <v>0</v>
      </c>
      <c r="N27" s="3">
        <f>IFERROR(VLOOKUP(B:B,Consenso!C:P,14,0),0)</f>
        <v>132</v>
      </c>
      <c r="O27" s="3">
        <f>SUMIF('On Orders'!$B:$B,$B27,'On Orders'!E:E)</f>
        <v>0</v>
      </c>
      <c r="P27" s="3">
        <f>SUMIF('On Orders'!$B:$B,$B27,'On Orders'!F:F)</f>
        <v>0</v>
      </c>
      <c r="Q27" s="3">
        <f>SUMIF('On Orders'!$B:$B,$B27,'On Orders'!G:G)</f>
        <v>0</v>
      </c>
      <c r="R27" s="3">
        <f>SUMIF('On Orders'!$B:$B,$B27,'On Orders'!H:H)</f>
        <v>0</v>
      </c>
      <c r="S27" s="3">
        <v>0</v>
      </c>
      <c r="T27" s="3">
        <v>0</v>
      </c>
      <c r="U27" s="3">
        <v>0</v>
      </c>
      <c r="V27" s="31">
        <f t="shared" si="4"/>
        <v>44</v>
      </c>
      <c r="W27" s="31">
        <f t="shared" si="5"/>
        <v>-16</v>
      </c>
      <c r="X27" s="31">
        <f t="shared" si="6"/>
        <v>-56</v>
      </c>
      <c r="Y27" s="31">
        <f t="shared" si="7"/>
        <v>-56</v>
      </c>
      <c r="Z27" s="31">
        <f t="shared" si="8"/>
        <v>-56</v>
      </c>
      <c r="AA27" s="31">
        <f t="shared" si="9"/>
        <v>-56</v>
      </c>
      <c r="AB27" t="str">
        <f>IF(COUNTIF('Master iP17 iP18'!$B:$B,$B27)&gt;0,"18",IF(COUNTIF('Master iP17 iP18'!$E:$E,$B27)&gt;0,"17","NORMAL"))</f>
        <v>NORMAL</v>
      </c>
      <c r="AC27" t="str">
        <f>IF($AB27="18",_xlfn.XLOOKUP($B27,'Master iP17 iP18'!$B:$B,'Master iP17 iP18'!$E:$E),"")</f>
        <v/>
      </c>
      <c r="AD27" s="22">
        <f t="shared" si="10"/>
        <v>44</v>
      </c>
      <c r="AE27" s="22">
        <f t="shared" si="11"/>
        <v>-16</v>
      </c>
      <c r="AF27" s="22">
        <f t="shared" si="12"/>
        <v>-56</v>
      </c>
      <c r="AG27" s="22">
        <f t="shared" si="13"/>
        <v>-56</v>
      </c>
      <c r="AH27" s="22">
        <f t="shared" si="14"/>
        <v>-56</v>
      </c>
      <c r="AI27" s="22">
        <f t="shared" si="15"/>
        <v>-56</v>
      </c>
      <c r="AJ27" s="3">
        <f t="shared" si="16"/>
        <v>0</v>
      </c>
      <c r="AK27" s="3">
        <f t="shared" si="17"/>
        <v>16</v>
      </c>
      <c r="AL27" s="3">
        <f t="shared" si="18"/>
        <v>40</v>
      </c>
      <c r="AM27" s="3">
        <f t="shared" si="19"/>
        <v>0</v>
      </c>
      <c r="AN27" s="3">
        <f t="shared" si="20"/>
        <v>0</v>
      </c>
      <c r="AO27" s="3">
        <f t="shared" si="21"/>
        <v>0</v>
      </c>
      <c r="AR27" s="35" t="str">
        <f>IFERROR(_xlfn.XLOOKUP(B27,#REF!,#REF!),"")</f>
        <v/>
      </c>
      <c r="AS27" s="38">
        <f t="shared" si="22"/>
        <v>0</v>
      </c>
      <c r="AT27" s="38">
        <f t="shared" si="23"/>
        <v>16</v>
      </c>
      <c r="AU27" s="38">
        <f t="shared" si="24"/>
        <v>40</v>
      </c>
      <c r="AV27" s="38">
        <f t="shared" si="25"/>
        <v>0</v>
      </c>
      <c r="AW27" s="38">
        <f t="shared" si="26"/>
        <v>0</v>
      </c>
      <c r="AX27" s="38">
        <f t="shared" si="27"/>
        <v>0</v>
      </c>
      <c r="AY27" t="s">
        <v>3915</v>
      </c>
      <c r="BA27" s="110">
        <f>SUMIF(Consenso!$C:$C,$B27,Consenso!AZ:AZ)</f>
        <v>30307.199999999997</v>
      </c>
      <c r="BB27" s="110">
        <f>SUMIF(Consenso!$C:$C,$B27,Consenso!BA:BA)</f>
        <v>20664</v>
      </c>
      <c r="BC27" s="110">
        <f>SUMIF(Consenso!$C:$C,$B27,Consenso!BB:BB)</f>
        <v>13776</v>
      </c>
      <c r="BD27" s="110">
        <f>SUMIF(Consenso!$C:$C,$B27,Consenso!BC:BC)</f>
        <v>0</v>
      </c>
      <c r="BE27" s="110">
        <f>SUMIF(Consenso!$C:$C,$B27,Consenso!BD:BD)</f>
        <v>0</v>
      </c>
      <c r="BF27" s="110">
        <f>SUMIF(Consenso!$C:$C,$B27,Consenso!BE:BE)</f>
        <v>0</v>
      </c>
    </row>
    <row r="28" spans="1:58" x14ac:dyDescent="0.2">
      <c r="A28" t="s">
        <v>56</v>
      </c>
      <c r="B28" s="37" t="s">
        <v>304</v>
      </c>
      <c r="C28" t="s">
        <v>306</v>
      </c>
      <c r="D28" t="s">
        <v>61</v>
      </c>
      <c r="E28" t="s">
        <v>2204</v>
      </c>
      <c r="F28" s="23">
        <v>13</v>
      </c>
      <c r="G28" s="169">
        <v>0</v>
      </c>
      <c r="H28" s="3">
        <f>SUMIF(Consenso!$C:$C,$B28,Consenso!AM:AM)</f>
        <v>0</v>
      </c>
      <c r="I28" s="3">
        <f>SUMIF(Consenso!$C:$C,$B28,Consenso!AN:AN)</f>
        <v>0</v>
      </c>
      <c r="J28" s="3">
        <f>SUMIF(Consenso!$C:$C,$B28,Consenso!AO:AO)</f>
        <v>0</v>
      </c>
      <c r="K28" s="3">
        <f>SUMIF(Consenso!$C:$C,$B28,Consenso!AP:AP)</f>
        <v>0</v>
      </c>
      <c r="L28" s="3">
        <f>SUMIF(Consenso!$C:$C,$B28,Consenso!AQ:AQ)</f>
        <v>0</v>
      </c>
      <c r="M28" s="3">
        <f>SUMIF(Consenso!$C:$C,$B28,Consenso!AR:AR)</f>
        <v>0</v>
      </c>
      <c r="N28" s="3">
        <f>IFERROR(VLOOKUP(B:B,Consenso!C:P,14,0),0)</f>
        <v>0</v>
      </c>
      <c r="O28" s="3">
        <f>SUMIF('On Orders'!$B:$B,$B28,'On Orders'!E:E)</f>
        <v>0</v>
      </c>
      <c r="P28" s="3">
        <f>SUMIF('On Orders'!$B:$B,$B28,'On Orders'!F:F)</f>
        <v>23</v>
      </c>
      <c r="Q28" s="3">
        <f>SUMIF('On Orders'!$B:$B,$B28,'On Orders'!G:G)</f>
        <v>0</v>
      </c>
      <c r="R28" s="3">
        <f>SUMIF('On Orders'!$B:$B,$B28,'On Orders'!H:H)</f>
        <v>0</v>
      </c>
      <c r="S28" s="3">
        <v>0</v>
      </c>
      <c r="T28" s="3">
        <v>0</v>
      </c>
      <c r="U28" s="3">
        <v>0</v>
      </c>
      <c r="V28" s="31">
        <f t="shared" si="4"/>
        <v>23</v>
      </c>
      <c r="W28" s="31">
        <f t="shared" si="5"/>
        <v>23</v>
      </c>
      <c r="X28" s="31">
        <f t="shared" si="6"/>
        <v>23</v>
      </c>
      <c r="Y28" s="31">
        <f t="shared" si="7"/>
        <v>23</v>
      </c>
      <c r="Z28" s="31">
        <f t="shared" si="8"/>
        <v>23</v>
      </c>
      <c r="AA28" s="31">
        <f t="shared" si="9"/>
        <v>23</v>
      </c>
      <c r="AB28" t="str">
        <f>IF(COUNTIF('Master iP17 iP18'!$B:$B,$B28)&gt;0,"18",IF(COUNTIF('Master iP17 iP18'!$E:$E,$B28)&gt;0,"17","NORMAL"))</f>
        <v>NORMAL</v>
      </c>
      <c r="AC28" t="str">
        <f>IF($AB28="18",_xlfn.XLOOKUP($B28,'Master iP17 iP18'!$B:$B,'Master iP17 iP18'!$E:$E),"")</f>
        <v/>
      </c>
      <c r="AD28" s="22">
        <f t="shared" si="10"/>
        <v>23</v>
      </c>
      <c r="AE28" s="22">
        <f t="shared" si="11"/>
        <v>23</v>
      </c>
      <c r="AF28" s="22">
        <f t="shared" si="12"/>
        <v>23</v>
      </c>
      <c r="AG28" s="22">
        <f t="shared" si="13"/>
        <v>23</v>
      </c>
      <c r="AH28" s="22">
        <f t="shared" si="14"/>
        <v>23</v>
      </c>
      <c r="AI28" s="22">
        <f t="shared" si="15"/>
        <v>23</v>
      </c>
      <c r="AJ28" s="3">
        <f t="shared" si="16"/>
        <v>0</v>
      </c>
      <c r="AK28" s="3">
        <f t="shared" si="17"/>
        <v>0</v>
      </c>
      <c r="AL28" s="3">
        <f t="shared" si="18"/>
        <v>0</v>
      </c>
      <c r="AM28" s="3">
        <f t="shared" si="19"/>
        <v>0</v>
      </c>
      <c r="AN28" s="3">
        <f t="shared" si="20"/>
        <v>0</v>
      </c>
      <c r="AO28" s="3">
        <f t="shared" si="21"/>
        <v>0</v>
      </c>
      <c r="AR28" s="35" t="str">
        <f>IFERROR(_xlfn.XLOOKUP(B28,#REF!,#REF!),"")</f>
        <v/>
      </c>
      <c r="AS28" s="38">
        <f t="shared" si="22"/>
        <v>0</v>
      </c>
      <c r="AT28" s="38">
        <f t="shared" si="23"/>
        <v>0</v>
      </c>
      <c r="AU28" s="38">
        <f t="shared" si="24"/>
        <v>0</v>
      </c>
      <c r="AV28" s="38">
        <f t="shared" si="25"/>
        <v>0</v>
      </c>
      <c r="AW28" s="38">
        <f t="shared" si="26"/>
        <v>0</v>
      </c>
      <c r="AX28" s="38">
        <f t="shared" si="27"/>
        <v>0</v>
      </c>
      <c r="BA28" s="110">
        <f>SUMIF(Consenso!$C:$C,$B28,Consenso!AZ:AZ)</f>
        <v>11884.560000000001</v>
      </c>
      <c r="BB28" s="110">
        <f>SUMIF(Consenso!$C:$C,$B28,Consenso!BA:BA)</f>
        <v>11884.560000000001</v>
      </c>
      <c r="BC28" s="110">
        <f>SUMIF(Consenso!$C:$C,$B28,Consenso!BB:BB)</f>
        <v>7234.08</v>
      </c>
      <c r="BD28" s="110">
        <f>SUMIF(Consenso!$C:$C,$B28,Consenso!BC:BC)</f>
        <v>8267.52</v>
      </c>
      <c r="BE28" s="110">
        <f>SUMIF(Consenso!$C:$C,$B28,Consenso!BD:BD)</f>
        <v>5167.2000000000007</v>
      </c>
      <c r="BF28" s="110">
        <f>SUMIF(Consenso!$C:$C,$B28,Consenso!BE:BE)</f>
        <v>5683.92</v>
      </c>
    </row>
    <row r="29" spans="1:58" x14ac:dyDescent="0.2">
      <c r="A29" t="s">
        <v>56</v>
      </c>
      <c r="B29" s="37" t="s">
        <v>601</v>
      </c>
      <c r="C29" t="s">
        <v>602</v>
      </c>
      <c r="D29" t="s">
        <v>61</v>
      </c>
      <c r="E29" t="s">
        <v>2204</v>
      </c>
      <c r="F29" s="23">
        <v>13</v>
      </c>
      <c r="G29" s="169">
        <v>0</v>
      </c>
      <c r="H29" s="3">
        <f>SUMIF(Consenso!$C:$C,$B29,Consenso!AM:AM)</f>
        <v>34</v>
      </c>
      <c r="I29" s="3">
        <f>SUMIF(Consenso!$C:$C,$B29,Consenso!AN:AN)</f>
        <v>11</v>
      </c>
      <c r="J29" s="3">
        <f>SUMIF(Consenso!$C:$C,$B29,Consenso!AO:AO)</f>
        <v>11</v>
      </c>
      <c r="K29" s="3">
        <f>SUMIF(Consenso!$C:$C,$B29,Consenso!AP:AP)</f>
        <v>11</v>
      </c>
      <c r="L29" s="3">
        <f>SUMIF(Consenso!$C:$C,$B29,Consenso!AQ:AQ)</f>
        <v>11</v>
      </c>
      <c r="M29" s="3">
        <f>SUMIF(Consenso!$C:$C,$B29,Consenso!AR:AR)</f>
        <v>11</v>
      </c>
      <c r="N29" s="3">
        <f>IFERROR(VLOOKUP(B:B,Consenso!C:P,14,0),0)</f>
        <v>186</v>
      </c>
      <c r="O29" s="3">
        <f>SUMIF('On Orders'!$B:$B,$B29,'On Orders'!E:E)</f>
        <v>0</v>
      </c>
      <c r="P29" s="3">
        <f>SUMIF('On Orders'!$B:$B,$B29,'On Orders'!F:F)</f>
        <v>0</v>
      </c>
      <c r="Q29" s="3">
        <f>SUMIF('On Orders'!$B:$B,$B29,'On Orders'!G:G)</f>
        <v>0</v>
      </c>
      <c r="R29" s="3">
        <f>SUMIF('On Orders'!$B:$B,$B29,'On Orders'!H:H)</f>
        <v>0</v>
      </c>
      <c r="S29" s="3">
        <v>0</v>
      </c>
      <c r="T29" s="3">
        <v>0</v>
      </c>
      <c r="U29" s="3">
        <v>0</v>
      </c>
      <c r="V29" s="31">
        <f t="shared" si="4"/>
        <v>152</v>
      </c>
      <c r="W29" s="31">
        <f t="shared" si="5"/>
        <v>141</v>
      </c>
      <c r="X29" s="31">
        <f t="shared" si="6"/>
        <v>130</v>
      </c>
      <c r="Y29" s="31">
        <f t="shared" si="7"/>
        <v>119</v>
      </c>
      <c r="Z29" s="31">
        <f t="shared" si="8"/>
        <v>108</v>
      </c>
      <c r="AA29" s="31">
        <f t="shared" si="9"/>
        <v>97</v>
      </c>
      <c r="AB29" t="str">
        <f>IF(COUNTIF('Master iP17 iP18'!$B:$B,$B29)&gt;0,"18",IF(COUNTIF('Master iP17 iP18'!$E:$E,$B29)&gt;0,"17","NORMAL"))</f>
        <v>NORMAL</v>
      </c>
      <c r="AC29" t="str">
        <f>IF($AB29="18",_xlfn.XLOOKUP($B29,'Master iP17 iP18'!$B:$B,'Master iP17 iP18'!$E:$E),"")</f>
        <v/>
      </c>
      <c r="AD29" s="22">
        <f t="shared" si="10"/>
        <v>152</v>
      </c>
      <c r="AE29" s="22">
        <f t="shared" si="11"/>
        <v>141</v>
      </c>
      <c r="AF29" s="22">
        <f t="shared" si="12"/>
        <v>130</v>
      </c>
      <c r="AG29" s="22">
        <f t="shared" si="13"/>
        <v>119</v>
      </c>
      <c r="AH29" s="22">
        <f t="shared" si="14"/>
        <v>108</v>
      </c>
      <c r="AI29" s="22">
        <f t="shared" si="15"/>
        <v>97</v>
      </c>
      <c r="AJ29" s="3">
        <f t="shared" si="16"/>
        <v>0</v>
      </c>
      <c r="AK29" s="3">
        <f t="shared" si="17"/>
        <v>0</v>
      </c>
      <c r="AL29" s="3">
        <f t="shared" si="18"/>
        <v>0</v>
      </c>
      <c r="AM29" s="3">
        <f t="shared" si="19"/>
        <v>0</v>
      </c>
      <c r="AN29" s="3">
        <f t="shared" si="20"/>
        <v>0</v>
      </c>
      <c r="AO29" s="3">
        <f t="shared" si="21"/>
        <v>0</v>
      </c>
      <c r="AR29" s="35" t="str">
        <f>IFERROR(_xlfn.XLOOKUP(B29,#REF!,#REF!),"")</f>
        <v/>
      </c>
      <c r="AS29" s="38">
        <f t="shared" si="22"/>
        <v>0</v>
      </c>
      <c r="AT29" s="38">
        <f t="shared" si="23"/>
        <v>0</v>
      </c>
      <c r="AU29" s="38">
        <f t="shared" si="24"/>
        <v>0</v>
      </c>
      <c r="AV29" s="38">
        <f t="shared" si="25"/>
        <v>0</v>
      </c>
      <c r="AW29" s="38">
        <f t="shared" si="26"/>
        <v>0</v>
      </c>
      <c r="AX29" s="38">
        <f t="shared" si="27"/>
        <v>0</v>
      </c>
      <c r="BA29" s="110">
        <f>SUMIF(Consenso!$C:$C,$B29,Consenso!AZ:AZ)</f>
        <v>13176.36</v>
      </c>
      <c r="BB29" s="110">
        <f>SUMIF(Consenso!$C:$C,$B29,Consenso!BA:BA)</f>
        <v>4262.9400000000005</v>
      </c>
      <c r="BC29" s="110">
        <f>SUMIF(Consenso!$C:$C,$B29,Consenso!BB:BB)</f>
        <v>4262.9400000000005</v>
      </c>
      <c r="BD29" s="110">
        <f>SUMIF(Consenso!$C:$C,$B29,Consenso!BC:BC)</f>
        <v>4262.9400000000005</v>
      </c>
      <c r="BE29" s="110">
        <f>SUMIF(Consenso!$C:$C,$B29,Consenso!BD:BD)</f>
        <v>4262.9400000000005</v>
      </c>
      <c r="BF29" s="110">
        <f>SUMIF(Consenso!$C:$C,$B29,Consenso!BE:BE)</f>
        <v>4262.9400000000005</v>
      </c>
    </row>
    <row r="30" spans="1:58" x14ac:dyDescent="0.2">
      <c r="A30" t="s">
        <v>56</v>
      </c>
      <c r="B30" s="37" t="s">
        <v>296</v>
      </c>
      <c r="C30" t="s">
        <v>298</v>
      </c>
      <c r="D30" t="s">
        <v>61</v>
      </c>
      <c r="E30" t="s">
        <v>2204</v>
      </c>
      <c r="F30" s="23">
        <v>13</v>
      </c>
      <c r="G30" s="169">
        <v>0</v>
      </c>
      <c r="H30" s="3">
        <f>SUMIF(Consenso!$C:$C,$B30,Consenso!AM:AM)</f>
        <v>0</v>
      </c>
      <c r="I30" s="3">
        <f>SUMIF(Consenso!$C:$C,$B30,Consenso!AN:AN)</f>
        <v>0</v>
      </c>
      <c r="J30" s="3">
        <f>SUMIF(Consenso!$C:$C,$B30,Consenso!AO:AO)</f>
        <v>0</v>
      </c>
      <c r="K30" s="3">
        <f>SUMIF(Consenso!$C:$C,$B30,Consenso!AP:AP)</f>
        <v>0</v>
      </c>
      <c r="L30" s="3">
        <f>SUMIF(Consenso!$C:$C,$B30,Consenso!AQ:AQ)</f>
        <v>0</v>
      </c>
      <c r="M30" s="3">
        <f>SUMIF(Consenso!$C:$C,$B30,Consenso!AR:AR)</f>
        <v>0</v>
      </c>
      <c r="N30" s="3">
        <f>IFERROR(VLOOKUP(B:B,Consenso!C:P,14,0),0)</f>
        <v>253</v>
      </c>
      <c r="O30" s="3">
        <f>SUMIF('On Orders'!$B:$B,$B30,'On Orders'!E:E)</f>
        <v>0</v>
      </c>
      <c r="P30" s="3">
        <f>SUMIF('On Orders'!$B:$B,$B30,'On Orders'!F:F)</f>
        <v>0</v>
      </c>
      <c r="Q30" s="3">
        <f>SUMIF('On Orders'!$B:$B,$B30,'On Orders'!G:G)</f>
        <v>0</v>
      </c>
      <c r="R30" s="3">
        <f>SUMIF('On Orders'!$B:$B,$B30,'On Orders'!H:H)</f>
        <v>0</v>
      </c>
      <c r="S30" s="3">
        <v>0</v>
      </c>
      <c r="T30" s="3">
        <v>0</v>
      </c>
      <c r="U30" s="3">
        <v>0</v>
      </c>
      <c r="V30" s="31">
        <f t="shared" si="4"/>
        <v>253</v>
      </c>
      <c r="W30" s="31">
        <f t="shared" si="5"/>
        <v>253</v>
      </c>
      <c r="X30" s="31">
        <f t="shared" si="6"/>
        <v>253</v>
      </c>
      <c r="Y30" s="31">
        <f t="shared" si="7"/>
        <v>253</v>
      </c>
      <c r="Z30" s="31">
        <f t="shared" si="8"/>
        <v>253</v>
      </c>
      <c r="AA30" s="31">
        <f t="shared" si="9"/>
        <v>253</v>
      </c>
      <c r="AB30" t="str">
        <f>IF(COUNTIF('Master iP17 iP18'!$B:$B,$B30)&gt;0,"18",IF(COUNTIF('Master iP17 iP18'!$E:$E,$B30)&gt;0,"17","NORMAL"))</f>
        <v>NORMAL</v>
      </c>
      <c r="AC30" t="str">
        <f>IF($AB30="18",_xlfn.XLOOKUP($B30,'Master iP17 iP18'!$B:$B,'Master iP17 iP18'!$E:$E),"")</f>
        <v/>
      </c>
      <c r="AD30" s="22">
        <f t="shared" si="10"/>
        <v>253</v>
      </c>
      <c r="AE30" s="22">
        <f t="shared" si="11"/>
        <v>253</v>
      </c>
      <c r="AF30" s="22">
        <f t="shared" si="12"/>
        <v>253</v>
      </c>
      <c r="AG30" s="22">
        <f t="shared" si="13"/>
        <v>253</v>
      </c>
      <c r="AH30" s="22">
        <f t="shared" si="14"/>
        <v>253</v>
      </c>
      <c r="AI30" s="22">
        <f t="shared" si="15"/>
        <v>253</v>
      </c>
      <c r="AJ30" s="3">
        <f t="shared" si="16"/>
        <v>0</v>
      </c>
      <c r="AK30" s="3">
        <f t="shared" si="17"/>
        <v>0</v>
      </c>
      <c r="AL30" s="3">
        <f t="shared" si="18"/>
        <v>0</v>
      </c>
      <c r="AM30" s="3">
        <f t="shared" si="19"/>
        <v>0</v>
      </c>
      <c r="AN30" s="3">
        <f t="shared" si="20"/>
        <v>0</v>
      </c>
      <c r="AO30" s="3">
        <f t="shared" si="21"/>
        <v>0</v>
      </c>
      <c r="AR30" s="35" t="str">
        <f>IFERROR(_xlfn.XLOOKUP(B30,#REF!,#REF!),"")</f>
        <v/>
      </c>
      <c r="AS30" s="38">
        <f t="shared" si="22"/>
        <v>0</v>
      </c>
      <c r="AT30" s="38">
        <f t="shared" si="23"/>
        <v>0</v>
      </c>
      <c r="AU30" s="38">
        <f t="shared" si="24"/>
        <v>0</v>
      </c>
      <c r="AV30" s="38">
        <f t="shared" si="25"/>
        <v>0</v>
      </c>
      <c r="AW30" s="38">
        <f t="shared" si="26"/>
        <v>0</v>
      </c>
      <c r="AX30" s="38">
        <f t="shared" si="27"/>
        <v>0</v>
      </c>
      <c r="BA30" s="110">
        <f>SUMIF(Consenso!$C:$C,$B30,Consenso!AZ:AZ)</f>
        <v>0</v>
      </c>
      <c r="BB30" s="110">
        <f>SUMIF(Consenso!$C:$C,$B30,Consenso!BA:BA)</f>
        <v>0</v>
      </c>
      <c r="BC30" s="110">
        <f>SUMIF(Consenso!$C:$C,$B30,Consenso!BB:BB)</f>
        <v>0</v>
      </c>
      <c r="BD30" s="110">
        <f>SUMIF(Consenso!$C:$C,$B30,Consenso!BC:BC)</f>
        <v>0</v>
      </c>
      <c r="BE30" s="110">
        <f>SUMIF(Consenso!$C:$C,$B30,Consenso!BD:BD)</f>
        <v>0</v>
      </c>
      <c r="BF30" s="110">
        <f>SUMIF(Consenso!$C:$C,$B30,Consenso!BE:BE)</f>
        <v>0</v>
      </c>
    </row>
    <row r="31" spans="1:58" x14ac:dyDescent="0.2">
      <c r="A31" t="s">
        <v>56</v>
      </c>
      <c r="B31" s="37" t="s">
        <v>58</v>
      </c>
      <c r="C31" t="s">
        <v>59</v>
      </c>
      <c r="D31" t="s">
        <v>62</v>
      </c>
      <c r="E31" t="s">
        <v>2203</v>
      </c>
      <c r="F31" s="23">
        <v>13</v>
      </c>
      <c r="G31" s="169">
        <v>0</v>
      </c>
      <c r="H31" s="3">
        <f>SUMIF(Consenso!$C:$C,$B31,Consenso!AM:AM)</f>
        <v>58</v>
      </c>
      <c r="I31" s="3">
        <f>SUMIF(Consenso!$C:$C,$B31,Consenso!AN:AN)</f>
        <v>25</v>
      </c>
      <c r="J31" s="3">
        <f>SUMIF(Consenso!$C:$C,$B31,Consenso!AO:AO)</f>
        <v>0</v>
      </c>
      <c r="K31" s="3">
        <f>SUMIF(Consenso!$C:$C,$B31,Consenso!AP:AP)</f>
        <v>0</v>
      </c>
      <c r="L31" s="3">
        <f>SUMIF(Consenso!$C:$C,$B31,Consenso!AQ:AQ)</f>
        <v>0</v>
      </c>
      <c r="M31" s="3">
        <f>SUMIF(Consenso!$C:$C,$B31,Consenso!AR:AR)</f>
        <v>0</v>
      </c>
      <c r="N31" s="3">
        <f>IFERROR(VLOOKUP(B:B,Consenso!C:P,14,0),0)</f>
        <v>98</v>
      </c>
      <c r="O31" s="3">
        <f>SUMIF('On Orders'!$B:$B,$B31,'On Orders'!E:E)</f>
        <v>0</v>
      </c>
      <c r="P31" s="3">
        <f>SUMIF('On Orders'!$B:$B,$B31,'On Orders'!F:F)</f>
        <v>0</v>
      </c>
      <c r="Q31" s="3">
        <f>SUMIF('On Orders'!$B:$B,$B31,'On Orders'!G:G)</f>
        <v>0</v>
      </c>
      <c r="R31" s="3">
        <f>SUMIF('On Orders'!$B:$B,$B31,'On Orders'!H:H)</f>
        <v>0</v>
      </c>
      <c r="S31" s="3">
        <v>0</v>
      </c>
      <c r="T31" s="3">
        <v>0</v>
      </c>
      <c r="U31" s="3">
        <v>0</v>
      </c>
      <c r="V31" s="31">
        <f t="shared" si="4"/>
        <v>40</v>
      </c>
      <c r="W31" s="31">
        <f t="shared" si="5"/>
        <v>15</v>
      </c>
      <c r="X31" s="31">
        <f t="shared" si="6"/>
        <v>15</v>
      </c>
      <c r="Y31" s="31">
        <f t="shared" si="7"/>
        <v>15</v>
      </c>
      <c r="Z31" s="31">
        <f t="shared" si="8"/>
        <v>15</v>
      </c>
      <c r="AA31" s="31">
        <f t="shared" si="9"/>
        <v>15</v>
      </c>
      <c r="AB31" t="str">
        <f>IF(COUNTIF('Master iP17 iP18'!$B:$B,$B31)&gt;0,"18",IF(COUNTIF('Master iP17 iP18'!$E:$E,$B31)&gt;0,"17","NORMAL"))</f>
        <v>17</v>
      </c>
      <c r="AC31" t="str">
        <f>IF($AB31="18",_xlfn.XLOOKUP($B31,'Master iP17 iP18'!$B:$B,'Master iP17 iP18'!$E:$E),"")</f>
        <v/>
      </c>
      <c r="AD31" s="22">
        <f t="shared" si="10"/>
        <v>40</v>
      </c>
      <c r="AE31" s="22">
        <f t="shared" si="11"/>
        <v>15</v>
      </c>
      <c r="AF31" s="22">
        <f t="shared" si="12"/>
        <v>15</v>
      </c>
      <c r="AG31" s="22">
        <f t="shared" si="13"/>
        <v>15</v>
      </c>
      <c r="AH31" s="22">
        <f t="shared" si="14"/>
        <v>15</v>
      </c>
      <c r="AI31" s="22">
        <f t="shared" si="15"/>
        <v>15</v>
      </c>
      <c r="AJ31" s="3">
        <f t="shared" si="16"/>
        <v>0</v>
      </c>
      <c r="AK31" s="3">
        <f t="shared" si="17"/>
        <v>0</v>
      </c>
      <c r="AL31" s="3">
        <f t="shared" si="18"/>
        <v>0</v>
      </c>
      <c r="AM31" s="3">
        <f t="shared" si="19"/>
        <v>0</v>
      </c>
      <c r="AN31" s="3">
        <f t="shared" si="20"/>
        <v>0</v>
      </c>
      <c r="AO31" s="3">
        <f t="shared" si="21"/>
        <v>0</v>
      </c>
      <c r="AR31" s="35" t="str">
        <f>IFERROR(_xlfn.XLOOKUP(B31,#REF!,#REF!),"")</f>
        <v/>
      </c>
      <c r="AS31" s="38">
        <f t="shared" si="22"/>
        <v>0</v>
      </c>
      <c r="AT31" s="38">
        <f t="shared" si="23"/>
        <v>0</v>
      </c>
      <c r="AU31" s="38">
        <f t="shared" si="24"/>
        <v>0</v>
      </c>
      <c r="AV31" s="38">
        <f t="shared" si="25"/>
        <v>0</v>
      </c>
      <c r="AW31" s="38">
        <f t="shared" si="26"/>
        <v>0</v>
      </c>
      <c r="AX31" s="38">
        <f t="shared" si="27"/>
        <v>0</v>
      </c>
      <c r="BA31" s="110">
        <f>SUMIF(Consenso!$C:$C,$B31,Consenso!AZ:AZ)</f>
        <v>227809.05000000002</v>
      </c>
      <c r="BB31" s="110">
        <f>SUMIF(Consenso!$C:$C,$B31,Consenso!BA:BA)</f>
        <v>185343.31</v>
      </c>
      <c r="BC31" s="110">
        <f>SUMIF(Consenso!$C:$C,$B31,Consenso!BB:BB)</f>
        <v>90576.91</v>
      </c>
      <c r="BD31" s="110">
        <f>SUMIF(Consenso!$C:$C,$B31,Consenso!BC:BC)</f>
        <v>148449.55000000002</v>
      </c>
      <c r="BE31" s="110">
        <f>SUMIF(Consenso!$C:$C,$B31,Consenso!BD:BD)</f>
        <v>143058.47</v>
      </c>
      <c r="BF31" s="110">
        <f>SUMIF(Consenso!$C:$C,$B31,Consenso!BE:BE)</f>
        <v>123771.92000000001</v>
      </c>
    </row>
    <row r="32" spans="1:58" x14ac:dyDescent="0.2">
      <c r="A32" t="s">
        <v>56</v>
      </c>
      <c r="B32" s="37" t="s">
        <v>375</v>
      </c>
      <c r="C32" t="s">
        <v>376</v>
      </c>
      <c r="D32" t="s">
        <v>62</v>
      </c>
      <c r="E32" t="s">
        <v>2204</v>
      </c>
      <c r="F32" s="23">
        <v>13</v>
      </c>
      <c r="G32" s="169">
        <v>0</v>
      </c>
      <c r="H32" s="3">
        <f>SUMIF(Consenso!$C:$C,$B32,Consenso!AM:AM)</f>
        <v>36</v>
      </c>
      <c r="I32" s="3">
        <f>SUMIF(Consenso!$C:$C,$B32,Consenso!AN:AN)</f>
        <v>0</v>
      </c>
      <c r="J32" s="3">
        <f>SUMIF(Consenso!$C:$C,$B32,Consenso!AO:AO)</f>
        <v>0</v>
      </c>
      <c r="K32" s="3">
        <f>SUMIF(Consenso!$C:$C,$B32,Consenso!AP:AP)</f>
        <v>0</v>
      </c>
      <c r="L32" s="3">
        <f>SUMIF(Consenso!$C:$C,$B32,Consenso!AQ:AQ)</f>
        <v>0</v>
      </c>
      <c r="M32" s="3">
        <f>SUMIF(Consenso!$C:$C,$B32,Consenso!AR:AR)</f>
        <v>0</v>
      </c>
      <c r="N32" s="3">
        <f>IFERROR(VLOOKUP(B:B,Consenso!C:P,14,0),0)</f>
        <v>111</v>
      </c>
      <c r="O32" s="3">
        <f>SUMIF('On Orders'!$B:$B,$B32,'On Orders'!E:E)</f>
        <v>0</v>
      </c>
      <c r="P32" s="3">
        <f>SUMIF('On Orders'!$B:$B,$B32,'On Orders'!F:F)</f>
        <v>0</v>
      </c>
      <c r="Q32" s="3">
        <f>SUMIF('On Orders'!$B:$B,$B32,'On Orders'!G:G)</f>
        <v>0</v>
      </c>
      <c r="R32" s="3">
        <f>SUMIF('On Orders'!$B:$B,$B32,'On Orders'!H:H)</f>
        <v>0</v>
      </c>
      <c r="S32" s="3">
        <v>0</v>
      </c>
      <c r="T32" s="3">
        <v>0</v>
      </c>
      <c r="U32" s="3">
        <v>0</v>
      </c>
      <c r="V32" s="31">
        <f t="shared" si="4"/>
        <v>75</v>
      </c>
      <c r="W32" s="31">
        <f t="shared" si="5"/>
        <v>75</v>
      </c>
      <c r="X32" s="31">
        <f t="shared" si="6"/>
        <v>75</v>
      </c>
      <c r="Y32" s="31">
        <f t="shared" si="7"/>
        <v>75</v>
      </c>
      <c r="Z32" s="31">
        <f t="shared" si="8"/>
        <v>75</v>
      </c>
      <c r="AA32" s="31">
        <f t="shared" si="9"/>
        <v>75</v>
      </c>
      <c r="AB32" t="str">
        <f>IF(COUNTIF('Master iP17 iP18'!$B:$B,$B32)&gt;0,"18",IF(COUNTIF('Master iP17 iP18'!$E:$E,$B32)&gt;0,"17","NORMAL"))</f>
        <v>NORMAL</v>
      </c>
      <c r="AC32" t="str">
        <f>IF($AB32="18",_xlfn.XLOOKUP($B32,'Master iP17 iP18'!$B:$B,'Master iP17 iP18'!$E:$E),"")</f>
        <v/>
      </c>
      <c r="AD32" s="22">
        <f t="shared" si="10"/>
        <v>75</v>
      </c>
      <c r="AE32" s="22">
        <f t="shared" si="11"/>
        <v>75</v>
      </c>
      <c r="AF32" s="22">
        <f t="shared" si="12"/>
        <v>75</v>
      </c>
      <c r="AG32" s="22">
        <f t="shared" si="13"/>
        <v>75</v>
      </c>
      <c r="AH32" s="22">
        <f t="shared" si="14"/>
        <v>75</v>
      </c>
      <c r="AI32" s="22">
        <f t="shared" si="15"/>
        <v>75</v>
      </c>
      <c r="AJ32" s="3">
        <f t="shared" si="16"/>
        <v>0</v>
      </c>
      <c r="AK32" s="3">
        <f t="shared" si="17"/>
        <v>0</v>
      </c>
      <c r="AL32" s="3">
        <f t="shared" si="18"/>
        <v>0</v>
      </c>
      <c r="AM32" s="3">
        <f t="shared" si="19"/>
        <v>0</v>
      </c>
      <c r="AN32" s="3">
        <f t="shared" si="20"/>
        <v>0</v>
      </c>
      <c r="AO32" s="3">
        <f t="shared" si="21"/>
        <v>0</v>
      </c>
      <c r="AR32" s="35" t="str">
        <f>IFERROR(_xlfn.XLOOKUP(B32,#REF!,#REF!),"")</f>
        <v/>
      </c>
      <c r="AS32" s="38">
        <f t="shared" si="22"/>
        <v>0</v>
      </c>
      <c r="AT32" s="38">
        <f t="shared" si="23"/>
        <v>0</v>
      </c>
      <c r="AU32" s="38">
        <f t="shared" si="24"/>
        <v>0</v>
      </c>
      <c r="AV32" s="38">
        <f t="shared" si="25"/>
        <v>0</v>
      </c>
      <c r="AW32" s="38">
        <f t="shared" si="26"/>
        <v>0</v>
      </c>
      <c r="AX32" s="38">
        <f t="shared" si="27"/>
        <v>0</v>
      </c>
      <c r="BA32" s="110">
        <f>SUMIF(Consenso!$C:$C,$B32,Consenso!AZ:AZ)</f>
        <v>13951.44</v>
      </c>
      <c r="BB32" s="110">
        <f>SUMIF(Consenso!$C:$C,$B32,Consenso!BA:BA)</f>
        <v>0</v>
      </c>
      <c r="BC32" s="110">
        <f>SUMIF(Consenso!$C:$C,$B32,Consenso!BB:BB)</f>
        <v>0</v>
      </c>
      <c r="BD32" s="110">
        <f>SUMIF(Consenso!$C:$C,$B32,Consenso!BC:BC)</f>
        <v>0</v>
      </c>
      <c r="BE32" s="110">
        <f>SUMIF(Consenso!$C:$C,$B32,Consenso!BD:BD)</f>
        <v>0</v>
      </c>
      <c r="BF32" s="110">
        <f>SUMIF(Consenso!$C:$C,$B32,Consenso!BE:BE)</f>
        <v>0</v>
      </c>
    </row>
    <row r="33" spans="1:58" x14ac:dyDescent="0.2">
      <c r="A33" t="s">
        <v>56</v>
      </c>
      <c r="B33" s="37" t="s">
        <v>91</v>
      </c>
      <c r="C33" t="s">
        <v>93</v>
      </c>
      <c r="D33" t="s">
        <v>62</v>
      </c>
      <c r="E33" t="s">
        <v>2204</v>
      </c>
      <c r="F33" s="23">
        <v>13</v>
      </c>
      <c r="G33" s="169">
        <v>0</v>
      </c>
      <c r="H33" s="3">
        <f>SUMIF(Consenso!$C:$C,$B33,Consenso!AM:AM)</f>
        <v>55</v>
      </c>
      <c r="I33" s="3">
        <f>SUMIF(Consenso!$C:$C,$B33,Consenso!AN:AN)</f>
        <v>4</v>
      </c>
      <c r="J33" s="3">
        <f>SUMIF(Consenso!$C:$C,$B33,Consenso!AO:AO)</f>
        <v>130</v>
      </c>
      <c r="K33" s="3">
        <f>SUMIF(Consenso!$C:$C,$B33,Consenso!AP:AP)</f>
        <v>0</v>
      </c>
      <c r="L33" s="3">
        <f>SUMIF(Consenso!$C:$C,$B33,Consenso!AQ:AQ)</f>
        <v>0</v>
      </c>
      <c r="M33" s="3">
        <f>SUMIF(Consenso!$C:$C,$B33,Consenso!AR:AR)</f>
        <v>0</v>
      </c>
      <c r="N33" s="3">
        <f>IFERROR(VLOOKUP(B:B,Consenso!C:P,14,0),0)</f>
        <v>166</v>
      </c>
      <c r="O33" s="3">
        <f>SUMIF('On Orders'!$B:$B,$B33,'On Orders'!E:E)</f>
        <v>0</v>
      </c>
      <c r="P33" s="3">
        <f>SUMIF('On Orders'!$B:$B,$B33,'On Orders'!F:F)</f>
        <v>0</v>
      </c>
      <c r="Q33" s="3">
        <f>SUMIF('On Orders'!$B:$B,$B33,'On Orders'!G:G)</f>
        <v>0</v>
      </c>
      <c r="R33" s="3">
        <f>SUMIF('On Orders'!$B:$B,$B33,'On Orders'!H:H)</f>
        <v>0</v>
      </c>
      <c r="S33" s="3">
        <v>0</v>
      </c>
      <c r="T33" s="3">
        <v>0</v>
      </c>
      <c r="U33" s="3">
        <v>0</v>
      </c>
      <c r="V33" s="31">
        <f t="shared" si="4"/>
        <v>111</v>
      </c>
      <c r="W33" s="31">
        <f t="shared" si="5"/>
        <v>107</v>
      </c>
      <c r="X33" s="31">
        <f t="shared" si="6"/>
        <v>-23</v>
      </c>
      <c r="Y33" s="31">
        <f t="shared" si="7"/>
        <v>-23</v>
      </c>
      <c r="Z33" s="31">
        <f t="shared" si="8"/>
        <v>-23</v>
      </c>
      <c r="AA33" s="31">
        <f t="shared" si="9"/>
        <v>-23</v>
      </c>
      <c r="AB33" t="str">
        <f>IF(COUNTIF('Master iP17 iP18'!$B:$B,$B33)&gt;0,"18",IF(COUNTIF('Master iP17 iP18'!$E:$E,$B33)&gt;0,"17","NORMAL"))</f>
        <v>17</v>
      </c>
      <c r="AC33" t="str">
        <f>IF($AB33="18",_xlfn.XLOOKUP($B33,'Master iP17 iP18'!$B:$B,'Master iP17 iP18'!$E:$E),"")</f>
        <v/>
      </c>
      <c r="AD33" s="22">
        <f t="shared" si="10"/>
        <v>111</v>
      </c>
      <c r="AE33" s="22">
        <f t="shared" si="11"/>
        <v>107</v>
      </c>
      <c r="AF33" s="22">
        <f t="shared" si="12"/>
        <v>-23</v>
      </c>
      <c r="AG33" s="22">
        <f t="shared" si="13"/>
        <v>-23</v>
      </c>
      <c r="AH33" s="22">
        <f t="shared" si="14"/>
        <v>-23</v>
      </c>
      <c r="AI33" s="22">
        <f t="shared" si="15"/>
        <v>-23</v>
      </c>
      <c r="AJ33" s="3">
        <f t="shared" si="16"/>
        <v>0</v>
      </c>
      <c r="AK33" s="3">
        <f t="shared" si="17"/>
        <v>0</v>
      </c>
      <c r="AL33" s="3">
        <f t="shared" si="18"/>
        <v>0</v>
      </c>
      <c r="AM33" s="3">
        <f t="shared" si="19"/>
        <v>0</v>
      </c>
      <c r="AN33" s="3">
        <f t="shared" si="20"/>
        <v>0</v>
      </c>
      <c r="AO33" s="3">
        <f t="shared" si="21"/>
        <v>0</v>
      </c>
      <c r="AR33" s="35" t="str">
        <f>IFERROR(_xlfn.XLOOKUP(B33,#REF!,#REF!),"")</f>
        <v/>
      </c>
      <c r="AS33" s="38">
        <f t="shared" si="22"/>
        <v>0</v>
      </c>
      <c r="AT33" s="38">
        <f t="shared" si="23"/>
        <v>0</v>
      </c>
      <c r="AU33" s="38">
        <f t="shared" si="24"/>
        <v>0</v>
      </c>
      <c r="AV33" s="38">
        <f t="shared" si="25"/>
        <v>0</v>
      </c>
      <c r="AW33" s="38">
        <f t="shared" si="26"/>
        <v>0</v>
      </c>
      <c r="AX33" s="38">
        <f t="shared" si="27"/>
        <v>0</v>
      </c>
      <c r="BA33" s="110">
        <f>SUMIF(Consenso!$C:$C,$B33,Consenso!AZ:AZ)</f>
        <v>21314.7</v>
      </c>
      <c r="BB33" s="110">
        <f>SUMIF(Consenso!$C:$C,$B33,Consenso!BA:BA)</f>
        <v>1550.16</v>
      </c>
      <c r="BC33" s="110">
        <f>SUMIF(Consenso!$C:$C,$B33,Consenso!BB:BB)</f>
        <v>50380.200000000004</v>
      </c>
      <c r="BD33" s="110">
        <f>SUMIF(Consenso!$C:$C,$B33,Consenso!BC:BC)</f>
        <v>0</v>
      </c>
      <c r="BE33" s="110">
        <f>SUMIF(Consenso!$C:$C,$B33,Consenso!BD:BD)</f>
        <v>0</v>
      </c>
      <c r="BF33" s="110">
        <f>SUMIF(Consenso!$C:$C,$B33,Consenso!BE:BE)</f>
        <v>0</v>
      </c>
    </row>
    <row r="34" spans="1:58" x14ac:dyDescent="0.2">
      <c r="A34" t="s">
        <v>56</v>
      </c>
      <c r="B34" s="37" t="s">
        <v>87</v>
      </c>
      <c r="C34" t="s">
        <v>89</v>
      </c>
      <c r="D34" t="s">
        <v>62</v>
      </c>
      <c r="E34" t="s">
        <v>2204</v>
      </c>
      <c r="F34" s="23">
        <v>13</v>
      </c>
      <c r="G34" s="169">
        <v>0</v>
      </c>
      <c r="H34" s="3">
        <f>SUMIF(Consenso!$C:$C,$B34,Consenso!AM:AM)</f>
        <v>0</v>
      </c>
      <c r="I34" s="3">
        <f>SUMIF(Consenso!$C:$C,$B34,Consenso!AN:AN)</f>
        <v>0</v>
      </c>
      <c r="J34" s="3">
        <f>SUMIF(Consenso!$C:$C,$B34,Consenso!AO:AO)</f>
        <v>0</v>
      </c>
      <c r="K34" s="3">
        <f>SUMIF(Consenso!$C:$C,$B34,Consenso!AP:AP)</f>
        <v>0</v>
      </c>
      <c r="L34" s="3">
        <f>SUMIF(Consenso!$C:$C,$B34,Consenso!AQ:AQ)</f>
        <v>0</v>
      </c>
      <c r="M34" s="3">
        <f>SUMIF(Consenso!$C:$C,$B34,Consenso!AR:AR)</f>
        <v>0</v>
      </c>
      <c r="N34" s="3">
        <f>IFERROR(VLOOKUP(B:B,Consenso!C:P,14,0),0)</f>
        <v>82</v>
      </c>
      <c r="O34" s="3">
        <f>SUMIF('On Orders'!$B:$B,$B34,'On Orders'!E:E)</f>
        <v>0</v>
      </c>
      <c r="P34" s="3">
        <f>SUMIF('On Orders'!$B:$B,$B34,'On Orders'!F:F)</f>
        <v>0</v>
      </c>
      <c r="Q34" s="3">
        <f>SUMIF('On Orders'!$B:$B,$B34,'On Orders'!G:G)</f>
        <v>0</v>
      </c>
      <c r="R34" s="3">
        <f>SUMIF('On Orders'!$B:$B,$B34,'On Orders'!H:H)</f>
        <v>0</v>
      </c>
      <c r="S34" s="3">
        <v>0</v>
      </c>
      <c r="T34" s="3">
        <v>0</v>
      </c>
      <c r="U34" s="3">
        <v>0</v>
      </c>
      <c r="V34" s="31">
        <f t="shared" si="4"/>
        <v>82</v>
      </c>
      <c r="W34" s="31">
        <f t="shared" si="5"/>
        <v>82</v>
      </c>
      <c r="X34" s="31">
        <f t="shared" si="6"/>
        <v>82</v>
      </c>
      <c r="Y34" s="31">
        <f t="shared" si="7"/>
        <v>82</v>
      </c>
      <c r="Z34" s="31">
        <f t="shared" si="8"/>
        <v>82</v>
      </c>
      <c r="AA34" s="31">
        <f t="shared" si="9"/>
        <v>82</v>
      </c>
      <c r="AB34" t="str">
        <f>IF(COUNTIF('Master iP17 iP18'!$B:$B,$B34)&gt;0,"18",IF(COUNTIF('Master iP17 iP18'!$E:$E,$B34)&gt;0,"17","NORMAL"))</f>
        <v>17</v>
      </c>
      <c r="AC34" t="str">
        <f>IF($AB34="18",_xlfn.XLOOKUP($B34,'Master iP17 iP18'!$B:$B,'Master iP17 iP18'!$E:$E),"")</f>
        <v/>
      </c>
      <c r="AD34" s="22">
        <f t="shared" si="10"/>
        <v>82</v>
      </c>
      <c r="AE34" s="22">
        <f t="shared" si="11"/>
        <v>82</v>
      </c>
      <c r="AF34" s="22">
        <f t="shared" si="12"/>
        <v>82</v>
      </c>
      <c r="AG34" s="22">
        <f t="shared" si="13"/>
        <v>82</v>
      </c>
      <c r="AH34" s="22">
        <f t="shared" si="14"/>
        <v>82</v>
      </c>
      <c r="AI34" s="22">
        <f t="shared" si="15"/>
        <v>82</v>
      </c>
      <c r="AJ34" s="3">
        <f t="shared" si="16"/>
        <v>0</v>
      </c>
      <c r="AK34" s="3">
        <f t="shared" si="17"/>
        <v>0</v>
      </c>
      <c r="AL34" s="3">
        <f t="shared" si="18"/>
        <v>0</v>
      </c>
      <c r="AM34" s="3">
        <f t="shared" si="19"/>
        <v>0</v>
      </c>
      <c r="AN34" s="3">
        <f t="shared" si="20"/>
        <v>0</v>
      </c>
      <c r="AO34" s="3">
        <f t="shared" si="21"/>
        <v>0</v>
      </c>
      <c r="AR34" s="35" t="str">
        <f>IFERROR(_xlfn.XLOOKUP(B34,#REF!,#REF!),"")</f>
        <v/>
      </c>
      <c r="AS34" s="38">
        <f t="shared" si="22"/>
        <v>0</v>
      </c>
      <c r="AT34" s="38">
        <f t="shared" si="23"/>
        <v>0</v>
      </c>
      <c r="AU34" s="38">
        <f t="shared" si="24"/>
        <v>0</v>
      </c>
      <c r="AV34" s="38">
        <f t="shared" si="25"/>
        <v>0</v>
      </c>
      <c r="AW34" s="38">
        <f t="shared" si="26"/>
        <v>0</v>
      </c>
      <c r="AX34" s="38">
        <f t="shared" si="27"/>
        <v>0</v>
      </c>
      <c r="BA34" s="110">
        <f>SUMIF(Consenso!$C:$C,$B34,Consenso!AZ:AZ)</f>
        <v>15665.5</v>
      </c>
      <c r="BB34" s="110">
        <f>SUMIF(Consenso!$C:$C,$B34,Consenso!BA:BA)</f>
        <v>27645</v>
      </c>
      <c r="BC34" s="110">
        <f>SUMIF(Consenso!$C:$C,$B34,Consenso!BB:BB)</f>
        <v>36860</v>
      </c>
      <c r="BD34" s="110">
        <f>SUMIF(Consenso!$C:$C,$B34,Consenso!BC:BC)</f>
        <v>32252.5</v>
      </c>
      <c r="BE34" s="110">
        <f>SUMIF(Consenso!$C:$C,$B34,Consenso!BD:BD)</f>
        <v>34556.25</v>
      </c>
      <c r="BF34" s="110">
        <f>SUMIF(Consenso!$C:$C,$B34,Consenso!BE:BE)</f>
        <v>34556.25</v>
      </c>
    </row>
    <row r="35" spans="1:58" x14ac:dyDescent="0.2">
      <c r="A35" t="s">
        <v>56</v>
      </c>
      <c r="B35" s="37" t="s">
        <v>383</v>
      </c>
      <c r="C35" t="s">
        <v>384</v>
      </c>
      <c r="D35" t="s">
        <v>74</v>
      </c>
      <c r="E35" t="s">
        <v>2204</v>
      </c>
      <c r="F35" s="23">
        <v>13</v>
      </c>
      <c r="G35" s="169">
        <v>0</v>
      </c>
      <c r="H35" s="3">
        <f>SUMIF(Consenso!$C:$C,$B35,Consenso!AM:AM)</f>
        <v>2</v>
      </c>
      <c r="I35" s="3">
        <f>SUMIF(Consenso!$C:$C,$B35,Consenso!AN:AN)</f>
        <v>70</v>
      </c>
      <c r="J35" s="3">
        <f>SUMIF(Consenso!$C:$C,$B35,Consenso!AO:AO)</f>
        <v>0</v>
      </c>
      <c r="K35" s="3">
        <f>SUMIF(Consenso!$C:$C,$B35,Consenso!AP:AP)</f>
        <v>0</v>
      </c>
      <c r="L35" s="3">
        <f>SUMIF(Consenso!$C:$C,$B35,Consenso!AQ:AQ)</f>
        <v>0</v>
      </c>
      <c r="M35" s="3">
        <f>SUMIF(Consenso!$C:$C,$B35,Consenso!AR:AR)</f>
        <v>0</v>
      </c>
      <c r="N35" s="3">
        <f>IFERROR(VLOOKUP(B:B,Consenso!C:P,14,0),0)</f>
        <v>0</v>
      </c>
      <c r="O35" s="3">
        <f>SUMIF('On Orders'!$B:$B,$B35,'On Orders'!E:E)</f>
        <v>0</v>
      </c>
      <c r="P35" s="3">
        <f>SUMIF('On Orders'!$B:$B,$B35,'On Orders'!F:F)</f>
        <v>0</v>
      </c>
      <c r="Q35" s="3">
        <f>SUMIF('On Orders'!$B:$B,$B35,'On Orders'!G:G)</f>
        <v>0</v>
      </c>
      <c r="R35" s="3">
        <f>SUMIF('On Orders'!$B:$B,$B35,'On Orders'!H:H)</f>
        <v>0</v>
      </c>
      <c r="S35" s="3">
        <v>0</v>
      </c>
      <c r="T35" s="3">
        <v>0</v>
      </c>
      <c r="U35" s="3">
        <v>0</v>
      </c>
      <c r="V35" s="31">
        <f t="shared" ref="V35:V66" si="28">(N35+O35+P35)-H35</f>
        <v>-2</v>
      </c>
      <c r="W35" s="31">
        <f t="shared" ref="W35:W66" si="29">(V35+Q35)-I35</f>
        <v>-72</v>
      </c>
      <c r="X35" s="31">
        <f t="shared" ref="X35:X66" si="30">(W35+R35)-J35</f>
        <v>-72</v>
      </c>
      <c r="Y35" s="31">
        <f t="shared" ref="Y35:Y66" si="31">(X35+S35)-K35</f>
        <v>-72</v>
      </c>
      <c r="Z35" s="31">
        <f t="shared" ref="Z35:Z66" si="32">(Y35+T35)-L35</f>
        <v>-72</v>
      </c>
      <c r="AA35" s="31">
        <f t="shared" ref="AA35:AA66" si="33">(Z35+U35)-M35</f>
        <v>-72</v>
      </c>
      <c r="AB35" t="str">
        <f>IF(COUNTIF('Master iP17 iP18'!$B:$B,$B35)&gt;0,"18",IF(COUNTIF('Master iP17 iP18'!$E:$E,$B35)&gt;0,"17","NORMAL"))</f>
        <v>17</v>
      </c>
      <c r="AC35" t="str">
        <f>IF($AB35="18",_xlfn.XLOOKUP($B35,'Master iP17 iP18'!$B:$B,'Master iP17 iP18'!$E:$E),"")</f>
        <v/>
      </c>
      <c r="AD35" s="22">
        <f t="shared" ref="AD35:AD66" si="34">IF($AB35="18",V35+IFERROR(_xlfn.XLOOKUP($AC35,$B:$B,V:V),0),V35)</f>
        <v>-2</v>
      </c>
      <c r="AE35" s="22">
        <f t="shared" ref="AE35:AE66" si="35">IF($AB35="18",W35+IFERROR(_xlfn.XLOOKUP($AC35,$B:$B,W:W),0),W35)</f>
        <v>-72</v>
      </c>
      <c r="AF35" s="22">
        <f t="shared" ref="AF35:AF66" si="36">IF($AB35="18",X35+IFERROR(_xlfn.XLOOKUP($AC35,$B:$B,X:X),0),X35)</f>
        <v>-72</v>
      </c>
      <c r="AG35" s="22">
        <f t="shared" ref="AG35:AG66" si="37">IF($AB35="18",Y35+IFERROR(_xlfn.XLOOKUP($AC35,$B:$B,Y:Y),0),Y35)</f>
        <v>-72</v>
      </c>
      <c r="AH35" s="22">
        <f t="shared" ref="AH35:AH66" si="38">IF($AB35="18",Z35+IFERROR(_xlfn.XLOOKUP($AC35,$B:$B,Z:Z),0),Z35)</f>
        <v>-72</v>
      </c>
      <c r="AI35" s="22">
        <f t="shared" ref="AI35:AI66" si="39">IF($AB35="18",AA35+IFERROR(_xlfn.XLOOKUP($AC35,$B:$B,AA:AA),0),AA35)</f>
        <v>-72</v>
      </c>
      <c r="AJ35" s="3">
        <f t="shared" ref="AJ35:AJ66" si="40">IF($AB35="17",0,MAX(0,-AD35))</f>
        <v>0</v>
      </c>
      <c r="AK35" s="3">
        <f t="shared" ref="AK35:AK66" si="41">IF($AB35="17",0,MAX(0,MAX(0,-AE35)-MAX(0,-AD35)))</f>
        <v>0</v>
      </c>
      <c r="AL35" s="3">
        <f t="shared" ref="AL35:AL66" si="42">IF($AB35="17",0,MAX(0,MAX(0,-AF35)-MAX(0,-AE35)))</f>
        <v>0</v>
      </c>
      <c r="AM35" s="3">
        <f t="shared" ref="AM35:AM66" si="43">IF($AB35="17",0,MAX(0,MAX(0,-AG35)-MAX(0,-AF35)))</f>
        <v>0</v>
      </c>
      <c r="AN35" s="3">
        <f t="shared" ref="AN35:AN66" si="44">IF($AB35="17",0,MAX(0,MAX(0,-AH35)-MAX(0,-AG35)))</f>
        <v>0</v>
      </c>
      <c r="AO35" s="3">
        <f t="shared" ref="AO35:AO66" si="45">IF($AB35="17",0,MAX(0,MAX(0,-AI35)-MAX(0,-AH35)))</f>
        <v>0</v>
      </c>
      <c r="AR35" s="35" t="str">
        <f>IFERROR(_xlfn.XLOOKUP(B35,#REF!,#REF!),"")</f>
        <v/>
      </c>
      <c r="AS35" s="38">
        <f t="shared" ref="AS35:AS66" si="46">IF($AR35="A",AJ35*1.2,IF($AR35="B",AJ35*1.1,AJ35))</f>
        <v>0</v>
      </c>
      <c r="AT35" s="38">
        <f t="shared" ref="AT35:AT66" si="47">IF($AR35="A",AK35*1.2,IF($AR35="B",AK35*1.1,AK35))</f>
        <v>0</v>
      </c>
      <c r="AU35" s="38">
        <f t="shared" ref="AU35:AU66" si="48">IF($AR35="A",AL35*1.2,IF($AR35="B",AL35*1.1,AL35))</f>
        <v>0</v>
      </c>
      <c r="AV35" s="38">
        <f t="shared" ref="AV35:AV66" si="49">IF($AR35="A",AM35*1.2,IF($AR35="B",AM35*1.1,AM35))</f>
        <v>0</v>
      </c>
      <c r="AW35" s="38">
        <f t="shared" ref="AW35:AW66" si="50">IF($AR35="A",AN35*1.2,IF($AR35="B",AN35*1.1,AN35))</f>
        <v>0</v>
      </c>
      <c r="AX35" s="38">
        <f t="shared" ref="AX35:AX66" si="51">IF($AR35="A",AO35*1.2,IF($AR35="B",AO35*1.1,AO35))</f>
        <v>0</v>
      </c>
      <c r="BA35" s="110">
        <f>SUMIF(Consenso!$C:$C,$B35,Consenso!AZ:AZ)</f>
        <v>39938.83</v>
      </c>
      <c r="BB35" s="110">
        <f>SUMIF(Consenso!$C:$C,$B35,Consenso!BA:BA)</f>
        <v>73202.8</v>
      </c>
      <c r="BC35" s="110">
        <f>SUMIF(Consenso!$C:$C,$B35,Consenso!BB:BB)</f>
        <v>0</v>
      </c>
      <c r="BD35" s="110">
        <f>SUMIF(Consenso!$C:$C,$B35,Consenso!BC:BC)</f>
        <v>0</v>
      </c>
      <c r="BE35" s="110">
        <f>SUMIF(Consenso!$C:$C,$B35,Consenso!BD:BD)</f>
        <v>0</v>
      </c>
      <c r="BF35" s="110">
        <f>SUMIF(Consenso!$C:$C,$B35,Consenso!BE:BE)</f>
        <v>0</v>
      </c>
    </row>
    <row r="36" spans="1:58" x14ac:dyDescent="0.2">
      <c r="A36" t="s">
        <v>56</v>
      </c>
      <c r="B36" s="37" t="s">
        <v>379</v>
      </c>
      <c r="C36" t="s">
        <v>380</v>
      </c>
      <c r="D36" t="s">
        <v>74</v>
      </c>
      <c r="E36" t="s">
        <v>2204</v>
      </c>
      <c r="F36" s="23">
        <v>13</v>
      </c>
      <c r="G36" s="169">
        <v>0</v>
      </c>
      <c r="H36" s="3">
        <f>SUMIF(Consenso!$C:$C,$B36,Consenso!AM:AM)</f>
        <v>0</v>
      </c>
      <c r="I36" s="3">
        <f>SUMIF(Consenso!$C:$C,$B36,Consenso!AN:AN)</f>
        <v>0</v>
      </c>
      <c r="J36" s="3">
        <f>SUMIF(Consenso!$C:$C,$B36,Consenso!AO:AO)</f>
        <v>0</v>
      </c>
      <c r="K36" s="3">
        <f>SUMIF(Consenso!$C:$C,$B36,Consenso!AP:AP)</f>
        <v>0</v>
      </c>
      <c r="L36" s="3">
        <f>SUMIF(Consenso!$C:$C,$B36,Consenso!AQ:AQ)</f>
        <v>0</v>
      </c>
      <c r="M36" s="3">
        <f>SUMIF(Consenso!$C:$C,$B36,Consenso!AR:AR)</f>
        <v>0</v>
      </c>
      <c r="N36" s="3">
        <f>IFERROR(VLOOKUP(B:B,Consenso!C:P,14,0),0)</f>
        <v>0</v>
      </c>
      <c r="O36" s="3">
        <f>SUMIF('On Orders'!$B:$B,$B36,'On Orders'!E:E)</f>
        <v>0</v>
      </c>
      <c r="P36" s="3">
        <f>SUMIF('On Orders'!$B:$B,$B36,'On Orders'!F:F)</f>
        <v>0</v>
      </c>
      <c r="Q36" s="3">
        <f>SUMIF('On Orders'!$B:$B,$B36,'On Orders'!G:G)</f>
        <v>0</v>
      </c>
      <c r="R36" s="3">
        <f>SUMIF('On Orders'!$B:$B,$B36,'On Orders'!H:H)</f>
        <v>0</v>
      </c>
      <c r="S36" s="3">
        <v>0</v>
      </c>
      <c r="T36" s="3">
        <v>0</v>
      </c>
      <c r="U36" s="3">
        <v>0</v>
      </c>
      <c r="V36" s="31">
        <f t="shared" si="28"/>
        <v>0</v>
      </c>
      <c r="W36" s="31">
        <f t="shared" si="29"/>
        <v>0</v>
      </c>
      <c r="X36" s="31">
        <f t="shared" si="30"/>
        <v>0</v>
      </c>
      <c r="Y36" s="31">
        <f t="shared" si="31"/>
        <v>0</v>
      </c>
      <c r="Z36" s="31">
        <f t="shared" si="32"/>
        <v>0</v>
      </c>
      <c r="AA36" s="31">
        <f t="shared" si="33"/>
        <v>0</v>
      </c>
      <c r="AB36" t="str">
        <f>IF(COUNTIF('Master iP17 iP18'!$B:$B,$B36)&gt;0,"18",IF(COUNTIF('Master iP17 iP18'!$E:$E,$B36)&gt;0,"17","NORMAL"))</f>
        <v>NORMAL</v>
      </c>
      <c r="AC36" t="str">
        <f>IF($AB36="18",_xlfn.XLOOKUP($B36,'Master iP17 iP18'!$B:$B,'Master iP17 iP18'!$E:$E),"")</f>
        <v/>
      </c>
      <c r="AD36" s="22">
        <f t="shared" si="34"/>
        <v>0</v>
      </c>
      <c r="AE36" s="22">
        <f t="shared" si="35"/>
        <v>0</v>
      </c>
      <c r="AF36" s="22">
        <f t="shared" si="36"/>
        <v>0</v>
      </c>
      <c r="AG36" s="22">
        <f t="shared" si="37"/>
        <v>0</v>
      </c>
      <c r="AH36" s="22">
        <f t="shared" si="38"/>
        <v>0</v>
      </c>
      <c r="AI36" s="22">
        <f t="shared" si="39"/>
        <v>0</v>
      </c>
      <c r="AJ36" s="141">
        <f t="shared" si="40"/>
        <v>0</v>
      </c>
      <c r="AK36" s="3">
        <f t="shared" si="41"/>
        <v>0</v>
      </c>
      <c r="AL36" s="3">
        <f t="shared" si="42"/>
        <v>0</v>
      </c>
      <c r="AM36" s="3">
        <f t="shared" si="43"/>
        <v>0</v>
      </c>
      <c r="AN36" s="3">
        <f t="shared" si="44"/>
        <v>0</v>
      </c>
      <c r="AO36" s="3">
        <f t="shared" si="45"/>
        <v>0</v>
      </c>
      <c r="AR36" s="35" t="str">
        <f>IFERROR(_xlfn.XLOOKUP(B36,#REF!,#REF!),"")</f>
        <v/>
      </c>
      <c r="AS36" s="38">
        <f t="shared" si="46"/>
        <v>0</v>
      </c>
      <c r="AT36" s="38">
        <f t="shared" si="47"/>
        <v>0</v>
      </c>
      <c r="AU36" s="38">
        <f t="shared" si="48"/>
        <v>0</v>
      </c>
      <c r="AV36" s="38">
        <f t="shared" si="49"/>
        <v>0</v>
      </c>
      <c r="AW36" s="38">
        <f t="shared" si="50"/>
        <v>0</v>
      </c>
      <c r="AX36" s="38">
        <f t="shared" si="51"/>
        <v>0</v>
      </c>
      <c r="BA36" s="110">
        <f>SUMIF(Consenso!$C:$C,$B36,Consenso!AZ:AZ)</f>
        <v>6200.64</v>
      </c>
      <c r="BB36" s="110">
        <f>SUMIF(Consenso!$C:$C,$B36,Consenso!BA:BA)</f>
        <v>0</v>
      </c>
      <c r="BC36" s="110">
        <f>SUMIF(Consenso!$C:$C,$B36,Consenso!BB:BB)</f>
        <v>0</v>
      </c>
      <c r="BD36" s="110">
        <f>SUMIF(Consenso!$C:$C,$B36,Consenso!BC:BC)</f>
        <v>0</v>
      </c>
      <c r="BE36" s="110">
        <f>SUMIF(Consenso!$C:$C,$B36,Consenso!BD:BD)</f>
        <v>0</v>
      </c>
      <c r="BF36" s="110">
        <f>SUMIF(Consenso!$C:$C,$B36,Consenso!BE:BE)</f>
        <v>0</v>
      </c>
    </row>
    <row r="37" spans="1:58" x14ac:dyDescent="0.2">
      <c r="A37" t="s">
        <v>56</v>
      </c>
      <c r="B37" s="37" t="s">
        <v>360</v>
      </c>
      <c r="C37" t="s">
        <v>361</v>
      </c>
      <c r="D37" t="s">
        <v>74</v>
      </c>
      <c r="E37" t="s">
        <v>2204</v>
      </c>
      <c r="F37" s="23">
        <v>13</v>
      </c>
      <c r="G37" s="169">
        <v>0</v>
      </c>
      <c r="H37" s="3">
        <f>SUMIF(Consenso!$C:$C,$B37,Consenso!AM:AM)</f>
        <v>0</v>
      </c>
      <c r="I37" s="3">
        <f>SUMIF(Consenso!$C:$C,$B37,Consenso!AN:AN)</f>
        <v>0</v>
      </c>
      <c r="J37" s="3">
        <f>SUMIF(Consenso!$C:$C,$B37,Consenso!AO:AO)</f>
        <v>0</v>
      </c>
      <c r="K37" s="3">
        <f>SUMIF(Consenso!$C:$C,$B37,Consenso!AP:AP)</f>
        <v>0</v>
      </c>
      <c r="L37" s="3">
        <f>SUMIF(Consenso!$C:$C,$B37,Consenso!AQ:AQ)</f>
        <v>0</v>
      </c>
      <c r="M37" s="3">
        <f>SUMIF(Consenso!$C:$C,$B37,Consenso!AR:AR)</f>
        <v>0</v>
      </c>
      <c r="N37" s="3">
        <f>IFERROR(VLOOKUP(B:B,Consenso!C:P,14,0),0)</f>
        <v>0</v>
      </c>
      <c r="O37" s="3">
        <f>SUMIF('On Orders'!$B:$B,$B37,'On Orders'!E:E)</f>
        <v>0</v>
      </c>
      <c r="P37" s="3">
        <f>SUMIF('On Orders'!$B:$B,$B37,'On Orders'!F:F)</f>
        <v>0</v>
      </c>
      <c r="Q37" s="3">
        <f>SUMIF('On Orders'!$B:$B,$B37,'On Orders'!G:G)</f>
        <v>0</v>
      </c>
      <c r="R37" s="3">
        <f>SUMIF('On Orders'!$B:$B,$B37,'On Orders'!H:H)</f>
        <v>0</v>
      </c>
      <c r="S37" s="3">
        <v>0</v>
      </c>
      <c r="T37" s="3">
        <v>0</v>
      </c>
      <c r="U37" s="3">
        <v>0</v>
      </c>
      <c r="V37" s="31">
        <f t="shared" si="28"/>
        <v>0</v>
      </c>
      <c r="W37" s="31">
        <f t="shared" si="29"/>
        <v>0</v>
      </c>
      <c r="X37" s="31">
        <f t="shared" si="30"/>
        <v>0</v>
      </c>
      <c r="Y37" s="31">
        <f t="shared" si="31"/>
        <v>0</v>
      </c>
      <c r="Z37" s="31">
        <f t="shared" si="32"/>
        <v>0</v>
      </c>
      <c r="AA37" s="31">
        <f t="shared" si="33"/>
        <v>0</v>
      </c>
      <c r="AB37" t="str">
        <f>IF(COUNTIF('Master iP17 iP18'!$B:$B,$B37)&gt;0,"18",IF(COUNTIF('Master iP17 iP18'!$E:$E,$B37)&gt;0,"17","NORMAL"))</f>
        <v>17</v>
      </c>
      <c r="AC37" t="str">
        <f>IF($AB37="18",_xlfn.XLOOKUP($B37,'Master iP17 iP18'!$B:$B,'Master iP17 iP18'!$E:$E),"")</f>
        <v/>
      </c>
      <c r="AD37" s="22">
        <f t="shared" si="34"/>
        <v>0</v>
      </c>
      <c r="AE37" s="22">
        <f t="shared" si="35"/>
        <v>0</v>
      </c>
      <c r="AF37" s="22">
        <f t="shared" si="36"/>
        <v>0</v>
      </c>
      <c r="AG37" s="22">
        <f t="shared" si="37"/>
        <v>0</v>
      </c>
      <c r="AH37" s="22">
        <f t="shared" si="38"/>
        <v>0</v>
      </c>
      <c r="AI37" s="22">
        <f t="shared" si="39"/>
        <v>0</v>
      </c>
      <c r="AJ37" s="3">
        <f t="shared" si="40"/>
        <v>0</v>
      </c>
      <c r="AK37" s="3">
        <f t="shared" si="41"/>
        <v>0</v>
      </c>
      <c r="AL37" s="3">
        <f t="shared" si="42"/>
        <v>0</v>
      </c>
      <c r="AM37" s="3">
        <f t="shared" si="43"/>
        <v>0</v>
      </c>
      <c r="AN37" s="3">
        <f t="shared" si="44"/>
        <v>0</v>
      </c>
      <c r="AO37" s="3">
        <f t="shared" si="45"/>
        <v>0</v>
      </c>
      <c r="AR37" s="35" t="str">
        <f>IFERROR(_xlfn.XLOOKUP(B37,#REF!,#REF!),"")</f>
        <v/>
      </c>
      <c r="AS37" s="38">
        <f t="shared" si="46"/>
        <v>0</v>
      </c>
      <c r="AT37" s="38">
        <f t="shared" si="47"/>
        <v>0</v>
      </c>
      <c r="AU37" s="38">
        <f t="shared" si="48"/>
        <v>0</v>
      </c>
      <c r="AV37" s="38">
        <f t="shared" si="49"/>
        <v>0</v>
      </c>
      <c r="AW37" s="38">
        <f t="shared" si="50"/>
        <v>0</v>
      </c>
      <c r="AX37" s="38">
        <f t="shared" si="51"/>
        <v>0</v>
      </c>
      <c r="BA37" s="110">
        <f>SUMIF(Consenso!$C:$C,$B37,Consenso!AZ:AZ)</f>
        <v>15665.5</v>
      </c>
      <c r="BB37" s="110">
        <f>SUMIF(Consenso!$C:$C,$B37,Consenso!BA:BA)</f>
        <v>9215</v>
      </c>
      <c r="BC37" s="110">
        <f>SUMIF(Consenso!$C:$C,$B37,Consenso!BB:BB)</f>
        <v>0</v>
      </c>
      <c r="BD37" s="110">
        <f>SUMIF(Consenso!$C:$C,$B37,Consenso!BC:BC)</f>
        <v>0</v>
      </c>
      <c r="BE37" s="110">
        <f>SUMIF(Consenso!$C:$C,$B37,Consenso!BD:BD)</f>
        <v>0</v>
      </c>
      <c r="BF37" s="110">
        <f>SUMIF(Consenso!$C:$C,$B37,Consenso!BE:BE)</f>
        <v>0</v>
      </c>
    </row>
    <row r="38" spans="1:58" x14ac:dyDescent="0.2">
      <c r="A38" t="s">
        <v>56</v>
      </c>
      <c r="B38" s="37" t="s">
        <v>95</v>
      </c>
      <c r="C38" t="s">
        <v>97</v>
      </c>
      <c r="D38" t="s">
        <v>74</v>
      </c>
      <c r="E38" t="s">
        <v>2204</v>
      </c>
      <c r="F38" s="23">
        <v>13</v>
      </c>
      <c r="G38" s="169">
        <v>0</v>
      </c>
      <c r="H38" s="3">
        <f>SUMIF(Consenso!$C:$C,$B38,Consenso!AM:AM)</f>
        <v>0</v>
      </c>
      <c r="I38" s="3">
        <f>SUMIF(Consenso!$C:$C,$B38,Consenso!AN:AN)</f>
        <v>0</v>
      </c>
      <c r="J38" s="3">
        <f>SUMIF(Consenso!$C:$C,$B38,Consenso!AO:AO)</f>
        <v>0</v>
      </c>
      <c r="K38" s="3">
        <f>SUMIF(Consenso!$C:$C,$B38,Consenso!AP:AP)</f>
        <v>0</v>
      </c>
      <c r="L38" s="3">
        <f>SUMIF(Consenso!$C:$C,$B38,Consenso!AQ:AQ)</f>
        <v>0</v>
      </c>
      <c r="M38" s="3">
        <f>SUMIF(Consenso!$C:$C,$B38,Consenso!AR:AR)</f>
        <v>0</v>
      </c>
      <c r="N38" s="3">
        <f>IFERROR(VLOOKUP(B:B,Consenso!C:P,14,0),0)</f>
        <v>0</v>
      </c>
      <c r="O38" s="3">
        <f>SUMIF('On Orders'!$B:$B,$B38,'On Orders'!E:E)</f>
        <v>0</v>
      </c>
      <c r="P38" s="3">
        <f>SUMIF('On Orders'!$B:$B,$B38,'On Orders'!F:F)</f>
        <v>0</v>
      </c>
      <c r="Q38" s="3">
        <f>SUMIF('On Orders'!$B:$B,$B38,'On Orders'!G:G)</f>
        <v>0</v>
      </c>
      <c r="R38" s="3">
        <f>SUMIF('On Orders'!$B:$B,$B38,'On Orders'!H:H)</f>
        <v>0</v>
      </c>
      <c r="S38" s="3">
        <v>0</v>
      </c>
      <c r="T38" s="3">
        <v>0</v>
      </c>
      <c r="U38" s="3">
        <v>0</v>
      </c>
      <c r="V38" s="31">
        <f t="shared" si="28"/>
        <v>0</v>
      </c>
      <c r="W38" s="31">
        <f t="shared" si="29"/>
        <v>0</v>
      </c>
      <c r="X38" s="31">
        <f t="shared" si="30"/>
        <v>0</v>
      </c>
      <c r="Y38" s="31">
        <f t="shared" si="31"/>
        <v>0</v>
      </c>
      <c r="Z38" s="31">
        <f t="shared" si="32"/>
        <v>0</v>
      </c>
      <c r="AA38" s="31">
        <f t="shared" si="33"/>
        <v>0</v>
      </c>
      <c r="AB38" t="str">
        <f>IF(COUNTIF('Master iP17 iP18'!$B:$B,$B38)&gt;0,"18",IF(COUNTIF('Master iP17 iP18'!$E:$E,$B38)&gt;0,"17","NORMAL"))</f>
        <v>17</v>
      </c>
      <c r="AC38" t="str">
        <f>IF($AB38="18",_xlfn.XLOOKUP($B38,'Master iP17 iP18'!$B:$B,'Master iP17 iP18'!$E:$E),"")</f>
        <v/>
      </c>
      <c r="AD38" s="22">
        <f t="shared" si="34"/>
        <v>0</v>
      </c>
      <c r="AE38" s="22">
        <f t="shared" si="35"/>
        <v>0</v>
      </c>
      <c r="AF38" s="22">
        <f t="shared" si="36"/>
        <v>0</v>
      </c>
      <c r="AG38" s="22">
        <f t="shared" si="37"/>
        <v>0</v>
      </c>
      <c r="AH38" s="22">
        <f t="shared" si="38"/>
        <v>0</v>
      </c>
      <c r="AI38" s="22">
        <f t="shared" si="39"/>
        <v>0</v>
      </c>
      <c r="AJ38" s="3">
        <f t="shared" si="40"/>
        <v>0</v>
      </c>
      <c r="AK38" s="3">
        <f t="shared" si="41"/>
        <v>0</v>
      </c>
      <c r="AL38" s="3">
        <f t="shared" si="42"/>
        <v>0</v>
      </c>
      <c r="AM38" s="3">
        <f t="shared" si="43"/>
        <v>0</v>
      </c>
      <c r="AN38" s="3">
        <f t="shared" si="44"/>
        <v>0</v>
      </c>
      <c r="AO38" s="3">
        <f t="shared" si="45"/>
        <v>0</v>
      </c>
      <c r="AR38" s="35" t="str">
        <f>IFERROR(_xlfn.XLOOKUP(B38,#REF!,#REF!),"")</f>
        <v/>
      </c>
      <c r="AS38" s="38">
        <f t="shared" si="46"/>
        <v>0</v>
      </c>
      <c r="AT38" s="38">
        <f t="shared" si="47"/>
        <v>0</v>
      </c>
      <c r="AU38" s="38">
        <f t="shared" si="48"/>
        <v>0</v>
      </c>
      <c r="AV38" s="38">
        <f t="shared" si="49"/>
        <v>0</v>
      </c>
      <c r="AW38" s="38">
        <f t="shared" si="50"/>
        <v>0</v>
      </c>
      <c r="AX38" s="38">
        <f t="shared" si="51"/>
        <v>0</v>
      </c>
      <c r="BA38" s="110">
        <f>SUMIF(Consenso!$C:$C,$B38,Consenso!AZ:AZ)</f>
        <v>49761</v>
      </c>
      <c r="BB38" s="110">
        <f>SUMIF(Consenso!$C:$C,$B38,Consenso!BA:BA)</f>
        <v>69112.5</v>
      </c>
      <c r="BC38" s="110">
        <f>SUMIF(Consenso!$C:$C,$B38,Consenso!BB:BB)</f>
        <v>92150</v>
      </c>
      <c r="BD38" s="110">
        <f>SUMIF(Consenso!$C:$C,$B38,Consenso!BC:BC)</f>
        <v>92150</v>
      </c>
      <c r="BE38" s="110">
        <f>SUMIF(Consenso!$C:$C,$B38,Consenso!BD:BD)</f>
        <v>0</v>
      </c>
      <c r="BF38" s="110">
        <f>SUMIF(Consenso!$C:$C,$B38,Consenso!BE:BE)</f>
        <v>0</v>
      </c>
    </row>
    <row r="39" spans="1:58" x14ac:dyDescent="0.2">
      <c r="A39" t="s">
        <v>56</v>
      </c>
      <c r="B39" s="37" t="s">
        <v>2158</v>
      </c>
      <c r="C39" t="s">
        <v>2160</v>
      </c>
      <c r="D39" t="s">
        <v>498</v>
      </c>
      <c r="E39" t="s">
        <v>393</v>
      </c>
      <c r="F39" s="23" t="e">
        <v>#N/A</v>
      </c>
      <c r="G39" s="169">
        <v>270</v>
      </c>
      <c r="H39" s="3">
        <f>SUMIF(Consenso!$C:$C,$B39,Consenso!AM:AM)</f>
        <v>0</v>
      </c>
      <c r="I39" s="3">
        <f>G39</f>
        <v>270</v>
      </c>
      <c r="J39" s="3">
        <f>SUMIF(Consenso!$C:$C,$B39,Consenso!AO:AO)</f>
        <v>340</v>
      </c>
      <c r="K39" s="3">
        <f>SUMIF(Consenso!$C:$C,$B39,Consenso!AP:AP)</f>
        <v>100</v>
      </c>
      <c r="L39" s="3">
        <f>SUMIF(Consenso!$C:$C,$B39,Consenso!AQ:AQ)</f>
        <v>100</v>
      </c>
      <c r="M39" s="3">
        <f>SUMIF(Consenso!$C:$C,$B39,Consenso!AR:AR)</f>
        <v>100</v>
      </c>
      <c r="N39" s="3">
        <f>IFERROR(VLOOKUP(B:B,Consenso!C:P,14,0),0)</f>
        <v>0</v>
      </c>
      <c r="O39" s="3">
        <f>SUMIF('On Orders'!$B:$B,$B39,'On Orders'!E:E)</f>
        <v>0</v>
      </c>
      <c r="P39" s="3">
        <f>SUMIF('On Orders'!$B:$B,$B39,'On Orders'!F:F)</f>
        <v>0</v>
      </c>
      <c r="Q39" s="3">
        <f>SUMIF('On Orders'!$B:$B,$B39,'On Orders'!G:G)</f>
        <v>0</v>
      </c>
      <c r="R39" s="3">
        <f>SUMIF('On Orders'!$B:$B,$B39,'On Orders'!H:H)</f>
        <v>0</v>
      </c>
      <c r="S39" s="3">
        <v>0</v>
      </c>
      <c r="T39" s="3">
        <v>0</v>
      </c>
      <c r="U39" s="3">
        <v>0</v>
      </c>
      <c r="V39" s="31">
        <f t="shared" si="28"/>
        <v>0</v>
      </c>
      <c r="W39" s="31">
        <f t="shared" si="29"/>
        <v>-270</v>
      </c>
      <c r="X39" s="31">
        <f t="shared" si="30"/>
        <v>-610</v>
      </c>
      <c r="Y39" s="31">
        <f t="shared" si="31"/>
        <v>-710</v>
      </c>
      <c r="Z39" s="31">
        <f t="shared" si="32"/>
        <v>-810</v>
      </c>
      <c r="AA39" s="31">
        <f t="shared" si="33"/>
        <v>-910</v>
      </c>
      <c r="AB39" t="str">
        <f>IF(COUNTIF('Master iP17 iP18'!$B:$B,$B39)&gt;0,"18",IF(COUNTIF('Master iP17 iP18'!$E:$E,$B39)&gt;0,"17","NORMAL"))</f>
        <v>NORMAL</v>
      </c>
      <c r="AC39" t="str">
        <f>IF($AB39="18",_xlfn.XLOOKUP($B39,'Master iP17 iP18'!$B:$B,'Master iP17 iP18'!$E:$E),"")</f>
        <v/>
      </c>
      <c r="AD39" s="22">
        <f t="shared" si="34"/>
        <v>0</v>
      </c>
      <c r="AE39" s="22">
        <f t="shared" si="35"/>
        <v>-270</v>
      </c>
      <c r="AF39" s="22">
        <f t="shared" si="36"/>
        <v>-610</v>
      </c>
      <c r="AG39" s="22">
        <f t="shared" si="37"/>
        <v>-710</v>
      </c>
      <c r="AH39" s="22">
        <f t="shared" si="38"/>
        <v>-810</v>
      </c>
      <c r="AI39" s="22">
        <f t="shared" si="39"/>
        <v>-910</v>
      </c>
      <c r="AJ39" s="3">
        <f t="shared" si="40"/>
        <v>0</v>
      </c>
      <c r="AK39" s="3">
        <f t="shared" si="41"/>
        <v>270</v>
      </c>
      <c r="AL39" s="3">
        <f t="shared" si="42"/>
        <v>340</v>
      </c>
      <c r="AM39" s="3">
        <f t="shared" si="43"/>
        <v>100</v>
      </c>
      <c r="AN39" s="3">
        <f t="shared" si="44"/>
        <v>100</v>
      </c>
      <c r="AO39" s="3">
        <f t="shared" si="45"/>
        <v>100</v>
      </c>
      <c r="AP39" t="s">
        <v>2269</v>
      </c>
      <c r="AR39" s="35" t="str">
        <f>IFERROR(_xlfn.XLOOKUP(B39,#REF!,#REF!),"")</f>
        <v/>
      </c>
      <c r="AS39" s="38">
        <f t="shared" si="46"/>
        <v>0</v>
      </c>
      <c r="AT39" s="38">
        <f t="shared" si="47"/>
        <v>270</v>
      </c>
      <c r="AU39" s="38">
        <f t="shared" si="48"/>
        <v>340</v>
      </c>
      <c r="AV39" s="38">
        <f t="shared" si="49"/>
        <v>100</v>
      </c>
      <c r="AW39" s="38">
        <f t="shared" si="50"/>
        <v>100</v>
      </c>
      <c r="AX39" s="38">
        <f t="shared" si="51"/>
        <v>100</v>
      </c>
      <c r="AY39" s="161" t="s">
        <v>3945</v>
      </c>
      <c r="AZ39" t="s">
        <v>4112</v>
      </c>
      <c r="BA39" s="110">
        <f>SUMIF(Consenso!$C:$C,$B39,Consenso!AZ:AZ)</f>
        <v>0</v>
      </c>
      <c r="BB39" s="110">
        <f>SUMIF(Consenso!$C:$C,$B39,Consenso!BA:BA)</f>
        <v>0</v>
      </c>
      <c r="BC39" s="110">
        <f>SUMIF(Consenso!$C:$C,$B39,Consenso!BB:BB)</f>
        <v>146404</v>
      </c>
      <c r="BD39" s="110">
        <f>SUMIF(Consenso!$C:$C,$B39,Consenso!BC:BC)</f>
        <v>43060</v>
      </c>
      <c r="BE39" s="110">
        <f>SUMIF(Consenso!$C:$C,$B39,Consenso!BD:BD)</f>
        <v>43060</v>
      </c>
      <c r="BF39" s="110">
        <f>SUMIF(Consenso!$C:$C,$B39,Consenso!BE:BE)</f>
        <v>43060</v>
      </c>
    </row>
    <row r="40" spans="1:58" x14ac:dyDescent="0.2">
      <c r="A40" t="s">
        <v>56</v>
      </c>
      <c r="B40" s="37" t="s">
        <v>499</v>
      </c>
      <c r="C40" t="s">
        <v>500</v>
      </c>
      <c r="D40" t="s">
        <v>501</v>
      </c>
      <c r="E40" t="s">
        <v>2202</v>
      </c>
      <c r="F40" s="23">
        <v>15</v>
      </c>
      <c r="G40" s="169">
        <v>0</v>
      </c>
      <c r="H40" s="3">
        <f>SUMIF(Consenso!$C:$C,$B40,Consenso!AM:AM)</f>
        <v>42</v>
      </c>
      <c r="I40" s="3">
        <f>SUMIF(Consenso!$C:$C,$B40,Consenso!AN:AN)</f>
        <v>147</v>
      </c>
      <c r="J40" s="3">
        <f>SUMIF(Consenso!$C:$C,$B40,Consenso!AO:AO)</f>
        <v>35</v>
      </c>
      <c r="K40" s="3">
        <f>SUMIF(Consenso!$C:$C,$B40,Consenso!AP:AP)</f>
        <v>60</v>
      </c>
      <c r="L40" s="3">
        <f>SUMIF(Consenso!$C:$C,$B40,Consenso!AQ:AQ)</f>
        <v>98</v>
      </c>
      <c r="M40" s="3">
        <f>SUMIF(Consenso!$C:$C,$B40,Consenso!AR:AR)</f>
        <v>52</v>
      </c>
      <c r="N40" s="3">
        <f>IFERROR(VLOOKUP(B:B,Consenso!C:P,14,0),0)</f>
        <v>48</v>
      </c>
      <c r="O40" s="3">
        <f>SUMIF('On Orders'!$B:$B,$B40,'On Orders'!E:E)</f>
        <v>0</v>
      </c>
      <c r="P40" s="3">
        <f>SUMIF('On Orders'!$B:$B,$B40,'On Orders'!F:F)</f>
        <v>160</v>
      </c>
      <c r="Q40" s="3">
        <f>SUMIF('On Orders'!$B:$B,$B40,'On Orders'!G:G)</f>
        <v>0</v>
      </c>
      <c r="R40" s="3">
        <f>SUMIF('On Orders'!$B:$B,$B40,'On Orders'!H:H)</f>
        <v>0</v>
      </c>
      <c r="S40" s="3">
        <v>0</v>
      </c>
      <c r="T40" s="3">
        <v>0</v>
      </c>
      <c r="U40" s="3">
        <v>0</v>
      </c>
      <c r="V40" s="31">
        <f t="shared" si="28"/>
        <v>166</v>
      </c>
      <c r="W40" s="31">
        <f t="shared" si="29"/>
        <v>19</v>
      </c>
      <c r="X40" s="31">
        <f t="shared" si="30"/>
        <v>-16</v>
      </c>
      <c r="Y40" s="31">
        <f t="shared" si="31"/>
        <v>-76</v>
      </c>
      <c r="Z40" s="31">
        <f t="shared" si="32"/>
        <v>-174</v>
      </c>
      <c r="AA40" s="31">
        <f t="shared" si="33"/>
        <v>-226</v>
      </c>
      <c r="AB40" t="str">
        <f>IF(COUNTIF('Master iP17 iP18'!$B:$B,$B40)&gt;0,"18",IF(COUNTIF('Master iP17 iP18'!$E:$E,$B40)&gt;0,"17","NORMAL"))</f>
        <v>NORMAL</v>
      </c>
      <c r="AC40" t="str">
        <f>IF($AB40="18",_xlfn.XLOOKUP($B40,'Master iP17 iP18'!$B:$B,'Master iP17 iP18'!$E:$E),"")</f>
        <v/>
      </c>
      <c r="AD40" s="22">
        <f t="shared" si="34"/>
        <v>166</v>
      </c>
      <c r="AE40" s="22">
        <f t="shared" si="35"/>
        <v>19</v>
      </c>
      <c r="AF40" s="22">
        <f t="shared" si="36"/>
        <v>-16</v>
      </c>
      <c r="AG40" s="22">
        <f t="shared" si="37"/>
        <v>-76</v>
      </c>
      <c r="AH40" s="22">
        <f t="shared" si="38"/>
        <v>-174</v>
      </c>
      <c r="AI40" s="22">
        <f t="shared" si="39"/>
        <v>-226</v>
      </c>
      <c r="AJ40" s="3">
        <f t="shared" si="40"/>
        <v>0</v>
      </c>
      <c r="AK40" s="3">
        <f t="shared" si="41"/>
        <v>0</v>
      </c>
      <c r="AL40" s="3">
        <f t="shared" si="42"/>
        <v>16</v>
      </c>
      <c r="AM40" s="3">
        <f t="shared" si="43"/>
        <v>60</v>
      </c>
      <c r="AN40" s="3">
        <f t="shared" si="44"/>
        <v>98</v>
      </c>
      <c r="AO40" s="3">
        <f t="shared" si="45"/>
        <v>52</v>
      </c>
      <c r="AP40" t="s">
        <v>2261</v>
      </c>
      <c r="AR40" s="35" t="str">
        <f>IFERROR(_xlfn.XLOOKUP(B40,#REF!,#REF!),"")</f>
        <v/>
      </c>
      <c r="AS40" s="38">
        <f t="shared" si="46"/>
        <v>0</v>
      </c>
      <c r="AT40" s="38">
        <f t="shared" si="47"/>
        <v>0</v>
      </c>
      <c r="AU40" s="38">
        <f t="shared" si="48"/>
        <v>16</v>
      </c>
      <c r="AV40" s="38">
        <f t="shared" si="49"/>
        <v>60</v>
      </c>
      <c r="AW40" s="38">
        <f t="shared" si="50"/>
        <v>98</v>
      </c>
      <c r="AX40" s="38">
        <f t="shared" si="51"/>
        <v>52</v>
      </c>
      <c r="AY40" t="s">
        <v>3916</v>
      </c>
      <c r="BA40" s="110">
        <f>SUMIF(Consenso!$C:$C,$B40,Consenso!AZ:AZ)</f>
        <v>39241.159999999996</v>
      </c>
      <c r="BB40" s="110">
        <f>SUMIF(Consenso!$C:$C,$B40,Consenso!BA:BA)</f>
        <v>93506.209999999992</v>
      </c>
      <c r="BC40" s="110">
        <f>SUMIF(Consenso!$C:$C,$B40,Consenso!BB:BB)</f>
        <v>31390.869999999995</v>
      </c>
      <c r="BD40" s="110">
        <f>SUMIF(Consenso!$C:$C,$B40,Consenso!BC:BC)</f>
        <v>46125.1</v>
      </c>
      <c r="BE40" s="110">
        <f>SUMIF(Consenso!$C:$C,$B40,Consenso!BD:BD)</f>
        <v>68787.179999999993</v>
      </c>
      <c r="BF40" s="110">
        <f>SUMIF(Consenso!$C:$C,$B40,Consenso!BE:BE)</f>
        <v>46827.899999999994</v>
      </c>
    </row>
    <row r="41" spans="1:58" x14ac:dyDescent="0.2">
      <c r="A41" t="s">
        <v>56</v>
      </c>
      <c r="B41" s="37" t="s">
        <v>502</v>
      </c>
      <c r="C41" t="s">
        <v>503</v>
      </c>
      <c r="D41" t="s">
        <v>504</v>
      </c>
      <c r="E41" t="s">
        <v>2202</v>
      </c>
      <c r="F41" s="23">
        <v>14</v>
      </c>
      <c r="G41" s="169">
        <v>0</v>
      </c>
      <c r="H41" s="3">
        <f>SUMIF(Consenso!$C:$C,$B41,Consenso!AM:AM)</f>
        <v>49</v>
      </c>
      <c r="I41" s="3">
        <f>SUMIF(Consenso!$C:$C,$B41,Consenso!AN:AN)</f>
        <v>164</v>
      </c>
      <c r="J41" s="3">
        <f>SUMIF(Consenso!$C:$C,$B41,Consenso!AO:AO)</f>
        <v>50</v>
      </c>
      <c r="K41" s="3">
        <f>SUMIF(Consenso!$C:$C,$B41,Consenso!AP:AP)</f>
        <v>70</v>
      </c>
      <c r="L41" s="3">
        <f>SUMIF(Consenso!$C:$C,$B41,Consenso!AQ:AQ)</f>
        <v>110</v>
      </c>
      <c r="M41" s="3">
        <f>SUMIF(Consenso!$C:$C,$B41,Consenso!AR:AR)</f>
        <v>60</v>
      </c>
      <c r="N41" s="3">
        <f>IFERROR(VLOOKUP(B:B,Consenso!C:P,14,0),0)</f>
        <v>1</v>
      </c>
      <c r="O41" s="3">
        <f>SUMIF('On Orders'!$B:$B,$B41,'On Orders'!E:E)</f>
        <v>0</v>
      </c>
      <c r="P41" s="3">
        <f>SUMIF('On Orders'!$B:$B,$B41,'On Orders'!F:F)</f>
        <v>224</v>
      </c>
      <c r="Q41" s="3">
        <f>SUMIF('On Orders'!$B:$B,$B41,'On Orders'!G:G)</f>
        <v>0</v>
      </c>
      <c r="R41" s="3">
        <f>SUMIF('On Orders'!$B:$B,$B41,'On Orders'!H:H)</f>
        <v>0</v>
      </c>
      <c r="S41" s="3">
        <v>0</v>
      </c>
      <c r="T41" s="3">
        <v>0</v>
      </c>
      <c r="U41" s="3">
        <v>0</v>
      </c>
      <c r="V41" s="31">
        <f t="shared" si="28"/>
        <v>176</v>
      </c>
      <c r="W41" s="31">
        <f t="shared" si="29"/>
        <v>12</v>
      </c>
      <c r="X41" s="31">
        <f t="shared" si="30"/>
        <v>-38</v>
      </c>
      <c r="Y41" s="31">
        <f t="shared" si="31"/>
        <v>-108</v>
      </c>
      <c r="Z41" s="31">
        <f t="shared" si="32"/>
        <v>-218</v>
      </c>
      <c r="AA41" s="31">
        <f t="shared" si="33"/>
        <v>-278</v>
      </c>
      <c r="AB41" t="str">
        <f>IF(COUNTIF('Master iP17 iP18'!$B:$B,$B41)&gt;0,"18",IF(COUNTIF('Master iP17 iP18'!$E:$E,$B41)&gt;0,"17","NORMAL"))</f>
        <v>NORMAL</v>
      </c>
      <c r="AC41" t="str">
        <f>IF($AB41="18",_xlfn.XLOOKUP($B41,'Master iP17 iP18'!$B:$B,'Master iP17 iP18'!$E:$E),"")</f>
        <v/>
      </c>
      <c r="AD41" s="22">
        <f t="shared" si="34"/>
        <v>176</v>
      </c>
      <c r="AE41" s="22">
        <f t="shared" si="35"/>
        <v>12</v>
      </c>
      <c r="AF41" s="22">
        <f t="shared" si="36"/>
        <v>-38</v>
      </c>
      <c r="AG41" s="22">
        <f t="shared" si="37"/>
        <v>-108</v>
      </c>
      <c r="AH41" s="22">
        <f t="shared" si="38"/>
        <v>-218</v>
      </c>
      <c r="AI41" s="22">
        <f t="shared" si="39"/>
        <v>-278</v>
      </c>
      <c r="AJ41" s="3">
        <f t="shared" si="40"/>
        <v>0</v>
      </c>
      <c r="AK41" s="3">
        <f t="shared" si="41"/>
        <v>0</v>
      </c>
      <c r="AL41" s="3">
        <f t="shared" si="42"/>
        <v>38</v>
      </c>
      <c r="AM41" s="3">
        <f t="shared" si="43"/>
        <v>70</v>
      </c>
      <c r="AN41" s="3">
        <f t="shared" si="44"/>
        <v>110</v>
      </c>
      <c r="AO41" s="3">
        <f t="shared" si="45"/>
        <v>60</v>
      </c>
      <c r="AP41" t="s">
        <v>2260</v>
      </c>
      <c r="AR41" s="35" t="str">
        <f>IFERROR(_xlfn.XLOOKUP(B41,#REF!,#REF!),"")</f>
        <v/>
      </c>
      <c r="AS41" s="38">
        <f t="shared" si="46"/>
        <v>0</v>
      </c>
      <c r="AT41" s="38">
        <f t="shared" si="47"/>
        <v>0</v>
      </c>
      <c r="AU41" s="38">
        <f t="shared" si="48"/>
        <v>38</v>
      </c>
      <c r="AV41" s="38">
        <f t="shared" si="49"/>
        <v>70</v>
      </c>
      <c r="AW41" s="38">
        <f t="shared" si="50"/>
        <v>110</v>
      </c>
      <c r="AX41" s="38">
        <f t="shared" si="51"/>
        <v>60</v>
      </c>
      <c r="AY41" t="s">
        <v>3917</v>
      </c>
      <c r="BA41" s="110">
        <f>SUMIF(Consenso!$C:$C,$B41,Consenso!AZ:AZ)</f>
        <v>22610.800000000003</v>
      </c>
      <c r="BB41" s="110">
        <f>SUMIF(Consenso!$C:$C,$B41,Consenso!BA:BA)</f>
        <v>76664.000000000015</v>
      </c>
      <c r="BC41" s="110">
        <f>SUMIF(Consenso!$C:$C,$B41,Consenso!BB:BB)</f>
        <v>24552.799999999999</v>
      </c>
      <c r="BD41" s="110">
        <f>SUMIF(Consenso!$C:$C,$B41,Consenso!BC:BC)</f>
        <v>34676.199999999997</v>
      </c>
      <c r="BE41" s="110">
        <f>SUMIF(Consenso!$C:$C,$B41,Consenso!BD:BD)</f>
        <v>52907.8</v>
      </c>
      <c r="BF41" s="110">
        <f>SUMIF(Consenso!$C:$C,$B41,Consenso!BE:BE)</f>
        <v>31881.599999999999</v>
      </c>
    </row>
    <row r="42" spans="1:58" x14ac:dyDescent="0.2">
      <c r="A42" t="s">
        <v>56</v>
      </c>
      <c r="B42" s="37" t="s">
        <v>2161</v>
      </c>
      <c r="C42" t="s">
        <v>2162</v>
      </c>
      <c r="D42" t="s">
        <v>504</v>
      </c>
      <c r="E42" t="s">
        <v>2202</v>
      </c>
      <c r="F42" s="23">
        <v>14</v>
      </c>
      <c r="G42" s="169">
        <v>0</v>
      </c>
      <c r="H42" s="3">
        <f>SUMIF(Consenso!$C:$C,$B42,Consenso!AM:AM)</f>
        <v>46</v>
      </c>
      <c r="I42" s="3">
        <f>SUMIF(Consenso!$C:$C,$B42,Consenso!AN:AN)</f>
        <v>83</v>
      </c>
      <c r="J42" s="3">
        <f>SUMIF(Consenso!$C:$C,$B42,Consenso!AO:AO)</f>
        <v>14</v>
      </c>
      <c r="K42" s="3">
        <f>SUMIF(Consenso!$C:$C,$B42,Consenso!AP:AP)</f>
        <v>44</v>
      </c>
      <c r="L42" s="3">
        <f>SUMIF(Consenso!$C:$C,$B42,Consenso!AQ:AQ)</f>
        <v>63</v>
      </c>
      <c r="M42" s="3">
        <f>SUMIF(Consenso!$C:$C,$B42,Consenso!AR:AR)</f>
        <v>26</v>
      </c>
      <c r="N42" s="3">
        <f>IFERROR(VLOOKUP(B:B,Consenso!C:P,14,0),0)</f>
        <v>236</v>
      </c>
      <c r="O42" s="3">
        <f>SUMIF('On Orders'!$B:$B,$B42,'On Orders'!E:E)</f>
        <v>0</v>
      </c>
      <c r="P42" s="3">
        <f>SUMIF('On Orders'!$B:$B,$B42,'On Orders'!F:F)</f>
        <v>0</v>
      </c>
      <c r="Q42" s="3">
        <f>SUMIF('On Orders'!$B:$B,$B42,'On Orders'!G:G)</f>
        <v>0</v>
      </c>
      <c r="R42" s="3">
        <f>SUMIF('On Orders'!$B:$B,$B42,'On Orders'!H:H)</f>
        <v>0</v>
      </c>
      <c r="S42" s="3">
        <v>0</v>
      </c>
      <c r="T42" s="3">
        <v>0</v>
      </c>
      <c r="U42" s="3">
        <v>0</v>
      </c>
      <c r="V42" s="31">
        <f t="shared" si="28"/>
        <v>190</v>
      </c>
      <c r="W42" s="31">
        <f t="shared" si="29"/>
        <v>107</v>
      </c>
      <c r="X42" s="31">
        <f t="shared" si="30"/>
        <v>93</v>
      </c>
      <c r="Y42" s="31">
        <f t="shared" si="31"/>
        <v>49</v>
      </c>
      <c r="Z42" s="31">
        <f t="shared" si="32"/>
        <v>-14</v>
      </c>
      <c r="AA42" s="31">
        <f t="shared" si="33"/>
        <v>-40</v>
      </c>
      <c r="AB42" t="str">
        <f>IF(COUNTIF('Master iP17 iP18'!$B:$B,$B42)&gt;0,"18",IF(COUNTIF('Master iP17 iP18'!$E:$E,$B42)&gt;0,"17","NORMAL"))</f>
        <v>NORMAL</v>
      </c>
      <c r="AC42" t="str">
        <f>IF($AB42="18",_xlfn.XLOOKUP($B42,'Master iP17 iP18'!$B:$B,'Master iP17 iP18'!$E:$E),"")</f>
        <v/>
      </c>
      <c r="AD42" s="22">
        <f t="shared" si="34"/>
        <v>190</v>
      </c>
      <c r="AE42" s="22">
        <f t="shared" si="35"/>
        <v>107</v>
      </c>
      <c r="AF42" s="22">
        <f t="shared" si="36"/>
        <v>93</v>
      </c>
      <c r="AG42" s="22">
        <f t="shared" si="37"/>
        <v>49</v>
      </c>
      <c r="AH42" s="22">
        <f t="shared" si="38"/>
        <v>-14</v>
      </c>
      <c r="AI42" s="22">
        <f t="shared" si="39"/>
        <v>-40</v>
      </c>
      <c r="AJ42" s="3">
        <f t="shared" si="40"/>
        <v>0</v>
      </c>
      <c r="AK42" s="3">
        <f t="shared" si="41"/>
        <v>0</v>
      </c>
      <c r="AL42" s="3">
        <f t="shared" si="42"/>
        <v>0</v>
      </c>
      <c r="AM42" s="3">
        <f t="shared" si="43"/>
        <v>0</v>
      </c>
      <c r="AN42" s="3">
        <f t="shared" si="44"/>
        <v>14</v>
      </c>
      <c r="AO42" s="3">
        <f t="shared" si="45"/>
        <v>26</v>
      </c>
      <c r="AR42" s="35" t="str">
        <f>IFERROR(_xlfn.XLOOKUP(B42,#REF!,#REF!),"")</f>
        <v/>
      </c>
      <c r="AS42" s="38">
        <f t="shared" si="46"/>
        <v>0</v>
      </c>
      <c r="AT42" s="38">
        <f t="shared" si="47"/>
        <v>0</v>
      </c>
      <c r="AU42" s="38">
        <f t="shared" si="48"/>
        <v>0</v>
      </c>
      <c r="AV42" s="38">
        <f t="shared" si="49"/>
        <v>0</v>
      </c>
      <c r="AW42" s="38">
        <f t="shared" si="50"/>
        <v>14</v>
      </c>
      <c r="AX42" s="38">
        <f t="shared" si="51"/>
        <v>26</v>
      </c>
      <c r="BA42" s="110">
        <f>SUMIF(Consenso!$C:$C,$B42,Consenso!AZ:AZ)</f>
        <v>19807.600000000002</v>
      </c>
      <c r="BB42" s="110">
        <f>SUMIF(Consenso!$C:$C,$B42,Consenso!BA:BA)</f>
        <v>35739.800000000003</v>
      </c>
      <c r="BC42" s="110">
        <f>SUMIF(Consenso!$C:$C,$B42,Consenso!BB:BB)</f>
        <v>6028.4000000000005</v>
      </c>
      <c r="BD42" s="110">
        <f>SUMIF(Consenso!$C:$C,$B42,Consenso!BC:BC)</f>
        <v>18946.400000000001</v>
      </c>
      <c r="BE42" s="110">
        <f>SUMIF(Consenso!$C:$C,$B42,Consenso!BD:BD)</f>
        <v>27127.800000000003</v>
      </c>
      <c r="BF42" s="110">
        <f>SUMIF(Consenso!$C:$C,$B42,Consenso!BE:BE)</f>
        <v>11195.6</v>
      </c>
    </row>
    <row r="43" spans="1:58" x14ac:dyDescent="0.2">
      <c r="A43" t="s">
        <v>56</v>
      </c>
      <c r="B43" s="37" t="s">
        <v>507</v>
      </c>
      <c r="C43" t="s">
        <v>508</v>
      </c>
      <c r="D43" t="s">
        <v>509</v>
      </c>
      <c r="E43" t="s">
        <v>2202</v>
      </c>
      <c r="F43" s="23">
        <v>14</v>
      </c>
      <c r="G43" s="169">
        <v>0</v>
      </c>
      <c r="H43" s="3">
        <f>SUMIF(Consenso!$C:$C,$B43,Consenso!AM:AM)</f>
        <v>16</v>
      </c>
      <c r="I43" s="3">
        <f>SUMIF(Consenso!$C:$C,$B43,Consenso!AN:AN)</f>
        <v>45</v>
      </c>
      <c r="J43" s="3">
        <f>SUMIF(Consenso!$C:$C,$B43,Consenso!AO:AO)</f>
        <v>15</v>
      </c>
      <c r="K43" s="3">
        <f>SUMIF(Consenso!$C:$C,$B43,Consenso!AP:AP)</f>
        <v>25</v>
      </c>
      <c r="L43" s="3">
        <f>SUMIF(Consenso!$C:$C,$B43,Consenso!AQ:AQ)</f>
        <v>35</v>
      </c>
      <c r="M43" s="3">
        <f>SUMIF(Consenso!$C:$C,$B43,Consenso!AR:AR)</f>
        <v>15</v>
      </c>
      <c r="N43" s="3">
        <f>IFERROR(VLOOKUP(B:B,Consenso!C:P,14,0),0)</f>
        <v>0</v>
      </c>
      <c r="O43" s="3">
        <f>SUMIF('On Orders'!$B:$B,$B43,'On Orders'!E:E)</f>
        <v>0</v>
      </c>
      <c r="P43" s="3">
        <f>SUMIF('On Orders'!$B:$B,$B43,'On Orders'!F:F)</f>
        <v>72</v>
      </c>
      <c r="Q43" s="3">
        <f>SUMIF('On Orders'!$B:$B,$B43,'On Orders'!G:G)</f>
        <v>0</v>
      </c>
      <c r="R43" s="3">
        <f>SUMIF('On Orders'!$B:$B,$B43,'On Orders'!H:H)</f>
        <v>0</v>
      </c>
      <c r="S43" s="3">
        <v>0</v>
      </c>
      <c r="T43" s="3">
        <v>0</v>
      </c>
      <c r="U43" s="3">
        <v>0</v>
      </c>
      <c r="V43" s="31">
        <f t="shared" si="28"/>
        <v>56</v>
      </c>
      <c r="W43" s="31">
        <f t="shared" si="29"/>
        <v>11</v>
      </c>
      <c r="X43" s="31">
        <f t="shared" si="30"/>
        <v>-4</v>
      </c>
      <c r="Y43" s="31">
        <f t="shared" si="31"/>
        <v>-29</v>
      </c>
      <c r="Z43" s="31">
        <f t="shared" si="32"/>
        <v>-64</v>
      </c>
      <c r="AA43" s="31">
        <f t="shared" si="33"/>
        <v>-79</v>
      </c>
      <c r="AB43" t="str">
        <f>IF(COUNTIF('Master iP17 iP18'!$B:$B,$B43)&gt;0,"18",IF(COUNTIF('Master iP17 iP18'!$E:$E,$B43)&gt;0,"17","NORMAL"))</f>
        <v>NORMAL</v>
      </c>
      <c r="AC43" t="str">
        <f>IF($AB43="18",_xlfn.XLOOKUP($B43,'Master iP17 iP18'!$B:$B,'Master iP17 iP18'!$E:$E),"")</f>
        <v/>
      </c>
      <c r="AD43" s="22">
        <f t="shared" si="34"/>
        <v>56</v>
      </c>
      <c r="AE43" s="22">
        <f t="shared" si="35"/>
        <v>11</v>
      </c>
      <c r="AF43" s="22">
        <f t="shared" si="36"/>
        <v>-4</v>
      </c>
      <c r="AG43" s="22">
        <f t="shared" si="37"/>
        <v>-29</v>
      </c>
      <c r="AH43" s="22">
        <f t="shared" si="38"/>
        <v>-64</v>
      </c>
      <c r="AI43" s="22">
        <f t="shared" si="39"/>
        <v>-79</v>
      </c>
      <c r="AJ43" s="3">
        <f t="shared" si="40"/>
        <v>0</v>
      </c>
      <c r="AK43" s="3">
        <f t="shared" si="41"/>
        <v>0</v>
      </c>
      <c r="AL43" s="3">
        <f t="shared" si="42"/>
        <v>4</v>
      </c>
      <c r="AM43" s="3">
        <f t="shared" si="43"/>
        <v>25</v>
      </c>
      <c r="AN43" s="3">
        <f t="shared" si="44"/>
        <v>35</v>
      </c>
      <c r="AO43" s="3">
        <f t="shared" si="45"/>
        <v>15</v>
      </c>
      <c r="AP43" t="s">
        <v>2262</v>
      </c>
      <c r="AR43" s="35" t="str">
        <f>IFERROR(_xlfn.XLOOKUP(B43,#REF!,#REF!),"")</f>
        <v/>
      </c>
      <c r="AS43" s="38">
        <f t="shared" si="46"/>
        <v>0</v>
      </c>
      <c r="AT43" s="38">
        <f t="shared" si="47"/>
        <v>0</v>
      </c>
      <c r="AU43" s="38">
        <f t="shared" si="48"/>
        <v>4</v>
      </c>
      <c r="AV43" s="38">
        <f t="shared" si="49"/>
        <v>25</v>
      </c>
      <c r="AW43" s="38">
        <f t="shared" si="50"/>
        <v>35</v>
      </c>
      <c r="AX43" s="38">
        <f t="shared" si="51"/>
        <v>15</v>
      </c>
      <c r="AY43" t="s">
        <v>3918</v>
      </c>
      <c r="BA43" s="110">
        <f>SUMIF(Consenso!$C:$C,$B43,Consenso!AZ:AZ)</f>
        <v>6889.6</v>
      </c>
      <c r="BB43" s="110">
        <f>SUMIF(Consenso!$C:$C,$B43,Consenso!BA:BA)</f>
        <v>19377</v>
      </c>
      <c r="BC43" s="110">
        <f>SUMIF(Consenso!$C:$C,$B43,Consenso!BB:BB)</f>
        <v>6459</v>
      </c>
      <c r="BD43" s="110">
        <f>SUMIF(Consenso!$C:$C,$B43,Consenso!BC:BC)</f>
        <v>10765</v>
      </c>
      <c r="BE43" s="110">
        <f>SUMIF(Consenso!$C:$C,$B43,Consenso!BD:BD)</f>
        <v>15071</v>
      </c>
      <c r="BF43" s="110">
        <f>SUMIF(Consenso!$C:$C,$B43,Consenso!BE:BE)</f>
        <v>6459</v>
      </c>
    </row>
    <row r="44" spans="1:58" x14ac:dyDescent="0.2">
      <c r="A44" t="s">
        <v>56</v>
      </c>
      <c r="B44" s="37" t="s">
        <v>599</v>
      </c>
      <c r="C44" t="s">
        <v>600</v>
      </c>
      <c r="D44" t="s">
        <v>61</v>
      </c>
      <c r="E44" t="s">
        <v>2204</v>
      </c>
      <c r="F44" s="23">
        <v>7</v>
      </c>
      <c r="G44" s="169">
        <v>0</v>
      </c>
      <c r="H44" s="3">
        <f>SUMIF(Consenso!$C:$C,$B44,Consenso!AM:AM)</f>
        <v>5</v>
      </c>
      <c r="I44" s="3">
        <f>SUMIF(Consenso!$C:$C,$B44,Consenso!AN:AN)</f>
        <v>13</v>
      </c>
      <c r="J44" s="3">
        <f>SUMIF(Consenso!$C:$C,$B44,Consenso!AO:AO)</f>
        <v>13</v>
      </c>
      <c r="K44" s="3">
        <f>SUMIF(Consenso!$C:$C,$B44,Consenso!AP:AP)</f>
        <v>13</v>
      </c>
      <c r="L44" s="3">
        <f>SUMIF(Consenso!$C:$C,$B44,Consenso!AQ:AQ)</f>
        <v>13</v>
      </c>
      <c r="M44" s="3">
        <f>SUMIF(Consenso!$C:$C,$B44,Consenso!AR:AR)</f>
        <v>13</v>
      </c>
      <c r="N44" s="3">
        <f>IFERROR(VLOOKUP(B:B,Consenso!C:P,14,0),0)</f>
        <v>263</v>
      </c>
      <c r="O44" s="3">
        <f>SUMIF('On Orders'!$B:$B,$B44,'On Orders'!E:E)</f>
        <v>0</v>
      </c>
      <c r="P44" s="3">
        <f>SUMIF('On Orders'!$B:$B,$B44,'On Orders'!F:F)</f>
        <v>0</v>
      </c>
      <c r="Q44" s="3">
        <f>SUMIF('On Orders'!$B:$B,$B44,'On Orders'!G:G)</f>
        <v>0</v>
      </c>
      <c r="R44" s="3">
        <f>SUMIF('On Orders'!$B:$B,$B44,'On Orders'!H:H)</f>
        <v>0</v>
      </c>
      <c r="S44" s="3">
        <v>0</v>
      </c>
      <c r="T44" s="3">
        <v>0</v>
      </c>
      <c r="U44" s="3">
        <v>0</v>
      </c>
      <c r="V44" s="31">
        <f t="shared" si="28"/>
        <v>258</v>
      </c>
      <c r="W44" s="31">
        <f t="shared" si="29"/>
        <v>245</v>
      </c>
      <c r="X44" s="31">
        <f t="shared" si="30"/>
        <v>232</v>
      </c>
      <c r="Y44" s="31">
        <f t="shared" si="31"/>
        <v>219</v>
      </c>
      <c r="Z44" s="31">
        <f t="shared" si="32"/>
        <v>206</v>
      </c>
      <c r="AA44" s="31">
        <f t="shared" si="33"/>
        <v>193</v>
      </c>
      <c r="AB44" t="str">
        <f>IF(COUNTIF('Master iP17 iP18'!$B:$B,$B44)&gt;0,"18",IF(COUNTIF('Master iP17 iP18'!$E:$E,$B44)&gt;0,"17","NORMAL"))</f>
        <v>NORMAL</v>
      </c>
      <c r="AC44" t="str">
        <f>IF($AB44="18",_xlfn.XLOOKUP($B44,'Master iP17 iP18'!$B:$B,'Master iP17 iP18'!$E:$E),"")</f>
        <v/>
      </c>
      <c r="AD44" s="22">
        <f t="shared" si="34"/>
        <v>258</v>
      </c>
      <c r="AE44" s="22">
        <f t="shared" si="35"/>
        <v>245</v>
      </c>
      <c r="AF44" s="22">
        <f t="shared" si="36"/>
        <v>232</v>
      </c>
      <c r="AG44" s="22">
        <f t="shared" si="37"/>
        <v>219</v>
      </c>
      <c r="AH44" s="22">
        <f t="shared" si="38"/>
        <v>206</v>
      </c>
      <c r="AI44" s="22">
        <f t="shared" si="39"/>
        <v>193</v>
      </c>
      <c r="AJ44" s="3">
        <f t="shared" si="40"/>
        <v>0</v>
      </c>
      <c r="AK44" s="3">
        <f t="shared" si="41"/>
        <v>0</v>
      </c>
      <c r="AL44" s="3">
        <f t="shared" si="42"/>
        <v>0</v>
      </c>
      <c r="AM44" s="3">
        <f t="shared" si="43"/>
        <v>0</v>
      </c>
      <c r="AN44" s="3">
        <f t="shared" si="44"/>
        <v>0</v>
      </c>
      <c r="AO44" s="3">
        <f t="shared" si="45"/>
        <v>0</v>
      </c>
      <c r="AR44" s="35" t="str">
        <f>IFERROR(_xlfn.XLOOKUP(B44,#REF!,#REF!),"")</f>
        <v/>
      </c>
      <c r="AS44" s="38">
        <f t="shared" si="46"/>
        <v>0</v>
      </c>
      <c r="AT44" s="38">
        <f t="shared" si="47"/>
        <v>0</v>
      </c>
      <c r="AU44" s="38">
        <f t="shared" si="48"/>
        <v>0</v>
      </c>
      <c r="AV44" s="38">
        <f t="shared" si="49"/>
        <v>0</v>
      </c>
      <c r="AW44" s="38">
        <f t="shared" si="50"/>
        <v>0</v>
      </c>
      <c r="AX44" s="38">
        <f t="shared" si="51"/>
        <v>0</v>
      </c>
      <c r="BA44" s="110">
        <f>SUMIF(Consenso!$C:$C,$B44,Consenso!AZ:AZ)</f>
        <v>1549.8</v>
      </c>
      <c r="BB44" s="110">
        <f>SUMIF(Consenso!$C:$C,$B44,Consenso!BA:BA)</f>
        <v>4029.4799999999996</v>
      </c>
      <c r="BC44" s="110">
        <f>SUMIF(Consenso!$C:$C,$B44,Consenso!BB:BB)</f>
        <v>4029.4799999999996</v>
      </c>
      <c r="BD44" s="110">
        <f>SUMIF(Consenso!$C:$C,$B44,Consenso!BC:BC)</f>
        <v>4029.4799999999996</v>
      </c>
      <c r="BE44" s="110">
        <f>SUMIF(Consenso!$C:$C,$B44,Consenso!BD:BD)</f>
        <v>4029.4799999999996</v>
      </c>
      <c r="BF44" s="110">
        <f>SUMIF(Consenso!$C:$C,$B44,Consenso!BE:BE)</f>
        <v>4029.4799999999996</v>
      </c>
    </row>
    <row r="45" spans="1:58" x14ac:dyDescent="0.2">
      <c r="A45" t="s">
        <v>56</v>
      </c>
      <c r="B45" s="37" t="s">
        <v>603</v>
      </c>
      <c r="C45" t="s">
        <v>604</v>
      </c>
      <c r="D45" t="s">
        <v>61</v>
      </c>
      <c r="E45" t="s">
        <v>2204</v>
      </c>
      <c r="F45" s="23">
        <v>13</v>
      </c>
      <c r="G45" s="169">
        <v>0</v>
      </c>
      <c r="H45" s="3">
        <f>SUMIF(Consenso!$C:$C,$B45,Consenso!AM:AM)</f>
        <v>28</v>
      </c>
      <c r="I45" s="3">
        <f>SUMIF(Consenso!$C:$C,$B45,Consenso!AN:AN)</f>
        <v>0</v>
      </c>
      <c r="J45" s="3">
        <f>SUMIF(Consenso!$C:$C,$B45,Consenso!AO:AO)</f>
        <v>0</v>
      </c>
      <c r="K45" s="3">
        <f>SUMIF(Consenso!$C:$C,$B45,Consenso!AP:AP)</f>
        <v>0</v>
      </c>
      <c r="L45" s="3">
        <f>SUMIF(Consenso!$C:$C,$B45,Consenso!AQ:AQ)</f>
        <v>0</v>
      </c>
      <c r="M45" s="3">
        <f>SUMIF(Consenso!$C:$C,$B45,Consenso!AR:AR)</f>
        <v>0</v>
      </c>
      <c r="N45" s="3">
        <f>IFERROR(VLOOKUP(B:B,Consenso!C:P,14,0),0)</f>
        <v>300</v>
      </c>
      <c r="O45" s="3">
        <f>SUMIF('On Orders'!$B:$B,$B45,'On Orders'!E:E)</f>
        <v>0</v>
      </c>
      <c r="P45" s="3">
        <f>SUMIF('On Orders'!$B:$B,$B45,'On Orders'!F:F)</f>
        <v>0</v>
      </c>
      <c r="Q45" s="3">
        <f>SUMIF('On Orders'!$B:$B,$B45,'On Orders'!G:G)</f>
        <v>0</v>
      </c>
      <c r="R45" s="3">
        <f>SUMIF('On Orders'!$B:$B,$B45,'On Orders'!H:H)</f>
        <v>0</v>
      </c>
      <c r="S45" s="3">
        <v>0</v>
      </c>
      <c r="T45" s="3">
        <v>0</v>
      </c>
      <c r="U45" s="3">
        <v>0</v>
      </c>
      <c r="V45" s="31">
        <f t="shared" si="28"/>
        <v>272</v>
      </c>
      <c r="W45" s="31">
        <f t="shared" si="29"/>
        <v>272</v>
      </c>
      <c r="X45" s="31">
        <f t="shared" si="30"/>
        <v>272</v>
      </c>
      <c r="Y45" s="31">
        <f t="shared" si="31"/>
        <v>272</v>
      </c>
      <c r="Z45" s="31">
        <f t="shared" si="32"/>
        <v>272</v>
      </c>
      <c r="AA45" s="31">
        <f t="shared" si="33"/>
        <v>272</v>
      </c>
      <c r="AB45" t="str">
        <f>IF(COUNTIF('Master iP17 iP18'!$B:$B,$B45)&gt;0,"18",IF(COUNTIF('Master iP17 iP18'!$E:$E,$B45)&gt;0,"17","NORMAL"))</f>
        <v>NORMAL</v>
      </c>
      <c r="AC45" t="str">
        <f>IF($AB45="18",_xlfn.XLOOKUP($B45,'Master iP17 iP18'!$B:$B,'Master iP17 iP18'!$E:$E),"")</f>
        <v/>
      </c>
      <c r="AD45" s="22">
        <f t="shared" si="34"/>
        <v>272</v>
      </c>
      <c r="AE45" s="22">
        <f t="shared" si="35"/>
        <v>272</v>
      </c>
      <c r="AF45" s="22">
        <f t="shared" si="36"/>
        <v>272</v>
      </c>
      <c r="AG45" s="22">
        <f t="shared" si="37"/>
        <v>272</v>
      </c>
      <c r="AH45" s="22">
        <f t="shared" si="38"/>
        <v>272</v>
      </c>
      <c r="AI45" s="22">
        <f t="shared" si="39"/>
        <v>272</v>
      </c>
      <c r="AJ45" s="3">
        <f t="shared" si="40"/>
        <v>0</v>
      </c>
      <c r="AK45" s="3">
        <f t="shared" si="41"/>
        <v>0</v>
      </c>
      <c r="AL45" s="3">
        <f t="shared" si="42"/>
        <v>0</v>
      </c>
      <c r="AM45" s="3">
        <f t="shared" si="43"/>
        <v>0</v>
      </c>
      <c r="AN45" s="3">
        <f t="shared" si="44"/>
        <v>0</v>
      </c>
      <c r="AO45" s="3">
        <f t="shared" si="45"/>
        <v>0</v>
      </c>
      <c r="AR45" s="35" t="str">
        <f>IFERROR(_xlfn.XLOOKUP(B45,#REF!,#REF!),"")</f>
        <v/>
      </c>
      <c r="AS45" s="38">
        <f t="shared" si="46"/>
        <v>0</v>
      </c>
      <c r="AT45" s="38">
        <f t="shared" si="47"/>
        <v>0</v>
      </c>
      <c r="AU45" s="38">
        <f t="shared" si="48"/>
        <v>0</v>
      </c>
      <c r="AV45" s="38">
        <f t="shared" si="49"/>
        <v>0</v>
      </c>
      <c r="AW45" s="38">
        <f t="shared" si="50"/>
        <v>0</v>
      </c>
      <c r="AX45" s="38">
        <f t="shared" si="51"/>
        <v>0</v>
      </c>
      <c r="BA45" s="110">
        <f>SUMIF(Consenso!$C:$C,$B45,Consenso!AZ:AZ)</f>
        <v>10851.12</v>
      </c>
      <c r="BB45" s="110">
        <f>SUMIF(Consenso!$C:$C,$B45,Consenso!BA:BA)</f>
        <v>0</v>
      </c>
      <c r="BC45" s="110">
        <f>SUMIF(Consenso!$C:$C,$B45,Consenso!BB:BB)</f>
        <v>0</v>
      </c>
      <c r="BD45" s="110">
        <f>SUMIF(Consenso!$C:$C,$B45,Consenso!BC:BC)</f>
        <v>0</v>
      </c>
      <c r="BE45" s="110">
        <f>SUMIF(Consenso!$C:$C,$B45,Consenso!BD:BD)</f>
        <v>0</v>
      </c>
      <c r="BF45" s="110">
        <f>SUMIF(Consenso!$C:$C,$B45,Consenso!BE:BE)</f>
        <v>0</v>
      </c>
    </row>
    <row r="46" spans="1:58" x14ac:dyDescent="0.2">
      <c r="A46" t="s">
        <v>56</v>
      </c>
      <c r="B46" s="37" t="s">
        <v>377</v>
      </c>
      <c r="C46" t="s">
        <v>378</v>
      </c>
      <c r="D46" t="s">
        <v>62</v>
      </c>
      <c r="E46" t="s">
        <v>2204</v>
      </c>
      <c r="F46" s="23">
        <v>13</v>
      </c>
      <c r="G46" s="169">
        <v>0</v>
      </c>
      <c r="H46" s="3">
        <f>SUMIF(Consenso!$C:$C,$B46,Consenso!AM:AM)</f>
        <v>37</v>
      </c>
      <c r="I46" s="3">
        <f>SUMIF(Consenso!$C:$C,$B46,Consenso!AN:AN)</f>
        <v>17</v>
      </c>
      <c r="J46" s="3">
        <f>SUMIF(Consenso!$C:$C,$B46,Consenso!AO:AO)</f>
        <v>20</v>
      </c>
      <c r="K46" s="3">
        <f>SUMIF(Consenso!$C:$C,$B46,Consenso!AP:AP)</f>
        <v>0</v>
      </c>
      <c r="L46" s="3">
        <f>SUMIF(Consenso!$C:$C,$B46,Consenso!AQ:AQ)</f>
        <v>0</v>
      </c>
      <c r="M46" s="3">
        <f>SUMIF(Consenso!$C:$C,$B46,Consenso!AR:AR)</f>
        <v>0</v>
      </c>
      <c r="N46" s="3">
        <f>IFERROR(VLOOKUP(B:B,Consenso!C:P,14,0),0)</f>
        <v>34</v>
      </c>
      <c r="O46" s="3">
        <f>SUMIF('On Orders'!$B:$B,$B46,'On Orders'!E:E)</f>
        <v>0</v>
      </c>
      <c r="P46" s="3">
        <f>SUMIF('On Orders'!$B:$B,$B46,'On Orders'!F:F)</f>
        <v>0</v>
      </c>
      <c r="Q46" s="3">
        <f>SUMIF('On Orders'!$B:$B,$B46,'On Orders'!G:G)</f>
        <v>0</v>
      </c>
      <c r="R46" s="3">
        <f>SUMIF('On Orders'!$B:$B,$B46,'On Orders'!H:H)</f>
        <v>0</v>
      </c>
      <c r="S46" s="3">
        <v>0</v>
      </c>
      <c r="T46" s="3">
        <v>0</v>
      </c>
      <c r="U46" s="3">
        <v>0</v>
      </c>
      <c r="V46" s="31">
        <f t="shared" si="28"/>
        <v>-3</v>
      </c>
      <c r="W46" s="31">
        <f t="shared" si="29"/>
        <v>-20</v>
      </c>
      <c r="X46" s="31">
        <f t="shared" si="30"/>
        <v>-40</v>
      </c>
      <c r="Y46" s="31">
        <f t="shared" si="31"/>
        <v>-40</v>
      </c>
      <c r="Z46" s="31">
        <f t="shared" si="32"/>
        <v>-40</v>
      </c>
      <c r="AA46" s="31">
        <f t="shared" si="33"/>
        <v>-40</v>
      </c>
      <c r="AB46" t="str">
        <f>IF(COUNTIF('Master iP17 iP18'!$B:$B,$B46)&gt;0,"18",IF(COUNTIF('Master iP17 iP18'!$E:$E,$B46)&gt;0,"17","NORMAL"))</f>
        <v>17</v>
      </c>
      <c r="AC46" t="str">
        <f>IF($AB46="18",_xlfn.XLOOKUP($B46,'Master iP17 iP18'!$B:$B,'Master iP17 iP18'!$E:$E),"")</f>
        <v/>
      </c>
      <c r="AD46" s="22">
        <f t="shared" si="34"/>
        <v>-3</v>
      </c>
      <c r="AE46" s="22">
        <f t="shared" si="35"/>
        <v>-20</v>
      </c>
      <c r="AF46" s="22">
        <f t="shared" si="36"/>
        <v>-40</v>
      </c>
      <c r="AG46" s="22">
        <f t="shared" si="37"/>
        <v>-40</v>
      </c>
      <c r="AH46" s="22">
        <f t="shared" si="38"/>
        <v>-40</v>
      </c>
      <c r="AI46" s="22">
        <f t="shared" si="39"/>
        <v>-40</v>
      </c>
      <c r="AJ46" s="3">
        <f t="shared" si="40"/>
        <v>0</v>
      </c>
      <c r="AK46" s="3">
        <f t="shared" si="41"/>
        <v>0</v>
      </c>
      <c r="AL46" s="3">
        <f t="shared" si="42"/>
        <v>0</v>
      </c>
      <c r="AM46" s="3">
        <f t="shared" si="43"/>
        <v>0</v>
      </c>
      <c r="AN46" s="3">
        <f t="shared" si="44"/>
        <v>0</v>
      </c>
      <c r="AO46" s="3">
        <f t="shared" si="45"/>
        <v>0</v>
      </c>
      <c r="AR46" s="35" t="str">
        <f>IFERROR(_xlfn.XLOOKUP(B46,#REF!,#REF!),"")</f>
        <v/>
      </c>
      <c r="AS46" s="38">
        <f t="shared" si="46"/>
        <v>0</v>
      </c>
      <c r="AT46" s="38">
        <f t="shared" si="47"/>
        <v>0</v>
      </c>
      <c r="AU46" s="38">
        <f t="shared" si="48"/>
        <v>0</v>
      </c>
      <c r="AV46" s="38">
        <f t="shared" si="49"/>
        <v>0</v>
      </c>
      <c r="AW46" s="38">
        <f t="shared" si="50"/>
        <v>0</v>
      </c>
      <c r="AX46" s="38">
        <f t="shared" si="51"/>
        <v>0</v>
      </c>
      <c r="BA46" s="110">
        <f>SUMIF(Consenso!$C:$C,$B46,Consenso!AZ:AZ)</f>
        <v>14338.980000000001</v>
      </c>
      <c r="BB46" s="110">
        <f>SUMIF(Consenso!$C:$C,$B46,Consenso!BA:BA)</f>
        <v>6588.18</v>
      </c>
      <c r="BC46" s="110">
        <f>SUMIF(Consenso!$C:$C,$B46,Consenso!BB:BB)</f>
        <v>7750.8</v>
      </c>
      <c r="BD46" s="110">
        <f>SUMIF(Consenso!$C:$C,$B46,Consenso!BC:BC)</f>
        <v>0</v>
      </c>
      <c r="BE46" s="110">
        <f>SUMIF(Consenso!$C:$C,$B46,Consenso!BD:BD)</f>
        <v>0</v>
      </c>
      <c r="BF46" s="110">
        <f>SUMIF(Consenso!$C:$C,$B46,Consenso!BE:BE)</f>
        <v>0</v>
      </c>
    </row>
    <row r="47" spans="1:58" x14ac:dyDescent="0.2">
      <c r="A47" t="s">
        <v>56</v>
      </c>
      <c r="B47" s="37" t="s">
        <v>381</v>
      </c>
      <c r="C47" t="s">
        <v>382</v>
      </c>
      <c r="D47" t="s">
        <v>74</v>
      </c>
      <c r="E47" t="s">
        <v>2204</v>
      </c>
      <c r="F47" s="23">
        <v>13</v>
      </c>
      <c r="G47" s="169">
        <v>0</v>
      </c>
      <c r="H47" s="3">
        <f>SUMIF(Consenso!$C:$C,$B47,Consenso!AM:AM)</f>
        <v>1</v>
      </c>
      <c r="I47" s="3">
        <f>SUMIF(Consenso!$C:$C,$B47,Consenso!AN:AN)</f>
        <v>0</v>
      </c>
      <c r="J47" s="3">
        <f>SUMIF(Consenso!$C:$C,$B47,Consenso!AO:AO)</f>
        <v>0</v>
      </c>
      <c r="K47" s="3">
        <f>SUMIF(Consenso!$C:$C,$B47,Consenso!AP:AP)</f>
        <v>0</v>
      </c>
      <c r="L47" s="3">
        <f>SUMIF(Consenso!$C:$C,$B47,Consenso!AQ:AQ)</f>
        <v>0</v>
      </c>
      <c r="M47" s="3">
        <f>SUMIF(Consenso!$C:$C,$B47,Consenso!AR:AR)</f>
        <v>0</v>
      </c>
      <c r="N47" s="3">
        <f>IFERROR(VLOOKUP(B:B,Consenso!C:P,14,0),0)</f>
        <v>0</v>
      </c>
      <c r="O47" s="3">
        <f>SUMIF('On Orders'!$B:$B,$B47,'On Orders'!E:E)</f>
        <v>0</v>
      </c>
      <c r="P47" s="3">
        <f>SUMIF('On Orders'!$B:$B,$B47,'On Orders'!F:F)</f>
        <v>0</v>
      </c>
      <c r="Q47" s="3">
        <f>SUMIF('On Orders'!$B:$B,$B47,'On Orders'!G:G)</f>
        <v>0</v>
      </c>
      <c r="R47" s="3">
        <f>SUMIF('On Orders'!$B:$B,$B47,'On Orders'!H:H)</f>
        <v>0</v>
      </c>
      <c r="S47" s="3">
        <v>0</v>
      </c>
      <c r="T47" s="3">
        <v>0</v>
      </c>
      <c r="U47" s="3">
        <v>0</v>
      </c>
      <c r="V47" s="31">
        <f t="shared" si="28"/>
        <v>-1</v>
      </c>
      <c r="W47" s="31">
        <f t="shared" si="29"/>
        <v>-1</v>
      </c>
      <c r="X47" s="31">
        <f t="shared" si="30"/>
        <v>-1</v>
      </c>
      <c r="Y47" s="31">
        <f t="shared" si="31"/>
        <v>-1</v>
      </c>
      <c r="Z47" s="31">
        <f t="shared" si="32"/>
        <v>-1</v>
      </c>
      <c r="AA47" s="31">
        <f t="shared" si="33"/>
        <v>-1</v>
      </c>
      <c r="AB47" t="str">
        <f>IF(COUNTIF('Master iP17 iP18'!$B:$B,$B47)&gt;0,"18",IF(COUNTIF('Master iP17 iP18'!$E:$E,$B47)&gt;0,"17","NORMAL"))</f>
        <v>17</v>
      </c>
      <c r="AC47" t="str">
        <f>IF($AB47="18",_xlfn.XLOOKUP($B47,'Master iP17 iP18'!$B:$B,'Master iP17 iP18'!$E:$E),"")</f>
        <v/>
      </c>
      <c r="AD47" s="22">
        <f t="shared" si="34"/>
        <v>-1</v>
      </c>
      <c r="AE47" s="22">
        <f t="shared" si="35"/>
        <v>-1</v>
      </c>
      <c r="AF47" s="22">
        <f t="shared" si="36"/>
        <v>-1</v>
      </c>
      <c r="AG47" s="22">
        <f t="shared" si="37"/>
        <v>-1</v>
      </c>
      <c r="AH47" s="22">
        <f t="shared" si="38"/>
        <v>-1</v>
      </c>
      <c r="AI47" s="22">
        <f t="shared" si="39"/>
        <v>-1</v>
      </c>
      <c r="AJ47" s="3">
        <f t="shared" si="40"/>
        <v>0</v>
      </c>
      <c r="AK47" s="3">
        <f t="shared" si="41"/>
        <v>0</v>
      </c>
      <c r="AL47" s="3">
        <f t="shared" si="42"/>
        <v>0</v>
      </c>
      <c r="AM47" s="3">
        <f t="shared" si="43"/>
        <v>0</v>
      </c>
      <c r="AN47" s="3">
        <f t="shared" si="44"/>
        <v>0</v>
      </c>
      <c r="AO47" s="3">
        <f t="shared" si="45"/>
        <v>0</v>
      </c>
      <c r="AR47" s="35" t="str">
        <f>IFERROR(_xlfn.XLOOKUP(B47,#REF!,#REF!),"")</f>
        <v/>
      </c>
      <c r="AS47" s="38">
        <f t="shared" si="46"/>
        <v>0</v>
      </c>
      <c r="AT47" s="38">
        <f t="shared" si="47"/>
        <v>0</v>
      </c>
      <c r="AU47" s="38">
        <f t="shared" si="48"/>
        <v>0</v>
      </c>
      <c r="AV47" s="38">
        <f t="shared" si="49"/>
        <v>0</v>
      </c>
      <c r="AW47" s="38">
        <f t="shared" si="50"/>
        <v>0</v>
      </c>
      <c r="AX47" s="38">
        <f t="shared" si="51"/>
        <v>0</v>
      </c>
      <c r="BA47" s="110">
        <f>SUMIF(Consenso!$C:$C,$B47,Consenso!AZ:AZ)</f>
        <v>387.54</v>
      </c>
      <c r="BB47" s="110">
        <f>SUMIF(Consenso!$C:$C,$B47,Consenso!BA:BA)</f>
        <v>0</v>
      </c>
      <c r="BC47" s="110">
        <f>SUMIF(Consenso!$C:$C,$B47,Consenso!BB:BB)</f>
        <v>0</v>
      </c>
      <c r="BD47" s="110">
        <f>SUMIF(Consenso!$C:$C,$B47,Consenso!BC:BC)</f>
        <v>0</v>
      </c>
      <c r="BE47" s="110">
        <f>SUMIF(Consenso!$C:$C,$B47,Consenso!BD:BD)</f>
        <v>0</v>
      </c>
      <c r="BF47" s="110">
        <f>SUMIF(Consenso!$C:$C,$B47,Consenso!BE:BE)</f>
        <v>0</v>
      </c>
    </row>
    <row r="48" spans="1:58" x14ac:dyDescent="0.2">
      <c r="A48" t="s">
        <v>56</v>
      </c>
      <c r="B48" s="37" t="s">
        <v>2154</v>
      </c>
      <c r="C48" t="s">
        <v>2156</v>
      </c>
      <c r="D48" t="s">
        <v>2157</v>
      </c>
      <c r="E48" t="s">
        <v>2202</v>
      </c>
      <c r="F48" s="23">
        <v>13</v>
      </c>
      <c r="G48" s="169">
        <v>0</v>
      </c>
      <c r="H48" s="3">
        <f>SUMIF(Consenso!$C:$C,$B48,Consenso!AM:AM)</f>
        <v>5</v>
      </c>
      <c r="I48" s="3">
        <f>SUMIF(Consenso!$C:$C,$B48,Consenso!AN:AN)</f>
        <v>600</v>
      </c>
      <c r="J48" s="3">
        <f>SUMIF(Consenso!$C:$C,$B48,Consenso!AO:AO)</f>
        <v>400</v>
      </c>
      <c r="K48" s="3">
        <f>SUMIF(Consenso!$C:$C,$B48,Consenso!AP:AP)</f>
        <v>400</v>
      </c>
      <c r="L48" s="3">
        <f>SUMIF(Consenso!$C:$C,$B48,Consenso!AQ:AQ)</f>
        <v>600</v>
      </c>
      <c r="M48" s="3">
        <f>SUMIF(Consenso!$C:$C,$B48,Consenso!AR:AR)</f>
        <v>600</v>
      </c>
      <c r="N48" s="3">
        <f>IFERROR(VLOOKUP(B:B,Consenso!C:P,14,0),0)</f>
        <v>1</v>
      </c>
      <c r="O48" s="3">
        <f>SUMIF('On Orders'!$B:$B,$B48,'On Orders'!E:E)</f>
        <v>0</v>
      </c>
      <c r="P48" s="3">
        <f>SUMIF('On Orders'!$B:$B,$B48,'On Orders'!F:F)</f>
        <v>200</v>
      </c>
      <c r="Q48" s="3">
        <f>SUMIF('On Orders'!$B:$B,$B48,'On Orders'!G:G)</f>
        <v>0</v>
      </c>
      <c r="R48" s="3">
        <f>SUMIF('On Orders'!$B:$B,$B48,'On Orders'!H:H)</f>
        <v>0</v>
      </c>
      <c r="S48" s="3">
        <v>0</v>
      </c>
      <c r="T48" s="3">
        <v>0</v>
      </c>
      <c r="U48" s="3">
        <v>0</v>
      </c>
      <c r="V48" s="31">
        <f t="shared" si="28"/>
        <v>196</v>
      </c>
      <c r="W48" s="31">
        <f t="shared" si="29"/>
        <v>-404</v>
      </c>
      <c r="X48" s="31">
        <f t="shared" si="30"/>
        <v>-804</v>
      </c>
      <c r="Y48" s="31">
        <f t="shared" si="31"/>
        <v>-1204</v>
      </c>
      <c r="Z48" s="31">
        <f t="shared" si="32"/>
        <v>-1804</v>
      </c>
      <c r="AA48" s="31">
        <f t="shared" si="33"/>
        <v>-2404</v>
      </c>
      <c r="AB48" t="str">
        <f>IF(COUNTIF('Master iP17 iP18'!$B:$B,$B48)&gt;0,"18",IF(COUNTIF('Master iP17 iP18'!$E:$E,$B48)&gt;0,"17","NORMAL"))</f>
        <v>NORMAL</v>
      </c>
      <c r="AC48" t="str">
        <f>IF($AB48="18",_xlfn.XLOOKUP($B48,'Master iP17 iP18'!$B:$B,'Master iP17 iP18'!$E:$E),"")</f>
        <v/>
      </c>
      <c r="AD48" s="22">
        <f t="shared" si="34"/>
        <v>196</v>
      </c>
      <c r="AE48" s="22">
        <f t="shared" si="35"/>
        <v>-404</v>
      </c>
      <c r="AF48" s="22">
        <f t="shared" si="36"/>
        <v>-804</v>
      </c>
      <c r="AG48" s="22">
        <f t="shared" si="37"/>
        <v>-1204</v>
      </c>
      <c r="AH48" s="22">
        <f t="shared" si="38"/>
        <v>-1804</v>
      </c>
      <c r="AI48" s="22">
        <f t="shared" si="39"/>
        <v>-2404</v>
      </c>
      <c r="AJ48" s="141">
        <f t="shared" si="40"/>
        <v>0</v>
      </c>
      <c r="AK48" s="162">
        <f t="shared" si="41"/>
        <v>404</v>
      </c>
      <c r="AL48" s="3">
        <f t="shared" si="42"/>
        <v>400</v>
      </c>
      <c r="AM48" s="3">
        <f t="shared" si="43"/>
        <v>400</v>
      </c>
      <c r="AN48" s="3">
        <f t="shared" si="44"/>
        <v>600</v>
      </c>
      <c r="AO48" s="3">
        <f t="shared" si="45"/>
        <v>600</v>
      </c>
      <c r="AP48" t="s">
        <v>2242</v>
      </c>
      <c r="AR48" s="35" t="str">
        <f>IFERROR(_xlfn.XLOOKUP(B48,#REF!,#REF!),"")</f>
        <v/>
      </c>
      <c r="AS48" s="38">
        <f t="shared" si="46"/>
        <v>0</v>
      </c>
      <c r="AT48" s="38">
        <f t="shared" si="47"/>
        <v>404</v>
      </c>
      <c r="AU48" s="38">
        <f t="shared" si="48"/>
        <v>400</v>
      </c>
      <c r="AV48" s="38">
        <f t="shared" si="49"/>
        <v>400</v>
      </c>
      <c r="AW48" s="38">
        <f t="shared" si="50"/>
        <v>600</v>
      </c>
      <c r="AX48" s="38">
        <f t="shared" si="51"/>
        <v>600</v>
      </c>
      <c r="AY48" s="160" t="s">
        <v>3911</v>
      </c>
      <c r="AZ48" t="s">
        <v>4115</v>
      </c>
      <c r="BA48" s="110">
        <f>SUMIF(Consenso!$C:$C,$B48,Consenso!AZ:AZ)</f>
        <v>2153</v>
      </c>
      <c r="BB48" s="110">
        <f>SUMIF(Consenso!$C:$C,$B48,Consenso!BA:BA)</f>
        <v>258360</v>
      </c>
      <c r="BC48" s="110">
        <f>SUMIF(Consenso!$C:$C,$B48,Consenso!BB:BB)</f>
        <v>172240</v>
      </c>
      <c r="BD48" s="110">
        <f>SUMIF(Consenso!$C:$C,$B48,Consenso!BC:BC)</f>
        <v>172240</v>
      </c>
      <c r="BE48" s="110">
        <f>SUMIF(Consenso!$C:$C,$B48,Consenso!BD:BD)</f>
        <v>258360</v>
      </c>
      <c r="BF48" s="110">
        <f>SUMIF(Consenso!$C:$C,$B48,Consenso!BE:BE)</f>
        <v>258360</v>
      </c>
    </row>
    <row r="49" spans="1:58" x14ac:dyDescent="0.2">
      <c r="A49" t="s">
        <v>56</v>
      </c>
      <c r="B49" s="37" t="s">
        <v>401</v>
      </c>
      <c r="C49" t="s">
        <v>402</v>
      </c>
      <c r="D49" t="s">
        <v>396</v>
      </c>
      <c r="E49" t="s">
        <v>2202</v>
      </c>
      <c r="F49" s="23" t="e">
        <v>#N/A</v>
      </c>
      <c r="G49" s="169"/>
      <c r="H49" s="3">
        <f>SUMIF(Consenso!$C:$C,$B49,Consenso!AM:AM)</f>
        <v>0</v>
      </c>
      <c r="I49" s="3">
        <f>SUMIF(Consenso!$C:$C,$B49,Consenso!AN:AN)</f>
        <v>0</v>
      </c>
      <c r="J49" s="3">
        <f>SUMIF(Consenso!$C:$C,$B49,Consenso!AO:AO)</f>
        <v>200</v>
      </c>
      <c r="K49" s="3">
        <f>SUMIF(Consenso!$C:$C,$B49,Consenso!AP:AP)</f>
        <v>35</v>
      </c>
      <c r="L49" s="3">
        <f>SUMIF(Consenso!$C:$C,$B49,Consenso!AQ:AQ)</f>
        <v>35</v>
      </c>
      <c r="M49" s="3">
        <f>SUMIF(Consenso!$C:$C,$B49,Consenso!AR:AR)</f>
        <v>35</v>
      </c>
      <c r="N49" s="3">
        <f>IFERROR(VLOOKUP(B:B,Consenso!C:P,14,0),0)</f>
        <v>0</v>
      </c>
      <c r="O49" s="3">
        <f>SUMIF('On Orders'!$B:$B,$B49,'On Orders'!E:E)</f>
        <v>0</v>
      </c>
      <c r="P49" s="3">
        <f>SUMIF('On Orders'!$B:$B,$B49,'On Orders'!F:F)</f>
        <v>0</v>
      </c>
      <c r="Q49" s="3">
        <f>SUMIF('On Orders'!$B:$B,$B49,'On Orders'!G:G)</f>
        <v>0</v>
      </c>
      <c r="R49" s="3">
        <f>SUMIF('On Orders'!$B:$B,$B49,'On Orders'!H:H)</f>
        <v>0</v>
      </c>
      <c r="S49" s="3">
        <v>0</v>
      </c>
      <c r="T49" s="3">
        <v>0</v>
      </c>
      <c r="U49" s="3">
        <v>0</v>
      </c>
      <c r="V49" s="31">
        <f t="shared" si="28"/>
        <v>0</v>
      </c>
      <c r="W49" s="31">
        <f t="shared" si="29"/>
        <v>0</v>
      </c>
      <c r="X49" s="31">
        <f t="shared" si="30"/>
        <v>-200</v>
      </c>
      <c r="Y49" s="31">
        <f t="shared" si="31"/>
        <v>-235</v>
      </c>
      <c r="Z49" s="31">
        <f t="shared" si="32"/>
        <v>-270</v>
      </c>
      <c r="AA49" s="31">
        <f t="shared" si="33"/>
        <v>-305</v>
      </c>
      <c r="AB49" t="str">
        <f>IF(COUNTIF('Master iP17 iP18'!$B:$B,$B49)&gt;0,"18",IF(COUNTIF('Master iP17 iP18'!$E:$E,$B49)&gt;0,"17","NORMAL"))</f>
        <v>18</v>
      </c>
      <c r="AC49" t="str">
        <f>IF($AB49="18",_xlfn.XLOOKUP($B49,'Master iP17 iP18'!$B:$B,'Master iP17 iP18'!$E:$E),"")</f>
        <v>151020-3261</v>
      </c>
      <c r="AD49" s="22">
        <f t="shared" si="34"/>
        <v>-3</v>
      </c>
      <c r="AE49" s="22">
        <f t="shared" si="35"/>
        <v>-20</v>
      </c>
      <c r="AF49" s="22">
        <f t="shared" si="36"/>
        <v>-240</v>
      </c>
      <c r="AG49" s="22">
        <f t="shared" si="37"/>
        <v>-275</v>
      </c>
      <c r="AH49" s="22">
        <f t="shared" si="38"/>
        <v>-310</v>
      </c>
      <c r="AI49" s="22">
        <f t="shared" si="39"/>
        <v>-345</v>
      </c>
      <c r="AJ49" s="3">
        <f t="shared" si="40"/>
        <v>3</v>
      </c>
      <c r="AK49" s="3">
        <f t="shared" si="41"/>
        <v>17</v>
      </c>
      <c r="AL49" s="3">
        <f t="shared" si="42"/>
        <v>220</v>
      </c>
      <c r="AM49" s="3">
        <f t="shared" si="43"/>
        <v>35</v>
      </c>
      <c r="AN49" s="141">
        <f t="shared" si="44"/>
        <v>35</v>
      </c>
      <c r="AO49" s="141">
        <f t="shared" si="45"/>
        <v>35</v>
      </c>
      <c r="AR49" s="35" t="str">
        <f>IFERROR(_xlfn.XLOOKUP(B49,#REF!,#REF!),"")</f>
        <v/>
      </c>
      <c r="AS49" s="38">
        <f t="shared" si="46"/>
        <v>3</v>
      </c>
      <c r="AT49" s="38">
        <f t="shared" si="47"/>
        <v>17</v>
      </c>
      <c r="AU49" s="38">
        <f t="shared" si="48"/>
        <v>220</v>
      </c>
      <c r="AV49" s="38">
        <f t="shared" si="49"/>
        <v>35</v>
      </c>
      <c r="AW49" s="38">
        <f t="shared" si="50"/>
        <v>35</v>
      </c>
      <c r="AX49" s="38">
        <f t="shared" si="51"/>
        <v>35</v>
      </c>
      <c r="AY49" s="38" t="s">
        <v>3923</v>
      </c>
      <c r="AZ49" t="s">
        <v>4108</v>
      </c>
      <c r="BA49" s="110">
        <f>SUMIF(Consenso!$C:$C,$B49,Consenso!AZ:AZ)</f>
        <v>0</v>
      </c>
      <c r="BB49" s="110">
        <f>SUMIF(Consenso!$C:$C,$B49,Consenso!BA:BA)</f>
        <v>0</v>
      </c>
      <c r="BC49" s="110">
        <f>SUMIF(Consenso!$C:$C,$B49,Consenso!BB:BB)</f>
        <v>77508.620689655174</v>
      </c>
      <c r="BD49" s="110">
        <f>SUMIF(Consenso!$C:$C,$B49,Consenso!BC:BC)</f>
        <v>13564.008620689656</v>
      </c>
      <c r="BE49" s="110">
        <f>SUMIF(Consenso!$C:$C,$B49,Consenso!BD:BD)</f>
        <v>13564.008620689656</v>
      </c>
      <c r="BF49" s="110">
        <f>SUMIF(Consenso!$C:$C,$B49,Consenso!BE:BE)</f>
        <v>13564.008620689656</v>
      </c>
    </row>
    <row r="50" spans="1:58" x14ac:dyDescent="0.2">
      <c r="A50" t="s">
        <v>56</v>
      </c>
      <c r="B50" s="37" t="s">
        <v>397</v>
      </c>
      <c r="C50" t="s">
        <v>398</v>
      </c>
      <c r="D50" t="s">
        <v>396</v>
      </c>
      <c r="E50" t="s">
        <v>2202</v>
      </c>
      <c r="F50" s="23" t="e">
        <v>#N/A</v>
      </c>
      <c r="G50" s="169"/>
      <c r="H50" s="3">
        <f>SUMIF(Consenso!$C:$C,$B50,Consenso!AM:AM)</f>
        <v>0</v>
      </c>
      <c r="I50" s="3">
        <f>SUMIF(Consenso!$C:$C,$B50,Consenso!AN:AN)</f>
        <v>0</v>
      </c>
      <c r="J50" s="3">
        <f>SUMIF(Consenso!$C:$C,$B50,Consenso!AO:AO)</f>
        <v>170</v>
      </c>
      <c r="K50" s="3">
        <f>SUMIF(Consenso!$C:$C,$B50,Consenso!AP:AP)</f>
        <v>80</v>
      </c>
      <c r="L50" s="3">
        <f>SUMIF(Consenso!$C:$C,$B50,Consenso!AQ:AQ)</f>
        <v>95</v>
      </c>
      <c r="M50" s="3">
        <f>SUMIF(Consenso!$C:$C,$B50,Consenso!AR:AR)</f>
        <v>80</v>
      </c>
      <c r="N50" s="3">
        <f>IFERROR(VLOOKUP(B:B,Consenso!C:P,14,0),0)</f>
        <v>0</v>
      </c>
      <c r="O50" s="3">
        <f>SUMIF('On Orders'!$B:$B,$B50,'On Orders'!E:E)</f>
        <v>0</v>
      </c>
      <c r="P50" s="3">
        <f>SUMIF('On Orders'!$B:$B,$B50,'On Orders'!F:F)</f>
        <v>168</v>
      </c>
      <c r="Q50" s="3">
        <f>SUMIF('On Orders'!$B:$B,$B50,'On Orders'!G:G)</f>
        <v>0</v>
      </c>
      <c r="R50" s="3">
        <f>SUMIF('On Orders'!$B:$B,$B50,'On Orders'!H:H)</f>
        <v>0</v>
      </c>
      <c r="S50" s="3">
        <v>0</v>
      </c>
      <c r="T50" s="3">
        <v>0</v>
      </c>
      <c r="U50" s="3">
        <v>0</v>
      </c>
      <c r="V50" s="31">
        <f t="shared" si="28"/>
        <v>168</v>
      </c>
      <c r="W50" s="31">
        <f t="shared" si="29"/>
        <v>168</v>
      </c>
      <c r="X50" s="31">
        <f t="shared" si="30"/>
        <v>-2</v>
      </c>
      <c r="Y50" s="31">
        <f t="shared" si="31"/>
        <v>-82</v>
      </c>
      <c r="Z50" s="31">
        <f t="shared" si="32"/>
        <v>-177</v>
      </c>
      <c r="AA50" s="31">
        <f t="shared" si="33"/>
        <v>-257</v>
      </c>
      <c r="AB50" t="str">
        <f>IF(COUNTIF('Master iP17 iP18'!$B:$B,$B50)&gt;0,"18",IF(COUNTIF('Master iP17 iP18'!$E:$E,$B50)&gt;0,"17","NORMAL"))</f>
        <v>18</v>
      </c>
      <c r="AC50" t="str">
        <f>IF($AB50="18",_xlfn.XLOOKUP($B50,'Master iP17 iP18'!$B:$B,'Master iP17 iP18'!$E:$E),"")</f>
        <v>150976-D143</v>
      </c>
      <c r="AD50" s="22">
        <f t="shared" si="34"/>
        <v>279</v>
      </c>
      <c r="AE50" s="22">
        <f t="shared" si="35"/>
        <v>275</v>
      </c>
      <c r="AF50" s="22">
        <f t="shared" si="36"/>
        <v>-25</v>
      </c>
      <c r="AG50" s="22">
        <f t="shared" si="37"/>
        <v>-105</v>
      </c>
      <c r="AH50" s="22">
        <f t="shared" si="38"/>
        <v>-200</v>
      </c>
      <c r="AI50" s="22">
        <f t="shared" si="39"/>
        <v>-280</v>
      </c>
      <c r="AJ50" s="3">
        <f t="shared" si="40"/>
        <v>0</v>
      </c>
      <c r="AK50" s="3">
        <f t="shared" si="41"/>
        <v>0</v>
      </c>
      <c r="AL50" s="3">
        <f t="shared" si="42"/>
        <v>25</v>
      </c>
      <c r="AM50" s="3">
        <f t="shared" si="43"/>
        <v>80</v>
      </c>
      <c r="AN50" s="3">
        <f t="shared" si="44"/>
        <v>95</v>
      </c>
      <c r="AO50" s="3">
        <f t="shared" si="45"/>
        <v>80</v>
      </c>
      <c r="AR50" s="35" t="str">
        <f>IFERROR(_xlfn.XLOOKUP(B50,#REF!,#REF!),"")</f>
        <v/>
      </c>
      <c r="AS50" s="38">
        <f t="shared" si="46"/>
        <v>0</v>
      </c>
      <c r="AT50" s="38">
        <f t="shared" si="47"/>
        <v>0</v>
      </c>
      <c r="AU50" s="38">
        <f t="shared" si="48"/>
        <v>25</v>
      </c>
      <c r="AV50" s="38">
        <f t="shared" si="49"/>
        <v>80</v>
      </c>
      <c r="AW50" s="38">
        <f t="shared" si="50"/>
        <v>95</v>
      </c>
      <c r="AX50" s="38">
        <f t="shared" si="51"/>
        <v>80</v>
      </c>
      <c r="AY50" s="38" t="s">
        <v>3924</v>
      </c>
      <c r="BA50" s="110">
        <f>SUMIF(Consenso!$C:$C,$B50,Consenso!AZ:AZ)</f>
        <v>0</v>
      </c>
      <c r="BB50" s="110">
        <f>SUMIF(Consenso!$C:$C,$B50,Consenso!BA:BA)</f>
        <v>0</v>
      </c>
      <c r="BC50" s="110">
        <f>SUMIF(Consenso!$C:$C,$B50,Consenso!BB:BB)</f>
        <v>69542.456896551725</v>
      </c>
      <c r="BD50" s="110">
        <f>SUMIF(Consenso!$C:$C,$B50,Consenso!BC:BC)</f>
        <v>34663.577586206899</v>
      </c>
      <c r="BE50" s="110">
        <f>SUMIF(Consenso!$C:$C,$B50,Consenso!BD:BD)</f>
        <v>40476.724137931029</v>
      </c>
      <c r="BF50" s="110">
        <f>SUMIF(Consenso!$C:$C,$B50,Consenso!BE:BE)</f>
        <v>34663.577586206899</v>
      </c>
    </row>
    <row r="51" spans="1:58" x14ac:dyDescent="0.2">
      <c r="A51" t="s">
        <v>56</v>
      </c>
      <c r="B51" s="37" t="s">
        <v>394</v>
      </c>
      <c r="C51" t="s">
        <v>395</v>
      </c>
      <c r="D51" t="s">
        <v>396</v>
      </c>
      <c r="E51" t="s">
        <v>2202</v>
      </c>
      <c r="F51" s="23" t="e">
        <v>#N/A</v>
      </c>
      <c r="G51" s="169"/>
      <c r="H51" s="3">
        <f>SUMIF(Consenso!$C:$C,$B51,Consenso!AM:AM)</f>
        <v>0</v>
      </c>
      <c r="I51" s="3">
        <f>SUMIF(Consenso!$C:$C,$B51,Consenso!AN:AN)</f>
        <v>0</v>
      </c>
      <c r="J51" s="3">
        <f>SUMIF(Consenso!$C:$C,$B51,Consenso!AO:AO)</f>
        <v>280</v>
      </c>
      <c r="K51" s="3">
        <f>SUMIF(Consenso!$C:$C,$B51,Consenso!AP:AP)</f>
        <v>180</v>
      </c>
      <c r="L51" s="3">
        <f>SUMIF(Consenso!$C:$C,$B51,Consenso!AQ:AQ)</f>
        <v>120</v>
      </c>
      <c r="M51" s="3">
        <f>SUMIF(Consenso!$C:$C,$B51,Consenso!AR:AR)</f>
        <v>180</v>
      </c>
      <c r="N51" s="3">
        <f>IFERROR(VLOOKUP(B:B,Consenso!C:P,14,0),0)</f>
        <v>0</v>
      </c>
      <c r="O51" s="3">
        <f>SUMIF('On Orders'!$B:$B,$B51,'On Orders'!E:E)</f>
        <v>0</v>
      </c>
      <c r="P51" s="3">
        <f>SUMIF('On Orders'!$B:$B,$B51,'On Orders'!F:F)</f>
        <v>288</v>
      </c>
      <c r="Q51" s="3">
        <f>SUMIF('On Orders'!$B:$B,$B51,'On Orders'!G:G)</f>
        <v>0</v>
      </c>
      <c r="R51" s="3">
        <f>SUMIF('On Orders'!$B:$B,$B51,'On Orders'!H:H)</f>
        <v>0</v>
      </c>
      <c r="S51" s="3">
        <v>0</v>
      </c>
      <c r="T51" s="3">
        <v>0</v>
      </c>
      <c r="U51" s="3">
        <v>0</v>
      </c>
      <c r="V51" s="31">
        <f t="shared" si="28"/>
        <v>288</v>
      </c>
      <c r="W51" s="31">
        <f t="shared" si="29"/>
        <v>288</v>
      </c>
      <c r="X51" s="31">
        <f t="shared" si="30"/>
        <v>8</v>
      </c>
      <c r="Y51" s="31">
        <f t="shared" si="31"/>
        <v>-172</v>
      </c>
      <c r="Z51" s="31">
        <f t="shared" si="32"/>
        <v>-292</v>
      </c>
      <c r="AA51" s="31">
        <f t="shared" si="33"/>
        <v>-472</v>
      </c>
      <c r="AB51" t="str">
        <f>IF(COUNTIF('Master iP17 iP18'!$B:$B,$B51)&gt;0,"18",IF(COUNTIF('Master iP17 iP18'!$E:$E,$B51)&gt;0,"17","NORMAL"))</f>
        <v>18</v>
      </c>
      <c r="AC51" t="str">
        <f>IF($AB51="18",_xlfn.XLOOKUP($B51,'Master iP17 iP18'!$B:$B,'Master iP17 iP18'!$E:$E),"")</f>
        <v>150972-3240</v>
      </c>
      <c r="AD51" s="22">
        <f t="shared" si="34"/>
        <v>328</v>
      </c>
      <c r="AE51" s="22">
        <f t="shared" si="35"/>
        <v>303</v>
      </c>
      <c r="AF51" s="22">
        <f t="shared" si="36"/>
        <v>23</v>
      </c>
      <c r="AG51" s="22">
        <f t="shared" si="37"/>
        <v>-157</v>
      </c>
      <c r="AH51" s="22">
        <f t="shared" si="38"/>
        <v>-277</v>
      </c>
      <c r="AI51" s="22">
        <f t="shared" si="39"/>
        <v>-457</v>
      </c>
      <c r="AJ51" s="3">
        <f t="shared" si="40"/>
        <v>0</v>
      </c>
      <c r="AK51" s="3">
        <f t="shared" si="41"/>
        <v>0</v>
      </c>
      <c r="AL51" s="3">
        <f t="shared" si="42"/>
        <v>0</v>
      </c>
      <c r="AM51" s="3">
        <f t="shared" si="43"/>
        <v>157</v>
      </c>
      <c r="AN51" s="3">
        <f t="shared" si="44"/>
        <v>120</v>
      </c>
      <c r="AO51" s="3">
        <f t="shared" si="45"/>
        <v>180</v>
      </c>
      <c r="AR51" s="35" t="str">
        <f>IFERROR(_xlfn.XLOOKUP(B51,#REF!,#REF!),"")</f>
        <v/>
      </c>
      <c r="AS51" s="38">
        <f t="shared" si="46"/>
        <v>0</v>
      </c>
      <c r="AT51" s="38">
        <f t="shared" si="47"/>
        <v>0</v>
      </c>
      <c r="AU51" s="38">
        <f t="shared" si="48"/>
        <v>0</v>
      </c>
      <c r="AV51" s="38">
        <f t="shared" si="49"/>
        <v>157</v>
      </c>
      <c r="AW51" s="38">
        <f t="shared" si="50"/>
        <v>120</v>
      </c>
      <c r="AX51" s="38">
        <f t="shared" si="51"/>
        <v>180</v>
      </c>
      <c r="AY51" s="38" t="s">
        <v>3925</v>
      </c>
      <c r="BA51" s="110">
        <f>SUMIF(Consenso!$C:$C,$B51,Consenso!AZ:AZ)</f>
        <v>0</v>
      </c>
      <c r="BB51" s="110">
        <f>SUMIF(Consenso!$C:$C,$B51,Consenso!BA:BA)</f>
        <v>0</v>
      </c>
      <c r="BC51" s="110">
        <f>SUMIF(Consenso!$C:$C,$B51,Consenso!BB:BB)</f>
        <v>108511.20000000001</v>
      </c>
      <c r="BD51" s="110">
        <f>SUMIF(Consenso!$C:$C,$B51,Consenso!BC:BC)</f>
        <v>69757.2</v>
      </c>
      <c r="BE51" s="110">
        <f>SUMIF(Consenso!$C:$C,$B51,Consenso!BD:BD)</f>
        <v>46504.800000000003</v>
      </c>
      <c r="BF51" s="110">
        <f>SUMIF(Consenso!$C:$C,$B51,Consenso!BE:BE)</f>
        <v>69757.2</v>
      </c>
    </row>
    <row r="52" spans="1:58" x14ac:dyDescent="0.2">
      <c r="A52" t="s">
        <v>56</v>
      </c>
      <c r="B52" s="37" t="s">
        <v>2117</v>
      </c>
      <c r="C52" t="s">
        <v>2118</v>
      </c>
      <c r="D52" t="s">
        <v>396</v>
      </c>
      <c r="E52" t="s">
        <v>393</v>
      </c>
      <c r="F52" s="23" t="e">
        <v>#N/A</v>
      </c>
      <c r="G52" s="169">
        <v>200</v>
      </c>
      <c r="H52" s="3">
        <f>SUMIF(Consenso!$C:$C,$B52,Consenso!AM:AM)</f>
        <v>0</v>
      </c>
      <c r="I52" s="3">
        <f>SUMIF(Consenso!$C:$C,$B52,Consenso!AN:AN)</f>
        <v>0</v>
      </c>
      <c r="J52" s="3">
        <f>SUMIF(Consenso!$C:$C,$B52,Consenso!AO:AO)</f>
        <v>0</v>
      </c>
      <c r="K52" s="3">
        <f>SUMIF(Consenso!$C:$C,$B52,Consenso!AP:AP)</f>
        <v>0</v>
      </c>
      <c r="L52" s="3">
        <f>SUMIF(Consenso!$C:$C,$B52,Consenso!AQ:AQ)</f>
        <v>67</v>
      </c>
      <c r="M52" s="3">
        <f>SUMIF(Consenso!$C:$C,$B52,Consenso!AR:AR)</f>
        <v>68</v>
      </c>
      <c r="N52" s="3">
        <f>IFERROR(VLOOKUP(B:B,Consenso!C:P,14,0),0)</f>
        <v>0</v>
      </c>
      <c r="O52" s="3">
        <f>SUMIF('On Orders'!$B:$B,$B52,'On Orders'!E:E)</f>
        <v>0</v>
      </c>
      <c r="P52" s="3">
        <f>SUMIF('On Orders'!$B:$B,$B52,'On Orders'!F:F)</f>
        <v>0</v>
      </c>
      <c r="Q52" s="3">
        <f>SUMIF('On Orders'!$B:$B,$B52,'On Orders'!G:G)</f>
        <v>0</v>
      </c>
      <c r="R52" s="3">
        <f>SUMIF('On Orders'!$B:$B,$B52,'On Orders'!H:H)</f>
        <v>0</v>
      </c>
      <c r="S52" s="3">
        <v>0</v>
      </c>
      <c r="T52" s="3">
        <v>0</v>
      </c>
      <c r="U52" s="3">
        <v>0</v>
      </c>
      <c r="V52" s="31">
        <f t="shared" si="28"/>
        <v>0</v>
      </c>
      <c r="W52" s="31">
        <f t="shared" si="29"/>
        <v>0</v>
      </c>
      <c r="X52" s="31">
        <f t="shared" si="30"/>
        <v>0</v>
      </c>
      <c r="Y52" s="31">
        <f t="shared" si="31"/>
        <v>0</v>
      </c>
      <c r="Z52" s="31">
        <f t="shared" si="32"/>
        <v>-67</v>
      </c>
      <c r="AA52" s="31">
        <f t="shared" si="33"/>
        <v>-135</v>
      </c>
      <c r="AB52" t="str">
        <f>IF(COUNTIF('Master iP17 iP18'!$B:$B,$B52)&gt;0,"18",IF(COUNTIF('Master iP17 iP18'!$E:$E,$B52)&gt;0,"17","NORMAL"))</f>
        <v>NORMAL</v>
      </c>
      <c r="AC52" t="str">
        <f>IF($AB52="18",_xlfn.XLOOKUP($B52,'Master iP17 iP18'!$B:$B,'Master iP17 iP18'!$E:$E),"")</f>
        <v/>
      </c>
      <c r="AD52" s="22">
        <f t="shared" si="34"/>
        <v>0</v>
      </c>
      <c r="AE52" s="22">
        <f t="shared" si="35"/>
        <v>0</v>
      </c>
      <c r="AF52" s="22">
        <f t="shared" si="36"/>
        <v>0</v>
      </c>
      <c r="AG52" s="22">
        <f t="shared" si="37"/>
        <v>0</v>
      </c>
      <c r="AH52" s="22">
        <f t="shared" si="38"/>
        <v>-67</v>
      </c>
      <c r="AI52" s="22">
        <f t="shared" si="39"/>
        <v>-135</v>
      </c>
      <c r="AJ52" s="3">
        <f t="shared" si="40"/>
        <v>0</v>
      </c>
      <c r="AK52" s="3">
        <f t="shared" si="41"/>
        <v>0</v>
      </c>
      <c r="AL52" s="3">
        <f t="shared" si="42"/>
        <v>0</v>
      </c>
      <c r="AM52" s="3">
        <f t="shared" si="43"/>
        <v>0</v>
      </c>
      <c r="AN52" s="3">
        <f t="shared" si="44"/>
        <v>67</v>
      </c>
      <c r="AO52" s="3">
        <f t="shared" si="45"/>
        <v>68</v>
      </c>
      <c r="AR52" s="35" t="str">
        <f>IFERROR(_xlfn.XLOOKUP(B52,#REF!,#REF!),"")</f>
        <v/>
      </c>
      <c r="AS52" s="38">
        <f t="shared" si="46"/>
        <v>0</v>
      </c>
      <c r="AT52" s="38">
        <f t="shared" si="47"/>
        <v>0</v>
      </c>
      <c r="AU52" s="38">
        <f t="shared" si="48"/>
        <v>0</v>
      </c>
      <c r="AV52" s="38">
        <f t="shared" si="49"/>
        <v>0</v>
      </c>
      <c r="AW52" s="38">
        <f t="shared" si="50"/>
        <v>67</v>
      </c>
      <c r="AX52" s="38">
        <f t="shared" si="51"/>
        <v>68</v>
      </c>
      <c r="AY52" s="38"/>
      <c r="AZ52" t="s">
        <v>4118</v>
      </c>
      <c r="BA52" s="110">
        <f>SUMIF(Consenso!$C:$C,$B52,Consenso!AZ:AZ)</f>
        <v>0</v>
      </c>
      <c r="BB52" s="110">
        <f>SUMIF(Consenso!$C:$C,$B52,Consenso!BA:BA)</f>
        <v>0</v>
      </c>
      <c r="BC52" s="110">
        <f>SUMIF(Consenso!$C:$C,$B52,Consenso!BB:BB)</f>
        <v>0</v>
      </c>
      <c r="BD52" s="110">
        <f>SUMIF(Consenso!$C:$C,$B52,Consenso!BC:BC)</f>
        <v>0</v>
      </c>
      <c r="BE52" s="110">
        <f>SUMIF(Consenso!$C:$C,$B52,Consenso!BD:BD)</f>
        <v>26997.245689655174</v>
      </c>
      <c r="BF52" s="110">
        <f>SUMIF(Consenso!$C:$C,$B52,Consenso!BE:BE)</f>
        <v>27400.189655172413</v>
      </c>
    </row>
    <row r="53" spans="1:58" x14ac:dyDescent="0.2">
      <c r="A53" t="s">
        <v>56</v>
      </c>
      <c r="B53" s="37" t="s">
        <v>2125</v>
      </c>
      <c r="C53" t="s">
        <v>2126</v>
      </c>
      <c r="D53" t="s">
        <v>396</v>
      </c>
      <c r="E53" t="s">
        <v>393</v>
      </c>
      <c r="F53" s="23" t="e">
        <v>#N/A</v>
      </c>
      <c r="G53" s="169">
        <v>200</v>
      </c>
      <c r="H53" s="3">
        <f>SUMIF(Consenso!$C:$C,$B53,Consenso!AM:AM)</f>
        <v>0</v>
      </c>
      <c r="I53" s="3">
        <f>SUMIF(Consenso!$C:$C,$B53,Consenso!AN:AN)</f>
        <v>0</v>
      </c>
      <c r="J53" s="3">
        <f>SUMIF(Consenso!$C:$C,$B53,Consenso!AO:AO)</f>
        <v>0</v>
      </c>
      <c r="K53" s="3">
        <f>SUMIF(Consenso!$C:$C,$B53,Consenso!AP:AP)</f>
        <v>0</v>
      </c>
      <c r="L53" s="3">
        <f>SUMIF(Consenso!$C:$C,$B53,Consenso!AQ:AQ)</f>
        <v>67</v>
      </c>
      <c r="M53" s="3">
        <f>SUMIF(Consenso!$C:$C,$B53,Consenso!AR:AR)</f>
        <v>68</v>
      </c>
      <c r="N53" s="3">
        <f>IFERROR(VLOOKUP(B:B,Consenso!C:P,14,0),0)</f>
        <v>0</v>
      </c>
      <c r="O53" s="3">
        <f>SUMIF('On Orders'!$B:$B,$B53,'On Orders'!E:E)</f>
        <v>0</v>
      </c>
      <c r="P53" s="3">
        <f>SUMIF('On Orders'!$B:$B,$B53,'On Orders'!F:F)</f>
        <v>0</v>
      </c>
      <c r="Q53" s="3">
        <f>SUMIF('On Orders'!$B:$B,$B53,'On Orders'!G:G)</f>
        <v>0</v>
      </c>
      <c r="R53" s="3">
        <f>SUMIF('On Orders'!$B:$B,$B53,'On Orders'!H:H)</f>
        <v>0</v>
      </c>
      <c r="S53" s="3">
        <v>0</v>
      </c>
      <c r="T53" s="3">
        <v>0</v>
      </c>
      <c r="U53" s="3">
        <v>0</v>
      </c>
      <c r="V53" s="31">
        <f t="shared" si="28"/>
        <v>0</v>
      </c>
      <c r="W53" s="31">
        <f t="shared" si="29"/>
        <v>0</v>
      </c>
      <c r="X53" s="31">
        <f t="shared" si="30"/>
        <v>0</v>
      </c>
      <c r="Y53" s="31">
        <f t="shared" si="31"/>
        <v>0</v>
      </c>
      <c r="Z53" s="31">
        <f t="shared" si="32"/>
        <v>-67</v>
      </c>
      <c r="AA53" s="31">
        <f t="shared" si="33"/>
        <v>-135</v>
      </c>
      <c r="AB53" t="str">
        <f>IF(COUNTIF('Master iP17 iP18'!$B:$B,$B53)&gt;0,"18",IF(COUNTIF('Master iP17 iP18'!$E:$E,$B53)&gt;0,"17","NORMAL"))</f>
        <v>NORMAL</v>
      </c>
      <c r="AC53" t="str">
        <f>IF($AB53="18",_xlfn.XLOOKUP($B53,'Master iP17 iP18'!$B:$B,'Master iP17 iP18'!$E:$E),"")</f>
        <v/>
      </c>
      <c r="AD53" s="22">
        <f t="shared" si="34"/>
        <v>0</v>
      </c>
      <c r="AE53" s="22">
        <f t="shared" si="35"/>
        <v>0</v>
      </c>
      <c r="AF53" s="22">
        <f t="shared" si="36"/>
        <v>0</v>
      </c>
      <c r="AG53" s="22">
        <f t="shared" si="37"/>
        <v>0</v>
      </c>
      <c r="AH53" s="22">
        <f t="shared" si="38"/>
        <v>-67</v>
      </c>
      <c r="AI53" s="22">
        <f t="shared" si="39"/>
        <v>-135</v>
      </c>
      <c r="AJ53" s="3">
        <f t="shared" si="40"/>
        <v>0</v>
      </c>
      <c r="AK53" s="3">
        <f t="shared" si="41"/>
        <v>0</v>
      </c>
      <c r="AL53" s="3">
        <f t="shared" si="42"/>
        <v>0</v>
      </c>
      <c r="AM53" s="3">
        <f t="shared" si="43"/>
        <v>0</v>
      </c>
      <c r="AN53" s="3">
        <f t="shared" si="44"/>
        <v>67</v>
      </c>
      <c r="AO53" s="3">
        <f t="shared" si="45"/>
        <v>68</v>
      </c>
      <c r="AR53" s="35" t="str">
        <f>IFERROR(_xlfn.XLOOKUP(B53,#REF!,#REF!),"")</f>
        <v/>
      </c>
      <c r="AS53" s="38">
        <f t="shared" si="46"/>
        <v>0</v>
      </c>
      <c r="AT53" s="38">
        <f t="shared" si="47"/>
        <v>0</v>
      </c>
      <c r="AU53" s="38">
        <f t="shared" si="48"/>
        <v>0</v>
      </c>
      <c r="AV53" s="38">
        <f t="shared" si="49"/>
        <v>0</v>
      </c>
      <c r="AW53" s="38">
        <f t="shared" si="50"/>
        <v>67</v>
      </c>
      <c r="AX53" s="38">
        <f t="shared" si="51"/>
        <v>68</v>
      </c>
      <c r="AY53" s="38"/>
      <c r="AZ53" t="s">
        <v>4118</v>
      </c>
      <c r="BA53" s="110">
        <f>SUMIF(Consenso!$C:$C,$B53,Consenso!AZ:AZ)</f>
        <v>0</v>
      </c>
      <c r="BB53" s="110">
        <f>SUMIF(Consenso!$C:$C,$B53,Consenso!BA:BA)</f>
        <v>0</v>
      </c>
      <c r="BC53" s="110">
        <f>SUMIF(Consenso!$C:$C,$B53,Consenso!BB:BB)</f>
        <v>0</v>
      </c>
      <c r="BD53" s="110">
        <f>SUMIF(Consenso!$C:$C,$B53,Consenso!BC:BC)</f>
        <v>0</v>
      </c>
      <c r="BE53" s="110">
        <f>SUMIF(Consenso!$C:$C,$B53,Consenso!BD:BD)</f>
        <v>26997.245689655174</v>
      </c>
      <c r="BF53" s="110">
        <f>SUMIF(Consenso!$C:$C,$B53,Consenso!BE:BE)</f>
        <v>27400.189655172413</v>
      </c>
    </row>
    <row r="54" spans="1:58" x14ac:dyDescent="0.2">
      <c r="A54" t="s">
        <v>56</v>
      </c>
      <c r="B54" s="37" t="s">
        <v>2121</v>
      </c>
      <c r="C54" t="s">
        <v>2122</v>
      </c>
      <c r="D54" t="s">
        <v>396</v>
      </c>
      <c r="E54" t="s">
        <v>393</v>
      </c>
      <c r="F54" s="23" t="e">
        <v>#N/A</v>
      </c>
      <c r="G54" s="169">
        <v>200</v>
      </c>
      <c r="H54" s="3">
        <f>SUMIF(Consenso!$C:$C,$B54,Consenso!AM:AM)</f>
        <v>0</v>
      </c>
      <c r="I54" s="3">
        <f>SUMIF(Consenso!$C:$C,$B54,Consenso!AN:AN)</f>
        <v>0</v>
      </c>
      <c r="J54" s="3">
        <f>SUMIF(Consenso!$C:$C,$B54,Consenso!AO:AO)</f>
        <v>0</v>
      </c>
      <c r="K54" s="3">
        <f>SUMIF(Consenso!$C:$C,$B54,Consenso!AP:AP)</f>
        <v>0</v>
      </c>
      <c r="L54" s="3">
        <f>SUMIF(Consenso!$C:$C,$B54,Consenso!AQ:AQ)</f>
        <v>76</v>
      </c>
      <c r="M54" s="3">
        <f>SUMIF(Consenso!$C:$C,$B54,Consenso!AR:AR)</f>
        <v>77</v>
      </c>
      <c r="N54" s="3">
        <f>IFERROR(VLOOKUP(B:B,Consenso!C:P,14,0),0)</f>
        <v>0</v>
      </c>
      <c r="O54" s="3">
        <f>SUMIF('On Orders'!$B:$B,$B54,'On Orders'!E:E)</f>
        <v>0</v>
      </c>
      <c r="P54" s="3">
        <f>SUMIF('On Orders'!$B:$B,$B54,'On Orders'!F:F)</f>
        <v>0</v>
      </c>
      <c r="Q54" s="3">
        <f>SUMIF('On Orders'!$B:$B,$B54,'On Orders'!G:G)</f>
        <v>0</v>
      </c>
      <c r="R54" s="3">
        <f>SUMIF('On Orders'!$B:$B,$B54,'On Orders'!H:H)</f>
        <v>0</v>
      </c>
      <c r="S54" s="3">
        <v>0</v>
      </c>
      <c r="T54" s="3">
        <v>0</v>
      </c>
      <c r="U54" s="3">
        <v>0</v>
      </c>
      <c r="V54" s="31">
        <f t="shared" si="28"/>
        <v>0</v>
      </c>
      <c r="W54" s="31">
        <f t="shared" si="29"/>
        <v>0</v>
      </c>
      <c r="X54" s="31">
        <f t="shared" si="30"/>
        <v>0</v>
      </c>
      <c r="Y54" s="31">
        <f t="shared" si="31"/>
        <v>0</v>
      </c>
      <c r="Z54" s="31">
        <f t="shared" si="32"/>
        <v>-76</v>
      </c>
      <c r="AA54" s="31">
        <f t="shared" si="33"/>
        <v>-153</v>
      </c>
      <c r="AB54" t="str">
        <f>IF(COUNTIF('Master iP17 iP18'!$B:$B,$B54)&gt;0,"18",IF(COUNTIF('Master iP17 iP18'!$E:$E,$B54)&gt;0,"17","NORMAL"))</f>
        <v>NORMAL</v>
      </c>
      <c r="AC54" t="str">
        <f>IF($AB54="18",_xlfn.XLOOKUP($B54,'Master iP17 iP18'!$B:$B,'Master iP17 iP18'!$E:$E),"")</f>
        <v/>
      </c>
      <c r="AD54" s="22">
        <f t="shared" si="34"/>
        <v>0</v>
      </c>
      <c r="AE54" s="22">
        <f t="shared" si="35"/>
        <v>0</v>
      </c>
      <c r="AF54" s="22">
        <f t="shared" si="36"/>
        <v>0</v>
      </c>
      <c r="AG54" s="22">
        <f t="shared" si="37"/>
        <v>0</v>
      </c>
      <c r="AH54" s="22">
        <f t="shared" si="38"/>
        <v>-76</v>
      </c>
      <c r="AI54" s="22">
        <f t="shared" si="39"/>
        <v>-153</v>
      </c>
      <c r="AJ54" s="3">
        <f t="shared" si="40"/>
        <v>0</v>
      </c>
      <c r="AK54" s="3">
        <f t="shared" si="41"/>
        <v>0</v>
      </c>
      <c r="AL54" s="3">
        <f t="shared" si="42"/>
        <v>0</v>
      </c>
      <c r="AM54" s="3">
        <f t="shared" si="43"/>
        <v>0</v>
      </c>
      <c r="AN54" s="3">
        <f t="shared" si="44"/>
        <v>76</v>
      </c>
      <c r="AO54" s="3">
        <f t="shared" si="45"/>
        <v>77</v>
      </c>
      <c r="AR54" s="35" t="str">
        <f>IFERROR(_xlfn.XLOOKUP(B54,#REF!,#REF!),"")</f>
        <v/>
      </c>
      <c r="AS54" s="38">
        <f t="shared" si="46"/>
        <v>0</v>
      </c>
      <c r="AT54" s="38">
        <f t="shared" si="47"/>
        <v>0</v>
      </c>
      <c r="AU54" s="38">
        <f t="shared" si="48"/>
        <v>0</v>
      </c>
      <c r="AV54" s="38">
        <f t="shared" si="49"/>
        <v>0</v>
      </c>
      <c r="AW54" s="38">
        <f t="shared" si="50"/>
        <v>76</v>
      </c>
      <c r="AX54" s="38">
        <f t="shared" si="51"/>
        <v>77</v>
      </c>
      <c r="AY54" s="38"/>
      <c r="AZ54" t="s">
        <v>4118</v>
      </c>
      <c r="BA54" s="110">
        <f>SUMIF(Consenso!$C:$C,$B54,Consenso!AZ:AZ)</f>
        <v>0</v>
      </c>
      <c r="BB54" s="110">
        <f>SUMIF(Consenso!$C:$C,$B54,Consenso!BA:BA)</f>
        <v>0</v>
      </c>
      <c r="BC54" s="110">
        <f>SUMIF(Consenso!$C:$C,$B54,Consenso!BB:BB)</f>
        <v>0</v>
      </c>
      <c r="BD54" s="110">
        <f>SUMIF(Consenso!$C:$C,$B54,Consenso!BC:BC)</f>
        <v>0</v>
      </c>
      <c r="BE54" s="110">
        <f>SUMIF(Consenso!$C:$C,$B54,Consenso!BD:BD)</f>
        <v>30623.741379310348</v>
      </c>
      <c r="BF54" s="110">
        <f>SUMIF(Consenso!$C:$C,$B54,Consenso!BE:BE)</f>
        <v>31026.685344827587</v>
      </c>
    </row>
    <row r="55" spans="1:58" x14ac:dyDescent="0.2">
      <c r="A55" t="s">
        <v>56</v>
      </c>
      <c r="B55" s="37" t="s">
        <v>2131</v>
      </c>
      <c r="C55" t="s">
        <v>2132</v>
      </c>
      <c r="D55" t="s">
        <v>396</v>
      </c>
      <c r="E55" t="s">
        <v>393</v>
      </c>
      <c r="F55" s="23" t="e">
        <v>#N/A</v>
      </c>
      <c r="G55" s="169">
        <v>200</v>
      </c>
      <c r="H55" s="3">
        <f>SUMIF(Consenso!$C:$C,$B55,Consenso!AM:AM)</f>
        <v>0</v>
      </c>
      <c r="I55" s="3">
        <f>SUMIF(Consenso!$C:$C,$B55,Consenso!AN:AN)</f>
        <v>0</v>
      </c>
      <c r="J55" s="3">
        <f>SUMIF(Consenso!$C:$C,$B55,Consenso!AO:AO)</f>
        <v>0</v>
      </c>
      <c r="K55" s="3">
        <f>SUMIF(Consenso!$C:$C,$B55,Consenso!AP:AP)</f>
        <v>0</v>
      </c>
      <c r="L55" s="3">
        <f>SUMIF(Consenso!$C:$C,$B55,Consenso!AQ:AQ)</f>
        <v>67</v>
      </c>
      <c r="M55" s="3">
        <f>SUMIF(Consenso!$C:$C,$B55,Consenso!AR:AR)</f>
        <v>68</v>
      </c>
      <c r="N55" s="3">
        <f>IFERROR(VLOOKUP(B:B,Consenso!C:P,14,0),0)</f>
        <v>0</v>
      </c>
      <c r="O55" s="3">
        <f>SUMIF('On Orders'!$B:$B,$B55,'On Orders'!E:E)</f>
        <v>0</v>
      </c>
      <c r="P55" s="3">
        <f>SUMIF('On Orders'!$B:$B,$B55,'On Orders'!F:F)</f>
        <v>0</v>
      </c>
      <c r="Q55" s="3">
        <f>SUMIF('On Orders'!$B:$B,$B55,'On Orders'!G:G)</f>
        <v>0</v>
      </c>
      <c r="R55" s="3">
        <f>SUMIF('On Orders'!$B:$B,$B55,'On Orders'!H:H)</f>
        <v>0</v>
      </c>
      <c r="S55" s="3">
        <v>0</v>
      </c>
      <c r="T55" s="3">
        <v>0</v>
      </c>
      <c r="U55" s="3">
        <v>0</v>
      </c>
      <c r="V55" s="31">
        <f t="shared" si="28"/>
        <v>0</v>
      </c>
      <c r="W55" s="31">
        <f t="shared" si="29"/>
        <v>0</v>
      </c>
      <c r="X55" s="31">
        <f t="shared" si="30"/>
        <v>0</v>
      </c>
      <c r="Y55" s="31">
        <f t="shared" si="31"/>
        <v>0</v>
      </c>
      <c r="Z55" s="31">
        <f t="shared" si="32"/>
        <v>-67</v>
      </c>
      <c r="AA55" s="31">
        <f t="shared" si="33"/>
        <v>-135</v>
      </c>
      <c r="AB55" t="str">
        <f>IF(COUNTIF('Master iP17 iP18'!$B:$B,$B55)&gt;0,"18",IF(COUNTIF('Master iP17 iP18'!$E:$E,$B55)&gt;0,"17","NORMAL"))</f>
        <v>NORMAL</v>
      </c>
      <c r="AC55" t="str">
        <f>IF($AB55="18",_xlfn.XLOOKUP($B55,'Master iP17 iP18'!$B:$B,'Master iP17 iP18'!$E:$E),"")</f>
        <v/>
      </c>
      <c r="AD55" s="22">
        <f t="shared" si="34"/>
        <v>0</v>
      </c>
      <c r="AE55" s="22">
        <f t="shared" si="35"/>
        <v>0</v>
      </c>
      <c r="AF55" s="22">
        <f t="shared" si="36"/>
        <v>0</v>
      </c>
      <c r="AG55" s="22">
        <f t="shared" si="37"/>
        <v>0</v>
      </c>
      <c r="AH55" s="22">
        <f t="shared" si="38"/>
        <v>-67</v>
      </c>
      <c r="AI55" s="22">
        <f t="shared" si="39"/>
        <v>-135</v>
      </c>
      <c r="AJ55" s="3">
        <f t="shared" si="40"/>
        <v>0</v>
      </c>
      <c r="AK55" s="3">
        <f t="shared" si="41"/>
        <v>0</v>
      </c>
      <c r="AL55" s="3">
        <f t="shared" si="42"/>
        <v>0</v>
      </c>
      <c r="AM55" s="3">
        <f t="shared" si="43"/>
        <v>0</v>
      </c>
      <c r="AN55" s="3">
        <f t="shared" si="44"/>
        <v>67</v>
      </c>
      <c r="AO55" s="3">
        <f t="shared" si="45"/>
        <v>68</v>
      </c>
      <c r="AR55" s="35" t="str">
        <f>IFERROR(_xlfn.XLOOKUP(B55,#REF!,#REF!),"")</f>
        <v/>
      </c>
      <c r="AS55" s="38">
        <f t="shared" si="46"/>
        <v>0</v>
      </c>
      <c r="AT55" s="38">
        <f t="shared" si="47"/>
        <v>0</v>
      </c>
      <c r="AU55" s="38">
        <f t="shared" si="48"/>
        <v>0</v>
      </c>
      <c r="AV55" s="38">
        <f t="shared" si="49"/>
        <v>0</v>
      </c>
      <c r="AW55" s="38">
        <f t="shared" si="50"/>
        <v>67</v>
      </c>
      <c r="AX55" s="38">
        <f t="shared" si="51"/>
        <v>68</v>
      </c>
      <c r="AY55" s="38" t="s">
        <v>3926</v>
      </c>
      <c r="AZ55" t="s">
        <v>4118</v>
      </c>
      <c r="BA55" s="110">
        <f>SUMIF(Consenso!$C:$C,$B55,Consenso!AZ:AZ)</f>
        <v>0</v>
      </c>
      <c r="BB55" s="110">
        <f>SUMIF(Consenso!$C:$C,$B55,Consenso!BA:BA)</f>
        <v>0</v>
      </c>
      <c r="BC55" s="110">
        <f>SUMIF(Consenso!$C:$C,$B55,Consenso!BB:BB)</f>
        <v>0</v>
      </c>
      <c r="BD55" s="110">
        <f>SUMIF(Consenso!$C:$C,$B55,Consenso!BC:BC)</f>
        <v>0</v>
      </c>
      <c r="BE55" s="110">
        <f>SUMIF(Consenso!$C:$C,$B55,Consenso!BD:BD)</f>
        <v>26997.245689655174</v>
      </c>
      <c r="BF55" s="110">
        <f>SUMIF(Consenso!$C:$C,$B55,Consenso!BE:BE)</f>
        <v>27400.189655172413</v>
      </c>
    </row>
    <row r="56" spans="1:58" x14ac:dyDescent="0.2">
      <c r="A56" t="s">
        <v>56</v>
      </c>
      <c r="B56" s="37" t="s">
        <v>403</v>
      </c>
      <c r="C56" t="s">
        <v>404</v>
      </c>
      <c r="D56" t="s">
        <v>396</v>
      </c>
      <c r="E56" t="s">
        <v>393</v>
      </c>
      <c r="F56" s="23" t="e">
        <v>#N/A</v>
      </c>
      <c r="G56" s="169">
        <v>520</v>
      </c>
      <c r="H56" s="3">
        <f>SUMIF(Consenso!$C:$C,$B56,Consenso!AM:AM)</f>
        <v>0</v>
      </c>
      <c r="I56" s="3">
        <f>SUMIF(Consenso!$C:$C,$B56,Consenso!AN:AN)</f>
        <v>0</v>
      </c>
      <c r="J56" s="3">
        <f>SUMIF(Consenso!$C:$C,$B56,Consenso!AO:AO)</f>
        <v>220</v>
      </c>
      <c r="K56" s="3">
        <f>SUMIF(Consenso!$C:$C,$B56,Consenso!AP:AP)</f>
        <v>20</v>
      </c>
      <c r="L56" s="3">
        <f>SUMIF(Consenso!$C:$C,$B56,Consenso!AQ:AQ)</f>
        <v>87</v>
      </c>
      <c r="M56" s="3">
        <f>SUMIF(Consenso!$C:$C,$B56,Consenso!AR:AR)</f>
        <v>88</v>
      </c>
      <c r="N56" s="3">
        <f>IFERROR(VLOOKUP(B:B,Consenso!C:P,14,0),0)</f>
        <v>0</v>
      </c>
      <c r="O56" s="3">
        <f>SUMIF('On Orders'!$B:$B,$B56,'On Orders'!E:E)</f>
        <v>0</v>
      </c>
      <c r="P56" s="3">
        <f>SUMIF('On Orders'!$B:$B,$B56,'On Orders'!F:F)</f>
        <v>240</v>
      </c>
      <c r="Q56" s="3">
        <f>SUMIF('On Orders'!$B:$B,$B56,'On Orders'!G:G)</f>
        <v>0</v>
      </c>
      <c r="R56" s="3">
        <f>SUMIF('On Orders'!$B:$B,$B56,'On Orders'!H:H)</f>
        <v>0</v>
      </c>
      <c r="S56" s="3">
        <v>0</v>
      </c>
      <c r="T56" s="3">
        <v>0</v>
      </c>
      <c r="U56" s="3">
        <v>0</v>
      </c>
      <c r="V56" s="31">
        <f t="shared" si="28"/>
        <v>240</v>
      </c>
      <c r="W56" s="31">
        <f t="shared" si="29"/>
        <v>240</v>
      </c>
      <c r="X56" s="31">
        <f t="shared" si="30"/>
        <v>20</v>
      </c>
      <c r="Y56" s="31">
        <f t="shared" si="31"/>
        <v>0</v>
      </c>
      <c r="Z56" s="31">
        <f t="shared" si="32"/>
        <v>-87</v>
      </c>
      <c r="AA56" s="31">
        <f t="shared" si="33"/>
        <v>-175</v>
      </c>
      <c r="AB56" t="str">
        <f>IF(COUNTIF('Master iP17 iP18'!$B:$B,$B56)&gt;0,"18",IF(COUNTIF('Master iP17 iP18'!$E:$E,$B56)&gt;0,"17","NORMAL"))</f>
        <v>NORMAL</v>
      </c>
      <c r="AC56" t="str">
        <f>IF($AB56="18",_xlfn.XLOOKUP($B56,'Master iP17 iP18'!$B:$B,'Master iP17 iP18'!$E:$E),"")</f>
        <v/>
      </c>
      <c r="AD56" s="22">
        <f t="shared" si="34"/>
        <v>240</v>
      </c>
      <c r="AE56" s="22">
        <f t="shared" si="35"/>
        <v>240</v>
      </c>
      <c r="AF56" s="22">
        <f t="shared" si="36"/>
        <v>20</v>
      </c>
      <c r="AG56" s="22">
        <f t="shared" si="37"/>
        <v>0</v>
      </c>
      <c r="AH56" s="22">
        <f t="shared" si="38"/>
        <v>-87</v>
      </c>
      <c r="AI56" s="22">
        <f t="shared" si="39"/>
        <v>-175</v>
      </c>
      <c r="AJ56" s="3">
        <f t="shared" si="40"/>
        <v>0</v>
      </c>
      <c r="AK56" s="3">
        <f t="shared" si="41"/>
        <v>0</v>
      </c>
      <c r="AL56" s="3">
        <f t="shared" si="42"/>
        <v>0</v>
      </c>
      <c r="AM56" s="3">
        <f t="shared" si="43"/>
        <v>0</v>
      </c>
      <c r="AN56" s="3">
        <f t="shared" si="44"/>
        <v>87</v>
      </c>
      <c r="AO56" s="3">
        <f t="shared" si="45"/>
        <v>88</v>
      </c>
      <c r="AR56" s="35" t="str">
        <f>IFERROR(_xlfn.XLOOKUP(B56,#REF!,#REF!),"")</f>
        <v/>
      </c>
      <c r="AS56" s="38">
        <f t="shared" si="46"/>
        <v>0</v>
      </c>
      <c r="AT56" s="38">
        <f t="shared" si="47"/>
        <v>0</v>
      </c>
      <c r="AU56" s="38">
        <f t="shared" si="48"/>
        <v>0</v>
      </c>
      <c r="AV56" s="38">
        <f t="shared" si="49"/>
        <v>0</v>
      </c>
      <c r="AW56" s="38">
        <f t="shared" si="50"/>
        <v>87</v>
      </c>
      <c r="AX56" s="38">
        <f t="shared" si="51"/>
        <v>88</v>
      </c>
      <c r="AY56" s="38" t="s">
        <v>3926</v>
      </c>
      <c r="AZ56" t="s">
        <v>4117</v>
      </c>
      <c r="BA56" s="110">
        <f>SUMIF(Consenso!$C:$C,$B56,Consenso!AZ:AZ)</f>
        <v>0</v>
      </c>
      <c r="BB56" s="110">
        <f>SUMIF(Consenso!$C:$C,$B56,Consenso!BA:BA)</f>
        <v>0</v>
      </c>
      <c r="BC56" s="110">
        <f>SUMIF(Consenso!$C:$C,$B56,Consenso!BB:BB)</f>
        <v>85259.482758620696</v>
      </c>
      <c r="BD56" s="110">
        <f>SUMIF(Consenso!$C:$C,$B56,Consenso!BC:BC)</f>
        <v>7750.8620689655172</v>
      </c>
      <c r="BE56" s="110">
        <f>SUMIF(Consenso!$C:$C,$B56,Consenso!BD:BD)</f>
        <v>34748.107758620688</v>
      </c>
      <c r="BF56" s="110">
        <f>SUMIF(Consenso!$C:$C,$B56,Consenso!BE:BE)</f>
        <v>35151.051724137928</v>
      </c>
    </row>
    <row r="57" spans="1:58" x14ac:dyDescent="0.2">
      <c r="A57" t="s">
        <v>56</v>
      </c>
      <c r="B57" s="37" t="s">
        <v>2068</v>
      </c>
      <c r="C57" t="s">
        <v>2070</v>
      </c>
      <c r="D57" t="s">
        <v>396</v>
      </c>
      <c r="E57" t="s">
        <v>2202</v>
      </c>
      <c r="F57" s="23" t="e">
        <v>#N/A</v>
      </c>
      <c r="G57" s="169"/>
      <c r="H57" s="3">
        <f>SUMIF(Consenso!$C:$C,$B57,Consenso!AM:AM)</f>
        <v>0</v>
      </c>
      <c r="I57" s="3">
        <f>SUMIF(Consenso!$C:$C,$B57,Consenso!AN:AN)</f>
        <v>0</v>
      </c>
      <c r="J57" s="3">
        <f>SUMIF(Consenso!$C:$C,$B57,Consenso!AO:AO)</f>
        <v>305</v>
      </c>
      <c r="K57" s="3">
        <f>SUMIF(Consenso!$C:$C,$B57,Consenso!AP:AP)</f>
        <v>208</v>
      </c>
      <c r="L57" s="3">
        <f>SUMIF(Consenso!$C:$C,$B57,Consenso!AQ:AQ)</f>
        <v>201</v>
      </c>
      <c r="M57" s="3">
        <f>SUMIF(Consenso!$C:$C,$B57,Consenso!AR:AR)</f>
        <v>202</v>
      </c>
      <c r="N57" s="3">
        <f>IFERROR(VLOOKUP(B:B,Consenso!C:P,14,0),0)</f>
        <v>0</v>
      </c>
      <c r="O57" s="3">
        <f>SUMIF('On Orders'!$B:$B,$B57,'On Orders'!E:E)</f>
        <v>0</v>
      </c>
      <c r="P57" s="3">
        <f>SUMIF('On Orders'!$B:$B,$B57,'On Orders'!F:F)</f>
        <v>600</v>
      </c>
      <c r="Q57" s="141">
        <f>SUMIF('On Orders'!$B:$B,$B57,'On Orders'!G:G)</f>
        <v>0</v>
      </c>
      <c r="R57" s="3">
        <f>SUMIF('On Orders'!$B:$B,$B57,'On Orders'!H:H)</f>
        <v>0</v>
      </c>
      <c r="S57" s="3">
        <v>0</v>
      </c>
      <c r="T57" s="3">
        <v>0</v>
      </c>
      <c r="U57" s="3">
        <v>0</v>
      </c>
      <c r="V57" s="31">
        <f t="shared" si="28"/>
        <v>600</v>
      </c>
      <c r="W57" s="31">
        <f t="shared" si="29"/>
        <v>600</v>
      </c>
      <c r="X57" s="158">
        <f t="shared" si="30"/>
        <v>295</v>
      </c>
      <c r="Y57" s="31">
        <f t="shared" si="31"/>
        <v>87</v>
      </c>
      <c r="Z57" s="31">
        <f t="shared" si="32"/>
        <v>-114</v>
      </c>
      <c r="AA57" s="31">
        <f t="shared" si="33"/>
        <v>-316</v>
      </c>
      <c r="AB57" t="str">
        <f>IF(COUNTIF('Master iP17 iP18'!$B:$B,$B57)&gt;0,"18",IF(COUNTIF('Master iP17 iP18'!$E:$E,$B57)&gt;0,"17","NORMAL"))</f>
        <v>18</v>
      </c>
      <c r="AC57" t="str">
        <f>IF($AB57="18",_xlfn.XLOOKUP($B57,'Master iP17 iP18'!$B:$B,'Master iP17 iP18'!$E:$E),"")</f>
        <v>150978-9221</v>
      </c>
      <c r="AD57" s="22">
        <f t="shared" si="34"/>
        <v>682</v>
      </c>
      <c r="AE57" s="22">
        <f t="shared" si="35"/>
        <v>682</v>
      </c>
      <c r="AF57" s="22">
        <f t="shared" si="36"/>
        <v>377</v>
      </c>
      <c r="AG57" s="22">
        <f t="shared" si="37"/>
        <v>169</v>
      </c>
      <c r="AH57" s="22">
        <f t="shared" si="38"/>
        <v>-32</v>
      </c>
      <c r="AI57" s="22">
        <f t="shared" si="39"/>
        <v>-234</v>
      </c>
      <c r="AJ57" s="3">
        <f t="shared" si="40"/>
        <v>0</v>
      </c>
      <c r="AK57" s="3">
        <f t="shared" si="41"/>
        <v>0</v>
      </c>
      <c r="AL57" s="3">
        <f t="shared" si="42"/>
        <v>0</v>
      </c>
      <c r="AM57" s="3">
        <f t="shared" si="43"/>
        <v>0</v>
      </c>
      <c r="AN57" s="3">
        <f t="shared" si="44"/>
        <v>32</v>
      </c>
      <c r="AO57" s="3">
        <f t="shared" si="45"/>
        <v>202</v>
      </c>
      <c r="AR57" s="35" t="str">
        <f>IFERROR(_xlfn.XLOOKUP(B57,#REF!,#REF!),"")</f>
        <v/>
      </c>
      <c r="AS57" s="38">
        <f t="shared" si="46"/>
        <v>0</v>
      </c>
      <c r="AT57" s="38">
        <f t="shared" si="47"/>
        <v>0</v>
      </c>
      <c r="AU57" s="38">
        <f t="shared" si="48"/>
        <v>0</v>
      </c>
      <c r="AV57" s="38">
        <f t="shared" si="49"/>
        <v>0</v>
      </c>
      <c r="AW57" s="38">
        <f t="shared" si="50"/>
        <v>32</v>
      </c>
      <c r="AX57" s="38">
        <f t="shared" si="51"/>
        <v>202</v>
      </c>
      <c r="AY57" s="38" t="s">
        <v>3941</v>
      </c>
      <c r="BA57" s="110">
        <f>SUMIF(Consenso!$C:$C,$B57,Consenso!AZ:AZ)</f>
        <v>0</v>
      </c>
      <c r="BB57" s="110">
        <f>SUMIF(Consenso!$C:$C,$B57,Consenso!BA:BA)</f>
        <v>0</v>
      </c>
      <c r="BC57" s="110">
        <f>SUMIF(Consenso!$C:$C,$B57,Consenso!BB:BB)</f>
        <v>127233.03879310345</v>
      </c>
      <c r="BD57" s="110">
        <f>SUMIF(Consenso!$C:$C,$B57,Consenso!BC:BC)</f>
        <v>88147.474137931044</v>
      </c>
      <c r="BE57" s="110">
        <f>SUMIF(Consenso!$C:$C,$B57,Consenso!BD:BD)</f>
        <v>85326.866379310348</v>
      </c>
      <c r="BF57" s="110">
        <f>SUMIF(Consenso!$C:$C,$B57,Consenso!BE:BE)</f>
        <v>85729.810344827594</v>
      </c>
    </row>
    <row r="58" spans="1:58" x14ac:dyDescent="0.2">
      <c r="A58" t="s">
        <v>56</v>
      </c>
      <c r="B58" s="37" t="s">
        <v>412</v>
      </c>
      <c r="C58" t="s">
        <v>413</v>
      </c>
      <c r="D58" t="s">
        <v>407</v>
      </c>
      <c r="E58" t="s">
        <v>2202</v>
      </c>
      <c r="F58" s="23" t="e">
        <v>#N/A</v>
      </c>
      <c r="G58" s="169"/>
      <c r="H58" s="3">
        <f>SUMIF(Consenso!$C:$C,$B58,Consenso!AM:AM)</f>
        <v>0</v>
      </c>
      <c r="I58" s="3">
        <f>SUMIF(Consenso!$C:$C,$B58,Consenso!AN:AN)</f>
        <v>0</v>
      </c>
      <c r="J58" s="3">
        <f>SUMIF(Consenso!$C:$C,$B58,Consenso!AO:AO)</f>
        <v>220</v>
      </c>
      <c r="K58" s="3">
        <f>SUMIF(Consenso!$C:$C,$B58,Consenso!AP:AP)</f>
        <v>120</v>
      </c>
      <c r="L58" s="3">
        <f>SUMIF(Consenso!$C:$C,$B58,Consenso!AQ:AQ)</f>
        <v>150</v>
      </c>
      <c r="M58" s="3">
        <f>SUMIF(Consenso!$C:$C,$B58,Consenso!AR:AR)</f>
        <v>80</v>
      </c>
      <c r="N58" s="3">
        <f>IFERROR(VLOOKUP(B:B,Consenso!C:P,14,0),0)</f>
        <v>0</v>
      </c>
      <c r="O58" s="3">
        <f>SUMIF('On Orders'!$B:$B,$B58,'On Orders'!E:E)</f>
        <v>0</v>
      </c>
      <c r="P58" s="3">
        <f>SUMIF('On Orders'!$B:$B,$B58,'On Orders'!F:F)</f>
        <v>240</v>
      </c>
      <c r="Q58" s="3">
        <f>SUMIF('On Orders'!$B:$B,$B58,'On Orders'!G:G)</f>
        <v>0</v>
      </c>
      <c r="R58" s="3">
        <f>SUMIF('On Orders'!$B:$B,$B58,'On Orders'!H:H)</f>
        <v>0</v>
      </c>
      <c r="S58" s="3">
        <v>0</v>
      </c>
      <c r="T58" s="3">
        <v>0</v>
      </c>
      <c r="U58" s="3">
        <v>0</v>
      </c>
      <c r="V58" s="31">
        <f t="shared" si="28"/>
        <v>240</v>
      </c>
      <c r="W58" s="31">
        <f t="shared" si="29"/>
        <v>240</v>
      </c>
      <c r="X58" s="31">
        <f t="shared" si="30"/>
        <v>20</v>
      </c>
      <c r="Y58" s="31">
        <f t="shared" si="31"/>
        <v>-100</v>
      </c>
      <c r="Z58" s="31">
        <f t="shared" si="32"/>
        <v>-250</v>
      </c>
      <c r="AA58" s="31">
        <f t="shared" si="33"/>
        <v>-330</v>
      </c>
      <c r="AB58" t="str">
        <f>IF(COUNTIF('Master iP17 iP18'!$B:$B,$B58)&gt;0,"18",IF(COUNTIF('Master iP17 iP18'!$E:$E,$B58)&gt;0,"17","NORMAL"))</f>
        <v>18</v>
      </c>
      <c r="AC58" t="str">
        <f>IF($AB58="18",_xlfn.XLOOKUP($B58,'Master iP17 iP18'!$B:$B,'Master iP17 iP18'!$E:$E),"")</f>
        <v>151025-3261</v>
      </c>
      <c r="AD58" s="22">
        <f t="shared" si="34"/>
        <v>239</v>
      </c>
      <c r="AE58" s="22">
        <f t="shared" si="35"/>
        <v>239</v>
      </c>
      <c r="AF58" s="22">
        <f t="shared" si="36"/>
        <v>19</v>
      </c>
      <c r="AG58" s="22">
        <f t="shared" si="37"/>
        <v>-101</v>
      </c>
      <c r="AH58" s="22">
        <f t="shared" si="38"/>
        <v>-251</v>
      </c>
      <c r="AI58" s="22">
        <f t="shared" si="39"/>
        <v>-331</v>
      </c>
      <c r="AJ58" s="3">
        <f t="shared" si="40"/>
        <v>0</v>
      </c>
      <c r="AK58" s="3">
        <f t="shared" si="41"/>
        <v>0</v>
      </c>
      <c r="AL58" s="3">
        <f t="shared" si="42"/>
        <v>0</v>
      </c>
      <c r="AM58" s="3">
        <f t="shared" si="43"/>
        <v>101</v>
      </c>
      <c r="AN58" s="3">
        <f t="shared" si="44"/>
        <v>150</v>
      </c>
      <c r="AO58" s="3">
        <f t="shared" si="45"/>
        <v>80</v>
      </c>
      <c r="AP58" t="s">
        <v>2243</v>
      </c>
      <c r="AR58" s="35" t="str">
        <f>IFERROR(_xlfn.XLOOKUP(B58,#REF!,#REF!),"")</f>
        <v/>
      </c>
      <c r="AS58" s="38">
        <f t="shared" si="46"/>
        <v>0</v>
      </c>
      <c r="AT58" s="38">
        <f t="shared" si="47"/>
        <v>0</v>
      </c>
      <c r="AU58" s="38">
        <f t="shared" si="48"/>
        <v>0</v>
      </c>
      <c r="AV58" s="38">
        <f t="shared" si="49"/>
        <v>101</v>
      </c>
      <c r="AW58" s="38">
        <f t="shared" si="50"/>
        <v>150</v>
      </c>
      <c r="AX58" s="38">
        <f t="shared" si="51"/>
        <v>80</v>
      </c>
      <c r="AY58" s="38" t="s">
        <v>3923</v>
      </c>
      <c r="BA58" s="110">
        <f>SUMIF(Consenso!$C:$C,$B58,Consenso!AZ:AZ)</f>
        <v>0</v>
      </c>
      <c r="BB58" s="110">
        <f>SUMIF(Consenso!$C:$C,$B58,Consenso!BA:BA)</f>
        <v>0</v>
      </c>
      <c r="BC58" s="110">
        <f>SUMIF(Consenso!$C:$C,$B58,Consenso!BB:BB)</f>
        <v>85259.482758620696</v>
      </c>
      <c r="BD58" s="110">
        <f>SUMIF(Consenso!$C:$C,$B58,Consenso!BC:BC)</f>
        <v>46505.172413793101</v>
      </c>
      <c r="BE58" s="110">
        <f>SUMIF(Consenso!$C:$C,$B58,Consenso!BD:BD)</f>
        <v>58131.465517241384</v>
      </c>
      <c r="BF58" s="110">
        <f>SUMIF(Consenso!$C:$C,$B58,Consenso!BE:BE)</f>
        <v>31003.448275862069</v>
      </c>
    </row>
    <row r="59" spans="1:58" x14ac:dyDescent="0.2">
      <c r="A59" t="s">
        <v>56</v>
      </c>
      <c r="B59" s="44" t="s">
        <v>408</v>
      </c>
      <c r="C59" t="s">
        <v>409</v>
      </c>
      <c r="D59" t="s">
        <v>407</v>
      </c>
      <c r="E59" t="s">
        <v>2202</v>
      </c>
      <c r="F59" s="23" t="e">
        <v>#N/A</v>
      </c>
      <c r="G59" s="169"/>
      <c r="H59" s="3">
        <f>SUMIF(Consenso!$C:$C,$B59,Consenso!AM:AM)</f>
        <v>0</v>
      </c>
      <c r="I59" s="3">
        <f>SUMIF(Consenso!$C:$C,$B59,Consenso!AN:AN)</f>
        <v>0</v>
      </c>
      <c r="J59" s="3">
        <f>SUMIF(Consenso!$C:$C,$B59,Consenso!AO:AO)</f>
        <v>380</v>
      </c>
      <c r="K59" s="3">
        <f>SUMIF(Consenso!$C:$C,$B59,Consenso!AP:AP)</f>
        <v>200</v>
      </c>
      <c r="L59" s="3">
        <f>SUMIF(Consenso!$C:$C,$B59,Consenso!AQ:AQ)</f>
        <v>165</v>
      </c>
      <c r="M59" s="3">
        <f>SUMIF(Consenso!$C:$C,$B59,Consenso!AR:AR)</f>
        <v>165</v>
      </c>
      <c r="N59" s="3">
        <f>IFERROR(VLOOKUP(B:B,Consenso!C:P,14,0),0)</f>
        <v>0</v>
      </c>
      <c r="O59" s="3">
        <f>SUMIF('On Orders'!$B:$B,$B59,'On Orders'!E:E)</f>
        <v>0</v>
      </c>
      <c r="P59" s="3">
        <f>SUMIF('On Orders'!$B:$B,$B59,'On Orders'!F:F)</f>
        <v>216</v>
      </c>
      <c r="Q59" s="3">
        <f>SUMIF('On Orders'!$B:$B,$B59,'On Orders'!G:G)</f>
        <v>0</v>
      </c>
      <c r="R59" s="3">
        <f>SUMIF('On Orders'!$B:$B,$B59,'On Orders'!H:H)</f>
        <v>0</v>
      </c>
      <c r="S59" s="3">
        <v>0</v>
      </c>
      <c r="T59" s="3">
        <v>0</v>
      </c>
      <c r="U59" s="3">
        <v>0</v>
      </c>
      <c r="V59" s="31">
        <f t="shared" si="28"/>
        <v>216</v>
      </c>
      <c r="W59" s="31">
        <f t="shared" si="29"/>
        <v>216</v>
      </c>
      <c r="X59" s="31">
        <f t="shared" si="30"/>
        <v>-164</v>
      </c>
      <c r="Y59" s="31">
        <f t="shared" si="31"/>
        <v>-364</v>
      </c>
      <c r="Z59" s="31">
        <f t="shared" si="32"/>
        <v>-529</v>
      </c>
      <c r="AA59" s="31">
        <f t="shared" si="33"/>
        <v>-694</v>
      </c>
      <c r="AB59" t="str">
        <f>IF(COUNTIF('Master iP17 iP18'!$B:$B,$B59)&gt;0,"18",IF(COUNTIF('Master iP17 iP18'!$E:$E,$B59)&gt;0,"17","NORMAL"))</f>
        <v>18</v>
      </c>
      <c r="AC59" t="str">
        <f>IF($AB59="18",_xlfn.XLOOKUP($B59,'Master iP17 iP18'!$B:$B,'Master iP17 iP18'!$E:$E),"")</f>
        <v>150986-D143</v>
      </c>
      <c r="AD59" s="22">
        <f t="shared" si="34"/>
        <v>216</v>
      </c>
      <c r="AE59" s="22">
        <f t="shared" si="35"/>
        <v>216</v>
      </c>
      <c r="AF59" s="22">
        <f t="shared" si="36"/>
        <v>-164</v>
      </c>
      <c r="AG59" s="22">
        <f t="shared" si="37"/>
        <v>-364</v>
      </c>
      <c r="AH59" s="22">
        <f t="shared" si="38"/>
        <v>-529</v>
      </c>
      <c r="AI59" s="22">
        <f t="shared" si="39"/>
        <v>-694</v>
      </c>
      <c r="AJ59" s="141">
        <f t="shared" si="40"/>
        <v>0</v>
      </c>
      <c r="AK59" s="3">
        <f t="shared" si="41"/>
        <v>0</v>
      </c>
      <c r="AL59" s="3">
        <f t="shared" si="42"/>
        <v>164</v>
      </c>
      <c r="AM59" s="3">
        <f t="shared" si="43"/>
        <v>200</v>
      </c>
      <c r="AN59" s="3">
        <f t="shared" si="44"/>
        <v>165</v>
      </c>
      <c r="AO59" s="3">
        <f t="shared" si="45"/>
        <v>165</v>
      </c>
      <c r="AR59" s="35" t="str">
        <f>IFERROR(_xlfn.XLOOKUP(B59,#REF!,#REF!),"")</f>
        <v/>
      </c>
      <c r="AS59" s="38">
        <f t="shared" si="46"/>
        <v>0</v>
      </c>
      <c r="AT59" s="38">
        <f t="shared" si="47"/>
        <v>0</v>
      </c>
      <c r="AU59" s="38">
        <f t="shared" si="48"/>
        <v>164</v>
      </c>
      <c r="AV59" s="38">
        <f t="shared" si="49"/>
        <v>200</v>
      </c>
      <c r="AW59" s="38">
        <f t="shared" si="50"/>
        <v>165</v>
      </c>
      <c r="AX59" s="38">
        <f t="shared" si="51"/>
        <v>165</v>
      </c>
      <c r="AY59" s="38" t="s">
        <v>3927</v>
      </c>
      <c r="AZ59" t="s">
        <v>4108</v>
      </c>
      <c r="BA59" s="110">
        <f>SUMIF(Consenso!$C:$C,$B59,Consenso!AZ:AZ)</f>
        <v>0</v>
      </c>
      <c r="BB59" s="110">
        <f>SUMIF(Consenso!$C:$C,$B59,Consenso!BA:BA)</f>
        <v>0</v>
      </c>
      <c r="BC59" s="110">
        <f>SUMIF(Consenso!$C:$C,$B59,Consenso!BB:BB)</f>
        <v>154586.63793103449</v>
      </c>
      <c r="BD59" s="110">
        <f>SUMIF(Consenso!$C:$C,$B59,Consenso!BC:BC)</f>
        <v>84828.879310344826</v>
      </c>
      <c r="BE59" s="110">
        <f>SUMIF(Consenso!$C:$C,$B59,Consenso!BD:BD)</f>
        <v>71264.870689655174</v>
      </c>
      <c r="BF59" s="110">
        <f>SUMIF(Consenso!$C:$C,$B59,Consenso!BE:BE)</f>
        <v>71264.870689655174</v>
      </c>
    </row>
    <row r="60" spans="1:58" x14ac:dyDescent="0.2">
      <c r="A60" t="s">
        <v>56</v>
      </c>
      <c r="B60" s="37" t="s">
        <v>405</v>
      </c>
      <c r="C60" t="s">
        <v>406</v>
      </c>
      <c r="D60" t="s">
        <v>407</v>
      </c>
      <c r="E60" t="s">
        <v>2202</v>
      </c>
      <c r="F60" s="23" t="e">
        <v>#N/A</v>
      </c>
      <c r="G60" s="169"/>
      <c r="H60" s="3">
        <f>SUMIF(Consenso!$C:$C,$B60,Consenso!AM:AM)</f>
        <v>0</v>
      </c>
      <c r="I60" s="3">
        <f>SUMIF(Consenso!$C:$C,$B60,Consenso!AN:AN)</f>
        <v>0</v>
      </c>
      <c r="J60" s="3">
        <f>SUMIF(Consenso!$C:$C,$B60,Consenso!AO:AO)</f>
        <v>480</v>
      </c>
      <c r="K60" s="3">
        <f>SUMIF(Consenso!$C:$C,$B60,Consenso!AP:AP)</f>
        <v>420</v>
      </c>
      <c r="L60" s="3">
        <f>SUMIF(Consenso!$C:$C,$B60,Consenso!AQ:AQ)</f>
        <v>680</v>
      </c>
      <c r="M60" s="3">
        <f>SUMIF(Consenso!$C:$C,$B60,Consenso!AR:AR)</f>
        <v>550</v>
      </c>
      <c r="N60" s="3">
        <f>IFERROR(VLOOKUP(B:B,Consenso!C:P,14,0),0)</f>
        <v>0</v>
      </c>
      <c r="O60" s="3">
        <f>SUMIF('On Orders'!$B:$B,$B60,'On Orders'!E:E)</f>
        <v>0</v>
      </c>
      <c r="P60" s="3">
        <f>SUMIF('On Orders'!$B:$B,$B60,'On Orders'!F:F)</f>
        <v>840</v>
      </c>
      <c r="Q60" s="3">
        <f>SUMIF('On Orders'!$B:$B,$B60,'On Orders'!G:G)</f>
        <v>0</v>
      </c>
      <c r="R60" s="3">
        <f>SUMIF('On Orders'!$B:$B,$B60,'On Orders'!H:H)</f>
        <v>0</v>
      </c>
      <c r="S60" s="3">
        <v>0</v>
      </c>
      <c r="T60" s="3">
        <v>0</v>
      </c>
      <c r="U60" s="3">
        <v>0</v>
      </c>
      <c r="V60" s="31">
        <f t="shared" si="28"/>
        <v>840</v>
      </c>
      <c r="W60" s="31">
        <f t="shared" si="29"/>
        <v>840</v>
      </c>
      <c r="X60" s="31">
        <f t="shared" si="30"/>
        <v>360</v>
      </c>
      <c r="Y60" s="31">
        <f t="shared" si="31"/>
        <v>-60</v>
      </c>
      <c r="Z60" s="31">
        <f t="shared" si="32"/>
        <v>-740</v>
      </c>
      <c r="AA60" s="31">
        <f t="shared" si="33"/>
        <v>-1290</v>
      </c>
      <c r="AB60" t="str">
        <f>IF(COUNTIF('Master iP17 iP18'!$B:$B,$B60)&gt;0,"18",IF(COUNTIF('Master iP17 iP18'!$E:$E,$B60)&gt;0,"17","NORMAL"))</f>
        <v>18</v>
      </c>
      <c r="AC60" t="str">
        <f>IF($AB60="18",_xlfn.XLOOKUP($B60,'Master iP17 iP18'!$B:$B,'Master iP17 iP18'!$E:$E),"")</f>
        <v>150981-3240</v>
      </c>
      <c r="AD60" s="22">
        <f t="shared" si="34"/>
        <v>838</v>
      </c>
      <c r="AE60" s="22">
        <f t="shared" si="35"/>
        <v>768</v>
      </c>
      <c r="AF60" s="22">
        <f t="shared" si="36"/>
        <v>288</v>
      </c>
      <c r="AG60" s="22">
        <f t="shared" si="37"/>
        <v>-132</v>
      </c>
      <c r="AH60" s="22">
        <f t="shared" si="38"/>
        <v>-812</v>
      </c>
      <c r="AI60" s="22">
        <f t="shared" si="39"/>
        <v>-1362</v>
      </c>
      <c r="AJ60" s="3">
        <f t="shared" si="40"/>
        <v>0</v>
      </c>
      <c r="AK60" s="3">
        <f t="shared" si="41"/>
        <v>0</v>
      </c>
      <c r="AL60" s="3">
        <f t="shared" si="42"/>
        <v>0</v>
      </c>
      <c r="AM60" s="3">
        <f t="shared" si="43"/>
        <v>132</v>
      </c>
      <c r="AN60" s="3">
        <f t="shared" si="44"/>
        <v>680</v>
      </c>
      <c r="AO60" s="3">
        <f t="shared" si="45"/>
        <v>550</v>
      </c>
      <c r="AR60" s="35" t="str">
        <f>IFERROR(_xlfn.XLOOKUP(B60,#REF!,#REF!),"")</f>
        <v/>
      </c>
      <c r="AS60" s="38">
        <f t="shared" si="46"/>
        <v>0</v>
      </c>
      <c r="AT60" s="38">
        <f t="shared" si="47"/>
        <v>0</v>
      </c>
      <c r="AU60" s="38">
        <f t="shared" si="48"/>
        <v>0</v>
      </c>
      <c r="AV60" s="38">
        <f t="shared" si="49"/>
        <v>132</v>
      </c>
      <c r="AW60" s="38">
        <f t="shared" si="50"/>
        <v>680</v>
      </c>
      <c r="AX60" s="38">
        <f t="shared" si="51"/>
        <v>550</v>
      </c>
      <c r="AY60" s="38" t="s">
        <v>3937</v>
      </c>
      <c r="BA60" s="110">
        <f>SUMIF(Consenso!$C:$C,$B60,Consenso!AZ:AZ)</f>
        <v>0</v>
      </c>
      <c r="BB60" s="110">
        <f>SUMIF(Consenso!$C:$C,$B60,Consenso!BA:BA)</f>
        <v>0</v>
      </c>
      <c r="BC60" s="110">
        <f>SUMIF(Consenso!$C:$C,$B60,Consenso!BB:BB)</f>
        <v>200661.2</v>
      </c>
      <c r="BD60" s="110">
        <f>SUMIF(Consenso!$C:$C,$B60,Consenso!BC:BC)</f>
        <v>177408.8</v>
      </c>
      <c r="BE60" s="110">
        <f>SUMIF(Consenso!$C:$C,$B60,Consenso!BD:BD)</f>
        <v>292811.2</v>
      </c>
      <c r="BF60" s="110">
        <f>SUMIF(Consenso!$C:$C,$B60,Consenso!BE:BE)</f>
        <v>238770.5</v>
      </c>
    </row>
    <row r="61" spans="1:58" x14ac:dyDescent="0.2">
      <c r="A61" t="s">
        <v>56</v>
      </c>
      <c r="B61" s="37" t="s">
        <v>2119</v>
      </c>
      <c r="C61" t="s">
        <v>2120</v>
      </c>
      <c r="D61" t="s">
        <v>407</v>
      </c>
      <c r="E61" t="s">
        <v>393</v>
      </c>
      <c r="F61" s="23" t="e">
        <v>#N/A</v>
      </c>
      <c r="G61" s="169">
        <v>300</v>
      </c>
      <c r="H61" s="3">
        <f>SUMIF(Consenso!$C:$C,$B61,Consenso!AM:AM)</f>
        <v>0</v>
      </c>
      <c r="I61" s="3">
        <f>SUMIF(Consenso!$C:$C,$B61,Consenso!AN:AN)</f>
        <v>0</v>
      </c>
      <c r="J61" s="3">
        <f>SUMIF(Consenso!$C:$C,$B61,Consenso!AO:AO)</f>
        <v>0</v>
      </c>
      <c r="K61" s="3">
        <f>SUMIF(Consenso!$C:$C,$B61,Consenso!AP:AP)</f>
        <v>0</v>
      </c>
      <c r="L61" s="3">
        <f>SUMIF(Consenso!$C:$C,$B61,Consenso!AQ:AQ)</f>
        <v>101</v>
      </c>
      <c r="M61" s="3">
        <f>SUMIF(Consenso!$C:$C,$B61,Consenso!AR:AR)</f>
        <v>102</v>
      </c>
      <c r="N61" s="3">
        <f>IFERROR(VLOOKUP(B:B,Consenso!C:P,14,0),0)</f>
        <v>0</v>
      </c>
      <c r="O61" s="3">
        <f>SUMIF('On Orders'!$B:$B,$B61,'On Orders'!E:E)</f>
        <v>0</v>
      </c>
      <c r="P61" s="3">
        <f>SUMIF('On Orders'!$B:$B,$B61,'On Orders'!F:F)</f>
        <v>0</v>
      </c>
      <c r="Q61" s="3">
        <f>SUMIF('On Orders'!$B:$B,$B61,'On Orders'!G:G)</f>
        <v>0</v>
      </c>
      <c r="R61" s="3">
        <f>SUMIF('On Orders'!$B:$B,$B61,'On Orders'!H:H)</f>
        <v>0</v>
      </c>
      <c r="S61" s="3">
        <v>0</v>
      </c>
      <c r="T61" s="3">
        <v>0</v>
      </c>
      <c r="U61" s="3">
        <v>0</v>
      </c>
      <c r="V61" s="31">
        <f t="shared" si="28"/>
        <v>0</v>
      </c>
      <c r="W61" s="31">
        <f t="shared" si="29"/>
        <v>0</v>
      </c>
      <c r="X61" s="31">
        <f t="shared" si="30"/>
        <v>0</v>
      </c>
      <c r="Y61" s="31">
        <f t="shared" si="31"/>
        <v>0</v>
      </c>
      <c r="Z61" s="31">
        <f t="shared" si="32"/>
        <v>-101</v>
      </c>
      <c r="AA61" s="31">
        <f t="shared" si="33"/>
        <v>-203</v>
      </c>
      <c r="AB61" t="str">
        <f>IF(COUNTIF('Master iP17 iP18'!$B:$B,$B61)&gt;0,"18",IF(COUNTIF('Master iP17 iP18'!$E:$E,$B61)&gt;0,"17","NORMAL"))</f>
        <v>NORMAL</v>
      </c>
      <c r="AC61" t="str">
        <f>IF($AB61="18",_xlfn.XLOOKUP($B61,'Master iP17 iP18'!$B:$B,'Master iP17 iP18'!$E:$E),"")</f>
        <v/>
      </c>
      <c r="AD61" s="22">
        <f t="shared" si="34"/>
        <v>0</v>
      </c>
      <c r="AE61" s="22">
        <f t="shared" si="35"/>
        <v>0</v>
      </c>
      <c r="AF61" s="22">
        <f t="shared" si="36"/>
        <v>0</v>
      </c>
      <c r="AG61" s="22">
        <f t="shared" si="37"/>
        <v>0</v>
      </c>
      <c r="AH61" s="22">
        <f t="shared" si="38"/>
        <v>-101</v>
      </c>
      <c r="AI61" s="22">
        <f t="shared" si="39"/>
        <v>-203</v>
      </c>
      <c r="AJ61" s="3">
        <f t="shared" si="40"/>
        <v>0</v>
      </c>
      <c r="AK61" s="3">
        <f t="shared" si="41"/>
        <v>0</v>
      </c>
      <c r="AL61" s="3">
        <f t="shared" si="42"/>
        <v>0</v>
      </c>
      <c r="AM61" s="3">
        <f t="shared" si="43"/>
        <v>0</v>
      </c>
      <c r="AN61" s="3">
        <f t="shared" si="44"/>
        <v>101</v>
      </c>
      <c r="AO61" s="3">
        <f t="shared" si="45"/>
        <v>102</v>
      </c>
      <c r="AR61" s="35" t="str">
        <f>IFERROR(_xlfn.XLOOKUP(B61,#REF!,#REF!),"")</f>
        <v/>
      </c>
      <c r="AS61" s="38">
        <f t="shared" si="46"/>
        <v>0</v>
      </c>
      <c r="AT61" s="38">
        <f t="shared" si="47"/>
        <v>0</v>
      </c>
      <c r="AU61" s="38">
        <f t="shared" si="48"/>
        <v>0</v>
      </c>
      <c r="AV61" s="38">
        <f t="shared" si="49"/>
        <v>0</v>
      </c>
      <c r="AW61" s="38">
        <f t="shared" si="50"/>
        <v>101</v>
      </c>
      <c r="AX61" s="38">
        <f t="shared" si="51"/>
        <v>102</v>
      </c>
      <c r="AY61" s="38"/>
      <c r="AZ61" t="s">
        <v>4118</v>
      </c>
      <c r="BA61" s="110">
        <f>SUMIF(Consenso!$C:$C,$B61,Consenso!AZ:AZ)</f>
        <v>0</v>
      </c>
      <c r="BB61" s="110">
        <f>SUMIF(Consenso!$C:$C,$B61,Consenso!BA:BA)</f>
        <v>0</v>
      </c>
      <c r="BC61" s="110">
        <f>SUMIF(Consenso!$C:$C,$B61,Consenso!BB:BB)</f>
        <v>0</v>
      </c>
      <c r="BD61" s="110">
        <f>SUMIF(Consenso!$C:$C,$B61,Consenso!BC:BC)</f>
        <v>0</v>
      </c>
      <c r="BE61" s="110">
        <f>SUMIF(Consenso!$C:$C,$B61,Consenso!BD:BD)</f>
        <v>40697.340517241384</v>
      </c>
      <c r="BF61" s="110">
        <f>SUMIF(Consenso!$C:$C,$B61,Consenso!BE:BE)</f>
        <v>41100.284482758623</v>
      </c>
    </row>
    <row r="62" spans="1:58" x14ac:dyDescent="0.2">
      <c r="A62" t="s">
        <v>56</v>
      </c>
      <c r="B62" s="37" t="s">
        <v>2127</v>
      </c>
      <c r="C62" t="s">
        <v>2128</v>
      </c>
      <c r="D62" t="s">
        <v>407</v>
      </c>
      <c r="E62" t="s">
        <v>393</v>
      </c>
      <c r="F62" s="23" t="e">
        <v>#N/A</v>
      </c>
      <c r="G62" s="169">
        <v>300</v>
      </c>
      <c r="H62" s="3">
        <f>SUMIF(Consenso!$C:$C,$B62,Consenso!AM:AM)</f>
        <v>0</v>
      </c>
      <c r="I62" s="3">
        <f>SUMIF(Consenso!$C:$C,$B62,Consenso!AN:AN)</f>
        <v>0</v>
      </c>
      <c r="J62" s="3">
        <f>SUMIF(Consenso!$C:$C,$B62,Consenso!AO:AO)</f>
        <v>0</v>
      </c>
      <c r="K62" s="3">
        <f>SUMIF(Consenso!$C:$C,$B62,Consenso!AP:AP)</f>
        <v>0</v>
      </c>
      <c r="L62" s="3">
        <f>SUMIF(Consenso!$C:$C,$B62,Consenso!AQ:AQ)</f>
        <v>101</v>
      </c>
      <c r="M62" s="3">
        <f>SUMIF(Consenso!$C:$C,$B62,Consenso!AR:AR)</f>
        <v>102</v>
      </c>
      <c r="N62" s="3">
        <f>IFERROR(VLOOKUP(B:B,Consenso!C:P,14,0),0)</f>
        <v>0</v>
      </c>
      <c r="O62" s="3">
        <f>SUMIF('On Orders'!$B:$B,$B62,'On Orders'!E:E)</f>
        <v>0</v>
      </c>
      <c r="P62" s="3">
        <f>SUMIF('On Orders'!$B:$B,$B62,'On Orders'!F:F)</f>
        <v>0</v>
      </c>
      <c r="Q62" s="3">
        <f>SUMIF('On Orders'!$B:$B,$B62,'On Orders'!G:G)</f>
        <v>0</v>
      </c>
      <c r="R62" s="3">
        <f>SUMIF('On Orders'!$B:$B,$B62,'On Orders'!H:H)</f>
        <v>0</v>
      </c>
      <c r="S62" s="3">
        <v>0</v>
      </c>
      <c r="T62" s="3">
        <v>0</v>
      </c>
      <c r="U62" s="3">
        <v>0</v>
      </c>
      <c r="V62" s="31">
        <f t="shared" si="28"/>
        <v>0</v>
      </c>
      <c r="W62" s="31">
        <f t="shared" si="29"/>
        <v>0</v>
      </c>
      <c r="X62" s="31">
        <f t="shared" si="30"/>
        <v>0</v>
      </c>
      <c r="Y62" s="31">
        <f t="shared" si="31"/>
        <v>0</v>
      </c>
      <c r="Z62" s="31">
        <f t="shared" si="32"/>
        <v>-101</v>
      </c>
      <c r="AA62" s="31">
        <f t="shared" si="33"/>
        <v>-203</v>
      </c>
      <c r="AB62" t="str">
        <f>IF(COUNTIF('Master iP17 iP18'!$B:$B,$B62)&gt;0,"18",IF(COUNTIF('Master iP17 iP18'!$E:$E,$B62)&gt;0,"17","NORMAL"))</f>
        <v>NORMAL</v>
      </c>
      <c r="AC62" t="str">
        <f>IF($AB62="18",_xlfn.XLOOKUP($B62,'Master iP17 iP18'!$B:$B,'Master iP17 iP18'!$E:$E),"")</f>
        <v/>
      </c>
      <c r="AD62" s="22">
        <f t="shared" si="34"/>
        <v>0</v>
      </c>
      <c r="AE62" s="22">
        <f t="shared" si="35"/>
        <v>0</v>
      </c>
      <c r="AF62" s="22">
        <f t="shared" si="36"/>
        <v>0</v>
      </c>
      <c r="AG62" s="22">
        <f t="shared" si="37"/>
        <v>0</v>
      </c>
      <c r="AH62" s="22">
        <f t="shared" si="38"/>
        <v>-101</v>
      </c>
      <c r="AI62" s="22">
        <f t="shared" si="39"/>
        <v>-203</v>
      </c>
      <c r="AJ62" s="3">
        <f t="shared" si="40"/>
        <v>0</v>
      </c>
      <c r="AK62" s="3">
        <f t="shared" si="41"/>
        <v>0</v>
      </c>
      <c r="AL62" s="3">
        <f t="shared" si="42"/>
        <v>0</v>
      </c>
      <c r="AM62" s="3">
        <f t="shared" si="43"/>
        <v>0</v>
      </c>
      <c r="AN62" s="3">
        <f t="shared" si="44"/>
        <v>101</v>
      </c>
      <c r="AO62" s="3">
        <f t="shared" si="45"/>
        <v>102</v>
      </c>
      <c r="AR62" s="35" t="str">
        <f>IFERROR(_xlfn.XLOOKUP(B62,#REF!,#REF!),"")</f>
        <v/>
      </c>
      <c r="AS62" s="38">
        <f t="shared" si="46"/>
        <v>0</v>
      </c>
      <c r="AT62" s="38">
        <f t="shared" si="47"/>
        <v>0</v>
      </c>
      <c r="AU62" s="38">
        <f t="shared" si="48"/>
        <v>0</v>
      </c>
      <c r="AV62" s="38">
        <f t="shared" si="49"/>
        <v>0</v>
      </c>
      <c r="AW62" s="38">
        <f t="shared" si="50"/>
        <v>101</v>
      </c>
      <c r="AX62" s="38">
        <f t="shared" si="51"/>
        <v>102</v>
      </c>
      <c r="AY62" s="38"/>
      <c r="AZ62" t="s">
        <v>4118</v>
      </c>
      <c r="BA62" s="110">
        <f>SUMIF(Consenso!$C:$C,$B62,Consenso!AZ:AZ)</f>
        <v>0</v>
      </c>
      <c r="BB62" s="110">
        <f>SUMIF(Consenso!$C:$C,$B62,Consenso!BA:BA)</f>
        <v>0</v>
      </c>
      <c r="BC62" s="110">
        <f>SUMIF(Consenso!$C:$C,$B62,Consenso!BB:BB)</f>
        <v>0</v>
      </c>
      <c r="BD62" s="110">
        <f>SUMIF(Consenso!$C:$C,$B62,Consenso!BC:BC)</f>
        <v>0</v>
      </c>
      <c r="BE62" s="110">
        <f>SUMIF(Consenso!$C:$C,$B62,Consenso!BD:BD)</f>
        <v>40697.340517241384</v>
      </c>
      <c r="BF62" s="110">
        <f>SUMIF(Consenso!$C:$C,$B62,Consenso!BE:BE)</f>
        <v>41100.284482758623</v>
      </c>
    </row>
    <row r="63" spans="1:58" x14ac:dyDescent="0.2">
      <c r="A63" t="s">
        <v>56</v>
      </c>
      <c r="B63" s="37" t="s">
        <v>2123</v>
      </c>
      <c r="C63" t="s">
        <v>2124</v>
      </c>
      <c r="D63" t="s">
        <v>407</v>
      </c>
      <c r="E63" t="s">
        <v>393</v>
      </c>
      <c r="F63" s="23" t="e">
        <v>#N/A</v>
      </c>
      <c r="G63" s="169">
        <v>300</v>
      </c>
      <c r="H63" s="3">
        <f>SUMIF(Consenso!$C:$C,$B63,Consenso!AM:AM)</f>
        <v>0</v>
      </c>
      <c r="I63" s="3">
        <f>SUMIF(Consenso!$C:$C,$B63,Consenso!AN:AN)</f>
        <v>0</v>
      </c>
      <c r="J63" s="3">
        <f>SUMIF(Consenso!$C:$C,$B63,Consenso!AO:AO)</f>
        <v>0</v>
      </c>
      <c r="K63" s="3">
        <f>SUMIF(Consenso!$C:$C,$B63,Consenso!AP:AP)</f>
        <v>0</v>
      </c>
      <c r="L63" s="3">
        <f>SUMIF(Consenso!$C:$C,$B63,Consenso!AQ:AQ)</f>
        <v>101</v>
      </c>
      <c r="M63" s="3">
        <f>SUMIF(Consenso!$C:$C,$B63,Consenso!AR:AR)</f>
        <v>102</v>
      </c>
      <c r="N63" s="3">
        <f>IFERROR(VLOOKUP(B:B,Consenso!C:P,14,0),0)</f>
        <v>0</v>
      </c>
      <c r="O63" s="3">
        <f>SUMIF('On Orders'!$B:$B,$B63,'On Orders'!E:E)</f>
        <v>0</v>
      </c>
      <c r="P63" s="3">
        <f>SUMIF('On Orders'!$B:$B,$B63,'On Orders'!F:F)</f>
        <v>0</v>
      </c>
      <c r="Q63" s="3">
        <f>SUMIF('On Orders'!$B:$B,$B63,'On Orders'!G:G)</f>
        <v>0</v>
      </c>
      <c r="R63" s="3">
        <f>SUMIF('On Orders'!$B:$B,$B63,'On Orders'!H:H)</f>
        <v>0</v>
      </c>
      <c r="S63" s="3">
        <v>0</v>
      </c>
      <c r="T63" s="3">
        <v>0</v>
      </c>
      <c r="U63" s="3">
        <v>0</v>
      </c>
      <c r="V63" s="31">
        <f t="shared" si="28"/>
        <v>0</v>
      </c>
      <c r="W63" s="31">
        <f t="shared" si="29"/>
        <v>0</v>
      </c>
      <c r="X63" s="31">
        <f t="shared" si="30"/>
        <v>0</v>
      </c>
      <c r="Y63" s="31">
        <f t="shared" si="31"/>
        <v>0</v>
      </c>
      <c r="Z63" s="31">
        <f t="shared" si="32"/>
        <v>-101</v>
      </c>
      <c r="AA63" s="31">
        <f t="shared" si="33"/>
        <v>-203</v>
      </c>
      <c r="AB63" t="str">
        <f>IF(COUNTIF('Master iP17 iP18'!$B:$B,$B63)&gt;0,"18",IF(COUNTIF('Master iP17 iP18'!$E:$E,$B63)&gt;0,"17","NORMAL"))</f>
        <v>NORMAL</v>
      </c>
      <c r="AC63" t="str">
        <f>IF($AB63="18",_xlfn.XLOOKUP($B63,'Master iP17 iP18'!$B:$B,'Master iP17 iP18'!$E:$E),"")</f>
        <v/>
      </c>
      <c r="AD63" s="22">
        <f t="shared" si="34"/>
        <v>0</v>
      </c>
      <c r="AE63" s="22">
        <f t="shared" si="35"/>
        <v>0</v>
      </c>
      <c r="AF63" s="22">
        <f t="shared" si="36"/>
        <v>0</v>
      </c>
      <c r="AG63" s="22">
        <f t="shared" si="37"/>
        <v>0</v>
      </c>
      <c r="AH63" s="22">
        <f t="shared" si="38"/>
        <v>-101</v>
      </c>
      <c r="AI63" s="22">
        <f t="shared" si="39"/>
        <v>-203</v>
      </c>
      <c r="AJ63" s="3">
        <f t="shared" si="40"/>
        <v>0</v>
      </c>
      <c r="AK63" s="3">
        <f t="shared" si="41"/>
        <v>0</v>
      </c>
      <c r="AL63" s="3">
        <f t="shared" si="42"/>
        <v>0</v>
      </c>
      <c r="AM63" s="3">
        <f t="shared" si="43"/>
        <v>0</v>
      </c>
      <c r="AN63" s="3">
        <f t="shared" si="44"/>
        <v>101</v>
      </c>
      <c r="AO63" s="3">
        <f t="shared" si="45"/>
        <v>102</v>
      </c>
      <c r="AR63" s="35" t="str">
        <f>IFERROR(_xlfn.XLOOKUP(B63,#REF!,#REF!),"")</f>
        <v/>
      </c>
      <c r="AS63" s="38">
        <f t="shared" si="46"/>
        <v>0</v>
      </c>
      <c r="AT63" s="38">
        <f t="shared" si="47"/>
        <v>0</v>
      </c>
      <c r="AU63" s="38">
        <f t="shared" si="48"/>
        <v>0</v>
      </c>
      <c r="AV63" s="38">
        <f t="shared" si="49"/>
        <v>0</v>
      </c>
      <c r="AW63" s="38">
        <f t="shared" si="50"/>
        <v>101</v>
      </c>
      <c r="AX63" s="38">
        <f t="shared" si="51"/>
        <v>102</v>
      </c>
      <c r="AY63" s="38"/>
      <c r="AZ63" t="s">
        <v>4118</v>
      </c>
      <c r="BA63" s="110">
        <f>SUMIF(Consenso!$C:$C,$B63,Consenso!AZ:AZ)</f>
        <v>0</v>
      </c>
      <c r="BB63" s="110">
        <f>SUMIF(Consenso!$C:$C,$B63,Consenso!BA:BA)</f>
        <v>0</v>
      </c>
      <c r="BC63" s="110">
        <f>SUMIF(Consenso!$C:$C,$B63,Consenso!BB:BB)</f>
        <v>0</v>
      </c>
      <c r="BD63" s="110">
        <f>SUMIF(Consenso!$C:$C,$B63,Consenso!BC:BC)</f>
        <v>0</v>
      </c>
      <c r="BE63" s="110">
        <f>SUMIF(Consenso!$C:$C,$B63,Consenso!BD:BD)</f>
        <v>40697.340517241384</v>
      </c>
      <c r="BF63" s="110">
        <f>SUMIF(Consenso!$C:$C,$B63,Consenso!BE:BE)</f>
        <v>41100.284482758623</v>
      </c>
    </row>
    <row r="64" spans="1:58" x14ac:dyDescent="0.2">
      <c r="A64" t="s">
        <v>56</v>
      </c>
      <c r="B64" s="37" t="s">
        <v>2133</v>
      </c>
      <c r="C64" t="s">
        <v>2134</v>
      </c>
      <c r="D64" t="s">
        <v>407</v>
      </c>
      <c r="E64" t="s">
        <v>393</v>
      </c>
      <c r="F64" s="23" t="e">
        <v>#N/A</v>
      </c>
      <c r="G64" s="169">
        <v>300</v>
      </c>
      <c r="H64" s="3">
        <f>SUMIF(Consenso!$C:$C,$B64,Consenso!AM:AM)</f>
        <v>0</v>
      </c>
      <c r="I64" s="3">
        <f>SUMIF(Consenso!$C:$C,$B64,Consenso!AN:AN)</f>
        <v>0</v>
      </c>
      <c r="J64" s="3">
        <f>SUMIF(Consenso!$C:$C,$B64,Consenso!AO:AO)</f>
        <v>0</v>
      </c>
      <c r="K64" s="3">
        <f>SUMIF(Consenso!$C:$C,$B64,Consenso!AP:AP)</f>
        <v>0</v>
      </c>
      <c r="L64" s="3">
        <f>SUMIF(Consenso!$C:$C,$B64,Consenso!AQ:AQ)</f>
        <v>101</v>
      </c>
      <c r="M64" s="3">
        <f>SUMIF(Consenso!$C:$C,$B64,Consenso!AR:AR)</f>
        <v>102</v>
      </c>
      <c r="N64" s="3">
        <f>IFERROR(VLOOKUP(B:B,Consenso!C:P,14,0),0)</f>
        <v>0</v>
      </c>
      <c r="O64" s="3">
        <f>SUMIF('On Orders'!$B:$B,$B64,'On Orders'!E:E)</f>
        <v>0</v>
      </c>
      <c r="P64" s="3">
        <f>SUMIF('On Orders'!$B:$B,$B64,'On Orders'!F:F)</f>
        <v>0</v>
      </c>
      <c r="Q64" s="3">
        <f>SUMIF('On Orders'!$B:$B,$B64,'On Orders'!G:G)</f>
        <v>0</v>
      </c>
      <c r="R64" s="3">
        <f>SUMIF('On Orders'!$B:$B,$B64,'On Orders'!H:H)</f>
        <v>0</v>
      </c>
      <c r="S64" s="3">
        <v>0</v>
      </c>
      <c r="T64" s="3">
        <v>0</v>
      </c>
      <c r="U64" s="3">
        <v>0</v>
      </c>
      <c r="V64" s="31">
        <f t="shared" si="28"/>
        <v>0</v>
      </c>
      <c r="W64" s="31">
        <f t="shared" si="29"/>
        <v>0</v>
      </c>
      <c r="X64" s="31">
        <f t="shared" si="30"/>
        <v>0</v>
      </c>
      <c r="Y64" s="31">
        <f t="shared" si="31"/>
        <v>0</v>
      </c>
      <c r="Z64" s="31">
        <f t="shared" si="32"/>
        <v>-101</v>
      </c>
      <c r="AA64" s="31">
        <f t="shared" si="33"/>
        <v>-203</v>
      </c>
      <c r="AB64" t="str">
        <f>IF(COUNTIF('Master iP17 iP18'!$B:$B,$B64)&gt;0,"18",IF(COUNTIF('Master iP17 iP18'!$E:$E,$B64)&gt;0,"17","NORMAL"))</f>
        <v>NORMAL</v>
      </c>
      <c r="AC64" t="str">
        <f>IF($AB64="18",_xlfn.XLOOKUP($B64,'Master iP17 iP18'!$B:$B,'Master iP17 iP18'!$E:$E),"")</f>
        <v/>
      </c>
      <c r="AD64" s="22">
        <f t="shared" si="34"/>
        <v>0</v>
      </c>
      <c r="AE64" s="22">
        <f t="shared" si="35"/>
        <v>0</v>
      </c>
      <c r="AF64" s="22">
        <f t="shared" si="36"/>
        <v>0</v>
      </c>
      <c r="AG64" s="22">
        <f t="shared" si="37"/>
        <v>0</v>
      </c>
      <c r="AH64" s="22">
        <f t="shared" si="38"/>
        <v>-101</v>
      </c>
      <c r="AI64" s="22">
        <f t="shared" si="39"/>
        <v>-203</v>
      </c>
      <c r="AJ64" s="3">
        <f t="shared" si="40"/>
        <v>0</v>
      </c>
      <c r="AK64" s="3">
        <f t="shared" si="41"/>
        <v>0</v>
      </c>
      <c r="AL64" s="3">
        <f t="shared" si="42"/>
        <v>0</v>
      </c>
      <c r="AM64" s="3">
        <f t="shared" si="43"/>
        <v>0</v>
      </c>
      <c r="AN64" s="3">
        <f t="shared" si="44"/>
        <v>101</v>
      </c>
      <c r="AO64" s="3">
        <f t="shared" si="45"/>
        <v>102</v>
      </c>
      <c r="AR64" s="35" t="str">
        <f>IFERROR(_xlfn.XLOOKUP(B64,#REF!,#REF!),"")</f>
        <v/>
      </c>
      <c r="AS64" s="38">
        <f t="shared" si="46"/>
        <v>0</v>
      </c>
      <c r="AT64" s="38">
        <f t="shared" si="47"/>
        <v>0</v>
      </c>
      <c r="AU64" s="38">
        <f t="shared" si="48"/>
        <v>0</v>
      </c>
      <c r="AV64" s="38">
        <f t="shared" si="49"/>
        <v>0</v>
      </c>
      <c r="AW64" s="38">
        <f t="shared" si="50"/>
        <v>101</v>
      </c>
      <c r="AX64" s="38">
        <f t="shared" si="51"/>
        <v>102</v>
      </c>
      <c r="AY64" s="38" t="s">
        <v>3926</v>
      </c>
      <c r="AZ64" t="s">
        <v>4118</v>
      </c>
      <c r="BA64" s="110">
        <f>SUMIF(Consenso!$C:$C,$B64,Consenso!AZ:AZ)</f>
        <v>0</v>
      </c>
      <c r="BB64" s="110">
        <f>SUMIF(Consenso!$C:$C,$B64,Consenso!BA:BA)</f>
        <v>0</v>
      </c>
      <c r="BC64" s="110">
        <f>SUMIF(Consenso!$C:$C,$B64,Consenso!BB:BB)</f>
        <v>0</v>
      </c>
      <c r="BD64" s="110">
        <f>SUMIF(Consenso!$C:$C,$B64,Consenso!BC:BC)</f>
        <v>0</v>
      </c>
      <c r="BE64" s="110">
        <f>SUMIF(Consenso!$C:$C,$B64,Consenso!BD:BD)</f>
        <v>40697.340517241384</v>
      </c>
      <c r="BF64" s="110">
        <f>SUMIF(Consenso!$C:$C,$B64,Consenso!BE:BE)</f>
        <v>41100.284482758623</v>
      </c>
    </row>
    <row r="65" spans="1:58" x14ac:dyDescent="0.2">
      <c r="A65" t="s">
        <v>56</v>
      </c>
      <c r="B65" s="37" t="s">
        <v>414</v>
      </c>
      <c r="C65" t="s">
        <v>415</v>
      </c>
      <c r="D65" t="s">
        <v>407</v>
      </c>
      <c r="E65" t="s">
        <v>393</v>
      </c>
      <c r="F65" s="23" t="e">
        <v>#N/A</v>
      </c>
      <c r="G65" s="169">
        <v>620</v>
      </c>
      <c r="H65" s="3">
        <f>SUMIF(Consenso!$C:$C,$B65,Consenso!AM:AM)</f>
        <v>0</v>
      </c>
      <c r="I65" s="3">
        <f>SUMIF(Consenso!$C:$C,$B65,Consenso!AN:AN)</f>
        <v>0</v>
      </c>
      <c r="J65" s="3">
        <f>SUMIF(Consenso!$C:$C,$B65,Consenso!AO:AO)</f>
        <v>250</v>
      </c>
      <c r="K65" s="3">
        <f>SUMIF(Consenso!$C:$C,$B65,Consenso!AP:AP)</f>
        <v>30</v>
      </c>
      <c r="L65" s="3">
        <f>SUMIF(Consenso!$C:$C,$B65,Consenso!AQ:AQ)</f>
        <v>131</v>
      </c>
      <c r="M65" s="3">
        <f>SUMIF(Consenso!$C:$C,$B65,Consenso!AR:AR)</f>
        <v>132</v>
      </c>
      <c r="N65" s="3">
        <f>IFERROR(VLOOKUP(B:B,Consenso!C:P,14,0),0)</f>
        <v>0</v>
      </c>
      <c r="O65" s="3">
        <f>SUMIF('On Orders'!$B:$B,$B65,'On Orders'!E:E)</f>
        <v>0</v>
      </c>
      <c r="P65" s="3">
        <f>SUMIF('On Orders'!$B:$B,$B65,'On Orders'!F:F)</f>
        <v>264</v>
      </c>
      <c r="Q65" s="3">
        <f>SUMIF('On Orders'!$B:$B,$B65,'On Orders'!G:G)</f>
        <v>0</v>
      </c>
      <c r="R65" s="3">
        <f>SUMIF('On Orders'!$B:$B,$B65,'On Orders'!H:H)</f>
        <v>0</v>
      </c>
      <c r="S65" s="3">
        <v>0</v>
      </c>
      <c r="T65" s="3">
        <v>0</v>
      </c>
      <c r="U65" s="3">
        <v>0</v>
      </c>
      <c r="V65" s="31">
        <f t="shared" si="28"/>
        <v>264</v>
      </c>
      <c r="W65" s="31">
        <f t="shared" si="29"/>
        <v>264</v>
      </c>
      <c r="X65" s="31">
        <f t="shared" si="30"/>
        <v>14</v>
      </c>
      <c r="Y65" s="31">
        <f t="shared" si="31"/>
        <v>-16</v>
      </c>
      <c r="Z65" s="31">
        <f t="shared" si="32"/>
        <v>-147</v>
      </c>
      <c r="AA65" s="31">
        <f t="shared" si="33"/>
        <v>-279</v>
      </c>
      <c r="AB65" t="str">
        <f>IF(COUNTIF('Master iP17 iP18'!$B:$B,$B65)&gt;0,"18",IF(COUNTIF('Master iP17 iP18'!$E:$E,$B65)&gt;0,"17","NORMAL"))</f>
        <v>NORMAL</v>
      </c>
      <c r="AC65" t="str">
        <f>IF($AB65="18",_xlfn.XLOOKUP($B65,'Master iP17 iP18'!$B:$B,'Master iP17 iP18'!$E:$E),"")</f>
        <v/>
      </c>
      <c r="AD65" s="22">
        <f t="shared" si="34"/>
        <v>264</v>
      </c>
      <c r="AE65" s="22">
        <f t="shared" si="35"/>
        <v>264</v>
      </c>
      <c r="AF65" s="22">
        <f t="shared" si="36"/>
        <v>14</v>
      </c>
      <c r="AG65" s="22">
        <f t="shared" si="37"/>
        <v>-16</v>
      </c>
      <c r="AH65" s="22">
        <f t="shared" si="38"/>
        <v>-147</v>
      </c>
      <c r="AI65" s="22">
        <f t="shared" si="39"/>
        <v>-279</v>
      </c>
      <c r="AJ65" s="3">
        <f t="shared" si="40"/>
        <v>0</v>
      </c>
      <c r="AK65" s="3">
        <f t="shared" si="41"/>
        <v>0</v>
      </c>
      <c r="AL65" s="3">
        <f t="shared" si="42"/>
        <v>0</v>
      </c>
      <c r="AM65" s="3">
        <f t="shared" si="43"/>
        <v>16</v>
      </c>
      <c r="AN65" s="3">
        <f t="shared" si="44"/>
        <v>131</v>
      </c>
      <c r="AO65" s="3">
        <f t="shared" si="45"/>
        <v>132</v>
      </c>
      <c r="AR65" s="35" t="str">
        <f>IFERROR(_xlfn.XLOOKUP(B65,#REF!,#REF!),"")</f>
        <v/>
      </c>
      <c r="AS65" s="38">
        <f t="shared" si="46"/>
        <v>0</v>
      </c>
      <c r="AT65" s="38">
        <f t="shared" si="47"/>
        <v>0</v>
      </c>
      <c r="AU65" s="38">
        <f t="shared" si="48"/>
        <v>0</v>
      </c>
      <c r="AV65" s="38">
        <f t="shared" si="49"/>
        <v>16</v>
      </c>
      <c r="AW65" s="38">
        <f t="shared" si="50"/>
        <v>131</v>
      </c>
      <c r="AX65" s="38">
        <f t="shared" si="51"/>
        <v>132</v>
      </c>
      <c r="AY65" s="38" t="s">
        <v>3928</v>
      </c>
      <c r="AZ65" t="s">
        <v>4117</v>
      </c>
      <c r="BA65" s="110">
        <f>SUMIF(Consenso!$C:$C,$B65,Consenso!AZ:AZ)</f>
        <v>0</v>
      </c>
      <c r="BB65" s="110">
        <f>SUMIF(Consenso!$C:$C,$B65,Consenso!BA:BA)</f>
        <v>0</v>
      </c>
      <c r="BC65" s="110">
        <f>SUMIF(Consenso!$C:$C,$B65,Consenso!BB:BB)</f>
        <v>96885.775862068971</v>
      </c>
      <c r="BD65" s="110">
        <f>SUMIF(Consenso!$C:$C,$B65,Consenso!BC:BC)</f>
        <v>11626.293103448275</v>
      </c>
      <c r="BE65" s="110">
        <f>SUMIF(Consenso!$C:$C,$B65,Consenso!BD:BD)</f>
        <v>52323.633620689659</v>
      </c>
      <c r="BF65" s="110">
        <f>SUMIF(Consenso!$C:$C,$B65,Consenso!BE:BE)</f>
        <v>52726.577586206899</v>
      </c>
    </row>
    <row r="66" spans="1:58" x14ac:dyDescent="0.2">
      <c r="A66" t="s">
        <v>56</v>
      </c>
      <c r="B66" s="37" t="s">
        <v>510</v>
      </c>
      <c r="C66" t="s">
        <v>511</v>
      </c>
      <c r="D66" t="s">
        <v>512</v>
      </c>
      <c r="E66" t="s">
        <v>2202</v>
      </c>
      <c r="F66" s="23">
        <v>18</v>
      </c>
      <c r="G66" s="169">
        <v>0</v>
      </c>
      <c r="H66" s="3">
        <f>SUMIF(Consenso!$C:$C,$B66,Consenso!AM:AM)</f>
        <v>12</v>
      </c>
      <c r="I66" s="3">
        <f>SUMIF(Consenso!$C:$C,$B66,Consenso!AN:AN)</f>
        <v>39</v>
      </c>
      <c r="J66" s="3">
        <f>SUMIF(Consenso!$C:$C,$B66,Consenso!AO:AO)</f>
        <v>28</v>
      </c>
      <c r="K66" s="3">
        <f>SUMIF(Consenso!$C:$C,$B66,Consenso!AP:AP)</f>
        <v>25</v>
      </c>
      <c r="L66" s="3">
        <f>SUMIF(Consenso!$C:$C,$B66,Consenso!AQ:AQ)</f>
        <v>25</v>
      </c>
      <c r="M66" s="3">
        <f>SUMIF(Consenso!$C:$C,$B66,Consenso!AR:AR)</f>
        <v>18</v>
      </c>
      <c r="N66" s="3">
        <f>IFERROR(VLOOKUP(B:B,Consenso!C:P,14,0),0)</f>
        <v>0</v>
      </c>
      <c r="O66" s="3">
        <f>SUMIF('On Orders'!$B:$B,$B66,'On Orders'!E:E)</f>
        <v>0</v>
      </c>
      <c r="P66" s="3">
        <f>SUMIF('On Orders'!$B:$B,$B66,'On Orders'!F:F)</f>
        <v>72</v>
      </c>
      <c r="Q66" s="3">
        <f>SUMIF('On Orders'!$B:$B,$B66,'On Orders'!G:G)</f>
        <v>0</v>
      </c>
      <c r="R66" s="3">
        <f>SUMIF('On Orders'!$B:$B,$B66,'On Orders'!H:H)</f>
        <v>0</v>
      </c>
      <c r="S66" s="3">
        <v>0</v>
      </c>
      <c r="T66" s="3">
        <v>0</v>
      </c>
      <c r="U66" s="3">
        <v>0</v>
      </c>
      <c r="V66" s="31">
        <f t="shared" si="28"/>
        <v>60</v>
      </c>
      <c r="W66" s="31">
        <f t="shared" si="29"/>
        <v>21</v>
      </c>
      <c r="X66" s="31">
        <f t="shared" si="30"/>
        <v>-7</v>
      </c>
      <c r="Y66" s="31">
        <f t="shared" si="31"/>
        <v>-32</v>
      </c>
      <c r="Z66" s="31">
        <f t="shared" si="32"/>
        <v>-57</v>
      </c>
      <c r="AA66" s="31">
        <f t="shared" si="33"/>
        <v>-75</v>
      </c>
      <c r="AB66" t="str">
        <f>IF(COUNTIF('Master iP17 iP18'!$B:$B,$B66)&gt;0,"18",IF(COUNTIF('Master iP17 iP18'!$E:$E,$B66)&gt;0,"17","NORMAL"))</f>
        <v>NORMAL</v>
      </c>
      <c r="AC66" t="str">
        <f>IF($AB66="18",_xlfn.XLOOKUP($B66,'Master iP17 iP18'!$B:$B,'Master iP17 iP18'!$E:$E),"")</f>
        <v/>
      </c>
      <c r="AD66" s="22">
        <f t="shared" si="34"/>
        <v>60</v>
      </c>
      <c r="AE66" s="22">
        <f t="shared" si="35"/>
        <v>21</v>
      </c>
      <c r="AF66" s="22">
        <f t="shared" si="36"/>
        <v>-7</v>
      </c>
      <c r="AG66" s="22">
        <f t="shared" si="37"/>
        <v>-32</v>
      </c>
      <c r="AH66" s="22">
        <f t="shared" si="38"/>
        <v>-57</v>
      </c>
      <c r="AI66" s="22">
        <f t="shared" si="39"/>
        <v>-75</v>
      </c>
      <c r="AJ66" s="3">
        <f t="shared" si="40"/>
        <v>0</v>
      </c>
      <c r="AK66" s="3">
        <f t="shared" si="41"/>
        <v>0</v>
      </c>
      <c r="AL66" s="3">
        <f t="shared" si="42"/>
        <v>7</v>
      </c>
      <c r="AM66" s="3">
        <f t="shared" si="43"/>
        <v>25</v>
      </c>
      <c r="AN66" s="3">
        <f t="shared" si="44"/>
        <v>25</v>
      </c>
      <c r="AO66" s="3">
        <f t="shared" si="45"/>
        <v>18</v>
      </c>
      <c r="AP66" t="s">
        <v>2262</v>
      </c>
      <c r="AR66" s="35" t="str">
        <f>IFERROR(_xlfn.XLOOKUP(B66,#REF!,#REF!),"")</f>
        <v/>
      </c>
      <c r="AS66" s="38">
        <f t="shared" si="46"/>
        <v>0</v>
      </c>
      <c r="AT66" s="38">
        <f t="shared" si="47"/>
        <v>0</v>
      </c>
      <c r="AU66" s="38">
        <f t="shared" si="48"/>
        <v>7</v>
      </c>
      <c r="AV66" s="38">
        <f t="shared" si="49"/>
        <v>25</v>
      </c>
      <c r="AW66" s="38">
        <f t="shared" si="50"/>
        <v>25</v>
      </c>
      <c r="AX66" s="38">
        <f t="shared" si="51"/>
        <v>18</v>
      </c>
      <c r="AY66" t="s">
        <v>3918</v>
      </c>
      <c r="BA66" s="110">
        <f>SUMIF(Consenso!$C:$C,$B66,Consenso!AZ:AZ)</f>
        <v>6201.7199999999993</v>
      </c>
      <c r="BB66" s="110">
        <f>SUMIF(Consenso!$C:$C,$B66,Consenso!BA:BA)</f>
        <v>20155.589999999997</v>
      </c>
      <c r="BC66" s="110">
        <f>SUMIF(Consenso!$C:$C,$B66,Consenso!BB:BB)</f>
        <v>14470.679999999998</v>
      </c>
      <c r="BD66" s="110">
        <f>SUMIF(Consenso!$C:$C,$B66,Consenso!BC:BC)</f>
        <v>12920.249999999998</v>
      </c>
      <c r="BE66" s="110">
        <f>SUMIF(Consenso!$C:$C,$B66,Consenso!BD:BD)</f>
        <v>12920.249999999998</v>
      </c>
      <c r="BF66" s="110">
        <f>SUMIF(Consenso!$C:$C,$B66,Consenso!BE:BE)</f>
        <v>9302.5799999999981</v>
      </c>
    </row>
    <row r="67" spans="1:58" x14ac:dyDescent="0.2">
      <c r="A67" t="s">
        <v>56</v>
      </c>
      <c r="B67" s="37" t="s">
        <v>2093</v>
      </c>
      <c r="C67" t="s">
        <v>2095</v>
      </c>
      <c r="D67" t="s">
        <v>407</v>
      </c>
      <c r="E67" t="s">
        <v>2202</v>
      </c>
      <c r="F67" s="23" t="e">
        <v>#N/A</v>
      </c>
      <c r="G67" s="169"/>
      <c r="H67" s="3">
        <f>SUMIF(Consenso!$C:$C,$B67,Consenso!AM:AM)</f>
        <v>0</v>
      </c>
      <c r="I67" s="3">
        <f>SUMIF(Consenso!$C:$C,$B67,Consenso!AN:AN)</f>
        <v>0</v>
      </c>
      <c r="J67" s="3">
        <f>SUMIF(Consenso!$C:$C,$B67,Consenso!AO:AO)</f>
        <v>765</v>
      </c>
      <c r="K67" s="3">
        <f>SUMIF(Consenso!$C:$C,$B67,Consenso!AP:AP)</f>
        <v>1060</v>
      </c>
      <c r="L67" s="3">
        <f>SUMIF(Consenso!$C:$C,$B67,Consenso!AQ:AQ)</f>
        <v>1204</v>
      </c>
      <c r="M67" s="3">
        <f>SUMIF(Consenso!$C:$C,$B67,Consenso!AR:AR)</f>
        <v>1215</v>
      </c>
      <c r="N67" s="3">
        <f>IFERROR(VLOOKUP(B:B,Consenso!C:P,14,0),0)</f>
        <v>0</v>
      </c>
      <c r="O67" s="3">
        <f>SUMIF('On Orders'!$B:$B,$B67,'On Orders'!E:E)</f>
        <v>0</v>
      </c>
      <c r="P67" s="3">
        <f>SUMIF('On Orders'!$B:$B,$B67,'On Orders'!F:F)</f>
        <v>1200</v>
      </c>
      <c r="Q67" s="3">
        <f>SUMIF('On Orders'!$B:$B,$B67,'On Orders'!G:G)</f>
        <v>0</v>
      </c>
      <c r="R67" s="3">
        <f>SUMIF('On Orders'!$B:$B,$B67,'On Orders'!H:H)</f>
        <v>0</v>
      </c>
      <c r="S67" s="3">
        <v>0</v>
      </c>
      <c r="T67" s="3">
        <v>0</v>
      </c>
      <c r="U67" s="3">
        <v>0</v>
      </c>
      <c r="V67" s="31">
        <f t="shared" ref="V67:V98" si="52">(N67+O67+P67)-H67</f>
        <v>1200</v>
      </c>
      <c r="W67" s="31">
        <f t="shared" ref="W67:W98" si="53">(V67+Q67)-I67</f>
        <v>1200</v>
      </c>
      <c r="X67" s="31">
        <f t="shared" ref="X67:X98" si="54">(W67+R67)-J67</f>
        <v>435</v>
      </c>
      <c r="Y67" s="31">
        <f t="shared" ref="Y67:Y98" si="55">(X67+S67)-K67</f>
        <v>-625</v>
      </c>
      <c r="Z67" s="31">
        <f t="shared" ref="Z67:Z98" si="56">(Y67+T67)-L67</f>
        <v>-1829</v>
      </c>
      <c r="AA67" s="31">
        <f t="shared" ref="AA67:AA98" si="57">(Z67+U67)-M67</f>
        <v>-3044</v>
      </c>
      <c r="AB67" t="str">
        <f>IF(COUNTIF('Master iP17 iP18'!$B:$B,$B67)&gt;0,"18",IF(COUNTIF('Master iP17 iP18'!$E:$E,$B67)&gt;0,"17","NORMAL"))</f>
        <v>18</v>
      </c>
      <c r="AC67" t="str">
        <f>IF($AB67="18",_xlfn.XLOOKUP($B67,'Master iP17 iP18'!$B:$B,'Master iP17 iP18'!$E:$E),"")</f>
        <v>150987-9221</v>
      </c>
      <c r="AD67" s="22">
        <f t="shared" ref="AD67:AD98" si="58">IF($AB67="18",V67+IFERROR(_xlfn.XLOOKUP($AC67,$B:$B,V:V),0),V67)</f>
        <v>1200</v>
      </c>
      <c r="AE67" s="22">
        <f t="shared" ref="AE67:AE98" si="59">IF($AB67="18",W67+IFERROR(_xlfn.XLOOKUP($AC67,$B:$B,W:W),0),W67)</f>
        <v>1200</v>
      </c>
      <c r="AF67" s="22">
        <f t="shared" ref="AF67:AF98" si="60">IF($AB67="18",X67+IFERROR(_xlfn.XLOOKUP($AC67,$B:$B,X:X),0),X67)</f>
        <v>435</v>
      </c>
      <c r="AG67" s="22">
        <f t="shared" ref="AG67:AG98" si="61">IF($AB67="18",Y67+IFERROR(_xlfn.XLOOKUP($AC67,$B:$B,Y:Y),0),Y67)</f>
        <v>-625</v>
      </c>
      <c r="AH67" s="22">
        <f t="shared" ref="AH67:AH98" si="62">IF($AB67="18",Z67+IFERROR(_xlfn.XLOOKUP($AC67,$B:$B,Z:Z),0),Z67)</f>
        <v>-1829</v>
      </c>
      <c r="AI67" s="22">
        <f t="shared" ref="AI67:AI98" si="63">IF($AB67="18",AA67+IFERROR(_xlfn.XLOOKUP($AC67,$B:$B,AA:AA),0),AA67)</f>
        <v>-3044</v>
      </c>
      <c r="AJ67" s="3">
        <f t="shared" ref="AJ67:AJ98" si="64">IF($AB67="17",0,MAX(0,-AD67))</f>
        <v>0</v>
      </c>
      <c r="AK67" s="3">
        <f t="shared" ref="AK67:AK98" si="65">IF($AB67="17",0,MAX(0,MAX(0,-AE67)-MAX(0,-AD67)))</f>
        <v>0</v>
      </c>
      <c r="AL67" s="3">
        <f t="shared" ref="AL67:AL98" si="66">IF($AB67="17",0,MAX(0,MAX(0,-AF67)-MAX(0,-AE67)))</f>
        <v>0</v>
      </c>
      <c r="AM67" s="3">
        <f t="shared" ref="AM67:AM98" si="67">IF($AB67="17",0,MAX(0,MAX(0,-AG67)-MAX(0,-AF67)))</f>
        <v>625</v>
      </c>
      <c r="AN67" s="3">
        <f t="shared" ref="AN67:AN98" si="68">IF($AB67="17",0,MAX(0,MAX(0,-AH67)-MAX(0,-AG67)))</f>
        <v>1204</v>
      </c>
      <c r="AO67" s="3">
        <f t="shared" ref="AO67:AO98" si="69">IF($AB67="17",0,MAX(0,MAX(0,-AI67)-MAX(0,-AH67)))</f>
        <v>1215</v>
      </c>
      <c r="AR67" s="35" t="str">
        <f>IFERROR(_xlfn.XLOOKUP(B67,#REF!,#REF!),"")</f>
        <v/>
      </c>
      <c r="AS67" s="38">
        <f t="shared" ref="AS67:AS98" si="70">IF($AR67="A",AJ67*1.2,IF($AR67="B",AJ67*1.1,AJ67))</f>
        <v>0</v>
      </c>
      <c r="AT67" s="38">
        <f t="shared" ref="AT67:AT98" si="71">IF($AR67="A",AK67*1.2,IF($AR67="B",AK67*1.1,AK67))</f>
        <v>0</v>
      </c>
      <c r="AU67" s="38">
        <f t="shared" ref="AU67:AU98" si="72">IF($AR67="A",AL67*1.2,IF($AR67="B",AL67*1.1,AL67))</f>
        <v>0</v>
      </c>
      <c r="AV67" s="38">
        <f t="shared" ref="AV67:AV98" si="73">IF($AR67="A",AM67*1.2,IF($AR67="B",AM67*1.1,AM67))</f>
        <v>625</v>
      </c>
      <c r="AW67" s="38">
        <f t="shared" ref="AW67:AW98" si="74">IF($AR67="A",AN67*1.2,IF($AR67="B",AN67*1.1,AN67))</f>
        <v>1204</v>
      </c>
      <c r="AX67" s="38">
        <f t="shared" ref="AX67:AX98" si="75">IF($AR67="A",AO67*1.2,IF($AR67="B",AO67*1.1,AO67))</f>
        <v>1215</v>
      </c>
      <c r="AY67" s="38" t="s">
        <v>3938</v>
      </c>
      <c r="BA67" s="110">
        <f>SUMIF(Consenso!$C:$C,$B67,Consenso!AZ:AZ)</f>
        <v>0</v>
      </c>
      <c r="BB67" s="110">
        <f>SUMIF(Consenso!$C:$C,$B67,Consenso!BA:BA)</f>
        <v>0</v>
      </c>
      <c r="BC67" s="110">
        <f>SUMIF(Consenso!$C:$C,$B67,Consenso!BB:BB)</f>
        <v>308252.13362068968</v>
      </c>
      <c r="BD67" s="110">
        <f>SUMIF(Consenso!$C:$C,$B67,Consenso!BC:BC)</f>
        <v>427120.60344827588</v>
      </c>
      <c r="BE67" s="110">
        <f>SUMIF(Consenso!$C:$C,$B67,Consenso!BD:BD)</f>
        <v>496704.87931034487</v>
      </c>
      <c r="BF67" s="110">
        <f>SUMIF(Consenso!$C:$C,$B67,Consenso!BE:BE)</f>
        <v>501137.26293103449</v>
      </c>
    </row>
    <row r="68" spans="1:58" x14ac:dyDescent="0.2">
      <c r="A68" t="s">
        <v>56</v>
      </c>
      <c r="B68" s="37" t="s">
        <v>389</v>
      </c>
      <c r="C68" t="s">
        <v>390</v>
      </c>
      <c r="D68" t="s">
        <v>392</v>
      </c>
      <c r="E68" t="s">
        <v>393</v>
      </c>
      <c r="F68" s="23" t="e">
        <v>#N/A</v>
      </c>
      <c r="G68" s="169">
        <v>500</v>
      </c>
      <c r="H68" s="3">
        <f>SUMIF(Consenso!$C:$C,$B68,Consenso!AM:AM)</f>
        <v>0</v>
      </c>
      <c r="I68" s="3">
        <f>SUMIF(Consenso!$C:$C,$B68,Consenso!AN:AN)</f>
        <v>0</v>
      </c>
      <c r="J68" s="3">
        <f>SUMIF(Consenso!$C:$C,$B68,Consenso!AO:AO)</f>
        <v>327</v>
      </c>
      <c r="K68" s="3">
        <f>SUMIF(Consenso!$C:$C,$B68,Consenso!AP:AP)</f>
        <v>163</v>
      </c>
      <c r="L68" s="3">
        <f>SUMIF(Consenso!$C:$C,$B68,Consenso!AQ:AQ)</f>
        <v>131</v>
      </c>
      <c r="M68" s="3">
        <f>SUMIF(Consenso!$C:$C,$B68,Consenso!AR:AR)</f>
        <v>132</v>
      </c>
      <c r="N68" s="3">
        <f>IFERROR(VLOOKUP(B:B,Consenso!C:P,14,0),0)</f>
        <v>0</v>
      </c>
      <c r="O68" s="3">
        <f>SUMIF('On Orders'!$B:$B,$B68,'On Orders'!E:E)</f>
        <v>0</v>
      </c>
      <c r="P68" s="3">
        <f>SUMIF('On Orders'!$B:$B,$B68,'On Orders'!F:F)</f>
        <v>0</v>
      </c>
      <c r="Q68" s="3">
        <f>SUMIF('On Orders'!$B:$B,$B68,'On Orders'!G:G)</f>
        <v>264</v>
      </c>
      <c r="R68" s="3">
        <f>SUMIF('On Orders'!$B:$B,$B68,'On Orders'!H:H)</f>
        <v>0</v>
      </c>
      <c r="S68" s="3">
        <v>0</v>
      </c>
      <c r="T68" s="3">
        <v>0</v>
      </c>
      <c r="U68" s="3">
        <v>0</v>
      </c>
      <c r="V68" s="31">
        <f t="shared" si="52"/>
        <v>0</v>
      </c>
      <c r="W68" s="31">
        <f t="shared" si="53"/>
        <v>264</v>
      </c>
      <c r="X68" s="31">
        <f t="shared" si="54"/>
        <v>-63</v>
      </c>
      <c r="Y68" s="31">
        <f t="shared" si="55"/>
        <v>-226</v>
      </c>
      <c r="Z68" s="31">
        <f t="shared" si="56"/>
        <v>-357</v>
      </c>
      <c r="AA68" s="31">
        <f t="shared" si="57"/>
        <v>-489</v>
      </c>
      <c r="AB68" t="str">
        <f>IF(COUNTIF('Master iP17 iP18'!$B:$B,$B68)&gt;0,"18",IF(COUNTIF('Master iP17 iP18'!$E:$E,$B68)&gt;0,"17","NORMAL"))</f>
        <v>NORMAL</v>
      </c>
      <c r="AC68" t="str">
        <f>IF($AB68="18",_xlfn.XLOOKUP($B68,'Master iP17 iP18'!$B:$B,'Master iP17 iP18'!$E:$E),"")</f>
        <v/>
      </c>
      <c r="AD68" s="22">
        <f t="shared" si="58"/>
        <v>0</v>
      </c>
      <c r="AE68" s="22">
        <f t="shared" si="59"/>
        <v>264</v>
      </c>
      <c r="AF68" s="22">
        <f t="shared" si="60"/>
        <v>-63</v>
      </c>
      <c r="AG68" s="22">
        <f t="shared" si="61"/>
        <v>-226</v>
      </c>
      <c r="AH68" s="22">
        <f t="shared" si="62"/>
        <v>-357</v>
      </c>
      <c r="AI68" s="22">
        <f t="shared" si="63"/>
        <v>-489</v>
      </c>
      <c r="AJ68" s="3">
        <f t="shared" si="64"/>
        <v>0</v>
      </c>
      <c r="AK68" s="3">
        <f t="shared" si="65"/>
        <v>0</v>
      </c>
      <c r="AL68" s="3">
        <f t="shared" si="66"/>
        <v>63</v>
      </c>
      <c r="AM68" s="3">
        <f t="shared" si="67"/>
        <v>163</v>
      </c>
      <c r="AN68" s="3">
        <f t="shared" si="68"/>
        <v>131</v>
      </c>
      <c r="AO68" s="3">
        <f t="shared" si="69"/>
        <v>132</v>
      </c>
      <c r="AR68" s="35" t="str">
        <f>IFERROR(_xlfn.XLOOKUP(B68,#REF!,#REF!),"")</f>
        <v/>
      </c>
      <c r="AS68" s="38">
        <f t="shared" si="70"/>
        <v>0</v>
      </c>
      <c r="AT68" s="38">
        <f t="shared" si="71"/>
        <v>0</v>
      </c>
      <c r="AU68" s="38">
        <f t="shared" si="72"/>
        <v>63</v>
      </c>
      <c r="AV68" s="38">
        <f t="shared" si="73"/>
        <v>163</v>
      </c>
      <c r="AW68" s="38">
        <f t="shared" si="74"/>
        <v>131</v>
      </c>
      <c r="AX68" s="38">
        <f t="shared" si="75"/>
        <v>132</v>
      </c>
      <c r="AY68" s="38" t="s">
        <v>3929</v>
      </c>
      <c r="AZ68" t="s">
        <v>4117</v>
      </c>
      <c r="BA68" s="110">
        <f>SUMIF(Consenso!$C:$C,$B68,Consenso!AZ:AZ)</f>
        <v>0</v>
      </c>
      <c r="BB68" s="110">
        <f>SUMIF(Consenso!$C:$C,$B68,Consenso!BA:BA)</f>
        <v>0</v>
      </c>
      <c r="BC68" s="110">
        <f>SUMIF(Consenso!$C:$C,$B68,Consenso!BB:BB)</f>
        <v>157007.28879310345</v>
      </c>
      <c r="BD68" s="110">
        <f>SUMIF(Consenso!$C:$C,$B68,Consenso!BC:BC)</f>
        <v>68709.219827586217</v>
      </c>
      <c r="BE68" s="110">
        <f>SUMIF(Consenso!$C:$C,$B68,Consenso!BD:BD)</f>
        <v>55815.012931034493</v>
      </c>
      <c r="BF68" s="110">
        <f>SUMIF(Consenso!$C:$C,$B68,Consenso!BE:BE)</f>
        <v>56217.956896551725</v>
      </c>
    </row>
    <row r="69" spans="1:58" x14ac:dyDescent="0.2">
      <c r="A69" t="s">
        <v>20</v>
      </c>
      <c r="B69" s="37" t="s">
        <v>1148</v>
      </c>
      <c r="C69" t="s">
        <v>1149</v>
      </c>
      <c r="D69" t="s">
        <v>1150</v>
      </c>
      <c r="E69" t="s">
        <v>2204</v>
      </c>
      <c r="F69" s="23">
        <v>0.95</v>
      </c>
      <c r="G69" s="169">
        <v>0</v>
      </c>
      <c r="H69" s="3">
        <f>SUMIF(Consenso!$C:$C,$B69,Consenso!AM:AM)</f>
        <v>0</v>
      </c>
      <c r="I69" s="3">
        <f>SUMIF(Consenso!$C:$C,$B69,Consenso!AN:AN)</f>
        <v>0</v>
      </c>
      <c r="J69" s="3">
        <f>SUMIF(Consenso!$C:$C,$B69,Consenso!AO:AO)</f>
        <v>0</v>
      </c>
      <c r="K69" s="3">
        <f>SUMIF(Consenso!$C:$C,$B69,Consenso!AP:AP)</f>
        <v>0</v>
      </c>
      <c r="L69" s="3">
        <f>SUMIF(Consenso!$C:$C,$B69,Consenso!AQ:AQ)</f>
        <v>0</v>
      </c>
      <c r="M69" s="3">
        <f>SUMIF(Consenso!$C:$C,$B69,Consenso!AR:AR)</f>
        <v>0</v>
      </c>
      <c r="N69" s="3">
        <f>IFERROR(VLOOKUP(B:B,Consenso!C:P,14,0),0)</f>
        <v>318</v>
      </c>
      <c r="O69" s="3">
        <f>SUMIF('On Orders'!$B:$B,$B69,'On Orders'!E:E)</f>
        <v>0</v>
      </c>
      <c r="P69" s="3">
        <f>SUMIF('On Orders'!$B:$B,$B69,'On Orders'!F:F)</f>
        <v>0</v>
      </c>
      <c r="Q69" s="3">
        <f>SUMIF('On Orders'!$B:$B,$B69,'On Orders'!G:G)</f>
        <v>0</v>
      </c>
      <c r="R69" s="3">
        <f>SUMIF('On Orders'!$B:$B,$B69,'On Orders'!H:H)</f>
        <v>0</v>
      </c>
      <c r="S69" s="3">
        <v>0</v>
      </c>
      <c r="T69" s="3">
        <v>0</v>
      </c>
      <c r="U69" s="3">
        <v>0</v>
      </c>
      <c r="V69" s="31">
        <f t="shared" si="52"/>
        <v>318</v>
      </c>
      <c r="W69" s="31">
        <f t="shared" si="53"/>
        <v>318</v>
      </c>
      <c r="X69" s="31">
        <f t="shared" si="54"/>
        <v>318</v>
      </c>
      <c r="Y69" s="31">
        <f t="shared" si="55"/>
        <v>318</v>
      </c>
      <c r="Z69" s="31">
        <f t="shared" si="56"/>
        <v>318</v>
      </c>
      <c r="AA69" s="31">
        <f t="shared" si="57"/>
        <v>318</v>
      </c>
      <c r="AB69" t="str">
        <f>IF(COUNTIF('Master iP17 iP18'!$B:$B,$B69)&gt;0,"18",IF(COUNTIF('Master iP17 iP18'!$E:$E,$B69)&gt;0,"17","NORMAL"))</f>
        <v>NORMAL</v>
      </c>
      <c r="AC69" t="str">
        <f>IF($AB69="18",_xlfn.XLOOKUP($B69,'Master iP17 iP18'!$B:$B,'Master iP17 iP18'!$E:$E),"")</f>
        <v/>
      </c>
      <c r="AD69" s="22">
        <f t="shared" si="58"/>
        <v>318</v>
      </c>
      <c r="AE69" s="22">
        <f t="shared" si="59"/>
        <v>318</v>
      </c>
      <c r="AF69" s="22">
        <f t="shared" si="60"/>
        <v>318</v>
      </c>
      <c r="AG69" s="22">
        <f t="shared" si="61"/>
        <v>318</v>
      </c>
      <c r="AH69" s="22">
        <f t="shared" si="62"/>
        <v>318</v>
      </c>
      <c r="AI69" s="22">
        <f t="shared" si="63"/>
        <v>318</v>
      </c>
      <c r="AJ69" s="3">
        <f t="shared" si="64"/>
        <v>0</v>
      </c>
      <c r="AK69" s="3">
        <f t="shared" si="65"/>
        <v>0</v>
      </c>
      <c r="AL69" s="3">
        <f t="shared" si="66"/>
        <v>0</v>
      </c>
      <c r="AM69" s="3">
        <f t="shared" si="67"/>
        <v>0</v>
      </c>
      <c r="AN69" s="3">
        <f t="shared" si="68"/>
        <v>0</v>
      </c>
      <c r="AO69" s="3">
        <f t="shared" si="69"/>
        <v>0</v>
      </c>
      <c r="AR69" s="35" t="str">
        <f>IFERROR(_xlfn.XLOOKUP(B69,#REF!,#REF!),"")</f>
        <v/>
      </c>
      <c r="AS69" s="38">
        <f t="shared" si="70"/>
        <v>0</v>
      </c>
      <c r="AT69" s="38">
        <f t="shared" si="71"/>
        <v>0</v>
      </c>
      <c r="AU69" s="38">
        <f t="shared" si="72"/>
        <v>0</v>
      </c>
      <c r="AV69" s="38">
        <f t="shared" si="73"/>
        <v>0</v>
      </c>
      <c r="AW69" s="38">
        <f t="shared" si="74"/>
        <v>0</v>
      </c>
      <c r="AX69" s="38">
        <f t="shared" si="75"/>
        <v>0</v>
      </c>
      <c r="BA69" s="110">
        <f>SUMIF(Consenso!$C:$C,$B69,Consenso!AZ:AZ)</f>
        <v>13851.52</v>
      </c>
      <c r="BB69" s="110">
        <f>SUMIF(Consenso!$C:$C,$B69,Consenso!BA:BA)</f>
        <v>15808.800000000001</v>
      </c>
      <c r="BC69" s="110">
        <f>SUMIF(Consenso!$C:$C,$B69,Consenso!BB:BB)</f>
        <v>20626.72</v>
      </c>
      <c r="BD69" s="110">
        <f>SUMIF(Consenso!$C:$C,$B69,Consenso!BC:BC)</f>
        <v>16260.48</v>
      </c>
      <c r="BE69" s="110">
        <f>SUMIF(Consenso!$C:$C,$B69,Consenso!BD:BD)</f>
        <v>19422.240000000002</v>
      </c>
      <c r="BF69" s="110">
        <f>SUMIF(Consenso!$C:$C,$B69,Consenso!BE:BE)</f>
        <v>21379.52</v>
      </c>
    </row>
    <row r="70" spans="1:58" x14ac:dyDescent="0.2">
      <c r="A70" t="s">
        <v>104</v>
      </c>
      <c r="B70" s="37" t="s">
        <v>477</v>
      </c>
      <c r="C70" t="s">
        <v>478</v>
      </c>
      <c r="D70" t="s">
        <v>476</v>
      </c>
      <c r="E70" t="s">
        <v>2202</v>
      </c>
      <c r="F70" s="23">
        <v>17.600000000000001</v>
      </c>
      <c r="G70" s="169">
        <v>0</v>
      </c>
      <c r="H70" s="3">
        <f>SUMIF(Consenso!$C:$C,$B70,Consenso!AM:AM)</f>
        <v>72</v>
      </c>
      <c r="I70" s="3">
        <f>SUMIF(Consenso!$C:$C,$B70,Consenso!AN:AN)</f>
        <v>150</v>
      </c>
      <c r="J70" s="3">
        <f>SUMIF(Consenso!$C:$C,$B70,Consenso!AO:AO)</f>
        <v>120</v>
      </c>
      <c r="K70" s="3">
        <f>SUMIF(Consenso!$C:$C,$B70,Consenso!AP:AP)</f>
        <v>80</v>
      </c>
      <c r="L70" s="3">
        <f>SUMIF(Consenso!$C:$C,$B70,Consenso!AQ:AQ)</f>
        <v>370</v>
      </c>
      <c r="M70" s="3">
        <f>SUMIF(Consenso!$C:$C,$B70,Consenso!AR:AR)</f>
        <v>257</v>
      </c>
      <c r="N70" s="3">
        <f>IFERROR(VLOOKUP(B:B,Consenso!C:P,14,0),0)</f>
        <v>561</v>
      </c>
      <c r="O70" s="3">
        <f>SUMIF('On Orders'!$B:$B,$B70,'On Orders'!E:E)</f>
        <v>0</v>
      </c>
      <c r="P70" s="3">
        <f>SUMIF('On Orders'!$B:$B,$B70,'On Orders'!F:F)</f>
        <v>0</v>
      </c>
      <c r="Q70" s="3">
        <f>SUMIF('On Orders'!$B:$B,$B70,'On Orders'!G:G)</f>
        <v>0</v>
      </c>
      <c r="R70" s="3">
        <f>SUMIF('On Orders'!$B:$B,$B70,'On Orders'!H:H)</f>
        <v>0</v>
      </c>
      <c r="S70" s="3">
        <v>0</v>
      </c>
      <c r="T70" s="3">
        <v>0</v>
      </c>
      <c r="U70" s="3">
        <v>0</v>
      </c>
      <c r="V70" s="31">
        <f t="shared" si="52"/>
        <v>489</v>
      </c>
      <c r="W70" s="31">
        <f t="shared" si="53"/>
        <v>339</v>
      </c>
      <c r="X70" s="31">
        <f t="shared" si="54"/>
        <v>219</v>
      </c>
      <c r="Y70" s="31">
        <f t="shared" si="55"/>
        <v>139</v>
      </c>
      <c r="Z70" s="31">
        <f t="shared" si="56"/>
        <v>-231</v>
      </c>
      <c r="AA70" s="31">
        <f t="shared" si="57"/>
        <v>-488</v>
      </c>
      <c r="AB70" t="str">
        <f>IF(COUNTIF('Master iP17 iP18'!$B:$B,$B70)&gt;0,"18",IF(COUNTIF('Master iP17 iP18'!$E:$E,$B70)&gt;0,"17","NORMAL"))</f>
        <v>NORMAL</v>
      </c>
      <c r="AC70" t="str">
        <f>IF($AB70="18",_xlfn.XLOOKUP($B70,'Master iP17 iP18'!$B:$B,'Master iP17 iP18'!$E:$E),"")</f>
        <v/>
      </c>
      <c r="AD70" s="22">
        <f t="shared" si="58"/>
        <v>489</v>
      </c>
      <c r="AE70" s="22">
        <f t="shared" si="59"/>
        <v>339</v>
      </c>
      <c r="AF70" s="22">
        <f t="shared" si="60"/>
        <v>219</v>
      </c>
      <c r="AG70" s="22">
        <f t="shared" si="61"/>
        <v>139</v>
      </c>
      <c r="AH70" s="22">
        <f t="shared" si="62"/>
        <v>-231</v>
      </c>
      <c r="AI70" s="22">
        <f t="shared" si="63"/>
        <v>-488</v>
      </c>
      <c r="AJ70" s="3">
        <f t="shared" si="64"/>
        <v>0</v>
      </c>
      <c r="AK70" s="3">
        <f t="shared" si="65"/>
        <v>0</v>
      </c>
      <c r="AL70" s="3">
        <f t="shared" si="66"/>
        <v>0</v>
      </c>
      <c r="AM70" s="3">
        <f t="shared" si="67"/>
        <v>0</v>
      </c>
      <c r="AN70" s="3">
        <f t="shared" si="68"/>
        <v>231</v>
      </c>
      <c r="AO70" s="3">
        <f t="shared" si="69"/>
        <v>257</v>
      </c>
      <c r="AP70" s="22" t="s">
        <v>2258</v>
      </c>
      <c r="AR70" s="35" t="str">
        <f>IFERROR(_xlfn.XLOOKUP(B70,#REF!,#REF!),"")</f>
        <v/>
      </c>
      <c r="AS70" s="38">
        <f t="shared" si="70"/>
        <v>0</v>
      </c>
      <c r="AT70" s="38">
        <f t="shared" si="71"/>
        <v>0</v>
      </c>
      <c r="AU70" s="38">
        <f t="shared" si="72"/>
        <v>0</v>
      </c>
      <c r="AV70" s="38">
        <f t="shared" si="73"/>
        <v>0</v>
      </c>
      <c r="AW70" s="38">
        <f t="shared" si="74"/>
        <v>231</v>
      </c>
      <c r="AX70" s="38">
        <f t="shared" si="75"/>
        <v>257</v>
      </c>
      <c r="BA70" s="110">
        <f>SUMIF(Consenso!$C:$C,$B70,Consenso!AZ:AZ)</f>
        <v>71672.14</v>
      </c>
      <c r="BB70" s="110">
        <f>SUMIF(Consenso!$C:$C,$B70,Consenso!BA:BA)</f>
        <v>160668.70000000001</v>
      </c>
      <c r="BC70" s="110">
        <f>SUMIF(Consenso!$C:$C,$B70,Consenso!BB:BB)</f>
        <v>156968.78</v>
      </c>
      <c r="BD70" s="110">
        <f>SUMIF(Consenso!$C:$C,$B70,Consenso!BC:BC)</f>
        <v>146585.20000000001</v>
      </c>
      <c r="BE70" s="110">
        <f>SUMIF(Consenso!$C:$C,$B70,Consenso!BD:BD)</f>
        <v>297775.33999999997</v>
      </c>
      <c r="BF70" s="110">
        <f>SUMIF(Consenso!$C:$C,$B70,Consenso!BE:BE)</f>
        <v>192727.04000000001</v>
      </c>
    </row>
    <row r="71" spans="1:58" x14ac:dyDescent="0.2">
      <c r="A71" t="s">
        <v>104</v>
      </c>
      <c r="B71" s="37" t="s">
        <v>464</v>
      </c>
      <c r="C71" t="s">
        <v>465</v>
      </c>
      <c r="D71" t="s">
        <v>407</v>
      </c>
      <c r="E71" t="s">
        <v>2202</v>
      </c>
      <c r="F71" s="23" t="e">
        <v>#N/A</v>
      </c>
      <c r="G71" s="169"/>
      <c r="H71" s="3">
        <f>SUMIF(Consenso!$C:$C,$B71,Consenso!AM:AM)</f>
        <v>0</v>
      </c>
      <c r="I71" s="3">
        <f>SUMIF(Consenso!$C:$C,$B71,Consenso!AN:AN)</f>
        <v>0</v>
      </c>
      <c r="J71" s="3">
        <f>SUMIF(Consenso!$C:$C,$B71,Consenso!AO:AO)</f>
        <v>455</v>
      </c>
      <c r="K71" s="3">
        <f>SUMIF(Consenso!$C:$C,$B71,Consenso!AP:AP)</f>
        <v>380</v>
      </c>
      <c r="L71" s="3">
        <f>SUMIF(Consenso!$C:$C,$B71,Consenso!AQ:AQ)</f>
        <v>410</v>
      </c>
      <c r="M71" s="3">
        <f>SUMIF(Consenso!$C:$C,$B71,Consenso!AR:AR)</f>
        <v>350</v>
      </c>
      <c r="N71" s="3">
        <f>IFERROR(VLOOKUP(B:B,Consenso!C:P,14,0),0)</f>
        <v>0</v>
      </c>
      <c r="O71" s="3">
        <f>SUMIF('On Orders'!$B:$B,$B71,'On Orders'!E:E)</f>
        <v>0</v>
      </c>
      <c r="P71" s="3">
        <f>SUMIF('On Orders'!$B:$B,$B71,'On Orders'!F:F)</f>
        <v>0</v>
      </c>
      <c r="Q71" s="3">
        <f>SUMIF('On Orders'!$B:$B,$B71,'On Orders'!G:G)</f>
        <v>450</v>
      </c>
      <c r="R71" s="3">
        <f>SUMIF('On Orders'!$B:$B,$B71,'On Orders'!H:H)</f>
        <v>0</v>
      </c>
      <c r="S71" s="3">
        <v>0</v>
      </c>
      <c r="T71" s="3">
        <v>0</v>
      </c>
      <c r="U71" s="3">
        <v>0</v>
      </c>
      <c r="V71" s="31">
        <f t="shared" si="52"/>
        <v>0</v>
      </c>
      <c r="W71" s="31">
        <f t="shared" si="53"/>
        <v>450</v>
      </c>
      <c r="X71" s="31">
        <f t="shared" si="54"/>
        <v>-5</v>
      </c>
      <c r="Y71" s="31">
        <f t="shared" si="55"/>
        <v>-385</v>
      </c>
      <c r="Z71" s="31">
        <f t="shared" si="56"/>
        <v>-795</v>
      </c>
      <c r="AA71" s="31">
        <f t="shared" si="57"/>
        <v>-1145</v>
      </c>
      <c r="AB71" t="str">
        <f>IF(COUNTIF('Master iP17 iP18'!$B:$B,$B71)&gt;0,"18",IF(COUNTIF('Master iP17 iP18'!$E:$E,$B71)&gt;0,"17","NORMAL"))</f>
        <v>18</v>
      </c>
      <c r="AC71" t="str">
        <f>IF($AB71="18",_xlfn.XLOOKUP($B71,'Master iP17 iP18'!$B:$B,'Master iP17 iP18'!$E:$E),"")</f>
        <v>NM014278858</v>
      </c>
      <c r="AD71" s="22">
        <f t="shared" si="58"/>
        <v>314</v>
      </c>
      <c r="AE71" s="22">
        <f t="shared" si="59"/>
        <v>684</v>
      </c>
      <c r="AF71" s="22">
        <f t="shared" si="60"/>
        <v>229</v>
      </c>
      <c r="AG71" s="22">
        <f t="shared" si="61"/>
        <v>-151</v>
      </c>
      <c r="AH71" s="22">
        <f t="shared" si="62"/>
        <v>-561</v>
      </c>
      <c r="AI71" s="22">
        <f t="shared" si="63"/>
        <v>-911</v>
      </c>
      <c r="AJ71" s="3">
        <f t="shared" si="64"/>
        <v>0</v>
      </c>
      <c r="AK71" s="3">
        <f t="shared" si="65"/>
        <v>0</v>
      </c>
      <c r="AL71" s="3">
        <f t="shared" si="66"/>
        <v>0</v>
      </c>
      <c r="AM71" s="3">
        <f t="shared" si="67"/>
        <v>151</v>
      </c>
      <c r="AN71" s="3">
        <f t="shared" si="68"/>
        <v>410</v>
      </c>
      <c r="AO71" s="3">
        <f t="shared" si="69"/>
        <v>350</v>
      </c>
      <c r="AP71" s="22" t="s">
        <v>2255</v>
      </c>
      <c r="AR71" s="35" t="str">
        <f>IFERROR(_xlfn.XLOOKUP(B71,#REF!,#REF!),"")</f>
        <v/>
      </c>
      <c r="AS71" s="38">
        <f t="shared" si="70"/>
        <v>0</v>
      </c>
      <c r="AT71" s="38">
        <f t="shared" si="71"/>
        <v>0</v>
      </c>
      <c r="AU71" s="38">
        <f t="shared" si="72"/>
        <v>0</v>
      </c>
      <c r="AV71" s="38">
        <f t="shared" si="73"/>
        <v>151</v>
      </c>
      <c r="AW71" s="38">
        <f t="shared" si="74"/>
        <v>410</v>
      </c>
      <c r="AX71" s="38">
        <f t="shared" si="75"/>
        <v>350</v>
      </c>
      <c r="AY71" s="38"/>
      <c r="BA71" s="110">
        <f>SUMIF(Consenso!$C:$C,$B71,Consenso!AZ:AZ)</f>
        <v>0</v>
      </c>
      <c r="BB71" s="110">
        <f>SUMIF(Consenso!$C:$C,$B71,Consenso!BA:BA)</f>
        <v>0</v>
      </c>
      <c r="BC71" s="110">
        <f>SUMIF(Consenso!$C:$C,$B71,Consenso!BB:BB)</f>
        <v>213268.42672413797</v>
      </c>
      <c r="BD71" s="110">
        <f>SUMIF(Consenso!$C:$C,$B71,Consenso!BC:BC)</f>
        <v>177416.37931034484</v>
      </c>
      <c r="BE71" s="110">
        <f>SUMIF(Consenso!$C:$C,$B71,Consenso!BD:BD)</f>
        <v>191627.58620689655</v>
      </c>
      <c r="BF71" s="110">
        <f>SUMIF(Consenso!$C:$C,$B71,Consenso!BE:BE)</f>
        <v>163205.1724137931</v>
      </c>
    </row>
    <row r="72" spans="1:58" x14ac:dyDescent="0.2">
      <c r="A72" t="s">
        <v>104</v>
      </c>
      <c r="B72" s="37" t="s">
        <v>462</v>
      </c>
      <c r="C72" t="s">
        <v>463</v>
      </c>
      <c r="D72" t="s">
        <v>407</v>
      </c>
      <c r="E72" t="s">
        <v>2202</v>
      </c>
      <c r="F72" s="23" t="e">
        <v>#N/A</v>
      </c>
      <c r="G72" s="169"/>
      <c r="H72" s="3">
        <f>SUMIF(Consenso!$C:$C,$B72,Consenso!AM:AM)</f>
        <v>0</v>
      </c>
      <c r="I72" s="3">
        <f>SUMIF(Consenso!$C:$C,$B72,Consenso!AN:AN)</f>
        <v>0</v>
      </c>
      <c r="J72" s="3">
        <f>SUMIF(Consenso!$C:$C,$B72,Consenso!AO:AO)</f>
        <v>470</v>
      </c>
      <c r="K72" s="3">
        <f>SUMIF(Consenso!$C:$C,$B72,Consenso!AP:AP)</f>
        <v>400</v>
      </c>
      <c r="L72" s="3">
        <f>SUMIF(Consenso!$C:$C,$B72,Consenso!AQ:AQ)</f>
        <v>420</v>
      </c>
      <c r="M72" s="3">
        <f>SUMIF(Consenso!$C:$C,$B72,Consenso!AR:AR)</f>
        <v>380</v>
      </c>
      <c r="N72" s="3">
        <f>IFERROR(VLOOKUP(B:B,Consenso!C:P,14,0),0)</f>
        <v>0</v>
      </c>
      <c r="O72" s="3">
        <f>SUMIF('On Orders'!$B:$B,$B72,'On Orders'!E:E)</f>
        <v>0</v>
      </c>
      <c r="P72" s="3">
        <f>SUMIF('On Orders'!$B:$B,$B72,'On Orders'!F:F)</f>
        <v>0</v>
      </c>
      <c r="Q72" s="3">
        <f>SUMIF('On Orders'!$B:$B,$B72,'On Orders'!G:G)</f>
        <v>450</v>
      </c>
      <c r="R72" s="3">
        <f>SUMIF('On Orders'!$B:$B,$B72,'On Orders'!H:H)</f>
        <v>0</v>
      </c>
      <c r="S72" s="3">
        <v>0</v>
      </c>
      <c r="T72" s="3">
        <v>0</v>
      </c>
      <c r="U72" s="3">
        <v>0</v>
      </c>
      <c r="V72" s="31">
        <f t="shared" si="52"/>
        <v>0</v>
      </c>
      <c r="W72" s="31">
        <f t="shared" si="53"/>
        <v>450</v>
      </c>
      <c r="X72" s="31">
        <f t="shared" si="54"/>
        <v>-20</v>
      </c>
      <c r="Y72" s="31">
        <f t="shared" si="55"/>
        <v>-420</v>
      </c>
      <c r="Z72" s="31">
        <f t="shared" si="56"/>
        <v>-840</v>
      </c>
      <c r="AA72" s="31">
        <f t="shared" si="57"/>
        <v>-1220</v>
      </c>
      <c r="AB72" t="str">
        <f>IF(COUNTIF('Master iP17 iP18'!$B:$B,$B72)&gt;0,"18",IF(COUNTIF('Master iP17 iP18'!$E:$E,$B72)&gt;0,"17","NORMAL"))</f>
        <v>18</v>
      </c>
      <c r="AC72" t="str">
        <f>IF($AB72="18",_xlfn.XLOOKUP($B72,'Master iP17 iP18'!$B:$B,'Master iP17 iP18'!$E:$E),"")</f>
        <v>NM014285858</v>
      </c>
      <c r="AD72" s="22">
        <f t="shared" si="58"/>
        <v>278</v>
      </c>
      <c r="AE72" s="22">
        <f t="shared" si="59"/>
        <v>648</v>
      </c>
      <c r="AF72" s="22">
        <f t="shared" si="60"/>
        <v>178</v>
      </c>
      <c r="AG72" s="22">
        <f t="shared" si="61"/>
        <v>-222</v>
      </c>
      <c r="AH72" s="22">
        <f t="shared" si="62"/>
        <v>-642</v>
      </c>
      <c r="AI72" s="22">
        <f t="shared" si="63"/>
        <v>-1022</v>
      </c>
      <c r="AJ72" s="3">
        <f t="shared" si="64"/>
        <v>0</v>
      </c>
      <c r="AK72" s="3">
        <f t="shared" si="65"/>
        <v>0</v>
      </c>
      <c r="AL72" s="3">
        <f t="shared" si="66"/>
        <v>0</v>
      </c>
      <c r="AM72" s="3">
        <f t="shared" si="67"/>
        <v>222</v>
      </c>
      <c r="AN72" s="3">
        <f t="shared" si="68"/>
        <v>420</v>
      </c>
      <c r="AO72" s="3">
        <f t="shared" si="69"/>
        <v>380</v>
      </c>
      <c r="AP72" s="22" t="s">
        <v>2255</v>
      </c>
      <c r="AR72" s="35" t="str">
        <f>IFERROR(_xlfn.XLOOKUP(B72,#REF!,#REF!),"")</f>
        <v/>
      </c>
      <c r="AS72" s="38">
        <f t="shared" si="70"/>
        <v>0</v>
      </c>
      <c r="AT72" s="38">
        <f t="shared" si="71"/>
        <v>0</v>
      </c>
      <c r="AU72" s="38">
        <f t="shared" si="72"/>
        <v>0</v>
      </c>
      <c r="AV72" s="38">
        <f t="shared" si="73"/>
        <v>222</v>
      </c>
      <c r="AW72" s="38">
        <f t="shared" si="74"/>
        <v>420</v>
      </c>
      <c r="AX72" s="38">
        <f t="shared" si="75"/>
        <v>380</v>
      </c>
      <c r="AY72" s="38"/>
      <c r="BA72" s="110">
        <f>SUMIF(Consenso!$C:$C,$B72,Consenso!AZ:AZ)</f>
        <v>0</v>
      </c>
      <c r="BB72" s="110">
        <f>SUMIF(Consenso!$C:$C,$B72,Consenso!BA:BA)</f>
        <v>0</v>
      </c>
      <c r="BC72" s="110">
        <f>SUMIF(Consenso!$C:$C,$B72,Consenso!BB:BB)</f>
        <v>220179.61206896554</v>
      </c>
      <c r="BD72" s="110">
        <f>SUMIF(Consenso!$C:$C,$B72,Consenso!BC:BC)</f>
        <v>186890.51724137933</v>
      </c>
      <c r="BE72" s="110">
        <f>SUMIF(Consenso!$C:$C,$B72,Consenso!BD:BD)</f>
        <v>196364.6551724138</v>
      </c>
      <c r="BF72" s="110">
        <f>SUMIF(Consenso!$C:$C,$B72,Consenso!BE:BE)</f>
        <v>177416.37931034484</v>
      </c>
    </row>
    <row r="73" spans="1:58" x14ac:dyDescent="0.2">
      <c r="A73" t="s">
        <v>104</v>
      </c>
      <c r="B73" s="37" t="s">
        <v>460</v>
      </c>
      <c r="C73" t="s">
        <v>461</v>
      </c>
      <c r="D73" t="s">
        <v>396</v>
      </c>
      <c r="E73" t="s">
        <v>2202</v>
      </c>
      <c r="F73" s="23" t="e">
        <v>#N/A</v>
      </c>
      <c r="G73" s="169"/>
      <c r="H73" s="3">
        <f>SUMIF(Consenso!$C:$C,$B73,Consenso!AM:AM)</f>
        <v>0</v>
      </c>
      <c r="I73" s="3">
        <f>SUMIF(Consenso!$C:$C,$B73,Consenso!AN:AN)</f>
        <v>0</v>
      </c>
      <c r="J73" s="3">
        <f>SUMIF(Consenso!$C:$C,$B73,Consenso!AO:AO)</f>
        <v>375</v>
      </c>
      <c r="K73" s="3">
        <f>SUMIF(Consenso!$C:$C,$B73,Consenso!AP:AP)</f>
        <v>220</v>
      </c>
      <c r="L73" s="3">
        <f>SUMIF(Consenso!$C:$C,$B73,Consenso!AQ:AQ)</f>
        <v>210</v>
      </c>
      <c r="M73" s="3">
        <f>SUMIF(Consenso!$C:$C,$B73,Consenso!AR:AR)</f>
        <v>200</v>
      </c>
      <c r="N73" s="3">
        <f>IFERROR(VLOOKUP(B:B,Consenso!C:P,14,0),0)</f>
        <v>0</v>
      </c>
      <c r="O73" s="3">
        <f>SUMIF('On Orders'!$B:$B,$B73,'On Orders'!E:E)</f>
        <v>0</v>
      </c>
      <c r="P73" s="3">
        <f>SUMIF('On Orders'!$B:$B,$B73,'On Orders'!F:F)</f>
        <v>0</v>
      </c>
      <c r="Q73" s="3">
        <f>SUMIF('On Orders'!$B:$B,$B73,'On Orders'!G:G)</f>
        <v>0</v>
      </c>
      <c r="R73" s="3">
        <f>SUMIF('On Orders'!$B:$B,$B73,'On Orders'!H:H)</f>
        <v>0</v>
      </c>
      <c r="S73" s="3">
        <v>0</v>
      </c>
      <c r="T73" s="3">
        <v>0</v>
      </c>
      <c r="U73" s="3">
        <v>0</v>
      </c>
      <c r="V73" s="31">
        <f t="shared" si="52"/>
        <v>0</v>
      </c>
      <c r="W73" s="31">
        <f t="shared" si="53"/>
        <v>0</v>
      </c>
      <c r="X73" s="31">
        <f t="shared" si="54"/>
        <v>-375</v>
      </c>
      <c r="Y73" s="31">
        <f t="shared" si="55"/>
        <v>-595</v>
      </c>
      <c r="Z73" s="31">
        <f t="shared" si="56"/>
        <v>-805</v>
      </c>
      <c r="AA73" s="31">
        <f t="shared" si="57"/>
        <v>-1005</v>
      </c>
      <c r="AB73" t="str">
        <f>IF(COUNTIF('Master iP17 iP18'!$B:$B,$B73)&gt;0,"18",IF(COUNTIF('Master iP17 iP18'!$E:$E,$B73)&gt;0,"17","NORMAL"))</f>
        <v>18</v>
      </c>
      <c r="AC73" t="str">
        <f>IF($AB73="18",_xlfn.XLOOKUP($B73,'Master iP17 iP18'!$B:$B,'Master iP17 iP18'!$E:$E),"")</f>
        <v>NM014322858</v>
      </c>
      <c r="AD73" s="22">
        <f t="shared" si="58"/>
        <v>525</v>
      </c>
      <c r="AE73" s="22">
        <f t="shared" si="59"/>
        <v>507</v>
      </c>
      <c r="AF73" s="22">
        <f t="shared" si="60"/>
        <v>132</v>
      </c>
      <c r="AG73" s="22">
        <f t="shared" si="61"/>
        <v>-88</v>
      </c>
      <c r="AH73" s="22">
        <f t="shared" si="62"/>
        <v>-298</v>
      </c>
      <c r="AI73" s="22">
        <f t="shared" si="63"/>
        <v>-498</v>
      </c>
      <c r="AJ73" s="3">
        <f t="shared" si="64"/>
        <v>0</v>
      </c>
      <c r="AK73" s="3">
        <f t="shared" si="65"/>
        <v>0</v>
      </c>
      <c r="AL73" s="3">
        <f t="shared" si="66"/>
        <v>0</v>
      </c>
      <c r="AM73" s="3">
        <f t="shared" si="67"/>
        <v>88</v>
      </c>
      <c r="AN73" s="3">
        <f t="shared" si="68"/>
        <v>210</v>
      </c>
      <c r="AO73" s="3">
        <f t="shared" si="69"/>
        <v>200</v>
      </c>
      <c r="AP73" s="22"/>
      <c r="AR73" s="35" t="str">
        <f>IFERROR(_xlfn.XLOOKUP(B73,#REF!,#REF!),"")</f>
        <v/>
      </c>
      <c r="AS73" s="38">
        <f t="shared" si="70"/>
        <v>0</v>
      </c>
      <c r="AT73" s="38">
        <f t="shared" si="71"/>
        <v>0</v>
      </c>
      <c r="AU73" s="38">
        <f t="shared" si="72"/>
        <v>0</v>
      </c>
      <c r="AV73" s="38">
        <f t="shared" si="73"/>
        <v>88</v>
      </c>
      <c r="AW73" s="38">
        <f t="shared" si="74"/>
        <v>210</v>
      </c>
      <c r="AX73" s="38">
        <f t="shared" si="75"/>
        <v>200</v>
      </c>
      <c r="AY73" s="38"/>
      <c r="BA73" s="110">
        <f>SUMIF(Consenso!$C:$C,$B73,Consenso!AZ:AZ)</f>
        <v>0</v>
      </c>
      <c r="BB73" s="110">
        <f>SUMIF(Consenso!$C:$C,$B73,Consenso!BA:BA)</f>
        <v>0</v>
      </c>
      <c r="BC73" s="110">
        <f>SUMIF(Consenso!$C:$C,$B73,Consenso!BB:BB)</f>
        <v>176408.77155172414</v>
      </c>
      <c r="BD73" s="110">
        <f>SUMIF(Consenso!$C:$C,$B73,Consenso!BC:BC)</f>
        <v>102919.39655172414</v>
      </c>
      <c r="BE73" s="110">
        <f>SUMIF(Consenso!$C:$C,$B73,Consenso!BD:BD)</f>
        <v>98182.327586206899</v>
      </c>
      <c r="BF73" s="110">
        <f>SUMIF(Consenso!$C:$C,$B73,Consenso!BE:BE)</f>
        <v>93445.258620689667</v>
      </c>
    </row>
    <row r="74" spans="1:58" x14ac:dyDescent="0.2">
      <c r="A74" t="s">
        <v>104</v>
      </c>
      <c r="B74" s="37" t="s">
        <v>458</v>
      </c>
      <c r="C74" t="s">
        <v>459</v>
      </c>
      <c r="D74" t="s">
        <v>396</v>
      </c>
      <c r="E74" t="s">
        <v>2202</v>
      </c>
      <c r="F74" s="23" t="e">
        <v>#N/A</v>
      </c>
      <c r="G74" s="169"/>
      <c r="H74" s="3">
        <f>SUMIF(Consenso!$C:$C,$B74,Consenso!AM:AM)</f>
        <v>0</v>
      </c>
      <c r="I74" s="3">
        <f>SUMIF(Consenso!$C:$C,$B74,Consenso!AN:AN)</f>
        <v>0</v>
      </c>
      <c r="J74" s="3">
        <f>SUMIF(Consenso!$C:$C,$B74,Consenso!AO:AO)</f>
        <v>365</v>
      </c>
      <c r="K74" s="3">
        <f>SUMIF(Consenso!$C:$C,$B74,Consenso!AP:AP)</f>
        <v>250</v>
      </c>
      <c r="L74" s="3">
        <f>SUMIF(Consenso!$C:$C,$B74,Consenso!AQ:AQ)</f>
        <v>250</v>
      </c>
      <c r="M74" s="3">
        <f>SUMIF(Consenso!$C:$C,$B74,Consenso!AR:AR)</f>
        <v>220</v>
      </c>
      <c r="N74" s="3">
        <f>IFERROR(VLOOKUP(B:B,Consenso!C:P,14,0),0)</f>
        <v>0</v>
      </c>
      <c r="O74" s="3">
        <f>SUMIF('On Orders'!$B:$B,$B74,'On Orders'!E:E)</f>
        <v>0</v>
      </c>
      <c r="P74" s="3">
        <f>SUMIF('On Orders'!$B:$B,$B74,'On Orders'!F:F)</f>
        <v>0</v>
      </c>
      <c r="Q74" s="3">
        <f>SUMIF('On Orders'!$B:$B,$B74,'On Orders'!G:G)</f>
        <v>0</v>
      </c>
      <c r="R74" s="3">
        <f>SUMIF('On Orders'!$B:$B,$B74,'On Orders'!H:H)</f>
        <v>0</v>
      </c>
      <c r="S74" s="3">
        <v>0</v>
      </c>
      <c r="T74" s="3">
        <v>0</v>
      </c>
      <c r="U74" s="3">
        <v>0</v>
      </c>
      <c r="V74" s="31">
        <f t="shared" si="52"/>
        <v>0</v>
      </c>
      <c r="W74" s="31">
        <f t="shared" si="53"/>
        <v>0</v>
      </c>
      <c r="X74" s="31">
        <f t="shared" si="54"/>
        <v>-365</v>
      </c>
      <c r="Y74" s="31">
        <f t="shared" si="55"/>
        <v>-615</v>
      </c>
      <c r="Z74" s="31">
        <f t="shared" si="56"/>
        <v>-865</v>
      </c>
      <c r="AA74" s="31">
        <f t="shared" si="57"/>
        <v>-1085</v>
      </c>
      <c r="AB74" t="str">
        <f>IF(COUNTIF('Master iP17 iP18'!$B:$B,$B74)&gt;0,"18",IF(COUNTIF('Master iP17 iP18'!$E:$E,$B74)&gt;0,"17","NORMAL"))</f>
        <v>18</v>
      </c>
      <c r="AC74" t="str">
        <f>IF($AB74="18",_xlfn.XLOOKUP($B74,'Master iP17 iP18'!$B:$B,'Master iP17 iP18'!$E:$E),"")</f>
        <v>NM014339858</v>
      </c>
      <c r="AD74" s="22">
        <f t="shared" si="58"/>
        <v>473</v>
      </c>
      <c r="AE74" s="22">
        <f t="shared" si="59"/>
        <v>423</v>
      </c>
      <c r="AF74" s="22">
        <f t="shared" si="60"/>
        <v>58</v>
      </c>
      <c r="AG74" s="22">
        <f t="shared" si="61"/>
        <v>-192</v>
      </c>
      <c r="AH74" s="22">
        <f t="shared" si="62"/>
        <v>-442</v>
      </c>
      <c r="AI74" s="22">
        <f t="shared" si="63"/>
        <v>-662</v>
      </c>
      <c r="AJ74" s="3">
        <f t="shared" si="64"/>
        <v>0</v>
      </c>
      <c r="AK74" s="3">
        <f t="shared" si="65"/>
        <v>0</v>
      </c>
      <c r="AL74" s="3">
        <f t="shared" si="66"/>
        <v>0</v>
      </c>
      <c r="AM74" s="3">
        <f t="shared" si="67"/>
        <v>192</v>
      </c>
      <c r="AN74" s="3">
        <f t="shared" si="68"/>
        <v>250</v>
      </c>
      <c r="AO74" s="3">
        <f t="shared" si="69"/>
        <v>220</v>
      </c>
      <c r="AP74" s="22"/>
      <c r="AR74" s="35" t="str">
        <f>IFERROR(_xlfn.XLOOKUP(B74,#REF!,#REF!),"")</f>
        <v/>
      </c>
      <c r="AS74" s="38">
        <f t="shared" si="70"/>
        <v>0</v>
      </c>
      <c r="AT74" s="38">
        <f t="shared" si="71"/>
        <v>0</v>
      </c>
      <c r="AU74" s="38">
        <f t="shared" si="72"/>
        <v>0</v>
      </c>
      <c r="AV74" s="38">
        <f t="shared" si="73"/>
        <v>192</v>
      </c>
      <c r="AW74" s="38">
        <f t="shared" si="74"/>
        <v>250</v>
      </c>
      <c r="AX74" s="38">
        <f t="shared" si="75"/>
        <v>220</v>
      </c>
      <c r="AY74" s="38"/>
      <c r="BA74" s="110">
        <f>SUMIF(Consenso!$C:$C,$B74,Consenso!AZ:AZ)</f>
        <v>0</v>
      </c>
      <c r="BB74" s="110">
        <f>SUMIF(Consenso!$C:$C,$B74,Consenso!BA:BA)</f>
        <v>0</v>
      </c>
      <c r="BC74" s="110">
        <f>SUMIF(Consenso!$C:$C,$B74,Consenso!BB:BB)</f>
        <v>171801.31465517243</v>
      </c>
      <c r="BD74" s="110">
        <f>SUMIF(Consenso!$C:$C,$B74,Consenso!BC:BC)</f>
        <v>117130.60344827587</v>
      </c>
      <c r="BE74" s="110">
        <f>SUMIF(Consenso!$C:$C,$B74,Consenso!BD:BD)</f>
        <v>117130.60344827587</v>
      </c>
      <c r="BF74" s="110">
        <f>SUMIF(Consenso!$C:$C,$B74,Consenso!BE:BE)</f>
        <v>102919.39655172414</v>
      </c>
    </row>
    <row r="75" spans="1:58" x14ac:dyDescent="0.2">
      <c r="A75" t="s">
        <v>104</v>
      </c>
      <c r="B75" s="37" t="s">
        <v>1137</v>
      </c>
      <c r="C75" t="s">
        <v>1138</v>
      </c>
      <c r="D75" t="s">
        <v>476</v>
      </c>
      <c r="E75" t="s">
        <v>2202</v>
      </c>
      <c r="F75" s="23">
        <v>65.099999999999994</v>
      </c>
      <c r="G75" s="169">
        <v>0</v>
      </c>
      <c r="H75" s="3">
        <f>SUMIF(Consenso!$C:$C,$B75,Consenso!AM:AM)</f>
        <v>0</v>
      </c>
      <c r="I75" s="3">
        <f>SUMIF(Consenso!$C:$C,$B75,Consenso!AN:AN)</f>
        <v>0</v>
      </c>
      <c r="J75" s="3">
        <f>SUMIF(Consenso!$C:$C,$B75,Consenso!AO:AO)</f>
        <v>0</v>
      </c>
      <c r="K75" s="3">
        <f>SUMIF(Consenso!$C:$C,$B75,Consenso!AP:AP)</f>
        <v>0</v>
      </c>
      <c r="L75" s="3">
        <f>SUMIF(Consenso!$C:$C,$B75,Consenso!AQ:AQ)</f>
        <v>0</v>
      </c>
      <c r="M75" s="3">
        <f>SUMIF(Consenso!$C:$C,$B75,Consenso!AR:AR)</f>
        <v>10</v>
      </c>
      <c r="N75" s="3">
        <f>IFERROR(VLOOKUP(B:B,Consenso!C:P,14,0),0)</f>
        <v>111</v>
      </c>
      <c r="O75" s="3">
        <f>SUMIF('On Orders'!$B:$B,$B75,'On Orders'!E:E)</f>
        <v>0</v>
      </c>
      <c r="P75" s="3">
        <f>SUMIF('On Orders'!$B:$B,$B75,'On Orders'!F:F)</f>
        <v>0</v>
      </c>
      <c r="Q75" s="3">
        <f>SUMIF('On Orders'!$B:$B,$B75,'On Orders'!G:G)</f>
        <v>0</v>
      </c>
      <c r="R75" s="3">
        <f>SUMIF('On Orders'!$B:$B,$B75,'On Orders'!H:H)</f>
        <v>0</v>
      </c>
      <c r="S75" s="3">
        <v>0</v>
      </c>
      <c r="T75" s="3">
        <v>0</v>
      </c>
      <c r="U75" s="3">
        <v>0</v>
      </c>
      <c r="V75" s="31">
        <f t="shared" si="52"/>
        <v>111</v>
      </c>
      <c r="W75" s="31">
        <f t="shared" si="53"/>
        <v>111</v>
      </c>
      <c r="X75" s="31">
        <f t="shared" si="54"/>
        <v>111</v>
      </c>
      <c r="Y75" s="31">
        <f t="shared" si="55"/>
        <v>111</v>
      </c>
      <c r="Z75" s="31">
        <f t="shared" si="56"/>
        <v>111</v>
      </c>
      <c r="AA75" s="31">
        <f t="shared" si="57"/>
        <v>101</v>
      </c>
      <c r="AB75" t="str">
        <f>IF(COUNTIF('Master iP17 iP18'!$B:$B,$B75)&gt;0,"18",IF(COUNTIF('Master iP17 iP18'!$E:$E,$B75)&gt;0,"17","NORMAL"))</f>
        <v>NORMAL</v>
      </c>
      <c r="AC75" t="str">
        <f>IF($AB75="18",_xlfn.XLOOKUP($B75,'Master iP17 iP18'!$B:$B,'Master iP17 iP18'!$E:$E),"")</f>
        <v/>
      </c>
      <c r="AD75" s="22">
        <f t="shared" si="58"/>
        <v>111</v>
      </c>
      <c r="AE75" s="22">
        <f t="shared" si="59"/>
        <v>111</v>
      </c>
      <c r="AF75" s="22">
        <f t="shared" si="60"/>
        <v>111</v>
      </c>
      <c r="AG75" s="22">
        <f t="shared" si="61"/>
        <v>111</v>
      </c>
      <c r="AH75" s="22">
        <f t="shared" si="62"/>
        <v>111</v>
      </c>
      <c r="AI75" s="22">
        <f t="shared" si="63"/>
        <v>101</v>
      </c>
      <c r="AJ75" s="3">
        <f t="shared" si="64"/>
        <v>0</v>
      </c>
      <c r="AK75" s="3">
        <f t="shared" si="65"/>
        <v>0</v>
      </c>
      <c r="AL75" s="3">
        <f t="shared" si="66"/>
        <v>0</v>
      </c>
      <c r="AM75" s="3">
        <f t="shared" si="67"/>
        <v>0</v>
      </c>
      <c r="AN75" s="3">
        <f t="shared" si="68"/>
        <v>0</v>
      </c>
      <c r="AO75" s="3">
        <f t="shared" si="69"/>
        <v>0</v>
      </c>
      <c r="AP75" s="22"/>
      <c r="AR75" s="35" t="str">
        <f>IFERROR(_xlfn.XLOOKUP(B75,#REF!,#REF!),"")</f>
        <v/>
      </c>
      <c r="AS75" s="38">
        <f t="shared" si="70"/>
        <v>0</v>
      </c>
      <c r="AT75" s="38">
        <f t="shared" si="71"/>
        <v>0</v>
      </c>
      <c r="AU75" s="38">
        <f t="shared" si="72"/>
        <v>0</v>
      </c>
      <c r="AV75" s="38">
        <f t="shared" si="73"/>
        <v>0</v>
      </c>
      <c r="AW75" s="38">
        <f t="shared" si="74"/>
        <v>0</v>
      </c>
      <c r="AX75" s="38">
        <f t="shared" si="75"/>
        <v>0</v>
      </c>
      <c r="BA75" s="110">
        <f>SUMIF(Consenso!$C:$C,$B75,Consenso!AZ:AZ)</f>
        <v>60329.75</v>
      </c>
      <c r="BB75" s="110">
        <f>SUMIF(Consenso!$C:$C,$B75,Consenso!BA:BA)</f>
        <v>69982.509999999995</v>
      </c>
      <c r="BC75" s="110">
        <f>SUMIF(Consenso!$C:$C,$B75,Consenso!BB:BB)</f>
        <v>69982.509999999995</v>
      </c>
      <c r="BD75" s="110">
        <f>SUMIF(Consenso!$C:$C,$B75,Consenso!BC:BC)</f>
        <v>57916.56</v>
      </c>
      <c r="BE75" s="110">
        <f>SUMIF(Consenso!$C:$C,$B75,Consenso!BD:BD)</f>
        <v>69982.509999999995</v>
      </c>
      <c r="BF75" s="110">
        <f>SUMIF(Consenso!$C:$C,$B75,Consenso!BE:BE)</f>
        <v>77222.080000000002</v>
      </c>
    </row>
    <row r="76" spans="1:58" x14ac:dyDescent="0.2">
      <c r="A76" t="s">
        <v>104</v>
      </c>
      <c r="B76" s="37" t="s">
        <v>1140</v>
      </c>
      <c r="C76" t="s">
        <v>1141</v>
      </c>
      <c r="D76" t="s">
        <v>476</v>
      </c>
      <c r="E76" t="s">
        <v>2202</v>
      </c>
      <c r="F76" s="23">
        <v>65.099999999999994</v>
      </c>
      <c r="G76" s="169">
        <v>0</v>
      </c>
      <c r="H76" s="3">
        <f>SUMIF(Consenso!$C:$C,$B76,Consenso!AM:AM)</f>
        <v>0</v>
      </c>
      <c r="I76" s="3">
        <f>SUMIF(Consenso!$C:$C,$B76,Consenso!AN:AN)</f>
        <v>0</v>
      </c>
      <c r="J76" s="3">
        <f>SUMIF(Consenso!$C:$C,$B76,Consenso!AO:AO)</f>
        <v>0</v>
      </c>
      <c r="K76" s="3">
        <f>SUMIF(Consenso!$C:$C,$B76,Consenso!AP:AP)</f>
        <v>0</v>
      </c>
      <c r="L76" s="3">
        <f>SUMIF(Consenso!$C:$C,$B76,Consenso!AQ:AQ)</f>
        <v>0</v>
      </c>
      <c r="M76" s="3">
        <f>SUMIF(Consenso!$C:$C,$B76,Consenso!AR:AR)</f>
        <v>17</v>
      </c>
      <c r="N76" s="3">
        <f>IFERROR(VLOOKUP(B:B,Consenso!C:P,14,0),0)</f>
        <v>101</v>
      </c>
      <c r="O76" s="3">
        <f>SUMIF('On Orders'!$B:$B,$B76,'On Orders'!E:E)</f>
        <v>0</v>
      </c>
      <c r="P76" s="3">
        <f>SUMIF('On Orders'!$B:$B,$B76,'On Orders'!F:F)</f>
        <v>0</v>
      </c>
      <c r="Q76" s="3">
        <f>SUMIF('On Orders'!$B:$B,$B76,'On Orders'!G:G)</f>
        <v>0</v>
      </c>
      <c r="R76" s="3">
        <f>SUMIF('On Orders'!$B:$B,$B76,'On Orders'!H:H)</f>
        <v>0</v>
      </c>
      <c r="S76" s="3">
        <v>0</v>
      </c>
      <c r="T76" s="3">
        <v>0</v>
      </c>
      <c r="U76" s="3">
        <v>0</v>
      </c>
      <c r="V76" s="31">
        <f t="shared" si="52"/>
        <v>101</v>
      </c>
      <c r="W76" s="31">
        <f t="shared" si="53"/>
        <v>101</v>
      </c>
      <c r="X76" s="31">
        <f t="shared" si="54"/>
        <v>101</v>
      </c>
      <c r="Y76" s="31">
        <f t="shared" si="55"/>
        <v>101</v>
      </c>
      <c r="Z76" s="31">
        <f t="shared" si="56"/>
        <v>101</v>
      </c>
      <c r="AA76" s="31">
        <f t="shared" si="57"/>
        <v>84</v>
      </c>
      <c r="AB76" t="str">
        <f>IF(COUNTIF('Master iP17 iP18'!$B:$B,$B76)&gt;0,"18",IF(COUNTIF('Master iP17 iP18'!$E:$E,$B76)&gt;0,"17","NORMAL"))</f>
        <v>NORMAL</v>
      </c>
      <c r="AC76" t="str">
        <f>IF($AB76="18",_xlfn.XLOOKUP($B76,'Master iP17 iP18'!$B:$B,'Master iP17 iP18'!$E:$E),"")</f>
        <v/>
      </c>
      <c r="AD76" s="22">
        <f t="shared" si="58"/>
        <v>101</v>
      </c>
      <c r="AE76" s="22">
        <f t="shared" si="59"/>
        <v>101</v>
      </c>
      <c r="AF76" s="22">
        <f t="shared" si="60"/>
        <v>101</v>
      </c>
      <c r="AG76" s="22">
        <f t="shared" si="61"/>
        <v>101</v>
      </c>
      <c r="AH76" s="22">
        <f t="shared" si="62"/>
        <v>101</v>
      </c>
      <c r="AI76" s="22">
        <f t="shared" si="63"/>
        <v>84</v>
      </c>
      <c r="AJ76" s="3">
        <f t="shared" si="64"/>
        <v>0</v>
      </c>
      <c r="AK76" s="3">
        <f t="shared" si="65"/>
        <v>0</v>
      </c>
      <c r="AL76" s="3">
        <f t="shared" si="66"/>
        <v>0</v>
      </c>
      <c r="AM76" s="3">
        <f t="shared" si="67"/>
        <v>0</v>
      </c>
      <c r="AN76" s="3">
        <f t="shared" si="68"/>
        <v>0</v>
      </c>
      <c r="AO76" s="3">
        <f t="shared" si="69"/>
        <v>0</v>
      </c>
      <c r="AP76" s="22"/>
      <c r="AR76" s="35" t="str">
        <f>IFERROR(_xlfn.XLOOKUP(B76,#REF!,#REF!),"")</f>
        <v/>
      </c>
      <c r="AS76" s="38">
        <f t="shared" si="70"/>
        <v>0</v>
      </c>
      <c r="AT76" s="38">
        <f t="shared" si="71"/>
        <v>0</v>
      </c>
      <c r="AU76" s="38">
        <f t="shared" si="72"/>
        <v>0</v>
      </c>
      <c r="AV76" s="38">
        <f t="shared" si="73"/>
        <v>0</v>
      </c>
      <c r="AW76" s="38">
        <f t="shared" si="74"/>
        <v>0</v>
      </c>
      <c r="AX76" s="38">
        <f t="shared" si="75"/>
        <v>0</v>
      </c>
      <c r="BA76" s="110">
        <f>SUMIF(Consenso!$C:$C,$B76,Consenso!AZ:AZ)</f>
        <v>53090.18</v>
      </c>
      <c r="BB76" s="110">
        <f>SUMIF(Consenso!$C:$C,$B76,Consenso!BA:BA)</f>
        <v>60329.75</v>
      </c>
      <c r="BC76" s="110">
        <f>SUMIF(Consenso!$C:$C,$B76,Consenso!BB:BB)</f>
        <v>45850.61</v>
      </c>
      <c r="BD76" s="110">
        <f>SUMIF(Consenso!$C:$C,$B76,Consenso!BC:BC)</f>
        <v>55503.37</v>
      </c>
      <c r="BE76" s="110">
        <f>SUMIF(Consenso!$C:$C,$B76,Consenso!BD:BD)</f>
        <v>65156.130000000005</v>
      </c>
      <c r="BF76" s="110">
        <f>SUMIF(Consenso!$C:$C,$B76,Consenso!BE:BE)</f>
        <v>72395.7</v>
      </c>
    </row>
    <row r="77" spans="1:58" x14ac:dyDescent="0.2">
      <c r="A77" t="s">
        <v>104</v>
      </c>
      <c r="B77" s="37" t="s">
        <v>471</v>
      </c>
      <c r="C77" t="s">
        <v>472</v>
      </c>
      <c r="D77" t="s">
        <v>470</v>
      </c>
      <c r="E77" t="s">
        <v>2202</v>
      </c>
      <c r="F77" s="23">
        <v>10</v>
      </c>
      <c r="G77" s="169">
        <v>0</v>
      </c>
      <c r="H77" s="3">
        <f>SUMIF(Consenso!$C:$C,$B77,Consenso!AM:AM)</f>
        <v>29</v>
      </c>
      <c r="I77" s="3">
        <f>SUMIF(Consenso!$C:$C,$B77,Consenso!AN:AN)</f>
        <v>80</v>
      </c>
      <c r="J77" s="3">
        <f>SUMIF(Consenso!$C:$C,$B77,Consenso!AO:AO)</f>
        <v>80</v>
      </c>
      <c r="K77" s="3">
        <f>SUMIF(Consenso!$C:$C,$B77,Consenso!AP:AP)</f>
        <v>124</v>
      </c>
      <c r="L77" s="3">
        <f>SUMIF(Consenso!$C:$C,$B77,Consenso!AQ:AQ)</f>
        <v>277</v>
      </c>
      <c r="M77" s="3">
        <f>SUMIF(Consenso!$C:$C,$B77,Consenso!AR:AR)</f>
        <v>321</v>
      </c>
      <c r="N77" s="3">
        <f>IFERROR(VLOOKUP(B:B,Consenso!C:P,14,0),0)</f>
        <v>606</v>
      </c>
      <c r="O77" s="3">
        <f>SUMIF('On Orders'!$B:$B,$B77,'On Orders'!E:E)</f>
        <v>0</v>
      </c>
      <c r="P77" s="3">
        <f>SUMIF('On Orders'!$B:$B,$B77,'On Orders'!F:F)</f>
        <v>0</v>
      </c>
      <c r="Q77" s="3">
        <f>SUMIF('On Orders'!$B:$B,$B77,'On Orders'!G:G)</f>
        <v>0</v>
      </c>
      <c r="R77" s="3">
        <f>SUMIF('On Orders'!$B:$B,$B77,'On Orders'!H:H)</f>
        <v>0</v>
      </c>
      <c r="S77" s="3">
        <v>0</v>
      </c>
      <c r="T77" s="3">
        <v>0</v>
      </c>
      <c r="U77" s="3">
        <v>0</v>
      </c>
      <c r="V77" s="31">
        <f t="shared" si="52"/>
        <v>577</v>
      </c>
      <c r="W77" s="31">
        <f t="shared" si="53"/>
        <v>497</v>
      </c>
      <c r="X77" s="31">
        <f t="shared" si="54"/>
        <v>417</v>
      </c>
      <c r="Y77" s="31">
        <f t="shared" si="55"/>
        <v>293</v>
      </c>
      <c r="Z77" s="31">
        <f t="shared" si="56"/>
        <v>16</v>
      </c>
      <c r="AA77" s="31">
        <f t="shared" si="57"/>
        <v>-305</v>
      </c>
      <c r="AB77" t="str">
        <f>IF(COUNTIF('Master iP17 iP18'!$B:$B,$B77)&gt;0,"18",IF(COUNTIF('Master iP17 iP18'!$E:$E,$B77)&gt;0,"17","NORMAL"))</f>
        <v>NORMAL</v>
      </c>
      <c r="AC77" t="str">
        <f>IF($AB77="18",_xlfn.XLOOKUP($B77,'Master iP17 iP18'!$B:$B,'Master iP17 iP18'!$E:$E),"")</f>
        <v/>
      </c>
      <c r="AD77" s="22">
        <f t="shared" si="58"/>
        <v>577</v>
      </c>
      <c r="AE77" s="22">
        <f t="shared" si="59"/>
        <v>497</v>
      </c>
      <c r="AF77" s="22">
        <f t="shared" si="60"/>
        <v>417</v>
      </c>
      <c r="AG77" s="22">
        <f t="shared" si="61"/>
        <v>293</v>
      </c>
      <c r="AH77" s="22">
        <f t="shared" si="62"/>
        <v>16</v>
      </c>
      <c r="AI77" s="22">
        <f t="shared" si="63"/>
        <v>-305</v>
      </c>
      <c r="AJ77" s="3">
        <f t="shared" si="64"/>
        <v>0</v>
      </c>
      <c r="AK77" s="3">
        <f t="shared" si="65"/>
        <v>0</v>
      </c>
      <c r="AL77" s="3">
        <f t="shared" si="66"/>
        <v>0</v>
      </c>
      <c r="AM77" s="3">
        <f t="shared" si="67"/>
        <v>0</v>
      </c>
      <c r="AN77" s="3">
        <f t="shared" si="68"/>
        <v>0</v>
      </c>
      <c r="AO77" s="3">
        <f t="shared" si="69"/>
        <v>305</v>
      </c>
      <c r="AP77" s="22" t="s">
        <v>2256</v>
      </c>
      <c r="AR77" s="35" t="str">
        <f>IFERROR(_xlfn.XLOOKUP(B77,#REF!,#REF!),"")</f>
        <v/>
      </c>
      <c r="AS77" s="38">
        <f t="shared" si="70"/>
        <v>0</v>
      </c>
      <c r="AT77" s="38">
        <f t="shared" si="71"/>
        <v>0</v>
      </c>
      <c r="AU77" s="38">
        <f t="shared" si="72"/>
        <v>0</v>
      </c>
      <c r="AV77" s="38">
        <f t="shared" si="73"/>
        <v>0</v>
      </c>
      <c r="AW77" s="38">
        <f t="shared" si="74"/>
        <v>0</v>
      </c>
      <c r="AX77" s="38">
        <f t="shared" si="75"/>
        <v>305</v>
      </c>
      <c r="BA77" s="110">
        <f>SUMIF(Consenso!$C:$C,$B77,Consenso!AZ:AZ)</f>
        <v>43256.639999999999</v>
      </c>
      <c r="BB77" s="110">
        <f>SUMIF(Consenso!$C:$C,$B77,Consenso!BA:BA)</f>
        <v>116500.02</v>
      </c>
      <c r="BC77" s="110">
        <f>SUMIF(Consenso!$C:$C,$B77,Consenso!BB:BB)</f>
        <v>118547.31000000001</v>
      </c>
      <c r="BD77" s="110">
        <f>SUMIF(Consenso!$C:$C,$B77,Consenso!BC:BC)</f>
        <v>136316.10999999999</v>
      </c>
      <c r="BE77" s="110">
        <f>SUMIF(Consenso!$C:$C,$B77,Consenso!BD:BD)</f>
        <v>137725.49</v>
      </c>
      <c r="BF77" s="110">
        <f>SUMIF(Consenso!$C:$C,$B77,Consenso!BE:BE)</f>
        <v>157490.97</v>
      </c>
    </row>
    <row r="78" spans="1:58" x14ac:dyDescent="0.2">
      <c r="A78" t="s">
        <v>104</v>
      </c>
      <c r="B78" s="37" t="s">
        <v>466</v>
      </c>
      <c r="C78" t="s">
        <v>467</v>
      </c>
      <c r="D78" t="s">
        <v>470</v>
      </c>
      <c r="E78" t="s">
        <v>2202</v>
      </c>
      <c r="F78" s="23">
        <v>10</v>
      </c>
      <c r="G78" s="169">
        <v>0</v>
      </c>
      <c r="H78" s="3">
        <f>SUMIF(Consenso!$C:$C,$B78,Consenso!AM:AM)</f>
        <v>56</v>
      </c>
      <c r="I78" s="3">
        <f>SUMIF(Consenso!$C:$C,$B78,Consenso!AN:AN)</f>
        <v>80</v>
      </c>
      <c r="J78" s="3">
        <f>SUMIF(Consenso!$C:$C,$B78,Consenso!AO:AO)</f>
        <v>80</v>
      </c>
      <c r="K78" s="3">
        <f>SUMIF(Consenso!$C:$C,$B78,Consenso!AP:AP)</f>
        <v>168</v>
      </c>
      <c r="L78" s="3">
        <f>SUMIF(Consenso!$C:$C,$B78,Consenso!AQ:AQ)</f>
        <v>277</v>
      </c>
      <c r="M78" s="3">
        <f>SUMIF(Consenso!$C:$C,$B78,Consenso!AR:AR)</f>
        <v>321</v>
      </c>
      <c r="N78" s="3">
        <f>IFERROR(VLOOKUP(B:B,Consenso!C:P,14,0),0)</f>
        <v>618</v>
      </c>
      <c r="O78" s="3">
        <f>SUMIF('On Orders'!$B:$B,$B78,'On Orders'!E:E)</f>
        <v>0</v>
      </c>
      <c r="P78" s="3">
        <f>SUMIF('On Orders'!$B:$B,$B78,'On Orders'!F:F)</f>
        <v>0</v>
      </c>
      <c r="Q78" s="3">
        <f>SUMIF('On Orders'!$B:$B,$B78,'On Orders'!G:G)</f>
        <v>0</v>
      </c>
      <c r="R78" s="3">
        <f>SUMIF('On Orders'!$B:$B,$B78,'On Orders'!H:H)</f>
        <v>0</v>
      </c>
      <c r="S78" s="3">
        <v>0</v>
      </c>
      <c r="T78" s="3">
        <v>0</v>
      </c>
      <c r="U78" s="3">
        <v>0</v>
      </c>
      <c r="V78" s="31">
        <f t="shared" si="52"/>
        <v>562</v>
      </c>
      <c r="W78" s="31">
        <f t="shared" si="53"/>
        <v>482</v>
      </c>
      <c r="X78" s="31">
        <f t="shared" si="54"/>
        <v>402</v>
      </c>
      <c r="Y78" s="31">
        <f t="shared" si="55"/>
        <v>234</v>
      </c>
      <c r="Z78" s="31">
        <f t="shared" si="56"/>
        <v>-43</v>
      </c>
      <c r="AA78" s="31">
        <f t="shared" si="57"/>
        <v>-364</v>
      </c>
      <c r="AB78" t="str">
        <f>IF(COUNTIF('Master iP17 iP18'!$B:$B,$B78)&gt;0,"18",IF(COUNTIF('Master iP17 iP18'!$E:$E,$B78)&gt;0,"17","NORMAL"))</f>
        <v>NORMAL</v>
      </c>
      <c r="AC78" t="str">
        <f>IF($AB78="18",_xlfn.XLOOKUP($B78,'Master iP17 iP18'!$B:$B,'Master iP17 iP18'!$E:$E),"")</f>
        <v/>
      </c>
      <c r="AD78" s="22">
        <f t="shared" si="58"/>
        <v>562</v>
      </c>
      <c r="AE78" s="22">
        <f t="shared" si="59"/>
        <v>482</v>
      </c>
      <c r="AF78" s="22">
        <f t="shared" si="60"/>
        <v>402</v>
      </c>
      <c r="AG78" s="22">
        <f t="shared" si="61"/>
        <v>234</v>
      </c>
      <c r="AH78" s="22">
        <f t="shared" si="62"/>
        <v>-43</v>
      </c>
      <c r="AI78" s="22">
        <f t="shared" si="63"/>
        <v>-364</v>
      </c>
      <c r="AJ78" s="141">
        <f t="shared" si="64"/>
        <v>0</v>
      </c>
      <c r="AK78" s="3">
        <f t="shared" si="65"/>
        <v>0</v>
      </c>
      <c r="AL78" s="3">
        <f t="shared" si="66"/>
        <v>0</v>
      </c>
      <c r="AM78" s="3">
        <f t="shared" si="67"/>
        <v>0</v>
      </c>
      <c r="AN78" s="3">
        <f t="shared" si="68"/>
        <v>43</v>
      </c>
      <c r="AO78" s="3">
        <f t="shared" si="69"/>
        <v>321</v>
      </c>
      <c r="AP78" s="22"/>
      <c r="AR78" s="35" t="str">
        <f>IFERROR(_xlfn.XLOOKUP(B78,#REF!,#REF!),"")</f>
        <v/>
      </c>
      <c r="AS78" s="38">
        <f t="shared" si="70"/>
        <v>0</v>
      </c>
      <c r="AT78" s="38">
        <f t="shared" si="71"/>
        <v>0</v>
      </c>
      <c r="AU78" s="38">
        <f t="shared" si="72"/>
        <v>0</v>
      </c>
      <c r="AV78" s="38">
        <f t="shared" si="73"/>
        <v>0</v>
      </c>
      <c r="AW78" s="38">
        <f t="shared" si="74"/>
        <v>43</v>
      </c>
      <c r="AX78" s="38">
        <f t="shared" si="75"/>
        <v>321</v>
      </c>
      <c r="BA78" s="110">
        <f>SUMIF(Consenso!$C:$C,$B78,Consenso!AZ:AZ)</f>
        <v>64609.440000000002</v>
      </c>
      <c r="BB78" s="110">
        <f>SUMIF(Consenso!$C:$C,$B78,Consenso!BA:BA)</f>
        <v>134822.1</v>
      </c>
      <c r="BC78" s="110">
        <f>SUMIF(Consenso!$C:$C,$B78,Consenso!BB:BB)</f>
        <v>146512.59000000003</v>
      </c>
      <c r="BD78" s="110">
        <f>SUMIF(Consenso!$C:$C,$B78,Consenso!BC:BC)</f>
        <v>138933.54999999999</v>
      </c>
      <c r="BE78" s="110">
        <f>SUMIF(Consenso!$C:$C,$B78,Consenso!BD:BD)</f>
        <v>163279.97</v>
      </c>
      <c r="BF78" s="110">
        <f>SUMIF(Consenso!$C:$C,$B78,Consenso!BE:BE)</f>
        <v>185456.25</v>
      </c>
    </row>
    <row r="79" spans="1:58" x14ac:dyDescent="0.2">
      <c r="A79" t="s">
        <v>104</v>
      </c>
      <c r="B79" s="37" t="s">
        <v>588</v>
      </c>
      <c r="C79" t="s">
        <v>589</v>
      </c>
      <c r="D79" t="s">
        <v>476</v>
      </c>
      <c r="E79" t="s">
        <v>2202</v>
      </c>
      <c r="F79" s="23">
        <v>23.4</v>
      </c>
      <c r="G79" s="169">
        <f>300</f>
        <v>300</v>
      </c>
      <c r="H79" s="3">
        <f>SUMIF(Consenso!$C:$C,$B79,Consenso!AM:AM)</f>
        <v>182</v>
      </c>
      <c r="I79" s="3">
        <f>SUMIF(Consenso!$C:$C,$B79,Consenso!AN:AN)</f>
        <v>67</v>
      </c>
      <c r="J79" s="3">
        <f>SUMIF(Consenso!$C:$C,$B79,Consenso!AO:AO)</f>
        <v>124</v>
      </c>
      <c r="K79" s="3">
        <f>SUMIF(Consenso!$C:$C,$B79,Consenso!AP:AP)</f>
        <v>202</v>
      </c>
      <c r="L79" s="3">
        <f>SUMIF(Consenso!$C:$C,$B79,Consenso!AQ:AQ)</f>
        <v>255</v>
      </c>
      <c r="M79" s="3">
        <f>SUMIF(Consenso!$C:$C,$B79,Consenso!AR:AR)</f>
        <v>209</v>
      </c>
      <c r="N79" s="3">
        <f>IFERROR(VLOOKUP(B:B,Consenso!C:P,14,0),0)</f>
        <v>40</v>
      </c>
      <c r="O79" s="3">
        <f>SUMIF('On Orders'!$B:$B,$B79,'On Orders'!E:E)</f>
        <v>0</v>
      </c>
      <c r="P79" s="3">
        <f>SUMIF('On Orders'!$B:$B,$B79,'On Orders'!F:F)</f>
        <v>0</v>
      </c>
      <c r="Q79" s="3">
        <f>SUMIF('On Orders'!$B:$B,$B79,'On Orders'!G:G)</f>
        <v>0</v>
      </c>
      <c r="R79" s="3">
        <f>SUMIF('On Orders'!$B:$B,$B79,'On Orders'!H:H)</f>
        <v>0</v>
      </c>
      <c r="S79" s="3">
        <v>0</v>
      </c>
      <c r="T79" s="3">
        <v>0</v>
      </c>
      <c r="U79" s="3">
        <v>0</v>
      </c>
      <c r="V79" s="31">
        <f t="shared" si="52"/>
        <v>-142</v>
      </c>
      <c r="W79" s="31">
        <f t="shared" si="53"/>
        <v>-209</v>
      </c>
      <c r="X79" s="31">
        <f t="shared" si="54"/>
        <v>-333</v>
      </c>
      <c r="Y79" s="31">
        <f t="shared" si="55"/>
        <v>-535</v>
      </c>
      <c r="Z79" s="31">
        <f t="shared" si="56"/>
        <v>-790</v>
      </c>
      <c r="AA79" s="31">
        <f t="shared" si="57"/>
        <v>-999</v>
      </c>
      <c r="AB79" t="str">
        <f>IF(COUNTIF('Master iP17 iP18'!$B:$B,$B79)&gt;0,"18",IF(COUNTIF('Master iP17 iP18'!$E:$E,$B79)&gt;0,"17","NORMAL"))</f>
        <v>NORMAL</v>
      </c>
      <c r="AC79" t="str">
        <f>IF($AB79="18",_xlfn.XLOOKUP($B79,'Master iP17 iP18'!$B:$B,'Master iP17 iP18'!$E:$E),"")</f>
        <v/>
      </c>
      <c r="AD79" s="22">
        <f t="shared" si="58"/>
        <v>-142</v>
      </c>
      <c r="AE79" s="22">
        <f t="shared" si="59"/>
        <v>-209</v>
      </c>
      <c r="AF79" s="22">
        <f t="shared" si="60"/>
        <v>-333</v>
      </c>
      <c r="AG79" s="22">
        <f t="shared" si="61"/>
        <v>-535</v>
      </c>
      <c r="AH79" s="22">
        <f t="shared" si="62"/>
        <v>-790</v>
      </c>
      <c r="AI79" s="22">
        <f t="shared" si="63"/>
        <v>-999</v>
      </c>
      <c r="AJ79" s="3">
        <f t="shared" si="64"/>
        <v>142</v>
      </c>
      <c r="AK79" s="3">
        <f t="shared" si="65"/>
        <v>67</v>
      </c>
      <c r="AL79" s="3">
        <f t="shared" si="66"/>
        <v>124</v>
      </c>
      <c r="AM79" s="3">
        <f t="shared" si="67"/>
        <v>202</v>
      </c>
      <c r="AN79" s="3">
        <f t="shared" si="68"/>
        <v>255</v>
      </c>
      <c r="AO79" s="3">
        <f t="shared" si="69"/>
        <v>209</v>
      </c>
      <c r="AP79" s="22"/>
      <c r="AR79" s="35" t="str">
        <f>IFERROR(_xlfn.XLOOKUP(B79,#REF!,#REF!),"")</f>
        <v/>
      </c>
      <c r="AS79" s="38">
        <f t="shared" si="70"/>
        <v>142</v>
      </c>
      <c r="AT79" s="38">
        <f t="shared" si="71"/>
        <v>67</v>
      </c>
      <c r="AU79" s="38">
        <f t="shared" si="72"/>
        <v>124</v>
      </c>
      <c r="AV79" s="38">
        <f t="shared" si="73"/>
        <v>202</v>
      </c>
      <c r="AW79" s="38">
        <f t="shared" si="74"/>
        <v>255</v>
      </c>
      <c r="AX79" s="38">
        <f t="shared" si="75"/>
        <v>209</v>
      </c>
      <c r="AZ79" t="s">
        <v>4102</v>
      </c>
      <c r="BA79" s="110">
        <f>SUMIF(Consenso!$C:$C,$B79,Consenso!AZ:AZ)</f>
        <v>52419.119999999995</v>
      </c>
      <c r="BB79" s="110">
        <f>SUMIF(Consenso!$C:$C,$B79,Consenso!BA:BA)</f>
        <v>67540.01999999999</v>
      </c>
      <c r="BC79" s="110">
        <f>SUMIF(Consenso!$C:$C,$B79,Consenso!BB:BB)</f>
        <v>55443.299999999996</v>
      </c>
      <c r="BD79" s="110">
        <f>SUMIF(Consenso!$C:$C,$B79,Consenso!BC:BC)</f>
        <v>62499.719999999994</v>
      </c>
      <c r="BE79" s="110">
        <f>SUMIF(Consenso!$C:$C,$B79,Consenso!BD:BD)</f>
        <v>75604.5</v>
      </c>
      <c r="BF79" s="110">
        <f>SUMIF(Consenso!$C:$C,$B79,Consenso!BE:BE)</f>
        <v>82660.92</v>
      </c>
    </row>
    <row r="80" spans="1:58" x14ac:dyDescent="0.2">
      <c r="A80" t="s">
        <v>104</v>
      </c>
      <c r="B80" s="37" t="s">
        <v>1241</v>
      </c>
      <c r="C80" t="s">
        <v>1242</v>
      </c>
      <c r="D80" t="s">
        <v>1243</v>
      </c>
      <c r="E80" t="s">
        <v>2204</v>
      </c>
      <c r="F80" s="23">
        <v>17.95</v>
      </c>
      <c r="G80" s="169">
        <v>0</v>
      </c>
      <c r="H80" s="3">
        <f>SUMIF(Consenso!$C:$C,$B80,Consenso!AM:AM)</f>
        <v>0</v>
      </c>
      <c r="I80" s="3">
        <f>SUMIF(Consenso!$C:$C,$B80,Consenso!AN:AN)</f>
        <v>0</v>
      </c>
      <c r="J80" s="3">
        <f>SUMIF(Consenso!$C:$C,$B80,Consenso!AO:AO)</f>
        <v>0</v>
      </c>
      <c r="K80" s="3">
        <f>SUMIF(Consenso!$C:$C,$B80,Consenso!AP:AP)</f>
        <v>0</v>
      </c>
      <c r="L80" s="3">
        <f>SUMIF(Consenso!$C:$C,$B80,Consenso!AQ:AQ)</f>
        <v>0</v>
      </c>
      <c r="M80" s="3">
        <f>SUMIF(Consenso!$C:$C,$B80,Consenso!AR:AR)</f>
        <v>0</v>
      </c>
      <c r="N80" s="3">
        <f>IFERROR(VLOOKUP(B:B,Consenso!C:P,14,0),0)</f>
        <v>0</v>
      </c>
      <c r="O80" s="3">
        <f>SUMIF('On Orders'!$B:$B,$B80,'On Orders'!E:E)</f>
        <v>0</v>
      </c>
      <c r="P80" s="3">
        <f>SUMIF('On Orders'!$B:$B,$B80,'On Orders'!F:F)</f>
        <v>0</v>
      </c>
      <c r="Q80" s="3">
        <f>SUMIF('On Orders'!$B:$B,$B80,'On Orders'!G:G)</f>
        <v>0</v>
      </c>
      <c r="R80" s="3">
        <f>SUMIF('On Orders'!$B:$B,$B80,'On Orders'!H:H)</f>
        <v>0</v>
      </c>
      <c r="S80" s="3">
        <v>0</v>
      </c>
      <c r="T80" s="3">
        <v>0</v>
      </c>
      <c r="U80" s="3">
        <v>0</v>
      </c>
      <c r="V80" s="31">
        <f t="shared" si="52"/>
        <v>0</v>
      </c>
      <c r="W80" s="31">
        <f t="shared" si="53"/>
        <v>0</v>
      </c>
      <c r="X80" s="31">
        <f t="shared" si="54"/>
        <v>0</v>
      </c>
      <c r="Y80" s="31">
        <f t="shared" si="55"/>
        <v>0</v>
      </c>
      <c r="Z80" s="31">
        <f t="shared" si="56"/>
        <v>0</v>
      </c>
      <c r="AA80" s="31">
        <f t="shared" si="57"/>
        <v>0</v>
      </c>
      <c r="AB80" t="str">
        <f>IF(COUNTIF('Master iP17 iP18'!$B:$B,$B80)&gt;0,"18",IF(COUNTIF('Master iP17 iP18'!$E:$E,$B80)&gt;0,"17","NORMAL"))</f>
        <v>NORMAL</v>
      </c>
      <c r="AC80" t="str">
        <f>IF($AB80="18",_xlfn.XLOOKUP($B80,'Master iP17 iP18'!$B:$B,'Master iP17 iP18'!$E:$E),"")</f>
        <v/>
      </c>
      <c r="AD80" s="22">
        <f t="shared" si="58"/>
        <v>0</v>
      </c>
      <c r="AE80" s="22">
        <f t="shared" si="59"/>
        <v>0</v>
      </c>
      <c r="AF80" s="22">
        <f t="shared" si="60"/>
        <v>0</v>
      </c>
      <c r="AG80" s="22">
        <f t="shared" si="61"/>
        <v>0</v>
      </c>
      <c r="AH80" s="22">
        <f t="shared" si="62"/>
        <v>0</v>
      </c>
      <c r="AI80" s="22">
        <f t="shared" si="63"/>
        <v>0</v>
      </c>
      <c r="AJ80" s="3">
        <f t="shared" si="64"/>
        <v>0</v>
      </c>
      <c r="AK80" s="3">
        <f t="shared" si="65"/>
        <v>0</v>
      </c>
      <c r="AL80" s="3">
        <f t="shared" si="66"/>
        <v>0</v>
      </c>
      <c r="AM80" s="3">
        <f t="shared" si="67"/>
        <v>0</v>
      </c>
      <c r="AN80" s="3">
        <f t="shared" si="68"/>
        <v>0</v>
      </c>
      <c r="AO80" s="3">
        <f t="shared" si="69"/>
        <v>0</v>
      </c>
      <c r="AP80" s="22"/>
      <c r="AR80" s="35" t="str">
        <f>IFERROR(_xlfn.XLOOKUP(B80,#REF!,#REF!),"")</f>
        <v/>
      </c>
      <c r="AS80" s="38">
        <f t="shared" si="70"/>
        <v>0</v>
      </c>
      <c r="AT80" s="38">
        <f t="shared" si="71"/>
        <v>0</v>
      </c>
      <c r="AU80" s="38">
        <f t="shared" si="72"/>
        <v>0</v>
      </c>
      <c r="AV80" s="38">
        <f t="shared" si="73"/>
        <v>0</v>
      </c>
      <c r="AW80" s="38">
        <f t="shared" si="74"/>
        <v>0</v>
      </c>
      <c r="AX80" s="38">
        <f t="shared" si="75"/>
        <v>0</v>
      </c>
      <c r="BA80" s="110">
        <f>SUMIF(Consenso!$C:$C,$B80,Consenso!AZ:AZ)</f>
        <v>783.88</v>
      </c>
      <c r="BB80" s="110">
        <f>SUMIF(Consenso!$C:$C,$B80,Consenso!BA:BA)</f>
        <v>10974.32</v>
      </c>
      <c r="BC80" s="110">
        <f>SUMIF(Consenso!$C:$C,$B80,Consenso!BB:BB)</f>
        <v>3919.4</v>
      </c>
      <c r="BD80" s="110">
        <f>SUMIF(Consenso!$C:$C,$B80,Consenso!BC:BC)</f>
        <v>10190.44</v>
      </c>
      <c r="BE80" s="110">
        <f>SUMIF(Consenso!$C:$C,$B80,Consenso!BD:BD)</f>
        <v>10190.44</v>
      </c>
      <c r="BF80" s="110">
        <f>SUMIF(Consenso!$C:$C,$B80,Consenso!BE:BE)</f>
        <v>9406.56</v>
      </c>
    </row>
    <row r="81" spans="1:58" x14ac:dyDescent="0.2">
      <c r="A81" t="s">
        <v>104</v>
      </c>
      <c r="B81" s="37" t="s">
        <v>373</v>
      </c>
      <c r="C81" t="s">
        <v>374</v>
      </c>
      <c r="D81" t="s">
        <v>74</v>
      </c>
      <c r="E81" t="s">
        <v>2204</v>
      </c>
      <c r="F81" s="23">
        <v>16</v>
      </c>
      <c r="G81" s="169">
        <v>0</v>
      </c>
      <c r="H81" s="3">
        <f>SUMIF(Consenso!$C:$C,$B81,Consenso!AM:AM)</f>
        <v>74</v>
      </c>
      <c r="I81" s="3">
        <f>SUMIF(Consenso!$C:$C,$B81,Consenso!AN:AN)</f>
        <v>80</v>
      </c>
      <c r="J81" s="3">
        <f>SUMIF(Consenso!$C:$C,$B81,Consenso!AO:AO)</f>
        <v>0</v>
      </c>
      <c r="K81" s="3">
        <f>SUMIF(Consenso!$C:$C,$B81,Consenso!AP:AP)</f>
        <v>0</v>
      </c>
      <c r="L81" s="3">
        <f>SUMIF(Consenso!$C:$C,$B81,Consenso!AQ:AQ)</f>
        <v>0</v>
      </c>
      <c r="M81" s="3">
        <f>SUMIF(Consenso!$C:$C,$B81,Consenso!AR:AR)</f>
        <v>0</v>
      </c>
      <c r="N81" s="3">
        <f>IFERROR(VLOOKUP(B:B,Consenso!C:P,14,0),0)</f>
        <v>388</v>
      </c>
      <c r="O81" s="3">
        <f>SUMIF('On Orders'!$B:$B,$B81,'On Orders'!E:E)</f>
        <v>0</v>
      </c>
      <c r="P81" s="3">
        <f>SUMIF('On Orders'!$B:$B,$B81,'On Orders'!F:F)</f>
        <v>0</v>
      </c>
      <c r="Q81" s="3">
        <f>SUMIF('On Orders'!$B:$B,$B81,'On Orders'!G:G)</f>
        <v>0</v>
      </c>
      <c r="R81" s="3">
        <f>SUMIF('On Orders'!$B:$B,$B81,'On Orders'!H:H)</f>
        <v>0</v>
      </c>
      <c r="S81" s="3">
        <v>0</v>
      </c>
      <c r="T81" s="3">
        <v>0</v>
      </c>
      <c r="U81" s="3">
        <v>0</v>
      </c>
      <c r="V81" s="31">
        <f t="shared" si="52"/>
        <v>314</v>
      </c>
      <c r="W81" s="31">
        <f t="shared" si="53"/>
        <v>234</v>
      </c>
      <c r="X81" s="31">
        <f t="shared" si="54"/>
        <v>234</v>
      </c>
      <c r="Y81" s="31">
        <f t="shared" si="55"/>
        <v>234</v>
      </c>
      <c r="Z81" s="31">
        <f t="shared" si="56"/>
        <v>234</v>
      </c>
      <c r="AA81" s="31">
        <f t="shared" si="57"/>
        <v>234</v>
      </c>
      <c r="AB81" t="str">
        <f>IF(COUNTIF('Master iP17 iP18'!$B:$B,$B81)&gt;0,"18",IF(COUNTIF('Master iP17 iP18'!$E:$E,$B81)&gt;0,"17","NORMAL"))</f>
        <v>17</v>
      </c>
      <c r="AC81" t="str">
        <f>IF($AB81="18",_xlfn.XLOOKUP($B81,'Master iP17 iP18'!$B:$B,'Master iP17 iP18'!$E:$E),"")</f>
        <v/>
      </c>
      <c r="AD81" s="22">
        <f t="shared" si="58"/>
        <v>314</v>
      </c>
      <c r="AE81" s="22">
        <f t="shared" si="59"/>
        <v>234</v>
      </c>
      <c r="AF81" s="22">
        <f t="shared" si="60"/>
        <v>234</v>
      </c>
      <c r="AG81" s="22">
        <f t="shared" si="61"/>
        <v>234</v>
      </c>
      <c r="AH81" s="22">
        <f t="shared" si="62"/>
        <v>234</v>
      </c>
      <c r="AI81" s="22">
        <f t="shared" si="63"/>
        <v>234</v>
      </c>
      <c r="AJ81" s="3">
        <f t="shared" si="64"/>
        <v>0</v>
      </c>
      <c r="AK81" s="3">
        <f t="shared" si="65"/>
        <v>0</v>
      </c>
      <c r="AL81" s="3">
        <f t="shared" si="66"/>
        <v>0</v>
      </c>
      <c r="AM81" s="3">
        <f t="shared" si="67"/>
        <v>0</v>
      </c>
      <c r="AN81" s="3">
        <f t="shared" si="68"/>
        <v>0</v>
      </c>
      <c r="AO81" s="3">
        <f t="shared" si="69"/>
        <v>0</v>
      </c>
      <c r="AP81" s="22"/>
      <c r="AR81" s="35" t="str">
        <f>IFERROR(_xlfn.XLOOKUP(B81,#REF!,#REF!),"")</f>
        <v/>
      </c>
      <c r="AS81" s="38">
        <f t="shared" si="70"/>
        <v>0</v>
      </c>
      <c r="AT81" s="38">
        <f t="shared" si="71"/>
        <v>0</v>
      </c>
      <c r="AU81" s="38">
        <f t="shared" si="72"/>
        <v>0</v>
      </c>
      <c r="AV81" s="38">
        <f t="shared" si="73"/>
        <v>0</v>
      </c>
      <c r="AW81" s="38">
        <f t="shared" si="74"/>
        <v>0</v>
      </c>
      <c r="AX81" s="38">
        <f t="shared" si="75"/>
        <v>0</v>
      </c>
      <c r="BA81" s="110">
        <f>SUMIF(Consenso!$C:$C,$B81,Consenso!AZ:AZ)</f>
        <v>83170.080000000016</v>
      </c>
      <c r="BB81" s="110">
        <f>SUMIF(Consenso!$C:$C,$B81,Consenso!BA:BA)</f>
        <v>123069.8</v>
      </c>
      <c r="BC81" s="110">
        <f>SUMIF(Consenso!$C:$C,$B81,Consenso!BB:BB)</f>
        <v>0</v>
      </c>
      <c r="BD81" s="110">
        <f>SUMIF(Consenso!$C:$C,$B81,Consenso!BC:BC)</f>
        <v>0</v>
      </c>
      <c r="BE81" s="110">
        <f>SUMIF(Consenso!$C:$C,$B81,Consenso!BD:BD)</f>
        <v>0</v>
      </c>
      <c r="BF81" s="110">
        <f>SUMIF(Consenso!$C:$C,$B81,Consenso!BE:BE)</f>
        <v>0</v>
      </c>
    </row>
    <row r="82" spans="1:58" x14ac:dyDescent="0.2">
      <c r="A82" t="s">
        <v>104</v>
      </c>
      <c r="B82" s="37" t="s">
        <v>371</v>
      </c>
      <c r="C82" t="s">
        <v>372</v>
      </c>
      <c r="D82" t="s">
        <v>74</v>
      </c>
      <c r="E82" t="s">
        <v>2204</v>
      </c>
      <c r="F82" s="23">
        <v>16</v>
      </c>
      <c r="G82" s="169">
        <v>0</v>
      </c>
      <c r="H82" s="3">
        <f>SUMIF(Consenso!$C:$C,$B82,Consenso!AM:AM)</f>
        <v>96</v>
      </c>
      <c r="I82" s="3">
        <f>SUMIF(Consenso!$C:$C,$B82,Consenso!AN:AN)</f>
        <v>80</v>
      </c>
      <c r="J82" s="3">
        <f>SUMIF(Consenso!$C:$C,$B82,Consenso!AO:AO)</f>
        <v>0</v>
      </c>
      <c r="K82" s="3">
        <f>SUMIF(Consenso!$C:$C,$B82,Consenso!AP:AP)</f>
        <v>0</v>
      </c>
      <c r="L82" s="3">
        <f>SUMIF(Consenso!$C:$C,$B82,Consenso!AQ:AQ)</f>
        <v>0</v>
      </c>
      <c r="M82" s="3">
        <f>SUMIF(Consenso!$C:$C,$B82,Consenso!AR:AR)</f>
        <v>0</v>
      </c>
      <c r="N82" s="3">
        <f>IFERROR(VLOOKUP(B:B,Consenso!C:P,14,0),0)</f>
        <v>374</v>
      </c>
      <c r="O82" s="3">
        <f>SUMIF('On Orders'!$B:$B,$B82,'On Orders'!E:E)</f>
        <v>0</v>
      </c>
      <c r="P82" s="3">
        <f>SUMIF('On Orders'!$B:$B,$B82,'On Orders'!F:F)</f>
        <v>0</v>
      </c>
      <c r="Q82" s="3">
        <f>SUMIF('On Orders'!$B:$B,$B82,'On Orders'!G:G)</f>
        <v>0</v>
      </c>
      <c r="R82" s="3">
        <f>SUMIF('On Orders'!$B:$B,$B82,'On Orders'!H:H)</f>
        <v>0</v>
      </c>
      <c r="S82" s="3">
        <v>0</v>
      </c>
      <c r="T82" s="3">
        <v>0</v>
      </c>
      <c r="U82" s="3">
        <v>0</v>
      </c>
      <c r="V82" s="31">
        <f t="shared" si="52"/>
        <v>278</v>
      </c>
      <c r="W82" s="31">
        <f t="shared" si="53"/>
        <v>198</v>
      </c>
      <c r="X82" s="31">
        <f t="shared" si="54"/>
        <v>198</v>
      </c>
      <c r="Y82" s="31">
        <f t="shared" si="55"/>
        <v>198</v>
      </c>
      <c r="Z82" s="31">
        <f t="shared" si="56"/>
        <v>198</v>
      </c>
      <c r="AA82" s="31">
        <f t="shared" si="57"/>
        <v>198</v>
      </c>
      <c r="AB82" t="str">
        <f>IF(COUNTIF('Master iP17 iP18'!$B:$B,$B82)&gt;0,"18",IF(COUNTIF('Master iP17 iP18'!$E:$E,$B82)&gt;0,"17","NORMAL"))</f>
        <v>17</v>
      </c>
      <c r="AC82" t="str">
        <f>IF($AB82="18",_xlfn.XLOOKUP($B82,'Master iP17 iP18'!$B:$B,'Master iP17 iP18'!$E:$E),"")</f>
        <v/>
      </c>
      <c r="AD82" s="22">
        <f t="shared" si="58"/>
        <v>278</v>
      </c>
      <c r="AE82" s="22">
        <f t="shared" si="59"/>
        <v>198</v>
      </c>
      <c r="AF82" s="22">
        <f t="shared" si="60"/>
        <v>198</v>
      </c>
      <c r="AG82" s="22">
        <f t="shared" si="61"/>
        <v>198</v>
      </c>
      <c r="AH82" s="22">
        <f t="shared" si="62"/>
        <v>198</v>
      </c>
      <c r="AI82" s="22">
        <f t="shared" si="63"/>
        <v>198</v>
      </c>
      <c r="AJ82" s="3">
        <f t="shared" si="64"/>
        <v>0</v>
      </c>
      <c r="AK82" s="3">
        <f t="shared" si="65"/>
        <v>0</v>
      </c>
      <c r="AL82" s="3">
        <f t="shared" si="66"/>
        <v>0</v>
      </c>
      <c r="AM82" s="3">
        <f t="shared" si="67"/>
        <v>0</v>
      </c>
      <c r="AN82" s="3">
        <f t="shared" si="68"/>
        <v>0</v>
      </c>
      <c r="AO82" s="3">
        <f t="shared" si="69"/>
        <v>0</v>
      </c>
      <c r="AP82" s="22"/>
      <c r="AR82" s="35" t="str">
        <f>IFERROR(_xlfn.XLOOKUP(B82,#REF!,#REF!),"")</f>
        <v/>
      </c>
      <c r="AS82" s="38">
        <f t="shared" si="70"/>
        <v>0</v>
      </c>
      <c r="AT82" s="38">
        <f t="shared" si="71"/>
        <v>0</v>
      </c>
      <c r="AU82" s="38">
        <f t="shared" si="72"/>
        <v>0</v>
      </c>
      <c r="AV82" s="38">
        <f t="shared" si="73"/>
        <v>0</v>
      </c>
      <c r="AW82" s="38">
        <f t="shared" si="74"/>
        <v>0</v>
      </c>
      <c r="AX82" s="38">
        <f t="shared" si="75"/>
        <v>0</v>
      </c>
      <c r="BA82" s="110">
        <f>SUMIF(Consenso!$C:$C,$B82,Consenso!AZ:AZ)</f>
        <v>100662.24000000002</v>
      </c>
      <c r="BB82" s="110">
        <f>SUMIF(Consenso!$C:$C,$B82,Consenso!BA:BA)</f>
        <v>132112.40000000002</v>
      </c>
      <c r="BC82" s="110">
        <f>SUMIF(Consenso!$C:$C,$B82,Consenso!BB:BB)</f>
        <v>0</v>
      </c>
      <c r="BD82" s="110">
        <f>SUMIF(Consenso!$C:$C,$B82,Consenso!BC:BC)</f>
        <v>0</v>
      </c>
      <c r="BE82" s="110">
        <f>SUMIF(Consenso!$C:$C,$B82,Consenso!BD:BD)</f>
        <v>0</v>
      </c>
      <c r="BF82" s="110">
        <f>SUMIF(Consenso!$C:$C,$B82,Consenso!BE:BE)</f>
        <v>0</v>
      </c>
    </row>
    <row r="83" spans="1:58" x14ac:dyDescent="0.2">
      <c r="A83" t="s">
        <v>104</v>
      </c>
      <c r="B83" s="37" t="s">
        <v>369</v>
      </c>
      <c r="C83" t="s">
        <v>370</v>
      </c>
      <c r="D83" t="s">
        <v>62</v>
      </c>
      <c r="E83" t="s">
        <v>2204</v>
      </c>
      <c r="F83" s="23">
        <v>15.5</v>
      </c>
      <c r="G83" s="169">
        <v>0</v>
      </c>
      <c r="H83" s="3">
        <f>SUMIF(Consenso!$C:$C,$B83,Consenso!AM:AM)</f>
        <v>27</v>
      </c>
      <c r="I83" s="3">
        <f>SUMIF(Consenso!$C:$C,$B83,Consenso!AN:AN)</f>
        <v>18</v>
      </c>
      <c r="J83" s="3">
        <f>SUMIF(Consenso!$C:$C,$B83,Consenso!AO:AO)</f>
        <v>0</v>
      </c>
      <c r="K83" s="3">
        <f>SUMIF(Consenso!$C:$C,$B83,Consenso!AP:AP)</f>
        <v>0</v>
      </c>
      <c r="L83" s="3">
        <f>SUMIF(Consenso!$C:$C,$B83,Consenso!AQ:AQ)</f>
        <v>0</v>
      </c>
      <c r="M83" s="3">
        <f>SUMIF(Consenso!$C:$C,$B83,Consenso!AR:AR)</f>
        <v>0</v>
      </c>
      <c r="N83" s="3">
        <f>IFERROR(VLOOKUP(B:B,Consenso!C:P,14,0),0)</f>
        <v>552</v>
      </c>
      <c r="O83" s="3">
        <f>SUMIF('On Orders'!$B:$B,$B83,'On Orders'!E:E)</f>
        <v>0</v>
      </c>
      <c r="P83" s="3">
        <f>SUMIF('On Orders'!$B:$B,$B83,'On Orders'!F:F)</f>
        <v>0</v>
      </c>
      <c r="Q83" s="3">
        <f>SUMIF('On Orders'!$B:$B,$B83,'On Orders'!G:G)</f>
        <v>0</v>
      </c>
      <c r="R83" s="3">
        <f>SUMIF('On Orders'!$B:$B,$B83,'On Orders'!H:H)</f>
        <v>0</v>
      </c>
      <c r="S83" s="3">
        <v>0</v>
      </c>
      <c r="T83" s="3">
        <v>0</v>
      </c>
      <c r="U83" s="3">
        <v>0</v>
      </c>
      <c r="V83" s="31">
        <f t="shared" si="52"/>
        <v>525</v>
      </c>
      <c r="W83" s="31">
        <f t="shared" si="53"/>
        <v>507</v>
      </c>
      <c r="X83" s="31">
        <f t="shared" si="54"/>
        <v>507</v>
      </c>
      <c r="Y83" s="31">
        <f t="shared" si="55"/>
        <v>507</v>
      </c>
      <c r="Z83" s="31">
        <f t="shared" si="56"/>
        <v>507</v>
      </c>
      <c r="AA83" s="31">
        <f t="shared" si="57"/>
        <v>507</v>
      </c>
      <c r="AB83" t="str">
        <f>IF(COUNTIF('Master iP17 iP18'!$B:$B,$B83)&gt;0,"18",IF(COUNTIF('Master iP17 iP18'!$E:$E,$B83)&gt;0,"17","NORMAL"))</f>
        <v>17</v>
      </c>
      <c r="AC83" t="str">
        <f>IF($AB83="18",_xlfn.XLOOKUP($B83,'Master iP17 iP18'!$B:$B,'Master iP17 iP18'!$E:$E),"")</f>
        <v/>
      </c>
      <c r="AD83" s="22">
        <f t="shared" si="58"/>
        <v>525</v>
      </c>
      <c r="AE83" s="22">
        <f t="shared" si="59"/>
        <v>507</v>
      </c>
      <c r="AF83" s="22">
        <f t="shared" si="60"/>
        <v>507</v>
      </c>
      <c r="AG83" s="22">
        <f t="shared" si="61"/>
        <v>507</v>
      </c>
      <c r="AH83" s="22">
        <f t="shared" si="62"/>
        <v>507</v>
      </c>
      <c r="AI83" s="22">
        <f t="shared" si="63"/>
        <v>507</v>
      </c>
      <c r="AJ83" s="3">
        <f t="shared" si="64"/>
        <v>0</v>
      </c>
      <c r="AK83" s="3">
        <f t="shared" si="65"/>
        <v>0</v>
      </c>
      <c r="AL83" s="3">
        <f t="shared" si="66"/>
        <v>0</v>
      </c>
      <c r="AM83" s="3">
        <f t="shared" si="67"/>
        <v>0</v>
      </c>
      <c r="AN83" s="3">
        <f t="shared" si="68"/>
        <v>0</v>
      </c>
      <c r="AO83" s="3">
        <f t="shared" si="69"/>
        <v>0</v>
      </c>
      <c r="AP83" s="22"/>
      <c r="AR83" s="35" t="str">
        <f>IFERROR(_xlfn.XLOOKUP(B83,#REF!,#REF!),"")</f>
        <v/>
      </c>
      <c r="AS83" s="38">
        <f t="shared" si="70"/>
        <v>0</v>
      </c>
      <c r="AT83" s="38">
        <f t="shared" si="71"/>
        <v>0</v>
      </c>
      <c r="AU83" s="38">
        <f t="shared" si="72"/>
        <v>0</v>
      </c>
      <c r="AV83" s="38">
        <f t="shared" si="73"/>
        <v>0</v>
      </c>
      <c r="AW83" s="38">
        <f t="shared" si="74"/>
        <v>0</v>
      </c>
      <c r="AX83" s="38">
        <f t="shared" si="75"/>
        <v>0</v>
      </c>
      <c r="BA83" s="110">
        <f>SUMIF(Consenso!$C:$C,$B83,Consenso!AZ:AZ)</f>
        <v>23714.600000000002</v>
      </c>
      <c r="BB83" s="110">
        <f>SUMIF(Consenso!$C:$C,$B83,Consenso!BA:BA)</f>
        <v>30478.840000000004</v>
      </c>
      <c r="BC83" s="110">
        <f>SUMIF(Consenso!$C:$C,$B83,Consenso!BB:BB)</f>
        <v>0</v>
      </c>
      <c r="BD83" s="110">
        <f>SUMIF(Consenso!$C:$C,$B83,Consenso!BC:BC)</f>
        <v>0</v>
      </c>
      <c r="BE83" s="110">
        <f>SUMIF(Consenso!$C:$C,$B83,Consenso!BD:BD)</f>
        <v>0</v>
      </c>
      <c r="BF83" s="110">
        <f>SUMIF(Consenso!$C:$C,$B83,Consenso!BE:BE)</f>
        <v>0</v>
      </c>
    </row>
    <row r="84" spans="1:58" x14ac:dyDescent="0.2">
      <c r="A84" t="s">
        <v>104</v>
      </c>
      <c r="B84" s="37" t="s">
        <v>366</v>
      </c>
      <c r="C84" t="s">
        <v>367</v>
      </c>
      <c r="D84" t="s">
        <v>62</v>
      </c>
      <c r="E84" t="s">
        <v>2204</v>
      </c>
      <c r="F84" s="23">
        <v>15.5</v>
      </c>
      <c r="G84" s="169">
        <v>0</v>
      </c>
      <c r="H84" s="3">
        <f>SUMIF(Consenso!$C:$C,$B84,Consenso!AM:AM)</f>
        <v>50</v>
      </c>
      <c r="I84" s="3">
        <f>SUMIF(Consenso!$C:$C,$B84,Consenso!AN:AN)</f>
        <v>50</v>
      </c>
      <c r="J84" s="3">
        <f>SUMIF(Consenso!$C:$C,$B84,Consenso!AO:AO)</f>
        <v>0</v>
      </c>
      <c r="K84" s="3">
        <f>SUMIF(Consenso!$C:$C,$B84,Consenso!AP:AP)</f>
        <v>0</v>
      </c>
      <c r="L84" s="3">
        <f>SUMIF(Consenso!$C:$C,$B84,Consenso!AQ:AQ)</f>
        <v>0</v>
      </c>
      <c r="M84" s="3">
        <f>SUMIF(Consenso!$C:$C,$B84,Consenso!AR:AR)</f>
        <v>0</v>
      </c>
      <c r="N84" s="3">
        <f>IFERROR(VLOOKUP(B:B,Consenso!C:P,14,0),0)</f>
        <v>523</v>
      </c>
      <c r="O84" s="3">
        <f>SUMIF('On Orders'!$B:$B,$B84,'On Orders'!E:E)</f>
        <v>0</v>
      </c>
      <c r="P84" s="3">
        <f>SUMIF('On Orders'!$B:$B,$B84,'On Orders'!F:F)</f>
        <v>0</v>
      </c>
      <c r="Q84" s="3">
        <f>SUMIF('On Orders'!$B:$B,$B84,'On Orders'!G:G)</f>
        <v>0</v>
      </c>
      <c r="R84" s="3">
        <f>SUMIF('On Orders'!$B:$B,$B84,'On Orders'!H:H)</f>
        <v>0</v>
      </c>
      <c r="S84" s="3">
        <v>0</v>
      </c>
      <c r="T84" s="3">
        <v>0</v>
      </c>
      <c r="U84" s="3">
        <v>0</v>
      </c>
      <c r="V84" s="31">
        <f t="shared" si="52"/>
        <v>473</v>
      </c>
      <c r="W84" s="31">
        <f t="shared" si="53"/>
        <v>423</v>
      </c>
      <c r="X84" s="31">
        <f t="shared" si="54"/>
        <v>423</v>
      </c>
      <c r="Y84" s="31">
        <f t="shared" si="55"/>
        <v>423</v>
      </c>
      <c r="Z84" s="31">
        <f t="shared" si="56"/>
        <v>423</v>
      </c>
      <c r="AA84" s="31">
        <f t="shared" si="57"/>
        <v>423</v>
      </c>
      <c r="AB84" t="str">
        <f>IF(COUNTIF('Master iP17 iP18'!$B:$B,$B84)&gt;0,"18",IF(COUNTIF('Master iP17 iP18'!$E:$E,$B84)&gt;0,"17","NORMAL"))</f>
        <v>17</v>
      </c>
      <c r="AC84" t="str">
        <f>IF($AB84="18",_xlfn.XLOOKUP($B84,'Master iP17 iP18'!$B:$B,'Master iP17 iP18'!$E:$E),"")</f>
        <v/>
      </c>
      <c r="AD84" s="22">
        <f t="shared" si="58"/>
        <v>473</v>
      </c>
      <c r="AE84" s="22">
        <f t="shared" si="59"/>
        <v>423</v>
      </c>
      <c r="AF84" s="22">
        <f t="shared" si="60"/>
        <v>423</v>
      </c>
      <c r="AG84" s="22">
        <f t="shared" si="61"/>
        <v>423</v>
      </c>
      <c r="AH84" s="22">
        <f t="shared" si="62"/>
        <v>423</v>
      </c>
      <c r="AI84" s="22">
        <f t="shared" si="63"/>
        <v>423</v>
      </c>
      <c r="AJ84" s="3">
        <f t="shared" si="64"/>
        <v>0</v>
      </c>
      <c r="AK84" s="3">
        <f t="shared" si="65"/>
        <v>0</v>
      </c>
      <c r="AL84" s="3">
        <f t="shared" si="66"/>
        <v>0</v>
      </c>
      <c r="AM84" s="3">
        <f t="shared" si="67"/>
        <v>0</v>
      </c>
      <c r="AN84" s="3">
        <f t="shared" si="68"/>
        <v>0</v>
      </c>
      <c r="AO84" s="3">
        <f t="shared" si="69"/>
        <v>0</v>
      </c>
      <c r="AP84" s="22"/>
      <c r="AR84" s="35" t="str">
        <f>IFERROR(_xlfn.XLOOKUP(B84,#REF!,#REF!),"")</f>
        <v/>
      </c>
      <c r="AS84" s="38">
        <f t="shared" si="70"/>
        <v>0</v>
      </c>
      <c r="AT84" s="38">
        <f t="shared" si="71"/>
        <v>0</v>
      </c>
      <c r="AU84" s="38">
        <f t="shared" si="72"/>
        <v>0</v>
      </c>
      <c r="AV84" s="38">
        <f t="shared" si="73"/>
        <v>0</v>
      </c>
      <c r="AW84" s="38">
        <f t="shared" si="74"/>
        <v>0</v>
      </c>
      <c r="AX84" s="38">
        <f t="shared" si="75"/>
        <v>0</v>
      </c>
      <c r="BA84" s="110">
        <f>SUMIF(Consenso!$C:$C,$B84,Consenso!AZ:AZ)</f>
        <v>47756.240000000005</v>
      </c>
      <c r="BB84" s="110">
        <f>SUMIF(Consenso!$C:$C,$B84,Consenso!BA:BA)</f>
        <v>53181.8</v>
      </c>
      <c r="BC84" s="110">
        <f>SUMIF(Consenso!$C:$C,$B84,Consenso!BB:BB)</f>
        <v>0</v>
      </c>
      <c r="BD84" s="110">
        <f>SUMIF(Consenso!$C:$C,$B84,Consenso!BC:BC)</f>
        <v>0</v>
      </c>
      <c r="BE84" s="110">
        <f>SUMIF(Consenso!$C:$C,$B84,Consenso!BD:BD)</f>
        <v>0</v>
      </c>
      <c r="BF84" s="110">
        <f>SUMIF(Consenso!$C:$C,$B84,Consenso!BE:BE)</f>
        <v>0</v>
      </c>
    </row>
    <row r="85" spans="1:58" x14ac:dyDescent="0.2">
      <c r="A85" t="s">
        <v>104</v>
      </c>
      <c r="B85" s="37" t="s">
        <v>481</v>
      </c>
      <c r="C85" t="s">
        <v>482</v>
      </c>
      <c r="D85" t="s">
        <v>476</v>
      </c>
      <c r="E85" t="s">
        <v>2203</v>
      </c>
      <c r="F85" s="23">
        <v>23.4</v>
      </c>
      <c r="G85" s="169">
        <v>0</v>
      </c>
      <c r="H85" s="3">
        <v>37</v>
      </c>
      <c r="I85" s="3">
        <v>0</v>
      </c>
      <c r="J85" s="3">
        <f>SUMIF(Consenso!$C:$C,$B85,Consenso!AO:AO)</f>
        <v>0</v>
      </c>
      <c r="K85" s="3">
        <f>SUMIF(Consenso!$C:$C,$B85,Consenso!AP:AP)</f>
        <v>0</v>
      </c>
      <c r="L85" s="3">
        <f>SUMIF(Consenso!$C:$C,$B85,Consenso!AQ:AQ)</f>
        <v>0</v>
      </c>
      <c r="M85" s="3">
        <f>SUMIF(Consenso!$C:$C,$B85,Consenso!AR:AR)</f>
        <v>0</v>
      </c>
      <c r="N85" s="3">
        <f>IFERROR(VLOOKUP(B:B,Consenso!C:P,14,0),0)</f>
        <v>37</v>
      </c>
      <c r="O85" s="3">
        <f>SUMIF('On Orders'!$B:$B,$B85,'On Orders'!E:E)</f>
        <v>0</v>
      </c>
      <c r="P85" s="3">
        <f>SUMIF('On Orders'!$B:$B,$B85,'On Orders'!F:F)</f>
        <v>0</v>
      </c>
      <c r="Q85" s="3">
        <f>SUMIF('On Orders'!$B:$B,$B85,'On Orders'!G:G)</f>
        <v>0</v>
      </c>
      <c r="R85" s="3">
        <f>SUMIF('On Orders'!$B:$B,$B85,'On Orders'!H:H)</f>
        <v>0</v>
      </c>
      <c r="S85" s="3">
        <v>0</v>
      </c>
      <c r="T85" s="3">
        <v>0</v>
      </c>
      <c r="U85" s="3">
        <v>0</v>
      </c>
      <c r="V85" s="31">
        <f t="shared" si="52"/>
        <v>0</v>
      </c>
      <c r="W85" s="31">
        <f t="shared" si="53"/>
        <v>0</v>
      </c>
      <c r="X85" s="31">
        <f t="shared" si="54"/>
        <v>0</v>
      </c>
      <c r="Y85" s="31">
        <f t="shared" si="55"/>
        <v>0</v>
      </c>
      <c r="Z85" s="31">
        <f t="shared" si="56"/>
        <v>0</v>
      </c>
      <c r="AA85" s="31">
        <f t="shared" si="57"/>
        <v>0</v>
      </c>
      <c r="AB85" t="str">
        <f>IF(COUNTIF('Master iP17 iP18'!$B:$B,$B85)&gt;0,"18",IF(COUNTIF('Master iP17 iP18'!$E:$E,$B85)&gt;0,"17","NORMAL"))</f>
        <v>NORMAL</v>
      </c>
      <c r="AC85" t="str">
        <f>IF($AB85="18",_xlfn.XLOOKUP($B85,'Master iP17 iP18'!$B:$B,'Master iP17 iP18'!$E:$E),"")</f>
        <v/>
      </c>
      <c r="AD85" s="22">
        <f t="shared" si="58"/>
        <v>0</v>
      </c>
      <c r="AE85" s="22">
        <f t="shared" si="59"/>
        <v>0</v>
      </c>
      <c r="AF85" s="22">
        <f t="shared" si="60"/>
        <v>0</v>
      </c>
      <c r="AG85" s="22">
        <f t="shared" si="61"/>
        <v>0</v>
      </c>
      <c r="AH85" s="22">
        <f t="shared" si="62"/>
        <v>0</v>
      </c>
      <c r="AI85" s="22">
        <f t="shared" si="63"/>
        <v>0</v>
      </c>
      <c r="AJ85" s="141">
        <f t="shared" si="64"/>
        <v>0</v>
      </c>
      <c r="AK85" s="3">
        <f t="shared" si="65"/>
        <v>0</v>
      </c>
      <c r="AL85" s="3">
        <f t="shared" si="66"/>
        <v>0</v>
      </c>
      <c r="AM85" s="3">
        <f t="shared" si="67"/>
        <v>0</v>
      </c>
      <c r="AN85" s="3">
        <f t="shared" si="68"/>
        <v>0</v>
      </c>
      <c r="AO85" s="3">
        <f t="shared" si="69"/>
        <v>0</v>
      </c>
      <c r="AP85" s="22"/>
      <c r="AR85" s="35" t="str">
        <f>IFERROR(_xlfn.XLOOKUP(B85,#REF!,#REF!),"")</f>
        <v/>
      </c>
      <c r="AS85" s="38">
        <f t="shared" si="70"/>
        <v>0</v>
      </c>
      <c r="AT85" s="38">
        <f t="shared" si="71"/>
        <v>0</v>
      </c>
      <c r="AU85" s="38">
        <f t="shared" si="72"/>
        <v>0</v>
      </c>
      <c r="AV85" s="38">
        <f t="shared" si="73"/>
        <v>0</v>
      </c>
      <c r="AW85" s="38">
        <f t="shared" si="74"/>
        <v>0</v>
      </c>
      <c r="AX85" s="38">
        <f t="shared" si="75"/>
        <v>0</v>
      </c>
      <c r="BA85" s="110">
        <f>SUMIF(Consenso!$C:$C,$B85,Consenso!AZ:AZ)</f>
        <v>79636.679999999993</v>
      </c>
      <c r="BB85" s="110">
        <f>SUMIF(Consenso!$C:$C,$B85,Consenso!BA:BA)</f>
        <v>40787.629999999997</v>
      </c>
      <c r="BC85" s="110">
        <f>SUMIF(Consenso!$C:$C,$B85,Consenso!BB:BB)</f>
        <v>66609.45</v>
      </c>
      <c r="BD85" s="110">
        <f>SUMIF(Consenso!$C:$C,$B85,Consenso!BC:BC)</f>
        <v>122673.04</v>
      </c>
      <c r="BE85" s="110">
        <f>SUMIF(Consenso!$C:$C,$B85,Consenso!BD:BD)</f>
        <v>156714.41999999998</v>
      </c>
      <c r="BF85" s="110">
        <f>SUMIF(Consenso!$C:$C,$B85,Consenso!BE:BE)</f>
        <v>116624.69</v>
      </c>
    </row>
    <row r="86" spans="1:58" x14ac:dyDescent="0.2">
      <c r="A86" t="s">
        <v>104</v>
      </c>
      <c r="B86" s="37" t="s">
        <v>483</v>
      </c>
      <c r="C86" t="s">
        <v>484</v>
      </c>
      <c r="D86" t="s">
        <v>476</v>
      </c>
      <c r="E86" t="s">
        <v>2202</v>
      </c>
      <c r="F86" s="23">
        <v>23.4</v>
      </c>
      <c r="G86" s="169">
        <v>0</v>
      </c>
      <c r="H86" s="3">
        <v>13</v>
      </c>
      <c r="I86" s="3">
        <f>SUMIF(Consenso!$C:$C,$B86,Consenso!AN:AN)</f>
        <v>18</v>
      </c>
      <c r="J86" s="3">
        <f>SUMIF(Consenso!$C:$C,$B86,Consenso!AO:AO)</f>
        <v>0</v>
      </c>
      <c r="K86" s="3">
        <f>SUMIF(Consenso!$C:$C,$B86,Consenso!AP:AP)</f>
        <v>95</v>
      </c>
      <c r="L86" s="3">
        <f>SUMIF(Consenso!$C:$C,$B86,Consenso!AQ:AQ)</f>
        <v>40</v>
      </c>
      <c r="M86" s="3">
        <f>SUMIF(Consenso!$C:$C,$B86,Consenso!AR:AR)</f>
        <v>65</v>
      </c>
      <c r="N86" s="3">
        <f>IFERROR(VLOOKUP(B:B,Consenso!C:P,14,0),0)</f>
        <v>61</v>
      </c>
      <c r="O86" s="3">
        <f>SUMIF('On Orders'!$B:$B,$B86,'On Orders'!E:E)</f>
        <v>0</v>
      </c>
      <c r="P86" s="3">
        <f>SUMIF('On Orders'!$B:$B,$B86,'On Orders'!F:F)</f>
        <v>0</v>
      </c>
      <c r="Q86" s="3">
        <f>SUMIF('On Orders'!$B:$B,$B86,'On Orders'!G:G)</f>
        <v>0</v>
      </c>
      <c r="R86" s="3">
        <f>SUMIF('On Orders'!$B:$B,$B86,'On Orders'!H:H)</f>
        <v>0</v>
      </c>
      <c r="S86" s="3">
        <v>0</v>
      </c>
      <c r="T86" s="3">
        <v>0</v>
      </c>
      <c r="U86" s="3">
        <v>0</v>
      </c>
      <c r="V86" s="31">
        <f t="shared" si="52"/>
        <v>48</v>
      </c>
      <c r="W86" s="31">
        <f t="shared" si="53"/>
        <v>30</v>
      </c>
      <c r="X86" s="31">
        <f t="shared" si="54"/>
        <v>30</v>
      </c>
      <c r="Y86" s="31">
        <f t="shared" si="55"/>
        <v>-65</v>
      </c>
      <c r="Z86" s="31">
        <f t="shared" si="56"/>
        <v>-105</v>
      </c>
      <c r="AA86" s="31">
        <f t="shared" si="57"/>
        <v>-170</v>
      </c>
      <c r="AB86" t="str">
        <f>IF(COUNTIF('Master iP17 iP18'!$B:$B,$B86)&gt;0,"18",IF(COUNTIF('Master iP17 iP18'!$E:$E,$B86)&gt;0,"17","NORMAL"))</f>
        <v>NORMAL</v>
      </c>
      <c r="AC86" t="str">
        <f>IF($AB86="18",_xlfn.XLOOKUP($B86,'Master iP17 iP18'!$B:$B,'Master iP17 iP18'!$E:$E),"")</f>
        <v/>
      </c>
      <c r="AD86" s="22">
        <f t="shared" si="58"/>
        <v>48</v>
      </c>
      <c r="AE86" s="22">
        <f t="shared" si="59"/>
        <v>30</v>
      </c>
      <c r="AF86" s="22">
        <f t="shared" si="60"/>
        <v>30</v>
      </c>
      <c r="AG86" s="22">
        <f t="shared" si="61"/>
        <v>-65</v>
      </c>
      <c r="AH86" s="22">
        <f t="shared" si="62"/>
        <v>-105</v>
      </c>
      <c r="AI86" s="22">
        <f t="shared" si="63"/>
        <v>-170</v>
      </c>
      <c r="AJ86" s="141">
        <f t="shared" si="64"/>
        <v>0</v>
      </c>
      <c r="AK86" s="3">
        <f t="shared" si="65"/>
        <v>0</v>
      </c>
      <c r="AL86" s="3">
        <f t="shared" si="66"/>
        <v>0</v>
      </c>
      <c r="AM86" s="3">
        <f t="shared" si="67"/>
        <v>65</v>
      </c>
      <c r="AN86" s="3">
        <f t="shared" si="68"/>
        <v>40</v>
      </c>
      <c r="AO86" s="3">
        <f t="shared" si="69"/>
        <v>65</v>
      </c>
      <c r="AP86" s="22"/>
      <c r="AR86" s="35" t="str">
        <f>IFERROR(_xlfn.XLOOKUP(B86,#REF!,#REF!),"")</f>
        <v/>
      </c>
      <c r="AS86" s="38">
        <f t="shared" si="70"/>
        <v>0</v>
      </c>
      <c r="AT86" s="38">
        <f t="shared" si="71"/>
        <v>0</v>
      </c>
      <c r="AU86" s="38">
        <f t="shared" si="72"/>
        <v>0</v>
      </c>
      <c r="AV86" s="38">
        <f t="shared" si="73"/>
        <v>65</v>
      </c>
      <c r="AW86" s="38">
        <f t="shared" si="74"/>
        <v>40</v>
      </c>
      <c r="AX86" s="38">
        <f t="shared" si="75"/>
        <v>65</v>
      </c>
      <c r="BA86" s="110">
        <f>SUMIF(Consenso!$C:$C,$B86,Consenso!AZ:AZ)</f>
        <v>61181.45</v>
      </c>
      <c r="BB86" s="110">
        <f>SUMIF(Consenso!$C:$C,$B86,Consenso!BA:BA)</f>
        <v>29078.639999999999</v>
      </c>
      <c r="BC86" s="110">
        <f>SUMIF(Consenso!$C:$C,$B86,Consenso!BB:BB)</f>
        <v>11088.66</v>
      </c>
      <c r="BD86" s="110">
        <f>SUMIF(Consenso!$C:$C,$B86,Consenso!BC:BC)</f>
        <v>85762.569999999992</v>
      </c>
      <c r="BE86" s="110">
        <f>SUMIF(Consenso!$C:$C,$B86,Consenso!BD:BD)</f>
        <v>45130.039999999994</v>
      </c>
      <c r="BF86" s="110">
        <f>SUMIF(Consenso!$C:$C,$B86,Consenso!BE:BE)</f>
        <v>65523.85</v>
      </c>
    </row>
    <row r="87" spans="1:58" x14ac:dyDescent="0.2">
      <c r="A87" t="s">
        <v>104</v>
      </c>
      <c r="B87" s="37" t="s">
        <v>479</v>
      </c>
      <c r="C87" t="s">
        <v>480</v>
      </c>
      <c r="D87" t="s">
        <v>476</v>
      </c>
      <c r="E87" t="s">
        <v>2203</v>
      </c>
      <c r="F87" s="23">
        <v>17.600000000000001</v>
      </c>
      <c r="G87" s="169">
        <v>0</v>
      </c>
      <c r="H87" s="3">
        <f>89+83</f>
        <v>172</v>
      </c>
      <c r="I87" s="3">
        <f>SUMIF(Consenso!$C:$C,$B87,Consenso!AN:AN)</f>
        <v>80</v>
      </c>
      <c r="J87" s="3">
        <f>SUMIF(Consenso!$C:$C,$B87,Consenso!AO:AO)</f>
        <v>80</v>
      </c>
      <c r="K87" s="3">
        <f>SUMIF(Consenso!$C:$C,$B87,Consenso!AP:AP)</f>
        <v>90</v>
      </c>
      <c r="L87" s="3">
        <f>SUMIF(Consenso!$C:$C,$B87,Consenso!AQ:AQ)</f>
        <v>110</v>
      </c>
      <c r="M87" s="3">
        <f>SUMIF(Consenso!$C:$C,$B87,Consenso!AR:AR)</f>
        <v>91</v>
      </c>
      <c r="N87" s="3">
        <f>IFERROR(VLOOKUP(B:B,Consenso!C:P,14,0),0)</f>
        <v>75</v>
      </c>
      <c r="O87" s="3">
        <f>SUMIF('On Orders'!$B:$B,$B87,'On Orders'!E:E)</f>
        <v>0</v>
      </c>
      <c r="P87" s="3">
        <f>SUMIF('On Orders'!$B:$B,$B87,'On Orders'!F:F)</f>
        <v>0</v>
      </c>
      <c r="Q87" s="3">
        <f>SUMIF('On Orders'!$B:$B,$B87,'On Orders'!G:G)</f>
        <v>0</v>
      </c>
      <c r="R87" s="3">
        <f>SUMIF('On Orders'!$B:$B,$B87,'On Orders'!H:H)</f>
        <v>0</v>
      </c>
      <c r="S87" s="3">
        <v>0</v>
      </c>
      <c r="T87" s="3">
        <v>0</v>
      </c>
      <c r="U87" s="3">
        <v>0</v>
      </c>
      <c r="V87" s="31">
        <f t="shared" si="52"/>
        <v>-97</v>
      </c>
      <c r="W87" s="31">
        <f t="shared" si="53"/>
        <v>-177</v>
      </c>
      <c r="X87" s="31">
        <f t="shared" si="54"/>
        <v>-257</v>
      </c>
      <c r="Y87" s="31">
        <f t="shared" si="55"/>
        <v>-347</v>
      </c>
      <c r="Z87" s="31">
        <f t="shared" si="56"/>
        <v>-457</v>
      </c>
      <c r="AA87" s="31">
        <f t="shared" si="57"/>
        <v>-548</v>
      </c>
      <c r="AB87" t="str">
        <f>IF(COUNTIF('Master iP17 iP18'!$B:$B,$B87)&gt;0,"18",IF(COUNTIF('Master iP17 iP18'!$E:$E,$B87)&gt;0,"17","NORMAL"))</f>
        <v>NORMAL</v>
      </c>
      <c r="AC87" t="str">
        <f>IF($AB87="18",_xlfn.XLOOKUP($B87,'Master iP17 iP18'!$B:$B,'Master iP17 iP18'!$E:$E),"")</f>
        <v/>
      </c>
      <c r="AD87" s="22">
        <f t="shared" si="58"/>
        <v>-97</v>
      </c>
      <c r="AE87" s="22">
        <f t="shared" si="59"/>
        <v>-177</v>
      </c>
      <c r="AF87" s="22">
        <f t="shared" si="60"/>
        <v>-257</v>
      </c>
      <c r="AG87" s="22">
        <f t="shared" si="61"/>
        <v>-347</v>
      </c>
      <c r="AH87" s="22">
        <f t="shared" si="62"/>
        <v>-457</v>
      </c>
      <c r="AI87" s="22">
        <f t="shared" si="63"/>
        <v>-548</v>
      </c>
      <c r="AJ87" s="3">
        <f t="shared" si="64"/>
        <v>97</v>
      </c>
      <c r="AK87" s="3">
        <f t="shared" si="65"/>
        <v>80</v>
      </c>
      <c r="AL87" s="3">
        <f t="shared" si="66"/>
        <v>80</v>
      </c>
      <c r="AM87" s="3">
        <f t="shared" si="67"/>
        <v>90</v>
      </c>
      <c r="AN87" s="3">
        <f t="shared" si="68"/>
        <v>110</v>
      </c>
      <c r="AO87" s="3">
        <f t="shared" si="69"/>
        <v>91</v>
      </c>
      <c r="AP87" s="22"/>
      <c r="AR87" s="35" t="str">
        <f>IFERROR(_xlfn.XLOOKUP(B87,#REF!,#REF!),"")</f>
        <v/>
      </c>
      <c r="AS87" s="38">
        <f t="shared" si="70"/>
        <v>97</v>
      </c>
      <c r="AT87" s="38">
        <f t="shared" si="71"/>
        <v>80</v>
      </c>
      <c r="AU87" s="38">
        <f t="shared" si="72"/>
        <v>80</v>
      </c>
      <c r="AV87" s="38">
        <f t="shared" si="73"/>
        <v>90</v>
      </c>
      <c r="AW87" s="38">
        <f t="shared" si="74"/>
        <v>110</v>
      </c>
      <c r="AX87" s="38">
        <f t="shared" si="75"/>
        <v>91</v>
      </c>
      <c r="AZ87" t="s">
        <v>4107</v>
      </c>
      <c r="BA87" s="110">
        <f>SUMIF(Consenso!$C:$C,$B87,Consenso!AZ:AZ)</f>
        <v>67124.59</v>
      </c>
      <c r="BB87" s="110">
        <f>SUMIF(Consenso!$C:$C,$B87,Consenso!BA:BA)</f>
        <v>50829.02</v>
      </c>
      <c r="BC87" s="110">
        <f>SUMIF(Consenso!$C:$C,$B87,Consenso!BB:BB)</f>
        <v>47749.919999999998</v>
      </c>
      <c r="BD87" s="110">
        <f>SUMIF(Consenso!$C:$C,$B87,Consenso!BC:BC)</f>
        <v>56181.94</v>
      </c>
      <c r="BE87" s="110">
        <f>SUMIF(Consenso!$C:$C,$B87,Consenso!BD:BD)</f>
        <v>68119.42</v>
      </c>
      <c r="BF87" s="110">
        <f>SUMIF(Consenso!$C:$C,$B87,Consenso!BE:BE)</f>
        <v>55139.759999999995</v>
      </c>
    </row>
    <row r="88" spans="1:58" x14ac:dyDescent="0.2">
      <c r="A88" t="s">
        <v>104</v>
      </c>
      <c r="B88" s="37" t="s">
        <v>473</v>
      </c>
      <c r="C88" t="s">
        <v>474</v>
      </c>
      <c r="D88" t="s">
        <v>476</v>
      </c>
      <c r="E88" t="s">
        <v>2202</v>
      </c>
      <c r="F88" s="23">
        <v>17.600000000000001</v>
      </c>
      <c r="G88" s="169">
        <v>0</v>
      </c>
      <c r="H88" s="3">
        <f>SUMIF(Consenso!$C:$C,$B88,Consenso!AM:AM)</f>
        <v>90</v>
      </c>
      <c r="I88" s="3">
        <f>SUMIF(Consenso!$C:$C,$B88,Consenso!AN:AN)</f>
        <v>144</v>
      </c>
      <c r="J88" s="3">
        <f>SUMIF(Consenso!$C:$C,$B88,Consenso!AO:AO)</f>
        <v>120</v>
      </c>
      <c r="K88" s="3">
        <f>SUMIF(Consenso!$C:$C,$B88,Consenso!AP:AP)</f>
        <v>291</v>
      </c>
      <c r="L88" s="3">
        <f>SUMIF(Consenso!$C:$C,$B88,Consenso!AQ:AQ)</f>
        <v>331</v>
      </c>
      <c r="M88" s="3">
        <f>SUMIF(Consenso!$C:$C,$B88,Consenso!AR:AR)</f>
        <v>394</v>
      </c>
      <c r="N88" s="3">
        <f>IFERROR(VLOOKUP(B:B,Consenso!C:P,14,0),0)</f>
        <v>574</v>
      </c>
      <c r="O88" s="3">
        <f>SUMIF('On Orders'!$B:$B,$B88,'On Orders'!E:E)</f>
        <v>0</v>
      </c>
      <c r="P88" s="3">
        <f>SUMIF('On Orders'!$B:$B,$B88,'On Orders'!F:F)</f>
        <v>0</v>
      </c>
      <c r="Q88" s="3">
        <f>SUMIF('On Orders'!$B:$B,$B88,'On Orders'!G:G)</f>
        <v>0</v>
      </c>
      <c r="R88" s="3">
        <f>SUMIF('On Orders'!$B:$B,$B88,'On Orders'!H:H)</f>
        <v>0</v>
      </c>
      <c r="S88" s="3">
        <v>0</v>
      </c>
      <c r="T88" s="3">
        <v>0</v>
      </c>
      <c r="U88" s="3">
        <v>0</v>
      </c>
      <c r="V88" s="31">
        <f t="shared" si="52"/>
        <v>484</v>
      </c>
      <c r="W88" s="31">
        <f t="shared" si="53"/>
        <v>340</v>
      </c>
      <c r="X88" s="31">
        <f t="shared" si="54"/>
        <v>220</v>
      </c>
      <c r="Y88" s="31">
        <f t="shared" si="55"/>
        <v>-71</v>
      </c>
      <c r="Z88" s="31">
        <f t="shared" si="56"/>
        <v>-402</v>
      </c>
      <c r="AA88" s="31">
        <f t="shared" si="57"/>
        <v>-796</v>
      </c>
      <c r="AB88" t="str">
        <f>IF(COUNTIF('Master iP17 iP18'!$B:$B,$B88)&gt;0,"18",IF(COUNTIF('Master iP17 iP18'!$E:$E,$B88)&gt;0,"17","NORMAL"))</f>
        <v>NORMAL</v>
      </c>
      <c r="AC88" t="str">
        <f>IF($AB88="18",_xlfn.XLOOKUP($B88,'Master iP17 iP18'!$B:$B,'Master iP17 iP18'!$E:$E),"")</f>
        <v/>
      </c>
      <c r="AD88" s="22">
        <f t="shared" si="58"/>
        <v>484</v>
      </c>
      <c r="AE88" s="22">
        <f t="shared" si="59"/>
        <v>340</v>
      </c>
      <c r="AF88" s="22">
        <f t="shared" si="60"/>
        <v>220</v>
      </c>
      <c r="AG88" s="22">
        <f t="shared" si="61"/>
        <v>-71</v>
      </c>
      <c r="AH88" s="22">
        <f t="shared" si="62"/>
        <v>-402</v>
      </c>
      <c r="AI88" s="22">
        <f t="shared" si="63"/>
        <v>-796</v>
      </c>
      <c r="AJ88" s="3">
        <f t="shared" si="64"/>
        <v>0</v>
      </c>
      <c r="AK88" s="3">
        <f t="shared" si="65"/>
        <v>0</v>
      </c>
      <c r="AL88" s="3">
        <f t="shared" si="66"/>
        <v>0</v>
      </c>
      <c r="AM88" s="3">
        <f t="shared" si="67"/>
        <v>71</v>
      </c>
      <c r="AN88" s="3">
        <f t="shared" si="68"/>
        <v>331</v>
      </c>
      <c r="AO88" s="3">
        <f t="shared" si="69"/>
        <v>394</v>
      </c>
      <c r="AP88" s="22" t="s">
        <v>2257</v>
      </c>
      <c r="AR88" s="35" t="str">
        <f>IFERROR(_xlfn.XLOOKUP(B88,#REF!,#REF!),"")</f>
        <v/>
      </c>
      <c r="AS88" s="38">
        <f t="shared" si="70"/>
        <v>0</v>
      </c>
      <c r="AT88" s="38">
        <f t="shared" si="71"/>
        <v>0</v>
      </c>
      <c r="AU88" s="38">
        <f t="shared" si="72"/>
        <v>0</v>
      </c>
      <c r="AV88" s="38">
        <f t="shared" si="73"/>
        <v>71</v>
      </c>
      <c r="AW88" s="38">
        <f t="shared" si="74"/>
        <v>331</v>
      </c>
      <c r="AX88" s="38">
        <f t="shared" si="75"/>
        <v>394</v>
      </c>
      <c r="BA88" s="110">
        <f>SUMIF(Consenso!$C:$C,$B88,Consenso!AZ:AZ)</f>
        <v>104215.90000000001</v>
      </c>
      <c r="BB88" s="110">
        <f>SUMIF(Consenso!$C:$C,$B88,Consenso!BA:BA)</f>
        <v>165456.91999999998</v>
      </c>
      <c r="BC88" s="110">
        <f>SUMIF(Consenso!$C:$C,$B88,Consenso!BB:BB)</f>
        <v>162157.20000000001</v>
      </c>
      <c r="BD88" s="110">
        <f>SUMIF(Consenso!$C:$C,$B88,Consenso!BC:BC)</f>
        <v>256992.72999999998</v>
      </c>
      <c r="BE88" s="110">
        <f>SUMIF(Consenso!$C:$C,$B88,Consenso!BD:BD)</f>
        <v>259725.91999999998</v>
      </c>
      <c r="BF88" s="110">
        <f>SUMIF(Consenso!$C:$C,$B88,Consenso!BE:BE)</f>
        <v>257183.5</v>
      </c>
    </row>
    <row r="89" spans="1:58" x14ac:dyDescent="0.2">
      <c r="A89" t="s">
        <v>20</v>
      </c>
      <c r="B89" s="37" t="s">
        <v>22</v>
      </c>
      <c r="C89" t="s">
        <v>23</v>
      </c>
      <c r="D89" t="s">
        <v>26</v>
      </c>
      <c r="E89" t="s">
        <v>2202</v>
      </c>
      <c r="F89" s="23">
        <v>1</v>
      </c>
      <c r="G89" s="169">
        <v>0</v>
      </c>
      <c r="H89" s="3">
        <f>SUMIF(Consenso!$C:$C,$B89,Consenso!AM:AM)</f>
        <v>0</v>
      </c>
      <c r="I89" s="3">
        <f>SUMIF(Consenso!$C:$C,$B89,Consenso!AN:AN)</f>
        <v>0</v>
      </c>
      <c r="J89" s="3">
        <f>SUMIF(Consenso!$C:$C,$B89,Consenso!AO:AO)</f>
        <v>0</v>
      </c>
      <c r="K89" s="3">
        <f>SUMIF(Consenso!$C:$C,$B89,Consenso!AP:AP)</f>
        <v>0</v>
      </c>
      <c r="L89" s="3">
        <f>SUMIF(Consenso!$C:$C,$B89,Consenso!AQ:AQ)</f>
        <v>0</v>
      </c>
      <c r="M89" s="3">
        <f>SUMIF(Consenso!$C:$C,$B89,Consenso!AR:AR)</f>
        <v>0</v>
      </c>
      <c r="N89" s="3">
        <f>IFERROR(VLOOKUP(B:B,Consenso!C:P,14,0),0)</f>
        <v>46460</v>
      </c>
      <c r="O89" s="3">
        <f>SUMIF('On Orders'!$B:$B,$B89,'On Orders'!E:E)</f>
        <v>0</v>
      </c>
      <c r="P89" s="3">
        <f>SUMIF('On Orders'!$B:$B,$B89,'On Orders'!F:F)</f>
        <v>0</v>
      </c>
      <c r="Q89" s="3">
        <f>SUMIF('On Orders'!$B:$B,$B89,'On Orders'!G:G)</f>
        <v>0</v>
      </c>
      <c r="R89" s="3">
        <f>SUMIF('On Orders'!$B:$B,$B89,'On Orders'!H:H)</f>
        <v>0</v>
      </c>
      <c r="S89" s="3">
        <v>0</v>
      </c>
      <c r="T89" s="3">
        <v>0</v>
      </c>
      <c r="U89" s="3">
        <v>0</v>
      </c>
      <c r="V89" s="31">
        <f t="shared" si="52"/>
        <v>46460</v>
      </c>
      <c r="W89" s="31">
        <f t="shared" si="53"/>
        <v>46460</v>
      </c>
      <c r="X89" s="31">
        <f t="shared" si="54"/>
        <v>46460</v>
      </c>
      <c r="Y89" s="31">
        <f t="shared" si="55"/>
        <v>46460</v>
      </c>
      <c r="Z89" s="31">
        <f t="shared" si="56"/>
        <v>46460</v>
      </c>
      <c r="AA89" s="31">
        <f t="shared" si="57"/>
        <v>46460</v>
      </c>
      <c r="AB89" t="str">
        <f>IF(COUNTIF('Master iP17 iP18'!$B:$B,$B89)&gt;0,"18",IF(COUNTIF('Master iP17 iP18'!$E:$E,$B89)&gt;0,"17","NORMAL"))</f>
        <v>NORMAL</v>
      </c>
      <c r="AC89" t="str">
        <f>IF($AB89="18",_xlfn.XLOOKUP($B89,'Master iP17 iP18'!$B:$B,'Master iP17 iP18'!$E:$E),"")</f>
        <v/>
      </c>
      <c r="AD89" s="22">
        <f t="shared" si="58"/>
        <v>46460</v>
      </c>
      <c r="AE89" s="22">
        <f t="shared" si="59"/>
        <v>46460</v>
      </c>
      <c r="AF89" s="22">
        <f t="shared" si="60"/>
        <v>46460</v>
      </c>
      <c r="AG89" s="22">
        <f t="shared" si="61"/>
        <v>46460</v>
      </c>
      <c r="AH89" s="22">
        <f t="shared" si="62"/>
        <v>46460</v>
      </c>
      <c r="AI89" s="22">
        <f t="shared" si="63"/>
        <v>46460</v>
      </c>
      <c r="AJ89" s="3">
        <f t="shared" si="64"/>
        <v>0</v>
      </c>
      <c r="AK89" s="3">
        <f t="shared" si="65"/>
        <v>0</v>
      </c>
      <c r="AL89" s="3">
        <f t="shared" si="66"/>
        <v>0</v>
      </c>
      <c r="AM89" s="3">
        <f t="shared" si="67"/>
        <v>0</v>
      </c>
      <c r="AN89" s="3">
        <f t="shared" si="68"/>
        <v>0</v>
      </c>
      <c r="AO89" s="3">
        <f t="shared" si="69"/>
        <v>0</v>
      </c>
      <c r="AR89" s="35" t="str">
        <f>IFERROR(_xlfn.XLOOKUP(B89,#REF!,#REF!),"")</f>
        <v/>
      </c>
      <c r="AS89" s="38">
        <f t="shared" si="70"/>
        <v>0</v>
      </c>
      <c r="AT89" s="38">
        <f t="shared" si="71"/>
        <v>0</v>
      </c>
      <c r="AU89" s="38">
        <f t="shared" si="72"/>
        <v>0</v>
      </c>
      <c r="AV89" s="38">
        <f t="shared" si="73"/>
        <v>0</v>
      </c>
      <c r="AW89" s="38">
        <f t="shared" si="74"/>
        <v>0</v>
      </c>
      <c r="AX89" s="38">
        <f t="shared" si="75"/>
        <v>0</v>
      </c>
      <c r="BA89" s="110">
        <f>SUMIF(Consenso!$C:$C,$B89,Consenso!AZ:AZ)</f>
        <v>1084405</v>
      </c>
      <c r="BB89" s="110">
        <f>SUMIF(Consenso!$C:$C,$B89,Consenso!BA:BA)</f>
        <v>1084405</v>
      </c>
      <c r="BC89" s="110">
        <f>SUMIF(Consenso!$C:$C,$B89,Consenso!BB:BB)</f>
        <v>1084405</v>
      </c>
      <c r="BD89" s="110">
        <f>SUMIF(Consenso!$C:$C,$B89,Consenso!BC:BC)</f>
        <v>1549150</v>
      </c>
      <c r="BE89" s="110">
        <f>SUMIF(Consenso!$C:$C,$B89,Consenso!BD:BD)</f>
        <v>2323725</v>
      </c>
      <c r="BF89" s="110">
        <f>SUMIF(Consenso!$C:$C,$B89,Consenso!BE:BE)</f>
        <v>2323725</v>
      </c>
    </row>
    <row r="90" spans="1:58" x14ac:dyDescent="0.2">
      <c r="A90" t="s">
        <v>20</v>
      </c>
      <c r="B90" s="2" t="s">
        <v>37</v>
      </c>
      <c r="C90" t="s">
        <v>39</v>
      </c>
      <c r="D90" t="s">
        <v>41</v>
      </c>
      <c r="E90" t="s">
        <v>2202</v>
      </c>
      <c r="F90" s="23">
        <v>1.52</v>
      </c>
      <c r="G90" s="169">
        <v>0</v>
      </c>
      <c r="H90" s="3">
        <f>SUMIF(Consenso!$C:$C,$B90,Consenso!AM:AM)</f>
        <v>0</v>
      </c>
      <c r="I90" s="3">
        <f>SUMIF(Consenso!$C:$C,$B90,Consenso!AN:AN)</f>
        <v>0</v>
      </c>
      <c r="J90" s="3">
        <f>SUMIF(Consenso!$C:$C,$B90,Consenso!AO:AO)</f>
        <v>0</v>
      </c>
      <c r="K90" s="3">
        <f>SUMIF(Consenso!$C:$C,$B90,Consenso!AP:AP)</f>
        <v>0</v>
      </c>
      <c r="L90" s="3">
        <f>SUMIF(Consenso!$C:$C,$B90,Consenso!AQ:AQ)</f>
        <v>0</v>
      </c>
      <c r="M90" s="3">
        <f>SUMIF(Consenso!$C:$C,$B90,Consenso!AR:AR)</f>
        <v>0</v>
      </c>
      <c r="N90" s="3">
        <f>IFERROR(VLOOKUP(B:B,Consenso!C:P,14,0),0)</f>
        <v>7150</v>
      </c>
      <c r="O90" s="3">
        <f>SUMIF('On Orders'!$B:$B,$B90,'On Orders'!E:E)</f>
        <v>0</v>
      </c>
      <c r="P90" s="3">
        <f>SUMIF('On Orders'!$B:$B,$B90,'On Orders'!F:F)</f>
        <v>20032</v>
      </c>
      <c r="Q90" s="3">
        <f>SUMIF('On Orders'!$B:$B,$B90,'On Orders'!G:G)</f>
        <v>0</v>
      </c>
      <c r="R90" s="3">
        <f>SUMIF('On Orders'!$B:$B,$B90,'On Orders'!H:H)</f>
        <v>0</v>
      </c>
      <c r="S90" s="3">
        <v>0</v>
      </c>
      <c r="T90" s="3">
        <v>0</v>
      </c>
      <c r="U90" s="3">
        <v>0</v>
      </c>
      <c r="V90" s="31">
        <f t="shared" si="52"/>
        <v>27182</v>
      </c>
      <c r="W90" s="31">
        <f t="shared" si="53"/>
        <v>27182</v>
      </c>
      <c r="X90" s="31">
        <f t="shared" si="54"/>
        <v>27182</v>
      </c>
      <c r="Y90" s="31">
        <f t="shared" si="55"/>
        <v>27182</v>
      </c>
      <c r="Z90" s="31">
        <f t="shared" si="56"/>
        <v>27182</v>
      </c>
      <c r="AA90" s="31">
        <f t="shared" si="57"/>
        <v>27182</v>
      </c>
      <c r="AB90" t="str">
        <f>IF(COUNTIF('Master iP17 iP18'!$B:$B,$B90)&gt;0,"18",IF(COUNTIF('Master iP17 iP18'!$E:$E,$B90)&gt;0,"17","NORMAL"))</f>
        <v>NORMAL</v>
      </c>
      <c r="AC90" t="str">
        <f>IF($AB90="18",_xlfn.XLOOKUP($B90,'Master iP17 iP18'!$B:$B,'Master iP17 iP18'!$E:$E),"")</f>
        <v/>
      </c>
      <c r="AD90" s="22">
        <f t="shared" si="58"/>
        <v>27182</v>
      </c>
      <c r="AE90" s="22">
        <f t="shared" si="59"/>
        <v>27182</v>
      </c>
      <c r="AF90" s="22">
        <f t="shared" si="60"/>
        <v>27182</v>
      </c>
      <c r="AG90" s="22">
        <f t="shared" si="61"/>
        <v>27182</v>
      </c>
      <c r="AH90" s="22">
        <f t="shared" si="62"/>
        <v>27182</v>
      </c>
      <c r="AI90" s="22">
        <f t="shared" si="63"/>
        <v>27182</v>
      </c>
      <c r="AJ90" s="3">
        <f t="shared" si="64"/>
        <v>0</v>
      </c>
      <c r="AK90" s="3">
        <f t="shared" si="65"/>
        <v>0</v>
      </c>
      <c r="AL90" s="3">
        <f t="shared" si="66"/>
        <v>0</v>
      </c>
      <c r="AM90" s="3">
        <f t="shared" si="67"/>
        <v>0</v>
      </c>
      <c r="AN90" s="3">
        <f t="shared" si="68"/>
        <v>0</v>
      </c>
      <c r="AO90" s="3">
        <f t="shared" si="69"/>
        <v>0</v>
      </c>
      <c r="AP90" t="s">
        <v>2246</v>
      </c>
      <c r="AR90" s="35" t="str">
        <f>IFERROR(_xlfn.XLOOKUP(B90,#REF!,#REF!),"")</f>
        <v/>
      </c>
      <c r="AS90" s="38">
        <f t="shared" si="70"/>
        <v>0</v>
      </c>
      <c r="AT90" s="38">
        <f t="shared" si="71"/>
        <v>0</v>
      </c>
      <c r="AU90" s="38">
        <f t="shared" si="72"/>
        <v>0</v>
      </c>
      <c r="AV90" s="38">
        <f t="shared" si="73"/>
        <v>0</v>
      </c>
      <c r="AW90" s="38">
        <f t="shared" si="74"/>
        <v>0</v>
      </c>
      <c r="AX90" s="38">
        <f t="shared" si="75"/>
        <v>0</v>
      </c>
      <c r="BA90" s="110">
        <f>SUMIF(Consenso!$C:$C,$B90,Consenso!AZ:AZ)</f>
        <v>968944.9</v>
      </c>
      <c r="BB90" s="110">
        <f>SUMIF(Consenso!$C:$C,$B90,Consenso!BA:BA)</f>
        <v>615701.46</v>
      </c>
      <c r="BC90" s="110">
        <f>SUMIF(Consenso!$C:$C,$B90,Consenso!BB:BB)</f>
        <v>649881.31999999995</v>
      </c>
      <c r="BD90" s="110">
        <f>SUMIF(Consenso!$C:$C,$B90,Consenso!BC:BC)</f>
        <v>718241.04</v>
      </c>
      <c r="BE90" s="110">
        <f>SUMIF(Consenso!$C:$C,$B90,Consenso!BD:BD)</f>
        <v>803768.02</v>
      </c>
      <c r="BF90" s="110">
        <f>SUMIF(Consenso!$C:$C,$B90,Consenso!BE:BE)</f>
        <v>803768.02</v>
      </c>
    </row>
    <row r="91" spans="1:58" x14ac:dyDescent="0.2">
      <c r="A91" t="s">
        <v>20</v>
      </c>
      <c r="B91" s="37" t="s">
        <v>43</v>
      </c>
      <c r="C91" t="s">
        <v>45</v>
      </c>
      <c r="D91" t="s">
        <v>46</v>
      </c>
      <c r="E91" t="s">
        <v>2202</v>
      </c>
      <c r="F91" s="23">
        <v>1.81</v>
      </c>
      <c r="G91" s="169">
        <v>0</v>
      </c>
      <c r="H91" s="3">
        <f>SUMIF(Consenso!$C:$C,$B91,Consenso!AM:AM)</f>
        <v>0</v>
      </c>
      <c r="I91" s="3">
        <f>SUMIF(Consenso!$C:$C,$B91,Consenso!AN:AN)</f>
        <v>0</v>
      </c>
      <c r="J91" s="3">
        <f>SUMIF(Consenso!$C:$C,$B91,Consenso!AO:AO)</f>
        <v>0</v>
      </c>
      <c r="K91" s="3">
        <f>SUMIF(Consenso!$C:$C,$B91,Consenso!AP:AP)</f>
        <v>0</v>
      </c>
      <c r="L91" s="3">
        <f>SUMIF(Consenso!$C:$C,$B91,Consenso!AQ:AQ)</f>
        <v>0</v>
      </c>
      <c r="M91" s="3">
        <f>SUMIF(Consenso!$C:$C,$B91,Consenso!AR:AR)</f>
        <v>0</v>
      </c>
      <c r="N91" s="3">
        <f>IFERROR(VLOOKUP(B:B,Consenso!C:P,14,0),0)</f>
        <v>6013</v>
      </c>
      <c r="O91" s="3">
        <f>SUMIF('On Orders'!$B:$B,$B91,'On Orders'!E:E)</f>
        <v>0</v>
      </c>
      <c r="P91" s="3">
        <f>SUMIF('On Orders'!$B:$B,$B91,'On Orders'!F:F)</f>
        <v>10048</v>
      </c>
      <c r="Q91" s="3">
        <f>SUMIF('On Orders'!$B:$B,$B91,'On Orders'!G:G)</f>
        <v>0</v>
      </c>
      <c r="R91" s="3">
        <f>SUMIF('On Orders'!$B:$B,$B91,'On Orders'!H:H)</f>
        <v>0</v>
      </c>
      <c r="S91" s="3">
        <v>0</v>
      </c>
      <c r="T91" s="3">
        <v>0</v>
      </c>
      <c r="U91" s="3">
        <v>0</v>
      </c>
      <c r="V91" s="31">
        <f t="shared" si="52"/>
        <v>16061</v>
      </c>
      <c r="W91" s="31">
        <f t="shared" si="53"/>
        <v>16061</v>
      </c>
      <c r="X91" s="31">
        <f t="shared" si="54"/>
        <v>16061</v>
      </c>
      <c r="Y91" s="31">
        <f t="shared" si="55"/>
        <v>16061</v>
      </c>
      <c r="Z91" s="31">
        <f t="shared" si="56"/>
        <v>16061</v>
      </c>
      <c r="AA91" s="31">
        <f t="shared" si="57"/>
        <v>16061</v>
      </c>
      <c r="AB91" t="str">
        <f>IF(COUNTIF('Master iP17 iP18'!$B:$B,$B91)&gt;0,"18",IF(COUNTIF('Master iP17 iP18'!$E:$E,$B91)&gt;0,"17","NORMAL"))</f>
        <v>NORMAL</v>
      </c>
      <c r="AC91" t="str">
        <f>IF($AB91="18",_xlfn.XLOOKUP($B91,'Master iP17 iP18'!$B:$B,'Master iP17 iP18'!$E:$E),"")</f>
        <v/>
      </c>
      <c r="AD91" s="22">
        <f t="shared" si="58"/>
        <v>16061</v>
      </c>
      <c r="AE91" s="22">
        <f t="shared" si="59"/>
        <v>16061</v>
      </c>
      <c r="AF91" s="22">
        <f t="shared" si="60"/>
        <v>16061</v>
      </c>
      <c r="AG91" s="22">
        <f t="shared" si="61"/>
        <v>16061</v>
      </c>
      <c r="AH91" s="22">
        <f t="shared" si="62"/>
        <v>16061</v>
      </c>
      <c r="AI91" s="22">
        <f t="shared" si="63"/>
        <v>16061</v>
      </c>
      <c r="AJ91" s="3">
        <f t="shared" si="64"/>
        <v>0</v>
      </c>
      <c r="AK91" s="3">
        <f t="shared" si="65"/>
        <v>0</v>
      </c>
      <c r="AL91" s="3">
        <f t="shared" si="66"/>
        <v>0</v>
      </c>
      <c r="AM91" s="3">
        <f t="shared" si="67"/>
        <v>0</v>
      </c>
      <c r="AN91" s="3">
        <f t="shared" si="68"/>
        <v>0</v>
      </c>
      <c r="AO91" s="3">
        <f t="shared" si="69"/>
        <v>0</v>
      </c>
      <c r="AR91" s="35" t="str">
        <f>IFERROR(_xlfn.XLOOKUP(B91,#REF!,#REF!),"")</f>
        <v/>
      </c>
      <c r="AS91" s="38">
        <f t="shared" si="70"/>
        <v>0</v>
      </c>
      <c r="AT91" s="38">
        <f t="shared" si="71"/>
        <v>0</v>
      </c>
      <c r="AU91" s="38">
        <f t="shared" si="72"/>
        <v>0</v>
      </c>
      <c r="AV91" s="38">
        <f t="shared" si="73"/>
        <v>0</v>
      </c>
      <c r="AW91" s="38">
        <f t="shared" si="74"/>
        <v>0</v>
      </c>
      <c r="AX91" s="38">
        <f t="shared" si="75"/>
        <v>0</v>
      </c>
      <c r="BA91" s="110">
        <f>SUMIF(Consenso!$C:$C,$B91,Consenso!AZ:AZ)</f>
        <v>648608.36</v>
      </c>
      <c r="BB91" s="110">
        <f>SUMIF(Consenso!$C:$C,$B91,Consenso!BA:BA)</f>
        <v>412127.16000000003</v>
      </c>
      <c r="BC91" s="110">
        <f>SUMIF(Consenso!$C:$C,$B91,Consenso!BB:BB)</f>
        <v>435053.2</v>
      </c>
      <c r="BD91" s="110">
        <f>SUMIF(Consenso!$C:$C,$B91,Consenso!BC:BC)</f>
        <v>480905.28</v>
      </c>
      <c r="BE91" s="110">
        <f>SUMIF(Consenso!$C:$C,$B91,Consenso!BD:BD)</f>
        <v>538130.12</v>
      </c>
      <c r="BF91" s="110">
        <f>SUMIF(Consenso!$C:$C,$B91,Consenso!BE:BE)</f>
        <v>538130.12</v>
      </c>
    </row>
    <row r="92" spans="1:58" x14ac:dyDescent="0.2">
      <c r="A92" t="s">
        <v>20</v>
      </c>
      <c r="B92" s="37" t="s">
        <v>48</v>
      </c>
      <c r="C92" t="s">
        <v>49</v>
      </c>
      <c r="D92" t="s">
        <v>51</v>
      </c>
      <c r="E92" t="s">
        <v>2202</v>
      </c>
      <c r="F92" s="23">
        <v>3.63</v>
      </c>
      <c r="G92" s="169">
        <v>0</v>
      </c>
      <c r="H92" s="3">
        <f>SUMIF(Consenso!$C:$C,$B92,Consenso!AM:AM)</f>
        <v>0</v>
      </c>
      <c r="I92" s="3">
        <f>SUMIF(Consenso!$C:$C,$B92,Consenso!AN:AN)</f>
        <v>0</v>
      </c>
      <c r="J92" s="3">
        <f>SUMIF(Consenso!$C:$C,$B92,Consenso!AO:AO)</f>
        <v>0</v>
      </c>
      <c r="K92" s="3">
        <f>SUMIF(Consenso!$C:$C,$B92,Consenso!AP:AP)</f>
        <v>0</v>
      </c>
      <c r="L92" s="3">
        <f>SUMIF(Consenso!$C:$C,$B92,Consenso!AQ:AQ)</f>
        <v>0</v>
      </c>
      <c r="M92" s="3">
        <f>SUMIF(Consenso!$C:$C,$B92,Consenso!AR:AR)</f>
        <v>0</v>
      </c>
      <c r="N92" s="3">
        <f>IFERROR(VLOOKUP(B:B,Consenso!C:P,14,0),0)</f>
        <v>42894</v>
      </c>
      <c r="O92" s="3">
        <f>SUMIF('On Orders'!$B:$B,$B92,'On Orders'!E:E)</f>
        <v>0</v>
      </c>
      <c r="P92" s="3">
        <f>SUMIF('On Orders'!$B:$B,$B92,'On Orders'!F:F)</f>
        <v>15072</v>
      </c>
      <c r="Q92" s="3">
        <f>SUMIF('On Orders'!$B:$B,$B92,'On Orders'!G:G)</f>
        <v>0</v>
      </c>
      <c r="R92" s="3">
        <f>SUMIF('On Orders'!$B:$B,$B92,'On Orders'!H:H)</f>
        <v>0</v>
      </c>
      <c r="S92" s="3">
        <v>0</v>
      </c>
      <c r="T92" s="3">
        <v>0</v>
      </c>
      <c r="U92" s="3">
        <v>0</v>
      </c>
      <c r="V92" s="31">
        <f t="shared" si="52"/>
        <v>57966</v>
      </c>
      <c r="W92" s="31">
        <f t="shared" si="53"/>
        <v>57966</v>
      </c>
      <c r="X92" s="31">
        <f t="shared" si="54"/>
        <v>57966</v>
      </c>
      <c r="Y92" s="31">
        <f t="shared" si="55"/>
        <v>57966</v>
      </c>
      <c r="Z92" s="31">
        <f t="shared" si="56"/>
        <v>57966</v>
      </c>
      <c r="AA92" s="31">
        <f t="shared" si="57"/>
        <v>57966</v>
      </c>
      <c r="AB92" t="str">
        <f>IF(COUNTIF('Master iP17 iP18'!$B:$B,$B92)&gt;0,"18",IF(COUNTIF('Master iP17 iP18'!$E:$E,$B92)&gt;0,"17","NORMAL"))</f>
        <v>NORMAL</v>
      </c>
      <c r="AC92" t="str">
        <f>IF($AB92="18",_xlfn.XLOOKUP($B92,'Master iP17 iP18'!$B:$B,'Master iP17 iP18'!$E:$E),"")</f>
        <v/>
      </c>
      <c r="AD92" s="22">
        <f t="shared" si="58"/>
        <v>57966</v>
      </c>
      <c r="AE92" s="22">
        <f t="shared" si="59"/>
        <v>57966</v>
      </c>
      <c r="AF92" s="22">
        <f t="shared" si="60"/>
        <v>57966</v>
      </c>
      <c r="AG92" s="22">
        <f t="shared" si="61"/>
        <v>57966</v>
      </c>
      <c r="AH92" s="22">
        <f t="shared" si="62"/>
        <v>57966</v>
      </c>
      <c r="AI92" s="22">
        <f t="shared" si="63"/>
        <v>57966</v>
      </c>
      <c r="AJ92" s="3">
        <f t="shared" si="64"/>
        <v>0</v>
      </c>
      <c r="AK92" s="3">
        <f t="shared" si="65"/>
        <v>0</v>
      </c>
      <c r="AL92" s="3">
        <f t="shared" si="66"/>
        <v>0</v>
      </c>
      <c r="AM92" s="3">
        <f t="shared" si="67"/>
        <v>0</v>
      </c>
      <c r="AN92" s="3">
        <f t="shared" si="68"/>
        <v>0</v>
      </c>
      <c r="AO92" s="3">
        <f t="shared" si="69"/>
        <v>0</v>
      </c>
      <c r="AR92" s="35" t="str">
        <f>IFERROR(_xlfn.XLOOKUP(B92,#REF!,#REF!),"")</f>
        <v/>
      </c>
      <c r="AS92" s="38">
        <f t="shared" si="70"/>
        <v>0</v>
      </c>
      <c r="AT92" s="38">
        <f t="shared" si="71"/>
        <v>0</v>
      </c>
      <c r="AU92" s="38">
        <f t="shared" si="72"/>
        <v>0</v>
      </c>
      <c r="AV92" s="38">
        <f t="shared" si="73"/>
        <v>0</v>
      </c>
      <c r="AW92" s="38">
        <f t="shared" si="74"/>
        <v>0</v>
      </c>
      <c r="AX92" s="38">
        <f t="shared" si="75"/>
        <v>0</v>
      </c>
      <c r="BA92" s="110">
        <f>SUMIF(Consenso!$C:$C,$B92,Consenso!AZ:AZ)</f>
        <v>1062962.48</v>
      </c>
      <c r="BB92" s="110">
        <f>SUMIF(Consenso!$C:$C,$B92,Consenso!BA:BA)</f>
        <v>1125435.04</v>
      </c>
      <c r="BC92" s="110">
        <f>SUMIF(Consenso!$C:$C,$B92,Consenso!BB:BB)</f>
        <v>1187907.6000000001</v>
      </c>
      <c r="BD92" s="110">
        <f>SUMIF(Consenso!$C:$C,$B92,Consenso!BC:BC)</f>
        <v>1312852.72</v>
      </c>
      <c r="BE92" s="110">
        <f>SUMIF(Consenso!$C:$C,$B92,Consenso!BD:BD)</f>
        <v>1469150.24</v>
      </c>
      <c r="BF92" s="110">
        <f>SUMIF(Consenso!$C:$C,$B92,Consenso!BE:BE)</f>
        <v>1469150.24</v>
      </c>
    </row>
    <row r="93" spans="1:58" x14ac:dyDescent="0.2">
      <c r="A93" t="s">
        <v>20</v>
      </c>
      <c r="B93" s="37" t="s">
        <v>53</v>
      </c>
      <c r="C93" t="s">
        <v>54</v>
      </c>
      <c r="D93" t="s">
        <v>55</v>
      </c>
      <c r="E93" t="s">
        <v>2202</v>
      </c>
      <c r="F93" s="23">
        <v>4.9400000000000004</v>
      </c>
      <c r="G93" s="169">
        <v>0</v>
      </c>
      <c r="H93" s="3">
        <f>SUMIF(Consenso!$C:$C,$B93,Consenso!AM:AM)</f>
        <v>0</v>
      </c>
      <c r="I93" s="3">
        <f>SUMIF(Consenso!$C:$C,$B93,Consenso!AN:AN)</f>
        <v>0</v>
      </c>
      <c r="J93" s="3">
        <f>SUMIF(Consenso!$C:$C,$B93,Consenso!AO:AO)</f>
        <v>0</v>
      </c>
      <c r="K93" s="3">
        <f>SUMIF(Consenso!$C:$C,$B93,Consenso!AP:AP)</f>
        <v>0</v>
      </c>
      <c r="L93" s="3">
        <f>SUMIF(Consenso!$C:$C,$B93,Consenso!AQ:AQ)</f>
        <v>0</v>
      </c>
      <c r="M93" s="3">
        <f>SUMIF(Consenso!$C:$C,$B93,Consenso!AR:AR)</f>
        <v>2043</v>
      </c>
      <c r="N93" s="3">
        <f>IFERROR(VLOOKUP(B:B,Consenso!C:P,14,0),0)</f>
        <v>6297</v>
      </c>
      <c r="O93" s="3">
        <f>SUMIF('On Orders'!$B:$B,$B93,'On Orders'!E:E)</f>
        <v>0</v>
      </c>
      <c r="P93" s="3">
        <f>SUMIF('On Orders'!$B:$B,$B93,'On Orders'!F:F)</f>
        <v>5088</v>
      </c>
      <c r="Q93" s="3">
        <f>SUMIF('On Orders'!$B:$B,$B93,'On Orders'!G:G)</f>
        <v>0</v>
      </c>
      <c r="R93" s="3">
        <f>SUMIF('On Orders'!$B:$B,$B93,'On Orders'!H:H)</f>
        <v>0</v>
      </c>
      <c r="S93" s="3">
        <v>0</v>
      </c>
      <c r="T93" s="3">
        <v>0</v>
      </c>
      <c r="U93" s="3">
        <v>0</v>
      </c>
      <c r="V93" s="31">
        <f t="shared" si="52"/>
        <v>11385</v>
      </c>
      <c r="W93" s="31">
        <f t="shared" si="53"/>
        <v>11385</v>
      </c>
      <c r="X93" s="31">
        <f t="shared" si="54"/>
        <v>11385</v>
      </c>
      <c r="Y93" s="31">
        <f t="shared" si="55"/>
        <v>11385</v>
      </c>
      <c r="Z93" s="31">
        <f t="shared" si="56"/>
        <v>11385</v>
      </c>
      <c r="AA93" s="31">
        <f t="shared" si="57"/>
        <v>9342</v>
      </c>
      <c r="AB93" t="str">
        <f>IF(COUNTIF('Master iP17 iP18'!$B:$B,$B93)&gt;0,"18",IF(COUNTIF('Master iP17 iP18'!$E:$E,$B93)&gt;0,"17","NORMAL"))</f>
        <v>NORMAL</v>
      </c>
      <c r="AC93" t="str">
        <f>IF($AB93="18",_xlfn.XLOOKUP($B93,'Master iP17 iP18'!$B:$B,'Master iP17 iP18'!$E:$E),"")</f>
        <v/>
      </c>
      <c r="AD93" s="22">
        <f t="shared" si="58"/>
        <v>11385</v>
      </c>
      <c r="AE93" s="22">
        <f t="shared" si="59"/>
        <v>11385</v>
      </c>
      <c r="AF93" s="22">
        <f t="shared" si="60"/>
        <v>11385</v>
      </c>
      <c r="AG93" s="22">
        <f t="shared" si="61"/>
        <v>11385</v>
      </c>
      <c r="AH93" s="22">
        <f t="shared" si="62"/>
        <v>11385</v>
      </c>
      <c r="AI93" s="22">
        <f t="shared" si="63"/>
        <v>9342</v>
      </c>
      <c r="AJ93" s="3">
        <f t="shared" si="64"/>
        <v>0</v>
      </c>
      <c r="AK93" s="3">
        <f t="shared" si="65"/>
        <v>0</v>
      </c>
      <c r="AL93" s="3">
        <f t="shared" si="66"/>
        <v>0</v>
      </c>
      <c r="AM93" s="3">
        <f t="shared" si="67"/>
        <v>0</v>
      </c>
      <c r="AN93" s="3">
        <f t="shared" si="68"/>
        <v>0</v>
      </c>
      <c r="AO93" s="3">
        <f t="shared" si="69"/>
        <v>0</v>
      </c>
      <c r="AR93" s="35" t="str">
        <f>IFERROR(_xlfn.XLOOKUP(B93,#REF!,#REF!),"")</f>
        <v/>
      </c>
      <c r="AS93" s="38">
        <f t="shared" si="70"/>
        <v>0</v>
      </c>
      <c r="AT93" s="38">
        <f t="shared" si="71"/>
        <v>0</v>
      </c>
      <c r="AU93" s="38">
        <f t="shared" si="72"/>
        <v>0</v>
      </c>
      <c r="AV93" s="38">
        <f t="shared" si="73"/>
        <v>0</v>
      </c>
      <c r="AW93" s="38">
        <f t="shared" si="74"/>
        <v>0</v>
      </c>
      <c r="AX93" s="38">
        <f t="shared" si="75"/>
        <v>0</v>
      </c>
      <c r="BA93" s="110">
        <f>SUMIF(Consenso!$C:$C,$B93,Consenso!AZ:AZ)</f>
        <v>667897.44000000006</v>
      </c>
      <c r="BB93" s="110">
        <f>SUMIF(Consenso!$C:$C,$B93,Consenso!BA:BA)</f>
        <v>707085.3</v>
      </c>
      <c r="BC93" s="110">
        <f>SUMIF(Consenso!$C:$C,$B93,Consenso!BB:BB)</f>
        <v>746273.16</v>
      </c>
      <c r="BD93" s="110">
        <f>SUMIF(Consenso!$C:$C,$B93,Consenso!BC:BC)</f>
        <v>824932.85000000009</v>
      </c>
      <c r="BE93" s="110">
        <f>SUMIF(Consenso!$C:$C,$B93,Consenso!BD:BD)</f>
        <v>923186.47000000009</v>
      </c>
      <c r="BF93" s="110">
        <f>SUMIF(Consenso!$C:$C,$B93,Consenso!BE:BE)</f>
        <v>923186.47000000009</v>
      </c>
    </row>
    <row r="94" spans="1:58" x14ac:dyDescent="0.2">
      <c r="A94" t="s">
        <v>20</v>
      </c>
      <c r="B94" s="37" t="s">
        <v>30</v>
      </c>
      <c r="C94" t="s">
        <v>32</v>
      </c>
      <c r="D94" t="s">
        <v>35</v>
      </c>
      <c r="E94" t="s">
        <v>2203</v>
      </c>
      <c r="F94" s="23">
        <v>2.68</v>
      </c>
      <c r="G94" s="169">
        <v>0</v>
      </c>
      <c r="H94" s="3">
        <f>SUMIF(Consenso!$C:$C,$B94,Consenso!AM:AM)</f>
        <v>0</v>
      </c>
      <c r="I94" s="3">
        <f>SUMIF(Consenso!$C:$C,$B94,Consenso!AN:AN)</f>
        <v>0</v>
      </c>
      <c r="J94" s="3">
        <f>SUMIF(Consenso!$C:$C,$B94,Consenso!AO:AO)</f>
        <v>0</v>
      </c>
      <c r="K94" s="3">
        <f>SUMIF(Consenso!$C:$C,$B94,Consenso!AP:AP)</f>
        <v>0</v>
      </c>
      <c r="L94" s="3">
        <f>SUMIF(Consenso!$C:$C,$B94,Consenso!AQ:AQ)</f>
        <v>0</v>
      </c>
      <c r="M94" s="3">
        <f>SUMIF(Consenso!$C:$C,$B94,Consenso!AR:AR)</f>
        <v>0</v>
      </c>
      <c r="N94" s="3">
        <f>IFERROR(VLOOKUP(B:B,Consenso!C:P,14,0),0)</f>
        <v>3175</v>
      </c>
      <c r="O94" s="3">
        <f>SUMIF('On Orders'!$B:$B,$B94,'On Orders'!E:E)</f>
        <v>0</v>
      </c>
      <c r="P94" s="3">
        <f>SUMIF('On Orders'!$B:$B,$B94,'On Orders'!F:F)</f>
        <v>0</v>
      </c>
      <c r="Q94" s="3">
        <f>SUMIF('On Orders'!$B:$B,$B94,'On Orders'!G:G)</f>
        <v>0</v>
      </c>
      <c r="R94" s="3">
        <f>SUMIF('On Orders'!$B:$B,$B94,'On Orders'!H:H)</f>
        <v>0</v>
      </c>
      <c r="S94" s="3">
        <v>0</v>
      </c>
      <c r="T94" s="3">
        <v>0</v>
      </c>
      <c r="U94" s="3">
        <v>0</v>
      </c>
      <c r="V94" s="31">
        <f t="shared" si="52"/>
        <v>3175</v>
      </c>
      <c r="W94" s="31">
        <f t="shared" si="53"/>
        <v>3175</v>
      </c>
      <c r="X94" s="31">
        <f t="shared" si="54"/>
        <v>3175</v>
      </c>
      <c r="Y94" s="31">
        <f t="shared" si="55"/>
        <v>3175</v>
      </c>
      <c r="Z94" s="31">
        <f t="shared" si="56"/>
        <v>3175</v>
      </c>
      <c r="AA94" s="31">
        <f t="shared" si="57"/>
        <v>3175</v>
      </c>
      <c r="AB94" t="str">
        <f>IF(COUNTIF('Master iP17 iP18'!$B:$B,$B94)&gt;0,"18",IF(COUNTIF('Master iP17 iP18'!$E:$E,$B94)&gt;0,"17","NORMAL"))</f>
        <v>NORMAL</v>
      </c>
      <c r="AC94" t="str">
        <f>IF($AB94="18",_xlfn.XLOOKUP($B94,'Master iP17 iP18'!$B:$B,'Master iP17 iP18'!$E:$E),"")</f>
        <v/>
      </c>
      <c r="AD94" s="22">
        <f t="shared" si="58"/>
        <v>3175</v>
      </c>
      <c r="AE94" s="22">
        <f t="shared" si="59"/>
        <v>3175</v>
      </c>
      <c r="AF94" s="22">
        <f t="shared" si="60"/>
        <v>3175</v>
      </c>
      <c r="AG94" s="22">
        <f t="shared" si="61"/>
        <v>3175</v>
      </c>
      <c r="AH94" s="22">
        <f t="shared" si="62"/>
        <v>3175</v>
      </c>
      <c r="AI94" s="22">
        <f t="shared" si="63"/>
        <v>3175</v>
      </c>
      <c r="AJ94" s="3">
        <f t="shared" si="64"/>
        <v>0</v>
      </c>
      <c r="AK94" s="3">
        <f t="shared" si="65"/>
        <v>0</v>
      </c>
      <c r="AL94" s="3">
        <f t="shared" si="66"/>
        <v>0</v>
      </c>
      <c r="AM94" s="3">
        <f t="shared" si="67"/>
        <v>0</v>
      </c>
      <c r="AN94" s="3">
        <f t="shared" si="68"/>
        <v>0</v>
      </c>
      <c r="AO94" s="3">
        <f t="shared" si="69"/>
        <v>0</v>
      </c>
      <c r="AR94" s="35" t="str">
        <f>IFERROR(_xlfn.XLOOKUP(B94,#REF!,#REF!),"")</f>
        <v/>
      </c>
      <c r="AS94" s="38">
        <f t="shared" si="70"/>
        <v>0</v>
      </c>
      <c r="AT94" s="38">
        <f t="shared" si="71"/>
        <v>0</v>
      </c>
      <c r="AU94" s="38">
        <f t="shared" si="72"/>
        <v>0</v>
      </c>
      <c r="AV94" s="38">
        <f t="shared" si="73"/>
        <v>0</v>
      </c>
      <c r="AW94" s="38">
        <f t="shared" si="74"/>
        <v>0</v>
      </c>
      <c r="AX94" s="38">
        <f t="shared" si="75"/>
        <v>0</v>
      </c>
      <c r="BA94" s="110">
        <f>SUMIF(Consenso!$C:$C,$B94,Consenso!AZ:AZ)</f>
        <v>56918.270000000004</v>
      </c>
      <c r="BB94" s="110">
        <f>SUMIF(Consenso!$C:$C,$B94,Consenso!BA:BA)</f>
        <v>61640.51</v>
      </c>
      <c r="BC94" s="110">
        <f>SUMIF(Consenso!$C:$C,$B94,Consenso!BB:BB)</f>
        <v>65066.06</v>
      </c>
      <c r="BD94" s="110">
        <f>SUMIF(Consenso!$C:$C,$B94,Consenso!BC:BC)</f>
        <v>71510.73</v>
      </c>
      <c r="BE94" s="110">
        <f>SUMIF(Consenso!$C:$C,$B94,Consenso!BD:BD)</f>
        <v>80858.42</v>
      </c>
      <c r="BF94" s="110">
        <f>SUMIF(Consenso!$C:$C,$B94,Consenso!BE:BE)</f>
        <v>82135.760000000009</v>
      </c>
    </row>
    <row r="95" spans="1:58" x14ac:dyDescent="0.2">
      <c r="A95" t="s">
        <v>335</v>
      </c>
      <c r="B95" s="37" t="s">
        <v>1095</v>
      </c>
      <c r="C95" t="s">
        <v>1097</v>
      </c>
      <c r="D95" t="s">
        <v>80</v>
      </c>
      <c r="E95" t="s">
        <v>2204</v>
      </c>
      <c r="F95" s="23">
        <v>8</v>
      </c>
      <c r="G95" s="169">
        <v>0</v>
      </c>
      <c r="H95" s="3">
        <f>SUMIF(Consenso!$C:$C,$B95,Consenso!AM:AM)</f>
        <v>2</v>
      </c>
      <c r="I95" s="3">
        <f>SUMIF(Consenso!$C:$C,$B95,Consenso!AN:AN)</f>
        <v>50</v>
      </c>
      <c r="J95" s="3">
        <f>SUMIF(Consenso!$C:$C,$B95,Consenso!AO:AO)</f>
        <v>30</v>
      </c>
      <c r="K95" s="3">
        <f>SUMIF(Consenso!$C:$C,$B95,Consenso!AP:AP)</f>
        <v>20</v>
      </c>
      <c r="L95" s="3">
        <f>SUMIF(Consenso!$C:$C,$B95,Consenso!AQ:AQ)</f>
        <v>80</v>
      </c>
      <c r="M95" s="3">
        <f>SUMIF(Consenso!$C:$C,$B95,Consenso!AR:AR)</f>
        <v>30</v>
      </c>
      <c r="N95" s="3">
        <f>IFERROR(VLOOKUP(B:B,Consenso!C:P,14,0),0)</f>
        <v>98</v>
      </c>
      <c r="O95" s="3">
        <f>SUMIF('On Orders'!$B:$B,$B95,'On Orders'!E:E)</f>
        <v>0</v>
      </c>
      <c r="P95" s="3">
        <f>SUMIF('On Orders'!$B:$B,$B95,'On Orders'!F:F)</f>
        <v>0</v>
      </c>
      <c r="Q95" s="3">
        <f>SUMIF('On Orders'!$B:$B,$B95,'On Orders'!G:G)</f>
        <v>0</v>
      </c>
      <c r="R95" s="3">
        <f>SUMIF('On Orders'!$B:$B,$B95,'On Orders'!H:H)</f>
        <v>0</v>
      </c>
      <c r="S95" s="3">
        <v>0</v>
      </c>
      <c r="T95" s="3">
        <v>0</v>
      </c>
      <c r="U95" s="3">
        <v>0</v>
      </c>
      <c r="V95" s="31">
        <f t="shared" si="52"/>
        <v>96</v>
      </c>
      <c r="W95" s="31">
        <f t="shared" si="53"/>
        <v>46</v>
      </c>
      <c r="X95" s="31">
        <f t="shared" si="54"/>
        <v>16</v>
      </c>
      <c r="Y95" s="31">
        <f t="shared" si="55"/>
        <v>-4</v>
      </c>
      <c r="Z95" s="31">
        <f t="shared" si="56"/>
        <v>-84</v>
      </c>
      <c r="AA95" s="31">
        <f t="shared" si="57"/>
        <v>-114</v>
      </c>
      <c r="AB95" t="str">
        <f>IF(COUNTIF('Master iP17 iP18'!$B:$B,$B95)&gt;0,"18",IF(COUNTIF('Master iP17 iP18'!$E:$E,$B95)&gt;0,"17","NORMAL"))</f>
        <v>NORMAL</v>
      </c>
      <c r="AC95" t="str">
        <f>IF($AB95="18",_xlfn.XLOOKUP($B95,'Master iP17 iP18'!$B:$B,'Master iP17 iP18'!$E:$E),"")</f>
        <v/>
      </c>
      <c r="AD95" s="22">
        <f t="shared" si="58"/>
        <v>96</v>
      </c>
      <c r="AE95" s="22">
        <f t="shared" si="59"/>
        <v>46</v>
      </c>
      <c r="AF95" s="22">
        <f t="shared" si="60"/>
        <v>16</v>
      </c>
      <c r="AG95" s="22">
        <f t="shared" si="61"/>
        <v>-4</v>
      </c>
      <c r="AH95" s="22">
        <f t="shared" si="62"/>
        <v>-84</v>
      </c>
      <c r="AI95" s="22">
        <f t="shared" si="63"/>
        <v>-114</v>
      </c>
      <c r="AJ95" s="141">
        <f t="shared" si="64"/>
        <v>0</v>
      </c>
      <c r="AK95" s="3">
        <f t="shared" si="65"/>
        <v>0</v>
      </c>
      <c r="AL95" s="3">
        <f t="shared" si="66"/>
        <v>0</v>
      </c>
      <c r="AM95" s="3">
        <f t="shared" si="67"/>
        <v>4</v>
      </c>
      <c r="AN95" s="3">
        <f t="shared" si="68"/>
        <v>80</v>
      </c>
      <c r="AO95" s="3">
        <f t="shared" si="69"/>
        <v>30</v>
      </c>
      <c r="AR95" s="35" t="str">
        <f>IFERROR(_xlfn.XLOOKUP(B95,#REF!,#REF!),"")</f>
        <v/>
      </c>
      <c r="AS95" s="38">
        <f t="shared" si="70"/>
        <v>0</v>
      </c>
      <c r="AT95" s="38">
        <f t="shared" si="71"/>
        <v>0</v>
      </c>
      <c r="AU95" s="38">
        <f t="shared" si="72"/>
        <v>0</v>
      </c>
      <c r="AV95" s="38">
        <f t="shared" si="73"/>
        <v>4</v>
      </c>
      <c r="AW95" s="38">
        <f t="shared" si="74"/>
        <v>80</v>
      </c>
      <c r="AX95" s="38">
        <f t="shared" si="75"/>
        <v>30</v>
      </c>
      <c r="BA95" s="110">
        <f>SUMIF(Consenso!$C:$C,$B95,Consenso!AZ:AZ)</f>
        <v>430.18</v>
      </c>
      <c r="BB95" s="110">
        <f>SUMIF(Consenso!$C:$C,$B95,Consenso!BA:BA)</f>
        <v>11257.76</v>
      </c>
      <c r="BC95" s="110">
        <f>SUMIF(Consenso!$C:$C,$B95,Consenso!BB:BB)</f>
        <v>7207.59</v>
      </c>
      <c r="BD95" s="110">
        <f>SUMIF(Consenso!$C:$C,$B95,Consenso!BC:BC)</f>
        <v>4553.43</v>
      </c>
      <c r="BE95" s="110">
        <f>SUMIF(Consenso!$C:$C,$B95,Consenso!BD:BD)</f>
        <v>17458.830000000002</v>
      </c>
      <c r="BF95" s="110">
        <f>SUMIF(Consenso!$C:$C,$B95,Consenso!BE:BE)</f>
        <v>6955.96</v>
      </c>
    </row>
    <row r="96" spans="1:58" x14ac:dyDescent="0.2">
      <c r="A96" t="s">
        <v>335</v>
      </c>
      <c r="B96" s="37" t="s">
        <v>1098</v>
      </c>
      <c r="C96" t="s">
        <v>1100</v>
      </c>
      <c r="D96" t="s">
        <v>80</v>
      </c>
      <c r="E96" t="s">
        <v>2203</v>
      </c>
      <c r="F96" s="23">
        <v>8</v>
      </c>
      <c r="G96" s="169">
        <v>0</v>
      </c>
      <c r="H96" s="3">
        <f>SUMIF(Consenso!$C:$C,$B96,Consenso!AM:AM)</f>
        <v>30</v>
      </c>
      <c r="I96" s="3">
        <f>SUMIF(Consenso!$C:$C,$B96,Consenso!AN:AN)</f>
        <v>40</v>
      </c>
      <c r="J96" s="3">
        <f>SUMIF(Consenso!$C:$C,$B96,Consenso!AO:AO)</f>
        <v>20</v>
      </c>
      <c r="K96" s="3">
        <f>SUMIF(Consenso!$C:$C,$B96,Consenso!AP:AP)</f>
        <v>30</v>
      </c>
      <c r="L96" s="3">
        <f>SUMIF(Consenso!$C:$C,$B96,Consenso!AQ:AQ)</f>
        <v>50</v>
      </c>
      <c r="M96" s="3">
        <f>SUMIF(Consenso!$C:$C,$B96,Consenso!AR:AR)</f>
        <v>20</v>
      </c>
      <c r="N96" s="3">
        <f>IFERROR(VLOOKUP(B:B,Consenso!C:P,14,0),0)</f>
        <v>26</v>
      </c>
      <c r="O96" s="3">
        <f>SUMIF('On Orders'!$B:$B,$B96,'On Orders'!E:E)</f>
        <v>0</v>
      </c>
      <c r="P96" s="3">
        <f>SUMIF('On Orders'!$B:$B,$B96,'On Orders'!F:F)</f>
        <v>0</v>
      </c>
      <c r="Q96" s="3">
        <f>SUMIF('On Orders'!$B:$B,$B96,'On Orders'!G:G)</f>
        <v>0</v>
      </c>
      <c r="R96" s="3">
        <f>SUMIF('On Orders'!$B:$B,$B96,'On Orders'!H:H)</f>
        <v>0</v>
      </c>
      <c r="S96" s="3">
        <v>0</v>
      </c>
      <c r="T96" s="3">
        <v>0</v>
      </c>
      <c r="U96" s="3">
        <v>0</v>
      </c>
      <c r="V96" s="31">
        <f t="shared" si="52"/>
        <v>-4</v>
      </c>
      <c r="W96" s="31">
        <f t="shared" si="53"/>
        <v>-44</v>
      </c>
      <c r="X96" s="31">
        <f t="shared" si="54"/>
        <v>-64</v>
      </c>
      <c r="Y96" s="31">
        <f t="shared" si="55"/>
        <v>-94</v>
      </c>
      <c r="Z96" s="31">
        <f t="shared" si="56"/>
        <v>-144</v>
      </c>
      <c r="AA96" s="31">
        <f t="shared" si="57"/>
        <v>-164</v>
      </c>
      <c r="AB96" t="str">
        <f>IF(COUNTIF('Master iP17 iP18'!$B:$B,$B96)&gt;0,"18",IF(COUNTIF('Master iP17 iP18'!$E:$E,$B96)&gt;0,"17","NORMAL"))</f>
        <v>NORMAL</v>
      </c>
      <c r="AC96" t="str">
        <f>IF($AB96="18",_xlfn.XLOOKUP($B96,'Master iP17 iP18'!$B:$B,'Master iP17 iP18'!$E:$E),"")</f>
        <v/>
      </c>
      <c r="AD96" s="22">
        <f t="shared" si="58"/>
        <v>-4</v>
      </c>
      <c r="AE96" s="22">
        <f t="shared" si="59"/>
        <v>-44</v>
      </c>
      <c r="AF96" s="22">
        <f t="shared" si="60"/>
        <v>-64</v>
      </c>
      <c r="AG96" s="22">
        <f t="shared" si="61"/>
        <v>-94</v>
      </c>
      <c r="AH96" s="22">
        <f t="shared" si="62"/>
        <v>-144</v>
      </c>
      <c r="AI96" s="22">
        <f t="shared" si="63"/>
        <v>-164</v>
      </c>
      <c r="AJ96" s="141">
        <f t="shared" si="64"/>
        <v>4</v>
      </c>
      <c r="AK96" s="3">
        <f t="shared" si="65"/>
        <v>40</v>
      </c>
      <c r="AL96" s="3">
        <f t="shared" si="66"/>
        <v>20</v>
      </c>
      <c r="AM96" s="3">
        <f t="shared" si="67"/>
        <v>30</v>
      </c>
      <c r="AN96" s="3">
        <f t="shared" si="68"/>
        <v>50</v>
      </c>
      <c r="AO96" s="3">
        <f t="shared" si="69"/>
        <v>20</v>
      </c>
      <c r="AP96" t="s">
        <v>2245</v>
      </c>
      <c r="AR96" s="35" t="str">
        <f>IFERROR(_xlfn.XLOOKUP(B96,#REF!,#REF!),"")</f>
        <v/>
      </c>
      <c r="AS96" s="38">
        <f t="shared" si="70"/>
        <v>4</v>
      </c>
      <c r="AT96" s="38">
        <f t="shared" si="71"/>
        <v>40</v>
      </c>
      <c r="AU96" s="38">
        <f t="shared" si="72"/>
        <v>20</v>
      </c>
      <c r="AV96" s="38">
        <f t="shared" si="73"/>
        <v>30</v>
      </c>
      <c r="AW96" s="38">
        <f t="shared" si="74"/>
        <v>50</v>
      </c>
      <c r="AX96" s="38">
        <f t="shared" si="75"/>
        <v>20</v>
      </c>
      <c r="AZ96" t="s">
        <v>4119</v>
      </c>
      <c r="BA96" s="110">
        <f>SUMIF(Consenso!$C:$C,$B96,Consenso!AZ:AZ)</f>
        <v>6452.7</v>
      </c>
      <c r="BB96" s="110">
        <f>SUMIF(Consenso!$C:$C,$B96,Consenso!BA:BA)</f>
        <v>8603.6</v>
      </c>
      <c r="BC96" s="110">
        <f>SUMIF(Consenso!$C:$C,$B96,Consenso!BB:BB)</f>
        <v>4301.8</v>
      </c>
      <c r="BD96" s="110">
        <f>SUMIF(Consenso!$C:$C,$B96,Consenso!BC:BC)</f>
        <v>6452.7</v>
      </c>
      <c r="BE96" s="110">
        <f>SUMIF(Consenso!$C:$C,$B96,Consenso!BD:BD)</f>
        <v>10754.5</v>
      </c>
      <c r="BF96" s="110">
        <f>SUMIF(Consenso!$C:$C,$B96,Consenso!BE:BE)</f>
        <v>4301.8</v>
      </c>
    </row>
    <row r="97" spans="1:58" x14ac:dyDescent="0.2">
      <c r="A97" t="s">
        <v>335</v>
      </c>
      <c r="B97" s="37" t="s">
        <v>337</v>
      </c>
      <c r="C97" t="s">
        <v>605</v>
      </c>
      <c r="D97" t="s">
        <v>109</v>
      </c>
      <c r="E97" t="s">
        <v>2204</v>
      </c>
      <c r="F97" s="23">
        <v>13</v>
      </c>
      <c r="G97" s="169">
        <v>0</v>
      </c>
      <c r="H97" s="3">
        <f>SUMIF(Consenso!$C:$C,$B97,Consenso!AM:AM)</f>
        <v>0</v>
      </c>
      <c r="I97" s="3">
        <f>SUMIF(Consenso!$C:$C,$B97,Consenso!AN:AN)</f>
        <v>0</v>
      </c>
      <c r="J97" s="3">
        <f>SUMIF(Consenso!$C:$C,$B97,Consenso!AO:AO)</f>
        <v>0</v>
      </c>
      <c r="K97" s="3">
        <f>SUMIF(Consenso!$C:$C,$B97,Consenso!AP:AP)</f>
        <v>0</v>
      </c>
      <c r="L97" s="3">
        <f>SUMIF(Consenso!$C:$C,$B97,Consenso!AQ:AQ)</f>
        <v>0</v>
      </c>
      <c r="M97" s="3">
        <f>SUMIF(Consenso!$C:$C,$B97,Consenso!AR:AR)</f>
        <v>0</v>
      </c>
      <c r="N97" s="3">
        <f>IFERROR(VLOOKUP(B:B,Consenso!C:P,14,0),0)</f>
        <v>0</v>
      </c>
      <c r="O97" s="3">
        <f>SUMIF('On Orders'!$B:$B,$B97,'On Orders'!E:E)</f>
        <v>0</v>
      </c>
      <c r="P97" s="3">
        <f>SUMIF('On Orders'!$B:$B,$B97,'On Orders'!F:F)</f>
        <v>0</v>
      </c>
      <c r="Q97" s="3">
        <f>SUMIF('On Orders'!$B:$B,$B97,'On Orders'!G:G)</f>
        <v>0</v>
      </c>
      <c r="R97" s="3">
        <f>SUMIF('On Orders'!$B:$B,$B97,'On Orders'!H:H)</f>
        <v>0</v>
      </c>
      <c r="S97" s="3">
        <v>0</v>
      </c>
      <c r="T97" s="3">
        <v>0</v>
      </c>
      <c r="U97" s="3">
        <v>0</v>
      </c>
      <c r="V97" s="31">
        <f t="shared" si="52"/>
        <v>0</v>
      </c>
      <c r="W97" s="31">
        <f t="shared" si="53"/>
        <v>0</v>
      </c>
      <c r="X97" s="31">
        <f t="shared" si="54"/>
        <v>0</v>
      </c>
      <c r="Y97" s="31">
        <f t="shared" si="55"/>
        <v>0</v>
      </c>
      <c r="Z97" s="31">
        <f t="shared" si="56"/>
        <v>0</v>
      </c>
      <c r="AA97" s="31">
        <f t="shared" si="57"/>
        <v>0</v>
      </c>
      <c r="AB97" t="str">
        <f>IF(COUNTIF('Master iP17 iP18'!$B:$B,$B97)&gt;0,"18",IF(COUNTIF('Master iP17 iP18'!$E:$E,$B97)&gt;0,"17","NORMAL"))</f>
        <v>NORMAL</v>
      </c>
      <c r="AC97" t="str">
        <f>IF($AB97="18",_xlfn.XLOOKUP($B97,'Master iP17 iP18'!$B:$B,'Master iP17 iP18'!$E:$E),"")</f>
        <v/>
      </c>
      <c r="AD97" s="22">
        <f t="shared" si="58"/>
        <v>0</v>
      </c>
      <c r="AE97" s="22">
        <f t="shared" si="59"/>
        <v>0</v>
      </c>
      <c r="AF97" s="22">
        <f t="shared" si="60"/>
        <v>0</v>
      </c>
      <c r="AG97" s="22">
        <f t="shared" si="61"/>
        <v>0</v>
      </c>
      <c r="AH97" s="22">
        <f t="shared" si="62"/>
        <v>0</v>
      </c>
      <c r="AI97" s="22">
        <f t="shared" si="63"/>
        <v>0</v>
      </c>
      <c r="AJ97" s="3">
        <f t="shared" si="64"/>
        <v>0</v>
      </c>
      <c r="AK97" s="3">
        <f t="shared" si="65"/>
        <v>0</v>
      </c>
      <c r="AL97" s="3">
        <f t="shared" si="66"/>
        <v>0</v>
      </c>
      <c r="AM97" s="3">
        <f t="shared" si="67"/>
        <v>0</v>
      </c>
      <c r="AN97" s="3">
        <f t="shared" si="68"/>
        <v>0</v>
      </c>
      <c r="AO97" s="3">
        <f t="shared" si="69"/>
        <v>0</v>
      </c>
      <c r="AR97" s="35" t="str">
        <f>IFERROR(_xlfn.XLOOKUP(B97,#REF!,#REF!),"")</f>
        <v/>
      </c>
      <c r="AS97" s="38">
        <f t="shared" si="70"/>
        <v>0</v>
      </c>
      <c r="AT97" s="38">
        <f t="shared" si="71"/>
        <v>0</v>
      </c>
      <c r="AU97" s="38">
        <f t="shared" si="72"/>
        <v>0</v>
      </c>
      <c r="AV97" s="38">
        <f t="shared" si="73"/>
        <v>0</v>
      </c>
      <c r="AW97" s="38">
        <f t="shared" si="74"/>
        <v>0</v>
      </c>
      <c r="AX97" s="38">
        <f t="shared" si="75"/>
        <v>0</v>
      </c>
      <c r="BA97" s="110">
        <f>SUMIF(Consenso!$C:$C,$B97,Consenso!AZ:AZ)</f>
        <v>0</v>
      </c>
      <c r="BB97" s="110">
        <f>SUMIF(Consenso!$C:$C,$B97,Consenso!BA:BA)</f>
        <v>0</v>
      </c>
      <c r="BC97" s="110">
        <f>SUMIF(Consenso!$C:$C,$B97,Consenso!BB:BB)</f>
        <v>1033.44</v>
      </c>
      <c r="BD97" s="110">
        <f>SUMIF(Consenso!$C:$C,$B97,Consenso!BC:BC)</f>
        <v>516.72</v>
      </c>
      <c r="BE97" s="110">
        <f>SUMIF(Consenso!$C:$C,$B97,Consenso!BD:BD)</f>
        <v>516.72</v>
      </c>
      <c r="BF97" s="110">
        <f>SUMIF(Consenso!$C:$C,$B97,Consenso!BE:BE)</f>
        <v>516.72</v>
      </c>
    </row>
    <row r="98" spans="1:58" x14ac:dyDescent="0.2">
      <c r="A98" t="s">
        <v>335</v>
      </c>
      <c r="B98" s="37" t="s">
        <v>614</v>
      </c>
      <c r="C98" t="s">
        <v>616</v>
      </c>
      <c r="D98" t="s">
        <v>617</v>
      </c>
      <c r="E98" t="s">
        <v>2203</v>
      </c>
      <c r="F98" s="23">
        <v>9.5</v>
      </c>
      <c r="G98" s="169">
        <v>0</v>
      </c>
      <c r="H98" s="3">
        <f>SUMIF(Consenso!$C:$C,$B98,Consenso!AM:AM)</f>
        <v>24</v>
      </c>
      <c r="I98" s="3">
        <f>SUMIF(Consenso!$C:$C,$B98,Consenso!AN:AN)</f>
        <v>13</v>
      </c>
      <c r="J98" s="3">
        <f>SUMIF(Consenso!$C:$C,$B98,Consenso!AO:AO)</f>
        <v>30</v>
      </c>
      <c r="K98" s="3">
        <f>SUMIF(Consenso!$C:$C,$B98,Consenso!AP:AP)</f>
        <v>46</v>
      </c>
      <c r="L98" s="3">
        <f>SUMIF(Consenso!$C:$C,$B98,Consenso!AQ:AQ)</f>
        <v>53</v>
      </c>
      <c r="M98" s="3">
        <f>SUMIF(Consenso!$C:$C,$B98,Consenso!AR:AR)</f>
        <v>53</v>
      </c>
      <c r="N98" s="3">
        <f>IFERROR(VLOOKUP(B:B,Consenso!C:P,14,0),0)</f>
        <v>117</v>
      </c>
      <c r="O98" s="3">
        <f>SUMIF('On Orders'!$B:$B,$B98,'On Orders'!E:E)</f>
        <v>0</v>
      </c>
      <c r="P98" s="3">
        <f>SUMIF('On Orders'!$B:$B,$B98,'On Orders'!F:F)</f>
        <v>30</v>
      </c>
      <c r="Q98" s="3">
        <f>SUMIF('On Orders'!$B:$B,$B98,'On Orders'!G:G)</f>
        <v>0</v>
      </c>
      <c r="R98" s="3">
        <f>SUMIF('On Orders'!$B:$B,$B98,'On Orders'!H:H)</f>
        <v>0</v>
      </c>
      <c r="S98" s="3">
        <v>0</v>
      </c>
      <c r="T98" s="3">
        <v>0</v>
      </c>
      <c r="U98" s="3">
        <v>0</v>
      </c>
      <c r="V98" s="31">
        <f t="shared" si="52"/>
        <v>123</v>
      </c>
      <c r="W98" s="31">
        <f t="shared" si="53"/>
        <v>110</v>
      </c>
      <c r="X98" s="31">
        <f t="shared" si="54"/>
        <v>80</v>
      </c>
      <c r="Y98" s="31">
        <f t="shared" si="55"/>
        <v>34</v>
      </c>
      <c r="Z98" s="31">
        <f t="shared" si="56"/>
        <v>-19</v>
      </c>
      <c r="AA98" s="31">
        <f t="shared" si="57"/>
        <v>-72</v>
      </c>
      <c r="AB98" t="str">
        <f>IF(COUNTIF('Master iP17 iP18'!$B:$B,$B98)&gt;0,"18",IF(COUNTIF('Master iP17 iP18'!$E:$E,$B98)&gt;0,"17","NORMAL"))</f>
        <v>NORMAL</v>
      </c>
      <c r="AC98" t="str">
        <f>IF($AB98="18",_xlfn.XLOOKUP($B98,'Master iP17 iP18'!$B:$B,'Master iP17 iP18'!$E:$E),"")</f>
        <v/>
      </c>
      <c r="AD98" s="22">
        <f t="shared" si="58"/>
        <v>123</v>
      </c>
      <c r="AE98" s="22">
        <f t="shared" si="59"/>
        <v>110</v>
      </c>
      <c r="AF98" s="22">
        <f t="shared" si="60"/>
        <v>80</v>
      </c>
      <c r="AG98" s="22">
        <f t="shared" si="61"/>
        <v>34</v>
      </c>
      <c r="AH98" s="22">
        <f t="shared" si="62"/>
        <v>-19</v>
      </c>
      <c r="AI98" s="22">
        <f t="shared" si="63"/>
        <v>-72</v>
      </c>
      <c r="AJ98" s="3">
        <f t="shared" si="64"/>
        <v>0</v>
      </c>
      <c r="AK98" s="3">
        <f t="shared" si="65"/>
        <v>0</v>
      </c>
      <c r="AL98" s="3">
        <f t="shared" si="66"/>
        <v>0</v>
      </c>
      <c r="AM98" s="3">
        <f t="shared" si="67"/>
        <v>0</v>
      </c>
      <c r="AN98" s="3">
        <f t="shared" si="68"/>
        <v>19</v>
      </c>
      <c r="AO98" s="3">
        <f t="shared" si="69"/>
        <v>53</v>
      </c>
      <c r="AR98" s="35" t="str">
        <f>IFERROR(_xlfn.XLOOKUP(B98,#REF!,#REF!),"")</f>
        <v/>
      </c>
      <c r="AS98" s="38">
        <f t="shared" si="70"/>
        <v>0</v>
      </c>
      <c r="AT98" s="38">
        <f t="shared" si="71"/>
        <v>0</v>
      </c>
      <c r="AU98" s="38">
        <f t="shared" si="72"/>
        <v>0</v>
      </c>
      <c r="AV98" s="38">
        <f t="shared" si="73"/>
        <v>0</v>
      </c>
      <c r="AW98" s="38">
        <f t="shared" si="74"/>
        <v>19</v>
      </c>
      <c r="AX98" s="38">
        <f t="shared" si="75"/>
        <v>53</v>
      </c>
      <c r="BA98" s="110">
        <f>SUMIF(Consenso!$C:$C,$B98,Consenso!AZ:AZ)</f>
        <v>6218.19</v>
      </c>
      <c r="BB98" s="110">
        <f>SUMIF(Consenso!$C:$C,$B98,Consenso!BA:BA)</f>
        <v>7698.66</v>
      </c>
      <c r="BC98" s="110">
        <f>SUMIF(Consenso!$C:$C,$B98,Consenso!BB:BB)</f>
        <v>10433.290000000001</v>
      </c>
      <c r="BD98" s="110">
        <f>SUMIF(Consenso!$C:$C,$B98,Consenso!BC:BC)</f>
        <v>9980.43</v>
      </c>
      <c r="BE98" s="110">
        <f>SUMIF(Consenso!$C:$C,$B98,Consenso!BD:BD)</f>
        <v>10433.290000000001</v>
      </c>
      <c r="BF98" s="110">
        <f>SUMIF(Consenso!$C:$C,$B98,Consenso!BE:BE)</f>
        <v>10433.290000000001</v>
      </c>
    </row>
    <row r="99" spans="1:58" x14ac:dyDescent="0.2">
      <c r="A99" t="s">
        <v>335</v>
      </c>
      <c r="B99" s="37" t="s">
        <v>606</v>
      </c>
      <c r="C99" t="s">
        <v>607</v>
      </c>
      <c r="D99" t="s">
        <v>61</v>
      </c>
      <c r="E99" t="s">
        <v>2204</v>
      </c>
      <c r="F99" s="23">
        <v>13</v>
      </c>
      <c r="G99" s="169">
        <v>0</v>
      </c>
      <c r="H99" s="3">
        <f>SUMIF(Consenso!$C:$C,$B99,Consenso!AM:AM)</f>
        <v>0</v>
      </c>
      <c r="I99" s="3">
        <f>SUMIF(Consenso!$C:$C,$B99,Consenso!AN:AN)</f>
        <v>0</v>
      </c>
      <c r="J99" s="3">
        <f>SUMIF(Consenso!$C:$C,$B99,Consenso!AO:AO)</f>
        <v>0</v>
      </c>
      <c r="K99" s="3">
        <f>SUMIF(Consenso!$C:$C,$B99,Consenso!AP:AP)</f>
        <v>0</v>
      </c>
      <c r="L99" s="3">
        <f>SUMIF(Consenso!$C:$C,$B99,Consenso!AQ:AQ)</f>
        <v>0</v>
      </c>
      <c r="M99" s="3">
        <f>SUMIF(Consenso!$C:$C,$B99,Consenso!AR:AR)</f>
        <v>0</v>
      </c>
      <c r="N99" s="3">
        <f>IFERROR(VLOOKUP(B:B,Consenso!C:P,14,0),0)</f>
        <v>0</v>
      </c>
      <c r="O99" s="3">
        <f>SUMIF('On Orders'!$B:$B,$B99,'On Orders'!E:E)</f>
        <v>0</v>
      </c>
      <c r="P99" s="3">
        <f>SUMIF('On Orders'!$B:$B,$B99,'On Orders'!F:F)</f>
        <v>0</v>
      </c>
      <c r="Q99" s="3">
        <f>SUMIF('On Orders'!$B:$B,$B99,'On Orders'!G:G)</f>
        <v>0</v>
      </c>
      <c r="R99" s="3">
        <f>SUMIF('On Orders'!$B:$B,$B99,'On Orders'!H:H)</f>
        <v>0</v>
      </c>
      <c r="S99" s="3">
        <v>0</v>
      </c>
      <c r="T99" s="3">
        <v>0</v>
      </c>
      <c r="U99" s="3">
        <v>0</v>
      </c>
      <c r="V99" s="31">
        <f t="shared" ref="V99:V130" si="76">(N99+O99+P99)-H99</f>
        <v>0</v>
      </c>
      <c r="W99" s="31">
        <f t="shared" ref="W99:W130" si="77">(V99+Q99)-I99</f>
        <v>0</v>
      </c>
      <c r="X99" s="31">
        <f t="shared" ref="X99:X130" si="78">(W99+R99)-J99</f>
        <v>0</v>
      </c>
      <c r="Y99" s="31">
        <f t="shared" ref="Y99:Y130" si="79">(X99+S99)-K99</f>
        <v>0</v>
      </c>
      <c r="Z99" s="31">
        <f t="shared" ref="Z99:Z130" si="80">(Y99+T99)-L99</f>
        <v>0</v>
      </c>
      <c r="AA99" s="31">
        <f t="shared" ref="AA99:AA130" si="81">(Z99+U99)-M99</f>
        <v>0</v>
      </c>
      <c r="AB99" t="str">
        <f>IF(COUNTIF('Master iP17 iP18'!$B:$B,$B99)&gt;0,"18",IF(COUNTIF('Master iP17 iP18'!$E:$E,$B99)&gt;0,"17","NORMAL"))</f>
        <v>NORMAL</v>
      </c>
      <c r="AC99" t="str">
        <f>IF($AB99="18",_xlfn.XLOOKUP($B99,'Master iP17 iP18'!$B:$B,'Master iP17 iP18'!$E:$E),"")</f>
        <v/>
      </c>
      <c r="AD99" s="22">
        <f t="shared" ref="AD99:AD130" si="82">IF($AB99="18",V99+IFERROR(_xlfn.XLOOKUP($AC99,$B:$B,V:V),0),V99)</f>
        <v>0</v>
      </c>
      <c r="AE99" s="22">
        <f t="shared" ref="AE99:AE130" si="83">IF($AB99="18",W99+IFERROR(_xlfn.XLOOKUP($AC99,$B:$B,W:W),0),W99)</f>
        <v>0</v>
      </c>
      <c r="AF99" s="22">
        <f t="shared" ref="AF99:AF130" si="84">IF($AB99="18",X99+IFERROR(_xlfn.XLOOKUP($AC99,$B:$B,X:X),0),X99)</f>
        <v>0</v>
      </c>
      <c r="AG99" s="22">
        <f t="shared" ref="AG99:AG130" si="85">IF($AB99="18",Y99+IFERROR(_xlfn.XLOOKUP($AC99,$B:$B,Y:Y),0),Y99)</f>
        <v>0</v>
      </c>
      <c r="AH99" s="22">
        <f t="shared" ref="AH99:AH130" si="86">IF($AB99="18",Z99+IFERROR(_xlfn.XLOOKUP($AC99,$B:$B,Z:Z),0),Z99)</f>
        <v>0</v>
      </c>
      <c r="AI99" s="22">
        <f t="shared" ref="AI99:AI130" si="87">IF($AB99="18",AA99+IFERROR(_xlfn.XLOOKUP($AC99,$B:$B,AA:AA),0),AA99)</f>
        <v>0</v>
      </c>
      <c r="AJ99" s="3">
        <f t="shared" ref="AJ99:AJ130" si="88">IF($AB99="17",0,MAX(0,-AD99))</f>
        <v>0</v>
      </c>
      <c r="AK99" s="3">
        <f t="shared" ref="AK99:AK130" si="89">IF($AB99="17",0,MAX(0,MAX(0,-AE99)-MAX(0,-AD99)))</f>
        <v>0</v>
      </c>
      <c r="AL99" s="3">
        <f t="shared" ref="AL99:AL130" si="90">IF($AB99="17",0,MAX(0,MAX(0,-AF99)-MAX(0,-AE99)))</f>
        <v>0</v>
      </c>
      <c r="AM99" s="3">
        <f t="shared" ref="AM99:AM130" si="91">IF($AB99="17",0,MAX(0,MAX(0,-AG99)-MAX(0,-AF99)))</f>
        <v>0</v>
      </c>
      <c r="AN99" s="3">
        <f t="shared" ref="AN99:AN130" si="92">IF($AB99="17",0,MAX(0,MAX(0,-AH99)-MAX(0,-AG99)))</f>
        <v>0</v>
      </c>
      <c r="AO99" s="3">
        <f t="shared" ref="AO99:AO130" si="93">IF($AB99="17",0,MAX(0,MAX(0,-AI99)-MAX(0,-AH99)))</f>
        <v>0</v>
      </c>
      <c r="AR99" s="35" t="str">
        <f>IFERROR(_xlfn.XLOOKUP(B99,#REF!,#REF!),"")</f>
        <v/>
      </c>
      <c r="AS99" s="38">
        <f t="shared" ref="AS99:AS130" si="94">IF($AR99="A",AJ99*1.2,IF($AR99="B",AJ99*1.1,AJ99))</f>
        <v>0</v>
      </c>
      <c r="AT99" s="38">
        <f t="shared" ref="AT99:AT130" si="95">IF($AR99="A",AK99*1.2,IF($AR99="B",AK99*1.1,AK99))</f>
        <v>0</v>
      </c>
      <c r="AU99" s="38">
        <f t="shared" ref="AU99:AU130" si="96">IF($AR99="A",AL99*1.2,IF($AR99="B",AL99*1.1,AL99))</f>
        <v>0</v>
      </c>
      <c r="AV99" s="38">
        <f t="shared" ref="AV99:AV130" si="97">IF($AR99="A",AM99*1.2,IF($AR99="B",AM99*1.1,AM99))</f>
        <v>0</v>
      </c>
      <c r="AW99" s="38">
        <f t="shared" ref="AW99:AW130" si="98">IF($AR99="A",AN99*1.2,IF($AR99="B",AN99*1.1,AN99))</f>
        <v>0</v>
      </c>
      <c r="AX99" s="38">
        <f t="shared" ref="AX99:AX130" si="99">IF($AR99="A",AO99*1.2,IF($AR99="B",AO99*1.1,AO99))</f>
        <v>0</v>
      </c>
      <c r="BA99" s="110">
        <f>SUMIF(Consenso!$C:$C,$B99,Consenso!AZ:AZ)</f>
        <v>0</v>
      </c>
      <c r="BB99" s="110">
        <f>SUMIF(Consenso!$C:$C,$B99,Consenso!BA:BA)</f>
        <v>0</v>
      </c>
      <c r="BC99" s="110">
        <f>SUMIF(Consenso!$C:$C,$B99,Consenso!BB:BB)</f>
        <v>0</v>
      </c>
      <c r="BD99" s="110">
        <f>SUMIF(Consenso!$C:$C,$B99,Consenso!BC:BC)</f>
        <v>0</v>
      </c>
      <c r="BE99" s="110">
        <f>SUMIF(Consenso!$C:$C,$B99,Consenso!BD:BD)</f>
        <v>0</v>
      </c>
      <c r="BF99" s="110">
        <f>SUMIF(Consenso!$C:$C,$B99,Consenso!BE:BE)</f>
        <v>0</v>
      </c>
    </row>
    <row r="100" spans="1:58" x14ac:dyDescent="0.2">
      <c r="A100" t="s">
        <v>335</v>
      </c>
      <c r="B100" s="37" t="s">
        <v>612</v>
      </c>
      <c r="C100" t="s">
        <v>613</v>
      </c>
      <c r="D100" t="s">
        <v>61</v>
      </c>
      <c r="E100" t="s">
        <v>2204</v>
      </c>
      <c r="F100" s="23">
        <v>13</v>
      </c>
      <c r="G100" s="169">
        <v>0</v>
      </c>
      <c r="H100" s="3">
        <f>SUMIF(Consenso!$C:$C,$B100,Consenso!AM:AM)</f>
        <v>35</v>
      </c>
      <c r="I100" s="3">
        <f>SUMIF(Consenso!$C:$C,$B100,Consenso!AN:AN)</f>
        <v>35</v>
      </c>
      <c r="J100" s="3">
        <f>SUMIF(Consenso!$C:$C,$B100,Consenso!AO:AO)</f>
        <v>35</v>
      </c>
      <c r="K100" s="3">
        <f>SUMIF(Consenso!$C:$C,$B100,Consenso!AP:AP)</f>
        <v>35</v>
      </c>
      <c r="L100" s="3">
        <f>SUMIF(Consenso!$C:$C,$B100,Consenso!AQ:AQ)</f>
        <v>35</v>
      </c>
      <c r="M100" s="3">
        <f>SUMIF(Consenso!$C:$C,$B100,Consenso!AR:AR)</f>
        <v>35</v>
      </c>
      <c r="N100" s="3">
        <f>IFERROR(VLOOKUP(B:B,Consenso!C:P,14,0),0)</f>
        <v>190</v>
      </c>
      <c r="O100" s="3">
        <f>SUMIF('On Orders'!$B:$B,$B100,'On Orders'!E:E)</f>
        <v>0</v>
      </c>
      <c r="P100" s="3">
        <f>SUMIF('On Orders'!$B:$B,$B100,'On Orders'!F:F)</f>
        <v>0</v>
      </c>
      <c r="Q100" s="3">
        <f>SUMIF('On Orders'!$B:$B,$B100,'On Orders'!G:G)</f>
        <v>0</v>
      </c>
      <c r="R100" s="3">
        <f>SUMIF('On Orders'!$B:$B,$B100,'On Orders'!H:H)</f>
        <v>0</v>
      </c>
      <c r="S100" s="3">
        <v>0</v>
      </c>
      <c r="T100" s="3">
        <v>0</v>
      </c>
      <c r="U100" s="3">
        <v>0</v>
      </c>
      <c r="V100" s="31">
        <f t="shared" si="76"/>
        <v>155</v>
      </c>
      <c r="W100" s="31">
        <f t="shared" si="77"/>
        <v>120</v>
      </c>
      <c r="X100" s="31">
        <f t="shared" si="78"/>
        <v>85</v>
      </c>
      <c r="Y100" s="31">
        <f t="shared" si="79"/>
        <v>50</v>
      </c>
      <c r="Z100" s="31">
        <f t="shared" si="80"/>
        <v>15</v>
      </c>
      <c r="AA100" s="31">
        <f t="shared" si="81"/>
        <v>-20</v>
      </c>
      <c r="AB100" t="str">
        <f>IF(COUNTIF('Master iP17 iP18'!$B:$B,$B100)&gt;0,"18",IF(COUNTIF('Master iP17 iP18'!$E:$E,$B100)&gt;0,"17","NORMAL"))</f>
        <v>NORMAL</v>
      </c>
      <c r="AC100" t="str">
        <f>IF($AB100="18",_xlfn.XLOOKUP($B100,'Master iP17 iP18'!$B:$B,'Master iP17 iP18'!$E:$E),"")</f>
        <v/>
      </c>
      <c r="AD100" s="22">
        <f t="shared" si="82"/>
        <v>155</v>
      </c>
      <c r="AE100" s="22">
        <f t="shared" si="83"/>
        <v>120</v>
      </c>
      <c r="AF100" s="22">
        <f t="shared" si="84"/>
        <v>85</v>
      </c>
      <c r="AG100" s="22">
        <f t="shared" si="85"/>
        <v>50</v>
      </c>
      <c r="AH100" s="22">
        <f t="shared" si="86"/>
        <v>15</v>
      </c>
      <c r="AI100" s="22">
        <f t="shared" si="87"/>
        <v>-20</v>
      </c>
      <c r="AJ100" s="3">
        <f t="shared" si="88"/>
        <v>0</v>
      </c>
      <c r="AK100" s="3">
        <f t="shared" si="89"/>
        <v>0</v>
      </c>
      <c r="AL100" s="3">
        <f t="shared" si="90"/>
        <v>0</v>
      </c>
      <c r="AM100" s="3">
        <f t="shared" si="91"/>
        <v>0</v>
      </c>
      <c r="AN100" s="3">
        <f t="shared" si="92"/>
        <v>0</v>
      </c>
      <c r="AO100" s="3">
        <f t="shared" si="93"/>
        <v>20</v>
      </c>
      <c r="AR100" s="35" t="str">
        <f>IFERROR(_xlfn.XLOOKUP(B100,#REF!,#REF!),"")</f>
        <v/>
      </c>
      <c r="AS100" s="38">
        <f t="shared" si="94"/>
        <v>0</v>
      </c>
      <c r="AT100" s="38">
        <f t="shared" si="95"/>
        <v>0</v>
      </c>
      <c r="AU100" s="38">
        <f t="shared" si="96"/>
        <v>0</v>
      </c>
      <c r="AV100" s="38">
        <f t="shared" si="97"/>
        <v>0</v>
      </c>
      <c r="AW100" s="38">
        <f t="shared" si="98"/>
        <v>0</v>
      </c>
      <c r="AX100" s="38">
        <f t="shared" si="99"/>
        <v>20</v>
      </c>
      <c r="BA100" s="110">
        <f>SUMIF(Consenso!$C:$C,$B100,Consenso!AZ:AZ)</f>
        <v>21723.34</v>
      </c>
      <c r="BB100" s="110">
        <f>SUMIF(Consenso!$C:$C,$B100,Consenso!BA:BA)</f>
        <v>26257.14</v>
      </c>
      <c r="BC100" s="110">
        <f>SUMIF(Consenso!$C:$C,$B100,Consenso!BB:BB)</f>
        <v>30337.56</v>
      </c>
      <c r="BD100" s="110">
        <f>SUMIF(Consenso!$C:$C,$B100,Consenso!BC:BC)</f>
        <v>25350.379999999997</v>
      </c>
      <c r="BE100" s="110">
        <f>SUMIF(Consenso!$C:$C,$B100,Consenso!BD:BD)</f>
        <v>26257.14</v>
      </c>
      <c r="BF100" s="110">
        <f>SUMIF(Consenso!$C:$C,$B100,Consenso!BE:BE)</f>
        <v>26257.14</v>
      </c>
    </row>
    <row r="101" spans="1:58" x14ac:dyDescent="0.2">
      <c r="A101" t="s">
        <v>335</v>
      </c>
      <c r="B101" s="37" t="s">
        <v>385</v>
      </c>
      <c r="C101" t="s">
        <v>386</v>
      </c>
      <c r="D101" t="s">
        <v>62</v>
      </c>
      <c r="E101" t="s">
        <v>2204</v>
      </c>
      <c r="F101" s="23">
        <v>13</v>
      </c>
      <c r="G101" s="169">
        <v>0</v>
      </c>
      <c r="H101" s="3">
        <f>SUMIF(Consenso!$C:$C,$B101,Consenso!AM:AM)</f>
        <v>48</v>
      </c>
      <c r="I101" s="3">
        <f>SUMIF(Consenso!$C:$C,$B101,Consenso!AN:AN)</f>
        <v>20</v>
      </c>
      <c r="J101" s="3">
        <f>SUMIF(Consenso!$C:$C,$B101,Consenso!AO:AO)</f>
        <v>0</v>
      </c>
      <c r="K101" s="3">
        <f>SUMIF(Consenso!$C:$C,$B101,Consenso!AP:AP)</f>
        <v>0</v>
      </c>
      <c r="L101" s="3">
        <f>SUMIF(Consenso!$C:$C,$B101,Consenso!AQ:AQ)</f>
        <v>0</v>
      </c>
      <c r="M101" s="3">
        <f>SUMIF(Consenso!$C:$C,$B101,Consenso!AR:AR)</f>
        <v>0</v>
      </c>
      <c r="N101" s="3">
        <f>IFERROR(VLOOKUP(B:B,Consenso!C:P,14,0),0)</f>
        <v>0</v>
      </c>
      <c r="O101" s="3">
        <f>SUMIF('On Orders'!$B:$B,$B101,'On Orders'!E:E)</f>
        <v>0</v>
      </c>
      <c r="P101" s="3">
        <f>SUMIF('On Orders'!$B:$B,$B101,'On Orders'!F:F)</f>
        <v>0</v>
      </c>
      <c r="Q101" s="3">
        <f>SUMIF('On Orders'!$B:$B,$B101,'On Orders'!G:G)</f>
        <v>0</v>
      </c>
      <c r="R101" s="3">
        <f>SUMIF('On Orders'!$B:$B,$B101,'On Orders'!H:H)</f>
        <v>0</v>
      </c>
      <c r="S101" s="3">
        <v>0</v>
      </c>
      <c r="T101" s="3">
        <v>0</v>
      </c>
      <c r="U101" s="3">
        <v>0</v>
      </c>
      <c r="V101" s="31">
        <f t="shared" si="76"/>
        <v>-48</v>
      </c>
      <c r="W101" s="31">
        <f t="shared" si="77"/>
        <v>-68</v>
      </c>
      <c r="X101" s="31">
        <f t="shared" si="78"/>
        <v>-68</v>
      </c>
      <c r="Y101" s="31">
        <f t="shared" si="79"/>
        <v>-68</v>
      </c>
      <c r="Z101" s="31">
        <f t="shared" si="80"/>
        <v>-68</v>
      </c>
      <c r="AA101" s="31">
        <f t="shared" si="81"/>
        <v>-68</v>
      </c>
      <c r="AB101" t="str">
        <f>IF(COUNTIF('Master iP17 iP18'!$B:$B,$B101)&gt;0,"18",IF(COUNTIF('Master iP17 iP18'!$E:$E,$B101)&gt;0,"17","NORMAL"))</f>
        <v>17</v>
      </c>
      <c r="AC101" t="str">
        <f>IF($AB101="18",_xlfn.XLOOKUP($B101,'Master iP17 iP18'!$B:$B,'Master iP17 iP18'!$E:$E),"")</f>
        <v/>
      </c>
      <c r="AD101" s="22">
        <f t="shared" si="82"/>
        <v>-48</v>
      </c>
      <c r="AE101" s="22">
        <f t="shared" si="83"/>
        <v>-68</v>
      </c>
      <c r="AF101" s="22">
        <f t="shared" si="84"/>
        <v>-68</v>
      </c>
      <c r="AG101" s="22">
        <f t="shared" si="85"/>
        <v>-68</v>
      </c>
      <c r="AH101" s="22">
        <f t="shared" si="86"/>
        <v>-68</v>
      </c>
      <c r="AI101" s="22">
        <f t="shared" si="87"/>
        <v>-68</v>
      </c>
      <c r="AJ101" s="3">
        <f t="shared" si="88"/>
        <v>0</v>
      </c>
      <c r="AK101" s="3">
        <f t="shared" si="89"/>
        <v>0</v>
      </c>
      <c r="AL101" s="3">
        <f t="shared" si="90"/>
        <v>0</v>
      </c>
      <c r="AM101" s="3">
        <f t="shared" si="91"/>
        <v>0</v>
      </c>
      <c r="AN101" s="3">
        <f t="shared" si="92"/>
        <v>0</v>
      </c>
      <c r="AO101" s="3">
        <f t="shared" si="93"/>
        <v>0</v>
      </c>
      <c r="AP101" t="s">
        <v>2244</v>
      </c>
      <c r="AR101" s="35" t="str">
        <f>IFERROR(_xlfn.XLOOKUP(B101,#REF!,#REF!),"")</f>
        <v/>
      </c>
      <c r="AS101" s="38">
        <f t="shared" si="94"/>
        <v>0</v>
      </c>
      <c r="AT101" s="38">
        <f t="shared" si="95"/>
        <v>0</v>
      </c>
      <c r="AU101" s="38">
        <f t="shared" si="96"/>
        <v>0</v>
      </c>
      <c r="AV101" s="38">
        <f t="shared" si="97"/>
        <v>0</v>
      </c>
      <c r="AW101" s="38">
        <f t="shared" si="98"/>
        <v>0</v>
      </c>
      <c r="AX101" s="38">
        <f t="shared" si="99"/>
        <v>0</v>
      </c>
      <c r="BA101" s="110">
        <f>SUMIF(Consenso!$C:$C,$B101,Consenso!AZ:AZ)</f>
        <v>18600</v>
      </c>
      <c r="BB101" s="110">
        <f>SUMIF(Consenso!$C:$C,$B101,Consenso!BA:BA)</f>
        <v>7750</v>
      </c>
      <c r="BC101" s="110">
        <f>SUMIF(Consenso!$C:$C,$B101,Consenso!BB:BB)</f>
        <v>0</v>
      </c>
      <c r="BD101" s="110">
        <f>SUMIF(Consenso!$C:$C,$B101,Consenso!BC:BC)</f>
        <v>0</v>
      </c>
      <c r="BE101" s="110">
        <f>SUMIF(Consenso!$C:$C,$B101,Consenso!BD:BD)</f>
        <v>0</v>
      </c>
      <c r="BF101" s="110">
        <f>SUMIF(Consenso!$C:$C,$B101,Consenso!BE:BE)</f>
        <v>0</v>
      </c>
    </row>
    <row r="102" spans="1:58" x14ac:dyDescent="0.2">
      <c r="A102" t="s">
        <v>335</v>
      </c>
      <c r="B102" s="37" t="s">
        <v>542</v>
      </c>
      <c r="C102" s="140" t="s">
        <v>543</v>
      </c>
      <c r="D102" t="s">
        <v>62</v>
      </c>
      <c r="E102" t="s">
        <v>2204</v>
      </c>
      <c r="F102" s="23">
        <v>13</v>
      </c>
      <c r="G102" s="169">
        <v>0</v>
      </c>
      <c r="H102" s="3">
        <f>SUMIF(Consenso!$C:$C,$B102,Consenso!AM:AM)</f>
        <v>36</v>
      </c>
      <c r="I102" s="3">
        <f>SUMIF(Consenso!$C:$C,$B102,Consenso!AN:AN)</f>
        <v>0</v>
      </c>
      <c r="J102" s="3">
        <f>SUMIF(Consenso!$C:$C,$B102,Consenso!AO:AO)</f>
        <v>0</v>
      </c>
      <c r="K102" s="3">
        <f>SUMIF(Consenso!$C:$C,$B102,Consenso!AP:AP)</f>
        <v>0</v>
      </c>
      <c r="L102" s="3">
        <f>SUMIF(Consenso!$C:$C,$B102,Consenso!AQ:AQ)</f>
        <v>0</v>
      </c>
      <c r="M102" s="3">
        <f>SUMIF(Consenso!$C:$C,$B102,Consenso!AR:AR)</f>
        <v>0</v>
      </c>
      <c r="N102" s="3">
        <f>IFERROR(VLOOKUP(B:B,Consenso!C:P,14,0),0)</f>
        <v>130</v>
      </c>
      <c r="O102" s="3">
        <f>SUMIF('On Orders'!$B:$B,$B102,'On Orders'!E:E)</f>
        <v>0</v>
      </c>
      <c r="P102" s="3">
        <f>SUMIF('On Orders'!$B:$B,$B102,'On Orders'!F:F)</f>
        <v>0</v>
      </c>
      <c r="Q102" s="3">
        <f>SUMIF('On Orders'!$B:$B,$B102,'On Orders'!G:G)</f>
        <v>0</v>
      </c>
      <c r="R102" s="3">
        <f>SUMIF('On Orders'!$B:$B,$B102,'On Orders'!H:H)</f>
        <v>0</v>
      </c>
      <c r="S102" s="3">
        <v>0</v>
      </c>
      <c r="T102" s="3">
        <v>0</v>
      </c>
      <c r="U102" s="3">
        <v>0</v>
      </c>
      <c r="V102" s="31">
        <f t="shared" si="76"/>
        <v>94</v>
      </c>
      <c r="W102" s="31">
        <f t="shared" si="77"/>
        <v>94</v>
      </c>
      <c r="X102" s="31">
        <f t="shared" si="78"/>
        <v>94</v>
      </c>
      <c r="Y102" s="31">
        <f t="shared" si="79"/>
        <v>94</v>
      </c>
      <c r="Z102" s="31">
        <f t="shared" si="80"/>
        <v>94</v>
      </c>
      <c r="AA102" s="31">
        <f t="shared" si="81"/>
        <v>94</v>
      </c>
      <c r="AB102" t="str">
        <f>IF(COUNTIF('Master iP17 iP18'!$B:$B,$B102)&gt;0,"18",IF(COUNTIF('Master iP17 iP18'!$E:$E,$B102)&gt;0,"17","NORMAL"))</f>
        <v>NORMAL</v>
      </c>
      <c r="AC102" t="str">
        <f>IF($AB102="18",_xlfn.XLOOKUP($B102,'Master iP17 iP18'!$B:$B,'Master iP17 iP18'!$E:$E),"")</f>
        <v/>
      </c>
      <c r="AD102" s="22">
        <f t="shared" si="82"/>
        <v>94</v>
      </c>
      <c r="AE102" s="22">
        <f t="shared" si="83"/>
        <v>94</v>
      </c>
      <c r="AF102" s="22">
        <f t="shared" si="84"/>
        <v>94</v>
      </c>
      <c r="AG102" s="22">
        <f t="shared" si="85"/>
        <v>94</v>
      </c>
      <c r="AH102" s="22">
        <f t="shared" si="86"/>
        <v>94</v>
      </c>
      <c r="AI102" s="22">
        <f t="shared" si="87"/>
        <v>94</v>
      </c>
      <c r="AJ102" s="3">
        <f t="shared" si="88"/>
        <v>0</v>
      </c>
      <c r="AK102" s="3">
        <f t="shared" si="89"/>
        <v>0</v>
      </c>
      <c r="AL102" s="3">
        <f t="shared" si="90"/>
        <v>0</v>
      </c>
      <c r="AM102" s="3">
        <f t="shared" si="91"/>
        <v>0</v>
      </c>
      <c r="AN102" s="3">
        <f t="shared" si="92"/>
        <v>0</v>
      </c>
      <c r="AO102" s="3">
        <f t="shared" si="93"/>
        <v>0</v>
      </c>
      <c r="AR102" s="35" t="str">
        <f>IFERROR(_xlfn.XLOOKUP(B102,#REF!,#REF!),"")</f>
        <v/>
      </c>
      <c r="AS102" s="38">
        <f t="shared" si="94"/>
        <v>0</v>
      </c>
      <c r="AT102" s="38">
        <f t="shared" si="95"/>
        <v>0</v>
      </c>
      <c r="AU102" s="38">
        <f t="shared" si="96"/>
        <v>0</v>
      </c>
      <c r="AV102" s="38">
        <f t="shared" si="97"/>
        <v>0</v>
      </c>
      <c r="AW102" s="38">
        <f t="shared" si="98"/>
        <v>0</v>
      </c>
      <c r="AX102" s="38">
        <f t="shared" si="99"/>
        <v>0</v>
      </c>
      <c r="BA102" s="110">
        <f>SUMIF(Consenso!$C:$C,$B102,Consenso!AZ:AZ)</f>
        <v>18030.419999999998</v>
      </c>
      <c r="BB102" s="110">
        <f>SUMIF(Consenso!$C:$C,$B102,Consenso!BA:BA)</f>
        <v>4533.8</v>
      </c>
      <c r="BC102" s="110">
        <f>SUMIF(Consenso!$C:$C,$B102,Consenso!BB:BB)</f>
        <v>0</v>
      </c>
      <c r="BD102" s="110">
        <f>SUMIF(Consenso!$C:$C,$B102,Consenso!BC:BC)</f>
        <v>0</v>
      </c>
      <c r="BE102" s="110">
        <f>SUMIF(Consenso!$C:$C,$B102,Consenso!BD:BD)</f>
        <v>0</v>
      </c>
      <c r="BF102" s="110">
        <f>SUMIF(Consenso!$C:$C,$B102,Consenso!BE:BE)</f>
        <v>0</v>
      </c>
    </row>
    <row r="103" spans="1:58" x14ac:dyDescent="0.2">
      <c r="A103" t="s">
        <v>335</v>
      </c>
      <c r="B103" s="37" t="s">
        <v>550</v>
      </c>
      <c r="C103" t="s">
        <v>552</v>
      </c>
      <c r="D103" t="s">
        <v>62</v>
      </c>
      <c r="E103" t="s">
        <v>2204</v>
      </c>
      <c r="F103" s="23">
        <v>15</v>
      </c>
      <c r="G103" s="169">
        <v>0</v>
      </c>
      <c r="H103" s="3">
        <f>SUMIF(Consenso!$C:$C,$B103,Consenso!AM:AM)</f>
        <v>0</v>
      </c>
      <c r="I103" s="3">
        <f>SUMIF(Consenso!$C:$C,$B103,Consenso!AN:AN)</f>
        <v>0</v>
      </c>
      <c r="J103" s="3">
        <f>SUMIF(Consenso!$C:$C,$B103,Consenso!AO:AO)</f>
        <v>190</v>
      </c>
      <c r="K103" s="3">
        <f>SUMIF(Consenso!$C:$C,$B103,Consenso!AP:AP)</f>
        <v>0</v>
      </c>
      <c r="L103" s="3">
        <f>SUMIF(Consenso!$C:$C,$B103,Consenso!AQ:AQ)</f>
        <v>0</v>
      </c>
      <c r="M103" s="3">
        <f>SUMIF(Consenso!$C:$C,$B103,Consenso!AR:AR)</f>
        <v>0</v>
      </c>
      <c r="N103" s="3">
        <f>IFERROR(VLOOKUP(B:B,Consenso!C:P,14,0),0)</f>
        <v>190</v>
      </c>
      <c r="O103" s="3">
        <f>SUMIF('On Orders'!$B:$B,$B103,'On Orders'!E:E)</f>
        <v>0</v>
      </c>
      <c r="P103" s="3">
        <f>SUMIF('On Orders'!$B:$B,$B103,'On Orders'!F:F)</f>
        <v>0</v>
      </c>
      <c r="Q103" s="3">
        <f>SUMIF('On Orders'!$B:$B,$B103,'On Orders'!G:G)</f>
        <v>0</v>
      </c>
      <c r="R103" s="3">
        <f>SUMIF('On Orders'!$B:$B,$B103,'On Orders'!H:H)</f>
        <v>0</v>
      </c>
      <c r="S103" s="3">
        <v>0</v>
      </c>
      <c r="T103" s="3">
        <v>0</v>
      </c>
      <c r="U103" s="3">
        <v>0</v>
      </c>
      <c r="V103" s="31">
        <f t="shared" si="76"/>
        <v>190</v>
      </c>
      <c r="W103" s="31">
        <f t="shared" si="77"/>
        <v>190</v>
      </c>
      <c r="X103" s="31">
        <f t="shared" si="78"/>
        <v>0</v>
      </c>
      <c r="Y103" s="31">
        <f t="shared" si="79"/>
        <v>0</v>
      </c>
      <c r="Z103" s="31">
        <f t="shared" si="80"/>
        <v>0</v>
      </c>
      <c r="AA103" s="31">
        <f t="shared" si="81"/>
        <v>0</v>
      </c>
      <c r="AB103" t="str">
        <f>IF(COUNTIF('Master iP17 iP18'!$B:$B,$B103)&gt;0,"18",IF(COUNTIF('Master iP17 iP18'!$E:$E,$B103)&gt;0,"17","NORMAL"))</f>
        <v>17</v>
      </c>
      <c r="AC103" t="str">
        <f>IF($AB103="18",_xlfn.XLOOKUP($B103,'Master iP17 iP18'!$B:$B,'Master iP17 iP18'!$E:$E),"")</f>
        <v/>
      </c>
      <c r="AD103" s="22">
        <f t="shared" si="82"/>
        <v>190</v>
      </c>
      <c r="AE103" s="22">
        <f t="shared" si="83"/>
        <v>190</v>
      </c>
      <c r="AF103" s="22">
        <f t="shared" si="84"/>
        <v>0</v>
      </c>
      <c r="AG103" s="22">
        <f t="shared" si="85"/>
        <v>0</v>
      </c>
      <c r="AH103" s="22">
        <f t="shared" si="86"/>
        <v>0</v>
      </c>
      <c r="AI103" s="22">
        <f t="shared" si="87"/>
        <v>0</v>
      </c>
      <c r="AJ103" s="3">
        <f t="shared" si="88"/>
        <v>0</v>
      </c>
      <c r="AK103" s="3">
        <f t="shared" si="89"/>
        <v>0</v>
      </c>
      <c r="AL103" s="3">
        <f t="shared" si="90"/>
        <v>0</v>
      </c>
      <c r="AM103" s="3">
        <f t="shared" si="91"/>
        <v>0</v>
      </c>
      <c r="AN103" s="3">
        <f t="shared" si="92"/>
        <v>0</v>
      </c>
      <c r="AO103" s="3">
        <f t="shared" si="93"/>
        <v>0</v>
      </c>
      <c r="AR103" s="35" t="str">
        <f>IFERROR(_xlfn.XLOOKUP(B103,#REF!,#REF!),"")</f>
        <v/>
      </c>
      <c r="AS103" s="38">
        <f t="shared" si="94"/>
        <v>0</v>
      </c>
      <c r="AT103" s="38">
        <f t="shared" si="95"/>
        <v>0</v>
      </c>
      <c r="AU103" s="38">
        <f t="shared" si="96"/>
        <v>0</v>
      </c>
      <c r="AV103" s="38">
        <f t="shared" si="97"/>
        <v>0</v>
      </c>
      <c r="AW103" s="38">
        <f t="shared" si="98"/>
        <v>0</v>
      </c>
      <c r="AX103" s="38">
        <f t="shared" si="99"/>
        <v>0</v>
      </c>
      <c r="BA103" s="110">
        <f>SUMIF(Consenso!$C:$C,$B103,Consenso!AZ:AZ)</f>
        <v>0</v>
      </c>
      <c r="BB103" s="110">
        <f>SUMIF(Consenso!$C:$C,$B103,Consenso!BA:BA)</f>
        <v>0</v>
      </c>
      <c r="BC103" s="110">
        <f>SUMIF(Consenso!$C:$C,$B103,Consenso!BB:BB)</f>
        <v>98193.9</v>
      </c>
      <c r="BD103" s="110">
        <f>SUMIF(Consenso!$C:$C,$B103,Consenso!BC:BC)</f>
        <v>0</v>
      </c>
      <c r="BE103" s="110">
        <f>SUMIF(Consenso!$C:$C,$B103,Consenso!BD:BD)</f>
        <v>0</v>
      </c>
      <c r="BF103" s="110">
        <f>SUMIF(Consenso!$C:$C,$B103,Consenso!BE:BE)</f>
        <v>0</v>
      </c>
    </row>
    <row r="104" spans="1:58" x14ac:dyDescent="0.2">
      <c r="A104" t="s">
        <v>335</v>
      </c>
      <c r="B104" s="45" t="s">
        <v>387</v>
      </c>
      <c r="C104" t="s">
        <v>388</v>
      </c>
      <c r="D104" t="s">
        <v>74</v>
      </c>
      <c r="E104" t="s">
        <v>2204</v>
      </c>
      <c r="F104" s="23">
        <v>13</v>
      </c>
      <c r="G104" s="169">
        <v>0</v>
      </c>
      <c r="H104" s="3">
        <f>SUMIF(Consenso!$C:$C,$B104,Consenso!AM:AM)</f>
        <v>25</v>
      </c>
      <c r="I104" s="3">
        <f>SUMIF(Consenso!$C:$C,$B104,Consenso!AN:AN)</f>
        <v>17</v>
      </c>
      <c r="J104" s="3">
        <f>SUMIF(Consenso!$C:$C,$B104,Consenso!AO:AO)</f>
        <v>0</v>
      </c>
      <c r="K104" s="3">
        <f>SUMIF(Consenso!$C:$C,$B104,Consenso!AP:AP)</f>
        <v>0</v>
      </c>
      <c r="L104" s="3">
        <f>SUMIF(Consenso!$C:$C,$B104,Consenso!AQ:AQ)</f>
        <v>0</v>
      </c>
      <c r="M104" s="3">
        <f>SUMIF(Consenso!$C:$C,$B104,Consenso!AR:AR)</f>
        <v>0</v>
      </c>
      <c r="N104" s="3">
        <f>IFERROR(VLOOKUP(B:B,Consenso!C:P,14,0),0)</f>
        <v>0</v>
      </c>
      <c r="O104" s="3">
        <f>SUMIF('On Orders'!$B:$B,$B104,'On Orders'!E:E)</f>
        <v>0</v>
      </c>
      <c r="P104" s="3">
        <f>SUMIF('On Orders'!$B:$B,$B104,'On Orders'!F:F)</f>
        <v>0</v>
      </c>
      <c r="Q104" s="3">
        <f>SUMIF('On Orders'!$B:$B,$B104,'On Orders'!G:G)</f>
        <v>0</v>
      </c>
      <c r="R104" s="3">
        <f>SUMIF('On Orders'!$B:$B,$B104,'On Orders'!H:H)</f>
        <v>0</v>
      </c>
      <c r="S104" s="3">
        <v>0</v>
      </c>
      <c r="T104" s="3">
        <v>0</v>
      </c>
      <c r="U104" s="3">
        <v>0</v>
      </c>
      <c r="V104" s="31">
        <f t="shared" si="76"/>
        <v>-25</v>
      </c>
      <c r="W104" s="31">
        <f t="shared" si="77"/>
        <v>-42</v>
      </c>
      <c r="X104" s="31">
        <f t="shared" si="78"/>
        <v>-42</v>
      </c>
      <c r="Y104" s="31">
        <f t="shared" si="79"/>
        <v>-42</v>
      </c>
      <c r="Z104" s="31">
        <f t="shared" si="80"/>
        <v>-42</v>
      </c>
      <c r="AA104" s="31">
        <f t="shared" si="81"/>
        <v>-42</v>
      </c>
      <c r="AB104" t="str">
        <f>IF(COUNTIF('Master iP17 iP18'!$B:$B,$B104)&gt;0,"18",IF(COUNTIF('Master iP17 iP18'!$E:$E,$B104)&gt;0,"17","NORMAL"))</f>
        <v>17</v>
      </c>
      <c r="AC104" t="str">
        <f>IF($AB104="18",_xlfn.XLOOKUP($B104,'Master iP17 iP18'!$B:$B,'Master iP17 iP18'!$E:$E),"")</f>
        <v/>
      </c>
      <c r="AD104" s="22">
        <f t="shared" si="82"/>
        <v>-25</v>
      </c>
      <c r="AE104" s="22">
        <f t="shared" si="83"/>
        <v>-42</v>
      </c>
      <c r="AF104" s="22">
        <f t="shared" si="84"/>
        <v>-42</v>
      </c>
      <c r="AG104" s="22">
        <f t="shared" si="85"/>
        <v>-42</v>
      </c>
      <c r="AH104" s="22">
        <f t="shared" si="86"/>
        <v>-42</v>
      </c>
      <c r="AI104" s="22">
        <f t="shared" si="87"/>
        <v>-42</v>
      </c>
      <c r="AJ104" s="3">
        <f t="shared" si="88"/>
        <v>0</v>
      </c>
      <c r="AK104" s="3">
        <f t="shared" si="89"/>
        <v>0</v>
      </c>
      <c r="AL104" s="3">
        <f t="shared" si="90"/>
        <v>0</v>
      </c>
      <c r="AM104" s="3">
        <f t="shared" si="91"/>
        <v>0</v>
      </c>
      <c r="AN104" s="3">
        <f t="shared" si="92"/>
        <v>0</v>
      </c>
      <c r="AO104" s="3">
        <f t="shared" si="93"/>
        <v>0</v>
      </c>
      <c r="AP104" t="s">
        <v>2244</v>
      </c>
      <c r="AR104" s="35" t="str">
        <f>IFERROR(_xlfn.XLOOKUP(B104,#REF!,#REF!),"")</f>
        <v/>
      </c>
      <c r="AS104" s="38">
        <f t="shared" si="94"/>
        <v>0</v>
      </c>
      <c r="AT104" s="38">
        <f t="shared" si="95"/>
        <v>0</v>
      </c>
      <c r="AU104" s="38">
        <f t="shared" si="96"/>
        <v>0</v>
      </c>
      <c r="AV104" s="38">
        <f t="shared" si="97"/>
        <v>0</v>
      </c>
      <c r="AW104" s="38">
        <f t="shared" si="98"/>
        <v>0</v>
      </c>
      <c r="AX104" s="38">
        <f t="shared" si="99"/>
        <v>0</v>
      </c>
      <c r="BA104" s="110">
        <f>SUMIF(Consenso!$C:$C,$B104,Consenso!AZ:AZ)</f>
        <v>9687.5</v>
      </c>
      <c r="BB104" s="110">
        <f>SUMIF(Consenso!$C:$C,$B104,Consenso!BA:BA)</f>
        <v>6587.5</v>
      </c>
      <c r="BC104" s="110">
        <f>SUMIF(Consenso!$C:$C,$B104,Consenso!BB:BB)</f>
        <v>0</v>
      </c>
      <c r="BD104" s="110">
        <f>SUMIF(Consenso!$C:$C,$B104,Consenso!BC:BC)</f>
        <v>0</v>
      </c>
      <c r="BE104" s="110">
        <f>SUMIF(Consenso!$C:$C,$B104,Consenso!BD:BD)</f>
        <v>0</v>
      </c>
      <c r="BF104" s="110">
        <f>SUMIF(Consenso!$C:$C,$B104,Consenso!BE:BE)</f>
        <v>0</v>
      </c>
    </row>
    <row r="105" spans="1:58" x14ac:dyDescent="0.2">
      <c r="A105" t="s">
        <v>335</v>
      </c>
      <c r="B105" s="37" t="s">
        <v>548</v>
      </c>
      <c r="C105" t="s">
        <v>549</v>
      </c>
      <c r="D105" t="s">
        <v>74</v>
      </c>
      <c r="E105" t="s">
        <v>2204</v>
      </c>
      <c r="F105" s="23">
        <v>13</v>
      </c>
      <c r="G105" s="169">
        <v>0</v>
      </c>
      <c r="H105" s="3">
        <f>SUMIF(Consenso!$C:$C,$B105,Consenso!AM:AM)</f>
        <v>24</v>
      </c>
      <c r="I105" s="3">
        <f>SUMIF(Consenso!$C:$C,$B105,Consenso!AN:AN)</f>
        <v>0</v>
      </c>
      <c r="J105" s="3">
        <f>SUMIF(Consenso!$C:$C,$B105,Consenso!AO:AO)</f>
        <v>0</v>
      </c>
      <c r="K105" s="3">
        <f>SUMIF(Consenso!$C:$C,$B105,Consenso!AP:AP)</f>
        <v>0</v>
      </c>
      <c r="L105" s="3">
        <f>SUMIF(Consenso!$C:$C,$B105,Consenso!AQ:AQ)</f>
        <v>0</v>
      </c>
      <c r="M105" s="3">
        <f>SUMIF(Consenso!$C:$C,$B105,Consenso!AR:AR)</f>
        <v>0</v>
      </c>
      <c r="N105" s="3">
        <f>IFERROR(VLOOKUP(B:B,Consenso!C:P,14,0),0)</f>
        <v>0</v>
      </c>
      <c r="O105" s="3">
        <f>SUMIF('On Orders'!$B:$B,$B105,'On Orders'!E:E)</f>
        <v>0</v>
      </c>
      <c r="P105" s="3">
        <f>SUMIF('On Orders'!$B:$B,$B105,'On Orders'!F:F)</f>
        <v>0</v>
      </c>
      <c r="Q105" s="3">
        <f>SUMIF('On Orders'!$B:$B,$B105,'On Orders'!G:G)</f>
        <v>0</v>
      </c>
      <c r="R105" s="3">
        <f>SUMIF('On Orders'!$B:$B,$B105,'On Orders'!H:H)</f>
        <v>0</v>
      </c>
      <c r="S105" s="3">
        <v>0</v>
      </c>
      <c r="T105" s="3">
        <v>0</v>
      </c>
      <c r="U105" s="3">
        <v>0</v>
      </c>
      <c r="V105" s="31">
        <f t="shared" si="76"/>
        <v>-24</v>
      </c>
      <c r="W105" s="31">
        <f t="shared" si="77"/>
        <v>-24</v>
      </c>
      <c r="X105" s="31">
        <f t="shared" si="78"/>
        <v>-24</v>
      </c>
      <c r="Y105" s="31">
        <f t="shared" si="79"/>
        <v>-24</v>
      </c>
      <c r="Z105" s="31">
        <f t="shared" si="80"/>
        <v>-24</v>
      </c>
      <c r="AA105" s="31">
        <f t="shared" si="81"/>
        <v>-24</v>
      </c>
      <c r="AB105" t="str">
        <f>IF(COUNTIF('Master iP17 iP18'!$B:$B,$B105)&gt;0,"18",IF(COUNTIF('Master iP17 iP18'!$E:$E,$B105)&gt;0,"17","NORMAL"))</f>
        <v>NORMAL</v>
      </c>
      <c r="AC105" t="str">
        <f>IF($AB105="18",_xlfn.XLOOKUP($B105,'Master iP17 iP18'!$B:$B,'Master iP17 iP18'!$E:$E),"")</f>
        <v/>
      </c>
      <c r="AD105" s="22">
        <f t="shared" si="82"/>
        <v>-24</v>
      </c>
      <c r="AE105" s="22">
        <f t="shared" si="83"/>
        <v>-24</v>
      </c>
      <c r="AF105" s="22">
        <f t="shared" si="84"/>
        <v>-24</v>
      </c>
      <c r="AG105" s="22">
        <f t="shared" si="85"/>
        <v>-24</v>
      </c>
      <c r="AH105" s="22">
        <f t="shared" si="86"/>
        <v>-24</v>
      </c>
      <c r="AI105" s="22">
        <f t="shared" si="87"/>
        <v>-24</v>
      </c>
      <c r="AJ105" s="3">
        <f t="shared" si="88"/>
        <v>24</v>
      </c>
      <c r="AK105" s="3">
        <f t="shared" si="89"/>
        <v>0</v>
      </c>
      <c r="AL105" s="3">
        <f t="shared" si="90"/>
        <v>0</v>
      </c>
      <c r="AM105" s="3">
        <f t="shared" si="91"/>
        <v>0</v>
      </c>
      <c r="AN105" s="3">
        <f t="shared" si="92"/>
        <v>0</v>
      </c>
      <c r="AO105" s="3">
        <f t="shared" si="93"/>
        <v>0</v>
      </c>
      <c r="AR105" s="35" t="str">
        <f>IFERROR(_xlfn.XLOOKUP(B105,#REF!,#REF!),"")</f>
        <v/>
      </c>
      <c r="AS105" s="38">
        <f t="shared" si="94"/>
        <v>24</v>
      </c>
      <c r="AT105" s="38">
        <f t="shared" si="95"/>
        <v>0</v>
      </c>
      <c r="AU105" s="38">
        <f t="shared" si="96"/>
        <v>0</v>
      </c>
      <c r="AV105" s="38">
        <f t="shared" si="97"/>
        <v>0</v>
      </c>
      <c r="AW105" s="38">
        <f t="shared" si="98"/>
        <v>0</v>
      </c>
      <c r="AX105" s="38">
        <f t="shared" si="99"/>
        <v>0</v>
      </c>
      <c r="BA105" s="110">
        <f>SUMIF(Consenso!$C:$C,$B105,Consenso!AZ:AZ)</f>
        <v>21087.879999999997</v>
      </c>
      <c r="BB105" s="110">
        <f>SUMIF(Consenso!$C:$C,$B105,Consenso!BA:BA)</f>
        <v>13601.4</v>
      </c>
      <c r="BC105" s="110">
        <f>SUMIF(Consenso!$C:$C,$B105,Consenso!BB:BB)</f>
        <v>0</v>
      </c>
      <c r="BD105" s="110">
        <f>SUMIF(Consenso!$C:$C,$B105,Consenso!BC:BC)</f>
        <v>0</v>
      </c>
      <c r="BE105" s="110">
        <f>SUMIF(Consenso!$C:$C,$B105,Consenso!BD:BD)</f>
        <v>0</v>
      </c>
      <c r="BF105" s="110">
        <f>SUMIF(Consenso!$C:$C,$B105,Consenso!BE:BE)</f>
        <v>0</v>
      </c>
    </row>
    <row r="106" spans="1:58" x14ac:dyDescent="0.2">
      <c r="A106" t="s">
        <v>335</v>
      </c>
      <c r="B106" s="37" t="s">
        <v>553</v>
      </c>
      <c r="C106" t="s">
        <v>555</v>
      </c>
      <c r="D106" t="s">
        <v>74</v>
      </c>
      <c r="E106" t="s">
        <v>2204</v>
      </c>
      <c r="F106" s="23">
        <v>15</v>
      </c>
      <c r="G106" s="169">
        <v>0</v>
      </c>
      <c r="H106" s="3">
        <f>SUMIF(Consenso!$C:$C,$B106,Consenso!AM:AM)</f>
        <v>48</v>
      </c>
      <c r="I106" s="3">
        <f>SUMIF(Consenso!$C:$C,$B106,Consenso!AN:AN)</f>
        <v>30</v>
      </c>
      <c r="J106" s="3">
        <f>SUMIF(Consenso!$C:$C,$B106,Consenso!AO:AO)</f>
        <v>0</v>
      </c>
      <c r="K106" s="3">
        <f>SUMIF(Consenso!$C:$C,$B106,Consenso!AP:AP)</f>
        <v>0</v>
      </c>
      <c r="L106" s="3">
        <f>SUMIF(Consenso!$C:$C,$B106,Consenso!AQ:AQ)</f>
        <v>0</v>
      </c>
      <c r="M106" s="3">
        <f>SUMIF(Consenso!$C:$C,$B106,Consenso!AR:AR)</f>
        <v>100</v>
      </c>
      <c r="N106" s="3">
        <f>IFERROR(VLOOKUP(B:B,Consenso!C:P,14,0),0)</f>
        <v>9</v>
      </c>
      <c r="O106" s="3">
        <f>SUMIF('On Orders'!$B:$B,$B106,'On Orders'!E:E)</f>
        <v>0</v>
      </c>
      <c r="P106" s="3">
        <f>SUMIF('On Orders'!$B:$B,$B106,'On Orders'!F:F)</f>
        <v>0</v>
      </c>
      <c r="Q106" s="3">
        <f>SUMIF('On Orders'!$B:$B,$B106,'On Orders'!G:G)</f>
        <v>0</v>
      </c>
      <c r="R106" s="3">
        <f>SUMIF('On Orders'!$B:$B,$B106,'On Orders'!H:H)</f>
        <v>0</v>
      </c>
      <c r="S106" s="3">
        <v>0</v>
      </c>
      <c r="T106" s="3">
        <v>0</v>
      </c>
      <c r="U106" s="3">
        <v>0</v>
      </c>
      <c r="V106" s="31">
        <f t="shared" si="76"/>
        <v>-39</v>
      </c>
      <c r="W106" s="31">
        <f t="shared" si="77"/>
        <v>-69</v>
      </c>
      <c r="X106" s="31">
        <f t="shared" si="78"/>
        <v>-69</v>
      </c>
      <c r="Y106" s="31">
        <f t="shared" si="79"/>
        <v>-69</v>
      </c>
      <c r="Z106" s="31">
        <f t="shared" si="80"/>
        <v>-69</v>
      </c>
      <c r="AA106" s="31">
        <f t="shared" si="81"/>
        <v>-169</v>
      </c>
      <c r="AB106" t="str">
        <f>IF(COUNTIF('Master iP17 iP18'!$B:$B,$B106)&gt;0,"18",IF(COUNTIF('Master iP17 iP18'!$E:$E,$B106)&gt;0,"17","NORMAL"))</f>
        <v>17</v>
      </c>
      <c r="AC106" t="str">
        <f>IF($AB106="18",_xlfn.XLOOKUP($B106,'Master iP17 iP18'!$B:$B,'Master iP17 iP18'!$E:$E),"")</f>
        <v/>
      </c>
      <c r="AD106" s="22">
        <f t="shared" si="82"/>
        <v>-39</v>
      </c>
      <c r="AE106" s="22">
        <f t="shared" si="83"/>
        <v>-69</v>
      </c>
      <c r="AF106" s="22">
        <f t="shared" si="84"/>
        <v>-69</v>
      </c>
      <c r="AG106" s="22">
        <f t="shared" si="85"/>
        <v>-69</v>
      </c>
      <c r="AH106" s="22">
        <f t="shared" si="86"/>
        <v>-69</v>
      </c>
      <c r="AI106" s="22">
        <f t="shared" si="87"/>
        <v>-169</v>
      </c>
      <c r="AJ106" s="3">
        <f t="shared" si="88"/>
        <v>0</v>
      </c>
      <c r="AK106" s="3">
        <f t="shared" si="89"/>
        <v>0</v>
      </c>
      <c r="AL106" s="3">
        <f t="shared" si="90"/>
        <v>0</v>
      </c>
      <c r="AM106" s="3">
        <f t="shared" si="91"/>
        <v>0</v>
      </c>
      <c r="AN106" s="3">
        <f t="shared" si="92"/>
        <v>0</v>
      </c>
      <c r="AO106" s="3">
        <f t="shared" si="93"/>
        <v>0</v>
      </c>
      <c r="AR106" s="35" t="str">
        <f>IFERROR(_xlfn.XLOOKUP(B106,#REF!,#REF!),"")</f>
        <v/>
      </c>
      <c r="AS106" s="38">
        <f t="shared" si="94"/>
        <v>0</v>
      </c>
      <c r="AT106" s="38">
        <f t="shared" si="95"/>
        <v>0</v>
      </c>
      <c r="AU106" s="38">
        <f t="shared" si="96"/>
        <v>0</v>
      </c>
      <c r="AV106" s="38">
        <f t="shared" si="97"/>
        <v>0</v>
      </c>
      <c r="AW106" s="38">
        <f t="shared" si="98"/>
        <v>0</v>
      </c>
      <c r="AX106" s="38">
        <f t="shared" si="99"/>
        <v>0</v>
      </c>
      <c r="BA106" s="110">
        <f>SUMIF(Consenso!$C:$C,$B106,Consenso!AZ:AZ)</f>
        <v>24806.879999999997</v>
      </c>
      <c r="BB106" s="110">
        <f>SUMIF(Consenso!$C:$C,$B106,Consenso!BA:BA)</f>
        <v>15504.3</v>
      </c>
      <c r="BC106" s="110">
        <f>SUMIF(Consenso!$C:$C,$B106,Consenso!BB:BB)</f>
        <v>0</v>
      </c>
      <c r="BD106" s="110">
        <f>SUMIF(Consenso!$C:$C,$B106,Consenso!BC:BC)</f>
        <v>0</v>
      </c>
      <c r="BE106" s="110">
        <f>SUMIF(Consenso!$C:$C,$B106,Consenso!BD:BD)</f>
        <v>0</v>
      </c>
      <c r="BF106" s="110">
        <f>SUMIF(Consenso!$C:$C,$B106,Consenso!BE:BE)</f>
        <v>51680.999999999993</v>
      </c>
    </row>
    <row r="107" spans="1:58" x14ac:dyDescent="0.2">
      <c r="A107" t="s">
        <v>335</v>
      </c>
      <c r="B107" s="37" t="s">
        <v>1180</v>
      </c>
      <c r="C107" t="s">
        <v>1181</v>
      </c>
      <c r="D107" t="s">
        <v>62</v>
      </c>
      <c r="E107" t="s">
        <v>2204</v>
      </c>
      <c r="F107" s="23">
        <v>13</v>
      </c>
      <c r="G107" s="169">
        <v>0</v>
      </c>
      <c r="H107" s="3">
        <f>SUMIF(Consenso!$C:$C,$B107,Consenso!AM:AM)</f>
        <v>0</v>
      </c>
      <c r="I107" s="3">
        <f>SUMIF(Consenso!$C:$C,$B107,Consenso!AN:AN)</f>
        <v>0</v>
      </c>
      <c r="J107" s="3">
        <f>SUMIF(Consenso!$C:$C,$B107,Consenso!AO:AO)</f>
        <v>0</v>
      </c>
      <c r="K107" s="3">
        <f>SUMIF(Consenso!$C:$C,$B107,Consenso!AP:AP)</f>
        <v>0</v>
      </c>
      <c r="L107" s="3">
        <f>SUMIF(Consenso!$C:$C,$B107,Consenso!AQ:AQ)</f>
        <v>0</v>
      </c>
      <c r="M107" s="3">
        <f>SUMIF(Consenso!$C:$C,$B107,Consenso!AR:AR)</f>
        <v>0</v>
      </c>
      <c r="N107" s="3">
        <f>IFERROR(VLOOKUP(B:B,Consenso!C:P,14,0),0)</f>
        <v>0</v>
      </c>
      <c r="O107" s="3">
        <f>SUMIF('On Orders'!$B:$B,$B107,'On Orders'!E:E)</f>
        <v>0</v>
      </c>
      <c r="P107" s="3">
        <f>SUMIF('On Orders'!$B:$B,$B107,'On Orders'!F:F)</f>
        <v>0</v>
      </c>
      <c r="Q107" s="3">
        <f>SUMIF('On Orders'!$B:$B,$B107,'On Orders'!G:G)</f>
        <v>0</v>
      </c>
      <c r="R107" s="3">
        <f>SUMIF('On Orders'!$B:$B,$B107,'On Orders'!H:H)</f>
        <v>0</v>
      </c>
      <c r="S107" s="3">
        <v>0</v>
      </c>
      <c r="T107" s="3">
        <v>0</v>
      </c>
      <c r="U107" s="3">
        <v>0</v>
      </c>
      <c r="V107" s="31">
        <f t="shared" si="76"/>
        <v>0</v>
      </c>
      <c r="W107" s="31">
        <f t="shared" si="77"/>
        <v>0</v>
      </c>
      <c r="X107" s="31">
        <f t="shared" si="78"/>
        <v>0</v>
      </c>
      <c r="Y107" s="31">
        <f t="shared" si="79"/>
        <v>0</v>
      </c>
      <c r="Z107" s="31">
        <f t="shared" si="80"/>
        <v>0</v>
      </c>
      <c r="AA107" s="31">
        <f t="shared" si="81"/>
        <v>0</v>
      </c>
      <c r="AB107" t="str">
        <f>IF(COUNTIF('Master iP17 iP18'!$B:$B,$B107)&gt;0,"18",IF(COUNTIF('Master iP17 iP18'!$E:$E,$B107)&gt;0,"17","NORMAL"))</f>
        <v>NORMAL</v>
      </c>
      <c r="AC107" t="str">
        <f>IF($AB107="18",_xlfn.XLOOKUP($B107,'Master iP17 iP18'!$B:$B,'Master iP17 iP18'!$E:$E),"")</f>
        <v/>
      </c>
      <c r="AD107" s="22">
        <f t="shared" si="82"/>
        <v>0</v>
      </c>
      <c r="AE107" s="22">
        <f t="shared" si="83"/>
        <v>0</v>
      </c>
      <c r="AF107" s="22">
        <f t="shared" si="84"/>
        <v>0</v>
      </c>
      <c r="AG107" s="22">
        <f t="shared" si="85"/>
        <v>0</v>
      </c>
      <c r="AH107" s="22">
        <f t="shared" si="86"/>
        <v>0</v>
      </c>
      <c r="AI107" s="22">
        <f t="shared" si="87"/>
        <v>0</v>
      </c>
      <c r="AJ107" s="3">
        <f t="shared" si="88"/>
        <v>0</v>
      </c>
      <c r="AK107" s="3">
        <f t="shared" si="89"/>
        <v>0</v>
      </c>
      <c r="AL107" s="3">
        <f t="shared" si="90"/>
        <v>0</v>
      </c>
      <c r="AM107" s="3">
        <f t="shared" si="91"/>
        <v>0</v>
      </c>
      <c r="AN107" s="3">
        <f t="shared" si="92"/>
        <v>0</v>
      </c>
      <c r="AO107" s="3">
        <f t="shared" si="93"/>
        <v>0</v>
      </c>
      <c r="AR107" s="35" t="str">
        <f>IFERROR(_xlfn.XLOOKUP(B107,#REF!,#REF!),"")</f>
        <v/>
      </c>
      <c r="AS107" s="38">
        <f t="shared" si="94"/>
        <v>0</v>
      </c>
      <c r="AT107" s="38">
        <f t="shared" si="95"/>
        <v>0</v>
      </c>
      <c r="AU107" s="38">
        <f t="shared" si="96"/>
        <v>0</v>
      </c>
      <c r="AV107" s="38">
        <f t="shared" si="97"/>
        <v>0</v>
      </c>
      <c r="AW107" s="38">
        <f t="shared" si="98"/>
        <v>0</v>
      </c>
      <c r="AX107" s="38">
        <f t="shared" si="99"/>
        <v>0</v>
      </c>
      <c r="BA107" s="110">
        <f>SUMIF(Consenso!$C:$C,$B107,Consenso!AZ:AZ)</f>
        <v>4080.42</v>
      </c>
      <c r="BB107" s="110">
        <f>SUMIF(Consenso!$C:$C,$B107,Consenso!BA:BA)</f>
        <v>11334.5</v>
      </c>
      <c r="BC107" s="110">
        <f>SUMIF(Consenso!$C:$C,$B107,Consenso!BB:BB)</f>
        <v>14961.539999999999</v>
      </c>
      <c r="BD107" s="110">
        <f>SUMIF(Consenso!$C:$C,$B107,Consenso!BC:BC)</f>
        <v>11334.5</v>
      </c>
      <c r="BE107" s="110">
        <f>SUMIF(Consenso!$C:$C,$B107,Consenso!BD:BD)</f>
        <v>13601.4</v>
      </c>
      <c r="BF107" s="110">
        <f>SUMIF(Consenso!$C:$C,$B107,Consenso!BE:BE)</f>
        <v>14961.539999999999</v>
      </c>
    </row>
    <row r="108" spans="1:58" x14ac:dyDescent="0.2">
      <c r="A108" t="s">
        <v>335</v>
      </c>
      <c r="B108" s="37" t="s">
        <v>1184</v>
      </c>
      <c r="C108" t="s">
        <v>1185</v>
      </c>
      <c r="D108" t="s">
        <v>74</v>
      </c>
      <c r="E108" t="s">
        <v>2204</v>
      </c>
      <c r="F108" s="23">
        <v>13</v>
      </c>
      <c r="G108" s="169">
        <v>0</v>
      </c>
      <c r="H108" s="3">
        <f>SUMIF(Consenso!$C:$C,$B108,Consenso!AM:AM)</f>
        <v>0</v>
      </c>
      <c r="I108" s="3">
        <f>SUMIF(Consenso!$C:$C,$B108,Consenso!AN:AN)</f>
        <v>0</v>
      </c>
      <c r="J108" s="3">
        <f>SUMIF(Consenso!$C:$C,$B108,Consenso!AO:AO)</f>
        <v>0</v>
      </c>
      <c r="K108" s="3">
        <f>SUMIF(Consenso!$C:$C,$B108,Consenso!AP:AP)</f>
        <v>0</v>
      </c>
      <c r="L108" s="3">
        <f>SUMIF(Consenso!$C:$C,$B108,Consenso!AQ:AQ)</f>
        <v>0</v>
      </c>
      <c r="M108" s="3">
        <f>SUMIF(Consenso!$C:$C,$B108,Consenso!AR:AR)</f>
        <v>0</v>
      </c>
      <c r="N108" s="3">
        <f>IFERROR(VLOOKUP(B:B,Consenso!C:P,14,0),0)</f>
        <v>0</v>
      </c>
      <c r="O108" s="3">
        <f>SUMIF('On Orders'!$B:$B,$B108,'On Orders'!E:E)</f>
        <v>0</v>
      </c>
      <c r="P108" s="3">
        <f>SUMIF('On Orders'!$B:$B,$B108,'On Orders'!F:F)</f>
        <v>0</v>
      </c>
      <c r="Q108" s="3">
        <f>SUMIF('On Orders'!$B:$B,$B108,'On Orders'!G:G)</f>
        <v>0</v>
      </c>
      <c r="R108" s="3">
        <f>SUMIF('On Orders'!$B:$B,$B108,'On Orders'!H:H)</f>
        <v>0</v>
      </c>
      <c r="S108" s="3">
        <v>0</v>
      </c>
      <c r="T108" s="3">
        <v>0</v>
      </c>
      <c r="U108" s="3">
        <v>0</v>
      </c>
      <c r="V108" s="31">
        <f t="shared" si="76"/>
        <v>0</v>
      </c>
      <c r="W108" s="31">
        <f t="shared" si="77"/>
        <v>0</v>
      </c>
      <c r="X108" s="31">
        <f t="shared" si="78"/>
        <v>0</v>
      </c>
      <c r="Y108" s="31">
        <f t="shared" si="79"/>
        <v>0</v>
      </c>
      <c r="Z108" s="31">
        <f t="shared" si="80"/>
        <v>0</v>
      </c>
      <c r="AA108" s="31">
        <f t="shared" si="81"/>
        <v>0</v>
      </c>
      <c r="AB108" t="str">
        <f>IF(COUNTIF('Master iP17 iP18'!$B:$B,$B108)&gt;0,"18",IF(COUNTIF('Master iP17 iP18'!$E:$E,$B108)&gt;0,"17","NORMAL"))</f>
        <v>NORMAL</v>
      </c>
      <c r="AC108" t="str">
        <f>IF($AB108="18",_xlfn.XLOOKUP($B108,'Master iP17 iP18'!$B:$B,'Master iP17 iP18'!$E:$E),"")</f>
        <v/>
      </c>
      <c r="AD108" s="22">
        <f t="shared" si="82"/>
        <v>0</v>
      </c>
      <c r="AE108" s="22">
        <f t="shared" si="83"/>
        <v>0</v>
      </c>
      <c r="AF108" s="22">
        <f t="shared" si="84"/>
        <v>0</v>
      </c>
      <c r="AG108" s="22">
        <f t="shared" si="85"/>
        <v>0</v>
      </c>
      <c r="AH108" s="22">
        <f t="shared" si="86"/>
        <v>0</v>
      </c>
      <c r="AI108" s="22">
        <f t="shared" si="87"/>
        <v>0</v>
      </c>
      <c r="AJ108" s="3">
        <f t="shared" si="88"/>
        <v>0</v>
      </c>
      <c r="AK108" s="3">
        <f t="shared" si="89"/>
        <v>0</v>
      </c>
      <c r="AL108" s="3">
        <f t="shared" si="90"/>
        <v>0</v>
      </c>
      <c r="AM108" s="3">
        <f t="shared" si="91"/>
        <v>0</v>
      </c>
      <c r="AN108" s="3">
        <f t="shared" si="92"/>
        <v>0</v>
      </c>
      <c r="AO108" s="3">
        <f t="shared" si="93"/>
        <v>0</v>
      </c>
      <c r="AR108" s="35" t="str">
        <f>IFERROR(_xlfn.XLOOKUP(B108,#REF!,#REF!),"")</f>
        <v/>
      </c>
      <c r="AS108" s="38">
        <f t="shared" si="94"/>
        <v>0</v>
      </c>
      <c r="AT108" s="38">
        <f t="shared" si="95"/>
        <v>0</v>
      </c>
      <c r="AU108" s="38">
        <f t="shared" si="96"/>
        <v>0</v>
      </c>
      <c r="AV108" s="38">
        <f t="shared" si="97"/>
        <v>0</v>
      </c>
      <c r="AW108" s="38">
        <f t="shared" si="98"/>
        <v>0</v>
      </c>
      <c r="AX108" s="38">
        <f t="shared" si="99"/>
        <v>0</v>
      </c>
      <c r="BA108" s="110">
        <f>SUMIF(Consenso!$C:$C,$B108,Consenso!AZ:AZ)</f>
        <v>17228.439999999999</v>
      </c>
      <c r="BB108" s="110">
        <f>SUMIF(Consenso!$C:$C,$B108,Consenso!BA:BA)</f>
        <v>24482.52</v>
      </c>
      <c r="BC108" s="110">
        <f>SUMIF(Consenso!$C:$C,$B108,Consenso!BB:BB)</f>
        <v>32189.98</v>
      </c>
      <c r="BD108" s="110">
        <f>SUMIF(Consenso!$C:$C,$B108,Consenso!BC:BC)</f>
        <v>29469.7</v>
      </c>
      <c r="BE108" s="110">
        <f>SUMIF(Consenso!$C:$C,$B108,Consenso!BD:BD)</f>
        <v>35363.64</v>
      </c>
      <c r="BF108" s="110">
        <f>SUMIF(Consenso!$C:$C,$B108,Consenso!BE:BE)</f>
        <v>38990.68</v>
      </c>
    </row>
    <row r="109" spans="1:58" x14ac:dyDescent="0.2">
      <c r="A109" t="s">
        <v>335</v>
      </c>
      <c r="B109" s="37" t="s">
        <v>608</v>
      </c>
      <c r="C109" t="s">
        <v>609</v>
      </c>
      <c r="D109" t="s">
        <v>61</v>
      </c>
      <c r="E109" t="s">
        <v>2204</v>
      </c>
      <c r="F109" s="23">
        <v>13</v>
      </c>
      <c r="G109" s="169">
        <v>0</v>
      </c>
      <c r="H109" s="3">
        <f>SUMIF(Consenso!$C:$C,$B109,Consenso!AM:AM)</f>
        <v>0</v>
      </c>
      <c r="I109" s="3">
        <f>SUMIF(Consenso!$C:$C,$B109,Consenso!AN:AN)</f>
        <v>0</v>
      </c>
      <c r="J109" s="3">
        <f>SUMIF(Consenso!$C:$C,$B109,Consenso!AO:AO)</f>
        <v>0</v>
      </c>
      <c r="K109" s="3">
        <f>SUMIF(Consenso!$C:$C,$B109,Consenso!AP:AP)</f>
        <v>0</v>
      </c>
      <c r="L109" s="3">
        <f>SUMIF(Consenso!$C:$C,$B109,Consenso!AQ:AQ)</f>
        <v>0</v>
      </c>
      <c r="M109" s="3">
        <f>SUMIF(Consenso!$C:$C,$B109,Consenso!AR:AR)</f>
        <v>0</v>
      </c>
      <c r="N109" s="3">
        <f>IFERROR(VLOOKUP(B:B,Consenso!C:P,14,0),0)</f>
        <v>0</v>
      </c>
      <c r="O109" s="3">
        <f>SUMIF('On Orders'!$B:$B,$B109,'On Orders'!E:E)</f>
        <v>0</v>
      </c>
      <c r="P109" s="3">
        <f>SUMIF('On Orders'!$B:$B,$B109,'On Orders'!F:F)</f>
        <v>0</v>
      </c>
      <c r="Q109" s="3">
        <f>SUMIF('On Orders'!$B:$B,$B109,'On Orders'!G:G)</f>
        <v>0</v>
      </c>
      <c r="R109" s="3">
        <f>SUMIF('On Orders'!$B:$B,$B109,'On Orders'!H:H)</f>
        <v>0</v>
      </c>
      <c r="S109" s="3">
        <v>0</v>
      </c>
      <c r="T109" s="3">
        <v>0</v>
      </c>
      <c r="U109" s="3">
        <v>0</v>
      </c>
      <c r="V109" s="31">
        <f t="shared" si="76"/>
        <v>0</v>
      </c>
      <c r="W109" s="31">
        <f t="shared" si="77"/>
        <v>0</v>
      </c>
      <c r="X109" s="31">
        <f t="shared" si="78"/>
        <v>0</v>
      </c>
      <c r="Y109" s="31">
        <f t="shared" si="79"/>
        <v>0</v>
      </c>
      <c r="Z109" s="31">
        <f t="shared" si="80"/>
        <v>0</v>
      </c>
      <c r="AA109" s="31">
        <f t="shared" si="81"/>
        <v>0</v>
      </c>
      <c r="AB109" t="str">
        <f>IF(COUNTIF('Master iP17 iP18'!$B:$B,$B109)&gt;0,"18",IF(COUNTIF('Master iP17 iP18'!$E:$E,$B109)&gt;0,"17","NORMAL"))</f>
        <v>NORMAL</v>
      </c>
      <c r="AC109" t="str">
        <f>IF($AB109="18",_xlfn.XLOOKUP($B109,'Master iP17 iP18'!$B:$B,'Master iP17 iP18'!$E:$E),"")</f>
        <v/>
      </c>
      <c r="AD109" s="22">
        <f t="shared" si="82"/>
        <v>0</v>
      </c>
      <c r="AE109" s="22">
        <f t="shared" si="83"/>
        <v>0</v>
      </c>
      <c r="AF109" s="22">
        <f t="shared" si="84"/>
        <v>0</v>
      </c>
      <c r="AG109" s="22">
        <f t="shared" si="85"/>
        <v>0</v>
      </c>
      <c r="AH109" s="22">
        <f t="shared" si="86"/>
        <v>0</v>
      </c>
      <c r="AI109" s="22">
        <f t="shared" si="87"/>
        <v>0</v>
      </c>
      <c r="AJ109" s="3">
        <f t="shared" si="88"/>
        <v>0</v>
      </c>
      <c r="AK109" s="3">
        <f t="shared" si="89"/>
        <v>0</v>
      </c>
      <c r="AL109" s="3">
        <f t="shared" si="90"/>
        <v>0</v>
      </c>
      <c r="AM109" s="3">
        <f t="shared" si="91"/>
        <v>0</v>
      </c>
      <c r="AN109" s="3">
        <f t="shared" si="92"/>
        <v>0</v>
      </c>
      <c r="AO109" s="3">
        <f t="shared" si="93"/>
        <v>0</v>
      </c>
      <c r="AR109" s="35" t="str">
        <f>IFERROR(_xlfn.XLOOKUP(B109,#REF!,#REF!),"")</f>
        <v/>
      </c>
      <c r="AS109" s="38">
        <f t="shared" si="94"/>
        <v>0</v>
      </c>
      <c r="AT109" s="38">
        <f t="shared" si="95"/>
        <v>0</v>
      </c>
      <c r="AU109" s="38">
        <f t="shared" si="96"/>
        <v>0</v>
      </c>
      <c r="AV109" s="38">
        <f t="shared" si="97"/>
        <v>0</v>
      </c>
      <c r="AW109" s="38">
        <f t="shared" si="98"/>
        <v>0</v>
      </c>
      <c r="AX109" s="38">
        <f t="shared" si="99"/>
        <v>0</v>
      </c>
      <c r="BA109" s="110">
        <f>SUMIF(Consenso!$C:$C,$B109,Consenso!AZ:AZ)</f>
        <v>0</v>
      </c>
      <c r="BB109" s="110">
        <f>SUMIF(Consenso!$C:$C,$B109,Consenso!BA:BA)</f>
        <v>0</v>
      </c>
      <c r="BC109" s="110">
        <f>SUMIF(Consenso!$C:$C,$B109,Consenso!BB:BB)</f>
        <v>0</v>
      </c>
      <c r="BD109" s="110">
        <f>SUMIF(Consenso!$C:$C,$B109,Consenso!BC:BC)</f>
        <v>0</v>
      </c>
      <c r="BE109" s="110">
        <f>SUMIF(Consenso!$C:$C,$B109,Consenso!BD:BD)</f>
        <v>0</v>
      </c>
      <c r="BF109" s="110">
        <f>SUMIF(Consenso!$C:$C,$B109,Consenso!BE:BE)</f>
        <v>0</v>
      </c>
    </row>
    <row r="110" spans="1:58" x14ac:dyDescent="0.2">
      <c r="A110" t="s">
        <v>335</v>
      </c>
      <c r="B110" s="37" t="s">
        <v>538</v>
      </c>
      <c r="C110" t="s">
        <v>539</v>
      </c>
      <c r="D110" t="s">
        <v>62</v>
      </c>
      <c r="E110" t="s">
        <v>2204</v>
      </c>
      <c r="F110" s="23">
        <v>13</v>
      </c>
      <c r="G110" s="169">
        <v>0</v>
      </c>
      <c r="H110" s="3">
        <f>SUMIF(Consenso!$C:$C,$B110,Consenso!AM:AM)</f>
        <v>0</v>
      </c>
      <c r="I110" s="3">
        <f>SUMIF(Consenso!$C:$C,$B110,Consenso!AN:AN)</f>
        <v>0</v>
      </c>
      <c r="J110" s="3">
        <f>SUMIF(Consenso!$C:$C,$B110,Consenso!AO:AO)</f>
        <v>0</v>
      </c>
      <c r="K110" s="3">
        <f>SUMIF(Consenso!$C:$C,$B110,Consenso!AP:AP)</f>
        <v>0</v>
      </c>
      <c r="L110" s="3">
        <f>SUMIF(Consenso!$C:$C,$B110,Consenso!AQ:AQ)</f>
        <v>0</v>
      </c>
      <c r="M110" s="3">
        <f>SUMIF(Consenso!$C:$C,$B110,Consenso!AR:AR)</f>
        <v>0</v>
      </c>
      <c r="N110" s="3">
        <f>IFERROR(VLOOKUP(B:B,Consenso!C:P,14,0),0)</f>
        <v>28</v>
      </c>
      <c r="O110" s="3">
        <f>SUMIF('On Orders'!$B:$B,$B110,'On Orders'!E:E)</f>
        <v>0</v>
      </c>
      <c r="P110" s="3">
        <f>SUMIF('On Orders'!$B:$B,$B110,'On Orders'!F:F)</f>
        <v>0</v>
      </c>
      <c r="Q110" s="3">
        <f>SUMIF('On Orders'!$B:$B,$B110,'On Orders'!G:G)</f>
        <v>0</v>
      </c>
      <c r="R110" s="3">
        <f>SUMIF('On Orders'!$B:$B,$B110,'On Orders'!H:H)</f>
        <v>0</v>
      </c>
      <c r="S110" s="3">
        <v>0</v>
      </c>
      <c r="T110" s="3">
        <v>0</v>
      </c>
      <c r="U110" s="3">
        <v>0</v>
      </c>
      <c r="V110" s="31">
        <f t="shared" si="76"/>
        <v>28</v>
      </c>
      <c r="W110" s="31">
        <f t="shared" si="77"/>
        <v>28</v>
      </c>
      <c r="X110" s="31">
        <f t="shared" si="78"/>
        <v>28</v>
      </c>
      <c r="Y110" s="31">
        <f t="shared" si="79"/>
        <v>28</v>
      </c>
      <c r="Z110" s="31">
        <f t="shared" si="80"/>
        <v>28</v>
      </c>
      <c r="AA110" s="31">
        <f t="shared" si="81"/>
        <v>28</v>
      </c>
      <c r="AB110" t="str">
        <f>IF(COUNTIF('Master iP17 iP18'!$B:$B,$B110)&gt;0,"18",IF(COUNTIF('Master iP17 iP18'!$E:$E,$B110)&gt;0,"17","NORMAL"))</f>
        <v>NORMAL</v>
      </c>
      <c r="AC110" t="str">
        <f>IF($AB110="18",_xlfn.XLOOKUP($B110,'Master iP17 iP18'!$B:$B,'Master iP17 iP18'!$E:$E),"")</f>
        <v/>
      </c>
      <c r="AD110" s="22">
        <f t="shared" si="82"/>
        <v>28</v>
      </c>
      <c r="AE110" s="22">
        <f t="shared" si="83"/>
        <v>28</v>
      </c>
      <c r="AF110" s="22">
        <f t="shared" si="84"/>
        <v>28</v>
      </c>
      <c r="AG110" s="22">
        <f t="shared" si="85"/>
        <v>28</v>
      </c>
      <c r="AH110" s="22">
        <f t="shared" si="86"/>
        <v>28</v>
      </c>
      <c r="AI110" s="22">
        <f t="shared" si="87"/>
        <v>28</v>
      </c>
      <c r="AJ110" s="3">
        <f t="shared" si="88"/>
        <v>0</v>
      </c>
      <c r="AK110" s="3">
        <f t="shared" si="89"/>
        <v>0</v>
      </c>
      <c r="AL110" s="3">
        <f t="shared" si="90"/>
        <v>0</v>
      </c>
      <c r="AM110" s="3">
        <f t="shared" si="91"/>
        <v>0</v>
      </c>
      <c r="AN110" s="3">
        <f t="shared" si="92"/>
        <v>0</v>
      </c>
      <c r="AO110" s="3">
        <f t="shared" si="93"/>
        <v>0</v>
      </c>
      <c r="AR110" s="35" t="str">
        <f>IFERROR(_xlfn.XLOOKUP(B110,#REF!,#REF!),"")</f>
        <v/>
      </c>
      <c r="AS110" s="38">
        <f t="shared" si="94"/>
        <v>0</v>
      </c>
      <c r="AT110" s="38">
        <f t="shared" si="95"/>
        <v>0</v>
      </c>
      <c r="AU110" s="38">
        <f t="shared" si="96"/>
        <v>0</v>
      </c>
      <c r="AV110" s="38">
        <f t="shared" si="97"/>
        <v>0</v>
      </c>
      <c r="AW110" s="38">
        <f t="shared" si="98"/>
        <v>0</v>
      </c>
      <c r="AX110" s="38">
        <f t="shared" si="99"/>
        <v>0</v>
      </c>
      <c r="BA110" s="110">
        <f>SUMIF(Consenso!$C:$C,$B110,Consenso!AZ:AZ)</f>
        <v>0</v>
      </c>
      <c r="BB110" s="110">
        <f>SUMIF(Consenso!$C:$C,$B110,Consenso!BA:BA)</f>
        <v>0</v>
      </c>
      <c r="BC110" s="110">
        <f>SUMIF(Consenso!$C:$C,$B110,Consenso!BB:BB)</f>
        <v>0</v>
      </c>
      <c r="BD110" s="110">
        <f>SUMIF(Consenso!$C:$C,$B110,Consenso!BC:BC)</f>
        <v>0</v>
      </c>
      <c r="BE110" s="110">
        <f>SUMIF(Consenso!$C:$C,$B110,Consenso!BD:BD)</f>
        <v>0</v>
      </c>
      <c r="BF110" s="110">
        <f>SUMIF(Consenso!$C:$C,$B110,Consenso!BE:BE)</f>
        <v>0</v>
      </c>
    </row>
    <row r="111" spans="1:58" x14ac:dyDescent="0.2">
      <c r="A111" t="s">
        <v>335</v>
      </c>
      <c r="B111" s="37" t="s">
        <v>544</v>
      </c>
      <c r="C111" t="s">
        <v>545</v>
      </c>
      <c r="D111" t="s">
        <v>74</v>
      </c>
      <c r="E111" t="s">
        <v>2204</v>
      </c>
      <c r="F111" s="23">
        <v>13</v>
      </c>
      <c r="G111" s="169">
        <v>0</v>
      </c>
      <c r="H111" s="3">
        <f>SUMIF(Consenso!$C:$C,$B111,Consenso!AM:AM)</f>
        <v>36</v>
      </c>
      <c r="I111" s="3">
        <f>SUMIF(Consenso!$C:$C,$B111,Consenso!AN:AN)</f>
        <v>0</v>
      </c>
      <c r="J111" s="3">
        <f>SUMIF(Consenso!$C:$C,$B111,Consenso!AO:AO)</f>
        <v>0</v>
      </c>
      <c r="K111" s="3">
        <f>SUMIF(Consenso!$C:$C,$B111,Consenso!AP:AP)</f>
        <v>0</v>
      </c>
      <c r="L111" s="3">
        <f>SUMIF(Consenso!$C:$C,$B111,Consenso!AQ:AQ)</f>
        <v>0</v>
      </c>
      <c r="M111" s="3">
        <f>SUMIF(Consenso!$C:$C,$B111,Consenso!AR:AR)</f>
        <v>0</v>
      </c>
      <c r="N111" s="3">
        <f>IFERROR(VLOOKUP(B:B,Consenso!C:P,14,0),0)</f>
        <v>61</v>
      </c>
      <c r="O111" s="3">
        <f>SUMIF('On Orders'!$B:$B,$B111,'On Orders'!E:E)</f>
        <v>0</v>
      </c>
      <c r="P111" s="3">
        <f>SUMIF('On Orders'!$B:$B,$B111,'On Orders'!F:F)</f>
        <v>0</v>
      </c>
      <c r="Q111" s="3">
        <f>SUMIF('On Orders'!$B:$B,$B111,'On Orders'!G:G)</f>
        <v>0</v>
      </c>
      <c r="R111" s="3">
        <f>SUMIF('On Orders'!$B:$B,$B111,'On Orders'!H:H)</f>
        <v>0</v>
      </c>
      <c r="S111" s="3">
        <v>0</v>
      </c>
      <c r="T111" s="3">
        <v>0</v>
      </c>
      <c r="U111" s="3">
        <v>0</v>
      </c>
      <c r="V111" s="31">
        <f t="shared" si="76"/>
        <v>25</v>
      </c>
      <c r="W111" s="31">
        <f t="shared" si="77"/>
        <v>25</v>
      </c>
      <c r="X111" s="31">
        <f t="shared" si="78"/>
        <v>25</v>
      </c>
      <c r="Y111" s="31">
        <f t="shared" si="79"/>
        <v>25</v>
      </c>
      <c r="Z111" s="31">
        <f t="shared" si="80"/>
        <v>25</v>
      </c>
      <c r="AA111" s="31">
        <f t="shared" si="81"/>
        <v>25</v>
      </c>
      <c r="AB111" t="str">
        <f>IF(COUNTIF('Master iP17 iP18'!$B:$B,$B111)&gt;0,"18",IF(COUNTIF('Master iP17 iP18'!$E:$E,$B111)&gt;0,"17","NORMAL"))</f>
        <v>NORMAL</v>
      </c>
      <c r="AC111" t="str">
        <f>IF($AB111="18",_xlfn.XLOOKUP($B111,'Master iP17 iP18'!$B:$B,'Master iP17 iP18'!$E:$E),"")</f>
        <v/>
      </c>
      <c r="AD111" s="22">
        <f t="shared" si="82"/>
        <v>25</v>
      </c>
      <c r="AE111" s="22">
        <f t="shared" si="83"/>
        <v>25</v>
      </c>
      <c r="AF111" s="22">
        <f t="shared" si="84"/>
        <v>25</v>
      </c>
      <c r="AG111" s="22">
        <f t="shared" si="85"/>
        <v>25</v>
      </c>
      <c r="AH111" s="22">
        <f t="shared" si="86"/>
        <v>25</v>
      </c>
      <c r="AI111" s="22">
        <f t="shared" si="87"/>
        <v>25</v>
      </c>
      <c r="AJ111" s="3">
        <f t="shared" si="88"/>
        <v>0</v>
      </c>
      <c r="AK111" s="3">
        <f t="shared" si="89"/>
        <v>0</v>
      </c>
      <c r="AL111" s="3">
        <f t="shared" si="90"/>
        <v>0</v>
      </c>
      <c r="AM111" s="3">
        <f t="shared" si="91"/>
        <v>0</v>
      </c>
      <c r="AN111" s="3">
        <f t="shared" si="92"/>
        <v>0</v>
      </c>
      <c r="AO111" s="3">
        <f t="shared" si="93"/>
        <v>0</v>
      </c>
      <c r="AR111" s="35" t="str">
        <f>IFERROR(_xlfn.XLOOKUP(B111,#REF!,#REF!),"")</f>
        <v/>
      </c>
      <c r="AS111" s="38">
        <f t="shared" si="94"/>
        <v>0</v>
      </c>
      <c r="AT111" s="38">
        <f t="shared" si="95"/>
        <v>0</v>
      </c>
      <c r="AU111" s="38">
        <f t="shared" si="96"/>
        <v>0</v>
      </c>
      <c r="AV111" s="38">
        <f t="shared" si="97"/>
        <v>0</v>
      </c>
      <c r="AW111" s="38">
        <f t="shared" si="98"/>
        <v>0</v>
      </c>
      <c r="AX111" s="38">
        <f t="shared" si="99"/>
        <v>0</v>
      </c>
      <c r="BA111" s="110">
        <f>SUMIF(Consenso!$C:$C,$B111,Consenso!AZ:AZ)</f>
        <v>13950</v>
      </c>
      <c r="BB111" s="110">
        <f>SUMIF(Consenso!$C:$C,$B111,Consenso!BA:BA)</f>
        <v>0</v>
      </c>
      <c r="BC111" s="110">
        <f>SUMIF(Consenso!$C:$C,$B111,Consenso!BB:BB)</f>
        <v>0</v>
      </c>
      <c r="BD111" s="110">
        <f>SUMIF(Consenso!$C:$C,$B111,Consenso!BC:BC)</f>
        <v>0</v>
      </c>
      <c r="BE111" s="110">
        <f>SUMIF(Consenso!$C:$C,$B111,Consenso!BD:BD)</f>
        <v>0</v>
      </c>
      <c r="BF111" s="110">
        <f>SUMIF(Consenso!$C:$C,$B111,Consenso!BE:BE)</f>
        <v>0</v>
      </c>
    </row>
    <row r="112" spans="1:58" x14ac:dyDescent="0.2">
      <c r="A112" t="s">
        <v>335</v>
      </c>
      <c r="B112" s="37" t="s">
        <v>610</v>
      </c>
      <c r="C112" t="s">
        <v>611</v>
      </c>
      <c r="D112" t="s">
        <v>61</v>
      </c>
      <c r="E112" t="s">
        <v>2204</v>
      </c>
      <c r="F112" s="23">
        <v>13</v>
      </c>
      <c r="G112" s="169">
        <v>0</v>
      </c>
      <c r="H112" s="3">
        <f>SUMIF(Consenso!$C:$C,$B112,Consenso!AM:AM)</f>
        <v>47</v>
      </c>
      <c r="I112" s="3">
        <f>SUMIF(Consenso!$C:$C,$B112,Consenso!AN:AN)</f>
        <v>0</v>
      </c>
      <c r="J112" s="3">
        <f>SUMIF(Consenso!$C:$C,$B112,Consenso!AO:AO)</f>
        <v>0</v>
      </c>
      <c r="K112" s="3">
        <f>SUMIF(Consenso!$C:$C,$B112,Consenso!AP:AP)</f>
        <v>0</v>
      </c>
      <c r="L112" s="3">
        <f>SUMIF(Consenso!$C:$C,$B112,Consenso!AQ:AQ)</f>
        <v>0</v>
      </c>
      <c r="M112" s="3">
        <f>SUMIF(Consenso!$C:$C,$B112,Consenso!AR:AR)</f>
        <v>0</v>
      </c>
      <c r="N112" s="3">
        <f>IFERROR(VLOOKUP(B:B,Consenso!C:P,14,0),0)</f>
        <v>21</v>
      </c>
      <c r="O112" s="3">
        <f>SUMIF('On Orders'!$B:$B,$B112,'On Orders'!E:E)</f>
        <v>0</v>
      </c>
      <c r="P112" s="3">
        <f>SUMIF('On Orders'!$B:$B,$B112,'On Orders'!F:F)</f>
        <v>0</v>
      </c>
      <c r="Q112" s="3">
        <f>SUMIF('On Orders'!$B:$B,$B112,'On Orders'!G:G)</f>
        <v>0</v>
      </c>
      <c r="R112" s="3">
        <f>SUMIF('On Orders'!$B:$B,$B112,'On Orders'!H:H)</f>
        <v>0</v>
      </c>
      <c r="S112" s="3">
        <v>0</v>
      </c>
      <c r="T112" s="3">
        <v>0</v>
      </c>
      <c r="U112" s="3">
        <v>0</v>
      </c>
      <c r="V112" s="31">
        <f t="shared" si="76"/>
        <v>-26</v>
      </c>
      <c r="W112" s="31">
        <f t="shared" si="77"/>
        <v>-26</v>
      </c>
      <c r="X112" s="31">
        <f t="shared" si="78"/>
        <v>-26</v>
      </c>
      <c r="Y112" s="31">
        <f t="shared" si="79"/>
        <v>-26</v>
      </c>
      <c r="Z112" s="31">
        <f t="shared" si="80"/>
        <v>-26</v>
      </c>
      <c r="AA112" s="31">
        <f t="shared" si="81"/>
        <v>-26</v>
      </c>
      <c r="AB112" t="str">
        <f>IF(COUNTIF('Master iP17 iP18'!$B:$B,$B112)&gt;0,"18",IF(COUNTIF('Master iP17 iP18'!$E:$E,$B112)&gt;0,"17","NORMAL"))</f>
        <v>NORMAL</v>
      </c>
      <c r="AC112" t="str">
        <f>IF($AB112="18",_xlfn.XLOOKUP($B112,'Master iP17 iP18'!$B:$B,'Master iP17 iP18'!$E:$E),"")</f>
        <v/>
      </c>
      <c r="AD112" s="22">
        <f t="shared" si="82"/>
        <v>-26</v>
      </c>
      <c r="AE112" s="22">
        <f t="shared" si="83"/>
        <v>-26</v>
      </c>
      <c r="AF112" s="22">
        <f t="shared" si="84"/>
        <v>-26</v>
      </c>
      <c r="AG112" s="22">
        <f t="shared" si="85"/>
        <v>-26</v>
      </c>
      <c r="AH112" s="22">
        <f t="shared" si="86"/>
        <v>-26</v>
      </c>
      <c r="AI112" s="22">
        <f t="shared" si="87"/>
        <v>-26</v>
      </c>
      <c r="AJ112" s="3">
        <f t="shared" si="88"/>
        <v>26</v>
      </c>
      <c r="AK112" s="3">
        <f t="shared" si="89"/>
        <v>0</v>
      </c>
      <c r="AL112" s="3">
        <f t="shared" si="90"/>
        <v>0</v>
      </c>
      <c r="AM112" s="3">
        <f t="shared" si="91"/>
        <v>0</v>
      </c>
      <c r="AN112" s="3">
        <f t="shared" si="92"/>
        <v>0</v>
      </c>
      <c r="AO112" s="3">
        <f t="shared" si="93"/>
        <v>0</v>
      </c>
      <c r="AR112" s="35" t="str">
        <f>IFERROR(_xlfn.XLOOKUP(B112,#REF!,#REF!),"")</f>
        <v/>
      </c>
      <c r="AS112" s="38">
        <f t="shared" si="94"/>
        <v>26</v>
      </c>
      <c r="AT112" s="38">
        <f t="shared" si="95"/>
        <v>0</v>
      </c>
      <c r="AU112" s="38">
        <f t="shared" si="96"/>
        <v>0</v>
      </c>
      <c r="AV112" s="38">
        <f t="shared" si="97"/>
        <v>0</v>
      </c>
      <c r="AW112" s="38">
        <f t="shared" si="98"/>
        <v>0</v>
      </c>
      <c r="AX112" s="38">
        <f t="shared" si="99"/>
        <v>0</v>
      </c>
      <c r="BA112" s="110">
        <f>SUMIF(Consenso!$C:$C,$B112,Consenso!AZ:AZ)</f>
        <v>18212.5</v>
      </c>
      <c r="BB112" s="110">
        <f>SUMIF(Consenso!$C:$C,$B112,Consenso!BA:BA)</f>
        <v>0</v>
      </c>
      <c r="BC112" s="110">
        <f>SUMIF(Consenso!$C:$C,$B112,Consenso!BB:BB)</f>
        <v>0</v>
      </c>
      <c r="BD112" s="110">
        <f>SUMIF(Consenso!$C:$C,$B112,Consenso!BC:BC)</f>
        <v>0</v>
      </c>
      <c r="BE112" s="110">
        <f>SUMIF(Consenso!$C:$C,$B112,Consenso!BD:BD)</f>
        <v>0</v>
      </c>
      <c r="BF112" s="110">
        <f>SUMIF(Consenso!$C:$C,$B112,Consenso!BE:BE)</f>
        <v>0</v>
      </c>
    </row>
    <row r="113" spans="1:58" x14ac:dyDescent="0.2">
      <c r="A113" t="s">
        <v>335</v>
      </c>
      <c r="B113" s="37" t="s">
        <v>540</v>
      </c>
      <c r="C113" t="s">
        <v>541</v>
      </c>
      <c r="D113" t="s">
        <v>62</v>
      </c>
      <c r="E113" t="s">
        <v>2204</v>
      </c>
      <c r="F113" s="23">
        <v>13</v>
      </c>
      <c r="G113" s="169">
        <v>0</v>
      </c>
      <c r="H113" s="3">
        <f>SUMIF(Consenso!$C:$C,$B113,Consenso!AM:AM)</f>
        <v>19</v>
      </c>
      <c r="I113" s="3">
        <f>SUMIF(Consenso!$C:$C,$B113,Consenso!AN:AN)</f>
        <v>0</v>
      </c>
      <c r="J113" s="3">
        <f>SUMIF(Consenso!$C:$C,$B113,Consenso!AO:AO)</f>
        <v>0</v>
      </c>
      <c r="K113" s="3">
        <f>SUMIF(Consenso!$C:$C,$B113,Consenso!AP:AP)</f>
        <v>0</v>
      </c>
      <c r="L113" s="3">
        <f>SUMIF(Consenso!$C:$C,$B113,Consenso!AQ:AQ)</f>
        <v>0</v>
      </c>
      <c r="M113" s="3">
        <f>SUMIF(Consenso!$C:$C,$B113,Consenso!AR:AR)</f>
        <v>0</v>
      </c>
      <c r="N113" s="3">
        <f>IFERROR(VLOOKUP(B:B,Consenso!C:P,14,0),0)</f>
        <v>113</v>
      </c>
      <c r="O113" s="3">
        <f>SUMIF('On Orders'!$B:$B,$B113,'On Orders'!E:E)</f>
        <v>0</v>
      </c>
      <c r="P113" s="3">
        <f>SUMIF('On Orders'!$B:$B,$B113,'On Orders'!F:F)</f>
        <v>0</v>
      </c>
      <c r="Q113" s="3">
        <f>SUMIF('On Orders'!$B:$B,$B113,'On Orders'!G:G)</f>
        <v>0</v>
      </c>
      <c r="R113" s="3">
        <f>SUMIF('On Orders'!$B:$B,$B113,'On Orders'!H:H)</f>
        <v>0</v>
      </c>
      <c r="S113" s="3">
        <v>0</v>
      </c>
      <c r="T113" s="3">
        <v>0</v>
      </c>
      <c r="U113" s="3">
        <v>0</v>
      </c>
      <c r="V113" s="31">
        <f t="shared" si="76"/>
        <v>94</v>
      </c>
      <c r="W113" s="31">
        <f t="shared" si="77"/>
        <v>94</v>
      </c>
      <c r="X113" s="31">
        <f t="shared" si="78"/>
        <v>94</v>
      </c>
      <c r="Y113" s="31">
        <f t="shared" si="79"/>
        <v>94</v>
      </c>
      <c r="Z113" s="31">
        <f t="shared" si="80"/>
        <v>94</v>
      </c>
      <c r="AA113" s="31">
        <f t="shared" si="81"/>
        <v>94</v>
      </c>
      <c r="AB113" t="str">
        <f>IF(COUNTIF('Master iP17 iP18'!$B:$B,$B113)&gt;0,"18",IF(COUNTIF('Master iP17 iP18'!$E:$E,$B113)&gt;0,"17","NORMAL"))</f>
        <v>NORMAL</v>
      </c>
      <c r="AC113" t="str">
        <f>IF($AB113="18",_xlfn.XLOOKUP($B113,'Master iP17 iP18'!$B:$B,'Master iP17 iP18'!$E:$E),"")</f>
        <v/>
      </c>
      <c r="AD113" s="22">
        <f t="shared" si="82"/>
        <v>94</v>
      </c>
      <c r="AE113" s="22">
        <f t="shared" si="83"/>
        <v>94</v>
      </c>
      <c r="AF113" s="22">
        <f t="shared" si="84"/>
        <v>94</v>
      </c>
      <c r="AG113" s="22">
        <f t="shared" si="85"/>
        <v>94</v>
      </c>
      <c r="AH113" s="22">
        <f t="shared" si="86"/>
        <v>94</v>
      </c>
      <c r="AI113" s="22">
        <f t="shared" si="87"/>
        <v>94</v>
      </c>
      <c r="AJ113" s="3">
        <f t="shared" si="88"/>
        <v>0</v>
      </c>
      <c r="AK113" s="3">
        <f t="shared" si="89"/>
        <v>0</v>
      </c>
      <c r="AL113" s="3">
        <f t="shared" si="90"/>
        <v>0</v>
      </c>
      <c r="AM113" s="3">
        <f t="shared" si="91"/>
        <v>0</v>
      </c>
      <c r="AN113" s="3">
        <f t="shared" si="92"/>
        <v>0</v>
      </c>
      <c r="AO113" s="3">
        <f t="shared" si="93"/>
        <v>0</v>
      </c>
      <c r="AR113" s="35" t="str">
        <f>IFERROR(_xlfn.XLOOKUP(B113,#REF!,#REF!),"")</f>
        <v/>
      </c>
      <c r="AS113" s="38">
        <f t="shared" si="94"/>
        <v>0</v>
      </c>
      <c r="AT113" s="38">
        <f t="shared" si="95"/>
        <v>0</v>
      </c>
      <c r="AU113" s="38">
        <f t="shared" si="96"/>
        <v>0</v>
      </c>
      <c r="AV113" s="38">
        <f t="shared" si="97"/>
        <v>0</v>
      </c>
      <c r="AW113" s="38">
        <f t="shared" si="98"/>
        <v>0</v>
      </c>
      <c r="AX113" s="38">
        <f t="shared" si="99"/>
        <v>0</v>
      </c>
      <c r="BA113" s="110">
        <f>SUMIF(Consenso!$C:$C,$B113,Consenso!AZ:AZ)</f>
        <v>7362.5</v>
      </c>
      <c r="BB113" s="110">
        <f>SUMIF(Consenso!$C:$C,$B113,Consenso!BA:BA)</f>
        <v>0</v>
      </c>
      <c r="BC113" s="110">
        <f>SUMIF(Consenso!$C:$C,$B113,Consenso!BB:BB)</f>
        <v>0</v>
      </c>
      <c r="BD113" s="110">
        <f>SUMIF(Consenso!$C:$C,$B113,Consenso!BC:BC)</f>
        <v>0</v>
      </c>
      <c r="BE113" s="110">
        <f>SUMIF(Consenso!$C:$C,$B113,Consenso!BD:BD)</f>
        <v>0</v>
      </c>
      <c r="BF113" s="110">
        <f>SUMIF(Consenso!$C:$C,$B113,Consenso!BE:BE)</f>
        <v>0</v>
      </c>
    </row>
    <row r="114" spans="1:58" x14ac:dyDescent="0.2">
      <c r="A114" t="s">
        <v>335</v>
      </c>
      <c r="B114" s="37" t="s">
        <v>546</v>
      </c>
      <c r="C114" t="s">
        <v>547</v>
      </c>
      <c r="D114" t="s">
        <v>74</v>
      </c>
      <c r="E114" t="s">
        <v>2204</v>
      </c>
      <c r="F114" s="23">
        <v>13</v>
      </c>
      <c r="G114" s="169">
        <v>0</v>
      </c>
      <c r="H114" s="3">
        <f>SUMIF(Consenso!$C:$C,$B114,Consenso!AM:AM)</f>
        <v>17</v>
      </c>
      <c r="I114" s="3">
        <f>SUMIF(Consenso!$C:$C,$B114,Consenso!AN:AN)</f>
        <v>0</v>
      </c>
      <c r="J114" s="3">
        <f>SUMIF(Consenso!$C:$C,$B114,Consenso!AO:AO)</f>
        <v>0</v>
      </c>
      <c r="K114" s="3">
        <f>SUMIF(Consenso!$C:$C,$B114,Consenso!AP:AP)</f>
        <v>0</v>
      </c>
      <c r="L114" s="3">
        <f>SUMIF(Consenso!$C:$C,$B114,Consenso!AQ:AQ)</f>
        <v>0</v>
      </c>
      <c r="M114" s="3">
        <f>SUMIF(Consenso!$C:$C,$B114,Consenso!AR:AR)</f>
        <v>0</v>
      </c>
      <c r="N114" s="3">
        <f>IFERROR(VLOOKUP(B:B,Consenso!C:P,14,0),0)</f>
        <v>158</v>
      </c>
      <c r="O114" s="3">
        <f>SUMIF('On Orders'!$B:$B,$B114,'On Orders'!E:E)</f>
        <v>0</v>
      </c>
      <c r="P114" s="3">
        <f>SUMIF('On Orders'!$B:$B,$B114,'On Orders'!F:F)</f>
        <v>0</v>
      </c>
      <c r="Q114" s="3">
        <f>SUMIF('On Orders'!$B:$B,$B114,'On Orders'!G:G)</f>
        <v>0</v>
      </c>
      <c r="R114" s="3">
        <f>SUMIF('On Orders'!$B:$B,$B114,'On Orders'!H:H)</f>
        <v>0</v>
      </c>
      <c r="S114" s="3">
        <v>0</v>
      </c>
      <c r="T114" s="3">
        <v>0</v>
      </c>
      <c r="U114" s="3">
        <v>0</v>
      </c>
      <c r="V114" s="31">
        <f t="shared" si="76"/>
        <v>141</v>
      </c>
      <c r="W114" s="31">
        <f t="shared" si="77"/>
        <v>141</v>
      </c>
      <c r="X114" s="31">
        <f t="shared" si="78"/>
        <v>141</v>
      </c>
      <c r="Y114" s="31">
        <f t="shared" si="79"/>
        <v>141</v>
      </c>
      <c r="Z114" s="31">
        <f t="shared" si="80"/>
        <v>141</v>
      </c>
      <c r="AA114" s="31">
        <f t="shared" si="81"/>
        <v>141</v>
      </c>
      <c r="AB114" t="str">
        <f>IF(COUNTIF('Master iP17 iP18'!$B:$B,$B114)&gt;0,"18",IF(COUNTIF('Master iP17 iP18'!$E:$E,$B114)&gt;0,"17","NORMAL"))</f>
        <v>NORMAL</v>
      </c>
      <c r="AC114" t="str">
        <f>IF($AB114="18",_xlfn.XLOOKUP($B114,'Master iP17 iP18'!$B:$B,'Master iP17 iP18'!$E:$E),"")</f>
        <v/>
      </c>
      <c r="AD114" s="22">
        <f t="shared" si="82"/>
        <v>141</v>
      </c>
      <c r="AE114" s="22">
        <f t="shared" si="83"/>
        <v>141</v>
      </c>
      <c r="AF114" s="22">
        <f t="shared" si="84"/>
        <v>141</v>
      </c>
      <c r="AG114" s="22">
        <f t="shared" si="85"/>
        <v>141</v>
      </c>
      <c r="AH114" s="22">
        <f t="shared" si="86"/>
        <v>141</v>
      </c>
      <c r="AI114" s="22">
        <f t="shared" si="87"/>
        <v>141</v>
      </c>
      <c r="AJ114" s="3">
        <f t="shared" si="88"/>
        <v>0</v>
      </c>
      <c r="AK114" s="3">
        <f t="shared" si="89"/>
        <v>0</v>
      </c>
      <c r="AL114" s="3">
        <f t="shared" si="90"/>
        <v>0</v>
      </c>
      <c r="AM114" s="3">
        <f t="shared" si="91"/>
        <v>0</v>
      </c>
      <c r="AN114" s="3">
        <f t="shared" si="92"/>
        <v>0</v>
      </c>
      <c r="AO114" s="3">
        <f t="shared" si="93"/>
        <v>0</v>
      </c>
      <c r="AR114" s="35" t="str">
        <f>IFERROR(_xlfn.XLOOKUP(B114,#REF!,#REF!),"")</f>
        <v/>
      </c>
      <c r="AS114" s="38">
        <f t="shared" si="94"/>
        <v>0</v>
      </c>
      <c r="AT114" s="38">
        <f t="shared" si="95"/>
        <v>0</v>
      </c>
      <c r="AU114" s="38">
        <f t="shared" si="96"/>
        <v>0</v>
      </c>
      <c r="AV114" s="38">
        <f t="shared" si="97"/>
        <v>0</v>
      </c>
      <c r="AW114" s="38">
        <f t="shared" si="98"/>
        <v>0</v>
      </c>
      <c r="AX114" s="38">
        <f t="shared" si="99"/>
        <v>0</v>
      </c>
      <c r="BA114" s="110">
        <f>SUMIF(Consenso!$C:$C,$B114,Consenso!AZ:AZ)</f>
        <v>6587.5</v>
      </c>
      <c r="BB114" s="110">
        <f>SUMIF(Consenso!$C:$C,$B114,Consenso!BA:BA)</f>
        <v>0</v>
      </c>
      <c r="BC114" s="110">
        <f>SUMIF(Consenso!$C:$C,$B114,Consenso!BB:BB)</f>
        <v>0</v>
      </c>
      <c r="BD114" s="110">
        <f>SUMIF(Consenso!$C:$C,$B114,Consenso!BC:BC)</f>
        <v>0</v>
      </c>
      <c r="BE114" s="110">
        <f>SUMIF(Consenso!$C:$C,$B114,Consenso!BD:BD)</f>
        <v>0</v>
      </c>
      <c r="BF114" s="110">
        <f>SUMIF(Consenso!$C:$C,$B114,Consenso!BE:BE)</f>
        <v>0</v>
      </c>
    </row>
    <row r="115" spans="1:58" x14ac:dyDescent="0.2">
      <c r="A115" t="s">
        <v>335</v>
      </c>
      <c r="B115" s="37" t="s">
        <v>2080</v>
      </c>
      <c r="C115" t="s">
        <v>2082</v>
      </c>
      <c r="D115" t="s">
        <v>396</v>
      </c>
      <c r="E115" t="s">
        <v>393</v>
      </c>
      <c r="F115" s="23" t="e">
        <v>#N/A</v>
      </c>
      <c r="G115" s="169">
        <v>350</v>
      </c>
      <c r="H115" s="3">
        <f>SUMIF(Consenso!$C:$C,$B115,Consenso!AM:AM)</f>
        <v>0</v>
      </c>
      <c r="I115" s="3">
        <f>SUMIF(Consenso!$C:$C,$B115,Consenso!AN:AN)</f>
        <v>0</v>
      </c>
      <c r="J115" s="3">
        <f>SUMIF(Consenso!$C:$C,$B115,Consenso!AO:AO)</f>
        <v>364</v>
      </c>
      <c r="K115" s="3">
        <f>SUMIF(Consenso!$C:$C,$B115,Consenso!AP:AP)</f>
        <v>711</v>
      </c>
      <c r="L115" s="3">
        <f>SUMIF(Consenso!$C:$C,$B115,Consenso!AQ:AQ)</f>
        <v>517</v>
      </c>
      <c r="M115" s="3">
        <f>SUMIF(Consenso!$C:$C,$B115,Consenso!AR:AR)</f>
        <v>251</v>
      </c>
      <c r="N115" s="3">
        <f>IFERROR(VLOOKUP(B:B,Consenso!C:P,14,0),0)</f>
        <v>0</v>
      </c>
      <c r="O115" s="3">
        <f>SUMIF('On Orders'!$B:$B,$B115,'On Orders'!E:E)</f>
        <v>0</v>
      </c>
      <c r="P115" s="3">
        <f>SUMIF('On Orders'!$B:$B,$B115,'On Orders'!F:F)</f>
        <v>504</v>
      </c>
      <c r="Q115" s="3">
        <f>SUMIF('On Orders'!$B:$B,$B115,'On Orders'!G:G)</f>
        <v>0</v>
      </c>
      <c r="R115" s="3">
        <f>SUMIF('On Orders'!$B:$B,$B115,'On Orders'!H:H)</f>
        <v>0</v>
      </c>
      <c r="S115" s="3">
        <v>0</v>
      </c>
      <c r="T115" s="3">
        <v>0</v>
      </c>
      <c r="U115" s="3">
        <v>0</v>
      </c>
      <c r="V115" s="31">
        <f t="shared" si="76"/>
        <v>504</v>
      </c>
      <c r="W115" s="31">
        <f t="shared" si="77"/>
        <v>504</v>
      </c>
      <c r="X115" s="31">
        <f t="shared" si="78"/>
        <v>140</v>
      </c>
      <c r="Y115" s="31">
        <f t="shared" si="79"/>
        <v>-571</v>
      </c>
      <c r="Z115" s="31">
        <f t="shared" si="80"/>
        <v>-1088</v>
      </c>
      <c r="AA115" s="31">
        <f t="shared" si="81"/>
        <v>-1339</v>
      </c>
      <c r="AB115" t="str">
        <f>IF(COUNTIF('Master iP17 iP18'!$B:$B,$B115)&gt;0,"18",IF(COUNTIF('Master iP17 iP18'!$E:$E,$B115)&gt;0,"17","NORMAL"))</f>
        <v>NORMAL</v>
      </c>
      <c r="AC115" t="str">
        <f>IF($AB115="18",_xlfn.XLOOKUP($B115,'Master iP17 iP18'!$B:$B,'Master iP17 iP18'!$E:$E),"")</f>
        <v/>
      </c>
      <c r="AD115" s="22">
        <f t="shared" si="82"/>
        <v>504</v>
      </c>
      <c r="AE115" s="22">
        <f t="shared" si="83"/>
        <v>504</v>
      </c>
      <c r="AF115" s="22">
        <f t="shared" si="84"/>
        <v>140</v>
      </c>
      <c r="AG115" s="22">
        <f t="shared" si="85"/>
        <v>-571</v>
      </c>
      <c r="AH115" s="22">
        <f t="shared" si="86"/>
        <v>-1088</v>
      </c>
      <c r="AI115" s="22">
        <f t="shared" si="87"/>
        <v>-1339</v>
      </c>
      <c r="AJ115" s="3">
        <f t="shared" si="88"/>
        <v>0</v>
      </c>
      <c r="AK115" s="3">
        <f t="shared" si="89"/>
        <v>0</v>
      </c>
      <c r="AL115" s="3">
        <f t="shared" si="90"/>
        <v>0</v>
      </c>
      <c r="AM115" s="3">
        <f t="shared" si="91"/>
        <v>571</v>
      </c>
      <c r="AN115" s="3">
        <f t="shared" si="92"/>
        <v>517</v>
      </c>
      <c r="AO115" s="3">
        <f t="shared" si="93"/>
        <v>251</v>
      </c>
      <c r="AR115" s="35" t="str">
        <f>IFERROR(_xlfn.XLOOKUP(B115,#REF!,#REF!),"")</f>
        <v/>
      </c>
      <c r="AS115" s="38">
        <f t="shared" si="94"/>
        <v>0</v>
      </c>
      <c r="AT115" s="38">
        <f t="shared" si="95"/>
        <v>0</v>
      </c>
      <c r="AU115" s="38">
        <f t="shared" si="96"/>
        <v>0</v>
      </c>
      <c r="AV115" s="38">
        <f t="shared" si="97"/>
        <v>571</v>
      </c>
      <c r="AW115" s="38">
        <f t="shared" si="98"/>
        <v>517</v>
      </c>
      <c r="AX115" s="38">
        <f t="shared" si="99"/>
        <v>251</v>
      </c>
      <c r="AY115" t="s">
        <v>3922</v>
      </c>
      <c r="BA115" s="110">
        <f>SUMIF(Consenso!$C:$C,$B115,Consenso!AZ:AZ)</f>
        <v>0</v>
      </c>
      <c r="BB115" s="110">
        <f>SUMIF(Consenso!$C:$C,$B115,Consenso!BA:BA)</f>
        <v>0</v>
      </c>
      <c r="BC115" s="110">
        <f>SUMIF(Consenso!$C:$C,$B115,Consenso!BB:BB)</f>
        <v>167711.43103448275</v>
      </c>
      <c r="BD115" s="110">
        <f>SUMIF(Consenso!$C:$C,$B115,Consenso!BC:BC)</f>
        <v>327590.18534482759</v>
      </c>
      <c r="BE115" s="110">
        <f>SUMIF(Consenso!$C:$C,$B115,Consenso!BD:BD)</f>
        <v>238205.52155172412</v>
      </c>
      <c r="BF115" s="110">
        <f>SUMIF(Consenso!$C:$C,$B115,Consenso!BE:BE)</f>
        <v>115647.16810344828</v>
      </c>
    </row>
    <row r="116" spans="1:58" x14ac:dyDescent="0.2">
      <c r="A116" t="s">
        <v>335</v>
      </c>
      <c r="B116" s="37" t="s">
        <v>2104</v>
      </c>
      <c r="C116" t="s">
        <v>2106</v>
      </c>
      <c r="D116" t="s">
        <v>407</v>
      </c>
      <c r="E116" t="s">
        <v>393</v>
      </c>
      <c r="F116" s="23" t="e">
        <v>#N/A</v>
      </c>
      <c r="G116" s="169">
        <v>350</v>
      </c>
      <c r="H116" s="3">
        <f>SUMIF(Consenso!$C:$C,$B116,Consenso!AM:AM)</f>
        <v>0</v>
      </c>
      <c r="I116" s="3">
        <f>SUMIF(Consenso!$C:$C,$B116,Consenso!AN:AN)</f>
        <v>0</v>
      </c>
      <c r="J116" s="3">
        <f>SUMIF(Consenso!$C:$C,$B116,Consenso!AO:AO)</f>
        <v>619</v>
      </c>
      <c r="K116" s="3">
        <f>SUMIF(Consenso!$C:$C,$B116,Consenso!AP:AP)</f>
        <v>1115</v>
      </c>
      <c r="L116" s="3">
        <f>SUMIF(Consenso!$C:$C,$B116,Consenso!AQ:AQ)</f>
        <v>1240</v>
      </c>
      <c r="M116" s="3">
        <f>SUMIF(Consenso!$C:$C,$B116,Consenso!AR:AR)</f>
        <v>416</v>
      </c>
      <c r="N116" s="3">
        <f>IFERROR(VLOOKUP(B:B,Consenso!C:P,14,0),0)</f>
        <v>0</v>
      </c>
      <c r="O116" s="3">
        <f>SUMIF('On Orders'!$B:$B,$B116,'On Orders'!E:E)</f>
        <v>0</v>
      </c>
      <c r="P116" s="3">
        <f>SUMIF('On Orders'!$B:$B,$B116,'On Orders'!F:F)</f>
        <v>1008</v>
      </c>
      <c r="Q116" s="3">
        <f>SUMIF('On Orders'!$B:$B,$B116,'On Orders'!G:G)</f>
        <v>0</v>
      </c>
      <c r="R116" s="3">
        <f>SUMIF('On Orders'!$B:$B,$B116,'On Orders'!H:H)</f>
        <v>0</v>
      </c>
      <c r="S116" s="3">
        <v>0</v>
      </c>
      <c r="T116" s="3">
        <v>0</v>
      </c>
      <c r="U116" s="3">
        <v>0</v>
      </c>
      <c r="V116" s="31">
        <f t="shared" si="76"/>
        <v>1008</v>
      </c>
      <c r="W116" s="31">
        <f t="shared" si="77"/>
        <v>1008</v>
      </c>
      <c r="X116" s="31">
        <f t="shared" si="78"/>
        <v>389</v>
      </c>
      <c r="Y116" s="31">
        <f t="shared" si="79"/>
        <v>-726</v>
      </c>
      <c r="Z116" s="31">
        <f t="shared" si="80"/>
        <v>-1966</v>
      </c>
      <c r="AA116" s="31">
        <f t="shared" si="81"/>
        <v>-2382</v>
      </c>
      <c r="AB116" t="str">
        <f>IF(COUNTIF('Master iP17 iP18'!$B:$B,$B116)&gt;0,"18",IF(COUNTIF('Master iP17 iP18'!$E:$E,$B116)&gt;0,"17","NORMAL"))</f>
        <v>NORMAL</v>
      </c>
      <c r="AC116" t="str">
        <f>IF($AB116="18",_xlfn.XLOOKUP($B116,'Master iP17 iP18'!$B:$B,'Master iP17 iP18'!$E:$E),"")</f>
        <v/>
      </c>
      <c r="AD116" s="22">
        <f t="shared" si="82"/>
        <v>1008</v>
      </c>
      <c r="AE116" s="22">
        <f t="shared" si="83"/>
        <v>1008</v>
      </c>
      <c r="AF116" s="22">
        <f t="shared" si="84"/>
        <v>389</v>
      </c>
      <c r="AG116" s="22">
        <f t="shared" si="85"/>
        <v>-726</v>
      </c>
      <c r="AH116" s="22">
        <f t="shared" si="86"/>
        <v>-1966</v>
      </c>
      <c r="AI116" s="22">
        <f t="shared" si="87"/>
        <v>-2382</v>
      </c>
      <c r="AJ116" s="3">
        <f t="shared" si="88"/>
        <v>0</v>
      </c>
      <c r="AK116" s="3">
        <f t="shared" si="89"/>
        <v>0</v>
      </c>
      <c r="AL116" s="3">
        <f t="shared" si="90"/>
        <v>0</v>
      </c>
      <c r="AM116" s="3">
        <f t="shared" si="91"/>
        <v>726</v>
      </c>
      <c r="AN116" s="3">
        <f t="shared" si="92"/>
        <v>1240</v>
      </c>
      <c r="AO116" s="3">
        <f t="shared" si="93"/>
        <v>416</v>
      </c>
      <c r="AR116" s="35" t="str">
        <f>IFERROR(_xlfn.XLOOKUP(B116,#REF!,#REF!),"")</f>
        <v/>
      </c>
      <c r="AS116" s="38">
        <f t="shared" si="94"/>
        <v>0</v>
      </c>
      <c r="AT116" s="38">
        <f t="shared" si="95"/>
        <v>0</v>
      </c>
      <c r="AU116" s="38">
        <f t="shared" si="96"/>
        <v>0</v>
      </c>
      <c r="AV116" s="38">
        <f t="shared" si="97"/>
        <v>726</v>
      </c>
      <c r="AW116" s="38">
        <f t="shared" si="98"/>
        <v>1240</v>
      </c>
      <c r="AX116" s="38">
        <f t="shared" si="99"/>
        <v>416</v>
      </c>
      <c r="AY116" t="s">
        <v>3921</v>
      </c>
      <c r="BA116" s="110">
        <f>SUMIF(Consenso!$C:$C,$B116,Consenso!AZ:AZ)</f>
        <v>0</v>
      </c>
      <c r="BB116" s="110">
        <f>SUMIF(Consenso!$C:$C,$B116,Consenso!BA:BA)</f>
        <v>0</v>
      </c>
      <c r="BC116" s="110">
        <f>SUMIF(Consenso!$C:$C,$B116,Consenso!BB:BB)</f>
        <v>285201.58189655171</v>
      </c>
      <c r="BD116" s="110">
        <f>SUMIF(Consenso!$C:$C,$B116,Consenso!BC:BC)</f>
        <v>513731.44396551722</v>
      </c>
      <c r="BE116" s="110">
        <f>SUMIF(Consenso!$C:$C,$B116,Consenso!BD:BD)</f>
        <v>571324.6551724138</v>
      </c>
      <c r="BF116" s="110">
        <f>SUMIF(Consenso!$C:$C,$B116,Consenso!BE:BE)</f>
        <v>191670.20689655171</v>
      </c>
    </row>
    <row r="117" spans="1:58" x14ac:dyDescent="0.2">
      <c r="A117" t="s">
        <v>335</v>
      </c>
      <c r="B117" s="37" t="s">
        <v>596</v>
      </c>
      <c r="C117" t="s">
        <v>598</v>
      </c>
      <c r="D117" t="s">
        <v>517</v>
      </c>
      <c r="E117" t="s">
        <v>2202</v>
      </c>
      <c r="F117" s="23">
        <v>14</v>
      </c>
      <c r="G117" s="169">
        <v>0</v>
      </c>
      <c r="H117" s="3">
        <f>SUMIF(Consenso!$C:$C,$B117,Consenso!AM:AM)</f>
        <v>120</v>
      </c>
      <c r="I117" s="3">
        <f>SUMIF(Consenso!$C:$C,$B117,Consenso!AN:AN)</f>
        <v>200</v>
      </c>
      <c r="J117" s="3">
        <f>SUMIF(Consenso!$C:$C,$B117,Consenso!AO:AO)</f>
        <v>70</v>
      </c>
      <c r="K117" s="3">
        <f>SUMIF(Consenso!$C:$C,$B117,Consenso!AP:AP)</f>
        <v>134</v>
      </c>
      <c r="L117" s="3">
        <f>SUMIF(Consenso!$C:$C,$B117,Consenso!AQ:AQ)</f>
        <v>300</v>
      </c>
      <c r="M117" s="3">
        <f>SUMIF(Consenso!$C:$C,$B117,Consenso!AR:AR)</f>
        <v>150</v>
      </c>
      <c r="N117" s="3">
        <f>IFERROR(VLOOKUP(B:B,Consenso!C:P,14,0),0)</f>
        <v>29</v>
      </c>
      <c r="O117" s="3">
        <f>SUMIF('On Orders'!$B:$B,$B117,'On Orders'!E:E)</f>
        <v>0</v>
      </c>
      <c r="P117" s="3">
        <f>SUMIF('On Orders'!$B:$B,$B117,'On Orders'!F:F)</f>
        <v>180</v>
      </c>
      <c r="Q117" s="3">
        <f>SUMIF('On Orders'!$B:$B,$B117,'On Orders'!G:G)</f>
        <v>0</v>
      </c>
      <c r="R117" s="3">
        <f>SUMIF('On Orders'!$B:$B,$B117,'On Orders'!H:H)</f>
        <v>0</v>
      </c>
      <c r="S117" s="3">
        <v>0</v>
      </c>
      <c r="T117" s="3">
        <v>0</v>
      </c>
      <c r="U117" s="3">
        <v>0</v>
      </c>
      <c r="V117" s="31">
        <f t="shared" si="76"/>
        <v>89</v>
      </c>
      <c r="W117" s="31">
        <f t="shared" si="77"/>
        <v>-111</v>
      </c>
      <c r="X117" s="31">
        <f t="shared" si="78"/>
        <v>-181</v>
      </c>
      <c r="Y117" s="31">
        <f t="shared" si="79"/>
        <v>-315</v>
      </c>
      <c r="Z117" s="31">
        <f t="shared" si="80"/>
        <v>-615</v>
      </c>
      <c r="AA117" s="31">
        <f t="shared" si="81"/>
        <v>-765</v>
      </c>
      <c r="AB117" t="str">
        <f>IF(COUNTIF('Master iP17 iP18'!$B:$B,$B117)&gt;0,"18",IF(COUNTIF('Master iP17 iP18'!$E:$E,$B117)&gt;0,"17","NORMAL"))</f>
        <v>NORMAL</v>
      </c>
      <c r="AC117" t="str">
        <f>IF($AB117="18",_xlfn.XLOOKUP($B117,'Master iP17 iP18'!$B:$B,'Master iP17 iP18'!$E:$E),"")</f>
        <v/>
      </c>
      <c r="AD117" s="22">
        <f t="shared" si="82"/>
        <v>89</v>
      </c>
      <c r="AE117" s="22">
        <f t="shared" si="83"/>
        <v>-111</v>
      </c>
      <c r="AF117" s="22">
        <f t="shared" si="84"/>
        <v>-181</v>
      </c>
      <c r="AG117" s="22">
        <f t="shared" si="85"/>
        <v>-315</v>
      </c>
      <c r="AH117" s="22">
        <f t="shared" si="86"/>
        <v>-615</v>
      </c>
      <c r="AI117" s="22">
        <f t="shared" si="87"/>
        <v>-765</v>
      </c>
      <c r="AJ117" s="3">
        <f t="shared" si="88"/>
        <v>0</v>
      </c>
      <c r="AK117" s="162">
        <f t="shared" si="89"/>
        <v>111</v>
      </c>
      <c r="AL117" s="3">
        <f t="shared" si="90"/>
        <v>70</v>
      </c>
      <c r="AM117" s="3">
        <f t="shared" si="91"/>
        <v>134</v>
      </c>
      <c r="AN117" s="3">
        <f t="shared" si="92"/>
        <v>300</v>
      </c>
      <c r="AO117" s="3">
        <f t="shared" si="93"/>
        <v>150</v>
      </c>
      <c r="AP117" t="s">
        <v>2270</v>
      </c>
      <c r="AR117" s="35" t="str">
        <f>IFERROR(_xlfn.XLOOKUP(B117,#REF!,#REF!),"")</f>
        <v/>
      </c>
      <c r="AS117" s="38">
        <f t="shared" si="94"/>
        <v>0</v>
      </c>
      <c r="AT117" s="38">
        <f t="shared" si="95"/>
        <v>111</v>
      </c>
      <c r="AU117" s="38">
        <f t="shared" si="96"/>
        <v>70</v>
      </c>
      <c r="AV117" s="38">
        <f t="shared" si="97"/>
        <v>134</v>
      </c>
      <c r="AW117" s="38">
        <f t="shared" si="98"/>
        <v>300</v>
      </c>
      <c r="AX117" s="38">
        <f t="shared" si="99"/>
        <v>150</v>
      </c>
      <c r="AY117" s="160" t="s">
        <v>3942</v>
      </c>
      <c r="AZ117" t="s">
        <v>4113</v>
      </c>
      <c r="BA117" s="110">
        <f>SUMIF(Consenso!$C:$C,$B117,Consenso!AZ:AZ)</f>
        <v>106532.56000000001</v>
      </c>
      <c r="BB117" s="110">
        <f>SUMIF(Consenso!$C:$C,$B117,Consenso!BA:BA)</f>
        <v>182586.36</v>
      </c>
      <c r="BC117" s="110">
        <f>SUMIF(Consenso!$C:$C,$B117,Consenso!BB:BB)</f>
        <v>82053.58</v>
      </c>
      <c r="BD117" s="110">
        <f>SUMIF(Consenso!$C:$C,$B117,Consenso!BC:BC)</f>
        <v>124910.64000000001</v>
      </c>
      <c r="BE117" s="110">
        <f>SUMIF(Consenso!$C:$C,$B117,Consenso!BD:BD)</f>
        <v>181930</v>
      </c>
      <c r="BF117" s="110">
        <f>SUMIF(Consenso!$C:$C,$B117,Consenso!BE:BE)</f>
        <v>95458.400000000009</v>
      </c>
    </row>
    <row r="118" spans="1:58" x14ac:dyDescent="0.2">
      <c r="A118" t="s">
        <v>335</v>
      </c>
      <c r="B118" s="37" t="s">
        <v>590</v>
      </c>
      <c r="C118" t="s">
        <v>592</v>
      </c>
      <c r="D118" t="s">
        <v>504</v>
      </c>
      <c r="E118" t="s">
        <v>2202</v>
      </c>
      <c r="F118" s="23">
        <v>19</v>
      </c>
      <c r="G118" s="169">
        <v>0</v>
      </c>
      <c r="H118" s="3">
        <f>SUMIF(Consenso!$C:$C,$B118,Consenso!AM:AM)</f>
        <v>108</v>
      </c>
      <c r="I118" s="3">
        <f>SUMIF(Consenso!$C:$C,$B118,Consenso!AN:AN)</f>
        <v>120</v>
      </c>
      <c r="J118" s="3">
        <f>SUMIF(Consenso!$C:$C,$B118,Consenso!AO:AO)</f>
        <v>80</v>
      </c>
      <c r="K118" s="3">
        <f>SUMIF(Consenso!$C:$C,$B118,Consenso!AP:AP)</f>
        <v>120</v>
      </c>
      <c r="L118" s="3">
        <f>SUMIF(Consenso!$C:$C,$B118,Consenso!AQ:AQ)</f>
        <v>157</v>
      </c>
      <c r="M118" s="3">
        <f>SUMIF(Consenso!$C:$C,$B118,Consenso!AR:AR)</f>
        <v>194</v>
      </c>
      <c r="N118" s="3">
        <f>IFERROR(VLOOKUP(B:B,Consenso!C:P,14,0),0)</f>
        <v>77</v>
      </c>
      <c r="O118" s="3">
        <f>SUMIF('On Orders'!$B:$B,$B118,'On Orders'!E:E)</f>
        <v>0</v>
      </c>
      <c r="P118" s="3">
        <f>SUMIF('On Orders'!$B:$B,$B118,'On Orders'!F:F)</f>
        <v>0</v>
      </c>
      <c r="Q118" s="3">
        <f>SUMIF('On Orders'!$B:$B,$B118,'On Orders'!G:G)</f>
        <v>0</v>
      </c>
      <c r="R118" s="3">
        <f>SUMIF('On Orders'!$B:$B,$B118,'On Orders'!H:H)</f>
        <v>0</v>
      </c>
      <c r="S118" s="3">
        <v>0</v>
      </c>
      <c r="T118" s="3">
        <v>0</v>
      </c>
      <c r="U118" s="3">
        <v>0</v>
      </c>
      <c r="V118" s="31">
        <f t="shared" si="76"/>
        <v>-31</v>
      </c>
      <c r="W118" s="31">
        <f t="shared" si="77"/>
        <v>-151</v>
      </c>
      <c r="X118" s="31">
        <f t="shared" si="78"/>
        <v>-231</v>
      </c>
      <c r="Y118" s="31">
        <f t="shared" si="79"/>
        <v>-351</v>
      </c>
      <c r="Z118" s="31">
        <f t="shared" si="80"/>
        <v>-508</v>
      </c>
      <c r="AA118" s="31">
        <f t="shared" si="81"/>
        <v>-702</v>
      </c>
      <c r="AB118" t="str">
        <f>IF(COUNTIF('Master iP17 iP18'!$B:$B,$B118)&gt;0,"18",IF(COUNTIF('Master iP17 iP18'!$E:$E,$B118)&gt;0,"17","NORMAL"))</f>
        <v>NORMAL</v>
      </c>
      <c r="AC118" t="str">
        <f>IF($AB118="18",_xlfn.XLOOKUP($B118,'Master iP17 iP18'!$B:$B,'Master iP17 iP18'!$E:$E),"")</f>
        <v/>
      </c>
      <c r="AD118" s="22">
        <f t="shared" si="82"/>
        <v>-31</v>
      </c>
      <c r="AE118" s="22">
        <f t="shared" si="83"/>
        <v>-151</v>
      </c>
      <c r="AF118" s="22">
        <f t="shared" si="84"/>
        <v>-231</v>
      </c>
      <c r="AG118" s="22">
        <f t="shared" si="85"/>
        <v>-351</v>
      </c>
      <c r="AH118" s="22">
        <f t="shared" si="86"/>
        <v>-508</v>
      </c>
      <c r="AI118" s="22">
        <f t="shared" si="87"/>
        <v>-702</v>
      </c>
      <c r="AJ118" s="3">
        <f t="shared" si="88"/>
        <v>31</v>
      </c>
      <c r="AK118" s="162">
        <f t="shared" si="89"/>
        <v>120</v>
      </c>
      <c r="AL118" s="3">
        <f t="shared" si="90"/>
        <v>80</v>
      </c>
      <c r="AM118" s="3">
        <f t="shared" si="91"/>
        <v>120</v>
      </c>
      <c r="AN118" s="3">
        <f t="shared" si="92"/>
        <v>157</v>
      </c>
      <c r="AO118" s="3">
        <f t="shared" si="93"/>
        <v>194</v>
      </c>
      <c r="AP118" t="s">
        <v>2271</v>
      </c>
      <c r="AR118" s="35" t="str">
        <f>IFERROR(_xlfn.XLOOKUP(B118,#REF!,#REF!),"")</f>
        <v/>
      </c>
      <c r="AS118" s="38">
        <f t="shared" si="94"/>
        <v>31</v>
      </c>
      <c r="AT118" s="38">
        <f t="shared" si="95"/>
        <v>120</v>
      </c>
      <c r="AU118" s="38">
        <f t="shared" si="96"/>
        <v>80</v>
      </c>
      <c r="AV118" s="38">
        <f t="shared" si="97"/>
        <v>120</v>
      </c>
      <c r="AW118" s="38">
        <f t="shared" si="98"/>
        <v>157</v>
      </c>
      <c r="AX118" s="38">
        <f t="shared" si="99"/>
        <v>194</v>
      </c>
      <c r="AY118" s="160" t="s">
        <v>3943</v>
      </c>
      <c r="AZ118" t="s">
        <v>4120</v>
      </c>
      <c r="BA118" s="110">
        <f>SUMIF(Consenso!$C:$C,$B118,Consenso!AZ:AZ)</f>
        <v>89303.22</v>
      </c>
      <c r="BB118" s="110">
        <f>SUMIF(Consenso!$C:$C,$B118,Consenso!BA:BA)</f>
        <v>113605.62</v>
      </c>
      <c r="BC118" s="110">
        <f>SUMIF(Consenso!$C:$C,$B118,Consenso!BB:BB)</f>
        <v>88773.73000000001</v>
      </c>
      <c r="BD118" s="110">
        <f>SUMIF(Consenso!$C:$C,$B118,Consenso!BC:BC)</f>
        <v>88062.64</v>
      </c>
      <c r="BE118" s="110">
        <f>SUMIF(Consenso!$C:$C,$B118,Consenso!BD:BD)</f>
        <v>101914.82999999999</v>
      </c>
      <c r="BF118" s="110">
        <f>SUMIF(Consenso!$C:$C,$B118,Consenso!BE:BE)</f>
        <v>124983.06</v>
      </c>
    </row>
    <row r="119" spans="1:58" x14ac:dyDescent="0.2">
      <c r="A119" t="s">
        <v>335</v>
      </c>
      <c r="B119" s="37" t="s">
        <v>593</v>
      </c>
      <c r="C119" t="s">
        <v>595</v>
      </c>
      <c r="D119" t="s">
        <v>504</v>
      </c>
      <c r="E119" t="s">
        <v>2202</v>
      </c>
      <c r="F119" s="23">
        <v>19</v>
      </c>
      <c r="G119" s="169">
        <v>0</v>
      </c>
      <c r="H119" s="3">
        <f>SUMIF(Consenso!$C:$C,$B119,Consenso!AM:AM)</f>
        <v>0</v>
      </c>
      <c r="I119" s="3">
        <f>SUMIF(Consenso!$C:$C,$B119,Consenso!AN:AN)</f>
        <v>30</v>
      </c>
      <c r="J119" s="3">
        <f>SUMIF(Consenso!$C:$C,$B119,Consenso!AO:AO)</f>
        <v>27</v>
      </c>
      <c r="K119" s="3">
        <f>SUMIF(Consenso!$C:$C,$B119,Consenso!AP:AP)</f>
        <v>27</v>
      </c>
      <c r="L119" s="3">
        <f>SUMIF(Consenso!$C:$C,$B119,Consenso!AQ:AQ)</f>
        <v>71</v>
      </c>
      <c r="M119" s="3">
        <f>SUMIF(Consenso!$C:$C,$B119,Consenso!AR:AR)</f>
        <v>149</v>
      </c>
      <c r="N119" s="3">
        <f>IFERROR(VLOOKUP(B:B,Consenso!C:P,14,0),0)</f>
        <v>0</v>
      </c>
      <c r="O119" s="3">
        <f>SUMIF('On Orders'!$B:$B,$B119,'On Orders'!E:E)</f>
        <v>0</v>
      </c>
      <c r="P119" s="3">
        <f>SUMIF('On Orders'!$B:$B,$B119,'On Orders'!F:F)</f>
        <v>60</v>
      </c>
      <c r="Q119" s="3">
        <f>SUMIF('On Orders'!$B:$B,$B119,'On Orders'!G:G)</f>
        <v>0</v>
      </c>
      <c r="R119" s="3">
        <f>SUMIF('On Orders'!$B:$B,$B119,'On Orders'!H:H)</f>
        <v>0</v>
      </c>
      <c r="S119" s="3">
        <v>0</v>
      </c>
      <c r="T119" s="3">
        <v>0</v>
      </c>
      <c r="U119" s="3">
        <v>0</v>
      </c>
      <c r="V119" s="31">
        <f t="shared" si="76"/>
        <v>60</v>
      </c>
      <c r="W119" s="31">
        <f t="shared" si="77"/>
        <v>30</v>
      </c>
      <c r="X119" s="31">
        <f t="shared" si="78"/>
        <v>3</v>
      </c>
      <c r="Y119" s="31">
        <f t="shared" si="79"/>
        <v>-24</v>
      </c>
      <c r="Z119" s="31">
        <f t="shared" si="80"/>
        <v>-95</v>
      </c>
      <c r="AA119" s="31">
        <f t="shared" si="81"/>
        <v>-244</v>
      </c>
      <c r="AB119" t="str">
        <f>IF(COUNTIF('Master iP17 iP18'!$B:$B,$B119)&gt;0,"18",IF(COUNTIF('Master iP17 iP18'!$E:$E,$B119)&gt;0,"17","NORMAL"))</f>
        <v>NORMAL</v>
      </c>
      <c r="AC119" t="str">
        <f>IF($AB119="18",_xlfn.XLOOKUP($B119,'Master iP17 iP18'!$B:$B,'Master iP17 iP18'!$E:$E),"")</f>
        <v/>
      </c>
      <c r="AD119" s="22">
        <f t="shared" si="82"/>
        <v>60</v>
      </c>
      <c r="AE119" s="22">
        <f t="shared" si="83"/>
        <v>30</v>
      </c>
      <c r="AF119" s="22">
        <f t="shared" si="84"/>
        <v>3</v>
      </c>
      <c r="AG119" s="22">
        <f t="shared" si="85"/>
        <v>-24</v>
      </c>
      <c r="AH119" s="22">
        <f t="shared" si="86"/>
        <v>-95</v>
      </c>
      <c r="AI119" s="22">
        <f t="shared" si="87"/>
        <v>-244</v>
      </c>
      <c r="AJ119" s="141">
        <f t="shared" si="88"/>
        <v>0</v>
      </c>
      <c r="AK119" s="162">
        <f t="shared" si="89"/>
        <v>0</v>
      </c>
      <c r="AL119" s="3">
        <f t="shared" si="90"/>
        <v>0</v>
      </c>
      <c r="AM119" s="3">
        <f t="shared" si="91"/>
        <v>24</v>
      </c>
      <c r="AN119" s="3">
        <f t="shared" si="92"/>
        <v>71</v>
      </c>
      <c r="AO119" s="3">
        <f t="shared" si="93"/>
        <v>149</v>
      </c>
      <c r="AP119" t="s">
        <v>2272</v>
      </c>
      <c r="AR119" s="35" t="str">
        <f>IFERROR(_xlfn.XLOOKUP(B119,#REF!,#REF!),"")</f>
        <v/>
      </c>
      <c r="AS119" s="38">
        <f t="shared" si="94"/>
        <v>0</v>
      </c>
      <c r="AT119" s="38">
        <f t="shared" si="95"/>
        <v>0</v>
      </c>
      <c r="AU119" s="38">
        <f t="shared" si="96"/>
        <v>0</v>
      </c>
      <c r="AV119" s="38">
        <f t="shared" si="97"/>
        <v>24</v>
      </c>
      <c r="AW119" s="38">
        <f t="shared" si="98"/>
        <v>71</v>
      </c>
      <c r="AX119" s="38">
        <f t="shared" si="99"/>
        <v>149</v>
      </c>
      <c r="AY119" s="160" t="s">
        <v>3912</v>
      </c>
      <c r="BA119" s="110">
        <f>SUMIF(Consenso!$C:$C,$B119,Consenso!AZ:AZ)</f>
        <v>11377.44</v>
      </c>
      <c r="BB119" s="110">
        <f>SUMIF(Consenso!$C:$C,$B119,Consenso!BA:BA)</f>
        <v>46534.2</v>
      </c>
      <c r="BC119" s="110">
        <f>SUMIF(Consenso!$C:$C,$B119,Consenso!BB:BB)</f>
        <v>48280.590000000004</v>
      </c>
      <c r="BD119" s="110">
        <f>SUMIF(Consenso!$C:$C,$B119,Consenso!BC:BC)</f>
        <v>42591.87</v>
      </c>
      <c r="BE119" s="110">
        <f>SUMIF(Consenso!$C:$C,$B119,Consenso!BD:BD)</f>
        <v>65165.15</v>
      </c>
      <c r="BF119" s="110">
        <f>SUMIF(Consenso!$C:$C,$B119,Consenso!BE:BE)</f>
        <v>95145.41</v>
      </c>
    </row>
    <row r="120" spans="1:58" x14ac:dyDescent="0.2">
      <c r="A120" t="s">
        <v>335</v>
      </c>
      <c r="B120" s="37" t="s">
        <v>428</v>
      </c>
      <c r="C120" t="s">
        <v>429</v>
      </c>
      <c r="D120" t="s">
        <v>396</v>
      </c>
      <c r="E120" t="s">
        <v>2202</v>
      </c>
      <c r="F120" s="23" t="e">
        <v>#N/A</v>
      </c>
      <c r="G120" s="169"/>
      <c r="H120" s="3">
        <f>SUMIF(Consenso!$C:$C,$B120,Consenso!AM:AM)</f>
        <v>0</v>
      </c>
      <c r="I120" s="3">
        <f>SUMIF(Consenso!$C:$C,$B120,Consenso!AN:AN)</f>
        <v>0</v>
      </c>
      <c r="J120" s="3">
        <f>SUMIF(Consenso!$C:$C,$B120,Consenso!AO:AO)</f>
        <v>20</v>
      </c>
      <c r="K120" s="3">
        <f>SUMIF(Consenso!$C:$C,$B120,Consenso!AP:AP)</f>
        <v>15</v>
      </c>
      <c r="L120" s="3">
        <f>SUMIF(Consenso!$C:$C,$B120,Consenso!AQ:AQ)</f>
        <v>25</v>
      </c>
      <c r="M120" s="3">
        <f>SUMIF(Consenso!$C:$C,$B120,Consenso!AR:AR)</f>
        <v>25</v>
      </c>
      <c r="N120" s="3">
        <f>IFERROR(VLOOKUP(B:B,Consenso!C:P,14,0),0)</f>
        <v>0</v>
      </c>
      <c r="O120" s="3">
        <f>SUMIF('On Orders'!$B:$B,$B120,'On Orders'!E:E)</f>
        <v>0</v>
      </c>
      <c r="P120" s="3">
        <f>SUMIF('On Orders'!$B:$B,$B120,'On Orders'!F:F)</f>
        <v>72</v>
      </c>
      <c r="Q120" s="3">
        <f>SUMIF('On Orders'!$B:$B,$B120,'On Orders'!G:G)</f>
        <v>0</v>
      </c>
      <c r="R120" s="3">
        <f>SUMIF('On Orders'!$B:$B,$B120,'On Orders'!H:H)</f>
        <v>0</v>
      </c>
      <c r="S120" s="3">
        <v>0</v>
      </c>
      <c r="T120" s="3">
        <v>0</v>
      </c>
      <c r="U120" s="3">
        <v>0</v>
      </c>
      <c r="V120" s="31">
        <f t="shared" si="76"/>
        <v>72</v>
      </c>
      <c r="W120" s="31">
        <f t="shared" si="77"/>
        <v>72</v>
      </c>
      <c r="X120" s="31">
        <f t="shared" si="78"/>
        <v>52</v>
      </c>
      <c r="Y120" s="31">
        <f t="shared" si="79"/>
        <v>37</v>
      </c>
      <c r="Z120" s="31">
        <f t="shared" si="80"/>
        <v>12</v>
      </c>
      <c r="AA120" s="31">
        <f t="shared" si="81"/>
        <v>-13</v>
      </c>
      <c r="AB120" t="str">
        <f>IF(COUNTIF('Master iP17 iP18'!$B:$B,$B120)&gt;0,"18",IF(COUNTIF('Master iP17 iP18'!$E:$E,$B120)&gt;0,"17","NORMAL"))</f>
        <v>18</v>
      </c>
      <c r="AC120" t="str">
        <f>IF($AB120="18",_xlfn.XLOOKUP($B120,'Master iP17 iP18'!$B:$B,'Master iP17 iP18'!$E:$E),"")</f>
        <v>T21-11331</v>
      </c>
      <c r="AD120" s="22">
        <f t="shared" si="82"/>
        <v>262</v>
      </c>
      <c r="AE120" s="22">
        <f t="shared" si="83"/>
        <v>262</v>
      </c>
      <c r="AF120" s="22">
        <f t="shared" si="84"/>
        <v>52</v>
      </c>
      <c r="AG120" s="22">
        <f t="shared" si="85"/>
        <v>37</v>
      </c>
      <c r="AH120" s="22">
        <f t="shared" si="86"/>
        <v>12</v>
      </c>
      <c r="AI120" s="22">
        <f t="shared" si="87"/>
        <v>-13</v>
      </c>
      <c r="AJ120" s="3">
        <f t="shared" si="88"/>
        <v>0</v>
      </c>
      <c r="AK120" s="3">
        <f t="shared" si="89"/>
        <v>0</v>
      </c>
      <c r="AL120" s="3">
        <f t="shared" si="90"/>
        <v>0</v>
      </c>
      <c r="AM120" s="3">
        <f t="shared" si="91"/>
        <v>0</v>
      </c>
      <c r="AN120" s="3">
        <f t="shared" si="92"/>
        <v>0</v>
      </c>
      <c r="AO120" s="3">
        <f t="shared" si="93"/>
        <v>13</v>
      </c>
      <c r="AR120" s="35" t="str">
        <f>IFERROR(_xlfn.XLOOKUP(B120,#REF!,#REF!),"")</f>
        <v/>
      </c>
      <c r="AS120" s="38">
        <f t="shared" si="94"/>
        <v>0</v>
      </c>
      <c r="AT120" s="38">
        <f t="shared" si="95"/>
        <v>0</v>
      </c>
      <c r="AU120" s="38">
        <f t="shared" si="96"/>
        <v>0</v>
      </c>
      <c r="AV120" s="38">
        <f t="shared" si="97"/>
        <v>0</v>
      </c>
      <c r="AW120" s="38">
        <f t="shared" si="98"/>
        <v>0</v>
      </c>
      <c r="AX120" s="38">
        <f t="shared" si="99"/>
        <v>13</v>
      </c>
      <c r="AY120" s="38"/>
      <c r="BA120" s="110">
        <f>SUMIF(Consenso!$C:$C,$B120,Consenso!AZ:AZ)</f>
        <v>0</v>
      </c>
      <c r="BB120" s="110">
        <f>SUMIF(Consenso!$C:$C,$B120,Consenso!BA:BA)</f>
        <v>0</v>
      </c>
      <c r="BC120" s="110">
        <f>SUMIF(Consenso!$C:$C,$B120,Consenso!BB:BB)</f>
        <v>10336.206896551725</v>
      </c>
      <c r="BD120" s="110">
        <f>SUMIF(Consenso!$C:$C,$B120,Consenso!BC:BC)</f>
        <v>7752.1551724137944</v>
      </c>
      <c r="BE120" s="110">
        <f>SUMIF(Consenso!$C:$C,$B120,Consenso!BD:BD)</f>
        <v>12920.258620689658</v>
      </c>
      <c r="BF120" s="110">
        <f>SUMIF(Consenso!$C:$C,$B120,Consenso!BE:BE)</f>
        <v>12920.258620689658</v>
      </c>
    </row>
    <row r="121" spans="1:58" x14ac:dyDescent="0.2">
      <c r="A121" t="s">
        <v>335</v>
      </c>
      <c r="B121" s="37" t="s">
        <v>430</v>
      </c>
      <c r="C121" t="s">
        <v>431</v>
      </c>
      <c r="D121" t="s">
        <v>396</v>
      </c>
      <c r="E121" t="s">
        <v>393</v>
      </c>
      <c r="F121" s="23" t="e">
        <v>#N/A</v>
      </c>
      <c r="G121" s="169">
        <v>320</v>
      </c>
      <c r="H121" s="3">
        <f>SUMIF(Consenso!$C:$C,$B121,Consenso!AM:AM)</f>
        <v>0</v>
      </c>
      <c r="I121" s="3">
        <f>SUMIF(Consenso!$C:$C,$B121,Consenso!AN:AN)</f>
        <v>0</v>
      </c>
      <c r="J121" s="3">
        <f>SUMIF(Consenso!$C:$C,$B121,Consenso!AO:AO)</f>
        <v>220</v>
      </c>
      <c r="K121" s="3">
        <f>SUMIF(Consenso!$C:$C,$B121,Consenso!AP:AP)</f>
        <v>20</v>
      </c>
      <c r="L121" s="3">
        <f>SUMIF(Consenso!$C:$C,$B121,Consenso!AQ:AQ)</f>
        <v>15</v>
      </c>
      <c r="M121" s="3">
        <f>SUMIF(Consenso!$C:$C,$B121,Consenso!AR:AR)</f>
        <v>15</v>
      </c>
      <c r="N121" s="3">
        <f>IFERROR(VLOOKUP(B:B,Consenso!C:P,14,0),0)</f>
        <v>0</v>
      </c>
      <c r="O121" s="3">
        <f>SUMIF('On Orders'!$B:$B,$B121,'On Orders'!E:E)</f>
        <v>0</v>
      </c>
      <c r="P121" s="3">
        <f>SUMIF('On Orders'!$B:$B,$B121,'On Orders'!F:F)</f>
        <v>240</v>
      </c>
      <c r="Q121" s="3">
        <f>SUMIF('On Orders'!$B:$B,$B121,'On Orders'!G:G)</f>
        <v>0</v>
      </c>
      <c r="R121" s="3">
        <f>SUMIF('On Orders'!$B:$B,$B121,'On Orders'!H:H)</f>
        <v>0</v>
      </c>
      <c r="S121" s="3">
        <v>0</v>
      </c>
      <c r="T121" s="3">
        <v>0</v>
      </c>
      <c r="U121" s="3">
        <v>0</v>
      </c>
      <c r="V121" s="31">
        <f t="shared" si="76"/>
        <v>240</v>
      </c>
      <c r="W121" s="31">
        <f t="shared" si="77"/>
        <v>240</v>
      </c>
      <c r="X121" s="31">
        <f t="shared" si="78"/>
        <v>20</v>
      </c>
      <c r="Y121" s="31">
        <f t="shared" si="79"/>
        <v>0</v>
      </c>
      <c r="Z121" s="31">
        <f t="shared" si="80"/>
        <v>-15</v>
      </c>
      <c r="AA121" s="31">
        <f t="shared" si="81"/>
        <v>-30</v>
      </c>
      <c r="AB121" t="str">
        <f>IF(COUNTIF('Master iP17 iP18'!$B:$B,$B121)&gt;0,"18",IF(COUNTIF('Master iP17 iP18'!$E:$E,$B121)&gt;0,"17","NORMAL"))</f>
        <v>NORMAL</v>
      </c>
      <c r="AC121" t="str">
        <f>IF($AB121="18",_xlfn.XLOOKUP($B121,'Master iP17 iP18'!$B:$B,'Master iP17 iP18'!$E:$E),"")</f>
        <v/>
      </c>
      <c r="AD121" s="22">
        <f t="shared" si="82"/>
        <v>240</v>
      </c>
      <c r="AE121" s="22">
        <f t="shared" si="83"/>
        <v>240</v>
      </c>
      <c r="AF121" s="22">
        <f t="shared" si="84"/>
        <v>20</v>
      </c>
      <c r="AG121" s="22">
        <f t="shared" si="85"/>
        <v>0</v>
      </c>
      <c r="AH121" s="22">
        <f t="shared" si="86"/>
        <v>-15</v>
      </c>
      <c r="AI121" s="22">
        <f t="shared" si="87"/>
        <v>-30</v>
      </c>
      <c r="AJ121" s="3">
        <f t="shared" si="88"/>
        <v>0</v>
      </c>
      <c r="AK121" s="3">
        <f t="shared" si="89"/>
        <v>0</v>
      </c>
      <c r="AL121" s="3">
        <f t="shared" si="90"/>
        <v>0</v>
      </c>
      <c r="AM121" s="3">
        <f t="shared" si="91"/>
        <v>0</v>
      </c>
      <c r="AN121" s="3">
        <f t="shared" si="92"/>
        <v>15</v>
      </c>
      <c r="AO121" s="3">
        <f t="shared" si="93"/>
        <v>15</v>
      </c>
      <c r="AR121" s="35" t="str">
        <f>IFERROR(_xlfn.XLOOKUP(B121,#REF!,#REF!),"")</f>
        <v/>
      </c>
      <c r="AS121" s="38">
        <f t="shared" si="94"/>
        <v>0</v>
      </c>
      <c r="AT121" s="38">
        <f t="shared" si="95"/>
        <v>0</v>
      </c>
      <c r="AU121" s="38">
        <f t="shared" si="96"/>
        <v>0</v>
      </c>
      <c r="AV121" s="38">
        <f t="shared" si="97"/>
        <v>0</v>
      </c>
      <c r="AW121" s="38">
        <f t="shared" si="98"/>
        <v>15</v>
      </c>
      <c r="AX121" s="38">
        <f t="shared" si="99"/>
        <v>15</v>
      </c>
      <c r="AY121" s="38"/>
      <c r="BA121" s="110">
        <f>SUMIF(Consenso!$C:$C,$B121,Consenso!AZ:AZ)</f>
        <v>0</v>
      </c>
      <c r="BB121" s="110">
        <f>SUMIF(Consenso!$C:$C,$B121,Consenso!BA:BA)</f>
        <v>0</v>
      </c>
      <c r="BC121" s="110">
        <f>SUMIF(Consenso!$C:$C,$B121,Consenso!BB:BB)</f>
        <v>113698.27586206899</v>
      </c>
      <c r="BD121" s="110">
        <f>SUMIF(Consenso!$C:$C,$B121,Consenso!BC:BC)</f>
        <v>10336.206896551725</v>
      </c>
      <c r="BE121" s="110">
        <f>SUMIF(Consenso!$C:$C,$B121,Consenso!BD:BD)</f>
        <v>7752.1551724137944</v>
      </c>
      <c r="BF121" s="110">
        <f>SUMIF(Consenso!$C:$C,$B121,Consenso!BE:BE)</f>
        <v>7752.1551724137944</v>
      </c>
    </row>
    <row r="122" spans="1:58" x14ac:dyDescent="0.2">
      <c r="A122" t="s">
        <v>335</v>
      </c>
      <c r="B122" s="37" t="s">
        <v>434</v>
      </c>
      <c r="C122" t="s">
        <v>435</v>
      </c>
      <c r="D122" t="s">
        <v>396</v>
      </c>
      <c r="E122" t="s">
        <v>393</v>
      </c>
      <c r="F122" s="23" t="e">
        <v>#N/A</v>
      </c>
      <c r="G122" s="169">
        <v>320</v>
      </c>
      <c r="H122" s="3">
        <f>SUMIF(Consenso!$C:$C,$B122,Consenso!AM:AM)</f>
        <v>0</v>
      </c>
      <c r="I122" s="3">
        <f>SUMIF(Consenso!$C:$C,$B122,Consenso!AN:AN)</f>
        <v>0</v>
      </c>
      <c r="J122" s="3">
        <f>SUMIF(Consenso!$C:$C,$B122,Consenso!AO:AO)</f>
        <v>220</v>
      </c>
      <c r="K122" s="3">
        <f>SUMIF(Consenso!$C:$C,$B122,Consenso!AP:AP)</f>
        <v>180</v>
      </c>
      <c r="L122" s="3">
        <f>SUMIF(Consenso!$C:$C,$B122,Consenso!AQ:AQ)</f>
        <v>30</v>
      </c>
      <c r="M122" s="3">
        <f>SUMIF(Consenso!$C:$C,$B122,Consenso!AR:AR)</f>
        <v>30</v>
      </c>
      <c r="N122" s="3">
        <f>IFERROR(VLOOKUP(B:B,Consenso!C:P,14,0),0)</f>
        <v>0</v>
      </c>
      <c r="O122" s="3">
        <f>SUMIF('On Orders'!$B:$B,$B122,'On Orders'!E:E)</f>
        <v>0</v>
      </c>
      <c r="P122" s="3">
        <f>SUMIF('On Orders'!$B:$B,$B122,'On Orders'!F:F)</f>
        <v>240</v>
      </c>
      <c r="Q122" s="3">
        <f>SUMIF('On Orders'!$B:$B,$B122,'On Orders'!G:G)</f>
        <v>0</v>
      </c>
      <c r="R122" s="3">
        <f>SUMIF('On Orders'!$B:$B,$B122,'On Orders'!H:H)</f>
        <v>0</v>
      </c>
      <c r="S122" s="3">
        <v>0</v>
      </c>
      <c r="T122" s="3">
        <v>0</v>
      </c>
      <c r="U122" s="3">
        <v>0</v>
      </c>
      <c r="V122" s="31">
        <f t="shared" si="76"/>
        <v>240</v>
      </c>
      <c r="W122" s="31">
        <f t="shared" si="77"/>
        <v>240</v>
      </c>
      <c r="X122" s="31">
        <f t="shared" si="78"/>
        <v>20</v>
      </c>
      <c r="Y122" s="31">
        <f t="shared" si="79"/>
        <v>-160</v>
      </c>
      <c r="Z122" s="31">
        <f t="shared" si="80"/>
        <v>-190</v>
      </c>
      <c r="AA122" s="31">
        <f t="shared" si="81"/>
        <v>-220</v>
      </c>
      <c r="AB122" t="str">
        <f>IF(COUNTIF('Master iP17 iP18'!$B:$B,$B122)&gt;0,"18",IF(COUNTIF('Master iP17 iP18'!$E:$E,$B122)&gt;0,"17","NORMAL"))</f>
        <v>NORMAL</v>
      </c>
      <c r="AC122" t="str">
        <f>IF($AB122="18",_xlfn.XLOOKUP($B122,'Master iP17 iP18'!$B:$B,'Master iP17 iP18'!$E:$E),"")</f>
        <v/>
      </c>
      <c r="AD122" s="22">
        <f t="shared" si="82"/>
        <v>240</v>
      </c>
      <c r="AE122" s="22">
        <f t="shared" si="83"/>
        <v>240</v>
      </c>
      <c r="AF122" s="22">
        <f t="shared" si="84"/>
        <v>20</v>
      </c>
      <c r="AG122" s="22">
        <f t="shared" si="85"/>
        <v>-160</v>
      </c>
      <c r="AH122" s="22">
        <f t="shared" si="86"/>
        <v>-190</v>
      </c>
      <c r="AI122" s="22">
        <f t="shared" si="87"/>
        <v>-220</v>
      </c>
      <c r="AJ122" s="3">
        <f t="shared" si="88"/>
        <v>0</v>
      </c>
      <c r="AK122" s="3">
        <f t="shared" si="89"/>
        <v>0</v>
      </c>
      <c r="AL122" s="3">
        <f t="shared" si="90"/>
        <v>0</v>
      </c>
      <c r="AM122" s="3">
        <f t="shared" si="91"/>
        <v>160</v>
      </c>
      <c r="AN122" s="3">
        <f t="shared" si="92"/>
        <v>30</v>
      </c>
      <c r="AO122" s="3">
        <f t="shared" si="93"/>
        <v>30</v>
      </c>
      <c r="AR122" s="35" t="str">
        <f>IFERROR(_xlfn.XLOOKUP(B122,#REF!,#REF!),"")</f>
        <v/>
      </c>
      <c r="AS122" s="38">
        <f t="shared" si="94"/>
        <v>0</v>
      </c>
      <c r="AT122" s="38">
        <f t="shared" si="95"/>
        <v>0</v>
      </c>
      <c r="AU122" s="38">
        <f t="shared" si="96"/>
        <v>0</v>
      </c>
      <c r="AV122" s="38">
        <f t="shared" si="97"/>
        <v>160</v>
      </c>
      <c r="AW122" s="38">
        <f t="shared" si="98"/>
        <v>30</v>
      </c>
      <c r="AX122" s="38">
        <f t="shared" si="99"/>
        <v>30</v>
      </c>
      <c r="AY122" s="38" t="s">
        <v>3930</v>
      </c>
      <c r="BA122" s="110">
        <f>SUMIF(Consenso!$C:$C,$B122,Consenso!AZ:AZ)</f>
        <v>0</v>
      </c>
      <c r="BB122" s="110">
        <f>SUMIF(Consenso!$C:$C,$B122,Consenso!BA:BA)</f>
        <v>0</v>
      </c>
      <c r="BC122" s="110">
        <f>SUMIF(Consenso!$C:$C,$B122,Consenso!BB:BB)</f>
        <v>85250</v>
      </c>
      <c r="BD122" s="110">
        <f>SUMIF(Consenso!$C:$C,$B122,Consenso!BC:BC)</f>
        <v>69750</v>
      </c>
      <c r="BE122" s="110">
        <f>SUMIF(Consenso!$C:$C,$B122,Consenso!BD:BD)</f>
        <v>11625</v>
      </c>
      <c r="BF122" s="110">
        <f>SUMIF(Consenso!$C:$C,$B122,Consenso!BE:BE)</f>
        <v>11625</v>
      </c>
    </row>
    <row r="123" spans="1:58" x14ac:dyDescent="0.2">
      <c r="A123" t="s">
        <v>335</v>
      </c>
      <c r="B123" s="37" t="s">
        <v>2139</v>
      </c>
      <c r="C123" t="s">
        <v>2140</v>
      </c>
      <c r="D123" t="s">
        <v>396</v>
      </c>
      <c r="E123" t="s">
        <v>393</v>
      </c>
      <c r="F123" s="23" t="e">
        <v>#N/A</v>
      </c>
      <c r="G123" s="169">
        <v>200</v>
      </c>
      <c r="H123" s="3">
        <f>SUMIF(Consenso!$C:$C,$B123,Consenso!AM:AM)</f>
        <v>0</v>
      </c>
      <c r="I123" s="3">
        <f>SUMIF(Consenso!$C:$C,$B123,Consenso!AN:AN)</f>
        <v>0</v>
      </c>
      <c r="J123" s="3">
        <f>SUMIF(Consenso!$C:$C,$B123,Consenso!AO:AO)</f>
        <v>0</v>
      </c>
      <c r="K123" s="3">
        <f>SUMIF(Consenso!$C:$C,$B123,Consenso!AP:AP)</f>
        <v>0</v>
      </c>
      <c r="L123" s="3">
        <f>SUMIF(Consenso!$C:$C,$B123,Consenso!AQ:AQ)</f>
        <v>59</v>
      </c>
      <c r="M123" s="3">
        <f>SUMIF(Consenso!$C:$C,$B123,Consenso!AR:AR)</f>
        <v>60</v>
      </c>
      <c r="N123" s="3">
        <f>IFERROR(VLOOKUP(B:B,Consenso!C:P,14,0),0)</f>
        <v>0</v>
      </c>
      <c r="O123" s="3">
        <f>SUMIF('On Orders'!$B:$B,$B123,'On Orders'!E:E)</f>
        <v>0</v>
      </c>
      <c r="P123" s="3">
        <f>SUMIF('On Orders'!$B:$B,$B123,'On Orders'!F:F)</f>
        <v>0</v>
      </c>
      <c r="Q123" s="3">
        <f>SUMIF('On Orders'!$B:$B,$B123,'On Orders'!G:G)</f>
        <v>0</v>
      </c>
      <c r="R123" s="3">
        <f>SUMIF('On Orders'!$B:$B,$B123,'On Orders'!H:H)</f>
        <v>0</v>
      </c>
      <c r="S123" s="3">
        <v>0</v>
      </c>
      <c r="T123" s="3">
        <v>0</v>
      </c>
      <c r="U123" s="3">
        <v>0</v>
      </c>
      <c r="V123" s="31">
        <f t="shared" si="76"/>
        <v>0</v>
      </c>
      <c r="W123" s="31">
        <f t="shared" si="77"/>
        <v>0</v>
      </c>
      <c r="X123" s="31">
        <f t="shared" si="78"/>
        <v>0</v>
      </c>
      <c r="Y123" s="31">
        <f t="shared" si="79"/>
        <v>0</v>
      </c>
      <c r="Z123" s="31">
        <f t="shared" si="80"/>
        <v>-59</v>
      </c>
      <c r="AA123" s="31">
        <f t="shared" si="81"/>
        <v>-119</v>
      </c>
      <c r="AB123" t="str">
        <f>IF(COUNTIF('Master iP17 iP18'!$B:$B,$B123)&gt;0,"18",IF(COUNTIF('Master iP17 iP18'!$E:$E,$B123)&gt;0,"17","NORMAL"))</f>
        <v>NORMAL</v>
      </c>
      <c r="AC123" t="str">
        <f>IF($AB123="18",_xlfn.XLOOKUP($B123,'Master iP17 iP18'!$B:$B,'Master iP17 iP18'!$E:$E),"")</f>
        <v/>
      </c>
      <c r="AD123" s="22">
        <f t="shared" si="82"/>
        <v>0</v>
      </c>
      <c r="AE123" s="22">
        <f t="shared" si="83"/>
        <v>0</v>
      </c>
      <c r="AF123" s="22">
        <f t="shared" si="84"/>
        <v>0</v>
      </c>
      <c r="AG123" s="22">
        <f t="shared" si="85"/>
        <v>0</v>
      </c>
      <c r="AH123" s="22">
        <f t="shared" si="86"/>
        <v>-59</v>
      </c>
      <c r="AI123" s="22">
        <f t="shared" si="87"/>
        <v>-119</v>
      </c>
      <c r="AJ123" s="3">
        <f t="shared" si="88"/>
        <v>0</v>
      </c>
      <c r="AK123" s="3">
        <f t="shared" si="89"/>
        <v>0</v>
      </c>
      <c r="AL123" s="3">
        <f t="shared" si="90"/>
        <v>0</v>
      </c>
      <c r="AM123" s="3">
        <f t="shared" si="91"/>
        <v>0</v>
      </c>
      <c r="AN123" s="3">
        <f t="shared" si="92"/>
        <v>59</v>
      </c>
      <c r="AO123" s="3">
        <f t="shared" si="93"/>
        <v>60</v>
      </c>
      <c r="AR123" s="35" t="str">
        <f>IFERROR(_xlfn.XLOOKUP(B123,#REF!,#REF!),"")</f>
        <v/>
      </c>
      <c r="AS123" s="38">
        <f t="shared" si="94"/>
        <v>0</v>
      </c>
      <c r="AT123" s="38">
        <f t="shared" si="95"/>
        <v>0</v>
      </c>
      <c r="AU123" s="38">
        <f t="shared" si="96"/>
        <v>0</v>
      </c>
      <c r="AV123" s="38">
        <f t="shared" si="97"/>
        <v>0</v>
      </c>
      <c r="AW123" s="38">
        <f t="shared" si="98"/>
        <v>59</v>
      </c>
      <c r="AX123" s="38">
        <f t="shared" si="99"/>
        <v>60</v>
      </c>
      <c r="AY123" s="38" t="s">
        <v>3931</v>
      </c>
      <c r="AZ123" t="s">
        <v>4118</v>
      </c>
      <c r="BA123" s="110">
        <f>SUMIF(Consenso!$C:$C,$B123,Consenso!AZ:AZ)</f>
        <v>0</v>
      </c>
      <c r="BB123" s="110">
        <f>SUMIF(Consenso!$C:$C,$B123,Consenso!BA:BA)</f>
        <v>0</v>
      </c>
      <c r="BC123" s="110">
        <f>SUMIF(Consenso!$C:$C,$B123,Consenso!BB:BB)</f>
        <v>0</v>
      </c>
      <c r="BD123" s="110">
        <f>SUMIF(Consenso!$C:$C,$B123,Consenso!BC:BC)</f>
        <v>0</v>
      </c>
      <c r="BE123" s="110">
        <f>SUMIF(Consenso!$C:$C,$B123,Consenso!BD:BD)</f>
        <v>23773.693965517243</v>
      </c>
      <c r="BF123" s="110">
        <f>SUMIF(Consenso!$C:$C,$B123,Consenso!BE:BE)</f>
        <v>24176.637931034486</v>
      </c>
    </row>
    <row r="124" spans="1:58" x14ac:dyDescent="0.2">
      <c r="A124" t="s">
        <v>335</v>
      </c>
      <c r="B124" s="37" t="s">
        <v>2078</v>
      </c>
      <c r="C124" t="s">
        <v>2079</v>
      </c>
      <c r="D124" t="s">
        <v>396</v>
      </c>
      <c r="E124" t="s">
        <v>393</v>
      </c>
      <c r="F124" s="23" t="e">
        <v>#N/A</v>
      </c>
      <c r="G124" s="169">
        <v>350</v>
      </c>
      <c r="H124" s="3">
        <f>SUMIF(Consenso!$C:$C,$B124,Consenso!AM:AM)</f>
        <v>0</v>
      </c>
      <c r="I124" s="3">
        <f>SUMIF(Consenso!$C:$C,$B124,Consenso!AN:AN)</f>
        <v>0</v>
      </c>
      <c r="J124" s="3">
        <f>SUMIF(Consenso!$C:$C,$B124,Consenso!AO:AO)</f>
        <v>60</v>
      </c>
      <c r="K124" s="3">
        <f>SUMIF(Consenso!$C:$C,$B124,Consenso!AP:AP)</f>
        <v>60</v>
      </c>
      <c r="L124" s="3">
        <f>SUMIF(Consenso!$C:$C,$B124,Consenso!AQ:AQ)</f>
        <v>60</v>
      </c>
      <c r="M124" s="3">
        <f>SUMIF(Consenso!$C:$C,$B124,Consenso!AR:AR)</f>
        <v>60</v>
      </c>
      <c r="N124" s="3">
        <f>IFERROR(VLOOKUP(B:B,Consenso!C:P,14,0),0)</f>
        <v>0</v>
      </c>
      <c r="O124" s="3">
        <f>SUMIF('On Orders'!$B:$B,$B124,'On Orders'!E:E)</f>
        <v>0</v>
      </c>
      <c r="P124" s="3">
        <f>SUMIF('On Orders'!$B:$B,$B124,'On Orders'!F:F)</f>
        <v>168</v>
      </c>
      <c r="Q124" s="3">
        <f>SUMIF('On Orders'!$B:$B,$B124,'On Orders'!G:G)</f>
        <v>0</v>
      </c>
      <c r="R124" s="3">
        <f>SUMIF('On Orders'!$B:$B,$B124,'On Orders'!H:H)</f>
        <v>0</v>
      </c>
      <c r="S124" s="3">
        <v>0</v>
      </c>
      <c r="T124" s="3">
        <v>0</v>
      </c>
      <c r="U124" s="3">
        <v>0</v>
      </c>
      <c r="V124" s="31">
        <f t="shared" si="76"/>
        <v>168</v>
      </c>
      <c r="W124" s="31">
        <f t="shared" si="77"/>
        <v>168</v>
      </c>
      <c r="X124" s="31">
        <f t="shared" si="78"/>
        <v>108</v>
      </c>
      <c r="Y124" s="31">
        <f t="shared" si="79"/>
        <v>48</v>
      </c>
      <c r="Z124" s="31">
        <f t="shared" si="80"/>
        <v>-12</v>
      </c>
      <c r="AA124" s="31">
        <f t="shared" si="81"/>
        <v>-72</v>
      </c>
      <c r="AB124" t="str">
        <f>IF(COUNTIF('Master iP17 iP18'!$B:$B,$B124)&gt;0,"18",IF(COUNTIF('Master iP17 iP18'!$E:$E,$B124)&gt;0,"17","NORMAL"))</f>
        <v>NORMAL</v>
      </c>
      <c r="AC124" t="str">
        <f>IF($AB124="18",_xlfn.XLOOKUP($B124,'Master iP17 iP18'!$B:$B,'Master iP17 iP18'!$E:$E),"")</f>
        <v/>
      </c>
      <c r="AD124" s="22">
        <f t="shared" si="82"/>
        <v>168</v>
      </c>
      <c r="AE124" s="22">
        <f t="shared" si="83"/>
        <v>168</v>
      </c>
      <c r="AF124" s="22">
        <f t="shared" si="84"/>
        <v>108</v>
      </c>
      <c r="AG124" s="22">
        <f t="shared" si="85"/>
        <v>48</v>
      </c>
      <c r="AH124" s="22">
        <f t="shared" si="86"/>
        <v>-12</v>
      </c>
      <c r="AI124" s="22">
        <f t="shared" si="87"/>
        <v>-72</v>
      </c>
      <c r="AJ124" s="3">
        <f t="shared" si="88"/>
        <v>0</v>
      </c>
      <c r="AK124" s="3">
        <f t="shared" si="89"/>
        <v>0</v>
      </c>
      <c r="AL124" s="3">
        <f t="shared" si="90"/>
        <v>0</v>
      </c>
      <c r="AM124" s="3">
        <f t="shared" si="91"/>
        <v>0</v>
      </c>
      <c r="AN124" s="3">
        <f t="shared" si="92"/>
        <v>12</v>
      </c>
      <c r="AO124" s="3">
        <f t="shared" si="93"/>
        <v>60</v>
      </c>
      <c r="AR124" s="35" t="str">
        <f>IFERROR(_xlfn.XLOOKUP(B124,#REF!,#REF!),"")</f>
        <v/>
      </c>
      <c r="AS124" s="38">
        <f t="shared" si="94"/>
        <v>0</v>
      </c>
      <c r="AT124" s="38">
        <f t="shared" si="95"/>
        <v>0</v>
      </c>
      <c r="AU124" s="38">
        <f t="shared" si="96"/>
        <v>0</v>
      </c>
      <c r="AV124" s="38">
        <f t="shared" si="97"/>
        <v>0</v>
      </c>
      <c r="AW124" s="38">
        <f t="shared" si="98"/>
        <v>12</v>
      </c>
      <c r="AX124" s="38">
        <f t="shared" si="99"/>
        <v>60</v>
      </c>
      <c r="AY124" s="38" t="s">
        <v>3932</v>
      </c>
      <c r="BA124" s="110">
        <f>SUMIF(Consenso!$C:$C,$B124,Consenso!AZ:AZ)</f>
        <v>0</v>
      </c>
      <c r="BB124" s="110">
        <f>SUMIF(Consenso!$C:$C,$B124,Consenso!BA:BA)</f>
        <v>0</v>
      </c>
      <c r="BC124" s="110">
        <f>SUMIF(Consenso!$C:$C,$B124,Consenso!BB:BB)</f>
        <v>27644.741379310344</v>
      </c>
      <c r="BD124" s="110">
        <f>SUMIF(Consenso!$C:$C,$B124,Consenso!BC:BC)</f>
        <v>27644.741379310344</v>
      </c>
      <c r="BE124" s="110">
        <f>SUMIF(Consenso!$C:$C,$B124,Consenso!BD:BD)</f>
        <v>27644.741379310344</v>
      </c>
      <c r="BF124" s="110">
        <f>SUMIF(Consenso!$C:$C,$B124,Consenso!BE:BE)</f>
        <v>27644.741379310344</v>
      </c>
    </row>
    <row r="125" spans="1:58" x14ac:dyDescent="0.2">
      <c r="A125" t="s">
        <v>335</v>
      </c>
      <c r="B125" s="37" t="s">
        <v>2072</v>
      </c>
      <c r="C125" s="140" t="s">
        <v>2073</v>
      </c>
      <c r="D125" t="s">
        <v>396</v>
      </c>
      <c r="E125" t="s">
        <v>393</v>
      </c>
      <c r="F125" s="23" t="e">
        <v>#N/A</v>
      </c>
      <c r="G125" s="169"/>
      <c r="H125" s="3">
        <f>SUMIF(Consenso!$C:$C,$B125,Consenso!AM:AM)</f>
        <v>0</v>
      </c>
      <c r="I125" s="3">
        <f>SUMIF(Consenso!$C:$C,$B125,Consenso!AN:AN)</f>
        <v>0</v>
      </c>
      <c r="J125" s="3">
        <f>SUMIF(Consenso!$C:$C,$B125,Consenso!AO:AO)</f>
        <v>314</v>
      </c>
      <c r="K125" s="3">
        <f>SUMIF(Consenso!$C:$C,$B125,Consenso!AP:AP)</f>
        <v>193</v>
      </c>
      <c r="L125" s="3">
        <f>SUMIF(Consenso!$C:$C,$B125,Consenso!AQ:AQ)</f>
        <v>166</v>
      </c>
      <c r="M125" s="3">
        <f>SUMIF(Consenso!$C:$C,$B125,Consenso!AR:AR)</f>
        <v>155</v>
      </c>
      <c r="N125" s="3">
        <f>IFERROR(VLOOKUP(B:B,Consenso!C:P,14,0),0)</f>
        <v>0</v>
      </c>
      <c r="O125" s="3">
        <f>SUMIF('On Orders'!$B:$B,$B125,'On Orders'!E:E)</f>
        <v>0</v>
      </c>
      <c r="P125" s="3">
        <f>SUMIF('On Orders'!$B:$B,$B125,'On Orders'!F:F)</f>
        <v>1056</v>
      </c>
      <c r="Q125" s="3">
        <f>SUMIF('On Orders'!$B:$B,$B125,'On Orders'!G:G)</f>
        <v>0</v>
      </c>
      <c r="R125" s="3">
        <f>SUMIF('On Orders'!$B:$B,$B125,'On Orders'!H:H)</f>
        <v>0</v>
      </c>
      <c r="S125" s="3">
        <v>0</v>
      </c>
      <c r="T125" s="3">
        <v>0</v>
      </c>
      <c r="U125" s="3">
        <v>0</v>
      </c>
      <c r="V125" s="31">
        <f t="shared" si="76"/>
        <v>1056</v>
      </c>
      <c r="W125" s="31">
        <f t="shared" si="77"/>
        <v>1056</v>
      </c>
      <c r="X125" s="31">
        <f t="shared" si="78"/>
        <v>742</v>
      </c>
      <c r="Y125" s="31">
        <f t="shared" si="79"/>
        <v>549</v>
      </c>
      <c r="Z125" s="31">
        <f t="shared" si="80"/>
        <v>383</v>
      </c>
      <c r="AA125" s="31">
        <f t="shared" si="81"/>
        <v>228</v>
      </c>
      <c r="AB125" t="str">
        <f>IF(COUNTIF('Master iP17 iP18'!$B:$B,$B125)&gt;0,"18",IF(COUNTIF('Master iP17 iP18'!$E:$E,$B125)&gt;0,"17","NORMAL"))</f>
        <v>NORMAL</v>
      </c>
      <c r="AC125" t="str">
        <f>IF($AB125="18",_xlfn.XLOOKUP($B125,'Master iP17 iP18'!$B:$B,'Master iP17 iP18'!$E:$E),"")</f>
        <v/>
      </c>
      <c r="AD125" s="22">
        <f t="shared" si="82"/>
        <v>1056</v>
      </c>
      <c r="AE125" s="22">
        <f t="shared" si="83"/>
        <v>1056</v>
      </c>
      <c r="AF125" s="22">
        <f t="shared" si="84"/>
        <v>742</v>
      </c>
      <c r="AG125" s="22">
        <f t="shared" si="85"/>
        <v>549</v>
      </c>
      <c r="AH125" s="22">
        <f t="shared" si="86"/>
        <v>383</v>
      </c>
      <c r="AI125" s="22">
        <f t="shared" si="87"/>
        <v>228</v>
      </c>
      <c r="AJ125" s="3">
        <f t="shared" si="88"/>
        <v>0</v>
      </c>
      <c r="AK125" s="3">
        <f t="shared" si="89"/>
        <v>0</v>
      </c>
      <c r="AL125" s="3">
        <f t="shared" si="90"/>
        <v>0</v>
      </c>
      <c r="AM125" s="3">
        <f t="shared" si="91"/>
        <v>0</v>
      </c>
      <c r="AN125" s="3">
        <f t="shared" si="92"/>
        <v>0</v>
      </c>
      <c r="AO125" s="3">
        <f t="shared" si="93"/>
        <v>0</v>
      </c>
      <c r="AR125" s="35" t="str">
        <f>IFERROR(_xlfn.XLOOKUP(B125,#REF!,#REF!),"")</f>
        <v/>
      </c>
      <c r="AS125" s="38">
        <f t="shared" si="94"/>
        <v>0</v>
      </c>
      <c r="AT125" s="38">
        <f t="shared" si="95"/>
        <v>0</v>
      </c>
      <c r="AU125" s="38">
        <f t="shared" si="96"/>
        <v>0</v>
      </c>
      <c r="AV125" s="38">
        <f t="shared" si="97"/>
        <v>0</v>
      </c>
      <c r="AW125" s="38">
        <f t="shared" si="98"/>
        <v>0</v>
      </c>
      <c r="AX125" s="38">
        <f t="shared" si="99"/>
        <v>0</v>
      </c>
      <c r="AY125" s="38" t="s">
        <v>3939</v>
      </c>
      <c r="BA125" s="110">
        <f>SUMIF(Consenso!$C:$C,$B125,Consenso!AZ:AZ)</f>
        <v>0</v>
      </c>
      <c r="BB125" s="110">
        <f>SUMIF(Consenso!$C:$C,$B125,Consenso!BA:BA)</f>
        <v>0</v>
      </c>
      <c r="BC125" s="110">
        <f>SUMIF(Consenso!$C:$C,$B125,Consenso!BB:BB)</f>
        <v>131379.75</v>
      </c>
      <c r="BD125" s="110">
        <f>SUMIF(Consenso!$C:$C,$B125,Consenso!BC:BC)</f>
        <v>81236.288793103449</v>
      </c>
      <c r="BE125" s="110">
        <f>SUMIF(Consenso!$C:$C,$B125,Consenso!BD:BD)</f>
        <v>69200.767241379304</v>
      </c>
      <c r="BF125" s="110">
        <f>SUMIF(Consenso!$C:$C,$B125,Consenso!BE:BE)</f>
        <v>64074.762931034486</v>
      </c>
    </row>
    <row r="126" spans="1:58" x14ac:dyDescent="0.2">
      <c r="A126" t="s">
        <v>335</v>
      </c>
      <c r="B126" s="37" t="s">
        <v>2074</v>
      </c>
      <c r="C126" t="s">
        <v>2075</v>
      </c>
      <c r="D126" t="s">
        <v>396</v>
      </c>
      <c r="E126" t="s">
        <v>393</v>
      </c>
      <c r="F126" s="23" t="e">
        <v>#N/A</v>
      </c>
      <c r="G126" s="169">
        <v>550</v>
      </c>
      <c r="H126" s="3">
        <f>SUMIF(Consenso!$C:$C,$B126,Consenso!AM:AM)</f>
        <v>0</v>
      </c>
      <c r="I126" s="3">
        <f>SUMIF(Consenso!$C:$C,$B126,Consenso!AN:AN)</f>
        <v>0</v>
      </c>
      <c r="J126" s="3">
        <f>SUMIF(Consenso!$C:$C,$B126,Consenso!AO:AO)</f>
        <v>84</v>
      </c>
      <c r="K126" s="3">
        <f>SUMIF(Consenso!$C:$C,$B126,Consenso!AP:AP)</f>
        <v>60</v>
      </c>
      <c r="L126" s="3">
        <f>SUMIF(Consenso!$C:$C,$B126,Consenso!AQ:AQ)</f>
        <v>99</v>
      </c>
      <c r="M126" s="3">
        <f>SUMIF(Consenso!$C:$C,$B126,Consenso!AR:AR)</f>
        <v>88</v>
      </c>
      <c r="N126" s="3">
        <f>IFERROR(VLOOKUP(B:B,Consenso!C:P,14,0),0)</f>
        <v>0</v>
      </c>
      <c r="O126" s="3">
        <f>SUMIF('On Orders'!$B:$B,$B126,'On Orders'!E:E)</f>
        <v>0</v>
      </c>
      <c r="P126" s="3">
        <f>SUMIF('On Orders'!$B:$B,$B126,'On Orders'!F:F)</f>
        <v>360</v>
      </c>
      <c r="Q126" s="3">
        <f>SUMIF('On Orders'!$B:$B,$B126,'On Orders'!G:G)</f>
        <v>0</v>
      </c>
      <c r="R126" s="3">
        <f>SUMIF('On Orders'!$B:$B,$B126,'On Orders'!H:H)</f>
        <v>0</v>
      </c>
      <c r="S126" s="3">
        <v>0</v>
      </c>
      <c r="T126" s="3">
        <v>0</v>
      </c>
      <c r="U126" s="3">
        <v>0</v>
      </c>
      <c r="V126" s="31">
        <f t="shared" si="76"/>
        <v>360</v>
      </c>
      <c r="W126" s="31">
        <f t="shared" si="77"/>
        <v>360</v>
      </c>
      <c r="X126" s="31">
        <f t="shared" si="78"/>
        <v>276</v>
      </c>
      <c r="Y126" s="31">
        <f t="shared" si="79"/>
        <v>216</v>
      </c>
      <c r="Z126" s="31">
        <f t="shared" si="80"/>
        <v>117</v>
      </c>
      <c r="AA126" s="31">
        <f t="shared" si="81"/>
        <v>29</v>
      </c>
      <c r="AB126" t="str">
        <f>IF(COUNTIF('Master iP17 iP18'!$B:$B,$B126)&gt;0,"18",IF(COUNTIF('Master iP17 iP18'!$E:$E,$B126)&gt;0,"17","NORMAL"))</f>
        <v>NORMAL</v>
      </c>
      <c r="AC126" t="str">
        <f>IF($AB126="18",_xlfn.XLOOKUP($B126,'Master iP17 iP18'!$B:$B,'Master iP17 iP18'!$E:$E),"")</f>
        <v/>
      </c>
      <c r="AD126" s="22">
        <f t="shared" si="82"/>
        <v>360</v>
      </c>
      <c r="AE126" s="22">
        <f t="shared" si="83"/>
        <v>360</v>
      </c>
      <c r="AF126" s="22">
        <f t="shared" si="84"/>
        <v>276</v>
      </c>
      <c r="AG126" s="22">
        <f t="shared" si="85"/>
        <v>216</v>
      </c>
      <c r="AH126" s="22">
        <f t="shared" si="86"/>
        <v>117</v>
      </c>
      <c r="AI126" s="22">
        <f t="shared" si="87"/>
        <v>29</v>
      </c>
      <c r="AJ126" s="3">
        <f t="shared" si="88"/>
        <v>0</v>
      </c>
      <c r="AK126" s="3">
        <f t="shared" si="89"/>
        <v>0</v>
      </c>
      <c r="AL126" s="3">
        <f t="shared" si="90"/>
        <v>0</v>
      </c>
      <c r="AM126" s="3">
        <f t="shared" si="91"/>
        <v>0</v>
      </c>
      <c r="AN126" s="3">
        <f t="shared" si="92"/>
        <v>0</v>
      </c>
      <c r="AO126" s="3">
        <f t="shared" si="93"/>
        <v>0</v>
      </c>
      <c r="AR126" s="35" t="str">
        <f>IFERROR(_xlfn.XLOOKUP(B126,#REF!,#REF!),"")</f>
        <v/>
      </c>
      <c r="AS126" s="38">
        <f t="shared" si="94"/>
        <v>0</v>
      </c>
      <c r="AT126" s="38">
        <f t="shared" si="95"/>
        <v>0</v>
      </c>
      <c r="AU126" s="38">
        <f t="shared" si="96"/>
        <v>0</v>
      </c>
      <c r="AV126" s="38">
        <f t="shared" si="97"/>
        <v>0</v>
      </c>
      <c r="AW126" s="38">
        <f t="shared" si="98"/>
        <v>0</v>
      </c>
      <c r="AX126" s="38">
        <f t="shared" si="99"/>
        <v>0</v>
      </c>
      <c r="AY126" s="38"/>
      <c r="AZ126" t="s">
        <v>4118</v>
      </c>
      <c r="BA126" s="110">
        <f>SUMIF(Consenso!$C:$C,$B126,Consenso!AZ:AZ)</f>
        <v>0</v>
      </c>
      <c r="BB126" s="110">
        <f>SUMIF(Consenso!$C:$C,$B126,Consenso!BA:BA)</f>
        <v>0</v>
      </c>
      <c r="BC126" s="110">
        <f>SUMIF(Consenso!$C:$C,$B126,Consenso!BB:BB)</f>
        <v>38702.637931034478</v>
      </c>
      <c r="BD126" s="110">
        <f>SUMIF(Consenso!$C:$C,$B126,Consenso!BC:BC)</f>
        <v>27644.741379310344</v>
      </c>
      <c r="BE126" s="110">
        <f>SUMIF(Consenso!$C:$C,$B126,Consenso!BD:BD)</f>
        <v>42203.521551724138</v>
      </c>
      <c r="BF126" s="110">
        <f>SUMIF(Consenso!$C:$C,$B126,Consenso!BE:BE)</f>
        <v>37077.517241379312</v>
      </c>
    </row>
    <row r="127" spans="1:58" x14ac:dyDescent="0.2">
      <c r="A127" t="s">
        <v>335</v>
      </c>
      <c r="B127" s="37" t="s">
        <v>2076</v>
      </c>
      <c r="C127" t="s">
        <v>2077</v>
      </c>
      <c r="D127" t="s">
        <v>396</v>
      </c>
      <c r="E127" t="s">
        <v>393</v>
      </c>
      <c r="F127" s="23" t="e">
        <v>#N/A</v>
      </c>
      <c r="G127" s="169">
        <v>350</v>
      </c>
      <c r="H127" s="3">
        <f>SUMIF(Consenso!$C:$C,$B127,Consenso!AM:AM)</f>
        <v>0</v>
      </c>
      <c r="I127" s="3">
        <f>SUMIF(Consenso!$C:$C,$B127,Consenso!AN:AN)</f>
        <v>0</v>
      </c>
      <c r="J127" s="3">
        <f>SUMIF(Consenso!$C:$C,$B127,Consenso!AO:AO)</f>
        <v>42</v>
      </c>
      <c r="K127" s="3">
        <f>SUMIF(Consenso!$C:$C,$B127,Consenso!AP:AP)</f>
        <v>30</v>
      </c>
      <c r="L127" s="3">
        <f>SUMIF(Consenso!$C:$C,$B127,Consenso!AQ:AQ)</f>
        <v>20</v>
      </c>
      <c r="M127" s="3">
        <f>SUMIF(Consenso!$C:$C,$B127,Consenso!AR:AR)</f>
        <v>14</v>
      </c>
      <c r="N127" s="3">
        <f>IFERROR(VLOOKUP(B:B,Consenso!C:P,14,0),0)</f>
        <v>0</v>
      </c>
      <c r="O127" s="3">
        <f>SUMIF('On Orders'!$B:$B,$B127,'On Orders'!E:E)</f>
        <v>0</v>
      </c>
      <c r="P127" s="3">
        <f>SUMIF('On Orders'!$B:$B,$B127,'On Orders'!F:F)</f>
        <v>168</v>
      </c>
      <c r="Q127" s="3">
        <f>SUMIF('On Orders'!$B:$B,$B127,'On Orders'!G:G)</f>
        <v>0</v>
      </c>
      <c r="R127" s="3">
        <f>SUMIF('On Orders'!$B:$B,$B127,'On Orders'!H:H)</f>
        <v>0</v>
      </c>
      <c r="S127" s="3">
        <v>0</v>
      </c>
      <c r="T127" s="3">
        <v>0</v>
      </c>
      <c r="U127" s="3">
        <v>0</v>
      </c>
      <c r="V127" s="31">
        <f t="shared" si="76"/>
        <v>168</v>
      </c>
      <c r="W127" s="31">
        <f t="shared" si="77"/>
        <v>168</v>
      </c>
      <c r="X127" s="31">
        <f t="shared" si="78"/>
        <v>126</v>
      </c>
      <c r="Y127" s="31">
        <f t="shared" si="79"/>
        <v>96</v>
      </c>
      <c r="Z127" s="31">
        <f t="shared" si="80"/>
        <v>76</v>
      </c>
      <c r="AA127" s="31">
        <f t="shared" si="81"/>
        <v>62</v>
      </c>
      <c r="AB127" t="str">
        <f>IF(COUNTIF('Master iP17 iP18'!$B:$B,$B127)&gt;0,"18",IF(COUNTIF('Master iP17 iP18'!$E:$E,$B127)&gt;0,"17","NORMAL"))</f>
        <v>NORMAL</v>
      </c>
      <c r="AC127" t="str">
        <f>IF($AB127="18",_xlfn.XLOOKUP($B127,'Master iP17 iP18'!$B:$B,'Master iP17 iP18'!$E:$E),"")</f>
        <v/>
      </c>
      <c r="AD127" s="22">
        <f t="shared" si="82"/>
        <v>168</v>
      </c>
      <c r="AE127" s="22">
        <f t="shared" si="83"/>
        <v>168</v>
      </c>
      <c r="AF127" s="22">
        <f t="shared" si="84"/>
        <v>126</v>
      </c>
      <c r="AG127" s="22">
        <f t="shared" si="85"/>
        <v>96</v>
      </c>
      <c r="AH127" s="22">
        <f t="shared" si="86"/>
        <v>76</v>
      </c>
      <c r="AI127" s="22">
        <f t="shared" si="87"/>
        <v>62</v>
      </c>
      <c r="AJ127" s="3">
        <f t="shared" si="88"/>
        <v>0</v>
      </c>
      <c r="AK127" s="3">
        <f t="shared" si="89"/>
        <v>0</v>
      </c>
      <c r="AL127" s="3">
        <f t="shared" si="90"/>
        <v>0</v>
      </c>
      <c r="AM127" s="3">
        <f t="shared" si="91"/>
        <v>0</v>
      </c>
      <c r="AN127" s="3">
        <f t="shared" si="92"/>
        <v>0</v>
      </c>
      <c r="AO127" s="3">
        <f t="shared" si="93"/>
        <v>0</v>
      </c>
      <c r="AR127" s="35" t="str">
        <f>IFERROR(_xlfn.XLOOKUP(B127,#REF!,#REF!),"")</f>
        <v/>
      </c>
      <c r="AS127" s="38">
        <f t="shared" si="94"/>
        <v>0</v>
      </c>
      <c r="AT127" s="38">
        <f t="shared" si="95"/>
        <v>0</v>
      </c>
      <c r="AU127" s="38">
        <f t="shared" si="96"/>
        <v>0</v>
      </c>
      <c r="AV127" s="38">
        <f t="shared" si="97"/>
        <v>0</v>
      </c>
      <c r="AW127" s="38">
        <f t="shared" si="98"/>
        <v>0</v>
      </c>
      <c r="AX127" s="38">
        <f t="shared" si="99"/>
        <v>0</v>
      </c>
      <c r="AY127" s="38"/>
      <c r="BA127" s="110">
        <f>SUMIF(Consenso!$C:$C,$B127,Consenso!AZ:AZ)</f>
        <v>0</v>
      </c>
      <c r="BB127" s="110">
        <f>SUMIF(Consenso!$C:$C,$B127,Consenso!BA:BA)</f>
        <v>0</v>
      </c>
      <c r="BC127" s="110">
        <f>SUMIF(Consenso!$C:$C,$B127,Consenso!BB:BB)</f>
        <v>19351.318965517239</v>
      </c>
      <c r="BD127" s="110">
        <f>SUMIF(Consenso!$C:$C,$B127,Consenso!BC:BC)</f>
        <v>13822.370689655172</v>
      </c>
      <c r="BE127" s="110">
        <f>SUMIF(Consenso!$C:$C,$B127,Consenso!BD:BD)</f>
        <v>9214.9137931034475</v>
      </c>
      <c r="BF127" s="110">
        <f>SUMIF(Consenso!$C:$C,$B127,Consenso!BE:BE)</f>
        <v>6450.439655172413</v>
      </c>
    </row>
    <row r="128" spans="1:58" x14ac:dyDescent="0.2">
      <c r="A128" t="s">
        <v>335</v>
      </c>
      <c r="B128" s="37" t="s">
        <v>2135</v>
      </c>
      <c r="C128" t="s">
        <v>2136</v>
      </c>
      <c r="D128" t="s">
        <v>396</v>
      </c>
      <c r="E128" t="s">
        <v>393</v>
      </c>
      <c r="F128" s="23" t="e">
        <v>#N/A</v>
      </c>
      <c r="G128" s="169">
        <v>200</v>
      </c>
      <c r="H128" s="3">
        <f>SUMIF(Consenso!$C:$C,$B128,Consenso!AM:AM)</f>
        <v>0</v>
      </c>
      <c r="I128" s="3">
        <f>SUMIF(Consenso!$C:$C,$B128,Consenso!AN:AN)</f>
        <v>0</v>
      </c>
      <c r="J128" s="3">
        <f>SUMIF(Consenso!$C:$C,$B128,Consenso!AO:AO)</f>
        <v>0</v>
      </c>
      <c r="K128" s="3">
        <f>SUMIF(Consenso!$C:$C,$B128,Consenso!AP:AP)</f>
        <v>0</v>
      </c>
      <c r="L128" s="3">
        <f>SUMIF(Consenso!$C:$C,$B128,Consenso!AQ:AQ)</f>
        <v>67</v>
      </c>
      <c r="M128" s="3">
        <f>SUMIF(Consenso!$C:$C,$B128,Consenso!AR:AR)</f>
        <v>68</v>
      </c>
      <c r="N128" s="3">
        <f>IFERROR(VLOOKUP(B:B,Consenso!C:P,14,0),0)</f>
        <v>0</v>
      </c>
      <c r="O128" s="3">
        <f>SUMIF('On Orders'!$B:$B,$B128,'On Orders'!E:E)</f>
        <v>0</v>
      </c>
      <c r="P128" s="3">
        <f>SUMIF('On Orders'!$B:$B,$B128,'On Orders'!F:F)</f>
        <v>0</v>
      </c>
      <c r="Q128" s="3">
        <f>SUMIF('On Orders'!$B:$B,$B128,'On Orders'!G:G)</f>
        <v>0</v>
      </c>
      <c r="R128" s="3">
        <f>SUMIF('On Orders'!$B:$B,$B128,'On Orders'!H:H)</f>
        <v>0</v>
      </c>
      <c r="S128" s="3">
        <v>0</v>
      </c>
      <c r="T128" s="3">
        <v>0</v>
      </c>
      <c r="U128" s="3">
        <v>0</v>
      </c>
      <c r="V128" s="31">
        <f t="shared" si="76"/>
        <v>0</v>
      </c>
      <c r="W128" s="31">
        <f t="shared" si="77"/>
        <v>0</v>
      </c>
      <c r="X128" s="31">
        <f t="shared" si="78"/>
        <v>0</v>
      </c>
      <c r="Y128" s="31">
        <f t="shared" si="79"/>
        <v>0</v>
      </c>
      <c r="Z128" s="31">
        <f t="shared" si="80"/>
        <v>-67</v>
      </c>
      <c r="AA128" s="31">
        <f t="shared" si="81"/>
        <v>-135</v>
      </c>
      <c r="AB128" t="str">
        <f>IF(COUNTIF('Master iP17 iP18'!$B:$B,$B128)&gt;0,"18",IF(COUNTIF('Master iP17 iP18'!$E:$E,$B128)&gt;0,"17","NORMAL"))</f>
        <v>NORMAL</v>
      </c>
      <c r="AC128" t="str">
        <f>IF($AB128="18",_xlfn.XLOOKUP($B128,'Master iP17 iP18'!$B:$B,'Master iP17 iP18'!$E:$E),"")</f>
        <v/>
      </c>
      <c r="AD128" s="22">
        <f t="shared" si="82"/>
        <v>0</v>
      </c>
      <c r="AE128" s="22">
        <f t="shared" si="83"/>
        <v>0</v>
      </c>
      <c r="AF128" s="22">
        <f t="shared" si="84"/>
        <v>0</v>
      </c>
      <c r="AG128" s="22">
        <f t="shared" si="85"/>
        <v>0</v>
      </c>
      <c r="AH128" s="22">
        <f t="shared" si="86"/>
        <v>-67</v>
      </c>
      <c r="AI128" s="22">
        <f t="shared" si="87"/>
        <v>-135</v>
      </c>
      <c r="AJ128" s="3">
        <f t="shared" si="88"/>
        <v>0</v>
      </c>
      <c r="AK128" s="3">
        <f t="shared" si="89"/>
        <v>0</v>
      </c>
      <c r="AL128" s="3">
        <f t="shared" si="90"/>
        <v>0</v>
      </c>
      <c r="AM128" s="3">
        <f t="shared" si="91"/>
        <v>0</v>
      </c>
      <c r="AN128" s="3">
        <f t="shared" si="92"/>
        <v>67</v>
      </c>
      <c r="AO128" s="3">
        <f t="shared" si="93"/>
        <v>68</v>
      </c>
      <c r="AR128" s="35" t="str">
        <f>IFERROR(_xlfn.XLOOKUP(B128,#REF!,#REF!),"")</f>
        <v/>
      </c>
      <c r="AS128" s="38">
        <f t="shared" si="94"/>
        <v>0</v>
      </c>
      <c r="AT128" s="38">
        <f t="shared" si="95"/>
        <v>0</v>
      </c>
      <c r="AU128" s="38">
        <f t="shared" si="96"/>
        <v>0</v>
      </c>
      <c r="AV128" s="38">
        <f t="shared" si="97"/>
        <v>0</v>
      </c>
      <c r="AW128" s="38">
        <f t="shared" si="98"/>
        <v>67</v>
      </c>
      <c r="AX128" s="38">
        <f t="shared" si="99"/>
        <v>68</v>
      </c>
      <c r="AY128" s="38" t="s">
        <v>3933</v>
      </c>
      <c r="AZ128" t="s">
        <v>4118</v>
      </c>
      <c r="BA128" s="110">
        <f>SUMIF(Consenso!$C:$C,$B128,Consenso!AZ:AZ)</f>
        <v>0</v>
      </c>
      <c r="BB128" s="110">
        <f>SUMIF(Consenso!$C:$C,$B128,Consenso!BA:BA)</f>
        <v>0</v>
      </c>
      <c r="BC128" s="110">
        <f>SUMIF(Consenso!$C:$C,$B128,Consenso!BB:BB)</f>
        <v>0</v>
      </c>
      <c r="BD128" s="110">
        <f>SUMIF(Consenso!$C:$C,$B128,Consenso!BC:BC)</f>
        <v>0</v>
      </c>
      <c r="BE128" s="110">
        <f>SUMIF(Consenso!$C:$C,$B128,Consenso!BD:BD)</f>
        <v>26997.245689655174</v>
      </c>
      <c r="BF128" s="110">
        <f>SUMIF(Consenso!$C:$C,$B128,Consenso!BE:BE)</f>
        <v>27400.189655172413</v>
      </c>
    </row>
    <row r="129" spans="1:58" x14ac:dyDescent="0.2">
      <c r="A129" t="s">
        <v>335</v>
      </c>
      <c r="B129" s="37" t="s">
        <v>422</v>
      </c>
      <c r="C129" t="s">
        <v>423</v>
      </c>
      <c r="D129" t="s">
        <v>396</v>
      </c>
      <c r="E129" t="s">
        <v>2202</v>
      </c>
      <c r="F129" s="23" t="e">
        <v>#N/A</v>
      </c>
      <c r="G129" s="169"/>
      <c r="H129" s="3">
        <f>SUMIF(Consenso!$C:$C,$B129,Consenso!AM:AM)</f>
        <v>0</v>
      </c>
      <c r="I129" s="3">
        <f>SUMIF(Consenso!$C:$C,$B129,Consenso!AN:AN)</f>
        <v>0</v>
      </c>
      <c r="J129" s="3">
        <f>SUMIF(Consenso!$C:$C,$B129,Consenso!AO:AO)</f>
        <v>300</v>
      </c>
      <c r="K129" s="3">
        <f>SUMIF(Consenso!$C:$C,$B129,Consenso!AP:AP)</f>
        <v>100</v>
      </c>
      <c r="L129" s="3">
        <f>SUMIF(Consenso!$C:$C,$B129,Consenso!AQ:AQ)</f>
        <v>120</v>
      </c>
      <c r="M129" s="3">
        <f>SUMIF(Consenso!$C:$C,$B129,Consenso!AR:AR)</f>
        <v>80</v>
      </c>
      <c r="N129" s="3">
        <f>IFERROR(VLOOKUP(B:B,Consenso!C:P,14,0),0)</f>
        <v>0</v>
      </c>
      <c r="O129" s="3">
        <f>SUMIF('On Orders'!$B:$B,$B129,'On Orders'!E:E)</f>
        <v>0</v>
      </c>
      <c r="P129" s="3">
        <f>SUMIF('On Orders'!$B:$B,$B129,'On Orders'!F:F)</f>
        <v>264</v>
      </c>
      <c r="Q129" s="3">
        <f>SUMIF('On Orders'!$B:$B,$B129,'On Orders'!G:G)</f>
        <v>0</v>
      </c>
      <c r="R129" s="3">
        <f>SUMIF('On Orders'!$B:$B,$B129,'On Orders'!H:H)</f>
        <v>0</v>
      </c>
      <c r="S129" s="3">
        <v>0</v>
      </c>
      <c r="T129" s="3">
        <v>0</v>
      </c>
      <c r="U129" s="3">
        <v>0</v>
      </c>
      <c r="V129" s="31">
        <f t="shared" si="76"/>
        <v>264</v>
      </c>
      <c r="W129" s="31">
        <f t="shared" si="77"/>
        <v>264</v>
      </c>
      <c r="X129" s="31">
        <f t="shared" si="78"/>
        <v>-36</v>
      </c>
      <c r="Y129" s="31">
        <f t="shared" si="79"/>
        <v>-136</v>
      </c>
      <c r="Z129" s="31">
        <f t="shared" si="80"/>
        <v>-256</v>
      </c>
      <c r="AA129" s="31">
        <f t="shared" si="81"/>
        <v>-336</v>
      </c>
      <c r="AB129" t="str">
        <f>IF(COUNTIF('Master iP17 iP18'!$B:$B,$B129)&gt;0,"18",IF(COUNTIF('Master iP17 iP18'!$E:$E,$B129)&gt;0,"17","NORMAL"))</f>
        <v>18</v>
      </c>
      <c r="AC129" t="str">
        <f>IF($AB129="18",_xlfn.XLOOKUP($B129,'Master iP17 iP18'!$B:$B,'Master iP17 iP18'!$E:$E),"")</f>
        <v>T21-11323</v>
      </c>
      <c r="AD129" s="22">
        <f t="shared" si="82"/>
        <v>216</v>
      </c>
      <c r="AE129" s="22">
        <f t="shared" si="83"/>
        <v>196</v>
      </c>
      <c r="AF129" s="22">
        <f t="shared" si="84"/>
        <v>-104</v>
      </c>
      <c r="AG129" s="22">
        <f t="shared" si="85"/>
        <v>-204</v>
      </c>
      <c r="AH129" s="22">
        <f t="shared" si="86"/>
        <v>-324</v>
      </c>
      <c r="AI129" s="22">
        <f t="shared" si="87"/>
        <v>-404</v>
      </c>
      <c r="AJ129" s="3">
        <f t="shared" si="88"/>
        <v>0</v>
      </c>
      <c r="AK129" s="3">
        <f t="shared" si="89"/>
        <v>0</v>
      </c>
      <c r="AL129" s="3">
        <f t="shared" si="90"/>
        <v>104</v>
      </c>
      <c r="AM129" s="3">
        <f t="shared" si="91"/>
        <v>100</v>
      </c>
      <c r="AN129" s="3">
        <f t="shared" si="92"/>
        <v>120</v>
      </c>
      <c r="AO129" s="3">
        <f t="shared" si="93"/>
        <v>80</v>
      </c>
      <c r="AR129" s="35" t="str">
        <f>IFERROR(_xlfn.XLOOKUP(B129,#REF!,#REF!),"")</f>
        <v/>
      </c>
      <c r="AS129" s="38">
        <f t="shared" si="94"/>
        <v>0</v>
      </c>
      <c r="AT129" s="38">
        <f t="shared" si="95"/>
        <v>0</v>
      </c>
      <c r="AU129" s="38">
        <f t="shared" si="96"/>
        <v>104</v>
      </c>
      <c r="AV129" s="38">
        <f t="shared" si="97"/>
        <v>100</v>
      </c>
      <c r="AW129" s="38">
        <f t="shared" si="98"/>
        <v>120</v>
      </c>
      <c r="AX129" s="38">
        <f t="shared" si="99"/>
        <v>80</v>
      </c>
      <c r="AY129" s="38" t="s">
        <v>3923</v>
      </c>
      <c r="BA129" s="110">
        <f>SUMIF(Consenso!$C:$C,$B129,Consenso!AZ:AZ)</f>
        <v>0</v>
      </c>
      <c r="BB129" s="110">
        <f>SUMIF(Consenso!$C:$C,$B129,Consenso!BA:BA)</f>
        <v>0</v>
      </c>
      <c r="BC129" s="110">
        <f>SUMIF(Consenso!$C:$C,$B129,Consenso!BB:BB)</f>
        <v>116250</v>
      </c>
      <c r="BD129" s="110">
        <f>SUMIF(Consenso!$C:$C,$B129,Consenso!BC:BC)</f>
        <v>38750</v>
      </c>
      <c r="BE129" s="110">
        <f>SUMIF(Consenso!$C:$C,$B129,Consenso!BD:BD)</f>
        <v>46500</v>
      </c>
      <c r="BF129" s="110">
        <f>SUMIF(Consenso!$C:$C,$B129,Consenso!BE:BE)</f>
        <v>31000</v>
      </c>
    </row>
    <row r="130" spans="1:58" x14ac:dyDescent="0.2">
      <c r="A130" t="s">
        <v>335</v>
      </c>
      <c r="B130" s="37" t="s">
        <v>442</v>
      </c>
      <c r="C130" t="s">
        <v>443</v>
      </c>
      <c r="D130" t="s">
        <v>407</v>
      </c>
      <c r="E130" t="s">
        <v>2202</v>
      </c>
      <c r="F130" s="23" t="e">
        <v>#N/A</v>
      </c>
      <c r="G130" s="169"/>
      <c r="H130" s="3">
        <f>SUMIF(Consenso!$C:$C,$B130,Consenso!AM:AM)</f>
        <v>0</v>
      </c>
      <c r="I130" s="3">
        <f>SUMIF(Consenso!$C:$C,$B130,Consenso!AN:AN)</f>
        <v>0</v>
      </c>
      <c r="J130" s="3">
        <f>SUMIF(Consenso!$C:$C,$B130,Consenso!AO:AO)</f>
        <v>250</v>
      </c>
      <c r="K130" s="3">
        <f>SUMIF(Consenso!$C:$C,$B130,Consenso!AP:AP)</f>
        <v>20</v>
      </c>
      <c r="L130" s="3">
        <f>SUMIF(Consenso!$C:$C,$B130,Consenso!AQ:AQ)</f>
        <v>30</v>
      </c>
      <c r="M130" s="3">
        <f>SUMIF(Consenso!$C:$C,$B130,Consenso!AR:AR)</f>
        <v>30</v>
      </c>
      <c r="N130" s="3">
        <f>IFERROR(VLOOKUP(B:B,Consenso!C:P,14,0),0)</f>
        <v>0</v>
      </c>
      <c r="O130" s="3">
        <f>SUMIF('On Orders'!$B:$B,$B130,'On Orders'!E:E)</f>
        <v>0</v>
      </c>
      <c r="P130" s="3">
        <f>SUMIF('On Orders'!$B:$B,$B130,'On Orders'!F:F)</f>
        <v>216</v>
      </c>
      <c r="Q130" s="3">
        <f>SUMIF('On Orders'!$B:$B,$B130,'On Orders'!G:G)</f>
        <v>0</v>
      </c>
      <c r="R130" s="3">
        <f>SUMIF('On Orders'!$B:$B,$B130,'On Orders'!H:H)</f>
        <v>0</v>
      </c>
      <c r="S130" s="3">
        <v>0</v>
      </c>
      <c r="T130" s="3">
        <v>0</v>
      </c>
      <c r="U130" s="3">
        <v>0</v>
      </c>
      <c r="V130" s="31">
        <f t="shared" si="76"/>
        <v>216</v>
      </c>
      <c r="W130" s="31">
        <f t="shared" si="77"/>
        <v>216</v>
      </c>
      <c r="X130" s="31">
        <f t="shared" si="78"/>
        <v>-34</v>
      </c>
      <c r="Y130" s="31">
        <f t="shared" si="79"/>
        <v>-54</v>
      </c>
      <c r="Z130" s="31">
        <f t="shared" si="80"/>
        <v>-84</v>
      </c>
      <c r="AA130" s="31">
        <f t="shared" si="81"/>
        <v>-114</v>
      </c>
      <c r="AB130" t="str">
        <f>IF(COUNTIF('Master iP17 iP18'!$B:$B,$B130)&gt;0,"18",IF(COUNTIF('Master iP17 iP18'!$E:$E,$B130)&gt;0,"17","NORMAL"))</f>
        <v>18</v>
      </c>
      <c r="AC130" t="str">
        <f>IF($AB130="18",_xlfn.XLOOKUP($B130,'Master iP17 iP18'!$B:$B,'Master iP17 iP18'!$E:$E),"")</f>
        <v>T21-11342</v>
      </c>
      <c r="AD130" s="22">
        <f t="shared" si="82"/>
        <v>177</v>
      </c>
      <c r="AE130" s="22">
        <f t="shared" si="83"/>
        <v>147</v>
      </c>
      <c r="AF130" s="22">
        <f t="shared" si="84"/>
        <v>-103</v>
      </c>
      <c r="AG130" s="22">
        <f t="shared" si="85"/>
        <v>-123</v>
      </c>
      <c r="AH130" s="22">
        <f t="shared" si="86"/>
        <v>-153</v>
      </c>
      <c r="AI130" s="22">
        <f t="shared" si="87"/>
        <v>-283</v>
      </c>
      <c r="AJ130" s="3">
        <f t="shared" si="88"/>
        <v>0</v>
      </c>
      <c r="AK130" s="3">
        <f t="shared" si="89"/>
        <v>0</v>
      </c>
      <c r="AL130" s="3">
        <f t="shared" si="90"/>
        <v>103</v>
      </c>
      <c r="AM130" s="3">
        <f t="shared" si="91"/>
        <v>20</v>
      </c>
      <c r="AN130" s="3">
        <f t="shared" si="92"/>
        <v>30</v>
      </c>
      <c r="AO130" s="3">
        <f t="shared" si="93"/>
        <v>130</v>
      </c>
      <c r="AR130" s="35" t="str">
        <f>IFERROR(_xlfn.XLOOKUP(B130,#REF!,#REF!),"")</f>
        <v/>
      </c>
      <c r="AS130" s="38">
        <f t="shared" si="94"/>
        <v>0</v>
      </c>
      <c r="AT130" s="38">
        <f t="shared" si="95"/>
        <v>0</v>
      </c>
      <c r="AU130" s="38">
        <f t="shared" si="96"/>
        <v>103</v>
      </c>
      <c r="AV130" s="38">
        <f t="shared" si="97"/>
        <v>20</v>
      </c>
      <c r="AW130" s="38">
        <f t="shared" si="98"/>
        <v>30</v>
      </c>
      <c r="AX130" s="38">
        <f t="shared" si="99"/>
        <v>130</v>
      </c>
      <c r="AY130" s="38" t="s">
        <v>3931</v>
      </c>
      <c r="BA130" s="110">
        <f>SUMIF(Consenso!$C:$C,$B130,Consenso!AZ:AZ)</f>
        <v>0</v>
      </c>
      <c r="BB130" s="110">
        <f>SUMIF(Consenso!$C:$C,$B130,Consenso!BA:BA)</f>
        <v>0</v>
      </c>
      <c r="BC130" s="110">
        <f>SUMIF(Consenso!$C:$C,$B130,Consenso!BB:BB)</f>
        <v>129202.58620689657</v>
      </c>
      <c r="BD130" s="110">
        <f>SUMIF(Consenso!$C:$C,$B130,Consenso!BC:BC)</f>
        <v>10336.206896551725</v>
      </c>
      <c r="BE130" s="110">
        <f>SUMIF(Consenso!$C:$C,$B130,Consenso!BD:BD)</f>
        <v>15504.310344827589</v>
      </c>
      <c r="BF130" s="110">
        <f>SUMIF(Consenso!$C:$C,$B130,Consenso!BE:BE)</f>
        <v>15504.310344827589</v>
      </c>
    </row>
    <row r="131" spans="1:58" x14ac:dyDescent="0.2">
      <c r="A131" t="s">
        <v>335</v>
      </c>
      <c r="B131" s="37" t="s">
        <v>444</v>
      </c>
      <c r="C131" t="s">
        <v>445</v>
      </c>
      <c r="D131" t="s">
        <v>407</v>
      </c>
      <c r="E131" t="s">
        <v>393</v>
      </c>
      <c r="F131" s="23" t="e">
        <v>#N/A</v>
      </c>
      <c r="G131" s="169">
        <v>320</v>
      </c>
      <c r="H131" s="3">
        <f>SUMIF(Consenso!$C:$C,$B131,Consenso!AM:AM)</f>
        <v>0</v>
      </c>
      <c r="I131" s="3">
        <f>SUMIF(Consenso!$C:$C,$B131,Consenso!AN:AN)</f>
        <v>0</v>
      </c>
      <c r="J131" s="3">
        <f>SUMIF(Consenso!$C:$C,$B131,Consenso!AO:AO)</f>
        <v>250</v>
      </c>
      <c r="K131" s="3">
        <f>SUMIF(Consenso!$C:$C,$B131,Consenso!AP:AP)</f>
        <v>30</v>
      </c>
      <c r="L131" s="3">
        <f>SUMIF(Consenso!$C:$C,$B131,Consenso!AQ:AQ)</f>
        <v>20</v>
      </c>
      <c r="M131" s="3">
        <f>SUMIF(Consenso!$C:$C,$B131,Consenso!AR:AR)</f>
        <v>20</v>
      </c>
      <c r="N131" s="3">
        <f>IFERROR(VLOOKUP(B:B,Consenso!C:P,14,0),0)</f>
        <v>0</v>
      </c>
      <c r="O131" s="3">
        <f>SUMIF('On Orders'!$B:$B,$B131,'On Orders'!E:E)</f>
        <v>0</v>
      </c>
      <c r="P131" s="3">
        <f>SUMIF('On Orders'!$B:$B,$B131,'On Orders'!F:F)</f>
        <v>264</v>
      </c>
      <c r="Q131" s="3">
        <f>SUMIF('On Orders'!$B:$B,$B131,'On Orders'!G:G)</f>
        <v>0</v>
      </c>
      <c r="R131" s="3">
        <f>SUMIF('On Orders'!$B:$B,$B131,'On Orders'!H:H)</f>
        <v>0</v>
      </c>
      <c r="S131" s="3">
        <v>0</v>
      </c>
      <c r="T131" s="3">
        <v>0</v>
      </c>
      <c r="U131" s="3">
        <v>0</v>
      </c>
      <c r="V131" s="31">
        <f t="shared" ref="V131:V162" si="100">(N131+O131+P131)-H131</f>
        <v>264</v>
      </c>
      <c r="W131" s="31">
        <f t="shared" ref="W131:W162" si="101">(V131+Q131)-I131</f>
        <v>264</v>
      </c>
      <c r="X131" s="31">
        <f t="shared" ref="X131:X162" si="102">(W131+R131)-J131</f>
        <v>14</v>
      </c>
      <c r="Y131" s="31">
        <f t="shared" ref="Y131:Y162" si="103">(X131+S131)-K131</f>
        <v>-16</v>
      </c>
      <c r="Z131" s="31">
        <f t="shared" ref="Z131:Z162" si="104">(Y131+T131)-L131</f>
        <v>-36</v>
      </c>
      <c r="AA131" s="31">
        <f t="shared" ref="AA131:AA162" si="105">(Z131+U131)-M131</f>
        <v>-56</v>
      </c>
      <c r="AB131" t="str">
        <f>IF(COUNTIF('Master iP17 iP18'!$B:$B,$B131)&gt;0,"18",IF(COUNTIF('Master iP17 iP18'!$E:$E,$B131)&gt;0,"17","NORMAL"))</f>
        <v>NORMAL</v>
      </c>
      <c r="AC131" t="str">
        <f>IF($AB131="18",_xlfn.XLOOKUP($B131,'Master iP17 iP18'!$B:$B,'Master iP17 iP18'!$E:$E),"")</f>
        <v/>
      </c>
      <c r="AD131" s="22">
        <f t="shared" ref="AD131:AD162" si="106">IF($AB131="18",V131+IFERROR(_xlfn.XLOOKUP($AC131,$B:$B,V:V),0),V131)</f>
        <v>264</v>
      </c>
      <c r="AE131" s="22">
        <f t="shared" ref="AE131:AE162" si="107">IF($AB131="18",W131+IFERROR(_xlfn.XLOOKUP($AC131,$B:$B,W:W),0),W131)</f>
        <v>264</v>
      </c>
      <c r="AF131" s="22">
        <f t="shared" ref="AF131:AF162" si="108">IF($AB131="18",X131+IFERROR(_xlfn.XLOOKUP($AC131,$B:$B,X:X),0),X131)</f>
        <v>14</v>
      </c>
      <c r="AG131" s="22">
        <f t="shared" ref="AG131:AG162" si="109">IF($AB131="18",Y131+IFERROR(_xlfn.XLOOKUP($AC131,$B:$B,Y:Y),0),Y131)</f>
        <v>-16</v>
      </c>
      <c r="AH131" s="22">
        <f t="shared" ref="AH131:AH162" si="110">IF($AB131="18",Z131+IFERROR(_xlfn.XLOOKUP($AC131,$B:$B,Z:Z),0),Z131)</f>
        <v>-36</v>
      </c>
      <c r="AI131" s="22">
        <f t="shared" ref="AI131:AI162" si="111">IF($AB131="18",AA131+IFERROR(_xlfn.XLOOKUP($AC131,$B:$B,AA:AA),0),AA131)</f>
        <v>-56</v>
      </c>
      <c r="AJ131" s="3">
        <f t="shared" ref="AJ131:AJ162" si="112">IF($AB131="17",0,MAX(0,-AD131))</f>
        <v>0</v>
      </c>
      <c r="AK131" s="3">
        <f t="shared" ref="AK131:AK162" si="113">IF($AB131="17",0,MAX(0,MAX(0,-AE131)-MAX(0,-AD131)))</f>
        <v>0</v>
      </c>
      <c r="AL131" s="3">
        <f t="shared" ref="AL131:AL162" si="114">IF($AB131="17",0,MAX(0,MAX(0,-AF131)-MAX(0,-AE131)))</f>
        <v>0</v>
      </c>
      <c r="AM131" s="3">
        <f t="shared" ref="AM131:AM162" si="115">IF($AB131="17",0,MAX(0,MAX(0,-AG131)-MAX(0,-AF131)))</f>
        <v>16</v>
      </c>
      <c r="AN131" s="3">
        <f t="shared" ref="AN131:AN162" si="116">IF($AB131="17",0,MAX(0,MAX(0,-AH131)-MAX(0,-AG131)))</f>
        <v>20</v>
      </c>
      <c r="AO131" s="3">
        <f t="shared" ref="AO131:AO162" si="117">IF($AB131="17",0,MAX(0,MAX(0,-AI131)-MAX(0,-AH131)))</f>
        <v>20</v>
      </c>
      <c r="AR131" s="35" t="str">
        <f>IFERROR(_xlfn.XLOOKUP(B131,#REF!,#REF!),"")</f>
        <v/>
      </c>
      <c r="AS131" s="38">
        <f t="shared" ref="AS131:AS162" si="118">IF($AR131="A",AJ131*1.2,IF($AR131="B",AJ131*1.1,AJ131))</f>
        <v>0</v>
      </c>
      <c r="AT131" s="38">
        <f t="shared" ref="AT131:AT162" si="119">IF($AR131="A",AK131*1.2,IF($AR131="B",AK131*1.1,AK131))</f>
        <v>0</v>
      </c>
      <c r="AU131" s="38">
        <f t="shared" ref="AU131:AU162" si="120">IF($AR131="A",AL131*1.2,IF($AR131="B",AL131*1.1,AL131))</f>
        <v>0</v>
      </c>
      <c r="AV131" s="38">
        <f t="shared" ref="AV131:AV162" si="121">IF($AR131="A",AM131*1.2,IF($AR131="B",AM131*1.1,AM131))</f>
        <v>16</v>
      </c>
      <c r="AW131" s="38">
        <f t="shared" ref="AW131:AW162" si="122">IF($AR131="A",AN131*1.2,IF($AR131="B",AN131*1.1,AN131))</f>
        <v>20</v>
      </c>
      <c r="AX131" s="38">
        <f t="shared" ref="AX131:AX162" si="123">IF($AR131="A",AO131*1.2,IF($AR131="B",AO131*1.1,AO131))</f>
        <v>20</v>
      </c>
      <c r="AY131" s="38" t="s">
        <v>3934</v>
      </c>
      <c r="BA131" s="110">
        <f>SUMIF(Consenso!$C:$C,$B131,Consenso!AZ:AZ)</f>
        <v>0</v>
      </c>
      <c r="BB131" s="110">
        <f>SUMIF(Consenso!$C:$C,$B131,Consenso!BA:BA)</f>
        <v>0</v>
      </c>
      <c r="BC131" s="110">
        <f>SUMIF(Consenso!$C:$C,$B131,Consenso!BB:BB)</f>
        <v>129202.58620689657</v>
      </c>
      <c r="BD131" s="110">
        <f>SUMIF(Consenso!$C:$C,$B131,Consenso!BC:BC)</f>
        <v>15504.310344827589</v>
      </c>
      <c r="BE131" s="110">
        <f>SUMIF(Consenso!$C:$C,$B131,Consenso!BD:BD)</f>
        <v>10336.206896551725</v>
      </c>
      <c r="BF131" s="110">
        <f>SUMIF(Consenso!$C:$C,$B131,Consenso!BE:BE)</f>
        <v>10336.206896551725</v>
      </c>
    </row>
    <row r="132" spans="1:58" x14ac:dyDescent="0.2">
      <c r="A132" t="s">
        <v>335</v>
      </c>
      <c r="B132" s="37" t="s">
        <v>448</v>
      </c>
      <c r="C132" t="s">
        <v>449</v>
      </c>
      <c r="D132" t="s">
        <v>407</v>
      </c>
      <c r="E132" t="s">
        <v>393</v>
      </c>
      <c r="F132" s="23" t="e">
        <v>#N/A</v>
      </c>
      <c r="G132" s="169">
        <v>320</v>
      </c>
      <c r="H132" s="3">
        <f>SUMIF(Consenso!$C:$C,$B132,Consenso!AM:AM)</f>
        <v>0</v>
      </c>
      <c r="I132" s="3">
        <f>SUMIF(Consenso!$C:$C,$B132,Consenso!AN:AN)</f>
        <v>0</v>
      </c>
      <c r="J132" s="3">
        <f>SUMIF(Consenso!$C:$C,$B132,Consenso!AO:AO)</f>
        <v>250</v>
      </c>
      <c r="K132" s="3">
        <f>SUMIF(Consenso!$C:$C,$B132,Consenso!AP:AP)</f>
        <v>30</v>
      </c>
      <c r="L132" s="3">
        <f>SUMIF(Consenso!$C:$C,$B132,Consenso!AQ:AQ)</f>
        <v>30</v>
      </c>
      <c r="M132" s="3">
        <f>SUMIF(Consenso!$C:$C,$B132,Consenso!AR:AR)</f>
        <v>30</v>
      </c>
      <c r="N132" s="3">
        <f>IFERROR(VLOOKUP(B:B,Consenso!C:P,14,0),0)</f>
        <v>0</v>
      </c>
      <c r="O132" s="3">
        <f>SUMIF('On Orders'!$B:$B,$B132,'On Orders'!E:E)</f>
        <v>0</v>
      </c>
      <c r="P132" s="3">
        <f>SUMIF('On Orders'!$B:$B,$B132,'On Orders'!F:F)</f>
        <v>264</v>
      </c>
      <c r="Q132" s="3">
        <f>SUMIF('On Orders'!$B:$B,$B132,'On Orders'!G:G)</f>
        <v>0</v>
      </c>
      <c r="R132" s="3">
        <f>SUMIF('On Orders'!$B:$B,$B132,'On Orders'!H:H)</f>
        <v>0</v>
      </c>
      <c r="S132" s="3">
        <v>0</v>
      </c>
      <c r="T132" s="3">
        <v>0</v>
      </c>
      <c r="U132" s="3">
        <v>0</v>
      </c>
      <c r="V132" s="31">
        <f t="shared" si="100"/>
        <v>264</v>
      </c>
      <c r="W132" s="31">
        <f t="shared" si="101"/>
        <v>264</v>
      </c>
      <c r="X132" s="31">
        <f t="shared" si="102"/>
        <v>14</v>
      </c>
      <c r="Y132" s="31">
        <f t="shared" si="103"/>
        <v>-16</v>
      </c>
      <c r="Z132" s="31">
        <f t="shared" si="104"/>
        <v>-46</v>
      </c>
      <c r="AA132" s="31">
        <f t="shared" si="105"/>
        <v>-76</v>
      </c>
      <c r="AB132" t="str">
        <f>IF(COUNTIF('Master iP17 iP18'!$B:$B,$B132)&gt;0,"18",IF(COUNTIF('Master iP17 iP18'!$E:$E,$B132)&gt;0,"17","NORMAL"))</f>
        <v>NORMAL</v>
      </c>
      <c r="AC132" t="str">
        <f>IF($AB132="18",_xlfn.XLOOKUP($B132,'Master iP17 iP18'!$B:$B,'Master iP17 iP18'!$E:$E),"")</f>
        <v/>
      </c>
      <c r="AD132" s="22">
        <f t="shared" si="106"/>
        <v>264</v>
      </c>
      <c r="AE132" s="22">
        <f t="shared" si="107"/>
        <v>264</v>
      </c>
      <c r="AF132" s="22">
        <f t="shared" si="108"/>
        <v>14</v>
      </c>
      <c r="AG132" s="22">
        <f t="shared" si="109"/>
        <v>-16</v>
      </c>
      <c r="AH132" s="22">
        <f t="shared" si="110"/>
        <v>-46</v>
      </c>
      <c r="AI132" s="22">
        <f t="shared" si="111"/>
        <v>-76</v>
      </c>
      <c r="AJ132" s="3">
        <f t="shared" si="112"/>
        <v>0</v>
      </c>
      <c r="AK132" s="3">
        <f t="shared" si="113"/>
        <v>0</v>
      </c>
      <c r="AL132" s="3">
        <f t="shared" si="114"/>
        <v>0</v>
      </c>
      <c r="AM132" s="3">
        <f t="shared" si="115"/>
        <v>16</v>
      </c>
      <c r="AN132" s="3">
        <f t="shared" si="116"/>
        <v>30</v>
      </c>
      <c r="AO132" s="3">
        <f t="shared" si="117"/>
        <v>30</v>
      </c>
      <c r="AR132" s="35" t="str">
        <f>IFERROR(_xlfn.XLOOKUP(B132,#REF!,#REF!),"")</f>
        <v/>
      </c>
      <c r="AS132" s="38">
        <f t="shared" si="118"/>
        <v>0</v>
      </c>
      <c r="AT132" s="38">
        <f t="shared" si="119"/>
        <v>0</v>
      </c>
      <c r="AU132" s="38">
        <f t="shared" si="120"/>
        <v>0</v>
      </c>
      <c r="AV132" s="38">
        <f t="shared" si="121"/>
        <v>16</v>
      </c>
      <c r="AW132" s="38">
        <f t="shared" si="122"/>
        <v>30</v>
      </c>
      <c r="AX132" s="38">
        <f t="shared" si="123"/>
        <v>30</v>
      </c>
      <c r="AY132" s="38" t="s">
        <v>3934</v>
      </c>
      <c r="BA132" s="110">
        <f>SUMIF(Consenso!$C:$C,$B132,Consenso!AZ:AZ)</f>
        <v>0</v>
      </c>
      <c r="BB132" s="110">
        <f>SUMIF(Consenso!$C:$C,$B132,Consenso!BA:BA)</f>
        <v>0</v>
      </c>
      <c r="BC132" s="110">
        <f>SUMIF(Consenso!$C:$C,$B132,Consenso!BB:BB)</f>
        <v>96875</v>
      </c>
      <c r="BD132" s="110">
        <f>SUMIF(Consenso!$C:$C,$B132,Consenso!BC:BC)</f>
        <v>11625</v>
      </c>
      <c r="BE132" s="110">
        <f>SUMIF(Consenso!$C:$C,$B132,Consenso!BD:BD)</f>
        <v>11625</v>
      </c>
      <c r="BF132" s="110">
        <f>SUMIF(Consenso!$C:$C,$B132,Consenso!BE:BE)</f>
        <v>11625</v>
      </c>
    </row>
    <row r="133" spans="1:58" x14ac:dyDescent="0.2">
      <c r="A133" t="s">
        <v>335</v>
      </c>
      <c r="B133" s="37" t="s">
        <v>2141</v>
      </c>
      <c r="C133" t="s">
        <v>2142</v>
      </c>
      <c r="D133" t="s">
        <v>407</v>
      </c>
      <c r="E133" t="s">
        <v>393</v>
      </c>
      <c r="F133" s="23" t="e">
        <v>#N/A</v>
      </c>
      <c r="G133" s="169">
        <v>300</v>
      </c>
      <c r="H133" s="3">
        <f>SUMIF(Consenso!$C:$C,$B133,Consenso!AM:AM)</f>
        <v>0</v>
      </c>
      <c r="I133" s="3">
        <f>SUMIF(Consenso!$C:$C,$B133,Consenso!AN:AN)</f>
        <v>0</v>
      </c>
      <c r="J133" s="3">
        <f>SUMIF(Consenso!$C:$C,$B133,Consenso!AO:AO)</f>
        <v>0</v>
      </c>
      <c r="K133" s="3">
        <f>SUMIF(Consenso!$C:$C,$B133,Consenso!AP:AP)</f>
        <v>0</v>
      </c>
      <c r="L133" s="3">
        <f>SUMIF(Consenso!$C:$C,$B133,Consenso!AQ:AQ)</f>
        <v>84</v>
      </c>
      <c r="M133" s="3">
        <f>SUMIF(Consenso!$C:$C,$B133,Consenso!AR:AR)</f>
        <v>85</v>
      </c>
      <c r="N133" s="3">
        <f>IFERROR(VLOOKUP(B:B,Consenso!C:P,14,0),0)</f>
        <v>0</v>
      </c>
      <c r="O133" s="3">
        <f>SUMIF('On Orders'!$B:$B,$B133,'On Orders'!E:E)</f>
        <v>0</v>
      </c>
      <c r="P133" s="3">
        <f>SUMIF('On Orders'!$B:$B,$B133,'On Orders'!F:F)</f>
        <v>0</v>
      </c>
      <c r="Q133" s="3">
        <f>SUMIF('On Orders'!$B:$B,$B133,'On Orders'!G:G)</f>
        <v>0</v>
      </c>
      <c r="R133" s="3">
        <f>SUMIF('On Orders'!$B:$B,$B133,'On Orders'!H:H)</f>
        <v>0</v>
      </c>
      <c r="S133" s="3">
        <v>0</v>
      </c>
      <c r="T133" s="3">
        <v>0</v>
      </c>
      <c r="U133" s="3">
        <v>0</v>
      </c>
      <c r="V133" s="31">
        <f t="shared" si="100"/>
        <v>0</v>
      </c>
      <c r="W133" s="31">
        <f t="shared" si="101"/>
        <v>0</v>
      </c>
      <c r="X133" s="31">
        <f t="shared" si="102"/>
        <v>0</v>
      </c>
      <c r="Y133" s="31">
        <f t="shared" si="103"/>
        <v>0</v>
      </c>
      <c r="Z133" s="31">
        <f t="shared" si="104"/>
        <v>-84</v>
      </c>
      <c r="AA133" s="31">
        <f t="shared" si="105"/>
        <v>-169</v>
      </c>
      <c r="AB133" t="str">
        <f>IF(COUNTIF('Master iP17 iP18'!$B:$B,$B133)&gt;0,"18",IF(COUNTIF('Master iP17 iP18'!$E:$E,$B133)&gt;0,"17","NORMAL"))</f>
        <v>NORMAL</v>
      </c>
      <c r="AC133" t="str">
        <f>IF($AB133="18",_xlfn.XLOOKUP($B133,'Master iP17 iP18'!$B:$B,'Master iP17 iP18'!$E:$E),"")</f>
        <v/>
      </c>
      <c r="AD133" s="22">
        <f t="shared" si="106"/>
        <v>0</v>
      </c>
      <c r="AE133" s="22">
        <f t="shared" si="107"/>
        <v>0</v>
      </c>
      <c r="AF133" s="22">
        <f t="shared" si="108"/>
        <v>0</v>
      </c>
      <c r="AG133" s="22">
        <f t="shared" si="109"/>
        <v>0</v>
      </c>
      <c r="AH133" s="22">
        <f t="shared" si="110"/>
        <v>-84</v>
      </c>
      <c r="AI133" s="22">
        <f t="shared" si="111"/>
        <v>-169</v>
      </c>
      <c r="AJ133" s="3">
        <f t="shared" si="112"/>
        <v>0</v>
      </c>
      <c r="AK133" s="3">
        <f t="shared" si="113"/>
        <v>0</v>
      </c>
      <c r="AL133" s="3">
        <f t="shared" si="114"/>
        <v>0</v>
      </c>
      <c r="AM133" s="3">
        <f t="shared" si="115"/>
        <v>0</v>
      </c>
      <c r="AN133" s="3">
        <f t="shared" si="116"/>
        <v>84</v>
      </c>
      <c r="AO133" s="3">
        <f t="shared" si="117"/>
        <v>85</v>
      </c>
      <c r="AR133" s="35" t="str">
        <f>IFERROR(_xlfn.XLOOKUP(B133,#REF!,#REF!),"")</f>
        <v/>
      </c>
      <c r="AS133" s="38">
        <f t="shared" si="118"/>
        <v>0</v>
      </c>
      <c r="AT133" s="38">
        <f t="shared" si="119"/>
        <v>0</v>
      </c>
      <c r="AU133" s="38">
        <f t="shared" si="120"/>
        <v>0</v>
      </c>
      <c r="AV133" s="38">
        <f t="shared" si="121"/>
        <v>0</v>
      </c>
      <c r="AW133" s="38">
        <f t="shared" si="122"/>
        <v>84</v>
      </c>
      <c r="AX133" s="38">
        <f t="shared" si="123"/>
        <v>85</v>
      </c>
      <c r="AY133" s="38" t="s">
        <v>3926</v>
      </c>
      <c r="AZ133" t="s">
        <v>4118</v>
      </c>
      <c r="BA133" s="110">
        <f>SUMIF(Consenso!$C:$C,$B133,Consenso!AZ:AZ)</f>
        <v>0</v>
      </c>
      <c r="BB133" s="110">
        <f>SUMIF(Consenso!$C:$C,$B133,Consenso!BA:BA)</f>
        <v>0</v>
      </c>
      <c r="BC133" s="110">
        <f>SUMIF(Consenso!$C:$C,$B133,Consenso!BB:BB)</f>
        <v>0</v>
      </c>
      <c r="BD133" s="110">
        <f>SUMIF(Consenso!$C:$C,$B133,Consenso!BC:BC)</f>
        <v>0</v>
      </c>
      <c r="BE133" s="110">
        <f>SUMIF(Consenso!$C:$C,$B133,Consenso!BD:BD)</f>
        <v>33847.293103448275</v>
      </c>
      <c r="BF133" s="110">
        <f>SUMIF(Consenso!$C:$C,$B133,Consenso!BE:BE)</f>
        <v>34250.237068965522</v>
      </c>
    </row>
    <row r="134" spans="1:58" x14ac:dyDescent="0.2">
      <c r="A134" t="s">
        <v>335</v>
      </c>
      <c r="B134" s="37" t="s">
        <v>2102</v>
      </c>
      <c r="C134" t="s">
        <v>2103</v>
      </c>
      <c r="D134" t="s">
        <v>407</v>
      </c>
      <c r="E134" t="s">
        <v>393</v>
      </c>
      <c r="F134" s="23" t="e">
        <v>#N/A</v>
      </c>
      <c r="G134" s="169">
        <v>350</v>
      </c>
      <c r="H134" s="3">
        <f>SUMIF(Consenso!$C:$C,$B134,Consenso!AM:AM)</f>
        <v>0</v>
      </c>
      <c r="I134" s="3">
        <f>SUMIF(Consenso!$C:$C,$B134,Consenso!AN:AN)</f>
        <v>0</v>
      </c>
      <c r="J134" s="3">
        <f>SUMIF(Consenso!$C:$C,$B134,Consenso!AO:AO)</f>
        <v>60</v>
      </c>
      <c r="K134" s="3">
        <f>SUMIF(Consenso!$C:$C,$B134,Consenso!AP:AP)</f>
        <v>60</v>
      </c>
      <c r="L134" s="3">
        <f>SUMIF(Consenso!$C:$C,$B134,Consenso!AQ:AQ)</f>
        <v>60</v>
      </c>
      <c r="M134" s="3">
        <f>SUMIF(Consenso!$C:$C,$B134,Consenso!AR:AR)</f>
        <v>60</v>
      </c>
      <c r="N134" s="3">
        <f>IFERROR(VLOOKUP(B:B,Consenso!C:P,14,0),0)</f>
        <v>0</v>
      </c>
      <c r="O134" s="3">
        <f>SUMIF('On Orders'!$B:$B,$B134,'On Orders'!E:E)</f>
        <v>0</v>
      </c>
      <c r="P134" s="3">
        <f>SUMIF('On Orders'!$B:$B,$B134,'On Orders'!F:F)</f>
        <v>216</v>
      </c>
      <c r="Q134" s="3">
        <f>SUMIF('On Orders'!$B:$B,$B134,'On Orders'!G:G)</f>
        <v>0</v>
      </c>
      <c r="R134" s="3">
        <f>SUMIF('On Orders'!$B:$B,$B134,'On Orders'!H:H)</f>
        <v>0</v>
      </c>
      <c r="S134" s="3">
        <v>0</v>
      </c>
      <c r="T134" s="3">
        <v>0</v>
      </c>
      <c r="U134" s="3">
        <v>0</v>
      </c>
      <c r="V134" s="31">
        <f t="shared" si="100"/>
        <v>216</v>
      </c>
      <c r="W134" s="31">
        <f t="shared" si="101"/>
        <v>216</v>
      </c>
      <c r="X134" s="31">
        <f t="shared" si="102"/>
        <v>156</v>
      </c>
      <c r="Y134" s="31">
        <f t="shared" si="103"/>
        <v>96</v>
      </c>
      <c r="Z134" s="31">
        <f t="shared" si="104"/>
        <v>36</v>
      </c>
      <c r="AA134" s="31">
        <f t="shared" si="105"/>
        <v>-24</v>
      </c>
      <c r="AB134" t="str">
        <f>IF(COUNTIF('Master iP17 iP18'!$B:$B,$B134)&gt;0,"18",IF(COUNTIF('Master iP17 iP18'!$E:$E,$B134)&gt;0,"17","NORMAL"))</f>
        <v>NORMAL</v>
      </c>
      <c r="AC134" t="str">
        <f>IF($AB134="18",_xlfn.XLOOKUP($B134,'Master iP17 iP18'!$B:$B,'Master iP17 iP18'!$E:$E),"")</f>
        <v/>
      </c>
      <c r="AD134" s="22">
        <f t="shared" si="106"/>
        <v>216</v>
      </c>
      <c r="AE134" s="22">
        <f t="shared" si="107"/>
        <v>216</v>
      </c>
      <c r="AF134" s="22">
        <f t="shared" si="108"/>
        <v>156</v>
      </c>
      <c r="AG134" s="22">
        <f t="shared" si="109"/>
        <v>96</v>
      </c>
      <c r="AH134" s="22">
        <f t="shared" si="110"/>
        <v>36</v>
      </c>
      <c r="AI134" s="22">
        <f t="shared" si="111"/>
        <v>-24</v>
      </c>
      <c r="AJ134" s="3">
        <f t="shared" si="112"/>
        <v>0</v>
      </c>
      <c r="AK134" s="3">
        <f t="shared" si="113"/>
        <v>0</v>
      </c>
      <c r="AL134" s="3">
        <f t="shared" si="114"/>
        <v>0</v>
      </c>
      <c r="AM134" s="3">
        <f t="shared" si="115"/>
        <v>0</v>
      </c>
      <c r="AN134" s="3">
        <f t="shared" si="116"/>
        <v>0</v>
      </c>
      <c r="AO134" s="3">
        <f t="shared" si="117"/>
        <v>24</v>
      </c>
      <c r="AR134" s="35" t="str">
        <f>IFERROR(_xlfn.XLOOKUP(B134,#REF!,#REF!),"")</f>
        <v/>
      </c>
      <c r="AS134" s="38">
        <f t="shared" si="118"/>
        <v>0</v>
      </c>
      <c r="AT134" s="38">
        <f t="shared" si="119"/>
        <v>0</v>
      </c>
      <c r="AU134" s="38">
        <f t="shared" si="120"/>
        <v>0</v>
      </c>
      <c r="AV134" s="38">
        <f t="shared" si="121"/>
        <v>0</v>
      </c>
      <c r="AW134" s="38">
        <f t="shared" si="122"/>
        <v>0</v>
      </c>
      <c r="AX134" s="38">
        <f t="shared" si="123"/>
        <v>24</v>
      </c>
      <c r="AY134" s="38"/>
      <c r="BA134" s="110">
        <f>SUMIF(Consenso!$C:$C,$B134,Consenso!AZ:AZ)</f>
        <v>0</v>
      </c>
      <c r="BB134" s="110">
        <f>SUMIF(Consenso!$C:$C,$B134,Consenso!BA:BA)</f>
        <v>0</v>
      </c>
      <c r="BC134" s="110">
        <f>SUMIF(Consenso!$C:$C,$B134,Consenso!BB:BB)</f>
        <v>27644.741379310344</v>
      </c>
      <c r="BD134" s="110">
        <f>SUMIF(Consenso!$C:$C,$B134,Consenso!BC:BC)</f>
        <v>27644.741379310344</v>
      </c>
      <c r="BE134" s="110">
        <f>SUMIF(Consenso!$C:$C,$B134,Consenso!BD:BD)</f>
        <v>27644.741379310344</v>
      </c>
      <c r="BF134" s="110">
        <f>SUMIF(Consenso!$C:$C,$B134,Consenso!BE:BE)</f>
        <v>27644.741379310344</v>
      </c>
    </row>
    <row r="135" spans="1:58" x14ac:dyDescent="0.2">
      <c r="A135" t="s">
        <v>335</v>
      </c>
      <c r="B135" s="37" t="s">
        <v>2096</v>
      </c>
      <c r="C135" t="s">
        <v>2097</v>
      </c>
      <c r="D135" t="s">
        <v>407</v>
      </c>
      <c r="E135" t="s">
        <v>393</v>
      </c>
      <c r="F135" s="23" t="e">
        <v>#N/A</v>
      </c>
      <c r="G135" s="169">
        <v>1850</v>
      </c>
      <c r="H135" s="3">
        <f>SUMIF(Consenso!$C:$C,$B135,Consenso!AM:AM)</f>
        <v>0</v>
      </c>
      <c r="I135" s="3">
        <f>SUMIF(Consenso!$C:$C,$B135,Consenso!AN:AN)</f>
        <v>0</v>
      </c>
      <c r="J135" s="3">
        <f>SUMIF(Consenso!$C:$C,$B135,Consenso!AO:AO)</f>
        <v>913</v>
      </c>
      <c r="K135" s="3">
        <f>SUMIF(Consenso!$C:$C,$B135,Consenso!AP:AP)</f>
        <v>1133</v>
      </c>
      <c r="L135" s="3">
        <f>SUMIF(Consenso!$C:$C,$B135,Consenso!AQ:AQ)</f>
        <v>1108</v>
      </c>
      <c r="M135" s="3">
        <f>SUMIF(Consenso!$C:$C,$B135,Consenso!AR:AR)</f>
        <v>1113</v>
      </c>
      <c r="N135" s="3">
        <f>IFERROR(VLOOKUP(B:B,Consenso!C:P,14,0),0)</f>
        <v>0</v>
      </c>
      <c r="O135" s="3">
        <f>SUMIF('On Orders'!$B:$B,$B135,'On Orders'!E:E)</f>
        <v>0</v>
      </c>
      <c r="P135" s="3">
        <f>SUMIF('On Orders'!$B:$B,$B135,'On Orders'!F:F)</f>
        <v>1656</v>
      </c>
      <c r="Q135" s="3">
        <f>SUMIF('On Orders'!$B:$B,$B135,'On Orders'!G:G)</f>
        <v>0</v>
      </c>
      <c r="R135" s="3">
        <f>SUMIF('On Orders'!$B:$B,$B135,'On Orders'!H:H)</f>
        <v>0</v>
      </c>
      <c r="S135" s="3">
        <v>0</v>
      </c>
      <c r="T135" s="3">
        <v>0</v>
      </c>
      <c r="U135" s="3">
        <v>0</v>
      </c>
      <c r="V135" s="31">
        <f t="shared" si="100"/>
        <v>1656</v>
      </c>
      <c r="W135" s="31">
        <f t="shared" si="101"/>
        <v>1656</v>
      </c>
      <c r="X135" s="31">
        <f t="shared" si="102"/>
        <v>743</v>
      </c>
      <c r="Y135" s="31">
        <f t="shared" si="103"/>
        <v>-390</v>
      </c>
      <c r="Z135" s="31">
        <f t="shared" si="104"/>
        <v>-1498</v>
      </c>
      <c r="AA135" s="31">
        <f t="shared" si="105"/>
        <v>-2611</v>
      </c>
      <c r="AB135" t="str">
        <f>IF(COUNTIF('Master iP17 iP18'!$B:$B,$B135)&gt;0,"18",IF(COUNTIF('Master iP17 iP18'!$E:$E,$B135)&gt;0,"17","NORMAL"))</f>
        <v>NORMAL</v>
      </c>
      <c r="AC135" t="str">
        <f>IF($AB135="18",_xlfn.XLOOKUP($B135,'Master iP17 iP18'!$B:$B,'Master iP17 iP18'!$E:$E),"")</f>
        <v/>
      </c>
      <c r="AD135" s="22">
        <f t="shared" si="106"/>
        <v>1656</v>
      </c>
      <c r="AE135" s="22">
        <f t="shared" si="107"/>
        <v>1656</v>
      </c>
      <c r="AF135" s="22">
        <f t="shared" si="108"/>
        <v>743</v>
      </c>
      <c r="AG135" s="22">
        <f t="shared" si="109"/>
        <v>-390</v>
      </c>
      <c r="AH135" s="22">
        <f t="shared" si="110"/>
        <v>-1498</v>
      </c>
      <c r="AI135" s="22">
        <f t="shared" si="111"/>
        <v>-2611</v>
      </c>
      <c r="AJ135" s="3">
        <f t="shared" si="112"/>
        <v>0</v>
      </c>
      <c r="AK135" s="3">
        <f t="shared" si="113"/>
        <v>0</v>
      </c>
      <c r="AL135" s="3">
        <f t="shared" si="114"/>
        <v>0</v>
      </c>
      <c r="AM135" s="3">
        <f t="shared" si="115"/>
        <v>390</v>
      </c>
      <c r="AN135" s="3">
        <f t="shared" si="116"/>
        <v>1108</v>
      </c>
      <c r="AO135" s="3">
        <f t="shared" si="117"/>
        <v>1113</v>
      </c>
      <c r="AR135" s="35" t="str">
        <f>IFERROR(_xlfn.XLOOKUP(B135,#REF!,#REF!),"")</f>
        <v/>
      </c>
      <c r="AS135" s="38">
        <f t="shared" si="118"/>
        <v>0</v>
      </c>
      <c r="AT135" s="38">
        <f t="shared" si="119"/>
        <v>0</v>
      </c>
      <c r="AU135" s="38">
        <f t="shared" si="120"/>
        <v>0</v>
      </c>
      <c r="AV135" s="38">
        <f t="shared" si="121"/>
        <v>390</v>
      </c>
      <c r="AW135" s="38">
        <f t="shared" si="122"/>
        <v>1108</v>
      </c>
      <c r="AX135" s="38">
        <f t="shared" si="123"/>
        <v>1113</v>
      </c>
      <c r="AY135" s="38" t="s">
        <v>3940</v>
      </c>
      <c r="BA135" s="110">
        <f>SUMIF(Consenso!$C:$C,$B135,Consenso!AZ:AZ)</f>
        <v>0</v>
      </c>
      <c r="BB135" s="110">
        <f>SUMIF(Consenso!$C:$C,$B135,Consenso!BA:BA)</f>
        <v>0</v>
      </c>
      <c r="BC135" s="110">
        <f>SUMIF(Consenso!$C:$C,$B135,Consenso!BB:BB)</f>
        <v>376442.49568965519</v>
      </c>
      <c r="BD135" s="110">
        <f>SUMIF(Consenso!$C:$C,$B135,Consenso!BC:BC)</f>
        <v>460755.03879310348</v>
      </c>
      <c r="BE135" s="110">
        <f>SUMIF(Consenso!$C:$C,$B135,Consenso!BD:BD)</f>
        <v>452473.29310344829</v>
      </c>
      <c r="BF135" s="110">
        <f>SUMIF(Consenso!$C:$C,$B135,Consenso!BE:BE)</f>
        <v>454141.2025862069</v>
      </c>
    </row>
    <row r="136" spans="1:58" x14ac:dyDescent="0.2">
      <c r="A136" t="s">
        <v>335</v>
      </c>
      <c r="B136" s="37" t="s">
        <v>2098</v>
      </c>
      <c r="C136" t="s">
        <v>2099</v>
      </c>
      <c r="D136" t="s">
        <v>407</v>
      </c>
      <c r="E136" t="s">
        <v>393</v>
      </c>
      <c r="F136" s="23" t="e">
        <v>#N/A</v>
      </c>
      <c r="G136" s="169">
        <v>650</v>
      </c>
      <c r="H136" s="3">
        <f>SUMIF(Consenso!$C:$C,$B136,Consenso!AM:AM)</f>
        <v>0</v>
      </c>
      <c r="I136" s="3">
        <f>SUMIF(Consenso!$C:$C,$B136,Consenso!AN:AN)</f>
        <v>0</v>
      </c>
      <c r="J136" s="3">
        <f>SUMIF(Consenso!$C:$C,$B136,Consenso!AO:AO)</f>
        <v>148</v>
      </c>
      <c r="K136" s="3">
        <f>SUMIF(Consenso!$C:$C,$B136,Consenso!AP:AP)</f>
        <v>73</v>
      </c>
      <c r="L136" s="3">
        <f>SUMIF(Consenso!$C:$C,$B136,Consenso!AQ:AQ)</f>
        <v>188</v>
      </c>
      <c r="M136" s="3">
        <f>SUMIF(Consenso!$C:$C,$B136,Consenso!AR:AR)</f>
        <v>183</v>
      </c>
      <c r="N136" s="3">
        <f>IFERROR(VLOOKUP(B:B,Consenso!C:P,14,0),0)</f>
        <v>0</v>
      </c>
      <c r="O136" s="3">
        <f>SUMIF('On Orders'!$B:$B,$B136,'On Orders'!E:E)</f>
        <v>0</v>
      </c>
      <c r="P136" s="3">
        <f>SUMIF('On Orders'!$B:$B,$B136,'On Orders'!F:F)</f>
        <v>456</v>
      </c>
      <c r="Q136" s="3">
        <f>SUMIF('On Orders'!$B:$B,$B136,'On Orders'!G:G)</f>
        <v>0</v>
      </c>
      <c r="R136" s="3">
        <f>SUMIF('On Orders'!$B:$B,$B136,'On Orders'!H:H)</f>
        <v>0</v>
      </c>
      <c r="S136" s="3">
        <v>0</v>
      </c>
      <c r="T136" s="3">
        <v>0</v>
      </c>
      <c r="U136" s="3">
        <v>0</v>
      </c>
      <c r="V136" s="31">
        <f t="shared" si="100"/>
        <v>456</v>
      </c>
      <c r="W136" s="31">
        <f t="shared" si="101"/>
        <v>456</v>
      </c>
      <c r="X136" s="31">
        <f t="shared" si="102"/>
        <v>308</v>
      </c>
      <c r="Y136" s="31">
        <f t="shared" si="103"/>
        <v>235</v>
      </c>
      <c r="Z136" s="31">
        <f t="shared" si="104"/>
        <v>47</v>
      </c>
      <c r="AA136" s="31">
        <f t="shared" si="105"/>
        <v>-136</v>
      </c>
      <c r="AB136" t="str">
        <f>IF(COUNTIF('Master iP17 iP18'!$B:$B,$B136)&gt;0,"18",IF(COUNTIF('Master iP17 iP18'!$E:$E,$B136)&gt;0,"17","NORMAL"))</f>
        <v>NORMAL</v>
      </c>
      <c r="AC136" t="str">
        <f>IF($AB136="18",_xlfn.XLOOKUP($B136,'Master iP17 iP18'!$B:$B,'Master iP17 iP18'!$E:$E),"")</f>
        <v/>
      </c>
      <c r="AD136" s="22">
        <f t="shared" si="106"/>
        <v>456</v>
      </c>
      <c r="AE136" s="22">
        <f t="shared" si="107"/>
        <v>456</v>
      </c>
      <c r="AF136" s="22">
        <f t="shared" si="108"/>
        <v>308</v>
      </c>
      <c r="AG136" s="22">
        <f t="shared" si="109"/>
        <v>235</v>
      </c>
      <c r="AH136" s="22">
        <f t="shared" si="110"/>
        <v>47</v>
      </c>
      <c r="AI136" s="22">
        <f t="shared" si="111"/>
        <v>-136</v>
      </c>
      <c r="AJ136" s="3">
        <f t="shared" si="112"/>
        <v>0</v>
      </c>
      <c r="AK136" s="3">
        <f t="shared" si="113"/>
        <v>0</v>
      </c>
      <c r="AL136" s="3">
        <f t="shared" si="114"/>
        <v>0</v>
      </c>
      <c r="AM136" s="3">
        <f t="shared" si="115"/>
        <v>0</v>
      </c>
      <c r="AN136" s="3">
        <f t="shared" si="116"/>
        <v>0</v>
      </c>
      <c r="AO136" s="3">
        <f t="shared" si="117"/>
        <v>136</v>
      </c>
      <c r="AR136" s="35" t="str">
        <f>IFERROR(_xlfn.XLOOKUP(B136,#REF!,#REF!),"")</f>
        <v/>
      </c>
      <c r="AS136" s="38">
        <f t="shared" si="118"/>
        <v>0</v>
      </c>
      <c r="AT136" s="38">
        <f t="shared" si="119"/>
        <v>0</v>
      </c>
      <c r="AU136" s="38">
        <f t="shared" si="120"/>
        <v>0</v>
      </c>
      <c r="AV136" s="38">
        <f t="shared" si="121"/>
        <v>0</v>
      </c>
      <c r="AW136" s="38">
        <f t="shared" si="122"/>
        <v>0</v>
      </c>
      <c r="AX136" s="38">
        <f t="shared" si="123"/>
        <v>136</v>
      </c>
      <c r="AY136" s="38" t="s">
        <v>3926</v>
      </c>
      <c r="AZ136" t="s">
        <v>4118</v>
      </c>
      <c r="BA136" s="110">
        <f>SUMIF(Consenso!$C:$C,$B136,Consenso!AZ:AZ)</f>
        <v>0</v>
      </c>
      <c r="BB136" s="110">
        <f>SUMIF(Consenso!$C:$C,$B136,Consenso!BA:BA)</f>
        <v>0</v>
      </c>
      <c r="BC136" s="110">
        <f>SUMIF(Consenso!$C:$C,$B136,Consenso!BB:BB)</f>
        <v>68190.362068965507</v>
      </c>
      <c r="BD136" s="110">
        <f>SUMIF(Consenso!$C:$C,$B136,Consenso!BC:BC)</f>
        <v>33634.435344827587</v>
      </c>
      <c r="BE136" s="110">
        <f>SUMIF(Consenso!$C:$C,$B136,Consenso!BD:BD)</f>
        <v>81764.844827586203</v>
      </c>
      <c r="BF136" s="110">
        <f>SUMIF(Consenso!$C:$C,$B136,Consenso!BE:BE)</f>
        <v>79403.314655172406</v>
      </c>
    </row>
    <row r="137" spans="1:58" x14ac:dyDescent="0.2">
      <c r="A137" t="s">
        <v>335</v>
      </c>
      <c r="B137" s="37" t="s">
        <v>452</v>
      </c>
      <c r="C137" t="s">
        <v>453</v>
      </c>
      <c r="D137" t="s">
        <v>407</v>
      </c>
      <c r="E137" t="s">
        <v>393</v>
      </c>
      <c r="F137" s="23" t="e">
        <v>#N/A</v>
      </c>
      <c r="G137" s="169">
        <v>320</v>
      </c>
      <c r="H137" s="3">
        <f>SUMIF(Consenso!$C:$C,$B137,Consenso!AM:AM)</f>
        <v>0</v>
      </c>
      <c r="I137" s="3">
        <f>SUMIF(Consenso!$C:$C,$B137,Consenso!AN:AN)</f>
        <v>0</v>
      </c>
      <c r="J137" s="3">
        <f>SUMIF(Consenso!$C:$C,$B137,Consenso!AO:AO)</f>
        <v>250</v>
      </c>
      <c r="K137" s="3">
        <f>SUMIF(Consenso!$C:$C,$B137,Consenso!AP:AP)</f>
        <v>50</v>
      </c>
      <c r="L137" s="3">
        <f>SUMIF(Consenso!$C:$C,$B137,Consenso!AQ:AQ)</f>
        <v>80</v>
      </c>
      <c r="M137" s="3">
        <f>SUMIF(Consenso!$C:$C,$B137,Consenso!AR:AR)</f>
        <v>30</v>
      </c>
      <c r="N137" s="3">
        <f>IFERROR(VLOOKUP(B:B,Consenso!C:P,14,0),0)</f>
        <v>0</v>
      </c>
      <c r="O137" s="3">
        <f>SUMIF('On Orders'!$B:$B,$B137,'On Orders'!E:E)</f>
        <v>0</v>
      </c>
      <c r="P137" s="3">
        <f>SUMIF('On Orders'!$B:$B,$B137,'On Orders'!F:F)</f>
        <v>264</v>
      </c>
      <c r="Q137" s="3">
        <f>SUMIF('On Orders'!$B:$B,$B137,'On Orders'!G:G)</f>
        <v>0</v>
      </c>
      <c r="R137" s="3">
        <f>SUMIF('On Orders'!$B:$B,$B137,'On Orders'!H:H)</f>
        <v>0</v>
      </c>
      <c r="S137" s="3">
        <v>0</v>
      </c>
      <c r="T137" s="3">
        <v>0</v>
      </c>
      <c r="U137" s="3">
        <v>0</v>
      </c>
      <c r="V137" s="31">
        <f t="shared" si="100"/>
        <v>264</v>
      </c>
      <c r="W137" s="31">
        <f t="shared" si="101"/>
        <v>264</v>
      </c>
      <c r="X137" s="31">
        <f t="shared" si="102"/>
        <v>14</v>
      </c>
      <c r="Y137" s="31">
        <f t="shared" si="103"/>
        <v>-36</v>
      </c>
      <c r="Z137" s="31">
        <f t="shared" si="104"/>
        <v>-116</v>
      </c>
      <c r="AA137" s="31">
        <f t="shared" si="105"/>
        <v>-146</v>
      </c>
      <c r="AB137" t="str">
        <f>IF(COUNTIF('Master iP17 iP18'!$B:$B,$B137)&gt;0,"18",IF(COUNTIF('Master iP17 iP18'!$E:$E,$B137)&gt;0,"17","NORMAL"))</f>
        <v>NORMAL</v>
      </c>
      <c r="AC137" t="str">
        <f>IF($AB137="18",_xlfn.XLOOKUP($B137,'Master iP17 iP18'!$B:$B,'Master iP17 iP18'!$E:$E),"")</f>
        <v/>
      </c>
      <c r="AD137" s="22">
        <f t="shared" si="106"/>
        <v>264</v>
      </c>
      <c r="AE137" s="22">
        <f t="shared" si="107"/>
        <v>264</v>
      </c>
      <c r="AF137" s="22">
        <f t="shared" si="108"/>
        <v>14</v>
      </c>
      <c r="AG137" s="22">
        <f t="shared" si="109"/>
        <v>-36</v>
      </c>
      <c r="AH137" s="22">
        <f t="shared" si="110"/>
        <v>-116</v>
      </c>
      <c r="AI137" s="22">
        <f t="shared" si="111"/>
        <v>-146</v>
      </c>
      <c r="AJ137" s="3">
        <f t="shared" si="112"/>
        <v>0</v>
      </c>
      <c r="AK137" s="3">
        <f t="shared" si="113"/>
        <v>0</v>
      </c>
      <c r="AL137" s="3">
        <f t="shared" si="114"/>
        <v>0</v>
      </c>
      <c r="AM137" s="3">
        <f t="shared" si="115"/>
        <v>36</v>
      </c>
      <c r="AN137" s="3">
        <f t="shared" si="116"/>
        <v>80</v>
      </c>
      <c r="AO137" s="3">
        <f t="shared" si="117"/>
        <v>30</v>
      </c>
      <c r="AR137" s="35" t="str">
        <f>IFERROR(_xlfn.XLOOKUP(B137,#REF!,#REF!),"")</f>
        <v/>
      </c>
      <c r="AS137" s="38">
        <f t="shared" si="118"/>
        <v>0</v>
      </c>
      <c r="AT137" s="38">
        <f t="shared" si="119"/>
        <v>0</v>
      </c>
      <c r="AU137" s="38">
        <f t="shared" si="120"/>
        <v>0</v>
      </c>
      <c r="AV137" s="38">
        <f t="shared" si="121"/>
        <v>36</v>
      </c>
      <c r="AW137" s="38">
        <f t="shared" si="122"/>
        <v>80</v>
      </c>
      <c r="AX137" s="38">
        <f t="shared" si="123"/>
        <v>30</v>
      </c>
      <c r="AY137" s="38" t="s">
        <v>3935</v>
      </c>
      <c r="BA137" s="110">
        <f>SUMIF(Consenso!$C:$C,$B137,Consenso!AZ:AZ)</f>
        <v>0</v>
      </c>
      <c r="BB137" s="110">
        <f>SUMIF(Consenso!$C:$C,$B137,Consenso!BA:BA)</f>
        <v>0</v>
      </c>
      <c r="BC137" s="110">
        <f>SUMIF(Consenso!$C:$C,$B137,Consenso!BB:BB)</f>
        <v>96875</v>
      </c>
      <c r="BD137" s="110">
        <f>SUMIF(Consenso!$C:$C,$B137,Consenso!BC:BC)</f>
        <v>19375</v>
      </c>
      <c r="BE137" s="110">
        <f>SUMIF(Consenso!$C:$C,$B137,Consenso!BD:BD)</f>
        <v>31000</v>
      </c>
      <c r="BF137" s="110">
        <f>SUMIF(Consenso!$C:$C,$B137,Consenso!BE:BE)</f>
        <v>11625</v>
      </c>
    </row>
    <row r="138" spans="1:58" x14ac:dyDescent="0.2">
      <c r="A138" t="s">
        <v>335</v>
      </c>
      <c r="B138" s="37" t="s">
        <v>2100</v>
      </c>
      <c r="C138" t="s">
        <v>2101</v>
      </c>
      <c r="D138" t="s">
        <v>407</v>
      </c>
      <c r="E138" t="s">
        <v>393</v>
      </c>
      <c r="F138" s="23" t="e">
        <v>#N/A</v>
      </c>
      <c r="G138" s="169">
        <v>350</v>
      </c>
      <c r="H138" s="3">
        <f>SUMIF(Consenso!$C:$C,$B138,Consenso!AM:AM)</f>
        <v>0</v>
      </c>
      <c r="I138" s="3">
        <f>SUMIF(Consenso!$C:$C,$B138,Consenso!AN:AN)</f>
        <v>0</v>
      </c>
      <c r="J138" s="3">
        <f>SUMIF(Consenso!$C:$C,$B138,Consenso!AO:AO)</f>
        <v>74</v>
      </c>
      <c r="K138" s="3">
        <f>SUMIF(Consenso!$C:$C,$B138,Consenso!AP:AP)</f>
        <v>35</v>
      </c>
      <c r="L138" s="3">
        <f>SUMIF(Consenso!$C:$C,$B138,Consenso!AQ:AQ)</f>
        <v>52</v>
      </c>
      <c r="M138" s="3">
        <f>SUMIF(Consenso!$C:$C,$B138,Consenso!AR:AR)</f>
        <v>49</v>
      </c>
      <c r="N138" s="3">
        <f>IFERROR(VLOOKUP(B:B,Consenso!C:P,14,0),0)</f>
        <v>0</v>
      </c>
      <c r="O138" s="3">
        <f>SUMIF('On Orders'!$B:$B,$B138,'On Orders'!E:E)</f>
        <v>0</v>
      </c>
      <c r="P138" s="3">
        <f>SUMIF('On Orders'!$B:$B,$B138,'On Orders'!F:F)</f>
        <v>216</v>
      </c>
      <c r="Q138" s="3">
        <f>SUMIF('On Orders'!$B:$B,$B138,'On Orders'!G:G)</f>
        <v>0</v>
      </c>
      <c r="R138" s="3">
        <f>SUMIF('On Orders'!$B:$B,$B138,'On Orders'!H:H)</f>
        <v>0</v>
      </c>
      <c r="S138" s="3">
        <v>0</v>
      </c>
      <c r="T138" s="3">
        <v>0</v>
      </c>
      <c r="U138" s="3">
        <v>0</v>
      </c>
      <c r="V138" s="31">
        <f t="shared" si="100"/>
        <v>216</v>
      </c>
      <c r="W138" s="31">
        <f t="shared" si="101"/>
        <v>216</v>
      </c>
      <c r="X138" s="31">
        <f t="shared" si="102"/>
        <v>142</v>
      </c>
      <c r="Y138" s="31">
        <f t="shared" si="103"/>
        <v>107</v>
      </c>
      <c r="Z138" s="31">
        <f t="shared" si="104"/>
        <v>55</v>
      </c>
      <c r="AA138" s="31">
        <f t="shared" si="105"/>
        <v>6</v>
      </c>
      <c r="AB138" t="str">
        <f>IF(COUNTIF('Master iP17 iP18'!$B:$B,$B138)&gt;0,"18",IF(COUNTIF('Master iP17 iP18'!$E:$E,$B138)&gt;0,"17","NORMAL"))</f>
        <v>NORMAL</v>
      </c>
      <c r="AC138" t="str">
        <f>IF($AB138="18",_xlfn.XLOOKUP($B138,'Master iP17 iP18'!$B:$B,'Master iP17 iP18'!$E:$E),"")</f>
        <v/>
      </c>
      <c r="AD138" s="22">
        <f t="shared" si="106"/>
        <v>216</v>
      </c>
      <c r="AE138" s="22">
        <f t="shared" si="107"/>
        <v>216</v>
      </c>
      <c r="AF138" s="22">
        <f t="shared" si="108"/>
        <v>142</v>
      </c>
      <c r="AG138" s="22">
        <f t="shared" si="109"/>
        <v>107</v>
      </c>
      <c r="AH138" s="22">
        <f t="shared" si="110"/>
        <v>55</v>
      </c>
      <c r="AI138" s="22">
        <f t="shared" si="111"/>
        <v>6</v>
      </c>
      <c r="AJ138" s="3">
        <f t="shared" si="112"/>
        <v>0</v>
      </c>
      <c r="AK138" s="3">
        <f t="shared" si="113"/>
        <v>0</v>
      </c>
      <c r="AL138" s="3">
        <f t="shared" si="114"/>
        <v>0</v>
      </c>
      <c r="AM138" s="3">
        <f t="shared" si="115"/>
        <v>0</v>
      </c>
      <c r="AN138" s="3">
        <f t="shared" si="116"/>
        <v>0</v>
      </c>
      <c r="AO138" s="3">
        <f t="shared" si="117"/>
        <v>0</v>
      </c>
      <c r="AR138" s="35" t="str">
        <f>IFERROR(_xlfn.XLOOKUP(B138,#REF!,#REF!),"")</f>
        <v/>
      </c>
      <c r="AS138" s="38">
        <f t="shared" si="118"/>
        <v>0</v>
      </c>
      <c r="AT138" s="38">
        <f t="shared" si="119"/>
        <v>0</v>
      </c>
      <c r="AU138" s="38">
        <f t="shared" si="120"/>
        <v>0</v>
      </c>
      <c r="AV138" s="38">
        <f t="shared" si="121"/>
        <v>0</v>
      </c>
      <c r="AW138" s="38">
        <f t="shared" si="122"/>
        <v>0</v>
      </c>
      <c r="AX138" s="38">
        <f t="shared" si="123"/>
        <v>0</v>
      </c>
      <c r="AY138" s="38"/>
      <c r="BA138" s="110">
        <f>SUMIF(Consenso!$C:$C,$B138,Consenso!AZ:AZ)</f>
        <v>0</v>
      </c>
      <c r="BB138" s="110">
        <f>SUMIF(Consenso!$C:$C,$B138,Consenso!BA:BA)</f>
        <v>0</v>
      </c>
      <c r="BC138" s="110">
        <f>SUMIF(Consenso!$C:$C,$B138,Consenso!BB:BB)</f>
        <v>34095.181034482754</v>
      </c>
      <c r="BD138" s="110">
        <f>SUMIF(Consenso!$C:$C,$B138,Consenso!BC:BC)</f>
        <v>16126.099137931033</v>
      </c>
      <c r="BE138" s="110">
        <f>SUMIF(Consenso!$C:$C,$B138,Consenso!BD:BD)</f>
        <v>23958.775862068964</v>
      </c>
      <c r="BF138" s="110">
        <f>SUMIF(Consenso!$C:$C,$B138,Consenso!BE:BE)</f>
        <v>22576.538793103446</v>
      </c>
    </row>
    <row r="139" spans="1:58" x14ac:dyDescent="0.2">
      <c r="A139" t="s">
        <v>335</v>
      </c>
      <c r="B139" s="37" t="s">
        <v>2137</v>
      </c>
      <c r="C139" t="s">
        <v>2138</v>
      </c>
      <c r="D139" t="s">
        <v>407</v>
      </c>
      <c r="E139" t="s">
        <v>393</v>
      </c>
      <c r="F139" s="23" t="e">
        <v>#N/A</v>
      </c>
      <c r="G139" s="169">
        <v>300</v>
      </c>
      <c r="H139" s="3">
        <f>SUMIF(Consenso!$C:$C,$B139,Consenso!AM:AM)</f>
        <v>0</v>
      </c>
      <c r="I139" s="3">
        <f>SUMIF(Consenso!$C:$C,$B139,Consenso!AN:AN)</f>
        <v>0</v>
      </c>
      <c r="J139" s="3">
        <f>SUMIF(Consenso!$C:$C,$B139,Consenso!AO:AO)</f>
        <v>0</v>
      </c>
      <c r="K139" s="3">
        <f>SUMIF(Consenso!$C:$C,$B139,Consenso!AP:AP)</f>
        <v>0</v>
      </c>
      <c r="L139" s="3">
        <f>SUMIF(Consenso!$C:$C,$B139,Consenso!AQ:AQ)</f>
        <v>84</v>
      </c>
      <c r="M139" s="3">
        <f>SUMIF(Consenso!$C:$C,$B139,Consenso!AR:AR)</f>
        <v>85</v>
      </c>
      <c r="N139" s="3">
        <f>IFERROR(VLOOKUP(B:B,Consenso!C:P,14,0),0)</f>
        <v>0</v>
      </c>
      <c r="O139" s="3">
        <f>SUMIF('On Orders'!$B:$B,$B139,'On Orders'!E:E)</f>
        <v>0</v>
      </c>
      <c r="P139" s="3">
        <f>SUMIF('On Orders'!$B:$B,$B139,'On Orders'!F:F)</f>
        <v>0</v>
      </c>
      <c r="Q139" s="3">
        <f>SUMIF('On Orders'!$B:$B,$B139,'On Orders'!G:G)</f>
        <v>0</v>
      </c>
      <c r="R139" s="3">
        <f>SUMIF('On Orders'!$B:$B,$B139,'On Orders'!H:H)</f>
        <v>0</v>
      </c>
      <c r="S139" s="3">
        <v>0</v>
      </c>
      <c r="T139" s="3">
        <v>0</v>
      </c>
      <c r="U139" s="3">
        <v>0</v>
      </c>
      <c r="V139" s="31">
        <f t="shared" si="100"/>
        <v>0</v>
      </c>
      <c r="W139" s="31">
        <f t="shared" si="101"/>
        <v>0</v>
      </c>
      <c r="X139" s="31">
        <f t="shared" si="102"/>
        <v>0</v>
      </c>
      <c r="Y139" s="31">
        <f t="shared" si="103"/>
        <v>0</v>
      </c>
      <c r="Z139" s="31">
        <f t="shared" si="104"/>
        <v>-84</v>
      </c>
      <c r="AA139" s="31">
        <f t="shared" si="105"/>
        <v>-169</v>
      </c>
      <c r="AB139" t="str">
        <f>IF(COUNTIF('Master iP17 iP18'!$B:$B,$B139)&gt;0,"18",IF(COUNTIF('Master iP17 iP18'!$E:$E,$B139)&gt;0,"17","NORMAL"))</f>
        <v>NORMAL</v>
      </c>
      <c r="AC139" t="str">
        <f>IF($AB139="18",_xlfn.XLOOKUP($B139,'Master iP17 iP18'!$B:$B,'Master iP17 iP18'!$E:$E),"")</f>
        <v/>
      </c>
      <c r="AD139" s="22">
        <f t="shared" si="106"/>
        <v>0</v>
      </c>
      <c r="AE139" s="22">
        <f t="shared" si="107"/>
        <v>0</v>
      </c>
      <c r="AF139" s="22">
        <f t="shared" si="108"/>
        <v>0</v>
      </c>
      <c r="AG139" s="22">
        <f t="shared" si="109"/>
        <v>0</v>
      </c>
      <c r="AH139" s="22">
        <f t="shared" si="110"/>
        <v>-84</v>
      </c>
      <c r="AI139" s="22">
        <f t="shared" si="111"/>
        <v>-169</v>
      </c>
      <c r="AJ139" s="3">
        <f t="shared" si="112"/>
        <v>0</v>
      </c>
      <c r="AK139" s="3">
        <f t="shared" si="113"/>
        <v>0</v>
      </c>
      <c r="AL139" s="3">
        <f t="shared" si="114"/>
        <v>0</v>
      </c>
      <c r="AM139" s="3">
        <f t="shared" si="115"/>
        <v>0</v>
      </c>
      <c r="AN139" s="3">
        <f t="shared" si="116"/>
        <v>84</v>
      </c>
      <c r="AO139" s="3">
        <f t="shared" si="117"/>
        <v>85</v>
      </c>
      <c r="AR139" s="35" t="str">
        <f>IFERROR(_xlfn.XLOOKUP(B139,#REF!,#REF!),"")</f>
        <v/>
      </c>
      <c r="AS139" s="38">
        <f t="shared" si="118"/>
        <v>0</v>
      </c>
      <c r="AT139" s="38">
        <f t="shared" si="119"/>
        <v>0</v>
      </c>
      <c r="AU139" s="38">
        <f t="shared" si="120"/>
        <v>0</v>
      </c>
      <c r="AV139" s="38">
        <f t="shared" si="121"/>
        <v>0</v>
      </c>
      <c r="AW139" s="38">
        <f t="shared" si="122"/>
        <v>84</v>
      </c>
      <c r="AX139" s="38">
        <f t="shared" si="123"/>
        <v>85</v>
      </c>
      <c r="AY139" s="38" t="s">
        <v>3926</v>
      </c>
      <c r="AZ139" t="s">
        <v>4118</v>
      </c>
      <c r="BA139" s="110">
        <f>SUMIF(Consenso!$C:$C,$B139,Consenso!AZ:AZ)</f>
        <v>0</v>
      </c>
      <c r="BB139" s="110">
        <f>SUMIF(Consenso!$C:$C,$B139,Consenso!BA:BA)</f>
        <v>0</v>
      </c>
      <c r="BC139" s="110">
        <f>SUMIF(Consenso!$C:$C,$B139,Consenso!BB:BB)</f>
        <v>0</v>
      </c>
      <c r="BD139" s="110">
        <f>SUMIF(Consenso!$C:$C,$B139,Consenso!BC:BC)</f>
        <v>0</v>
      </c>
      <c r="BE139" s="110">
        <f>SUMIF(Consenso!$C:$C,$B139,Consenso!BD:BD)</f>
        <v>33847.293103448275</v>
      </c>
      <c r="BF139" s="110">
        <f>SUMIF(Consenso!$C:$C,$B139,Consenso!BE:BE)</f>
        <v>34250.237068965522</v>
      </c>
    </row>
    <row r="140" spans="1:58" x14ac:dyDescent="0.2">
      <c r="A140" t="s">
        <v>335</v>
      </c>
      <c r="B140" s="37" t="s">
        <v>436</v>
      </c>
      <c r="C140" t="s">
        <v>437</v>
      </c>
      <c r="D140" t="s">
        <v>407</v>
      </c>
      <c r="E140" t="s">
        <v>2202</v>
      </c>
      <c r="F140" s="23" t="e">
        <v>#N/A</v>
      </c>
      <c r="G140" s="169"/>
      <c r="H140" s="3">
        <f>SUMIF(Consenso!$C:$C,$B140,Consenso!AM:AM)</f>
        <v>0</v>
      </c>
      <c r="I140" s="3">
        <f>SUMIF(Consenso!$C:$C,$B140,Consenso!AN:AN)</f>
        <v>0</v>
      </c>
      <c r="J140" s="3">
        <f>SUMIF(Consenso!$C:$C,$B140,Consenso!AO:AO)</f>
        <v>280</v>
      </c>
      <c r="K140" s="3">
        <f>SUMIF(Consenso!$C:$C,$B140,Consenso!AP:AP)</f>
        <v>400</v>
      </c>
      <c r="L140" s="3">
        <f>SUMIF(Consenso!$C:$C,$B140,Consenso!AQ:AQ)</f>
        <v>460</v>
      </c>
      <c r="M140" s="3">
        <f>SUMIF(Consenso!$C:$C,$B140,Consenso!AR:AR)</f>
        <v>200</v>
      </c>
      <c r="N140" s="3">
        <f>IFERROR(VLOOKUP(B:B,Consenso!C:P,14,0),0)</f>
        <v>0</v>
      </c>
      <c r="O140" s="3">
        <f>SUMIF('On Orders'!$B:$B,$B140,'On Orders'!E:E)</f>
        <v>0</v>
      </c>
      <c r="P140" s="3">
        <f>SUMIF('On Orders'!$B:$B,$B140,'On Orders'!F:F)</f>
        <v>312</v>
      </c>
      <c r="Q140" s="3">
        <f>SUMIF('On Orders'!$B:$B,$B140,'On Orders'!G:G)</f>
        <v>0</v>
      </c>
      <c r="R140" s="3">
        <f>SUMIF('On Orders'!$B:$B,$B140,'On Orders'!H:H)</f>
        <v>0</v>
      </c>
      <c r="S140" s="3">
        <v>0</v>
      </c>
      <c r="T140" s="3">
        <v>0</v>
      </c>
      <c r="U140" s="3">
        <v>0</v>
      </c>
      <c r="V140" s="31">
        <f t="shared" si="100"/>
        <v>312</v>
      </c>
      <c r="W140" s="31">
        <f t="shared" si="101"/>
        <v>312</v>
      </c>
      <c r="X140" s="31">
        <f t="shared" si="102"/>
        <v>32</v>
      </c>
      <c r="Y140" s="31">
        <f t="shared" si="103"/>
        <v>-368</v>
      </c>
      <c r="Z140" s="31">
        <f t="shared" si="104"/>
        <v>-828</v>
      </c>
      <c r="AA140" s="31">
        <f t="shared" si="105"/>
        <v>-1028</v>
      </c>
      <c r="AB140" t="str">
        <f>IF(COUNTIF('Master iP17 iP18'!$B:$B,$B140)&gt;0,"18",IF(COUNTIF('Master iP17 iP18'!$E:$E,$B140)&gt;0,"17","NORMAL"))</f>
        <v>18</v>
      </c>
      <c r="AC140" t="str">
        <f>IF($AB140="18",_xlfn.XLOOKUP($B140,'Master iP17 iP18'!$B:$B,'Master iP17 iP18'!$E:$E),"")</f>
        <v>T21-11334</v>
      </c>
      <c r="AD140" s="22">
        <f t="shared" si="106"/>
        <v>287</v>
      </c>
      <c r="AE140" s="22">
        <f t="shared" si="107"/>
        <v>270</v>
      </c>
      <c r="AF140" s="22">
        <f t="shared" si="108"/>
        <v>-10</v>
      </c>
      <c r="AG140" s="22">
        <f t="shared" si="109"/>
        <v>-410</v>
      </c>
      <c r="AH140" s="22">
        <f t="shared" si="110"/>
        <v>-870</v>
      </c>
      <c r="AI140" s="22">
        <f t="shared" si="111"/>
        <v>-1070</v>
      </c>
      <c r="AJ140" s="141">
        <f t="shared" si="112"/>
        <v>0</v>
      </c>
      <c r="AK140" s="3">
        <f t="shared" si="113"/>
        <v>0</v>
      </c>
      <c r="AL140" s="3">
        <f t="shared" si="114"/>
        <v>10</v>
      </c>
      <c r="AM140" s="3">
        <f t="shared" si="115"/>
        <v>400</v>
      </c>
      <c r="AN140" s="3">
        <f t="shared" si="116"/>
        <v>460</v>
      </c>
      <c r="AO140" s="3">
        <f t="shared" si="117"/>
        <v>200</v>
      </c>
      <c r="AR140" s="35" t="str">
        <f>IFERROR(_xlfn.XLOOKUP(B140,#REF!,#REF!),"")</f>
        <v/>
      </c>
      <c r="AS140" s="38">
        <f t="shared" si="118"/>
        <v>0</v>
      </c>
      <c r="AT140" s="38">
        <f t="shared" si="119"/>
        <v>0</v>
      </c>
      <c r="AU140" s="38">
        <f t="shared" si="120"/>
        <v>10</v>
      </c>
      <c r="AV140" s="38">
        <f t="shared" si="121"/>
        <v>400</v>
      </c>
      <c r="AW140" s="38">
        <f t="shared" si="122"/>
        <v>460</v>
      </c>
      <c r="AX140" s="38">
        <f t="shared" si="123"/>
        <v>200</v>
      </c>
      <c r="AY140" s="38" t="s">
        <v>3936</v>
      </c>
      <c r="BA140" s="110">
        <f>SUMIF(Consenso!$C:$C,$B140,Consenso!AZ:AZ)</f>
        <v>0</v>
      </c>
      <c r="BB140" s="110">
        <f>SUMIF(Consenso!$C:$C,$B140,Consenso!BA:BA)</f>
        <v>0</v>
      </c>
      <c r="BC140" s="110">
        <f>SUMIF(Consenso!$C:$C,$B140,Consenso!BB:BB)</f>
        <v>108500</v>
      </c>
      <c r="BD140" s="110">
        <f>SUMIF(Consenso!$C:$C,$B140,Consenso!BC:BC)</f>
        <v>155000</v>
      </c>
      <c r="BE140" s="110">
        <f>SUMIF(Consenso!$C:$C,$B140,Consenso!BD:BD)</f>
        <v>178250</v>
      </c>
      <c r="BF140" s="110">
        <f>SUMIF(Consenso!$C:$C,$B140,Consenso!BE:BE)</f>
        <v>77500</v>
      </c>
    </row>
    <row r="141" spans="1:58" x14ac:dyDescent="0.2">
      <c r="A141" t="s">
        <v>335</v>
      </c>
      <c r="B141" s="37" t="s">
        <v>420</v>
      </c>
      <c r="C141" t="s">
        <v>421</v>
      </c>
      <c r="D141" t="s">
        <v>392</v>
      </c>
      <c r="E141" t="s">
        <v>393</v>
      </c>
      <c r="F141" s="23" t="e">
        <v>#N/A</v>
      </c>
      <c r="G141" s="169">
        <v>500</v>
      </c>
      <c r="H141" s="3">
        <f>SUMIF(Consenso!$C:$C,$B141,Consenso!AM:AM)</f>
        <v>0</v>
      </c>
      <c r="I141" s="3">
        <f>SUMIF(Consenso!$C:$C,$B141,Consenso!AN:AN)</f>
        <v>0</v>
      </c>
      <c r="J141" s="3">
        <f>SUMIF(Consenso!$C:$C,$B141,Consenso!AO:AO)</f>
        <v>327</v>
      </c>
      <c r="K141" s="3">
        <f>SUMIF(Consenso!$C:$C,$B141,Consenso!AP:AP)</f>
        <v>183</v>
      </c>
      <c r="L141" s="3">
        <f>SUMIF(Consenso!$C:$C,$B141,Consenso!AQ:AQ)</f>
        <v>151</v>
      </c>
      <c r="M141" s="3">
        <f>SUMIF(Consenso!$C:$C,$B141,Consenso!AR:AR)</f>
        <v>152</v>
      </c>
      <c r="N141" s="3">
        <f>IFERROR(VLOOKUP(B:B,Consenso!C:P,14,0),0)</f>
        <v>0</v>
      </c>
      <c r="O141" s="3">
        <f>SUMIF('On Orders'!$B:$B,$B141,'On Orders'!E:E)</f>
        <v>0</v>
      </c>
      <c r="P141" s="3">
        <f>SUMIF('On Orders'!$B:$B,$B141,'On Orders'!F:F)</f>
        <v>0</v>
      </c>
      <c r="Q141" s="3">
        <f>SUMIF('On Orders'!$B:$B,$B141,'On Orders'!G:G)</f>
        <v>264</v>
      </c>
      <c r="R141" s="3">
        <f>SUMIF('On Orders'!$B:$B,$B141,'On Orders'!H:H)</f>
        <v>0</v>
      </c>
      <c r="S141" s="3">
        <v>0</v>
      </c>
      <c r="T141" s="3">
        <v>0</v>
      </c>
      <c r="U141" s="3">
        <v>0</v>
      </c>
      <c r="V141" s="31">
        <f t="shared" si="100"/>
        <v>0</v>
      </c>
      <c r="W141" s="31">
        <f t="shared" si="101"/>
        <v>264</v>
      </c>
      <c r="X141" s="31">
        <f t="shared" si="102"/>
        <v>-63</v>
      </c>
      <c r="Y141" s="31">
        <f t="shared" si="103"/>
        <v>-246</v>
      </c>
      <c r="Z141" s="31">
        <f t="shared" si="104"/>
        <v>-397</v>
      </c>
      <c r="AA141" s="31">
        <f t="shared" si="105"/>
        <v>-549</v>
      </c>
      <c r="AB141" t="str">
        <f>IF(COUNTIF('Master iP17 iP18'!$B:$B,$B141)&gt;0,"18",IF(COUNTIF('Master iP17 iP18'!$E:$E,$B141)&gt;0,"17","NORMAL"))</f>
        <v>NORMAL</v>
      </c>
      <c r="AC141" t="str">
        <f>IF($AB141="18",_xlfn.XLOOKUP($B141,'Master iP17 iP18'!$B:$B,'Master iP17 iP18'!$E:$E),"")</f>
        <v/>
      </c>
      <c r="AD141" s="22">
        <f t="shared" si="106"/>
        <v>0</v>
      </c>
      <c r="AE141" s="22">
        <f t="shared" si="107"/>
        <v>264</v>
      </c>
      <c r="AF141" s="22">
        <f t="shared" si="108"/>
        <v>-63</v>
      </c>
      <c r="AG141" s="22">
        <f t="shared" si="109"/>
        <v>-246</v>
      </c>
      <c r="AH141" s="22">
        <f t="shared" si="110"/>
        <v>-397</v>
      </c>
      <c r="AI141" s="22">
        <f t="shared" si="111"/>
        <v>-549</v>
      </c>
      <c r="AJ141" s="3">
        <f t="shared" si="112"/>
        <v>0</v>
      </c>
      <c r="AK141" s="3">
        <f t="shared" si="113"/>
        <v>0</v>
      </c>
      <c r="AL141" s="3">
        <f t="shared" si="114"/>
        <v>63</v>
      </c>
      <c r="AM141" s="3">
        <f t="shared" si="115"/>
        <v>183</v>
      </c>
      <c r="AN141" s="3">
        <f t="shared" si="116"/>
        <v>151</v>
      </c>
      <c r="AO141" s="3">
        <f t="shared" si="117"/>
        <v>152</v>
      </c>
      <c r="AR141" s="35" t="str">
        <f>IFERROR(_xlfn.XLOOKUP(B141,#REF!,#REF!),"")</f>
        <v/>
      </c>
      <c r="AS141" s="38">
        <f t="shared" si="118"/>
        <v>0</v>
      </c>
      <c r="AT141" s="38">
        <f t="shared" si="119"/>
        <v>0</v>
      </c>
      <c r="AU141" s="38">
        <f t="shared" si="120"/>
        <v>63</v>
      </c>
      <c r="AV141" s="38">
        <f t="shared" si="121"/>
        <v>183</v>
      </c>
      <c r="AW141" s="38">
        <f t="shared" si="122"/>
        <v>151</v>
      </c>
      <c r="AX141" s="38">
        <f t="shared" si="123"/>
        <v>152</v>
      </c>
      <c r="AY141" s="38" t="s">
        <v>3929</v>
      </c>
      <c r="AZ141" t="s">
        <v>4118</v>
      </c>
      <c r="BA141" s="110">
        <f>SUMIF(Consenso!$C:$C,$B141,Consenso!AZ:AZ)</f>
        <v>0</v>
      </c>
      <c r="BB141" s="110">
        <f>SUMIF(Consenso!$C:$C,$B141,Consenso!BA:BA)</f>
        <v>0</v>
      </c>
      <c r="BC141" s="110">
        <f>SUMIF(Consenso!$C:$C,$B141,Consenso!BB:BB)</f>
        <v>171005.13362068968</v>
      </c>
      <c r="BD141" s="110">
        <f>SUMIF(Consenso!$C:$C,$B141,Consenso!BC:BC)</f>
        <v>81587.237068965536</v>
      </c>
      <c r="BE141" s="110">
        <f>SUMIF(Consenso!$C:$C,$B141,Consenso!BD:BD)</f>
        <v>68693.030172413797</v>
      </c>
      <c r="BF141" s="110">
        <f>SUMIF(Consenso!$C:$C,$B141,Consenso!BE:BE)</f>
        <v>69095.974137931044</v>
      </c>
    </row>
    <row r="142" spans="1:58" x14ac:dyDescent="0.2">
      <c r="A142" t="s">
        <v>335</v>
      </c>
      <c r="B142" s="37" t="s">
        <v>424</v>
      </c>
      <c r="C142" t="s">
        <v>425</v>
      </c>
      <c r="D142" t="s">
        <v>396</v>
      </c>
      <c r="E142" t="s">
        <v>393</v>
      </c>
      <c r="F142" s="23" t="e">
        <v>#N/A</v>
      </c>
      <c r="G142" s="169">
        <v>320</v>
      </c>
      <c r="H142" s="3">
        <f>SUMIF(Consenso!$C:$C,$B142,Consenso!AM:AM)</f>
        <v>0</v>
      </c>
      <c r="I142" s="3">
        <f>SUMIF(Consenso!$C:$C,$B142,Consenso!AN:AN)</f>
        <v>0</v>
      </c>
      <c r="J142" s="3">
        <f>SUMIF(Consenso!$C:$C,$B142,Consenso!AO:AO)</f>
        <v>360</v>
      </c>
      <c r="K142" s="3">
        <f>SUMIF(Consenso!$C:$C,$B142,Consenso!AP:AP)</f>
        <v>45</v>
      </c>
      <c r="L142" s="3">
        <f>SUMIF(Consenso!$C:$C,$B142,Consenso!AQ:AQ)</f>
        <v>80</v>
      </c>
      <c r="M142" s="3">
        <f>SUMIF(Consenso!$C:$C,$B142,Consenso!AR:AR)</f>
        <v>80</v>
      </c>
      <c r="N142" s="3">
        <f>IFERROR(VLOOKUP(B:B,Consenso!C:P,14,0),0)</f>
        <v>0</v>
      </c>
      <c r="O142" s="3">
        <f>SUMIF('On Orders'!$B:$B,$B142,'On Orders'!E:E)</f>
        <v>0</v>
      </c>
      <c r="P142" s="3">
        <f>SUMIF('On Orders'!$B:$B,$B142,'On Orders'!F:F)</f>
        <v>360</v>
      </c>
      <c r="Q142" s="3">
        <f>SUMIF('On Orders'!$B:$B,$B142,'On Orders'!G:G)</f>
        <v>0</v>
      </c>
      <c r="R142" s="3">
        <f>SUMIF('On Orders'!$B:$B,$B142,'On Orders'!H:H)</f>
        <v>0</v>
      </c>
      <c r="S142" s="3">
        <v>0</v>
      </c>
      <c r="T142" s="3">
        <v>0</v>
      </c>
      <c r="U142" s="3">
        <v>0</v>
      </c>
      <c r="V142" s="31">
        <f t="shared" si="100"/>
        <v>360</v>
      </c>
      <c r="W142" s="31">
        <f t="shared" si="101"/>
        <v>360</v>
      </c>
      <c r="X142" s="31">
        <f t="shared" si="102"/>
        <v>0</v>
      </c>
      <c r="Y142" s="31">
        <f t="shared" si="103"/>
        <v>-45</v>
      </c>
      <c r="Z142" s="31">
        <f t="shared" si="104"/>
        <v>-125</v>
      </c>
      <c r="AA142" s="31">
        <f t="shared" si="105"/>
        <v>-205</v>
      </c>
      <c r="AB142" t="str">
        <f>IF(COUNTIF('Master iP17 iP18'!$B:$B,$B142)&gt;0,"18",IF(COUNTIF('Master iP17 iP18'!$E:$E,$B142)&gt;0,"17","NORMAL"))</f>
        <v>NORMAL</v>
      </c>
      <c r="AC142" t="str">
        <f>IF($AB142="18",_xlfn.XLOOKUP($B142,'Master iP17 iP18'!$B:$B,'Master iP17 iP18'!$E:$E),"")</f>
        <v/>
      </c>
      <c r="AD142" s="22">
        <f t="shared" si="106"/>
        <v>360</v>
      </c>
      <c r="AE142" s="22">
        <f t="shared" si="107"/>
        <v>360</v>
      </c>
      <c r="AF142" s="22">
        <f t="shared" si="108"/>
        <v>0</v>
      </c>
      <c r="AG142" s="22">
        <f t="shared" si="109"/>
        <v>-45</v>
      </c>
      <c r="AH142" s="22">
        <f t="shared" si="110"/>
        <v>-125</v>
      </c>
      <c r="AI142" s="22">
        <f t="shared" si="111"/>
        <v>-205</v>
      </c>
      <c r="AJ142" s="3">
        <f t="shared" si="112"/>
        <v>0</v>
      </c>
      <c r="AK142" s="3">
        <f t="shared" si="113"/>
        <v>0</v>
      </c>
      <c r="AL142" s="3">
        <f t="shared" si="114"/>
        <v>0</v>
      </c>
      <c r="AM142" s="3">
        <f t="shared" si="115"/>
        <v>45</v>
      </c>
      <c r="AN142" s="3">
        <f t="shared" si="116"/>
        <v>80</v>
      </c>
      <c r="AO142" s="3">
        <f t="shared" si="117"/>
        <v>80</v>
      </c>
      <c r="AR142" s="35" t="str">
        <f>IFERROR(_xlfn.XLOOKUP(B142,#REF!,#REF!),"")</f>
        <v/>
      </c>
      <c r="AS142" s="38">
        <f t="shared" si="118"/>
        <v>0</v>
      </c>
      <c r="AT142" s="38">
        <f t="shared" si="119"/>
        <v>0</v>
      </c>
      <c r="AU142" s="38">
        <f t="shared" si="120"/>
        <v>0</v>
      </c>
      <c r="AV142" s="38">
        <f t="shared" si="121"/>
        <v>45</v>
      </c>
      <c r="AW142" s="38">
        <f t="shared" si="122"/>
        <v>80</v>
      </c>
      <c r="AX142" s="38">
        <f t="shared" si="123"/>
        <v>80</v>
      </c>
      <c r="AY142" s="38" t="s">
        <v>3935</v>
      </c>
      <c r="BA142" s="110">
        <f>SUMIF(Consenso!$C:$C,$B142,Consenso!AZ:AZ)</f>
        <v>0</v>
      </c>
      <c r="BB142" s="110">
        <f>SUMIF(Consenso!$C:$C,$B142,Consenso!BA:BA)</f>
        <v>0</v>
      </c>
      <c r="BC142" s="110">
        <f>SUMIF(Consenso!$C:$C,$B142,Consenso!BB:BB)</f>
        <v>155017.24137931035</v>
      </c>
      <c r="BD142" s="110">
        <f>SUMIF(Consenso!$C:$C,$B142,Consenso!BC:BC)</f>
        <v>19377.155172413793</v>
      </c>
      <c r="BE142" s="110">
        <f>SUMIF(Consenso!$C:$C,$B142,Consenso!BD:BD)</f>
        <v>34448.275862068971</v>
      </c>
      <c r="BF142" s="110">
        <f>SUMIF(Consenso!$C:$C,$B142,Consenso!BE:BE)</f>
        <v>34448.275862068971</v>
      </c>
    </row>
    <row r="143" spans="1:58" x14ac:dyDescent="0.2">
      <c r="A143" t="s">
        <v>335</v>
      </c>
      <c r="B143" s="37" t="s">
        <v>438</v>
      </c>
      <c r="C143" t="s">
        <v>439</v>
      </c>
      <c r="D143" t="s">
        <v>407</v>
      </c>
      <c r="E143" t="s">
        <v>393</v>
      </c>
      <c r="F143" s="23" t="e">
        <v>#N/A</v>
      </c>
      <c r="G143" s="169">
        <v>320</v>
      </c>
      <c r="H143" s="3">
        <f>SUMIF(Consenso!$C:$C,$B143,Consenso!AM:AM)</f>
        <v>0</v>
      </c>
      <c r="I143" s="3">
        <f>SUMIF(Consenso!$C:$C,$B143,Consenso!AN:AN)</f>
        <v>0</v>
      </c>
      <c r="J143" s="3">
        <f>SUMIF(Consenso!$C:$C,$B143,Consenso!AO:AO)</f>
        <v>280</v>
      </c>
      <c r="K143" s="3">
        <f>SUMIF(Consenso!$C:$C,$B143,Consenso!AP:AP)</f>
        <v>50</v>
      </c>
      <c r="L143" s="3">
        <f>SUMIF(Consenso!$C:$C,$B143,Consenso!AQ:AQ)</f>
        <v>100</v>
      </c>
      <c r="M143" s="3">
        <f>SUMIF(Consenso!$C:$C,$B143,Consenso!AR:AR)</f>
        <v>100</v>
      </c>
      <c r="N143" s="3">
        <f>IFERROR(VLOOKUP(B:B,Consenso!C:P,14,0),0)</f>
        <v>0</v>
      </c>
      <c r="O143" s="3">
        <f>SUMIF('On Orders'!$B:$B,$B143,'On Orders'!E:E)</f>
        <v>0</v>
      </c>
      <c r="P143" s="3">
        <f>SUMIF('On Orders'!$B:$B,$B143,'On Orders'!F:F)</f>
        <v>288</v>
      </c>
      <c r="Q143" s="3">
        <f>SUMIF('On Orders'!$B:$B,$B143,'On Orders'!G:G)</f>
        <v>0</v>
      </c>
      <c r="R143" s="3">
        <f>SUMIF('On Orders'!$B:$B,$B143,'On Orders'!H:H)</f>
        <v>0</v>
      </c>
      <c r="S143" s="3">
        <v>0</v>
      </c>
      <c r="T143" s="3">
        <v>0</v>
      </c>
      <c r="U143" s="3">
        <v>0</v>
      </c>
      <c r="V143" s="31">
        <f t="shared" si="100"/>
        <v>288</v>
      </c>
      <c r="W143" s="31">
        <f t="shared" si="101"/>
        <v>288</v>
      </c>
      <c r="X143" s="31">
        <f t="shared" si="102"/>
        <v>8</v>
      </c>
      <c r="Y143" s="31">
        <f t="shared" si="103"/>
        <v>-42</v>
      </c>
      <c r="Z143" s="31">
        <f t="shared" si="104"/>
        <v>-142</v>
      </c>
      <c r="AA143" s="31">
        <f t="shared" si="105"/>
        <v>-242</v>
      </c>
      <c r="AB143" t="str">
        <f>IF(COUNTIF('Master iP17 iP18'!$B:$B,$B143)&gt;0,"18",IF(COUNTIF('Master iP17 iP18'!$E:$E,$B143)&gt;0,"17","NORMAL"))</f>
        <v>NORMAL</v>
      </c>
      <c r="AC143" t="str">
        <f>IF($AB143="18",_xlfn.XLOOKUP($B143,'Master iP17 iP18'!$B:$B,'Master iP17 iP18'!$E:$E),"")</f>
        <v/>
      </c>
      <c r="AD143" s="22">
        <f t="shared" si="106"/>
        <v>288</v>
      </c>
      <c r="AE143" s="22">
        <f t="shared" si="107"/>
        <v>288</v>
      </c>
      <c r="AF143" s="22">
        <f t="shared" si="108"/>
        <v>8</v>
      </c>
      <c r="AG143" s="22">
        <f t="shared" si="109"/>
        <v>-42</v>
      </c>
      <c r="AH143" s="22">
        <f t="shared" si="110"/>
        <v>-142</v>
      </c>
      <c r="AI143" s="22">
        <f t="shared" si="111"/>
        <v>-242</v>
      </c>
      <c r="AJ143" s="3">
        <f t="shared" si="112"/>
        <v>0</v>
      </c>
      <c r="AK143" s="3">
        <f t="shared" si="113"/>
        <v>0</v>
      </c>
      <c r="AL143" s="3">
        <f t="shared" si="114"/>
        <v>0</v>
      </c>
      <c r="AM143" s="3">
        <f t="shared" si="115"/>
        <v>42</v>
      </c>
      <c r="AN143" s="3">
        <f t="shared" si="116"/>
        <v>100</v>
      </c>
      <c r="AO143" s="3">
        <f t="shared" si="117"/>
        <v>100</v>
      </c>
      <c r="AR143" s="35" t="str">
        <f>IFERROR(_xlfn.XLOOKUP(B143,#REF!,#REF!),"")</f>
        <v/>
      </c>
      <c r="AS143" s="38">
        <f t="shared" si="118"/>
        <v>0</v>
      </c>
      <c r="AT143" s="38">
        <f t="shared" si="119"/>
        <v>0</v>
      </c>
      <c r="AU143" s="38">
        <f t="shared" si="120"/>
        <v>0</v>
      </c>
      <c r="AV143" s="38">
        <f t="shared" si="121"/>
        <v>42</v>
      </c>
      <c r="AW143" s="38">
        <f t="shared" si="122"/>
        <v>100</v>
      </c>
      <c r="AX143" s="38">
        <f t="shared" si="123"/>
        <v>100</v>
      </c>
      <c r="AY143" s="38" t="s">
        <v>3926</v>
      </c>
      <c r="BA143" s="110">
        <f>SUMIF(Consenso!$C:$C,$B143,Consenso!AZ:AZ)</f>
        <v>0</v>
      </c>
      <c r="BB143" s="110">
        <f>SUMIF(Consenso!$C:$C,$B143,Consenso!BA:BA)</f>
        <v>0</v>
      </c>
      <c r="BC143" s="110">
        <f>SUMIF(Consenso!$C:$C,$B143,Consenso!BB:BB)</f>
        <v>120568.96551724139</v>
      </c>
      <c r="BD143" s="110">
        <f>SUMIF(Consenso!$C:$C,$B143,Consenso!BC:BC)</f>
        <v>21530.172413793105</v>
      </c>
      <c r="BE143" s="110">
        <f>SUMIF(Consenso!$C:$C,$B143,Consenso!BD:BD)</f>
        <v>43060.34482758621</v>
      </c>
      <c r="BF143" s="110">
        <f>SUMIF(Consenso!$C:$C,$B143,Consenso!BE:BE)</f>
        <v>43060.34482758621</v>
      </c>
    </row>
    <row r="144" spans="1:58" x14ac:dyDescent="0.2">
      <c r="A144" t="s">
        <v>104</v>
      </c>
      <c r="B144" s="37" t="s">
        <v>456</v>
      </c>
      <c r="C144" t="s">
        <v>457</v>
      </c>
      <c r="D144" t="s">
        <v>392</v>
      </c>
      <c r="E144" t="s">
        <v>393</v>
      </c>
      <c r="F144" s="23" t="e">
        <v>#N/A</v>
      </c>
      <c r="G144" s="169">
        <v>200</v>
      </c>
      <c r="H144" s="3">
        <f>SUMIF(Consenso!$C:$C,$B144,Consenso!AM:AM)</f>
        <v>0</v>
      </c>
      <c r="I144" s="3">
        <f>SUMIF(Consenso!$C:$C,$B144,Consenso!AN:AN)</f>
        <v>0</v>
      </c>
      <c r="J144" s="3">
        <f>SUMIF(Consenso!$C:$C,$B144,Consenso!AO:AO)</f>
        <v>50</v>
      </c>
      <c r="K144" s="3">
        <f>SUMIF(Consenso!$C:$C,$B144,Consenso!AP:AP)</f>
        <v>20</v>
      </c>
      <c r="L144" s="3">
        <f>SUMIF(Consenso!$C:$C,$B144,Consenso!AQ:AQ)</f>
        <v>20</v>
      </c>
      <c r="M144" s="3">
        <f>SUMIF(Consenso!$C:$C,$B144,Consenso!AR:AR)</f>
        <v>20</v>
      </c>
      <c r="N144" s="3">
        <f>IFERROR(VLOOKUP(B:B,Consenso!C:P,14,0),0)</f>
        <v>0</v>
      </c>
      <c r="O144" s="3">
        <f>SUMIF('On Orders'!$B:$B,$B144,'On Orders'!E:E)</f>
        <v>0</v>
      </c>
      <c r="P144" s="3">
        <f>SUMIF('On Orders'!$B:$B,$B144,'On Orders'!F:F)</f>
        <v>0</v>
      </c>
      <c r="Q144" s="3">
        <f>SUMIF('On Orders'!$B:$B,$B144,'On Orders'!G:G)</f>
        <v>0</v>
      </c>
      <c r="R144" s="3">
        <f>SUMIF('On Orders'!$B:$B,$B144,'On Orders'!H:H)</f>
        <v>0</v>
      </c>
      <c r="S144" s="3">
        <v>0</v>
      </c>
      <c r="T144" s="3">
        <v>0</v>
      </c>
      <c r="U144" s="3">
        <v>0</v>
      </c>
      <c r="V144" s="31">
        <f t="shared" si="100"/>
        <v>0</v>
      </c>
      <c r="W144" s="31">
        <f t="shared" si="101"/>
        <v>0</v>
      </c>
      <c r="X144" s="31">
        <f t="shared" si="102"/>
        <v>-50</v>
      </c>
      <c r="Y144" s="31">
        <f t="shared" si="103"/>
        <v>-70</v>
      </c>
      <c r="Z144" s="31">
        <f t="shared" si="104"/>
        <v>-90</v>
      </c>
      <c r="AA144" s="31">
        <f t="shared" si="105"/>
        <v>-110</v>
      </c>
      <c r="AB144" t="str">
        <f>IF(COUNTIF('Master iP17 iP18'!$B:$B,$B144)&gt;0,"18",IF(COUNTIF('Master iP17 iP18'!$E:$E,$B144)&gt;0,"17","NORMAL"))</f>
        <v>NORMAL</v>
      </c>
      <c r="AC144" t="str">
        <f>IF($AB144="18",_xlfn.XLOOKUP($B144,'Master iP17 iP18'!$B:$B,'Master iP17 iP18'!$E:$E),"")</f>
        <v/>
      </c>
      <c r="AD144" s="22">
        <f t="shared" si="106"/>
        <v>0</v>
      </c>
      <c r="AE144" s="22">
        <f t="shared" si="107"/>
        <v>0</v>
      </c>
      <c r="AF144" s="22">
        <f t="shared" si="108"/>
        <v>-50</v>
      </c>
      <c r="AG144" s="22">
        <f t="shared" si="109"/>
        <v>-70</v>
      </c>
      <c r="AH144" s="22">
        <f t="shared" si="110"/>
        <v>-90</v>
      </c>
      <c r="AI144" s="22">
        <f t="shared" si="111"/>
        <v>-110</v>
      </c>
      <c r="AJ144" s="3">
        <f t="shared" si="112"/>
        <v>0</v>
      </c>
      <c r="AK144" s="3">
        <f t="shared" si="113"/>
        <v>0</v>
      </c>
      <c r="AL144" s="3">
        <f t="shared" si="114"/>
        <v>50</v>
      </c>
      <c r="AM144" s="3">
        <f t="shared" si="115"/>
        <v>20</v>
      </c>
      <c r="AN144" s="3">
        <f t="shared" si="116"/>
        <v>20</v>
      </c>
      <c r="AO144" s="3">
        <f t="shared" si="117"/>
        <v>20</v>
      </c>
      <c r="AP144" s="22"/>
      <c r="AR144" s="35" t="str">
        <f>IFERROR(_xlfn.XLOOKUP(B144,#REF!,#REF!),"")</f>
        <v/>
      </c>
      <c r="AS144" s="38">
        <f t="shared" si="118"/>
        <v>0</v>
      </c>
      <c r="AT144" s="38">
        <f t="shared" si="119"/>
        <v>0</v>
      </c>
      <c r="AU144" s="38">
        <f t="shared" si="120"/>
        <v>50</v>
      </c>
      <c r="AV144" s="38">
        <f t="shared" si="121"/>
        <v>20</v>
      </c>
      <c r="AW144" s="38">
        <f t="shared" si="122"/>
        <v>20</v>
      </c>
      <c r="AX144" s="38">
        <f t="shared" si="123"/>
        <v>20</v>
      </c>
      <c r="AY144" s="38"/>
      <c r="AZ144" t="s">
        <v>4104</v>
      </c>
      <c r="BA144" s="110">
        <f>SUMIF(Consenso!$C:$C,$B144,Consenso!AZ:AZ)</f>
        <v>0</v>
      </c>
      <c r="BB144" s="110">
        <f>SUMIF(Consenso!$C:$C,$B144,Consenso!BA:BA)</f>
        <v>0</v>
      </c>
      <c r="BC144" s="110">
        <f>SUMIF(Consenso!$C:$C,$B144,Consenso!BB:BB)</f>
        <v>56012.931034482768</v>
      </c>
      <c r="BD144" s="110">
        <f>SUMIF(Consenso!$C:$C,$B144,Consenso!BC:BC)</f>
        <v>22405.172413793109</v>
      </c>
      <c r="BE144" s="110">
        <f>SUMIF(Consenso!$C:$C,$B144,Consenso!BD:BD)</f>
        <v>22405.172413793109</v>
      </c>
      <c r="BF144" s="110">
        <f>SUMIF(Consenso!$C:$C,$B144,Consenso!BE:BE)</f>
        <v>22405.172413793109</v>
      </c>
    </row>
    <row r="145" spans="1:58" x14ac:dyDescent="0.2">
      <c r="A145" t="s">
        <v>2025</v>
      </c>
      <c r="B145" s="37" t="s">
        <v>2033</v>
      </c>
      <c r="C145" t="s">
        <v>2034</v>
      </c>
      <c r="D145" t="s">
        <v>476</v>
      </c>
      <c r="E145" t="s">
        <v>2202</v>
      </c>
      <c r="F145" s="23">
        <v>8.9</v>
      </c>
      <c r="G145" s="169">
        <v>0</v>
      </c>
      <c r="H145" s="3">
        <f>SUMIF(Consenso!$C:$C,$B145,Consenso!AM:AM)</f>
        <v>0</v>
      </c>
      <c r="I145" s="3">
        <f>SUMIF(Consenso!$C:$C,$B145,Consenso!AN:AN)</f>
        <v>0</v>
      </c>
      <c r="J145" s="3">
        <f>SUMIF(Consenso!$C:$C,$B145,Consenso!AO:AO)</f>
        <v>63</v>
      </c>
      <c r="K145" s="3">
        <f>SUMIF(Consenso!$C:$C,$B145,Consenso!AP:AP)</f>
        <v>95</v>
      </c>
      <c r="L145" s="3">
        <f>SUMIF(Consenso!$C:$C,$B145,Consenso!AQ:AQ)</f>
        <v>90</v>
      </c>
      <c r="M145" s="3">
        <f>SUMIF(Consenso!$C:$C,$B145,Consenso!AR:AR)</f>
        <v>84</v>
      </c>
      <c r="N145" s="3">
        <f>IFERROR(VLOOKUP(B:B,Consenso!C:P,14,0),0)</f>
        <v>189</v>
      </c>
      <c r="O145" s="3">
        <f>SUMIF('On Orders'!$B:$B,$B145,'On Orders'!E:E)</f>
        <v>0</v>
      </c>
      <c r="P145" s="3">
        <f>SUMIF('On Orders'!$B:$B,$B145,'On Orders'!F:F)</f>
        <v>0</v>
      </c>
      <c r="Q145" s="3">
        <f>SUMIF('On Orders'!$B:$B,$B145,'On Orders'!G:G)</f>
        <v>0</v>
      </c>
      <c r="R145" s="3">
        <f>SUMIF('On Orders'!$B:$B,$B145,'On Orders'!H:H)</f>
        <v>0</v>
      </c>
      <c r="S145" s="3">
        <v>0</v>
      </c>
      <c r="T145" s="3">
        <v>0</v>
      </c>
      <c r="U145" s="3">
        <v>0</v>
      </c>
      <c r="V145" s="31">
        <f t="shared" si="100"/>
        <v>189</v>
      </c>
      <c r="W145" s="31">
        <f t="shared" si="101"/>
        <v>189</v>
      </c>
      <c r="X145" s="31">
        <f t="shared" si="102"/>
        <v>126</v>
      </c>
      <c r="Y145" s="31">
        <f t="shared" si="103"/>
        <v>31</v>
      </c>
      <c r="Z145" s="31">
        <f t="shared" si="104"/>
        <v>-59</v>
      </c>
      <c r="AA145" s="31">
        <f t="shared" si="105"/>
        <v>-143</v>
      </c>
      <c r="AB145" t="str">
        <f>IF(COUNTIF('Master iP17 iP18'!$B:$B,$B145)&gt;0,"18",IF(COUNTIF('Master iP17 iP18'!$E:$E,$B145)&gt;0,"17","NORMAL"))</f>
        <v>NORMAL</v>
      </c>
      <c r="AC145" t="str">
        <f>IF($AB145="18",_xlfn.XLOOKUP($B145,'Master iP17 iP18'!$B:$B,'Master iP17 iP18'!$E:$E),"")</f>
        <v/>
      </c>
      <c r="AD145" s="22">
        <f t="shared" si="106"/>
        <v>189</v>
      </c>
      <c r="AE145" s="22">
        <f t="shared" si="107"/>
        <v>189</v>
      </c>
      <c r="AF145" s="22">
        <f t="shared" si="108"/>
        <v>126</v>
      </c>
      <c r="AG145" s="22">
        <f t="shared" si="109"/>
        <v>31</v>
      </c>
      <c r="AH145" s="22">
        <f t="shared" si="110"/>
        <v>-59</v>
      </c>
      <c r="AI145" s="22">
        <f t="shared" si="111"/>
        <v>-143</v>
      </c>
      <c r="AJ145" s="3">
        <f t="shared" si="112"/>
        <v>0</v>
      </c>
      <c r="AK145" s="3">
        <f t="shared" si="113"/>
        <v>0</v>
      </c>
      <c r="AL145" s="3">
        <f t="shared" si="114"/>
        <v>0</v>
      </c>
      <c r="AM145" s="3">
        <f t="shared" si="115"/>
        <v>0</v>
      </c>
      <c r="AN145" s="3">
        <f t="shared" si="116"/>
        <v>59</v>
      </c>
      <c r="AO145" s="3">
        <f t="shared" si="117"/>
        <v>84</v>
      </c>
      <c r="AR145" s="35" t="str">
        <f>IFERROR(_xlfn.XLOOKUP(B145,#REF!,#REF!),"")</f>
        <v/>
      </c>
      <c r="AS145" s="38">
        <f t="shared" si="118"/>
        <v>0</v>
      </c>
      <c r="AT145" s="38">
        <f t="shared" si="119"/>
        <v>0</v>
      </c>
      <c r="AU145" s="38">
        <f t="shared" si="120"/>
        <v>0</v>
      </c>
      <c r="AV145" s="38">
        <f t="shared" si="121"/>
        <v>0</v>
      </c>
      <c r="AW145" s="38">
        <f t="shared" si="122"/>
        <v>59</v>
      </c>
      <c r="AX145" s="38">
        <f t="shared" si="123"/>
        <v>84</v>
      </c>
      <c r="BA145" s="110">
        <f>SUMIF(Consenso!$C:$C,$B145,Consenso!AZ:AZ)</f>
        <v>6589.31</v>
      </c>
      <c r="BB145" s="110">
        <f>SUMIF(Consenso!$C:$C,$B145,Consenso!BA:BA)</f>
        <v>53728.22</v>
      </c>
      <c r="BC145" s="110">
        <f>SUMIF(Consenso!$C:$C,$B145,Consenso!BB:BB)</f>
        <v>51193.87</v>
      </c>
      <c r="BD145" s="110">
        <f>SUMIF(Consenso!$C:$C,$B145,Consenso!BC:BC)</f>
        <v>48152.65</v>
      </c>
      <c r="BE145" s="110">
        <f>SUMIF(Consenso!$C:$C,$B145,Consenso!BD:BD)</f>
        <v>45618.3</v>
      </c>
      <c r="BF145" s="110">
        <f>SUMIF(Consenso!$C:$C,$B145,Consenso!BE:BE)</f>
        <v>42577.08</v>
      </c>
    </row>
    <row r="146" spans="1:58" x14ac:dyDescent="0.2">
      <c r="A146" t="s">
        <v>2025</v>
      </c>
      <c r="B146" s="37" t="s">
        <v>2211</v>
      </c>
      <c r="C146" t="s">
        <v>2037</v>
      </c>
      <c r="D146" t="s">
        <v>476</v>
      </c>
      <c r="E146" t="s">
        <v>2202</v>
      </c>
      <c r="F146" s="23">
        <v>9.9</v>
      </c>
      <c r="G146" s="169">
        <v>0</v>
      </c>
      <c r="H146" s="3">
        <f>SUMIF(Consenso!$C:$C,$B146,Consenso!AM:AM)</f>
        <v>0</v>
      </c>
      <c r="I146" s="3">
        <f>SUMIF(Consenso!$C:$C,$B146,Consenso!AN:AN)</f>
        <v>0</v>
      </c>
      <c r="J146" s="3">
        <f>SUMIF(Consenso!$C:$C,$B146,Consenso!AO:AO)</f>
        <v>0</v>
      </c>
      <c r="K146" s="3">
        <f>SUMIF(Consenso!$C:$C,$B146,Consenso!AP:AP)</f>
        <v>0</v>
      </c>
      <c r="L146" s="3">
        <f>SUMIF(Consenso!$C:$C,$B146,Consenso!AQ:AQ)</f>
        <v>196</v>
      </c>
      <c r="M146" s="3">
        <f>SUMIF(Consenso!$C:$C,$B146,Consenso!AR:AR)</f>
        <v>238</v>
      </c>
      <c r="N146" s="3">
        <f>IFERROR(VLOOKUP(B:B,Consenso!C:P,14,0),0)</f>
        <v>0</v>
      </c>
      <c r="O146" s="3">
        <f>SUMIF('On Orders'!$B:$B,$B146,'On Orders'!E:E)</f>
        <v>0</v>
      </c>
      <c r="P146" s="3">
        <f>SUMIF('On Orders'!$B:$B,$B146,'On Orders'!F:F)</f>
        <v>650</v>
      </c>
      <c r="Q146" s="3">
        <f>SUMIF('On Orders'!$B:$B,$B146,'On Orders'!G:G)</f>
        <v>180</v>
      </c>
      <c r="R146" s="3">
        <f>SUMIF('On Orders'!$B:$B,$B146,'On Orders'!H:H)</f>
        <v>0</v>
      </c>
      <c r="S146" s="3">
        <v>0</v>
      </c>
      <c r="T146" s="3">
        <v>0</v>
      </c>
      <c r="U146" s="3">
        <v>0</v>
      </c>
      <c r="V146" s="31">
        <f t="shared" si="100"/>
        <v>650</v>
      </c>
      <c r="W146" s="31">
        <f t="shared" si="101"/>
        <v>830</v>
      </c>
      <c r="X146" s="31">
        <f t="shared" si="102"/>
        <v>830</v>
      </c>
      <c r="Y146" s="31">
        <f t="shared" si="103"/>
        <v>830</v>
      </c>
      <c r="Z146" s="31">
        <f t="shared" si="104"/>
        <v>634</v>
      </c>
      <c r="AA146" s="31">
        <f t="shared" si="105"/>
        <v>396</v>
      </c>
      <c r="AB146" t="str">
        <f>IF(COUNTIF('Master iP17 iP18'!$B:$B,$B146)&gt;0,"18",IF(COUNTIF('Master iP17 iP18'!$E:$E,$B146)&gt;0,"17","NORMAL"))</f>
        <v>NORMAL</v>
      </c>
      <c r="AC146" t="str">
        <f>IF($AB146="18",_xlfn.XLOOKUP($B146,'Master iP17 iP18'!$B:$B,'Master iP17 iP18'!$E:$E),"")</f>
        <v/>
      </c>
      <c r="AD146" s="22">
        <f t="shared" si="106"/>
        <v>650</v>
      </c>
      <c r="AE146" s="22">
        <f t="shared" si="107"/>
        <v>830</v>
      </c>
      <c r="AF146" s="22">
        <f t="shared" si="108"/>
        <v>830</v>
      </c>
      <c r="AG146" s="22">
        <f t="shared" si="109"/>
        <v>830</v>
      </c>
      <c r="AH146" s="22">
        <f t="shared" si="110"/>
        <v>634</v>
      </c>
      <c r="AI146" s="22">
        <f t="shared" si="111"/>
        <v>396</v>
      </c>
      <c r="AJ146" s="3">
        <f t="shared" si="112"/>
        <v>0</v>
      </c>
      <c r="AK146" s="3">
        <f t="shared" si="113"/>
        <v>0</v>
      </c>
      <c r="AL146" s="3">
        <f t="shared" si="114"/>
        <v>0</v>
      </c>
      <c r="AM146" s="3">
        <f t="shared" si="115"/>
        <v>0</v>
      </c>
      <c r="AN146" s="3">
        <f t="shared" si="116"/>
        <v>0</v>
      </c>
      <c r="AO146" s="3">
        <f t="shared" si="117"/>
        <v>0</v>
      </c>
      <c r="AR146" s="35" t="str">
        <f>IFERROR(_xlfn.XLOOKUP(B146,#REF!,#REF!),"")</f>
        <v/>
      </c>
      <c r="AS146" s="38">
        <f t="shared" si="118"/>
        <v>0</v>
      </c>
      <c r="AT146" s="38">
        <f t="shared" si="119"/>
        <v>0</v>
      </c>
      <c r="AU146" s="38">
        <f t="shared" si="120"/>
        <v>0</v>
      </c>
      <c r="AV146" s="38">
        <f t="shared" si="121"/>
        <v>0</v>
      </c>
      <c r="AW146" s="38">
        <f t="shared" si="122"/>
        <v>0</v>
      </c>
      <c r="AX146" s="38">
        <f t="shared" si="123"/>
        <v>0</v>
      </c>
      <c r="BA146" s="110">
        <f>SUMIF(Consenso!$C:$C,$B146,Consenso!AZ:AZ)</f>
        <v>2534.35</v>
      </c>
      <c r="BB146" s="110">
        <f>SUMIF(Consenso!$C:$C,$B146,Consenso!BA:BA)</f>
        <v>98839.65</v>
      </c>
      <c r="BC146" s="110">
        <f>SUMIF(Consenso!$C:$C,$B146,Consenso!BB:BB)</f>
        <v>104922.09</v>
      </c>
      <c r="BD146" s="110">
        <f>SUMIF(Consenso!$C:$C,$B146,Consenso!BC:BC)</f>
        <v>110497.66</v>
      </c>
      <c r="BE146" s="110">
        <f>SUMIF(Consenso!$C:$C,$B146,Consenso!BD:BD)</f>
        <v>115566.36</v>
      </c>
      <c r="BF146" s="110">
        <f>SUMIF(Consenso!$C:$C,$B146,Consenso!BE:BE)</f>
        <v>120635.06</v>
      </c>
    </row>
    <row r="147" spans="1:58" x14ac:dyDescent="0.2">
      <c r="A147" t="s">
        <v>2025</v>
      </c>
      <c r="B147" s="37" t="s">
        <v>2212</v>
      </c>
      <c r="C147" t="s">
        <v>2040</v>
      </c>
      <c r="D147" t="s">
        <v>476</v>
      </c>
      <c r="E147" t="s">
        <v>2202</v>
      </c>
      <c r="F147" s="23">
        <v>9.9</v>
      </c>
      <c r="G147" s="169">
        <v>0</v>
      </c>
      <c r="H147" s="3">
        <f>SUMIF(Consenso!$C:$C,$B147,Consenso!AM:AM)</f>
        <v>0</v>
      </c>
      <c r="I147" s="3">
        <f>SUMIF(Consenso!$C:$C,$B147,Consenso!AN:AN)</f>
        <v>105</v>
      </c>
      <c r="J147" s="3">
        <f>SUMIF(Consenso!$C:$C,$B147,Consenso!AO:AO)</f>
        <v>309</v>
      </c>
      <c r="K147" s="3">
        <f>SUMIF(Consenso!$C:$C,$B147,Consenso!AP:AP)</f>
        <v>327</v>
      </c>
      <c r="L147" s="3">
        <f>SUMIF(Consenso!$C:$C,$B147,Consenso!AQ:AQ)</f>
        <v>346</v>
      </c>
      <c r="M147" s="3">
        <f>SUMIF(Consenso!$C:$C,$B147,Consenso!AR:AR)</f>
        <v>364</v>
      </c>
      <c r="N147" s="3">
        <f>IFERROR(VLOOKUP(B:B,Consenso!C:P,14,0),0)</f>
        <v>0</v>
      </c>
      <c r="O147" s="3">
        <f>SUMIF('On Orders'!$B:$B,$B147,'On Orders'!E:E)</f>
        <v>0</v>
      </c>
      <c r="P147" s="3">
        <f>SUMIF('On Orders'!$B:$B,$B147,'On Orders'!F:F)</f>
        <v>100</v>
      </c>
      <c r="Q147" s="3">
        <f>SUMIF('On Orders'!$B:$B,$B147,'On Orders'!G:G)</f>
        <v>0</v>
      </c>
      <c r="R147" s="3">
        <f>SUMIF('On Orders'!$B:$B,$B147,'On Orders'!H:H)</f>
        <v>0</v>
      </c>
      <c r="S147" s="3">
        <v>0</v>
      </c>
      <c r="T147" s="3">
        <v>0</v>
      </c>
      <c r="U147" s="3">
        <v>0</v>
      </c>
      <c r="V147" s="31">
        <f t="shared" si="100"/>
        <v>100</v>
      </c>
      <c r="W147" s="31">
        <f t="shared" si="101"/>
        <v>-5</v>
      </c>
      <c r="X147" s="31">
        <f t="shared" si="102"/>
        <v>-314</v>
      </c>
      <c r="Y147" s="31">
        <f t="shared" si="103"/>
        <v>-641</v>
      </c>
      <c r="Z147" s="31">
        <f t="shared" si="104"/>
        <v>-987</v>
      </c>
      <c r="AA147" s="31">
        <f t="shared" si="105"/>
        <v>-1351</v>
      </c>
      <c r="AB147" t="str">
        <f>IF(COUNTIF('Master iP17 iP18'!$B:$B,$B147)&gt;0,"18",IF(COUNTIF('Master iP17 iP18'!$E:$E,$B147)&gt;0,"17","NORMAL"))</f>
        <v>NORMAL</v>
      </c>
      <c r="AC147" t="str">
        <f>IF($AB147="18",_xlfn.XLOOKUP($B147,'Master iP17 iP18'!$B:$B,'Master iP17 iP18'!$E:$E),"")</f>
        <v/>
      </c>
      <c r="AD147" s="22">
        <f t="shared" si="106"/>
        <v>100</v>
      </c>
      <c r="AE147" s="22">
        <f t="shared" si="107"/>
        <v>-5</v>
      </c>
      <c r="AF147" s="22">
        <f t="shared" si="108"/>
        <v>-314</v>
      </c>
      <c r="AG147" s="22">
        <f t="shared" si="109"/>
        <v>-641</v>
      </c>
      <c r="AH147" s="22">
        <f t="shared" si="110"/>
        <v>-987</v>
      </c>
      <c r="AI147" s="22">
        <f t="shared" si="111"/>
        <v>-1351</v>
      </c>
      <c r="AJ147" s="3">
        <f t="shared" si="112"/>
        <v>0</v>
      </c>
      <c r="AK147" s="3">
        <f t="shared" si="113"/>
        <v>5</v>
      </c>
      <c r="AL147" s="3">
        <f t="shared" si="114"/>
        <v>309</v>
      </c>
      <c r="AM147" s="3">
        <f t="shared" si="115"/>
        <v>327</v>
      </c>
      <c r="AN147" s="3">
        <f t="shared" si="116"/>
        <v>346</v>
      </c>
      <c r="AO147" s="3">
        <f t="shared" si="117"/>
        <v>364</v>
      </c>
      <c r="AR147" s="35" t="str">
        <f>IFERROR(_xlfn.XLOOKUP(B147,#REF!,#REF!),"")</f>
        <v/>
      </c>
      <c r="AS147" s="38">
        <f t="shared" si="118"/>
        <v>0</v>
      </c>
      <c r="AT147" s="38">
        <f t="shared" si="119"/>
        <v>5</v>
      </c>
      <c r="AU147" s="38">
        <f t="shared" si="120"/>
        <v>309</v>
      </c>
      <c r="AV147" s="38">
        <f t="shared" si="121"/>
        <v>327</v>
      </c>
      <c r="AW147" s="38">
        <f t="shared" si="122"/>
        <v>346</v>
      </c>
      <c r="AX147" s="38">
        <f t="shared" si="123"/>
        <v>364</v>
      </c>
      <c r="AZ147" t="s">
        <v>4121</v>
      </c>
      <c r="BA147" s="110">
        <f>SUMIF(Consenso!$C:$C,$B147,Consenso!AZ:AZ)</f>
        <v>3041.2200000000003</v>
      </c>
      <c r="BB147" s="110">
        <f>SUMIF(Consenso!$C:$C,$B147,Consenso!BA:BA)</f>
        <v>146485.43</v>
      </c>
      <c r="BC147" s="110">
        <f>SUMIF(Consenso!$C:$C,$B147,Consenso!BB:BB)</f>
        <v>156622.82999999999</v>
      </c>
      <c r="BD147" s="110">
        <f>SUMIF(Consenso!$C:$C,$B147,Consenso!BC:BC)</f>
        <v>165746.49</v>
      </c>
      <c r="BE147" s="110">
        <f>SUMIF(Consenso!$C:$C,$B147,Consenso!BD:BD)</f>
        <v>175377.02</v>
      </c>
      <c r="BF147" s="110">
        <f>SUMIF(Consenso!$C:$C,$B147,Consenso!BE:BE)</f>
        <v>184500.68</v>
      </c>
    </row>
    <row r="148" spans="1:58" x14ac:dyDescent="0.2">
      <c r="A148" t="s">
        <v>2025</v>
      </c>
      <c r="B148" s="37" t="s">
        <v>2030</v>
      </c>
      <c r="C148" t="s">
        <v>2031</v>
      </c>
      <c r="D148" t="s">
        <v>476</v>
      </c>
      <c r="E148" t="s">
        <v>2202</v>
      </c>
      <c r="F148" s="23">
        <v>17.899999999999999</v>
      </c>
      <c r="G148" s="169">
        <v>0</v>
      </c>
      <c r="H148" s="3">
        <f>SUMIF(Consenso!$C:$C,$B148,Consenso!AM:AM)</f>
        <v>0</v>
      </c>
      <c r="I148" s="3">
        <f>SUMIF(Consenso!$C:$C,$B148,Consenso!AN:AN)</f>
        <v>0</v>
      </c>
      <c r="J148" s="3">
        <f>SUMIF(Consenso!$C:$C,$B148,Consenso!AO:AO)</f>
        <v>143</v>
      </c>
      <c r="K148" s="3">
        <f>SUMIF(Consenso!$C:$C,$B148,Consenso!AP:AP)</f>
        <v>127</v>
      </c>
      <c r="L148" s="3">
        <f>SUMIF(Consenso!$C:$C,$B148,Consenso!AQ:AQ)</f>
        <v>123</v>
      </c>
      <c r="M148" s="3">
        <f>SUMIF(Consenso!$C:$C,$B148,Consenso!AR:AR)</f>
        <v>119</v>
      </c>
      <c r="N148" s="3">
        <f>IFERROR(VLOOKUP(B:B,Consenso!C:P,14,0),0)</f>
        <v>163</v>
      </c>
      <c r="O148" s="3">
        <f>SUMIF('On Orders'!$B:$B,$B148,'On Orders'!E:E)</f>
        <v>0</v>
      </c>
      <c r="P148" s="3">
        <f>SUMIF('On Orders'!$B:$B,$B148,'On Orders'!F:F)</f>
        <v>0</v>
      </c>
      <c r="Q148" s="3">
        <f>SUMIF('On Orders'!$B:$B,$B148,'On Orders'!G:G)</f>
        <v>0</v>
      </c>
      <c r="R148" s="3">
        <f>SUMIF('On Orders'!$B:$B,$B148,'On Orders'!H:H)</f>
        <v>0</v>
      </c>
      <c r="S148" s="3">
        <v>0</v>
      </c>
      <c r="T148" s="3">
        <v>0</v>
      </c>
      <c r="U148" s="3">
        <v>0</v>
      </c>
      <c r="V148" s="31">
        <f t="shared" si="100"/>
        <v>163</v>
      </c>
      <c r="W148" s="31">
        <f t="shared" si="101"/>
        <v>163</v>
      </c>
      <c r="X148" s="31">
        <f t="shared" si="102"/>
        <v>20</v>
      </c>
      <c r="Y148" s="31">
        <f t="shared" si="103"/>
        <v>-107</v>
      </c>
      <c r="Z148" s="31">
        <f t="shared" si="104"/>
        <v>-230</v>
      </c>
      <c r="AA148" s="31">
        <f t="shared" si="105"/>
        <v>-349</v>
      </c>
      <c r="AB148" t="str">
        <f>IF(COUNTIF('Master iP17 iP18'!$B:$B,$B148)&gt;0,"18",IF(COUNTIF('Master iP17 iP18'!$E:$E,$B148)&gt;0,"17","NORMAL"))</f>
        <v>NORMAL</v>
      </c>
      <c r="AC148" t="str">
        <f>IF($AB148="18",_xlfn.XLOOKUP($B148,'Master iP17 iP18'!$B:$B,'Master iP17 iP18'!$E:$E),"")</f>
        <v/>
      </c>
      <c r="AD148" s="22">
        <f t="shared" si="106"/>
        <v>163</v>
      </c>
      <c r="AE148" s="22">
        <f t="shared" si="107"/>
        <v>163</v>
      </c>
      <c r="AF148" s="22">
        <f t="shared" si="108"/>
        <v>20</v>
      </c>
      <c r="AG148" s="22">
        <f t="shared" si="109"/>
        <v>-107</v>
      </c>
      <c r="AH148" s="22">
        <f t="shared" si="110"/>
        <v>-230</v>
      </c>
      <c r="AI148" s="22">
        <f t="shared" si="111"/>
        <v>-349</v>
      </c>
      <c r="AJ148" s="3">
        <f t="shared" si="112"/>
        <v>0</v>
      </c>
      <c r="AK148" s="3">
        <f t="shared" si="113"/>
        <v>0</v>
      </c>
      <c r="AL148" s="3">
        <f t="shared" si="114"/>
        <v>0</v>
      </c>
      <c r="AM148" s="3">
        <f t="shared" si="115"/>
        <v>107</v>
      </c>
      <c r="AN148" s="3">
        <f t="shared" si="116"/>
        <v>123</v>
      </c>
      <c r="AO148" s="3">
        <f t="shared" si="117"/>
        <v>119</v>
      </c>
      <c r="AR148" s="35" t="str">
        <f>IFERROR(_xlfn.XLOOKUP(B148,#REF!,#REF!),"")</f>
        <v/>
      </c>
      <c r="AS148" s="38">
        <f t="shared" si="118"/>
        <v>0</v>
      </c>
      <c r="AT148" s="38">
        <f t="shared" si="119"/>
        <v>0</v>
      </c>
      <c r="AU148" s="38">
        <f t="shared" si="120"/>
        <v>0</v>
      </c>
      <c r="AV148" s="38">
        <f t="shared" si="121"/>
        <v>107</v>
      </c>
      <c r="AW148" s="38">
        <f t="shared" si="122"/>
        <v>123</v>
      </c>
      <c r="AX148" s="38">
        <f t="shared" si="123"/>
        <v>119</v>
      </c>
      <c r="AZ148" t="s">
        <v>4122</v>
      </c>
      <c r="BA148" s="110">
        <f>SUMIF(Consenso!$C:$C,$B148,Consenso!AZ:AZ)</f>
        <v>5530.8</v>
      </c>
      <c r="BB148" s="110">
        <f>SUMIF(Consenso!$C:$C,$B148,Consenso!BA:BA)</f>
        <v>51851.25</v>
      </c>
      <c r="BC148" s="110">
        <f>SUMIF(Consenso!$C:$C,$B148,Consenso!BB:BB)</f>
        <v>109233.3</v>
      </c>
      <c r="BD148" s="110">
        <f>SUMIF(Consenso!$C:$C,$B148,Consenso!BC:BC)</f>
        <v>87801.45</v>
      </c>
      <c r="BE148" s="110">
        <f>SUMIF(Consenso!$C:$C,$B148,Consenso!BD:BD)</f>
        <v>85036.05</v>
      </c>
      <c r="BF148" s="110">
        <f>SUMIF(Consenso!$C:$C,$B148,Consenso!BE:BE)</f>
        <v>82270.650000000009</v>
      </c>
    </row>
    <row r="149" spans="1:58" x14ac:dyDescent="0.2">
      <c r="A149" t="s">
        <v>2025</v>
      </c>
      <c r="B149" s="37" t="s">
        <v>2027</v>
      </c>
      <c r="C149" t="s">
        <v>2028</v>
      </c>
      <c r="D149" t="s">
        <v>476</v>
      </c>
      <c r="E149" t="s">
        <v>2202</v>
      </c>
      <c r="F149" s="23">
        <v>19.899999999999999</v>
      </c>
      <c r="G149" s="169">
        <v>0</v>
      </c>
      <c r="H149" s="3">
        <f>SUMIF(Consenso!$C:$C,$B149,Consenso!AM:AM)</f>
        <v>0</v>
      </c>
      <c r="I149" s="3">
        <f>SUMIF(Consenso!$C:$C,$B149,Consenso!AN:AN)</f>
        <v>0</v>
      </c>
      <c r="J149" s="3">
        <f>SUMIF(Consenso!$C:$C,$B149,Consenso!AO:AO)</f>
        <v>72</v>
      </c>
      <c r="K149" s="3">
        <f>SUMIF(Consenso!$C:$C,$B149,Consenso!AP:AP)</f>
        <v>127</v>
      </c>
      <c r="L149" s="3">
        <f>SUMIF(Consenso!$C:$C,$B149,Consenso!AQ:AQ)</f>
        <v>123</v>
      </c>
      <c r="M149" s="3">
        <f>SUMIF(Consenso!$C:$C,$B149,Consenso!AR:AR)</f>
        <v>119</v>
      </c>
      <c r="N149" s="3">
        <f>IFERROR(VLOOKUP(B:B,Consenso!C:P,14,0),0)</f>
        <v>260</v>
      </c>
      <c r="O149" s="3">
        <f>SUMIF('On Orders'!$B:$B,$B149,'On Orders'!E:E)</f>
        <v>0</v>
      </c>
      <c r="P149" s="3">
        <f>SUMIF('On Orders'!$B:$B,$B149,'On Orders'!F:F)</f>
        <v>0</v>
      </c>
      <c r="Q149" s="3">
        <f>SUMIF('On Orders'!$B:$B,$B149,'On Orders'!G:G)</f>
        <v>0</v>
      </c>
      <c r="R149" s="3">
        <f>SUMIF('On Orders'!$B:$B,$B149,'On Orders'!H:H)</f>
        <v>0</v>
      </c>
      <c r="S149" s="3">
        <v>0</v>
      </c>
      <c r="T149" s="3">
        <v>0</v>
      </c>
      <c r="U149" s="3">
        <v>0</v>
      </c>
      <c r="V149" s="31">
        <f t="shared" si="100"/>
        <v>260</v>
      </c>
      <c r="W149" s="31">
        <f t="shared" si="101"/>
        <v>260</v>
      </c>
      <c r="X149" s="31">
        <f t="shared" si="102"/>
        <v>188</v>
      </c>
      <c r="Y149" s="31">
        <f t="shared" si="103"/>
        <v>61</v>
      </c>
      <c r="Z149" s="31">
        <f t="shared" si="104"/>
        <v>-62</v>
      </c>
      <c r="AA149" s="31">
        <f t="shared" si="105"/>
        <v>-181</v>
      </c>
      <c r="AB149" t="str">
        <f>IF(COUNTIF('Master iP17 iP18'!$B:$B,$B149)&gt;0,"18",IF(COUNTIF('Master iP17 iP18'!$E:$E,$B149)&gt;0,"17","NORMAL"))</f>
        <v>NORMAL</v>
      </c>
      <c r="AC149" t="str">
        <f>IF($AB149="18",_xlfn.XLOOKUP($B149,'Master iP17 iP18'!$B:$B,'Master iP17 iP18'!$E:$E),"")</f>
        <v/>
      </c>
      <c r="AD149" s="22">
        <f t="shared" si="106"/>
        <v>260</v>
      </c>
      <c r="AE149" s="22">
        <f t="shared" si="107"/>
        <v>260</v>
      </c>
      <c r="AF149" s="22">
        <f t="shared" si="108"/>
        <v>188</v>
      </c>
      <c r="AG149" s="22">
        <f t="shared" si="109"/>
        <v>61</v>
      </c>
      <c r="AH149" s="22">
        <f t="shared" si="110"/>
        <v>-62</v>
      </c>
      <c r="AI149" s="22">
        <f t="shared" si="111"/>
        <v>-181</v>
      </c>
      <c r="AJ149" s="3">
        <f t="shared" si="112"/>
        <v>0</v>
      </c>
      <c r="AK149" s="3">
        <f t="shared" si="113"/>
        <v>0</v>
      </c>
      <c r="AL149" s="3">
        <f t="shared" si="114"/>
        <v>0</v>
      </c>
      <c r="AM149" s="3">
        <f t="shared" si="115"/>
        <v>0</v>
      </c>
      <c r="AN149" s="3">
        <f t="shared" si="116"/>
        <v>62</v>
      </c>
      <c r="AO149" s="3">
        <f t="shared" si="117"/>
        <v>119</v>
      </c>
      <c r="AR149" s="35" t="str">
        <f>IFERROR(_xlfn.XLOOKUP(B149,#REF!,#REF!),"")</f>
        <v/>
      </c>
      <c r="AS149" s="38">
        <f t="shared" si="118"/>
        <v>0</v>
      </c>
      <c r="AT149" s="38">
        <f t="shared" si="119"/>
        <v>0</v>
      </c>
      <c r="AU149" s="38">
        <f t="shared" si="120"/>
        <v>0</v>
      </c>
      <c r="AV149" s="38">
        <f t="shared" si="121"/>
        <v>0</v>
      </c>
      <c r="AW149" s="38">
        <f t="shared" si="122"/>
        <v>62</v>
      </c>
      <c r="AX149" s="38">
        <f t="shared" si="123"/>
        <v>119</v>
      </c>
      <c r="BA149" s="110">
        <f>SUMIF(Consenso!$C:$C,$B149,Consenso!AZ:AZ)</f>
        <v>4148.1000000000004</v>
      </c>
      <c r="BB149" s="110">
        <f>SUMIF(Consenso!$C:$C,$B149,Consenso!BA:BA)</f>
        <v>92640.900000000009</v>
      </c>
      <c r="BC149" s="110">
        <f>SUMIF(Consenso!$C:$C,$B149,Consenso!BB:BB)</f>
        <v>89875.5</v>
      </c>
      <c r="BD149" s="110">
        <f>SUMIF(Consenso!$C:$C,$B149,Consenso!BC:BC)</f>
        <v>87801.45</v>
      </c>
      <c r="BE149" s="110">
        <f>SUMIF(Consenso!$C:$C,$B149,Consenso!BD:BD)</f>
        <v>85036.05</v>
      </c>
      <c r="BF149" s="110">
        <f>SUMIF(Consenso!$C:$C,$B149,Consenso!BE:BE)</f>
        <v>82270.650000000009</v>
      </c>
    </row>
    <row r="150" spans="1:58" x14ac:dyDescent="0.2">
      <c r="A150" t="s">
        <v>2025</v>
      </c>
      <c r="B150" s="37" t="s">
        <v>2148</v>
      </c>
      <c r="C150" t="s">
        <v>2149</v>
      </c>
      <c r="D150" t="s">
        <v>2145</v>
      </c>
      <c r="E150" t="s">
        <v>393</v>
      </c>
      <c r="F150" s="23" t="e">
        <v>#N/A</v>
      </c>
      <c r="G150" s="169">
        <v>250</v>
      </c>
      <c r="H150" s="3">
        <f>SUMIF(Consenso!$C:$C,$B150,Consenso!AM:AM)</f>
        <v>0</v>
      </c>
      <c r="I150" s="3">
        <f>SUMIF(Consenso!$C:$C,$B150,Consenso!AN:AN)</f>
        <v>0</v>
      </c>
      <c r="J150" s="3">
        <f>SUMIF(Consenso!$C:$C,$B150,Consenso!AO:AO)</f>
        <v>0</v>
      </c>
      <c r="K150" s="3">
        <f>SUMIF(Consenso!$C:$C,$B150,Consenso!AP:AP)</f>
        <v>0</v>
      </c>
      <c r="L150" s="3">
        <f>SUMIF(Consenso!$C:$C,$B150,Consenso!AQ:AQ)</f>
        <v>0</v>
      </c>
      <c r="M150" s="3">
        <f>SUMIF(Consenso!$C:$C,$B150,Consenso!AR:AR)</f>
        <v>19</v>
      </c>
      <c r="N150" s="3">
        <f>IFERROR(VLOOKUP(B:B,Consenso!C:P,14,0),0)</f>
        <v>0</v>
      </c>
      <c r="O150" s="3">
        <f>SUMIF('On Orders'!$B:$B,$B150,'On Orders'!E:E)</f>
        <v>0</v>
      </c>
      <c r="P150" s="3">
        <f>SUMIF('On Orders'!$B:$B,$B150,'On Orders'!F:F)</f>
        <v>550</v>
      </c>
      <c r="Q150" s="3">
        <f>SUMIF('On Orders'!$B:$B,$B150,'On Orders'!G:G)</f>
        <v>0</v>
      </c>
      <c r="R150" s="3">
        <f>SUMIF('On Orders'!$B:$B,$B150,'On Orders'!H:H)</f>
        <v>0</v>
      </c>
      <c r="S150" s="3">
        <v>0</v>
      </c>
      <c r="T150" s="3">
        <v>0</v>
      </c>
      <c r="U150" s="3">
        <v>0</v>
      </c>
      <c r="V150" s="31">
        <f t="shared" si="100"/>
        <v>550</v>
      </c>
      <c r="W150" s="31">
        <f t="shared" si="101"/>
        <v>550</v>
      </c>
      <c r="X150" s="31">
        <f t="shared" si="102"/>
        <v>550</v>
      </c>
      <c r="Y150" s="31">
        <f t="shared" si="103"/>
        <v>550</v>
      </c>
      <c r="Z150" s="31">
        <f t="shared" si="104"/>
        <v>550</v>
      </c>
      <c r="AA150" s="31">
        <f t="shared" si="105"/>
        <v>531</v>
      </c>
      <c r="AB150" t="str">
        <f>IF(COUNTIF('Master iP17 iP18'!$B:$B,$B150)&gt;0,"18",IF(COUNTIF('Master iP17 iP18'!$E:$E,$B150)&gt;0,"17","NORMAL"))</f>
        <v>NORMAL</v>
      </c>
      <c r="AC150" t="str">
        <f>IF($AB150="18",_xlfn.XLOOKUP($B150,'Master iP17 iP18'!$B:$B,'Master iP17 iP18'!$E:$E),"")</f>
        <v/>
      </c>
      <c r="AD150" s="22">
        <f t="shared" si="106"/>
        <v>550</v>
      </c>
      <c r="AE150" s="22">
        <f t="shared" si="107"/>
        <v>550</v>
      </c>
      <c r="AF150" s="22">
        <f t="shared" si="108"/>
        <v>550</v>
      </c>
      <c r="AG150" s="22">
        <f t="shared" si="109"/>
        <v>550</v>
      </c>
      <c r="AH150" s="22">
        <f t="shared" si="110"/>
        <v>550</v>
      </c>
      <c r="AI150" s="22">
        <f t="shared" si="111"/>
        <v>531</v>
      </c>
      <c r="AJ150" s="3">
        <f t="shared" si="112"/>
        <v>0</v>
      </c>
      <c r="AK150" s="3">
        <f t="shared" si="113"/>
        <v>0</v>
      </c>
      <c r="AL150" s="3">
        <f t="shared" si="114"/>
        <v>0</v>
      </c>
      <c r="AM150" s="3">
        <f t="shared" si="115"/>
        <v>0</v>
      </c>
      <c r="AN150" s="3">
        <f t="shared" si="116"/>
        <v>0</v>
      </c>
      <c r="AO150" s="3">
        <f t="shared" si="117"/>
        <v>0</v>
      </c>
      <c r="AR150" s="35" t="str">
        <f>IFERROR(_xlfn.XLOOKUP(B150,#REF!,#REF!),"")</f>
        <v/>
      </c>
      <c r="AS150" s="38">
        <f t="shared" si="118"/>
        <v>0</v>
      </c>
      <c r="AT150" s="38">
        <f t="shared" si="119"/>
        <v>0</v>
      </c>
      <c r="AU150" s="38">
        <f t="shared" si="120"/>
        <v>0</v>
      </c>
      <c r="AV150" s="38">
        <f t="shared" si="121"/>
        <v>0</v>
      </c>
      <c r="AW150" s="38">
        <f t="shared" si="122"/>
        <v>0</v>
      </c>
      <c r="AX150" s="38">
        <f t="shared" si="123"/>
        <v>0</v>
      </c>
      <c r="BA150" s="110">
        <f>SUMIF(Consenso!$C:$C,$B150,Consenso!AZ:AZ)</f>
        <v>0</v>
      </c>
      <c r="BB150" s="110">
        <f>SUMIF(Consenso!$C:$C,$B150,Consenso!BA:BA)</f>
        <v>12881.508620689656</v>
      </c>
      <c r="BC150" s="110">
        <f>SUMIF(Consenso!$C:$C,$B150,Consenso!BB:BB)</f>
        <v>10489.228448275862</v>
      </c>
      <c r="BD150" s="110">
        <f>SUMIF(Consenso!$C:$C,$B150,Consenso!BC:BC)</f>
        <v>11777.379310344828</v>
      </c>
      <c r="BE150" s="110">
        <f>SUMIF(Consenso!$C:$C,$B150,Consenso!BD:BD)</f>
        <v>11777.379310344828</v>
      </c>
      <c r="BF150" s="110">
        <f>SUMIF(Consenso!$C:$C,$B150,Consenso!BE:BE)</f>
        <v>11777.379310344828</v>
      </c>
    </row>
    <row r="151" spans="1:58" x14ac:dyDescent="0.2">
      <c r="A151" t="s">
        <v>2025</v>
      </c>
      <c r="B151" s="37" t="s">
        <v>2150</v>
      </c>
      <c r="C151" t="s">
        <v>2151</v>
      </c>
      <c r="D151" t="s">
        <v>2145</v>
      </c>
      <c r="E151" t="s">
        <v>393</v>
      </c>
      <c r="F151" s="23" t="e">
        <v>#N/A</v>
      </c>
      <c r="G151" s="169">
        <v>250</v>
      </c>
      <c r="H151" s="3">
        <f>SUMIF(Consenso!$C:$C,$B151,Consenso!AM:AM)</f>
        <v>0</v>
      </c>
      <c r="I151" s="3">
        <f>SUMIF(Consenso!$C:$C,$B151,Consenso!AN:AN)</f>
        <v>0</v>
      </c>
      <c r="J151" s="3">
        <f>SUMIF(Consenso!$C:$C,$B151,Consenso!AO:AO)</f>
        <v>0</v>
      </c>
      <c r="K151" s="3">
        <f>SUMIF(Consenso!$C:$C,$B151,Consenso!AP:AP)</f>
        <v>10</v>
      </c>
      <c r="L151" s="3">
        <f>SUMIF(Consenso!$C:$C,$B151,Consenso!AQ:AQ)</f>
        <v>101</v>
      </c>
      <c r="M151" s="3">
        <f>SUMIF(Consenso!$C:$C,$B151,Consenso!AR:AR)</f>
        <v>103</v>
      </c>
      <c r="N151" s="3">
        <f>IFERROR(VLOOKUP(B:B,Consenso!C:P,14,0),0)</f>
        <v>0</v>
      </c>
      <c r="O151" s="3">
        <f>SUMIF('On Orders'!$B:$B,$B151,'On Orders'!E:E)</f>
        <v>0</v>
      </c>
      <c r="P151" s="3">
        <f>SUMIF('On Orders'!$B:$B,$B151,'On Orders'!F:F)</f>
        <v>550</v>
      </c>
      <c r="Q151" s="3">
        <f>SUMIF('On Orders'!$B:$B,$B151,'On Orders'!G:G)</f>
        <v>0</v>
      </c>
      <c r="R151" s="3">
        <f>SUMIF('On Orders'!$B:$B,$B151,'On Orders'!H:H)</f>
        <v>0</v>
      </c>
      <c r="S151" s="3">
        <v>0</v>
      </c>
      <c r="T151" s="3">
        <v>0</v>
      </c>
      <c r="U151" s="3">
        <v>0</v>
      </c>
      <c r="V151" s="31">
        <f t="shared" si="100"/>
        <v>550</v>
      </c>
      <c r="W151" s="31">
        <f t="shared" si="101"/>
        <v>550</v>
      </c>
      <c r="X151" s="31">
        <f t="shared" si="102"/>
        <v>550</v>
      </c>
      <c r="Y151" s="31">
        <f t="shared" si="103"/>
        <v>540</v>
      </c>
      <c r="Z151" s="31">
        <f t="shared" si="104"/>
        <v>439</v>
      </c>
      <c r="AA151" s="31">
        <f t="shared" si="105"/>
        <v>336</v>
      </c>
      <c r="AB151" t="str">
        <f>IF(COUNTIF('Master iP17 iP18'!$B:$B,$B151)&gt;0,"18",IF(COUNTIF('Master iP17 iP18'!$E:$E,$B151)&gt;0,"17","NORMAL"))</f>
        <v>NORMAL</v>
      </c>
      <c r="AC151" t="str">
        <f>IF($AB151="18",_xlfn.XLOOKUP($B151,'Master iP17 iP18'!$B:$B,'Master iP17 iP18'!$E:$E),"")</f>
        <v/>
      </c>
      <c r="AD151" s="22">
        <f t="shared" si="106"/>
        <v>550</v>
      </c>
      <c r="AE151" s="22">
        <f t="shared" si="107"/>
        <v>550</v>
      </c>
      <c r="AF151" s="22">
        <f t="shared" si="108"/>
        <v>550</v>
      </c>
      <c r="AG151" s="22">
        <f t="shared" si="109"/>
        <v>540</v>
      </c>
      <c r="AH151" s="22">
        <f t="shared" si="110"/>
        <v>439</v>
      </c>
      <c r="AI151" s="22">
        <f t="shared" si="111"/>
        <v>336</v>
      </c>
      <c r="AJ151" s="3">
        <f t="shared" si="112"/>
        <v>0</v>
      </c>
      <c r="AK151" s="3">
        <f t="shared" si="113"/>
        <v>0</v>
      </c>
      <c r="AL151" s="3">
        <f t="shared" si="114"/>
        <v>0</v>
      </c>
      <c r="AM151" s="3">
        <f t="shared" si="115"/>
        <v>0</v>
      </c>
      <c r="AN151" s="3">
        <f t="shared" si="116"/>
        <v>0</v>
      </c>
      <c r="AO151" s="3">
        <f t="shared" si="117"/>
        <v>0</v>
      </c>
      <c r="AR151" s="35" t="str">
        <f>IFERROR(_xlfn.XLOOKUP(B151,#REF!,#REF!),"")</f>
        <v/>
      </c>
      <c r="AS151" s="38">
        <f t="shared" si="118"/>
        <v>0</v>
      </c>
      <c r="AT151" s="38">
        <f t="shared" si="119"/>
        <v>0</v>
      </c>
      <c r="AU151" s="38">
        <f t="shared" si="120"/>
        <v>0</v>
      </c>
      <c r="AV151" s="38">
        <f t="shared" si="121"/>
        <v>0</v>
      </c>
      <c r="AW151" s="38">
        <f t="shared" si="122"/>
        <v>0</v>
      </c>
      <c r="AX151" s="38">
        <f t="shared" si="123"/>
        <v>0</v>
      </c>
      <c r="BA151" s="110">
        <f>SUMIF(Consenso!$C:$C,$B151,Consenso!AZ:AZ)</f>
        <v>0</v>
      </c>
      <c r="BB151" s="110">
        <f>SUMIF(Consenso!$C:$C,$B151,Consenso!BA:BA)</f>
        <v>20610.413793103449</v>
      </c>
      <c r="BC151" s="110">
        <f>SUMIF(Consenso!$C:$C,$B151,Consenso!BB:BB)</f>
        <v>17850.09051724138</v>
      </c>
      <c r="BD151" s="110">
        <f>SUMIF(Consenso!$C:$C,$B151,Consenso!BC:BC)</f>
        <v>18586.176724137931</v>
      </c>
      <c r="BE151" s="110">
        <f>SUMIF(Consenso!$C:$C,$B151,Consenso!BD:BD)</f>
        <v>18586.176724137931</v>
      </c>
      <c r="BF151" s="110">
        <f>SUMIF(Consenso!$C:$C,$B151,Consenso!BE:BE)</f>
        <v>18954.219827586207</v>
      </c>
    </row>
    <row r="152" spans="1:58" x14ac:dyDescent="0.2">
      <c r="A152" t="s">
        <v>2025</v>
      </c>
      <c r="B152" s="37" t="s">
        <v>2146</v>
      </c>
      <c r="C152" t="s">
        <v>2147</v>
      </c>
      <c r="D152" t="s">
        <v>2145</v>
      </c>
      <c r="E152" t="s">
        <v>393</v>
      </c>
      <c r="F152" s="23" t="e">
        <v>#N/A</v>
      </c>
      <c r="G152" s="169">
        <v>250</v>
      </c>
      <c r="H152" s="3">
        <f>SUMIF(Consenso!$C:$C,$B152,Consenso!AM:AM)</f>
        <v>150</v>
      </c>
      <c r="I152" s="3">
        <f>SUMIF(Consenso!$C:$C,$B152,Consenso!AN:AN)</f>
        <v>0</v>
      </c>
      <c r="J152" s="3">
        <f>SUMIF(Consenso!$C:$C,$B152,Consenso!AO:AO)</f>
        <v>28</v>
      </c>
      <c r="K152" s="3">
        <f>SUMIF(Consenso!$C:$C,$B152,Consenso!AP:AP)</f>
        <v>115</v>
      </c>
      <c r="L152" s="3">
        <f>SUMIF(Consenso!$C:$C,$B152,Consenso!AQ:AQ)</f>
        <v>115</v>
      </c>
      <c r="M152" s="3">
        <f>SUMIF(Consenso!$C:$C,$B152,Consenso!AR:AR)</f>
        <v>115</v>
      </c>
      <c r="N152" s="3">
        <f>IFERROR(VLOOKUP(B:B,Consenso!C:P,14,0),0)</f>
        <v>0</v>
      </c>
      <c r="O152" s="3">
        <f>SUMIF('On Orders'!$B:$B,$B152,'On Orders'!E:E)</f>
        <v>0</v>
      </c>
      <c r="P152" s="3">
        <f>SUMIF('On Orders'!$B:$B,$B152,'On Orders'!F:F)</f>
        <v>100</v>
      </c>
      <c r="Q152" s="3">
        <f>SUMIF('On Orders'!$B:$B,$B152,'On Orders'!G:G)</f>
        <v>200</v>
      </c>
      <c r="R152" s="3">
        <f>SUMIF('On Orders'!$B:$B,$B152,'On Orders'!H:H)</f>
        <v>0</v>
      </c>
      <c r="S152" s="3">
        <v>0</v>
      </c>
      <c r="T152" s="3">
        <v>0</v>
      </c>
      <c r="U152" s="3">
        <v>0</v>
      </c>
      <c r="V152" s="31">
        <f t="shared" si="100"/>
        <v>-50</v>
      </c>
      <c r="W152" s="31">
        <f t="shared" si="101"/>
        <v>150</v>
      </c>
      <c r="X152" s="31">
        <f t="shared" si="102"/>
        <v>122</v>
      </c>
      <c r="Y152" s="31">
        <f t="shared" si="103"/>
        <v>7</v>
      </c>
      <c r="Z152" s="31">
        <f t="shared" si="104"/>
        <v>-108</v>
      </c>
      <c r="AA152" s="31">
        <f t="shared" si="105"/>
        <v>-223</v>
      </c>
      <c r="AB152" t="str">
        <f>IF(COUNTIF('Master iP17 iP18'!$B:$B,$B152)&gt;0,"18",IF(COUNTIF('Master iP17 iP18'!$E:$E,$B152)&gt;0,"17","NORMAL"))</f>
        <v>NORMAL</v>
      </c>
      <c r="AC152" t="str">
        <f>IF($AB152="18",_xlfn.XLOOKUP($B152,'Master iP17 iP18'!$B:$B,'Master iP17 iP18'!$E:$E),"")</f>
        <v/>
      </c>
      <c r="AD152" s="22">
        <f t="shared" si="106"/>
        <v>-50</v>
      </c>
      <c r="AE152" s="22">
        <f t="shared" si="107"/>
        <v>150</v>
      </c>
      <c r="AF152" s="22">
        <f t="shared" si="108"/>
        <v>122</v>
      </c>
      <c r="AG152" s="22">
        <f t="shared" si="109"/>
        <v>7</v>
      </c>
      <c r="AH152" s="22">
        <f t="shared" si="110"/>
        <v>-108</v>
      </c>
      <c r="AI152" s="22">
        <f t="shared" si="111"/>
        <v>-223</v>
      </c>
      <c r="AJ152" s="141">
        <f t="shared" si="112"/>
        <v>50</v>
      </c>
      <c r="AK152" s="3">
        <f t="shared" si="113"/>
        <v>0</v>
      </c>
      <c r="AL152" s="3">
        <f t="shared" si="114"/>
        <v>0</v>
      </c>
      <c r="AM152" s="3">
        <f t="shared" si="115"/>
        <v>0</v>
      </c>
      <c r="AN152" s="3">
        <f t="shared" si="116"/>
        <v>108</v>
      </c>
      <c r="AO152" s="3">
        <f t="shared" si="117"/>
        <v>115</v>
      </c>
      <c r="AR152" s="35" t="str">
        <f>IFERROR(_xlfn.XLOOKUP(B152,#REF!,#REF!),"")</f>
        <v/>
      </c>
      <c r="AS152" s="38">
        <f t="shared" si="118"/>
        <v>50</v>
      </c>
      <c r="AT152" s="38">
        <f t="shared" si="119"/>
        <v>0</v>
      </c>
      <c r="AU152" s="38">
        <f t="shared" si="120"/>
        <v>0</v>
      </c>
      <c r="AV152" s="38">
        <f t="shared" si="121"/>
        <v>0</v>
      </c>
      <c r="AW152" s="38">
        <f t="shared" si="122"/>
        <v>108</v>
      </c>
      <c r="AX152" s="38">
        <f t="shared" si="123"/>
        <v>115</v>
      </c>
      <c r="BA152" s="110">
        <f>SUMIF(Consenso!$C:$C,$B152,Consenso!AZ:AZ)</f>
        <v>0</v>
      </c>
      <c r="BB152" s="110">
        <f>SUMIF(Consenso!$C:$C,$B152,Consenso!BA:BA)</f>
        <v>18402.155172413793</v>
      </c>
      <c r="BC152" s="110">
        <f>SUMIF(Consenso!$C:$C,$B152,Consenso!BB:BB)</f>
        <v>23554.758620689656</v>
      </c>
      <c r="BD152" s="110">
        <f>SUMIF(Consenso!$C:$C,$B152,Consenso!BC:BC)</f>
        <v>21162.478448275862</v>
      </c>
      <c r="BE152" s="110">
        <f>SUMIF(Consenso!$C:$C,$B152,Consenso!BD:BD)</f>
        <v>21162.478448275862</v>
      </c>
      <c r="BF152" s="110">
        <f>SUMIF(Consenso!$C:$C,$B152,Consenso!BE:BE)</f>
        <v>21162.478448275862</v>
      </c>
    </row>
    <row r="153" spans="1:58" x14ac:dyDescent="0.2">
      <c r="A153" t="s">
        <v>2025</v>
      </c>
      <c r="B153" s="37" t="s">
        <v>2143</v>
      </c>
      <c r="C153" t="s">
        <v>2144</v>
      </c>
      <c r="D153" t="s">
        <v>2145</v>
      </c>
      <c r="E153" t="s">
        <v>393</v>
      </c>
      <c r="F153" s="23" t="e">
        <v>#N/A</v>
      </c>
      <c r="G153" s="169">
        <v>250</v>
      </c>
      <c r="H153" s="3">
        <f>SUMIF(Consenso!$C:$C,$B153,Consenso!AM:AM)</f>
        <v>0</v>
      </c>
      <c r="I153" s="3">
        <f>SUMIF(Consenso!$C:$C,$B153,Consenso!AN:AN)</f>
        <v>0</v>
      </c>
      <c r="J153" s="3">
        <f>SUMIF(Consenso!$C:$C,$B153,Consenso!AO:AO)</f>
        <v>0</v>
      </c>
      <c r="K153" s="3">
        <f>SUMIF(Consenso!$C:$C,$B153,Consenso!AP:AP)</f>
        <v>10</v>
      </c>
      <c r="L153" s="3">
        <f>SUMIF(Consenso!$C:$C,$B153,Consenso!AQ:AQ)</f>
        <v>101</v>
      </c>
      <c r="M153" s="3">
        <f>SUMIF(Consenso!$C:$C,$B153,Consenso!AR:AR)</f>
        <v>103</v>
      </c>
      <c r="N153" s="3">
        <f>IFERROR(VLOOKUP(B:B,Consenso!C:P,14,0),0)</f>
        <v>0</v>
      </c>
      <c r="O153" s="3">
        <f>SUMIF('On Orders'!$B:$B,$B153,'On Orders'!E:E)</f>
        <v>0</v>
      </c>
      <c r="P153" s="3">
        <f>SUMIF('On Orders'!$B:$B,$B153,'On Orders'!F:F)</f>
        <v>550</v>
      </c>
      <c r="Q153" s="3">
        <f>SUMIF('On Orders'!$B:$B,$B153,'On Orders'!G:G)</f>
        <v>0</v>
      </c>
      <c r="R153" s="3">
        <f>SUMIF('On Orders'!$B:$B,$B153,'On Orders'!H:H)</f>
        <v>0</v>
      </c>
      <c r="S153" s="3">
        <v>0</v>
      </c>
      <c r="T153" s="3">
        <v>0</v>
      </c>
      <c r="U153" s="3">
        <v>0</v>
      </c>
      <c r="V153" s="31">
        <f t="shared" si="100"/>
        <v>550</v>
      </c>
      <c r="W153" s="31">
        <f t="shared" si="101"/>
        <v>550</v>
      </c>
      <c r="X153" s="31">
        <f t="shared" si="102"/>
        <v>550</v>
      </c>
      <c r="Y153" s="31">
        <f t="shared" si="103"/>
        <v>540</v>
      </c>
      <c r="Z153" s="31">
        <f t="shared" si="104"/>
        <v>439</v>
      </c>
      <c r="AA153" s="31">
        <f t="shared" si="105"/>
        <v>336</v>
      </c>
      <c r="AB153" t="str">
        <f>IF(COUNTIF('Master iP17 iP18'!$B:$B,$B153)&gt;0,"18",IF(COUNTIF('Master iP17 iP18'!$E:$E,$B153)&gt;0,"17","NORMAL"))</f>
        <v>NORMAL</v>
      </c>
      <c r="AC153" t="str">
        <f>IF($AB153="18",_xlfn.XLOOKUP($B153,'Master iP17 iP18'!$B:$B,'Master iP17 iP18'!$E:$E),"")</f>
        <v/>
      </c>
      <c r="AD153" s="22">
        <f t="shared" si="106"/>
        <v>550</v>
      </c>
      <c r="AE153" s="22">
        <f t="shared" si="107"/>
        <v>550</v>
      </c>
      <c r="AF153" s="22">
        <f t="shared" si="108"/>
        <v>550</v>
      </c>
      <c r="AG153" s="22">
        <f t="shared" si="109"/>
        <v>540</v>
      </c>
      <c r="AH153" s="22">
        <f t="shared" si="110"/>
        <v>439</v>
      </c>
      <c r="AI153" s="22">
        <f t="shared" si="111"/>
        <v>336</v>
      </c>
      <c r="AJ153" s="3">
        <f t="shared" si="112"/>
        <v>0</v>
      </c>
      <c r="AK153" s="3">
        <f t="shared" si="113"/>
        <v>0</v>
      </c>
      <c r="AL153" s="3">
        <f t="shared" si="114"/>
        <v>0</v>
      </c>
      <c r="AM153" s="3">
        <f t="shared" si="115"/>
        <v>0</v>
      </c>
      <c r="AN153" s="3">
        <f t="shared" si="116"/>
        <v>0</v>
      </c>
      <c r="AO153" s="3">
        <f t="shared" si="117"/>
        <v>0</v>
      </c>
      <c r="AR153" s="35" t="str">
        <f>IFERROR(_xlfn.XLOOKUP(B153,#REF!,#REF!),"")</f>
        <v/>
      </c>
      <c r="AS153" s="38">
        <f t="shared" si="118"/>
        <v>0</v>
      </c>
      <c r="AT153" s="38">
        <f t="shared" si="119"/>
        <v>0</v>
      </c>
      <c r="AU153" s="38">
        <f t="shared" si="120"/>
        <v>0</v>
      </c>
      <c r="AV153" s="38">
        <f t="shared" si="121"/>
        <v>0</v>
      </c>
      <c r="AW153" s="38">
        <f t="shared" si="122"/>
        <v>0</v>
      </c>
      <c r="AX153" s="38">
        <f t="shared" si="123"/>
        <v>0</v>
      </c>
      <c r="BA153" s="110">
        <f>SUMIF(Consenso!$C:$C,$B153,Consenso!AZ:AZ)</f>
        <v>0</v>
      </c>
      <c r="BB153" s="110">
        <f>SUMIF(Consenso!$C:$C,$B153,Consenso!BA:BA)</f>
        <v>20610.413793103449</v>
      </c>
      <c r="BC153" s="110">
        <f>SUMIF(Consenso!$C:$C,$B153,Consenso!BB:BB)</f>
        <v>17850.09051724138</v>
      </c>
      <c r="BD153" s="110">
        <f>SUMIF(Consenso!$C:$C,$B153,Consenso!BC:BC)</f>
        <v>18586.176724137931</v>
      </c>
      <c r="BE153" s="110">
        <f>SUMIF(Consenso!$C:$C,$B153,Consenso!BD:BD)</f>
        <v>18586.176724137931</v>
      </c>
      <c r="BF153" s="110">
        <f>SUMIF(Consenso!$C:$C,$B153,Consenso!BE:BE)</f>
        <v>18954.219827586207</v>
      </c>
    </row>
    <row r="154" spans="1:58" x14ac:dyDescent="0.2">
      <c r="A154" t="s">
        <v>2025</v>
      </c>
      <c r="B154" s="37" t="s">
        <v>2152</v>
      </c>
      <c r="C154" t="s">
        <v>2153</v>
      </c>
      <c r="D154" t="s">
        <v>2145</v>
      </c>
      <c r="E154" t="s">
        <v>393</v>
      </c>
      <c r="F154" s="23" t="e">
        <v>#N/A</v>
      </c>
      <c r="G154" s="169">
        <v>250</v>
      </c>
      <c r="H154" s="3">
        <f>SUMIF(Consenso!$C:$C,$B154,Consenso!AM:AM)</f>
        <v>0</v>
      </c>
      <c r="I154" s="3">
        <f>SUMIF(Consenso!$C:$C,$B154,Consenso!AN:AN)</f>
        <v>0</v>
      </c>
      <c r="J154" s="3">
        <f>SUMIF(Consenso!$C:$C,$B154,Consenso!AO:AO)</f>
        <v>0</v>
      </c>
      <c r="K154" s="3">
        <f>SUMIF(Consenso!$C:$C,$B154,Consenso!AP:AP)</f>
        <v>0</v>
      </c>
      <c r="L154" s="3">
        <f>SUMIF(Consenso!$C:$C,$B154,Consenso!AQ:AQ)</f>
        <v>0</v>
      </c>
      <c r="M154" s="3">
        <f>SUMIF(Consenso!$C:$C,$B154,Consenso!AR:AR)</f>
        <v>19</v>
      </c>
      <c r="N154" s="3">
        <f>IFERROR(VLOOKUP(B:B,Consenso!C:P,14,0),0)</f>
        <v>0</v>
      </c>
      <c r="O154" s="3">
        <f>SUMIF('On Orders'!$B:$B,$B154,'On Orders'!E:E)</f>
        <v>0</v>
      </c>
      <c r="P154" s="3">
        <f>SUMIF('On Orders'!$B:$B,$B154,'On Orders'!F:F)</f>
        <v>300</v>
      </c>
      <c r="Q154" s="3">
        <f>SUMIF('On Orders'!$B:$B,$B154,'On Orders'!G:G)</f>
        <v>250</v>
      </c>
      <c r="R154" s="3">
        <f>SUMIF('On Orders'!$B:$B,$B154,'On Orders'!H:H)</f>
        <v>0</v>
      </c>
      <c r="S154" s="3">
        <v>0</v>
      </c>
      <c r="T154" s="3">
        <v>0</v>
      </c>
      <c r="U154" s="3">
        <v>0</v>
      </c>
      <c r="V154" s="31">
        <f t="shared" si="100"/>
        <v>300</v>
      </c>
      <c r="W154" s="31">
        <f t="shared" si="101"/>
        <v>550</v>
      </c>
      <c r="X154" s="31">
        <f t="shared" si="102"/>
        <v>550</v>
      </c>
      <c r="Y154" s="31">
        <f t="shared" si="103"/>
        <v>550</v>
      </c>
      <c r="Z154" s="31">
        <f t="shared" si="104"/>
        <v>550</v>
      </c>
      <c r="AA154" s="31">
        <f t="shared" si="105"/>
        <v>531</v>
      </c>
      <c r="AB154" t="str">
        <f>IF(COUNTIF('Master iP17 iP18'!$B:$B,$B154)&gt;0,"18",IF(COUNTIF('Master iP17 iP18'!$E:$E,$B154)&gt;0,"17","NORMAL"))</f>
        <v>NORMAL</v>
      </c>
      <c r="AC154" t="str">
        <f>IF($AB154="18",_xlfn.XLOOKUP($B154,'Master iP17 iP18'!$B:$B,'Master iP17 iP18'!$E:$E),"")</f>
        <v/>
      </c>
      <c r="AD154" s="22">
        <f t="shared" si="106"/>
        <v>300</v>
      </c>
      <c r="AE154" s="22">
        <f t="shared" si="107"/>
        <v>550</v>
      </c>
      <c r="AF154" s="22">
        <f t="shared" si="108"/>
        <v>550</v>
      </c>
      <c r="AG154" s="22">
        <f t="shared" si="109"/>
        <v>550</v>
      </c>
      <c r="AH154" s="22">
        <f t="shared" si="110"/>
        <v>550</v>
      </c>
      <c r="AI154" s="22">
        <f t="shared" si="111"/>
        <v>531</v>
      </c>
      <c r="AJ154" s="3">
        <f t="shared" si="112"/>
        <v>0</v>
      </c>
      <c r="AK154" s="3">
        <f t="shared" si="113"/>
        <v>0</v>
      </c>
      <c r="AL154" s="3">
        <f t="shared" si="114"/>
        <v>0</v>
      </c>
      <c r="AM154" s="3">
        <f t="shared" si="115"/>
        <v>0</v>
      </c>
      <c r="AN154" s="3">
        <f t="shared" si="116"/>
        <v>0</v>
      </c>
      <c r="AO154" s="3">
        <f t="shared" si="117"/>
        <v>0</v>
      </c>
      <c r="AR154" s="35" t="str">
        <f>IFERROR(_xlfn.XLOOKUP(B154,#REF!,#REF!),"")</f>
        <v/>
      </c>
      <c r="AS154" s="38">
        <f t="shared" si="118"/>
        <v>0</v>
      </c>
      <c r="AT154" s="38">
        <f t="shared" si="119"/>
        <v>0</v>
      </c>
      <c r="AU154" s="38">
        <f t="shared" si="120"/>
        <v>0</v>
      </c>
      <c r="AV154" s="38">
        <f t="shared" si="121"/>
        <v>0</v>
      </c>
      <c r="AW154" s="38">
        <f t="shared" si="122"/>
        <v>0</v>
      </c>
      <c r="AX154" s="38">
        <f t="shared" si="123"/>
        <v>0</v>
      </c>
      <c r="BA154" s="110">
        <f>SUMIF(Consenso!$C:$C,$B154,Consenso!AZ:AZ)</f>
        <v>0</v>
      </c>
      <c r="BB154" s="110">
        <f>SUMIF(Consenso!$C:$C,$B154,Consenso!BA:BA)</f>
        <v>12881.508620689656</v>
      </c>
      <c r="BC154" s="110">
        <f>SUMIF(Consenso!$C:$C,$B154,Consenso!BB:BB)</f>
        <v>10489.228448275862</v>
      </c>
      <c r="BD154" s="110">
        <f>SUMIF(Consenso!$C:$C,$B154,Consenso!BC:BC)</f>
        <v>11777.379310344828</v>
      </c>
      <c r="BE154" s="110">
        <f>SUMIF(Consenso!$C:$C,$B154,Consenso!BD:BD)</f>
        <v>11777.379310344828</v>
      </c>
      <c r="BF154" s="110">
        <f>SUMIF(Consenso!$C:$C,$B154,Consenso!BE:BE)</f>
        <v>11777.379310344828</v>
      </c>
    </row>
    <row r="155" spans="1:58" x14ac:dyDescent="0.2">
      <c r="A155" t="s">
        <v>2025</v>
      </c>
      <c r="B155" s="37" t="s">
        <v>2042</v>
      </c>
      <c r="C155" s="140" t="s">
        <v>2043</v>
      </c>
      <c r="D155" t="s">
        <v>617</v>
      </c>
      <c r="E155" t="s">
        <v>2204</v>
      </c>
      <c r="F155" s="23">
        <v>4.3</v>
      </c>
      <c r="G155" s="169">
        <v>0</v>
      </c>
      <c r="H155" s="3">
        <f>SUMIF(Consenso!$C:$C,$B155,Consenso!AM:AM)</f>
        <v>0</v>
      </c>
      <c r="I155" s="3">
        <f>SUMIF(Consenso!$C:$C,$B155,Consenso!AN:AN)</f>
        <v>0</v>
      </c>
      <c r="J155" s="3">
        <f>SUMIF(Consenso!$C:$C,$B155,Consenso!AO:AO)</f>
        <v>0</v>
      </c>
      <c r="K155" s="3">
        <f>SUMIF(Consenso!$C:$C,$B155,Consenso!AP:AP)</f>
        <v>0</v>
      </c>
      <c r="L155" s="3">
        <f>SUMIF(Consenso!$C:$C,$B155,Consenso!AQ:AQ)</f>
        <v>0</v>
      </c>
      <c r="M155" s="3">
        <f>SUMIF(Consenso!$C:$C,$B155,Consenso!AR:AR)</f>
        <v>0</v>
      </c>
      <c r="N155" s="3">
        <f>IFERROR(VLOOKUP(B:B,Consenso!C:P,14,0),0)</f>
        <v>14</v>
      </c>
      <c r="O155" s="3">
        <f>SUMIF('On Orders'!$B:$B,$B155,'On Orders'!E:E)</f>
        <v>0</v>
      </c>
      <c r="P155" s="3">
        <f>SUMIF('On Orders'!$B:$B,$B155,'On Orders'!F:F)</f>
        <v>0</v>
      </c>
      <c r="Q155" s="3">
        <f>SUMIF('On Orders'!$B:$B,$B155,'On Orders'!G:G)</f>
        <v>0</v>
      </c>
      <c r="R155" s="3">
        <f>SUMIF('On Orders'!$B:$B,$B155,'On Orders'!H:H)</f>
        <v>0</v>
      </c>
      <c r="S155" s="3">
        <v>0</v>
      </c>
      <c r="T155" s="3">
        <v>0</v>
      </c>
      <c r="U155" s="3">
        <v>0</v>
      </c>
      <c r="V155" s="31">
        <f t="shared" si="100"/>
        <v>14</v>
      </c>
      <c r="W155" s="31">
        <f t="shared" si="101"/>
        <v>14</v>
      </c>
      <c r="X155" s="31">
        <f t="shared" si="102"/>
        <v>14</v>
      </c>
      <c r="Y155" s="31">
        <f t="shared" si="103"/>
        <v>14</v>
      </c>
      <c r="Z155" s="31">
        <f t="shared" si="104"/>
        <v>14</v>
      </c>
      <c r="AA155" s="31">
        <f t="shared" si="105"/>
        <v>14</v>
      </c>
      <c r="AB155" t="str">
        <f>IF(COUNTIF('Master iP17 iP18'!$B:$B,$B155)&gt;0,"18",IF(COUNTIF('Master iP17 iP18'!$E:$E,$B155)&gt;0,"17","NORMAL"))</f>
        <v>NORMAL</v>
      </c>
      <c r="AC155" t="str">
        <f>IF($AB155="18",_xlfn.XLOOKUP($B155,'Master iP17 iP18'!$B:$B,'Master iP17 iP18'!$E:$E),"")</f>
        <v/>
      </c>
      <c r="AD155" s="22">
        <f t="shared" si="106"/>
        <v>14</v>
      </c>
      <c r="AE155" s="22">
        <f t="shared" si="107"/>
        <v>14</v>
      </c>
      <c r="AF155" s="22">
        <f t="shared" si="108"/>
        <v>14</v>
      </c>
      <c r="AG155" s="22">
        <f t="shared" si="109"/>
        <v>14</v>
      </c>
      <c r="AH155" s="22">
        <f t="shared" si="110"/>
        <v>14</v>
      </c>
      <c r="AI155" s="22">
        <f t="shared" si="111"/>
        <v>14</v>
      </c>
      <c r="AJ155" s="141">
        <f t="shared" si="112"/>
        <v>0</v>
      </c>
      <c r="AK155" s="3">
        <f t="shared" si="113"/>
        <v>0</v>
      </c>
      <c r="AL155" s="3">
        <f t="shared" si="114"/>
        <v>0</v>
      </c>
      <c r="AM155" s="3">
        <f t="shared" si="115"/>
        <v>0</v>
      </c>
      <c r="AN155" s="3">
        <f t="shared" si="116"/>
        <v>0</v>
      </c>
      <c r="AO155" s="3">
        <f t="shared" si="117"/>
        <v>0</v>
      </c>
      <c r="AR155" s="35" t="str">
        <f>IFERROR(_xlfn.XLOOKUP(B155,#REF!,#REF!),"")</f>
        <v/>
      </c>
      <c r="AS155" s="38">
        <f t="shared" si="118"/>
        <v>0</v>
      </c>
      <c r="AT155" s="38">
        <f t="shared" si="119"/>
        <v>0</v>
      </c>
      <c r="AU155" s="38">
        <f t="shared" si="120"/>
        <v>0</v>
      </c>
      <c r="AV155" s="38">
        <f t="shared" si="121"/>
        <v>0</v>
      </c>
      <c r="AW155" s="38">
        <f t="shared" si="122"/>
        <v>0</v>
      </c>
      <c r="AX155" s="38">
        <f t="shared" si="123"/>
        <v>0</v>
      </c>
      <c r="BA155" s="110">
        <f>SUMIF(Consenso!$C:$C,$B155,Consenso!AZ:AZ)</f>
        <v>2484.96</v>
      </c>
      <c r="BB155" s="110">
        <f>SUMIF(Consenso!$C:$C,$B155,Consenso!BA:BA)</f>
        <v>20293.84</v>
      </c>
      <c r="BC155" s="110">
        <f>SUMIF(Consenso!$C:$C,$B155,Consenso!BB:BB)</f>
        <v>21122.16</v>
      </c>
      <c r="BD155" s="110">
        <f>SUMIF(Consenso!$C:$C,$B155,Consenso!BC:BC)</f>
        <v>21950.48</v>
      </c>
      <c r="BE155" s="110">
        <f>SUMIF(Consenso!$C:$C,$B155,Consenso!BD:BD)</f>
        <v>22778.800000000003</v>
      </c>
      <c r="BF155" s="110">
        <f>SUMIF(Consenso!$C:$C,$B155,Consenso!BE:BE)</f>
        <v>23607.120000000003</v>
      </c>
    </row>
    <row r="156" spans="1:58" x14ac:dyDescent="0.2">
      <c r="A156" t="s">
        <v>2025</v>
      </c>
      <c r="B156" s="37" t="s">
        <v>2045</v>
      </c>
      <c r="C156" s="140" t="s">
        <v>2046</v>
      </c>
      <c r="D156" t="s">
        <v>617</v>
      </c>
      <c r="E156" t="s">
        <v>2204</v>
      </c>
      <c r="F156" s="23">
        <v>4.3</v>
      </c>
      <c r="G156" s="169">
        <v>0</v>
      </c>
      <c r="H156" s="3">
        <f>SUMIF(Consenso!$C:$C,$B156,Consenso!AM:AM)</f>
        <v>0</v>
      </c>
      <c r="I156" s="3">
        <f>SUMIF(Consenso!$C:$C,$B156,Consenso!AN:AN)</f>
        <v>0</v>
      </c>
      <c r="J156" s="3">
        <f>SUMIF(Consenso!$C:$C,$B156,Consenso!AO:AO)</f>
        <v>0</v>
      </c>
      <c r="K156" s="3">
        <f>SUMIF(Consenso!$C:$C,$B156,Consenso!AP:AP)</f>
        <v>0</v>
      </c>
      <c r="L156" s="3">
        <f>SUMIF(Consenso!$C:$C,$B156,Consenso!AQ:AQ)</f>
        <v>0</v>
      </c>
      <c r="M156" s="3">
        <f>SUMIF(Consenso!$C:$C,$B156,Consenso!AR:AR)</f>
        <v>0</v>
      </c>
      <c r="N156" s="3">
        <f>IFERROR(VLOOKUP(B:B,Consenso!C:P,14,0),0)</f>
        <v>0</v>
      </c>
      <c r="O156" s="3">
        <f>SUMIF('On Orders'!$B:$B,$B156,'On Orders'!E:E)</f>
        <v>0</v>
      </c>
      <c r="P156" s="3">
        <f>SUMIF('On Orders'!$B:$B,$B156,'On Orders'!F:F)</f>
        <v>0</v>
      </c>
      <c r="Q156" s="3">
        <f>SUMIF('On Orders'!$B:$B,$B156,'On Orders'!G:G)</f>
        <v>0</v>
      </c>
      <c r="R156" s="3">
        <f>SUMIF('On Orders'!$B:$B,$B156,'On Orders'!H:H)</f>
        <v>0</v>
      </c>
      <c r="S156" s="3">
        <v>0</v>
      </c>
      <c r="T156" s="3">
        <v>0</v>
      </c>
      <c r="U156" s="3">
        <v>0</v>
      </c>
      <c r="V156" s="31">
        <f t="shared" si="100"/>
        <v>0</v>
      </c>
      <c r="W156" s="31">
        <f t="shared" si="101"/>
        <v>0</v>
      </c>
      <c r="X156" s="31">
        <f t="shared" si="102"/>
        <v>0</v>
      </c>
      <c r="Y156" s="31">
        <f t="shared" si="103"/>
        <v>0</v>
      </c>
      <c r="Z156" s="31">
        <f t="shared" si="104"/>
        <v>0</v>
      </c>
      <c r="AA156" s="31">
        <f t="shared" si="105"/>
        <v>0</v>
      </c>
      <c r="AB156" t="str">
        <f>IF(COUNTIF('Master iP17 iP18'!$B:$B,$B156)&gt;0,"18",IF(COUNTIF('Master iP17 iP18'!$E:$E,$B156)&gt;0,"17","NORMAL"))</f>
        <v>NORMAL</v>
      </c>
      <c r="AC156" t="str">
        <f>IF($AB156="18",_xlfn.XLOOKUP($B156,'Master iP17 iP18'!$B:$B,'Master iP17 iP18'!$E:$E),"")</f>
        <v/>
      </c>
      <c r="AD156" s="22">
        <f t="shared" si="106"/>
        <v>0</v>
      </c>
      <c r="AE156" s="22">
        <f t="shared" si="107"/>
        <v>0</v>
      </c>
      <c r="AF156" s="22">
        <f t="shared" si="108"/>
        <v>0</v>
      </c>
      <c r="AG156" s="22">
        <f t="shared" si="109"/>
        <v>0</v>
      </c>
      <c r="AH156" s="22">
        <f t="shared" si="110"/>
        <v>0</v>
      </c>
      <c r="AI156" s="22">
        <f t="shared" si="111"/>
        <v>0</v>
      </c>
      <c r="AJ156" s="141">
        <f t="shared" si="112"/>
        <v>0</v>
      </c>
      <c r="AK156" s="3">
        <f t="shared" si="113"/>
        <v>0</v>
      </c>
      <c r="AL156" s="3">
        <f t="shared" si="114"/>
        <v>0</v>
      </c>
      <c r="AM156" s="3">
        <f t="shared" si="115"/>
        <v>0</v>
      </c>
      <c r="AN156" s="3">
        <f t="shared" si="116"/>
        <v>0</v>
      </c>
      <c r="AO156" s="3">
        <f t="shared" si="117"/>
        <v>0</v>
      </c>
      <c r="AR156" s="35" t="str">
        <f>IFERROR(_xlfn.XLOOKUP(B156,#REF!,#REF!),"")</f>
        <v/>
      </c>
      <c r="AS156" s="38">
        <f t="shared" si="118"/>
        <v>0</v>
      </c>
      <c r="AT156" s="38">
        <f t="shared" si="119"/>
        <v>0</v>
      </c>
      <c r="AU156" s="38">
        <f t="shared" si="120"/>
        <v>0</v>
      </c>
      <c r="AV156" s="38">
        <f t="shared" si="121"/>
        <v>0</v>
      </c>
      <c r="AW156" s="38">
        <f t="shared" si="122"/>
        <v>0</v>
      </c>
      <c r="AX156" s="38">
        <f t="shared" si="123"/>
        <v>0</v>
      </c>
      <c r="BA156" s="110">
        <f>SUMIF(Consenso!$C:$C,$B156,Consenso!AZ:AZ)</f>
        <v>1035.4000000000001</v>
      </c>
      <c r="BB156" s="110">
        <f>SUMIF(Consenso!$C:$C,$B156,Consenso!BA:BA)</f>
        <v>20293.84</v>
      </c>
      <c r="BC156" s="110">
        <f>SUMIF(Consenso!$C:$C,$B156,Consenso!BB:BB)</f>
        <v>20500.920000000002</v>
      </c>
      <c r="BD156" s="110">
        <f>SUMIF(Consenso!$C:$C,$B156,Consenso!BC:BC)</f>
        <v>21122.16</v>
      </c>
      <c r="BE156" s="110">
        <f>SUMIF(Consenso!$C:$C,$B156,Consenso!BD:BD)</f>
        <v>21536.32</v>
      </c>
      <c r="BF156" s="110">
        <f>SUMIF(Consenso!$C:$C,$B156,Consenso!BE:BE)</f>
        <v>22157.56</v>
      </c>
    </row>
    <row r="157" spans="1:58" x14ac:dyDescent="0.2">
      <c r="A157" t="s">
        <v>2025</v>
      </c>
      <c r="B157" s="37" t="s">
        <v>2048</v>
      </c>
      <c r="C157" t="s">
        <v>2049</v>
      </c>
      <c r="D157" t="s">
        <v>62</v>
      </c>
      <c r="E157" t="s">
        <v>2204</v>
      </c>
      <c r="F157" s="23">
        <v>7.9</v>
      </c>
      <c r="G157" s="169">
        <v>0</v>
      </c>
      <c r="H157" s="3">
        <f>SUMIF(Consenso!$C:$C,$B157,Consenso!AM:AM)</f>
        <v>0</v>
      </c>
      <c r="I157" s="3">
        <f>SUMIF(Consenso!$C:$C,$B157,Consenso!AN:AN)</f>
        <v>0</v>
      </c>
      <c r="J157" s="3">
        <f>SUMIF(Consenso!$C:$C,$B157,Consenso!AO:AO)</f>
        <v>0</v>
      </c>
      <c r="K157" s="3">
        <f>SUMIF(Consenso!$C:$C,$B157,Consenso!AP:AP)</f>
        <v>0</v>
      </c>
      <c r="L157" s="3">
        <f>SUMIF(Consenso!$C:$C,$B157,Consenso!AQ:AQ)</f>
        <v>0</v>
      </c>
      <c r="M157" s="3">
        <f>SUMIF(Consenso!$C:$C,$B157,Consenso!AR:AR)</f>
        <v>0</v>
      </c>
      <c r="N157" s="3">
        <f>IFERROR(VLOOKUP(B:B,Consenso!C:P,14,0),0)</f>
        <v>76</v>
      </c>
      <c r="O157" s="3">
        <f>SUMIF('On Orders'!$B:$B,$B157,'On Orders'!E:E)</f>
        <v>0</v>
      </c>
      <c r="P157" s="3">
        <f>SUMIF('On Orders'!$B:$B,$B157,'On Orders'!F:F)</f>
        <v>0</v>
      </c>
      <c r="Q157" s="3">
        <f>SUMIF('On Orders'!$B:$B,$B157,'On Orders'!G:G)</f>
        <v>0</v>
      </c>
      <c r="R157" s="3">
        <f>SUMIF('On Orders'!$B:$B,$B157,'On Orders'!H:H)</f>
        <v>0</v>
      </c>
      <c r="S157" s="3">
        <v>0</v>
      </c>
      <c r="T157" s="3">
        <v>0</v>
      </c>
      <c r="U157" s="3">
        <v>0</v>
      </c>
      <c r="V157" s="31">
        <f t="shared" si="100"/>
        <v>76</v>
      </c>
      <c r="W157" s="31">
        <f t="shared" si="101"/>
        <v>76</v>
      </c>
      <c r="X157" s="31">
        <f t="shared" si="102"/>
        <v>76</v>
      </c>
      <c r="Y157" s="31">
        <f t="shared" si="103"/>
        <v>76</v>
      </c>
      <c r="Z157" s="31">
        <f t="shared" si="104"/>
        <v>76</v>
      </c>
      <c r="AA157" s="31">
        <f t="shared" si="105"/>
        <v>76</v>
      </c>
      <c r="AB157" t="str">
        <f>IF(COUNTIF('Master iP17 iP18'!$B:$B,$B157)&gt;0,"18",IF(COUNTIF('Master iP17 iP18'!$E:$E,$B157)&gt;0,"17","NORMAL"))</f>
        <v>NORMAL</v>
      </c>
      <c r="AC157" t="str">
        <f>IF($AB157="18",_xlfn.XLOOKUP($B157,'Master iP17 iP18'!$B:$B,'Master iP17 iP18'!$E:$E),"")</f>
        <v/>
      </c>
      <c r="AD157" s="22">
        <f t="shared" si="106"/>
        <v>76</v>
      </c>
      <c r="AE157" s="22">
        <f t="shared" si="107"/>
        <v>76</v>
      </c>
      <c r="AF157" s="22">
        <f t="shared" si="108"/>
        <v>76</v>
      </c>
      <c r="AG157" s="22">
        <f t="shared" si="109"/>
        <v>76</v>
      </c>
      <c r="AH157" s="22">
        <f t="shared" si="110"/>
        <v>76</v>
      </c>
      <c r="AI157" s="22">
        <f t="shared" si="111"/>
        <v>76</v>
      </c>
      <c r="AJ157" s="3">
        <f t="shared" si="112"/>
        <v>0</v>
      </c>
      <c r="AK157" s="3">
        <f t="shared" si="113"/>
        <v>0</v>
      </c>
      <c r="AL157" s="3">
        <f t="shared" si="114"/>
        <v>0</v>
      </c>
      <c r="AM157" s="3">
        <f t="shared" si="115"/>
        <v>0</v>
      </c>
      <c r="AN157" s="3">
        <f t="shared" si="116"/>
        <v>0</v>
      </c>
      <c r="AO157" s="3">
        <f t="shared" si="117"/>
        <v>0</v>
      </c>
      <c r="AR157" s="35" t="str">
        <f>IFERROR(_xlfn.XLOOKUP(B157,#REF!,#REF!),"")</f>
        <v/>
      </c>
      <c r="AS157" s="38">
        <f t="shared" si="118"/>
        <v>0</v>
      </c>
      <c r="AT157" s="38">
        <f t="shared" si="119"/>
        <v>0</v>
      </c>
      <c r="AU157" s="38">
        <f t="shared" si="120"/>
        <v>0</v>
      </c>
      <c r="AV157" s="38">
        <f t="shared" si="121"/>
        <v>0</v>
      </c>
      <c r="AW157" s="38">
        <f t="shared" si="122"/>
        <v>0</v>
      </c>
      <c r="AX157" s="38">
        <f t="shared" si="123"/>
        <v>0</v>
      </c>
      <c r="BA157" s="110">
        <f>SUMIF(Consenso!$C:$C,$B157,Consenso!AZ:AZ)</f>
        <v>1611.76</v>
      </c>
      <c r="BB157" s="110">
        <f>SUMIF(Consenso!$C:$C,$B157,Consenso!BA:BA)</f>
        <v>19341.12</v>
      </c>
      <c r="BC157" s="110">
        <f>SUMIF(Consenso!$C:$C,$B157,Consenso!BB:BB)</f>
        <v>0</v>
      </c>
      <c r="BD157" s="110">
        <f>SUMIF(Consenso!$C:$C,$B157,Consenso!BC:BC)</f>
        <v>0</v>
      </c>
      <c r="BE157" s="110">
        <f>SUMIF(Consenso!$C:$C,$B157,Consenso!BD:BD)</f>
        <v>0</v>
      </c>
      <c r="BF157" s="110">
        <f>SUMIF(Consenso!$C:$C,$B157,Consenso!BE:BE)</f>
        <v>0</v>
      </c>
    </row>
    <row r="158" spans="1:58" x14ac:dyDescent="0.2">
      <c r="A158" t="s">
        <v>2025</v>
      </c>
      <c r="B158" s="37" t="s">
        <v>2051</v>
      </c>
      <c r="C158" t="s">
        <v>2052</v>
      </c>
      <c r="D158" t="s">
        <v>62</v>
      </c>
      <c r="E158" t="s">
        <v>2204</v>
      </c>
      <c r="F158" s="23">
        <v>7.9</v>
      </c>
      <c r="G158" s="169">
        <v>0</v>
      </c>
      <c r="H158" s="3">
        <f>SUMIF(Consenso!$C:$C,$B158,Consenso!AM:AM)</f>
        <v>0</v>
      </c>
      <c r="I158" s="3">
        <f>SUMIF(Consenso!$C:$C,$B158,Consenso!AN:AN)</f>
        <v>0</v>
      </c>
      <c r="J158" s="3">
        <f>SUMIF(Consenso!$C:$C,$B158,Consenso!AO:AO)</f>
        <v>0</v>
      </c>
      <c r="K158" s="3">
        <f>SUMIF(Consenso!$C:$C,$B158,Consenso!AP:AP)</f>
        <v>0</v>
      </c>
      <c r="L158" s="3">
        <f>SUMIF(Consenso!$C:$C,$B158,Consenso!AQ:AQ)</f>
        <v>0</v>
      </c>
      <c r="M158" s="3">
        <f>SUMIF(Consenso!$C:$C,$B158,Consenso!AR:AR)</f>
        <v>0</v>
      </c>
      <c r="N158" s="3">
        <f>IFERROR(VLOOKUP(B:B,Consenso!C:P,14,0),0)</f>
        <v>0</v>
      </c>
      <c r="O158" s="3">
        <f>SUMIF('On Orders'!$B:$B,$B158,'On Orders'!E:E)</f>
        <v>0</v>
      </c>
      <c r="P158" s="3">
        <f>SUMIF('On Orders'!$B:$B,$B158,'On Orders'!F:F)</f>
        <v>0</v>
      </c>
      <c r="Q158" s="3">
        <f>SUMIF('On Orders'!$B:$B,$B158,'On Orders'!G:G)</f>
        <v>0</v>
      </c>
      <c r="R158" s="3">
        <f>SUMIF('On Orders'!$B:$B,$B158,'On Orders'!H:H)</f>
        <v>0</v>
      </c>
      <c r="S158" s="3">
        <v>0</v>
      </c>
      <c r="T158" s="3">
        <v>0</v>
      </c>
      <c r="U158" s="3">
        <v>0</v>
      </c>
      <c r="V158" s="31">
        <f t="shared" si="100"/>
        <v>0</v>
      </c>
      <c r="W158" s="31">
        <f t="shared" si="101"/>
        <v>0</v>
      </c>
      <c r="X158" s="31">
        <f t="shared" si="102"/>
        <v>0</v>
      </c>
      <c r="Y158" s="31">
        <f t="shared" si="103"/>
        <v>0</v>
      </c>
      <c r="Z158" s="31">
        <f t="shared" si="104"/>
        <v>0</v>
      </c>
      <c r="AA158" s="31">
        <f t="shared" si="105"/>
        <v>0</v>
      </c>
      <c r="AB158" t="str">
        <f>IF(COUNTIF('Master iP17 iP18'!$B:$B,$B158)&gt;0,"18",IF(COUNTIF('Master iP17 iP18'!$E:$E,$B158)&gt;0,"17","NORMAL"))</f>
        <v>NORMAL</v>
      </c>
      <c r="AC158" t="str">
        <f>IF($AB158="18",_xlfn.XLOOKUP($B158,'Master iP17 iP18'!$B:$B,'Master iP17 iP18'!$E:$E),"")</f>
        <v/>
      </c>
      <c r="AD158" s="22">
        <f t="shared" si="106"/>
        <v>0</v>
      </c>
      <c r="AE158" s="22">
        <f t="shared" si="107"/>
        <v>0</v>
      </c>
      <c r="AF158" s="22">
        <f t="shared" si="108"/>
        <v>0</v>
      </c>
      <c r="AG158" s="22">
        <f t="shared" si="109"/>
        <v>0</v>
      </c>
      <c r="AH158" s="22">
        <f t="shared" si="110"/>
        <v>0</v>
      </c>
      <c r="AI158" s="22">
        <f t="shared" si="111"/>
        <v>0</v>
      </c>
      <c r="AJ158" s="3">
        <f t="shared" si="112"/>
        <v>0</v>
      </c>
      <c r="AK158" s="3">
        <f t="shared" si="113"/>
        <v>0</v>
      </c>
      <c r="AL158" s="3">
        <f t="shared" si="114"/>
        <v>0</v>
      </c>
      <c r="AM158" s="3">
        <f t="shared" si="115"/>
        <v>0</v>
      </c>
      <c r="AN158" s="3">
        <f t="shared" si="116"/>
        <v>0</v>
      </c>
      <c r="AO158" s="3">
        <f t="shared" si="117"/>
        <v>0</v>
      </c>
      <c r="AR158" s="35" t="str">
        <f>IFERROR(_xlfn.XLOOKUP(B158,#REF!,#REF!),"")</f>
        <v/>
      </c>
      <c r="AS158" s="38">
        <f t="shared" si="118"/>
        <v>0</v>
      </c>
      <c r="AT158" s="38">
        <f t="shared" si="119"/>
        <v>0</v>
      </c>
      <c r="AU158" s="38">
        <f t="shared" si="120"/>
        <v>0</v>
      </c>
      <c r="AV158" s="38">
        <f t="shared" si="121"/>
        <v>0</v>
      </c>
      <c r="AW158" s="38">
        <f t="shared" si="122"/>
        <v>0</v>
      </c>
      <c r="AX158" s="38">
        <f t="shared" si="123"/>
        <v>0</v>
      </c>
      <c r="BA158" s="110">
        <f>SUMIF(Consenso!$C:$C,$B158,Consenso!AZ:AZ)</f>
        <v>3223.52</v>
      </c>
      <c r="BB158" s="110">
        <f>SUMIF(Consenso!$C:$C,$B158,Consenso!BA:BA)</f>
        <v>9267.6200000000008</v>
      </c>
      <c r="BC158" s="110">
        <f>SUMIF(Consenso!$C:$C,$B158,Consenso!BB:BB)</f>
        <v>10073.5</v>
      </c>
      <c r="BD158" s="110">
        <f>SUMIF(Consenso!$C:$C,$B158,Consenso!BC:BC)</f>
        <v>0</v>
      </c>
      <c r="BE158" s="110">
        <f>SUMIF(Consenso!$C:$C,$B158,Consenso!BD:BD)</f>
        <v>0</v>
      </c>
      <c r="BF158" s="110">
        <f>SUMIF(Consenso!$C:$C,$B158,Consenso!BE:BE)</f>
        <v>0</v>
      </c>
    </row>
    <row r="159" spans="1:58" x14ac:dyDescent="0.2">
      <c r="A159" t="s">
        <v>2025</v>
      </c>
      <c r="B159" s="37" t="s">
        <v>2054</v>
      </c>
      <c r="C159" t="s">
        <v>2055</v>
      </c>
      <c r="D159" t="s">
        <v>62</v>
      </c>
      <c r="E159" t="s">
        <v>2204</v>
      </c>
      <c r="F159" s="23">
        <v>14.5</v>
      </c>
      <c r="G159" s="169">
        <v>0</v>
      </c>
      <c r="H159" s="3">
        <f>SUMIF(Consenso!$C:$C,$B159,Consenso!AM:AM)</f>
        <v>0</v>
      </c>
      <c r="I159" s="3">
        <f>SUMIF(Consenso!$C:$C,$B159,Consenso!AN:AN)</f>
        <v>0</v>
      </c>
      <c r="J159" s="3">
        <f>SUMIF(Consenso!$C:$C,$B159,Consenso!AO:AO)</f>
        <v>0</v>
      </c>
      <c r="K159" s="3">
        <f>SUMIF(Consenso!$C:$C,$B159,Consenso!AP:AP)</f>
        <v>0</v>
      </c>
      <c r="L159" s="3">
        <f>SUMIF(Consenso!$C:$C,$B159,Consenso!AQ:AQ)</f>
        <v>0</v>
      </c>
      <c r="M159" s="3">
        <f>SUMIF(Consenso!$C:$C,$B159,Consenso!AR:AR)</f>
        <v>0</v>
      </c>
      <c r="N159" s="3">
        <f>IFERROR(VLOOKUP(B:B,Consenso!C:P,14,0),0)</f>
        <v>77</v>
      </c>
      <c r="O159" s="3">
        <f>SUMIF('On Orders'!$B:$B,$B159,'On Orders'!E:E)</f>
        <v>0</v>
      </c>
      <c r="P159" s="3">
        <f>SUMIF('On Orders'!$B:$B,$B159,'On Orders'!F:F)</f>
        <v>0</v>
      </c>
      <c r="Q159" s="3">
        <f>SUMIF('On Orders'!$B:$B,$B159,'On Orders'!G:G)</f>
        <v>0</v>
      </c>
      <c r="R159" s="3">
        <f>SUMIF('On Orders'!$B:$B,$B159,'On Orders'!H:H)</f>
        <v>0</v>
      </c>
      <c r="S159" s="3">
        <v>0</v>
      </c>
      <c r="T159" s="3">
        <v>0</v>
      </c>
      <c r="U159" s="3">
        <v>0</v>
      </c>
      <c r="V159" s="31">
        <f t="shared" si="100"/>
        <v>77</v>
      </c>
      <c r="W159" s="31">
        <f t="shared" si="101"/>
        <v>77</v>
      </c>
      <c r="X159" s="31">
        <f t="shared" si="102"/>
        <v>77</v>
      </c>
      <c r="Y159" s="31">
        <f t="shared" si="103"/>
        <v>77</v>
      </c>
      <c r="Z159" s="31">
        <f t="shared" si="104"/>
        <v>77</v>
      </c>
      <c r="AA159" s="31">
        <f t="shared" si="105"/>
        <v>77</v>
      </c>
      <c r="AB159" t="str">
        <f>IF(COUNTIF('Master iP17 iP18'!$B:$B,$B159)&gt;0,"18",IF(COUNTIF('Master iP17 iP18'!$E:$E,$B159)&gt;0,"17","NORMAL"))</f>
        <v>17</v>
      </c>
      <c r="AC159" t="str">
        <f>IF($AB159="18",_xlfn.XLOOKUP($B159,'Master iP17 iP18'!$B:$B,'Master iP17 iP18'!$E:$E),"")</f>
        <v/>
      </c>
      <c r="AD159" s="22">
        <f t="shared" si="106"/>
        <v>77</v>
      </c>
      <c r="AE159" s="22">
        <f t="shared" si="107"/>
        <v>77</v>
      </c>
      <c r="AF159" s="22">
        <f t="shared" si="108"/>
        <v>77</v>
      </c>
      <c r="AG159" s="22">
        <f t="shared" si="109"/>
        <v>77</v>
      </c>
      <c r="AH159" s="22">
        <f t="shared" si="110"/>
        <v>77</v>
      </c>
      <c r="AI159" s="22">
        <f t="shared" si="111"/>
        <v>77</v>
      </c>
      <c r="AJ159" s="3">
        <f t="shared" si="112"/>
        <v>0</v>
      </c>
      <c r="AK159" s="3">
        <f t="shared" si="113"/>
        <v>0</v>
      </c>
      <c r="AL159" s="3">
        <f t="shared" si="114"/>
        <v>0</v>
      </c>
      <c r="AM159" s="3">
        <f t="shared" si="115"/>
        <v>0</v>
      </c>
      <c r="AN159" s="3">
        <f t="shared" si="116"/>
        <v>0</v>
      </c>
      <c r="AO159" s="3">
        <f t="shared" si="117"/>
        <v>0</v>
      </c>
      <c r="AR159" s="35" t="str">
        <f>IFERROR(_xlfn.XLOOKUP(B159,#REF!,#REF!),"")</f>
        <v/>
      </c>
      <c r="AS159" s="38">
        <f t="shared" si="118"/>
        <v>0</v>
      </c>
      <c r="AT159" s="38">
        <f t="shared" si="119"/>
        <v>0</v>
      </c>
      <c r="AU159" s="38">
        <f t="shared" si="120"/>
        <v>0</v>
      </c>
      <c r="AV159" s="38">
        <f t="shared" si="121"/>
        <v>0</v>
      </c>
      <c r="AW159" s="38">
        <f t="shared" si="122"/>
        <v>0</v>
      </c>
      <c r="AX159" s="38">
        <f t="shared" si="123"/>
        <v>0</v>
      </c>
      <c r="BA159" s="110">
        <f>SUMIF(Consenso!$C:$C,$B159,Consenso!AZ:AZ)</f>
        <v>2216.96</v>
      </c>
      <c r="BB159" s="110">
        <f>SUMIF(Consenso!$C:$C,$B159,Consenso!BA:BA)</f>
        <v>15518.720000000001</v>
      </c>
      <c r="BC159" s="110">
        <f>SUMIF(Consenso!$C:$C,$B159,Consenso!BB:BB)</f>
        <v>0</v>
      </c>
      <c r="BD159" s="110">
        <f>SUMIF(Consenso!$C:$C,$B159,Consenso!BC:BC)</f>
        <v>0</v>
      </c>
      <c r="BE159" s="110">
        <f>SUMIF(Consenso!$C:$C,$B159,Consenso!BD:BD)</f>
        <v>0</v>
      </c>
      <c r="BF159" s="110">
        <f>SUMIF(Consenso!$C:$C,$B159,Consenso!BE:BE)</f>
        <v>0</v>
      </c>
    </row>
    <row r="160" spans="1:58" x14ac:dyDescent="0.2">
      <c r="A160" t="s">
        <v>2025</v>
      </c>
      <c r="B160" s="37" t="s">
        <v>2085</v>
      </c>
      <c r="C160" t="s">
        <v>2086</v>
      </c>
      <c r="D160" t="s">
        <v>396</v>
      </c>
      <c r="E160" t="s">
        <v>393</v>
      </c>
      <c r="F160" s="23" t="e">
        <v>#N/A</v>
      </c>
      <c r="G160" s="169">
        <v>350</v>
      </c>
      <c r="H160" s="3">
        <f>SUMIF(Consenso!$C:$C,$B160,Consenso!AM:AM)</f>
        <v>0</v>
      </c>
      <c r="I160" s="3">
        <f t="shared" ref="I160:I162" si="124">G160</f>
        <v>350</v>
      </c>
      <c r="J160" s="3">
        <f>SUMIF(Consenso!$C:$C,$B160,Consenso!AO:AO)</f>
        <v>0</v>
      </c>
      <c r="K160" s="3">
        <f>SUMIF(Consenso!$C:$C,$B160,Consenso!AP:AP)</f>
        <v>100</v>
      </c>
      <c r="L160" s="3">
        <f>SUMIF(Consenso!$C:$C,$B160,Consenso!AQ:AQ)</f>
        <v>150</v>
      </c>
      <c r="M160" s="3">
        <f>SUMIF(Consenso!$C:$C,$B160,Consenso!AR:AR)</f>
        <v>100</v>
      </c>
      <c r="N160" s="3">
        <f>IFERROR(VLOOKUP(B:B,Consenso!C:P,14,0),0)</f>
        <v>0</v>
      </c>
      <c r="O160" s="3">
        <f>SUMIF('On Orders'!$B:$B,$B160,'On Orders'!E:E)</f>
        <v>0</v>
      </c>
      <c r="P160" s="3">
        <f>SUMIF('On Orders'!$B:$B,$B160,'On Orders'!F:F)</f>
        <v>0</v>
      </c>
      <c r="Q160" s="3">
        <f>SUMIF('On Orders'!$B:$B,$B160,'On Orders'!G:G)</f>
        <v>350</v>
      </c>
      <c r="R160" s="3">
        <f>SUMIF('On Orders'!$B:$B,$B160,'On Orders'!H:H)</f>
        <v>0</v>
      </c>
      <c r="S160" s="3">
        <v>0</v>
      </c>
      <c r="T160" s="3">
        <v>0</v>
      </c>
      <c r="U160" s="3">
        <v>0</v>
      </c>
      <c r="V160" s="31">
        <f t="shared" si="100"/>
        <v>0</v>
      </c>
      <c r="W160" s="31">
        <f t="shared" si="101"/>
        <v>0</v>
      </c>
      <c r="X160" s="31">
        <f t="shared" si="102"/>
        <v>0</v>
      </c>
      <c r="Y160" s="31">
        <f t="shared" si="103"/>
        <v>-100</v>
      </c>
      <c r="Z160" s="31">
        <f t="shared" si="104"/>
        <v>-250</v>
      </c>
      <c r="AA160" s="31">
        <f t="shared" si="105"/>
        <v>-350</v>
      </c>
      <c r="AB160" t="str">
        <f>IF(COUNTIF('Master iP17 iP18'!$B:$B,$B160)&gt;0,"18",IF(COUNTIF('Master iP17 iP18'!$E:$E,$B160)&gt;0,"17","NORMAL"))</f>
        <v>NORMAL</v>
      </c>
      <c r="AC160" t="str">
        <f>IF($AB160="18",_xlfn.XLOOKUP($B160,'Master iP17 iP18'!$B:$B,'Master iP17 iP18'!$E:$E),"")</f>
        <v/>
      </c>
      <c r="AD160" s="22">
        <f t="shared" si="106"/>
        <v>0</v>
      </c>
      <c r="AE160" s="22">
        <f t="shared" si="107"/>
        <v>0</v>
      </c>
      <c r="AF160" s="22">
        <f t="shared" si="108"/>
        <v>0</v>
      </c>
      <c r="AG160" s="22">
        <f t="shared" si="109"/>
        <v>-100</v>
      </c>
      <c r="AH160" s="22">
        <f t="shared" si="110"/>
        <v>-250</v>
      </c>
      <c r="AI160" s="22">
        <f t="shared" si="111"/>
        <v>-350</v>
      </c>
      <c r="AJ160" s="3">
        <f t="shared" si="112"/>
        <v>0</v>
      </c>
      <c r="AK160" s="3">
        <f t="shared" si="113"/>
        <v>0</v>
      </c>
      <c r="AL160" s="3">
        <f t="shared" si="114"/>
        <v>0</v>
      </c>
      <c r="AM160" s="3">
        <f t="shared" si="115"/>
        <v>100</v>
      </c>
      <c r="AN160" s="3">
        <f t="shared" si="116"/>
        <v>150</v>
      </c>
      <c r="AO160" s="3">
        <f t="shared" si="117"/>
        <v>100</v>
      </c>
      <c r="AR160" s="35" t="str">
        <f>IFERROR(_xlfn.XLOOKUP(B160,#REF!,#REF!),"")</f>
        <v/>
      </c>
      <c r="AS160" s="38">
        <f t="shared" si="118"/>
        <v>0</v>
      </c>
      <c r="AT160" s="38">
        <f t="shared" si="119"/>
        <v>0</v>
      </c>
      <c r="AU160" s="38">
        <f t="shared" si="120"/>
        <v>0</v>
      </c>
      <c r="AV160" s="38">
        <f t="shared" si="121"/>
        <v>100</v>
      </c>
      <c r="AW160" s="38">
        <f t="shared" si="122"/>
        <v>150</v>
      </c>
      <c r="AX160" s="38">
        <f t="shared" si="123"/>
        <v>100</v>
      </c>
      <c r="AY160" s="38"/>
      <c r="BA160" s="110">
        <f>SUMIF(Consenso!$C:$C,$B160,Consenso!AZ:AZ)</f>
        <v>0</v>
      </c>
      <c r="BB160" s="110">
        <f>SUMIF(Consenso!$C:$C,$B160,Consenso!BA:BA)</f>
        <v>0</v>
      </c>
      <c r="BC160" s="110">
        <f>SUMIF(Consenso!$C:$C,$B160,Consenso!BB:BB)</f>
        <v>0</v>
      </c>
      <c r="BD160" s="110">
        <f>SUMIF(Consenso!$C:$C,$B160,Consenso!BC:BC)</f>
        <v>46074.568965517239</v>
      </c>
      <c r="BE160" s="110">
        <f>SUMIF(Consenso!$C:$C,$B160,Consenso!BD:BD)</f>
        <v>69111.853448275855</v>
      </c>
      <c r="BF160" s="110">
        <f>SUMIF(Consenso!$C:$C,$B160,Consenso!BE:BE)</f>
        <v>46074.568965517239</v>
      </c>
    </row>
    <row r="161" spans="1:58" x14ac:dyDescent="0.2">
      <c r="A161" t="s">
        <v>2025</v>
      </c>
      <c r="B161" s="37" t="s">
        <v>2091</v>
      </c>
      <c r="C161" t="s">
        <v>2092</v>
      </c>
      <c r="D161" t="s">
        <v>396</v>
      </c>
      <c r="E161" t="s">
        <v>393</v>
      </c>
      <c r="F161" s="23" t="e">
        <v>#N/A</v>
      </c>
      <c r="G161" s="169">
        <v>350</v>
      </c>
      <c r="H161" s="3">
        <f>SUMIF(Consenso!$C:$C,$B161,Consenso!AM:AM)</f>
        <v>0</v>
      </c>
      <c r="I161" s="3">
        <f t="shared" si="124"/>
        <v>350</v>
      </c>
      <c r="J161" s="3">
        <f>SUMIF(Consenso!$C:$C,$B161,Consenso!AO:AO)</f>
        <v>100</v>
      </c>
      <c r="K161" s="3">
        <f>SUMIF(Consenso!$C:$C,$B161,Consenso!AP:AP)</f>
        <v>100</v>
      </c>
      <c r="L161" s="3">
        <f>SUMIF(Consenso!$C:$C,$B161,Consenso!AQ:AQ)</f>
        <v>100</v>
      </c>
      <c r="M161" s="3">
        <f>SUMIF(Consenso!$C:$C,$B161,Consenso!AR:AR)</f>
        <v>100</v>
      </c>
      <c r="N161" s="3">
        <f>IFERROR(VLOOKUP(B:B,Consenso!C:P,14,0),0)</f>
        <v>0</v>
      </c>
      <c r="O161" s="3">
        <f>SUMIF('On Orders'!$B:$B,$B161,'On Orders'!E:E)</f>
        <v>0</v>
      </c>
      <c r="P161" s="3">
        <f>SUMIF('On Orders'!$B:$B,$B161,'On Orders'!F:F)</f>
        <v>350</v>
      </c>
      <c r="Q161" s="3">
        <f>SUMIF('On Orders'!$B:$B,$B161,'On Orders'!G:G)</f>
        <v>0</v>
      </c>
      <c r="R161" s="3">
        <f>SUMIF('On Orders'!$B:$B,$B161,'On Orders'!H:H)</f>
        <v>0</v>
      </c>
      <c r="S161" s="3">
        <v>0</v>
      </c>
      <c r="T161" s="3">
        <v>0</v>
      </c>
      <c r="U161" s="3">
        <v>0</v>
      </c>
      <c r="V161" s="31">
        <f t="shared" si="100"/>
        <v>350</v>
      </c>
      <c r="W161" s="31">
        <f t="shared" si="101"/>
        <v>0</v>
      </c>
      <c r="X161" s="31">
        <f t="shared" si="102"/>
        <v>-100</v>
      </c>
      <c r="Y161" s="31">
        <f t="shared" si="103"/>
        <v>-200</v>
      </c>
      <c r="Z161" s="31">
        <f t="shared" si="104"/>
        <v>-300</v>
      </c>
      <c r="AA161" s="31">
        <f t="shared" si="105"/>
        <v>-400</v>
      </c>
      <c r="AB161" t="str">
        <f>IF(COUNTIF('Master iP17 iP18'!$B:$B,$B161)&gt;0,"18",IF(COUNTIF('Master iP17 iP18'!$E:$E,$B161)&gt;0,"17","NORMAL"))</f>
        <v>NORMAL</v>
      </c>
      <c r="AC161" t="str">
        <f>IF($AB161="18",_xlfn.XLOOKUP($B161,'Master iP17 iP18'!$B:$B,'Master iP17 iP18'!$E:$E),"")</f>
        <v/>
      </c>
      <c r="AD161" s="22">
        <f t="shared" si="106"/>
        <v>350</v>
      </c>
      <c r="AE161" s="22">
        <f t="shared" si="107"/>
        <v>0</v>
      </c>
      <c r="AF161" s="22">
        <f t="shared" si="108"/>
        <v>-100</v>
      </c>
      <c r="AG161" s="22">
        <f t="shared" si="109"/>
        <v>-200</v>
      </c>
      <c r="AH161" s="22">
        <f t="shared" si="110"/>
        <v>-300</v>
      </c>
      <c r="AI161" s="22">
        <f t="shared" si="111"/>
        <v>-400</v>
      </c>
      <c r="AJ161" s="3">
        <f t="shared" si="112"/>
        <v>0</v>
      </c>
      <c r="AK161" s="3">
        <f t="shared" si="113"/>
        <v>0</v>
      </c>
      <c r="AL161" s="3">
        <f t="shared" si="114"/>
        <v>100</v>
      </c>
      <c r="AM161" s="3">
        <f t="shared" si="115"/>
        <v>100</v>
      </c>
      <c r="AN161" s="3">
        <f t="shared" si="116"/>
        <v>100</v>
      </c>
      <c r="AO161" s="3">
        <f t="shared" si="117"/>
        <v>100</v>
      </c>
      <c r="AR161" s="35" t="str">
        <f>IFERROR(_xlfn.XLOOKUP(B161,#REF!,#REF!),"")</f>
        <v/>
      </c>
      <c r="AS161" s="38">
        <f t="shared" si="118"/>
        <v>0</v>
      </c>
      <c r="AT161" s="38">
        <f t="shared" si="119"/>
        <v>0</v>
      </c>
      <c r="AU161" s="38">
        <f t="shared" si="120"/>
        <v>100</v>
      </c>
      <c r="AV161" s="38">
        <f t="shared" si="121"/>
        <v>100</v>
      </c>
      <c r="AW161" s="38">
        <f t="shared" si="122"/>
        <v>100</v>
      </c>
      <c r="AX161" s="38">
        <f t="shared" si="123"/>
        <v>100</v>
      </c>
      <c r="AY161" s="38"/>
      <c r="BA161" s="110">
        <f>SUMIF(Consenso!$C:$C,$B161,Consenso!AZ:AZ)</f>
        <v>0</v>
      </c>
      <c r="BB161" s="110">
        <f>SUMIF(Consenso!$C:$C,$B161,Consenso!BA:BA)</f>
        <v>0</v>
      </c>
      <c r="BC161" s="110">
        <f>SUMIF(Consenso!$C:$C,$B161,Consenso!BB:BB)</f>
        <v>46074.568965517239</v>
      </c>
      <c r="BD161" s="110">
        <f>SUMIF(Consenso!$C:$C,$B161,Consenso!BC:BC)</f>
        <v>46074.568965517239</v>
      </c>
      <c r="BE161" s="110">
        <f>SUMIF(Consenso!$C:$C,$B161,Consenso!BD:BD)</f>
        <v>46074.568965517239</v>
      </c>
      <c r="BF161" s="110">
        <f>SUMIF(Consenso!$C:$C,$B161,Consenso!BE:BE)</f>
        <v>46074.568965517239</v>
      </c>
    </row>
    <row r="162" spans="1:58" x14ac:dyDescent="0.2">
      <c r="A162" t="s">
        <v>2025</v>
      </c>
      <c r="B162" s="37" t="s">
        <v>2083</v>
      </c>
      <c r="C162" t="s">
        <v>2084</v>
      </c>
      <c r="D162" t="s">
        <v>396</v>
      </c>
      <c r="E162" t="s">
        <v>393</v>
      </c>
      <c r="F162" s="23" t="e">
        <v>#N/A</v>
      </c>
      <c r="G162" s="169">
        <v>350</v>
      </c>
      <c r="H162" s="3">
        <f>SUMIF(Consenso!$C:$C,$B162,Consenso!AM:AM)</f>
        <v>0</v>
      </c>
      <c r="I162" s="3">
        <f t="shared" si="124"/>
        <v>350</v>
      </c>
      <c r="J162" s="3">
        <f>SUMIF(Consenso!$C:$C,$B162,Consenso!AO:AO)</f>
        <v>100</v>
      </c>
      <c r="K162" s="3">
        <f>SUMIF(Consenso!$C:$C,$B162,Consenso!AP:AP)</f>
        <v>100</v>
      </c>
      <c r="L162" s="3">
        <f>SUMIF(Consenso!$C:$C,$B162,Consenso!AQ:AQ)</f>
        <v>100</v>
      </c>
      <c r="M162" s="3">
        <f>SUMIF(Consenso!$C:$C,$B162,Consenso!AR:AR)</f>
        <v>100</v>
      </c>
      <c r="N162" s="3">
        <f>IFERROR(VLOOKUP(B:B,Consenso!C:P,14,0),0)</f>
        <v>0</v>
      </c>
      <c r="O162" s="3">
        <f>SUMIF('On Orders'!$B:$B,$B162,'On Orders'!E:E)</f>
        <v>0</v>
      </c>
      <c r="P162" s="3">
        <f>SUMIF('On Orders'!$B:$B,$B162,'On Orders'!F:F)</f>
        <v>350</v>
      </c>
      <c r="Q162" s="3">
        <f>SUMIF('On Orders'!$B:$B,$B162,'On Orders'!G:G)</f>
        <v>0</v>
      </c>
      <c r="R162" s="3">
        <f>SUMIF('On Orders'!$B:$B,$B162,'On Orders'!H:H)</f>
        <v>0</v>
      </c>
      <c r="S162" s="3">
        <v>0</v>
      </c>
      <c r="T162" s="3">
        <v>0</v>
      </c>
      <c r="U162" s="3">
        <v>0</v>
      </c>
      <c r="V162" s="31">
        <f t="shared" si="100"/>
        <v>350</v>
      </c>
      <c r="W162" s="31">
        <f t="shared" si="101"/>
        <v>0</v>
      </c>
      <c r="X162" s="31">
        <f t="shared" si="102"/>
        <v>-100</v>
      </c>
      <c r="Y162" s="31">
        <f t="shared" si="103"/>
        <v>-200</v>
      </c>
      <c r="Z162" s="31">
        <f t="shared" si="104"/>
        <v>-300</v>
      </c>
      <c r="AA162" s="31">
        <f t="shared" si="105"/>
        <v>-400</v>
      </c>
      <c r="AB162" t="str">
        <f>IF(COUNTIF('Master iP17 iP18'!$B:$B,$B162)&gt;0,"18",IF(COUNTIF('Master iP17 iP18'!$E:$E,$B162)&gt;0,"17","NORMAL"))</f>
        <v>NORMAL</v>
      </c>
      <c r="AC162" t="str">
        <f>IF($AB162="18",_xlfn.XLOOKUP($B162,'Master iP17 iP18'!$B:$B,'Master iP17 iP18'!$E:$E),"")</f>
        <v/>
      </c>
      <c r="AD162" s="22">
        <f t="shared" si="106"/>
        <v>350</v>
      </c>
      <c r="AE162" s="22">
        <f t="shared" si="107"/>
        <v>0</v>
      </c>
      <c r="AF162" s="22">
        <f t="shared" si="108"/>
        <v>-100</v>
      </c>
      <c r="AG162" s="22">
        <f t="shared" si="109"/>
        <v>-200</v>
      </c>
      <c r="AH162" s="22">
        <f t="shared" si="110"/>
        <v>-300</v>
      </c>
      <c r="AI162" s="22">
        <f t="shared" si="111"/>
        <v>-400</v>
      </c>
      <c r="AJ162" s="3">
        <f t="shared" si="112"/>
        <v>0</v>
      </c>
      <c r="AK162" s="3">
        <f t="shared" si="113"/>
        <v>0</v>
      </c>
      <c r="AL162" s="3">
        <f t="shared" si="114"/>
        <v>100</v>
      </c>
      <c r="AM162" s="3">
        <f t="shared" si="115"/>
        <v>100</v>
      </c>
      <c r="AN162" s="3">
        <f t="shared" si="116"/>
        <v>100</v>
      </c>
      <c r="AO162" s="3">
        <f t="shared" si="117"/>
        <v>100</v>
      </c>
      <c r="AR162" s="35" t="str">
        <f>IFERROR(_xlfn.XLOOKUP(B162,#REF!,#REF!),"")</f>
        <v/>
      </c>
      <c r="AS162" s="38">
        <f t="shared" si="118"/>
        <v>0</v>
      </c>
      <c r="AT162" s="38">
        <f t="shared" si="119"/>
        <v>0</v>
      </c>
      <c r="AU162" s="38">
        <f t="shared" si="120"/>
        <v>100</v>
      </c>
      <c r="AV162" s="38">
        <f t="shared" si="121"/>
        <v>100</v>
      </c>
      <c r="AW162" s="38">
        <f t="shared" si="122"/>
        <v>100</v>
      </c>
      <c r="AX162" s="38">
        <f t="shared" si="123"/>
        <v>100</v>
      </c>
      <c r="AY162" s="38"/>
      <c r="BA162" s="110">
        <f>SUMIF(Consenso!$C:$C,$B162,Consenso!AZ:AZ)</f>
        <v>0</v>
      </c>
      <c r="BB162" s="110">
        <f>SUMIF(Consenso!$C:$C,$B162,Consenso!BA:BA)</f>
        <v>0</v>
      </c>
      <c r="BC162" s="110">
        <f>SUMIF(Consenso!$C:$C,$B162,Consenso!BB:BB)</f>
        <v>46074.568965517239</v>
      </c>
      <c r="BD162" s="110">
        <f>SUMIF(Consenso!$C:$C,$B162,Consenso!BC:BC)</f>
        <v>46074.568965517239</v>
      </c>
      <c r="BE162" s="110">
        <f>SUMIF(Consenso!$C:$C,$B162,Consenso!BD:BD)</f>
        <v>46074.568965517239</v>
      </c>
      <c r="BF162" s="110">
        <f>SUMIF(Consenso!$C:$C,$B162,Consenso!BE:BE)</f>
        <v>46074.568965517239</v>
      </c>
    </row>
    <row r="163" spans="1:58" x14ac:dyDescent="0.2">
      <c r="A163" t="s">
        <v>2025</v>
      </c>
      <c r="B163" s="37" t="s">
        <v>2089</v>
      </c>
      <c r="C163" t="s">
        <v>2090</v>
      </c>
      <c r="D163" t="s">
        <v>396</v>
      </c>
      <c r="E163" t="s">
        <v>2202</v>
      </c>
      <c r="F163" s="23" t="e">
        <v>#N/A</v>
      </c>
      <c r="G163" s="169"/>
      <c r="H163" s="3">
        <f>SUMIF(Consenso!$C:$C,$B163,Consenso!AM:AM)</f>
        <v>0</v>
      </c>
      <c r="I163" s="3">
        <f>SUMIF(Consenso!$C:$C,$B163,Consenso!AN:AN)</f>
        <v>0</v>
      </c>
      <c r="J163" s="3">
        <f>SUMIF(Consenso!$C:$C,$B163,Consenso!AO:AO)</f>
        <v>50</v>
      </c>
      <c r="K163" s="3">
        <f>SUMIF(Consenso!$C:$C,$B163,Consenso!AP:AP)</f>
        <v>50</v>
      </c>
      <c r="L163" s="3">
        <f>SUMIF(Consenso!$C:$C,$B163,Consenso!AQ:AQ)</f>
        <v>50</v>
      </c>
      <c r="M163" s="3">
        <f>SUMIF(Consenso!$C:$C,$B163,Consenso!AR:AR)</f>
        <v>50</v>
      </c>
      <c r="N163" s="3">
        <f>IFERROR(VLOOKUP(B:B,Consenso!C:P,14,0),0)</f>
        <v>0</v>
      </c>
      <c r="O163" s="3">
        <f>SUMIF('On Orders'!$B:$B,$B163,'On Orders'!E:E)</f>
        <v>0</v>
      </c>
      <c r="P163" s="3">
        <f>SUMIF('On Orders'!$B:$B,$B163,'On Orders'!F:F)</f>
        <v>0</v>
      </c>
      <c r="Q163" s="3">
        <f>SUMIF('On Orders'!$B:$B,$B163,'On Orders'!G:G)</f>
        <v>350</v>
      </c>
      <c r="R163" s="3">
        <f>SUMIF('On Orders'!$B:$B,$B163,'On Orders'!H:H)</f>
        <v>0</v>
      </c>
      <c r="S163" s="3">
        <v>0</v>
      </c>
      <c r="T163" s="3">
        <v>0</v>
      </c>
      <c r="U163" s="3">
        <v>0</v>
      </c>
      <c r="V163" s="31">
        <f t="shared" ref="V163:V181" si="125">(N163+O163+P163)-H163</f>
        <v>0</v>
      </c>
      <c r="W163" s="31">
        <f t="shared" ref="W163:W181" si="126">(V163+Q163)-I163</f>
        <v>350</v>
      </c>
      <c r="X163" s="31">
        <f t="shared" ref="X163:X181" si="127">(W163+R163)-J163</f>
        <v>300</v>
      </c>
      <c r="Y163" s="31">
        <f t="shared" ref="Y163:Y181" si="128">(X163+S163)-K163</f>
        <v>250</v>
      </c>
      <c r="Z163" s="31">
        <f t="shared" ref="Z163:Z181" si="129">(Y163+T163)-L163</f>
        <v>200</v>
      </c>
      <c r="AA163" s="31">
        <f t="shared" ref="AA163:AA181" si="130">(Z163+U163)-M163</f>
        <v>150</v>
      </c>
      <c r="AB163" t="str">
        <f>IF(COUNTIF('Master iP17 iP18'!$B:$B,$B163)&gt;0,"18",IF(COUNTIF('Master iP17 iP18'!$E:$E,$B163)&gt;0,"17","NORMAL"))</f>
        <v>18</v>
      </c>
      <c r="AC163" t="str">
        <f>IF($AB163="18",_xlfn.XLOOKUP($B163,'Master iP17 iP18'!$B:$B,'Master iP17 iP18'!$E:$E),"")</f>
        <v>UNIQ-IP6.3P(2025)-KEVAMCBLK</v>
      </c>
      <c r="AD163" s="22">
        <f t="shared" ref="AD163:AD181" si="131">IF($AB163="18",V163+IFERROR(_xlfn.XLOOKUP($AC163,$B:$B,V:V),0),V163)</f>
        <v>77</v>
      </c>
      <c r="AE163" s="22">
        <f t="shared" ref="AE163:AE181" si="132">IF($AB163="18",W163+IFERROR(_xlfn.XLOOKUP($AC163,$B:$B,W:W),0),W163)</f>
        <v>427</v>
      </c>
      <c r="AF163" s="22">
        <f t="shared" ref="AF163:AF181" si="133">IF($AB163="18",X163+IFERROR(_xlfn.XLOOKUP($AC163,$B:$B,X:X),0),X163)</f>
        <v>377</v>
      </c>
      <c r="AG163" s="22">
        <f t="shared" ref="AG163:AG181" si="134">IF($AB163="18",Y163+IFERROR(_xlfn.XLOOKUP($AC163,$B:$B,Y:Y),0),Y163)</f>
        <v>327</v>
      </c>
      <c r="AH163" s="22">
        <f t="shared" ref="AH163:AH181" si="135">IF($AB163="18",Z163+IFERROR(_xlfn.XLOOKUP($AC163,$B:$B,Z:Z),0),Z163)</f>
        <v>277</v>
      </c>
      <c r="AI163" s="22">
        <f t="shared" ref="AI163:AI181" si="136">IF($AB163="18",AA163+IFERROR(_xlfn.XLOOKUP($AC163,$B:$B,AA:AA),0),AA163)</f>
        <v>227</v>
      </c>
      <c r="AJ163" s="3">
        <f t="shared" ref="AJ163:AJ181" si="137">IF($AB163="17",0,MAX(0,-AD163))</f>
        <v>0</v>
      </c>
      <c r="AK163" s="3">
        <f t="shared" ref="AK163:AK181" si="138">IF($AB163="17",0,MAX(0,MAX(0,-AE163)-MAX(0,-AD163)))</f>
        <v>0</v>
      </c>
      <c r="AL163" s="3">
        <f t="shared" ref="AL163:AL181" si="139">IF($AB163="17",0,MAX(0,MAX(0,-AF163)-MAX(0,-AE163)))</f>
        <v>0</v>
      </c>
      <c r="AM163" s="3">
        <f t="shared" ref="AM163:AM181" si="140">IF($AB163="17",0,MAX(0,MAX(0,-AG163)-MAX(0,-AF163)))</f>
        <v>0</v>
      </c>
      <c r="AN163" s="3">
        <f t="shared" ref="AN163:AN181" si="141">IF($AB163="17",0,MAX(0,MAX(0,-AH163)-MAX(0,-AG163)))</f>
        <v>0</v>
      </c>
      <c r="AO163" s="3">
        <f t="shared" ref="AO163:AO181" si="142">IF($AB163="17",0,MAX(0,MAX(0,-AI163)-MAX(0,-AH163)))</f>
        <v>0</v>
      </c>
      <c r="AR163" s="35" t="str">
        <f>IFERROR(_xlfn.XLOOKUP(B163,#REF!,#REF!),"")</f>
        <v/>
      </c>
      <c r="AS163" s="38">
        <f t="shared" ref="AS163:AS172" si="143">IF($AR163="A",AJ163*1.2,IF($AR163="B",AJ163*1.1,AJ163))</f>
        <v>0</v>
      </c>
      <c r="AT163" s="38">
        <f t="shared" ref="AT163:AT172" si="144">IF($AR163="A",AK163*1.2,IF($AR163="B",AK163*1.1,AK163))</f>
        <v>0</v>
      </c>
      <c r="AU163" s="38">
        <f t="shared" ref="AU163:AU172" si="145">IF($AR163="A",AL163*1.2,IF($AR163="B",AL163*1.1,AL163))</f>
        <v>0</v>
      </c>
      <c r="AV163" s="38">
        <f t="shared" ref="AV163:AV172" si="146">IF($AR163="A",AM163*1.2,IF($AR163="B",AM163*1.1,AM163))</f>
        <v>0</v>
      </c>
      <c r="AW163" s="38">
        <f t="shared" ref="AW163:AW172" si="147">IF($AR163="A",AN163*1.2,IF($AR163="B",AN163*1.1,AN163))</f>
        <v>0</v>
      </c>
      <c r="AX163" s="38">
        <f t="shared" ref="AX163:AX172" si="148">IF($AR163="A",AO163*1.2,IF($AR163="B",AO163*1.1,AO163))</f>
        <v>0</v>
      </c>
      <c r="AY163" s="38"/>
      <c r="BA163" s="110">
        <f>SUMIF(Consenso!$C:$C,$B163,Consenso!AZ:AZ)</f>
        <v>0</v>
      </c>
      <c r="BB163" s="110">
        <f>SUMIF(Consenso!$C:$C,$B163,Consenso!BA:BA)</f>
        <v>0</v>
      </c>
      <c r="BC163" s="110">
        <f>SUMIF(Consenso!$C:$C,$B163,Consenso!BB:BB)</f>
        <v>23037.28448275862</v>
      </c>
      <c r="BD163" s="110">
        <f>SUMIF(Consenso!$C:$C,$B163,Consenso!BC:BC)</f>
        <v>23037.28448275862</v>
      </c>
      <c r="BE163" s="110">
        <f>SUMIF(Consenso!$C:$C,$B163,Consenso!BD:BD)</f>
        <v>23037.28448275862</v>
      </c>
      <c r="BF163" s="110">
        <f>SUMIF(Consenso!$C:$C,$B163,Consenso!BE:BE)</f>
        <v>23037.28448275862</v>
      </c>
    </row>
    <row r="164" spans="1:58" x14ac:dyDescent="0.2">
      <c r="A164" t="s">
        <v>2025</v>
      </c>
      <c r="B164" s="37" t="s">
        <v>2087</v>
      </c>
      <c r="C164" t="s">
        <v>2088</v>
      </c>
      <c r="D164" t="s">
        <v>396</v>
      </c>
      <c r="E164" t="s">
        <v>393</v>
      </c>
      <c r="F164" s="23" t="e">
        <v>#N/A</v>
      </c>
      <c r="G164" s="169">
        <v>350</v>
      </c>
      <c r="H164" s="3">
        <f>SUMIF(Consenso!$C:$C,$B164,Consenso!AM:AM)</f>
        <v>0</v>
      </c>
      <c r="I164" s="3">
        <f>G164</f>
        <v>350</v>
      </c>
      <c r="J164" s="3">
        <f>SUMIF(Consenso!$C:$C,$B164,Consenso!AO:AO)</f>
        <v>0</v>
      </c>
      <c r="K164" s="3">
        <f>SUMIF(Consenso!$C:$C,$B164,Consenso!AP:AP)</f>
        <v>100</v>
      </c>
      <c r="L164" s="3">
        <f>SUMIF(Consenso!$C:$C,$B164,Consenso!AQ:AQ)</f>
        <v>150</v>
      </c>
      <c r="M164" s="3">
        <f>SUMIF(Consenso!$C:$C,$B164,Consenso!AR:AR)</f>
        <v>100</v>
      </c>
      <c r="N164" s="3">
        <f>IFERROR(VLOOKUP(B:B,Consenso!C:P,14,0),0)</f>
        <v>0</v>
      </c>
      <c r="O164" s="3">
        <f>SUMIF('On Orders'!$B:$B,$B164,'On Orders'!E:E)</f>
        <v>0</v>
      </c>
      <c r="P164" s="3">
        <f>SUMIF('On Orders'!$B:$B,$B164,'On Orders'!F:F)</f>
        <v>0</v>
      </c>
      <c r="Q164" s="3">
        <f>SUMIF('On Orders'!$B:$B,$B164,'On Orders'!G:G)</f>
        <v>350</v>
      </c>
      <c r="R164" s="3">
        <f>SUMIF('On Orders'!$B:$B,$B164,'On Orders'!H:H)</f>
        <v>0</v>
      </c>
      <c r="S164" s="3">
        <v>0</v>
      </c>
      <c r="T164" s="3">
        <v>0</v>
      </c>
      <c r="U164" s="3">
        <v>0</v>
      </c>
      <c r="V164" s="31">
        <f t="shared" si="125"/>
        <v>0</v>
      </c>
      <c r="W164" s="31">
        <f t="shared" si="126"/>
        <v>0</v>
      </c>
      <c r="X164" s="31">
        <f t="shared" si="127"/>
        <v>0</v>
      </c>
      <c r="Y164" s="31">
        <f t="shared" si="128"/>
        <v>-100</v>
      </c>
      <c r="Z164" s="31">
        <f t="shared" si="129"/>
        <v>-250</v>
      </c>
      <c r="AA164" s="31">
        <f t="shared" si="130"/>
        <v>-350</v>
      </c>
      <c r="AB164" t="str">
        <f>IF(COUNTIF('Master iP17 iP18'!$B:$B,$B164)&gt;0,"18",IF(COUNTIF('Master iP17 iP18'!$E:$E,$B164)&gt;0,"17","NORMAL"))</f>
        <v>NORMAL</v>
      </c>
      <c r="AC164" t="str">
        <f>IF($AB164="18",_xlfn.XLOOKUP($B164,'Master iP17 iP18'!$B:$B,'Master iP17 iP18'!$E:$E),"")</f>
        <v/>
      </c>
      <c r="AD164" s="22">
        <f t="shared" si="131"/>
        <v>0</v>
      </c>
      <c r="AE164" s="22">
        <f t="shared" si="132"/>
        <v>0</v>
      </c>
      <c r="AF164" s="22">
        <f t="shared" si="133"/>
        <v>0</v>
      </c>
      <c r="AG164" s="22">
        <f t="shared" si="134"/>
        <v>-100</v>
      </c>
      <c r="AH164" s="22">
        <f t="shared" si="135"/>
        <v>-250</v>
      </c>
      <c r="AI164" s="22">
        <f t="shared" si="136"/>
        <v>-350</v>
      </c>
      <c r="AJ164" s="3">
        <f t="shared" si="137"/>
        <v>0</v>
      </c>
      <c r="AK164" s="3">
        <f t="shared" si="138"/>
        <v>0</v>
      </c>
      <c r="AL164" s="3">
        <f t="shared" si="139"/>
        <v>0</v>
      </c>
      <c r="AM164" s="3">
        <f t="shared" si="140"/>
        <v>100</v>
      </c>
      <c r="AN164" s="3">
        <f t="shared" si="141"/>
        <v>150</v>
      </c>
      <c r="AO164" s="3">
        <f t="shared" si="142"/>
        <v>100</v>
      </c>
      <c r="AR164" s="35" t="str">
        <f>IFERROR(_xlfn.XLOOKUP(B164,#REF!,#REF!),"")</f>
        <v/>
      </c>
      <c r="AS164" s="38">
        <f t="shared" si="143"/>
        <v>0</v>
      </c>
      <c r="AT164" s="38">
        <f t="shared" si="144"/>
        <v>0</v>
      </c>
      <c r="AU164" s="38">
        <f t="shared" si="145"/>
        <v>0</v>
      </c>
      <c r="AV164" s="38">
        <f t="shared" si="146"/>
        <v>100</v>
      </c>
      <c r="AW164" s="38">
        <f t="shared" si="147"/>
        <v>150</v>
      </c>
      <c r="AX164" s="38">
        <f t="shared" si="148"/>
        <v>100</v>
      </c>
      <c r="AY164" s="38"/>
      <c r="BA164" s="110">
        <f>SUMIF(Consenso!$C:$C,$B164,Consenso!AZ:AZ)</f>
        <v>0</v>
      </c>
      <c r="BB164" s="110">
        <f>SUMIF(Consenso!$C:$C,$B164,Consenso!BA:BA)</f>
        <v>0</v>
      </c>
      <c r="BC164" s="110">
        <f>SUMIF(Consenso!$C:$C,$B164,Consenso!BB:BB)</f>
        <v>0</v>
      </c>
      <c r="BD164" s="110">
        <f>SUMIF(Consenso!$C:$C,$B164,Consenso!BC:BC)</f>
        <v>46074.568965517239</v>
      </c>
      <c r="BE164" s="110">
        <f>SUMIF(Consenso!$C:$C,$B164,Consenso!BD:BD)</f>
        <v>69111.853448275855</v>
      </c>
      <c r="BF164" s="110">
        <f>SUMIF(Consenso!$C:$C,$B164,Consenso!BE:BE)</f>
        <v>46074.568965517239</v>
      </c>
    </row>
    <row r="165" spans="1:58" x14ac:dyDescent="0.2">
      <c r="A165" t="s">
        <v>2025</v>
      </c>
      <c r="B165" s="37" t="s">
        <v>2060</v>
      </c>
      <c r="C165" t="s">
        <v>2061</v>
      </c>
      <c r="D165" t="s">
        <v>74</v>
      </c>
      <c r="E165" t="s">
        <v>2204</v>
      </c>
      <c r="F165" s="23">
        <v>7.9</v>
      </c>
      <c r="G165" s="169">
        <v>0</v>
      </c>
      <c r="H165" s="3">
        <f>SUMIF(Consenso!$C:$C,$B165,Consenso!AM:AM)</f>
        <v>0</v>
      </c>
      <c r="I165" s="3">
        <f>SUMIF(Consenso!$C:$C,$B165,Consenso!AN:AN)</f>
        <v>0</v>
      </c>
      <c r="J165" s="3">
        <f>SUMIF(Consenso!$C:$C,$B165,Consenso!AO:AO)</f>
        <v>0</v>
      </c>
      <c r="K165" s="3">
        <f>SUMIF(Consenso!$C:$C,$B165,Consenso!AP:AP)</f>
        <v>0</v>
      </c>
      <c r="L165" s="3">
        <f>SUMIF(Consenso!$C:$C,$B165,Consenso!AQ:AQ)</f>
        <v>0</v>
      </c>
      <c r="M165" s="3">
        <f>SUMIF(Consenso!$C:$C,$B165,Consenso!AR:AR)</f>
        <v>0</v>
      </c>
      <c r="N165" s="3">
        <f>IFERROR(VLOOKUP(B:B,Consenso!C:P,14,0),0)</f>
        <v>101</v>
      </c>
      <c r="O165" s="3">
        <f>SUMIF('On Orders'!$B:$B,$B165,'On Orders'!E:E)</f>
        <v>0</v>
      </c>
      <c r="P165" s="3">
        <f>SUMIF('On Orders'!$B:$B,$B165,'On Orders'!F:F)</f>
        <v>0</v>
      </c>
      <c r="Q165" s="3">
        <f>SUMIF('On Orders'!$B:$B,$B165,'On Orders'!G:G)</f>
        <v>0</v>
      </c>
      <c r="R165" s="3">
        <f>SUMIF('On Orders'!$B:$B,$B165,'On Orders'!H:H)</f>
        <v>0</v>
      </c>
      <c r="S165" s="3">
        <v>0</v>
      </c>
      <c r="T165" s="3">
        <v>0</v>
      </c>
      <c r="U165" s="3">
        <v>0</v>
      </c>
      <c r="V165" s="31">
        <f t="shared" si="125"/>
        <v>101</v>
      </c>
      <c r="W165" s="31">
        <f t="shared" si="126"/>
        <v>101</v>
      </c>
      <c r="X165" s="31">
        <f t="shared" si="127"/>
        <v>101</v>
      </c>
      <c r="Y165" s="31">
        <f t="shared" si="128"/>
        <v>101</v>
      </c>
      <c r="Z165" s="31">
        <f t="shared" si="129"/>
        <v>101</v>
      </c>
      <c r="AA165" s="31">
        <f t="shared" si="130"/>
        <v>101</v>
      </c>
      <c r="AB165" t="str">
        <f>IF(COUNTIF('Master iP17 iP18'!$B:$B,$B165)&gt;0,"18",IF(COUNTIF('Master iP17 iP18'!$E:$E,$B165)&gt;0,"17","NORMAL"))</f>
        <v>NORMAL</v>
      </c>
      <c r="AC165" t="str">
        <f>IF($AB165="18",_xlfn.XLOOKUP($B165,'Master iP17 iP18'!$B:$B,'Master iP17 iP18'!$E:$E),"")</f>
        <v/>
      </c>
      <c r="AD165" s="22">
        <f t="shared" si="131"/>
        <v>101</v>
      </c>
      <c r="AE165" s="22">
        <f t="shared" si="132"/>
        <v>101</v>
      </c>
      <c r="AF165" s="22">
        <f t="shared" si="133"/>
        <v>101</v>
      </c>
      <c r="AG165" s="22">
        <f t="shared" si="134"/>
        <v>101</v>
      </c>
      <c r="AH165" s="22">
        <f t="shared" si="135"/>
        <v>101</v>
      </c>
      <c r="AI165" s="22">
        <f t="shared" si="136"/>
        <v>101</v>
      </c>
      <c r="AJ165" s="3">
        <f t="shared" si="137"/>
        <v>0</v>
      </c>
      <c r="AK165" s="3">
        <f t="shared" si="138"/>
        <v>0</v>
      </c>
      <c r="AL165" s="3">
        <f t="shared" si="139"/>
        <v>0</v>
      </c>
      <c r="AM165" s="3">
        <f t="shared" si="140"/>
        <v>0</v>
      </c>
      <c r="AN165" s="3">
        <f t="shared" si="141"/>
        <v>0</v>
      </c>
      <c r="AO165" s="3">
        <f t="shared" si="142"/>
        <v>0</v>
      </c>
      <c r="AR165" s="35" t="str">
        <f>IFERROR(_xlfn.XLOOKUP(B165,#REF!,#REF!),"")</f>
        <v/>
      </c>
      <c r="AS165" s="38">
        <f t="shared" si="143"/>
        <v>0</v>
      </c>
      <c r="AT165" s="38">
        <f t="shared" si="144"/>
        <v>0</v>
      </c>
      <c r="AU165" s="38">
        <f t="shared" si="145"/>
        <v>0</v>
      </c>
      <c r="AV165" s="38">
        <f t="shared" si="146"/>
        <v>0</v>
      </c>
      <c r="AW165" s="38">
        <f t="shared" si="147"/>
        <v>0</v>
      </c>
      <c r="AX165" s="38">
        <f t="shared" si="148"/>
        <v>0</v>
      </c>
      <c r="BA165" s="110">
        <f>SUMIF(Consenso!$C:$C,$B165,Consenso!AZ:AZ)</f>
        <v>1208.82</v>
      </c>
      <c r="BB165" s="110">
        <f>SUMIF(Consenso!$C:$C,$B165,Consenso!BA:BA)</f>
        <v>76155.66</v>
      </c>
      <c r="BC165" s="110">
        <f>SUMIF(Consenso!$C:$C,$B165,Consenso!BB:BB)</f>
        <v>0</v>
      </c>
      <c r="BD165" s="110">
        <f>SUMIF(Consenso!$C:$C,$B165,Consenso!BC:BC)</f>
        <v>0</v>
      </c>
      <c r="BE165" s="110">
        <f>SUMIF(Consenso!$C:$C,$B165,Consenso!BD:BD)</f>
        <v>0</v>
      </c>
      <c r="BF165" s="110">
        <f>SUMIF(Consenso!$C:$C,$B165,Consenso!BE:BE)</f>
        <v>0</v>
      </c>
    </row>
    <row r="166" spans="1:58" x14ac:dyDescent="0.2">
      <c r="A166" t="s">
        <v>2025</v>
      </c>
      <c r="B166" s="37" t="s">
        <v>2057</v>
      </c>
      <c r="C166" t="s">
        <v>2058</v>
      </c>
      <c r="D166" t="s">
        <v>74</v>
      </c>
      <c r="E166" t="s">
        <v>2204</v>
      </c>
      <c r="F166" s="23">
        <v>7.9</v>
      </c>
      <c r="G166" s="169">
        <v>0</v>
      </c>
      <c r="H166" s="3">
        <f>SUMIF(Consenso!$C:$C,$B166,Consenso!AM:AM)</f>
        <v>0</v>
      </c>
      <c r="I166" s="3">
        <f>SUMIF(Consenso!$C:$C,$B166,Consenso!AN:AN)</f>
        <v>0</v>
      </c>
      <c r="J166" s="3">
        <f>SUMIF(Consenso!$C:$C,$B166,Consenso!AO:AO)</f>
        <v>0</v>
      </c>
      <c r="K166" s="3">
        <f>SUMIF(Consenso!$C:$C,$B166,Consenso!AP:AP)</f>
        <v>0</v>
      </c>
      <c r="L166" s="3">
        <f>SUMIF(Consenso!$C:$C,$B166,Consenso!AQ:AQ)</f>
        <v>0</v>
      </c>
      <c r="M166" s="3">
        <f>SUMIF(Consenso!$C:$C,$B166,Consenso!AR:AR)</f>
        <v>0</v>
      </c>
      <c r="N166" s="3">
        <f>IFERROR(VLOOKUP(B:B,Consenso!C:P,14,0),0)</f>
        <v>208</v>
      </c>
      <c r="O166" s="3">
        <f>SUMIF('On Orders'!$B:$B,$B166,'On Orders'!E:E)</f>
        <v>0</v>
      </c>
      <c r="P166" s="3">
        <f>SUMIF('On Orders'!$B:$B,$B166,'On Orders'!F:F)</f>
        <v>0</v>
      </c>
      <c r="Q166" s="3">
        <f>SUMIF('On Orders'!$B:$B,$B166,'On Orders'!G:G)</f>
        <v>0</v>
      </c>
      <c r="R166" s="3">
        <f>SUMIF('On Orders'!$B:$B,$B166,'On Orders'!H:H)</f>
        <v>0</v>
      </c>
      <c r="S166" s="3">
        <v>0</v>
      </c>
      <c r="T166" s="3">
        <v>0</v>
      </c>
      <c r="U166" s="3">
        <v>0</v>
      </c>
      <c r="V166" s="31">
        <f t="shared" si="125"/>
        <v>208</v>
      </c>
      <c r="W166" s="31">
        <f t="shared" si="126"/>
        <v>208</v>
      </c>
      <c r="X166" s="31">
        <f t="shared" si="127"/>
        <v>208</v>
      </c>
      <c r="Y166" s="31">
        <f t="shared" si="128"/>
        <v>208</v>
      </c>
      <c r="Z166" s="31">
        <f t="shared" si="129"/>
        <v>208</v>
      </c>
      <c r="AA166" s="31">
        <f t="shared" si="130"/>
        <v>208</v>
      </c>
      <c r="AB166" t="str">
        <f>IF(COUNTIF('Master iP17 iP18'!$B:$B,$B166)&gt;0,"18",IF(COUNTIF('Master iP17 iP18'!$E:$E,$B166)&gt;0,"17","NORMAL"))</f>
        <v>NORMAL</v>
      </c>
      <c r="AC166" t="str">
        <f>IF($AB166="18",_xlfn.XLOOKUP($B166,'Master iP17 iP18'!$B:$B,'Master iP17 iP18'!$E:$E),"")</f>
        <v/>
      </c>
      <c r="AD166" s="22">
        <f t="shared" si="131"/>
        <v>208</v>
      </c>
      <c r="AE166" s="22">
        <f t="shared" si="132"/>
        <v>208</v>
      </c>
      <c r="AF166" s="22">
        <f t="shared" si="133"/>
        <v>208</v>
      </c>
      <c r="AG166" s="22">
        <f t="shared" si="134"/>
        <v>208</v>
      </c>
      <c r="AH166" s="22">
        <f t="shared" si="135"/>
        <v>208</v>
      </c>
      <c r="AI166" s="22">
        <f t="shared" si="136"/>
        <v>208</v>
      </c>
      <c r="AJ166" s="3">
        <f t="shared" si="137"/>
        <v>0</v>
      </c>
      <c r="AK166" s="3">
        <f t="shared" si="138"/>
        <v>0</v>
      </c>
      <c r="AL166" s="3">
        <f t="shared" si="139"/>
        <v>0</v>
      </c>
      <c r="AM166" s="3">
        <f t="shared" si="140"/>
        <v>0</v>
      </c>
      <c r="AN166" s="3">
        <f t="shared" si="141"/>
        <v>0</v>
      </c>
      <c r="AO166" s="3">
        <f t="shared" si="142"/>
        <v>0</v>
      </c>
      <c r="AR166" s="35" t="str">
        <f>IFERROR(_xlfn.XLOOKUP(B166,#REF!,#REF!),"")</f>
        <v/>
      </c>
      <c r="AS166" s="38">
        <f t="shared" si="143"/>
        <v>0</v>
      </c>
      <c r="AT166" s="38">
        <f t="shared" si="144"/>
        <v>0</v>
      </c>
      <c r="AU166" s="38">
        <f t="shared" si="145"/>
        <v>0</v>
      </c>
      <c r="AV166" s="38">
        <f t="shared" si="146"/>
        <v>0</v>
      </c>
      <c r="AW166" s="38">
        <f t="shared" si="147"/>
        <v>0</v>
      </c>
      <c r="AX166" s="38">
        <f t="shared" si="148"/>
        <v>0</v>
      </c>
      <c r="BA166" s="110">
        <f>SUMIF(Consenso!$C:$C,$B166,Consenso!AZ:AZ)</f>
        <v>4432.34</v>
      </c>
      <c r="BB166" s="110">
        <f>SUMIF(Consenso!$C:$C,$B166,Consenso!BA:BA)</f>
        <v>132164.32</v>
      </c>
      <c r="BC166" s="110">
        <f>SUMIF(Consenso!$C:$C,$B166,Consenso!BB:BB)</f>
        <v>0</v>
      </c>
      <c r="BD166" s="110">
        <f>SUMIF(Consenso!$C:$C,$B166,Consenso!BC:BC)</f>
        <v>0</v>
      </c>
      <c r="BE166" s="110">
        <f>SUMIF(Consenso!$C:$C,$B166,Consenso!BD:BD)</f>
        <v>0</v>
      </c>
      <c r="BF166" s="110">
        <f>SUMIF(Consenso!$C:$C,$B166,Consenso!BE:BE)</f>
        <v>0</v>
      </c>
    </row>
    <row r="167" spans="1:58" x14ac:dyDescent="0.2">
      <c r="A167" t="s">
        <v>2025</v>
      </c>
      <c r="B167" s="37" t="s">
        <v>2063</v>
      </c>
      <c r="C167" t="s">
        <v>2064</v>
      </c>
      <c r="D167" t="s">
        <v>74</v>
      </c>
      <c r="E167" t="s">
        <v>2204</v>
      </c>
      <c r="F167" s="23">
        <v>14.5</v>
      </c>
      <c r="G167" s="169">
        <v>0</v>
      </c>
      <c r="H167" s="3">
        <f>SUMIF(Consenso!$C:$C,$B167,Consenso!AM:AM)</f>
        <v>0</v>
      </c>
      <c r="I167" s="3">
        <f>SUMIF(Consenso!$C:$C,$B167,Consenso!AN:AN)</f>
        <v>0</v>
      </c>
      <c r="J167" s="3">
        <f>SUMIF(Consenso!$C:$C,$B167,Consenso!AO:AO)</f>
        <v>0</v>
      </c>
      <c r="K167" s="3">
        <f>SUMIF(Consenso!$C:$C,$B167,Consenso!AP:AP)</f>
        <v>0</v>
      </c>
      <c r="L167" s="3">
        <f>SUMIF(Consenso!$C:$C,$B167,Consenso!AQ:AQ)</f>
        <v>0</v>
      </c>
      <c r="M167" s="3">
        <f>SUMIF(Consenso!$C:$C,$B167,Consenso!AR:AR)</f>
        <v>0</v>
      </c>
      <c r="N167" s="3">
        <f>IFERROR(VLOOKUP(B:B,Consenso!C:P,14,0),0)</f>
        <v>229</v>
      </c>
      <c r="O167" s="3">
        <f>SUMIF('On Orders'!$B:$B,$B167,'On Orders'!E:E)</f>
        <v>0</v>
      </c>
      <c r="P167" s="3">
        <f>SUMIF('On Orders'!$B:$B,$B167,'On Orders'!F:F)</f>
        <v>0</v>
      </c>
      <c r="Q167" s="3">
        <f>SUMIF('On Orders'!$B:$B,$B167,'On Orders'!G:G)</f>
        <v>0</v>
      </c>
      <c r="R167" s="3">
        <f>SUMIF('On Orders'!$B:$B,$B167,'On Orders'!H:H)</f>
        <v>0</v>
      </c>
      <c r="S167" s="3">
        <v>0</v>
      </c>
      <c r="T167" s="3">
        <v>0</v>
      </c>
      <c r="U167" s="3">
        <v>0</v>
      </c>
      <c r="V167" s="31">
        <f t="shared" si="125"/>
        <v>229</v>
      </c>
      <c r="W167" s="31">
        <f t="shared" si="126"/>
        <v>229</v>
      </c>
      <c r="X167" s="31">
        <f t="shared" si="127"/>
        <v>229</v>
      </c>
      <c r="Y167" s="31">
        <f t="shared" si="128"/>
        <v>229</v>
      </c>
      <c r="Z167" s="31">
        <f t="shared" si="129"/>
        <v>229</v>
      </c>
      <c r="AA167" s="31">
        <f t="shared" si="130"/>
        <v>229</v>
      </c>
      <c r="AB167" t="str">
        <f>IF(COUNTIF('Master iP17 iP18'!$B:$B,$B167)&gt;0,"18",IF(COUNTIF('Master iP17 iP18'!$E:$E,$B167)&gt;0,"17","NORMAL"))</f>
        <v>17</v>
      </c>
      <c r="AC167" t="str">
        <f>IF($AB167="18",_xlfn.XLOOKUP($B167,'Master iP17 iP18'!$B:$B,'Master iP17 iP18'!$E:$E),"")</f>
        <v/>
      </c>
      <c r="AD167" s="22">
        <f t="shared" si="131"/>
        <v>229</v>
      </c>
      <c r="AE167" s="22">
        <f t="shared" si="132"/>
        <v>229</v>
      </c>
      <c r="AF167" s="22">
        <f t="shared" si="133"/>
        <v>229</v>
      </c>
      <c r="AG167" s="22">
        <f t="shared" si="134"/>
        <v>229</v>
      </c>
      <c r="AH167" s="22">
        <f t="shared" si="135"/>
        <v>229</v>
      </c>
      <c r="AI167" s="22">
        <f t="shared" si="136"/>
        <v>229</v>
      </c>
      <c r="AJ167" s="3">
        <f t="shared" si="137"/>
        <v>0</v>
      </c>
      <c r="AK167" s="3">
        <f t="shared" si="138"/>
        <v>0</v>
      </c>
      <c r="AL167" s="3">
        <f t="shared" si="139"/>
        <v>0</v>
      </c>
      <c r="AM167" s="3">
        <f t="shared" si="140"/>
        <v>0</v>
      </c>
      <c r="AN167" s="3">
        <f t="shared" si="141"/>
        <v>0</v>
      </c>
      <c r="AO167" s="3">
        <f t="shared" si="142"/>
        <v>0</v>
      </c>
      <c r="AR167" s="35" t="str">
        <f>IFERROR(_xlfn.XLOOKUP(B167,#REF!,#REF!),"")</f>
        <v/>
      </c>
      <c r="AS167" s="38">
        <f t="shared" si="143"/>
        <v>0</v>
      </c>
      <c r="AT167" s="38">
        <f t="shared" si="144"/>
        <v>0</v>
      </c>
      <c r="AU167" s="38">
        <f t="shared" si="145"/>
        <v>0</v>
      </c>
      <c r="AV167" s="38">
        <f t="shared" si="146"/>
        <v>0</v>
      </c>
      <c r="AW167" s="38">
        <f t="shared" si="147"/>
        <v>0</v>
      </c>
      <c r="AX167" s="38">
        <f t="shared" si="148"/>
        <v>0</v>
      </c>
      <c r="BA167" s="110">
        <f>SUMIF(Consenso!$C:$C,$B167,Consenso!AZ:AZ)</f>
        <v>3879.6800000000003</v>
      </c>
      <c r="BB167" s="110">
        <f>SUMIF(Consenso!$C:$C,$B167,Consenso!BA:BA)</f>
        <v>100317.44</v>
      </c>
      <c r="BC167" s="110">
        <f>SUMIF(Consenso!$C:$C,$B167,Consenso!BB:BB)</f>
        <v>0</v>
      </c>
      <c r="BD167" s="110">
        <f>SUMIF(Consenso!$C:$C,$B167,Consenso!BC:BC)</f>
        <v>0</v>
      </c>
      <c r="BE167" s="110">
        <f>SUMIF(Consenso!$C:$C,$B167,Consenso!BD:BD)</f>
        <v>0</v>
      </c>
      <c r="BF167" s="110">
        <f>SUMIF(Consenso!$C:$C,$B167,Consenso!BE:BE)</f>
        <v>0</v>
      </c>
    </row>
    <row r="168" spans="1:58" x14ac:dyDescent="0.2">
      <c r="A168" t="s">
        <v>2025</v>
      </c>
      <c r="B168" s="37" t="s">
        <v>2109</v>
      </c>
      <c r="C168" t="s">
        <v>2110</v>
      </c>
      <c r="D168" t="s">
        <v>407</v>
      </c>
      <c r="E168" t="s">
        <v>393</v>
      </c>
      <c r="F168" s="23" t="e">
        <v>#N/A</v>
      </c>
      <c r="G168" s="169">
        <v>350</v>
      </c>
      <c r="H168" s="3">
        <f>SUMIF(Consenso!$C:$C,$B168,Consenso!AM:AM)</f>
        <v>0</v>
      </c>
      <c r="I168" s="3">
        <f t="shared" ref="I168:I170" si="149">G168</f>
        <v>350</v>
      </c>
      <c r="J168" s="3">
        <v>0</v>
      </c>
      <c r="K168" s="3">
        <f>SUMIF(Consenso!$C:$C,$B168,Consenso!AP:AP)</f>
        <v>120</v>
      </c>
      <c r="L168" s="3">
        <f>SUMIF(Consenso!$C:$C,$B168,Consenso!AQ:AQ)</f>
        <v>180</v>
      </c>
      <c r="M168" s="3">
        <f>SUMIF(Consenso!$C:$C,$B168,Consenso!AR:AR)</f>
        <v>150</v>
      </c>
      <c r="N168" s="3">
        <f>IFERROR(VLOOKUP(B:B,Consenso!C:P,14,0),0)</f>
        <v>0</v>
      </c>
      <c r="O168" s="3">
        <f>SUMIF('On Orders'!$B:$B,$B168,'On Orders'!E:E)</f>
        <v>0</v>
      </c>
      <c r="P168" s="3">
        <f>SUMIF('On Orders'!$B:$B,$B168,'On Orders'!F:F)</f>
        <v>0</v>
      </c>
      <c r="Q168" s="3">
        <f>SUMIF('On Orders'!$B:$B,$B168,'On Orders'!G:G)</f>
        <v>450</v>
      </c>
      <c r="R168" s="3">
        <f>SUMIF('On Orders'!$B:$B,$B168,'On Orders'!H:H)</f>
        <v>0</v>
      </c>
      <c r="S168" s="3">
        <v>0</v>
      </c>
      <c r="T168" s="3">
        <v>0</v>
      </c>
      <c r="U168" s="3">
        <v>0</v>
      </c>
      <c r="V168" s="31">
        <f t="shared" si="125"/>
        <v>0</v>
      </c>
      <c r="W168" s="31">
        <f t="shared" si="126"/>
        <v>100</v>
      </c>
      <c r="X168" s="31">
        <f t="shared" si="127"/>
        <v>100</v>
      </c>
      <c r="Y168" s="31">
        <f t="shared" si="128"/>
        <v>-20</v>
      </c>
      <c r="Z168" s="31">
        <f t="shared" si="129"/>
        <v>-200</v>
      </c>
      <c r="AA168" s="31">
        <f t="shared" si="130"/>
        <v>-350</v>
      </c>
      <c r="AB168" t="str">
        <f>IF(COUNTIF('Master iP17 iP18'!$B:$B,$B168)&gt;0,"18",IF(COUNTIF('Master iP17 iP18'!$E:$E,$B168)&gt;0,"17","NORMAL"))</f>
        <v>NORMAL</v>
      </c>
      <c r="AC168" t="str">
        <f>IF($AB168="18",_xlfn.XLOOKUP($B168,'Master iP17 iP18'!$B:$B,'Master iP17 iP18'!$E:$E),"")</f>
        <v/>
      </c>
      <c r="AD168" s="22">
        <f t="shared" si="131"/>
        <v>0</v>
      </c>
      <c r="AE168" s="22">
        <f t="shared" si="132"/>
        <v>100</v>
      </c>
      <c r="AF168" s="22">
        <f t="shared" si="133"/>
        <v>100</v>
      </c>
      <c r="AG168" s="22">
        <f t="shared" si="134"/>
        <v>-20</v>
      </c>
      <c r="AH168" s="22">
        <f t="shared" si="135"/>
        <v>-200</v>
      </c>
      <c r="AI168" s="22">
        <f t="shared" si="136"/>
        <v>-350</v>
      </c>
      <c r="AJ168" s="3">
        <f t="shared" si="137"/>
        <v>0</v>
      </c>
      <c r="AK168" s="3">
        <f t="shared" si="138"/>
        <v>0</v>
      </c>
      <c r="AL168" s="3">
        <f t="shared" si="139"/>
        <v>0</v>
      </c>
      <c r="AM168" s="3">
        <f t="shared" si="140"/>
        <v>20</v>
      </c>
      <c r="AN168" s="3">
        <f t="shared" si="141"/>
        <v>180</v>
      </c>
      <c r="AO168" s="3">
        <f t="shared" si="142"/>
        <v>150</v>
      </c>
      <c r="AR168" s="35" t="str">
        <f>IFERROR(_xlfn.XLOOKUP(B168,#REF!,#REF!),"")</f>
        <v/>
      </c>
      <c r="AS168" s="38">
        <f t="shared" si="143"/>
        <v>0</v>
      </c>
      <c r="AT168" s="38">
        <f t="shared" si="144"/>
        <v>0</v>
      </c>
      <c r="AU168" s="38">
        <f t="shared" si="145"/>
        <v>0</v>
      </c>
      <c r="AV168" s="38">
        <f t="shared" si="146"/>
        <v>20</v>
      </c>
      <c r="AW168" s="38">
        <f t="shared" si="147"/>
        <v>180</v>
      </c>
      <c r="AX168" s="38">
        <f t="shared" si="148"/>
        <v>150</v>
      </c>
      <c r="AY168" s="38"/>
      <c r="BA168" s="110">
        <f>SUMIF(Consenso!$C:$C,$B168,Consenso!AZ:AZ)</f>
        <v>0</v>
      </c>
      <c r="BB168" s="110">
        <f>SUMIF(Consenso!$C:$C,$B168,Consenso!BA:BA)</f>
        <v>0</v>
      </c>
      <c r="BC168" s="110">
        <f>SUMIF(Consenso!$C:$C,$B168,Consenso!BB:BB)</f>
        <v>0</v>
      </c>
      <c r="BD168" s="110">
        <f>SUMIF(Consenso!$C:$C,$B168,Consenso!BC:BC)</f>
        <v>55289.482758620688</v>
      </c>
      <c r="BE168" s="110">
        <f>SUMIF(Consenso!$C:$C,$B168,Consenso!BD:BD)</f>
        <v>82934.224137931029</v>
      </c>
      <c r="BF168" s="110">
        <f>SUMIF(Consenso!$C:$C,$B168,Consenso!BE:BE)</f>
        <v>69111.853448275855</v>
      </c>
    </row>
    <row r="169" spans="1:58" x14ac:dyDescent="0.2">
      <c r="A169" t="s">
        <v>2025</v>
      </c>
      <c r="B169" s="37" t="s">
        <v>2115</v>
      </c>
      <c r="C169" t="s">
        <v>2116</v>
      </c>
      <c r="D169" t="s">
        <v>407</v>
      </c>
      <c r="E169" t="s">
        <v>393</v>
      </c>
      <c r="F169" s="23" t="e">
        <v>#N/A</v>
      </c>
      <c r="G169" s="169">
        <v>350</v>
      </c>
      <c r="H169" s="3">
        <f>SUMIF(Consenso!$C:$C,$B169,Consenso!AM:AM)</f>
        <v>0</v>
      </c>
      <c r="I169" s="3">
        <f t="shared" si="149"/>
        <v>350</v>
      </c>
      <c r="J169" s="3">
        <f>SUMIF(Consenso!$C:$C,$B169,Consenso!AO:AO)</f>
        <v>100</v>
      </c>
      <c r="K169" s="3">
        <f>SUMIF(Consenso!$C:$C,$B169,Consenso!AP:AP)</f>
        <v>100</v>
      </c>
      <c r="L169" s="3">
        <f>SUMIF(Consenso!$C:$C,$B169,Consenso!AQ:AQ)</f>
        <v>100</v>
      </c>
      <c r="M169" s="3">
        <f>SUMIF(Consenso!$C:$C,$B169,Consenso!AR:AR)</f>
        <v>100</v>
      </c>
      <c r="N169" s="3">
        <f>IFERROR(VLOOKUP(B:B,Consenso!C:P,14,0),0)</f>
        <v>0</v>
      </c>
      <c r="O169" s="3">
        <f>SUMIF('On Orders'!$B:$B,$B169,'On Orders'!E:E)</f>
        <v>0</v>
      </c>
      <c r="P169" s="3">
        <f>SUMIF('On Orders'!$B:$B,$B169,'On Orders'!F:F)</f>
        <v>450</v>
      </c>
      <c r="Q169" s="3">
        <f>SUMIF('On Orders'!$B:$B,$B169,'On Orders'!G:G)</f>
        <v>0</v>
      </c>
      <c r="R169" s="3">
        <f>SUMIF('On Orders'!$B:$B,$B169,'On Orders'!H:H)</f>
        <v>0</v>
      </c>
      <c r="S169" s="3">
        <v>0</v>
      </c>
      <c r="T169" s="3">
        <v>0</v>
      </c>
      <c r="U169" s="3">
        <v>0</v>
      </c>
      <c r="V169" s="31">
        <f t="shared" si="125"/>
        <v>450</v>
      </c>
      <c r="W169" s="31">
        <f t="shared" si="126"/>
        <v>100</v>
      </c>
      <c r="X169" s="31">
        <f t="shared" si="127"/>
        <v>0</v>
      </c>
      <c r="Y169" s="31">
        <f t="shared" si="128"/>
        <v>-100</v>
      </c>
      <c r="Z169" s="31">
        <f t="shared" si="129"/>
        <v>-200</v>
      </c>
      <c r="AA169" s="31">
        <f t="shared" si="130"/>
        <v>-300</v>
      </c>
      <c r="AB169" t="str">
        <f>IF(COUNTIF('Master iP17 iP18'!$B:$B,$B169)&gt;0,"18",IF(COUNTIF('Master iP17 iP18'!$E:$E,$B169)&gt;0,"17","NORMAL"))</f>
        <v>NORMAL</v>
      </c>
      <c r="AC169" t="str">
        <f>IF($AB169="18",_xlfn.XLOOKUP($B169,'Master iP17 iP18'!$B:$B,'Master iP17 iP18'!$E:$E),"")</f>
        <v/>
      </c>
      <c r="AD169" s="22">
        <f t="shared" si="131"/>
        <v>450</v>
      </c>
      <c r="AE169" s="22">
        <f t="shared" si="132"/>
        <v>100</v>
      </c>
      <c r="AF169" s="22">
        <f t="shared" si="133"/>
        <v>0</v>
      </c>
      <c r="AG169" s="22">
        <f t="shared" si="134"/>
        <v>-100</v>
      </c>
      <c r="AH169" s="22">
        <f t="shared" si="135"/>
        <v>-200</v>
      </c>
      <c r="AI169" s="22">
        <f t="shared" si="136"/>
        <v>-300</v>
      </c>
      <c r="AJ169" s="3">
        <f t="shared" si="137"/>
        <v>0</v>
      </c>
      <c r="AK169" s="3">
        <f t="shared" si="138"/>
        <v>0</v>
      </c>
      <c r="AL169" s="3">
        <f t="shared" si="139"/>
        <v>0</v>
      </c>
      <c r="AM169" s="3">
        <f t="shared" si="140"/>
        <v>100</v>
      </c>
      <c r="AN169" s="3">
        <f t="shared" si="141"/>
        <v>100</v>
      </c>
      <c r="AO169" s="3">
        <f t="shared" si="142"/>
        <v>100</v>
      </c>
      <c r="AR169" s="35" t="str">
        <f>IFERROR(_xlfn.XLOOKUP(B169,#REF!,#REF!),"")</f>
        <v/>
      </c>
      <c r="AS169" s="38">
        <f t="shared" si="143"/>
        <v>0</v>
      </c>
      <c r="AT169" s="38">
        <f t="shared" si="144"/>
        <v>0</v>
      </c>
      <c r="AU169" s="38">
        <f t="shared" si="145"/>
        <v>0</v>
      </c>
      <c r="AV169" s="38">
        <f t="shared" si="146"/>
        <v>100</v>
      </c>
      <c r="AW169" s="38">
        <f t="shared" si="147"/>
        <v>100</v>
      </c>
      <c r="AX169" s="38">
        <f t="shared" si="148"/>
        <v>100</v>
      </c>
      <c r="AY169" s="38"/>
      <c r="BA169" s="110">
        <f>SUMIF(Consenso!$C:$C,$B169,Consenso!AZ:AZ)</f>
        <v>0</v>
      </c>
      <c r="BB169" s="110">
        <f>SUMIF(Consenso!$C:$C,$B169,Consenso!BA:BA)</f>
        <v>0</v>
      </c>
      <c r="BC169" s="110">
        <f>SUMIF(Consenso!$C:$C,$B169,Consenso!BB:BB)</f>
        <v>46074.568965517239</v>
      </c>
      <c r="BD169" s="110">
        <f>SUMIF(Consenso!$C:$C,$B169,Consenso!BC:BC)</f>
        <v>46074.568965517239</v>
      </c>
      <c r="BE169" s="110">
        <f>SUMIF(Consenso!$C:$C,$B169,Consenso!BD:BD)</f>
        <v>46074.568965517239</v>
      </c>
      <c r="BF169" s="110">
        <f>SUMIF(Consenso!$C:$C,$B169,Consenso!BE:BE)</f>
        <v>46074.568965517239</v>
      </c>
    </row>
    <row r="170" spans="1:58" x14ac:dyDescent="0.2">
      <c r="A170" t="s">
        <v>2025</v>
      </c>
      <c r="B170" s="37" t="s">
        <v>2107</v>
      </c>
      <c r="C170" t="s">
        <v>2108</v>
      </c>
      <c r="D170" t="s">
        <v>407</v>
      </c>
      <c r="E170" t="s">
        <v>393</v>
      </c>
      <c r="F170" s="23" t="e">
        <v>#N/A</v>
      </c>
      <c r="G170" s="169">
        <v>350</v>
      </c>
      <c r="H170" s="3">
        <f>SUMIF(Consenso!$C:$C,$B170,Consenso!AM:AM)</f>
        <v>0</v>
      </c>
      <c r="I170" s="3">
        <f t="shared" si="149"/>
        <v>350</v>
      </c>
      <c r="J170" s="3">
        <f>SUMIF(Consenso!$C:$C,$B170,Consenso!AO:AO)</f>
        <v>100</v>
      </c>
      <c r="K170" s="3">
        <f>SUMIF(Consenso!$C:$C,$B170,Consenso!AP:AP)</f>
        <v>100</v>
      </c>
      <c r="L170" s="3">
        <f>SUMIF(Consenso!$C:$C,$B170,Consenso!AQ:AQ)</f>
        <v>100</v>
      </c>
      <c r="M170" s="3">
        <f>SUMIF(Consenso!$C:$C,$B170,Consenso!AR:AR)</f>
        <v>100</v>
      </c>
      <c r="N170" s="3">
        <f>IFERROR(VLOOKUP(B:B,Consenso!C:P,14,0),0)</f>
        <v>0</v>
      </c>
      <c r="O170" s="3">
        <f>SUMIF('On Orders'!$B:$B,$B170,'On Orders'!E:E)</f>
        <v>0</v>
      </c>
      <c r="P170" s="3">
        <f>SUMIF('On Orders'!$B:$B,$B170,'On Orders'!F:F)</f>
        <v>450</v>
      </c>
      <c r="Q170" s="3">
        <f>SUMIF('On Orders'!$B:$B,$B170,'On Orders'!G:G)</f>
        <v>0</v>
      </c>
      <c r="R170" s="3">
        <f>SUMIF('On Orders'!$B:$B,$B170,'On Orders'!H:H)</f>
        <v>0</v>
      </c>
      <c r="S170" s="3">
        <v>0</v>
      </c>
      <c r="T170" s="3">
        <v>0</v>
      </c>
      <c r="U170" s="3">
        <v>0</v>
      </c>
      <c r="V170" s="31">
        <f t="shared" si="125"/>
        <v>450</v>
      </c>
      <c r="W170" s="31">
        <f t="shared" si="126"/>
        <v>100</v>
      </c>
      <c r="X170" s="31">
        <f t="shared" si="127"/>
        <v>0</v>
      </c>
      <c r="Y170" s="31">
        <f t="shared" si="128"/>
        <v>-100</v>
      </c>
      <c r="Z170" s="31">
        <f t="shared" si="129"/>
        <v>-200</v>
      </c>
      <c r="AA170" s="31">
        <f t="shared" si="130"/>
        <v>-300</v>
      </c>
      <c r="AB170" t="str">
        <f>IF(COUNTIF('Master iP17 iP18'!$B:$B,$B170)&gt;0,"18",IF(COUNTIF('Master iP17 iP18'!$E:$E,$B170)&gt;0,"17","NORMAL"))</f>
        <v>NORMAL</v>
      </c>
      <c r="AC170" t="str">
        <f>IF($AB170="18",_xlfn.XLOOKUP($B170,'Master iP17 iP18'!$B:$B,'Master iP17 iP18'!$E:$E),"")</f>
        <v/>
      </c>
      <c r="AD170" s="22">
        <f t="shared" si="131"/>
        <v>450</v>
      </c>
      <c r="AE170" s="22">
        <f t="shared" si="132"/>
        <v>100</v>
      </c>
      <c r="AF170" s="22">
        <f t="shared" si="133"/>
        <v>0</v>
      </c>
      <c r="AG170" s="22">
        <f t="shared" si="134"/>
        <v>-100</v>
      </c>
      <c r="AH170" s="22">
        <f t="shared" si="135"/>
        <v>-200</v>
      </c>
      <c r="AI170" s="22">
        <f t="shared" si="136"/>
        <v>-300</v>
      </c>
      <c r="AJ170" s="3">
        <f t="shared" si="137"/>
        <v>0</v>
      </c>
      <c r="AK170" s="3">
        <f t="shared" si="138"/>
        <v>0</v>
      </c>
      <c r="AL170" s="3">
        <f t="shared" si="139"/>
        <v>0</v>
      </c>
      <c r="AM170" s="3">
        <f t="shared" si="140"/>
        <v>100</v>
      </c>
      <c r="AN170" s="3">
        <f t="shared" si="141"/>
        <v>100</v>
      </c>
      <c r="AO170" s="3">
        <f t="shared" si="142"/>
        <v>100</v>
      </c>
      <c r="AR170" s="35" t="str">
        <f>IFERROR(_xlfn.XLOOKUP(B170,#REF!,#REF!),"")</f>
        <v/>
      </c>
      <c r="AS170" s="38">
        <f t="shared" si="143"/>
        <v>0</v>
      </c>
      <c r="AT170" s="38">
        <f t="shared" si="144"/>
        <v>0</v>
      </c>
      <c r="AU170" s="38">
        <f t="shared" si="145"/>
        <v>0</v>
      </c>
      <c r="AV170" s="38">
        <f t="shared" si="146"/>
        <v>100</v>
      </c>
      <c r="AW170" s="38">
        <f t="shared" si="147"/>
        <v>100</v>
      </c>
      <c r="AX170" s="38">
        <f t="shared" si="148"/>
        <v>100</v>
      </c>
      <c r="AY170" s="38"/>
      <c r="BA170" s="110">
        <f>SUMIF(Consenso!$C:$C,$B170,Consenso!AZ:AZ)</f>
        <v>0</v>
      </c>
      <c r="BB170" s="110">
        <f>SUMIF(Consenso!$C:$C,$B170,Consenso!BA:BA)</f>
        <v>0</v>
      </c>
      <c r="BC170" s="110">
        <f>SUMIF(Consenso!$C:$C,$B170,Consenso!BB:BB)</f>
        <v>46074.568965517239</v>
      </c>
      <c r="BD170" s="110">
        <f>SUMIF(Consenso!$C:$C,$B170,Consenso!BC:BC)</f>
        <v>46074.568965517239</v>
      </c>
      <c r="BE170" s="110">
        <f>SUMIF(Consenso!$C:$C,$B170,Consenso!BD:BD)</f>
        <v>46074.568965517239</v>
      </c>
      <c r="BF170" s="110">
        <f>SUMIF(Consenso!$C:$C,$B170,Consenso!BE:BE)</f>
        <v>46074.568965517239</v>
      </c>
    </row>
    <row r="171" spans="1:58" x14ac:dyDescent="0.2">
      <c r="A171" t="s">
        <v>2025</v>
      </c>
      <c r="B171" s="37" t="s">
        <v>2113</v>
      </c>
      <c r="C171" t="s">
        <v>2114</v>
      </c>
      <c r="D171" t="s">
        <v>407</v>
      </c>
      <c r="E171" t="s">
        <v>2202</v>
      </c>
      <c r="F171" s="23" t="e">
        <v>#N/A</v>
      </c>
      <c r="G171" s="169"/>
      <c r="H171" s="3">
        <f>SUMIF(Consenso!$C:$C,$B171,Consenso!AM:AM)</f>
        <v>0</v>
      </c>
      <c r="I171" s="3">
        <v>350</v>
      </c>
      <c r="J171" s="3">
        <f>SUMIF(Consenso!$C:$C,$B171,Consenso!AO:AO)</f>
        <v>200</v>
      </c>
      <c r="K171" s="3">
        <f>SUMIF(Consenso!$C:$C,$B171,Consenso!AP:AP)</f>
        <v>200</v>
      </c>
      <c r="L171" s="3">
        <f>SUMIF(Consenso!$C:$C,$B171,Consenso!AQ:AQ)</f>
        <v>200</v>
      </c>
      <c r="M171" s="3">
        <f>SUMIF(Consenso!$C:$C,$B171,Consenso!AR:AR)</f>
        <v>200</v>
      </c>
      <c r="N171" s="3">
        <f>IFERROR(VLOOKUP(B:B,Consenso!C:P,14,0),0)</f>
        <v>0</v>
      </c>
      <c r="O171" s="3">
        <f>SUMIF('On Orders'!$B:$B,$B171,'On Orders'!E:E)</f>
        <v>0</v>
      </c>
      <c r="P171" s="3">
        <f>SUMIF('On Orders'!$B:$B,$B171,'On Orders'!F:F)</f>
        <v>0</v>
      </c>
      <c r="Q171" s="3">
        <f>SUMIF('On Orders'!$B:$B,$B171,'On Orders'!G:G)</f>
        <v>450</v>
      </c>
      <c r="R171" s="3">
        <f>SUMIF('On Orders'!$B:$B,$B171,'On Orders'!H:H)</f>
        <v>0</v>
      </c>
      <c r="S171" s="3">
        <v>0</v>
      </c>
      <c r="T171" s="3">
        <v>0</v>
      </c>
      <c r="U171" s="3">
        <v>0</v>
      </c>
      <c r="V171" s="31">
        <f t="shared" si="125"/>
        <v>0</v>
      </c>
      <c r="W171" s="31">
        <f t="shared" si="126"/>
        <v>100</v>
      </c>
      <c r="X171" s="31">
        <f t="shared" si="127"/>
        <v>-100</v>
      </c>
      <c r="Y171" s="31">
        <f t="shared" si="128"/>
        <v>-300</v>
      </c>
      <c r="Z171" s="31">
        <f t="shared" si="129"/>
        <v>-500</v>
      </c>
      <c r="AA171" s="31">
        <f t="shared" si="130"/>
        <v>-700</v>
      </c>
      <c r="AB171" t="str">
        <f>IF(COUNTIF('Master iP17 iP18'!$B:$B,$B171)&gt;0,"18",IF(COUNTIF('Master iP17 iP18'!$E:$E,$B171)&gt;0,"17","NORMAL"))</f>
        <v>18</v>
      </c>
      <c r="AC171" t="str">
        <f>IF($AB171="18",_xlfn.XLOOKUP($B171,'Master iP17 iP18'!$B:$B,'Master iP17 iP18'!$E:$E),"")</f>
        <v>UNIQ-IP6.9P(2025)-KEVAMCBLK</v>
      </c>
      <c r="AD171" s="22">
        <f t="shared" si="131"/>
        <v>229</v>
      </c>
      <c r="AE171" s="22">
        <f t="shared" si="132"/>
        <v>329</v>
      </c>
      <c r="AF171" s="22">
        <f t="shared" si="133"/>
        <v>129</v>
      </c>
      <c r="AG171" s="22">
        <f t="shared" si="134"/>
        <v>-71</v>
      </c>
      <c r="AH171" s="22">
        <f t="shared" si="135"/>
        <v>-271</v>
      </c>
      <c r="AI171" s="22">
        <f t="shared" si="136"/>
        <v>-471</v>
      </c>
      <c r="AJ171" s="3">
        <f t="shared" si="137"/>
        <v>0</v>
      </c>
      <c r="AK171" s="3">
        <f t="shared" si="138"/>
        <v>0</v>
      </c>
      <c r="AL171" s="3">
        <f t="shared" si="139"/>
        <v>0</v>
      </c>
      <c r="AM171" s="3">
        <f t="shared" si="140"/>
        <v>71</v>
      </c>
      <c r="AN171" s="3">
        <f t="shared" si="141"/>
        <v>200</v>
      </c>
      <c r="AO171" s="3">
        <f t="shared" si="142"/>
        <v>200</v>
      </c>
      <c r="AR171" s="35" t="str">
        <f>IFERROR(_xlfn.XLOOKUP(B171,#REF!,#REF!),"")</f>
        <v/>
      </c>
      <c r="AS171" s="38">
        <f t="shared" si="143"/>
        <v>0</v>
      </c>
      <c r="AT171" s="38">
        <f t="shared" si="144"/>
        <v>0</v>
      </c>
      <c r="AU171" s="38">
        <f t="shared" si="145"/>
        <v>0</v>
      </c>
      <c r="AV171" s="38">
        <f t="shared" si="146"/>
        <v>71</v>
      </c>
      <c r="AW171" s="38">
        <f t="shared" si="147"/>
        <v>200</v>
      </c>
      <c r="AX171" s="38">
        <f t="shared" si="148"/>
        <v>200</v>
      </c>
      <c r="AY171" s="38"/>
      <c r="AZ171" t="s">
        <v>4123</v>
      </c>
      <c r="BA171" s="110">
        <f>SUMIF(Consenso!$C:$C,$B171,Consenso!AZ:AZ)</f>
        <v>0</v>
      </c>
      <c r="BB171" s="110">
        <f>SUMIF(Consenso!$C:$C,$B171,Consenso!BA:BA)</f>
        <v>0</v>
      </c>
      <c r="BC171" s="110">
        <f>SUMIF(Consenso!$C:$C,$B171,Consenso!BB:BB)</f>
        <v>92149.137931034478</v>
      </c>
      <c r="BD171" s="110">
        <f>SUMIF(Consenso!$C:$C,$B171,Consenso!BC:BC)</f>
        <v>92149.137931034478</v>
      </c>
      <c r="BE171" s="110">
        <f>SUMIF(Consenso!$C:$C,$B171,Consenso!BD:BD)</f>
        <v>92149.137931034478</v>
      </c>
      <c r="BF171" s="110">
        <f>SUMIF(Consenso!$C:$C,$B171,Consenso!BE:BE)</f>
        <v>92149.137931034478</v>
      </c>
    </row>
    <row r="172" spans="1:58" x14ac:dyDescent="0.2">
      <c r="A172" t="s">
        <v>2025</v>
      </c>
      <c r="B172" s="37" t="s">
        <v>2111</v>
      </c>
      <c r="C172" t="s">
        <v>2112</v>
      </c>
      <c r="D172" t="s">
        <v>407</v>
      </c>
      <c r="E172" t="s">
        <v>393</v>
      </c>
      <c r="F172" s="23" t="e">
        <v>#N/A</v>
      </c>
      <c r="G172" s="169">
        <v>350</v>
      </c>
      <c r="H172" s="3">
        <f>SUMIF(Consenso!$C:$C,$B172,Consenso!AM:AM)</f>
        <v>0</v>
      </c>
      <c r="I172" s="3">
        <f t="shared" ref="I172" si="150">G172</f>
        <v>350</v>
      </c>
      <c r="J172" s="3">
        <f>SUMIF(Consenso!$C:$C,$B172,Consenso!AO:AO)</f>
        <v>0</v>
      </c>
      <c r="K172" s="3">
        <f>SUMIF(Consenso!$C:$C,$B172,Consenso!AP:AP)</f>
        <v>120</v>
      </c>
      <c r="L172" s="3">
        <f>SUMIF(Consenso!$C:$C,$B172,Consenso!AQ:AQ)</f>
        <v>180</v>
      </c>
      <c r="M172" s="3">
        <f>SUMIF(Consenso!$C:$C,$B172,Consenso!AR:AR)</f>
        <v>150</v>
      </c>
      <c r="N172" s="3">
        <f>IFERROR(VLOOKUP(B:B,Consenso!C:P,14,0),0)</f>
        <v>0</v>
      </c>
      <c r="O172" s="3">
        <f>SUMIF('On Orders'!$B:$B,$B172,'On Orders'!E:E)</f>
        <v>0</v>
      </c>
      <c r="P172" s="3">
        <f>SUMIF('On Orders'!$B:$B,$B172,'On Orders'!F:F)</f>
        <v>0</v>
      </c>
      <c r="Q172" s="3">
        <f>SUMIF('On Orders'!$B:$B,$B172,'On Orders'!G:G)</f>
        <v>450</v>
      </c>
      <c r="R172" s="3">
        <f>SUMIF('On Orders'!$B:$B,$B172,'On Orders'!H:H)</f>
        <v>0</v>
      </c>
      <c r="S172" s="3">
        <v>0</v>
      </c>
      <c r="T172" s="3">
        <v>0</v>
      </c>
      <c r="U172" s="3">
        <v>0</v>
      </c>
      <c r="V172" s="31">
        <f t="shared" si="125"/>
        <v>0</v>
      </c>
      <c r="W172" s="31">
        <f t="shared" si="126"/>
        <v>100</v>
      </c>
      <c r="X172" s="31">
        <f t="shared" si="127"/>
        <v>100</v>
      </c>
      <c r="Y172" s="31">
        <f t="shared" si="128"/>
        <v>-20</v>
      </c>
      <c r="Z172" s="31">
        <f t="shared" si="129"/>
        <v>-200</v>
      </c>
      <c r="AA172" s="31">
        <f t="shared" si="130"/>
        <v>-350</v>
      </c>
      <c r="AB172" t="str">
        <f>IF(COUNTIF('Master iP17 iP18'!$B:$B,$B172)&gt;0,"18",IF(COUNTIF('Master iP17 iP18'!$E:$E,$B172)&gt;0,"17","NORMAL"))</f>
        <v>NORMAL</v>
      </c>
      <c r="AC172" t="str">
        <f>IF($AB172="18",_xlfn.XLOOKUP($B172,'Master iP17 iP18'!$B:$B,'Master iP17 iP18'!$E:$E),"")</f>
        <v/>
      </c>
      <c r="AD172" s="22">
        <f t="shared" si="131"/>
        <v>0</v>
      </c>
      <c r="AE172" s="22">
        <f t="shared" si="132"/>
        <v>100</v>
      </c>
      <c r="AF172" s="22">
        <f t="shared" si="133"/>
        <v>100</v>
      </c>
      <c r="AG172" s="22">
        <f t="shared" si="134"/>
        <v>-20</v>
      </c>
      <c r="AH172" s="22">
        <f t="shared" si="135"/>
        <v>-200</v>
      </c>
      <c r="AI172" s="22">
        <f t="shared" si="136"/>
        <v>-350</v>
      </c>
      <c r="AJ172" s="3">
        <f t="shared" si="137"/>
        <v>0</v>
      </c>
      <c r="AK172" s="3">
        <f t="shared" si="138"/>
        <v>0</v>
      </c>
      <c r="AL172" s="3">
        <f t="shared" si="139"/>
        <v>0</v>
      </c>
      <c r="AM172" s="3">
        <f t="shared" si="140"/>
        <v>20</v>
      </c>
      <c r="AN172" s="3">
        <f t="shared" si="141"/>
        <v>180</v>
      </c>
      <c r="AO172" s="3">
        <f t="shared" si="142"/>
        <v>150</v>
      </c>
      <c r="AR172" s="35" t="str">
        <f>IFERROR(_xlfn.XLOOKUP(B172,#REF!,#REF!),"")</f>
        <v/>
      </c>
      <c r="AS172" s="38">
        <f t="shared" si="143"/>
        <v>0</v>
      </c>
      <c r="AT172" s="38">
        <f t="shared" si="144"/>
        <v>0</v>
      </c>
      <c r="AU172" s="38">
        <f t="shared" si="145"/>
        <v>0</v>
      </c>
      <c r="AV172" s="38">
        <f t="shared" si="146"/>
        <v>20</v>
      </c>
      <c r="AW172" s="38">
        <f t="shared" si="147"/>
        <v>180</v>
      </c>
      <c r="AX172" s="38">
        <f t="shared" si="148"/>
        <v>150</v>
      </c>
      <c r="AY172" s="38"/>
      <c r="BA172" s="110">
        <f>SUMIF(Consenso!$C:$C,$B172,Consenso!AZ:AZ)</f>
        <v>0</v>
      </c>
      <c r="BB172" s="110">
        <f>SUMIF(Consenso!$C:$C,$B172,Consenso!BA:BA)</f>
        <v>0</v>
      </c>
      <c r="BC172" s="110">
        <f>SUMIF(Consenso!$C:$C,$B172,Consenso!BB:BB)</f>
        <v>0</v>
      </c>
      <c r="BD172" s="110">
        <f>SUMIF(Consenso!$C:$C,$B172,Consenso!BC:BC)</f>
        <v>55289.482758620688</v>
      </c>
      <c r="BE172" s="110">
        <f>SUMIF(Consenso!$C:$C,$B172,Consenso!BD:BD)</f>
        <v>82934.224137931029</v>
      </c>
      <c r="BF172" s="110">
        <f>SUMIF(Consenso!$C:$C,$B172,Consenso!BE:BE)</f>
        <v>69111.853448275855</v>
      </c>
    </row>
    <row r="173" spans="1:58" x14ac:dyDescent="0.2">
      <c r="A173" t="s">
        <v>2025</v>
      </c>
      <c r="B173" s="37" t="s">
        <v>2274</v>
      </c>
      <c r="C173" t="s">
        <v>2276</v>
      </c>
      <c r="D173" t="s">
        <v>2295</v>
      </c>
      <c r="E173" t="s">
        <v>393</v>
      </c>
      <c r="F173" s="23" t="e">
        <v>#N/A</v>
      </c>
      <c r="G173" s="169">
        <v>250</v>
      </c>
      <c r="H173" s="3">
        <v>250</v>
      </c>
      <c r="I173" s="3">
        <f>SUMIF(Consenso!$C:$C,$B173,Consenso!AN:AN)</f>
        <v>70</v>
      </c>
      <c r="J173" s="3">
        <f>SUMIF(Consenso!$C:$C,$B173,Consenso!AO:AO)</f>
        <v>57</v>
      </c>
      <c r="K173" s="3">
        <f>SUMIF(Consenso!$C:$C,$B173,Consenso!AP:AP)</f>
        <v>64</v>
      </c>
      <c r="L173" s="3">
        <f>SUMIF(Consenso!$C:$C,$B173,Consenso!AQ:AQ)</f>
        <v>64</v>
      </c>
      <c r="M173" s="3">
        <f>SUMIF(Consenso!$C:$C,$B173,Consenso!AR:AR)</f>
        <v>64</v>
      </c>
      <c r="N173" s="3">
        <f>IFERROR(VLOOKUP(B:B,Consenso!C:P,14,0),0)</f>
        <v>0</v>
      </c>
      <c r="O173" s="3">
        <f>SUMIF('On Orders'!$B:$B,$B173,'On Orders'!E:E)</f>
        <v>0</v>
      </c>
      <c r="P173" s="3">
        <f>SUMIF('On Orders'!$B:$B,$B173,'On Orders'!F:F)</f>
        <v>250</v>
      </c>
      <c r="Q173" s="3">
        <f>SUMIF('On Orders'!$B:$B,$B173,'On Orders'!G:G)</f>
        <v>0</v>
      </c>
      <c r="R173" s="3">
        <f>SUMIF('On Orders'!$B:$B,$B173,'On Orders'!H:H)</f>
        <v>0</v>
      </c>
      <c r="S173" s="3">
        <v>0</v>
      </c>
      <c r="T173" s="3">
        <v>0</v>
      </c>
      <c r="U173" s="3">
        <v>0</v>
      </c>
      <c r="V173" s="31">
        <f t="shared" si="125"/>
        <v>0</v>
      </c>
      <c r="W173" s="31">
        <f t="shared" si="126"/>
        <v>-70</v>
      </c>
      <c r="X173" s="31">
        <f t="shared" si="127"/>
        <v>-127</v>
      </c>
      <c r="Y173" s="31">
        <f t="shared" si="128"/>
        <v>-191</v>
      </c>
      <c r="Z173" s="31">
        <f t="shared" si="129"/>
        <v>-255</v>
      </c>
      <c r="AA173" s="31">
        <f t="shared" si="130"/>
        <v>-319</v>
      </c>
      <c r="AB173" t="str">
        <f>IF(COUNTIF('Master iP17 iP18'!$B:$B,$B173)&gt;0,"18",IF(COUNTIF('Master iP17 iP18'!$E:$E,$B173)&gt;0,"17","NORMAL"))</f>
        <v>NORMAL</v>
      </c>
      <c r="AC173" t="str">
        <f>IF($AB173="18",_xlfn.XLOOKUP($B173,'Master iP17 iP18'!$B:$B,'Master iP17 iP18'!$E:$E),"")</f>
        <v/>
      </c>
      <c r="AD173" s="22">
        <f t="shared" si="131"/>
        <v>0</v>
      </c>
      <c r="AE173" s="22">
        <f t="shared" si="132"/>
        <v>-70</v>
      </c>
      <c r="AF173" s="22">
        <f t="shared" si="133"/>
        <v>-127</v>
      </c>
      <c r="AG173" s="22">
        <f t="shared" si="134"/>
        <v>-191</v>
      </c>
      <c r="AH173" s="22">
        <f t="shared" si="135"/>
        <v>-255</v>
      </c>
      <c r="AI173" s="22">
        <f t="shared" si="136"/>
        <v>-319</v>
      </c>
      <c r="AJ173" s="3">
        <f t="shared" si="137"/>
        <v>0</v>
      </c>
      <c r="AK173" s="3">
        <f t="shared" si="138"/>
        <v>70</v>
      </c>
      <c r="AL173" s="3">
        <f t="shared" si="139"/>
        <v>57</v>
      </c>
      <c r="AM173" s="3">
        <f t="shared" si="140"/>
        <v>64</v>
      </c>
      <c r="AN173" s="3">
        <f t="shared" si="141"/>
        <v>64</v>
      </c>
      <c r="AO173" s="3">
        <f t="shared" si="142"/>
        <v>64</v>
      </c>
      <c r="AR173" s="35"/>
      <c r="BA173" s="110">
        <f>SUMIF(Consenso!$C:$C,$B173,Consenso!AZ:AZ)</f>
        <v>0</v>
      </c>
      <c r="BB173" s="110">
        <f>SUMIF(Consenso!$C:$C,$B173,Consenso!BA:BA)</f>
        <v>14495.732758620688</v>
      </c>
      <c r="BC173" s="110">
        <f>SUMIF(Consenso!$C:$C,$B173,Consenso!BB:BB)</f>
        <v>11803.668103448275</v>
      </c>
      <c r="BD173" s="110">
        <f>SUMIF(Consenso!$C:$C,$B173,Consenso!BC:BC)</f>
        <v>13253.241379310344</v>
      </c>
      <c r="BE173" s="110">
        <f>SUMIF(Consenso!$C:$C,$B173,Consenso!BD:BD)</f>
        <v>13253.241379310344</v>
      </c>
      <c r="BF173" s="110">
        <f>SUMIF(Consenso!$C:$C,$B173,Consenso!BE:BE)</f>
        <v>13253.241379310344</v>
      </c>
    </row>
    <row r="174" spans="1:58" x14ac:dyDescent="0.2">
      <c r="A174" t="s">
        <v>2025</v>
      </c>
      <c r="B174" s="37" t="s">
        <v>2279</v>
      </c>
      <c r="C174" s="140" t="s">
        <v>2280</v>
      </c>
      <c r="D174" t="s">
        <v>2296</v>
      </c>
      <c r="E174" t="s">
        <v>393</v>
      </c>
      <c r="F174" s="23" t="e">
        <v>#N/A</v>
      </c>
      <c r="G174" s="169">
        <v>250</v>
      </c>
      <c r="H174" s="3">
        <f>SUMIF(Consenso!$C:$C,$B174,Consenso!AM:AM)</f>
        <v>250</v>
      </c>
      <c r="I174" s="3">
        <v>362</v>
      </c>
      <c r="J174" s="3">
        <f>SUMIF(Consenso!$C:$C,$B174,Consenso!AO:AO)</f>
        <v>97</v>
      </c>
      <c r="K174" s="3">
        <f>SUMIF(Consenso!$C:$C,$B174,Consenso!AP:AP)</f>
        <v>101</v>
      </c>
      <c r="L174" s="3">
        <f>SUMIF(Consenso!$C:$C,$B174,Consenso!AQ:AQ)</f>
        <v>101</v>
      </c>
      <c r="M174" s="3">
        <f>SUMIF(Consenso!$C:$C,$B174,Consenso!AR:AR)</f>
        <v>103</v>
      </c>
      <c r="N174" s="3">
        <f>IFERROR(VLOOKUP(B:B,Consenso!C:P,14,0),0)</f>
        <v>0</v>
      </c>
      <c r="O174" s="3">
        <f>SUMIF('On Orders'!$B:$B,$B174,'On Orders'!E:E)</f>
        <v>0</v>
      </c>
      <c r="P174" s="3">
        <f>SUMIF('On Orders'!$B:$B,$B174,'On Orders'!F:F)</f>
        <v>0</v>
      </c>
      <c r="Q174" s="3">
        <f>SUMIF('On Orders'!$B:$B,$B174,'On Orders'!G:G)</f>
        <v>0</v>
      </c>
      <c r="R174" s="3">
        <f>SUMIF('On Orders'!$B:$B,$B174,'On Orders'!H:H)</f>
        <v>0</v>
      </c>
      <c r="S174" s="3">
        <v>0</v>
      </c>
      <c r="T174" s="3">
        <v>0</v>
      </c>
      <c r="U174" s="3">
        <v>0</v>
      </c>
      <c r="V174" s="31">
        <f>(N174+O174+P174)-H174</f>
        <v>-250</v>
      </c>
      <c r="W174" s="31">
        <f t="shared" si="126"/>
        <v>-612</v>
      </c>
      <c r="X174" s="31">
        <f t="shared" si="127"/>
        <v>-709</v>
      </c>
      <c r="Y174" s="31">
        <f t="shared" si="128"/>
        <v>-810</v>
      </c>
      <c r="Z174" s="31">
        <f t="shared" si="129"/>
        <v>-911</v>
      </c>
      <c r="AA174" s="31">
        <f t="shared" si="130"/>
        <v>-1014</v>
      </c>
      <c r="AB174" t="str">
        <f>IF(COUNTIF('Master iP17 iP18'!$B:$B,$B174)&gt;0,"18",IF(COUNTIF('Master iP17 iP18'!$E:$E,$B174)&gt;0,"17","NORMAL"))</f>
        <v>NORMAL</v>
      </c>
      <c r="AC174" t="str">
        <f>IF($AB174="18",_xlfn.XLOOKUP($B174,'Master iP17 iP18'!$B:$B,'Master iP17 iP18'!$E:$E),"")</f>
        <v/>
      </c>
      <c r="AD174" s="22">
        <f t="shared" si="131"/>
        <v>-250</v>
      </c>
      <c r="AE174" s="22">
        <f t="shared" si="132"/>
        <v>-612</v>
      </c>
      <c r="AF174" s="22">
        <f t="shared" si="133"/>
        <v>-709</v>
      </c>
      <c r="AG174" s="22">
        <f t="shared" si="134"/>
        <v>-810</v>
      </c>
      <c r="AH174" s="22">
        <f t="shared" si="135"/>
        <v>-911</v>
      </c>
      <c r="AI174" s="22">
        <f t="shared" si="136"/>
        <v>-1014</v>
      </c>
      <c r="AJ174" s="141">
        <f t="shared" si="137"/>
        <v>250</v>
      </c>
      <c r="AK174" s="3">
        <f t="shared" si="138"/>
        <v>362</v>
      </c>
      <c r="AL174" s="3">
        <f t="shared" si="139"/>
        <v>97</v>
      </c>
      <c r="AM174" s="3">
        <f t="shared" si="140"/>
        <v>101</v>
      </c>
      <c r="AN174" s="3">
        <f t="shared" si="141"/>
        <v>101</v>
      </c>
      <c r="AO174" s="3">
        <f t="shared" si="142"/>
        <v>103</v>
      </c>
      <c r="AR174" s="35"/>
      <c r="AZ174" t="s">
        <v>4124</v>
      </c>
      <c r="BA174" s="110">
        <f>SUMIF(Consenso!$C:$C,$B174,Consenso!AZ:AZ)</f>
        <v>0</v>
      </c>
      <c r="BB174" s="110">
        <f>SUMIF(Consenso!$C:$C,$B174,Consenso!BA:BA)</f>
        <v>18027.655172413793</v>
      </c>
      <c r="BC174" s="110">
        <f>SUMIF(Consenso!$C:$C,$B174,Consenso!BB:BB)</f>
        <v>15613.237068965516</v>
      </c>
      <c r="BD174" s="110">
        <f>SUMIF(Consenso!$C:$C,$B174,Consenso!BC:BC)</f>
        <v>16257.081896551723</v>
      </c>
      <c r="BE174" s="110">
        <f>SUMIF(Consenso!$C:$C,$B174,Consenso!BD:BD)</f>
        <v>16257.081896551723</v>
      </c>
      <c r="BF174" s="110">
        <f>SUMIF(Consenso!$C:$C,$B174,Consenso!BE:BE)</f>
        <v>16579.004310344826</v>
      </c>
    </row>
    <row r="175" spans="1:58" x14ac:dyDescent="0.2">
      <c r="A175" t="s">
        <v>2025</v>
      </c>
      <c r="B175" s="37" t="s">
        <v>2283</v>
      </c>
      <c r="C175" s="140" t="s">
        <v>2284</v>
      </c>
      <c r="D175" t="s">
        <v>2296</v>
      </c>
      <c r="E175" t="s">
        <v>393</v>
      </c>
      <c r="F175" s="23" t="e">
        <v>#N/A</v>
      </c>
      <c r="G175" s="169">
        <v>250</v>
      </c>
      <c r="H175" s="3">
        <v>250</v>
      </c>
      <c r="I175" s="3">
        <f>SUMIF(Consenso!$C:$C,$B175,Consenso!AN:AN)</f>
        <v>0</v>
      </c>
      <c r="J175" s="3">
        <f>SUMIF(Consenso!$C:$C,$B175,Consenso!AO:AO)</f>
        <v>88</v>
      </c>
      <c r="K175" s="3">
        <f>SUMIF(Consenso!$C:$C,$B175,Consenso!AP:AP)</f>
        <v>115</v>
      </c>
      <c r="L175" s="3">
        <f>SUMIF(Consenso!$C:$C,$B175,Consenso!AQ:AQ)</f>
        <v>115</v>
      </c>
      <c r="M175" s="3">
        <f>SUMIF(Consenso!$C:$C,$B175,Consenso!AR:AR)</f>
        <v>115</v>
      </c>
      <c r="N175" s="3">
        <f>IFERROR(VLOOKUP(B:B,Consenso!C:P,14,0),0)</f>
        <v>0</v>
      </c>
      <c r="O175" s="3">
        <f>SUMIF('On Orders'!$B:$B,$B175,'On Orders'!E:E)</f>
        <v>0</v>
      </c>
      <c r="P175" s="3">
        <f>SUMIF('On Orders'!$B:$B,$B175,'On Orders'!F:F)</f>
        <v>100</v>
      </c>
      <c r="Q175" s="3">
        <f>SUMIF('On Orders'!$B:$B,$B175,'On Orders'!G:G)</f>
        <v>140</v>
      </c>
      <c r="R175" s="3">
        <f>SUMIF('On Orders'!$B:$B,$B175,'On Orders'!H:H)</f>
        <v>0</v>
      </c>
      <c r="S175" s="3">
        <v>0</v>
      </c>
      <c r="T175" s="3">
        <v>0</v>
      </c>
      <c r="U175" s="3">
        <v>0</v>
      </c>
      <c r="V175" s="31">
        <f t="shared" si="125"/>
        <v>-150</v>
      </c>
      <c r="W175" s="31">
        <f t="shared" si="126"/>
        <v>-10</v>
      </c>
      <c r="X175" s="31">
        <f t="shared" si="127"/>
        <v>-98</v>
      </c>
      <c r="Y175" s="31">
        <f t="shared" si="128"/>
        <v>-213</v>
      </c>
      <c r="Z175" s="31">
        <f t="shared" si="129"/>
        <v>-328</v>
      </c>
      <c r="AA175" s="31">
        <f t="shared" si="130"/>
        <v>-443</v>
      </c>
      <c r="AB175" t="str">
        <f>IF(COUNTIF('Master iP17 iP18'!$B:$B,$B175)&gt;0,"18",IF(COUNTIF('Master iP17 iP18'!$E:$E,$B175)&gt;0,"17","NORMAL"))</f>
        <v>NORMAL</v>
      </c>
      <c r="AC175" t="str">
        <f>IF($AB175="18",_xlfn.XLOOKUP($B175,'Master iP17 iP18'!$B:$B,'Master iP17 iP18'!$E:$E),"")</f>
        <v/>
      </c>
      <c r="AD175" s="22">
        <f t="shared" si="131"/>
        <v>-150</v>
      </c>
      <c r="AE175" s="22">
        <f t="shared" si="132"/>
        <v>-10</v>
      </c>
      <c r="AF175" s="22">
        <f t="shared" si="133"/>
        <v>-98</v>
      </c>
      <c r="AG175" s="22">
        <f t="shared" si="134"/>
        <v>-213</v>
      </c>
      <c r="AH175" s="22">
        <f t="shared" si="135"/>
        <v>-328</v>
      </c>
      <c r="AI175" s="22">
        <f t="shared" si="136"/>
        <v>-443</v>
      </c>
      <c r="AJ175" s="141">
        <f t="shared" si="137"/>
        <v>150</v>
      </c>
      <c r="AK175" s="3">
        <f t="shared" si="138"/>
        <v>0</v>
      </c>
      <c r="AL175" s="3">
        <f t="shared" si="139"/>
        <v>88</v>
      </c>
      <c r="AM175" s="3">
        <f t="shared" si="140"/>
        <v>115</v>
      </c>
      <c r="AN175" s="3">
        <f t="shared" si="141"/>
        <v>115</v>
      </c>
      <c r="AO175" s="3">
        <f t="shared" si="142"/>
        <v>115</v>
      </c>
      <c r="AR175" s="35"/>
      <c r="BA175" s="110">
        <f>SUMIF(Consenso!$C:$C,$B175,Consenso!AZ:AZ)</f>
        <v>0</v>
      </c>
      <c r="BB175" s="110">
        <f>SUMIF(Consenso!$C:$C,$B175,Consenso!BA:BA)</f>
        <v>16096.120689655172</v>
      </c>
      <c r="BC175" s="110">
        <f>SUMIF(Consenso!$C:$C,$B175,Consenso!BB:BB)</f>
        <v>20603.03448275862</v>
      </c>
      <c r="BD175" s="110">
        <f>SUMIF(Consenso!$C:$C,$B175,Consenso!BC:BC)</f>
        <v>18510.538793103446</v>
      </c>
      <c r="BE175" s="110">
        <f>SUMIF(Consenso!$C:$C,$B175,Consenso!BD:BD)</f>
        <v>18510.538793103446</v>
      </c>
      <c r="BF175" s="110">
        <f>SUMIF(Consenso!$C:$C,$B175,Consenso!BE:BE)</f>
        <v>18510.538793103446</v>
      </c>
    </row>
    <row r="176" spans="1:58" x14ac:dyDescent="0.2">
      <c r="A176" t="s">
        <v>104</v>
      </c>
      <c r="B176" s="37" t="s">
        <v>2285</v>
      </c>
      <c r="C176" t="s">
        <v>2286</v>
      </c>
      <c r="D176" t="s">
        <v>2288</v>
      </c>
      <c r="E176" t="s">
        <v>2202</v>
      </c>
      <c r="F176" s="23">
        <v>17.600000000000001</v>
      </c>
      <c r="G176" s="169">
        <v>10</v>
      </c>
      <c r="H176" s="3">
        <f>SUMIF(Consenso!$C:$C,$B176,Consenso!AM:AM)</f>
        <v>0</v>
      </c>
      <c r="I176" s="3">
        <f>SUMIF(Consenso!$C:$C,$B176,Consenso!AN:AN)</f>
        <v>2</v>
      </c>
      <c r="J176" s="3">
        <f>SUMIF(Consenso!$C:$C,$B176,Consenso!AO:AO)</f>
        <v>4</v>
      </c>
      <c r="K176" s="3">
        <f>SUMIF(Consenso!$C:$C,$B176,Consenso!AP:AP)</f>
        <v>3</v>
      </c>
      <c r="L176" s="3">
        <f>SUMIF(Consenso!$C:$C,$B176,Consenso!AQ:AQ)</f>
        <v>4</v>
      </c>
      <c r="M176" s="3">
        <f>SUMIF(Consenso!$C:$C,$B176,Consenso!AR:AR)</f>
        <v>2</v>
      </c>
      <c r="N176" s="3">
        <f>IFERROR(VLOOKUP(B:B,Consenso!C:P,14,0),0)</f>
        <v>10</v>
      </c>
      <c r="O176" s="3">
        <f>SUMIF('On Orders'!$B:$B,$B176,'On Orders'!E:E)</f>
        <v>0</v>
      </c>
      <c r="P176" s="3">
        <f>SUMIF('On Orders'!$B:$B,$B176,'On Orders'!F:F)</f>
        <v>0</v>
      </c>
      <c r="Q176" s="3">
        <f>SUMIF('On Orders'!$B:$B,$B176,'On Orders'!G:G)</f>
        <v>0</v>
      </c>
      <c r="R176" s="3">
        <f>SUMIF('On Orders'!$B:$B,$B176,'On Orders'!H:H)</f>
        <v>0</v>
      </c>
      <c r="S176" s="3">
        <v>0</v>
      </c>
      <c r="T176" s="3">
        <v>0</v>
      </c>
      <c r="U176" s="3">
        <v>0</v>
      </c>
      <c r="V176" s="31">
        <f t="shared" si="125"/>
        <v>10</v>
      </c>
      <c r="W176" s="31">
        <f t="shared" si="126"/>
        <v>8</v>
      </c>
      <c r="X176" s="31">
        <f t="shared" si="127"/>
        <v>4</v>
      </c>
      <c r="Y176" s="31">
        <f t="shared" si="128"/>
        <v>1</v>
      </c>
      <c r="Z176" s="31">
        <f t="shared" si="129"/>
        <v>-3</v>
      </c>
      <c r="AA176" s="31">
        <f t="shared" si="130"/>
        <v>-5</v>
      </c>
      <c r="AB176" t="str">
        <f>IF(COUNTIF('Master iP17 iP18'!$B:$B,$B176)&gt;0,"18",IF(COUNTIF('Master iP17 iP18'!$E:$E,$B176)&gt;0,"17","NORMAL"))</f>
        <v>NORMAL</v>
      </c>
      <c r="AC176" t="str">
        <f>IF($AB176="18",_xlfn.XLOOKUP($B176,'Master iP17 iP18'!$B:$B,'Master iP17 iP18'!$E:$E),"")</f>
        <v/>
      </c>
      <c r="AD176" s="22">
        <f t="shared" si="131"/>
        <v>10</v>
      </c>
      <c r="AE176" s="22">
        <f t="shared" si="132"/>
        <v>8</v>
      </c>
      <c r="AF176" s="22">
        <f t="shared" si="133"/>
        <v>4</v>
      </c>
      <c r="AG176" s="22">
        <f t="shared" si="134"/>
        <v>1</v>
      </c>
      <c r="AH176" s="22">
        <f t="shared" si="135"/>
        <v>-3</v>
      </c>
      <c r="AI176" s="22">
        <f t="shared" si="136"/>
        <v>-5</v>
      </c>
      <c r="AJ176" s="3">
        <f t="shared" si="137"/>
        <v>0</v>
      </c>
      <c r="AK176" s="3">
        <f t="shared" si="138"/>
        <v>0</v>
      </c>
      <c r="AL176" s="3">
        <f t="shared" si="139"/>
        <v>0</v>
      </c>
      <c r="AM176" s="3">
        <f t="shared" si="140"/>
        <v>0</v>
      </c>
      <c r="AN176" s="3">
        <f t="shared" si="141"/>
        <v>3</v>
      </c>
      <c r="AO176" s="3">
        <f t="shared" si="142"/>
        <v>2</v>
      </c>
      <c r="AR176" s="35"/>
      <c r="BA176" s="110">
        <f>SUMIF(Consenso!$C:$C,$B176,Consenso!AZ:AZ)</f>
        <v>0</v>
      </c>
      <c r="BB176" s="110">
        <f>SUMIF(Consenso!$C:$C,$B176,Consenso!BA:BA)</f>
        <v>1119.56</v>
      </c>
      <c r="BC176" s="110">
        <f>SUMIF(Consenso!$C:$C,$B176,Consenso!BB:BB)</f>
        <v>2239.12</v>
      </c>
      <c r="BD176" s="110">
        <f>SUMIF(Consenso!$C:$C,$B176,Consenso!BC:BC)</f>
        <v>1679.34</v>
      </c>
      <c r="BE176" s="110">
        <f>SUMIF(Consenso!$C:$C,$B176,Consenso!BD:BD)</f>
        <v>2239.12</v>
      </c>
      <c r="BF176" s="110">
        <f>SUMIF(Consenso!$C:$C,$B176,Consenso!BE:BE)</f>
        <v>1119.56</v>
      </c>
    </row>
    <row r="177" spans="1:58" x14ac:dyDescent="0.2">
      <c r="A177" t="s">
        <v>104</v>
      </c>
      <c r="B177" s="37" t="s">
        <v>2289</v>
      </c>
      <c r="C177" t="s">
        <v>2290</v>
      </c>
      <c r="D177" t="s">
        <v>2288</v>
      </c>
      <c r="E177" t="s">
        <v>393</v>
      </c>
      <c r="F177" s="23" t="e">
        <v>#N/A</v>
      </c>
      <c r="G177" s="169">
        <v>10</v>
      </c>
      <c r="H177" s="3">
        <f>SUMIF(Consenso!$C:$C,$B177,Consenso!AM:AM)</f>
        <v>10</v>
      </c>
      <c r="I177" s="3">
        <f>SUMIF(Consenso!$C:$C,$B177,Consenso!AN:AN)</f>
        <v>2</v>
      </c>
      <c r="J177" s="3">
        <f>SUMIF(Consenso!$C:$C,$B177,Consenso!AO:AO)</f>
        <v>3</v>
      </c>
      <c r="K177" s="3">
        <f>SUMIF(Consenso!$C:$C,$B177,Consenso!AP:AP)</f>
        <v>5</v>
      </c>
      <c r="L177" s="3">
        <f>SUMIF(Consenso!$C:$C,$B177,Consenso!AQ:AQ)</f>
        <v>2</v>
      </c>
      <c r="M177" s="3">
        <f>SUMIF(Consenso!$C:$C,$B177,Consenso!AR:AR)</f>
        <v>2</v>
      </c>
      <c r="N177" s="3">
        <f>IFERROR(VLOOKUP(B:B,Consenso!C:P,14,0),0)</f>
        <v>0</v>
      </c>
      <c r="O177" s="3">
        <f>SUMIF('On Orders'!$B:$B,$B177,'On Orders'!E:E)</f>
        <v>0</v>
      </c>
      <c r="P177" s="3">
        <f>SUMIF('On Orders'!$B:$B,$B177,'On Orders'!F:F)</f>
        <v>0</v>
      </c>
      <c r="Q177" s="3">
        <f>SUMIF('On Orders'!$B:$B,$B177,'On Orders'!G:G)</f>
        <v>0</v>
      </c>
      <c r="R177" s="3">
        <f>SUMIF('On Orders'!$B:$B,$B177,'On Orders'!H:H)</f>
        <v>0</v>
      </c>
      <c r="S177" s="3">
        <v>0</v>
      </c>
      <c r="T177" s="3">
        <v>0</v>
      </c>
      <c r="U177" s="3">
        <v>0</v>
      </c>
      <c r="V177" s="31">
        <f t="shared" si="125"/>
        <v>-10</v>
      </c>
      <c r="W177" s="31">
        <f t="shared" si="126"/>
        <v>-12</v>
      </c>
      <c r="X177" s="31">
        <f t="shared" si="127"/>
        <v>-15</v>
      </c>
      <c r="Y177" s="31">
        <f t="shared" si="128"/>
        <v>-20</v>
      </c>
      <c r="Z177" s="31">
        <f t="shared" si="129"/>
        <v>-22</v>
      </c>
      <c r="AA177" s="31">
        <f t="shared" si="130"/>
        <v>-24</v>
      </c>
      <c r="AB177" t="str">
        <f>IF(COUNTIF('Master iP17 iP18'!$B:$B,$B177)&gt;0,"18",IF(COUNTIF('Master iP17 iP18'!$E:$E,$B177)&gt;0,"17","NORMAL"))</f>
        <v>NORMAL</v>
      </c>
      <c r="AC177" t="str">
        <f>IF($AB177="18",_xlfn.XLOOKUP($B177,'Master iP17 iP18'!$B:$B,'Master iP17 iP18'!$E:$E),"")</f>
        <v/>
      </c>
      <c r="AD177" s="22">
        <f t="shared" si="131"/>
        <v>-10</v>
      </c>
      <c r="AE177" s="22">
        <f t="shared" si="132"/>
        <v>-12</v>
      </c>
      <c r="AF177" s="22">
        <f t="shared" si="133"/>
        <v>-15</v>
      </c>
      <c r="AG177" s="22">
        <f t="shared" si="134"/>
        <v>-20</v>
      </c>
      <c r="AH177" s="22">
        <f t="shared" si="135"/>
        <v>-22</v>
      </c>
      <c r="AI177" s="22">
        <f t="shared" si="136"/>
        <v>-24</v>
      </c>
      <c r="AJ177" s="141">
        <f t="shared" si="137"/>
        <v>10</v>
      </c>
      <c r="AK177" s="3">
        <v>10</v>
      </c>
      <c r="AL177" s="3">
        <v>0</v>
      </c>
      <c r="AM177" s="3">
        <v>0</v>
      </c>
      <c r="AN177" s="3">
        <v>5</v>
      </c>
      <c r="AO177" s="3">
        <f t="shared" si="142"/>
        <v>2</v>
      </c>
      <c r="AR177" s="35"/>
      <c r="AZ177" t="s">
        <v>4105</v>
      </c>
      <c r="BA177" s="110">
        <f>SUMIF(Consenso!$C:$C,$B177,Consenso!AZ:AZ)</f>
        <v>0</v>
      </c>
      <c r="BB177" s="110">
        <f>SUMIF(Consenso!$C:$C,$B177,Consenso!BA:BA)</f>
        <v>1119.56</v>
      </c>
      <c r="BC177" s="110">
        <f>SUMIF(Consenso!$C:$C,$B177,Consenso!BB:BB)</f>
        <v>1679.34</v>
      </c>
      <c r="BD177" s="110">
        <f>SUMIF(Consenso!$C:$C,$B177,Consenso!BC:BC)</f>
        <v>2798.8999999999996</v>
      </c>
      <c r="BE177" s="110">
        <f>SUMIF(Consenso!$C:$C,$B177,Consenso!BD:BD)</f>
        <v>1119.56</v>
      </c>
      <c r="BF177" s="110">
        <f>SUMIF(Consenso!$C:$C,$B177,Consenso!BE:BE)</f>
        <v>1119.56</v>
      </c>
    </row>
    <row r="178" spans="1:58" x14ac:dyDescent="0.2">
      <c r="A178" t="s">
        <v>104</v>
      </c>
      <c r="B178" s="37" t="s">
        <v>2291</v>
      </c>
      <c r="C178" t="s">
        <v>2292</v>
      </c>
      <c r="D178" t="s">
        <v>2288</v>
      </c>
      <c r="E178" t="s">
        <v>2202</v>
      </c>
      <c r="F178" s="23">
        <v>17.600000000000001</v>
      </c>
      <c r="G178" s="169">
        <v>300</v>
      </c>
      <c r="H178" s="3">
        <f>SUMIF(Consenso!$C:$C,$B178,Consenso!AM:AM)</f>
        <v>185</v>
      </c>
      <c r="I178" s="3">
        <f>SUMIF(Consenso!$C:$C,$B178,Consenso!AN:AN)</f>
        <v>27</v>
      </c>
      <c r="J178" s="3">
        <f>SUMIF(Consenso!$C:$C,$B178,Consenso!AO:AO)</f>
        <v>32</v>
      </c>
      <c r="K178" s="3">
        <f>SUMIF(Consenso!$C:$C,$B178,Consenso!AP:AP)</f>
        <v>33</v>
      </c>
      <c r="L178" s="3">
        <f>SUMIF(Consenso!$C:$C,$B178,Consenso!AQ:AQ)</f>
        <v>43</v>
      </c>
      <c r="M178" s="3">
        <f>SUMIF(Consenso!$C:$C,$B178,Consenso!AR:AR)</f>
        <v>24</v>
      </c>
      <c r="N178" s="3">
        <v>0</v>
      </c>
      <c r="O178" s="3">
        <f>SUMIF('On Orders'!$B:$B,$B178,'On Orders'!E:E)</f>
        <v>0</v>
      </c>
      <c r="P178" s="3">
        <f>SUMIF('On Orders'!$B:$B,$B178,'On Orders'!F:F)</f>
        <v>0</v>
      </c>
      <c r="Q178" s="3">
        <f>SUMIF('On Orders'!$B:$B,$B178,'On Orders'!G:G)</f>
        <v>0</v>
      </c>
      <c r="R178" s="3">
        <f>SUMIF('On Orders'!$B:$B,$B178,'On Orders'!H:H)</f>
        <v>0</v>
      </c>
      <c r="S178" s="3">
        <v>0</v>
      </c>
      <c r="T178" s="3">
        <v>0</v>
      </c>
      <c r="U178" s="3">
        <v>0</v>
      </c>
      <c r="V178" s="31">
        <f>(N178+O178+P178)-H178</f>
        <v>-185</v>
      </c>
      <c r="W178" s="31">
        <f t="shared" si="126"/>
        <v>-212</v>
      </c>
      <c r="X178" s="31">
        <f t="shared" si="127"/>
        <v>-244</v>
      </c>
      <c r="Y178" s="31">
        <f t="shared" si="128"/>
        <v>-277</v>
      </c>
      <c r="Z178" s="31">
        <f t="shared" si="129"/>
        <v>-320</v>
      </c>
      <c r="AA178" s="31">
        <f t="shared" si="130"/>
        <v>-344</v>
      </c>
      <c r="AB178" t="str">
        <f>IF(COUNTIF('Master iP17 iP18'!$B:$B,$B178)&gt;0,"18",IF(COUNTIF('Master iP17 iP18'!$E:$E,$B178)&gt;0,"17","NORMAL"))</f>
        <v>NORMAL</v>
      </c>
      <c r="AC178" t="str">
        <f>IF($AB178="18",_xlfn.XLOOKUP($B178,'Master iP17 iP18'!$B:$B,'Master iP17 iP18'!$E:$E),"")</f>
        <v/>
      </c>
      <c r="AD178" s="22">
        <f t="shared" si="131"/>
        <v>-185</v>
      </c>
      <c r="AE178" s="22">
        <f t="shared" si="132"/>
        <v>-212</v>
      </c>
      <c r="AF178" s="22">
        <f t="shared" si="133"/>
        <v>-244</v>
      </c>
      <c r="AG178" s="22">
        <f t="shared" si="134"/>
        <v>-277</v>
      </c>
      <c r="AH178" s="22">
        <f t="shared" si="135"/>
        <v>-320</v>
      </c>
      <c r="AI178" s="22">
        <f t="shared" si="136"/>
        <v>-344</v>
      </c>
      <c r="AJ178" s="3">
        <f t="shared" si="137"/>
        <v>185</v>
      </c>
      <c r="AK178" s="3">
        <f>IF($AB178="17",0,MAX(0,MAX(0,-AE178)))</f>
        <v>212</v>
      </c>
      <c r="AL178" s="3">
        <f t="shared" si="139"/>
        <v>32</v>
      </c>
      <c r="AM178" s="3">
        <f t="shared" si="140"/>
        <v>33</v>
      </c>
      <c r="AN178" s="3">
        <f t="shared" si="141"/>
        <v>43</v>
      </c>
      <c r="AO178" s="3">
        <f t="shared" si="142"/>
        <v>24</v>
      </c>
      <c r="AR178" s="35"/>
      <c r="AZ178" t="s">
        <v>4108</v>
      </c>
      <c r="BA178" s="110">
        <f>SUMIF(Consenso!$C:$C,$B178,Consenso!AZ:AZ)</f>
        <v>0</v>
      </c>
      <c r="BB178" s="110">
        <f>SUMIF(Consenso!$C:$C,$B178,Consenso!BA:BA)</f>
        <v>15114.06</v>
      </c>
      <c r="BC178" s="110">
        <f>SUMIF(Consenso!$C:$C,$B178,Consenso!BB:BB)</f>
        <v>17912.96</v>
      </c>
      <c r="BD178" s="110">
        <f>SUMIF(Consenso!$C:$C,$B178,Consenso!BC:BC)</f>
        <v>18472.739999999998</v>
      </c>
      <c r="BE178" s="110">
        <f>SUMIF(Consenso!$C:$C,$B178,Consenso!BD:BD)</f>
        <v>24070.539999999997</v>
      </c>
      <c r="BF178" s="110">
        <f>SUMIF(Consenso!$C:$C,$B178,Consenso!BE:BE)</f>
        <v>13434.72</v>
      </c>
    </row>
    <row r="179" spans="1:58" x14ac:dyDescent="0.2">
      <c r="A179" t="s">
        <v>104</v>
      </c>
      <c r="B179" s="37" t="s">
        <v>2293</v>
      </c>
      <c r="C179" t="s">
        <v>2294</v>
      </c>
      <c r="D179" t="s">
        <v>2288</v>
      </c>
      <c r="E179" t="s">
        <v>2202</v>
      </c>
      <c r="F179" s="23">
        <v>17.600000000000001</v>
      </c>
      <c r="G179" s="169">
        <v>300</v>
      </c>
      <c r="H179" s="3">
        <f>SUMIF(Consenso!$C:$C,$B179,Consenso!AM:AM)</f>
        <v>120</v>
      </c>
      <c r="I179" s="3">
        <f>SUMIF(Consenso!$C:$C,$B179,Consenso!AN:AN)</f>
        <v>20</v>
      </c>
      <c r="J179" s="3">
        <f>SUMIF(Consenso!$C:$C,$B179,Consenso!AO:AO)</f>
        <v>27</v>
      </c>
      <c r="K179" s="3">
        <f>SUMIF(Consenso!$C:$C,$B179,Consenso!AP:AP)</f>
        <v>29</v>
      </c>
      <c r="L179" s="3">
        <f>SUMIF(Consenso!$C:$C,$B179,Consenso!AQ:AQ)</f>
        <v>37</v>
      </c>
      <c r="M179" s="3">
        <f>SUMIF(Consenso!$C:$C,$B179,Consenso!AR:AR)</f>
        <v>31</v>
      </c>
      <c r="N179" s="3">
        <v>0</v>
      </c>
      <c r="O179" s="3">
        <f>SUMIF('On Orders'!$B:$B,$B179,'On Orders'!E:E)</f>
        <v>0</v>
      </c>
      <c r="P179" s="3">
        <f>SUMIF('On Orders'!$B:$B,$B179,'On Orders'!F:F)</f>
        <v>0</v>
      </c>
      <c r="Q179" s="3">
        <f>SUMIF('On Orders'!$B:$B,$B179,'On Orders'!G:G)</f>
        <v>0</v>
      </c>
      <c r="R179" s="3">
        <f>SUMIF('On Orders'!$B:$B,$B179,'On Orders'!H:H)</f>
        <v>0</v>
      </c>
      <c r="S179" s="3">
        <v>0</v>
      </c>
      <c r="T179" s="3">
        <v>0</v>
      </c>
      <c r="U179" s="3">
        <v>0</v>
      </c>
      <c r="V179" s="31">
        <f t="shared" si="125"/>
        <v>-120</v>
      </c>
      <c r="W179" s="31">
        <f t="shared" si="126"/>
        <v>-140</v>
      </c>
      <c r="X179" s="31">
        <f t="shared" si="127"/>
        <v>-167</v>
      </c>
      <c r="Y179" s="31">
        <f t="shared" si="128"/>
        <v>-196</v>
      </c>
      <c r="Z179" s="31">
        <f t="shared" si="129"/>
        <v>-233</v>
      </c>
      <c r="AA179" s="31">
        <f t="shared" si="130"/>
        <v>-264</v>
      </c>
      <c r="AB179" t="str">
        <f>IF(COUNTIF('Master iP17 iP18'!$B:$B,$B179)&gt;0,"18",IF(COUNTIF('Master iP17 iP18'!$E:$E,$B179)&gt;0,"17","NORMAL"))</f>
        <v>NORMAL</v>
      </c>
      <c r="AC179" t="str">
        <f>IF($AB179="18",_xlfn.XLOOKUP($B179,'Master iP17 iP18'!$B:$B,'Master iP17 iP18'!$E:$E),"")</f>
        <v/>
      </c>
      <c r="AD179" s="22">
        <f t="shared" si="131"/>
        <v>-120</v>
      </c>
      <c r="AE179" s="22">
        <f t="shared" si="132"/>
        <v>-140</v>
      </c>
      <c r="AF179" s="22">
        <f t="shared" si="133"/>
        <v>-167</v>
      </c>
      <c r="AG179" s="22">
        <f t="shared" si="134"/>
        <v>-196</v>
      </c>
      <c r="AH179" s="22">
        <f t="shared" si="135"/>
        <v>-233</v>
      </c>
      <c r="AI179" s="22">
        <f t="shared" si="136"/>
        <v>-264</v>
      </c>
      <c r="AJ179" s="3">
        <f t="shared" si="137"/>
        <v>120</v>
      </c>
      <c r="AK179" s="3">
        <f>IF($AB179="17",0,MAX(0,MAX(0,-AE179)))</f>
        <v>140</v>
      </c>
      <c r="AL179" s="3">
        <f t="shared" si="139"/>
        <v>27</v>
      </c>
      <c r="AM179" s="3">
        <f t="shared" si="140"/>
        <v>29</v>
      </c>
      <c r="AN179" s="3">
        <f t="shared" si="141"/>
        <v>37</v>
      </c>
      <c r="AO179" s="3">
        <f t="shared" si="142"/>
        <v>31</v>
      </c>
      <c r="AR179" s="35"/>
      <c r="AZ179" t="s">
        <v>4109</v>
      </c>
      <c r="BA179" s="110">
        <f>SUMIF(Consenso!$C:$C,$B179,Consenso!AZ:AZ)</f>
        <v>0</v>
      </c>
      <c r="BB179" s="110">
        <f>SUMIF(Consenso!$C:$C,$B179,Consenso!BA:BA)</f>
        <v>11195.599999999999</v>
      </c>
      <c r="BC179" s="110">
        <f>SUMIF(Consenso!$C:$C,$B179,Consenso!BB:BB)</f>
        <v>15114.06</v>
      </c>
      <c r="BD179" s="110">
        <f>SUMIF(Consenso!$C:$C,$B179,Consenso!BC:BC)</f>
        <v>16233.619999999999</v>
      </c>
      <c r="BE179" s="110">
        <f>SUMIF(Consenso!$C:$C,$B179,Consenso!BD:BD)</f>
        <v>20711.86</v>
      </c>
      <c r="BF179" s="110">
        <f>SUMIF(Consenso!$C:$C,$B179,Consenso!BE:BE)</f>
        <v>17353.18</v>
      </c>
    </row>
    <row r="180" spans="1:58" x14ac:dyDescent="0.2">
      <c r="A180" t="s">
        <v>20</v>
      </c>
      <c r="B180" s="2" t="s">
        <v>2177</v>
      </c>
      <c r="C180" s="2" t="s">
        <v>3861</v>
      </c>
      <c r="D180" s="2" t="s">
        <v>41</v>
      </c>
      <c r="E180" t="s">
        <v>2202</v>
      </c>
      <c r="F180" s="23">
        <v>1.52</v>
      </c>
      <c r="G180" s="169">
        <v>0</v>
      </c>
      <c r="H180" s="3">
        <f>SUMIF(Consenso!$C:$C,$B180,Consenso!AM:AM)</f>
        <v>0</v>
      </c>
      <c r="I180" s="3">
        <f>SUMIF(Consenso!$C:$C,$B180,Consenso!AN:AN)</f>
        <v>0</v>
      </c>
      <c r="J180" s="3">
        <f>SUMIF(Consenso!$C:$C,$B180,Consenso!AO:AO)</f>
        <v>0</v>
      </c>
      <c r="K180" s="3">
        <f>SUMIF(Consenso!$C:$C,$B180,Consenso!AP:AP)</f>
        <v>0</v>
      </c>
      <c r="L180" s="3">
        <f>SUMIF(Consenso!$C:$C,$B180,Consenso!AQ:AQ)</f>
        <v>0</v>
      </c>
      <c r="M180" s="3">
        <f>SUMIF(Consenso!$C:$C,$B180,Consenso!AR:AR)</f>
        <v>0</v>
      </c>
      <c r="N180" s="3">
        <f>IFERROR(VLOOKUP(B:B,Consenso!C:P,14,0),0)</f>
        <v>23474</v>
      </c>
      <c r="O180" s="3">
        <f>SUMIF('On Orders'!$B:$B,$B180,'On Orders'!E:E)</f>
        <v>0</v>
      </c>
      <c r="P180" s="3">
        <f>SUMIF('On Orders'!$B:$B,$B180,'On Orders'!F:F)</f>
        <v>0</v>
      </c>
      <c r="Q180" s="3">
        <f>SUMIF('On Orders'!$B:$B,$B180,'On Orders'!G:G)</f>
        <v>0</v>
      </c>
      <c r="R180" s="3">
        <f>SUMIF('On Orders'!$B:$B,$B180,'On Orders'!H:H)</f>
        <v>0</v>
      </c>
      <c r="S180" s="3">
        <v>0</v>
      </c>
      <c r="T180" s="3">
        <v>0</v>
      </c>
      <c r="U180" s="3">
        <v>0</v>
      </c>
      <c r="V180" s="31">
        <f t="shared" si="125"/>
        <v>23474</v>
      </c>
      <c r="W180" s="31">
        <f t="shared" si="126"/>
        <v>23474</v>
      </c>
      <c r="X180" s="31">
        <f t="shared" si="127"/>
        <v>23474</v>
      </c>
      <c r="Y180" s="31">
        <f t="shared" si="128"/>
        <v>23474</v>
      </c>
      <c r="Z180" s="31">
        <f t="shared" si="129"/>
        <v>23474</v>
      </c>
      <c r="AA180" s="31">
        <f t="shared" si="130"/>
        <v>23474</v>
      </c>
      <c r="AB180" t="str">
        <f>IF(COUNTIF('Master iP17 iP18'!$B:$B,$B180)&gt;0,"18",IF(COUNTIF('Master iP17 iP18'!$E:$E,$B180)&gt;0,"17","NORMAL"))</f>
        <v>NORMAL</v>
      </c>
      <c r="AC180" t="str">
        <f>IF($AB180="18",_xlfn.XLOOKUP($B180,'Master iP17 iP18'!$B:$B,'Master iP17 iP18'!$E:$E),"")</f>
        <v/>
      </c>
      <c r="AD180" s="22">
        <f t="shared" si="131"/>
        <v>23474</v>
      </c>
      <c r="AE180" s="22">
        <f t="shared" si="132"/>
        <v>23474</v>
      </c>
      <c r="AF180" s="22">
        <f t="shared" si="133"/>
        <v>23474</v>
      </c>
      <c r="AG180" s="22">
        <f t="shared" si="134"/>
        <v>23474</v>
      </c>
      <c r="AH180" s="22">
        <f t="shared" si="135"/>
        <v>23474</v>
      </c>
      <c r="AI180" s="22">
        <f t="shared" si="136"/>
        <v>23474</v>
      </c>
      <c r="AJ180" s="3">
        <f t="shared" si="137"/>
        <v>0</v>
      </c>
      <c r="AK180" s="3">
        <f t="shared" si="138"/>
        <v>0</v>
      </c>
      <c r="AL180" s="3">
        <f t="shared" si="139"/>
        <v>0</v>
      </c>
      <c r="AM180" s="3">
        <f t="shared" si="140"/>
        <v>0</v>
      </c>
      <c r="AN180" s="3">
        <f t="shared" si="141"/>
        <v>0</v>
      </c>
      <c r="AO180" s="3">
        <f t="shared" si="142"/>
        <v>0</v>
      </c>
      <c r="BA180" s="110">
        <f>SUMIF(Consenso!$C:$C,$B180,Consenso!AZ:AZ)</f>
        <v>0</v>
      </c>
      <c r="BB180" s="110">
        <f>SUMIF(Consenso!$C:$C,$B180,Consenso!BA:BA)</f>
        <v>410467.64</v>
      </c>
      <c r="BC180" s="110">
        <f>SUMIF(Consenso!$C:$C,$B180,Consenso!BB:BB)</f>
        <v>433357.32</v>
      </c>
      <c r="BD180" s="110">
        <f>SUMIF(Consenso!$C:$C,$B180,Consenso!BC:BC)</f>
        <v>478827.36</v>
      </c>
      <c r="BE180" s="110">
        <f>SUMIF(Consenso!$C:$C,$B180,Consenso!BD:BD)</f>
        <v>535896.9</v>
      </c>
      <c r="BF180" s="110">
        <f>SUMIF(Consenso!$C:$C,$B180,Consenso!BE:BE)</f>
        <v>535896.9</v>
      </c>
    </row>
    <row r="181" spans="1:58" x14ac:dyDescent="0.2">
      <c r="A181" t="s">
        <v>20</v>
      </c>
      <c r="B181" s="2" t="s">
        <v>2178</v>
      </c>
      <c r="C181" s="2" t="s">
        <v>3864</v>
      </c>
      <c r="D181" s="2" t="s">
        <v>46</v>
      </c>
      <c r="E181" t="s">
        <v>2202</v>
      </c>
      <c r="F181" s="23">
        <v>1.81</v>
      </c>
      <c r="G181" s="169">
        <v>0</v>
      </c>
      <c r="H181" s="3">
        <f>SUMIF(Consenso!$C:$C,$B181,Consenso!AM:AM)</f>
        <v>0</v>
      </c>
      <c r="I181" s="3">
        <f>SUMIF(Consenso!$C:$C,$B181,Consenso!AN:AN)</f>
        <v>0</v>
      </c>
      <c r="J181" s="3">
        <f>SUMIF(Consenso!$C:$C,$B181,Consenso!AO:AO)</f>
        <v>0</v>
      </c>
      <c r="K181" s="3">
        <f>SUMIF(Consenso!$C:$C,$B181,Consenso!AP:AP)</f>
        <v>0</v>
      </c>
      <c r="L181" s="3">
        <f>SUMIF(Consenso!$C:$C,$B181,Consenso!AQ:AQ)</f>
        <v>0</v>
      </c>
      <c r="M181" s="3">
        <f>SUMIF(Consenso!$C:$C,$B181,Consenso!AR:AR)</f>
        <v>0</v>
      </c>
      <c r="N181" s="3">
        <f>IFERROR(VLOOKUP(B:B,Consenso!C:P,14,0),0)</f>
        <v>11823</v>
      </c>
      <c r="O181" s="3">
        <f>SUMIF('On Orders'!$B:$B,$B181,'On Orders'!E:E)</f>
        <v>0</v>
      </c>
      <c r="P181" s="3">
        <f>SUMIF('On Orders'!$B:$B,$B181,'On Orders'!F:F)</f>
        <v>0</v>
      </c>
      <c r="Q181" s="3">
        <f>SUMIF('On Orders'!$B:$B,$B181,'On Orders'!G:G)</f>
        <v>0</v>
      </c>
      <c r="R181" s="3">
        <f>SUMIF('On Orders'!$B:$B,$B181,'On Orders'!H:H)</f>
        <v>0</v>
      </c>
      <c r="S181" s="3">
        <v>0</v>
      </c>
      <c r="T181" s="3">
        <v>0</v>
      </c>
      <c r="U181" s="3">
        <v>0</v>
      </c>
      <c r="V181" s="31">
        <f t="shared" si="125"/>
        <v>11823</v>
      </c>
      <c r="W181" s="31">
        <f t="shared" si="126"/>
        <v>11823</v>
      </c>
      <c r="X181" s="31">
        <f t="shared" si="127"/>
        <v>11823</v>
      </c>
      <c r="Y181" s="31">
        <f t="shared" si="128"/>
        <v>11823</v>
      </c>
      <c r="Z181" s="31">
        <f t="shared" si="129"/>
        <v>11823</v>
      </c>
      <c r="AA181" s="31">
        <f t="shared" si="130"/>
        <v>11823</v>
      </c>
      <c r="AB181" t="str">
        <f>IF(COUNTIF('Master iP17 iP18'!$B:$B,$B181)&gt;0,"18",IF(COUNTIF('Master iP17 iP18'!$E:$E,$B181)&gt;0,"17","NORMAL"))</f>
        <v>NORMAL</v>
      </c>
      <c r="AC181" t="str">
        <f>IF($AB181="18",_xlfn.XLOOKUP($B181,'Master iP17 iP18'!$B:$B,'Master iP17 iP18'!$E:$E),"")</f>
        <v/>
      </c>
      <c r="AD181" s="22">
        <f t="shared" si="131"/>
        <v>11823</v>
      </c>
      <c r="AE181" s="22">
        <f t="shared" si="132"/>
        <v>11823</v>
      </c>
      <c r="AF181" s="22">
        <f t="shared" si="133"/>
        <v>11823</v>
      </c>
      <c r="AG181" s="22">
        <f t="shared" si="134"/>
        <v>11823</v>
      </c>
      <c r="AH181" s="22">
        <f t="shared" si="135"/>
        <v>11823</v>
      </c>
      <c r="AI181" s="22">
        <f t="shared" si="136"/>
        <v>11823</v>
      </c>
      <c r="AJ181" s="3">
        <f t="shared" si="137"/>
        <v>0</v>
      </c>
      <c r="AK181" s="3">
        <f t="shared" si="138"/>
        <v>0</v>
      </c>
      <c r="AL181" s="3">
        <f t="shared" si="139"/>
        <v>0</v>
      </c>
      <c r="AM181" s="3">
        <f t="shared" si="140"/>
        <v>0</v>
      </c>
      <c r="AN181" s="3">
        <f t="shared" si="141"/>
        <v>0</v>
      </c>
      <c r="AO181" s="3">
        <f t="shared" si="142"/>
        <v>0</v>
      </c>
      <c r="BA181" s="110">
        <f>SUMIF(Consenso!$C:$C,$B181,Consenso!AZ:AZ)</f>
        <v>0</v>
      </c>
      <c r="BB181" s="110">
        <f>SUMIF(Consenso!$C:$C,$B181,Consenso!BA:BA)</f>
        <v>274751.44</v>
      </c>
      <c r="BC181" s="110">
        <f>SUMIF(Consenso!$C:$C,$B181,Consenso!BB:BB)</f>
        <v>290095.64</v>
      </c>
      <c r="BD181" s="110">
        <f>SUMIF(Consenso!$C:$C,$B181,Consenso!BC:BC)</f>
        <v>320603.52000000002</v>
      </c>
      <c r="BE181" s="110">
        <f>SUMIF(Consenso!$C:$C,$B181,Consenso!BD:BD)</f>
        <v>358693.24000000005</v>
      </c>
      <c r="BF181" s="110">
        <f>SUMIF(Consenso!$C:$C,$B181,Consenso!BE:BE)</f>
        <v>358693.24000000005</v>
      </c>
    </row>
    <row r="182" spans="1:58" x14ac:dyDescent="0.2">
      <c r="A182" t="s">
        <v>56</v>
      </c>
      <c r="B182" s="2" t="s">
        <v>556</v>
      </c>
      <c r="C182" s="2" t="s">
        <v>557</v>
      </c>
      <c r="D182" s="2" t="s">
        <v>488</v>
      </c>
      <c r="E182" t="s">
        <v>2202</v>
      </c>
      <c r="F182" s="23">
        <v>14</v>
      </c>
      <c r="G182" s="169">
        <v>0</v>
      </c>
      <c r="H182" s="3">
        <f>SUMIF(Consenso!$C:$C,$B182,Consenso!AM:AM)</f>
        <v>0</v>
      </c>
      <c r="I182" s="3">
        <f>SUMIF(Consenso!$C:$C,$B182,Consenso!AN:AN)</f>
        <v>0</v>
      </c>
      <c r="J182" s="3">
        <f>SUMIF(Consenso!$C:$C,$B182,Consenso!AO:AO)</f>
        <v>0</v>
      </c>
      <c r="K182" s="3">
        <f>SUMIF(Consenso!$C:$C,$B182,Consenso!AP:AP)</f>
        <v>0</v>
      </c>
      <c r="L182" s="3">
        <f>SUMIF(Consenso!$C:$C,$B182,Consenso!AQ:AQ)</f>
        <v>0</v>
      </c>
      <c r="M182" s="3">
        <f>SUMIF(Consenso!$C:$C,$B182,Consenso!AR:AR)</f>
        <v>0</v>
      </c>
      <c r="N182" s="3">
        <f>IFERROR(VLOOKUP(B:B,Consenso!C:P,14,0),0)</f>
        <v>121</v>
      </c>
      <c r="O182" s="3">
        <f>SUMIF('On Orders'!$B:$B,$B182,'On Orders'!E:E)</f>
        <v>0</v>
      </c>
      <c r="P182" s="3">
        <f>SUMIF('On Orders'!$B:$B,$B182,'On Orders'!F:F)</f>
        <v>0</v>
      </c>
      <c r="Q182" s="3">
        <f>SUMIF('On Orders'!$B:$B,$B182,'On Orders'!G:G)</f>
        <v>0</v>
      </c>
      <c r="R182" s="3">
        <f>SUMIF('On Orders'!$B:$B,$B182,'On Orders'!H:H)</f>
        <v>0</v>
      </c>
      <c r="S182" s="3">
        <v>0</v>
      </c>
      <c r="T182" s="3">
        <v>0</v>
      </c>
      <c r="U182" s="3">
        <v>0</v>
      </c>
      <c r="V182" s="31">
        <f t="shared" ref="V182:V183" si="151">(N182+O182+P182)-H182</f>
        <v>121</v>
      </c>
      <c r="W182" s="31">
        <f t="shared" ref="W182:W183" si="152">(V182+Q182)-I182</f>
        <v>121</v>
      </c>
      <c r="X182" s="31">
        <f t="shared" ref="X182:X183" si="153">(W182+R182)-J182</f>
        <v>121</v>
      </c>
      <c r="Y182" s="31">
        <f t="shared" ref="Y182:Y183" si="154">(X182+S182)-K182</f>
        <v>121</v>
      </c>
      <c r="Z182" s="31">
        <f t="shared" ref="Z182:Z183" si="155">(Y182+T182)-L182</f>
        <v>121</v>
      </c>
      <c r="AA182" s="31">
        <f t="shared" ref="AA182:AA183" si="156">(Z182+U182)-M182</f>
        <v>121</v>
      </c>
      <c r="AB182" t="str">
        <f>IF(COUNTIF('Master iP17 iP18'!$B:$B,$B182)&gt;0,"18",IF(COUNTIF('Master iP17 iP18'!$E:$E,$B182)&gt;0,"17","NORMAL"))</f>
        <v>NORMAL</v>
      </c>
      <c r="AC182" t="str">
        <f>IF($AB182="18",_xlfn.XLOOKUP($B182,'Master iP17 iP18'!$B:$B,'Master iP17 iP18'!$E:$E),"")</f>
        <v/>
      </c>
      <c r="AD182" s="22">
        <f t="shared" ref="AD182:AD183" si="157">IF($AB182="18",V182+IFERROR(_xlfn.XLOOKUP($AC182,$B:$B,V:V),0),V182)</f>
        <v>121</v>
      </c>
      <c r="AE182" s="22">
        <f t="shared" ref="AE182:AE183" si="158">IF($AB182="18",W182+IFERROR(_xlfn.XLOOKUP($AC182,$B:$B,W:W),0),W182)</f>
        <v>121</v>
      </c>
      <c r="AF182" s="22">
        <f t="shared" ref="AF182:AF183" si="159">IF($AB182="18",X182+IFERROR(_xlfn.XLOOKUP($AC182,$B:$B,X:X),0),X182)</f>
        <v>121</v>
      </c>
      <c r="AG182" s="22">
        <f t="shared" ref="AG182:AG183" si="160">IF($AB182="18",Y182+IFERROR(_xlfn.XLOOKUP($AC182,$B:$B,Y:Y),0),Y182)</f>
        <v>121</v>
      </c>
      <c r="AH182" s="22">
        <f t="shared" ref="AH182:AH183" si="161">IF($AB182="18",Z182+IFERROR(_xlfn.XLOOKUP($AC182,$B:$B,Z:Z),0),Z182)</f>
        <v>121</v>
      </c>
      <c r="AI182" s="22">
        <f t="shared" ref="AI182:AI183" si="162">IF($AB182="18",AA182+IFERROR(_xlfn.XLOOKUP($AC182,$B:$B,AA:AA),0),AA182)</f>
        <v>121</v>
      </c>
      <c r="AJ182" s="3">
        <f t="shared" ref="AJ182:AJ183" si="163">IF($AB182="17",0,MAX(0,-AD182))</f>
        <v>0</v>
      </c>
      <c r="AK182" s="3">
        <f t="shared" ref="AK182:AK183" si="164">IF($AB182="17",0,MAX(0,MAX(0,-AE182)-MAX(0,-AD182)))</f>
        <v>0</v>
      </c>
      <c r="AL182" s="3">
        <f t="shared" ref="AL182:AL183" si="165">IF($AB182="17",0,MAX(0,MAX(0,-AF182)-MAX(0,-AE182)))</f>
        <v>0</v>
      </c>
      <c r="AM182" s="3">
        <f t="shared" ref="AM182:AM183" si="166">IF($AB182="17",0,MAX(0,MAX(0,-AG182)-MAX(0,-AF182)))</f>
        <v>0</v>
      </c>
      <c r="AN182" s="3">
        <f t="shared" ref="AN182:AN183" si="167">IF($AB182="17",0,MAX(0,MAX(0,-AH182)-MAX(0,-AG182)))</f>
        <v>0</v>
      </c>
      <c r="AO182" s="3">
        <f t="shared" ref="AO182:AO183" si="168">IF($AB182="17",0,MAX(0,MAX(0,-AI182)-MAX(0,-AH182)))</f>
        <v>0</v>
      </c>
      <c r="BA182" s="110">
        <f>SUMIF(Consenso!$C:$C,$B182,Consenso!AZ:AZ)</f>
        <v>0</v>
      </c>
      <c r="BB182" s="110">
        <f>SUMIF(Consenso!$C:$C,$B182,Consenso!BA:BA)</f>
        <v>0</v>
      </c>
      <c r="BC182" s="110">
        <f>SUMIF(Consenso!$C:$C,$B182,Consenso!BB:BB)</f>
        <v>0</v>
      </c>
      <c r="BD182" s="110">
        <f>SUMIF(Consenso!$C:$C,$B182,Consenso!BC:BC)</f>
        <v>0</v>
      </c>
      <c r="BE182" s="110">
        <f>SUMIF(Consenso!$C:$C,$B182,Consenso!BD:BD)</f>
        <v>0</v>
      </c>
      <c r="BF182" s="110">
        <f>SUMIF(Consenso!$C:$C,$B182,Consenso!BE:BE)</f>
        <v>0</v>
      </c>
    </row>
    <row r="183" spans="1:58" x14ac:dyDescent="0.2">
      <c r="A183" t="s">
        <v>56</v>
      </c>
      <c r="B183" s="2" t="s">
        <v>71</v>
      </c>
      <c r="C183" s="2" t="s">
        <v>73</v>
      </c>
      <c r="D183" s="2" t="s">
        <v>61</v>
      </c>
      <c r="E183" t="s">
        <v>2202</v>
      </c>
      <c r="F183" s="23">
        <v>13</v>
      </c>
      <c r="G183" s="169">
        <v>0</v>
      </c>
      <c r="H183" s="3">
        <f>SUMIF(Consenso!$C:$C,$B183,Consenso!AM:AM)</f>
        <v>708</v>
      </c>
      <c r="I183" s="3">
        <f>SUMIF(Consenso!$C:$C,$B183,Consenso!AN:AN)</f>
        <v>3154</v>
      </c>
      <c r="J183" s="3">
        <f>SUMIF(Consenso!$C:$C,$B183,Consenso!AO:AO)</f>
        <v>1193</v>
      </c>
      <c r="K183" s="3">
        <f>SUMIF(Consenso!$C:$C,$B183,Consenso!AP:AP)</f>
        <v>1070</v>
      </c>
      <c r="L183" s="3">
        <f>SUMIF(Consenso!$C:$C,$B183,Consenso!AQ:AQ)</f>
        <v>0</v>
      </c>
      <c r="M183" s="3">
        <f>SUMIF(Consenso!$C:$C,$B183,Consenso!AR:AR)</f>
        <v>0</v>
      </c>
      <c r="N183" s="3">
        <f>IFERROR(VLOOKUP(B:B,Consenso!C:P,14,0),0)</f>
        <v>9</v>
      </c>
      <c r="O183" s="3">
        <f>SUMIF('On Orders'!$B:$B,$B183,'On Orders'!E:E)</f>
        <v>0</v>
      </c>
      <c r="P183" s="3">
        <f>SUMIF('On Orders'!$B:$B,$B183,'On Orders'!F:F)</f>
        <v>0</v>
      </c>
      <c r="Q183" s="3">
        <f>SUMIF('On Orders'!$B:$B,$B183,'On Orders'!G:G)</f>
        <v>0</v>
      </c>
      <c r="R183" s="3">
        <f>SUMIF('On Orders'!$B:$B,$B183,'On Orders'!H:H)</f>
        <v>0</v>
      </c>
      <c r="S183" s="3">
        <v>0</v>
      </c>
      <c r="T183" s="3">
        <v>0</v>
      </c>
      <c r="U183" s="3">
        <v>0</v>
      </c>
      <c r="V183" s="31">
        <f t="shared" si="151"/>
        <v>-699</v>
      </c>
      <c r="W183" s="31">
        <f t="shared" si="152"/>
        <v>-3853</v>
      </c>
      <c r="X183" s="31">
        <f t="shared" si="153"/>
        <v>-5046</v>
      </c>
      <c r="Y183" s="31">
        <f t="shared" si="154"/>
        <v>-6116</v>
      </c>
      <c r="Z183" s="31">
        <f t="shared" si="155"/>
        <v>-6116</v>
      </c>
      <c r="AA183" s="31">
        <f t="shared" si="156"/>
        <v>-6116</v>
      </c>
      <c r="AB183" t="str">
        <f>IF(COUNTIF('Master iP17 iP18'!$B:$B,$B183)&gt;0,"18",IF(COUNTIF('Master iP17 iP18'!$E:$E,$B183)&gt;0,"17","NORMAL"))</f>
        <v>NORMAL</v>
      </c>
      <c r="AC183" t="str">
        <f>IF($AB183="18",_xlfn.XLOOKUP($B183,'Master iP17 iP18'!$B:$B,'Master iP17 iP18'!$E:$E),"")</f>
        <v/>
      </c>
      <c r="AD183" s="22">
        <f t="shared" si="157"/>
        <v>-699</v>
      </c>
      <c r="AE183" s="22">
        <f t="shared" si="158"/>
        <v>-3853</v>
      </c>
      <c r="AF183" s="22">
        <f t="shared" si="159"/>
        <v>-5046</v>
      </c>
      <c r="AG183" s="22">
        <f t="shared" si="160"/>
        <v>-6116</v>
      </c>
      <c r="AH183" s="22">
        <f t="shared" si="161"/>
        <v>-6116</v>
      </c>
      <c r="AI183" s="22">
        <f t="shared" si="162"/>
        <v>-6116</v>
      </c>
      <c r="AJ183" s="3">
        <f t="shared" si="163"/>
        <v>699</v>
      </c>
      <c r="AK183" s="3">
        <f t="shared" si="164"/>
        <v>3154</v>
      </c>
      <c r="AL183" s="3">
        <f t="shared" si="165"/>
        <v>1193</v>
      </c>
      <c r="AM183" s="3">
        <f t="shared" si="166"/>
        <v>1070</v>
      </c>
      <c r="AN183" s="3">
        <f t="shared" si="167"/>
        <v>0</v>
      </c>
      <c r="AO183" s="3">
        <f t="shared" si="168"/>
        <v>0</v>
      </c>
      <c r="AZ183" t="s">
        <v>4128</v>
      </c>
      <c r="BA183" s="110">
        <f>SUMIF(Consenso!$C:$C,$B183,Consenso!AZ:AZ)</f>
        <v>1598214.9600000002</v>
      </c>
      <c r="BB183" s="110">
        <f>SUMIF(Consenso!$C:$C,$B183,Consenso!BA:BA)</f>
        <v>1629734.8800000001</v>
      </c>
      <c r="BC183" s="110">
        <f>SUMIF(Consenso!$C:$C,$B183,Consenso!BB:BB)</f>
        <v>616446.96000000008</v>
      </c>
      <c r="BD183" s="110">
        <f>SUMIF(Consenso!$C:$C,$B183,Consenso!BC:BC)</f>
        <v>552890.4</v>
      </c>
      <c r="BE183" s="110">
        <f>SUMIF(Consenso!$C:$C,$B183,Consenso!BD:BD)</f>
        <v>0</v>
      </c>
      <c r="BF183" s="110">
        <f>SUMIF(Consenso!$C:$C,$B183,Consenso!BE:BE)</f>
        <v>0</v>
      </c>
    </row>
  </sheetData>
  <autoFilter ref="A2:BF183" xr:uid="{ED79CC56-106D-2B4E-8E5B-64AE153909F9}"/>
  <conditionalFormatting sqref="B1:B1048576">
    <cfRule type="duplicateValues" dxfId="95" priority="1"/>
  </conditionalFormatting>
  <conditionalFormatting sqref="B173:B175">
    <cfRule type="duplicateValues" dxfId="94" priority="73"/>
    <cfRule type="duplicateValues" dxfId="93" priority="151"/>
    <cfRule type="duplicateValues" dxfId="92" priority="150"/>
    <cfRule type="duplicateValues" dxfId="91" priority="149"/>
  </conditionalFormatting>
  <conditionalFormatting sqref="B176:B179">
    <cfRule type="duplicateValues" dxfId="90" priority="50"/>
    <cfRule type="duplicateValues" dxfId="89" priority="53"/>
  </conditionalFormatting>
  <conditionalFormatting sqref="B180:B181">
    <cfRule type="duplicateValues" dxfId="88" priority="35"/>
    <cfRule type="duplicateValues" dxfId="87" priority="36"/>
    <cfRule type="duplicateValues" dxfId="86" priority="37"/>
    <cfRule type="duplicateValues" dxfId="85" priority="38"/>
    <cfRule type="duplicateValues" dxfId="84" priority="39"/>
    <cfRule type="duplicateValues" dxfId="83" priority="40"/>
    <cfRule type="duplicateValues" dxfId="82" priority="41"/>
  </conditionalFormatting>
  <conditionalFormatting sqref="B181">
    <cfRule type="duplicateValues" dxfId="81" priority="32"/>
    <cfRule type="duplicateValues" dxfId="80" priority="33"/>
    <cfRule type="duplicateValues" dxfId="79" priority="34"/>
  </conditionalFormatting>
  <conditionalFormatting sqref="B184:B1048576 B1:B181">
    <cfRule type="duplicateValues" dxfId="78" priority="156"/>
    <cfRule type="duplicateValues" dxfId="77" priority="155"/>
    <cfRule type="duplicateValues" dxfId="76" priority="152"/>
  </conditionalFormatting>
  <conditionalFormatting sqref="B184:B1048576">
    <cfRule type="duplicateValues" dxfId="75" priority="161"/>
  </conditionalFormatting>
  <conditionalFormatting sqref="B173:D175">
    <cfRule type="expression" dxfId="74" priority="69">
      <formula>#REF!=TRUE</formula>
    </cfRule>
  </conditionalFormatting>
  <conditionalFormatting sqref="C174:C175">
    <cfRule type="duplicateValues" dxfId="73" priority="48"/>
  </conditionalFormatting>
  <conditionalFormatting sqref="C176:C179">
    <cfRule type="duplicateValues" dxfId="72" priority="45"/>
    <cfRule type="duplicateValues" dxfId="71" priority="44"/>
  </conditionalFormatting>
  <conditionalFormatting sqref="C180:C181">
    <cfRule type="duplicateValues" dxfId="70" priority="42"/>
  </conditionalFormatting>
  <conditionalFormatting sqref="C181">
    <cfRule type="duplicateValues" dxfId="69" priority="31"/>
  </conditionalFormatting>
  <conditionalFormatting sqref="E173:F175">
    <cfRule type="expression" dxfId="68" priority="21">
      <formula>#REF!=TRUE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69B8-A93D-5445-AFC5-60AB1C141B79}">
  <sheetPr>
    <tabColor rgb="FFFFFF00"/>
  </sheetPr>
  <dimension ref="A1:N111"/>
  <sheetViews>
    <sheetView showGridLines="0" zoomScale="110" zoomScaleNormal="110" workbookViewId="0">
      <pane ySplit="2" topLeftCell="A3" activePane="bottomLeft" state="frozen"/>
      <selection activeCell="O702" sqref="O702"/>
      <selection pane="bottomLeft"/>
    </sheetView>
  </sheetViews>
  <sheetFormatPr baseColWidth="10" defaultColWidth="11" defaultRowHeight="16" x14ac:dyDescent="0.2"/>
  <cols>
    <col min="2" max="2" width="28" customWidth="1"/>
    <col min="3" max="3" width="19.83203125" customWidth="1"/>
    <col min="4" max="4" width="85" bestFit="1" customWidth="1"/>
    <col min="5" max="8" width="11" style="3"/>
  </cols>
  <sheetData>
    <row r="1" spans="1:14" x14ac:dyDescent="0.2">
      <c r="E1" s="3">
        <f>SUBTOTAL(9,E3:E81)</f>
        <v>0</v>
      </c>
      <c r="F1" s="3">
        <f>SUBTOTAL(9,F3:F81)</f>
        <v>70397</v>
      </c>
      <c r="G1" s="3">
        <f>SUBTOTAL(9,G3:G81)</f>
        <v>2998</v>
      </c>
      <c r="H1" s="3">
        <f t="shared" ref="H1" si="0">SUBTOTAL(9,H3:H81)</f>
        <v>0</v>
      </c>
      <c r="M1">
        <v>51060</v>
      </c>
      <c r="N1">
        <v>15576</v>
      </c>
    </row>
    <row r="2" spans="1:14" s="14" customFormat="1" ht="56" x14ac:dyDescent="0.2">
      <c r="A2" s="6" t="s">
        <v>2167</v>
      </c>
      <c r="B2" s="7" t="s">
        <v>2168</v>
      </c>
      <c r="C2" s="8" t="s">
        <v>3</v>
      </c>
      <c r="D2" s="9" t="s">
        <v>2169</v>
      </c>
      <c r="E2" s="10" t="s">
        <v>2170</v>
      </c>
      <c r="F2" s="10" t="s">
        <v>2171</v>
      </c>
      <c r="G2" s="10" t="s">
        <v>2172</v>
      </c>
      <c r="H2" s="10" t="s">
        <v>2173</v>
      </c>
      <c r="I2" s="11" t="s">
        <v>2174</v>
      </c>
      <c r="J2" s="12" t="s">
        <v>2175</v>
      </c>
      <c r="K2" s="13" t="s">
        <v>2176</v>
      </c>
      <c r="L2" s="10" t="s">
        <v>3871</v>
      </c>
    </row>
    <row r="3" spans="1:14" x14ac:dyDescent="0.2">
      <c r="A3" s="108" t="s">
        <v>20</v>
      </c>
      <c r="B3" s="17" t="s">
        <v>37</v>
      </c>
      <c r="C3" s="109">
        <v>846537097690</v>
      </c>
      <c r="D3" s="3" t="s">
        <v>39</v>
      </c>
      <c r="F3" s="3">
        <v>20032</v>
      </c>
      <c r="G3" s="16"/>
      <c r="H3" s="15"/>
      <c r="I3" s="19" t="s">
        <v>2179</v>
      </c>
      <c r="J3" s="18">
        <v>46205</v>
      </c>
      <c r="K3" s="18" t="s">
        <v>4040</v>
      </c>
      <c r="L3" t="s">
        <v>4041</v>
      </c>
    </row>
    <row r="4" spans="1:14" x14ac:dyDescent="0.2">
      <c r="A4" s="108" t="s">
        <v>20</v>
      </c>
      <c r="B4" s="17" t="s">
        <v>43</v>
      </c>
      <c r="C4" s="109">
        <v>846537097614</v>
      </c>
      <c r="D4" s="3" t="s">
        <v>45</v>
      </c>
      <c r="F4" s="3">
        <v>10048</v>
      </c>
      <c r="G4" s="16"/>
      <c r="H4" s="15"/>
      <c r="I4" s="19" t="s">
        <v>2179</v>
      </c>
      <c r="J4" s="18">
        <v>46205</v>
      </c>
      <c r="K4" s="18" t="s">
        <v>4040</v>
      </c>
      <c r="L4" t="s">
        <v>4041</v>
      </c>
    </row>
    <row r="5" spans="1:14" x14ac:dyDescent="0.2">
      <c r="A5" s="108" t="s">
        <v>20</v>
      </c>
      <c r="B5" s="17" t="s">
        <v>48</v>
      </c>
      <c r="C5" s="109">
        <v>846537095085</v>
      </c>
      <c r="D5" s="3" t="s">
        <v>49</v>
      </c>
      <c r="F5" s="3">
        <v>15072</v>
      </c>
      <c r="G5" s="16"/>
      <c r="H5" s="15"/>
      <c r="I5" s="19" t="s">
        <v>2179</v>
      </c>
      <c r="J5" s="18">
        <v>46205</v>
      </c>
      <c r="K5" s="18" t="s">
        <v>4040</v>
      </c>
      <c r="L5" t="s">
        <v>4041</v>
      </c>
    </row>
    <row r="6" spans="1:14" x14ac:dyDescent="0.2">
      <c r="A6" s="108" t="s">
        <v>20</v>
      </c>
      <c r="B6" s="17" t="s">
        <v>53</v>
      </c>
      <c r="C6" s="109">
        <v>846537095092</v>
      </c>
      <c r="D6" s="3" t="s">
        <v>54</v>
      </c>
      <c r="F6" s="3">
        <v>5088</v>
      </c>
      <c r="G6" s="16"/>
      <c r="H6" s="15"/>
      <c r="I6" s="19" t="s">
        <v>2179</v>
      </c>
      <c r="J6" s="18">
        <v>46205</v>
      </c>
      <c r="K6" s="18" t="s">
        <v>4040</v>
      </c>
      <c r="L6" t="s">
        <v>4041</v>
      </c>
    </row>
    <row r="7" spans="1:14" x14ac:dyDescent="0.2">
      <c r="A7" s="108" t="s">
        <v>56</v>
      </c>
      <c r="B7" s="17" t="s">
        <v>533</v>
      </c>
      <c r="C7" s="109">
        <v>848709087164</v>
      </c>
      <c r="D7" s="3" t="s">
        <v>534</v>
      </c>
      <c r="F7" s="3">
        <v>48</v>
      </c>
      <c r="G7" s="16"/>
      <c r="H7" s="15"/>
      <c r="I7" s="19" t="s">
        <v>3873</v>
      </c>
      <c r="J7" s="18">
        <v>46210</v>
      </c>
      <c r="K7" s="18">
        <v>46224</v>
      </c>
      <c r="L7" t="s">
        <v>4042</v>
      </c>
    </row>
    <row r="8" spans="1:14" x14ac:dyDescent="0.2">
      <c r="A8" s="108" t="s">
        <v>56</v>
      </c>
      <c r="B8" s="17" t="s">
        <v>502</v>
      </c>
      <c r="C8" s="109">
        <v>840168501106</v>
      </c>
      <c r="D8" s="3" t="s">
        <v>503</v>
      </c>
      <c r="F8" s="3">
        <v>224</v>
      </c>
      <c r="G8" s="16"/>
      <c r="H8" s="15"/>
      <c r="I8" s="19" t="s">
        <v>3873</v>
      </c>
      <c r="J8" s="18">
        <v>46210</v>
      </c>
      <c r="K8" s="18">
        <v>46224</v>
      </c>
      <c r="L8" t="s">
        <v>4042</v>
      </c>
    </row>
    <row r="9" spans="1:14" x14ac:dyDescent="0.2">
      <c r="A9" s="108" t="s">
        <v>56</v>
      </c>
      <c r="B9" s="17" t="s">
        <v>499</v>
      </c>
      <c r="C9" s="109">
        <v>840168501823</v>
      </c>
      <c r="D9" s="3" t="s">
        <v>500</v>
      </c>
      <c r="F9" s="3">
        <v>160</v>
      </c>
      <c r="G9" s="16"/>
      <c r="H9" s="15"/>
      <c r="I9" s="19" t="s">
        <v>3873</v>
      </c>
      <c r="J9" s="18">
        <v>46210</v>
      </c>
      <c r="K9" s="18">
        <v>46224</v>
      </c>
      <c r="L9" t="s">
        <v>4042</v>
      </c>
    </row>
    <row r="10" spans="1:14" x14ac:dyDescent="0.2">
      <c r="A10" s="108" t="s">
        <v>56</v>
      </c>
      <c r="B10" s="17" t="s">
        <v>527</v>
      </c>
      <c r="C10" s="109">
        <v>840168516728</v>
      </c>
      <c r="D10" s="3" t="s">
        <v>528</v>
      </c>
      <c r="F10" s="3">
        <v>64</v>
      </c>
      <c r="G10" s="16"/>
      <c r="H10" s="15"/>
      <c r="I10" s="19" t="s">
        <v>3873</v>
      </c>
      <c r="J10" s="18">
        <v>46210</v>
      </c>
      <c r="K10" s="18">
        <v>46224</v>
      </c>
      <c r="L10" t="s">
        <v>4042</v>
      </c>
    </row>
    <row r="11" spans="1:14" x14ac:dyDescent="0.2">
      <c r="A11" s="108" t="s">
        <v>56</v>
      </c>
      <c r="B11" s="17" t="s">
        <v>518</v>
      </c>
      <c r="C11" s="109">
        <v>840168528134</v>
      </c>
      <c r="D11" s="3" t="s">
        <v>3865</v>
      </c>
      <c r="F11" s="3">
        <v>240</v>
      </c>
      <c r="G11" s="16"/>
      <c r="H11" s="15"/>
      <c r="I11" s="19" t="s">
        <v>3873</v>
      </c>
      <c r="J11" s="18">
        <v>46210</v>
      </c>
      <c r="K11" s="18">
        <v>46224</v>
      </c>
      <c r="L11" t="s">
        <v>4042</v>
      </c>
    </row>
    <row r="12" spans="1:14" x14ac:dyDescent="0.2">
      <c r="A12" s="108" t="s">
        <v>56</v>
      </c>
      <c r="B12" s="17" t="s">
        <v>520</v>
      </c>
      <c r="C12" s="109">
        <v>840168528141</v>
      </c>
      <c r="D12" s="3" t="s">
        <v>3866</v>
      </c>
      <c r="F12" s="3">
        <v>80</v>
      </c>
      <c r="G12" s="16"/>
      <c r="H12" s="15"/>
      <c r="I12" s="19" t="s">
        <v>3873</v>
      </c>
      <c r="J12" s="18">
        <v>46210</v>
      </c>
      <c r="K12" s="18">
        <v>46224</v>
      </c>
      <c r="L12" t="s">
        <v>4042</v>
      </c>
    </row>
    <row r="13" spans="1:14" x14ac:dyDescent="0.2">
      <c r="A13" s="108" t="s">
        <v>56</v>
      </c>
      <c r="B13" s="17" t="s">
        <v>490</v>
      </c>
      <c r="C13" s="109">
        <v>840168528172</v>
      </c>
      <c r="D13" s="3" t="s">
        <v>3867</v>
      </c>
      <c r="F13" s="3">
        <v>160</v>
      </c>
      <c r="G13" s="16"/>
      <c r="H13" s="15"/>
      <c r="I13" s="19" t="s">
        <v>3873</v>
      </c>
      <c r="J13" s="18">
        <v>46210</v>
      </c>
      <c r="K13" s="18">
        <v>46224</v>
      </c>
      <c r="L13" t="s">
        <v>4042</v>
      </c>
    </row>
    <row r="14" spans="1:14" x14ac:dyDescent="0.2">
      <c r="A14" s="108" t="s">
        <v>56</v>
      </c>
      <c r="B14" s="17" t="s">
        <v>492</v>
      </c>
      <c r="C14" s="109">
        <v>840168528165</v>
      </c>
      <c r="D14" s="3" t="s">
        <v>2180</v>
      </c>
      <c r="F14" s="3">
        <v>192</v>
      </c>
      <c r="G14" s="16"/>
      <c r="H14" s="15"/>
      <c r="I14" s="19" t="s">
        <v>3873</v>
      </c>
      <c r="J14" s="18">
        <v>46210</v>
      </c>
      <c r="K14" s="18">
        <v>46224</v>
      </c>
      <c r="L14" t="s">
        <v>4042</v>
      </c>
    </row>
    <row r="15" spans="1:14" x14ac:dyDescent="0.2">
      <c r="A15" s="108" t="s">
        <v>56</v>
      </c>
      <c r="B15" s="17" t="s">
        <v>99</v>
      </c>
      <c r="C15" s="109">
        <v>840168532148</v>
      </c>
      <c r="D15" s="3" t="s">
        <v>3868</v>
      </c>
      <c r="F15" s="3">
        <v>72</v>
      </c>
      <c r="G15" s="16"/>
      <c r="H15" s="15"/>
      <c r="I15" s="19" t="s">
        <v>3873</v>
      </c>
      <c r="J15" s="18">
        <v>46210</v>
      </c>
      <c r="K15" s="18">
        <v>46224</v>
      </c>
      <c r="L15" t="s">
        <v>4042</v>
      </c>
    </row>
    <row r="16" spans="1:14" x14ac:dyDescent="0.2">
      <c r="A16" s="108" t="s">
        <v>56</v>
      </c>
      <c r="B16" s="17" t="s">
        <v>507</v>
      </c>
      <c r="C16" s="109">
        <v>840168536160</v>
      </c>
      <c r="D16" s="3" t="s">
        <v>508</v>
      </c>
      <c r="F16" s="3">
        <v>72</v>
      </c>
      <c r="G16" s="16"/>
      <c r="H16" s="15"/>
      <c r="I16" s="19" t="s">
        <v>3873</v>
      </c>
      <c r="J16" s="18">
        <v>46210</v>
      </c>
      <c r="K16" s="18">
        <v>46224</v>
      </c>
      <c r="L16" t="s">
        <v>4042</v>
      </c>
    </row>
    <row r="17" spans="1:12" x14ac:dyDescent="0.2">
      <c r="A17" s="108" t="s">
        <v>56</v>
      </c>
      <c r="B17" s="17" t="s">
        <v>510</v>
      </c>
      <c r="C17" s="109">
        <v>840168536320</v>
      </c>
      <c r="D17" s="3" t="s">
        <v>511</v>
      </c>
      <c r="F17" s="3">
        <v>72</v>
      </c>
      <c r="G17" s="16"/>
      <c r="H17" s="15"/>
      <c r="I17" s="19" t="s">
        <v>3873</v>
      </c>
      <c r="J17" s="18">
        <v>46210</v>
      </c>
      <c r="K17" s="18">
        <v>46224</v>
      </c>
      <c r="L17" t="s">
        <v>4042</v>
      </c>
    </row>
    <row r="18" spans="1:12" x14ac:dyDescent="0.2">
      <c r="A18" s="108" t="s">
        <v>56</v>
      </c>
      <c r="B18" s="17" t="s">
        <v>525</v>
      </c>
      <c r="C18" s="109">
        <v>840168538645</v>
      </c>
      <c r="D18" s="3" t="s">
        <v>2181</v>
      </c>
      <c r="F18" s="3">
        <v>48</v>
      </c>
      <c r="G18" s="16"/>
      <c r="H18" s="15"/>
      <c r="I18" s="19" t="s">
        <v>3873</v>
      </c>
      <c r="J18" s="18">
        <v>46210</v>
      </c>
      <c r="K18" s="18">
        <v>46224</v>
      </c>
      <c r="L18" t="s">
        <v>4042</v>
      </c>
    </row>
    <row r="19" spans="1:12" x14ac:dyDescent="0.2">
      <c r="A19" s="108" t="s">
        <v>56</v>
      </c>
      <c r="B19" s="17" t="s">
        <v>522</v>
      </c>
      <c r="C19" s="109">
        <v>840168538638</v>
      </c>
      <c r="D19" s="3" t="s">
        <v>2182</v>
      </c>
      <c r="F19" s="3">
        <v>48</v>
      </c>
      <c r="G19" s="16"/>
      <c r="H19" s="15"/>
      <c r="I19" s="19" t="s">
        <v>3873</v>
      </c>
      <c r="J19" s="18">
        <v>46210</v>
      </c>
      <c r="K19" s="18">
        <v>46224</v>
      </c>
      <c r="L19" t="s">
        <v>4042</v>
      </c>
    </row>
    <row r="20" spans="1:12" x14ac:dyDescent="0.2">
      <c r="A20" s="108" t="s">
        <v>56</v>
      </c>
      <c r="B20" s="17" t="s">
        <v>530</v>
      </c>
      <c r="C20" s="109">
        <v>840168538683</v>
      </c>
      <c r="D20" s="3" t="s">
        <v>531</v>
      </c>
      <c r="F20" s="3">
        <v>168</v>
      </c>
      <c r="G20" s="16"/>
      <c r="H20" s="15"/>
      <c r="I20" s="19" t="s">
        <v>3873</v>
      </c>
      <c r="J20" s="18">
        <v>46210</v>
      </c>
      <c r="K20" s="18">
        <v>46224</v>
      </c>
      <c r="L20" t="s">
        <v>4042</v>
      </c>
    </row>
    <row r="21" spans="1:12" x14ac:dyDescent="0.2">
      <c r="A21" s="108" t="s">
        <v>335</v>
      </c>
      <c r="B21" s="17" t="s">
        <v>614</v>
      </c>
      <c r="C21" s="109">
        <v>5056586746745</v>
      </c>
      <c r="D21" s="3" t="s">
        <v>616</v>
      </c>
      <c r="F21" s="3">
        <v>30</v>
      </c>
      <c r="G21" s="16"/>
      <c r="H21" s="15"/>
      <c r="I21" s="19" t="s">
        <v>3873</v>
      </c>
      <c r="J21" s="18">
        <v>46210</v>
      </c>
      <c r="K21" s="18">
        <v>46224</v>
      </c>
      <c r="L21" t="s">
        <v>4042</v>
      </c>
    </row>
    <row r="22" spans="1:12" x14ac:dyDescent="0.2">
      <c r="A22" s="108" t="s">
        <v>2231</v>
      </c>
      <c r="B22" s="17" t="s">
        <v>2211</v>
      </c>
      <c r="C22" s="109" t="s">
        <v>3986</v>
      </c>
      <c r="D22" s="3" t="s">
        <v>3869</v>
      </c>
      <c r="F22" s="3">
        <v>650</v>
      </c>
      <c r="G22" s="16"/>
      <c r="H22" s="15"/>
      <c r="I22" s="19" t="s">
        <v>3874</v>
      </c>
      <c r="J22" s="18">
        <v>46223</v>
      </c>
      <c r="K22" s="18" t="s">
        <v>4043</v>
      </c>
      <c r="L22" t="s">
        <v>4044</v>
      </c>
    </row>
    <row r="23" spans="1:12" x14ac:dyDescent="0.2">
      <c r="A23" s="108" t="s">
        <v>2231</v>
      </c>
      <c r="B23" s="17" t="s">
        <v>2212</v>
      </c>
      <c r="C23" s="109" t="s">
        <v>3986</v>
      </c>
      <c r="D23" s="3" t="s">
        <v>3870</v>
      </c>
      <c r="F23" s="3">
        <v>100</v>
      </c>
      <c r="G23" s="16"/>
      <c r="H23" s="15"/>
      <c r="I23" s="19" t="s">
        <v>3874</v>
      </c>
      <c r="J23" s="18">
        <v>46223</v>
      </c>
      <c r="K23" s="18" t="s">
        <v>4043</v>
      </c>
      <c r="L23" t="s">
        <v>4044</v>
      </c>
    </row>
    <row r="24" spans="1:12" x14ac:dyDescent="0.2">
      <c r="A24" s="108" t="s">
        <v>2231</v>
      </c>
      <c r="B24" s="17" t="s">
        <v>2148</v>
      </c>
      <c r="C24" s="109" t="s">
        <v>3986</v>
      </c>
      <c r="D24" s="3" t="s">
        <v>2149</v>
      </c>
      <c r="F24" s="3">
        <v>550</v>
      </c>
      <c r="G24" s="16"/>
      <c r="H24" s="15"/>
      <c r="I24" s="19" t="s">
        <v>3874</v>
      </c>
      <c r="J24" s="18">
        <v>46223</v>
      </c>
      <c r="K24" s="18" t="s">
        <v>4043</v>
      </c>
      <c r="L24" t="s">
        <v>4044</v>
      </c>
    </row>
    <row r="25" spans="1:12" x14ac:dyDescent="0.2">
      <c r="A25" s="108" t="s">
        <v>2231</v>
      </c>
      <c r="B25" s="17" t="s">
        <v>2150</v>
      </c>
      <c r="C25" s="109" t="s">
        <v>3986</v>
      </c>
      <c r="D25" s="3" t="s">
        <v>2151</v>
      </c>
      <c r="F25" s="3">
        <v>550</v>
      </c>
      <c r="G25" s="16"/>
      <c r="H25" s="15"/>
      <c r="I25" s="19" t="s">
        <v>3874</v>
      </c>
      <c r="J25" s="18">
        <v>46223</v>
      </c>
      <c r="K25" s="18" t="s">
        <v>4043</v>
      </c>
      <c r="L25" t="s">
        <v>4044</v>
      </c>
    </row>
    <row r="26" spans="1:12" x14ac:dyDescent="0.2">
      <c r="A26" s="108" t="s">
        <v>2231</v>
      </c>
      <c r="B26" s="17" t="s">
        <v>2146</v>
      </c>
      <c r="C26" s="109" t="s">
        <v>3986</v>
      </c>
      <c r="D26" s="3" t="s">
        <v>2147</v>
      </c>
      <c r="F26" s="3">
        <v>100</v>
      </c>
      <c r="G26" s="16"/>
      <c r="H26" s="15"/>
      <c r="I26" s="19" t="s">
        <v>3874</v>
      </c>
      <c r="J26" s="18">
        <v>46223</v>
      </c>
      <c r="K26" s="18" t="s">
        <v>4043</v>
      </c>
      <c r="L26" t="s">
        <v>4044</v>
      </c>
    </row>
    <row r="27" spans="1:12" x14ac:dyDescent="0.2">
      <c r="A27" s="108" t="s">
        <v>2231</v>
      </c>
      <c r="B27" s="17" t="s">
        <v>2143</v>
      </c>
      <c r="C27" s="109" t="s">
        <v>3986</v>
      </c>
      <c r="D27" s="3" t="s">
        <v>2144</v>
      </c>
      <c r="F27" s="3">
        <v>550</v>
      </c>
      <c r="G27" s="16"/>
      <c r="H27" s="15"/>
      <c r="I27" s="19" t="s">
        <v>3874</v>
      </c>
      <c r="J27" s="18">
        <v>46223</v>
      </c>
      <c r="K27" s="18" t="s">
        <v>4043</v>
      </c>
      <c r="L27" t="s">
        <v>4044</v>
      </c>
    </row>
    <row r="28" spans="1:12" x14ac:dyDescent="0.2">
      <c r="A28" s="108" t="s">
        <v>2231</v>
      </c>
      <c r="B28" s="17" t="s">
        <v>2152</v>
      </c>
      <c r="C28" s="109" t="s">
        <v>3986</v>
      </c>
      <c r="D28" s="3" t="s">
        <v>2153</v>
      </c>
      <c r="F28" s="3">
        <v>300</v>
      </c>
      <c r="G28" s="16"/>
      <c r="H28" s="15"/>
      <c r="I28" s="19" t="s">
        <v>3874</v>
      </c>
      <c r="J28" s="18">
        <v>46223</v>
      </c>
      <c r="K28" s="18" t="s">
        <v>4043</v>
      </c>
      <c r="L28" t="s">
        <v>4044</v>
      </c>
    </row>
    <row r="29" spans="1:12" x14ac:dyDescent="0.2">
      <c r="A29" s="108" t="s">
        <v>2231</v>
      </c>
      <c r="B29" s="17" t="s">
        <v>2274</v>
      </c>
      <c r="C29" s="109" t="s">
        <v>3986</v>
      </c>
      <c r="D29" s="3" t="s">
        <v>2276</v>
      </c>
      <c r="F29" s="3">
        <v>250</v>
      </c>
      <c r="G29" s="16"/>
      <c r="H29" s="15"/>
      <c r="I29" s="19" t="s">
        <v>3874</v>
      </c>
      <c r="J29" s="18">
        <v>46223</v>
      </c>
      <c r="K29" s="18" t="s">
        <v>4043</v>
      </c>
      <c r="L29" t="s">
        <v>4044</v>
      </c>
    </row>
    <row r="30" spans="1:12" x14ac:dyDescent="0.2">
      <c r="A30" s="108" t="s">
        <v>2231</v>
      </c>
      <c r="B30" s="17" t="s">
        <v>2283</v>
      </c>
      <c r="C30" s="109" t="s">
        <v>3986</v>
      </c>
      <c r="D30" s="3" t="s">
        <v>2284</v>
      </c>
      <c r="F30" s="3">
        <v>100</v>
      </c>
      <c r="G30" s="16"/>
      <c r="H30" s="15"/>
      <c r="I30" s="19" t="s">
        <v>3874</v>
      </c>
      <c r="J30" s="18">
        <v>46223</v>
      </c>
      <c r="K30" s="18" t="s">
        <v>4043</v>
      </c>
      <c r="L30" t="s">
        <v>4044</v>
      </c>
    </row>
    <row r="31" spans="1:12" x14ac:dyDescent="0.2">
      <c r="A31" s="108" t="s">
        <v>104</v>
      </c>
      <c r="B31" s="17" t="s">
        <v>464</v>
      </c>
      <c r="C31" s="109">
        <v>855848009162</v>
      </c>
      <c r="D31" s="3" t="s">
        <v>4045</v>
      </c>
      <c r="G31" s="16">
        <v>450</v>
      </c>
      <c r="H31" s="15"/>
      <c r="I31" s="19" t="s">
        <v>3872</v>
      </c>
      <c r="J31" s="18" t="s">
        <v>4046</v>
      </c>
      <c r="K31" s="18" t="s">
        <v>4047</v>
      </c>
      <c r="L31" t="s">
        <v>4048</v>
      </c>
    </row>
    <row r="32" spans="1:12" x14ac:dyDescent="0.2">
      <c r="A32" s="108" t="s">
        <v>104</v>
      </c>
      <c r="B32" s="17" t="s">
        <v>462</v>
      </c>
      <c r="C32" s="109">
        <v>855848009179</v>
      </c>
      <c r="D32" s="3" t="s">
        <v>4049</v>
      </c>
      <c r="G32" s="16">
        <v>450</v>
      </c>
      <c r="H32" s="15"/>
      <c r="I32" s="19" t="s">
        <v>3872</v>
      </c>
      <c r="J32" s="18" t="s">
        <v>4046</v>
      </c>
      <c r="K32" s="18" t="s">
        <v>4047</v>
      </c>
      <c r="L32" t="s">
        <v>4048</v>
      </c>
    </row>
    <row r="33" spans="1:12" x14ac:dyDescent="0.2">
      <c r="A33" s="108" t="s">
        <v>56</v>
      </c>
      <c r="B33" s="17" t="s">
        <v>513</v>
      </c>
      <c r="C33" s="109">
        <v>840168528127</v>
      </c>
      <c r="D33" s="3" t="s">
        <v>4050</v>
      </c>
      <c r="F33" s="3">
        <v>50</v>
      </c>
      <c r="G33" s="16"/>
      <c r="H33" s="15"/>
      <c r="I33" s="19" t="s">
        <v>4051</v>
      </c>
      <c r="J33" s="18" t="s">
        <v>4052</v>
      </c>
      <c r="K33" s="18" t="s">
        <v>4053</v>
      </c>
      <c r="L33" t="s">
        <v>4054</v>
      </c>
    </row>
    <row r="34" spans="1:12" x14ac:dyDescent="0.2">
      <c r="A34" s="108" t="s">
        <v>56</v>
      </c>
      <c r="B34" s="17" t="s">
        <v>485</v>
      </c>
      <c r="C34" s="109">
        <v>840168528202</v>
      </c>
      <c r="D34" s="3" t="s">
        <v>4055</v>
      </c>
      <c r="F34" s="3">
        <v>352</v>
      </c>
      <c r="G34" s="16"/>
      <c r="H34" s="15"/>
      <c r="I34" s="19" t="s">
        <v>4051</v>
      </c>
      <c r="J34" s="18" t="s">
        <v>4052</v>
      </c>
      <c r="K34" s="18" t="s">
        <v>4053</v>
      </c>
      <c r="L34" t="s">
        <v>4054</v>
      </c>
    </row>
    <row r="35" spans="1:12" x14ac:dyDescent="0.2">
      <c r="A35" s="108" t="s">
        <v>56</v>
      </c>
      <c r="B35" s="17" t="s">
        <v>304</v>
      </c>
      <c r="C35" s="109">
        <v>840168546107</v>
      </c>
      <c r="D35" s="3" t="s">
        <v>4056</v>
      </c>
      <c r="F35" s="3">
        <v>23</v>
      </c>
      <c r="G35" s="16"/>
      <c r="H35" s="15"/>
      <c r="I35" s="19" t="s">
        <v>4057</v>
      </c>
      <c r="J35" s="18" t="s">
        <v>4058</v>
      </c>
      <c r="K35" s="18" t="s">
        <v>4053</v>
      </c>
      <c r="L35" t="s">
        <v>4059</v>
      </c>
    </row>
    <row r="36" spans="1:12" x14ac:dyDescent="0.2">
      <c r="A36" s="108" t="s">
        <v>56</v>
      </c>
      <c r="B36" s="17" t="s">
        <v>494</v>
      </c>
      <c r="C36" s="109">
        <v>840168546688</v>
      </c>
      <c r="D36" s="3" t="s">
        <v>495</v>
      </c>
      <c r="F36" s="3">
        <v>216</v>
      </c>
      <c r="G36" s="16"/>
      <c r="H36" s="15"/>
      <c r="I36" s="19" t="s">
        <v>4057</v>
      </c>
      <c r="J36" s="18" t="s">
        <v>4058</v>
      </c>
      <c r="K36" s="18" t="s">
        <v>4053</v>
      </c>
      <c r="L36" t="s">
        <v>4059</v>
      </c>
    </row>
    <row r="37" spans="1:12" x14ac:dyDescent="0.2">
      <c r="A37" s="108" t="s">
        <v>56</v>
      </c>
      <c r="B37" s="17" t="s">
        <v>2154</v>
      </c>
      <c r="C37" s="109">
        <v>840168548378</v>
      </c>
      <c r="D37" s="3" t="s">
        <v>2156</v>
      </c>
      <c r="F37" s="3">
        <v>200</v>
      </c>
      <c r="G37" s="16"/>
      <c r="H37" s="15"/>
      <c r="I37" s="19" t="s">
        <v>4051</v>
      </c>
      <c r="J37" s="18" t="s">
        <v>4052</v>
      </c>
      <c r="K37" s="18" t="s">
        <v>4053</v>
      </c>
      <c r="L37" t="s">
        <v>4054</v>
      </c>
    </row>
    <row r="38" spans="1:12" x14ac:dyDescent="0.2">
      <c r="A38" s="108" t="s">
        <v>56</v>
      </c>
      <c r="B38" s="17" t="s">
        <v>397</v>
      </c>
      <c r="C38" s="109">
        <v>840168549504</v>
      </c>
      <c r="D38" s="3" t="s">
        <v>4060</v>
      </c>
      <c r="F38" s="3">
        <v>168</v>
      </c>
      <c r="G38" s="16"/>
      <c r="H38" s="15"/>
      <c r="I38" s="19" t="s">
        <v>2183</v>
      </c>
      <c r="J38" s="18" t="s">
        <v>4061</v>
      </c>
      <c r="K38" s="18" t="s">
        <v>2184</v>
      </c>
      <c r="L38" t="s">
        <v>4062</v>
      </c>
    </row>
    <row r="39" spans="1:12" x14ac:dyDescent="0.2">
      <c r="A39" s="108" t="s">
        <v>56</v>
      </c>
      <c r="B39" s="17" t="s">
        <v>394</v>
      </c>
      <c r="C39" s="109">
        <v>840168549290</v>
      </c>
      <c r="D39" s="3" t="s">
        <v>4063</v>
      </c>
      <c r="F39" s="3">
        <v>288</v>
      </c>
      <c r="G39" s="16"/>
      <c r="H39" s="15"/>
      <c r="I39" s="19" t="s">
        <v>2183</v>
      </c>
      <c r="J39" s="18" t="s">
        <v>4061</v>
      </c>
      <c r="K39" s="18" t="s">
        <v>2184</v>
      </c>
      <c r="L39" t="s">
        <v>4062</v>
      </c>
    </row>
    <row r="40" spans="1:12" x14ac:dyDescent="0.2">
      <c r="A40" s="108" t="s">
        <v>56</v>
      </c>
      <c r="B40" s="17" t="s">
        <v>403</v>
      </c>
      <c r="C40" s="109">
        <v>840168548743</v>
      </c>
      <c r="D40" s="3" t="s">
        <v>4064</v>
      </c>
      <c r="F40" s="3">
        <v>240</v>
      </c>
      <c r="G40" s="16"/>
      <c r="H40" s="15"/>
      <c r="I40" s="19" t="s">
        <v>2183</v>
      </c>
      <c r="J40" s="18" t="s">
        <v>4061</v>
      </c>
      <c r="K40" s="18" t="s">
        <v>2184</v>
      </c>
      <c r="L40" t="s">
        <v>4062</v>
      </c>
    </row>
    <row r="41" spans="1:12" x14ac:dyDescent="0.2">
      <c r="A41" s="108" t="s">
        <v>56</v>
      </c>
      <c r="B41" s="17" t="s">
        <v>2068</v>
      </c>
      <c r="C41" s="109">
        <v>840168549191</v>
      </c>
      <c r="D41" s="3" t="s">
        <v>4065</v>
      </c>
      <c r="F41" s="3">
        <v>600</v>
      </c>
      <c r="G41" s="16"/>
      <c r="H41" s="15"/>
      <c r="I41" s="19" t="s">
        <v>2183</v>
      </c>
      <c r="J41" s="18" t="s">
        <v>4061</v>
      </c>
      <c r="K41" s="18" t="s">
        <v>2184</v>
      </c>
      <c r="L41" t="s">
        <v>4062</v>
      </c>
    </row>
    <row r="42" spans="1:12" x14ac:dyDescent="0.2">
      <c r="A42" s="108" t="s">
        <v>56</v>
      </c>
      <c r="B42" s="17" t="s">
        <v>412</v>
      </c>
      <c r="C42" s="109">
        <v>840168548989</v>
      </c>
      <c r="D42" s="3" t="s">
        <v>4066</v>
      </c>
      <c r="F42" s="3">
        <v>240</v>
      </c>
      <c r="G42" s="16"/>
      <c r="H42" s="15"/>
      <c r="I42" s="19" t="s">
        <v>2183</v>
      </c>
      <c r="J42" s="18" t="s">
        <v>4061</v>
      </c>
      <c r="K42" s="18" t="s">
        <v>2184</v>
      </c>
      <c r="L42" t="s">
        <v>4062</v>
      </c>
    </row>
    <row r="43" spans="1:12" x14ac:dyDescent="0.2">
      <c r="A43" s="108" t="s">
        <v>56</v>
      </c>
      <c r="B43" s="17" t="s">
        <v>408</v>
      </c>
      <c r="C43" s="109">
        <v>840168548989</v>
      </c>
      <c r="D43" s="3" t="s">
        <v>4067</v>
      </c>
      <c r="F43" s="3">
        <v>216</v>
      </c>
      <c r="G43" s="16"/>
      <c r="H43" s="15"/>
      <c r="I43" s="19" t="s">
        <v>2183</v>
      </c>
      <c r="J43" s="18" t="s">
        <v>4061</v>
      </c>
      <c r="K43" s="18" t="s">
        <v>2184</v>
      </c>
      <c r="L43" t="s">
        <v>4062</v>
      </c>
    </row>
    <row r="44" spans="1:12" x14ac:dyDescent="0.2">
      <c r="A44" s="108" t="s">
        <v>56</v>
      </c>
      <c r="B44" s="17" t="s">
        <v>405</v>
      </c>
      <c r="C44" s="109">
        <v>840168548569</v>
      </c>
      <c r="D44" s="3" t="s">
        <v>4068</v>
      </c>
      <c r="F44" s="3">
        <v>840</v>
      </c>
      <c r="G44" s="16"/>
      <c r="H44" s="15"/>
      <c r="I44" s="19" t="s">
        <v>2183</v>
      </c>
      <c r="J44" s="18" t="s">
        <v>4061</v>
      </c>
      <c r="K44" s="18" t="s">
        <v>2184</v>
      </c>
      <c r="L44" t="s">
        <v>4062</v>
      </c>
    </row>
    <row r="45" spans="1:12" x14ac:dyDescent="0.2">
      <c r="A45" s="108" t="s">
        <v>56</v>
      </c>
      <c r="B45" s="17" t="s">
        <v>414</v>
      </c>
      <c r="C45" s="109">
        <v>840168549269</v>
      </c>
      <c r="D45" s="3" t="s">
        <v>4069</v>
      </c>
      <c r="F45" s="3">
        <v>264</v>
      </c>
      <c r="G45" s="16"/>
      <c r="H45" s="15"/>
      <c r="I45" s="19" t="s">
        <v>2183</v>
      </c>
      <c r="J45" s="18" t="s">
        <v>4061</v>
      </c>
      <c r="K45" s="18" t="s">
        <v>2184</v>
      </c>
      <c r="L45" t="s">
        <v>4062</v>
      </c>
    </row>
    <row r="46" spans="1:12" x14ac:dyDescent="0.2">
      <c r="A46" s="108" t="s">
        <v>56</v>
      </c>
      <c r="B46" s="17" t="s">
        <v>2093</v>
      </c>
      <c r="C46" s="109">
        <v>840168548910</v>
      </c>
      <c r="D46" s="3" t="s">
        <v>4070</v>
      </c>
      <c r="F46" s="3">
        <v>1200</v>
      </c>
      <c r="G46" s="16"/>
      <c r="H46" s="15"/>
      <c r="I46" s="19" t="s">
        <v>2183</v>
      </c>
      <c r="J46" s="18" t="s">
        <v>4061</v>
      </c>
      <c r="K46" s="18" t="s">
        <v>2184</v>
      </c>
      <c r="L46" t="s">
        <v>4062</v>
      </c>
    </row>
    <row r="47" spans="1:12" x14ac:dyDescent="0.2">
      <c r="A47" s="108" t="s">
        <v>56</v>
      </c>
      <c r="B47" s="17" t="s">
        <v>389</v>
      </c>
      <c r="C47" s="109">
        <v>840168549085</v>
      </c>
      <c r="D47" s="3" t="s">
        <v>4071</v>
      </c>
      <c r="G47" s="16">
        <v>264</v>
      </c>
      <c r="H47" s="15"/>
      <c r="I47" s="19" t="s">
        <v>2183</v>
      </c>
      <c r="J47" s="18" t="s">
        <v>4072</v>
      </c>
      <c r="K47" s="18" t="s">
        <v>4073</v>
      </c>
      <c r="L47" t="s">
        <v>4074</v>
      </c>
    </row>
    <row r="48" spans="1:12" x14ac:dyDescent="0.2">
      <c r="A48" s="108" t="s">
        <v>56</v>
      </c>
      <c r="B48" s="17" t="s">
        <v>2076</v>
      </c>
      <c r="C48" s="109">
        <v>840168540440</v>
      </c>
      <c r="D48" s="3" t="s">
        <v>270</v>
      </c>
      <c r="F48" s="3">
        <v>168</v>
      </c>
      <c r="G48" s="16"/>
      <c r="H48" s="15"/>
      <c r="I48" s="19" t="s">
        <v>2183</v>
      </c>
      <c r="J48" s="18" t="s">
        <v>4061</v>
      </c>
      <c r="K48" s="18" t="s">
        <v>2184</v>
      </c>
      <c r="L48" t="s">
        <v>4062</v>
      </c>
    </row>
    <row r="49" spans="1:12" x14ac:dyDescent="0.2">
      <c r="A49" s="108" t="s">
        <v>56</v>
      </c>
      <c r="B49" s="17" t="s">
        <v>422</v>
      </c>
      <c r="C49" s="109">
        <v>840168546701</v>
      </c>
      <c r="D49" s="3" t="s">
        <v>4039</v>
      </c>
      <c r="F49" s="3">
        <v>264</v>
      </c>
      <c r="G49" s="16"/>
      <c r="H49" s="15"/>
      <c r="I49" s="19" t="s">
        <v>2183</v>
      </c>
      <c r="J49" s="18" t="s">
        <v>4061</v>
      </c>
      <c r="K49" s="18" t="s">
        <v>2184</v>
      </c>
      <c r="L49" t="s">
        <v>4062</v>
      </c>
    </row>
    <row r="50" spans="1:12" x14ac:dyDescent="0.2">
      <c r="A50" s="108" t="s">
        <v>335</v>
      </c>
      <c r="B50" s="17" t="s">
        <v>596</v>
      </c>
      <c r="C50" s="109">
        <v>840459608569</v>
      </c>
      <c r="D50" s="3" t="s">
        <v>4038</v>
      </c>
      <c r="F50" s="3">
        <v>180</v>
      </c>
      <c r="G50" s="16"/>
      <c r="H50" s="15"/>
      <c r="I50" s="19" t="s">
        <v>4057</v>
      </c>
      <c r="J50" s="18" t="s">
        <v>4058</v>
      </c>
      <c r="K50" s="18" t="s">
        <v>4053</v>
      </c>
      <c r="L50" t="s">
        <v>4059</v>
      </c>
    </row>
    <row r="51" spans="1:12" x14ac:dyDescent="0.2">
      <c r="A51" s="108" t="s">
        <v>335</v>
      </c>
      <c r="B51" s="17" t="s">
        <v>593</v>
      </c>
      <c r="C51" s="109" t="s">
        <v>594</v>
      </c>
      <c r="D51" s="3" t="s">
        <v>4075</v>
      </c>
      <c r="F51" s="3">
        <v>60</v>
      </c>
      <c r="G51" s="16"/>
      <c r="H51" s="15"/>
      <c r="I51" s="19" t="s">
        <v>4051</v>
      </c>
      <c r="J51" s="18" t="s">
        <v>4052</v>
      </c>
      <c r="K51" s="18" t="s">
        <v>4053</v>
      </c>
      <c r="L51" t="s">
        <v>4054</v>
      </c>
    </row>
    <row r="52" spans="1:12" x14ac:dyDescent="0.2">
      <c r="A52" s="108" t="s">
        <v>335</v>
      </c>
      <c r="B52" s="17" t="s">
        <v>2080</v>
      </c>
      <c r="C52" s="109">
        <v>840459611699</v>
      </c>
      <c r="D52" s="3" t="s">
        <v>4076</v>
      </c>
      <c r="F52" s="3">
        <v>504</v>
      </c>
      <c r="G52" s="16"/>
      <c r="H52" s="15"/>
      <c r="I52" s="19" t="s">
        <v>2183</v>
      </c>
      <c r="J52" s="18" t="s">
        <v>4061</v>
      </c>
      <c r="K52" s="18" t="s">
        <v>2184</v>
      </c>
      <c r="L52" t="s">
        <v>4062</v>
      </c>
    </row>
    <row r="53" spans="1:12" x14ac:dyDescent="0.2">
      <c r="A53" s="108" t="s">
        <v>335</v>
      </c>
      <c r="B53" s="17" t="s">
        <v>2104</v>
      </c>
      <c r="C53" s="109">
        <v>840459608217</v>
      </c>
      <c r="D53" s="3" t="s">
        <v>4077</v>
      </c>
      <c r="F53" s="3">
        <v>1008</v>
      </c>
      <c r="G53" s="16"/>
      <c r="H53" s="15"/>
      <c r="I53" s="19" t="s">
        <v>2183</v>
      </c>
      <c r="J53" s="18" t="s">
        <v>4061</v>
      </c>
      <c r="K53" s="18" t="s">
        <v>2184</v>
      </c>
      <c r="L53" t="s">
        <v>4062</v>
      </c>
    </row>
    <row r="54" spans="1:12" x14ac:dyDescent="0.2">
      <c r="A54" s="108" t="s">
        <v>335</v>
      </c>
      <c r="B54" s="17" t="s">
        <v>428</v>
      </c>
      <c r="C54" s="109">
        <v>840459611286</v>
      </c>
      <c r="D54" s="3" t="s">
        <v>4078</v>
      </c>
      <c r="F54" s="3">
        <v>72</v>
      </c>
      <c r="G54" s="16"/>
      <c r="H54" s="15"/>
      <c r="I54" s="19" t="s">
        <v>2183</v>
      </c>
      <c r="J54" s="18" t="s">
        <v>4061</v>
      </c>
      <c r="K54" s="18" t="s">
        <v>2184</v>
      </c>
      <c r="L54" t="s">
        <v>4062</v>
      </c>
    </row>
    <row r="55" spans="1:12" x14ac:dyDescent="0.2">
      <c r="A55" s="108" t="s">
        <v>335</v>
      </c>
      <c r="B55" s="17" t="s">
        <v>430</v>
      </c>
      <c r="C55" s="109">
        <v>840459610418</v>
      </c>
      <c r="D55" s="3" t="s">
        <v>4079</v>
      </c>
      <c r="F55" s="3">
        <v>240</v>
      </c>
      <c r="G55" s="16"/>
      <c r="H55" s="15"/>
      <c r="I55" s="19" t="s">
        <v>2183</v>
      </c>
      <c r="J55" s="18" t="s">
        <v>4061</v>
      </c>
      <c r="K55" s="18" t="s">
        <v>2184</v>
      </c>
      <c r="L55" t="s">
        <v>4062</v>
      </c>
    </row>
    <row r="56" spans="1:12" x14ac:dyDescent="0.2">
      <c r="A56" s="108" t="s">
        <v>335</v>
      </c>
      <c r="B56" s="17" t="s">
        <v>434</v>
      </c>
      <c r="C56" s="109">
        <v>840459611002</v>
      </c>
      <c r="D56" s="3" t="s">
        <v>4080</v>
      </c>
      <c r="F56" s="3">
        <v>240</v>
      </c>
      <c r="G56" s="16"/>
      <c r="H56" s="15"/>
      <c r="I56" s="19" t="s">
        <v>2183</v>
      </c>
      <c r="J56" s="18" t="s">
        <v>4061</v>
      </c>
      <c r="K56" s="18" t="s">
        <v>2184</v>
      </c>
      <c r="L56" t="s">
        <v>4062</v>
      </c>
    </row>
    <row r="57" spans="1:12" x14ac:dyDescent="0.2">
      <c r="A57" s="108" t="s">
        <v>335</v>
      </c>
      <c r="B57" s="17" t="s">
        <v>2078</v>
      </c>
      <c r="C57" s="109">
        <v>840459610562</v>
      </c>
      <c r="D57" s="3" t="s">
        <v>4081</v>
      </c>
      <c r="F57" s="3">
        <v>168</v>
      </c>
      <c r="G57" s="16"/>
      <c r="H57" s="15"/>
      <c r="I57" s="19" t="s">
        <v>2183</v>
      </c>
      <c r="J57" s="18" t="s">
        <v>4061</v>
      </c>
      <c r="K57" s="18" t="s">
        <v>2184</v>
      </c>
      <c r="L57" t="s">
        <v>4062</v>
      </c>
    </row>
    <row r="58" spans="1:12" x14ac:dyDescent="0.2">
      <c r="A58" s="108" t="s">
        <v>335</v>
      </c>
      <c r="B58" s="17" t="s">
        <v>2072</v>
      </c>
      <c r="C58" s="109">
        <v>840459611408</v>
      </c>
      <c r="D58" s="3" t="s">
        <v>4082</v>
      </c>
      <c r="F58" s="3">
        <v>1056</v>
      </c>
      <c r="G58" s="16"/>
      <c r="H58" s="15"/>
      <c r="I58" s="19" t="s">
        <v>2183</v>
      </c>
      <c r="J58" s="18" t="s">
        <v>4061</v>
      </c>
      <c r="K58" s="18" t="s">
        <v>2184</v>
      </c>
      <c r="L58" t="s">
        <v>4062</v>
      </c>
    </row>
    <row r="59" spans="1:12" x14ac:dyDescent="0.2">
      <c r="A59" s="108" t="s">
        <v>335</v>
      </c>
      <c r="B59" s="17" t="s">
        <v>2074</v>
      </c>
      <c r="C59" s="109">
        <v>840459610685</v>
      </c>
      <c r="D59" s="3" t="s">
        <v>4083</v>
      </c>
      <c r="F59" s="3">
        <v>360</v>
      </c>
      <c r="G59" s="16"/>
      <c r="H59" s="15"/>
      <c r="I59" s="19" t="s">
        <v>2183</v>
      </c>
      <c r="J59" s="18" t="s">
        <v>4061</v>
      </c>
      <c r="K59" s="18" t="s">
        <v>2184</v>
      </c>
      <c r="L59" t="s">
        <v>4062</v>
      </c>
    </row>
    <row r="60" spans="1:12" x14ac:dyDescent="0.2">
      <c r="A60" s="108" t="s">
        <v>335</v>
      </c>
      <c r="B60" s="17" t="s">
        <v>442</v>
      </c>
      <c r="C60" s="109">
        <v>840459610418</v>
      </c>
      <c r="D60" s="3" t="s">
        <v>4084</v>
      </c>
      <c r="F60" s="3">
        <v>216</v>
      </c>
      <c r="G60" s="16"/>
      <c r="H60" s="15"/>
      <c r="I60" s="19" t="s">
        <v>2183</v>
      </c>
      <c r="J60" s="18" t="s">
        <v>4061</v>
      </c>
      <c r="K60" s="18" t="s">
        <v>2184</v>
      </c>
      <c r="L60" t="s">
        <v>4062</v>
      </c>
    </row>
    <row r="61" spans="1:12" x14ac:dyDescent="0.2">
      <c r="A61" s="108" t="s">
        <v>335</v>
      </c>
      <c r="B61" s="17" t="s">
        <v>444</v>
      </c>
      <c r="C61" s="109">
        <v>840459611002</v>
      </c>
      <c r="D61" s="3" t="s">
        <v>4085</v>
      </c>
      <c r="F61" s="3">
        <v>264</v>
      </c>
      <c r="G61" s="16"/>
      <c r="H61" s="15"/>
      <c r="I61" s="19" t="s">
        <v>2183</v>
      </c>
      <c r="J61" s="18" t="s">
        <v>4061</v>
      </c>
      <c r="K61" s="18" t="s">
        <v>2184</v>
      </c>
      <c r="L61" t="s">
        <v>4062</v>
      </c>
    </row>
    <row r="62" spans="1:12" x14ac:dyDescent="0.2">
      <c r="A62" s="108" t="s">
        <v>335</v>
      </c>
      <c r="B62" s="17" t="s">
        <v>448</v>
      </c>
      <c r="C62" s="109">
        <v>840459610456</v>
      </c>
      <c r="D62" s="3" t="s">
        <v>435</v>
      </c>
      <c r="F62" s="3">
        <v>264</v>
      </c>
      <c r="G62" s="16"/>
      <c r="H62" s="15"/>
      <c r="I62" s="19" t="s">
        <v>2183</v>
      </c>
      <c r="J62" s="18" t="s">
        <v>4061</v>
      </c>
      <c r="K62" s="18" t="s">
        <v>2184</v>
      </c>
      <c r="L62" t="s">
        <v>4062</v>
      </c>
    </row>
    <row r="63" spans="1:12" x14ac:dyDescent="0.2">
      <c r="A63" s="108" t="s">
        <v>335</v>
      </c>
      <c r="B63" s="17" t="s">
        <v>2102</v>
      </c>
      <c r="C63" s="109">
        <v>840459611156</v>
      </c>
      <c r="D63" s="3" t="s">
        <v>4086</v>
      </c>
      <c r="F63" s="3">
        <v>216</v>
      </c>
      <c r="G63" s="16"/>
      <c r="H63" s="15"/>
      <c r="I63" s="19" t="s">
        <v>2183</v>
      </c>
      <c r="J63" s="18" t="s">
        <v>4061</v>
      </c>
      <c r="K63" s="18" t="s">
        <v>2184</v>
      </c>
      <c r="L63" t="s">
        <v>4062</v>
      </c>
    </row>
    <row r="64" spans="1:12" x14ac:dyDescent="0.2">
      <c r="A64" s="108" t="s">
        <v>335</v>
      </c>
      <c r="B64" s="17" t="s">
        <v>2096</v>
      </c>
      <c r="C64" s="109">
        <v>840459610692</v>
      </c>
      <c r="D64" s="3" t="s">
        <v>4087</v>
      </c>
      <c r="F64" s="3">
        <v>1656</v>
      </c>
      <c r="G64" s="16"/>
      <c r="H64" s="15"/>
      <c r="I64" s="19" t="s">
        <v>2183</v>
      </c>
      <c r="J64" s="18" t="s">
        <v>4061</v>
      </c>
      <c r="K64" s="18" t="s">
        <v>2184</v>
      </c>
      <c r="L64" t="s">
        <v>4062</v>
      </c>
    </row>
    <row r="65" spans="1:12" x14ac:dyDescent="0.2">
      <c r="A65" s="108" t="s">
        <v>335</v>
      </c>
      <c r="B65" s="17" t="s">
        <v>2098</v>
      </c>
      <c r="C65" s="109">
        <v>840459611309</v>
      </c>
      <c r="D65" s="3" t="s">
        <v>4088</v>
      </c>
      <c r="F65" s="3">
        <v>456</v>
      </c>
      <c r="G65" s="16"/>
      <c r="H65" s="15"/>
      <c r="I65" s="19" t="s">
        <v>2183</v>
      </c>
      <c r="J65" s="18" t="s">
        <v>4061</v>
      </c>
      <c r="K65" s="18" t="s">
        <v>2184</v>
      </c>
      <c r="L65" t="s">
        <v>4062</v>
      </c>
    </row>
    <row r="66" spans="1:12" x14ac:dyDescent="0.2">
      <c r="A66" s="108" t="s">
        <v>335</v>
      </c>
      <c r="B66" s="17" t="s">
        <v>452</v>
      </c>
      <c r="C66" s="109">
        <v>840459611309</v>
      </c>
      <c r="D66" s="3" t="s">
        <v>4089</v>
      </c>
      <c r="F66" s="3">
        <v>264</v>
      </c>
      <c r="G66" s="16"/>
      <c r="H66" s="15"/>
      <c r="I66" s="19" t="s">
        <v>2183</v>
      </c>
      <c r="J66" s="18" t="s">
        <v>4061</v>
      </c>
      <c r="K66" s="18" t="s">
        <v>2184</v>
      </c>
      <c r="L66" t="s">
        <v>4062</v>
      </c>
    </row>
    <row r="67" spans="1:12" x14ac:dyDescent="0.2">
      <c r="A67" s="108" t="s">
        <v>335</v>
      </c>
      <c r="B67" s="17" t="s">
        <v>2100</v>
      </c>
      <c r="C67" s="109">
        <v>840459610746</v>
      </c>
      <c r="D67" s="3" t="s">
        <v>2077</v>
      </c>
      <c r="F67" s="3">
        <v>216</v>
      </c>
      <c r="G67" s="16"/>
      <c r="H67" s="15"/>
      <c r="I67" s="19" t="s">
        <v>2183</v>
      </c>
      <c r="J67" s="18" t="s">
        <v>4061</v>
      </c>
      <c r="K67" s="18" t="s">
        <v>2184</v>
      </c>
      <c r="L67" t="s">
        <v>4062</v>
      </c>
    </row>
    <row r="68" spans="1:12" x14ac:dyDescent="0.2">
      <c r="A68" s="108" t="s">
        <v>335</v>
      </c>
      <c r="B68" s="17" t="s">
        <v>436</v>
      </c>
      <c r="C68" s="109">
        <v>840459610838</v>
      </c>
      <c r="D68" s="3" t="s">
        <v>4090</v>
      </c>
      <c r="F68" s="3">
        <v>312</v>
      </c>
      <c r="G68" s="16"/>
      <c r="H68" s="15"/>
      <c r="I68" s="19" t="s">
        <v>2183</v>
      </c>
      <c r="J68" s="18" t="s">
        <v>4061</v>
      </c>
      <c r="K68" s="18" t="s">
        <v>2184</v>
      </c>
      <c r="L68" t="s">
        <v>4062</v>
      </c>
    </row>
    <row r="69" spans="1:12" x14ac:dyDescent="0.2">
      <c r="A69" s="108" t="s">
        <v>335</v>
      </c>
      <c r="B69" s="17" t="s">
        <v>420</v>
      </c>
      <c r="C69" s="109">
        <v>840459611422</v>
      </c>
      <c r="D69" s="3" t="s">
        <v>4091</v>
      </c>
      <c r="G69" s="16">
        <v>264</v>
      </c>
      <c r="H69" s="15"/>
      <c r="I69" s="19" t="s">
        <v>2183</v>
      </c>
      <c r="J69" s="18" t="s">
        <v>4072</v>
      </c>
      <c r="K69" s="18" t="s">
        <v>4073</v>
      </c>
      <c r="L69" t="s">
        <v>4074</v>
      </c>
    </row>
    <row r="70" spans="1:12" x14ac:dyDescent="0.2">
      <c r="A70" s="108" t="s">
        <v>335</v>
      </c>
      <c r="B70" s="17" t="s">
        <v>424</v>
      </c>
      <c r="C70" s="109">
        <v>840459611682</v>
      </c>
      <c r="D70" s="3" t="s">
        <v>447</v>
      </c>
      <c r="F70" s="3">
        <v>360</v>
      </c>
      <c r="G70" s="16"/>
      <c r="H70" s="15"/>
      <c r="I70" s="19" t="s">
        <v>2183</v>
      </c>
      <c r="J70" s="18" t="s">
        <v>4061</v>
      </c>
      <c r="K70" s="18" t="s">
        <v>2184</v>
      </c>
      <c r="L70" t="s">
        <v>4062</v>
      </c>
    </row>
    <row r="71" spans="1:12" x14ac:dyDescent="0.2">
      <c r="A71" s="108" t="s">
        <v>335</v>
      </c>
      <c r="B71" s="17" t="s">
        <v>438</v>
      </c>
      <c r="C71" s="109">
        <v>840459611682</v>
      </c>
      <c r="D71" s="3" t="s">
        <v>4076</v>
      </c>
      <c r="F71" s="3">
        <v>288</v>
      </c>
      <c r="G71" s="16"/>
      <c r="H71" s="15"/>
      <c r="I71" s="19" t="s">
        <v>2183</v>
      </c>
      <c r="J71" s="18" t="s">
        <v>4061</v>
      </c>
      <c r="K71" s="18" t="s">
        <v>2184</v>
      </c>
      <c r="L71" t="s">
        <v>4062</v>
      </c>
    </row>
    <row r="72" spans="1:12" x14ac:dyDescent="0.2">
      <c r="A72" s="108" t="s">
        <v>2231</v>
      </c>
      <c r="B72" s="17" t="s">
        <v>2211</v>
      </c>
      <c r="C72" s="109" t="s">
        <v>3986</v>
      </c>
      <c r="D72" s="3" t="s">
        <v>3869</v>
      </c>
      <c r="G72" s="3">
        <v>180</v>
      </c>
      <c r="H72" s="15"/>
      <c r="I72" s="19" t="s">
        <v>3874</v>
      </c>
      <c r="J72" s="18" t="s">
        <v>4092</v>
      </c>
      <c r="K72" s="18" t="s">
        <v>3986</v>
      </c>
      <c r="L72" t="s">
        <v>4093</v>
      </c>
    </row>
    <row r="73" spans="1:12" x14ac:dyDescent="0.2">
      <c r="A73" s="108" t="s">
        <v>2231</v>
      </c>
      <c r="B73" s="17" t="s">
        <v>2146</v>
      </c>
      <c r="C73" s="109" t="s">
        <v>3986</v>
      </c>
      <c r="D73" s="3" t="s">
        <v>2147</v>
      </c>
      <c r="G73" s="3">
        <v>200</v>
      </c>
      <c r="H73" s="15"/>
      <c r="I73" s="19" t="s">
        <v>3874</v>
      </c>
      <c r="J73" s="18" t="s">
        <v>4092</v>
      </c>
      <c r="K73" s="18" t="s">
        <v>3986</v>
      </c>
      <c r="L73" t="s">
        <v>4093</v>
      </c>
    </row>
    <row r="74" spans="1:12" x14ac:dyDescent="0.2">
      <c r="A74" s="108" t="s">
        <v>2231</v>
      </c>
      <c r="B74" s="17" t="s">
        <v>2152</v>
      </c>
      <c r="C74" s="109" t="s">
        <v>3986</v>
      </c>
      <c r="D74" s="3" t="s">
        <v>2153</v>
      </c>
      <c r="G74" s="3">
        <v>250</v>
      </c>
      <c r="H74" s="15"/>
      <c r="I74" s="19" t="s">
        <v>3874</v>
      </c>
      <c r="J74" s="18" t="s">
        <v>4092</v>
      </c>
      <c r="K74" s="18" t="s">
        <v>3986</v>
      </c>
      <c r="L74" t="s">
        <v>4093</v>
      </c>
    </row>
    <row r="75" spans="1:12" x14ac:dyDescent="0.2">
      <c r="A75" s="108" t="s">
        <v>2231</v>
      </c>
      <c r="B75" s="17" t="s">
        <v>2091</v>
      </c>
      <c r="C75" s="109" t="s">
        <v>3986</v>
      </c>
      <c r="D75" s="3" t="s">
        <v>2092</v>
      </c>
      <c r="F75" s="3">
        <v>350</v>
      </c>
      <c r="G75" s="16"/>
      <c r="H75" s="15"/>
      <c r="I75" s="19" t="s">
        <v>2232</v>
      </c>
      <c r="J75" s="18" t="s">
        <v>4092</v>
      </c>
      <c r="K75" s="18" t="s">
        <v>4094</v>
      </c>
      <c r="L75" t="s">
        <v>4095</v>
      </c>
    </row>
    <row r="76" spans="1:12" x14ac:dyDescent="0.2">
      <c r="A76" s="108" t="s">
        <v>2231</v>
      </c>
      <c r="B76" s="17" t="s">
        <v>2083</v>
      </c>
      <c r="C76" s="109" t="s">
        <v>3986</v>
      </c>
      <c r="D76" s="3" t="s">
        <v>2084</v>
      </c>
      <c r="F76" s="3">
        <v>350</v>
      </c>
      <c r="G76" s="16"/>
      <c r="H76" s="15"/>
      <c r="I76" s="19" t="s">
        <v>2232</v>
      </c>
      <c r="J76" s="18" t="s">
        <v>4092</v>
      </c>
      <c r="K76" s="18" t="s">
        <v>4094</v>
      </c>
      <c r="L76" t="s">
        <v>4095</v>
      </c>
    </row>
    <row r="77" spans="1:12" x14ac:dyDescent="0.2">
      <c r="A77" s="108" t="s">
        <v>2231</v>
      </c>
      <c r="B77" s="17" t="s">
        <v>2089</v>
      </c>
      <c r="C77" s="109" t="s">
        <v>3986</v>
      </c>
      <c r="D77" s="3" t="s">
        <v>2090</v>
      </c>
      <c r="G77" s="16">
        <v>350</v>
      </c>
      <c r="H77" s="15"/>
      <c r="I77" s="19" t="s">
        <v>2232</v>
      </c>
      <c r="J77" s="18" t="s">
        <v>4096</v>
      </c>
      <c r="K77" s="18" t="s">
        <v>4097</v>
      </c>
      <c r="L77" t="s">
        <v>4095</v>
      </c>
    </row>
    <row r="78" spans="1:12" x14ac:dyDescent="0.2">
      <c r="A78" s="108" t="s">
        <v>2231</v>
      </c>
      <c r="B78" s="17" t="s">
        <v>2115</v>
      </c>
      <c r="C78" s="109" t="s">
        <v>3986</v>
      </c>
      <c r="D78" s="3" t="s">
        <v>2116</v>
      </c>
      <c r="F78" s="3">
        <v>450</v>
      </c>
      <c r="G78" s="16"/>
      <c r="H78" s="15"/>
      <c r="I78" s="19" t="s">
        <v>2232</v>
      </c>
      <c r="J78" s="18" t="s">
        <v>4092</v>
      </c>
      <c r="K78" s="18" t="s">
        <v>4094</v>
      </c>
      <c r="L78" t="s">
        <v>4095</v>
      </c>
    </row>
    <row r="79" spans="1:12" x14ac:dyDescent="0.2">
      <c r="A79" s="108" t="s">
        <v>2231</v>
      </c>
      <c r="B79" s="17" t="s">
        <v>2107</v>
      </c>
      <c r="C79" s="109" t="s">
        <v>3986</v>
      </c>
      <c r="D79" s="3" t="s">
        <v>2108</v>
      </c>
      <c r="F79" s="3">
        <v>450</v>
      </c>
      <c r="G79" s="16"/>
      <c r="H79" s="15"/>
      <c r="I79" s="19" t="s">
        <v>2232</v>
      </c>
      <c r="J79" s="18" t="s">
        <v>4092</v>
      </c>
      <c r="K79" s="18" t="s">
        <v>4094</v>
      </c>
      <c r="L79" t="s">
        <v>4095</v>
      </c>
    </row>
    <row r="80" spans="1:12" x14ac:dyDescent="0.2">
      <c r="A80" s="108" t="s">
        <v>2231</v>
      </c>
      <c r="B80" s="17" t="s">
        <v>2283</v>
      </c>
      <c r="C80" s="109" t="s">
        <v>3986</v>
      </c>
      <c r="D80" s="3" t="s">
        <v>2284</v>
      </c>
      <c r="G80" s="3">
        <v>140</v>
      </c>
      <c r="H80" s="15"/>
      <c r="I80" s="19" t="s">
        <v>3874</v>
      </c>
      <c r="J80" s="18" t="s">
        <v>4092</v>
      </c>
      <c r="K80" s="18" t="s">
        <v>3986</v>
      </c>
      <c r="L80" t="s">
        <v>4093</v>
      </c>
    </row>
    <row r="81" spans="1:12" x14ac:dyDescent="0.2">
      <c r="A81" s="108" t="s">
        <v>2231</v>
      </c>
      <c r="B81" s="17" t="s">
        <v>2113</v>
      </c>
      <c r="C81" s="109" t="s">
        <v>3986</v>
      </c>
      <c r="D81" s="3" t="s">
        <v>2114</v>
      </c>
      <c r="G81" s="16">
        <v>450</v>
      </c>
      <c r="H81" s="15"/>
      <c r="I81" s="19" t="s">
        <v>2232</v>
      </c>
      <c r="J81" s="18" t="s">
        <v>4096</v>
      </c>
      <c r="K81" s="18" t="s">
        <v>4097</v>
      </c>
      <c r="L81" t="s">
        <v>4095</v>
      </c>
    </row>
    <row r="82" spans="1:12" x14ac:dyDescent="0.2">
      <c r="A82" s="108" t="s">
        <v>2231</v>
      </c>
      <c r="B82" s="17" t="s">
        <v>2085</v>
      </c>
      <c r="C82" s="109" t="s">
        <v>3986</v>
      </c>
      <c r="D82" s="3" t="s">
        <v>2086</v>
      </c>
      <c r="G82" s="16">
        <v>350</v>
      </c>
      <c r="H82" s="15"/>
      <c r="I82" s="19" t="s">
        <v>2232</v>
      </c>
      <c r="J82" s="18" t="s">
        <v>4098</v>
      </c>
      <c r="K82" s="18" t="s">
        <v>4099</v>
      </c>
      <c r="L82" t="s">
        <v>4095</v>
      </c>
    </row>
    <row r="83" spans="1:12" x14ac:dyDescent="0.2">
      <c r="A83" s="108" t="s">
        <v>2231</v>
      </c>
      <c r="B83" s="17" t="s">
        <v>2087</v>
      </c>
      <c r="C83" s="109" t="s">
        <v>3986</v>
      </c>
      <c r="D83" s="3" t="s">
        <v>2088</v>
      </c>
      <c r="G83" s="16">
        <v>350</v>
      </c>
      <c r="H83" s="15"/>
      <c r="I83" s="19" t="s">
        <v>2232</v>
      </c>
      <c r="J83" s="18" t="s">
        <v>4098</v>
      </c>
      <c r="K83" s="18" t="s">
        <v>4099</v>
      </c>
      <c r="L83" t="s">
        <v>4095</v>
      </c>
    </row>
    <row r="84" spans="1:12" x14ac:dyDescent="0.2">
      <c r="A84" s="108" t="s">
        <v>2231</v>
      </c>
      <c r="B84" s="17" t="s">
        <v>2109</v>
      </c>
      <c r="C84" s="109" t="s">
        <v>3986</v>
      </c>
      <c r="D84" s="3" t="s">
        <v>2110</v>
      </c>
      <c r="G84" s="16">
        <v>450</v>
      </c>
      <c r="H84" s="15"/>
      <c r="I84" s="19" t="s">
        <v>2232</v>
      </c>
      <c r="J84" s="18" t="s">
        <v>4098</v>
      </c>
      <c r="K84" s="18" t="s">
        <v>4099</v>
      </c>
      <c r="L84" t="s">
        <v>4095</v>
      </c>
    </row>
    <row r="85" spans="1:12" x14ac:dyDescent="0.2">
      <c r="A85" s="108" t="s">
        <v>2231</v>
      </c>
      <c r="B85" s="17" t="s">
        <v>2111</v>
      </c>
      <c r="C85" s="109" t="s">
        <v>3986</v>
      </c>
      <c r="D85" s="3" t="s">
        <v>2112</v>
      </c>
      <c r="G85" s="16">
        <v>450</v>
      </c>
      <c r="H85" s="15"/>
      <c r="I85" s="19" t="s">
        <v>2232</v>
      </c>
      <c r="J85" s="18" t="s">
        <v>4098</v>
      </c>
      <c r="K85" s="18" t="s">
        <v>4099</v>
      </c>
      <c r="L85" t="s">
        <v>4095</v>
      </c>
    </row>
    <row r="86" spans="1:12" x14ac:dyDescent="0.2">
      <c r="D86" s="3"/>
      <c r="H86"/>
    </row>
    <row r="87" spans="1:12" x14ac:dyDescent="0.2">
      <c r="D87" s="3"/>
      <c r="H87"/>
    </row>
    <row r="88" spans="1:12" x14ac:dyDescent="0.2">
      <c r="D88" s="3"/>
      <c r="H88"/>
    </row>
    <row r="89" spans="1:12" x14ac:dyDescent="0.2">
      <c r="D89" s="3"/>
      <c r="H89"/>
    </row>
    <row r="90" spans="1:12" x14ac:dyDescent="0.2">
      <c r="D90" s="3"/>
      <c r="H90"/>
    </row>
    <row r="91" spans="1:12" x14ac:dyDescent="0.2">
      <c r="D91" s="3"/>
      <c r="H91"/>
    </row>
    <row r="92" spans="1:12" x14ac:dyDescent="0.2">
      <c r="D92" s="3"/>
      <c r="H92"/>
    </row>
    <row r="93" spans="1:12" x14ac:dyDescent="0.2">
      <c r="D93" s="3"/>
      <c r="H93"/>
    </row>
    <row r="94" spans="1:12" x14ac:dyDescent="0.2">
      <c r="D94" s="3"/>
      <c r="H94"/>
    </row>
    <row r="95" spans="1:12" x14ac:dyDescent="0.2">
      <c r="D95" s="3"/>
      <c r="H95"/>
    </row>
    <row r="96" spans="1:12" x14ac:dyDescent="0.2">
      <c r="D96" s="3"/>
      <c r="H96"/>
    </row>
    <row r="97" spans="4:8" x14ac:dyDescent="0.2">
      <c r="D97" s="3"/>
      <c r="H97"/>
    </row>
    <row r="98" spans="4:8" x14ac:dyDescent="0.2">
      <c r="D98" s="3"/>
      <c r="H98"/>
    </row>
    <row r="99" spans="4:8" x14ac:dyDescent="0.2">
      <c r="D99" s="3"/>
      <c r="H99"/>
    </row>
    <row r="100" spans="4:8" x14ac:dyDescent="0.2">
      <c r="D100" s="3"/>
      <c r="H100"/>
    </row>
    <row r="101" spans="4:8" x14ac:dyDescent="0.2">
      <c r="D101" s="3"/>
      <c r="H101"/>
    </row>
    <row r="102" spans="4:8" x14ac:dyDescent="0.2">
      <c r="D102" s="3"/>
      <c r="H102"/>
    </row>
    <row r="103" spans="4:8" x14ac:dyDescent="0.2">
      <c r="D103" s="3"/>
      <c r="H103"/>
    </row>
    <row r="104" spans="4:8" x14ac:dyDescent="0.2">
      <c r="D104" s="3"/>
      <c r="H104"/>
    </row>
    <row r="105" spans="4:8" x14ac:dyDescent="0.2">
      <c r="D105" s="3"/>
      <c r="H105"/>
    </row>
    <row r="106" spans="4:8" x14ac:dyDescent="0.2">
      <c r="D106" s="3"/>
      <c r="H106"/>
    </row>
    <row r="107" spans="4:8" x14ac:dyDescent="0.2">
      <c r="D107" s="3"/>
      <c r="H107"/>
    </row>
    <row r="108" spans="4:8" x14ac:dyDescent="0.2">
      <c r="D108" s="3"/>
      <c r="H108"/>
    </row>
    <row r="109" spans="4:8" x14ac:dyDescent="0.2">
      <c r="D109" s="3"/>
      <c r="H109"/>
    </row>
    <row r="110" spans="4:8" x14ac:dyDescent="0.2">
      <c r="D110" s="3"/>
      <c r="H110"/>
    </row>
    <row r="111" spans="4:8" x14ac:dyDescent="0.2">
      <c r="D111" s="3"/>
      <c r="H111"/>
    </row>
  </sheetData>
  <autoFilter ref="A2:O85" xr:uid="{9D773A48-9050-944C-9FBA-F0AF2DA490F2}"/>
  <conditionalFormatting sqref="B6">
    <cfRule type="duplicateValues" dxfId="67" priority="1"/>
    <cfRule type="duplicateValues" dxfId="66" priority="2"/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7612-CC37-E342-A38F-CF552A9B383A}">
  <sheetPr>
    <tabColor theme="8"/>
  </sheetPr>
  <dimension ref="A1:BH1165"/>
  <sheetViews>
    <sheetView showGridLines="0" zoomScaleNormal="100" workbookViewId="0">
      <pane xSplit="14" ySplit="2" topLeftCell="O136" activePane="bottomRight" state="frozen"/>
      <selection activeCell="U784" sqref="U784"/>
      <selection pane="topRight" activeCell="U784" sqref="U784"/>
      <selection pane="bottomLeft" activeCell="U784" sqref="U784"/>
      <selection pane="bottomRight" activeCell="G264" sqref="G264"/>
    </sheetView>
  </sheetViews>
  <sheetFormatPr baseColWidth="10" defaultRowHeight="16" x14ac:dyDescent="0.2"/>
  <cols>
    <col min="2" max="2" width="16.33203125" style="38" customWidth="1"/>
    <col min="3" max="3" width="16" style="38" customWidth="1"/>
    <col min="4" max="4" width="21" style="38" customWidth="1"/>
    <col min="5" max="5" width="15.83203125" customWidth="1"/>
    <col min="6" max="6" width="10.5" customWidth="1"/>
    <col min="7" max="7" width="19.1640625" customWidth="1"/>
    <col min="8" max="8" width="16.5" customWidth="1"/>
    <col min="9" max="10" width="8" customWidth="1"/>
    <col min="11" max="11" width="9.33203125" customWidth="1"/>
    <col min="12" max="12" width="10.83203125" style="23"/>
    <col min="16" max="16" width="10.5" style="48"/>
    <col min="17" max="17" width="10.83203125" customWidth="1"/>
    <col min="21" max="22" width="10.83203125" customWidth="1"/>
    <col min="26" max="26" width="10.83203125" customWidth="1"/>
    <col min="27" max="27" width="10.6640625" customWidth="1"/>
    <col min="52" max="52" width="19.5" style="110" bestFit="1" customWidth="1"/>
    <col min="53" max="53" width="14" style="110" bestFit="1" customWidth="1"/>
    <col min="54" max="57" width="15" style="110" bestFit="1" customWidth="1"/>
  </cols>
  <sheetData>
    <row r="1" spans="1:57" x14ac:dyDescent="0.2">
      <c r="G1" s="34"/>
      <c r="K1" s="3">
        <f>SUBTOTAL(9,K3:K1048576)</f>
        <v>139929</v>
      </c>
      <c r="O1" s="3">
        <f t="shared" ref="O1:Y1" si="0">SUBTOTAL(9,O3:O1048576)</f>
        <v>92932</v>
      </c>
      <c r="P1" s="3">
        <f t="shared" si="0"/>
        <v>322599</v>
      </c>
      <c r="Q1" s="3">
        <f t="shared" si="0"/>
        <v>0</v>
      </c>
      <c r="R1" s="3">
        <f t="shared" si="0"/>
        <v>80732</v>
      </c>
      <c r="S1" s="3">
        <f t="shared" si="0"/>
        <v>6926</v>
      </c>
      <c r="T1" s="3">
        <f t="shared" si="0"/>
        <v>0</v>
      </c>
      <c r="U1" s="3">
        <f t="shared" si="0"/>
        <v>40555</v>
      </c>
      <c r="V1" s="3">
        <f t="shared" si="0"/>
        <v>30121</v>
      </c>
      <c r="W1" s="3">
        <f t="shared" si="0"/>
        <v>26873</v>
      </c>
      <c r="X1" s="3">
        <f t="shared" si="0"/>
        <v>26501</v>
      </c>
      <c r="Y1" s="3">
        <f t="shared" si="0"/>
        <v>25248</v>
      </c>
      <c r="Z1" s="3">
        <f t="shared" ref="Z1:BE1" si="1">SUBTOTAL(9,Z3:Z1048576)</f>
        <v>24986</v>
      </c>
      <c r="AA1" s="3">
        <f t="shared" si="1"/>
        <v>29241</v>
      </c>
      <c r="AB1" s="3">
        <f t="shared" si="1"/>
        <v>35768</v>
      </c>
      <c r="AC1" s="3">
        <f t="shared" si="1"/>
        <v>43878</v>
      </c>
      <c r="AD1" s="3">
        <f t="shared" si="1"/>
        <v>44627</v>
      </c>
      <c r="AE1" s="3">
        <f t="shared" si="1"/>
        <v>52381</v>
      </c>
      <c r="AF1" s="3">
        <f t="shared" si="1"/>
        <v>49167</v>
      </c>
      <c r="AG1" s="3">
        <f t="shared" si="1"/>
        <v>327074</v>
      </c>
      <c r="AH1" s="3">
        <f t="shared" si="1"/>
        <v>363800</v>
      </c>
      <c r="AI1" s="3">
        <f t="shared" si="1"/>
        <v>326286</v>
      </c>
      <c r="AJ1" s="3">
        <f t="shared" si="1"/>
        <v>294294</v>
      </c>
      <c r="AK1" s="3">
        <f t="shared" si="1"/>
        <v>254317</v>
      </c>
      <c r="AL1" s="3">
        <f t="shared" si="1"/>
        <v>222021</v>
      </c>
      <c r="AM1" s="3">
        <f t="shared" si="1"/>
        <v>4334</v>
      </c>
      <c r="AN1" s="3">
        <f t="shared" si="1"/>
        <v>7906</v>
      </c>
      <c r="AO1" s="3">
        <f t="shared" si="1"/>
        <v>16909</v>
      </c>
      <c r="AP1" s="3">
        <f t="shared" si="1"/>
        <v>14855</v>
      </c>
      <c r="AQ1" s="3">
        <f t="shared" si="1"/>
        <v>18532</v>
      </c>
      <c r="AR1" s="3">
        <f t="shared" si="1"/>
        <v>17672</v>
      </c>
      <c r="AS1" s="3">
        <f t="shared" si="1"/>
        <v>80208</v>
      </c>
      <c r="AT1" s="3">
        <f t="shared" si="1"/>
        <v>11828974.449999992</v>
      </c>
      <c r="AU1" s="3">
        <f t="shared" si="1"/>
        <v>9215111.3599999938</v>
      </c>
      <c r="AV1" s="3">
        <f t="shared" si="1"/>
        <v>8258501.5399999991</v>
      </c>
      <c r="AW1" s="3">
        <f t="shared" si="1"/>
        <v>7370735.1799999988</v>
      </c>
      <c r="AX1" s="3">
        <f t="shared" si="1"/>
        <v>7297298.3899999959</v>
      </c>
      <c r="AY1" s="3">
        <f t="shared" si="1"/>
        <v>7068134.1000000061</v>
      </c>
      <c r="AZ1" s="110">
        <f t="shared" si="1"/>
        <v>8872431.0800000057</v>
      </c>
      <c r="BA1" s="110">
        <f t="shared" si="1"/>
        <v>11376580.428620696</v>
      </c>
      <c r="BB1" s="110">
        <f t="shared" si="1"/>
        <v>14408414.555689663</v>
      </c>
      <c r="BC1" s="110">
        <f t="shared" si="1"/>
        <v>14191374.113965511</v>
      </c>
      <c r="BD1" s="110">
        <f t="shared" si="1"/>
        <v>16595417.613965515</v>
      </c>
      <c r="BE1" s="110">
        <f t="shared" si="1"/>
        <v>15197204.651724134</v>
      </c>
    </row>
    <row r="2" spans="1:57" ht="17" x14ac:dyDescent="0.2">
      <c r="A2" s="1" t="s">
        <v>0</v>
      </c>
      <c r="B2" s="41" t="s">
        <v>1</v>
      </c>
      <c r="C2" s="41" t="s">
        <v>2</v>
      </c>
      <c r="D2" s="4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1" t="s">
        <v>3993</v>
      </c>
      <c r="K2" s="4" t="s">
        <v>2165</v>
      </c>
      <c r="L2" s="24" t="s">
        <v>10</v>
      </c>
      <c r="M2" s="1" t="s">
        <v>11</v>
      </c>
      <c r="N2" s="1" t="s">
        <v>12</v>
      </c>
      <c r="O2" s="5" t="s">
        <v>8</v>
      </c>
      <c r="P2" s="5" t="s">
        <v>2166</v>
      </c>
      <c r="Q2" s="20" t="s">
        <v>2185</v>
      </c>
      <c r="R2" s="20" t="s">
        <v>2186</v>
      </c>
      <c r="S2" s="20" t="s">
        <v>2187</v>
      </c>
      <c r="T2" s="20" t="s">
        <v>2188</v>
      </c>
      <c r="U2" s="1" t="s">
        <v>3949</v>
      </c>
      <c r="V2" s="1" t="s">
        <v>3950</v>
      </c>
      <c r="W2" s="1" t="s">
        <v>3951</v>
      </c>
      <c r="X2" s="1" t="s">
        <v>3952</v>
      </c>
      <c r="Y2" s="1" t="s">
        <v>3953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G2" s="28" t="s">
        <v>2190</v>
      </c>
      <c r="AH2" s="28" t="s">
        <v>2191</v>
      </c>
      <c r="AI2" s="28" t="s">
        <v>2192</v>
      </c>
      <c r="AJ2" s="28" t="s">
        <v>2193</v>
      </c>
      <c r="AK2" s="28" t="s">
        <v>2194</v>
      </c>
      <c r="AL2" s="28" t="s">
        <v>2195</v>
      </c>
      <c r="AM2" s="29" t="s">
        <v>2196</v>
      </c>
      <c r="AN2" s="29" t="s">
        <v>2197</v>
      </c>
      <c r="AO2" s="29" t="s">
        <v>2198</v>
      </c>
      <c r="AP2" s="29" t="s">
        <v>2199</v>
      </c>
      <c r="AQ2" s="29" t="s">
        <v>2200</v>
      </c>
      <c r="AR2" s="29" t="s">
        <v>2201</v>
      </c>
      <c r="AS2" s="29" t="s">
        <v>2205</v>
      </c>
      <c r="AT2" s="111" t="s">
        <v>3692</v>
      </c>
      <c r="AU2" s="111" t="s">
        <v>3691</v>
      </c>
      <c r="AV2" s="111" t="s">
        <v>3690</v>
      </c>
      <c r="AW2" s="111" t="s">
        <v>3689</v>
      </c>
      <c r="AX2" s="111" t="s">
        <v>3688</v>
      </c>
      <c r="AY2" s="111" t="s">
        <v>3687</v>
      </c>
      <c r="AZ2" s="111" t="s">
        <v>3875</v>
      </c>
      <c r="BA2" s="111" t="s">
        <v>3876</v>
      </c>
      <c r="BB2" s="111" t="s">
        <v>3877</v>
      </c>
      <c r="BC2" s="111" t="s">
        <v>3878</v>
      </c>
      <c r="BD2" s="111" t="s">
        <v>3879</v>
      </c>
      <c r="BE2" s="111" t="s">
        <v>3880</v>
      </c>
    </row>
    <row r="3" spans="1:57" x14ac:dyDescent="0.2">
      <c r="A3" t="s">
        <v>56</v>
      </c>
      <c r="B3">
        <v>228994</v>
      </c>
      <c r="C3" s="2" t="s">
        <v>360</v>
      </c>
      <c r="D3" s="2">
        <v>840168546589</v>
      </c>
      <c r="E3" s="2" t="s">
        <v>361</v>
      </c>
      <c r="F3" s="2" t="s">
        <v>60</v>
      </c>
      <c r="G3" s="2" t="s">
        <v>61</v>
      </c>
      <c r="H3" s="2" t="s">
        <v>74</v>
      </c>
      <c r="I3" s="2" t="s">
        <v>362</v>
      </c>
      <c r="J3" s="2" t="s">
        <v>3994</v>
      </c>
      <c r="K3" s="3">
        <v>1500</v>
      </c>
      <c r="L3" s="25">
        <v>447.83</v>
      </c>
      <c r="M3" s="2" t="s">
        <v>2204</v>
      </c>
      <c r="N3" s="2" t="s">
        <v>66</v>
      </c>
      <c r="O3" s="3">
        <v>208</v>
      </c>
      <c r="P3" s="3">
        <v>0</v>
      </c>
      <c r="Q3" s="21">
        <f>SUMIF('On Orders'!$B:$B,$C3,'On Orders'!E:E)</f>
        <v>0</v>
      </c>
      <c r="R3" s="22">
        <f>SUMIF('On Orders'!$B:$B,$C3,'On Orders'!F:F)</f>
        <v>0</v>
      </c>
      <c r="S3" s="22">
        <f>SUMIF('On Orders'!$B:$B,$C3,'On Orders'!G:G)</f>
        <v>0</v>
      </c>
      <c r="T3" s="22">
        <f>SUMIF('On Orders'!$B:$B,$C3,'On Orders'!H:H)</f>
        <v>0</v>
      </c>
      <c r="U3" s="3" cm="1">
        <f t="array" ref="U3:AA3">IFERROR(VLOOKUP(_xlfn.SINGLE(B:B),'[1]Pivot SI'!$D:$AN,{6,7,8,9,10,11,12},0),0)</f>
        <v>0</v>
      </c>
      <c r="V3" s="3">
        <v>0</v>
      </c>
      <c r="W3" s="3">
        <v>0</v>
      </c>
      <c r="X3" s="3">
        <v>260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1">
        <f t="shared" ref="AG3:AG46" si="2">P3+O3+Q3+R3-AA3-K3</f>
        <v>-1292</v>
      </c>
      <c r="AH3" s="26">
        <f t="shared" ref="AH3:AH34" si="3">MAX(0,AG3)+S3-AB3</f>
        <v>0</v>
      </c>
      <c r="AI3" s="26">
        <f t="shared" ref="AI3:AI34" si="4">MAX(0,AH3)+T3-AC3</f>
        <v>0</v>
      </c>
      <c r="AJ3" s="26">
        <f t="shared" ref="AJ3:AJ34" si="5">MAX(0,AI3)-AD3</f>
        <v>0</v>
      </c>
      <c r="AK3" s="26">
        <f t="shared" ref="AK3:AK34" si="6">MAX(0,AJ3)-AE3</f>
        <v>0</v>
      </c>
      <c r="AL3" s="26">
        <f t="shared" ref="AL3:AL34" si="7">MAX(0,AK3)-AF3</f>
        <v>0</v>
      </c>
      <c r="AM3" s="30">
        <f t="shared" ref="AM3:AR6" si="8">IF($M3="Descontinuado",0,IF($G3="iPhone 18",AA3,MAX(0,-AG3)))</f>
        <v>0</v>
      </c>
      <c r="AN3" s="30">
        <f t="shared" si="8"/>
        <v>0</v>
      </c>
      <c r="AO3" s="30">
        <f t="shared" si="8"/>
        <v>0</v>
      </c>
      <c r="AP3" s="30">
        <f t="shared" si="8"/>
        <v>0</v>
      </c>
      <c r="AQ3" s="30">
        <f t="shared" si="8"/>
        <v>0</v>
      </c>
      <c r="AR3" s="30">
        <f t="shared" si="8"/>
        <v>0</v>
      </c>
      <c r="AS3" s="22">
        <f t="shared" ref="AS3:AS34" si="9">SUM(AM3:AR3)</f>
        <v>0</v>
      </c>
      <c r="AT3" s="112">
        <f t="shared" ref="AT3:AT34" si="10">U3*$L:$L</f>
        <v>0</v>
      </c>
      <c r="AU3" s="112">
        <f t="shared" ref="AU3:AU34" si="11">V3*$L:$L</f>
        <v>0</v>
      </c>
      <c r="AV3" s="112">
        <f t="shared" ref="AV3:AV34" si="12">W3*$L:$L</f>
        <v>0</v>
      </c>
      <c r="AW3" s="112">
        <f t="shared" ref="AW3:AW34" si="13">X3*$L:$L</f>
        <v>116435.8</v>
      </c>
      <c r="AX3" s="112">
        <f t="shared" ref="AX3:AX34" si="14">Y3*$L:$L</f>
        <v>0</v>
      </c>
      <c r="AY3" s="112">
        <f t="shared" ref="AY3:AY34" si="15">Z3*$L:$L</f>
        <v>0</v>
      </c>
      <c r="AZ3" s="112">
        <f t="shared" ref="AZ3:AZ34" si="16">AA3*$L:$L</f>
        <v>0</v>
      </c>
      <c r="BA3" s="112">
        <f t="shared" ref="BA3:BA34" si="17">AB3*$L:$L</f>
        <v>0</v>
      </c>
      <c r="BB3" s="112">
        <f t="shared" ref="BB3:BB34" si="18">AC3*$L:$L</f>
        <v>0</v>
      </c>
      <c r="BC3" s="112">
        <f t="shared" ref="BC3:BC34" si="19">AD3*$L:$L</f>
        <v>0</v>
      </c>
      <c r="BD3" s="112">
        <f t="shared" ref="BD3:BD34" si="20">AE3*$L:$L</f>
        <v>0</v>
      </c>
      <c r="BE3" s="112">
        <f t="shared" ref="BE3:BE34" si="21">AF3*$L:$L</f>
        <v>0</v>
      </c>
    </row>
    <row r="4" spans="1:57" x14ac:dyDescent="0.2">
      <c r="A4" t="s">
        <v>56</v>
      </c>
      <c r="B4">
        <v>228977</v>
      </c>
      <c r="C4" s="2" t="s">
        <v>71</v>
      </c>
      <c r="D4" s="2" t="s">
        <v>72</v>
      </c>
      <c r="E4" s="2" t="s">
        <v>73</v>
      </c>
      <c r="F4" s="2" t="s">
        <v>60</v>
      </c>
      <c r="G4" s="2" t="s">
        <v>61</v>
      </c>
      <c r="H4" s="2" t="s">
        <v>74</v>
      </c>
      <c r="I4" s="2" t="s">
        <v>362</v>
      </c>
      <c r="J4" s="2" t="s">
        <v>3994</v>
      </c>
      <c r="K4" s="3">
        <v>1500</v>
      </c>
      <c r="L4" s="25">
        <v>447.83</v>
      </c>
      <c r="M4" s="2" t="s">
        <v>2204</v>
      </c>
      <c r="N4" s="2" t="s">
        <v>66</v>
      </c>
      <c r="O4" s="3">
        <v>211</v>
      </c>
      <c r="P4" s="3">
        <v>9</v>
      </c>
      <c r="Q4" s="21">
        <f>SUMIF('On Orders'!$B:$B,$C4,'On Orders'!E:E)</f>
        <v>0</v>
      </c>
      <c r="R4" s="22">
        <f>SUMIF('On Orders'!$B:$B,$C4,'On Orders'!F:F)</f>
        <v>0</v>
      </c>
      <c r="S4" s="22">
        <f>SUMIF('On Orders'!$B:$B,$C4,'On Orders'!G:G)</f>
        <v>0</v>
      </c>
      <c r="T4" s="22">
        <f>SUMIF('On Orders'!$B:$B,$C4,'On Orders'!H:H)</f>
        <v>0</v>
      </c>
      <c r="U4" s="3" cm="1">
        <f t="array" ref="U4:AA4">IFERROR(VLOOKUP(_xlfn.SINGLE(B:B),'[1]Pivot SI'!$D:$AN,{6,7,8,9,10,11,12},0),0)</f>
        <v>0</v>
      </c>
      <c r="V4" s="3">
        <v>0</v>
      </c>
      <c r="W4" s="3">
        <v>0</v>
      </c>
      <c r="X4" s="3">
        <v>260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1">
        <f t="shared" si="2"/>
        <v>-1280</v>
      </c>
      <c r="AH4" s="26">
        <f t="shared" si="3"/>
        <v>0</v>
      </c>
      <c r="AI4" s="26">
        <f t="shared" si="4"/>
        <v>0</v>
      </c>
      <c r="AJ4" s="26">
        <f t="shared" si="5"/>
        <v>0</v>
      </c>
      <c r="AK4" s="26">
        <f t="shared" si="6"/>
        <v>0</v>
      </c>
      <c r="AL4" s="26">
        <f t="shared" si="7"/>
        <v>0</v>
      </c>
      <c r="AM4" s="30">
        <f t="shared" si="8"/>
        <v>0</v>
      </c>
      <c r="AN4" s="30">
        <f t="shared" si="8"/>
        <v>0</v>
      </c>
      <c r="AO4" s="30">
        <f t="shared" si="8"/>
        <v>0</v>
      </c>
      <c r="AP4" s="30">
        <f t="shared" si="8"/>
        <v>0</v>
      </c>
      <c r="AQ4" s="30">
        <f t="shared" si="8"/>
        <v>0</v>
      </c>
      <c r="AR4" s="30">
        <f t="shared" si="8"/>
        <v>0</v>
      </c>
      <c r="AS4" s="22">
        <f t="shared" si="9"/>
        <v>0</v>
      </c>
      <c r="AT4" s="112">
        <f t="shared" si="10"/>
        <v>0</v>
      </c>
      <c r="AU4" s="112">
        <f t="shared" si="11"/>
        <v>0</v>
      </c>
      <c r="AV4" s="112">
        <f t="shared" si="12"/>
        <v>0</v>
      </c>
      <c r="AW4" s="112">
        <f t="shared" si="13"/>
        <v>116435.8</v>
      </c>
      <c r="AX4" s="112">
        <f t="shared" si="14"/>
        <v>0</v>
      </c>
      <c r="AY4" s="112">
        <f t="shared" si="15"/>
        <v>0</v>
      </c>
      <c r="AZ4" s="112">
        <f t="shared" si="16"/>
        <v>0</v>
      </c>
      <c r="BA4" s="112">
        <f t="shared" si="17"/>
        <v>0</v>
      </c>
      <c r="BB4" s="112">
        <f t="shared" si="18"/>
        <v>0</v>
      </c>
      <c r="BC4" s="112">
        <f t="shared" si="19"/>
        <v>0</v>
      </c>
      <c r="BD4" s="112">
        <f t="shared" si="20"/>
        <v>0</v>
      </c>
      <c r="BE4" s="112">
        <f t="shared" si="21"/>
        <v>0</v>
      </c>
    </row>
    <row r="5" spans="1:57" x14ac:dyDescent="0.2">
      <c r="A5" t="s">
        <v>56</v>
      </c>
      <c r="B5">
        <v>228969</v>
      </c>
      <c r="C5" s="2" t="s">
        <v>363</v>
      </c>
      <c r="D5" s="2" t="s">
        <v>364</v>
      </c>
      <c r="E5" s="2" t="s">
        <v>365</v>
      </c>
      <c r="F5" s="2" t="s">
        <v>60</v>
      </c>
      <c r="G5" s="2" t="s">
        <v>85</v>
      </c>
      <c r="H5" s="2" t="s">
        <v>109</v>
      </c>
      <c r="I5" s="2" t="s">
        <v>362</v>
      </c>
      <c r="J5" s="2" t="s">
        <v>3994</v>
      </c>
      <c r="K5" s="3">
        <v>450</v>
      </c>
      <c r="L5" s="25">
        <v>223.69</v>
      </c>
      <c r="M5" s="2" t="s">
        <v>2204</v>
      </c>
      <c r="N5" s="2"/>
      <c r="O5" s="3">
        <v>516</v>
      </c>
      <c r="P5" s="3">
        <v>116</v>
      </c>
      <c r="Q5" s="21">
        <f>SUMIF('On Orders'!$B:$B,$C5,'On Orders'!E:E)</f>
        <v>0</v>
      </c>
      <c r="R5" s="22">
        <f>SUMIF('On Orders'!$B:$B,$C5,'On Orders'!F:F)</f>
        <v>0</v>
      </c>
      <c r="S5" s="22">
        <f>SUMIF('On Orders'!$B:$B,$C5,'On Orders'!G:G)</f>
        <v>0</v>
      </c>
      <c r="T5" s="22">
        <f>SUMIF('On Orders'!$B:$B,$C5,'On Orders'!H:H)</f>
        <v>0</v>
      </c>
      <c r="U5" s="3" cm="1">
        <f t="array" ref="U5:AA5">IFERROR(VLOOKUP(_xlfn.SINGLE(B:B),'[1]Pivot SI'!$D:$AN,{6,7,8,9,10,11,12},0),0)</f>
        <v>0</v>
      </c>
      <c r="V5" s="3">
        <v>0</v>
      </c>
      <c r="W5" s="3">
        <v>0</v>
      </c>
      <c r="X5" s="3">
        <v>650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1">
        <f t="shared" si="2"/>
        <v>182</v>
      </c>
      <c r="AH5" s="26">
        <f t="shared" si="3"/>
        <v>182</v>
      </c>
      <c r="AI5" s="26">
        <f t="shared" si="4"/>
        <v>182</v>
      </c>
      <c r="AJ5" s="26">
        <f t="shared" si="5"/>
        <v>182</v>
      </c>
      <c r="AK5" s="26">
        <f t="shared" si="6"/>
        <v>182</v>
      </c>
      <c r="AL5" s="26">
        <f t="shared" si="7"/>
        <v>182</v>
      </c>
      <c r="AM5" s="30">
        <f t="shared" si="8"/>
        <v>0</v>
      </c>
      <c r="AN5" s="30">
        <f t="shared" si="8"/>
        <v>0</v>
      </c>
      <c r="AO5" s="30">
        <f t="shared" si="8"/>
        <v>0</v>
      </c>
      <c r="AP5" s="30">
        <f t="shared" si="8"/>
        <v>0</v>
      </c>
      <c r="AQ5" s="30">
        <f t="shared" si="8"/>
        <v>0</v>
      </c>
      <c r="AR5" s="30">
        <f t="shared" si="8"/>
        <v>0</v>
      </c>
      <c r="AS5" s="22">
        <f t="shared" si="9"/>
        <v>0</v>
      </c>
      <c r="AT5" s="112">
        <f t="shared" si="10"/>
        <v>0</v>
      </c>
      <c r="AU5" s="112">
        <f t="shared" si="11"/>
        <v>0</v>
      </c>
      <c r="AV5" s="112">
        <f t="shared" si="12"/>
        <v>0</v>
      </c>
      <c r="AW5" s="112">
        <f t="shared" si="13"/>
        <v>145398.5</v>
      </c>
      <c r="AX5" s="112">
        <f t="shared" si="14"/>
        <v>0</v>
      </c>
      <c r="AY5" s="112">
        <f t="shared" si="15"/>
        <v>0</v>
      </c>
      <c r="AZ5" s="112">
        <f t="shared" si="16"/>
        <v>0</v>
      </c>
      <c r="BA5" s="112">
        <f t="shared" si="17"/>
        <v>0</v>
      </c>
      <c r="BB5" s="112">
        <f t="shared" si="18"/>
        <v>0</v>
      </c>
      <c r="BC5" s="112">
        <f t="shared" si="19"/>
        <v>0</v>
      </c>
      <c r="BD5" s="112">
        <f t="shared" si="20"/>
        <v>0</v>
      </c>
      <c r="BE5" s="112">
        <f t="shared" si="21"/>
        <v>0</v>
      </c>
    </row>
    <row r="6" spans="1:57" x14ac:dyDescent="0.2">
      <c r="A6" t="s">
        <v>56</v>
      </c>
      <c r="B6">
        <v>229044</v>
      </c>
      <c r="C6" s="2" t="s">
        <v>82</v>
      </c>
      <c r="D6" s="2" t="s">
        <v>83</v>
      </c>
      <c r="E6" s="2" t="s">
        <v>84</v>
      </c>
      <c r="F6" s="2" t="s">
        <v>60</v>
      </c>
      <c r="G6" s="2" t="s">
        <v>85</v>
      </c>
      <c r="H6" s="2" t="s">
        <v>80</v>
      </c>
      <c r="I6" s="2" t="s">
        <v>362</v>
      </c>
      <c r="J6" s="2" t="s">
        <v>3994</v>
      </c>
      <c r="K6" s="3">
        <v>450</v>
      </c>
      <c r="L6" s="25">
        <v>223.69</v>
      </c>
      <c r="M6" s="2" t="s">
        <v>2204</v>
      </c>
      <c r="N6" s="2"/>
      <c r="O6" s="3">
        <v>216</v>
      </c>
      <c r="P6" s="3">
        <v>0</v>
      </c>
      <c r="Q6" s="21">
        <f>SUMIF('On Orders'!$B:$B,$C6,'On Orders'!E:E)</f>
        <v>0</v>
      </c>
      <c r="R6" s="22">
        <f>SUMIF('On Orders'!$B:$B,$C6,'On Orders'!F:F)</f>
        <v>0</v>
      </c>
      <c r="S6" s="22">
        <f>SUMIF('On Orders'!$B:$B,$C6,'On Orders'!G:G)</f>
        <v>0</v>
      </c>
      <c r="T6" s="22">
        <f>SUMIF('On Orders'!$B:$B,$C6,'On Orders'!H:H)</f>
        <v>0</v>
      </c>
      <c r="U6" s="3" cm="1">
        <f t="array" ref="U6:AA6">IFERROR(VLOOKUP(_xlfn.SINGLE(B:B),'[1]Pivot SI'!$D:$AN,{6,7,8,9,10,11,12},0),0)</f>
        <v>0</v>
      </c>
      <c r="V6" s="3">
        <v>0</v>
      </c>
      <c r="W6" s="3">
        <v>0</v>
      </c>
      <c r="X6" s="3">
        <v>300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1">
        <f t="shared" si="2"/>
        <v>-234</v>
      </c>
      <c r="AH6" s="26">
        <f t="shared" si="3"/>
        <v>0</v>
      </c>
      <c r="AI6" s="26">
        <f t="shared" si="4"/>
        <v>0</v>
      </c>
      <c r="AJ6" s="26">
        <f t="shared" si="5"/>
        <v>0</v>
      </c>
      <c r="AK6" s="26">
        <f t="shared" si="6"/>
        <v>0</v>
      </c>
      <c r="AL6" s="26">
        <f t="shared" si="7"/>
        <v>0</v>
      </c>
      <c r="AM6" s="30">
        <f t="shared" si="8"/>
        <v>0</v>
      </c>
      <c r="AN6" s="30">
        <f t="shared" si="8"/>
        <v>0</v>
      </c>
      <c r="AO6" s="30">
        <f t="shared" si="8"/>
        <v>0</v>
      </c>
      <c r="AP6" s="30">
        <f t="shared" si="8"/>
        <v>0</v>
      </c>
      <c r="AQ6" s="30">
        <f t="shared" si="8"/>
        <v>0</v>
      </c>
      <c r="AR6" s="30">
        <f t="shared" si="8"/>
        <v>0</v>
      </c>
      <c r="AS6" s="22">
        <f t="shared" si="9"/>
        <v>0</v>
      </c>
      <c r="AT6" s="112">
        <f t="shared" si="10"/>
        <v>0</v>
      </c>
      <c r="AU6" s="112">
        <f t="shared" si="11"/>
        <v>0</v>
      </c>
      <c r="AV6" s="112">
        <f t="shared" si="12"/>
        <v>0</v>
      </c>
      <c r="AW6" s="112">
        <f t="shared" si="13"/>
        <v>67107</v>
      </c>
      <c r="AX6" s="112">
        <f t="shared" si="14"/>
        <v>0</v>
      </c>
      <c r="AY6" s="112">
        <f t="shared" si="15"/>
        <v>0</v>
      </c>
      <c r="AZ6" s="112">
        <f t="shared" si="16"/>
        <v>0</v>
      </c>
      <c r="BA6" s="112">
        <f t="shared" si="17"/>
        <v>0</v>
      </c>
      <c r="BB6" s="112">
        <f t="shared" si="18"/>
        <v>0</v>
      </c>
      <c r="BC6" s="112">
        <f t="shared" si="19"/>
        <v>0</v>
      </c>
      <c r="BD6" s="112">
        <f t="shared" si="20"/>
        <v>0</v>
      </c>
      <c r="BE6" s="112">
        <f t="shared" si="21"/>
        <v>0</v>
      </c>
    </row>
    <row r="7" spans="1:57" x14ac:dyDescent="0.2">
      <c r="A7" t="s">
        <v>104</v>
      </c>
      <c r="B7">
        <v>856504014339</v>
      </c>
      <c r="C7" s="2" t="s">
        <v>366</v>
      </c>
      <c r="D7" s="2">
        <v>856504014339</v>
      </c>
      <c r="E7" s="2" t="s">
        <v>367</v>
      </c>
      <c r="F7" s="2" t="s">
        <v>60</v>
      </c>
      <c r="G7" s="2" t="s">
        <v>61</v>
      </c>
      <c r="H7" s="2" t="s">
        <v>62</v>
      </c>
      <c r="I7" s="2" t="s">
        <v>368</v>
      </c>
      <c r="J7" s="2" t="s">
        <v>3994</v>
      </c>
      <c r="K7" s="3">
        <v>320</v>
      </c>
      <c r="L7" s="25">
        <v>521.08000000000004</v>
      </c>
      <c r="M7" s="2" t="s">
        <v>2204</v>
      </c>
      <c r="N7" s="2" t="s">
        <v>28</v>
      </c>
      <c r="O7" s="3">
        <v>228</v>
      </c>
      <c r="P7" s="3">
        <v>523</v>
      </c>
      <c r="Q7" s="21">
        <f>SUMIF('On Orders'!$B:$B,$C7,'On Orders'!E:E)</f>
        <v>0</v>
      </c>
      <c r="R7" s="22">
        <f>SUMIF('On Orders'!$B:$B,$C7,'On Orders'!F:F)</f>
        <v>0</v>
      </c>
      <c r="S7" s="22">
        <f>SUMIF('On Orders'!$B:$B,$C7,'On Orders'!G:G)</f>
        <v>0</v>
      </c>
      <c r="T7" s="22">
        <f>SUMIF('On Orders'!$B:$B,$C7,'On Orders'!H:H)</f>
        <v>0</v>
      </c>
      <c r="U7" s="3">
        <v>59</v>
      </c>
      <c r="V7" s="3">
        <v>82</v>
      </c>
      <c r="W7" s="3">
        <v>24</v>
      </c>
      <c r="X7" s="3">
        <v>10</v>
      </c>
      <c r="Y7" s="3">
        <v>71</v>
      </c>
      <c r="Z7" s="3">
        <v>14</v>
      </c>
      <c r="AA7" s="3">
        <v>50</v>
      </c>
      <c r="AB7" s="3">
        <v>50</v>
      </c>
      <c r="AC7" s="3">
        <v>0</v>
      </c>
      <c r="AD7" s="3">
        <v>0</v>
      </c>
      <c r="AE7" s="3">
        <v>0</v>
      </c>
      <c r="AF7" s="3">
        <v>0</v>
      </c>
      <c r="AG7" s="31">
        <f t="shared" si="2"/>
        <v>381</v>
      </c>
      <c r="AH7" s="26">
        <f t="shared" si="3"/>
        <v>331</v>
      </c>
      <c r="AI7" s="26">
        <f t="shared" si="4"/>
        <v>331</v>
      </c>
      <c r="AJ7" s="26">
        <f t="shared" si="5"/>
        <v>331</v>
      </c>
      <c r="AK7" s="26">
        <f t="shared" si="6"/>
        <v>331</v>
      </c>
      <c r="AL7" s="26">
        <f t="shared" si="7"/>
        <v>331</v>
      </c>
      <c r="AM7" s="30">
        <f t="shared" ref="AM7:AR7" si="22">AA7</f>
        <v>50</v>
      </c>
      <c r="AN7" s="30">
        <f t="shared" si="22"/>
        <v>50</v>
      </c>
      <c r="AO7" s="30">
        <f t="shared" si="22"/>
        <v>0</v>
      </c>
      <c r="AP7" s="30">
        <f t="shared" si="22"/>
        <v>0</v>
      </c>
      <c r="AQ7" s="30">
        <f t="shared" si="22"/>
        <v>0</v>
      </c>
      <c r="AR7" s="30">
        <f t="shared" si="22"/>
        <v>0</v>
      </c>
      <c r="AS7" s="22">
        <f t="shared" si="9"/>
        <v>100</v>
      </c>
      <c r="AT7" s="112">
        <f t="shared" si="10"/>
        <v>30743.72</v>
      </c>
      <c r="AU7" s="112">
        <f t="shared" si="11"/>
        <v>42728.560000000005</v>
      </c>
      <c r="AV7" s="112">
        <f t="shared" si="12"/>
        <v>12505.920000000002</v>
      </c>
      <c r="AW7" s="112">
        <f t="shared" si="13"/>
        <v>5210.8</v>
      </c>
      <c r="AX7" s="112">
        <f t="shared" si="14"/>
        <v>36996.68</v>
      </c>
      <c r="AY7" s="112">
        <f t="shared" si="15"/>
        <v>7295.1200000000008</v>
      </c>
      <c r="AZ7" s="112">
        <f t="shared" si="16"/>
        <v>26054.000000000004</v>
      </c>
      <c r="BA7" s="112">
        <f t="shared" si="17"/>
        <v>26054.000000000004</v>
      </c>
      <c r="BB7" s="112">
        <f t="shared" si="18"/>
        <v>0</v>
      </c>
      <c r="BC7" s="112">
        <f t="shared" si="19"/>
        <v>0</v>
      </c>
      <c r="BD7" s="112">
        <f t="shared" si="20"/>
        <v>0</v>
      </c>
      <c r="BE7" s="112">
        <f t="shared" si="21"/>
        <v>0</v>
      </c>
    </row>
    <row r="8" spans="1:57" x14ac:dyDescent="0.2">
      <c r="A8" t="s">
        <v>104</v>
      </c>
      <c r="B8">
        <v>856504014322</v>
      </c>
      <c r="C8" s="2" t="s">
        <v>369</v>
      </c>
      <c r="D8" s="2">
        <v>856504014322</v>
      </c>
      <c r="E8" s="2" t="s">
        <v>370</v>
      </c>
      <c r="F8" s="2" t="s">
        <v>60</v>
      </c>
      <c r="G8" s="2" t="s">
        <v>61</v>
      </c>
      <c r="H8" s="2" t="s">
        <v>62</v>
      </c>
      <c r="I8" s="2" t="s">
        <v>368</v>
      </c>
      <c r="J8" s="2" t="s">
        <v>3994</v>
      </c>
      <c r="K8" s="3">
        <v>320</v>
      </c>
      <c r="L8" s="25">
        <v>521.08000000000004</v>
      </c>
      <c r="M8" s="2" t="s">
        <v>2204</v>
      </c>
      <c r="N8" s="2" t="s">
        <v>28</v>
      </c>
      <c r="O8" s="3">
        <v>204</v>
      </c>
      <c r="P8" s="3">
        <v>552</v>
      </c>
      <c r="Q8" s="21">
        <f>SUMIF('On Orders'!$B:$B,$C8,'On Orders'!E:E)</f>
        <v>0</v>
      </c>
      <c r="R8" s="22">
        <f>SUMIF('On Orders'!$B:$B,$C8,'On Orders'!F:F)</f>
        <v>0</v>
      </c>
      <c r="S8" s="22">
        <f>SUMIF('On Orders'!$B:$B,$C8,'On Orders'!G:G)</f>
        <v>0</v>
      </c>
      <c r="T8" s="22">
        <f>SUMIF('On Orders'!$B:$B,$C8,'On Orders'!H:H)</f>
        <v>0</v>
      </c>
      <c r="U8" s="3">
        <v>40</v>
      </c>
      <c r="V8" s="3">
        <v>3</v>
      </c>
      <c r="W8" s="3">
        <v>8</v>
      </c>
      <c r="X8" s="3">
        <v>17</v>
      </c>
      <c r="Y8" s="3">
        <v>56</v>
      </c>
      <c r="Z8" s="3">
        <v>22</v>
      </c>
      <c r="AA8" s="3">
        <v>27</v>
      </c>
      <c r="AB8" s="3">
        <v>18</v>
      </c>
      <c r="AC8" s="3">
        <v>0</v>
      </c>
      <c r="AD8" s="3">
        <v>0</v>
      </c>
      <c r="AE8" s="3">
        <v>0</v>
      </c>
      <c r="AF8" s="3">
        <v>0</v>
      </c>
      <c r="AG8" s="31">
        <f t="shared" si="2"/>
        <v>409</v>
      </c>
      <c r="AH8" s="26">
        <f t="shared" si="3"/>
        <v>391</v>
      </c>
      <c r="AI8" s="26">
        <f t="shared" si="4"/>
        <v>391</v>
      </c>
      <c r="AJ8" s="26">
        <f t="shared" si="5"/>
        <v>391</v>
      </c>
      <c r="AK8" s="26">
        <f t="shared" si="6"/>
        <v>391</v>
      </c>
      <c r="AL8" s="26">
        <f t="shared" si="7"/>
        <v>391</v>
      </c>
      <c r="AM8" s="30">
        <f t="shared" ref="AM8:AM71" si="23">AA8</f>
        <v>27</v>
      </c>
      <c r="AN8" s="30">
        <f t="shared" ref="AN8:AN71" si="24">AB8</f>
        <v>18</v>
      </c>
      <c r="AO8" s="30">
        <f t="shared" ref="AO8:AO71" si="25">AC8</f>
        <v>0</v>
      </c>
      <c r="AP8" s="30">
        <f t="shared" ref="AP8:AP71" si="26">AD8</f>
        <v>0</v>
      </c>
      <c r="AQ8" s="30">
        <f t="shared" ref="AQ8:AQ71" si="27">AE8</f>
        <v>0</v>
      </c>
      <c r="AR8" s="30">
        <f t="shared" ref="AR8:AR71" si="28">AF8</f>
        <v>0</v>
      </c>
      <c r="AS8" s="22">
        <f t="shared" si="9"/>
        <v>45</v>
      </c>
      <c r="AT8" s="112">
        <f t="shared" si="10"/>
        <v>20843.2</v>
      </c>
      <c r="AU8" s="112">
        <f t="shared" si="11"/>
        <v>1563.2400000000002</v>
      </c>
      <c r="AV8" s="112">
        <f t="shared" si="12"/>
        <v>4168.6400000000003</v>
      </c>
      <c r="AW8" s="112">
        <f t="shared" si="13"/>
        <v>8858.36</v>
      </c>
      <c r="AX8" s="112">
        <f t="shared" si="14"/>
        <v>29180.480000000003</v>
      </c>
      <c r="AY8" s="112">
        <f t="shared" si="15"/>
        <v>11463.76</v>
      </c>
      <c r="AZ8" s="112">
        <f t="shared" si="16"/>
        <v>14069.160000000002</v>
      </c>
      <c r="BA8" s="112">
        <f t="shared" si="17"/>
        <v>9379.44</v>
      </c>
      <c r="BB8" s="112">
        <f t="shared" si="18"/>
        <v>0</v>
      </c>
      <c r="BC8" s="112">
        <f t="shared" si="19"/>
        <v>0</v>
      </c>
      <c r="BD8" s="112">
        <f t="shared" si="20"/>
        <v>0</v>
      </c>
      <c r="BE8" s="112">
        <f t="shared" si="21"/>
        <v>0</v>
      </c>
    </row>
    <row r="9" spans="1:57" x14ac:dyDescent="0.2">
      <c r="A9" t="s">
        <v>104</v>
      </c>
      <c r="B9">
        <v>856504014285</v>
      </c>
      <c r="C9" s="2" t="s">
        <v>371</v>
      </c>
      <c r="D9" s="2">
        <v>856504014285</v>
      </c>
      <c r="E9" s="2" t="s">
        <v>372</v>
      </c>
      <c r="F9" s="2" t="s">
        <v>60</v>
      </c>
      <c r="G9" s="2" t="s">
        <v>61</v>
      </c>
      <c r="H9" s="2" t="s">
        <v>74</v>
      </c>
      <c r="I9" s="2" t="s">
        <v>368</v>
      </c>
      <c r="J9" s="2" t="s">
        <v>3994</v>
      </c>
      <c r="K9" s="3">
        <v>320</v>
      </c>
      <c r="L9" s="25">
        <v>521.08000000000004</v>
      </c>
      <c r="M9" s="2" t="s">
        <v>2204</v>
      </c>
      <c r="N9" s="2" t="s">
        <v>28</v>
      </c>
      <c r="O9" s="3">
        <v>259</v>
      </c>
      <c r="P9" s="3">
        <v>374</v>
      </c>
      <c r="Q9" s="21">
        <f>SUMIF('On Orders'!$B:$B,$C9,'On Orders'!E:E)</f>
        <v>0</v>
      </c>
      <c r="R9" s="22">
        <f>SUMIF('On Orders'!$B:$B,$C9,'On Orders'!F:F)</f>
        <v>0</v>
      </c>
      <c r="S9" s="22">
        <f>SUMIF('On Orders'!$B:$B,$C9,'On Orders'!G:G)</f>
        <v>0</v>
      </c>
      <c r="T9" s="22">
        <f>SUMIF('On Orders'!$B:$B,$C9,'On Orders'!H:H)</f>
        <v>0</v>
      </c>
      <c r="U9" s="3">
        <v>152</v>
      </c>
      <c r="V9" s="3">
        <v>1</v>
      </c>
      <c r="W9" s="3">
        <v>218</v>
      </c>
      <c r="X9" s="3">
        <v>59</v>
      </c>
      <c r="Y9" s="3">
        <v>117</v>
      </c>
      <c r="Z9" s="3">
        <v>49</v>
      </c>
      <c r="AA9" s="3">
        <v>96</v>
      </c>
      <c r="AB9" s="3">
        <v>80</v>
      </c>
      <c r="AC9" s="3">
        <v>0</v>
      </c>
      <c r="AD9" s="3">
        <v>0</v>
      </c>
      <c r="AE9" s="3">
        <v>0</v>
      </c>
      <c r="AF9" s="3">
        <v>0</v>
      </c>
      <c r="AG9" s="31">
        <f t="shared" si="2"/>
        <v>217</v>
      </c>
      <c r="AH9" s="26">
        <f t="shared" si="3"/>
        <v>137</v>
      </c>
      <c r="AI9" s="26">
        <f t="shared" si="4"/>
        <v>137</v>
      </c>
      <c r="AJ9" s="26">
        <f t="shared" si="5"/>
        <v>137</v>
      </c>
      <c r="AK9" s="26">
        <f t="shared" si="6"/>
        <v>137</v>
      </c>
      <c r="AL9" s="26">
        <f t="shared" si="7"/>
        <v>137</v>
      </c>
      <c r="AM9" s="30">
        <f t="shared" si="23"/>
        <v>96</v>
      </c>
      <c r="AN9" s="30">
        <f t="shared" si="24"/>
        <v>80</v>
      </c>
      <c r="AO9" s="30">
        <f t="shared" si="25"/>
        <v>0</v>
      </c>
      <c r="AP9" s="30">
        <f t="shared" si="26"/>
        <v>0</v>
      </c>
      <c r="AQ9" s="30">
        <f t="shared" si="27"/>
        <v>0</v>
      </c>
      <c r="AR9" s="30">
        <f t="shared" si="28"/>
        <v>0</v>
      </c>
      <c r="AS9" s="22">
        <f t="shared" si="9"/>
        <v>176</v>
      </c>
      <c r="AT9" s="112">
        <f t="shared" si="10"/>
        <v>79204.160000000003</v>
      </c>
      <c r="AU9" s="112">
        <f t="shared" si="11"/>
        <v>521.08000000000004</v>
      </c>
      <c r="AV9" s="112">
        <f t="shared" si="12"/>
        <v>113595.44</v>
      </c>
      <c r="AW9" s="112">
        <f t="shared" si="13"/>
        <v>30743.72</v>
      </c>
      <c r="AX9" s="112">
        <f t="shared" si="14"/>
        <v>60966.360000000008</v>
      </c>
      <c r="AY9" s="112">
        <f t="shared" si="15"/>
        <v>25532.920000000002</v>
      </c>
      <c r="AZ9" s="112">
        <f t="shared" si="16"/>
        <v>50023.680000000008</v>
      </c>
      <c r="BA9" s="112">
        <f t="shared" si="17"/>
        <v>41686.400000000001</v>
      </c>
      <c r="BB9" s="112">
        <f t="shared" si="18"/>
        <v>0</v>
      </c>
      <c r="BC9" s="112">
        <f t="shared" si="19"/>
        <v>0</v>
      </c>
      <c r="BD9" s="112">
        <f t="shared" si="20"/>
        <v>0</v>
      </c>
      <c r="BE9" s="112">
        <f t="shared" si="21"/>
        <v>0</v>
      </c>
    </row>
    <row r="10" spans="1:57" x14ac:dyDescent="0.2">
      <c r="A10" t="s">
        <v>104</v>
      </c>
      <c r="B10">
        <v>856504014278</v>
      </c>
      <c r="C10" s="2" t="s">
        <v>373</v>
      </c>
      <c r="D10" s="2">
        <v>856504014278</v>
      </c>
      <c r="E10" s="2" t="s">
        <v>374</v>
      </c>
      <c r="F10" s="2" t="s">
        <v>60</v>
      </c>
      <c r="G10" s="2" t="s">
        <v>61</v>
      </c>
      <c r="H10" s="2" t="s">
        <v>74</v>
      </c>
      <c r="I10" s="2" t="s">
        <v>368</v>
      </c>
      <c r="J10" s="2" t="s">
        <v>3994</v>
      </c>
      <c r="K10" s="3">
        <v>320</v>
      </c>
      <c r="L10" s="25">
        <v>521.08000000000004</v>
      </c>
      <c r="M10" s="2" t="s">
        <v>2204</v>
      </c>
      <c r="N10" s="2" t="s">
        <v>28</v>
      </c>
      <c r="O10" s="3">
        <v>250</v>
      </c>
      <c r="P10" s="3">
        <v>388</v>
      </c>
      <c r="Q10" s="21">
        <f>SUMIF('On Orders'!$B:$B,$C10,'On Orders'!E:E)</f>
        <v>0</v>
      </c>
      <c r="R10" s="22">
        <f>SUMIF('On Orders'!$B:$B,$C10,'On Orders'!F:F)</f>
        <v>0</v>
      </c>
      <c r="S10" s="22">
        <f>SUMIF('On Orders'!$B:$B,$C10,'On Orders'!G:G)</f>
        <v>0</v>
      </c>
      <c r="T10" s="22">
        <f>SUMIF('On Orders'!$B:$B,$C10,'On Orders'!H:H)</f>
        <v>0</v>
      </c>
      <c r="U10" s="3">
        <v>101</v>
      </c>
      <c r="V10" s="3">
        <v>155</v>
      </c>
      <c r="W10" s="3">
        <v>185</v>
      </c>
      <c r="X10" s="3">
        <v>56</v>
      </c>
      <c r="Y10" s="3">
        <v>100</v>
      </c>
      <c r="Z10" s="3">
        <v>66</v>
      </c>
      <c r="AA10" s="3">
        <v>74</v>
      </c>
      <c r="AB10" s="3">
        <v>80</v>
      </c>
      <c r="AC10" s="3">
        <v>0</v>
      </c>
      <c r="AD10" s="3">
        <v>0</v>
      </c>
      <c r="AE10" s="3">
        <v>0</v>
      </c>
      <c r="AF10" s="3">
        <v>0</v>
      </c>
      <c r="AG10" s="31">
        <f t="shared" si="2"/>
        <v>244</v>
      </c>
      <c r="AH10" s="26">
        <f t="shared" si="3"/>
        <v>164</v>
      </c>
      <c r="AI10" s="26">
        <f t="shared" si="4"/>
        <v>164</v>
      </c>
      <c r="AJ10" s="26">
        <f t="shared" si="5"/>
        <v>164</v>
      </c>
      <c r="AK10" s="26">
        <f t="shared" si="6"/>
        <v>164</v>
      </c>
      <c r="AL10" s="26">
        <f t="shared" si="7"/>
        <v>164</v>
      </c>
      <c r="AM10" s="30">
        <f t="shared" si="23"/>
        <v>74</v>
      </c>
      <c r="AN10" s="30">
        <f t="shared" si="24"/>
        <v>80</v>
      </c>
      <c r="AO10" s="30">
        <f t="shared" si="25"/>
        <v>0</v>
      </c>
      <c r="AP10" s="30">
        <f t="shared" si="26"/>
        <v>0</v>
      </c>
      <c r="AQ10" s="30">
        <f t="shared" si="27"/>
        <v>0</v>
      </c>
      <c r="AR10" s="30">
        <f t="shared" si="28"/>
        <v>0</v>
      </c>
      <c r="AS10" s="22">
        <f t="shared" si="9"/>
        <v>154</v>
      </c>
      <c r="AT10" s="112">
        <f t="shared" si="10"/>
        <v>52629.08</v>
      </c>
      <c r="AU10" s="112">
        <f t="shared" si="11"/>
        <v>80767.400000000009</v>
      </c>
      <c r="AV10" s="112">
        <f t="shared" si="12"/>
        <v>96399.8</v>
      </c>
      <c r="AW10" s="112">
        <f t="shared" si="13"/>
        <v>29180.480000000003</v>
      </c>
      <c r="AX10" s="112">
        <f t="shared" si="14"/>
        <v>52108.000000000007</v>
      </c>
      <c r="AY10" s="112">
        <f t="shared" si="15"/>
        <v>34391.280000000006</v>
      </c>
      <c r="AZ10" s="112">
        <f t="shared" si="16"/>
        <v>38559.920000000006</v>
      </c>
      <c r="BA10" s="112">
        <f t="shared" si="17"/>
        <v>41686.400000000001</v>
      </c>
      <c r="BB10" s="112">
        <f t="shared" si="18"/>
        <v>0</v>
      </c>
      <c r="BC10" s="112">
        <f t="shared" si="19"/>
        <v>0</v>
      </c>
      <c r="BD10" s="112">
        <f t="shared" si="20"/>
        <v>0</v>
      </c>
      <c r="BE10" s="112">
        <f t="shared" si="21"/>
        <v>0</v>
      </c>
    </row>
    <row r="11" spans="1:57" x14ac:dyDescent="0.2">
      <c r="A11" t="s">
        <v>56</v>
      </c>
      <c r="B11">
        <v>840168546428</v>
      </c>
      <c r="C11" s="2" t="s">
        <v>91</v>
      </c>
      <c r="D11" s="2">
        <v>840168546428</v>
      </c>
      <c r="E11" s="2" t="s">
        <v>93</v>
      </c>
      <c r="F11" s="2" t="s">
        <v>60</v>
      </c>
      <c r="G11" s="2" t="s">
        <v>61</v>
      </c>
      <c r="H11" s="2" t="s">
        <v>62</v>
      </c>
      <c r="I11" s="2" t="s">
        <v>368</v>
      </c>
      <c r="J11" s="2" t="s">
        <v>3994</v>
      </c>
      <c r="K11" s="3">
        <v>320</v>
      </c>
      <c r="L11" s="25">
        <v>387.54</v>
      </c>
      <c r="M11" s="2" t="s">
        <v>2204</v>
      </c>
      <c r="N11" s="2" t="s">
        <v>28</v>
      </c>
      <c r="O11" s="3">
        <v>192</v>
      </c>
      <c r="P11" s="3">
        <v>166</v>
      </c>
      <c r="Q11" s="21">
        <f>SUMIF('On Orders'!$B:$B,$C11,'On Orders'!E:E)</f>
        <v>0</v>
      </c>
      <c r="R11" s="22">
        <f>SUMIF('On Orders'!$B:$B,$C11,'On Orders'!F:F)</f>
        <v>0</v>
      </c>
      <c r="S11" s="22">
        <f>SUMIF('On Orders'!$B:$B,$C11,'On Orders'!G:G)</f>
        <v>0</v>
      </c>
      <c r="T11" s="22">
        <f>SUMIF('On Orders'!$B:$B,$C11,'On Orders'!H:H)</f>
        <v>0</v>
      </c>
      <c r="U11" s="3">
        <v>4</v>
      </c>
      <c r="V11" s="3">
        <v>0</v>
      </c>
      <c r="W11" s="3">
        <v>2</v>
      </c>
      <c r="X11" s="3">
        <v>12</v>
      </c>
      <c r="Y11" s="3">
        <v>0</v>
      </c>
      <c r="Z11" s="3">
        <v>0</v>
      </c>
      <c r="AA11" s="3">
        <v>55</v>
      </c>
      <c r="AB11" s="3">
        <v>4</v>
      </c>
      <c r="AC11" s="3">
        <v>130</v>
      </c>
      <c r="AD11" s="3">
        <v>0</v>
      </c>
      <c r="AE11" s="3">
        <v>0</v>
      </c>
      <c r="AF11" s="3">
        <v>0</v>
      </c>
      <c r="AG11" s="31">
        <f t="shared" si="2"/>
        <v>-17</v>
      </c>
      <c r="AH11" s="26">
        <f t="shared" si="3"/>
        <v>-4</v>
      </c>
      <c r="AI11" s="26">
        <f t="shared" si="4"/>
        <v>-130</v>
      </c>
      <c r="AJ11" s="26">
        <f t="shared" si="5"/>
        <v>0</v>
      </c>
      <c r="AK11" s="26">
        <f t="shared" si="6"/>
        <v>0</v>
      </c>
      <c r="AL11" s="26">
        <f t="shared" si="7"/>
        <v>0</v>
      </c>
      <c r="AM11" s="30">
        <f t="shared" si="23"/>
        <v>55</v>
      </c>
      <c r="AN11" s="30">
        <f t="shared" si="24"/>
        <v>4</v>
      </c>
      <c r="AO11" s="30">
        <f t="shared" si="25"/>
        <v>130</v>
      </c>
      <c r="AP11" s="30">
        <f t="shared" si="26"/>
        <v>0</v>
      </c>
      <c r="AQ11" s="30">
        <f t="shared" si="27"/>
        <v>0</v>
      </c>
      <c r="AR11" s="30">
        <f t="shared" si="28"/>
        <v>0</v>
      </c>
      <c r="AS11" s="22">
        <f t="shared" si="9"/>
        <v>189</v>
      </c>
      <c r="AT11" s="112">
        <f t="shared" si="10"/>
        <v>1550.16</v>
      </c>
      <c r="AU11" s="112">
        <f t="shared" si="11"/>
        <v>0</v>
      </c>
      <c r="AV11" s="112">
        <f t="shared" si="12"/>
        <v>775.08</v>
      </c>
      <c r="AW11" s="112">
        <f t="shared" si="13"/>
        <v>4650.4800000000005</v>
      </c>
      <c r="AX11" s="112">
        <f t="shared" si="14"/>
        <v>0</v>
      </c>
      <c r="AY11" s="112">
        <f t="shared" si="15"/>
        <v>0</v>
      </c>
      <c r="AZ11" s="112">
        <f t="shared" si="16"/>
        <v>21314.7</v>
      </c>
      <c r="BA11" s="112">
        <f t="shared" si="17"/>
        <v>1550.16</v>
      </c>
      <c r="BB11" s="112">
        <f t="shared" si="18"/>
        <v>50380.200000000004</v>
      </c>
      <c r="BC11" s="112">
        <f t="shared" si="19"/>
        <v>0</v>
      </c>
      <c r="BD11" s="112">
        <f t="shared" si="20"/>
        <v>0</v>
      </c>
      <c r="BE11" s="112">
        <f t="shared" si="21"/>
        <v>0</v>
      </c>
    </row>
    <row r="12" spans="1:57" x14ac:dyDescent="0.2">
      <c r="A12" t="s">
        <v>56</v>
      </c>
      <c r="B12">
        <v>840168546411</v>
      </c>
      <c r="C12" s="2" t="s">
        <v>375</v>
      </c>
      <c r="D12" s="2">
        <v>840168546411</v>
      </c>
      <c r="E12" s="2" t="s">
        <v>376</v>
      </c>
      <c r="F12" s="2" t="s">
        <v>60</v>
      </c>
      <c r="G12" s="2" t="s">
        <v>61</v>
      </c>
      <c r="H12" s="2" t="s">
        <v>62</v>
      </c>
      <c r="I12" s="2" t="s">
        <v>368</v>
      </c>
      <c r="J12" s="2" t="s">
        <v>3994</v>
      </c>
      <c r="K12" s="3">
        <v>320</v>
      </c>
      <c r="L12" s="25">
        <v>387.54</v>
      </c>
      <c r="M12" s="2" t="s">
        <v>2204</v>
      </c>
      <c r="N12" s="2" t="s">
        <v>28</v>
      </c>
      <c r="O12" s="3">
        <v>179</v>
      </c>
      <c r="P12" s="3">
        <v>111</v>
      </c>
      <c r="Q12" s="21">
        <f>SUMIF('On Orders'!$B:$B,$C12,'On Orders'!E:E)</f>
        <v>0</v>
      </c>
      <c r="R12" s="22">
        <f>SUMIF('On Orders'!$B:$B,$C12,'On Orders'!F:F)</f>
        <v>0</v>
      </c>
      <c r="S12" s="22">
        <f>SUMIF('On Orders'!$B:$B,$C12,'On Orders'!G:G)</f>
        <v>0</v>
      </c>
      <c r="T12" s="22">
        <f>SUMIF('On Orders'!$B:$B,$C12,'On Orders'!H:H)</f>
        <v>0</v>
      </c>
      <c r="U12" s="3">
        <v>8</v>
      </c>
      <c r="V12" s="3">
        <v>0</v>
      </c>
      <c r="W12" s="3">
        <v>0</v>
      </c>
      <c r="X12" s="3">
        <v>0</v>
      </c>
      <c r="Y12" s="3">
        <v>26</v>
      </c>
      <c r="Z12" s="3">
        <v>0</v>
      </c>
      <c r="AA12" s="3">
        <v>36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1">
        <f t="shared" si="2"/>
        <v>-66</v>
      </c>
      <c r="AH12" s="26">
        <f t="shared" si="3"/>
        <v>0</v>
      </c>
      <c r="AI12" s="26">
        <f t="shared" si="4"/>
        <v>0</v>
      </c>
      <c r="AJ12" s="26">
        <f t="shared" si="5"/>
        <v>0</v>
      </c>
      <c r="AK12" s="26">
        <f t="shared" si="6"/>
        <v>0</v>
      </c>
      <c r="AL12" s="26">
        <f t="shared" si="7"/>
        <v>0</v>
      </c>
      <c r="AM12" s="30">
        <f t="shared" si="23"/>
        <v>36</v>
      </c>
      <c r="AN12" s="30">
        <f t="shared" si="24"/>
        <v>0</v>
      </c>
      <c r="AO12" s="30">
        <f t="shared" si="25"/>
        <v>0</v>
      </c>
      <c r="AP12" s="30">
        <f t="shared" si="26"/>
        <v>0</v>
      </c>
      <c r="AQ12" s="30">
        <f t="shared" si="27"/>
        <v>0</v>
      </c>
      <c r="AR12" s="30">
        <f t="shared" si="28"/>
        <v>0</v>
      </c>
      <c r="AS12" s="22">
        <f t="shared" si="9"/>
        <v>36</v>
      </c>
      <c r="AT12" s="112">
        <f t="shared" si="10"/>
        <v>3100.32</v>
      </c>
      <c r="AU12" s="112">
        <f t="shared" si="11"/>
        <v>0</v>
      </c>
      <c r="AV12" s="112">
        <f t="shared" si="12"/>
        <v>0</v>
      </c>
      <c r="AW12" s="112">
        <f t="shared" si="13"/>
        <v>0</v>
      </c>
      <c r="AX12" s="112">
        <f t="shared" si="14"/>
        <v>10076.040000000001</v>
      </c>
      <c r="AY12" s="112">
        <f t="shared" si="15"/>
        <v>0</v>
      </c>
      <c r="AZ12" s="112">
        <f t="shared" si="16"/>
        <v>13951.44</v>
      </c>
      <c r="BA12" s="112">
        <f t="shared" si="17"/>
        <v>0</v>
      </c>
      <c r="BB12" s="112">
        <f t="shared" si="18"/>
        <v>0</v>
      </c>
      <c r="BC12" s="112">
        <f t="shared" si="19"/>
        <v>0</v>
      </c>
      <c r="BD12" s="112">
        <f t="shared" si="20"/>
        <v>0</v>
      </c>
      <c r="BE12" s="112">
        <f t="shared" si="21"/>
        <v>0</v>
      </c>
    </row>
    <row r="13" spans="1:57" x14ac:dyDescent="0.2">
      <c r="A13" t="s">
        <v>56</v>
      </c>
      <c r="B13">
        <v>840168547302</v>
      </c>
      <c r="C13" s="2" t="s">
        <v>377</v>
      </c>
      <c r="D13" s="2">
        <v>840168547302</v>
      </c>
      <c r="E13" s="2" t="s">
        <v>378</v>
      </c>
      <c r="F13" s="2" t="s">
        <v>60</v>
      </c>
      <c r="G13" s="2" t="s">
        <v>61</v>
      </c>
      <c r="H13" s="2" t="s">
        <v>62</v>
      </c>
      <c r="I13" s="2" t="s">
        <v>368</v>
      </c>
      <c r="J13" s="2" t="s">
        <v>3994</v>
      </c>
      <c r="K13" s="3">
        <v>320</v>
      </c>
      <c r="L13" s="25">
        <v>387.54</v>
      </c>
      <c r="M13" s="2" t="s">
        <v>2204</v>
      </c>
      <c r="N13" s="2" t="s">
        <v>28</v>
      </c>
      <c r="O13" s="3">
        <v>208</v>
      </c>
      <c r="P13" s="3">
        <v>34</v>
      </c>
      <c r="Q13" s="21">
        <f>SUMIF('On Orders'!$B:$B,$C13,'On Orders'!E:E)</f>
        <v>0</v>
      </c>
      <c r="R13" s="22">
        <f>SUMIF('On Orders'!$B:$B,$C13,'On Orders'!F:F)</f>
        <v>0</v>
      </c>
      <c r="S13" s="22">
        <f>SUMIF('On Orders'!$B:$B,$C13,'On Orders'!G:G)</f>
        <v>0</v>
      </c>
      <c r="T13" s="22">
        <f>SUMIF('On Orders'!$B:$B,$C13,'On Orders'!H:H)</f>
        <v>0</v>
      </c>
      <c r="U13" s="3">
        <v>0</v>
      </c>
      <c r="V13" s="3">
        <v>28</v>
      </c>
      <c r="W13" s="3">
        <v>0</v>
      </c>
      <c r="X13" s="3">
        <v>8</v>
      </c>
      <c r="Y13" s="3">
        <v>19</v>
      </c>
      <c r="Z13" s="3">
        <v>0</v>
      </c>
      <c r="AA13" s="3">
        <v>37</v>
      </c>
      <c r="AB13" s="3">
        <v>17</v>
      </c>
      <c r="AC13" s="3">
        <v>20</v>
      </c>
      <c r="AD13" s="3">
        <v>0</v>
      </c>
      <c r="AE13" s="3">
        <v>0</v>
      </c>
      <c r="AF13" s="3">
        <v>0</v>
      </c>
      <c r="AG13" s="31">
        <f t="shared" si="2"/>
        <v>-115</v>
      </c>
      <c r="AH13" s="26">
        <f t="shared" si="3"/>
        <v>-17</v>
      </c>
      <c r="AI13" s="26">
        <f t="shared" si="4"/>
        <v>-20</v>
      </c>
      <c r="AJ13" s="26">
        <f t="shared" si="5"/>
        <v>0</v>
      </c>
      <c r="AK13" s="26">
        <f t="shared" si="6"/>
        <v>0</v>
      </c>
      <c r="AL13" s="26">
        <f t="shared" si="7"/>
        <v>0</v>
      </c>
      <c r="AM13" s="30">
        <f t="shared" si="23"/>
        <v>37</v>
      </c>
      <c r="AN13" s="30">
        <f t="shared" si="24"/>
        <v>17</v>
      </c>
      <c r="AO13" s="30">
        <f t="shared" si="25"/>
        <v>20</v>
      </c>
      <c r="AP13" s="30">
        <f t="shared" si="26"/>
        <v>0</v>
      </c>
      <c r="AQ13" s="30">
        <f t="shared" si="27"/>
        <v>0</v>
      </c>
      <c r="AR13" s="30">
        <f t="shared" si="28"/>
        <v>0</v>
      </c>
      <c r="AS13" s="22">
        <f t="shared" si="9"/>
        <v>74</v>
      </c>
      <c r="AT13" s="112">
        <f t="shared" si="10"/>
        <v>0</v>
      </c>
      <c r="AU13" s="112">
        <f t="shared" si="11"/>
        <v>10851.12</v>
      </c>
      <c r="AV13" s="112">
        <f t="shared" si="12"/>
        <v>0</v>
      </c>
      <c r="AW13" s="112">
        <f t="shared" si="13"/>
        <v>3100.32</v>
      </c>
      <c r="AX13" s="112">
        <f t="shared" si="14"/>
        <v>7363.26</v>
      </c>
      <c r="AY13" s="112">
        <f t="shared" si="15"/>
        <v>0</v>
      </c>
      <c r="AZ13" s="112">
        <f t="shared" si="16"/>
        <v>14338.980000000001</v>
      </c>
      <c r="BA13" s="112">
        <f t="shared" si="17"/>
        <v>6588.18</v>
      </c>
      <c r="BB13" s="112">
        <f t="shared" si="18"/>
        <v>7750.8</v>
      </c>
      <c r="BC13" s="112">
        <f t="shared" si="19"/>
        <v>0</v>
      </c>
      <c r="BD13" s="112">
        <f t="shared" si="20"/>
        <v>0</v>
      </c>
      <c r="BE13" s="112">
        <f t="shared" si="21"/>
        <v>0</v>
      </c>
    </row>
    <row r="14" spans="1:57" x14ac:dyDescent="0.2">
      <c r="A14" t="s">
        <v>56</v>
      </c>
      <c r="B14">
        <v>840168546381</v>
      </c>
      <c r="C14" s="2" t="s">
        <v>58</v>
      </c>
      <c r="D14" s="2">
        <v>840168546381</v>
      </c>
      <c r="E14" s="2" t="s">
        <v>59</v>
      </c>
      <c r="F14" s="2" t="s">
        <v>60</v>
      </c>
      <c r="G14" s="2" t="s">
        <v>61</v>
      </c>
      <c r="H14" s="2" t="s">
        <v>62</v>
      </c>
      <c r="I14" s="2" t="s">
        <v>368</v>
      </c>
      <c r="J14" s="2" t="s">
        <v>3994</v>
      </c>
      <c r="K14" s="3">
        <v>320</v>
      </c>
      <c r="L14" s="25">
        <v>387.54</v>
      </c>
      <c r="M14" s="2" t="s">
        <v>2204</v>
      </c>
      <c r="N14" s="2" t="s">
        <v>28</v>
      </c>
      <c r="O14" s="3">
        <v>210</v>
      </c>
      <c r="P14" s="3">
        <v>98</v>
      </c>
      <c r="Q14" s="21">
        <f>SUMIF('On Orders'!$B:$B,$C14,'On Orders'!E:E)</f>
        <v>0</v>
      </c>
      <c r="R14" s="22">
        <f>SUMIF('On Orders'!$B:$B,$C14,'On Orders'!F:F)</f>
        <v>0</v>
      </c>
      <c r="S14" s="22">
        <f>SUMIF('On Orders'!$B:$B,$C14,'On Orders'!G:G)</f>
        <v>0</v>
      </c>
      <c r="T14" s="22">
        <f>SUMIF('On Orders'!$B:$B,$C14,'On Orders'!H:H)</f>
        <v>0</v>
      </c>
      <c r="U14" s="3">
        <v>27</v>
      </c>
      <c r="V14" s="3">
        <v>62</v>
      </c>
      <c r="W14" s="3">
        <v>28</v>
      </c>
      <c r="X14" s="3">
        <v>0</v>
      </c>
      <c r="Y14" s="3">
        <v>36</v>
      </c>
      <c r="Z14" s="3">
        <v>52</v>
      </c>
      <c r="AA14" s="3">
        <v>58</v>
      </c>
      <c r="AB14" s="3">
        <v>25</v>
      </c>
      <c r="AC14" s="3">
        <v>0</v>
      </c>
      <c r="AD14" s="3">
        <v>0</v>
      </c>
      <c r="AE14" s="3">
        <v>0</v>
      </c>
      <c r="AF14" s="3">
        <v>0</v>
      </c>
      <c r="AG14" s="31">
        <f t="shared" si="2"/>
        <v>-70</v>
      </c>
      <c r="AH14" s="26">
        <f t="shared" si="3"/>
        <v>-25</v>
      </c>
      <c r="AI14" s="26">
        <f t="shared" si="4"/>
        <v>0</v>
      </c>
      <c r="AJ14" s="26">
        <f t="shared" si="5"/>
        <v>0</v>
      </c>
      <c r="AK14" s="26">
        <f t="shared" si="6"/>
        <v>0</v>
      </c>
      <c r="AL14" s="26">
        <f t="shared" si="7"/>
        <v>0</v>
      </c>
      <c r="AM14" s="30">
        <f t="shared" si="23"/>
        <v>58</v>
      </c>
      <c r="AN14" s="30">
        <f t="shared" si="24"/>
        <v>25</v>
      </c>
      <c r="AO14" s="30">
        <f t="shared" si="25"/>
        <v>0</v>
      </c>
      <c r="AP14" s="30">
        <f t="shared" si="26"/>
        <v>0</v>
      </c>
      <c r="AQ14" s="30">
        <f t="shared" si="27"/>
        <v>0</v>
      </c>
      <c r="AR14" s="30">
        <f t="shared" si="28"/>
        <v>0</v>
      </c>
      <c r="AS14" s="22">
        <f t="shared" si="9"/>
        <v>83</v>
      </c>
      <c r="AT14" s="112">
        <f t="shared" si="10"/>
        <v>10463.58</v>
      </c>
      <c r="AU14" s="112">
        <f t="shared" si="11"/>
        <v>24027.48</v>
      </c>
      <c r="AV14" s="112">
        <f t="shared" si="12"/>
        <v>10851.12</v>
      </c>
      <c r="AW14" s="112">
        <f t="shared" si="13"/>
        <v>0</v>
      </c>
      <c r="AX14" s="112">
        <f t="shared" si="14"/>
        <v>13951.44</v>
      </c>
      <c r="AY14" s="112">
        <f t="shared" si="15"/>
        <v>20152.080000000002</v>
      </c>
      <c r="AZ14" s="112">
        <f t="shared" si="16"/>
        <v>22477.32</v>
      </c>
      <c r="BA14" s="112">
        <f t="shared" si="17"/>
        <v>9688.5</v>
      </c>
      <c r="BB14" s="112">
        <f t="shared" si="18"/>
        <v>0</v>
      </c>
      <c r="BC14" s="112">
        <f t="shared" si="19"/>
        <v>0</v>
      </c>
      <c r="BD14" s="112">
        <f t="shared" si="20"/>
        <v>0</v>
      </c>
      <c r="BE14" s="112">
        <f t="shared" si="21"/>
        <v>0</v>
      </c>
    </row>
    <row r="15" spans="1:57" x14ac:dyDescent="0.2">
      <c r="A15" t="s">
        <v>56</v>
      </c>
      <c r="B15">
        <v>840168546558</v>
      </c>
      <c r="C15" s="2" t="s">
        <v>379</v>
      </c>
      <c r="D15" s="2">
        <v>840168546558</v>
      </c>
      <c r="E15" s="2" t="s">
        <v>380</v>
      </c>
      <c r="F15" s="2" t="s">
        <v>60</v>
      </c>
      <c r="G15" s="2" t="s">
        <v>61</v>
      </c>
      <c r="H15" s="2" t="s">
        <v>74</v>
      </c>
      <c r="I15" s="2" t="s">
        <v>368</v>
      </c>
      <c r="J15" s="2" t="s">
        <v>3994</v>
      </c>
      <c r="K15" s="3">
        <v>320</v>
      </c>
      <c r="L15" s="25">
        <v>387.54</v>
      </c>
      <c r="M15" s="2" t="s">
        <v>2204</v>
      </c>
      <c r="N15" s="2" t="s">
        <v>28</v>
      </c>
      <c r="O15" s="3">
        <v>234</v>
      </c>
      <c r="P15" s="3">
        <v>0</v>
      </c>
      <c r="Q15" s="21">
        <f>SUMIF('On Orders'!$B:$B,$C15,'On Orders'!E:E)</f>
        <v>0</v>
      </c>
      <c r="R15" s="22">
        <f>SUMIF('On Orders'!$B:$B,$C15,'On Orders'!F:F)</f>
        <v>0</v>
      </c>
      <c r="S15" s="22">
        <f>SUMIF('On Orders'!$B:$B,$C15,'On Orders'!G:G)</f>
        <v>0</v>
      </c>
      <c r="T15" s="22">
        <f>SUMIF('On Orders'!$B:$B,$C15,'On Orders'!H:H)</f>
        <v>0</v>
      </c>
      <c r="U15" s="3">
        <v>0</v>
      </c>
      <c r="V15" s="3">
        <v>133</v>
      </c>
      <c r="W15" s="3">
        <v>44</v>
      </c>
      <c r="X15" s="3">
        <v>29</v>
      </c>
      <c r="Y15" s="3">
        <v>64</v>
      </c>
      <c r="Z15" s="3">
        <v>0</v>
      </c>
      <c r="AA15" s="3">
        <v>16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1">
        <f t="shared" si="2"/>
        <v>-102</v>
      </c>
      <c r="AH15" s="26">
        <f t="shared" si="3"/>
        <v>0</v>
      </c>
      <c r="AI15" s="26">
        <f t="shared" si="4"/>
        <v>0</v>
      </c>
      <c r="AJ15" s="26">
        <f t="shared" si="5"/>
        <v>0</v>
      </c>
      <c r="AK15" s="26">
        <f t="shared" si="6"/>
        <v>0</v>
      </c>
      <c r="AL15" s="26">
        <f t="shared" si="7"/>
        <v>0</v>
      </c>
      <c r="AM15" s="30">
        <v>0</v>
      </c>
      <c r="AN15" s="30">
        <f t="shared" si="24"/>
        <v>0</v>
      </c>
      <c r="AO15" s="30">
        <f t="shared" si="25"/>
        <v>0</v>
      </c>
      <c r="AP15" s="30">
        <f t="shared" si="26"/>
        <v>0</v>
      </c>
      <c r="AQ15" s="30">
        <f t="shared" si="27"/>
        <v>0</v>
      </c>
      <c r="AR15" s="30">
        <f t="shared" si="28"/>
        <v>0</v>
      </c>
      <c r="AS15" s="22">
        <f t="shared" si="9"/>
        <v>0</v>
      </c>
      <c r="AT15" s="112">
        <f t="shared" si="10"/>
        <v>0</v>
      </c>
      <c r="AU15" s="112">
        <f t="shared" si="11"/>
        <v>51542.82</v>
      </c>
      <c r="AV15" s="112">
        <f t="shared" si="12"/>
        <v>17051.760000000002</v>
      </c>
      <c r="AW15" s="112">
        <f t="shared" si="13"/>
        <v>11238.66</v>
      </c>
      <c r="AX15" s="112">
        <f t="shared" si="14"/>
        <v>24802.560000000001</v>
      </c>
      <c r="AY15" s="112">
        <f t="shared" si="15"/>
        <v>0</v>
      </c>
      <c r="AZ15" s="112">
        <f t="shared" si="16"/>
        <v>6200.64</v>
      </c>
      <c r="BA15" s="112">
        <f t="shared" si="17"/>
        <v>0</v>
      </c>
      <c r="BB15" s="112">
        <f t="shared" si="18"/>
        <v>0</v>
      </c>
      <c r="BC15" s="112">
        <f t="shared" si="19"/>
        <v>0</v>
      </c>
      <c r="BD15" s="112">
        <f t="shared" si="20"/>
        <v>0</v>
      </c>
      <c r="BE15" s="112">
        <f t="shared" si="21"/>
        <v>0</v>
      </c>
    </row>
    <row r="16" spans="1:57" x14ac:dyDescent="0.2">
      <c r="A16" t="s">
        <v>56</v>
      </c>
      <c r="B16">
        <v>840168547401</v>
      </c>
      <c r="C16" s="2" t="s">
        <v>381</v>
      </c>
      <c r="D16" s="2">
        <v>840168547401</v>
      </c>
      <c r="E16" s="2" t="s">
        <v>382</v>
      </c>
      <c r="F16" s="2" t="s">
        <v>60</v>
      </c>
      <c r="G16" s="2" t="s">
        <v>61</v>
      </c>
      <c r="H16" s="2" t="s">
        <v>74</v>
      </c>
      <c r="I16" s="2" t="s">
        <v>368</v>
      </c>
      <c r="J16" s="2" t="s">
        <v>3994</v>
      </c>
      <c r="K16" s="3">
        <v>320</v>
      </c>
      <c r="L16" s="25">
        <v>387.54</v>
      </c>
      <c r="M16" s="2" t="s">
        <v>2204</v>
      </c>
      <c r="N16" s="2" t="s">
        <v>28</v>
      </c>
      <c r="O16" s="3">
        <v>185</v>
      </c>
      <c r="P16" s="3">
        <v>0</v>
      </c>
      <c r="Q16" s="21">
        <f>SUMIF('On Orders'!$B:$B,$C16,'On Orders'!E:E)</f>
        <v>0</v>
      </c>
      <c r="R16" s="22">
        <f>SUMIF('On Orders'!$B:$B,$C16,'On Orders'!F:F)</f>
        <v>0</v>
      </c>
      <c r="S16" s="22">
        <f>SUMIF('On Orders'!$B:$B,$C16,'On Orders'!G:G)</f>
        <v>0</v>
      </c>
      <c r="T16" s="22">
        <f>SUMIF('On Orders'!$B:$B,$C16,'On Orders'!H:H)</f>
        <v>0</v>
      </c>
      <c r="U16" s="3">
        <v>0</v>
      </c>
      <c r="V16" s="3">
        <v>198</v>
      </c>
      <c r="W16" s="3">
        <v>24</v>
      </c>
      <c r="X16" s="3">
        <v>2</v>
      </c>
      <c r="Y16" s="3">
        <v>40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1">
        <f t="shared" si="2"/>
        <v>-136</v>
      </c>
      <c r="AH16" s="26">
        <f t="shared" si="3"/>
        <v>0</v>
      </c>
      <c r="AI16" s="26">
        <f t="shared" si="4"/>
        <v>0</v>
      </c>
      <c r="AJ16" s="26">
        <f t="shared" si="5"/>
        <v>0</v>
      </c>
      <c r="AK16" s="26">
        <f t="shared" si="6"/>
        <v>0</v>
      </c>
      <c r="AL16" s="26">
        <f t="shared" si="7"/>
        <v>0</v>
      </c>
      <c r="AM16" s="30">
        <f t="shared" si="23"/>
        <v>1</v>
      </c>
      <c r="AN16" s="30">
        <f t="shared" si="24"/>
        <v>0</v>
      </c>
      <c r="AO16" s="30">
        <f t="shared" si="25"/>
        <v>0</v>
      </c>
      <c r="AP16" s="30">
        <f t="shared" si="26"/>
        <v>0</v>
      </c>
      <c r="AQ16" s="30">
        <f t="shared" si="27"/>
        <v>0</v>
      </c>
      <c r="AR16" s="30">
        <f t="shared" si="28"/>
        <v>0</v>
      </c>
      <c r="AS16" s="22">
        <f t="shared" si="9"/>
        <v>1</v>
      </c>
      <c r="AT16" s="112">
        <f t="shared" si="10"/>
        <v>0</v>
      </c>
      <c r="AU16" s="112">
        <f t="shared" si="11"/>
        <v>76732.92</v>
      </c>
      <c r="AV16" s="112">
        <f t="shared" si="12"/>
        <v>9300.9600000000009</v>
      </c>
      <c r="AW16" s="112">
        <f t="shared" si="13"/>
        <v>775.08</v>
      </c>
      <c r="AX16" s="112">
        <f t="shared" si="14"/>
        <v>15501.6</v>
      </c>
      <c r="AY16" s="112">
        <f t="shared" si="15"/>
        <v>0</v>
      </c>
      <c r="AZ16" s="112">
        <f t="shared" si="16"/>
        <v>387.54</v>
      </c>
      <c r="BA16" s="112">
        <f t="shared" si="17"/>
        <v>0</v>
      </c>
      <c r="BB16" s="112">
        <f t="shared" si="18"/>
        <v>0</v>
      </c>
      <c r="BC16" s="112">
        <f t="shared" si="19"/>
        <v>0</v>
      </c>
      <c r="BD16" s="112">
        <f t="shared" si="20"/>
        <v>0</v>
      </c>
      <c r="BE16" s="112">
        <f t="shared" si="21"/>
        <v>0</v>
      </c>
    </row>
    <row r="17" spans="1:57" x14ac:dyDescent="0.2">
      <c r="A17" t="s">
        <v>56</v>
      </c>
      <c r="B17">
        <v>840168546527</v>
      </c>
      <c r="C17" s="2" t="s">
        <v>383</v>
      </c>
      <c r="D17" s="2">
        <v>840168546527</v>
      </c>
      <c r="E17" s="2" t="s">
        <v>384</v>
      </c>
      <c r="F17" s="2" t="s">
        <v>60</v>
      </c>
      <c r="G17" s="2" t="s">
        <v>61</v>
      </c>
      <c r="H17" s="2" t="s">
        <v>74</v>
      </c>
      <c r="I17" s="2" t="s">
        <v>368</v>
      </c>
      <c r="J17" s="2" t="s">
        <v>3994</v>
      </c>
      <c r="K17" s="3">
        <v>320</v>
      </c>
      <c r="L17" s="25">
        <v>387.54</v>
      </c>
      <c r="M17" s="2" t="s">
        <v>2204</v>
      </c>
      <c r="N17" s="2" t="s">
        <v>28</v>
      </c>
      <c r="O17" s="3">
        <v>251</v>
      </c>
      <c r="P17" s="3">
        <v>0</v>
      </c>
      <c r="Q17" s="21">
        <f>SUMIF('On Orders'!$B:$B,$C17,'On Orders'!E:E)</f>
        <v>0</v>
      </c>
      <c r="R17" s="22">
        <f>SUMIF('On Orders'!$B:$B,$C17,'On Orders'!F:F)</f>
        <v>0</v>
      </c>
      <c r="S17" s="22">
        <f>SUMIF('On Orders'!$B:$B,$C17,'On Orders'!G:G)</f>
        <v>0</v>
      </c>
      <c r="T17" s="22">
        <f>SUMIF('On Orders'!$B:$B,$C17,'On Orders'!H:H)</f>
        <v>0</v>
      </c>
      <c r="U17" s="3">
        <v>44</v>
      </c>
      <c r="V17" s="3">
        <v>319</v>
      </c>
      <c r="W17" s="3">
        <v>272</v>
      </c>
      <c r="X17" s="3">
        <v>105</v>
      </c>
      <c r="Y17" s="3">
        <v>121</v>
      </c>
      <c r="Z17" s="3">
        <v>89</v>
      </c>
      <c r="AA17" s="3">
        <v>2</v>
      </c>
      <c r="AB17" s="3">
        <v>70</v>
      </c>
      <c r="AC17" s="3">
        <v>0</v>
      </c>
      <c r="AD17" s="3">
        <v>0</v>
      </c>
      <c r="AE17" s="3">
        <v>0</v>
      </c>
      <c r="AF17" s="3">
        <v>0</v>
      </c>
      <c r="AG17" s="31">
        <f t="shared" si="2"/>
        <v>-71</v>
      </c>
      <c r="AH17" s="26">
        <f t="shared" si="3"/>
        <v>-70</v>
      </c>
      <c r="AI17" s="26">
        <f t="shared" si="4"/>
        <v>0</v>
      </c>
      <c r="AJ17" s="26">
        <f t="shared" si="5"/>
        <v>0</v>
      </c>
      <c r="AK17" s="26">
        <f t="shared" si="6"/>
        <v>0</v>
      </c>
      <c r="AL17" s="26">
        <f t="shared" si="7"/>
        <v>0</v>
      </c>
      <c r="AM17" s="30">
        <f t="shared" si="23"/>
        <v>2</v>
      </c>
      <c r="AN17" s="30">
        <f t="shared" si="24"/>
        <v>70</v>
      </c>
      <c r="AO17" s="30">
        <f t="shared" si="25"/>
        <v>0</v>
      </c>
      <c r="AP17" s="30">
        <f t="shared" si="26"/>
        <v>0</v>
      </c>
      <c r="AQ17" s="30">
        <f t="shared" si="27"/>
        <v>0</v>
      </c>
      <c r="AR17" s="30">
        <f t="shared" si="28"/>
        <v>0</v>
      </c>
      <c r="AS17" s="22">
        <f t="shared" si="9"/>
        <v>72</v>
      </c>
      <c r="AT17" s="112">
        <f t="shared" si="10"/>
        <v>17051.760000000002</v>
      </c>
      <c r="AU17" s="112">
        <f t="shared" si="11"/>
        <v>123625.26000000001</v>
      </c>
      <c r="AV17" s="112">
        <f t="shared" si="12"/>
        <v>105410.88</v>
      </c>
      <c r="AW17" s="112">
        <f t="shared" si="13"/>
        <v>40691.700000000004</v>
      </c>
      <c r="AX17" s="112">
        <f t="shared" si="14"/>
        <v>46892.340000000004</v>
      </c>
      <c r="AY17" s="112">
        <f t="shared" si="15"/>
        <v>34491.060000000005</v>
      </c>
      <c r="AZ17" s="112">
        <f t="shared" si="16"/>
        <v>775.08</v>
      </c>
      <c r="BA17" s="112">
        <f t="shared" si="17"/>
        <v>27127.800000000003</v>
      </c>
      <c r="BB17" s="112">
        <f t="shared" si="18"/>
        <v>0</v>
      </c>
      <c r="BC17" s="112">
        <f t="shared" si="19"/>
        <v>0</v>
      </c>
      <c r="BD17" s="112">
        <f t="shared" si="20"/>
        <v>0</v>
      </c>
      <c r="BE17" s="112">
        <f t="shared" si="21"/>
        <v>0</v>
      </c>
    </row>
    <row r="18" spans="1:57" x14ac:dyDescent="0.2">
      <c r="A18" t="s">
        <v>56</v>
      </c>
      <c r="B18">
        <v>840168546589</v>
      </c>
      <c r="C18" s="2" t="s">
        <v>360</v>
      </c>
      <c r="D18" s="2">
        <v>840168546589</v>
      </c>
      <c r="E18" s="2" t="s">
        <v>361</v>
      </c>
      <c r="F18" s="2" t="s">
        <v>60</v>
      </c>
      <c r="G18" s="2" t="s">
        <v>61</v>
      </c>
      <c r="H18" s="2" t="s">
        <v>74</v>
      </c>
      <c r="I18" s="2" t="s">
        <v>368</v>
      </c>
      <c r="J18" s="2" t="s">
        <v>3994</v>
      </c>
      <c r="K18" s="3">
        <v>320</v>
      </c>
      <c r="L18" s="25">
        <v>387.54</v>
      </c>
      <c r="M18" s="2" t="s">
        <v>2204</v>
      </c>
      <c r="N18" s="2" t="s">
        <v>28</v>
      </c>
      <c r="O18" s="3">
        <v>110</v>
      </c>
      <c r="P18" s="3">
        <v>0</v>
      </c>
      <c r="Q18" s="21">
        <f>SUMIF('On Orders'!$B:$B,$C18,'On Orders'!E:E)</f>
        <v>0</v>
      </c>
      <c r="R18" s="22">
        <f>SUMIF('On Orders'!$B:$B,$C18,'On Orders'!F:F)</f>
        <v>0</v>
      </c>
      <c r="S18" s="22">
        <f>SUMIF('On Orders'!$B:$B,$C18,'On Orders'!G:G)</f>
        <v>0</v>
      </c>
      <c r="T18" s="22">
        <f>SUMIF('On Orders'!$B:$B,$C18,'On Orders'!H:H)</f>
        <v>0</v>
      </c>
      <c r="U18" s="3">
        <v>0</v>
      </c>
      <c r="V18" s="3">
        <v>78</v>
      </c>
      <c r="W18" s="3">
        <v>46</v>
      </c>
      <c r="X18" s="3">
        <v>18</v>
      </c>
      <c r="Y18" s="3">
        <v>47</v>
      </c>
      <c r="Z18" s="3">
        <v>2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1">
        <f t="shared" si="2"/>
        <v>-210</v>
      </c>
      <c r="AH18" s="26">
        <f t="shared" si="3"/>
        <v>0</v>
      </c>
      <c r="AI18" s="26">
        <f t="shared" si="4"/>
        <v>0</v>
      </c>
      <c r="AJ18" s="26">
        <f t="shared" si="5"/>
        <v>0</v>
      </c>
      <c r="AK18" s="26">
        <f t="shared" si="6"/>
        <v>0</v>
      </c>
      <c r="AL18" s="26">
        <f t="shared" si="7"/>
        <v>0</v>
      </c>
      <c r="AM18" s="30">
        <f t="shared" si="23"/>
        <v>0</v>
      </c>
      <c r="AN18" s="30">
        <f t="shared" si="24"/>
        <v>0</v>
      </c>
      <c r="AO18" s="30">
        <f t="shared" si="25"/>
        <v>0</v>
      </c>
      <c r="AP18" s="30">
        <f t="shared" si="26"/>
        <v>0</v>
      </c>
      <c r="AQ18" s="30">
        <f t="shared" si="27"/>
        <v>0</v>
      </c>
      <c r="AR18" s="30">
        <f t="shared" si="28"/>
        <v>0</v>
      </c>
      <c r="AS18" s="22">
        <f t="shared" si="9"/>
        <v>0</v>
      </c>
      <c r="AT18" s="112">
        <f t="shared" si="10"/>
        <v>0</v>
      </c>
      <c r="AU18" s="112">
        <f t="shared" si="11"/>
        <v>30228.120000000003</v>
      </c>
      <c r="AV18" s="112">
        <f t="shared" si="12"/>
        <v>17826.84</v>
      </c>
      <c r="AW18" s="112">
        <f t="shared" si="13"/>
        <v>6975.72</v>
      </c>
      <c r="AX18" s="112">
        <f t="shared" si="14"/>
        <v>18214.38</v>
      </c>
      <c r="AY18" s="112">
        <f t="shared" si="15"/>
        <v>775.08</v>
      </c>
      <c r="AZ18" s="112">
        <f t="shared" si="16"/>
        <v>0</v>
      </c>
      <c r="BA18" s="112">
        <f t="shared" si="17"/>
        <v>0</v>
      </c>
      <c r="BB18" s="112">
        <f t="shared" si="18"/>
        <v>0</v>
      </c>
      <c r="BC18" s="112">
        <f t="shared" si="19"/>
        <v>0</v>
      </c>
      <c r="BD18" s="112">
        <f t="shared" si="20"/>
        <v>0</v>
      </c>
      <c r="BE18" s="112">
        <f t="shared" si="21"/>
        <v>0</v>
      </c>
    </row>
    <row r="19" spans="1:57" x14ac:dyDescent="0.2">
      <c r="A19" t="s">
        <v>335</v>
      </c>
      <c r="B19">
        <v>840459607258</v>
      </c>
      <c r="C19" s="2" t="s">
        <v>385</v>
      </c>
      <c r="D19" s="2">
        <v>840459607258</v>
      </c>
      <c r="E19" s="2" t="s">
        <v>386</v>
      </c>
      <c r="F19" s="2" t="s">
        <v>60</v>
      </c>
      <c r="G19" s="2" t="s">
        <v>61</v>
      </c>
      <c r="H19" s="2" t="s">
        <v>62</v>
      </c>
      <c r="I19" s="2" t="s">
        <v>368</v>
      </c>
      <c r="J19" s="2" t="s">
        <v>3994</v>
      </c>
      <c r="K19" s="3">
        <v>320</v>
      </c>
      <c r="L19" s="25">
        <v>387.5</v>
      </c>
      <c r="M19" s="2" t="s">
        <v>2204</v>
      </c>
      <c r="N19" s="2" t="s">
        <v>28</v>
      </c>
      <c r="O19" s="3">
        <v>250</v>
      </c>
      <c r="P19" s="3">
        <v>0</v>
      </c>
      <c r="Q19" s="21">
        <f>SUMIF('On Orders'!$B:$B,$C19,'On Orders'!E:E)</f>
        <v>0</v>
      </c>
      <c r="R19" s="22">
        <f>SUMIF('On Orders'!$B:$B,$C19,'On Orders'!F:F)</f>
        <v>0</v>
      </c>
      <c r="S19" s="22">
        <f>SUMIF('On Orders'!$B:$B,$C19,'On Orders'!G:G)</f>
        <v>0</v>
      </c>
      <c r="T19" s="22">
        <f>SUMIF('On Orders'!$B:$B,$C19,'On Orders'!H:H)</f>
        <v>0</v>
      </c>
      <c r="U19" s="3">
        <v>47</v>
      </c>
      <c r="V19" s="3">
        <v>49</v>
      </c>
      <c r="W19" s="3">
        <v>16</v>
      </c>
      <c r="X19" s="3">
        <v>46</v>
      </c>
      <c r="Y19" s="3">
        <v>99</v>
      </c>
      <c r="Z19" s="3">
        <v>24</v>
      </c>
      <c r="AA19" s="3">
        <v>48</v>
      </c>
      <c r="AB19" s="3">
        <v>20</v>
      </c>
      <c r="AC19" s="3">
        <v>0</v>
      </c>
      <c r="AD19" s="3">
        <v>0</v>
      </c>
      <c r="AE19" s="3">
        <v>0</v>
      </c>
      <c r="AF19" s="3">
        <v>0</v>
      </c>
      <c r="AG19" s="31">
        <f t="shared" si="2"/>
        <v>-118</v>
      </c>
      <c r="AH19" s="26">
        <f t="shared" si="3"/>
        <v>-20</v>
      </c>
      <c r="AI19" s="26">
        <f t="shared" si="4"/>
        <v>0</v>
      </c>
      <c r="AJ19" s="26">
        <f t="shared" si="5"/>
        <v>0</v>
      </c>
      <c r="AK19" s="26">
        <f t="shared" si="6"/>
        <v>0</v>
      </c>
      <c r="AL19" s="26">
        <f t="shared" si="7"/>
        <v>0</v>
      </c>
      <c r="AM19" s="30">
        <f t="shared" si="23"/>
        <v>48</v>
      </c>
      <c r="AN19" s="30">
        <f t="shared" si="24"/>
        <v>20</v>
      </c>
      <c r="AO19" s="30">
        <f t="shared" si="25"/>
        <v>0</v>
      </c>
      <c r="AP19" s="30">
        <f t="shared" si="26"/>
        <v>0</v>
      </c>
      <c r="AQ19" s="30">
        <f t="shared" si="27"/>
        <v>0</v>
      </c>
      <c r="AR19" s="30">
        <f t="shared" si="28"/>
        <v>0</v>
      </c>
      <c r="AS19" s="22">
        <f t="shared" si="9"/>
        <v>68</v>
      </c>
      <c r="AT19" s="112">
        <f t="shared" si="10"/>
        <v>18212.5</v>
      </c>
      <c r="AU19" s="112">
        <f t="shared" si="11"/>
        <v>18987.5</v>
      </c>
      <c r="AV19" s="112">
        <f t="shared" si="12"/>
        <v>6200</v>
      </c>
      <c r="AW19" s="112">
        <f t="shared" si="13"/>
        <v>17825</v>
      </c>
      <c r="AX19" s="112">
        <f t="shared" si="14"/>
        <v>38362.5</v>
      </c>
      <c r="AY19" s="112">
        <f t="shared" si="15"/>
        <v>9300</v>
      </c>
      <c r="AZ19" s="112">
        <f t="shared" si="16"/>
        <v>18600</v>
      </c>
      <c r="BA19" s="112">
        <f t="shared" si="17"/>
        <v>7750</v>
      </c>
      <c r="BB19" s="112">
        <f t="shared" si="18"/>
        <v>0</v>
      </c>
      <c r="BC19" s="112">
        <f t="shared" si="19"/>
        <v>0</v>
      </c>
      <c r="BD19" s="112">
        <f t="shared" si="20"/>
        <v>0</v>
      </c>
      <c r="BE19" s="112">
        <f t="shared" si="21"/>
        <v>0</v>
      </c>
    </row>
    <row r="20" spans="1:57" x14ac:dyDescent="0.2">
      <c r="A20" t="s">
        <v>335</v>
      </c>
      <c r="B20">
        <v>840459607371</v>
      </c>
      <c r="C20" s="2" t="s">
        <v>387</v>
      </c>
      <c r="D20" s="2">
        <v>840459607371</v>
      </c>
      <c r="E20" s="2" t="s">
        <v>388</v>
      </c>
      <c r="F20" s="2" t="s">
        <v>60</v>
      </c>
      <c r="G20" s="2" t="s">
        <v>61</v>
      </c>
      <c r="H20" s="2" t="s">
        <v>74</v>
      </c>
      <c r="I20" s="2" t="s">
        <v>368</v>
      </c>
      <c r="J20" s="2" t="s">
        <v>3994</v>
      </c>
      <c r="K20" s="3">
        <v>320</v>
      </c>
      <c r="L20" s="25">
        <v>387.5</v>
      </c>
      <c r="M20" s="2" t="s">
        <v>2204</v>
      </c>
      <c r="N20" s="2" t="s">
        <v>28</v>
      </c>
      <c r="O20" s="3">
        <v>220</v>
      </c>
      <c r="P20" s="3">
        <v>0</v>
      </c>
      <c r="Q20" s="21">
        <f>SUMIF('On Orders'!$B:$B,$C20,'On Orders'!E:E)</f>
        <v>0</v>
      </c>
      <c r="R20" s="22">
        <f>SUMIF('On Orders'!$B:$B,$C20,'On Orders'!F:F)</f>
        <v>0</v>
      </c>
      <c r="S20" s="22">
        <f>SUMIF('On Orders'!$B:$B,$C20,'On Orders'!G:G)</f>
        <v>0</v>
      </c>
      <c r="T20" s="22">
        <f>SUMIF('On Orders'!$B:$B,$C20,'On Orders'!H:H)</f>
        <v>0</v>
      </c>
      <c r="U20" s="3">
        <v>0</v>
      </c>
      <c r="V20" s="3">
        <v>236</v>
      </c>
      <c r="W20" s="3">
        <v>215</v>
      </c>
      <c r="X20" s="3">
        <v>73</v>
      </c>
      <c r="Y20" s="3">
        <v>92</v>
      </c>
      <c r="Z20" s="3">
        <v>46</v>
      </c>
      <c r="AA20" s="3">
        <v>25</v>
      </c>
      <c r="AB20" s="3">
        <v>17</v>
      </c>
      <c r="AC20" s="3">
        <v>0</v>
      </c>
      <c r="AD20" s="3">
        <v>0</v>
      </c>
      <c r="AE20" s="3">
        <v>0</v>
      </c>
      <c r="AF20" s="3">
        <v>0</v>
      </c>
      <c r="AG20" s="31">
        <f t="shared" si="2"/>
        <v>-125</v>
      </c>
      <c r="AH20" s="26">
        <f t="shared" si="3"/>
        <v>-17</v>
      </c>
      <c r="AI20" s="26">
        <f t="shared" si="4"/>
        <v>0</v>
      </c>
      <c r="AJ20" s="26">
        <f t="shared" si="5"/>
        <v>0</v>
      </c>
      <c r="AK20" s="26">
        <f t="shared" si="6"/>
        <v>0</v>
      </c>
      <c r="AL20" s="26">
        <f t="shared" si="7"/>
        <v>0</v>
      </c>
      <c r="AM20" s="30">
        <f t="shared" si="23"/>
        <v>25</v>
      </c>
      <c r="AN20" s="30">
        <f t="shared" si="24"/>
        <v>17</v>
      </c>
      <c r="AO20" s="30">
        <f t="shared" si="25"/>
        <v>0</v>
      </c>
      <c r="AP20" s="30">
        <f t="shared" si="26"/>
        <v>0</v>
      </c>
      <c r="AQ20" s="30">
        <f t="shared" si="27"/>
        <v>0</v>
      </c>
      <c r="AR20" s="30">
        <f t="shared" si="28"/>
        <v>0</v>
      </c>
      <c r="AS20" s="22">
        <f t="shared" si="9"/>
        <v>42</v>
      </c>
      <c r="AT20" s="112">
        <f t="shared" si="10"/>
        <v>0</v>
      </c>
      <c r="AU20" s="112">
        <f t="shared" si="11"/>
        <v>91450</v>
      </c>
      <c r="AV20" s="112">
        <f t="shared" si="12"/>
        <v>83312.5</v>
      </c>
      <c r="AW20" s="112">
        <f t="shared" si="13"/>
        <v>28287.5</v>
      </c>
      <c r="AX20" s="112">
        <f t="shared" si="14"/>
        <v>35650</v>
      </c>
      <c r="AY20" s="112">
        <f t="shared" si="15"/>
        <v>17825</v>
      </c>
      <c r="AZ20" s="112">
        <f t="shared" si="16"/>
        <v>9687.5</v>
      </c>
      <c r="BA20" s="112">
        <f t="shared" si="17"/>
        <v>6587.5</v>
      </c>
      <c r="BB20" s="112">
        <f t="shared" si="18"/>
        <v>0</v>
      </c>
      <c r="BC20" s="112">
        <f t="shared" si="19"/>
        <v>0</v>
      </c>
      <c r="BD20" s="112">
        <f t="shared" si="20"/>
        <v>0</v>
      </c>
      <c r="BE20" s="112">
        <f t="shared" si="21"/>
        <v>0</v>
      </c>
    </row>
    <row r="21" spans="1:57" x14ac:dyDescent="0.2">
      <c r="A21" t="s">
        <v>56</v>
      </c>
      <c r="B21"/>
      <c r="C21" s="2" t="s">
        <v>389</v>
      </c>
      <c r="D21" s="2"/>
      <c r="E21" s="2" t="s">
        <v>390</v>
      </c>
      <c r="F21" s="2" t="s">
        <v>60</v>
      </c>
      <c r="G21" s="2" t="s">
        <v>391</v>
      </c>
      <c r="H21" s="2" t="s">
        <v>392</v>
      </c>
      <c r="I21" s="2" t="s">
        <v>368</v>
      </c>
      <c r="J21" s="2" t="s">
        <v>3994</v>
      </c>
      <c r="K21" s="3">
        <v>200</v>
      </c>
      <c r="L21" s="25">
        <v>503.92241379310349</v>
      </c>
      <c r="M21" s="2" t="s">
        <v>393</v>
      </c>
      <c r="N21" s="2" t="s">
        <v>393</v>
      </c>
      <c r="O21" s="3">
        <v>0</v>
      </c>
      <c r="P21" s="3">
        <v>0</v>
      </c>
      <c r="Q21" s="21">
        <f>SUMIF('On Orders'!$B:$B,$C21,'On Orders'!E:E)</f>
        <v>0</v>
      </c>
      <c r="R21" s="22">
        <f>SUMIF('On Orders'!$B:$B,$C21,'On Orders'!F:F)</f>
        <v>0</v>
      </c>
      <c r="S21" s="22">
        <f>SUMIF('On Orders'!$B:$B,$C21,'On Orders'!G:G)</f>
        <v>264</v>
      </c>
      <c r="T21" s="22">
        <f>SUMIF('On Orders'!$B:$B,$C21,'On Orders'!H:H)</f>
        <v>0</v>
      </c>
      <c r="U21" s="3">
        <v>0</v>
      </c>
      <c r="V21" s="3"/>
      <c r="W21" s="3"/>
      <c r="X21" s="3"/>
      <c r="Y21" s="3"/>
      <c r="Z21" s="3"/>
      <c r="AA21" s="3"/>
      <c r="AB21" s="3">
        <v>0</v>
      </c>
      <c r="AC21" s="3">
        <v>250</v>
      </c>
      <c r="AD21" s="3">
        <v>30</v>
      </c>
      <c r="AE21" s="3">
        <v>30</v>
      </c>
      <c r="AF21" s="3">
        <v>30</v>
      </c>
      <c r="AG21" s="31">
        <f t="shared" si="2"/>
        <v>-200</v>
      </c>
      <c r="AH21" s="26">
        <f t="shared" si="3"/>
        <v>264</v>
      </c>
      <c r="AI21" s="26">
        <f t="shared" si="4"/>
        <v>14</v>
      </c>
      <c r="AJ21" s="26">
        <f t="shared" si="5"/>
        <v>-16</v>
      </c>
      <c r="AK21" s="26">
        <f t="shared" si="6"/>
        <v>-30</v>
      </c>
      <c r="AL21" s="26">
        <f t="shared" si="7"/>
        <v>-30</v>
      </c>
      <c r="AM21" s="30">
        <f t="shared" si="23"/>
        <v>0</v>
      </c>
      <c r="AN21" s="30">
        <f t="shared" si="24"/>
        <v>0</v>
      </c>
      <c r="AO21" s="30">
        <f t="shared" si="25"/>
        <v>250</v>
      </c>
      <c r="AP21" s="30">
        <f t="shared" si="26"/>
        <v>30</v>
      </c>
      <c r="AQ21" s="30">
        <f t="shared" si="27"/>
        <v>30</v>
      </c>
      <c r="AR21" s="30">
        <f t="shared" si="28"/>
        <v>30</v>
      </c>
      <c r="AS21" s="22">
        <f t="shared" si="9"/>
        <v>340</v>
      </c>
      <c r="AT21" s="112">
        <f t="shared" si="10"/>
        <v>0</v>
      </c>
      <c r="AU21" s="112">
        <f t="shared" si="11"/>
        <v>0</v>
      </c>
      <c r="AV21" s="112">
        <f t="shared" si="12"/>
        <v>0</v>
      </c>
      <c r="AW21" s="112">
        <f t="shared" si="13"/>
        <v>0</v>
      </c>
      <c r="AX21" s="112">
        <f t="shared" si="14"/>
        <v>0</v>
      </c>
      <c r="AY21" s="112">
        <f t="shared" si="15"/>
        <v>0</v>
      </c>
      <c r="AZ21" s="112">
        <f t="shared" si="16"/>
        <v>0</v>
      </c>
      <c r="BA21" s="112">
        <f t="shared" si="17"/>
        <v>0</v>
      </c>
      <c r="BB21" s="112">
        <f t="shared" si="18"/>
        <v>125980.60344827587</v>
      </c>
      <c r="BC21" s="112">
        <f t="shared" si="19"/>
        <v>15117.672413793105</v>
      </c>
      <c r="BD21" s="112">
        <f t="shared" si="20"/>
        <v>15117.672413793105</v>
      </c>
      <c r="BE21" s="112">
        <f t="shared" si="21"/>
        <v>15117.672413793105</v>
      </c>
    </row>
    <row r="22" spans="1:57" x14ac:dyDescent="0.2">
      <c r="A22" t="s">
        <v>56</v>
      </c>
      <c r="B22"/>
      <c r="C22" s="2" t="s">
        <v>394</v>
      </c>
      <c r="D22" s="2"/>
      <c r="E22" s="2" t="s">
        <v>395</v>
      </c>
      <c r="F22" s="2" t="s">
        <v>60</v>
      </c>
      <c r="G22" s="2" t="s">
        <v>391</v>
      </c>
      <c r="H22" s="2" t="s">
        <v>396</v>
      </c>
      <c r="I22" s="2" t="s">
        <v>368</v>
      </c>
      <c r="J22" s="2" t="s">
        <v>3994</v>
      </c>
      <c r="K22" s="3">
        <v>320</v>
      </c>
      <c r="L22" s="25">
        <v>387.54</v>
      </c>
      <c r="M22" s="2" t="s">
        <v>393</v>
      </c>
      <c r="N22" s="2" t="s">
        <v>393</v>
      </c>
      <c r="O22" s="3">
        <v>0</v>
      </c>
      <c r="P22" s="3">
        <v>0</v>
      </c>
      <c r="Q22" s="21">
        <f>SUMIF('On Orders'!$B:$B,$C22,'On Orders'!E:E)</f>
        <v>0</v>
      </c>
      <c r="R22" s="22">
        <f>SUMIF('On Orders'!$B:$B,$C22,'On Orders'!F:F)</f>
        <v>288</v>
      </c>
      <c r="S22" s="22">
        <f>SUMIF('On Orders'!$B:$B,$C22,'On Orders'!G:G)</f>
        <v>0</v>
      </c>
      <c r="T22" s="22">
        <f>SUMIF('On Orders'!$B:$B,$C22,'On Orders'!H:H)</f>
        <v>0</v>
      </c>
      <c r="U22" s="3">
        <v>0</v>
      </c>
      <c r="V22" s="3"/>
      <c r="W22" s="3"/>
      <c r="X22" s="3"/>
      <c r="Y22" s="3"/>
      <c r="Z22" s="3"/>
      <c r="AA22" s="3"/>
      <c r="AB22" s="3">
        <v>0</v>
      </c>
      <c r="AC22" s="3">
        <v>280</v>
      </c>
      <c r="AD22" s="3">
        <v>180</v>
      </c>
      <c r="AE22" s="3">
        <v>120</v>
      </c>
      <c r="AF22" s="3">
        <v>180</v>
      </c>
      <c r="AG22" s="31">
        <f t="shared" si="2"/>
        <v>-32</v>
      </c>
      <c r="AH22" s="26">
        <f t="shared" si="3"/>
        <v>0</v>
      </c>
      <c r="AI22" s="26">
        <f t="shared" si="4"/>
        <v>-280</v>
      </c>
      <c r="AJ22" s="26">
        <f t="shared" si="5"/>
        <v>-180</v>
      </c>
      <c r="AK22" s="26">
        <f t="shared" si="6"/>
        <v>-120</v>
      </c>
      <c r="AL22" s="26">
        <f t="shared" si="7"/>
        <v>-180</v>
      </c>
      <c r="AM22" s="30">
        <f t="shared" si="23"/>
        <v>0</v>
      </c>
      <c r="AN22" s="30">
        <f t="shared" si="24"/>
        <v>0</v>
      </c>
      <c r="AO22" s="30">
        <f t="shared" si="25"/>
        <v>280</v>
      </c>
      <c r="AP22" s="30">
        <f t="shared" si="26"/>
        <v>180</v>
      </c>
      <c r="AQ22" s="30">
        <f t="shared" si="27"/>
        <v>120</v>
      </c>
      <c r="AR22" s="30">
        <f t="shared" si="28"/>
        <v>180</v>
      </c>
      <c r="AS22" s="22">
        <f t="shared" si="9"/>
        <v>760</v>
      </c>
      <c r="AT22" s="112">
        <f t="shared" si="10"/>
        <v>0</v>
      </c>
      <c r="AU22" s="112">
        <f t="shared" si="11"/>
        <v>0</v>
      </c>
      <c r="AV22" s="112">
        <f t="shared" si="12"/>
        <v>0</v>
      </c>
      <c r="AW22" s="112">
        <f t="shared" si="13"/>
        <v>0</v>
      </c>
      <c r="AX22" s="112">
        <f t="shared" si="14"/>
        <v>0</v>
      </c>
      <c r="AY22" s="112">
        <f t="shared" si="15"/>
        <v>0</v>
      </c>
      <c r="AZ22" s="112">
        <f t="shared" si="16"/>
        <v>0</v>
      </c>
      <c r="BA22" s="112">
        <f t="shared" si="17"/>
        <v>0</v>
      </c>
      <c r="BB22" s="112">
        <f t="shared" si="18"/>
        <v>108511.20000000001</v>
      </c>
      <c r="BC22" s="112">
        <f t="shared" si="19"/>
        <v>69757.2</v>
      </c>
      <c r="BD22" s="112">
        <f t="shared" si="20"/>
        <v>46504.800000000003</v>
      </c>
      <c r="BE22" s="112">
        <f t="shared" si="21"/>
        <v>69757.2</v>
      </c>
    </row>
    <row r="23" spans="1:57" x14ac:dyDescent="0.2">
      <c r="A23" t="s">
        <v>56</v>
      </c>
      <c r="B23"/>
      <c r="C23" s="2" t="s">
        <v>397</v>
      </c>
      <c r="D23" s="2"/>
      <c r="E23" s="2" t="s">
        <v>398</v>
      </c>
      <c r="F23" s="2" t="s">
        <v>60</v>
      </c>
      <c r="G23" s="2" t="s">
        <v>391</v>
      </c>
      <c r="H23" s="2" t="s">
        <v>396</v>
      </c>
      <c r="I23" s="2" t="s">
        <v>368</v>
      </c>
      <c r="J23" s="2" t="s">
        <v>3994</v>
      </c>
      <c r="K23" s="3">
        <v>320</v>
      </c>
      <c r="L23" s="25">
        <v>387.54310344827587</v>
      </c>
      <c r="M23" s="2" t="s">
        <v>393</v>
      </c>
      <c r="N23" s="2" t="s">
        <v>393</v>
      </c>
      <c r="O23" s="3">
        <v>0</v>
      </c>
      <c r="P23" s="3">
        <v>0</v>
      </c>
      <c r="Q23" s="21">
        <f>SUMIF('On Orders'!$B:$B,$C23,'On Orders'!E:E)</f>
        <v>0</v>
      </c>
      <c r="R23" s="22">
        <f>SUMIF('On Orders'!$B:$B,$C23,'On Orders'!F:F)</f>
        <v>168</v>
      </c>
      <c r="S23" s="22">
        <f>SUMIF('On Orders'!$B:$B,$C23,'On Orders'!G:G)</f>
        <v>0</v>
      </c>
      <c r="T23" s="22">
        <f>SUMIF('On Orders'!$B:$B,$C23,'On Orders'!H:H)</f>
        <v>0</v>
      </c>
      <c r="U23" s="3">
        <v>0</v>
      </c>
      <c r="V23" s="3"/>
      <c r="W23" s="3"/>
      <c r="X23" s="3"/>
      <c r="Y23" s="3"/>
      <c r="Z23" s="3"/>
      <c r="AA23" s="3"/>
      <c r="AB23" s="3">
        <v>0</v>
      </c>
      <c r="AC23" s="3">
        <v>120</v>
      </c>
      <c r="AD23" s="3">
        <v>30</v>
      </c>
      <c r="AE23" s="3">
        <v>45</v>
      </c>
      <c r="AF23" s="3">
        <v>30</v>
      </c>
      <c r="AG23" s="31">
        <f t="shared" si="2"/>
        <v>-152</v>
      </c>
      <c r="AH23" s="26">
        <f t="shared" si="3"/>
        <v>0</v>
      </c>
      <c r="AI23" s="26">
        <f t="shared" si="4"/>
        <v>-120</v>
      </c>
      <c r="AJ23" s="26">
        <f t="shared" si="5"/>
        <v>-30</v>
      </c>
      <c r="AK23" s="26">
        <f t="shared" si="6"/>
        <v>-45</v>
      </c>
      <c r="AL23" s="26">
        <f t="shared" si="7"/>
        <v>-30</v>
      </c>
      <c r="AM23" s="30">
        <f t="shared" si="23"/>
        <v>0</v>
      </c>
      <c r="AN23" s="30">
        <f t="shared" si="24"/>
        <v>0</v>
      </c>
      <c r="AO23" s="30">
        <f t="shared" si="25"/>
        <v>120</v>
      </c>
      <c r="AP23" s="30">
        <f t="shared" si="26"/>
        <v>30</v>
      </c>
      <c r="AQ23" s="30">
        <f t="shared" si="27"/>
        <v>45</v>
      </c>
      <c r="AR23" s="30">
        <f t="shared" si="28"/>
        <v>30</v>
      </c>
      <c r="AS23" s="22">
        <f t="shared" si="9"/>
        <v>225</v>
      </c>
      <c r="AT23" s="112">
        <f t="shared" si="10"/>
        <v>0</v>
      </c>
      <c r="AU23" s="112">
        <f t="shared" si="11"/>
        <v>0</v>
      </c>
      <c r="AV23" s="112">
        <f t="shared" si="12"/>
        <v>0</v>
      </c>
      <c r="AW23" s="112">
        <f t="shared" si="13"/>
        <v>0</v>
      </c>
      <c r="AX23" s="112">
        <f t="shared" si="14"/>
        <v>0</v>
      </c>
      <c r="AY23" s="112">
        <f t="shared" si="15"/>
        <v>0</v>
      </c>
      <c r="AZ23" s="112">
        <f t="shared" si="16"/>
        <v>0</v>
      </c>
      <c r="BA23" s="112">
        <f t="shared" si="17"/>
        <v>0</v>
      </c>
      <c r="BB23" s="112">
        <f t="shared" si="18"/>
        <v>46505.172413793101</v>
      </c>
      <c r="BC23" s="112">
        <f t="shared" si="19"/>
        <v>11626.293103448275</v>
      </c>
      <c r="BD23" s="112">
        <f t="shared" si="20"/>
        <v>17439.439655172413</v>
      </c>
      <c r="BE23" s="112">
        <f t="shared" si="21"/>
        <v>11626.293103448275</v>
      </c>
    </row>
    <row r="24" spans="1:57" x14ac:dyDescent="0.2">
      <c r="A24" t="s">
        <v>56</v>
      </c>
      <c r="B24"/>
      <c r="C24" s="2" t="s">
        <v>401</v>
      </c>
      <c r="D24" s="2"/>
      <c r="E24" s="2" t="s">
        <v>402</v>
      </c>
      <c r="F24" s="2" t="s">
        <v>60</v>
      </c>
      <c r="G24" s="2" t="s">
        <v>391</v>
      </c>
      <c r="H24" s="2" t="s">
        <v>396</v>
      </c>
      <c r="I24" s="2" t="s">
        <v>368</v>
      </c>
      <c r="J24" s="2" t="s">
        <v>3994</v>
      </c>
      <c r="K24" s="3">
        <v>320</v>
      </c>
      <c r="L24" s="25">
        <v>387.54310344827587</v>
      </c>
      <c r="M24" s="2" t="s">
        <v>393</v>
      </c>
      <c r="N24" s="2" t="s">
        <v>393</v>
      </c>
      <c r="O24" s="3">
        <v>0</v>
      </c>
      <c r="P24" s="3">
        <v>0</v>
      </c>
      <c r="Q24" s="21">
        <f>SUMIF('On Orders'!$B:$B,$C24,'On Orders'!E:E)</f>
        <v>0</v>
      </c>
      <c r="R24" s="22">
        <f>SUMIF('On Orders'!$B:$B,$C24,'On Orders'!F:F)</f>
        <v>0</v>
      </c>
      <c r="S24" s="22">
        <f>SUMIF('On Orders'!$B:$B,$C24,'On Orders'!G:G)</f>
        <v>0</v>
      </c>
      <c r="T24" s="22">
        <f>SUMIF('On Orders'!$B:$B,$C24,'On Orders'!H:H)</f>
        <v>0</v>
      </c>
      <c r="U24" s="3">
        <v>0</v>
      </c>
      <c r="V24" s="3"/>
      <c r="W24" s="3"/>
      <c r="X24" s="3"/>
      <c r="Y24" s="3"/>
      <c r="Z24" s="3"/>
      <c r="AA24" s="3"/>
      <c r="AB24" s="3">
        <v>0</v>
      </c>
      <c r="AC24" s="3">
        <v>200</v>
      </c>
      <c r="AD24" s="3">
        <v>35</v>
      </c>
      <c r="AE24" s="3">
        <v>35</v>
      </c>
      <c r="AF24" s="3">
        <v>35</v>
      </c>
      <c r="AG24" s="31">
        <f t="shared" si="2"/>
        <v>-320</v>
      </c>
      <c r="AH24" s="26">
        <f t="shared" si="3"/>
        <v>0</v>
      </c>
      <c r="AI24" s="26">
        <f t="shared" si="4"/>
        <v>-200</v>
      </c>
      <c r="AJ24" s="26">
        <f t="shared" si="5"/>
        <v>-35</v>
      </c>
      <c r="AK24" s="26">
        <f t="shared" si="6"/>
        <v>-35</v>
      </c>
      <c r="AL24" s="26">
        <f t="shared" si="7"/>
        <v>-35</v>
      </c>
      <c r="AM24" s="30">
        <f t="shared" si="23"/>
        <v>0</v>
      </c>
      <c r="AN24" s="30">
        <f t="shared" si="24"/>
        <v>0</v>
      </c>
      <c r="AO24" s="30">
        <f t="shared" si="25"/>
        <v>200</v>
      </c>
      <c r="AP24" s="30">
        <f t="shared" si="26"/>
        <v>35</v>
      </c>
      <c r="AQ24" s="30">
        <f t="shared" si="27"/>
        <v>35</v>
      </c>
      <c r="AR24" s="30">
        <f t="shared" si="28"/>
        <v>35</v>
      </c>
      <c r="AS24" s="22">
        <f t="shared" si="9"/>
        <v>305</v>
      </c>
      <c r="AT24" s="112">
        <f t="shared" si="10"/>
        <v>0</v>
      </c>
      <c r="AU24" s="112">
        <f t="shared" si="11"/>
        <v>0</v>
      </c>
      <c r="AV24" s="112">
        <f t="shared" si="12"/>
        <v>0</v>
      </c>
      <c r="AW24" s="112">
        <f t="shared" si="13"/>
        <v>0</v>
      </c>
      <c r="AX24" s="112">
        <f t="shared" si="14"/>
        <v>0</v>
      </c>
      <c r="AY24" s="112">
        <f t="shared" si="15"/>
        <v>0</v>
      </c>
      <c r="AZ24" s="112">
        <f t="shared" si="16"/>
        <v>0</v>
      </c>
      <c r="BA24" s="112">
        <f t="shared" si="17"/>
        <v>0</v>
      </c>
      <c r="BB24" s="112">
        <f t="shared" si="18"/>
        <v>77508.620689655174</v>
      </c>
      <c r="BC24" s="112">
        <f t="shared" si="19"/>
        <v>13564.008620689656</v>
      </c>
      <c r="BD24" s="112">
        <f t="shared" si="20"/>
        <v>13564.008620689656</v>
      </c>
      <c r="BE24" s="112">
        <f t="shared" si="21"/>
        <v>13564.008620689656</v>
      </c>
    </row>
    <row r="25" spans="1:57" x14ac:dyDescent="0.2">
      <c r="A25" t="s">
        <v>56</v>
      </c>
      <c r="B25"/>
      <c r="C25" s="2" t="s">
        <v>403</v>
      </c>
      <c r="D25" s="2"/>
      <c r="E25" s="2" t="s">
        <v>404</v>
      </c>
      <c r="F25" s="2" t="s">
        <v>60</v>
      </c>
      <c r="G25" s="2" t="s">
        <v>391</v>
      </c>
      <c r="H25" s="2" t="s">
        <v>396</v>
      </c>
      <c r="I25" s="2" t="s">
        <v>368</v>
      </c>
      <c r="J25" s="2" t="s">
        <v>3994</v>
      </c>
      <c r="K25" s="3">
        <v>320</v>
      </c>
      <c r="L25" s="25">
        <v>387.54310344827587</v>
      </c>
      <c r="M25" s="2" t="s">
        <v>393</v>
      </c>
      <c r="N25" s="2" t="s">
        <v>393</v>
      </c>
      <c r="O25" s="3">
        <v>0</v>
      </c>
      <c r="P25" s="3">
        <v>0</v>
      </c>
      <c r="Q25" s="21">
        <f>SUMIF('On Orders'!$B:$B,$C25,'On Orders'!E:E)</f>
        <v>0</v>
      </c>
      <c r="R25" s="22">
        <f>SUMIF('On Orders'!$B:$B,$C25,'On Orders'!F:F)</f>
        <v>240</v>
      </c>
      <c r="S25" s="22">
        <f>SUMIF('On Orders'!$B:$B,$C25,'On Orders'!G:G)</f>
        <v>0</v>
      </c>
      <c r="T25" s="22">
        <f>SUMIF('On Orders'!$B:$B,$C25,'On Orders'!H:H)</f>
        <v>0</v>
      </c>
      <c r="U25" s="3">
        <v>0</v>
      </c>
      <c r="V25" s="3"/>
      <c r="W25" s="3"/>
      <c r="X25" s="3"/>
      <c r="Y25" s="3"/>
      <c r="Z25" s="3"/>
      <c r="AA25" s="3"/>
      <c r="AB25" s="3">
        <v>0</v>
      </c>
      <c r="AC25" s="3">
        <v>220</v>
      </c>
      <c r="AD25" s="3">
        <v>20</v>
      </c>
      <c r="AE25" s="3">
        <v>20</v>
      </c>
      <c r="AF25" s="3">
        <v>20</v>
      </c>
      <c r="AG25" s="31">
        <f t="shared" si="2"/>
        <v>-80</v>
      </c>
      <c r="AH25" s="26">
        <f t="shared" si="3"/>
        <v>0</v>
      </c>
      <c r="AI25" s="26">
        <f t="shared" si="4"/>
        <v>-220</v>
      </c>
      <c r="AJ25" s="26">
        <f t="shared" si="5"/>
        <v>-20</v>
      </c>
      <c r="AK25" s="26">
        <f t="shared" si="6"/>
        <v>-20</v>
      </c>
      <c r="AL25" s="26">
        <f t="shared" si="7"/>
        <v>-20</v>
      </c>
      <c r="AM25" s="30">
        <f t="shared" si="23"/>
        <v>0</v>
      </c>
      <c r="AN25" s="30">
        <f t="shared" si="24"/>
        <v>0</v>
      </c>
      <c r="AO25" s="30">
        <f t="shared" si="25"/>
        <v>220</v>
      </c>
      <c r="AP25" s="30">
        <f t="shared" si="26"/>
        <v>20</v>
      </c>
      <c r="AQ25" s="30">
        <f t="shared" si="27"/>
        <v>20</v>
      </c>
      <c r="AR25" s="30">
        <f t="shared" si="28"/>
        <v>20</v>
      </c>
      <c r="AS25" s="22">
        <f t="shared" si="9"/>
        <v>280</v>
      </c>
      <c r="AT25" s="112">
        <f t="shared" si="10"/>
        <v>0</v>
      </c>
      <c r="AU25" s="112">
        <f t="shared" si="11"/>
        <v>0</v>
      </c>
      <c r="AV25" s="112">
        <f t="shared" si="12"/>
        <v>0</v>
      </c>
      <c r="AW25" s="112">
        <f t="shared" si="13"/>
        <v>0</v>
      </c>
      <c r="AX25" s="112">
        <f t="shared" si="14"/>
        <v>0</v>
      </c>
      <c r="AY25" s="112">
        <f t="shared" si="15"/>
        <v>0</v>
      </c>
      <c r="AZ25" s="112">
        <f t="shared" si="16"/>
        <v>0</v>
      </c>
      <c r="BA25" s="112">
        <f t="shared" si="17"/>
        <v>0</v>
      </c>
      <c r="BB25" s="112">
        <f t="shared" si="18"/>
        <v>85259.482758620696</v>
      </c>
      <c r="BC25" s="112">
        <f t="shared" si="19"/>
        <v>7750.8620689655172</v>
      </c>
      <c r="BD25" s="112">
        <f t="shared" si="20"/>
        <v>7750.8620689655172</v>
      </c>
      <c r="BE25" s="112">
        <f t="shared" si="21"/>
        <v>7750.8620689655172</v>
      </c>
    </row>
    <row r="26" spans="1:57" x14ac:dyDescent="0.2">
      <c r="A26" t="s">
        <v>56</v>
      </c>
      <c r="B26"/>
      <c r="C26" s="2" t="s">
        <v>405</v>
      </c>
      <c r="D26" s="2"/>
      <c r="E26" s="2" t="s">
        <v>406</v>
      </c>
      <c r="F26" s="2" t="s">
        <v>60</v>
      </c>
      <c r="G26" s="2" t="s">
        <v>391</v>
      </c>
      <c r="H26" s="2" t="s">
        <v>407</v>
      </c>
      <c r="I26" s="2" t="s">
        <v>368</v>
      </c>
      <c r="J26" s="2" t="s">
        <v>3994</v>
      </c>
      <c r="K26" s="3">
        <v>320</v>
      </c>
      <c r="L26" s="25">
        <v>387.54</v>
      </c>
      <c r="M26" s="2" t="s">
        <v>393</v>
      </c>
      <c r="N26" s="2" t="s">
        <v>393</v>
      </c>
      <c r="O26" s="3">
        <v>0</v>
      </c>
      <c r="P26" s="3">
        <v>0</v>
      </c>
      <c r="Q26" s="21">
        <f>SUMIF('On Orders'!$B:$B,$C26,'On Orders'!E:E)</f>
        <v>0</v>
      </c>
      <c r="R26" s="22">
        <f>SUMIF('On Orders'!$B:$B,$C26,'On Orders'!F:F)</f>
        <v>840</v>
      </c>
      <c r="S26" s="22">
        <f>SUMIF('On Orders'!$B:$B,$C26,'On Orders'!G:G)</f>
        <v>0</v>
      </c>
      <c r="T26" s="22">
        <f>SUMIF('On Orders'!$B:$B,$C26,'On Orders'!H:H)</f>
        <v>0</v>
      </c>
      <c r="U26" s="3">
        <v>0</v>
      </c>
      <c r="V26" s="3"/>
      <c r="W26" s="3"/>
      <c r="X26" s="3"/>
      <c r="Y26" s="3"/>
      <c r="Z26" s="3"/>
      <c r="AA26" s="3"/>
      <c r="AB26" s="3">
        <v>0</v>
      </c>
      <c r="AC26" s="3">
        <v>280</v>
      </c>
      <c r="AD26" s="3">
        <v>220</v>
      </c>
      <c r="AE26" s="3">
        <v>280</v>
      </c>
      <c r="AF26" s="3">
        <v>200</v>
      </c>
      <c r="AG26" s="31">
        <f t="shared" si="2"/>
        <v>520</v>
      </c>
      <c r="AH26" s="26">
        <f t="shared" si="3"/>
        <v>520</v>
      </c>
      <c r="AI26" s="26">
        <f t="shared" si="4"/>
        <v>240</v>
      </c>
      <c r="AJ26" s="26">
        <f t="shared" si="5"/>
        <v>20</v>
      </c>
      <c r="AK26" s="26">
        <f t="shared" si="6"/>
        <v>-260</v>
      </c>
      <c r="AL26" s="26">
        <f t="shared" si="7"/>
        <v>-200</v>
      </c>
      <c r="AM26" s="30">
        <f t="shared" si="23"/>
        <v>0</v>
      </c>
      <c r="AN26" s="30">
        <f t="shared" si="24"/>
        <v>0</v>
      </c>
      <c r="AO26" s="30">
        <f t="shared" si="25"/>
        <v>280</v>
      </c>
      <c r="AP26" s="30">
        <f t="shared" si="26"/>
        <v>220</v>
      </c>
      <c r="AQ26" s="30">
        <f t="shared" si="27"/>
        <v>280</v>
      </c>
      <c r="AR26" s="30">
        <f t="shared" si="28"/>
        <v>200</v>
      </c>
      <c r="AS26" s="22">
        <f t="shared" si="9"/>
        <v>980</v>
      </c>
      <c r="AT26" s="112">
        <f t="shared" si="10"/>
        <v>0</v>
      </c>
      <c r="AU26" s="112">
        <f t="shared" si="11"/>
        <v>0</v>
      </c>
      <c r="AV26" s="112">
        <f t="shared" si="12"/>
        <v>0</v>
      </c>
      <c r="AW26" s="112">
        <f t="shared" si="13"/>
        <v>0</v>
      </c>
      <c r="AX26" s="112">
        <f t="shared" si="14"/>
        <v>0</v>
      </c>
      <c r="AY26" s="112">
        <f t="shared" si="15"/>
        <v>0</v>
      </c>
      <c r="AZ26" s="112">
        <f t="shared" si="16"/>
        <v>0</v>
      </c>
      <c r="BA26" s="112">
        <f t="shared" si="17"/>
        <v>0</v>
      </c>
      <c r="BB26" s="112">
        <f t="shared" si="18"/>
        <v>108511.20000000001</v>
      </c>
      <c r="BC26" s="112">
        <f t="shared" si="19"/>
        <v>85258.8</v>
      </c>
      <c r="BD26" s="112">
        <f t="shared" si="20"/>
        <v>108511.20000000001</v>
      </c>
      <c r="BE26" s="112">
        <f t="shared" si="21"/>
        <v>77508</v>
      </c>
    </row>
    <row r="27" spans="1:57" x14ac:dyDescent="0.2">
      <c r="A27" t="s">
        <v>56</v>
      </c>
      <c r="B27"/>
      <c r="C27" s="2" t="s">
        <v>408</v>
      </c>
      <c r="D27" s="2"/>
      <c r="E27" s="2" t="s">
        <v>409</v>
      </c>
      <c r="F27" s="2" t="s">
        <v>60</v>
      </c>
      <c r="G27" s="2" t="s">
        <v>391</v>
      </c>
      <c r="H27" s="2" t="s">
        <v>407</v>
      </c>
      <c r="I27" s="2" t="s">
        <v>368</v>
      </c>
      <c r="J27" s="2" t="s">
        <v>3994</v>
      </c>
      <c r="K27" s="3">
        <v>320</v>
      </c>
      <c r="L27" s="25">
        <v>387.54310344827587</v>
      </c>
      <c r="M27" s="2" t="s">
        <v>393</v>
      </c>
      <c r="N27" s="2" t="s">
        <v>393</v>
      </c>
      <c r="O27" s="3">
        <v>0</v>
      </c>
      <c r="P27" s="3">
        <v>0</v>
      </c>
      <c r="Q27" s="21">
        <f>SUMIF('On Orders'!$B:$B,$C27,'On Orders'!E:E)</f>
        <v>0</v>
      </c>
      <c r="R27" s="22">
        <f>SUMIF('On Orders'!$B:$B,$C27,'On Orders'!F:F)</f>
        <v>216</v>
      </c>
      <c r="S27" s="22">
        <f>SUMIF('On Orders'!$B:$B,$C27,'On Orders'!G:G)</f>
        <v>0</v>
      </c>
      <c r="T27" s="22">
        <f>SUMIF('On Orders'!$B:$B,$C27,'On Orders'!H:H)</f>
        <v>0</v>
      </c>
      <c r="U27" s="3">
        <v>0</v>
      </c>
      <c r="V27" s="3"/>
      <c r="W27" s="3"/>
      <c r="X27" s="3"/>
      <c r="Y27" s="3"/>
      <c r="Z27" s="3"/>
      <c r="AA27" s="3"/>
      <c r="AB27" s="3">
        <v>0</v>
      </c>
      <c r="AC27" s="3">
        <v>280</v>
      </c>
      <c r="AD27" s="3">
        <v>100</v>
      </c>
      <c r="AE27" s="3">
        <v>65</v>
      </c>
      <c r="AF27" s="3">
        <v>65</v>
      </c>
      <c r="AG27" s="31">
        <f t="shared" si="2"/>
        <v>-104</v>
      </c>
      <c r="AH27" s="26">
        <f t="shared" si="3"/>
        <v>0</v>
      </c>
      <c r="AI27" s="26">
        <f t="shared" si="4"/>
        <v>-280</v>
      </c>
      <c r="AJ27" s="26">
        <f t="shared" si="5"/>
        <v>-100</v>
      </c>
      <c r="AK27" s="26">
        <f t="shared" si="6"/>
        <v>-65</v>
      </c>
      <c r="AL27" s="26">
        <f t="shared" si="7"/>
        <v>-65</v>
      </c>
      <c r="AM27" s="30">
        <f t="shared" si="23"/>
        <v>0</v>
      </c>
      <c r="AN27" s="30">
        <f t="shared" si="24"/>
        <v>0</v>
      </c>
      <c r="AO27" s="30">
        <f t="shared" si="25"/>
        <v>280</v>
      </c>
      <c r="AP27" s="30">
        <f t="shared" si="26"/>
        <v>100</v>
      </c>
      <c r="AQ27" s="30">
        <f t="shared" si="27"/>
        <v>65</v>
      </c>
      <c r="AR27" s="30">
        <f t="shared" si="28"/>
        <v>65</v>
      </c>
      <c r="AS27" s="22">
        <f t="shared" si="9"/>
        <v>510</v>
      </c>
      <c r="AT27" s="112">
        <f t="shared" si="10"/>
        <v>0</v>
      </c>
      <c r="AU27" s="112">
        <f t="shared" si="11"/>
        <v>0</v>
      </c>
      <c r="AV27" s="112">
        <f t="shared" si="12"/>
        <v>0</v>
      </c>
      <c r="AW27" s="112">
        <f t="shared" si="13"/>
        <v>0</v>
      </c>
      <c r="AX27" s="112">
        <f t="shared" si="14"/>
        <v>0</v>
      </c>
      <c r="AY27" s="112">
        <f t="shared" si="15"/>
        <v>0</v>
      </c>
      <c r="AZ27" s="112">
        <f t="shared" si="16"/>
        <v>0</v>
      </c>
      <c r="BA27" s="112">
        <f t="shared" si="17"/>
        <v>0</v>
      </c>
      <c r="BB27" s="112">
        <f t="shared" si="18"/>
        <v>108512.06896551725</v>
      </c>
      <c r="BC27" s="112">
        <f t="shared" si="19"/>
        <v>38754.310344827587</v>
      </c>
      <c r="BD27" s="112">
        <f t="shared" si="20"/>
        <v>25190.301724137931</v>
      </c>
      <c r="BE27" s="112">
        <f t="shared" si="21"/>
        <v>25190.301724137931</v>
      </c>
    </row>
    <row r="28" spans="1:57" x14ac:dyDescent="0.2">
      <c r="A28" t="s">
        <v>56</v>
      </c>
      <c r="B28"/>
      <c r="C28" s="2" t="s">
        <v>412</v>
      </c>
      <c r="D28" s="2"/>
      <c r="E28" s="2" t="s">
        <v>413</v>
      </c>
      <c r="F28" s="2" t="s">
        <v>60</v>
      </c>
      <c r="G28" s="2" t="s">
        <v>391</v>
      </c>
      <c r="H28" s="2" t="s">
        <v>407</v>
      </c>
      <c r="I28" s="2" t="s">
        <v>368</v>
      </c>
      <c r="J28" s="2" t="s">
        <v>3994</v>
      </c>
      <c r="K28" s="3">
        <v>320</v>
      </c>
      <c r="L28" s="25">
        <v>387.54310344827587</v>
      </c>
      <c r="M28" s="2" t="s">
        <v>393</v>
      </c>
      <c r="N28" s="2" t="s">
        <v>393</v>
      </c>
      <c r="O28" s="3">
        <v>0</v>
      </c>
      <c r="P28" s="3">
        <v>0</v>
      </c>
      <c r="Q28" s="21">
        <f>SUMIF('On Orders'!$B:$B,$C28,'On Orders'!E:E)</f>
        <v>0</v>
      </c>
      <c r="R28" s="22">
        <f>SUMIF('On Orders'!$B:$B,$C28,'On Orders'!F:F)</f>
        <v>240</v>
      </c>
      <c r="S28" s="22">
        <f>SUMIF('On Orders'!$B:$B,$C28,'On Orders'!G:G)</f>
        <v>0</v>
      </c>
      <c r="T28" s="22">
        <f>SUMIF('On Orders'!$B:$B,$C28,'On Orders'!H:H)</f>
        <v>0</v>
      </c>
      <c r="U28" s="3">
        <v>0</v>
      </c>
      <c r="V28" s="3"/>
      <c r="W28" s="3"/>
      <c r="X28" s="3"/>
      <c r="Y28" s="3"/>
      <c r="Z28" s="3"/>
      <c r="AA28" s="3"/>
      <c r="AB28" s="3">
        <v>0</v>
      </c>
      <c r="AC28" s="3">
        <v>220</v>
      </c>
      <c r="AD28" s="3">
        <v>120</v>
      </c>
      <c r="AE28" s="3">
        <v>150</v>
      </c>
      <c r="AF28" s="3">
        <v>80</v>
      </c>
      <c r="AG28" s="31">
        <f t="shared" si="2"/>
        <v>-80</v>
      </c>
      <c r="AH28" s="26">
        <f t="shared" si="3"/>
        <v>0</v>
      </c>
      <c r="AI28" s="26">
        <f t="shared" si="4"/>
        <v>-220</v>
      </c>
      <c r="AJ28" s="26">
        <f t="shared" si="5"/>
        <v>-120</v>
      </c>
      <c r="AK28" s="26">
        <f t="shared" si="6"/>
        <v>-150</v>
      </c>
      <c r="AL28" s="26">
        <f t="shared" si="7"/>
        <v>-80</v>
      </c>
      <c r="AM28" s="30">
        <f t="shared" si="23"/>
        <v>0</v>
      </c>
      <c r="AN28" s="30">
        <f t="shared" si="24"/>
        <v>0</v>
      </c>
      <c r="AO28" s="30">
        <f t="shared" si="25"/>
        <v>220</v>
      </c>
      <c r="AP28" s="30">
        <f t="shared" si="26"/>
        <v>120</v>
      </c>
      <c r="AQ28" s="30">
        <f t="shared" si="27"/>
        <v>150</v>
      </c>
      <c r="AR28" s="30">
        <f t="shared" si="28"/>
        <v>80</v>
      </c>
      <c r="AS28" s="22">
        <f t="shared" si="9"/>
        <v>570</v>
      </c>
      <c r="AT28" s="112">
        <f t="shared" si="10"/>
        <v>0</v>
      </c>
      <c r="AU28" s="112">
        <f t="shared" si="11"/>
        <v>0</v>
      </c>
      <c r="AV28" s="112">
        <f t="shared" si="12"/>
        <v>0</v>
      </c>
      <c r="AW28" s="112">
        <f t="shared" si="13"/>
        <v>0</v>
      </c>
      <c r="AX28" s="112">
        <f t="shared" si="14"/>
        <v>0</v>
      </c>
      <c r="AY28" s="112">
        <f t="shared" si="15"/>
        <v>0</v>
      </c>
      <c r="AZ28" s="112">
        <f t="shared" si="16"/>
        <v>0</v>
      </c>
      <c r="BA28" s="112">
        <f t="shared" si="17"/>
        <v>0</v>
      </c>
      <c r="BB28" s="112">
        <f t="shared" si="18"/>
        <v>85259.482758620696</v>
      </c>
      <c r="BC28" s="112">
        <f t="shared" si="19"/>
        <v>46505.172413793101</v>
      </c>
      <c r="BD28" s="112">
        <f t="shared" si="20"/>
        <v>58131.465517241384</v>
      </c>
      <c r="BE28" s="112">
        <f t="shared" si="21"/>
        <v>31003.448275862069</v>
      </c>
    </row>
    <row r="29" spans="1:57" x14ac:dyDescent="0.2">
      <c r="A29" t="s">
        <v>56</v>
      </c>
      <c r="B29"/>
      <c r="C29" s="2" t="s">
        <v>414</v>
      </c>
      <c r="D29" s="2"/>
      <c r="E29" s="2" t="s">
        <v>415</v>
      </c>
      <c r="F29" s="2" t="s">
        <v>60</v>
      </c>
      <c r="G29" s="2" t="s">
        <v>391</v>
      </c>
      <c r="H29" s="2" t="s">
        <v>407</v>
      </c>
      <c r="I29" s="2" t="s">
        <v>368</v>
      </c>
      <c r="J29" s="2" t="s">
        <v>3994</v>
      </c>
      <c r="K29" s="3">
        <v>320</v>
      </c>
      <c r="L29" s="25">
        <v>387.54310344827587</v>
      </c>
      <c r="M29" s="2" t="s">
        <v>393</v>
      </c>
      <c r="N29" s="2" t="s">
        <v>393</v>
      </c>
      <c r="O29" s="3">
        <v>0</v>
      </c>
      <c r="P29" s="3">
        <v>0</v>
      </c>
      <c r="Q29" s="21">
        <f>SUMIF('On Orders'!$B:$B,$C29,'On Orders'!E:E)</f>
        <v>0</v>
      </c>
      <c r="R29" s="22">
        <f>SUMIF('On Orders'!$B:$B,$C29,'On Orders'!F:F)</f>
        <v>264</v>
      </c>
      <c r="S29" s="22">
        <f>SUMIF('On Orders'!$B:$B,$C29,'On Orders'!G:G)</f>
        <v>0</v>
      </c>
      <c r="T29" s="22">
        <f>SUMIF('On Orders'!$B:$B,$C29,'On Orders'!H:H)</f>
        <v>0</v>
      </c>
      <c r="U29" s="3">
        <v>0</v>
      </c>
      <c r="V29" s="3"/>
      <c r="W29" s="3"/>
      <c r="X29" s="3"/>
      <c r="Y29" s="3"/>
      <c r="Z29" s="3"/>
      <c r="AA29" s="3"/>
      <c r="AB29" s="3">
        <v>0</v>
      </c>
      <c r="AC29" s="3">
        <v>250</v>
      </c>
      <c r="AD29" s="3">
        <v>30</v>
      </c>
      <c r="AE29" s="3">
        <v>30</v>
      </c>
      <c r="AF29" s="3">
        <v>30</v>
      </c>
      <c r="AG29" s="31">
        <f t="shared" si="2"/>
        <v>-56</v>
      </c>
      <c r="AH29" s="26">
        <f t="shared" si="3"/>
        <v>0</v>
      </c>
      <c r="AI29" s="26">
        <f t="shared" si="4"/>
        <v>-250</v>
      </c>
      <c r="AJ29" s="26">
        <f t="shared" si="5"/>
        <v>-30</v>
      </c>
      <c r="AK29" s="26">
        <f t="shared" si="6"/>
        <v>-30</v>
      </c>
      <c r="AL29" s="26">
        <f t="shared" si="7"/>
        <v>-30</v>
      </c>
      <c r="AM29" s="30">
        <f t="shared" si="23"/>
        <v>0</v>
      </c>
      <c r="AN29" s="30">
        <f t="shared" si="24"/>
        <v>0</v>
      </c>
      <c r="AO29" s="30">
        <f t="shared" si="25"/>
        <v>250</v>
      </c>
      <c r="AP29" s="30">
        <f t="shared" si="26"/>
        <v>30</v>
      </c>
      <c r="AQ29" s="30">
        <f t="shared" si="27"/>
        <v>30</v>
      </c>
      <c r="AR29" s="30">
        <f t="shared" si="28"/>
        <v>30</v>
      </c>
      <c r="AS29" s="22">
        <f t="shared" si="9"/>
        <v>340</v>
      </c>
      <c r="AT29" s="112">
        <f t="shared" si="10"/>
        <v>0</v>
      </c>
      <c r="AU29" s="112">
        <f t="shared" si="11"/>
        <v>0</v>
      </c>
      <c r="AV29" s="112">
        <f t="shared" si="12"/>
        <v>0</v>
      </c>
      <c r="AW29" s="112">
        <f t="shared" si="13"/>
        <v>0</v>
      </c>
      <c r="AX29" s="112">
        <f t="shared" si="14"/>
        <v>0</v>
      </c>
      <c r="AY29" s="112">
        <f t="shared" si="15"/>
        <v>0</v>
      </c>
      <c r="AZ29" s="112">
        <f t="shared" si="16"/>
        <v>0</v>
      </c>
      <c r="BA29" s="112">
        <f t="shared" si="17"/>
        <v>0</v>
      </c>
      <c r="BB29" s="112">
        <f t="shared" si="18"/>
        <v>96885.775862068971</v>
      </c>
      <c r="BC29" s="112">
        <f t="shared" si="19"/>
        <v>11626.293103448275</v>
      </c>
      <c r="BD29" s="112">
        <f t="shared" si="20"/>
        <v>11626.293103448275</v>
      </c>
      <c r="BE29" s="112">
        <f t="shared" si="21"/>
        <v>11626.293103448275</v>
      </c>
    </row>
    <row r="30" spans="1:57" x14ac:dyDescent="0.2">
      <c r="A30" t="s">
        <v>335</v>
      </c>
      <c r="B30"/>
      <c r="C30" s="2" t="s">
        <v>420</v>
      </c>
      <c r="D30" s="2"/>
      <c r="E30" s="2" t="s">
        <v>421</v>
      </c>
      <c r="F30" s="2" t="s">
        <v>60</v>
      </c>
      <c r="G30" s="2" t="s">
        <v>391</v>
      </c>
      <c r="H30" s="2" t="s">
        <v>392</v>
      </c>
      <c r="I30" s="2" t="s">
        <v>368</v>
      </c>
      <c r="J30" s="2" t="s">
        <v>3994</v>
      </c>
      <c r="K30" s="3">
        <v>200</v>
      </c>
      <c r="L30" s="25">
        <v>559.91379310344837</v>
      </c>
      <c r="M30" s="2" t="s">
        <v>393</v>
      </c>
      <c r="N30" s="2" t="s">
        <v>393</v>
      </c>
      <c r="O30" s="3">
        <v>0</v>
      </c>
      <c r="P30" s="3">
        <v>0</v>
      </c>
      <c r="Q30" s="21">
        <f>SUMIF('On Orders'!$B:$B,$C30,'On Orders'!E:E)</f>
        <v>0</v>
      </c>
      <c r="R30" s="22">
        <f>SUMIF('On Orders'!$B:$B,$C30,'On Orders'!F:F)</f>
        <v>0</v>
      </c>
      <c r="S30" s="22">
        <f>SUMIF('On Orders'!$B:$B,$C30,'On Orders'!G:G)</f>
        <v>264</v>
      </c>
      <c r="T30" s="22">
        <f>SUMIF('On Orders'!$B:$B,$C30,'On Orders'!H:H)</f>
        <v>0</v>
      </c>
      <c r="U30" s="3">
        <v>0</v>
      </c>
      <c r="V30" s="3"/>
      <c r="W30" s="3"/>
      <c r="X30" s="3"/>
      <c r="Y30" s="3"/>
      <c r="Z30" s="3"/>
      <c r="AA30" s="3"/>
      <c r="AB30" s="3">
        <v>0</v>
      </c>
      <c r="AC30" s="3">
        <v>250</v>
      </c>
      <c r="AD30" s="3">
        <v>50</v>
      </c>
      <c r="AE30" s="3">
        <v>50</v>
      </c>
      <c r="AF30" s="3">
        <v>50</v>
      </c>
      <c r="AG30" s="31">
        <f t="shared" si="2"/>
        <v>-200</v>
      </c>
      <c r="AH30" s="26">
        <f t="shared" si="3"/>
        <v>264</v>
      </c>
      <c r="AI30" s="26">
        <f t="shared" si="4"/>
        <v>14</v>
      </c>
      <c r="AJ30" s="26">
        <f t="shared" si="5"/>
        <v>-36</v>
      </c>
      <c r="AK30" s="26">
        <f t="shared" si="6"/>
        <v>-50</v>
      </c>
      <c r="AL30" s="26">
        <f t="shared" si="7"/>
        <v>-50</v>
      </c>
      <c r="AM30" s="30">
        <f t="shared" si="23"/>
        <v>0</v>
      </c>
      <c r="AN30" s="30">
        <f t="shared" si="24"/>
        <v>0</v>
      </c>
      <c r="AO30" s="30">
        <f t="shared" si="25"/>
        <v>250</v>
      </c>
      <c r="AP30" s="30">
        <f t="shared" si="26"/>
        <v>50</v>
      </c>
      <c r="AQ30" s="30">
        <f t="shared" si="27"/>
        <v>50</v>
      </c>
      <c r="AR30" s="30">
        <f t="shared" si="28"/>
        <v>50</v>
      </c>
      <c r="AS30" s="22">
        <f t="shared" si="9"/>
        <v>400</v>
      </c>
      <c r="AT30" s="112">
        <f t="shared" si="10"/>
        <v>0</v>
      </c>
      <c r="AU30" s="112">
        <f t="shared" si="11"/>
        <v>0</v>
      </c>
      <c r="AV30" s="112">
        <f t="shared" si="12"/>
        <v>0</v>
      </c>
      <c r="AW30" s="112">
        <f t="shared" si="13"/>
        <v>0</v>
      </c>
      <c r="AX30" s="112">
        <f t="shared" si="14"/>
        <v>0</v>
      </c>
      <c r="AY30" s="112">
        <f t="shared" si="15"/>
        <v>0</v>
      </c>
      <c r="AZ30" s="112">
        <f t="shared" si="16"/>
        <v>0</v>
      </c>
      <c r="BA30" s="112">
        <f t="shared" si="17"/>
        <v>0</v>
      </c>
      <c r="BB30" s="112">
        <f t="shared" si="18"/>
        <v>139978.44827586209</v>
      </c>
      <c r="BC30" s="112">
        <f t="shared" si="19"/>
        <v>27995.68965517242</v>
      </c>
      <c r="BD30" s="112">
        <f t="shared" si="20"/>
        <v>27995.68965517242</v>
      </c>
      <c r="BE30" s="112">
        <f t="shared" si="21"/>
        <v>27995.68965517242</v>
      </c>
    </row>
    <row r="31" spans="1:57" x14ac:dyDescent="0.2">
      <c r="A31" t="s">
        <v>335</v>
      </c>
      <c r="B31"/>
      <c r="C31" s="2" t="s">
        <v>422</v>
      </c>
      <c r="D31" s="2"/>
      <c r="E31" s="2" t="s">
        <v>423</v>
      </c>
      <c r="F31" s="2" t="s">
        <v>60</v>
      </c>
      <c r="G31" s="2" t="s">
        <v>391</v>
      </c>
      <c r="H31" s="2" t="s">
        <v>396</v>
      </c>
      <c r="I31" s="2" t="s">
        <v>368</v>
      </c>
      <c r="J31" s="2" t="s">
        <v>3994</v>
      </c>
      <c r="K31" s="3">
        <v>320</v>
      </c>
      <c r="L31" s="25">
        <v>387.5</v>
      </c>
      <c r="M31" s="2" t="s">
        <v>393</v>
      </c>
      <c r="N31" s="2" t="s">
        <v>393</v>
      </c>
      <c r="O31" s="3">
        <v>0</v>
      </c>
      <c r="P31" s="3">
        <v>0</v>
      </c>
      <c r="Q31" s="21">
        <f>SUMIF('On Orders'!$B:$B,$C31,'On Orders'!E:E)</f>
        <v>0</v>
      </c>
      <c r="R31" s="22">
        <f>SUMIF('On Orders'!$B:$B,$C31,'On Orders'!F:F)</f>
        <v>264</v>
      </c>
      <c r="S31" s="22">
        <f>SUMIF('On Orders'!$B:$B,$C31,'On Orders'!G:G)</f>
        <v>0</v>
      </c>
      <c r="T31" s="22">
        <f>SUMIF('On Orders'!$B:$B,$C31,'On Orders'!H:H)</f>
        <v>0</v>
      </c>
      <c r="U31" s="3">
        <v>0</v>
      </c>
      <c r="V31" s="3"/>
      <c r="W31" s="3"/>
      <c r="X31" s="3"/>
      <c r="Y31" s="3"/>
      <c r="Z31" s="3"/>
      <c r="AA31" s="3"/>
      <c r="AB31" s="3">
        <v>0</v>
      </c>
      <c r="AC31" s="3">
        <v>300</v>
      </c>
      <c r="AD31" s="3">
        <v>100</v>
      </c>
      <c r="AE31" s="3">
        <v>120</v>
      </c>
      <c r="AF31" s="3">
        <v>80</v>
      </c>
      <c r="AG31" s="31">
        <f t="shared" si="2"/>
        <v>-56</v>
      </c>
      <c r="AH31" s="26">
        <f t="shared" si="3"/>
        <v>0</v>
      </c>
      <c r="AI31" s="26">
        <f t="shared" si="4"/>
        <v>-300</v>
      </c>
      <c r="AJ31" s="26">
        <f t="shared" si="5"/>
        <v>-100</v>
      </c>
      <c r="AK31" s="26">
        <f t="shared" si="6"/>
        <v>-120</v>
      </c>
      <c r="AL31" s="26">
        <f t="shared" si="7"/>
        <v>-80</v>
      </c>
      <c r="AM31" s="30">
        <f t="shared" si="23"/>
        <v>0</v>
      </c>
      <c r="AN31" s="30">
        <f t="shared" si="24"/>
        <v>0</v>
      </c>
      <c r="AO31" s="30">
        <f t="shared" si="25"/>
        <v>300</v>
      </c>
      <c r="AP31" s="30">
        <f t="shared" si="26"/>
        <v>100</v>
      </c>
      <c r="AQ31" s="30">
        <f t="shared" si="27"/>
        <v>120</v>
      </c>
      <c r="AR31" s="30">
        <f t="shared" si="28"/>
        <v>80</v>
      </c>
      <c r="AS31" s="22">
        <f t="shared" si="9"/>
        <v>600</v>
      </c>
      <c r="AT31" s="112">
        <f t="shared" si="10"/>
        <v>0</v>
      </c>
      <c r="AU31" s="112">
        <f t="shared" si="11"/>
        <v>0</v>
      </c>
      <c r="AV31" s="112">
        <f t="shared" si="12"/>
        <v>0</v>
      </c>
      <c r="AW31" s="112">
        <f t="shared" si="13"/>
        <v>0</v>
      </c>
      <c r="AX31" s="112">
        <f t="shared" si="14"/>
        <v>0</v>
      </c>
      <c r="AY31" s="112">
        <f t="shared" si="15"/>
        <v>0</v>
      </c>
      <c r="AZ31" s="112">
        <f t="shared" si="16"/>
        <v>0</v>
      </c>
      <c r="BA31" s="112">
        <f t="shared" si="17"/>
        <v>0</v>
      </c>
      <c r="BB31" s="112">
        <f t="shared" si="18"/>
        <v>116250</v>
      </c>
      <c r="BC31" s="112">
        <f t="shared" si="19"/>
        <v>38750</v>
      </c>
      <c r="BD31" s="112">
        <f t="shared" si="20"/>
        <v>46500</v>
      </c>
      <c r="BE31" s="112">
        <f t="shared" si="21"/>
        <v>31000</v>
      </c>
    </row>
    <row r="32" spans="1:57" x14ac:dyDescent="0.2">
      <c r="A32" t="s">
        <v>335</v>
      </c>
      <c r="B32"/>
      <c r="C32" s="2" t="s">
        <v>424</v>
      </c>
      <c r="D32" s="2"/>
      <c r="E32" s="2" t="s">
        <v>425</v>
      </c>
      <c r="F32" s="2" t="s">
        <v>60</v>
      </c>
      <c r="G32" s="2" t="s">
        <v>391</v>
      </c>
      <c r="H32" s="2" t="s">
        <v>396</v>
      </c>
      <c r="I32" s="2" t="s">
        <v>368</v>
      </c>
      <c r="J32" s="2" t="s">
        <v>3994</v>
      </c>
      <c r="K32" s="3">
        <v>320</v>
      </c>
      <c r="L32" s="25">
        <v>430.60344827586209</v>
      </c>
      <c r="M32" s="2" t="s">
        <v>393</v>
      </c>
      <c r="N32" s="2" t="s">
        <v>393</v>
      </c>
      <c r="O32" s="3">
        <v>0</v>
      </c>
      <c r="P32" s="3">
        <v>0</v>
      </c>
      <c r="Q32" s="21">
        <f>SUMIF('On Orders'!$B:$B,$C32,'On Orders'!E:E)</f>
        <v>0</v>
      </c>
      <c r="R32" s="22">
        <f>SUMIF('On Orders'!$B:$B,$C32,'On Orders'!F:F)</f>
        <v>360</v>
      </c>
      <c r="S32" s="22">
        <f>SUMIF('On Orders'!$B:$B,$C32,'On Orders'!G:G)</f>
        <v>0</v>
      </c>
      <c r="T32" s="22">
        <f>SUMIF('On Orders'!$B:$B,$C32,'On Orders'!H:H)</f>
        <v>0</v>
      </c>
      <c r="U32" s="3">
        <v>0</v>
      </c>
      <c r="V32" s="3"/>
      <c r="W32" s="3"/>
      <c r="X32" s="3"/>
      <c r="Y32" s="3"/>
      <c r="Z32" s="3"/>
      <c r="AA32" s="3"/>
      <c r="AB32" s="3">
        <v>0</v>
      </c>
      <c r="AC32" s="3">
        <v>360</v>
      </c>
      <c r="AD32" s="3">
        <v>45</v>
      </c>
      <c r="AE32" s="3">
        <v>80</v>
      </c>
      <c r="AF32" s="3">
        <v>80</v>
      </c>
      <c r="AG32" s="31">
        <f t="shared" si="2"/>
        <v>40</v>
      </c>
      <c r="AH32" s="26">
        <f t="shared" si="3"/>
        <v>40</v>
      </c>
      <c r="AI32" s="26">
        <f t="shared" si="4"/>
        <v>-320</v>
      </c>
      <c r="AJ32" s="26">
        <f t="shared" si="5"/>
        <v>-45</v>
      </c>
      <c r="AK32" s="26">
        <f t="shared" si="6"/>
        <v>-80</v>
      </c>
      <c r="AL32" s="26">
        <f t="shared" si="7"/>
        <v>-80</v>
      </c>
      <c r="AM32" s="30">
        <f t="shared" si="23"/>
        <v>0</v>
      </c>
      <c r="AN32" s="30">
        <f t="shared" si="24"/>
        <v>0</v>
      </c>
      <c r="AO32" s="30">
        <f t="shared" si="25"/>
        <v>360</v>
      </c>
      <c r="AP32" s="30">
        <f t="shared" si="26"/>
        <v>45</v>
      </c>
      <c r="AQ32" s="30">
        <f t="shared" si="27"/>
        <v>80</v>
      </c>
      <c r="AR32" s="30">
        <f t="shared" si="28"/>
        <v>80</v>
      </c>
      <c r="AS32" s="22">
        <f t="shared" si="9"/>
        <v>565</v>
      </c>
      <c r="AT32" s="112">
        <f t="shared" si="10"/>
        <v>0</v>
      </c>
      <c r="AU32" s="112">
        <f t="shared" si="11"/>
        <v>0</v>
      </c>
      <c r="AV32" s="112">
        <f t="shared" si="12"/>
        <v>0</v>
      </c>
      <c r="AW32" s="112">
        <f t="shared" si="13"/>
        <v>0</v>
      </c>
      <c r="AX32" s="112">
        <f t="shared" si="14"/>
        <v>0</v>
      </c>
      <c r="AY32" s="112">
        <f t="shared" si="15"/>
        <v>0</v>
      </c>
      <c r="AZ32" s="112">
        <f t="shared" si="16"/>
        <v>0</v>
      </c>
      <c r="BA32" s="112">
        <f t="shared" si="17"/>
        <v>0</v>
      </c>
      <c r="BB32" s="112">
        <f t="shared" si="18"/>
        <v>155017.24137931035</v>
      </c>
      <c r="BC32" s="112">
        <f t="shared" si="19"/>
        <v>19377.155172413793</v>
      </c>
      <c r="BD32" s="112">
        <f t="shared" si="20"/>
        <v>34448.275862068971</v>
      </c>
      <c r="BE32" s="112">
        <f t="shared" si="21"/>
        <v>34448.275862068971</v>
      </c>
    </row>
    <row r="33" spans="1:57" x14ac:dyDescent="0.2">
      <c r="A33" t="s">
        <v>335</v>
      </c>
      <c r="B33"/>
      <c r="C33" s="2" t="s">
        <v>428</v>
      </c>
      <c r="D33" s="2"/>
      <c r="E33" s="2" t="s">
        <v>429</v>
      </c>
      <c r="F33" s="2" t="s">
        <v>60</v>
      </c>
      <c r="G33" s="2" t="s">
        <v>391</v>
      </c>
      <c r="H33" s="2" t="s">
        <v>396</v>
      </c>
      <c r="I33" s="2" t="s">
        <v>368</v>
      </c>
      <c r="J33" s="2" t="s">
        <v>3994</v>
      </c>
      <c r="K33" s="3">
        <v>320</v>
      </c>
      <c r="L33" s="25">
        <v>516.81034482758628</v>
      </c>
      <c r="M33" s="2" t="s">
        <v>393</v>
      </c>
      <c r="N33" s="2" t="s">
        <v>393</v>
      </c>
      <c r="O33" s="3">
        <v>0</v>
      </c>
      <c r="P33" s="3">
        <v>0</v>
      </c>
      <c r="Q33" s="21">
        <f>SUMIF('On Orders'!$B:$B,$C33,'On Orders'!E:E)</f>
        <v>0</v>
      </c>
      <c r="R33" s="22">
        <f>SUMIF('On Orders'!$B:$B,$C33,'On Orders'!F:F)</f>
        <v>72</v>
      </c>
      <c r="S33" s="22">
        <f>SUMIF('On Orders'!$B:$B,$C33,'On Orders'!G:G)</f>
        <v>0</v>
      </c>
      <c r="T33" s="22">
        <f>SUMIF('On Orders'!$B:$B,$C33,'On Orders'!H:H)</f>
        <v>0</v>
      </c>
      <c r="U33" s="3">
        <v>0</v>
      </c>
      <c r="V33" s="3"/>
      <c r="W33" s="3"/>
      <c r="X33" s="3"/>
      <c r="Y33" s="3"/>
      <c r="Z33" s="3"/>
      <c r="AA33" s="3"/>
      <c r="AB33" s="3">
        <v>0</v>
      </c>
      <c r="AC33" s="3">
        <v>20</v>
      </c>
      <c r="AD33" s="3">
        <v>15</v>
      </c>
      <c r="AE33" s="3">
        <v>25</v>
      </c>
      <c r="AF33" s="3">
        <v>25</v>
      </c>
      <c r="AG33" s="31">
        <f t="shared" si="2"/>
        <v>-248</v>
      </c>
      <c r="AH33" s="26">
        <f t="shared" si="3"/>
        <v>0</v>
      </c>
      <c r="AI33" s="26">
        <f t="shared" si="4"/>
        <v>-20</v>
      </c>
      <c r="AJ33" s="26">
        <f t="shared" si="5"/>
        <v>-15</v>
      </c>
      <c r="AK33" s="26">
        <f t="shared" si="6"/>
        <v>-25</v>
      </c>
      <c r="AL33" s="26">
        <f t="shared" si="7"/>
        <v>-25</v>
      </c>
      <c r="AM33" s="30">
        <f t="shared" si="23"/>
        <v>0</v>
      </c>
      <c r="AN33" s="30">
        <f t="shared" si="24"/>
        <v>0</v>
      </c>
      <c r="AO33" s="30">
        <f t="shared" si="25"/>
        <v>20</v>
      </c>
      <c r="AP33" s="30">
        <f t="shared" si="26"/>
        <v>15</v>
      </c>
      <c r="AQ33" s="30">
        <f t="shared" si="27"/>
        <v>25</v>
      </c>
      <c r="AR33" s="30">
        <f t="shared" si="28"/>
        <v>25</v>
      </c>
      <c r="AS33" s="22">
        <f t="shared" si="9"/>
        <v>85</v>
      </c>
      <c r="AT33" s="112">
        <f t="shared" si="10"/>
        <v>0</v>
      </c>
      <c r="AU33" s="112">
        <f t="shared" si="11"/>
        <v>0</v>
      </c>
      <c r="AV33" s="112">
        <f t="shared" si="12"/>
        <v>0</v>
      </c>
      <c r="AW33" s="112">
        <f t="shared" si="13"/>
        <v>0</v>
      </c>
      <c r="AX33" s="112">
        <f t="shared" si="14"/>
        <v>0</v>
      </c>
      <c r="AY33" s="112">
        <f t="shared" si="15"/>
        <v>0</v>
      </c>
      <c r="AZ33" s="112">
        <f t="shared" si="16"/>
        <v>0</v>
      </c>
      <c r="BA33" s="112">
        <f t="shared" si="17"/>
        <v>0</v>
      </c>
      <c r="BB33" s="112">
        <f t="shared" si="18"/>
        <v>10336.206896551725</v>
      </c>
      <c r="BC33" s="112">
        <f t="shared" si="19"/>
        <v>7752.1551724137944</v>
      </c>
      <c r="BD33" s="112">
        <f t="shared" si="20"/>
        <v>12920.258620689658</v>
      </c>
      <c r="BE33" s="112">
        <f t="shared" si="21"/>
        <v>12920.258620689658</v>
      </c>
    </row>
    <row r="34" spans="1:57" x14ac:dyDescent="0.2">
      <c r="A34" t="s">
        <v>335</v>
      </c>
      <c r="B34"/>
      <c r="C34" s="2" t="s">
        <v>430</v>
      </c>
      <c r="D34" s="2"/>
      <c r="E34" s="2" t="s">
        <v>431</v>
      </c>
      <c r="F34" s="2" t="s">
        <v>60</v>
      </c>
      <c r="G34" s="2" t="s">
        <v>391</v>
      </c>
      <c r="H34" s="2" t="s">
        <v>396</v>
      </c>
      <c r="I34" s="2" t="s">
        <v>368</v>
      </c>
      <c r="J34" s="2" t="s">
        <v>3994</v>
      </c>
      <c r="K34" s="3">
        <v>320</v>
      </c>
      <c r="L34" s="25">
        <v>516.81034482758628</v>
      </c>
      <c r="M34" s="2" t="s">
        <v>393</v>
      </c>
      <c r="N34" s="2" t="s">
        <v>393</v>
      </c>
      <c r="O34" s="3">
        <v>0</v>
      </c>
      <c r="P34" s="3">
        <v>0</v>
      </c>
      <c r="Q34" s="21">
        <f>SUMIF('On Orders'!$B:$B,$C34,'On Orders'!E:E)</f>
        <v>0</v>
      </c>
      <c r="R34" s="22">
        <f>SUMIF('On Orders'!$B:$B,$C34,'On Orders'!F:F)</f>
        <v>240</v>
      </c>
      <c r="S34" s="22">
        <f>SUMIF('On Orders'!$B:$B,$C34,'On Orders'!G:G)</f>
        <v>0</v>
      </c>
      <c r="T34" s="22">
        <f>SUMIF('On Orders'!$B:$B,$C34,'On Orders'!H:H)</f>
        <v>0</v>
      </c>
      <c r="U34" s="3">
        <v>0</v>
      </c>
      <c r="V34" s="3"/>
      <c r="W34" s="3"/>
      <c r="X34" s="3"/>
      <c r="Y34" s="3"/>
      <c r="Z34" s="3"/>
      <c r="AA34" s="3"/>
      <c r="AB34" s="3">
        <v>0</v>
      </c>
      <c r="AC34" s="3">
        <v>220</v>
      </c>
      <c r="AD34" s="3">
        <v>20</v>
      </c>
      <c r="AE34" s="3">
        <v>15</v>
      </c>
      <c r="AF34" s="3">
        <v>15</v>
      </c>
      <c r="AG34" s="31">
        <f t="shared" si="2"/>
        <v>-80</v>
      </c>
      <c r="AH34" s="26">
        <f t="shared" si="3"/>
        <v>0</v>
      </c>
      <c r="AI34" s="26">
        <f t="shared" si="4"/>
        <v>-220</v>
      </c>
      <c r="AJ34" s="26">
        <f t="shared" si="5"/>
        <v>-20</v>
      </c>
      <c r="AK34" s="26">
        <f t="shared" si="6"/>
        <v>-15</v>
      </c>
      <c r="AL34" s="26">
        <f t="shared" si="7"/>
        <v>-15</v>
      </c>
      <c r="AM34" s="30">
        <f t="shared" si="23"/>
        <v>0</v>
      </c>
      <c r="AN34" s="30">
        <f t="shared" si="24"/>
        <v>0</v>
      </c>
      <c r="AO34" s="30">
        <f t="shared" si="25"/>
        <v>220</v>
      </c>
      <c r="AP34" s="30">
        <f t="shared" si="26"/>
        <v>20</v>
      </c>
      <c r="AQ34" s="30">
        <f t="shared" si="27"/>
        <v>15</v>
      </c>
      <c r="AR34" s="30">
        <f t="shared" si="28"/>
        <v>15</v>
      </c>
      <c r="AS34" s="22">
        <f t="shared" si="9"/>
        <v>270</v>
      </c>
      <c r="AT34" s="112">
        <f t="shared" si="10"/>
        <v>0</v>
      </c>
      <c r="AU34" s="112">
        <f t="shared" si="11"/>
        <v>0</v>
      </c>
      <c r="AV34" s="112">
        <f t="shared" si="12"/>
        <v>0</v>
      </c>
      <c r="AW34" s="112">
        <f t="shared" si="13"/>
        <v>0</v>
      </c>
      <c r="AX34" s="112">
        <f t="shared" si="14"/>
        <v>0</v>
      </c>
      <c r="AY34" s="112">
        <f t="shared" si="15"/>
        <v>0</v>
      </c>
      <c r="AZ34" s="112">
        <f t="shared" si="16"/>
        <v>0</v>
      </c>
      <c r="BA34" s="112">
        <f t="shared" si="17"/>
        <v>0</v>
      </c>
      <c r="BB34" s="112">
        <f t="shared" si="18"/>
        <v>113698.27586206899</v>
      </c>
      <c r="BC34" s="112">
        <f t="shared" si="19"/>
        <v>10336.206896551725</v>
      </c>
      <c r="BD34" s="112">
        <f t="shared" si="20"/>
        <v>7752.1551724137944</v>
      </c>
      <c r="BE34" s="112">
        <f t="shared" si="21"/>
        <v>7752.1551724137944</v>
      </c>
    </row>
    <row r="35" spans="1:57" x14ac:dyDescent="0.2">
      <c r="A35" t="s">
        <v>335</v>
      </c>
      <c r="B35"/>
      <c r="C35" s="2" t="s">
        <v>434</v>
      </c>
      <c r="D35" s="2"/>
      <c r="E35" s="2" t="s">
        <v>435</v>
      </c>
      <c r="F35" s="2" t="s">
        <v>60</v>
      </c>
      <c r="G35" s="2" t="s">
        <v>391</v>
      </c>
      <c r="H35" s="2" t="s">
        <v>396</v>
      </c>
      <c r="I35" s="2" t="s">
        <v>368</v>
      </c>
      <c r="J35" s="2" t="s">
        <v>3994</v>
      </c>
      <c r="K35" s="3">
        <v>320</v>
      </c>
      <c r="L35" s="25">
        <v>387.5</v>
      </c>
      <c r="M35" s="2" t="s">
        <v>393</v>
      </c>
      <c r="N35" s="2" t="s">
        <v>393</v>
      </c>
      <c r="O35" s="3">
        <v>0</v>
      </c>
      <c r="P35" s="3">
        <v>0</v>
      </c>
      <c r="Q35" s="21">
        <f>SUMIF('On Orders'!$B:$B,$C35,'On Orders'!E:E)</f>
        <v>0</v>
      </c>
      <c r="R35" s="22">
        <f>SUMIF('On Orders'!$B:$B,$C35,'On Orders'!F:F)</f>
        <v>240</v>
      </c>
      <c r="S35" s="22">
        <f>SUMIF('On Orders'!$B:$B,$C35,'On Orders'!G:G)</f>
        <v>0</v>
      </c>
      <c r="T35" s="22">
        <f>SUMIF('On Orders'!$B:$B,$C35,'On Orders'!H:H)</f>
        <v>0</v>
      </c>
      <c r="U35" s="3">
        <v>0</v>
      </c>
      <c r="V35" s="3"/>
      <c r="W35" s="3"/>
      <c r="X35" s="3"/>
      <c r="Y35" s="3"/>
      <c r="Z35" s="3"/>
      <c r="AA35" s="3"/>
      <c r="AB35" s="3">
        <v>0</v>
      </c>
      <c r="AC35" s="3">
        <v>220</v>
      </c>
      <c r="AD35" s="3">
        <v>180</v>
      </c>
      <c r="AE35" s="3">
        <v>30</v>
      </c>
      <c r="AF35" s="3">
        <v>30</v>
      </c>
      <c r="AG35" s="31">
        <f t="shared" si="2"/>
        <v>-80</v>
      </c>
      <c r="AH35" s="26">
        <f t="shared" ref="AH35:AH51" si="29">MAX(0,AG35)+S35-AB35</f>
        <v>0</v>
      </c>
      <c r="AI35" s="26">
        <f t="shared" ref="AI35:AI51" si="30">MAX(0,AH35)+T35-AC35</f>
        <v>-220</v>
      </c>
      <c r="AJ35" s="26">
        <f t="shared" ref="AJ35:AJ51" si="31">MAX(0,AI35)-AD35</f>
        <v>-180</v>
      </c>
      <c r="AK35" s="26">
        <f t="shared" ref="AK35:AK51" si="32">MAX(0,AJ35)-AE35</f>
        <v>-30</v>
      </c>
      <c r="AL35" s="26">
        <f t="shared" ref="AL35:AL51" si="33">MAX(0,AK35)-AF35</f>
        <v>-30</v>
      </c>
      <c r="AM35" s="30">
        <f t="shared" si="23"/>
        <v>0</v>
      </c>
      <c r="AN35" s="30">
        <f t="shared" si="24"/>
        <v>0</v>
      </c>
      <c r="AO35" s="30">
        <f t="shared" si="25"/>
        <v>220</v>
      </c>
      <c r="AP35" s="30">
        <f t="shared" si="26"/>
        <v>180</v>
      </c>
      <c r="AQ35" s="30">
        <f t="shared" si="27"/>
        <v>30</v>
      </c>
      <c r="AR35" s="30">
        <f t="shared" si="28"/>
        <v>30</v>
      </c>
      <c r="AS35" s="22">
        <f t="shared" ref="AS35:AS66" si="34">SUM(AM35:AR35)</f>
        <v>460</v>
      </c>
      <c r="AT35" s="112">
        <f t="shared" ref="AT35:AT51" si="35">U35*$L:$L</f>
        <v>0</v>
      </c>
      <c r="AU35" s="112">
        <f t="shared" ref="AU35:AU51" si="36">V35*$L:$L</f>
        <v>0</v>
      </c>
      <c r="AV35" s="112">
        <f t="shared" ref="AV35:AV51" si="37">W35*$L:$L</f>
        <v>0</v>
      </c>
      <c r="AW35" s="112">
        <f t="shared" ref="AW35:AW51" si="38">X35*$L:$L</f>
        <v>0</v>
      </c>
      <c r="AX35" s="112">
        <f t="shared" ref="AX35:AX51" si="39">Y35*$L:$L</f>
        <v>0</v>
      </c>
      <c r="AY35" s="112">
        <f t="shared" ref="AY35:AY51" si="40">Z35*$L:$L</f>
        <v>0</v>
      </c>
      <c r="AZ35" s="112">
        <f t="shared" ref="AZ35:AZ51" si="41">AA35*$L:$L</f>
        <v>0</v>
      </c>
      <c r="BA35" s="112">
        <f t="shared" ref="BA35:BA51" si="42">AB35*$L:$L</f>
        <v>0</v>
      </c>
      <c r="BB35" s="112">
        <f t="shared" ref="BB35:BB51" si="43">AC35*$L:$L</f>
        <v>85250</v>
      </c>
      <c r="BC35" s="112">
        <f t="shared" ref="BC35:BC51" si="44">AD35*$L:$L</f>
        <v>69750</v>
      </c>
      <c r="BD35" s="112">
        <f t="shared" ref="BD35:BD51" si="45">AE35*$L:$L</f>
        <v>11625</v>
      </c>
      <c r="BE35" s="112">
        <f t="shared" ref="BE35:BE51" si="46">AF35*$L:$L</f>
        <v>11625</v>
      </c>
    </row>
    <row r="36" spans="1:57" x14ac:dyDescent="0.2">
      <c r="A36" t="s">
        <v>335</v>
      </c>
      <c r="B36"/>
      <c r="C36" s="2" t="s">
        <v>436</v>
      </c>
      <c r="D36" s="2"/>
      <c r="E36" s="2" t="s">
        <v>437</v>
      </c>
      <c r="F36" s="2" t="s">
        <v>60</v>
      </c>
      <c r="G36" s="2" t="s">
        <v>391</v>
      </c>
      <c r="H36" s="2" t="s">
        <v>407</v>
      </c>
      <c r="I36" s="2" t="s">
        <v>368</v>
      </c>
      <c r="J36" s="2" t="s">
        <v>3994</v>
      </c>
      <c r="K36" s="3">
        <v>320</v>
      </c>
      <c r="L36" s="25">
        <v>387.5</v>
      </c>
      <c r="M36" s="2" t="s">
        <v>393</v>
      </c>
      <c r="N36" s="2" t="s">
        <v>393</v>
      </c>
      <c r="O36" s="3">
        <v>0</v>
      </c>
      <c r="P36" s="3">
        <v>0</v>
      </c>
      <c r="Q36" s="21">
        <f>SUMIF('On Orders'!$B:$B,$C36,'On Orders'!E:E)</f>
        <v>0</v>
      </c>
      <c r="R36" s="22">
        <f>SUMIF('On Orders'!$B:$B,$C36,'On Orders'!F:F)</f>
        <v>312</v>
      </c>
      <c r="S36" s="22">
        <f>SUMIF('On Orders'!$B:$B,$C36,'On Orders'!G:G)</f>
        <v>0</v>
      </c>
      <c r="T36" s="22">
        <f>SUMIF('On Orders'!$B:$B,$C36,'On Orders'!H:H)</f>
        <v>0</v>
      </c>
      <c r="U36" s="3">
        <v>0</v>
      </c>
      <c r="V36" s="3"/>
      <c r="W36" s="3"/>
      <c r="X36" s="3"/>
      <c r="Y36" s="3"/>
      <c r="Z36" s="3"/>
      <c r="AA36" s="3"/>
      <c r="AB36" s="3">
        <v>0</v>
      </c>
      <c r="AC36" s="3">
        <v>280</v>
      </c>
      <c r="AD36" s="3">
        <v>400</v>
      </c>
      <c r="AE36" s="3">
        <v>460</v>
      </c>
      <c r="AF36" s="3">
        <v>200</v>
      </c>
      <c r="AG36" s="31">
        <f t="shared" si="2"/>
        <v>-8</v>
      </c>
      <c r="AH36" s="26">
        <f t="shared" si="29"/>
        <v>0</v>
      </c>
      <c r="AI36" s="26">
        <f t="shared" si="30"/>
        <v>-280</v>
      </c>
      <c r="AJ36" s="26">
        <f t="shared" si="31"/>
        <v>-400</v>
      </c>
      <c r="AK36" s="26">
        <f t="shared" si="32"/>
        <v>-460</v>
      </c>
      <c r="AL36" s="26">
        <f t="shared" si="33"/>
        <v>-200</v>
      </c>
      <c r="AM36" s="30">
        <f t="shared" si="23"/>
        <v>0</v>
      </c>
      <c r="AN36" s="30">
        <f t="shared" si="24"/>
        <v>0</v>
      </c>
      <c r="AO36" s="30">
        <f t="shared" si="25"/>
        <v>280</v>
      </c>
      <c r="AP36" s="30">
        <f t="shared" si="26"/>
        <v>400</v>
      </c>
      <c r="AQ36" s="30">
        <f t="shared" si="27"/>
        <v>460</v>
      </c>
      <c r="AR36" s="30">
        <f t="shared" si="28"/>
        <v>200</v>
      </c>
      <c r="AS36" s="22">
        <f t="shared" si="34"/>
        <v>1340</v>
      </c>
      <c r="AT36" s="112">
        <f t="shared" si="35"/>
        <v>0</v>
      </c>
      <c r="AU36" s="112">
        <f t="shared" si="36"/>
        <v>0</v>
      </c>
      <c r="AV36" s="112">
        <f t="shared" si="37"/>
        <v>0</v>
      </c>
      <c r="AW36" s="112">
        <f t="shared" si="38"/>
        <v>0</v>
      </c>
      <c r="AX36" s="112">
        <f t="shared" si="39"/>
        <v>0</v>
      </c>
      <c r="AY36" s="112">
        <f t="shared" si="40"/>
        <v>0</v>
      </c>
      <c r="AZ36" s="112">
        <f t="shared" si="41"/>
        <v>0</v>
      </c>
      <c r="BA36" s="112">
        <f t="shared" si="42"/>
        <v>0</v>
      </c>
      <c r="BB36" s="112">
        <f t="shared" si="43"/>
        <v>108500</v>
      </c>
      <c r="BC36" s="112">
        <f t="shared" si="44"/>
        <v>155000</v>
      </c>
      <c r="BD36" s="112">
        <f t="shared" si="45"/>
        <v>178250</v>
      </c>
      <c r="BE36" s="112">
        <f t="shared" si="46"/>
        <v>77500</v>
      </c>
    </row>
    <row r="37" spans="1:57" x14ac:dyDescent="0.2">
      <c r="A37" t="s">
        <v>335</v>
      </c>
      <c r="B37"/>
      <c r="C37" s="2" t="s">
        <v>438</v>
      </c>
      <c r="D37" s="2"/>
      <c r="E37" s="2" t="s">
        <v>439</v>
      </c>
      <c r="F37" s="2" t="s">
        <v>60</v>
      </c>
      <c r="G37" s="2" t="s">
        <v>391</v>
      </c>
      <c r="H37" s="2" t="s">
        <v>407</v>
      </c>
      <c r="I37" s="2" t="s">
        <v>368</v>
      </c>
      <c r="J37" s="2" t="s">
        <v>3994</v>
      </c>
      <c r="K37" s="3">
        <v>320</v>
      </c>
      <c r="L37" s="25">
        <v>430.60344827586209</v>
      </c>
      <c r="M37" s="2" t="s">
        <v>393</v>
      </c>
      <c r="N37" s="2" t="s">
        <v>393</v>
      </c>
      <c r="O37" s="3">
        <v>0</v>
      </c>
      <c r="P37" s="3">
        <v>0</v>
      </c>
      <c r="Q37" s="21">
        <f>SUMIF('On Orders'!$B:$B,$C37,'On Orders'!E:E)</f>
        <v>0</v>
      </c>
      <c r="R37" s="22">
        <f>SUMIF('On Orders'!$B:$B,$C37,'On Orders'!F:F)</f>
        <v>288</v>
      </c>
      <c r="S37" s="22">
        <f>SUMIF('On Orders'!$B:$B,$C37,'On Orders'!G:G)</f>
        <v>0</v>
      </c>
      <c r="T37" s="22">
        <f>SUMIF('On Orders'!$B:$B,$C37,'On Orders'!H:H)</f>
        <v>0</v>
      </c>
      <c r="U37" s="3">
        <v>0</v>
      </c>
      <c r="V37" s="3"/>
      <c r="W37" s="3"/>
      <c r="X37" s="3"/>
      <c r="Y37" s="3"/>
      <c r="Z37" s="3"/>
      <c r="AA37" s="3"/>
      <c r="AB37" s="3">
        <v>0</v>
      </c>
      <c r="AC37" s="3">
        <v>280</v>
      </c>
      <c r="AD37" s="3">
        <v>50</v>
      </c>
      <c r="AE37" s="3">
        <v>100</v>
      </c>
      <c r="AF37" s="3">
        <v>100</v>
      </c>
      <c r="AG37" s="31">
        <f t="shared" si="2"/>
        <v>-32</v>
      </c>
      <c r="AH37" s="26">
        <f t="shared" si="29"/>
        <v>0</v>
      </c>
      <c r="AI37" s="26">
        <f t="shared" si="30"/>
        <v>-280</v>
      </c>
      <c r="AJ37" s="26">
        <f t="shared" si="31"/>
        <v>-50</v>
      </c>
      <c r="AK37" s="26">
        <f t="shared" si="32"/>
        <v>-100</v>
      </c>
      <c r="AL37" s="26">
        <f t="shared" si="33"/>
        <v>-100</v>
      </c>
      <c r="AM37" s="30">
        <f t="shared" si="23"/>
        <v>0</v>
      </c>
      <c r="AN37" s="30">
        <f t="shared" si="24"/>
        <v>0</v>
      </c>
      <c r="AO37" s="30">
        <f t="shared" si="25"/>
        <v>280</v>
      </c>
      <c r="AP37" s="30">
        <f t="shared" si="26"/>
        <v>50</v>
      </c>
      <c r="AQ37" s="30">
        <f t="shared" si="27"/>
        <v>100</v>
      </c>
      <c r="AR37" s="30">
        <f t="shared" si="28"/>
        <v>100</v>
      </c>
      <c r="AS37" s="22">
        <f t="shared" si="34"/>
        <v>530</v>
      </c>
      <c r="AT37" s="112">
        <f t="shared" si="35"/>
        <v>0</v>
      </c>
      <c r="AU37" s="112">
        <f t="shared" si="36"/>
        <v>0</v>
      </c>
      <c r="AV37" s="112">
        <f t="shared" si="37"/>
        <v>0</v>
      </c>
      <c r="AW37" s="112">
        <f t="shared" si="38"/>
        <v>0</v>
      </c>
      <c r="AX37" s="112">
        <f t="shared" si="39"/>
        <v>0</v>
      </c>
      <c r="AY37" s="112">
        <f t="shared" si="40"/>
        <v>0</v>
      </c>
      <c r="AZ37" s="112">
        <f t="shared" si="41"/>
        <v>0</v>
      </c>
      <c r="BA37" s="112">
        <f t="shared" si="42"/>
        <v>0</v>
      </c>
      <c r="BB37" s="112">
        <f t="shared" si="43"/>
        <v>120568.96551724139</v>
      </c>
      <c r="BC37" s="112">
        <f t="shared" si="44"/>
        <v>21530.172413793105</v>
      </c>
      <c r="BD37" s="112">
        <f t="shared" si="45"/>
        <v>43060.34482758621</v>
      </c>
      <c r="BE37" s="112">
        <f t="shared" si="46"/>
        <v>43060.34482758621</v>
      </c>
    </row>
    <row r="38" spans="1:57" x14ac:dyDescent="0.2">
      <c r="A38" t="s">
        <v>335</v>
      </c>
      <c r="B38"/>
      <c r="C38" s="2" t="s">
        <v>442</v>
      </c>
      <c r="D38" s="2"/>
      <c r="E38" s="2" t="s">
        <v>443</v>
      </c>
      <c r="F38" s="2" t="s">
        <v>60</v>
      </c>
      <c r="G38" s="2" t="s">
        <v>391</v>
      </c>
      <c r="H38" s="2" t="s">
        <v>407</v>
      </c>
      <c r="I38" s="2" t="s">
        <v>368</v>
      </c>
      <c r="J38" s="2" t="s">
        <v>3994</v>
      </c>
      <c r="K38" s="3">
        <v>320</v>
      </c>
      <c r="L38" s="25">
        <v>516.81034482758628</v>
      </c>
      <c r="M38" s="2" t="s">
        <v>393</v>
      </c>
      <c r="N38" s="2" t="s">
        <v>393</v>
      </c>
      <c r="O38" s="3">
        <v>0</v>
      </c>
      <c r="P38" s="3">
        <v>0</v>
      </c>
      <c r="Q38" s="21">
        <f>SUMIF('On Orders'!$B:$B,$C38,'On Orders'!E:E)</f>
        <v>0</v>
      </c>
      <c r="R38" s="22">
        <f>SUMIF('On Orders'!$B:$B,$C38,'On Orders'!F:F)</f>
        <v>216</v>
      </c>
      <c r="S38" s="22">
        <f>SUMIF('On Orders'!$B:$B,$C38,'On Orders'!G:G)</f>
        <v>0</v>
      </c>
      <c r="T38" s="22">
        <f>SUMIF('On Orders'!$B:$B,$C38,'On Orders'!H:H)</f>
        <v>0</v>
      </c>
      <c r="U38" s="3">
        <v>0</v>
      </c>
      <c r="V38" s="3"/>
      <c r="W38" s="3"/>
      <c r="X38" s="3"/>
      <c r="Y38" s="3"/>
      <c r="Z38" s="3"/>
      <c r="AA38" s="3"/>
      <c r="AB38" s="3">
        <v>0</v>
      </c>
      <c r="AC38" s="3">
        <v>250</v>
      </c>
      <c r="AD38" s="3">
        <v>20</v>
      </c>
      <c r="AE38" s="3">
        <v>30</v>
      </c>
      <c r="AF38" s="3">
        <v>30</v>
      </c>
      <c r="AG38" s="31">
        <f t="shared" si="2"/>
        <v>-104</v>
      </c>
      <c r="AH38" s="26">
        <f t="shared" si="29"/>
        <v>0</v>
      </c>
      <c r="AI38" s="26">
        <f t="shared" si="30"/>
        <v>-250</v>
      </c>
      <c r="AJ38" s="26">
        <f t="shared" si="31"/>
        <v>-20</v>
      </c>
      <c r="AK38" s="26">
        <f t="shared" si="32"/>
        <v>-30</v>
      </c>
      <c r="AL38" s="26">
        <f t="shared" si="33"/>
        <v>-30</v>
      </c>
      <c r="AM38" s="30">
        <f t="shared" si="23"/>
        <v>0</v>
      </c>
      <c r="AN38" s="30">
        <f t="shared" si="24"/>
        <v>0</v>
      </c>
      <c r="AO38" s="30">
        <f t="shared" si="25"/>
        <v>250</v>
      </c>
      <c r="AP38" s="30">
        <f t="shared" si="26"/>
        <v>20</v>
      </c>
      <c r="AQ38" s="30">
        <f t="shared" si="27"/>
        <v>30</v>
      </c>
      <c r="AR38" s="30">
        <f t="shared" si="28"/>
        <v>30</v>
      </c>
      <c r="AS38" s="22">
        <f t="shared" si="34"/>
        <v>330</v>
      </c>
      <c r="AT38" s="112">
        <f t="shared" si="35"/>
        <v>0</v>
      </c>
      <c r="AU38" s="112">
        <f t="shared" si="36"/>
        <v>0</v>
      </c>
      <c r="AV38" s="112">
        <f t="shared" si="37"/>
        <v>0</v>
      </c>
      <c r="AW38" s="112">
        <f t="shared" si="38"/>
        <v>0</v>
      </c>
      <c r="AX38" s="112">
        <f t="shared" si="39"/>
        <v>0</v>
      </c>
      <c r="AY38" s="112">
        <f t="shared" si="40"/>
        <v>0</v>
      </c>
      <c r="AZ38" s="112">
        <f t="shared" si="41"/>
        <v>0</v>
      </c>
      <c r="BA38" s="112">
        <f t="shared" si="42"/>
        <v>0</v>
      </c>
      <c r="BB38" s="112">
        <f t="shared" si="43"/>
        <v>129202.58620689657</v>
      </c>
      <c r="BC38" s="112">
        <f t="shared" si="44"/>
        <v>10336.206896551725</v>
      </c>
      <c r="BD38" s="112">
        <f t="shared" si="45"/>
        <v>15504.310344827589</v>
      </c>
      <c r="BE38" s="112">
        <f t="shared" si="46"/>
        <v>15504.310344827589</v>
      </c>
    </row>
    <row r="39" spans="1:57" x14ac:dyDescent="0.2">
      <c r="A39" t="s">
        <v>335</v>
      </c>
      <c r="B39"/>
      <c r="C39" s="2" t="s">
        <v>444</v>
      </c>
      <c r="D39" s="2"/>
      <c r="E39" s="2" t="s">
        <v>445</v>
      </c>
      <c r="F39" s="2" t="s">
        <v>60</v>
      </c>
      <c r="G39" s="2" t="s">
        <v>391</v>
      </c>
      <c r="H39" s="2" t="s">
        <v>407</v>
      </c>
      <c r="I39" s="2" t="s">
        <v>368</v>
      </c>
      <c r="J39" s="2" t="s">
        <v>3994</v>
      </c>
      <c r="K39" s="3">
        <v>320</v>
      </c>
      <c r="L39" s="25">
        <v>516.81034482758628</v>
      </c>
      <c r="M39" s="2" t="s">
        <v>393</v>
      </c>
      <c r="N39" s="2" t="s">
        <v>393</v>
      </c>
      <c r="O39" s="3">
        <v>0</v>
      </c>
      <c r="P39" s="3">
        <v>0</v>
      </c>
      <c r="Q39" s="21">
        <f>SUMIF('On Orders'!$B:$B,$C39,'On Orders'!E:E)</f>
        <v>0</v>
      </c>
      <c r="R39" s="22">
        <f>SUMIF('On Orders'!$B:$B,$C39,'On Orders'!F:F)</f>
        <v>264</v>
      </c>
      <c r="S39" s="22">
        <f>SUMIF('On Orders'!$B:$B,$C39,'On Orders'!G:G)</f>
        <v>0</v>
      </c>
      <c r="T39" s="22">
        <f>SUMIF('On Orders'!$B:$B,$C39,'On Orders'!H:H)</f>
        <v>0</v>
      </c>
      <c r="U39" s="3">
        <v>0</v>
      </c>
      <c r="V39" s="3"/>
      <c r="W39" s="3"/>
      <c r="X39" s="3"/>
      <c r="Y39" s="3"/>
      <c r="Z39" s="3"/>
      <c r="AA39" s="3"/>
      <c r="AB39" s="3">
        <v>0</v>
      </c>
      <c r="AC39" s="3">
        <v>250</v>
      </c>
      <c r="AD39" s="3">
        <v>30</v>
      </c>
      <c r="AE39" s="3">
        <v>20</v>
      </c>
      <c r="AF39" s="3">
        <v>20</v>
      </c>
      <c r="AG39" s="31">
        <f t="shared" si="2"/>
        <v>-56</v>
      </c>
      <c r="AH39" s="26">
        <f t="shared" si="29"/>
        <v>0</v>
      </c>
      <c r="AI39" s="26">
        <f t="shared" si="30"/>
        <v>-250</v>
      </c>
      <c r="AJ39" s="26">
        <f t="shared" si="31"/>
        <v>-30</v>
      </c>
      <c r="AK39" s="26">
        <f t="shared" si="32"/>
        <v>-20</v>
      </c>
      <c r="AL39" s="26">
        <f t="shared" si="33"/>
        <v>-20</v>
      </c>
      <c r="AM39" s="30">
        <f t="shared" si="23"/>
        <v>0</v>
      </c>
      <c r="AN39" s="30">
        <f t="shared" si="24"/>
        <v>0</v>
      </c>
      <c r="AO39" s="30">
        <f t="shared" si="25"/>
        <v>250</v>
      </c>
      <c r="AP39" s="30">
        <f t="shared" si="26"/>
        <v>30</v>
      </c>
      <c r="AQ39" s="30">
        <f t="shared" si="27"/>
        <v>20</v>
      </c>
      <c r="AR39" s="30">
        <f t="shared" si="28"/>
        <v>20</v>
      </c>
      <c r="AS39" s="22">
        <f t="shared" si="34"/>
        <v>320</v>
      </c>
      <c r="AT39" s="112">
        <f t="shared" si="35"/>
        <v>0</v>
      </c>
      <c r="AU39" s="112">
        <f t="shared" si="36"/>
        <v>0</v>
      </c>
      <c r="AV39" s="112">
        <f t="shared" si="37"/>
        <v>0</v>
      </c>
      <c r="AW39" s="112">
        <f t="shared" si="38"/>
        <v>0</v>
      </c>
      <c r="AX39" s="112">
        <f t="shared" si="39"/>
        <v>0</v>
      </c>
      <c r="AY39" s="112">
        <f t="shared" si="40"/>
        <v>0</v>
      </c>
      <c r="AZ39" s="112">
        <f t="shared" si="41"/>
        <v>0</v>
      </c>
      <c r="BA39" s="112">
        <f t="shared" si="42"/>
        <v>0</v>
      </c>
      <c r="BB39" s="112">
        <f t="shared" si="43"/>
        <v>129202.58620689657</v>
      </c>
      <c r="BC39" s="112">
        <f t="shared" si="44"/>
        <v>15504.310344827589</v>
      </c>
      <c r="BD39" s="112">
        <f t="shared" si="45"/>
        <v>10336.206896551725</v>
      </c>
      <c r="BE39" s="112">
        <f t="shared" si="46"/>
        <v>10336.206896551725</v>
      </c>
    </row>
    <row r="40" spans="1:57" x14ac:dyDescent="0.2">
      <c r="A40" t="s">
        <v>335</v>
      </c>
      <c r="B40"/>
      <c r="C40" s="2" t="s">
        <v>448</v>
      </c>
      <c r="D40" s="2"/>
      <c r="E40" s="2" t="s">
        <v>449</v>
      </c>
      <c r="F40" s="2" t="s">
        <v>60</v>
      </c>
      <c r="G40" s="2" t="s">
        <v>391</v>
      </c>
      <c r="H40" s="2" t="s">
        <v>407</v>
      </c>
      <c r="I40" s="2" t="s">
        <v>368</v>
      </c>
      <c r="J40" s="2" t="s">
        <v>3994</v>
      </c>
      <c r="K40" s="3">
        <v>320</v>
      </c>
      <c r="L40" s="25">
        <v>387.5</v>
      </c>
      <c r="M40" s="2" t="s">
        <v>393</v>
      </c>
      <c r="N40" s="2" t="s">
        <v>393</v>
      </c>
      <c r="O40" s="3">
        <v>0</v>
      </c>
      <c r="P40" s="3">
        <v>0</v>
      </c>
      <c r="Q40" s="21">
        <f>SUMIF('On Orders'!$B:$B,$C40,'On Orders'!E:E)</f>
        <v>0</v>
      </c>
      <c r="R40" s="22">
        <f>SUMIF('On Orders'!$B:$B,$C40,'On Orders'!F:F)</f>
        <v>264</v>
      </c>
      <c r="S40" s="22">
        <f>SUMIF('On Orders'!$B:$B,$C40,'On Orders'!G:G)</f>
        <v>0</v>
      </c>
      <c r="T40" s="22">
        <f>SUMIF('On Orders'!$B:$B,$C40,'On Orders'!H:H)</f>
        <v>0</v>
      </c>
      <c r="U40" s="3">
        <v>0</v>
      </c>
      <c r="V40" s="3"/>
      <c r="W40" s="3"/>
      <c r="X40" s="3"/>
      <c r="Y40" s="3"/>
      <c r="Z40" s="3"/>
      <c r="AA40" s="3"/>
      <c r="AB40" s="3">
        <v>0</v>
      </c>
      <c r="AC40" s="3">
        <v>250</v>
      </c>
      <c r="AD40" s="3">
        <v>30</v>
      </c>
      <c r="AE40" s="3">
        <v>30</v>
      </c>
      <c r="AF40" s="3">
        <v>30</v>
      </c>
      <c r="AG40" s="31">
        <f t="shared" si="2"/>
        <v>-56</v>
      </c>
      <c r="AH40" s="26">
        <f t="shared" si="29"/>
        <v>0</v>
      </c>
      <c r="AI40" s="26">
        <f t="shared" si="30"/>
        <v>-250</v>
      </c>
      <c r="AJ40" s="26">
        <f t="shared" si="31"/>
        <v>-30</v>
      </c>
      <c r="AK40" s="26">
        <f t="shared" si="32"/>
        <v>-30</v>
      </c>
      <c r="AL40" s="26">
        <f t="shared" si="33"/>
        <v>-30</v>
      </c>
      <c r="AM40" s="30">
        <f t="shared" si="23"/>
        <v>0</v>
      </c>
      <c r="AN40" s="30">
        <f t="shared" si="24"/>
        <v>0</v>
      </c>
      <c r="AO40" s="30">
        <f t="shared" si="25"/>
        <v>250</v>
      </c>
      <c r="AP40" s="30">
        <f t="shared" si="26"/>
        <v>30</v>
      </c>
      <c r="AQ40" s="30">
        <f t="shared" si="27"/>
        <v>30</v>
      </c>
      <c r="AR40" s="30">
        <f t="shared" si="28"/>
        <v>30</v>
      </c>
      <c r="AS40" s="22">
        <f t="shared" si="34"/>
        <v>340</v>
      </c>
      <c r="AT40" s="112">
        <f t="shared" si="35"/>
        <v>0</v>
      </c>
      <c r="AU40" s="112">
        <f t="shared" si="36"/>
        <v>0</v>
      </c>
      <c r="AV40" s="112">
        <f t="shared" si="37"/>
        <v>0</v>
      </c>
      <c r="AW40" s="112">
        <f t="shared" si="38"/>
        <v>0</v>
      </c>
      <c r="AX40" s="112">
        <f t="shared" si="39"/>
        <v>0</v>
      </c>
      <c r="AY40" s="112">
        <f t="shared" si="40"/>
        <v>0</v>
      </c>
      <c r="AZ40" s="112">
        <f t="shared" si="41"/>
        <v>0</v>
      </c>
      <c r="BA40" s="112">
        <f t="shared" si="42"/>
        <v>0</v>
      </c>
      <c r="BB40" s="112">
        <f t="shared" si="43"/>
        <v>96875</v>
      </c>
      <c r="BC40" s="112">
        <f t="shared" si="44"/>
        <v>11625</v>
      </c>
      <c r="BD40" s="112">
        <f t="shared" si="45"/>
        <v>11625</v>
      </c>
      <c r="BE40" s="112">
        <f t="shared" si="46"/>
        <v>11625</v>
      </c>
    </row>
    <row r="41" spans="1:57" x14ac:dyDescent="0.2">
      <c r="A41" t="s">
        <v>335</v>
      </c>
      <c r="B41"/>
      <c r="C41" s="2" t="s">
        <v>452</v>
      </c>
      <c r="D41" s="2"/>
      <c r="E41" s="2" t="s">
        <v>453</v>
      </c>
      <c r="F41" s="2" t="s">
        <v>60</v>
      </c>
      <c r="G41" s="2" t="s">
        <v>391</v>
      </c>
      <c r="H41" s="2" t="s">
        <v>407</v>
      </c>
      <c r="I41" s="2" t="s">
        <v>368</v>
      </c>
      <c r="J41" s="2" t="s">
        <v>3994</v>
      </c>
      <c r="K41" s="3">
        <v>320</v>
      </c>
      <c r="L41" s="25">
        <v>387.5</v>
      </c>
      <c r="M41" s="2" t="s">
        <v>393</v>
      </c>
      <c r="N41" s="2" t="s">
        <v>393</v>
      </c>
      <c r="O41" s="3">
        <v>0</v>
      </c>
      <c r="P41" s="3">
        <v>0</v>
      </c>
      <c r="Q41" s="21">
        <f>SUMIF('On Orders'!$B:$B,$C41,'On Orders'!E:E)</f>
        <v>0</v>
      </c>
      <c r="R41" s="22">
        <f>SUMIF('On Orders'!$B:$B,$C41,'On Orders'!F:F)</f>
        <v>264</v>
      </c>
      <c r="S41" s="22">
        <f>SUMIF('On Orders'!$B:$B,$C41,'On Orders'!G:G)</f>
        <v>0</v>
      </c>
      <c r="T41" s="22">
        <f>SUMIF('On Orders'!$B:$B,$C41,'On Orders'!H:H)</f>
        <v>0</v>
      </c>
      <c r="U41" s="3">
        <v>0</v>
      </c>
      <c r="V41" s="3"/>
      <c r="W41" s="3"/>
      <c r="X41" s="3"/>
      <c r="Y41" s="3"/>
      <c r="Z41" s="3"/>
      <c r="AA41" s="3"/>
      <c r="AB41" s="3">
        <v>0</v>
      </c>
      <c r="AC41" s="3">
        <v>250</v>
      </c>
      <c r="AD41" s="3">
        <v>50</v>
      </c>
      <c r="AE41" s="3">
        <v>80</v>
      </c>
      <c r="AF41" s="3">
        <v>30</v>
      </c>
      <c r="AG41" s="31">
        <f t="shared" si="2"/>
        <v>-56</v>
      </c>
      <c r="AH41" s="26">
        <f t="shared" si="29"/>
        <v>0</v>
      </c>
      <c r="AI41" s="26">
        <f t="shared" si="30"/>
        <v>-250</v>
      </c>
      <c r="AJ41" s="26">
        <f t="shared" si="31"/>
        <v>-50</v>
      </c>
      <c r="AK41" s="26">
        <f t="shared" si="32"/>
        <v>-80</v>
      </c>
      <c r="AL41" s="26">
        <f t="shared" si="33"/>
        <v>-30</v>
      </c>
      <c r="AM41" s="30">
        <f t="shared" si="23"/>
        <v>0</v>
      </c>
      <c r="AN41" s="30">
        <f t="shared" si="24"/>
        <v>0</v>
      </c>
      <c r="AO41" s="30">
        <f t="shared" si="25"/>
        <v>250</v>
      </c>
      <c r="AP41" s="30">
        <f t="shared" si="26"/>
        <v>50</v>
      </c>
      <c r="AQ41" s="30">
        <f t="shared" si="27"/>
        <v>80</v>
      </c>
      <c r="AR41" s="30">
        <f t="shared" si="28"/>
        <v>30</v>
      </c>
      <c r="AS41" s="22">
        <f t="shared" si="34"/>
        <v>410</v>
      </c>
      <c r="AT41" s="112">
        <f t="shared" si="35"/>
        <v>0</v>
      </c>
      <c r="AU41" s="112">
        <f t="shared" si="36"/>
        <v>0</v>
      </c>
      <c r="AV41" s="112">
        <f t="shared" si="37"/>
        <v>0</v>
      </c>
      <c r="AW41" s="112">
        <f t="shared" si="38"/>
        <v>0</v>
      </c>
      <c r="AX41" s="112">
        <f t="shared" si="39"/>
        <v>0</v>
      </c>
      <c r="AY41" s="112">
        <f t="shared" si="40"/>
        <v>0</v>
      </c>
      <c r="AZ41" s="112">
        <f t="shared" si="41"/>
        <v>0</v>
      </c>
      <c r="BA41" s="112">
        <f t="shared" si="42"/>
        <v>0</v>
      </c>
      <c r="BB41" s="112">
        <f t="shared" si="43"/>
        <v>96875</v>
      </c>
      <c r="BC41" s="112">
        <f t="shared" si="44"/>
        <v>19375</v>
      </c>
      <c r="BD41" s="112">
        <f t="shared" si="45"/>
        <v>31000</v>
      </c>
      <c r="BE41" s="112">
        <f t="shared" si="46"/>
        <v>11625</v>
      </c>
    </row>
    <row r="42" spans="1:57" x14ac:dyDescent="0.2">
      <c r="A42" t="s">
        <v>104</v>
      </c>
      <c r="B42"/>
      <c r="C42" s="2" t="s">
        <v>456</v>
      </c>
      <c r="D42" s="2"/>
      <c r="E42" s="2" t="s">
        <v>457</v>
      </c>
      <c r="F42" s="2" t="s">
        <v>60</v>
      </c>
      <c r="G42" s="2" t="s">
        <v>391</v>
      </c>
      <c r="H42" s="2" t="s">
        <v>392</v>
      </c>
      <c r="I42" s="2" t="s">
        <v>368</v>
      </c>
      <c r="J42" s="2" t="s">
        <v>3994</v>
      </c>
      <c r="K42" s="3">
        <v>200</v>
      </c>
      <c r="L42" s="25">
        <v>1120.2586206896553</v>
      </c>
      <c r="M42" s="2" t="s">
        <v>393</v>
      </c>
      <c r="N42" s="2" t="s">
        <v>393</v>
      </c>
      <c r="O42" s="3">
        <v>0</v>
      </c>
      <c r="P42" s="3">
        <v>0</v>
      </c>
      <c r="Q42" s="21">
        <f>SUMIF('On Orders'!$B:$B,$C42,'On Orders'!E:E)</f>
        <v>0</v>
      </c>
      <c r="R42" s="22">
        <f>SUMIF('On Orders'!$B:$B,$C42,'On Orders'!F:F)</f>
        <v>0</v>
      </c>
      <c r="S42" s="22">
        <f>SUMIF('On Orders'!$B:$B,$C42,'On Orders'!G:G)</f>
        <v>0</v>
      </c>
      <c r="T42" s="22">
        <f>SUMIF('On Orders'!$B:$B,$C42,'On Orders'!H:H)</f>
        <v>0</v>
      </c>
      <c r="U42" s="3">
        <v>0</v>
      </c>
      <c r="V42" s="3"/>
      <c r="W42" s="3"/>
      <c r="X42" s="3"/>
      <c r="Y42" s="3"/>
      <c r="Z42" s="3"/>
      <c r="AA42" s="3"/>
      <c r="AB42" s="3">
        <v>0</v>
      </c>
      <c r="AC42" s="3">
        <v>50</v>
      </c>
      <c r="AD42" s="3">
        <v>20</v>
      </c>
      <c r="AE42" s="3">
        <v>20</v>
      </c>
      <c r="AF42" s="3">
        <v>20</v>
      </c>
      <c r="AG42" s="31">
        <f t="shared" si="2"/>
        <v>-200</v>
      </c>
      <c r="AH42" s="26">
        <f t="shared" si="29"/>
        <v>0</v>
      </c>
      <c r="AI42" s="26">
        <f t="shared" si="30"/>
        <v>-50</v>
      </c>
      <c r="AJ42" s="26">
        <f t="shared" si="31"/>
        <v>-20</v>
      </c>
      <c r="AK42" s="26">
        <f t="shared" si="32"/>
        <v>-20</v>
      </c>
      <c r="AL42" s="26">
        <f t="shared" si="33"/>
        <v>-20</v>
      </c>
      <c r="AM42" s="30">
        <f t="shared" si="23"/>
        <v>0</v>
      </c>
      <c r="AN42" s="30">
        <f t="shared" si="24"/>
        <v>0</v>
      </c>
      <c r="AO42" s="30">
        <f t="shared" si="25"/>
        <v>50</v>
      </c>
      <c r="AP42" s="30">
        <f t="shared" si="26"/>
        <v>20</v>
      </c>
      <c r="AQ42" s="30">
        <f t="shared" si="27"/>
        <v>20</v>
      </c>
      <c r="AR42" s="30">
        <f t="shared" si="28"/>
        <v>20</v>
      </c>
      <c r="AS42" s="22">
        <f t="shared" si="34"/>
        <v>110</v>
      </c>
      <c r="AT42" s="112">
        <f t="shared" si="35"/>
        <v>0</v>
      </c>
      <c r="AU42" s="112">
        <f t="shared" si="36"/>
        <v>0</v>
      </c>
      <c r="AV42" s="112">
        <f t="shared" si="37"/>
        <v>0</v>
      </c>
      <c r="AW42" s="112">
        <f t="shared" si="38"/>
        <v>0</v>
      </c>
      <c r="AX42" s="112">
        <f t="shared" si="39"/>
        <v>0</v>
      </c>
      <c r="AY42" s="112">
        <f t="shared" si="40"/>
        <v>0</v>
      </c>
      <c r="AZ42" s="112">
        <f t="shared" si="41"/>
        <v>0</v>
      </c>
      <c r="BA42" s="112">
        <f t="shared" si="42"/>
        <v>0</v>
      </c>
      <c r="BB42" s="112">
        <f t="shared" si="43"/>
        <v>56012.931034482768</v>
      </c>
      <c r="BC42" s="112">
        <f t="shared" si="44"/>
        <v>22405.172413793109</v>
      </c>
      <c r="BD42" s="112">
        <f t="shared" si="45"/>
        <v>22405.172413793109</v>
      </c>
      <c r="BE42" s="112">
        <f t="shared" si="46"/>
        <v>22405.172413793109</v>
      </c>
    </row>
    <row r="43" spans="1:57" x14ac:dyDescent="0.2">
      <c r="A43" t="s">
        <v>104</v>
      </c>
      <c r="B43"/>
      <c r="C43" s="2" t="s">
        <v>458</v>
      </c>
      <c r="D43" s="2"/>
      <c r="E43" s="2" t="s">
        <v>459</v>
      </c>
      <c r="F43" s="2" t="s">
        <v>60</v>
      </c>
      <c r="G43" s="2" t="s">
        <v>391</v>
      </c>
      <c r="H43" s="2" t="s">
        <v>396</v>
      </c>
      <c r="I43" s="2" t="s">
        <v>368</v>
      </c>
      <c r="J43" s="2" t="s">
        <v>3994</v>
      </c>
      <c r="K43" s="3">
        <v>320</v>
      </c>
      <c r="L43" s="25">
        <v>473.70689655172418</v>
      </c>
      <c r="M43" s="2" t="s">
        <v>393</v>
      </c>
      <c r="N43" s="2" t="s">
        <v>393</v>
      </c>
      <c r="O43" s="3">
        <v>0</v>
      </c>
      <c r="P43" s="3">
        <v>0</v>
      </c>
      <c r="Q43" s="21">
        <f>SUMIF('On Orders'!$B:$B,$C43,'On Orders'!E:E)</f>
        <v>0</v>
      </c>
      <c r="R43" s="22">
        <f>SUMIF('On Orders'!$B:$B,$C43,'On Orders'!F:F)</f>
        <v>0</v>
      </c>
      <c r="S43" s="22">
        <f>SUMIF('On Orders'!$B:$B,$C43,'On Orders'!G:G)</f>
        <v>0</v>
      </c>
      <c r="T43" s="22">
        <f>SUMIF('On Orders'!$B:$B,$C43,'On Orders'!H:H)</f>
        <v>0</v>
      </c>
      <c r="U43" s="3">
        <v>0</v>
      </c>
      <c r="V43" s="3"/>
      <c r="W43" s="3"/>
      <c r="X43" s="3"/>
      <c r="Y43" s="3"/>
      <c r="Z43" s="3"/>
      <c r="AA43" s="3"/>
      <c r="AB43" s="3">
        <v>0</v>
      </c>
      <c r="AC43" s="3">
        <v>280</v>
      </c>
      <c r="AD43" s="3">
        <v>150</v>
      </c>
      <c r="AE43" s="3">
        <v>150</v>
      </c>
      <c r="AF43" s="3">
        <v>120</v>
      </c>
      <c r="AG43" s="31">
        <f t="shared" si="2"/>
        <v>-320</v>
      </c>
      <c r="AH43" s="26">
        <f t="shared" si="29"/>
        <v>0</v>
      </c>
      <c r="AI43" s="26">
        <f t="shared" si="30"/>
        <v>-280</v>
      </c>
      <c r="AJ43" s="26">
        <f t="shared" si="31"/>
        <v>-150</v>
      </c>
      <c r="AK43" s="26">
        <f t="shared" si="32"/>
        <v>-150</v>
      </c>
      <c r="AL43" s="26">
        <f t="shared" si="33"/>
        <v>-120</v>
      </c>
      <c r="AM43" s="30">
        <f t="shared" si="23"/>
        <v>0</v>
      </c>
      <c r="AN43" s="30">
        <f t="shared" si="24"/>
        <v>0</v>
      </c>
      <c r="AO43" s="30">
        <f t="shared" si="25"/>
        <v>280</v>
      </c>
      <c r="AP43" s="30">
        <f t="shared" si="26"/>
        <v>150</v>
      </c>
      <c r="AQ43" s="30">
        <f t="shared" si="27"/>
        <v>150</v>
      </c>
      <c r="AR43" s="30">
        <f t="shared" si="28"/>
        <v>120</v>
      </c>
      <c r="AS43" s="22">
        <f t="shared" si="34"/>
        <v>700</v>
      </c>
      <c r="AT43" s="112">
        <f t="shared" si="35"/>
        <v>0</v>
      </c>
      <c r="AU43" s="112">
        <f t="shared" si="36"/>
        <v>0</v>
      </c>
      <c r="AV43" s="112">
        <f t="shared" si="37"/>
        <v>0</v>
      </c>
      <c r="AW43" s="112">
        <f t="shared" si="38"/>
        <v>0</v>
      </c>
      <c r="AX43" s="112">
        <f t="shared" si="39"/>
        <v>0</v>
      </c>
      <c r="AY43" s="112">
        <f t="shared" si="40"/>
        <v>0</v>
      </c>
      <c r="AZ43" s="112">
        <f t="shared" si="41"/>
        <v>0</v>
      </c>
      <c r="BA43" s="112">
        <f t="shared" si="42"/>
        <v>0</v>
      </c>
      <c r="BB43" s="112">
        <f t="shared" si="43"/>
        <v>132637.93103448278</v>
      </c>
      <c r="BC43" s="112">
        <f t="shared" si="44"/>
        <v>71056.034482758623</v>
      </c>
      <c r="BD43" s="112">
        <f t="shared" si="45"/>
        <v>71056.034482758623</v>
      </c>
      <c r="BE43" s="112">
        <f t="shared" si="46"/>
        <v>56844.827586206899</v>
      </c>
    </row>
    <row r="44" spans="1:57" x14ac:dyDescent="0.2">
      <c r="A44" t="s">
        <v>104</v>
      </c>
      <c r="B44"/>
      <c r="C44" s="2" t="s">
        <v>460</v>
      </c>
      <c r="D44" s="2"/>
      <c r="E44" s="2" t="s">
        <v>461</v>
      </c>
      <c r="F44" s="2" t="s">
        <v>60</v>
      </c>
      <c r="G44" s="2" t="s">
        <v>391</v>
      </c>
      <c r="H44" s="2" t="s">
        <v>396</v>
      </c>
      <c r="I44" s="2" t="s">
        <v>368</v>
      </c>
      <c r="J44" s="2" t="s">
        <v>3994</v>
      </c>
      <c r="K44" s="3">
        <v>320</v>
      </c>
      <c r="L44" s="25">
        <v>473.70689655172418</v>
      </c>
      <c r="M44" s="2" t="s">
        <v>393</v>
      </c>
      <c r="N44" s="2" t="s">
        <v>393</v>
      </c>
      <c r="O44" s="3">
        <v>0</v>
      </c>
      <c r="P44" s="3">
        <v>0</v>
      </c>
      <c r="Q44" s="21">
        <f>SUMIF('On Orders'!$B:$B,$C44,'On Orders'!E:E)</f>
        <v>0</v>
      </c>
      <c r="R44" s="22">
        <f>SUMIF('On Orders'!$B:$B,$C44,'On Orders'!F:F)</f>
        <v>0</v>
      </c>
      <c r="S44" s="22">
        <f>SUMIF('On Orders'!$B:$B,$C44,'On Orders'!G:G)</f>
        <v>0</v>
      </c>
      <c r="T44" s="22">
        <f>SUMIF('On Orders'!$B:$B,$C44,'On Orders'!H:H)</f>
        <v>0</v>
      </c>
      <c r="U44" s="3">
        <v>0</v>
      </c>
      <c r="V44" s="3"/>
      <c r="W44" s="3"/>
      <c r="X44" s="3"/>
      <c r="Y44" s="3"/>
      <c r="Z44" s="3"/>
      <c r="AA44" s="3"/>
      <c r="AB44" s="3">
        <v>0</v>
      </c>
      <c r="AC44" s="3">
        <v>280</v>
      </c>
      <c r="AD44" s="3">
        <v>120</v>
      </c>
      <c r="AE44" s="3">
        <v>110</v>
      </c>
      <c r="AF44" s="3">
        <v>100</v>
      </c>
      <c r="AG44" s="31">
        <f t="shared" si="2"/>
        <v>-320</v>
      </c>
      <c r="AH44" s="26">
        <f t="shared" si="29"/>
        <v>0</v>
      </c>
      <c r="AI44" s="26">
        <f t="shared" si="30"/>
        <v>-280</v>
      </c>
      <c r="AJ44" s="26">
        <f t="shared" si="31"/>
        <v>-120</v>
      </c>
      <c r="AK44" s="26">
        <f t="shared" si="32"/>
        <v>-110</v>
      </c>
      <c r="AL44" s="26">
        <f t="shared" si="33"/>
        <v>-100</v>
      </c>
      <c r="AM44" s="30">
        <f t="shared" si="23"/>
        <v>0</v>
      </c>
      <c r="AN44" s="30">
        <f t="shared" si="24"/>
        <v>0</v>
      </c>
      <c r="AO44" s="30">
        <f t="shared" si="25"/>
        <v>280</v>
      </c>
      <c r="AP44" s="30">
        <f t="shared" si="26"/>
        <v>120</v>
      </c>
      <c r="AQ44" s="30">
        <f t="shared" si="27"/>
        <v>110</v>
      </c>
      <c r="AR44" s="30">
        <f t="shared" si="28"/>
        <v>100</v>
      </c>
      <c r="AS44" s="22">
        <f t="shared" si="34"/>
        <v>610</v>
      </c>
      <c r="AT44" s="112">
        <f t="shared" si="35"/>
        <v>0</v>
      </c>
      <c r="AU44" s="112">
        <f t="shared" si="36"/>
        <v>0</v>
      </c>
      <c r="AV44" s="112">
        <f t="shared" si="37"/>
        <v>0</v>
      </c>
      <c r="AW44" s="112">
        <f t="shared" si="38"/>
        <v>0</v>
      </c>
      <c r="AX44" s="112">
        <f t="shared" si="39"/>
        <v>0</v>
      </c>
      <c r="AY44" s="112">
        <f t="shared" si="40"/>
        <v>0</v>
      </c>
      <c r="AZ44" s="112">
        <f t="shared" si="41"/>
        <v>0</v>
      </c>
      <c r="BA44" s="112">
        <f t="shared" si="42"/>
        <v>0</v>
      </c>
      <c r="BB44" s="112">
        <f t="shared" si="43"/>
        <v>132637.93103448278</v>
      </c>
      <c r="BC44" s="112">
        <f t="shared" si="44"/>
        <v>56844.827586206899</v>
      </c>
      <c r="BD44" s="112">
        <f t="shared" si="45"/>
        <v>52107.758620689659</v>
      </c>
      <c r="BE44" s="112">
        <f t="shared" si="46"/>
        <v>47370.68965517242</v>
      </c>
    </row>
    <row r="45" spans="1:57" x14ac:dyDescent="0.2">
      <c r="A45" t="s">
        <v>104</v>
      </c>
      <c r="B45"/>
      <c r="C45" s="2" t="s">
        <v>462</v>
      </c>
      <c r="D45" s="2"/>
      <c r="E45" s="2" t="s">
        <v>463</v>
      </c>
      <c r="F45" s="2" t="s">
        <v>60</v>
      </c>
      <c r="G45" s="2" t="s">
        <v>391</v>
      </c>
      <c r="H45" s="2" t="s">
        <v>407</v>
      </c>
      <c r="I45" s="2" t="s">
        <v>368</v>
      </c>
      <c r="J45" s="2" t="s">
        <v>3994</v>
      </c>
      <c r="K45" s="3">
        <v>320</v>
      </c>
      <c r="L45" s="25">
        <v>473.70689655172418</v>
      </c>
      <c r="M45" s="2" t="s">
        <v>393</v>
      </c>
      <c r="N45" s="2" t="s">
        <v>393</v>
      </c>
      <c r="O45" s="3">
        <v>0</v>
      </c>
      <c r="P45" s="3">
        <v>0</v>
      </c>
      <c r="Q45" s="21">
        <f>SUMIF('On Orders'!$B:$B,$C45,'On Orders'!E:E)</f>
        <v>0</v>
      </c>
      <c r="R45" s="22">
        <f>SUMIF('On Orders'!$B:$B,$C45,'On Orders'!F:F)</f>
        <v>0</v>
      </c>
      <c r="S45" s="22">
        <f>SUMIF('On Orders'!$B:$B,$C45,'On Orders'!G:G)</f>
        <v>450</v>
      </c>
      <c r="T45" s="22">
        <f>SUMIF('On Orders'!$B:$B,$C45,'On Orders'!H:H)</f>
        <v>0</v>
      </c>
      <c r="U45" s="3">
        <v>0</v>
      </c>
      <c r="V45" s="3"/>
      <c r="W45" s="3"/>
      <c r="X45" s="3"/>
      <c r="Y45" s="3"/>
      <c r="Z45" s="3"/>
      <c r="AA45" s="3"/>
      <c r="AB45" s="3">
        <v>0</v>
      </c>
      <c r="AC45" s="3">
        <v>280</v>
      </c>
      <c r="AD45" s="3">
        <v>200</v>
      </c>
      <c r="AE45" s="3">
        <v>220</v>
      </c>
      <c r="AF45" s="3">
        <v>180</v>
      </c>
      <c r="AG45" s="31">
        <f t="shared" si="2"/>
        <v>-320</v>
      </c>
      <c r="AH45" s="26">
        <f t="shared" si="29"/>
        <v>450</v>
      </c>
      <c r="AI45" s="26">
        <f t="shared" si="30"/>
        <v>170</v>
      </c>
      <c r="AJ45" s="26">
        <f t="shared" si="31"/>
        <v>-30</v>
      </c>
      <c r="AK45" s="26">
        <f t="shared" si="32"/>
        <v>-220</v>
      </c>
      <c r="AL45" s="26">
        <f t="shared" si="33"/>
        <v>-180</v>
      </c>
      <c r="AM45" s="30">
        <f t="shared" si="23"/>
        <v>0</v>
      </c>
      <c r="AN45" s="30">
        <f t="shared" si="24"/>
        <v>0</v>
      </c>
      <c r="AO45" s="30">
        <f t="shared" si="25"/>
        <v>280</v>
      </c>
      <c r="AP45" s="30">
        <f t="shared" si="26"/>
        <v>200</v>
      </c>
      <c r="AQ45" s="30">
        <f t="shared" si="27"/>
        <v>220</v>
      </c>
      <c r="AR45" s="30">
        <f t="shared" si="28"/>
        <v>180</v>
      </c>
      <c r="AS45" s="22">
        <f t="shared" si="34"/>
        <v>880</v>
      </c>
      <c r="AT45" s="112">
        <f t="shared" si="35"/>
        <v>0</v>
      </c>
      <c r="AU45" s="112">
        <f t="shared" si="36"/>
        <v>0</v>
      </c>
      <c r="AV45" s="112">
        <f t="shared" si="37"/>
        <v>0</v>
      </c>
      <c r="AW45" s="112">
        <f t="shared" si="38"/>
        <v>0</v>
      </c>
      <c r="AX45" s="112">
        <f t="shared" si="39"/>
        <v>0</v>
      </c>
      <c r="AY45" s="112">
        <f t="shared" si="40"/>
        <v>0</v>
      </c>
      <c r="AZ45" s="112">
        <f t="shared" si="41"/>
        <v>0</v>
      </c>
      <c r="BA45" s="112">
        <f t="shared" si="42"/>
        <v>0</v>
      </c>
      <c r="BB45" s="112">
        <f t="shared" si="43"/>
        <v>132637.93103448278</v>
      </c>
      <c r="BC45" s="112">
        <f t="shared" si="44"/>
        <v>94741.379310344841</v>
      </c>
      <c r="BD45" s="112">
        <f t="shared" si="45"/>
        <v>104215.51724137932</v>
      </c>
      <c r="BE45" s="112">
        <f t="shared" si="46"/>
        <v>85267.241379310348</v>
      </c>
    </row>
    <row r="46" spans="1:57" x14ac:dyDescent="0.2">
      <c r="A46" t="s">
        <v>104</v>
      </c>
      <c r="B46"/>
      <c r="C46" s="2" t="s">
        <v>464</v>
      </c>
      <c r="D46" s="2"/>
      <c r="E46" s="2" t="s">
        <v>465</v>
      </c>
      <c r="F46" s="2" t="s">
        <v>60</v>
      </c>
      <c r="G46" s="2" t="s">
        <v>391</v>
      </c>
      <c r="H46" s="2" t="s">
        <v>407</v>
      </c>
      <c r="I46" s="2" t="s">
        <v>368</v>
      </c>
      <c r="J46" s="2" t="s">
        <v>3994</v>
      </c>
      <c r="K46" s="3">
        <v>320</v>
      </c>
      <c r="L46" s="25">
        <v>473.70689655172418</v>
      </c>
      <c r="M46" s="2" t="s">
        <v>393</v>
      </c>
      <c r="N46" s="2" t="s">
        <v>393</v>
      </c>
      <c r="O46" s="3">
        <v>0</v>
      </c>
      <c r="P46" s="3">
        <v>0</v>
      </c>
      <c r="Q46" s="21">
        <f>SUMIF('On Orders'!$B:$B,$C46,'On Orders'!E:E)</f>
        <v>0</v>
      </c>
      <c r="R46" s="22">
        <f>SUMIF('On Orders'!$B:$B,$C46,'On Orders'!F:F)</f>
        <v>0</v>
      </c>
      <c r="S46" s="22">
        <f>SUMIF('On Orders'!$B:$B,$C46,'On Orders'!G:G)</f>
        <v>450</v>
      </c>
      <c r="T46" s="22">
        <f>SUMIF('On Orders'!$B:$B,$C46,'On Orders'!H:H)</f>
        <v>0</v>
      </c>
      <c r="U46" s="3">
        <v>0</v>
      </c>
      <c r="V46" s="3"/>
      <c r="W46" s="3"/>
      <c r="X46" s="3"/>
      <c r="Y46" s="3"/>
      <c r="Z46" s="3"/>
      <c r="AA46" s="3"/>
      <c r="AB46" s="3">
        <v>0</v>
      </c>
      <c r="AC46" s="3">
        <v>280</v>
      </c>
      <c r="AD46" s="3">
        <v>180</v>
      </c>
      <c r="AE46" s="3">
        <v>210</v>
      </c>
      <c r="AF46" s="3">
        <v>150</v>
      </c>
      <c r="AG46" s="31">
        <f t="shared" si="2"/>
        <v>-320</v>
      </c>
      <c r="AH46" s="26">
        <f t="shared" si="29"/>
        <v>450</v>
      </c>
      <c r="AI46" s="26">
        <f t="shared" si="30"/>
        <v>170</v>
      </c>
      <c r="AJ46" s="26">
        <f t="shared" si="31"/>
        <v>-10</v>
      </c>
      <c r="AK46" s="26">
        <f t="shared" si="32"/>
        <v>-210</v>
      </c>
      <c r="AL46" s="26">
        <f t="shared" si="33"/>
        <v>-150</v>
      </c>
      <c r="AM46" s="30">
        <f t="shared" si="23"/>
        <v>0</v>
      </c>
      <c r="AN46" s="30">
        <f t="shared" si="24"/>
        <v>0</v>
      </c>
      <c r="AO46" s="30">
        <f t="shared" si="25"/>
        <v>280</v>
      </c>
      <c r="AP46" s="30">
        <f t="shared" si="26"/>
        <v>180</v>
      </c>
      <c r="AQ46" s="30">
        <f t="shared" si="27"/>
        <v>210</v>
      </c>
      <c r="AR46" s="30">
        <f t="shared" si="28"/>
        <v>150</v>
      </c>
      <c r="AS46" s="22">
        <f t="shared" si="34"/>
        <v>820</v>
      </c>
      <c r="AT46" s="112">
        <f t="shared" si="35"/>
        <v>0</v>
      </c>
      <c r="AU46" s="112">
        <f t="shared" si="36"/>
        <v>0</v>
      </c>
      <c r="AV46" s="112">
        <f t="shared" si="37"/>
        <v>0</v>
      </c>
      <c r="AW46" s="112">
        <f t="shared" si="38"/>
        <v>0</v>
      </c>
      <c r="AX46" s="112">
        <f t="shared" si="39"/>
        <v>0</v>
      </c>
      <c r="AY46" s="112">
        <f t="shared" si="40"/>
        <v>0</v>
      </c>
      <c r="AZ46" s="112">
        <f t="shared" si="41"/>
        <v>0</v>
      </c>
      <c r="BA46" s="112">
        <f t="shared" si="42"/>
        <v>0</v>
      </c>
      <c r="BB46" s="112">
        <f t="shared" si="43"/>
        <v>132637.93103448278</v>
      </c>
      <c r="BC46" s="112">
        <f t="shared" si="44"/>
        <v>85267.241379310348</v>
      </c>
      <c r="BD46" s="112">
        <f t="shared" si="45"/>
        <v>99478.448275862072</v>
      </c>
      <c r="BE46" s="112">
        <f t="shared" si="46"/>
        <v>71056.034482758623</v>
      </c>
    </row>
    <row r="47" spans="1:57" x14ac:dyDescent="0.2">
      <c r="A47" t="s">
        <v>104</v>
      </c>
      <c r="B47">
        <v>856504011291</v>
      </c>
      <c r="C47" s="2" t="s">
        <v>466</v>
      </c>
      <c r="D47" s="2">
        <v>856504011291</v>
      </c>
      <c r="E47" s="2" t="s">
        <v>467</v>
      </c>
      <c r="F47" s="2" t="s">
        <v>468</v>
      </c>
      <c r="G47" s="2" t="s">
        <v>469</v>
      </c>
      <c r="H47" s="2" t="s">
        <v>470</v>
      </c>
      <c r="I47" s="2" t="s">
        <v>368</v>
      </c>
      <c r="J47" s="2" t="s">
        <v>3994</v>
      </c>
      <c r="K47" s="3">
        <v>220</v>
      </c>
      <c r="L47" s="25">
        <v>344.4</v>
      </c>
      <c r="M47" s="2" t="s">
        <v>2202</v>
      </c>
      <c r="N47" s="2" t="s">
        <v>28</v>
      </c>
      <c r="O47" s="3">
        <v>239</v>
      </c>
      <c r="P47" s="3">
        <v>618</v>
      </c>
      <c r="Q47" s="21">
        <f>SUMIF('On Orders'!$B:$B,$C47,'On Orders'!E:E)</f>
        <v>0</v>
      </c>
      <c r="R47" s="22">
        <f>SUMIF('On Orders'!$B:$B,$C47,'On Orders'!F:F)</f>
        <v>0</v>
      </c>
      <c r="S47" s="22">
        <f>SUMIF('On Orders'!$B:$B,$C47,'On Orders'!G:G)</f>
        <v>0</v>
      </c>
      <c r="T47" s="22">
        <f>SUMIF('On Orders'!$B:$B,$C47,'On Orders'!H:H)</f>
        <v>0</v>
      </c>
      <c r="U47" s="3">
        <v>221</v>
      </c>
      <c r="V47" s="3">
        <v>137</v>
      </c>
      <c r="W47" s="3">
        <v>177</v>
      </c>
      <c r="X47" s="3">
        <v>62</v>
      </c>
      <c r="Y47" s="3">
        <v>168</v>
      </c>
      <c r="Z47" s="3">
        <v>76</v>
      </c>
      <c r="AA47" s="3">
        <v>56</v>
      </c>
      <c r="AB47" s="3">
        <v>80</v>
      </c>
      <c r="AC47" s="3">
        <v>80</v>
      </c>
      <c r="AD47" s="3">
        <v>30</v>
      </c>
      <c r="AE47" s="3">
        <v>30</v>
      </c>
      <c r="AF47" s="3">
        <v>30</v>
      </c>
      <c r="AG47" s="31">
        <f>P47+Q47+R47-AA47</f>
        <v>562</v>
      </c>
      <c r="AH47" s="26">
        <f t="shared" si="29"/>
        <v>482</v>
      </c>
      <c r="AI47" s="26">
        <f t="shared" si="30"/>
        <v>402</v>
      </c>
      <c r="AJ47" s="26">
        <f t="shared" si="31"/>
        <v>372</v>
      </c>
      <c r="AK47" s="26">
        <f t="shared" si="32"/>
        <v>342</v>
      </c>
      <c r="AL47" s="26">
        <f t="shared" si="33"/>
        <v>312</v>
      </c>
      <c r="AM47" s="30">
        <f t="shared" si="23"/>
        <v>56</v>
      </c>
      <c r="AN47" s="30">
        <f t="shared" si="24"/>
        <v>80</v>
      </c>
      <c r="AO47" s="30">
        <f t="shared" si="25"/>
        <v>80</v>
      </c>
      <c r="AP47" s="30">
        <f t="shared" si="26"/>
        <v>30</v>
      </c>
      <c r="AQ47" s="30">
        <f t="shared" si="27"/>
        <v>30</v>
      </c>
      <c r="AR47" s="30">
        <f t="shared" si="28"/>
        <v>30</v>
      </c>
      <c r="AS47" s="22">
        <f t="shared" si="34"/>
        <v>306</v>
      </c>
      <c r="AT47" s="112">
        <f t="shared" si="35"/>
        <v>76112.399999999994</v>
      </c>
      <c r="AU47" s="112">
        <f t="shared" si="36"/>
        <v>47182.799999999996</v>
      </c>
      <c r="AV47" s="112">
        <f t="shared" si="37"/>
        <v>60958.799999999996</v>
      </c>
      <c r="AW47" s="112">
        <f t="shared" si="38"/>
        <v>21352.799999999999</v>
      </c>
      <c r="AX47" s="112">
        <f t="shared" si="39"/>
        <v>57859.199999999997</v>
      </c>
      <c r="AY47" s="112">
        <f t="shared" si="40"/>
        <v>26174.399999999998</v>
      </c>
      <c r="AZ47" s="112">
        <f t="shared" si="41"/>
        <v>19286.399999999998</v>
      </c>
      <c r="BA47" s="112">
        <f t="shared" si="42"/>
        <v>27552</v>
      </c>
      <c r="BB47" s="112">
        <f t="shared" si="43"/>
        <v>27552</v>
      </c>
      <c r="BC47" s="112">
        <f t="shared" si="44"/>
        <v>10332</v>
      </c>
      <c r="BD47" s="112">
        <f t="shared" si="45"/>
        <v>10332</v>
      </c>
      <c r="BE47" s="112">
        <f t="shared" si="46"/>
        <v>10332</v>
      </c>
    </row>
    <row r="48" spans="1:57" x14ac:dyDescent="0.2">
      <c r="A48" t="s">
        <v>104</v>
      </c>
      <c r="B48">
        <v>856504011284</v>
      </c>
      <c r="C48" s="2" t="s">
        <v>471</v>
      </c>
      <c r="D48" s="2">
        <v>856504011284</v>
      </c>
      <c r="E48" s="2" t="s">
        <v>472</v>
      </c>
      <c r="F48" s="2" t="s">
        <v>468</v>
      </c>
      <c r="G48" s="2" t="s">
        <v>469</v>
      </c>
      <c r="H48" s="2" t="s">
        <v>470</v>
      </c>
      <c r="I48" s="2" t="s">
        <v>368</v>
      </c>
      <c r="J48" s="2" t="s">
        <v>3994</v>
      </c>
      <c r="K48" s="3">
        <v>220</v>
      </c>
      <c r="L48" s="25">
        <v>344.4</v>
      </c>
      <c r="M48" s="2" t="s">
        <v>2202</v>
      </c>
      <c r="N48" s="2" t="s">
        <v>28</v>
      </c>
      <c r="O48" s="3">
        <v>196</v>
      </c>
      <c r="P48" s="3">
        <v>606</v>
      </c>
      <c r="Q48" s="21">
        <f>SUMIF('On Orders'!$B:$B,$C48,'On Orders'!E:E)</f>
        <v>0</v>
      </c>
      <c r="R48" s="22">
        <f>SUMIF('On Orders'!$B:$B,$C48,'On Orders'!F:F)</f>
        <v>0</v>
      </c>
      <c r="S48" s="22">
        <f>SUMIF('On Orders'!$B:$B,$C48,'On Orders'!G:G)</f>
        <v>0</v>
      </c>
      <c r="T48" s="22">
        <f>SUMIF('On Orders'!$B:$B,$C48,'On Orders'!H:H)</f>
        <v>0</v>
      </c>
      <c r="U48" s="3">
        <v>214</v>
      </c>
      <c r="V48" s="3">
        <v>97</v>
      </c>
      <c r="W48" s="3">
        <v>121</v>
      </c>
      <c r="X48" s="3">
        <v>51</v>
      </c>
      <c r="Y48" s="3">
        <v>107</v>
      </c>
      <c r="Z48" s="3">
        <v>77</v>
      </c>
      <c r="AA48" s="3">
        <v>29</v>
      </c>
      <c r="AB48" s="3">
        <v>80</v>
      </c>
      <c r="AC48" s="3">
        <v>80</v>
      </c>
      <c r="AD48" s="3">
        <v>84</v>
      </c>
      <c r="AE48" s="3">
        <v>30</v>
      </c>
      <c r="AF48" s="3">
        <v>30</v>
      </c>
      <c r="AG48" s="31">
        <f t="shared" ref="AG48:AG111" si="47">P48+O48+Q48+R48-AA48-K48</f>
        <v>553</v>
      </c>
      <c r="AH48" s="26">
        <f t="shared" si="29"/>
        <v>473</v>
      </c>
      <c r="AI48" s="26">
        <f t="shared" si="30"/>
        <v>393</v>
      </c>
      <c r="AJ48" s="26">
        <f t="shared" si="31"/>
        <v>309</v>
      </c>
      <c r="AK48" s="26">
        <f t="shared" si="32"/>
        <v>279</v>
      </c>
      <c r="AL48" s="26">
        <f t="shared" si="33"/>
        <v>249</v>
      </c>
      <c r="AM48" s="30">
        <f t="shared" si="23"/>
        <v>29</v>
      </c>
      <c r="AN48" s="30">
        <f t="shared" si="24"/>
        <v>80</v>
      </c>
      <c r="AO48" s="30">
        <f t="shared" si="25"/>
        <v>80</v>
      </c>
      <c r="AP48" s="30">
        <f t="shared" si="26"/>
        <v>84</v>
      </c>
      <c r="AQ48" s="30">
        <f t="shared" si="27"/>
        <v>30</v>
      </c>
      <c r="AR48" s="30">
        <f t="shared" si="28"/>
        <v>30</v>
      </c>
      <c r="AS48" s="22">
        <f t="shared" si="34"/>
        <v>333</v>
      </c>
      <c r="AT48" s="112">
        <f t="shared" si="35"/>
        <v>73701.599999999991</v>
      </c>
      <c r="AU48" s="112">
        <f t="shared" si="36"/>
        <v>33406.799999999996</v>
      </c>
      <c r="AV48" s="112">
        <f t="shared" si="37"/>
        <v>41672.399999999994</v>
      </c>
      <c r="AW48" s="112">
        <f t="shared" si="38"/>
        <v>17564.399999999998</v>
      </c>
      <c r="AX48" s="112">
        <f t="shared" si="39"/>
        <v>36850.799999999996</v>
      </c>
      <c r="AY48" s="112">
        <f t="shared" si="40"/>
        <v>26518.799999999999</v>
      </c>
      <c r="AZ48" s="112">
        <f t="shared" si="41"/>
        <v>9987.5999999999985</v>
      </c>
      <c r="BA48" s="112">
        <f t="shared" si="42"/>
        <v>27552</v>
      </c>
      <c r="BB48" s="112">
        <f t="shared" si="43"/>
        <v>27552</v>
      </c>
      <c r="BC48" s="112">
        <f t="shared" si="44"/>
        <v>28929.599999999999</v>
      </c>
      <c r="BD48" s="112">
        <f t="shared" si="45"/>
        <v>10332</v>
      </c>
      <c r="BE48" s="112">
        <f t="shared" si="46"/>
        <v>10332</v>
      </c>
    </row>
    <row r="49" spans="1:57" x14ac:dyDescent="0.2">
      <c r="A49" t="s">
        <v>104</v>
      </c>
      <c r="B49">
        <v>856500018522</v>
      </c>
      <c r="C49" s="2" t="s">
        <v>473</v>
      </c>
      <c r="D49" s="2">
        <v>856500018522</v>
      </c>
      <c r="E49" s="2" t="s">
        <v>474</v>
      </c>
      <c r="F49" s="2" t="s">
        <v>2277</v>
      </c>
      <c r="G49" s="2" t="s">
        <v>475</v>
      </c>
      <c r="H49" s="2" t="s">
        <v>476</v>
      </c>
      <c r="I49" s="2" t="s">
        <v>368</v>
      </c>
      <c r="J49" s="2" t="s">
        <v>3994</v>
      </c>
      <c r="K49" s="3">
        <v>200</v>
      </c>
      <c r="L49" s="25">
        <v>473.71</v>
      </c>
      <c r="M49" s="2" t="s">
        <v>2202</v>
      </c>
      <c r="N49" s="2" t="s">
        <v>28</v>
      </c>
      <c r="O49" s="3">
        <v>278</v>
      </c>
      <c r="P49" s="3">
        <v>574</v>
      </c>
      <c r="Q49" s="21">
        <f>SUMIF('On Orders'!$B:$B,$C49,'On Orders'!E:E)</f>
        <v>0</v>
      </c>
      <c r="R49" s="22">
        <f>SUMIF('On Orders'!$B:$B,$C49,'On Orders'!F:F)</f>
        <v>0</v>
      </c>
      <c r="S49" s="22">
        <f>SUMIF('On Orders'!$B:$B,$C49,'On Orders'!G:G)</f>
        <v>0</v>
      </c>
      <c r="T49" s="22">
        <f>SUMIF('On Orders'!$B:$B,$C49,'On Orders'!H:H)</f>
        <v>0</v>
      </c>
      <c r="U49" s="3">
        <v>100</v>
      </c>
      <c r="V49" s="3">
        <v>126</v>
      </c>
      <c r="W49" s="3">
        <v>192</v>
      </c>
      <c r="X49" s="3">
        <v>118</v>
      </c>
      <c r="Y49" s="3">
        <v>260</v>
      </c>
      <c r="Z49" s="3">
        <v>91</v>
      </c>
      <c r="AA49" s="3">
        <v>90</v>
      </c>
      <c r="AB49" s="3">
        <v>144</v>
      </c>
      <c r="AC49" s="3">
        <v>120</v>
      </c>
      <c r="AD49" s="3">
        <v>291</v>
      </c>
      <c r="AE49" s="3">
        <v>250</v>
      </c>
      <c r="AF49" s="3">
        <v>200</v>
      </c>
      <c r="AG49" s="31">
        <f t="shared" si="47"/>
        <v>562</v>
      </c>
      <c r="AH49" s="26">
        <f t="shared" si="29"/>
        <v>418</v>
      </c>
      <c r="AI49" s="26">
        <f t="shared" si="30"/>
        <v>298</v>
      </c>
      <c r="AJ49" s="26">
        <f t="shared" si="31"/>
        <v>7</v>
      </c>
      <c r="AK49" s="26">
        <f t="shared" si="32"/>
        <v>-243</v>
      </c>
      <c r="AL49" s="26">
        <f t="shared" si="33"/>
        <v>-200</v>
      </c>
      <c r="AM49" s="30">
        <f t="shared" si="23"/>
        <v>90</v>
      </c>
      <c r="AN49" s="30">
        <f t="shared" si="24"/>
        <v>144</v>
      </c>
      <c r="AO49" s="30">
        <f t="shared" si="25"/>
        <v>120</v>
      </c>
      <c r="AP49" s="30">
        <f t="shared" si="26"/>
        <v>291</v>
      </c>
      <c r="AQ49" s="30">
        <f t="shared" si="27"/>
        <v>250</v>
      </c>
      <c r="AR49" s="30">
        <f t="shared" si="28"/>
        <v>200</v>
      </c>
      <c r="AS49" s="22">
        <f t="shared" si="34"/>
        <v>1095</v>
      </c>
      <c r="AT49" s="112">
        <f t="shared" si="35"/>
        <v>47371</v>
      </c>
      <c r="AU49" s="112">
        <f t="shared" si="36"/>
        <v>59687.46</v>
      </c>
      <c r="AV49" s="112">
        <f t="shared" si="37"/>
        <v>90952.319999999992</v>
      </c>
      <c r="AW49" s="112">
        <f t="shared" si="38"/>
        <v>55897.78</v>
      </c>
      <c r="AX49" s="112">
        <f t="shared" si="39"/>
        <v>123164.59999999999</v>
      </c>
      <c r="AY49" s="112">
        <f t="shared" si="40"/>
        <v>43107.61</v>
      </c>
      <c r="AZ49" s="112">
        <f t="shared" si="41"/>
        <v>42633.9</v>
      </c>
      <c r="BA49" s="112">
        <f t="shared" si="42"/>
        <v>68214.239999999991</v>
      </c>
      <c r="BB49" s="112">
        <f t="shared" si="43"/>
        <v>56845.2</v>
      </c>
      <c r="BC49" s="112">
        <f t="shared" si="44"/>
        <v>137849.60999999999</v>
      </c>
      <c r="BD49" s="112">
        <f t="shared" si="45"/>
        <v>118427.5</v>
      </c>
      <c r="BE49" s="112">
        <f t="shared" si="46"/>
        <v>94742</v>
      </c>
    </row>
    <row r="50" spans="1:57" x14ac:dyDescent="0.2">
      <c r="A50" t="s">
        <v>104</v>
      </c>
      <c r="B50">
        <v>855848007366</v>
      </c>
      <c r="C50" s="2" t="s">
        <v>477</v>
      </c>
      <c r="D50" s="2">
        <v>855848007366</v>
      </c>
      <c r="E50" s="2" t="s">
        <v>478</v>
      </c>
      <c r="F50" s="2" t="s">
        <v>2277</v>
      </c>
      <c r="G50" s="2" t="s">
        <v>475</v>
      </c>
      <c r="H50" s="2" t="s">
        <v>476</v>
      </c>
      <c r="I50" s="2" t="s">
        <v>368</v>
      </c>
      <c r="J50" s="2" t="s">
        <v>3994</v>
      </c>
      <c r="K50" s="3">
        <v>200</v>
      </c>
      <c r="L50" s="25">
        <v>473.71</v>
      </c>
      <c r="M50" s="2" t="s">
        <v>2202</v>
      </c>
      <c r="N50" s="2" t="s">
        <v>28</v>
      </c>
      <c r="O50" s="3">
        <v>226</v>
      </c>
      <c r="P50" s="3">
        <v>561</v>
      </c>
      <c r="Q50" s="21">
        <f>SUMIF('On Orders'!$B:$B,$C50,'On Orders'!E:E)</f>
        <v>0</v>
      </c>
      <c r="R50" s="22">
        <f>SUMIF('On Orders'!$B:$B,$C50,'On Orders'!F:F)</f>
        <v>0</v>
      </c>
      <c r="S50" s="22">
        <f>SUMIF('On Orders'!$B:$B,$C50,'On Orders'!G:G)</f>
        <v>0</v>
      </c>
      <c r="T50" s="22">
        <f>SUMIF('On Orders'!$B:$B,$C50,'On Orders'!H:H)</f>
        <v>0</v>
      </c>
      <c r="U50" s="3">
        <v>1</v>
      </c>
      <c r="V50" s="3">
        <v>162</v>
      </c>
      <c r="W50" s="3">
        <v>239</v>
      </c>
      <c r="X50" s="3">
        <v>106</v>
      </c>
      <c r="Y50" s="3">
        <v>174</v>
      </c>
      <c r="Z50" s="3">
        <v>66</v>
      </c>
      <c r="AA50" s="3">
        <v>72</v>
      </c>
      <c r="AB50" s="3">
        <v>150</v>
      </c>
      <c r="AC50" s="3">
        <v>120</v>
      </c>
      <c r="AD50" s="3">
        <v>80</v>
      </c>
      <c r="AE50" s="3">
        <v>362</v>
      </c>
      <c r="AF50" s="3">
        <v>110</v>
      </c>
      <c r="AG50" s="31">
        <f t="shared" si="47"/>
        <v>515</v>
      </c>
      <c r="AH50" s="26">
        <f t="shared" si="29"/>
        <v>365</v>
      </c>
      <c r="AI50" s="26">
        <f t="shared" si="30"/>
        <v>245</v>
      </c>
      <c r="AJ50" s="26">
        <f t="shared" si="31"/>
        <v>165</v>
      </c>
      <c r="AK50" s="26">
        <f t="shared" si="32"/>
        <v>-197</v>
      </c>
      <c r="AL50" s="26">
        <f t="shared" si="33"/>
        <v>-110</v>
      </c>
      <c r="AM50" s="30">
        <f t="shared" si="23"/>
        <v>72</v>
      </c>
      <c r="AN50" s="30">
        <f t="shared" si="24"/>
        <v>150</v>
      </c>
      <c r="AO50" s="30">
        <f t="shared" si="25"/>
        <v>120</v>
      </c>
      <c r="AP50" s="30">
        <f t="shared" si="26"/>
        <v>80</v>
      </c>
      <c r="AQ50" s="30">
        <f t="shared" si="27"/>
        <v>362</v>
      </c>
      <c r="AR50" s="30">
        <f t="shared" si="28"/>
        <v>110</v>
      </c>
      <c r="AS50" s="22">
        <f t="shared" si="34"/>
        <v>894</v>
      </c>
      <c r="AT50" s="112">
        <f t="shared" si="35"/>
        <v>473.71</v>
      </c>
      <c r="AU50" s="112">
        <f t="shared" si="36"/>
        <v>76741.01999999999</v>
      </c>
      <c r="AV50" s="112">
        <f t="shared" si="37"/>
        <v>113216.69</v>
      </c>
      <c r="AW50" s="112">
        <f t="shared" si="38"/>
        <v>50213.259999999995</v>
      </c>
      <c r="AX50" s="112">
        <f t="shared" si="39"/>
        <v>82425.539999999994</v>
      </c>
      <c r="AY50" s="112">
        <f t="shared" si="40"/>
        <v>31264.859999999997</v>
      </c>
      <c r="AZ50" s="112">
        <f t="shared" si="41"/>
        <v>34107.119999999995</v>
      </c>
      <c r="BA50" s="112">
        <f t="shared" si="42"/>
        <v>71056.5</v>
      </c>
      <c r="BB50" s="112">
        <f t="shared" si="43"/>
        <v>56845.2</v>
      </c>
      <c r="BC50" s="112">
        <f t="shared" si="44"/>
        <v>37896.799999999996</v>
      </c>
      <c r="BD50" s="112">
        <f t="shared" si="45"/>
        <v>171483.02</v>
      </c>
      <c r="BE50" s="112">
        <f t="shared" si="46"/>
        <v>52108.1</v>
      </c>
    </row>
    <row r="51" spans="1:57" x14ac:dyDescent="0.2">
      <c r="A51" t="s">
        <v>104</v>
      </c>
      <c r="B51">
        <v>856504014919</v>
      </c>
      <c r="C51" s="2" t="s">
        <v>479</v>
      </c>
      <c r="D51" s="2">
        <v>856504014919</v>
      </c>
      <c r="E51" s="2" t="s">
        <v>480</v>
      </c>
      <c r="F51" s="2" t="s">
        <v>2277</v>
      </c>
      <c r="G51" s="2" t="s">
        <v>475</v>
      </c>
      <c r="H51" s="2" t="s">
        <v>476</v>
      </c>
      <c r="I51" s="2" t="s">
        <v>368</v>
      </c>
      <c r="J51" s="2" t="s">
        <v>3994</v>
      </c>
      <c r="K51" s="3">
        <v>200</v>
      </c>
      <c r="L51" s="25">
        <v>473.71</v>
      </c>
      <c r="M51" s="2" t="s">
        <v>2203</v>
      </c>
      <c r="N51" s="2" t="s">
        <v>28</v>
      </c>
      <c r="O51" s="3">
        <v>158</v>
      </c>
      <c r="P51" s="3">
        <v>75</v>
      </c>
      <c r="Q51" s="21">
        <f>SUMIF('On Orders'!$B:$B,$C51,'On Orders'!E:E)</f>
        <v>0</v>
      </c>
      <c r="R51" s="22">
        <f>SUMIF('On Orders'!$B:$B,$C51,'On Orders'!F:F)</f>
        <v>0</v>
      </c>
      <c r="S51" s="22">
        <f>SUMIF('On Orders'!$B:$B,$C51,'On Orders'!G:G)</f>
        <v>0</v>
      </c>
      <c r="T51" s="22">
        <f>SUMIF('On Orders'!$B:$B,$C51,'On Orders'!H:H)</f>
        <v>0</v>
      </c>
      <c r="U51" s="3">
        <v>1</v>
      </c>
      <c r="V51" s="3">
        <v>0</v>
      </c>
      <c r="W51" s="3">
        <v>152</v>
      </c>
      <c r="X51" s="3">
        <v>84</v>
      </c>
      <c r="Y51" s="3">
        <v>24</v>
      </c>
      <c r="Z51" s="3">
        <v>67</v>
      </c>
      <c r="AA51" s="3">
        <v>91</v>
      </c>
      <c r="AB51" s="3">
        <v>80</v>
      </c>
      <c r="AC51" s="3">
        <v>80</v>
      </c>
      <c r="AD51" s="3">
        <v>90</v>
      </c>
      <c r="AE51" s="3">
        <v>110</v>
      </c>
      <c r="AF51" s="3">
        <v>80</v>
      </c>
      <c r="AG51" s="31">
        <f t="shared" si="47"/>
        <v>-58</v>
      </c>
      <c r="AH51" s="26">
        <f t="shared" si="29"/>
        <v>-80</v>
      </c>
      <c r="AI51" s="26">
        <f t="shared" si="30"/>
        <v>-80</v>
      </c>
      <c r="AJ51" s="26">
        <f t="shared" si="31"/>
        <v>-90</v>
      </c>
      <c r="AK51" s="26">
        <f t="shared" si="32"/>
        <v>-110</v>
      </c>
      <c r="AL51" s="26">
        <f t="shared" si="33"/>
        <v>-80</v>
      </c>
      <c r="AM51" s="30">
        <f t="shared" si="23"/>
        <v>91</v>
      </c>
      <c r="AN51" s="30">
        <f t="shared" si="24"/>
        <v>80</v>
      </c>
      <c r="AO51" s="30">
        <f t="shared" si="25"/>
        <v>80</v>
      </c>
      <c r="AP51" s="30">
        <f t="shared" si="26"/>
        <v>90</v>
      </c>
      <c r="AQ51" s="30">
        <f t="shared" si="27"/>
        <v>110</v>
      </c>
      <c r="AR51" s="30">
        <f t="shared" si="28"/>
        <v>80</v>
      </c>
      <c r="AS51" s="22">
        <f t="shared" si="34"/>
        <v>531</v>
      </c>
      <c r="AT51" s="112">
        <f t="shared" si="35"/>
        <v>473.71</v>
      </c>
      <c r="AU51" s="112">
        <f t="shared" si="36"/>
        <v>0</v>
      </c>
      <c r="AV51" s="112">
        <f t="shared" si="37"/>
        <v>72003.92</v>
      </c>
      <c r="AW51" s="112">
        <f t="shared" si="38"/>
        <v>39791.64</v>
      </c>
      <c r="AX51" s="112">
        <f t="shared" si="39"/>
        <v>11369.039999999999</v>
      </c>
      <c r="AY51" s="112">
        <f t="shared" si="40"/>
        <v>31738.57</v>
      </c>
      <c r="AZ51" s="112">
        <f t="shared" si="41"/>
        <v>43107.61</v>
      </c>
      <c r="BA51" s="112">
        <f t="shared" si="42"/>
        <v>37896.799999999996</v>
      </c>
      <c r="BB51" s="112">
        <f t="shared" si="43"/>
        <v>37896.799999999996</v>
      </c>
      <c r="BC51" s="112">
        <f t="shared" si="44"/>
        <v>42633.9</v>
      </c>
      <c r="BD51" s="112">
        <f t="shared" si="45"/>
        <v>52108.1</v>
      </c>
      <c r="BE51" s="112">
        <f t="shared" si="46"/>
        <v>37896.799999999996</v>
      </c>
    </row>
    <row r="52" spans="1:57" x14ac:dyDescent="0.2">
      <c r="A52" t="s">
        <v>104</v>
      </c>
      <c r="B52">
        <v>856504014803</v>
      </c>
      <c r="C52" s="2" t="s">
        <v>481</v>
      </c>
      <c r="D52" s="2">
        <v>856504014803</v>
      </c>
      <c r="E52" s="2" t="s">
        <v>482</v>
      </c>
      <c r="F52" s="2" t="s">
        <v>2277</v>
      </c>
      <c r="G52" s="2" t="s">
        <v>475</v>
      </c>
      <c r="H52" s="2" t="s">
        <v>476</v>
      </c>
      <c r="I52" s="2" t="s">
        <v>368</v>
      </c>
      <c r="J52" s="2" t="s">
        <v>3994</v>
      </c>
      <c r="K52" s="3">
        <v>180</v>
      </c>
      <c r="L52" s="25">
        <v>775.43</v>
      </c>
      <c r="M52" s="2" t="s">
        <v>2203</v>
      </c>
      <c r="N52" s="2" t="s">
        <v>28</v>
      </c>
      <c r="O52" s="3">
        <v>226</v>
      </c>
      <c r="P52" s="3">
        <v>37</v>
      </c>
      <c r="Q52" s="21">
        <f>SUMIF('On Orders'!$B:$B,$C52,'On Orders'!E:E)</f>
        <v>0</v>
      </c>
      <c r="R52" s="22">
        <f>SUMIF('On Orders'!$B:$B,$C52,'On Orders'!F:F)</f>
        <v>0</v>
      </c>
      <c r="S52" s="22">
        <f>SUMIF('On Orders'!$B:$B,$C52,'On Orders'!G:G)</f>
        <v>0</v>
      </c>
      <c r="T52" s="22">
        <f>SUMIF('On Orders'!$B:$B,$C52,'On Orders'!H:H)</f>
        <v>0</v>
      </c>
      <c r="U52" s="3">
        <v>0</v>
      </c>
      <c r="V52" s="3">
        <v>171</v>
      </c>
      <c r="W52" s="3">
        <v>154</v>
      </c>
      <c r="X52" s="3">
        <v>92</v>
      </c>
      <c r="Y52" s="3">
        <v>171</v>
      </c>
      <c r="Z52" s="3">
        <v>6</v>
      </c>
      <c r="AA52" s="3">
        <v>78</v>
      </c>
      <c r="AB52" s="3">
        <v>37</v>
      </c>
      <c r="AG52" s="31">
        <f t="shared" si="47"/>
        <v>5</v>
      </c>
      <c r="AH52" s="26">
        <f t="shared" ref="AH52:AH115" si="48">MAX(0,AG52)+S52-AB52</f>
        <v>-32</v>
      </c>
      <c r="AI52" s="26">
        <f>MAX(0,AH52)+T52-AC93</f>
        <v>-69</v>
      </c>
      <c r="AJ52" s="26">
        <f>MAX(0,AI52)-AD93</f>
        <v>-140</v>
      </c>
      <c r="AK52" s="26">
        <f>MAX(0,AJ52)-AE93</f>
        <v>-180</v>
      </c>
      <c r="AL52" s="26">
        <f>MAX(0,AK52)-AF93</f>
        <v>-127</v>
      </c>
      <c r="AM52" s="30">
        <f t="shared" si="23"/>
        <v>78</v>
      </c>
      <c r="AN52" s="30">
        <f t="shared" si="24"/>
        <v>37</v>
      </c>
      <c r="AO52" s="30">
        <f t="shared" si="25"/>
        <v>0</v>
      </c>
      <c r="AP52" s="30">
        <f t="shared" si="26"/>
        <v>0</v>
      </c>
      <c r="AQ52" s="30">
        <f t="shared" si="27"/>
        <v>0</v>
      </c>
      <c r="AR52" s="30">
        <f t="shared" si="28"/>
        <v>0</v>
      </c>
      <c r="AS52" s="22">
        <f t="shared" si="34"/>
        <v>115</v>
      </c>
      <c r="AT52" s="112">
        <f t="shared" ref="AT52:AT115" si="49">U52*$L:$L</f>
        <v>0</v>
      </c>
      <c r="AU52" s="112">
        <f t="shared" ref="AU52:AU115" si="50">V52*$L:$L</f>
        <v>132598.53</v>
      </c>
      <c r="AV52" s="112">
        <f t="shared" ref="AV52:AV115" si="51">W52*$L:$L</f>
        <v>119416.21999999999</v>
      </c>
      <c r="AW52" s="112">
        <f t="shared" ref="AW52:AW115" si="52">X52*$L:$L</f>
        <v>71339.56</v>
      </c>
      <c r="AX52" s="112">
        <f t="shared" ref="AX52:AX115" si="53">Y52*$L:$L</f>
        <v>132598.53</v>
      </c>
      <c r="AY52" s="112">
        <f t="shared" ref="AY52:AY115" si="54">Z52*$L:$L</f>
        <v>4652.58</v>
      </c>
      <c r="AZ52" s="112">
        <f t="shared" ref="AZ52:AZ115" si="55">AA52*$L:$L</f>
        <v>60483.539999999994</v>
      </c>
      <c r="BA52" s="112">
        <f t="shared" ref="BA52:BA115" si="56">AB52*$L:$L</f>
        <v>28690.91</v>
      </c>
      <c r="BB52" s="112">
        <f>AC93*$L:$L</f>
        <v>53504.67</v>
      </c>
      <c r="BC52" s="112">
        <f>AD93*$L:$L</f>
        <v>108560.2</v>
      </c>
      <c r="BD52" s="112">
        <f>AE93*$L:$L</f>
        <v>139577.4</v>
      </c>
      <c r="BE52" s="112">
        <f>AF93*$L:$L</f>
        <v>98479.61</v>
      </c>
    </row>
    <row r="53" spans="1:57" x14ac:dyDescent="0.2">
      <c r="A53" t="s">
        <v>104</v>
      </c>
      <c r="B53">
        <v>856504014827</v>
      </c>
      <c r="C53" s="2" t="s">
        <v>483</v>
      </c>
      <c r="D53" s="2">
        <v>856504014827</v>
      </c>
      <c r="E53" s="2" t="s">
        <v>484</v>
      </c>
      <c r="F53" s="2" t="s">
        <v>2277</v>
      </c>
      <c r="G53" s="2" t="s">
        <v>475</v>
      </c>
      <c r="H53" s="2" t="s">
        <v>476</v>
      </c>
      <c r="I53" s="2" t="s">
        <v>368</v>
      </c>
      <c r="J53" s="2" t="s">
        <v>3994</v>
      </c>
      <c r="K53" s="3">
        <v>180</v>
      </c>
      <c r="L53" s="25">
        <v>775.43</v>
      </c>
      <c r="M53" s="2" t="s">
        <v>2202</v>
      </c>
      <c r="N53" s="2" t="s">
        <v>28</v>
      </c>
      <c r="O53" s="3">
        <v>124</v>
      </c>
      <c r="P53" s="3">
        <v>61</v>
      </c>
      <c r="Q53" s="21">
        <f>SUMIF('On Orders'!$B:$B,$C53,'On Orders'!E:E)</f>
        <v>0</v>
      </c>
      <c r="R53" s="22">
        <f>SUMIF('On Orders'!$B:$B,$C53,'On Orders'!F:F)</f>
        <v>0</v>
      </c>
      <c r="S53" s="22">
        <f>SUMIF('On Orders'!$B:$B,$C53,'On Orders'!G:G)</f>
        <v>0</v>
      </c>
      <c r="T53" s="22">
        <f>SUMIF('On Orders'!$B:$B,$C53,'On Orders'!H:H)</f>
        <v>0</v>
      </c>
      <c r="U53" s="3">
        <v>0</v>
      </c>
      <c r="V53" s="3">
        <v>154</v>
      </c>
      <c r="W53" s="3">
        <v>77</v>
      </c>
      <c r="X53" s="3">
        <v>0</v>
      </c>
      <c r="Y53" s="3">
        <v>82</v>
      </c>
      <c r="Z53" s="3">
        <v>35</v>
      </c>
      <c r="AA53" s="3">
        <v>49</v>
      </c>
      <c r="AB53" s="3">
        <v>18</v>
      </c>
      <c r="AC53" s="3">
        <v>0</v>
      </c>
      <c r="AD53" s="3">
        <v>95</v>
      </c>
      <c r="AE53" s="3">
        <v>40</v>
      </c>
      <c r="AF53" s="3">
        <v>65</v>
      </c>
      <c r="AG53" s="31">
        <f t="shared" si="47"/>
        <v>-44</v>
      </c>
      <c r="AH53" s="26">
        <f t="shared" si="48"/>
        <v>-18</v>
      </c>
      <c r="AI53" s="26">
        <f t="shared" ref="AI53:AI116" si="57">MAX(0,AH53)+T53-AC53</f>
        <v>0</v>
      </c>
      <c r="AJ53" s="26">
        <f t="shared" ref="AJ53:AJ116" si="58">MAX(0,AI53)-AD53</f>
        <v>-95</v>
      </c>
      <c r="AK53" s="26">
        <f t="shared" ref="AK53:AK116" si="59">MAX(0,AJ53)-AE53</f>
        <v>-40</v>
      </c>
      <c r="AL53" s="26">
        <f t="shared" ref="AL53:AL116" si="60">MAX(0,AK53)-AF53</f>
        <v>-65</v>
      </c>
      <c r="AM53" s="30">
        <f t="shared" si="23"/>
        <v>49</v>
      </c>
      <c r="AN53" s="30">
        <f t="shared" si="24"/>
        <v>18</v>
      </c>
      <c r="AO53" s="30">
        <f t="shared" si="25"/>
        <v>0</v>
      </c>
      <c r="AP53" s="30">
        <f t="shared" si="26"/>
        <v>95</v>
      </c>
      <c r="AQ53" s="30">
        <f t="shared" si="27"/>
        <v>40</v>
      </c>
      <c r="AR53" s="30">
        <f t="shared" si="28"/>
        <v>65</v>
      </c>
      <c r="AS53" s="22">
        <f t="shared" si="34"/>
        <v>267</v>
      </c>
      <c r="AT53" s="112">
        <f t="shared" si="49"/>
        <v>0</v>
      </c>
      <c r="AU53" s="112">
        <f t="shared" si="50"/>
        <v>119416.21999999999</v>
      </c>
      <c r="AV53" s="112">
        <f t="shared" si="51"/>
        <v>59708.109999999993</v>
      </c>
      <c r="AW53" s="112">
        <f t="shared" si="52"/>
        <v>0</v>
      </c>
      <c r="AX53" s="112">
        <f t="shared" si="53"/>
        <v>63585.259999999995</v>
      </c>
      <c r="AY53" s="112">
        <f t="shared" si="54"/>
        <v>27140.05</v>
      </c>
      <c r="AZ53" s="112">
        <f t="shared" si="55"/>
        <v>37996.07</v>
      </c>
      <c r="BA53" s="112">
        <f t="shared" si="56"/>
        <v>13957.74</v>
      </c>
      <c r="BB53" s="112">
        <f t="shared" ref="BB53:BB116" si="61">AC53*$L:$L</f>
        <v>0</v>
      </c>
      <c r="BC53" s="112">
        <f t="shared" ref="BC53:BC116" si="62">AD53*$L:$L</f>
        <v>73665.849999999991</v>
      </c>
      <c r="BD53" s="112">
        <f t="shared" ref="BD53:BD116" si="63">AE53*$L:$L</f>
        <v>31017.199999999997</v>
      </c>
      <c r="BE53" s="112">
        <f t="shared" ref="BE53:BE116" si="64">AF53*$L:$L</f>
        <v>50402.95</v>
      </c>
    </row>
    <row r="54" spans="1:57" x14ac:dyDescent="0.2">
      <c r="A54" t="s">
        <v>56</v>
      </c>
      <c r="B54">
        <v>840168528202</v>
      </c>
      <c r="C54" s="2" t="s">
        <v>485</v>
      </c>
      <c r="D54" s="2">
        <v>840168528202</v>
      </c>
      <c r="E54" s="2" t="s">
        <v>486</v>
      </c>
      <c r="F54" s="2" t="s">
        <v>487</v>
      </c>
      <c r="G54" s="2" t="s">
        <v>488</v>
      </c>
      <c r="H54" s="2" t="s">
        <v>489</v>
      </c>
      <c r="I54" s="2" t="s">
        <v>368</v>
      </c>
      <c r="J54" s="2" t="s">
        <v>3994</v>
      </c>
      <c r="K54" s="3">
        <v>270</v>
      </c>
      <c r="L54" s="25">
        <v>430.6</v>
      </c>
      <c r="M54" s="2" t="s">
        <v>2202</v>
      </c>
      <c r="N54" s="2" t="s">
        <v>28</v>
      </c>
      <c r="O54" s="3">
        <v>289</v>
      </c>
      <c r="P54" s="3">
        <v>0</v>
      </c>
      <c r="Q54" s="21">
        <f>SUMIF('On Orders'!$B:$B,$C54,'On Orders'!E:E)</f>
        <v>0</v>
      </c>
      <c r="R54" s="22">
        <f>SUMIF('On Orders'!$B:$B,$C54,'On Orders'!F:F)</f>
        <v>352</v>
      </c>
      <c r="S54" s="22">
        <f>SUMIF('On Orders'!$B:$B,$C54,'On Orders'!G:G)</f>
        <v>0</v>
      </c>
      <c r="T54" s="22">
        <f>SUMIF('On Orders'!$B:$B,$C54,'On Orders'!H:H)</f>
        <v>0</v>
      </c>
      <c r="U54" s="3">
        <v>69</v>
      </c>
      <c r="V54" s="3">
        <v>112</v>
      </c>
      <c r="W54" s="3">
        <v>284</v>
      </c>
      <c r="X54" s="3">
        <v>105</v>
      </c>
      <c r="Y54" s="3">
        <v>254</v>
      </c>
      <c r="Z54" s="3">
        <v>17</v>
      </c>
      <c r="AA54" s="3">
        <v>0</v>
      </c>
      <c r="AB54" s="3">
        <v>268</v>
      </c>
      <c r="AC54" s="3">
        <v>120</v>
      </c>
      <c r="AD54" s="3">
        <v>90</v>
      </c>
      <c r="AE54" s="3">
        <v>320</v>
      </c>
      <c r="AF54" s="3">
        <v>110</v>
      </c>
      <c r="AG54" s="31">
        <f t="shared" si="47"/>
        <v>371</v>
      </c>
      <c r="AH54" s="26">
        <f t="shared" si="48"/>
        <v>103</v>
      </c>
      <c r="AI54" s="26">
        <f t="shared" si="57"/>
        <v>-17</v>
      </c>
      <c r="AJ54" s="26">
        <f t="shared" si="58"/>
        <v>-90</v>
      </c>
      <c r="AK54" s="26">
        <f t="shared" si="59"/>
        <v>-320</v>
      </c>
      <c r="AL54" s="26">
        <f t="shared" si="60"/>
        <v>-110</v>
      </c>
      <c r="AM54" s="30">
        <f t="shared" si="23"/>
        <v>0</v>
      </c>
      <c r="AN54" s="30">
        <f t="shared" si="24"/>
        <v>268</v>
      </c>
      <c r="AO54" s="30">
        <f t="shared" si="25"/>
        <v>120</v>
      </c>
      <c r="AP54" s="30">
        <f t="shared" si="26"/>
        <v>90</v>
      </c>
      <c r="AQ54" s="30">
        <f t="shared" si="27"/>
        <v>320</v>
      </c>
      <c r="AR54" s="30">
        <f t="shared" si="28"/>
        <v>110</v>
      </c>
      <c r="AS54" s="22">
        <f t="shared" si="34"/>
        <v>908</v>
      </c>
      <c r="AT54" s="112">
        <f t="shared" si="49"/>
        <v>29711.4</v>
      </c>
      <c r="AU54" s="112">
        <f t="shared" si="50"/>
        <v>48227.200000000004</v>
      </c>
      <c r="AV54" s="112">
        <f t="shared" si="51"/>
        <v>122290.40000000001</v>
      </c>
      <c r="AW54" s="112">
        <f t="shared" si="52"/>
        <v>45213</v>
      </c>
      <c r="AX54" s="112">
        <f t="shared" si="53"/>
        <v>109372.40000000001</v>
      </c>
      <c r="AY54" s="112">
        <f t="shared" si="54"/>
        <v>7320.2000000000007</v>
      </c>
      <c r="AZ54" s="112">
        <f t="shared" si="55"/>
        <v>0</v>
      </c>
      <c r="BA54" s="112">
        <f t="shared" si="56"/>
        <v>115400.8</v>
      </c>
      <c r="BB54" s="112">
        <f t="shared" si="61"/>
        <v>51672</v>
      </c>
      <c r="BC54" s="112">
        <f t="shared" si="62"/>
        <v>38754</v>
      </c>
      <c r="BD54" s="112">
        <f t="shared" si="63"/>
        <v>137792</v>
      </c>
      <c r="BE54" s="112">
        <f t="shared" si="64"/>
        <v>47366</v>
      </c>
    </row>
    <row r="55" spans="1:57" x14ac:dyDescent="0.2">
      <c r="A55" t="s">
        <v>56</v>
      </c>
      <c r="B55">
        <v>840168528172</v>
      </c>
      <c r="C55" s="2" t="s">
        <v>490</v>
      </c>
      <c r="D55" s="2">
        <v>840168528172</v>
      </c>
      <c r="E55" s="2" t="s">
        <v>491</v>
      </c>
      <c r="F55" s="2" t="s">
        <v>487</v>
      </c>
      <c r="G55" s="2" t="s">
        <v>488</v>
      </c>
      <c r="H55" s="2" t="s">
        <v>489</v>
      </c>
      <c r="I55" s="2" t="s">
        <v>368</v>
      </c>
      <c r="J55" s="2" t="s">
        <v>3994</v>
      </c>
      <c r="K55" s="3">
        <v>270</v>
      </c>
      <c r="L55" s="25">
        <v>430.6</v>
      </c>
      <c r="M55" s="2" t="s">
        <v>2202</v>
      </c>
      <c r="N55" s="2" t="s">
        <v>28</v>
      </c>
      <c r="O55" s="3">
        <v>205</v>
      </c>
      <c r="P55" s="3">
        <v>38</v>
      </c>
      <c r="Q55" s="21">
        <f>SUMIF('On Orders'!$B:$B,$C55,'On Orders'!E:E)</f>
        <v>0</v>
      </c>
      <c r="R55" s="22">
        <f>SUMIF('On Orders'!$B:$B,$C55,'On Orders'!F:F)</f>
        <v>160</v>
      </c>
      <c r="S55" s="22">
        <f>SUMIF('On Orders'!$B:$B,$C55,'On Orders'!G:G)</f>
        <v>0</v>
      </c>
      <c r="T55" s="22">
        <f>SUMIF('On Orders'!$B:$B,$C55,'On Orders'!H:H)</f>
        <v>0</v>
      </c>
      <c r="U55" s="3">
        <v>89</v>
      </c>
      <c r="V55" s="3">
        <v>116</v>
      </c>
      <c r="W55" s="3">
        <v>191</v>
      </c>
      <c r="X55" s="3">
        <v>76</v>
      </c>
      <c r="Y55" s="3">
        <v>67</v>
      </c>
      <c r="Z55" s="3">
        <v>85</v>
      </c>
      <c r="AA55" s="3">
        <v>73</v>
      </c>
      <c r="AB55" s="3">
        <v>175</v>
      </c>
      <c r="AC55" s="3">
        <v>123</v>
      </c>
      <c r="AD55" s="3">
        <v>80</v>
      </c>
      <c r="AE55" s="3">
        <v>280</v>
      </c>
      <c r="AF55" s="3">
        <v>70</v>
      </c>
      <c r="AG55" s="31">
        <f t="shared" si="47"/>
        <v>60</v>
      </c>
      <c r="AH55" s="26">
        <f t="shared" si="48"/>
        <v>-115</v>
      </c>
      <c r="AI55" s="26">
        <f t="shared" si="57"/>
        <v>-123</v>
      </c>
      <c r="AJ55" s="26">
        <f t="shared" si="58"/>
        <v>-80</v>
      </c>
      <c r="AK55" s="26">
        <f t="shared" si="59"/>
        <v>-280</v>
      </c>
      <c r="AL55" s="26">
        <f t="shared" si="60"/>
        <v>-70</v>
      </c>
      <c r="AM55" s="30">
        <f t="shared" si="23"/>
        <v>73</v>
      </c>
      <c r="AN55" s="30">
        <f t="shared" si="24"/>
        <v>175</v>
      </c>
      <c r="AO55" s="30">
        <f t="shared" si="25"/>
        <v>123</v>
      </c>
      <c r="AP55" s="30">
        <f t="shared" si="26"/>
        <v>80</v>
      </c>
      <c r="AQ55" s="30">
        <f t="shared" si="27"/>
        <v>280</v>
      </c>
      <c r="AR55" s="30">
        <f t="shared" si="28"/>
        <v>70</v>
      </c>
      <c r="AS55" s="22">
        <f t="shared" si="34"/>
        <v>801</v>
      </c>
      <c r="AT55" s="112">
        <f t="shared" si="49"/>
        <v>38323.4</v>
      </c>
      <c r="AU55" s="112">
        <f t="shared" si="50"/>
        <v>49949.600000000006</v>
      </c>
      <c r="AV55" s="112">
        <f t="shared" si="51"/>
        <v>82244.600000000006</v>
      </c>
      <c r="AW55" s="112">
        <f t="shared" si="52"/>
        <v>32725.600000000002</v>
      </c>
      <c r="AX55" s="112">
        <f t="shared" si="53"/>
        <v>28850.2</v>
      </c>
      <c r="AY55" s="112">
        <f t="shared" si="54"/>
        <v>36601</v>
      </c>
      <c r="AZ55" s="112">
        <f t="shared" si="55"/>
        <v>31433.800000000003</v>
      </c>
      <c r="BA55" s="112">
        <f t="shared" si="56"/>
        <v>75355</v>
      </c>
      <c r="BB55" s="112">
        <f t="shared" si="61"/>
        <v>52963.8</v>
      </c>
      <c r="BC55" s="112">
        <f t="shared" si="62"/>
        <v>34448</v>
      </c>
      <c r="BD55" s="112">
        <f t="shared" si="63"/>
        <v>120568</v>
      </c>
      <c r="BE55" s="112">
        <f t="shared" si="64"/>
        <v>30142</v>
      </c>
    </row>
    <row r="56" spans="1:57" x14ac:dyDescent="0.2">
      <c r="A56" t="s">
        <v>56</v>
      </c>
      <c r="B56">
        <v>840168528165</v>
      </c>
      <c r="C56" s="2" t="s">
        <v>492</v>
      </c>
      <c r="D56" s="2">
        <v>840168528165</v>
      </c>
      <c r="E56" s="2" t="s">
        <v>493</v>
      </c>
      <c r="F56" s="2" t="s">
        <v>487</v>
      </c>
      <c r="G56" s="2" t="s">
        <v>488</v>
      </c>
      <c r="H56" s="2" t="s">
        <v>489</v>
      </c>
      <c r="I56" s="2" t="s">
        <v>368</v>
      </c>
      <c r="J56" s="2" t="s">
        <v>3994</v>
      </c>
      <c r="K56" s="3">
        <v>270</v>
      </c>
      <c r="L56" s="25">
        <v>473.71</v>
      </c>
      <c r="M56" s="2" t="s">
        <v>2202</v>
      </c>
      <c r="N56" s="2" t="s">
        <v>28</v>
      </c>
      <c r="O56" s="3">
        <v>284</v>
      </c>
      <c r="P56" s="3">
        <v>91</v>
      </c>
      <c r="Q56" s="21">
        <f>SUMIF('On Orders'!$B:$B,$C56,'On Orders'!E:E)</f>
        <v>0</v>
      </c>
      <c r="R56" s="22">
        <f>SUMIF('On Orders'!$B:$B,$C56,'On Orders'!F:F)</f>
        <v>192</v>
      </c>
      <c r="S56" s="22">
        <f>SUMIF('On Orders'!$B:$B,$C56,'On Orders'!G:G)</f>
        <v>0</v>
      </c>
      <c r="T56" s="22">
        <f>SUMIF('On Orders'!$B:$B,$C56,'On Orders'!H:H)</f>
        <v>0</v>
      </c>
      <c r="U56" s="3">
        <v>133</v>
      </c>
      <c r="V56" s="3">
        <v>154</v>
      </c>
      <c r="W56" s="3">
        <v>130</v>
      </c>
      <c r="X56" s="3">
        <v>74</v>
      </c>
      <c r="Y56" s="3">
        <v>148</v>
      </c>
      <c r="Z56" s="3">
        <v>69</v>
      </c>
      <c r="AA56" s="3">
        <v>49</v>
      </c>
      <c r="AB56" s="3">
        <v>244</v>
      </c>
      <c r="AC56" s="3">
        <v>134</v>
      </c>
      <c r="AD56" s="3">
        <v>80</v>
      </c>
      <c r="AE56" s="3">
        <v>300</v>
      </c>
      <c r="AF56" s="3">
        <v>70</v>
      </c>
      <c r="AG56" s="31">
        <f t="shared" si="47"/>
        <v>248</v>
      </c>
      <c r="AH56" s="26">
        <f t="shared" si="48"/>
        <v>4</v>
      </c>
      <c r="AI56" s="26">
        <f t="shared" si="57"/>
        <v>-130</v>
      </c>
      <c r="AJ56" s="26">
        <f t="shared" si="58"/>
        <v>-80</v>
      </c>
      <c r="AK56" s="26">
        <f t="shared" si="59"/>
        <v>-300</v>
      </c>
      <c r="AL56" s="26">
        <f t="shared" si="60"/>
        <v>-70</v>
      </c>
      <c r="AM56" s="30">
        <f t="shared" si="23"/>
        <v>49</v>
      </c>
      <c r="AN56" s="30">
        <f t="shared" si="24"/>
        <v>244</v>
      </c>
      <c r="AO56" s="30">
        <f t="shared" si="25"/>
        <v>134</v>
      </c>
      <c r="AP56" s="30">
        <f t="shared" si="26"/>
        <v>80</v>
      </c>
      <c r="AQ56" s="30">
        <f t="shared" si="27"/>
        <v>300</v>
      </c>
      <c r="AR56" s="30">
        <f t="shared" si="28"/>
        <v>70</v>
      </c>
      <c r="AS56" s="22">
        <f t="shared" si="34"/>
        <v>877</v>
      </c>
      <c r="AT56" s="112">
        <f t="shared" si="49"/>
        <v>63003.43</v>
      </c>
      <c r="AU56" s="112">
        <f t="shared" si="50"/>
        <v>72951.34</v>
      </c>
      <c r="AV56" s="112">
        <f t="shared" si="51"/>
        <v>61582.299999999996</v>
      </c>
      <c r="AW56" s="112">
        <f t="shared" si="52"/>
        <v>35054.54</v>
      </c>
      <c r="AX56" s="112">
        <f t="shared" si="53"/>
        <v>70109.08</v>
      </c>
      <c r="AY56" s="112">
        <f t="shared" si="54"/>
        <v>32685.989999999998</v>
      </c>
      <c r="AZ56" s="112">
        <f t="shared" si="55"/>
        <v>23211.789999999997</v>
      </c>
      <c r="BA56" s="112">
        <f t="shared" si="56"/>
        <v>115585.23999999999</v>
      </c>
      <c r="BB56" s="112">
        <f t="shared" si="61"/>
        <v>63477.14</v>
      </c>
      <c r="BC56" s="112">
        <f t="shared" si="62"/>
        <v>37896.799999999996</v>
      </c>
      <c r="BD56" s="112">
        <f t="shared" si="63"/>
        <v>142113</v>
      </c>
      <c r="BE56" s="112">
        <f t="shared" si="64"/>
        <v>33159.699999999997</v>
      </c>
    </row>
    <row r="57" spans="1:57" x14ac:dyDescent="0.2">
      <c r="A57" t="s">
        <v>56</v>
      </c>
      <c r="B57">
        <v>840168546688</v>
      </c>
      <c r="C57" s="2" t="s">
        <v>494</v>
      </c>
      <c r="D57" s="2">
        <v>840168546688</v>
      </c>
      <c r="E57" s="2" t="s">
        <v>495</v>
      </c>
      <c r="F57" s="2" t="s">
        <v>487</v>
      </c>
      <c r="G57" s="2" t="s">
        <v>488</v>
      </c>
      <c r="H57" s="2" t="s">
        <v>489</v>
      </c>
      <c r="I57" s="2" t="s">
        <v>368</v>
      </c>
      <c r="J57" s="2" t="s">
        <v>3994</v>
      </c>
      <c r="K57" s="3">
        <v>270</v>
      </c>
      <c r="L57" s="25">
        <v>430.6</v>
      </c>
      <c r="M57" s="2" t="s">
        <v>2202</v>
      </c>
      <c r="N57" s="2" t="s">
        <v>28</v>
      </c>
      <c r="O57" s="3">
        <v>253</v>
      </c>
      <c r="P57" s="3">
        <v>0</v>
      </c>
      <c r="Q57" s="21">
        <f>SUMIF('On Orders'!$B:$B,$C57,'On Orders'!E:E)</f>
        <v>0</v>
      </c>
      <c r="R57" s="22">
        <f>SUMIF('On Orders'!$B:$B,$C57,'On Orders'!F:F)</f>
        <v>216</v>
      </c>
      <c r="S57" s="22">
        <f>SUMIF('On Orders'!$B:$B,$C57,'On Orders'!G:G)</f>
        <v>0</v>
      </c>
      <c r="T57" s="22">
        <f>SUMIF('On Orders'!$B:$B,$C57,'On Orders'!H:H)</f>
        <v>0</v>
      </c>
      <c r="U57" s="3">
        <v>0</v>
      </c>
      <c r="V57" s="3">
        <v>0</v>
      </c>
      <c r="W57" s="3">
        <v>227</v>
      </c>
      <c r="X57" s="3">
        <v>73</v>
      </c>
      <c r="Y57" s="3">
        <v>156</v>
      </c>
      <c r="Z57" s="3">
        <v>41</v>
      </c>
      <c r="AA57" s="3">
        <v>0</v>
      </c>
      <c r="AB57" s="3">
        <v>120</v>
      </c>
      <c r="AC57" s="3">
        <v>80</v>
      </c>
      <c r="AD57" s="3">
        <v>70</v>
      </c>
      <c r="AE57" s="3">
        <v>80</v>
      </c>
      <c r="AF57" s="3">
        <v>80</v>
      </c>
      <c r="AG57" s="31">
        <f t="shared" si="47"/>
        <v>199</v>
      </c>
      <c r="AH57" s="26">
        <f t="shared" si="48"/>
        <v>79</v>
      </c>
      <c r="AI57" s="26">
        <f t="shared" si="57"/>
        <v>-1</v>
      </c>
      <c r="AJ57" s="26">
        <f t="shared" si="58"/>
        <v>-70</v>
      </c>
      <c r="AK57" s="26">
        <f t="shared" si="59"/>
        <v>-80</v>
      </c>
      <c r="AL57" s="26">
        <f t="shared" si="60"/>
        <v>-80</v>
      </c>
      <c r="AM57" s="30">
        <f t="shared" si="23"/>
        <v>0</v>
      </c>
      <c r="AN57" s="30">
        <f t="shared" si="24"/>
        <v>120</v>
      </c>
      <c r="AO57" s="30">
        <f t="shared" si="25"/>
        <v>80</v>
      </c>
      <c r="AP57" s="30">
        <f t="shared" si="26"/>
        <v>70</v>
      </c>
      <c r="AQ57" s="30">
        <f t="shared" si="27"/>
        <v>80</v>
      </c>
      <c r="AR57" s="30">
        <f t="shared" si="28"/>
        <v>80</v>
      </c>
      <c r="AS57" s="22">
        <f t="shared" si="34"/>
        <v>430</v>
      </c>
      <c r="AT57" s="112">
        <f t="shared" si="49"/>
        <v>0</v>
      </c>
      <c r="AU57" s="112">
        <f t="shared" si="50"/>
        <v>0</v>
      </c>
      <c r="AV57" s="112">
        <f t="shared" si="51"/>
        <v>97746.200000000012</v>
      </c>
      <c r="AW57" s="112">
        <f t="shared" si="52"/>
        <v>31433.800000000003</v>
      </c>
      <c r="AX57" s="112">
        <f t="shared" si="53"/>
        <v>67173.600000000006</v>
      </c>
      <c r="AY57" s="112">
        <f t="shared" si="54"/>
        <v>17654.600000000002</v>
      </c>
      <c r="AZ57" s="112">
        <f t="shared" si="55"/>
        <v>0</v>
      </c>
      <c r="BA57" s="112">
        <f t="shared" si="56"/>
        <v>51672</v>
      </c>
      <c r="BB57" s="112">
        <f t="shared" si="61"/>
        <v>34448</v>
      </c>
      <c r="BC57" s="112">
        <f t="shared" si="62"/>
        <v>30142</v>
      </c>
      <c r="BD57" s="112">
        <f t="shared" si="63"/>
        <v>34448</v>
      </c>
      <c r="BE57" s="112">
        <f t="shared" si="64"/>
        <v>34448</v>
      </c>
    </row>
    <row r="58" spans="1:57" x14ac:dyDescent="0.2">
      <c r="A58" t="s">
        <v>56</v>
      </c>
      <c r="B58">
        <v>840168507573</v>
      </c>
      <c r="C58" s="2" t="s">
        <v>496</v>
      </c>
      <c r="D58" s="2">
        <v>840168507573</v>
      </c>
      <c r="E58" s="2" t="s">
        <v>497</v>
      </c>
      <c r="F58" s="2" t="s">
        <v>487</v>
      </c>
      <c r="G58" s="2" t="s">
        <v>488</v>
      </c>
      <c r="H58" s="2" t="s">
        <v>498</v>
      </c>
      <c r="I58" s="2" t="s">
        <v>368</v>
      </c>
      <c r="J58" s="2" t="s">
        <v>3994</v>
      </c>
      <c r="K58" s="3">
        <v>270</v>
      </c>
      <c r="L58" s="25">
        <v>344.4</v>
      </c>
      <c r="M58" s="2" t="s">
        <v>2204</v>
      </c>
      <c r="N58" s="2" t="s">
        <v>28</v>
      </c>
      <c r="O58" s="3">
        <v>206</v>
      </c>
      <c r="P58" s="3">
        <v>132</v>
      </c>
      <c r="Q58" s="21">
        <f>SUMIF('On Orders'!$B:$B,$C58,'On Orders'!E:E)</f>
        <v>0</v>
      </c>
      <c r="R58" s="22">
        <f>SUMIF('On Orders'!$B:$B,$C58,'On Orders'!F:F)</f>
        <v>0</v>
      </c>
      <c r="S58" s="22">
        <f>SUMIF('On Orders'!$B:$B,$C58,'On Orders'!G:G)</f>
        <v>0</v>
      </c>
      <c r="T58" s="22">
        <f>SUMIF('On Orders'!$B:$B,$C58,'On Orders'!H:H)</f>
        <v>0</v>
      </c>
      <c r="U58" s="3">
        <v>0</v>
      </c>
      <c r="V58" s="3">
        <v>166</v>
      </c>
      <c r="W58" s="3">
        <v>121</v>
      </c>
      <c r="X58" s="3">
        <v>0</v>
      </c>
      <c r="Y58" s="3">
        <v>231</v>
      </c>
      <c r="Z58" s="3">
        <v>108</v>
      </c>
      <c r="AA58" s="3">
        <v>88</v>
      </c>
      <c r="AB58" s="3">
        <v>60</v>
      </c>
      <c r="AC58" s="3">
        <v>40</v>
      </c>
      <c r="AD58" s="3">
        <v>0</v>
      </c>
      <c r="AE58" s="3">
        <v>0</v>
      </c>
      <c r="AF58" s="3">
        <v>0</v>
      </c>
      <c r="AG58" s="31">
        <f t="shared" si="47"/>
        <v>-20</v>
      </c>
      <c r="AH58" s="26">
        <f t="shared" si="48"/>
        <v>-60</v>
      </c>
      <c r="AI58" s="26">
        <f t="shared" si="57"/>
        <v>-40</v>
      </c>
      <c r="AJ58" s="26">
        <f t="shared" si="58"/>
        <v>0</v>
      </c>
      <c r="AK58" s="26">
        <f t="shared" si="59"/>
        <v>0</v>
      </c>
      <c r="AL58" s="26">
        <f t="shared" si="60"/>
        <v>0</v>
      </c>
      <c r="AM58" s="30">
        <f t="shared" si="23"/>
        <v>88</v>
      </c>
      <c r="AN58" s="30">
        <f t="shared" si="24"/>
        <v>60</v>
      </c>
      <c r="AO58" s="30">
        <f t="shared" si="25"/>
        <v>40</v>
      </c>
      <c r="AP58" s="30">
        <f t="shared" si="26"/>
        <v>0</v>
      </c>
      <c r="AQ58" s="30">
        <f t="shared" si="27"/>
        <v>0</v>
      </c>
      <c r="AR58" s="30">
        <f t="shared" si="28"/>
        <v>0</v>
      </c>
      <c r="AS58" s="22">
        <f t="shared" si="34"/>
        <v>188</v>
      </c>
      <c r="AT58" s="112">
        <f t="shared" si="49"/>
        <v>0</v>
      </c>
      <c r="AU58" s="112">
        <f t="shared" si="50"/>
        <v>57170.399999999994</v>
      </c>
      <c r="AV58" s="112">
        <f t="shared" si="51"/>
        <v>41672.399999999994</v>
      </c>
      <c r="AW58" s="112">
        <f t="shared" si="52"/>
        <v>0</v>
      </c>
      <c r="AX58" s="112">
        <f t="shared" si="53"/>
        <v>79556.399999999994</v>
      </c>
      <c r="AY58" s="112">
        <f t="shared" si="54"/>
        <v>37195.199999999997</v>
      </c>
      <c r="AZ58" s="112">
        <f t="shared" si="55"/>
        <v>30307.199999999997</v>
      </c>
      <c r="BA58" s="112">
        <f t="shared" si="56"/>
        <v>20664</v>
      </c>
      <c r="BB58" s="112">
        <f t="shared" si="61"/>
        <v>13776</v>
      </c>
      <c r="BC58" s="112">
        <f t="shared" si="62"/>
        <v>0</v>
      </c>
      <c r="BD58" s="112">
        <f t="shared" si="63"/>
        <v>0</v>
      </c>
      <c r="BE58" s="112">
        <f t="shared" si="64"/>
        <v>0</v>
      </c>
    </row>
    <row r="59" spans="1:57" x14ac:dyDescent="0.2">
      <c r="A59" t="s">
        <v>56</v>
      </c>
      <c r="B59">
        <v>840168501823</v>
      </c>
      <c r="C59" s="2" t="s">
        <v>499</v>
      </c>
      <c r="D59" s="2">
        <v>840168501823</v>
      </c>
      <c r="E59" s="2" t="s">
        <v>500</v>
      </c>
      <c r="F59" s="2" t="s">
        <v>487</v>
      </c>
      <c r="G59" s="2" t="s">
        <v>488</v>
      </c>
      <c r="H59" s="2" t="s">
        <v>501</v>
      </c>
      <c r="I59" s="2" t="s">
        <v>368</v>
      </c>
      <c r="J59" s="2" t="s">
        <v>3994</v>
      </c>
      <c r="K59" s="3">
        <v>270</v>
      </c>
      <c r="L59" s="25">
        <v>516.80999999999995</v>
      </c>
      <c r="M59" s="2" t="s">
        <v>2202</v>
      </c>
      <c r="N59" s="2" t="s">
        <v>28</v>
      </c>
      <c r="O59" s="3">
        <v>246</v>
      </c>
      <c r="P59" s="3">
        <v>48</v>
      </c>
      <c r="Q59" s="21">
        <f>SUMIF('On Orders'!$B:$B,$C59,'On Orders'!E:E)</f>
        <v>0</v>
      </c>
      <c r="R59" s="22">
        <f>SUMIF('On Orders'!$B:$B,$C59,'On Orders'!F:F)</f>
        <v>160</v>
      </c>
      <c r="S59" s="22">
        <f>SUMIF('On Orders'!$B:$B,$C59,'On Orders'!G:G)</f>
        <v>0</v>
      </c>
      <c r="T59" s="22">
        <f>SUMIF('On Orders'!$B:$B,$C59,'On Orders'!H:H)</f>
        <v>0</v>
      </c>
      <c r="U59" s="3">
        <v>93</v>
      </c>
      <c r="V59" s="3">
        <v>66</v>
      </c>
      <c r="W59" s="3">
        <v>134</v>
      </c>
      <c r="X59" s="3">
        <v>30</v>
      </c>
      <c r="Y59" s="3">
        <v>64</v>
      </c>
      <c r="Z59" s="3">
        <v>31</v>
      </c>
      <c r="AA59" s="3">
        <v>42</v>
      </c>
      <c r="AB59" s="3">
        <v>147</v>
      </c>
      <c r="AC59" s="3">
        <v>35</v>
      </c>
      <c r="AD59" s="3">
        <v>60</v>
      </c>
      <c r="AE59" s="3">
        <v>98</v>
      </c>
      <c r="AF59" s="3">
        <v>52</v>
      </c>
      <c r="AG59" s="31">
        <f t="shared" si="47"/>
        <v>142</v>
      </c>
      <c r="AH59" s="26">
        <f t="shared" si="48"/>
        <v>-5</v>
      </c>
      <c r="AI59" s="26">
        <f t="shared" si="57"/>
        <v>-35</v>
      </c>
      <c r="AJ59" s="26">
        <f t="shared" si="58"/>
        <v>-60</v>
      </c>
      <c r="AK59" s="26">
        <f t="shared" si="59"/>
        <v>-98</v>
      </c>
      <c r="AL59" s="26">
        <f t="shared" si="60"/>
        <v>-52</v>
      </c>
      <c r="AM59" s="30">
        <f t="shared" si="23"/>
        <v>42</v>
      </c>
      <c r="AN59" s="30">
        <f t="shared" si="24"/>
        <v>147</v>
      </c>
      <c r="AO59" s="30">
        <f t="shared" si="25"/>
        <v>35</v>
      </c>
      <c r="AP59" s="30">
        <f t="shared" si="26"/>
        <v>60</v>
      </c>
      <c r="AQ59" s="30">
        <f t="shared" si="27"/>
        <v>98</v>
      </c>
      <c r="AR59" s="30">
        <f t="shared" si="28"/>
        <v>52</v>
      </c>
      <c r="AS59" s="22">
        <f t="shared" si="34"/>
        <v>434</v>
      </c>
      <c r="AT59" s="112">
        <f t="shared" si="49"/>
        <v>48063.329999999994</v>
      </c>
      <c r="AU59" s="112">
        <f t="shared" si="50"/>
        <v>34109.46</v>
      </c>
      <c r="AV59" s="112">
        <f t="shared" si="51"/>
        <v>69252.539999999994</v>
      </c>
      <c r="AW59" s="112">
        <f t="shared" si="52"/>
        <v>15504.3</v>
      </c>
      <c r="AX59" s="112">
        <f t="shared" si="53"/>
        <v>33075.839999999997</v>
      </c>
      <c r="AY59" s="112">
        <f t="shared" si="54"/>
        <v>16021.109999999999</v>
      </c>
      <c r="AZ59" s="112">
        <f t="shared" si="55"/>
        <v>21706.019999999997</v>
      </c>
      <c r="BA59" s="112">
        <f t="shared" si="56"/>
        <v>75971.069999999992</v>
      </c>
      <c r="BB59" s="112">
        <f t="shared" si="61"/>
        <v>18088.349999999999</v>
      </c>
      <c r="BC59" s="112">
        <f t="shared" si="62"/>
        <v>31008.6</v>
      </c>
      <c r="BD59" s="112">
        <f t="shared" si="63"/>
        <v>50647.38</v>
      </c>
      <c r="BE59" s="112">
        <f t="shared" si="64"/>
        <v>26874.119999999995</v>
      </c>
    </row>
    <row r="60" spans="1:57" x14ac:dyDescent="0.2">
      <c r="A60" t="s">
        <v>56</v>
      </c>
      <c r="B60">
        <v>840168501106</v>
      </c>
      <c r="C60" s="2" t="s">
        <v>502</v>
      </c>
      <c r="D60" s="2">
        <v>840168501106</v>
      </c>
      <c r="E60" s="2" t="s">
        <v>503</v>
      </c>
      <c r="F60" s="2" t="s">
        <v>487</v>
      </c>
      <c r="G60" s="2" t="s">
        <v>488</v>
      </c>
      <c r="H60" s="2" t="s">
        <v>504</v>
      </c>
      <c r="I60" s="2" t="s">
        <v>368</v>
      </c>
      <c r="J60" s="2" t="s">
        <v>3994</v>
      </c>
      <c r="K60" s="3">
        <v>270</v>
      </c>
      <c r="L60" s="25">
        <v>430.6</v>
      </c>
      <c r="M60" s="2" t="s">
        <v>2202</v>
      </c>
      <c r="N60" s="2" t="s">
        <v>28</v>
      </c>
      <c r="O60" s="3">
        <v>202</v>
      </c>
      <c r="P60" s="3">
        <v>1</v>
      </c>
      <c r="Q60" s="21">
        <f>SUMIF('On Orders'!$B:$B,$C60,'On Orders'!E:E)</f>
        <v>0</v>
      </c>
      <c r="R60" s="22">
        <f>SUMIF('On Orders'!$B:$B,$C60,'On Orders'!F:F)</f>
        <v>224</v>
      </c>
      <c r="S60" s="22">
        <f>SUMIF('On Orders'!$B:$B,$C60,'On Orders'!G:G)</f>
        <v>0</v>
      </c>
      <c r="T60" s="22">
        <f>SUMIF('On Orders'!$B:$B,$C60,'On Orders'!H:H)</f>
        <v>0</v>
      </c>
      <c r="U60" s="3">
        <v>55</v>
      </c>
      <c r="V60" s="3">
        <v>0</v>
      </c>
      <c r="W60" s="3">
        <v>0</v>
      </c>
      <c r="X60" s="3">
        <v>0</v>
      </c>
      <c r="Y60" s="3">
        <v>104</v>
      </c>
      <c r="Z60" s="3">
        <v>40</v>
      </c>
      <c r="AA60" s="3">
        <v>49</v>
      </c>
      <c r="AB60" s="3">
        <v>164</v>
      </c>
      <c r="AC60" s="3">
        <v>50</v>
      </c>
      <c r="AD60" s="3">
        <v>70</v>
      </c>
      <c r="AE60" s="3">
        <v>110</v>
      </c>
      <c r="AF60" s="3">
        <v>60</v>
      </c>
      <c r="AG60" s="31">
        <f t="shared" si="47"/>
        <v>108</v>
      </c>
      <c r="AH60" s="26">
        <f t="shared" si="48"/>
        <v>-56</v>
      </c>
      <c r="AI60" s="26">
        <f t="shared" si="57"/>
        <v>-50</v>
      </c>
      <c r="AJ60" s="26">
        <f t="shared" si="58"/>
        <v>-70</v>
      </c>
      <c r="AK60" s="26">
        <f t="shared" si="59"/>
        <v>-110</v>
      </c>
      <c r="AL60" s="26">
        <f t="shared" si="60"/>
        <v>-60</v>
      </c>
      <c r="AM60" s="30">
        <f t="shared" si="23"/>
        <v>49</v>
      </c>
      <c r="AN60" s="30">
        <f t="shared" si="24"/>
        <v>164</v>
      </c>
      <c r="AO60" s="30">
        <f t="shared" si="25"/>
        <v>50</v>
      </c>
      <c r="AP60" s="30">
        <f t="shared" si="26"/>
        <v>70</v>
      </c>
      <c r="AQ60" s="30">
        <f t="shared" si="27"/>
        <v>110</v>
      </c>
      <c r="AR60" s="30">
        <f t="shared" si="28"/>
        <v>60</v>
      </c>
      <c r="AS60" s="22">
        <f t="shared" si="34"/>
        <v>503</v>
      </c>
      <c r="AT60" s="112">
        <f t="shared" si="49"/>
        <v>23683</v>
      </c>
      <c r="AU60" s="112">
        <f t="shared" si="50"/>
        <v>0</v>
      </c>
      <c r="AV60" s="112">
        <f t="shared" si="51"/>
        <v>0</v>
      </c>
      <c r="AW60" s="112">
        <f t="shared" si="52"/>
        <v>0</v>
      </c>
      <c r="AX60" s="112">
        <f t="shared" si="53"/>
        <v>44782.400000000001</v>
      </c>
      <c r="AY60" s="112">
        <f t="shared" si="54"/>
        <v>17224</v>
      </c>
      <c r="AZ60" s="112">
        <f t="shared" si="55"/>
        <v>21099.4</v>
      </c>
      <c r="BA60" s="112">
        <f t="shared" si="56"/>
        <v>70618.400000000009</v>
      </c>
      <c r="BB60" s="112">
        <f t="shared" si="61"/>
        <v>21530</v>
      </c>
      <c r="BC60" s="112">
        <f t="shared" si="62"/>
        <v>30142</v>
      </c>
      <c r="BD60" s="112">
        <f t="shared" si="63"/>
        <v>47366</v>
      </c>
      <c r="BE60" s="112">
        <f t="shared" si="64"/>
        <v>25836</v>
      </c>
    </row>
    <row r="61" spans="1:57" x14ac:dyDescent="0.2">
      <c r="A61" t="s">
        <v>56</v>
      </c>
      <c r="B61">
        <v>840168501335</v>
      </c>
      <c r="C61" s="2" t="s">
        <v>505</v>
      </c>
      <c r="D61" s="2">
        <v>840168501335</v>
      </c>
      <c r="E61" s="2" t="s">
        <v>506</v>
      </c>
      <c r="F61" s="2" t="s">
        <v>487</v>
      </c>
      <c r="G61" s="2" t="s">
        <v>488</v>
      </c>
      <c r="H61" s="2" t="s">
        <v>504</v>
      </c>
      <c r="I61" s="2" t="s">
        <v>368</v>
      </c>
      <c r="J61" s="2" t="s">
        <v>3994</v>
      </c>
      <c r="K61" s="3">
        <v>0</v>
      </c>
      <c r="L61" s="25">
        <v>430.6</v>
      </c>
      <c r="M61" s="2" t="s">
        <v>2204</v>
      </c>
      <c r="N61" s="2" t="s">
        <v>66</v>
      </c>
      <c r="O61" s="3">
        <v>143</v>
      </c>
      <c r="P61" s="3">
        <v>0</v>
      </c>
      <c r="Q61" s="21">
        <f>SUMIF('On Orders'!$B:$B,$C61,'On Orders'!E:E)</f>
        <v>0</v>
      </c>
      <c r="R61" s="22">
        <f>SUMIF('On Orders'!$B:$B,$C61,'On Orders'!F:F)</f>
        <v>0</v>
      </c>
      <c r="S61" s="22">
        <f>SUMIF('On Orders'!$B:$B,$C61,'On Orders'!G:G)</f>
        <v>0</v>
      </c>
      <c r="T61" s="22">
        <f>SUMIF('On Orders'!$B:$B,$C61,'On Orders'!H:H)</f>
        <v>0</v>
      </c>
      <c r="U61" s="3">
        <v>104</v>
      </c>
      <c r="V61" s="3">
        <v>73</v>
      </c>
      <c r="W61" s="3">
        <v>76</v>
      </c>
      <c r="X61" s="3">
        <v>9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1">
        <f t="shared" si="47"/>
        <v>143</v>
      </c>
      <c r="AH61" s="26">
        <f t="shared" si="48"/>
        <v>143</v>
      </c>
      <c r="AI61" s="26">
        <f t="shared" si="57"/>
        <v>143</v>
      </c>
      <c r="AJ61" s="26">
        <f t="shared" si="58"/>
        <v>143</v>
      </c>
      <c r="AK61" s="26">
        <f t="shared" si="59"/>
        <v>143</v>
      </c>
      <c r="AL61" s="26">
        <f t="shared" si="60"/>
        <v>143</v>
      </c>
      <c r="AM61" s="30">
        <f t="shared" si="23"/>
        <v>0</v>
      </c>
      <c r="AN61" s="30">
        <f t="shared" si="24"/>
        <v>0</v>
      </c>
      <c r="AO61" s="30">
        <f t="shared" si="25"/>
        <v>0</v>
      </c>
      <c r="AP61" s="30">
        <f t="shared" si="26"/>
        <v>0</v>
      </c>
      <c r="AQ61" s="30">
        <f t="shared" si="27"/>
        <v>0</v>
      </c>
      <c r="AR61" s="30">
        <f t="shared" si="28"/>
        <v>0</v>
      </c>
      <c r="AS61" s="22">
        <f t="shared" si="34"/>
        <v>0</v>
      </c>
      <c r="AT61" s="112">
        <f t="shared" si="49"/>
        <v>44782.400000000001</v>
      </c>
      <c r="AU61" s="112">
        <f t="shared" si="50"/>
        <v>31433.800000000003</v>
      </c>
      <c r="AV61" s="112">
        <f t="shared" si="51"/>
        <v>32725.600000000002</v>
      </c>
      <c r="AW61" s="112">
        <f t="shared" si="52"/>
        <v>3875.4</v>
      </c>
      <c r="AX61" s="112">
        <f t="shared" si="53"/>
        <v>0</v>
      </c>
      <c r="AY61" s="112">
        <f t="shared" si="54"/>
        <v>0</v>
      </c>
      <c r="AZ61" s="112">
        <f t="shared" si="55"/>
        <v>0</v>
      </c>
      <c r="BA61" s="112">
        <f t="shared" si="56"/>
        <v>0</v>
      </c>
      <c r="BB61" s="112">
        <f t="shared" si="61"/>
        <v>0</v>
      </c>
      <c r="BC61" s="112">
        <f t="shared" si="62"/>
        <v>0</v>
      </c>
      <c r="BD61" s="112">
        <f t="shared" si="63"/>
        <v>0</v>
      </c>
      <c r="BE61" s="112">
        <f t="shared" si="64"/>
        <v>0</v>
      </c>
    </row>
    <row r="62" spans="1:57" x14ac:dyDescent="0.2">
      <c r="A62" t="s">
        <v>56</v>
      </c>
      <c r="B62">
        <v>840168536160</v>
      </c>
      <c r="C62" s="2" t="s">
        <v>507</v>
      </c>
      <c r="D62" s="2">
        <v>840168536160</v>
      </c>
      <c r="E62" s="2" t="s">
        <v>508</v>
      </c>
      <c r="F62" s="2" t="s">
        <v>487</v>
      </c>
      <c r="G62" s="2" t="s">
        <v>488</v>
      </c>
      <c r="H62" s="2" t="s">
        <v>509</v>
      </c>
      <c r="I62" s="2" t="s">
        <v>368</v>
      </c>
      <c r="J62" s="2" t="s">
        <v>3994</v>
      </c>
      <c r="K62" s="3">
        <v>170</v>
      </c>
      <c r="L62" s="25">
        <v>430.6</v>
      </c>
      <c r="M62" s="2" t="s">
        <v>2202</v>
      </c>
      <c r="N62" s="2" t="s">
        <v>28</v>
      </c>
      <c r="O62" s="3">
        <v>190</v>
      </c>
      <c r="P62" s="3">
        <v>0</v>
      </c>
      <c r="Q62" s="21">
        <f>SUMIF('On Orders'!$B:$B,$C62,'On Orders'!E:E)</f>
        <v>0</v>
      </c>
      <c r="R62" s="22">
        <f>SUMIF('On Orders'!$B:$B,$C62,'On Orders'!F:F)</f>
        <v>72</v>
      </c>
      <c r="S62" s="22">
        <f>SUMIF('On Orders'!$B:$B,$C62,'On Orders'!G:G)</f>
        <v>0</v>
      </c>
      <c r="T62" s="22">
        <f>SUMIF('On Orders'!$B:$B,$C62,'On Orders'!H:H)</f>
        <v>0</v>
      </c>
      <c r="U62" s="3">
        <v>10</v>
      </c>
      <c r="V62" s="3">
        <v>45</v>
      </c>
      <c r="W62" s="3">
        <v>39</v>
      </c>
      <c r="X62" s="3">
        <v>7</v>
      </c>
      <c r="Y62" s="3">
        <v>34</v>
      </c>
      <c r="Z62" s="3">
        <v>23</v>
      </c>
      <c r="AA62" s="3">
        <v>16</v>
      </c>
      <c r="AB62" s="3">
        <v>45</v>
      </c>
      <c r="AC62" s="3">
        <v>15</v>
      </c>
      <c r="AD62" s="3">
        <v>25</v>
      </c>
      <c r="AE62" s="3">
        <v>35</v>
      </c>
      <c r="AF62" s="3">
        <v>15</v>
      </c>
      <c r="AG62" s="31">
        <f t="shared" si="47"/>
        <v>76</v>
      </c>
      <c r="AH62" s="26">
        <f t="shared" si="48"/>
        <v>31</v>
      </c>
      <c r="AI62" s="26">
        <f t="shared" si="57"/>
        <v>16</v>
      </c>
      <c r="AJ62" s="26">
        <f t="shared" si="58"/>
        <v>-9</v>
      </c>
      <c r="AK62" s="26">
        <f t="shared" si="59"/>
        <v>-35</v>
      </c>
      <c r="AL62" s="26">
        <f t="shared" si="60"/>
        <v>-15</v>
      </c>
      <c r="AM62" s="30">
        <f t="shared" si="23"/>
        <v>16</v>
      </c>
      <c r="AN62" s="30">
        <f t="shared" si="24"/>
        <v>45</v>
      </c>
      <c r="AO62" s="30">
        <f t="shared" si="25"/>
        <v>15</v>
      </c>
      <c r="AP62" s="30">
        <f t="shared" si="26"/>
        <v>25</v>
      </c>
      <c r="AQ62" s="30">
        <f t="shared" si="27"/>
        <v>35</v>
      </c>
      <c r="AR62" s="30">
        <f t="shared" si="28"/>
        <v>15</v>
      </c>
      <c r="AS62" s="22">
        <f t="shared" si="34"/>
        <v>151</v>
      </c>
      <c r="AT62" s="112">
        <f t="shared" si="49"/>
        <v>4306</v>
      </c>
      <c r="AU62" s="112">
        <f t="shared" si="50"/>
        <v>19377</v>
      </c>
      <c r="AV62" s="112">
        <f t="shared" si="51"/>
        <v>16793.400000000001</v>
      </c>
      <c r="AW62" s="112">
        <f t="shared" si="52"/>
        <v>3014.2000000000003</v>
      </c>
      <c r="AX62" s="112">
        <f t="shared" si="53"/>
        <v>14640.400000000001</v>
      </c>
      <c r="AY62" s="112">
        <f t="shared" si="54"/>
        <v>9903.8000000000011</v>
      </c>
      <c r="AZ62" s="112">
        <f t="shared" si="55"/>
        <v>6889.6</v>
      </c>
      <c r="BA62" s="112">
        <f t="shared" si="56"/>
        <v>19377</v>
      </c>
      <c r="BB62" s="112">
        <f t="shared" si="61"/>
        <v>6459</v>
      </c>
      <c r="BC62" s="112">
        <f t="shared" si="62"/>
        <v>10765</v>
      </c>
      <c r="BD62" s="112">
        <f t="shared" si="63"/>
        <v>15071</v>
      </c>
      <c r="BE62" s="112">
        <f t="shared" si="64"/>
        <v>6459</v>
      </c>
    </row>
    <row r="63" spans="1:57" x14ac:dyDescent="0.2">
      <c r="A63" t="s">
        <v>56</v>
      </c>
      <c r="B63">
        <v>840168536320</v>
      </c>
      <c r="C63" s="2" t="s">
        <v>510</v>
      </c>
      <c r="D63" s="2">
        <v>840168536320</v>
      </c>
      <c r="E63" s="2" t="s">
        <v>511</v>
      </c>
      <c r="F63" s="2" t="s">
        <v>487</v>
      </c>
      <c r="G63" s="2" t="s">
        <v>488</v>
      </c>
      <c r="H63" s="2" t="s">
        <v>512</v>
      </c>
      <c r="I63" s="2" t="s">
        <v>368</v>
      </c>
      <c r="J63" s="2" t="s">
        <v>3994</v>
      </c>
      <c r="K63" s="3">
        <v>170</v>
      </c>
      <c r="L63" s="25">
        <v>516.80999999999995</v>
      </c>
      <c r="M63" s="2" t="s">
        <v>2202</v>
      </c>
      <c r="N63" s="2" t="s">
        <v>28</v>
      </c>
      <c r="O63" s="3">
        <v>129</v>
      </c>
      <c r="P63" s="3">
        <v>0</v>
      </c>
      <c r="Q63" s="21">
        <f>SUMIF('On Orders'!$B:$B,$C63,'On Orders'!E:E)</f>
        <v>0</v>
      </c>
      <c r="R63" s="22">
        <f>SUMIF('On Orders'!$B:$B,$C63,'On Orders'!F:F)</f>
        <v>72</v>
      </c>
      <c r="S63" s="22">
        <f>SUMIF('On Orders'!$B:$B,$C63,'On Orders'!G:G)</f>
        <v>0</v>
      </c>
      <c r="T63" s="22">
        <f>SUMIF('On Orders'!$B:$B,$C63,'On Orders'!H:H)</f>
        <v>0</v>
      </c>
      <c r="U63" s="3">
        <v>22</v>
      </c>
      <c r="V63" s="3">
        <v>31</v>
      </c>
      <c r="W63" s="3">
        <v>0</v>
      </c>
      <c r="X63" s="3">
        <v>0</v>
      </c>
      <c r="Y63" s="3">
        <v>0</v>
      </c>
      <c r="Z63" s="3">
        <v>37</v>
      </c>
      <c r="AA63" s="3">
        <v>12</v>
      </c>
      <c r="AB63" s="3">
        <v>39</v>
      </c>
      <c r="AC63" s="3">
        <v>28</v>
      </c>
      <c r="AD63" s="3">
        <v>25</v>
      </c>
      <c r="AE63" s="3">
        <v>25</v>
      </c>
      <c r="AF63" s="3">
        <v>18</v>
      </c>
      <c r="AG63" s="31">
        <f t="shared" si="47"/>
        <v>19</v>
      </c>
      <c r="AH63" s="26">
        <f t="shared" si="48"/>
        <v>-20</v>
      </c>
      <c r="AI63" s="26">
        <f t="shared" si="57"/>
        <v>-28</v>
      </c>
      <c r="AJ63" s="26">
        <f t="shared" si="58"/>
        <v>-25</v>
      </c>
      <c r="AK63" s="26">
        <f t="shared" si="59"/>
        <v>-25</v>
      </c>
      <c r="AL63" s="26">
        <f t="shared" si="60"/>
        <v>-18</v>
      </c>
      <c r="AM63" s="30">
        <f t="shared" si="23"/>
        <v>12</v>
      </c>
      <c r="AN63" s="30">
        <f t="shared" si="24"/>
        <v>39</v>
      </c>
      <c r="AO63" s="30">
        <f t="shared" si="25"/>
        <v>28</v>
      </c>
      <c r="AP63" s="30">
        <f t="shared" si="26"/>
        <v>25</v>
      </c>
      <c r="AQ63" s="30">
        <f t="shared" si="27"/>
        <v>25</v>
      </c>
      <c r="AR63" s="30">
        <f t="shared" si="28"/>
        <v>18</v>
      </c>
      <c r="AS63" s="22">
        <f t="shared" si="34"/>
        <v>147</v>
      </c>
      <c r="AT63" s="112">
        <f t="shared" si="49"/>
        <v>11369.82</v>
      </c>
      <c r="AU63" s="112">
        <f t="shared" si="50"/>
        <v>16021.109999999999</v>
      </c>
      <c r="AV63" s="112">
        <f t="shared" si="51"/>
        <v>0</v>
      </c>
      <c r="AW63" s="112">
        <f t="shared" si="52"/>
        <v>0</v>
      </c>
      <c r="AX63" s="112">
        <f t="shared" si="53"/>
        <v>0</v>
      </c>
      <c r="AY63" s="112">
        <f t="shared" si="54"/>
        <v>19121.969999999998</v>
      </c>
      <c r="AZ63" s="112">
        <f t="shared" si="55"/>
        <v>6201.7199999999993</v>
      </c>
      <c r="BA63" s="112">
        <f t="shared" si="56"/>
        <v>20155.589999999997</v>
      </c>
      <c r="BB63" s="112">
        <f t="shared" si="61"/>
        <v>14470.679999999998</v>
      </c>
      <c r="BC63" s="112">
        <f t="shared" si="62"/>
        <v>12920.249999999998</v>
      </c>
      <c r="BD63" s="112">
        <f t="shared" si="63"/>
        <v>12920.249999999998</v>
      </c>
      <c r="BE63" s="112">
        <f t="shared" si="64"/>
        <v>9302.5799999999981</v>
      </c>
    </row>
    <row r="64" spans="1:57" x14ac:dyDescent="0.2">
      <c r="A64" t="s">
        <v>56</v>
      </c>
      <c r="B64">
        <v>848709095855</v>
      </c>
      <c r="C64" s="2" t="s">
        <v>995</v>
      </c>
      <c r="D64" s="2" t="s">
        <v>996</v>
      </c>
      <c r="E64" s="2" t="s">
        <v>997</v>
      </c>
      <c r="F64" s="2" t="s">
        <v>515</v>
      </c>
      <c r="G64" s="2" t="s">
        <v>516</v>
      </c>
      <c r="H64" s="2" t="s">
        <v>998</v>
      </c>
      <c r="I64" s="2" t="s">
        <v>368</v>
      </c>
      <c r="J64" s="2" t="s">
        <v>3994</v>
      </c>
      <c r="K64" s="3">
        <v>0</v>
      </c>
      <c r="L64" s="25">
        <v>430.6</v>
      </c>
      <c r="M64" s="2" t="s">
        <v>2204</v>
      </c>
      <c r="N64" s="2" t="s">
        <v>66</v>
      </c>
      <c r="O64" s="3">
        <v>15</v>
      </c>
      <c r="P64" s="3">
        <v>0</v>
      </c>
      <c r="Q64" s="21">
        <f>SUMIF('On Orders'!$B:$B,$C64,'On Orders'!E:E)</f>
        <v>0</v>
      </c>
      <c r="R64" s="22">
        <f>SUMIF('On Orders'!$B:$B,$C64,'On Orders'!F:F)</f>
        <v>0</v>
      </c>
      <c r="S64" s="22">
        <f>SUMIF('On Orders'!$B:$B,$C64,'On Orders'!G:G)</f>
        <v>0</v>
      </c>
      <c r="T64" s="22">
        <f>SUMIF('On Orders'!$B:$B,$C64,'On Orders'!H:H)</f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1">
        <f t="shared" si="47"/>
        <v>15</v>
      </c>
      <c r="AH64" s="26">
        <f t="shared" si="48"/>
        <v>15</v>
      </c>
      <c r="AI64" s="26">
        <f t="shared" si="57"/>
        <v>15</v>
      </c>
      <c r="AJ64" s="26">
        <f t="shared" si="58"/>
        <v>15</v>
      </c>
      <c r="AK64" s="26">
        <f t="shared" si="59"/>
        <v>15</v>
      </c>
      <c r="AL64" s="26">
        <f t="shared" si="60"/>
        <v>15</v>
      </c>
      <c r="AM64" s="30">
        <f t="shared" si="23"/>
        <v>0</v>
      </c>
      <c r="AN64" s="30">
        <f t="shared" si="24"/>
        <v>0</v>
      </c>
      <c r="AO64" s="30">
        <f t="shared" si="25"/>
        <v>0</v>
      </c>
      <c r="AP64" s="30">
        <f t="shared" si="26"/>
        <v>0</v>
      </c>
      <c r="AQ64" s="30">
        <f t="shared" si="27"/>
        <v>0</v>
      </c>
      <c r="AR64" s="30">
        <f t="shared" si="28"/>
        <v>0</v>
      </c>
      <c r="AS64" s="22">
        <f t="shared" si="34"/>
        <v>0</v>
      </c>
      <c r="AT64" s="112">
        <f t="shared" si="49"/>
        <v>0</v>
      </c>
      <c r="AU64" s="112">
        <f t="shared" si="50"/>
        <v>0</v>
      </c>
      <c r="AV64" s="112">
        <f t="shared" si="51"/>
        <v>0</v>
      </c>
      <c r="AW64" s="112">
        <f t="shared" si="52"/>
        <v>0</v>
      </c>
      <c r="AX64" s="112">
        <f t="shared" si="53"/>
        <v>0</v>
      </c>
      <c r="AY64" s="112">
        <f t="shared" si="54"/>
        <v>0</v>
      </c>
      <c r="AZ64" s="112">
        <f t="shared" si="55"/>
        <v>0</v>
      </c>
      <c r="BA64" s="112">
        <f t="shared" si="56"/>
        <v>0</v>
      </c>
      <c r="BB64" s="112">
        <f t="shared" si="61"/>
        <v>0</v>
      </c>
      <c r="BC64" s="112">
        <f t="shared" si="62"/>
        <v>0</v>
      </c>
      <c r="BD64" s="112">
        <f t="shared" si="63"/>
        <v>0</v>
      </c>
      <c r="BE64" s="112">
        <f t="shared" si="64"/>
        <v>0</v>
      </c>
    </row>
    <row r="65" spans="1:57" x14ac:dyDescent="0.2">
      <c r="A65" t="s">
        <v>56</v>
      </c>
      <c r="B65">
        <v>848709097941</v>
      </c>
      <c r="C65" s="2" t="s">
        <v>999</v>
      </c>
      <c r="D65" s="2" t="s">
        <v>1000</v>
      </c>
      <c r="E65" s="2" t="s">
        <v>1001</v>
      </c>
      <c r="F65" s="2" t="s">
        <v>515</v>
      </c>
      <c r="G65" s="2" t="s">
        <v>516</v>
      </c>
      <c r="H65" s="2" t="s">
        <v>998</v>
      </c>
      <c r="I65" s="2" t="s">
        <v>368</v>
      </c>
      <c r="J65" s="2" t="s">
        <v>3994</v>
      </c>
      <c r="K65" s="3">
        <v>0</v>
      </c>
      <c r="L65" s="25">
        <v>697.76</v>
      </c>
      <c r="M65" s="2" t="s">
        <v>2204</v>
      </c>
      <c r="N65" s="2" t="s">
        <v>66</v>
      </c>
      <c r="O65" s="3">
        <v>1</v>
      </c>
      <c r="P65" s="3">
        <v>0</v>
      </c>
      <c r="Q65" s="21">
        <f>SUMIF('On Orders'!$B:$B,$C65,'On Orders'!E:E)</f>
        <v>0</v>
      </c>
      <c r="R65" s="22">
        <f>SUMIF('On Orders'!$B:$B,$C65,'On Orders'!F:F)</f>
        <v>0</v>
      </c>
      <c r="S65" s="22">
        <f>SUMIF('On Orders'!$B:$B,$C65,'On Orders'!G:G)</f>
        <v>0</v>
      </c>
      <c r="T65" s="22">
        <f>SUMIF('On Orders'!$B:$B,$C65,'On Orders'!H:H)</f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1">
        <f t="shared" si="47"/>
        <v>1</v>
      </c>
      <c r="AH65" s="26">
        <f t="shared" si="48"/>
        <v>1</v>
      </c>
      <c r="AI65" s="26">
        <f t="shared" si="57"/>
        <v>1</v>
      </c>
      <c r="AJ65" s="26">
        <f t="shared" si="58"/>
        <v>1</v>
      </c>
      <c r="AK65" s="26">
        <f t="shared" si="59"/>
        <v>1</v>
      </c>
      <c r="AL65" s="26">
        <f t="shared" si="60"/>
        <v>1</v>
      </c>
      <c r="AM65" s="30">
        <f t="shared" si="23"/>
        <v>0</v>
      </c>
      <c r="AN65" s="30">
        <f t="shared" si="24"/>
        <v>0</v>
      </c>
      <c r="AO65" s="30">
        <f t="shared" si="25"/>
        <v>0</v>
      </c>
      <c r="AP65" s="30">
        <f t="shared" si="26"/>
        <v>0</v>
      </c>
      <c r="AQ65" s="30">
        <f t="shared" si="27"/>
        <v>0</v>
      </c>
      <c r="AR65" s="30">
        <f t="shared" si="28"/>
        <v>0</v>
      </c>
      <c r="AS65" s="22">
        <f t="shared" si="34"/>
        <v>0</v>
      </c>
      <c r="AT65" s="112">
        <f t="shared" si="49"/>
        <v>0</v>
      </c>
      <c r="AU65" s="112">
        <f t="shared" si="50"/>
        <v>0</v>
      </c>
      <c r="AV65" s="112">
        <f t="shared" si="51"/>
        <v>0</v>
      </c>
      <c r="AW65" s="112">
        <f t="shared" si="52"/>
        <v>0</v>
      </c>
      <c r="AX65" s="112">
        <f t="shared" si="53"/>
        <v>0</v>
      </c>
      <c r="AY65" s="112">
        <f t="shared" si="54"/>
        <v>0</v>
      </c>
      <c r="AZ65" s="112">
        <f t="shared" si="55"/>
        <v>0</v>
      </c>
      <c r="BA65" s="112">
        <f t="shared" si="56"/>
        <v>0</v>
      </c>
      <c r="BB65" s="112">
        <f t="shared" si="61"/>
        <v>0</v>
      </c>
      <c r="BC65" s="112">
        <f t="shared" si="62"/>
        <v>0</v>
      </c>
      <c r="BD65" s="112">
        <f t="shared" si="63"/>
        <v>0</v>
      </c>
      <c r="BE65" s="112">
        <f t="shared" si="64"/>
        <v>0</v>
      </c>
    </row>
    <row r="66" spans="1:57" x14ac:dyDescent="0.2">
      <c r="A66" t="s">
        <v>56</v>
      </c>
      <c r="B66">
        <v>848709095848</v>
      </c>
      <c r="C66" s="2" t="s">
        <v>1002</v>
      </c>
      <c r="D66" s="2" t="s">
        <v>1003</v>
      </c>
      <c r="E66" s="2" t="s">
        <v>1004</v>
      </c>
      <c r="F66" s="2" t="s">
        <v>515</v>
      </c>
      <c r="G66" s="2" t="s">
        <v>516</v>
      </c>
      <c r="H66" s="2" t="s">
        <v>1005</v>
      </c>
      <c r="I66" s="2" t="s">
        <v>368</v>
      </c>
      <c r="J66" s="2" t="s">
        <v>3994</v>
      </c>
      <c r="K66" s="3">
        <v>0</v>
      </c>
      <c r="L66" s="25">
        <v>697.76</v>
      </c>
      <c r="M66" s="2" t="s">
        <v>2204</v>
      </c>
      <c r="N66" s="2" t="s">
        <v>66</v>
      </c>
      <c r="O66" s="3">
        <v>1</v>
      </c>
      <c r="P66" s="3">
        <v>0</v>
      </c>
      <c r="Q66" s="21">
        <f>SUMIF('On Orders'!$B:$B,$C66,'On Orders'!E:E)</f>
        <v>0</v>
      </c>
      <c r="R66" s="22">
        <f>SUMIF('On Orders'!$B:$B,$C66,'On Orders'!F:F)</f>
        <v>0</v>
      </c>
      <c r="S66" s="22">
        <f>SUMIF('On Orders'!$B:$B,$C66,'On Orders'!G:G)</f>
        <v>0</v>
      </c>
      <c r="T66" s="22">
        <f>SUMIF('On Orders'!$B:$B,$C66,'On Orders'!H:H)</f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1">
        <f t="shared" si="47"/>
        <v>1</v>
      </c>
      <c r="AH66" s="26">
        <f t="shared" si="48"/>
        <v>1</v>
      </c>
      <c r="AI66" s="26">
        <f t="shared" si="57"/>
        <v>1</v>
      </c>
      <c r="AJ66" s="26">
        <f t="shared" si="58"/>
        <v>1</v>
      </c>
      <c r="AK66" s="26">
        <f t="shared" si="59"/>
        <v>1</v>
      </c>
      <c r="AL66" s="26">
        <f t="shared" si="60"/>
        <v>1</v>
      </c>
      <c r="AM66" s="30">
        <f t="shared" si="23"/>
        <v>0</v>
      </c>
      <c r="AN66" s="30">
        <f t="shared" si="24"/>
        <v>0</v>
      </c>
      <c r="AO66" s="30">
        <f t="shared" si="25"/>
        <v>0</v>
      </c>
      <c r="AP66" s="30">
        <f t="shared" si="26"/>
        <v>0</v>
      </c>
      <c r="AQ66" s="30">
        <f t="shared" si="27"/>
        <v>0</v>
      </c>
      <c r="AR66" s="30">
        <f t="shared" si="28"/>
        <v>0</v>
      </c>
      <c r="AS66" s="22">
        <f t="shared" si="34"/>
        <v>0</v>
      </c>
      <c r="AT66" s="112">
        <f t="shared" si="49"/>
        <v>0</v>
      </c>
      <c r="AU66" s="112">
        <f t="shared" si="50"/>
        <v>0</v>
      </c>
      <c r="AV66" s="112">
        <f t="shared" si="51"/>
        <v>0</v>
      </c>
      <c r="AW66" s="112">
        <f t="shared" si="52"/>
        <v>0</v>
      </c>
      <c r="AX66" s="112">
        <f t="shared" si="53"/>
        <v>0</v>
      </c>
      <c r="AY66" s="112">
        <f t="shared" si="54"/>
        <v>0</v>
      </c>
      <c r="AZ66" s="112">
        <f t="shared" si="55"/>
        <v>0</v>
      </c>
      <c r="BA66" s="112">
        <f t="shared" si="56"/>
        <v>0</v>
      </c>
      <c r="BB66" s="112">
        <f t="shared" si="61"/>
        <v>0</v>
      </c>
      <c r="BC66" s="112">
        <f t="shared" si="62"/>
        <v>0</v>
      </c>
      <c r="BD66" s="112">
        <f t="shared" si="63"/>
        <v>0</v>
      </c>
      <c r="BE66" s="112">
        <f t="shared" si="64"/>
        <v>0</v>
      </c>
    </row>
    <row r="67" spans="1:57" x14ac:dyDescent="0.2">
      <c r="A67" t="s">
        <v>56</v>
      </c>
      <c r="B67">
        <v>848709071354</v>
      </c>
      <c r="C67" s="2" t="s">
        <v>1006</v>
      </c>
      <c r="D67" s="2" t="s">
        <v>1007</v>
      </c>
      <c r="E67" s="2" t="s">
        <v>1008</v>
      </c>
      <c r="F67" s="2" t="s">
        <v>515</v>
      </c>
      <c r="G67" s="2" t="s">
        <v>516</v>
      </c>
      <c r="H67" s="2" t="s">
        <v>1005</v>
      </c>
      <c r="I67" s="2" t="s">
        <v>368</v>
      </c>
      <c r="J67" s="2" t="s">
        <v>3994</v>
      </c>
      <c r="K67" s="3">
        <v>0</v>
      </c>
      <c r="L67" s="25">
        <v>568.45000000000005</v>
      </c>
      <c r="M67" s="2" t="s">
        <v>2204</v>
      </c>
      <c r="N67" s="2" t="s">
        <v>66</v>
      </c>
      <c r="O67" s="3">
        <v>0</v>
      </c>
      <c r="P67" s="3">
        <v>0</v>
      </c>
      <c r="Q67" s="21">
        <f>SUMIF('On Orders'!$B:$B,$C67,'On Orders'!E:E)</f>
        <v>0</v>
      </c>
      <c r="R67" s="22">
        <f>SUMIF('On Orders'!$B:$B,$C67,'On Orders'!F:F)</f>
        <v>0</v>
      </c>
      <c r="S67" s="22">
        <f>SUMIF('On Orders'!$B:$B,$C67,'On Orders'!G:G)</f>
        <v>0</v>
      </c>
      <c r="T67" s="22">
        <f>SUMIF('On Orders'!$B:$B,$C67,'On Orders'!H:H)</f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1">
        <f t="shared" si="47"/>
        <v>0</v>
      </c>
      <c r="AH67" s="26">
        <f t="shared" si="48"/>
        <v>0</v>
      </c>
      <c r="AI67" s="26">
        <f t="shared" si="57"/>
        <v>0</v>
      </c>
      <c r="AJ67" s="26">
        <f t="shared" si="58"/>
        <v>0</v>
      </c>
      <c r="AK67" s="26">
        <f t="shared" si="59"/>
        <v>0</v>
      </c>
      <c r="AL67" s="26">
        <f t="shared" si="60"/>
        <v>0</v>
      </c>
      <c r="AM67" s="30">
        <f t="shared" si="23"/>
        <v>0</v>
      </c>
      <c r="AN67" s="30">
        <f t="shared" si="24"/>
        <v>0</v>
      </c>
      <c r="AO67" s="30">
        <f t="shared" si="25"/>
        <v>0</v>
      </c>
      <c r="AP67" s="30">
        <f t="shared" si="26"/>
        <v>0</v>
      </c>
      <c r="AQ67" s="30">
        <f t="shared" si="27"/>
        <v>0</v>
      </c>
      <c r="AR67" s="30">
        <f t="shared" si="28"/>
        <v>0</v>
      </c>
      <c r="AS67" s="22">
        <f t="shared" ref="AS67:AS90" si="65">SUM(AM67:AR67)</f>
        <v>0</v>
      </c>
      <c r="AT67" s="112">
        <f t="shared" si="49"/>
        <v>0</v>
      </c>
      <c r="AU67" s="112">
        <f t="shared" si="50"/>
        <v>0</v>
      </c>
      <c r="AV67" s="112">
        <f t="shared" si="51"/>
        <v>0</v>
      </c>
      <c r="AW67" s="112">
        <f t="shared" si="52"/>
        <v>0</v>
      </c>
      <c r="AX67" s="112">
        <f t="shared" si="53"/>
        <v>0</v>
      </c>
      <c r="AY67" s="112">
        <f t="shared" si="54"/>
        <v>0</v>
      </c>
      <c r="AZ67" s="112">
        <f t="shared" si="55"/>
        <v>0</v>
      </c>
      <c r="BA67" s="112">
        <f t="shared" si="56"/>
        <v>0</v>
      </c>
      <c r="BB67" s="112">
        <f t="shared" si="61"/>
        <v>0</v>
      </c>
      <c r="BC67" s="112">
        <f t="shared" si="62"/>
        <v>0</v>
      </c>
      <c r="BD67" s="112">
        <f t="shared" si="63"/>
        <v>0</v>
      </c>
      <c r="BE67" s="112">
        <f t="shared" si="64"/>
        <v>0</v>
      </c>
    </row>
    <row r="68" spans="1:57" x14ac:dyDescent="0.2">
      <c r="A68" t="s">
        <v>56</v>
      </c>
      <c r="B68">
        <v>848709071378</v>
      </c>
      <c r="C68" s="2" t="s">
        <v>1009</v>
      </c>
      <c r="D68" s="2" t="s">
        <v>1010</v>
      </c>
      <c r="E68" s="2" t="s">
        <v>1011</v>
      </c>
      <c r="F68" s="2" t="s">
        <v>515</v>
      </c>
      <c r="G68" s="2" t="s">
        <v>516</v>
      </c>
      <c r="H68" s="2" t="s">
        <v>1005</v>
      </c>
      <c r="I68" s="2" t="s">
        <v>368</v>
      </c>
      <c r="J68" s="2" t="s">
        <v>3994</v>
      </c>
      <c r="K68" s="3">
        <v>0</v>
      </c>
      <c r="L68" s="25">
        <v>568.45000000000005</v>
      </c>
      <c r="M68" s="2" t="s">
        <v>2204</v>
      </c>
      <c r="N68" s="2" t="s">
        <v>66</v>
      </c>
      <c r="O68" s="3">
        <v>1</v>
      </c>
      <c r="P68" s="3">
        <v>0</v>
      </c>
      <c r="Q68" s="21">
        <f>SUMIF('On Orders'!$B:$B,$C68,'On Orders'!E:E)</f>
        <v>0</v>
      </c>
      <c r="R68" s="22">
        <f>SUMIF('On Orders'!$B:$B,$C68,'On Orders'!F:F)</f>
        <v>0</v>
      </c>
      <c r="S68" s="22">
        <f>SUMIF('On Orders'!$B:$B,$C68,'On Orders'!G:G)</f>
        <v>0</v>
      </c>
      <c r="T68" s="22">
        <f>SUMIF('On Orders'!$B:$B,$C68,'On Orders'!H:H)</f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1">
        <f t="shared" si="47"/>
        <v>1</v>
      </c>
      <c r="AH68" s="26">
        <f t="shared" si="48"/>
        <v>1</v>
      </c>
      <c r="AI68" s="26">
        <f t="shared" si="57"/>
        <v>1</v>
      </c>
      <c r="AJ68" s="26">
        <f t="shared" si="58"/>
        <v>1</v>
      </c>
      <c r="AK68" s="26">
        <f t="shared" si="59"/>
        <v>1</v>
      </c>
      <c r="AL68" s="26">
        <f t="shared" si="60"/>
        <v>1</v>
      </c>
      <c r="AM68" s="30">
        <f t="shared" si="23"/>
        <v>0</v>
      </c>
      <c r="AN68" s="30">
        <f t="shared" si="24"/>
        <v>0</v>
      </c>
      <c r="AO68" s="30">
        <f t="shared" si="25"/>
        <v>0</v>
      </c>
      <c r="AP68" s="30">
        <f t="shared" si="26"/>
        <v>0</v>
      </c>
      <c r="AQ68" s="30">
        <f t="shared" si="27"/>
        <v>0</v>
      </c>
      <c r="AR68" s="30">
        <f t="shared" si="28"/>
        <v>0</v>
      </c>
      <c r="AS68" s="22">
        <f t="shared" si="65"/>
        <v>0</v>
      </c>
      <c r="AT68" s="112">
        <f t="shared" si="49"/>
        <v>0</v>
      </c>
      <c r="AU68" s="112">
        <f t="shared" si="50"/>
        <v>0</v>
      </c>
      <c r="AV68" s="112">
        <f t="shared" si="51"/>
        <v>0</v>
      </c>
      <c r="AW68" s="112">
        <f t="shared" si="52"/>
        <v>0</v>
      </c>
      <c r="AX68" s="112">
        <f t="shared" si="53"/>
        <v>0</v>
      </c>
      <c r="AY68" s="112">
        <f t="shared" si="54"/>
        <v>0</v>
      </c>
      <c r="AZ68" s="112">
        <f t="shared" si="55"/>
        <v>0</v>
      </c>
      <c r="BA68" s="112">
        <f t="shared" si="56"/>
        <v>0</v>
      </c>
      <c r="BB68" s="112">
        <f t="shared" si="61"/>
        <v>0</v>
      </c>
      <c r="BC68" s="112">
        <f t="shared" si="62"/>
        <v>0</v>
      </c>
      <c r="BD68" s="112">
        <f t="shared" si="63"/>
        <v>0</v>
      </c>
      <c r="BE68" s="112">
        <f t="shared" si="64"/>
        <v>0</v>
      </c>
    </row>
    <row r="69" spans="1:57" x14ac:dyDescent="0.2">
      <c r="A69" t="s">
        <v>56</v>
      </c>
      <c r="B69">
        <v>848709071484</v>
      </c>
      <c r="C69" s="2" t="s">
        <v>1012</v>
      </c>
      <c r="D69" s="2" t="s">
        <v>1013</v>
      </c>
      <c r="E69" s="2" t="s">
        <v>1014</v>
      </c>
      <c r="F69" s="2" t="s">
        <v>515</v>
      </c>
      <c r="G69" s="2" t="s">
        <v>516</v>
      </c>
      <c r="H69" s="2" t="s">
        <v>1005</v>
      </c>
      <c r="I69" s="2" t="s">
        <v>368</v>
      </c>
      <c r="J69" s="2" t="s">
        <v>3994</v>
      </c>
      <c r="K69" s="3">
        <v>0</v>
      </c>
      <c r="L69" s="25">
        <v>568.45000000000005</v>
      </c>
      <c r="M69" s="2" t="s">
        <v>2204</v>
      </c>
      <c r="N69" s="2" t="s">
        <v>66</v>
      </c>
      <c r="O69" s="3">
        <v>0</v>
      </c>
      <c r="P69" s="3">
        <v>0</v>
      </c>
      <c r="Q69" s="21">
        <f>SUMIF('On Orders'!$B:$B,$C69,'On Orders'!E:E)</f>
        <v>0</v>
      </c>
      <c r="R69" s="22">
        <f>SUMIF('On Orders'!$B:$B,$C69,'On Orders'!F:F)</f>
        <v>0</v>
      </c>
      <c r="S69" s="22">
        <f>SUMIF('On Orders'!$B:$B,$C69,'On Orders'!G:G)</f>
        <v>0</v>
      </c>
      <c r="T69" s="22">
        <f>SUMIF('On Orders'!$B:$B,$C69,'On Orders'!H:H)</f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1">
        <f t="shared" si="47"/>
        <v>0</v>
      </c>
      <c r="AH69" s="26">
        <f t="shared" si="48"/>
        <v>0</v>
      </c>
      <c r="AI69" s="26">
        <f t="shared" si="57"/>
        <v>0</v>
      </c>
      <c r="AJ69" s="26">
        <f t="shared" si="58"/>
        <v>0</v>
      </c>
      <c r="AK69" s="26">
        <f t="shared" si="59"/>
        <v>0</v>
      </c>
      <c r="AL69" s="26">
        <f t="shared" si="60"/>
        <v>0</v>
      </c>
      <c r="AM69" s="30">
        <f t="shared" si="23"/>
        <v>0</v>
      </c>
      <c r="AN69" s="30">
        <f t="shared" si="24"/>
        <v>0</v>
      </c>
      <c r="AO69" s="30">
        <f t="shared" si="25"/>
        <v>0</v>
      </c>
      <c r="AP69" s="30">
        <f t="shared" si="26"/>
        <v>0</v>
      </c>
      <c r="AQ69" s="30">
        <f t="shared" si="27"/>
        <v>0</v>
      </c>
      <c r="AR69" s="30">
        <f t="shared" si="28"/>
        <v>0</v>
      </c>
      <c r="AS69" s="22">
        <f t="shared" si="65"/>
        <v>0</v>
      </c>
      <c r="AT69" s="112">
        <f t="shared" si="49"/>
        <v>0</v>
      </c>
      <c r="AU69" s="112">
        <f t="shared" si="50"/>
        <v>0</v>
      </c>
      <c r="AV69" s="112">
        <f t="shared" si="51"/>
        <v>0</v>
      </c>
      <c r="AW69" s="112">
        <f t="shared" si="52"/>
        <v>0</v>
      </c>
      <c r="AX69" s="112">
        <f t="shared" si="53"/>
        <v>0</v>
      </c>
      <c r="AY69" s="112">
        <f t="shared" si="54"/>
        <v>0</v>
      </c>
      <c r="AZ69" s="112">
        <f t="shared" si="55"/>
        <v>0</v>
      </c>
      <c r="BA69" s="112">
        <f t="shared" si="56"/>
        <v>0</v>
      </c>
      <c r="BB69" s="112">
        <f t="shared" si="61"/>
        <v>0</v>
      </c>
      <c r="BC69" s="112">
        <f t="shared" si="62"/>
        <v>0</v>
      </c>
      <c r="BD69" s="112">
        <f t="shared" si="63"/>
        <v>0</v>
      </c>
      <c r="BE69" s="112">
        <f t="shared" si="64"/>
        <v>0</v>
      </c>
    </row>
    <row r="70" spans="1:57" x14ac:dyDescent="0.2">
      <c r="A70" t="s">
        <v>56</v>
      </c>
      <c r="B70">
        <v>840168538683</v>
      </c>
      <c r="C70" s="2" t="s">
        <v>530</v>
      </c>
      <c r="D70" s="2">
        <v>840168538683</v>
      </c>
      <c r="E70" s="2" t="s">
        <v>531</v>
      </c>
      <c r="F70" s="2" t="s">
        <v>3954</v>
      </c>
      <c r="G70" s="2" t="s">
        <v>532</v>
      </c>
      <c r="H70" s="2" t="s">
        <v>532</v>
      </c>
      <c r="I70" s="2" t="s">
        <v>368</v>
      </c>
      <c r="J70" s="2" t="s">
        <v>3994</v>
      </c>
      <c r="K70" s="3">
        <v>170</v>
      </c>
      <c r="L70" s="25">
        <v>232.37</v>
      </c>
      <c r="M70" s="2" t="s">
        <v>2202</v>
      </c>
      <c r="N70" s="2" t="s">
        <v>28</v>
      </c>
      <c r="O70" s="3">
        <v>208</v>
      </c>
      <c r="P70" s="3">
        <v>0</v>
      </c>
      <c r="Q70" s="21">
        <f>SUMIF('On Orders'!$B:$B,$C70,'On Orders'!E:E)</f>
        <v>0</v>
      </c>
      <c r="R70" s="22">
        <f>SUMIF('On Orders'!$B:$B,$C70,'On Orders'!F:F)</f>
        <v>168</v>
      </c>
      <c r="S70" s="22">
        <f>SUMIF('On Orders'!$B:$B,$C70,'On Orders'!G:G)</f>
        <v>0</v>
      </c>
      <c r="T70" s="22">
        <f>SUMIF('On Orders'!$B:$B,$C70,'On Orders'!H:H)</f>
        <v>0</v>
      </c>
      <c r="U70" s="3">
        <v>36</v>
      </c>
      <c r="V70" s="3">
        <v>49</v>
      </c>
      <c r="W70" s="3">
        <v>122</v>
      </c>
      <c r="X70" s="3">
        <v>32</v>
      </c>
      <c r="Y70" s="3">
        <v>85</v>
      </c>
      <c r="Z70" s="3">
        <v>2</v>
      </c>
      <c r="AA70" s="3">
        <v>1</v>
      </c>
      <c r="AB70" s="3">
        <v>80</v>
      </c>
      <c r="AC70" s="3">
        <v>36</v>
      </c>
      <c r="AD70" s="3">
        <v>84</v>
      </c>
      <c r="AE70" s="3">
        <v>100</v>
      </c>
      <c r="AF70" s="3">
        <v>51</v>
      </c>
      <c r="AG70" s="31">
        <f t="shared" si="47"/>
        <v>205</v>
      </c>
      <c r="AH70" s="26">
        <f t="shared" si="48"/>
        <v>125</v>
      </c>
      <c r="AI70" s="26">
        <f t="shared" si="57"/>
        <v>89</v>
      </c>
      <c r="AJ70" s="26">
        <f t="shared" si="58"/>
        <v>5</v>
      </c>
      <c r="AK70" s="26">
        <f t="shared" si="59"/>
        <v>-95</v>
      </c>
      <c r="AL70" s="26">
        <f t="shared" si="60"/>
        <v>-51</v>
      </c>
      <c r="AM70" s="30">
        <f t="shared" si="23"/>
        <v>1</v>
      </c>
      <c r="AN70" s="30">
        <f t="shared" si="24"/>
        <v>80</v>
      </c>
      <c r="AO70" s="30">
        <f t="shared" si="25"/>
        <v>36</v>
      </c>
      <c r="AP70" s="30">
        <f t="shared" si="26"/>
        <v>84</v>
      </c>
      <c r="AQ70" s="30">
        <f t="shared" si="27"/>
        <v>100</v>
      </c>
      <c r="AR70" s="30">
        <f t="shared" si="28"/>
        <v>51</v>
      </c>
      <c r="AS70" s="22">
        <f t="shared" si="65"/>
        <v>352</v>
      </c>
      <c r="AT70" s="112">
        <f t="shared" si="49"/>
        <v>8365.32</v>
      </c>
      <c r="AU70" s="112">
        <f t="shared" si="50"/>
        <v>11386.130000000001</v>
      </c>
      <c r="AV70" s="112">
        <f t="shared" si="51"/>
        <v>28349.14</v>
      </c>
      <c r="AW70" s="112">
        <f t="shared" si="52"/>
        <v>7435.84</v>
      </c>
      <c r="AX70" s="112">
        <f t="shared" si="53"/>
        <v>19751.45</v>
      </c>
      <c r="AY70" s="112">
        <f t="shared" si="54"/>
        <v>464.74</v>
      </c>
      <c r="AZ70" s="112">
        <f t="shared" si="55"/>
        <v>232.37</v>
      </c>
      <c r="BA70" s="112">
        <f t="shared" si="56"/>
        <v>18589.599999999999</v>
      </c>
      <c r="BB70" s="112">
        <f t="shared" si="61"/>
        <v>8365.32</v>
      </c>
      <c r="BC70" s="112">
        <f t="shared" si="62"/>
        <v>19519.080000000002</v>
      </c>
      <c r="BD70" s="112">
        <f t="shared" si="63"/>
        <v>23237</v>
      </c>
      <c r="BE70" s="112">
        <f t="shared" si="64"/>
        <v>11850.87</v>
      </c>
    </row>
    <row r="71" spans="1:57" x14ac:dyDescent="0.2">
      <c r="A71" t="s">
        <v>56</v>
      </c>
      <c r="B71">
        <v>840168532148</v>
      </c>
      <c r="C71" s="2" t="s">
        <v>99</v>
      </c>
      <c r="D71" s="2">
        <v>840168532148</v>
      </c>
      <c r="E71" s="2" t="s">
        <v>101</v>
      </c>
      <c r="F71" s="2" t="s">
        <v>33</v>
      </c>
      <c r="G71" s="2" t="s">
        <v>102</v>
      </c>
      <c r="H71" s="2" t="s">
        <v>103</v>
      </c>
      <c r="I71" s="2" t="s">
        <v>368</v>
      </c>
      <c r="J71" s="2" t="s">
        <v>3994</v>
      </c>
      <c r="K71" s="3">
        <v>160</v>
      </c>
      <c r="L71" s="25">
        <v>232.37</v>
      </c>
      <c r="M71" s="2" t="s">
        <v>2202</v>
      </c>
      <c r="N71" s="2" t="s">
        <v>28</v>
      </c>
      <c r="O71" s="3">
        <v>127</v>
      </c>
      <c r="P71" s="3">
        <v>3</v>
      </c>
      <c r="Q71" s="21">
        <f>SUMIF('On Orders'!$B:$B,$C71,'On Orders'!E:E)</f>
        <v>0</v>
      </c>
      <c r="R71" s="22">
        <f>SUMIF('On Orders'!$B:$B,$C71,'On Orders'!F:F)</f>
        <v>72</v>
      </c>
      <c r="S71" s="22">
        <f>SUMIF('On Orders'!$B:$B,$C71,'On Orders'!G:G)</f>
        <v>0</v>
      </c>
      <c r="T71" s="22">
        <f>SUMIF('On Orders'!$B:$B,$C71,'On Orders'!H:H)</f>
        <v>0</v>
      </c>
      <c r="U71" s="3">
        <v>30</v>
      </c>
      <c r="V71" s="3">
        <v>6</v>
      </c>
      <c r="W71" s="3">
        <v>29</v>
      </c>
      <c r="X71" s="3">
        <v>0</v>
      </c>
      <c r="Y71" s="3">
        <v>64</v>
      </c>
      <c r="Z71" s="3">
        <v>0</v>
      </c>
      <c r="AA71" s="3">
        <v>30</v>
      </c>
      <c r="AB71" s="3">
        <v>27</v>
      </c>
      <c r="AC71" s="3">
        <v>38</v>
      </c>
      <c r="AD71" s="3">
        <v>10</v>
      </c>
      <c r="AE71" s="3">
        <v>40</v>
      </c>
      <c r="AF71" s="3">
        <v>38</v>
      </c>
      <c r="AG71" s="31">
        <f t="shared" si="47"/>
        <v>12</v>
      </c>
      <c r="AH71" s="26">
        <f t="shared" si="48"/>
        <v>-15</v>
      </c>
      <c r="AI71" s="26">
        <f t="shared" si="57"/>
        <v>-38</v>
      </c>
      <c r="AJ71" s="26">
        <f t="shared" si="58"/>
        <v>-10</v>
      </c>
      <c r="AK71" s="26">
        <f t="shared" si="59"/>
        <v>-40</v>
      </c>
      <c r="AL71" s="26">
        <f t="shared" si="60"/>
        <v>-38</v>
      </c>
      <c r="AM71" s="30">
        <f t="shared" si="23"/>
        <v>30</v>
      </c>
      <c r="AN71" s="30">
        <f t="shared" si="24"/>
        <v>27</v>
      </c>
      <c r="AO71" s="30">
        <f t="shared" si="25"/>
        <v>38</v>
      </c>
      <c r="AP71" s="30">
        <f t="shared" si="26"/>
        <v>10</v>
      </c>
      <c r="AQ71" s="30">
        <f t="shared" si="27"/>
        <v>40</v>
      </c>
      <c r="AR71" s="30">
        <f t="shared" si="28"/>
        <v>38</v>
      </c>
      <c r="AS71" s="22">
        <f t="shared" si="65"/>
        <v>183</v>
      </c>
      <c r="AT71" s="112">
        <f t="shared" si="49"/>
        <v>6971.1</v>
      </c>
      <c r="AU71" s="112">
        <f t="shared" si="50"/>
        <v>1394.22</v>
      </c>
      <c r="AV71" s="112">
        <f t="shared" si="51"/>
        <v>6738.7300000000005</v>
      </c>
      <c r="AW71" s="112">
        <f t="shared" si="52"/>
        <v>0</v>
      </c>
      <c r="AX71" s="112">
        <f t="shared" si="53"/>
        <v>14871.68</v>
      </c>
      <c r="AY71" s="112">
        <f t="shared" si="54"/>
        <v>0</v>
      </c>
      <c r="AZ71" s="112">
        <f t="shared" si="55"/>
        <v>6971.1</v>
      </c>
      <c r="BA71" s="112">
        <f t="shared" si="56"/>
        <v>6273.99</v>
      </c>
      <c r="BB71" s="112">
        <f t="shared" si="61"/>
        <v>8830.06</v>
      </c>
      <c r="BC71" s="112">
        <f t="shared" si="62"/>
        <v>2323.6999999999998</v>
      </c>
      <c r="BD71" s="112">
        <f t="shared" si="63"/>
        <v>9294.7999999999993</v>
      </c>
      <c r="BE71" s="112">
        <f t="shared" si="64"/>
        <v>8830.06</v>
      </c>
    </row>
    <row r="72" spans="1:57" x14ac:dyDescent="0.2">
      <c r="A72" t="s">
        <v>56</v>
      </c>
      <c r="B72">
        <v>848709087164</v>
      </c>
      <c r="C72" s="2" t="s">
        <v>533</v>
      </c>
      <c r="D72" s="2">
        <v>848709087164</v>
      </c>
      <c r="E72" s="2" t="s">
        <v>534</v>
      </c>
      <c r="F72" s="2" t="s">
        <v>535</v>
      </c>
      <c r="G72" s="2" t="s">
        <v>536</v>
      </c>
      <c r="H72" s="2" t="s">
        <v>537</v>
      </c>
      <c r="I72" s="2" t="s">
        <v>368</v>
      </c>
      <c r="J72" s="2" t="s">
        <v>3994</v>
      </c>
      <c r="K72" s="3">
        <v>70</v>
      </c>
      <c r="L72" s="25">
        <v>430.6</v>
      </c>
      <c r="M72" s="2" t="s">
        <v>2202</v>
      </c>
      <c r="N72" s="2" t="s">
        <v>28</v>
      </c>
      <c r="O72" s="3">
        <v>53</v>
      </c>
      <c r="P72" s="3">
        <v>0</v>
      </c>
      <c r="Q72" s="21">
        <f>SUMIF('On Orders'!$B:$B,$C72,'On Orders'!E:E)</f>
        <v>0</v>
      </c>
      <c r="R72" s="22">
        <f>SUMIF('On Orders'!$B:$B,$C72,'On Orders'!F:F)</f>
        <v>48</v>
      </c>
      <c r="S72" s="22">
        <f>SUMIF('On Orders'!$B:$B,$C72,'On Orders'!G:G)</f>
        <v>0</v>
      </c>
      <c r="T72" s="22">
        <f>SUMIF('On Orders'!$B:$B,$C72,'On Orders'!H:H)</f>
        <v>0</v>
      </c>
      <c r="U72" s="3">
        <v>0</v>
      </c>
      <c r="V72" s="3">
        <v>0</v>
      </c>
      <c r="W72" s="3">
        <v>31</v>
      </c>
      <c r="X72" s="3">
        <v>9</v>
      </c>
      <c r="Y72" s="3">
        <v>0</v>
      </c>
      <c r="Z72" s="3">
        <v>8</v>
      </c>
      <c r="AA72" s="3">
        <v>9</v>
      </c>
      <c r="AB72" s="3">
        <v>21</v>
      </c>
      <c r="AC72" s="3">
        <v>12</v>
      </c>
      <c r="AD72" s="3">
        <v>33</v>
      </c>
      <c r="AE72" s="3">
        <v>12</v>
      </c>
      <c r="AF72" s="3">
        <v>12</v>
      </c>
      <c r="AG72" s="31">
        <f t="shared" si="47"/>
        <v>22</v>
      </c>
      <c r="AH72" s="26">
        <f t="shared" si="48"/>
        <v>1</v>
      </c>
      <c r="AI72" s="26">
        <f t="shared" si="57"/>
        <v>-11</v>
      </c>
      <c r="AJ72" s="26">
        <f t="shared" si="58"/>
        <v>-33</v>
      </c>
      <c r="AK72" s="26">
        <f t="shared" si="59"/>
        <v>-12</v>
      </c>
      <c r="AL72" s="26">
        <f t="shared" si="60"/>
        <v>-12</v>
      </c>
      <c r="AM72" s="30">
        <f t="shared" ref="AM72:AM135" si="66">AA72</f>
        <v>9</v>
      </c>
      <c r="AN72" s="30">
        <f t="shared" ref="AN72:AN135" si="67">AB72</f>
        <v>21</v>
      </c>
      <c r="AO72" s="30">
        <f t="shared" ref="AO72:AO135" si="68">AC72</f>
        <v>12</v>
      </c>
      <c r="AP72" s="30">
        <f t="shared" ref="AP72:AP135" si="69">AD72</f>
        <v>33</v>
      </c>
      <c r="AQ72" s="30">
        <f t="shared" ref="AQ72:AQ135" si="70">AE72</f>
        <v>12</v>
      </c>
      <c r="AR72" s="30">
        <f t="shared" ref="AR72:AR135" si="71">AF72</f>
        <v>12</v>
      </c>
      <c r="AS72" s="22">
        <f t="shared" si="65"/>
        <v>99</v>
      </c>
      <c r="AT72" s="112">
        <f t="shared" si="49"/>
        <v>0</v>
      </c>
      <c r="AU72" s="112">
        <f t="shared" si="50"/>
        <v>0</v>
      </c>
      <c r="AV72" s="112">
        <f t="shared" si="51"/>
        <v>13348.6</v>
      </c>
      <c r="AW72" s="112">
        <f t="shared" si="52"/>
        <v>3875.4</v>
      </c>
      <c r="AX72" s="112">
        <f t="shared" si="53"/>
        <v>0</v>
      </c>
      <c r="AY72" s="112">
        <f t="shared" si="54"/>
        <v>3444.8</v>
      </c>
      <c r="AZ72" s="112">
        <f t="shared" si="55"/>
        <v>3875.4</v>
      </c>
      <c r="BA72" s="112">
        <f t="shared" si="56"/>
        <v>9042.6</v>
      </c>
      <c r="BB72" s="112">
        <f t="shared" si="61"/>
        <v>5167.2000000000007</v>
      </c>
      <c r="BC72" s="112">
        <f t="shared" si="62"/>
        <v>14209.800000000001</v>
      </c>
      <c r="BD72" s="112">
        <f t="shared" si="63"/>
        <v>5167.2000000000007</v>
      </c>
      <c r="BE72" s="112">
        <f t="shared" si="64"/>
        <v>5167.2000000000007</v>
      </c>
    </row>
    <row r="73" spans="1:57" x14ac:dyDescent="0.2">
      <c r="A73" t="s">
        <v>335</v>
      </c>
      <c r="B73">
        <v>840459607753</v>
      </c>
      <c r="C73" s="2" t="s">
        <v>538</v>
      </c>
      <c r="D73" s="2">
        <v>840459607753</v>
      </c>
      <c r="E73" s="2" t="s">
        <v>539</v>
      </c>
      <c r="F73" s="2" t="s">
        <v>60</v>
      </c>
      <c r="G73" s="2" t="s">
        <v>61</v>
      </c>
      <c r="H73" s="2" t="s">
        <v>62</v>
      </c>
      <c r="I73" s="2" t="s">
        <v>368</v>
      </c>
      <c r="J73" s="2" t="s">
        <v>3994</v>
      </c>
      <c r="K73" s="3">
        <v>320</v>
      </c>
      <c r="L73" s="25">
        <v>387.5</v>
      </c>
      <c r="M73" s="2" t="s">
        <v>2204</v>
      </c>
      <c r="N73" s="2" t="s">
        <v>28</v>
      </c>
      <c r="O73" s="3">
        <v>177</v>
      </c>
      <c r="P73" s="3">
        <v>28</v>
      </c>
      <c r="Q73" s="21">
        <f>SUMIF('On Orders'!$B:$B,$C73,'On Orders'!E:E)</f>
        <v>0</v>
      </c>
      <c r="R73" s="22">
        <f>SUMIF('On Orders'!$B:$B,$C73,'On Orders'!F:F)</f>
        <v>0</v>
      </c>
      <c r="S73" s="22">
        <f>SUMIF('On Orders'!$B:$B,$C73,'On Orders'!G:G)</f>
        <v>0</v>
      </c>
      <c r="T73" s="22">
        <f>SUMIF('On Orders'!$B:$B,$C73,'On Orders'!H:H)</f>
        <v>0</v>
      </c>
      <c r="U73" s="3">
        <v>6</v>
      </c>
      <c r="V73" s="3">
        <v>0</v>
      </c>
      <c r="W73" s="3">
        <v>16</v>
      </c>
      <c r="X73" s="3">
        <v>2</v>
      </c>
      <c r="Y73" s="3">
        <v>2</v>
      </c>
      <c r="Z73" s="3">
        <v>10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1">
        <f t="shared" si="47"/>
        <v>-115</v>
      </c>
      <c r="AH73" s="26">
        <f t="shared" si="48"/>
        <v>0</v>
      </c>
      <c r="AI73" s="26">
        <f t="shared" si="57"/>
        <v>0</v>
      </c>
      <c r="AJ73" s="26">
        <f t="shared" si="58"/>
        <v>0</v>
      </c>
      <c r="AK73" s="26">
        <f t="shared" si="59"/>
        <v>0</v>
      </c>
      <c r="AL73" s="26">
        <f t="shared" si="60"/>
        <v>0</v>
      </c>
      <c r="AM73" s="30">
        <f t="shared" si="66"/>
        <v>0</v>
      </c>
      <c r="AN73" s="30">
        <f t="shared" si="67"/>
        <v>0</v>
      </c>
      <c r="AO73" s="30">
        <f t="shared" si="68"/>
        <v>0</v>
      </c>
      <c r="AP73" s="30">
        <f t="shared" si="69"/>
        <v>0</v>
      </c>
      <c r="AQ73" s="30">
        <f t="shared" si="70"/>
        <v>0</v>
      </c>
      <c r="AR73" s="30">
        <f t="shared" si="71"/>
        <v>0</v>
      </c>
      <c r="AS73" s="22">
        <f t="shared" si="65"/>
        <v>0</v>
      </c>
      <c r="AT73" s="112">
        <f t="shared" si="49"/>
        <v>2325</v>
      </c>
      <c r="AU73" s="112">
        <f t="shared" si="50"/>
        <v>0</v>
      </c>
      <c r="AV73" s="112">
        <f t="shared" si="51"/>
        <v>6200</v>
      </c>
      <c r="AW73" s="112">
        <f t="shared" si="52"/>
        <v>775</v>
      </c>
      <c r="AX73" s="112">
        <f t="shared" si="53"/>
        <v>775</v>
      </c>
      <c r="AY73" s="112">
        <f t="shared" si="54"/>
        <v>3875</v>
      </c>
      <c r="AZ73" s="112">
        <f t="shared" si="55"/>
        <v>0</v>
      </c>
      <c r="BA73" s="112">
        <f t="shared" si="56"/>
        <v>0</v>
      </c>
      <c r="BB73" s="112">
        <f t="shared" si="61"/>
        <v>0</v>
      </c>
      <c r="BC73" s="112">
        <f t="shared" si="62"/>
        <v>0</v>
      </c>
      <c r="BD73" s="112">
        <f t="shared" si="63"/>
        <v>0</v>
      </c>
      <c r="BE73" s="112">
        <f t="shared" si="64"/>
        <v>0</v>
      </c>
    </row>
    <row r="74" spans="1:57" x14ac:dyDescent="0.2">
      <c r="A74" t="s">
        <v>335</v>
      </c>
      <c r="B74">
        <v>840459607869</v>
      </c>
      <c r="C74" s="2" t="s">
        <v>540</v>
      </c>
      <c r="D74" s="2">
        <v>840459607869</v>
      </c>
      <c r="E74" s="2" t="s">
        <v>541</v>
      </c>
      <c r="F74" s="2" t="s">
        <v>60</v>
      </c>
      <c r="G74" s="2" t="s">
        <v>61</v>
      </c>
      <c r="H74" s="2" t="s">
        <v>62</v>
      </c>
      <c r="I74" s="2" t="s">
        <v>368</v>
      </c>
      <c r="J74" s="2" t="s">
        <v>3994</v>
      </c>
      <c r="K74" s="3">
        <v>320</v>
      </c>
      <c r="L74" s="25">
        <v>387.5</v>
      </c>
      <c r="M74" s="2" t="s">
        <v>2204</v>
      </c>
      <c r="N74" s="2" t="s">
        <v>28</v>
      </c>
      <c r="O74" s="3">
        <v>202</v>
      </c>
      <c r="P74" s="3">
        <v>113</v>
      </c>
      <c r="Q74" s="21">
        <f>SUMIF('On Orders'!$B:$B,$C74,'On Orders'!E:E)</f>
        <v>0</v>
      </c>
      <c r="R74" s="22">
        <f>SUMIF('On Orders'!$B:$B,$C74,'On Orders'!F:F)</f>
        <v>0</v>
      </c>
      <c r="S74" s="22">
        <f>SUMIF('On Orders'!$B:$B,$C74,'On Orders'!G:G)</f>
        <v>0</v>
      </c>
      <c r="T74" s="22">
        <f>SUMIF('On Orders'!$B:$B,$C74,'On Orders'!H:H)</f>
        <v>0</v>
      </c>
      <c r="U74" s="3">
        <v>0</v>
      </c>
      <c r="V74" s="3">
        <v>22</v>
      </c>
      <c r="W74" s="3">
        <v>0</v>
      </c>
      <c r="X74" s="3">
        <v>0</v>
      </c>
      <c r="Y74" s="3">
        <v>0</v>
      </c>
      <c r="Z74" s="3">
        <v>0</v>
      </c>
      <c r="AA74" s="3">
        <v>19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1">
        <f t="shared" si="47"/>
        <v>-24</v>
      </c>
      <c r="AH74" s="26">
        <f t="shared" si="48"/>
        <v>0</v>
      </c>
      <c r="AI74" s="26">
        <f t="shared" si="57"/>
        <v>0</v>
      </c>
      <c r="AJ74" s="26">
        <f t="shared" si="58"/>
        <v>0</v>
      </c>
      <c r="AK74" s="26">
        <f t="shared" si="59"/>
        <v>0</v>
      </c>
      <c r="AL74" s="26">
        <f t="shared" si="60"/>
        <v>0</v>
      </c>
      <c r="AM74" s="30">
        <f t="shared" si="66"/>
        <v>19</v>
      </c>
      <c r="AN74" s="30">
        <f t="shared" si="67"/>
        <v>0</v>
      </c>
      <c r="AO74" s="30">
        <f t="shared" si="68"/>
        <v>0</v>
      </c>
      <c r="AP74" s="30">
        <f t="shared" si="69"/>
        <v>0</v>
      </c>
      <c r="AQ74" s="30">
        <f t="shared" si="70"/>
        <v>0</v>
      </c>
      <c r="AR74" s="30">
        <f t="shared" si="71"/>
        <v>0</v>
      </c>
      <c r="AS74" s="22">
        <f t="shared" si="65"/>
        <v>19</v>
      </c>
      <c r="AT74" s="112">
        <f t="shared" si="49"/>
        <v>0</v>
      </c>
      <c r="AU74" s="112">
        <f t="shared" si="50"/>
        <v>8525</v>
      </c>
      <c r="AV74" s="112">
        <f t="shared" si="51"/>
        <v>0</v>
      </c>
      <c r="AW74" s="112">
        <f t="shared" si="52"/>
        <v>0</v>
      </c>
      <c r="AX74" s="112">
        <f t="shared" si="53"/>
        <v>0</v>
      </c>
      <c r="AY74" s="112">
        <f t="shared" si="54"/>
        <v>0</v>
      </c>
      <c r="AZ74" s="112">
        <f t="shared" si="55"/>
        <v>7362.5</v>
      </c>
      <c r="BA74" s="112">
        <f t="shared" si="56"/>
        <v>0</v>
      </c>
      <c r="BB74" s="112">
        <f t="shared" si="61"/>
        <v>0</v>
      </c>
      <c r="BC74" s="112">
        <f t="shared" si="62"/>
        <v>0</v>
      </c>
      <c r="BD74" s="112">
        <f t="shared" si="63"/>
        <v>0</v>
      </c>
      <c r="BE74" s="112">
        <f t="shared" si="64"/>
        <v>0</v>
      </c>
    </row>
    <row r="75" spans="1:57" x14ac:dyDescent="0.2">
      <c r="A75" t="s">
        <v>335</v>
      </c>
      <c r="B75">
        <v>840459607265</v>
      </c>
      <c r="C75" s="159" t="s">
        <v>542</v>
      </c>
      <c r="D75" s="2">
        <v>840459607265</v>
      </c>
      <c r="E75" s="2" t="s">
        <v>543</v>
      </c>
      <c r="F75" s="2" t="s">
        <v>60</v>
      </c>
      <c r="G75" s="2" t="s">
        <v>61</v>
      </c>
      <c r="H75" s="2" t="s">
        <v>62</v>
      </c>
      <c r="I75" s="2" t="s">
        <v>368</v>
      </c>
      <c r="J75" s="2" t="s">
        <v>3994</v>
      </c>
      <c r="K75" s="3">
        <v>320</v>
      </c>
      <c r="L75" s="25">
        <v>387.5</v>
      </c>
      <c r="M75" s="2" t="s">
        <v>2204</v>
      </c>
      <c r="N75" s="2" t="s">
        <v>28</v>
      </c>
      <c r="O75" s="3">
        <v>172</v>
      </c>
      <c r="P75" s="3">
        <v>130</v>
      </c>
      <c r="Q75" s="21">
        <f>SUMIF('On Orders'!$B:$B,$C75,'On Orders'!E:E)</f>
        <v>0</v>
      </c>
      <c r="R75" s="22">
        <f>SUMIF('On Orders'!$B:$B,$C75,'On Orders'!F:F)</f>
        <v>0</v>
      </c>
      <c r="S75" s="22">
        <f>SUMIF('On Orders'!$B:$B,$C75,'On Orders'!G:G)</f>
        <v>0</v>
      </c>
      <c r="T75" s="22">
        <f>SUMIF('On Orders'!$B:$B,$C75,'On Orders'!H:H)</f>
        <v>0</v>
      </c>
      <c r="U75" s="3">
        <v>14</v>
      </c>
      <c r="V75" s="3">
        <v>10</v>
      </c>
      <c r="W75" s="3">
        <v>0</v>
      </c>
      <c r="X75" s="3">
        <v>18</v>
      </c>
      <c r="Y75" s="3">
        <v>9</v>
      </c>
      <c r="Z75" s="3">
        <v>0</v>
      </c>
      <c r="AA75" s="3">
        <v>36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1">
        <f t="shared" si="47"/>
        <v>-54</v>
      </c>
      <c r="AH75" s="26">
        <f t="shared" si="48"/>
        <v>0</v>
      </c>
      <c r="AI75" s="26">
        <f t="shared" si="57"/>
        <v>0</v>
      </c>
      <c r="AJ75" s="26">
        <f t="shared" si="58"/>
        <v>0</v>
      </c>
      <c r="AK75" s="26">
        <f t="shared" si="59"/>
        <v>0</v>
      </c>
      <c r="AL75" s="26">
        <f t="shared" si="60"/>
        <v>0</v>
      </c>
      <c r="AM75" s="30">
        <f t="shared" si="66"/>
        <v>36</v>
      </c>
      <c r="AN75" s="30">
        <f t="shared" si="67"/>
        <v>0</v>
      </c>
      <c r="AO75" s="30">
        <f t="shared" si="68"/>
        <v>0</v>
      </c>
      <c r="AP75" s="30">
        <f t="shared" si="69"/>
        <v>0</v>
      </c>
      <c r="AQ75" s="30">
        <f t="shared" si="70"/>
        <v>0</v>
      </c>
      <c r="AR75" s="30">
        <f t="shared" si="71"/>
        <v>0</v>
      </c>
      <c r="AS75" s="22">
        <f t="shared" si="65"/>
        <v>36</v>
      </c>
      <c r="AT75" s="112">
        <f t="shared" si="49"/>
        <v>5425</v>
      </c>
      <c r="AU75" s="112">
        <f t="shared" si="50"/>
        <v>3875</v>
      </c>
      <c r="AV75" s="112">
        <f t="shared" si="51"/>
        <v>0</v>
      </c>
      <c r="AW75" s="112">
        <f t="shared" si="52"/>
        <v>6975</v>
      </c>
      <c r="AX75" s="112">
        <f t="shared" si="53"/>
        <v>3487.5</v>
      </c>
      <c r="AY75" s="112">
        <f t="shared" si="54"/>
        <v>0</v>
      </c>
      <c r="AZ75" s="112">
        <f t="shared" si="55"/>
        <v>13950</v>
      </c>
      <c r="BA75" s="112">
        <f t="shared" si="56"/>
        <v>0</v>
      </c>
      <c r="BB75" s="112">
        <f t="shared" si="61"/>
        <v>0</v>
      </c>
      <c r="BC75" s="112">
        <f t="shared" si="62"/>
        <v>0</v>
      </c>
      <c r="BD75" s="112">
        <f t="shared" si="63"/>
        <v>0</v>
      </c>
      <c r="BE75" s="112">
        <f t="shared" si="64"/>
        <v>0</v>
      </c>
    </row>
    <row r="76" spans="1:57" x14ac:dyDescent="0.2">
      <c r="A76" t="s">
        <v>335</v>
      </c>
      <c r="B76">
        <v>840459607777</v>
      </c>
      <c r="C76" s="2" t="s">
        <v>544</v>
      </c>
      <c r="D76" s="2">
        <v>840459607777</v>
      </c>
      <c r="E76" s="2" t="s">
        <v>545</v>
      </c>
      <c r="F76" s="2" t="s">
        <v>60</v>
      </c>
      <c r="G76" s="2" t="s">
        <v>61</v>
      </c>
      <c r="H76" s="2" t="s">
        <v>74</v>
      </c>
      <c r="I76" s="2" t="s">
        <v>368</v>
      </c>
      <c r="J76" s="2" t="s">
        <v>3994</v>
      </c>
      <c r="K76" s="3">
        <v>320</v>
      </c>
      <c r="L76" s="25">
        <v>387.5</v>
      </c>
      <c r="M76" s="2" t="s">
        <v>2204</v>
      </c>
      <c r="N76" s="2" t="s">
        <v>28</v>
      </c>
      <c r="O76" s="3">
        <v>206</v>
      </c>
      <c r="P76" s="3">
        <v>61</v>
      </c>
      <c r="Q76" s="21">
        <f>SUMIF('On Orders'!$B:$B,$C76,'On Orders'!E:E)</f>
        <v>0</v>
      </c>
      <c r="R76" s="22">
        <f>SUMIF('On Orders'!$B:$B,$C76,'On Orders'!F:F)</f>
        <v>0</v>
      </c>
      <c r="S76" s="22">
        <f>SUMIF('On Orders'!$B:$B,$C76,'On Orders'!G:G)</f>
        <v>0</v>
      </c>
      <c r="T76" s="22">
        <f>SUMIF('On Orders'!$B:$B,$C76,'On Orders'!H:H)</f>
        <v>0</v>
      </c>
      <c r="U76" s="3">
        <v>14</v>
      </c>
      <c r="V76" s="3">
        <v>130</v>
      </c>
      <c r="W76" s="3">
        <v>29</v>
      </c>
      <c r="X76" s="3">
        <v>35</v>
      </c>
      <c r="Y76" s="3">
        <v>43</v>
      </c>
      <c r="Z76" s="3">
        <v>0</v>
      </c>
      <c r="AA76" s="3">
        <v>36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1">
        <f t="shared" si="47"/>
        <v>-89</v>
      </c>
      <c r="AH76" s="26">
        <f t="shared" si="48"/>
        <v>0</v>
      </c>
      <c r="AI76" s="26">
        <f t="shared" si="57"/>
        <v>0</v>
      </c>
      <c r="AJ76" s="26">
        <f t="shared" si="58"/>
        <v>0</v>
      </c>
      <c r="AK76" s="26">
        <f t="shared" si="59"/>
        <v>0</v>
      </c>
      <c r="AL76" s="26">
        <f t="shared" si="60"/>
        <v>0</v>
      </c>
      <c r="AM76" s="30">
        <f t="shared" si="66"/>
        <v>36</v>
      </c>
      <c r="AN76" s="30">
        <f t="shared" si="67"/>
        <v>0</v>
      </c>
      <c r="AO76" s="30">
        <f t="shared" si="68"/>
        <v>0</v>
      </c>
      <c r="AP76" s="30">
        <f t="shared" si="69"/>
        <v>0</v>
      </c>
      <c r="AQ76" s="30">
        <f t="shared" si="70"/>
        <v>0</v>
      </c>
      <c r="AR76" s="30">
        <f t="shared" si="71"/>
        <v>0</v>
      </c>
      <c r="AS76" s="22">
        <f t="shared" si="65"/>
        <v>36</v>
      </c>
      <c r="AT76" s="112">
        <f t="shared" si="49"/>
        <v>5425</v>
      </c>
      <c r="AU76" s="112">
        <f t="shared" si="50"/>
        <v>50375</v>
      </c>
      <c r="AV76" s="112">
        <f t="shared" si="51"/>
        <v>11237.5</v>
      </c>
      <c r="AW76" s="112">
        <f t="shared" si="52"/>
        <v>13562.5</v>
      </c>
      <c r="AX76" s="112">
        <f t="shared" si="53"/>
        <v>16662.5</v>
      </c>
      <c r="AY76" s="112">
        <f t="shared" si="54"/>
        <v>0</v>
      </c>
      <c r="AZ76" s="112">
        <f t="shared" si="55"/>
        <v>13950</v>
      </c>
      <c r="BA76" s="112">
        <f t="shared" si="56"/>
        <v>0</v>
      </c>
      <c r="BB76" s="112">
        <f t="shared" si="61"/>
        <v>0</v>
      </c>
      <c r="BC76" s="112">
        <f t="shared" si="62"/>
        <v>0</v>
      </c>
      <c r="BD76" s="112">
        <f t="shared" si="63"/>
        <v>0</v>
      </c>
      <c r="BE76" s="112">
        <f t="shared" si="64"/>
        <v>0</v>
      </c>
    </row>
    <row r="77" spans="1:57" x14ac:dyDescent="0.2">
      <c r="A77" t="s">
        <v>335</v>
      </c>
      <c r="B77">
        <v>840459607890</v>
      </c>
      <c r="C77" s="2" t="s">
        <v>546</v>
      </c>
      <c r="D77" s="2">
        <v>840459607890</v>
      </c>
      <c r="E77" s="2" t="s">
        <v>547</v>
      </c>
      <c r="F77" s="2" t="s">
        <v>60</v>
      </c>
      <c r="G77" s="2" t="s">
        <v>61</v>
      </c>
      <c r="H77" s="2" t="s">
        <v>74</v>
      </c>
      <c r="I77" s="2" t="s">
        <v>368</v>
      </c>
      <c r="J77" s="2" t="s">
        <v>3994</v>
      </c>
      <c r="K77" s="3">
        <v>320</v>
      </c>
      <c r="L77" s="25">
        <v>387.5</v>
      </c>
      <c r="M77" s="2" t="s">
        <v>2204</v>
      </c>
      <c r="N77" s="2" t="s">
        <v>28</v>
      </c>
      <c r="O77" s="3">
        <v>234</v>
      </c>
      <c r="P77" s="3">
        <v>158</v>
      </c>
      <c r="Q77" s="21">
        <f>SUMIF('On Orders'!$B:$B,$C77,'On Orders'!E:E)</f>
        <v>0</v>
      </c>
      <c r="R77" s="22">
        <f>SUMIF('On Orders'!$B:$B,$C77,'On Orders'!F:F)</f>
        <v>0</v>
      </c>
      <c r="S77" s="22">
        <f>SUMIF('On Orders'!$B:$B,$C77,'On Orders'!G:G)</f>
        <v>0</v>
      </c>
      <c r="T77" s="22">
        <f>SUMIF('On Orders'!$B:$B,$C77,'On Orders'!H:H)</f>
        <v>0</v>
      </c>
      <c r="U77" s="3">
        <v>0</v>
      </c>
      <c r="V77" s="3">
        <v>133</v>
      </c>
      <c r="W77" s="3">
        <v>7</v>
      </c>
      <c r="X77" s="3">
        <v>14</v>
      </c>
      <c r="Y77" s="3">
        <v>7</v>
      </c>
      <c r="Z77" s="3">
        <v>0</v>
      </c>
      <c r="AA77" s="3">
        <v>17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1">
        <f t="shared" si="47"/>
        <v>55</v>
      </c>
      <c r="AH77" s="26">
        <f t="shared" si="48"/>
        <v>55</v>
      </c>
      <c r="AI77" s="26">
        <f t="shared" si="57"/>
        <v>55</v>
      </c>
      <c r="AJ77" s="26">
        <f t="shared" si="58"/>
        <v>55</v>
      </c>
      <c r="AK77" s="26">
        <f t="shared" si="59"/>
        <v>55</v>
      </c>
      <c r="AL77" s="26">
        <f t="shared" si="60"/>
        <v>55</v>
      </c>
      <c r="AM77" s="30">
        <f t="shared" si="66"/>
        <v>17</v>
      </c>
      <c r="AN77" s="30">
        <f t="shared" si="67"/>
        <v>0</v>
      </c>
      <c r="AO77" s="30">
        <f t="shared" si="68"/>
        <v>0</v>
      </c>
      <c r="AP77" s="30">
        <f t="shared" si="69"/>
        <v>0</v>
      </c>
      <c r="AQ77" s="30">
        <f t="shared" si="70"/>
        <v>0</v>
      </c>
      <c r="AR77" s="30">
        <f t="shared" si="71"/>
        <v>0</v>
      </c>
      <c r="AS77" s="22">
        <f t="shared" si="65"/>
        <v>17</v>
      </c>
      <c r="AT77" s="112">
        <f t="shared" si="49"/>
        <v>0</v>
      </c>
      <c r="AU77" s="112">
        <f t="shared" si="50"/>
        <v>51537.5</v>
      </c>
      <c r="AV77" s="112">
        <f t="shared" si="51"/>
        <v>2712.5</v>
      </c>
      <c r="AW77" s="112">
        <f t="shared" si="52"/>
        <v>5425</v>
      </c>
      <c r="AX77" s="112">
        <f t="shared" si="53"/>
        <v>2712.5</v>
      </c>
      <c r="AY77" s="112">
        <f t="shared" si="54"/>
        <v>0</v>
      </c>
      <c r="AZ77" s="112">
        <f t="shared" si="55"/>
        <v>6587.5</v>
      </c>
      <c r="BA77" s="112">
        <f t="shared" si="56"/>
        <v>0</v>
      </c>
      <c r="BB77" s="112">
        <f t="shared" si="61"/>
        <v>0</v>
      </c>
      <c r="BC77" s="112">
        <f t="shared" si="62"/>
        <v>0</v>
      </c>
      <c r="BD77" s="112">
        <f t="shared" si="63"/>
        <v>0</v>
      </c>
      <c r="BE77" s="112">
        <f t="shared" si="64"/>
        <v>0</v>
      </c>
    </row>
    <row r="78" spans="1:57" x14ac:dyDescent="0.2">
      <c r="A78" t="s">
        <v>335</v>
      </c>
      <c r="B78">
        <v>840459607388</v>
      </c>
      <c r="C78" s="2" t="s">
        <v>548</v>
      </c>
      <c r="D78" s="2">
        <v>840459607388</v>
      </c>
      <c r="E78" s="2" t="s">
        <v>549</v>
      </c>
      <c r="F78" s="2" t="s">
        <v>60</v>
      </c>
      <c r="G78" s="2" t="s">
        <v>61</v>
      </c>
      <c r="H78" s="2" t="s">
        <v>74</v>
      </c>
      <c r="I78" s="2" t="s">
        <v>368</v>
      </c>
      <c r="J78" s="2" t="s">
        <v>3994</v>
      </c>
      <c r="K78" s="3">
        <v>320</v>
      </c>
      <c r="L78" s="25">
        <v>387.5</v>
      </c>
      <c r="M78" s="2" t="s">
        <v>2204</v>
      </c>
      <c r="N78" s="2" t="s">
        <v>28</v>
      </c>
      <c r="O78" s="3">
        <v>220</v>
      </c>
      <c r="P78" s="3">
        <v>0</v>
      </c>
      <c r="Q78" s="21">
        <f>SUMIF('On Orders'!$B:$B,$C78,'On Orders'!E:E)</f>
        <v>0</v>
      </c>
      <c r="R78" s="22">
        <f>SUMIF('On Orders'!$B:$B,$C78,'On Orders'!F:F)</f>
        <v>0</v>
      </c>
      <c r="S78" s="22">
        <f>SUMIF('On Orders'!$B:$B,$C78,'On Orders'!G:G)</f>
        <v>0</v>
      </c>
      <c r="T78" s="22">
        <f>SUMIF('On Orders'!$B:$B,$C78,'On Orders'!H:H)</f>
        <v>0</v>
      </c>
      <c r="U78" s="3">
        <v>0</v>
      </c>
      <c r="V78" s="3">
        <v>220</v>
      </c>
      <c r="W78" s="3">
        <v>33</v>
      </c>
      <c r="X78" s="3">
        <v>41</v>
      </c>
      <c r="Y78" s="3">
        <v>19</v>
      </c>
      <c r="Z78" s="3">
        <v>0</v>
      </c>
      <c r="AA78" s="3">
        <v>24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1">
        <f t="shared" si="47"/>
        <v>-124</v>
      </c>
      <c r="AH78" s="26">
        <f t="shared" si="48"/>
        <v>0</v>
      </c>
      <c r="AI78" s="26">
        <f t="shared" si="57"/>
        <v>0</v>
      </c>
      <c r="AJ78" s="26">
        <f t="shared" si="58"/>
        <v>0</v>
      </c>
      <c r="AK78" s="26">
        <f t="shared" si="59"/>
        <v>0</v>
      </c>
      <c r="AL78" s="26">
        <f t="shared" si="60"/>
        <v>0</v>
      </c>
      <c r="AM78" s="30">
        <f t="shared" si="66"/>
        <v>24</v>
      </c>
      <c r="AN78" s="30">
        <f t="shared" si="67"/>
        <v>0</v>
      </c>
      <c r="AO78" s="30">
        <f t="shared" si="68"/>
        <v>0</v>
      </c>
      <c r="AP78" s="30">
        <f t="shared" si="69"/>
        <v>0</v>
      </c>
      <c r="AQ78" s="30">
        <f t="shared" si="70"/>
        <v>0</v>
      </c>
      <c r="AR78" s="30">
        <f t="shared" si="71"/>
        <v>0</v>
      </c>
      <c r="AS78" s="22">
        <f t="shared" si="65"/>
        <v>24</v>
      </c>
      <c r="AT78" s="112">
        <f t="shared" si="49"/>
        <v>0</v>
      </c>
      <c r="AU78" s="112">
        <f t="shared" si="50"/>
        <v>85250</v>
      </c>
      <c r="AV78" s="112">
        <f t="shared" si="51"/>
        <v>12787.5</v>
      </c>
      <c r="AW78" s="112">
        <f t="shared" si="52"/>
        <v>15887.5</v>
      </c>
      <c r="AX78" s="112">
        <f t="shared" si="53"/>
        <v>7362.5</v>
      </c>
      <c r="AY78" s="112">
        <f t="shared" si="54"/>
        <v>0</v>
      </c>
      <c r="AZ78" s="112">
        <f t="shared" si="55"/>
        <v>9300</v>
      </c>
      <c r="BA78" s="112">
        <f t="shared" si="56"/>
        <v>0</v>
      </c>
      <c r="BB78" s="112">
        <f t="shared" si="61"/>
        <v>0</v>
      </c>
      <c r="BC78" s="112">
        <f t="shared" si="62"/>
        <v>0</v>
      </c>
      <c r="BD78" s="112">
        <f t="shared" si="63"/>
        <v>0</v>
      </c>
      <c r="BE78" s="112">
        <f t="shared" si="64"/>
        <v>0</v>
      </c>
    </row>
    <row r="79" spans="1:57" x14ac:dyDescent="0.2">
      <c r="A79" t="s">
        <v>335</v>
      </c>
      <c r="B79">
        <v>840459607333</v>
      </c>
      <c r="C79" s="2" t="s">
        <v>550</v>
      </c>
      <c r="D79" s="2" t="s">
        <v>551</v>
      </c>
      <c r="E79" s="2" t="s">
        <v>552</v>
      </c>
      <c r="F79" s="2" t="s">
        <v>60</v>
      </c>
      <c r="G79" s="2" t="s">
        <v>61</v>
      </c>
      <c r="H79" s="2" t="s">
        <v>62</v>
      </c>
      <c r="I79" s="2" t="s">
        <v>368</v>
      </c>
      <c r="J79" s="2" t="s">
        <v>3994</v>
      </c>
      <c r="K79" s="3">
        <v>320</v>
      </c>
      <c r="L79" s="25">
        <v>516.80999999999995</v>
      </c>
      <c r="M79" s="2" t="s">
        <v>2204</v>
      </c>
      <c r="N79" s="2" t="s">
        <v>28</v>
      </c>
      <c r="O79" s="3">
        <v>150</v>
      </c>
      <c r="P79" s="3">
        <v>190</v>
      </c>
      <c r="Q79" s="21">
        <f>SUMIF('On Orders'!$B:$B,$C79,'On Orders'!E:E)</f>
        <v>0</v>
      </c>
      <c r="R79" s="22">
        <f>SUMIF('On Orders'!$B:$B,$C79,'On Orders'!F:F)</f>
        <v>0</v>
      </c>
      <c r="S79" s="22">
        <f>SUMIF('On Orders'!$B:$B,$C79,'On Orders'!G:G)</f>
        <v>0</v>
      </c>
      <c r="T79" s="22">
        <f>SUMIF('On Orders'!$B:$B,$C79,'On Orders'!H:H)</f>
        <v>0</v>
      </c>
      <c r="U79" s="3">
        <v>0</v>
      </c>
      <c r="V79" s="3">
        <v>0</v>
      </c>
      <c r="W79" s="3">
        <v>145</v>
      </c>
      <c r="X79" s="3">
        <v>24</v>
      </c>
      <c r="Y79" s="3">
        <v>22</v>
      </c>
      <c r="Z79" s="3">
        <v>0</v>
      </c>
      <c r="AA79" s="3">
        <v>0</v>
      </c>
      <c r="AB79" s="3">
        <v>0</v>
      </c>
      <c r="AC79" s="3">
        <v>190</v>
      </c>
      <c r="AD79" s="3">
        <v>0</v>
      </c>
      <c r="AE79" s="3">
        <v>0</v>
      </c>
      <c r="AF79" s="3">
        <v>0</v>
      </c>
      <c r="AG79" s="31">
        <f t="shared" si="47"/>
        <v>20</v>
      </c>
      <c r="AH79" s="26">
        <f t="shared" si="48"/>
        <v>20</v>
      </c>
      <c r="AI79" s="26">
        <f t="shared" si="57"/>
        <v>-170</v>
      </c>
      <c r="AJ79" s="26">
        <f t="shared" si="58"/>
        <v>0</v>
      </c>
      <c r="AK79" s="26">
        <f t="shared" si="59"/>
        <v>0</v>
      </c>
      <c r="AL79" s="26">
        <f t="shared" si="60"/>
        <v>0</v>
      </c>
      <c r="AM79" s="30">
        <f t="shared" si="66"/>
        <v>0</v>
      </c>
      <c r="AN79" s="30">
        <f t="shared" si="67"/>
        <v>0</v>
      </c>
      <c r="AO79" s="30">
        <f t="shared" si="68"/>
        <v>190</v>
      </c>
      <c r="AP79" s="30">
        <f t="shared" si="69"/>
        <v>0</v>
      </c>
      <c r="AQ79" s="30">
        <f t="shared" si="70"/>
        <v>0</v>
      </c>
      <c r="AR79" s="30">
        <f t="shared" si="71"/>
        <v>0</v>
      </c>
      <c r="AS79" s="22">
        <f t="shared" si="65"/>
        <v>190</v>
      </c>
      <c r="AT79" s="112">
        <f t="shared" si="49"/>
        <v>0</v>
      </c>
      <c r="AU79" s="112">
        <f t="shared" si="50"/>
        <v>0</v>
      </c>
      <c r="AV79" s="112">
        <f t="shared" si="51"/>
        <v>74937.45</v>
      </c>
      <c r="AW79" s="112">
        <f t="shared" si="52"/>
        <v>12403.439999999999</v>
      </c>
      <c r="AX79" s="112">
        <f t="shared" si="53"/>
        <v>11369.82</v>
      </c>
      <c r="AY79" s="112">
        <f t="shared" si="54"/>
        <v>0</v>
      </c>
      <c r="AZ79" s="112">
        <f t="shared" si="55"/>
        <v>0</v>
      </c>
      <c r="BA79" s="112">
        <f t="shared" si="56"/>
        <v>0</v>
      </c>
      <c r="BB79" s="112">
        <f t="shared" si="61"/>
        <v>98193.9</v>
      </c>
      <c r="BC79" s="112">
        <f t="shared" si="62"/>
        <v>0</v>
      </c>
      <c r="BD79" s="112">
        <f t="shared" si="63"/>
        <v>0</v>
      </c>
      <c r="BE79" s="112">
        <f t="shared" si="64"/>
        <v>0</v>
      </c>
    </row>
    <row r="80" spans="1:57" x14ac:dyDescent="0.2">
      <c r="A80" t="s">
        <v>335</v>
      </c>
      <c r="B80">
        <v>840459607456</v>
      </c>
      <c r="C80" s="2" t="s">
        <v>553</v>
      </c>
      <c r="D80" s="2" t="s">
        <v>554</v>
      </c>
      <c r="E80" s="2" t="s">
        <v>555</v>
      </c>
      <c r="F80" s="2" t="s">
        <v>60</v>
      </c>
      <c r="G80" s="2" t="s">
        <v>61</v>
      </c>
      <c r="H80" s="2" t="s">
        <v>74</v>
      </c>
      <c r="I80" s="2" t="s">
        <v>368</v>
      </c>
      <c r="J80" s="2" t="s">
        <v>3994</v>
      </c>
      <c r="K80" s="3">
        <v>320</v>
      </c>
      <c r="L80" s="25">
        <v>516.80999999999995</v>
      </c>
      <c r="M80" s="2" t="s">
        <v>2204</v>
      </c>
      <c r="N80" s="2" t="s">
        <v>28</v>
      </c>
      <c r="O80" s="3">
        <v>192</v>
      </c>
      <c r="P80" s="3">
        <v>9</v>
      </c>
      <c r="Q80" s="21">
        <f>SUMIF('On Orders'!$B:$B,$C80,'On Orders'!E:E)</f>
        <v>0</v>
      </c>
      <c r="R80" s="22">
        <f>SUMIF('On Orders'!$B:$B,$C80,'On Orders'!F:F)</f>
        <v>0</v>
      </c>
      <c r="S80" s="22">
        <f>SUMIF('On Orders'!$B:$B,$C80,'On Orders'!G:G)</f>
        <v>0</v>
      </c>
      <c r="T80" s="22">
        <f>SUMIF('On Orders'!$B:$B,$C80,'On Orders'!H:H)</f>
        <v>0</v>
      </c>
      <c r="U80" s="3">
        <v>0</v>
      </c>
      <c r="V80" s="3">
        <v>0</v>
      </c>
      <c r="W80" s="3">
        <v>211</v>
      </c>
      <c r="X80" s="3">
        <v>50</v>
      </c>
      <c r="Y80" s="3">
        <v>45</v>
      </c>
      <c r="Z80" s="3">
        <v>20</v>
      </c>
      <c r="AA80" s="3">
        <v>48</v>
      </c>
      <c r="AB80" s="3">
        <v>30</v>
      </c>
      <c r="AC80" s="3"/>
      <c r="AD80" s="3">
        <v>0</v>
      </c>
      <c r="AE80" s="3">
        <v>0</v>
      </c>
      <c r="AF80" s="3">
        <v>100</v>
      </c>
      <c r="AG80" s="31">
        <f t="shared" si="47"/>
        <v>-167</v>
      </c>
      <c r="AH80" s="26">
        <f t="shared" si="48"/>
        <v>-30</v>
      </c>
      <c r="AI80" s="26">
        <f t="shared" si="57"/>
        <v>0</v>
      </c>
      <c r="AJ80" s="26">
        <f t="shared" si="58"/>
        <v>0</v>
      </c>
      <c r="AK80" s="26">
        <f t="shared" si="59"/>
        <v>0</v>
      </c>
      <c r="AL80" s="26">
        <f t="shared" si="60"/>
        <v>-100</v>
      </c>
      <c r="AM80" s="30">
        <f t="shared" si="66"/>
        <v>48</v>
      </c>
      <c r="AN80" s="30">
        <f t="shared" si="67"/>
        <v>30</v>
      </c>
      <c r="AO80" s="30">
        <f t="shared" si="68"/>
        <v>0</v>
      </c>
      <c r="AP80" s="30">
        <f t="shared" si="69"/>
        <v>0</v>
      </c>
      <c r="AQ80" s="30">
        <f t="shared" si="70"/>
        <v>0</v>
      </c>
      <c r="AR80" s="30">
        <f t="shared" si="71"/>
        <v>100</v>
      </c>
      <c r="AS80" s="22">
        <f t="shared" si="65"/>
        <v>178</v>
      </c>
      <c r="AT80" s="112">
        <f t="shared" si="49"/>
        <v>0</v>
      </c>
      <c r="AU80" s="112">
        <f t="shared" si="50"/>
        <v>0</v>
      </c>
      <c r="AV80" s="112">
        <f t="shared" si="51"/>
        <v>109046.90999999999</v>
      </c>
      <c r="AW80" s="112">
        <f t="shared" si="52"/>
        <v>25840.499999999996</v>
      </c>
      <c r="AX80" s="112">
        <f t="shared" si="53"/>
        <v>23256.449999999997</v>
      </c>
      <c r="AY80" s="112">
        <f t="shared" si="54"/>
        <v>10336.199999999999</v>
      </c>
      <c r="AZ80" s="112">
        <f t="shared" si="55"/>
        <v>24806.879999999997</v>
      </c>
      <c r="BA80" s="112">
        <f t="shared" si="56"/>
        <v>15504.3</v>
      </c>
      <c r="BB80" s="112">
        <f t="shared" si="61"/>
        <v>0</v>
      </c>
      <c r="BC80" s="112">
        <f t="shared" si="62"/>
        <v>0</v>
      </c>
      <c r="BD80" s="112">
        <f t="shared" si="63"/>
        <v>0</v>
      </c>
      <c r="BE80" s="112">
        <f t="shared" si="64"/>
        <v>51680.999999999993</v>
      </c>
    </row>
    <row r="81" spans="1:57" x14ac:dyDescent="0.2">
      <c r="A81" t="s">
        <v>56</v>
      </c>
      <c r="B81">
        <v>840168536245</v>
      </c>
      <c r="C81" s="2" t="s">
        <v>556</v>
      </c>
      <c r="D81" s="2">
        <v>840168536245</v>
      </c>
      <c r="E81" s="2" t="s">
        <v>557</v>
      </c>
      <c r="F81" s="2" t="s">
        <v>487</v>
      </c>
      <c r="G81" s="2" t="s">
        <v>488</v>
      </c>
      <c r="H81" s="2" t="s">
        <v>558</v>
      </c>
      <c r="I81" s="2" t="s">
        <v>368</v>
      </c>
      <c r="J81" s="2" t="s">
        <v>3994</v>
      </c>
      <c r="K81" s="3">
        <v>60</v>
      </c>
      <c r="L81" s="25">
        <v>516.80999999999995</v>
      </c>
      <c r="M81" s="2" t="s">
        <v>2203</v>
      </c>
      <c r="N81" s="2" t="s">
        <v>559</v>
      </c>
      <c r="O81" s="3">
        <v>53</v>
      </c>
      <c r="P81" s="3">
        <v>121</v>
      </c>
      <c r="Q81" s="21">
        <f>SUMIF('On Orders'!$B:$B,$C81,'On Orders'!E:E)</f>
        <v>0</v>
      </c>
      <c r="R81" s="22">
        <f>SUMIF('On Orders'!$B:$B,$C81,'On Orders'!F:F)</f>
        <v>0</v>
      </c>
      <c r="S81" s="22">
        <f>SUMIF('On Orders'!$B:$B,$C81,'On Orders'!G:G)</f>
        <v>0</v>
      </c>
      <c r="T81" s="22">
        <f>SUMIF('On Orders'!$B:$B,$C81,'On Orders'!H:H)</f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1">
        <f t="shared" si="47"/>
        <v>114</v>
      </c>
      <c r="AH81" s="26">
        <f t="shared" si="48"/>
        <v>114</v>
      </c>
      <c r="AI81" s="26">
        <f t="shared" si="57"/>
        <v>114</v>
      </c>
      <c r="AJ81" s="26">
        <f t="shared" si="58"/>
        <v>114</v>
      </c>
      <c r="AK81" s="26">
        <f t="shared" si="59"/>
        <v>114</v>
      </c>
      <c r="AL81" s="26">
        <f t="shared" si="60"/>
        <v>114</v>
      </c>
      <c r="AM81" s="30">
        <f t="shared" si="66"/>
        <v>0</v>
      </c>
      <c r="AN81" s="30">
        <f t="shared" si="67"/>
        <v>0</v>
      </c>
      <c r="AO81" s="30">
        <f t="shared" si="68"/>
        <v>0</v>
      </c>
      <c r="AP81" s="30">
        <f t="shared" si="69"/>
        <v>0</v>
      </c>
      <c r="AQ81" s="30">
        <f t="shared" si="70"/>
        <v>0</v>
      </c>
      <c r="AR81" s="30">
        <f t="shared" si="71"/>
        <v>0</v>
      </c>
      <c r="AS81" s="22">
        <f t="shared" si="65"/>
        <v>0</v>
      </c>
      <c r="AT81" s="112">
        <f t="shared" si="49"/>
        <v>0</v>
      </c>
      <c r="AU81" s="112">
        <f t="shared" si="50"/>
        <v>0</v>
      </c>
      <c r="AV81" s="112">
        <f t="shared" si="51"/>
        <v>0</v>
      </c>
      <c r="AW81" s="112">
        <f t="shared" si="52"/>
        <v>0</v>
      </c>
      <c r="AX81" s="112">
        <f t="shared" si="53"/>
        <v>0</v>
      </c>
      <c r="AY81" s="112">
        <f t="shared" si="54"/>
        <v>0</v>
      </c>
      <c r="AZ81" s="112">
        <f t="shared" si="55"/>
        <v>0</v>
      </c>
      <c r="BA81" s="112">
        <f t="shared" si="56"/>
        <v>0</v>
      </c>
      <c r="BB81" s="112">
        <f t="shared" si="61"/>
        <v>0</v>
      </c>
      <c r="BC81" s="112">
        <f t="shared" si="62"/>
        <v>0</v>
      </c>
      <c r="BD81" s="112">
        <f t="shared" si="63"/>
        <v>0</v>
      </c>
      <c r="BE81" s="112">
        <f t="shared" si="64"/>
        <v>0</v>
      </c>
    </row>
    <row r="82" spans="1:57" x14ac:dyDescent="0.2">
      <c r="A82" t="s">
        <v>56</v>
      </c>
      <c r="B82">
        <v>840168546671</v>
      </c>
      <c r="C82" s="2" t="s">
        <v>560</v>
      </c>
      <c r="D82" s="2">
        <v>840168546671</v>
      </c>
      <c r="E82" s="2" t="s">
        <v>561</v>
      </c>
      <c r="F82" s="2" t="s">
        <v>487</v>
      </c>
      <c r="G82" s="2" t="s">
        <v>488</v>
      </c>
      <c r="H82" s="2" t="s">
        <v>489</v>
      </c>
      <c r="I82" s="2" t="s">
        <v>368</v>
      </c>
      <c r="J82" s="2" t="s">
        <v>3994</v>
      </c>
      <c r="K82" s="3">
        <v>270</v>
      </c>
      <c r="L82" s="25">
        <v>430.6</v>
      </c>
      <c r="M82" s="2" t="s">
        <v>2202</v>
      </c>
      <c r="N82" s="2" t="s">
        <v>66</v>
      </c>
      <c r="O82" s="3">
        <v>17</v>
      </c>
      <c r="P82" s="3">
        <v>264</v>
      </c>
      <c r="Q82" s="21">
        <f>SUMIF('On Orders'!$B:$B,$C82,'On Orders'!E:E)</f>
        <v>0</v>
      </c>
      <c r="R82" s="22">
        <f>SUMIF('On Orders'!$B:$B,$C82,'On Orders'!F:F)</f>
        <v>0</v>
      </c>
      <c r="S82" s="22">
        <f>SUMIF('On Orders'!$B:$B,$C82,'On Orders'!G:G)</f>
        <v>0</v>
      </c>
      <c r="T82" s="22">
        <f>SUMIF('On Orders'!$B:$B,$C82,'On Orders'!H:H)</f>
        <v>0</v>
      </c>
      <c r="U82" s="3">
        <v>0</v>
      </c>
      <c r="V82" s="3">
        <v>167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1">
        <f t="shared" si="47"/>
        <v>11</v>
      </c>
      <c r="AH82" s="26">
        <f t="shared" si="48"/>
        <v>11</v>
      </c>
      <c r="AI82" s="26">
        <f t="shared" si="57"/>
        <v>11</v>
      </c>
      <c r="AJ82" s="26">
        <f t="shared" si="58"/>
        <v>11</v>
      </c>
      <c r="AK82" s="26">
        <f t="shared" si="59"/>
        <v>11</v>
      </c>
      <c r="AL82" s="26">
        <f t="shared" si="60"/>
        <v>11</v>
      </c>
      <c r="AM82" s="30">
        <f t="shared" si="66"/>
        <v>0</v>
      </c>
      <c r="AN82" s="30">
        <f t="shared" si="67"/>
        <v>0</v>
      </c>
      <c r="AO82" s="30">
        <f t="shared" si="68"/>
        <v>0</v>
      </c>
      <c r="AP82" s="30">
        <f t="shared" si="69"/>
        <v>0</v>
      </c>
      <c r="AQ82" s="30">
        <f t="shared" si="70"/>
        <v>0</v>
      </c>
      <c r="AR82" s="30">
        <f t="shared" si="71"/>
        <v>0</v>
      </c>
      <c r="AS82" s="22">
        <f t="shared" si="65"/>
        <v>0</v>
      </c>
      <c r="AT82" s="112">
        <f t="shared" si="49"/>
        <v>0</v>
      </c>
      <c r="AU82" s="112">
        <f t="shared" si="50"/>
        <v>71910.2</v>
      </c>
      <c r="AV82" s="112">
        <f t="shared" si="51"/>
        <v>0</v>
      </c>
      <c r="AW82" s="112">
        <f t="shared" si="52"/>
        <v>0</v>
      </c>
      <c r="AX82" s="112">
        <f t="shared" si="53"/>
        <v>0</v>
      </c>
      <c r="AY82" s="112">
        <f t="shared" si="54"/>
        <v>0</v>
      </c>
      <c r="AZ82" s="112">
        <f t="shared" si="55"/>
        <v>0</v>
      </c>
      <c r="BA82" s="112">
        <f t="shared" si="56"/>
        <v>0</v>
      </c>
      <c r="BB82" s="112">
        <f t="shared" si="61"/>
        <v>0</v>
      </c>
      <c r="BC82" s="112">
        <f t="shared" si="62"/>
        <v>0</v>
      </c>
      <c r="BD82" s="112">
        <f t="shared" si="63"/>
        <v>0</v>
      </c>
      <c r="BE82" s="112">
        <f t="shared" si="64"/>
        <v>0</v>
      </c>
    </row>
    <row r="83" spans="1:57" x14ac:dyDescent="0.2">
      <c r="A83" t="s">
        <v>56</v>
      </c>
      <c r="B83">
        <v>840168532735</v>
      </c>
      <c r="C83" s="2" t="s">
        <v>562</v>
      </c>
      <c r="D83" s="2">
        <v>840168532735</v>
      </c>
      <c r="E83" s="2" t="s">
        <v>563</v>
      </c>
      <c r="F83" s="2" t="s">
        <v>60</v>
      </c>
      <c r="G83" s="2" t="s">
        <v>79</v>
      </c>
      <c r="H83" s="2" t="s">
        <v>80</v>
      </c>
      <c r="I83" s="2" t="s">
        <v>368</v>
      </c>
      <c r="J83" s="2" t="s">
        <v>3994</v>
      </c>
      <c r="K83" s="3">
        <v>110</v>
      </c>
      <c r="L83" s="25">
        <v>387.54</v>
      </c>
      <c r="M83" s="2" t="s">
        <v>2203</v>
      </c>
      <c r="N83" s="2" t="s">
        <v>28</v>
      </c>
      <c r="O83" s="3">
        <v>28</v>
      </c>
      <c r="P83" s="3">
        <v>0</v>
      </c>
      <c r="Q83" s="21">
        <f>SUMIF('On Orders'!$B:$B,$C83,'On Orders'!E:E)</f>
        <v>0</v>
      </c>
      <c r="R83" s="22">
        <f>SUMIF('On Orders'!$B:$B,$C83,'On Orders'!F:F)</f>
        <v>0</v>
      </c>
      <c r="S83" s="22">
        <f>SUMIF('On Orders'!$B:$B,$C83,'On Orders'!G:G)</f>
        <v>0</v>
      </c>
      <c r="T83" s="22">
        <f>SUMIF('On Orders'!$B:$B,$C83,'On Orders'!H:H)</f>
        <v>0</v>
      </c>
      <c r="U83" s="3">
        <v>0</v>
      </c>
      <c r="V83" s="3">
        <v>0</v>
      </c>
      <c r="W83" s="3">
        <v>0</v>
      </c>
      <c r="X83" s="3">
        <v>66</v>
      </c>
      <c r="Y83" s="3">
        <v>0</v>
      </c>
      <c r="Z83" s="3">
        <v>63</v>
      </c>
      <c r="AA83" s="3">
        <v>83</v>
      </c>
      <c r="AB83" s="3">
        <v>40</v>
      </c>
      <c r="AC83" s="3">
        <v>20</v>
      </c>
      <c r="AD83" s="3">
        <v>80</v>
      </c>
      <c r="AE83" s="3">
        <v>50</v>
      </c>
      <c r="AF83" s="3">
        <v>20</v>
      </c>
      <c r="AG83" s="31">
        <f t="shared" si="47"/>
        <v>-165</v>
      </c>
      <c r="AH83" s="26">
        <f t="shared" si="48"/>
        <v>-40</v>
      </c>
      <c r="AI83" s="26">
        <f t="shared" si="57"/>
        <v>-20</v>
      </c>
      <c r="AJ83" s="26">
        <f t="shared" si="58"/>
        <v>-80</v>
      </c>
      <c r="AK83" s="26">
        <f t="shared" si="59"/>
        <v>-50</v>
      </c>
      <c r="AL83" s="26">
        <f t="shared" si="60"/>
        <v>-20</v>
      </c>
      <c r="AM83" s="30">
        <f t="shared" si="66"/>
        <v>83</v>
      </c>
      <c r="AN83" s="30">
        <f t="shared" si="67"/>
        <v>40</v>
      </c>
      <c r="AO83" s="30">
        <f t="shared" si="68"/>
        <v>20</v>
      </c>
      <c r="AP83" s="30">
        <f t="shared" si="69"/>
        <v>80</v>
      </c>
      <c r="AQ83" s="30">
        <f t="shared" si="70"/>
        <v>50</v>
      </c>
      <c r="AR83" s="30">
        <f t="shared" si="71"/>
        <v>20</v>
      </c>
      <c r="AS83" s="22">
        <f t="shared" si="65"/>
        <v>293</v>
      </c>
      <c r="AT83" s="112">
        <f t="shared" si="49"/>
        <v>0</v>
      </c>
      <c r="AU83" s="112">
        <f t="shared" si="50"/>
        <v>0</v>
      </c>
      <c r="AV83" s="112">
        <f t="shared" si="51"/>
        <v>0</v>
      </c>
      <c r="AW83" s="112">
        <f t="shared" si="52"/>
        <v>25577.640000000003</v>
      </c>
      <c r="AX83" s="112">
        <f t="shared" si="53"/>
        <v>0</v>
      </c>
      <c r="AY83" s="112">
        <f t="shared" si="54"/>
        <v>24415.02</v>
      </c>
      <c r="AZ83" s="112">
        <f t="shared" si="55"/>
        <v>32165.820000000003</v>
      </c>
      <c r="BA83" s="112">
        <f t="shared" si="56"/>
        <v>15501.6</v>
      </c>
      <c r="BB83" s="112">
        <f t="shared" si="61"/>
        <v>7750.8</v>
      </c>
      <c r="BC83" s="112">
        <f t="shared" si="62"/>
        <v>31003.200000000001</v>
      </c>
      <c r="BD83" s="112">
        <f t="shared" si="63"/>
        <v>19377</v>
      </c>
      <c r="BE83" s="112">
        <f t="shared" si="64"/>
        <v>7750.8</v>
      </c>
    </row>
    <row r="84" spans="1:57" x14ac:dyDescent="0.2">
      <c r="A84" t="s">
        <v>56</v>
      </c>
      <c r="B84">
        <v>840168532865</v>
      </c>
      <c r="C84" s="2" t="s">
        <v>82</v>
      </c>
      <c r="D84" s="2">
        <v>840168532865</v>
      </c>
      <c r="E84" s="2" t="s">
        <v>84</v>
      </c>
      <c r="F84" s="2" t="s">
        <v>60</v>
      </c>
      <c r="G84" s="2" t="s">
        <v>85</v>
      </c>
      <c r="H84" s="2" t="s">
        <v>80</v>
      </c>
      <c r="I84" s="2" t="s">
        <v>368</v>
      </c>
      <c r="J84" s="2" t="s">
        <v>3994</v>
      </c>
      <c r="K84" s="3">
        <v>110</v>
      </c>
      <c r="L84" s="25">
        <v>387.54</v>
      </c>
      <c r="M84" s="2" t="s">
        <v>2203</v>
      </c>
      <c r="N84" s="2" t="s">
        <v>66</v>
      </c>
      <c r="O84" s="3">
        <v>156</v>
      </c>
      <c r="P84" s="3">
        <v>0</v>
      </c>
      <c r="Q84" s="21">
        <f>SUMIF('On Orders'!$B:$B,$C84,'On Orders'!E:E)</f>
        <v>0</v>
      </c>
      <c r="R84" s="22">
        <f>SUMIF('On Orders'!$B:$B,$C84,'On Orders'!F:F)</f>
        <v>0</v>
      </c>
      <c r="S84" s="22">
        <f>SUMIF('On Orders'!$B:$B,$C84,'On Orders'!G:G)</f>
        <v>0</v>
      </c>
      <c r="T84" s="22">
        <f>SUMIF('On Orders'!$B:$B,$C84,'On Orders'!H:H)</f>
        <v>0</v>
      </c>
      <c r="U84" s="3">
        <v>0</v>
      </c>
      <c r="V84" s="3">
        <v>0</v>
      </c>
      <c r="W84" s="3">
        <v>0</v>
      </c>
      <c r="X84" s="3">
        <v>127</v>
      </c>
      <c r="Y84" s="3">
        <v>74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1">
        <f t="shared" si="47"/>
        <v>46</v>
      </c>
      <c r="AH84" s="26">
        <f t="shared" si="48"/>
        <v>46</v>
      </c>
      <c r="AI84" s="26">
        <f t="shared" si="57"/>
        <v>46</v>
      </c>
      <c r="AJ84" s="26">
        <f t="shared" si="58"/>
        <v>46</v>
      </c>
      <c r="AK84" s="26">
        <f t="shared" si="59"/>
        <v>46</v>
      </c>
      <c r="AL84" s="26">
        <f t="shared" si="60"/>
        <v>46</v>
      </c>
      <c r="AM84" s="30">
        <f t="shared" si="66"/>
        <v>0</v>
      </c>
      <c r="AN84" s="30">
        <f t="shared" si="67"/>
        <v>0</v>
      </c>
      <c r="AO84" s="30">
        <f t="shared" si="68"/>
        <v>0</v>
      </c>
      <c r="AP84" s="30">
        <f t="shared" si="69"/>
        <v>0</v>
      </c>
      <c r="AQ84" s="30">
        <f t="shared" si="70"/>
        <v>0</v>
      </c>
      <c r="AR84" s="30">
        <f t="shared" si="71"/>
        <v>0</v>
      </c>
      <c r="AS84" s="22">
        <f t="shared" si="65"/>
        <v>0</v>
      </c>
      <c r="AT84" s="112">
        <f t="shared" si="49"/>
        <v>0</v>
      </c>
      <c r="AU84" s="112">
        <f t="shared" si="50"/>
        <v>0</v>
      </c>
      <c r="AV84" s="112">
        <f t="shared" si="51"/>
        <v>0</v>
      </c>
      <c r="AW84" s="112">
        <f t="shared" si="52"/>
        <v>49217.58</v>
      </c>
      <c r="AX84" s="112">
        <f t="shared" si="53"/>
        <v>28677.960000000003</v>
      </c>
      <c r="AY84" s="112">
        <f t="shared" si="54"/>
        <v>0</v>
      </c>
      <c r="AZ84" s="112">
        <f t="shared" si="55"/>
        <v>0</v>
      </c>
      <c r="BA84" s="112">
        <f t="shared" si="56"/>
        <v>0</v>
      </c>
      <c r="BB84" s="112">
        <f t="shared" si="61"/>
        <v>0</v>
      </c>
      <c r="BC84" s="112">
        <f t="shared" si="62"/>
        <v>0</v>
      </c>
      <c r="BD84" s="112">
        <f t="shared" si="63"/>
        <v>0</v>
      </c>
      <c r="BE84" s="112">
        <f t="shared" si="64"/>
        <v>0</v>
      </c>
    </row>
    <row r="85" spans="1:57" x14ac:dyDescent="0.2">
      <c r="A85" t="s">
        <v>56</v>
      </c>
      <c r="B85">
        <v>840168528127</v>
      </c>
      <c r="C85" s="2" t="s">
        <v>513</v>
      </c>
      <c r="D85" s="2">
        <v>840168528127</v>
      </c>
      <c r="E85" s="2" t="s">
        <v>514</v>
      </c>
      <c r="F85" s="2" t="s">
        <v>515</v>
      </c>
      <c r="G85" s="2" t="s">
        <v>516</v>
      </c>
      <c r="H85" s="2" t="s">
        <v>517</v>
      </c>
      <c r="I85" s="2" t="s">
        <v>368</v>
      </c>
      <c r="J85" s="2" t="s">
        <v>3994</v>
      </c>
      <c r="K85" s="3">
        <v>190</v>
      </c>
      <c r="L85" s="25">
        <v>430.6</v>
      </c>
      <c r="M85" s="2" t="s">
        <v>2202</v>
      </c>
      <c r="N85" s="2" t="s">
        <v>28</v>
      </c>
      <c r="O85" s="3">
        <v>301</v>
      </c>
      <c r="P85" s="3">
        <v>152</v>
      </c>
      <c r="Q85" s="21">
        <f>SUMIF('On Orders'!$B:$B,$C85,'On Orders'!E:E)</f>
        <v>0</v>
      </c>
      <c r="R85" s="22">
        <f>SUMIF('On Orders'!$B:$B,$C85,'On Orders'!F:F)</f>
        <v>50</v>
      </c>
      <c r="S85" s="22">
        <f>SUMIF('On Orders'!$B:$B,$C85,'On Orders'!G:G)</f>
        <v>0</v>
      </c>
      <c r="T85" s="22">
        <f>SUMIF('On Orders'!$B:$B,$C85,'On Orders'!H:H)</f>
        <v>0</v>
      </c>
      <c r="U85" s="3">
        <v>0</v>
      </c>
      <c r="V85" s="3">
        <v>208</v>
      </c>
      <c r="W85" s="3">
        <v>328</v>
      </c>
      <c r="X85" s="3">
        <v>96</v>
      </c>
      <c r="Y85" s="3">
        <v>239</v>
      </c>
      <c r="Z85" s="3">
        <v>94</v>
      </c>
      <c r="AA85" s="3">
        <v>97</v>
      </c>
      <c r="AB85" s="3">
        <v>201</v>
      </c>
      <c r="AC85" s="3">
        <v>110</v>
      </c>
      <c r="AD85" s="3">
        <v>50</v>
      </c>
      <c r="AE85" s="3">
        <v>201</v>
      </c>
      <c r="AF85" s="3">
        <v>120</v>
      </c>
      <c r="AG85" s="31">
        <f t="shared" si="47"/>
        <v>216</v>
      </c>
      <c r="AH85" s="26">
        <f t="shared" si="48"/>
        <v>15</v>
      </c>
      <c r="AI85" s="26">
        <f t="shared" si="57"/>
        <v>-95</v>
      </c>
      <c r="AJ85" s="26">
        <f t="shared" si="58"/>
        <v>-50</v>
      </c>
      <c r="AK85" s="26">
        <f t="shared" si="59"/>
        <v>-201</v>
      </c>
      <c r="AL85" s="26">
        <f t="shared" si="60"/>
        <v>-120</v>
      </c>
      <c r="AM85" s="30">
        <f t="shared" si="66"/>
        <v>97</v>
      </c>
      <c r="AN85" s="30">
        <f t="shared" si="67"/>
        <v>201</v>
      </c>
      <c r="AO85" s="30">
        <f t="shared" si="68"/>
        <v>110</v>
      </c>
      <c r="AP85" s="30">
        <f t="shared" si="69"/>
        <v>50</v>
      </c>
      <c r="AQ85" s="30">
        <f t="shared" si="70"/>
        <v>201</v>
      </c>
      <c r="AR85" s="30">
        <f t="shared" si="71"/>
        <v>120</v>
      </c>
      <c r="AS85" s="22">
        <f t="shared" si="65"/>
        <v>779</v>
      </c>
      <c r="AT85" s="112">
        <f t="shared" si="49"/>
        <v>0</v>
      </c>
      <c r="AU85" s="112">
        <f t="shared" si="50"/>
        <v>89564.800000000003</v>
      </c>
      <c r="AV85" s="112">
        <f t="shared" si="51"/>
        <v>141236.80000000002</v>
      </c>
      <c r="AW85" s="112">
        <f t="shared" si="52"/>
        <v>41337.600000000006</v>
      </c>
      <c r="AX85" s="112">
        <f t="shared" si="53"/>
        <v>102913.40000000001</v>
      </c>
      <c r="AY85" s="112">
        <f t="shared" si="54"/>
        <v>40476.400000000001</v>
      </c>
      <c r="AZ85" s="112">
        <f t="shared" si="55"/>
        <v>41768.200000000004</v>
      </c>
      <c r="BA85" s="112">
        <f t="shared" si="56"/>
        <v>86550.6</v>
      </c>
      <c r="BB85" s="112">
        <f t="shared" si="61"/>
        <v>47366</v>
      </c>
      <c r="BC85" s="112">
        <f t="shared" si="62"/>
        <v>21530</v>
      </c>
      <c r="BD85" s="112">
        <f t="shared" si="63"/>
        <v>86550.6</v>
      </c>
      <c r="BE85" s="112">
        <f t="shared" si="64"/>
        <v>51672</v>
      </c>
    </row>
    <row r="86" spans="1:57" x14ac:dyDescent="0.2">
      <c r="A86" t="s">
        <v>56</v>
      </c>
      <c r="B86">
        <v>840168528134</v>
      </c>
      <c r="C86" s="2" t="s">
        <v>518</v>
      </c>
      <c r="D86" s="2">
        <v>840168528134</v>
      </c>
      <c r="E86" s="2" t="s">
        <v>519</v>
      </c>
      <c r="F86" s="2" t="s">
        <v>515</v>
      </c>
      <c r="G86" s="2" t="s">
        <v>516</v>
      </c>
      <c r="H86" s="2" t="s">
        <v>517</v>
      </c>
      <c r="I86" s="2" t="s">
        <v>368</v>
      </c>
      <c r="J86" s="2" t="s">
        <v>3994</v>
      </c>
      <c r="K86" s="3">
        <v>190</v>
      </c>
      <c r="L86" s="25">
        <v>430.6</v>
      </c>
      <c r="M86" s="2" t="s">
        <v>2202</v>
      </c>
      <c r="N86" s="2" t="s">
        <v>28</v>
      </c>
      <c r="O86" s="3">
        <v>240</v>
      </c>
      <c r="P86" s="3">
        <v>45</v>
      </c>
      <c r="Q86" s="21">
        <f>SUMIF('On Orders'!$B:$B,$C86,'On Orders'!E:E)</f>
        <v>0</v>
      </c>
      <c r="R86" s="22">
        <f>SUMIF('On Orders'!$B:$B,$C86,'On Orders'!F:F)</f>
        <v>240</v>
      </c>
      <c r="S86" s="22">
        <f>SUMIF('On Orders'!$B:$B,$C86,'On Orders'!G:G)</f>
        <v>0</v>
      </c>
      <c r="T86" s="22">
        <f>SUMIF('On Orders'!$B:$B,$C86,'On Orders'!H:H)</f>
        <v>0</v>
      </c>
      <c r="U86" s="3">
        <v>0</v>
      </c>
      <c r="V86" s="3">
        <v>171</v>
      </c>
      <c r="W86" s="3">
        <v>154</v>
      </c>
      <c r="X86" s="3">
        <v>52</v>
      </c>
      <c r="Y86" s="3">
        <v>92</v>
      </c>
      <c r="Z86" s="3">
        <v>63</v>
      </c>
      <c r="AA86" s="3">
        <v>59</v>
      </c>
      <c r="AB86" s="3">
        <v>200</v>
      </c>
      <c r="AC86" s="3">
        <v>90</v>
      </c>
      <c r="AD86" s="3">
        <v>55</v>
      </c>
      <c r="AE86" s="3">
        <v>200</v>
      </c>
      <c r="AF86" s="3">
        <v>90</v>
      </c>
      <c r="AG86" s="31">
        <f t="shared" si="47"/>
        <v>276</v>
      </c>
      <c r="AH86" s="26">
        <f t="shared" si="48"/>
        <v>76</v>
      </c>
      <c r="AI86" s="26">
        <f t="shared" si="57"/>
        <v>-14</v>
      </c>
      <c r="AJ86" s="26">
        <f t="shared" si="58"/>
        <v>-55</v>
      </c>
      <c r="AK86" s="26">
        <f t="shared" si="59"/>
        <v>-200</v>
      </c>
      <c r="AL86" s="26">
        <f t="shared" si="60"/>
        <v>-90</v>
      </c>
      <c r="AM86" s="30">
        <f t="shared" si="66"/>
        <v>59</v>
      </c>
      <c r="AN86" s="30">
        <f t="shared" si="67"/>
        <v>200</v>
      </c>
      <c r="AO86" s="30">
        <f t="shared" si="68"/>
        <v>90</v>
      </c>
      <c r="AP86" s="30">
        <f t="shared" si="69"/>
        <v>55</v>
      </c>
      <c r="AQ86" s="30">
        <f t="shared" si="70"/>
        <v>200</v>
      </c>
      <c r="AR86" s="30">
        <f t="shared" si="71"/>
        <v>90</v>
      </c>
      <c r="AS86" s="22">
        <f t="shared" si="65"/>
        <v>694</v>
      </c>
      <c r="AT86" s="112">
        <f t="shared" si="49"/>
        <v>0</v>
      </c>
      <c r="AU86" s="112">
        <f t="shared" si="50"/>
        <v>73632.600000000006</v>
      </c>
      <c r="AV86" s="112">
        <f t="shared" si="51"/>
        <v>66312.400000000009</v>
      </c>
      <c r="AW86" s="112">
        <f t="shared" si="52"/>
        <v>22391.200000000001</v>
      </c>
      <c r="AX86" s="112">
        <f t="shared" si="53"/>
        <v>39615.200000000004</v>
      </c>
      <c r="AY86" s="112">
        <f t="shared" si="54"/>
        <v>27127.800000000003</v>
      </c>
      <c r="AZ86" s="112">
        <f t="shared" si="55"/>
        <v>25405.4</v>
      </c>
      <c r="BA86" s="112">
        <f t="shared" si="56"/>
        <v>86120</v>
      </c>
      <c r="BB86" s="112">
        <f t="shared" si="61"/>
        <v>38754</v>
      </c>
      <c r="BC86" s="112">
        <f t="shared" si="62"/>
        <v>23683</v>
      </c>
      <c r="BD86" s="112">
        <f t="shared" si="63"/>
        <v>86120</v>
      </c>
      <c r="BE86" s="112">
        <f t="shared" si="64"/>
        <v>38754</v>
      </c>
    </row>
    <row r="87" spans="1:57" x14ac:dyDescent="0.2">
      <c r="A87" t="s">
        <v>56</v>
      </c>
      <c r="B87">
        <v>840168528141</v>
      </c>
      <c r="C87" s="2" t="s">
        <v>520</v>
      </c>
      <c r="D87" s="2">
        <v>840168528141</v>
      </c>
      <c r="E87" s="2" t="s">
        <v>521</v>
      </c>
      <c r="F87" s="2" t="s">
        <v>515</v>
      </c>
      <c r="G87" s="2" t="s">
        <v>516</v>
      </c>
      <c r="H87" s="2" t="s">
        <v>517</v>
      </c>
      <c r="I87" s="2" t="s">
        <v>368</v>
      </c>
      <c r="J87" s="2" t="s">
        <v>3994</v>
      </c>
      <c r="K87" s="3">
        <v>190</v>
      </c>
      <c r="L87" s="25">
        <v>538.36</v>
      </c>
      <c r="M87" s="2" t="s">
        <v>2202</v>
      </c>
      <c r="N87" s="2" t="s">
        <v>28</v>
      </c>
      <c r="O87" s="3">
        <v>186</v>
      </c>
      <c r="P87" s="3">
        <v>84</v>
      </c>
      <c r="Q87" s="21">
        <f>SUMIF('On Orders'!$B:$B,$C87,'On Orders'!E:E)</f>
        <v>0</v>
      </c>
      <c r="R87" s="22">
        <f>SUMIF('On Orders'!$B:$B,$C87,'On Orders'!F:F)</f>
        <v>80</v>
      </c>
      <c r="S87" s="22">
        <f>SUMIF('On Orders'!$B:$B,$C87,'On Orders'!G:G)</f>
        <v>0</v>
      </c>
      <c r="T87" s="22">
        <f>SUMIF('On Orders'!$B:$B,$C87,'On Orders'!H:H)</f>
        <v>0</v>
      </c>
      <c r="U87" s="3">
        <v>0</v>
      </c>
      <c r="V87" s="3">
        <v>52</v>
      </c>
      <c r="W87" s="3">
        <v>55</v>
      </c>
      <c r="X87" s="3">
        <v>0</v>
      </c>
      <c r="Y87" s="3">
        <v>81</v>
      </c>
      <c r="Z87" s="3">
        <v>14</v>
      </c>
      <c r="AA87" s="3">
        <v>18</v>
      </c>
      <c r="AB87" s="3">
        <v>55</v>
      </c>
      <c r="AC87" s="3">
        <v>42</v>
      </c>
      <c r="AD87" s="3">
        <v>30</v>
      </c>
      <c r="AE87" s="3">
        <v>55</v>
      </c>
      <c r="AF87" s="3">
        <v>40</v>
      </c>
      <c r="AG87" s="31">
        <f t="shared" si="47"/>
        <v>142</v>
      </c>
      <c r="AH87" s="26">
        <f t="shared" si="48"/>
        <v>87</v>
      </c>
      <c r="AI87" s="26">
        <f t="shared" si="57"/>
        <v>45</v>
      </c>
      <c r="AJ87" s="26">
        <f t="shared" si="58"/>
        <v>15</v>
      </c>
      <c r="AK87" s="26">
        <f t="shared" si="59"/>
        <v>-40</v>
      </c>
      <c r="AL87" s="26">
        <f t="shared" si="60"/>
        <v>-40</v>
      </c>
      <c r="AM87" s="30">
        <f t="shared" si="66"/>
        <v>18</v>
      </c>
      <c r="AN87" s="30">
        <f t="shared" si="67"/>
        <v>55</v>
      </c>
      <c r="AO87" s="30">
        <f t="shared" si="68"/>
        <v>42</v>
      </c>
      <c r="AP87" s="30">
        <f t="shared" si="69"/>
        <v>30</v>
      </c>
      <c r="AQ87" s="30">
        <f t="shared" si="70"/>
        <v>55</v>
      </c>
      <c r="AR87" s="30">
        <f t="shared" si="71"/>
        <v>40</v>
      </c>
      <c r="AS87" s="22">
        <f t="shared" si="65"/>
        <v>240</v>
      </c>
      <c r="AT87" s="112">
        <f t="shared" si="49"/>
        <v>0</v>
      </c>
      <c r="AU87" s="112">
        <f t="shared" si="50"/>
        <v>27994.720000000001</v>
      </c>
      <c r="AV87" s="112">
        <f t="shared" si="51"/>
        <v>29609.8</v>
      </c>
      <c r="AW87" s="112">
        <f t="shared" si="52"/>
        <v>0</v>
      </c>
      <c r="AX87" s="112">
        <f t="shared" si="53"/>
        <v>43607.16</v>
      </c>
      <c r="AY87" s="112">
        <f t="shared" si="54"/>
        <v>7537.04</v>
      </c>
      <c r="AZ87" s="112">
        <f t="shared" si="55"/>
        <v>9690.48</v>
      </c>
      <c r="BA87" s="112">
        <f t="shared" si="56"/>
        <v>29609.8</v>
      </c>
      <c r="BB87" s="112">
        <f t="shared" si="61"/>
        <v>22611.119999999999</v>
      </c>
      <c r="BC87" s="112">
        <f t="shared" si="62"/>
        <v>16150.800000000001</v>
      </c>
      <c r="BD87" s="112">
        <f t="shared" si="63"/>
        <v>29609.8</v>
      </c>
      <c r="BE87" s="112">
        <f t="shared" si="64"/>
        <v>21534.400000000001</v>
      </c>
    </row>
    <row r="88" spans="1:57" x14ac:dyDescent="0.2">
      <c r="A88" t="s">
        <v>335</v>
      </c>
      <c r="B88">
        <v>840459608569</v>
      </c>
      <c r="C88" s="2" t="s">
        <v>596</v>
      </c>
      <c r="D88" s="2" t="s">
        <v>597</v>
      </c>
      <c r="E88" s="2" t="s">
        <v>598</v>
      </c>
      <c r="F88" s="2" t="s">
        <v>515</v>
      </c>
      <c r="G88" s="2" t="s">
        <v>516</v>
      </c>
      <c r="H88" s="2" t="s">
        <v>517</v>
      </c>
      <c r="I88" s="2" t="s">
        <v>368</v>
      </c>
      <c r="J88" s="2" t="s">
        <v>3994</v>
      </c>
      <c r="K88" s="3">
        <v>190</v>
      </c>
      <c r="L88" s="25">
        <v>581.47</v>
      </c>
      <c r="M88" s="2" t="s">
        <v>2202</v>
      </c>
      <c r="N88" s="2" t="s">
        <v>28</v>
      </c>
      <c r="O88" s="3">
        <v>75</v>
      </c>
      <c r="P88" s="3">
        <v>29</v>
      </c>
      <c r="Q88" s="21">
        <f>SUMIF('On Orders'!$B:$B,$C88,'On Orders'!E:E)</f>
        <v>0</v>
      </c>
      <c r="R88" s="22">
        <f>SUMIF('On Orders'!$B:$B,$C88,'On Orders'!F:F)</f>
        <v>180</v>
      </c>
      <c r="S88" s="22">
        <f>SUMIF('On Orders'!$B:$B,$C88,'On Orders'!G:G)</f>
        <v>0</v>
      </c>
      <c r="T88" s="22">
        <f>SUMIF('On Orders'!$B:$B,$C88,'On Orders'!H:H)</f>
        <v>0</v>
      </c>
      <c r="U88" s="3">
        <v>0</v>
      </c>
      <c r="V88" s="3">
        <v>0</v>
      </c>
      <c r="W88" s="3">
        <v>302</v>
      </c>
      <c r="X88" s="3">
        <v>80</v>
      </c>
      <c r="Y88" s="3">
        <v>0</v>
      </c>
      <c r="Z88" s="3">
        <v>163</v>
      </c>
      <c r="AA88" s="3">
        <v>120</v>
      </c>
      <c r="AB88" s="3">
        <v>200</v>
      </c>
      <c r="AC88" s="3">
        <v>70</v>
      </c>
      <c r="AD88" s="3">
        <v>120</v>
      </c>
      <c r="AE88" s="3">
        <v>200</v>
      </c>
      <c r="AF88" s="3">
        <v>40</v>
      </c>
      <c r="AG88" s="31">
        <f t="shared" si="47"/>
        <v>-26</v>
      </c>
      <c r="AH88" s="26">
        <f t="shared" si="48"/>
        <v>-200</v>
      </c>
      <c r="AI88" s="26">
        <f t="shared" si="57"/>
        <v>-70</v>
      </c>
      <c r="AJ88" s="26">
        <f t="shared" si="58"/>
        <v>-120</v>
      </c>
      <c r="AK88" s="26">
        <f t="shared" si="59"/>
        <v>-200</v>
      </c>
      <c r="AL88" s="26">
        <f t="shared" si="60"/>
        <v>-40</v>
      </c>
      <c r="AM88" s="30">
        <f t="shared" si="66"/>
        <v>120</v>
      </c>
      <c r="AN88" s="30">
        <f t="shared" si="67"/>
        <v>200</v>
      </c>
      <c r="AO88" s="30">
        <f t="shared" si="68"/>
        <v>70</v>
      </c>
      <c r="AP88" s="30">
        <f t="shared" si="69"/>
        <v>120</v>
      </c>
      <c r="AQ88" s="30">
        <f t="shared" si="70"/>
        <v>200</v>
      </c>
      <c r="AR88" s="30">
        <f t="shared" si="71"/>
        <v>40</v>
      </c>
      <c r="AS88" s="22">
        <f t="shared" si="65"/>
        <v>750</v>
      </c>
      <c r="AT88" s="112">
        <f t="shared" si="49"/>
        <v>0</v>
      </c>
      <c r="AU88" s="112">
        <f t="shared" si="50"/>
        <v>0</v>
      </c>
      <c r="AV88" s="112">
        <f t="shared" si="51"/>
        <v>175603.94</v>
      </c>
      <c r="AW88" s="112">
        <f t="shared" si="52"/>
        <v>46517.600000000006</v>
      </c>
      <c r="AX88" s="112">
        <f t="shared" si="53"/>
        <v>0</v>
      </c>
      <c r="AY88" s="112">
        <f t="shared" si="54"/>
        <v>94779.61</v>
      </c>
      <c r="AZ88" s="112">
        <f t="shared" si="55"/>
        <v>69776.400000000009</v>
      </c>
      <c r="BA88" s="112">
        <f t="shared" si="56"/>
        <v>116294</v>
      </c>
      <c r="BB88" s="112">
        <f t="shared" si="61"/>
        <v>40702.9</v>
      </c>
      <c r="BC88" s="112">
        <f t="shared" si="62"/>
        <v>69776.400000000009</v>
      </c>
      <c r="BD88" s="112">
        <f t="shared" si="63"/>
        <v>116294</v>
      </c>
      <c r="BE88" s="112">
        <f t="shared" si="64"/>
        <v>23258.800000000003</v>
      </c>
    </row>
    <row r="89" spans="1:57" x14ac:dyDescent="0.2">
      <c r="A89" t="s">
        <v>56</v>
      </c>
      <c r="B89">
        <v>840168538638</v>
      </c>
      <c r="C89" s="2" t="s">
        <v>522</v>
      </c>
      <c r="D89" s="2">
        <v>840168538638</v>
      </c>
      <c r="E89" s="2" t="s">
        <v>523</v>
      </c>
      <c r="F89" s="2" t="s">
        <v>515</v>
      </c>
      <c r="G89" s="2" t="s">
        <v>516</v>
      </c>
      <c r="H89" s="2" t="s">
        <v>524</v>
      </c>
      <c r="I89" s="2" t="s">
        <v>368</v>
      </c>
      <c r="J89" s="2" t="s">
        <v>3994</v>
      </c>
      <c r="K89" s="3">
        <v>160</v>
      </c>
      <c r="L89" s="25">
        <v>538.36</v>
      </c>
      <c r="M89" s="2" t="s">
        <v>2203</v>
      </c>
      <c r="N89" s="2" t="s">
        <v>28</v>
      </c>
      <c r="O89" s="3">
        <v>157</v>
      </c>
      <c r="P89" s="3">
        <v>12</v>
      </c>
      <c r="Q89" s="21">
        <f>SUMIF('On Orders'!$B:$B,$C89,'On Orders'!E:E)</f>
        <v>0</v>
      </c>
      <c r="R89" s="22">
        <f>SUMIF('On Orders'!$B:$B,$C89,'On Orders'!F:F)</f>
        <v>48</v>
      </c>
      <c r="S89" s="22">
        <f>SUMIF('On Orders'!$B:$B,$C89,'On Orders'!G:G)</f>
        <v>0</v>
      </c>
      <c r="T89" s="22">
        <f>SUMIF('On Orders'!$B:$B,$C89,'On Orders'!H:H)</f>
        <v>0</v>
      </c>
      <c r="U89" s="3">
        <v>0</v>
      </c>
      <c r="V89" s="3">
        <v>64</v>
      </c>
      <c r="W89" s="3">
        <v>79</v>
      </c>
      <c r="X89" s="3">
        <v>0</v>
      </c>
      <c r="Y89" s="3">
        <v>87</v>
      </c>
      <c r="Z89" s="3">
        <v>16</v>
      </c>
      <c r="AA89" s="3">
        <v>45</v>
      </c>
      <c r="AB89" s="3">
        <v>50</v>
      </c>
      <c r="AC89" s="3">
        <v>20</v>
      </c>
      <c r="AD89" s="3">
        <v>80</v>
      </c>
      <c r="AE89" s="3">
        <v>80</v>
      </c>
      <c r="AF89" s="3">
        <v>100</v>
      </c>
      <c r="AG89" s="31">
        <f t="shared" si="47"/>
        <v>12</v>
      </c>
      <c r="AH89" s="26">
        <f t="shared" si="48"/>
        <v>-38</v>
      </c>
      <c r="AI89" s="26">
        <f t="shared" si="57"/>
        <v>-20</v>
      </c>
      <c r="AJ89" s="26">
        <f t="shared" si="58"/>
        <v>-80</v>
      </c>
      <c r="AK89" s="26">
        <f t="shared" si="59"/>
        <v>-80</v>
      </c>
      <c r="AL89" s="26">
        <f t="shared" si="60"/>
        <v>-100</v>
      </c>
      <c r="AM89" s="30">
        <f t="shared" si="66"/>
        <v>45</v>
      </c>
      <c r="AN89" s="30">
        <f t="shared" si="67"/>
        <v>50</v>
      </c>
      <c r="AO89" s="30">
        <f t="shared" si="68"/>
        <v>20</v>
      </c>
      <c r="AP89" s="30">
        <f t="shared" si="69"/>
        <v>80</v>
      </c>
      <c r="AQ89" s="30">
        <f t="shared" si="70"/>
        <v>80</v>
      </c>
      <c r="AR89" s="30">
        <f t="shared" si="71"/>
        <v>100</v>
      </c>
      <c r="AS89" s="22">
        <f t="shared" si="65"/>
        <v>375</v>
      </c>
      <c r="AT89" s="112">
        <f t="shared" si="49"/>
        <v>0</v>
      </c>
      <c r="AU89" s="112">
        <f t="shared" si="50"/>
        <v>34455.040000000001</v>
      </c>
      <c r="AV89" s="112">
        <f t="shared" si="51"/>
        <v>42530.44</v>
      </c>
      <c r="AW89" s="112">
        <f t="shared" si="52"/>
        <v>0</v>
      </c>
      <c r="AX89" s="112">
        <f t="shared" si="53"/>
        <v>46837.32</v>
      </c>
      <c r="AY89" s="112">
        <f t="shared" si="54"/>
        <v>8613.76</v>
      </c>
      <c r="AZ89" s="112">
        <f t="shared" si="55"/>
        <v>24226.2</v>
      </c>
      <c r="BA89" s="112">
        <f t="shared" si="56"/>
        <v>26918</v>
      </c>
      <c r="BB89" s="112">
        <f t="shared" si="61"/>
        <v>10767.2</v>
      </c>
      <c r="BC89" s="112">
        <f t="shared" si="62"/>
        <v>43068.800000000003</v>
      </c>
      <c r="BD89" s="112">
        <f t="shared" si="63"/>
        <v>43068.800000000003</v>
      </c>
      <c r="BE89" s="112">
        <f t="shared" si="64"/>
        <v>53836</v>
      </c>
    </row>
    <row r="90" spans="1:57" x14ac:dyDescent="0.2">
      <c r="A90" t="s">
        <v>56</v>
      </c>
      <c r="B90">
        <v>848709087171</v>
      </c>
      <c r="C90" s="2" t="s">
        <v>533</v>
      </c>
      <c r="D90" s="2" t="s">
        <v>582</v>
      </c>
      <c r="E90" s="2" t="s">
        <v>534</v>
      </c>
      <c r="F90" s="2" t="s">
        <v>535</v>
      </c>
      <c r="G90" s="2" t="s">
        <v>536</v>
      </c>
      <c r="H90" s="2" t="s">
        <v>537</v>
      </c>
      <c r="I90" s="2" t="s">
        <v>368</v>
      </c>
      <c r="J90" s="2" t="s">
        <v>3994</v>
      </c>
      <c r="K90" s="3">
        <v>70</v>
      </c>
      <c r="L90" s="25">
        <v>430.6</v>
      </c>
      <c r="M90" s="2" t="s">
        <v>2202</v>
      </c>
      <c r="N90" s="2" t="s">
        <v>66</v>
      </c>
      <c r="O90" s="3">
        <v>41</v>
      </c>
      <c r="P90" s="3">
        <v>0</v>
      </c>
      <c r="Q90" s="21">
        <f>SUMIF('On Orders'!$B:$B,$C90,'On Orders'!E:E)</f>
        <v>0</v>
      </c>
      <c r="R90" s="22">
        <f>SUMIF('On Orders'!$B:$B,$C90,'On Orders'!F:F)</f>
        <v>48</v>
      </c>
      <c r="S90" s="22">
        <f>SUMIF('On Orders'!$B:$B,$C90,'On Orders'!G:G)</f>
        <v>0</v>
      </c>
      <c r="T90" s="22">
        <f>SUMIF('On Orders'!$B:$B,$C90,'On Orders'!H:H)</f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1">
        <f t="shared" si="47"/>
        <v>19</v>
      </c>
      <c r="AH90" s="26">
        <f t="shared" si="48"/>
        <v>19</v>
      </c>
      <c r="AI90" s="26">
        <f t="shared" si="57"/>
        <v>19</v>
      </c>
      <c r="AJ90" s="26">
        <f t="shared" si="58"/>
        <v>19</v>
      </c>
      <c r="AK90" s="26">
        <f t="shared" si="59"/>
        <v>19</v>
      </c>
      <c r="AL90" s="26">
        <f t="shared" si="60"/>
        <v>19</v>
      </c>
      <c r="AM90" s="30">
        <f t="shared" si="66"/>
        <v>0</v>
      </c>
      <c r="AN90" s="30">
        <f t="shared" si="67"/>
        <v>0</v>
      </c>
      <c r="AO90" s="30">
        <f t="shared" si="68"/>
        <v>0</v>
      </c>
      <c r="AP90" s="30">
        <f t="shared" si="69"/>
        <v>0</v>
      </c>
      <c r="AQ90" s="30">
        <f t="shared" si="70"/>
        <v>0</v>
      </c>
      <c r="AR90" s="30">
        <f t="shared" si="71"/>
        <v>0</v>
      </c>
      <c r="AS90" s="22">
        <f t="shared" si="65"/>
        <v>0</v>
      </c>
      <c r="AT90" s="112">
        <f t="shared" si="49"/>
        <v>0</v>
      </c>
      <c r="AU90" s="112">
        <f t="shared" si="50"/>
        <v>0</v>
      </c>
      <c r="AV90" s="112">
        <f t="shared" si="51"/>
        <v>0</v>
      </c>
      <c r="AW90" s="112">
        <f t="shared" si="52"/>
        <v>0</v>
      </c>
      <c r="AX90" s="112">
        <f t="shared" si="53"/>
        <v>0</v>
      </c>
      <c r="AY90" s="112">
        <f t="shared" si="54"/>
        <v>0</v>
      </c>
      <c r="AZ90" s="112">
        <f t="shared" si="55"/>
        <v>0</v>
      </c>
      <c r="BA90" s="112">
        <f t="shared" si="56"/>
        <v>0</v>
      </c>
      <c r="BB90" s="112">
        <f t="shared" si="61"/>
        <v>0</v>
      </c>
      <c r="BC90" s="112">
        <f t="shared" si="62"/>
        <v>0</v>
      </c>
      <c r="BD90" s="112">
        <f t="shared" si="63"/>
        <v>0</v>
      </c>
      <c r="BE90" s="112">
        <f t="shared" si="64"/>
        <v>0</v>
      </c>
    </row>
    <row r="91" spans="1:57" x14ac:dyDescent="0.2">
      <c r="A91" t="s">
        <v>56</v>
      </c>
      <c r="B91">
        <v>848709073143</v>
      </c>
      <c r="C91" s="2" t="s">
        <v>583</v>
      </c>
      <c r="D91" s="2" t="s">
        <v>584</v>
      </c>
      <c r="E91" s="2" t="s">
        <v>585</v>
      </c>
      <c r="F91" s="2" t="s">
        <v>536</v>
      </c>
      <c r="G91" s="2" t="s">
        <v>536</v>
      </c>
      <c r="H91" s="2" t="s">
        <v>537</v>
      </c>
      <c r="I91" s="2" t="s">
        <v>368</v>
      </c>
      <c r="J91" s="2" t="s">
        <v>3994</v>
      </c>
      <c r="K91" s="3">
        <v>70</v>
      </c>
      <c r="L91" s="25">
        <v>430.6</v>
      </c>
      <c r="M91" s="2" t="s">
        <v>2204</v>
      </c>
      <c r="N91" s="2" t="s">
        <v>66</v>
      </c>
      <c r="O91" s="3">
        <v>2</v>
      </c>
      <c r="P91" s="3">
        <v>0</v>
      </c>
      <c r="Q91" s="21">
        <f>SUMIF('On Orders'!$B:$B,$C91,'On Orders'!E:E)</f>
        <v>0</v>
      </c>
      <c r="R91" s="22">
        <f>SUMIF('On Orders'!$B:$B,$C91,'On Orders'!F:F)</f>
        <v>0</v>
      </c>
      <c r="S91" s="22">
        <f>SUMIF('On Orders'!$B:$B,$C91,'On Orders'!G:G)</f>
        <v>0</v>
      </c>
      <c r="T91" s="22">
        <f>SUMIF('On Orders'!$B:$B,$C91,'On Orders'!H:H)</f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1">
        <f t="shared" si="47"/>
        <v>-68</v>
      </c>
      <c r="AH91" s="26">
        <f t="shared" si="48"/>
        <v>0</v>
      </c>
      <c r="AI91" s="26">
        <f t="shared" si="57"/>
        <v>0</v>
      </c>
      <c r="AJ91" s="26">
        <f t="shared" si="58"/>
        <v>0</v>
      </c>
      <c r="AK91" s="26">
        <f t="shared" si="59"/>
        <v>0</v>
      </c>
      <c r="AL91" s="26">
        <f t="shared" si="60"/>
        <v>0</v>
      </c>
      <c r="AM91" s="30">
        <f t="shared" si="66"/>
        <v>0</v>
      </c>
      <c r="AN91" s="30">
        <f t="shared" si="67"/>
        <v>0</v>
      </c>
      <c r="AO91" s="30">
        <f t="shared" si="68"/>
        <v>0</v>
      </c>
      <c r="AP91" s="30">
        <f t="shared" si="69"/>
        <v>0</v>
      </c>
      <c r="AQ91" s="30">
        <f t="shared" si="70"/>
        <v>0</v>
      </c>
      <c r="AR91" s="30">
        <f t="shared" si="71"/>
        <v>0</v>
      </c>
      <c r="AS91" s="22">
        <f t="shared" ref="AS91:AS94" si="72">SUM(AM91:AR91)</f>
        <v>0</v>
      </c>
      <c r="AT91" s="112">
        <f t="shared" si="49"/>
        <v>0</v>
      </c>
      <c r="AU91" s="112">
        <f t="shared" si="50"/>
        <v>0</v>
      </c>
      <c r="AV91" s="112">
        <f t="shared" si="51"/>
        <v>0</v>
      </c>
      <c r="AW91" s="112">
        <f t="shared" si="52"/>
        <v>0</v>
      </c>
      <c r="AX91" s="112">
        <f t="shared" si="53"/>
        <v>0</v>
      </c>
      <c r="AY91" s="112">
        <f t="shared" si="54"/>
        <v>0</v>
      </c>
      <c r="AZ91" s="112">
        <f t="shared" si="55"/>
        <v>0</v>
      </c>
      <c r="BA91" s="112">
        <f t="shared" si="56"/>
        <v>0</v>
      </c>
      <c r="BB91" s="112">
        <f t="shared" si="61"/>
        <v>0</v>
      </c>
      <c r="BC91" s="112">
        <f t="shared" si="62"/>
        <v>0</v>
      </c>
      <c r="BD91" s="112">
        <f t="shared" si="63"/>
        <v>0</v>
      </c>
      <c r="BE91" s="112">
        <f t="shared" si="64"/>
        <v>0</v>
      </c>
    </row>
    <row r="92" spans="1:57" x14ac:dyDescent="0.2">
      <c r="A92" t="s">
        <v>104</v>
      </c>
      <c r="B92">
        <v>856504014810</v>
      </c>
      <c r="C92" s="2" t="s">
        <v>586</v>
      </c>
      <c r="D92" s="2">
        <v>856504014810</v>
      </c>
      <c r="E92" s="2" t="s">
        <v>587</v>
      </c>
      <c r="F92" s="2" t="s">
        <v>2277</v>
      </c>
      <c r="G92" s="2" t="s">
        <v>475</v>
      </c>
      <c r="H92" s="2" t="s">
        <v>476</v>
      </c>
      <c r="I92" s="2" t="s">
        <v>368</v>
      </c>
      <c r="J92" s="2" t="s">
        <v>3994</v>
      </c>
      <c r="K92" s="3">
        <v>0</v>
      </c>
      <c r="L92" s="25">
        <v>0</v>
      </c>
      <c r="M92" s="2" t="s">
        <v>2204</v>
      </c>
      <c r="N92" s="2" t="s">
        <v>66</v>
      </c>
      <c r="O92" s="3">
        <v>0</v>
      </c>
      <c r="P92" s="3">
        <v>48</v>
      </c>
      <c r="Q92" s="21">
        <f>SUMIF('On Orders'!$B:$B,$C92,'On Orders'!E:E)</f>
        <v>0</v>
      </c>
      <c r="R92" s="22">
        <f>SUMIF('On Orders'!$B:$B,$C92,'On Orders'!F:F)</f>
        <v>0</v>
      </c>
      <c r="S92" s="22">
        <f>SUMIF('On Orders'!$B:$B,$C92,'On Orders'!G:G)</f>
        <v>0</v>
      </c>
      <c r="T92" s="22">
        <f>SUMIF('On Orders'!$B:$B,$C92,'On Orders'!H:H)</f>
        <v>0</v>
      </c>
      <c r="U92" s="3">
        <v>0</v>
      </c>
      <c r="V92" s="3"/>
      <c r="W92" s="3"/>
      <c r="X92" s="3"/>
      <c r="Y92" s="3"/>
      <c r="Z92" s="3"/>
      <c r="AA92" s="3"/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1">
        <f t="shared" si="47"/>
        <v>48</v>
      </c>
      <c r="AH92" s="26">
        <f t="shared" si="48"/>
        <v>48</v>
      </c>
      <c r="AI92" s="26">
        <f t="shared" si="57"/>
        <v>48</v>
      </c>
      <c r="AJ92" s="26">
        <f t="shared" si="58"/>
        <v>48</v>
      </c>
      <c r="AK92" s="26">
        <f t="shared" si="59"/>
        <v>48</v>
      </c>
      <c r="AL92" s="26">
        <f t="shared" si="60"/>
        <v>48</v>
      </c>
      <c r="AM92" s="30">
        <f t="shared" si="66"/>
        <v>0</v>
      </c>
      <c r="AN92" s="30">
        <f t="shared" si="67"/>
        <v>0</v>
      </c>
      <c r="AO92" s="30">
        <f t="shared" si="68"/>
        <v>0</v>
      </c>
      <c r="AP92" s="30">
        <f t="shared" si="69"/>
        <v>0</v>
      </c>
      <c r="AQ92" s="30">
        <f t="shared" si="70"/>
        <v>0</v>
      </c>
      <c r="AR92" s="30">
        <f t="shared" si="71"/>
        <v>0</v>
      </c>
      <c r="AS92" s="22">
        <f t="shared" si="72"/>
        <v>0</v>
      </c>
      <c r="AT92" s="112">
        <f t="shared" si="49"/>
        <v>0</v>
      </c>
      <c r="AU92" s="112">
        <f t="shared" si="50"/>
        <v>0</v>
      </c>
      <c r="AV92" s="112">
        <f t="shared" si="51"/>
        <v>0</v>
      </c>
      <c r="AW92" s="112">
        <f t="shared" si="52"/>
        <v>0</v>
      </c>
      <c r="AX92" s="112">
        <f t="shared" si="53"/>
        <v>0</v>
      </c>
      <c r="AY92" s="112">
        <f t="shared" si="54"/>
        <v>0</v>
      </c>
      <c r="AZ92" s="112">
        <f t="shared" si="55"/>
        <v>0</v>
      </c>
      <c r="BA92" s="112">
        <f t="shared" si="56"/>
        <v>0</v>
      </c>
      <c r="BB92" s="112">
        <f t="shared" si="61"/>
        <v>0</v>
      </c>
      <c r="BC92" s="112">
        <f t="shared" si="62"/>
        <v>0</v>
      </c>
      <c r="BD92" s="112">
        <f t="shared" si="63"/>
        <v>0</v>
      </c>
      <c r="BE92" s="112">
        <f t="shared" si="64"/>
        <v>0</v>
      </c>
    </row>
    <row r="93" spans="1:57" x14ac:dyDescent="0.2">
      <c r="A93" t="s">
        <v>104</v>
      </c>
      <c r="B93">
        <v>856504011697</v>
      </c>
      <c r="C93" s="2" t="s">
        <v>588</v>
      </c>
      <c r="D93" s="2">
        <v>856504011697</v>
      </c>
      <c r="E93" s="2" t="s">
        <v>589</v>
      </c>
      <c r="F93" s="2" t="s">
        <v>2277</v>
      </c>
      <c r="G93" s="2" t="s">
        <v>475</v>
      </c>
      <c r="H93" s="2" t="s">
        <v>476</v>
      </c>
      <c r="I93" s="2" t="s">
        <v>368</v>
      </c>
      <c r="J93" s="2" t="s">
        <v>3994</v>
      </c>
      <c r="K93" s="3">
        <v>0</v>
      </c>
      <c r="L93" s="25">
        <v>0</v>
      </c>
      <c r="M93" s="2" t="s">
        <v>2202</v>
      </c>
      <c r="N93" s="2" t="s">
        <v>28</v>
      </c>
      <c r="O93" s="3">
        <v>0</v>
      </c>
      <c r="P93" s="3">
        <v>40</v>
      </c>
      <c r="Q93" s="21">
        <f>SUMIF('On Orders'!$B:$B,$C93,'On Orders'!E:E)</f>
        <v>0</v>
      </c>
      <c r="R93" s="22">
        <f>SUMIF('On Orders'!$B:$B,$C93,'On Orders'!F:F)</f>
        <v>0</v>
      </c>
      <c r="S93" s="22">
        <f>SUMIF('On Orders'!$B:$B,$C93,'On Orders'!G:G)</f>
        <v>0</v>
      </c>
      <c r="T93" s="22">
        <f>SUMIF('On Orders'!$B:$B,$C93,'On Orders'!H:H)</f>
        <v>0</v>
      </c>
      <c r="U93" s="3">
        <v>0</v>
      </c>
      <c r="V93" s="3"/>
      <c r="W93" s="3"/>
      <c r="X93" s="3"/>
      <c r="Y93" s="3"/>
      <c r="Z93" s="3"/>
      <c r="AA93" s="3"/>
      <c r="AB93" s="3">
        <v>0</v>
      </c>
      <c r="AC93" s="3">
        <v>69</v>
      </c>
      <c r="AD93" s="3">
        <v>140</v>
      </c>
      <c r="AE93" s="3">
        <v>180</v>
      </c>
      <c r="AF93" s="3">
        <v>127</v>
      </c>
      <c r="AG93" s="31">
        <f t="shared" si="47"/>
        <v>40</v>
      </c>
      <c r="AH93" s="26">
        <f t="shared" si="48"/>
        <v>40</v>
      </c>
      <c r="AI93" s="26">
        <f t="shared" si="57"/>
        <v>-29</v>
      </c>
      <c r="AJ93" s="26">
        <f t="shared" si="58"/>
        <v>-140</v>
      </c>
      <c r="AK93" s="26">
        <f t="shared" si="59"/>
        <v>-180</v>
      </c>
      <c r="AL93" s="26">
        <f t="shared" si="60"/>
        <v>-127</v>
      </c>
      <c r="AM93" s="30">
        <f t="shared" si="66"/>
        <v>0</v>
      </c>
      <c r="AN93" s="30">
        <f t="shared" si="67"/>
        <v>0</v>
      </c>
      <c r="AO93" s="30">
        <f t="shared" si="68"/>
        <v>69</v>
      </c>
      <c r="AP93" s="30">
        <f t="shared" si="69"/>
        <v>140</v>
      </c>
      <c r="AQ93" s="30">
        <f t="shared" si="70"/>
        <v>180</v>
      </c>
      <c r="AR93" s="30">
        <f t="shared" si="71"/>
        <v>127</v>
      </c>
      <c r="AS93" s="22">
        <f t="shared" si="72"/>
        <v>516</v>
      </c>
      <c r="AT93" s="112">
        <f t="shared" si="49"/>
        <v>0</v>
      </c>
      <c r="AU93" s="112">
        <f t="shared" si="50"/>
        <v>0</v>
      </c>
      <c r="AV93" s="112">
        <f t="shared" si="51"/>
        <v>0</v>
      </c>
      <c r="AW93" s="112">
        <f t="shared" si="52"/>
        <v>0</v>
      </c>
      <c r="AX93" s="112">
        <f t="shared" si="53"/>
        <v>0</v>
      </c>
      <c r="AY93" s="112">
        <f t="shared" si="54"/>
        <v>0</v>
      </c>
      <c r="AZ93" s="112">
        <f t="shared" si="55"/>
        <v>0</v>
      </c>
      <c r="BA93" s="112">
        <f t="shared" si="56"/>
        <v>0</v>
      </c>
      <c r="BB93" s="112">
        <f t="shared" si="61"/>
        <v>0</v>
      </c>
      <c r="BC93" s="112">
        <f t="shared" si="62"/>
        <v>0</v>
      </c>
      <c r="BD93" s="112">
        <f t="shared" si="63"/>
        <v>0</v>
      </c>
      <c r="BE93" s="112">
        <f t="shared" si="64"/>
        <v>0</v>
      </c>
    </row>
    <row r="94" spans="1:57" x14ac:dyDescent="0.2">
      <c r="A94" t="s">
        <v>335</v>
      </c>
      <c r="B94">
        <v>840459609283</v>
      </c>
      <c r="C94" s="2" t="s">
        <v>590</v>
      </c>
      <c r="D94" s="2" t="s">
        <v>591</v>
      </c>
      <c r="E94" s="2" t="s">
        <v>592</v>
      </c>
      <c r="F94" s="2" t="s">
        <v>487</v>
      </c>
      <c r="G94" s="2" t="s">
        <v>488</v>
      </c>
      <c r="H94" s="2" t="s">
        <v>504</v>
      </c>
      <c r="I94" s="2" t="s">
        <v>368</v>
      </c>
      <c r="J94" s="2" t="s">
        <v>3994</v>
      </c>
      <c r="K94" s="3">
        <v>270</v>
      </c>
      <c r="L94" s="25">
        <v>603.02</v>
      </c>
      <c r="M94" s="2" t="s">
        <v>2202</v>
      </c>
      <c r="N94" s="2" t="s">
        <v>28</v>
      </c>
      <c r="O94" s="3">
        <v>110</v>
      </c>
      <c r="P94" s="3">
        <v>77</v>
      </c>
      <c r="Q94" s="21">
        <f>SUMIF('On Orders'!$B:$B,$C94,'On Orders'!E:E)</f>
        <v>0</v>
      </c>
      <c r="R94" s="22">
        <f>SUMIF('On Orders'!$B:$B,$C94,'On Orders'!F:F)</f>
        <v>0</v>
      </c>
      <c r="S94" s="22">
        <f>SUMIF('On Orders'!$B:$B,$C94,'On Orders'!G:G)</f>
        <v>0</v>
      </c>
      <c r="T94" s="22">
        <f>SUMIF('On Orders'!$B:$B,$C94,'On Orders'!H:H)</f>
        <v>0</v>
      </c>
      <c r="U94" s="3">
        <v>0</v>
      </c>
      <c r="V94" s="3">
        <v>0</v>
      </c>
      <c r="W94" s="3">
        <v>225</v>
      </c>
      <c r="X94" s="3">
        <v>101</v>
      </c>
      <c r="Y94" s="3">
        <v>9</v>
      </c>
      <c r="Z94" s="3">
        <v>104</v>
      </c>
      <c r="AA94" s="3">
        <v>108</v>
      </c>
      <c r="AB94" s="3">
        <v>120</v>
      </c>
      <c r="AC94" s="3">
        <v>80</v>
      </c>
      <c r="AD94" s="3">
        <v>80</v>
      </c>
      <c r="AE94" s="3">
        <v>90</v>
      </c>
      <c r="AF94" s="3">
        <v>120</v>
      </c>
      <c r="AG94" s="31">
        <f t="shared" si="47"/>
        <v>-191</v>
      </c>
      <c r="AH94" s="26">
        <f t="shared" si="48"/>
        <v>-120</v>
      </c>
      <c r="AI94" s="26">
        <f t="shared" si="57"/>
        <v>-80</v>
      </c>
      <c r="AJ94" s="26">
        <f t="shared" si="58"/>
        <v>-80</v>
      </c>
      <c r="AK94" s="26">
        <f t="shared" si="59"/>
        <v>-90</v>
      </c>
      <c r="AL94" s="26">
        <f t="shared" si="60"/>
        <v>-120</v>
      </c>
      <c r="AM94" s="30">
        <f t="shared" si="66"/>
        <v>108</v>
      </c>
      <c r="AN94" s="30">
        <f t="shared" si="67"/>
        <v>120</v>
      </c>
      <c r="AO94" s="30">
        <f t="shared" si="68"/>
        <v>80</v>
      </c>
      <c r="AP94" s="30">
        <f t="shared" si="69"/>
        <v>80</v>
      </c>
      <c r="AQ94" s="30">
        <f t="shared" si="70"/>
        <v>90</v>
      </c>
      <c r="AR94" s="30">
        <f t="shared" si="71"/>
        <v>120</v>
      </c>
      <c r="AS94" s="22">
        <f t="shared" si="72"/>
        <v>598</v>
      </c>
      <c r="AT94" s="112">
        <f t="shared" si="49"/>
        <v>0</v>
      </c>
      <c r="AU94" s="112">
        <f t="shared" si="50"/>
        <v>0</v>
      </c>
      <c r="AV94" s="112">
        <f t="shared" si="51"/>
        <v>135679.5</v>
      </c>
      <c r="AW94" s="112">
        <f t="shared" si="52"/>
        <v>60905.02</v>
      </c>
      <c r="AX94" s="112">
        <f t="shared" si="53"/>
        <v>5427.18</v>
      </c>
      <c r="AY94" s="112">
        <f t="shared" si="54"/>
        <v>62714.080000000002</v>
      </c>
      <c r="AZ94" s="112">
        <f t="shared" si="55"/>
        <v>65126.159999999996</v>
      </c>
      <c r="BA94" s="112">
        <f t="shared" si="56"/>
        <v>72362.399999999994</v>
      </c>
      <c r="BB94" s="112">
        <f t="shared" si="61"/>
        <v>48241.599999999999</v>
      </c>
      <c r="BC94" s="112">
        <f t="shared" si="62"/>
        <v>48241.599999999999</v>
      </c>
      <c r="BD94" s="112">
        <f t="shared" si="63"/>
        <v>54271.799999999996</v>
      </c>
      <c r="BE94" s="112">
        <f t="shared" si="64"/>
        <v>72362.399999999994</v>
      </c>
    </row>
    <row r="95" spans="1:57" x14ac:dyDescent="0.2">
      <c r="A95" t="s">
        <v>335</v>
      </c>
      <c r="B95">
        <v>840459609290</v>
      </c>
      <c r="C95" s="2" t="s">
        <v>593</v>
      </c>
      <c r="D95" s="2" t="s">
        <v>594</v>
      </c>
      <c r="E95" s="2" t="s">
        <v>595</v>
      </c>
      <c r="F95" s="2" t="s">
        <v>487</v>
      </c>
      <c r="G95" s="2" t="s">
        <v>488</v>
      </c>
      <c r="H95" s="2" t="s">
        <v>504</v>
      </c>
      <c r="I95" s="2" t="s">
        <v>368</v>
      </c>
      <c r="J95" s="2" t="s">
        <v>3994</v>
      </c>
      <c r="K95" s="3">
        <v>270</v>
      </c>
      <c r="L95" s="25">
        <v>603.02</v>
      </c>
      <c r="M95" s="2" t="s">
        <v>2202</v>
      </c>
      <c r="N95" s="2" t="s">
        <v>28</v>
      </c>
      <c r="O95" s="3">
        <v>219</v>
      </c>
      <c r="P95" s="3">
        <v>0</v>
      </c>
      <c r="Q95" s="21">
        <f>SUMIF('On Orders'!$B:$B,$C95,'On Orders'!E:E)</f>
        <v>0</v>
      </c>
      <c r="R95" s="22">
        <f>SUMIF('On Orders'!$B:$B,$C95,'On Orders'!F:F)</f>
        <v>60</v>
      </c>
      <c r="S95" s="22">
        <f>SUMIF('On Orders'!$B:$B,$C95,'On Orders'!G:G)</f>
        <v>0</v>
      </c>
      <c r="T95" s="22">
        <f>SUMIF('On Orders'!$B:$B,$C95,'On Orders'!H:H)</f>
        <v>0</v>
      </c>
      <c r="U95" s="3">
        <v>0</v>
      </c>
      <c r="V95" s="3">
        <v>0</v>
      </c>
      <c r="W95" s="3">
        <v>224</v>
      </c>
      <c r="X95" s="3">
        <v>38</v>
      </c>
      <c r="Y95" s="3">
        <v>65</v>
      </c>
      <c r="Z95" s="3">
        <v>36</v>
      </c>
      <c r="AA95" s="3">
        <v>0</v>
      </c>
      <c r="AB95" s="3">
        <v>30</v>
      </c>
      <c r="AC95" s="3">
        <v>27</v>
      </c>
      <c r="AD95" s="3">
        <v>27</v>
      </c>
      <c r="AE95" s="3">
        <v>55</v>
      </c>
      <c r="AF95" s="3">
        <v>100</v>
      </c>
      <c r="AG95" s="31">
        <f t="shared" si="47"/>
        <v>9</v>
      </c>
      <c r="AH95" s="26">
        <f t="shared" si="48"/>
        <v>-21</v>
      </c>
      <c r="AI95" s="26">
        <f t="shared" si="57"/>
        <v>-27</v>
      </c>
      <c r="AJ95" s="26">
        <f t="shared" si="58"/>
        <v>-27</v>
      </c>
      <c r="AK95" s="26">
        <f t="shared" si="59"/>
        <v>-55</v>
      </c>
      <c r="AL95" s="26">
        <f t="shared" si="60"/>
        <v>-100</v>
      </c>
      <c r="AM95" s="30">
        <f t="shared" si="66"/>
        <v>0</v>
      </c>
      <c r="AN95" s="30">
        <f t="shared" si="67"/>
        <v>30</v>
      </c>
      <c r="AO95" s="30">
        <f t="shared" si="68"/>
        <v>27</v>
      </c>
      <c r="AP95" s="30">
        <f t="shared" si="69"/>
        <v>27</v>
      </c>
      <c r="AQ95" s="30">
        <f t="shared" si="70"/>
        <v>55</v>
      </c>
      <c r="AR95" s="30">
        <f t="shared" si="71"/>
        <v>100</v>
      </c>
      <c r="AS95" s="22">
        <f t="shared" ref="AS95:AS158" si="73">SUM(AM95:AR95)</f>
        <v>239</v>
      </c>
      <c r="AT95" s="112">
        <f t="shared" si="49"/>
        <v>0</v>
      </c>
      <c r="AU95" s="112">
        <f t="shared" si="50"/>
        <v>0</v>
      </c>
      <c r="AV95" s="112">
        <f t="shared" si="51"/>
        <v>135076.47999999998</v>
      </c>
      <c r="AW95" s="112">
        <f t="shared" si="52"/>
        <v>22914.76</v>
      </c>
      <c r="AX95" s="112">
        <f t="shared" si="53"/>
        <v>39196.299999999996</v>
      </c>
      <c r="AY95" s="112">
        <f t="shared" si="54"/>
        <v>21708.720000000001</v>
      </c>
      <c r="AZ95" s="112">
        <f t="shared" si="55"/>
        <v>0</v>
      </c>
      <c r="BA95" s="112">
        <f t="shared" si="56"/>
        <v>18090.599999999999</v>
      </c>
      <c r="BB95" s="112">
        <f t="shared" si="61"/>
        <v>16281.539999999999</v>
      </c>
      <c r="BC95" s="112">
        <f t="shared" si="62"/>
        <v>16281.539999999999</v>
      </c>
      <c r="BD95" s="112">
        <f t="shared" si="63"/>
        <v>33166.1</v>
      </c>
      <c r="BE95" s="112">
        <f t="shared" si="64"/>
        <v>60302</v>
      </c>
    </row>
    <row r="96" spans="1:57" x14ac:dyDescent="0.2">
      <c r="A96" t="s">
        <v>56</v>
      </c>
      <c r="B96">
        <v>840168538645</v>
      </c>
      <c r="C96" s="2" t="s">
        <v>525</v>
      </c>
      <c r="D96" s="2">
        <v>840168538645</v>
      </c>
      <c r="E96" s="2" t="s">
        <v>526</v>
      </c>
      <c r="F96" s="2" t="s">
        <v>515</v>
      </c>
      <c r="G96" s="2" t="s">
        <v>516</v>
      </c>
      <c r="H96" s="2" t="s">
        <v>524</v>
      </c>
      <c r="I96" s="2" t="s">
        <v>368</v>
      </c>
      <c r="J96" s="2" t="s">
        <v>3994</v>
      </c>
      <c r="K96" s="3">
        <v>160</v>
      </c>
      <c r="L96" s="25">
        <v>538.36</v>
      </c>
      <c r="M96" s="2" t="s">
        <v>2202</v>
      </c>
      <c r="N96" s="2" t="s">
        <v>28</v>
      </c>
      <c r="O96" s="3">
        <v>97</v>
      </c>
      <c r="P96" s="3">
        <v>11</v>
      </c>
      <c r="Q96" s="21">
        <f>SUMIF('On Orders'!$B:$B,$C96,'On Orders'!E:E)</f>
        <v>0</v>
      </c>
      <c r="R96" s="22">
        <f>SUMIF('On Orders'!$B:$B,$C96,'On Orders'!F:F)</f>
        <v>48</v>
      </c>
      <c r="S96" s="22">
        <f>SUMIF('On Orders'!$B:$B,$C96,'On Orders'!G:G)</f>
        <v>0</v>
      </c>
      <c r="T96" s="22">
        <f>SUMIF('On Orders'!$B:$B,$C96,'On Orders'!H:H)</f>
        <v>0</v>
      </c>
      <c r="U96" s="3">
        <v>1</v>
      </c>
      <c r="V96" s="3">
        <v>23</v>
      </c>
      <c r="W96" s="3">
        <v>38</v>
      </c>
      <c r="X96" s="3">
        <v>0</v>
      </c>
      <c r="Y96" s="3">
        <v>29</v>
      </c>
      <c r="Z96" s="3">
        <v>36</v>
      </c>
      <c r="AA96" s="3">
        <v>21</v>
      </c>
      <c r="AB96" s="3">
        <v>34</v>
      </c>
      <c r="AC96" s="3">
        <v>15</v>
      </c>
      <c r="AD96" s="3">
        <v>32</v>
      </c>
      <c r="AE96" s="3">
        <v>56</v>
      </c>
      <c r="AF96" s="3">
        <v>47</v>
      </c>
      <c r="AG96" s="31">
        <f t="shared" si="47"/>
        <v>-25</v>
      </c>
      <c r="AH96" s="26">
        <f t="shared" si="48"/>
        <v>-34</v>
      </c>
      <c r="AI96" s="26">
        <f t="shared" si="57"/>
        <v>-15</v>
      </c>
      <c r="AJ96" s="26">
        <f t="shared" si="58"/>
        <v>-32</v>
      </c>
      <c r="AK96" s="26">
        <f t="shared" si="59"/>
        <v>-56</v>
      </c>
      <c r="AL96" s="26">
        <f t="shared" si="60"/>
        <v>-47</v>
      </c>
      <c r="AM96" s="30">
        <f t="shared" si="66"/>
        <v>21</v>
      </c>
      <c r="AN96" s="30">
        <f t="shared" si="67"/>
        <v>34</v>
      </c>
      <c r="AO96" s="30">
        <f t="shared" si="68"/>
        <v>15</v>
      </c>
      <c r="AP96" s="30">
        <f t="shared" si="69"/>
        <v>32</v>
      </c>
      <c r="AQ96" s="30">
        <f t="shared" si="70"/>
        <v>56</v>
      </c>
      <c r="AR96" s="30">
        <f t="shared" si="71"/>
        <v>47</v>
      </c>
      <c r="AS96" s="22">
        <f t="shared" si="73"/>
        <v>205</v>
      </c>
      <c r="AT96" s="112">
        <f t="shared" si="49"/>
        <v>538.36</v>
      </c>
      <c r="AU96" s="112">
        <f t="shared" si="50"/>
        <v>12382.28</v>
      </c>
      <c r="AV96" s="112">
        <f t="shared" si="51"/>
        <v>20457.68</v>
      </c>
      <c r="AW96" s="112">
        <f t="shared" si="52"/>
        <v>0</v>
      </c>
      <c r="AX96" s="112">
        <f t="shared" si="53"/>
        <v>15612.44</v>
      </c>
      <c r="AY96" s="112">
        <f t="shared" si="54"/>
        <v>19380.96</v>
      </c>
      <c r="AZ96" s="112">
        <f t="shared" si="55"/>
        <v>11305.56</v>
      </c>
      <c r="BA96" s="112">
        <f t="shared" si="56"/>
        <v>18304.240000000002</v>
      </c>
      <c r="BB96" s="112">
        <f t="shared" si="61"/>
        <v>8075.4000000000005</v>
      </c>
      <c r="BC96" s="112">
        <f t="shared" si="62"/>
        <v>17227.52</v>
      </c>
      <c r="BD96" s="112">
        <f t="shared" si="63"/>
        <v>30148.16</v>
      </c>
      <c r="BE96" s="112">
        <f t="shared" si="64"/>
        <v>25302.920000000002</v>
      </c>
    </row>
    <row r="97" spans="1:57" x14ac:dyDescent="0.2">
      <c r="A97" t="s">
        <v>56</v>
      </c>
      <c r="B97">
        <v>840168546732</v>
      </c>
      <c r="C97" s="2" t="s">
        <v>599</v>
      </c>
      <c r="D97" s="2">
        <v>840168546732</v>
      </c>
      <c r="E97" s="2" t="s">
        <v>600</v>
      </c>
      <c r="F97" s="2" t="s">
        <v>60</v>
      </c>
      <c r="G97" s="2" t="s">
        <v>61</v>
      </c>
      <c r="H97" s="2" t="s">
        <v>61</v>
      </c>
      <c r="I97" s="2" t="s">
        <v>368</v>
      </c>
      <c r="J97" s="2" t="s">
        <v>3994</v>
      </c>
      <c r="K97" s="3">
        <v>200</v>
      </c>
      <c r="L97" s="25">
        <v>309.95999999999998</v>
      </c>
      <c r="M97" s="2" t="s">
        <v>2204</v>
      </c>
      <c r="N97" s="2" t="s">
        <v>28</v>
      </c>
      <c r="O97" s="3">
        <v>180</v>
      </c>
      <c r="P97" s="3">
        <v>263</v>
      </c>
      <c r="Q97" s="21">
        <f>SUMIF('On Orders'!$B:$B,$C97,'On Orders'!E:E)</f>
        <v>0</v>
      </c>
      <c r="R97" s="22">
        <f>SUMIF('On Orders'!$B:$B,$C97,'On Orders'!F:F)</f>
        <v>0</v>
      </c>
      <c r="S97" s="22">
        <f>SUMIF('On Orders'!$B:$B,$C97,'On Orders'!G:G)</f>
        <v>0</v>
      </c>
      <c r="T97" s="22">
        <f>SUMIF('On Orders'!$B:$B,$C97,'On Orders'!H:H)</f>
        <v>0</v>
      </c>
      <c r="U97" s="3">
        <v>3</v>
      </c>
      <c r="V97" s="3">
        <v>0</v>
      </c>
      <c r="W97" s="3">
        <v>0</v>
      </c>
      <c r="X97" s="3">
        <v>6</v>
      </c>
      <c r="Y97" s="3">
        <v>10</v>
      </c>
      <c r="Z97" s="3">
        <v>0</v>
      </c>
      <c r="AA97" s="3">
        <v>5</v>
      </c>
      <c r="AB97" s="3">
        <v>13</v>
      </c>
      <c r="AC97" s="3">
        <v>13</v>
      </c>
      <c r="AD97" s="3">
        <v>13</v>
      </c>
      <c r="AE97" s="3">
        <v>13</v>
      </c>
      <c r="AF97" s="3">
        <v>13</v>
      </c>
      <c r="AG97" s="31">
        <f t="shared" si="47"/>
        <v>238</v>
      </c>
      <c r="AH97" s="26">
        <f t="shared" si="48"/>
        <v>225</v>
      </c>
      <c r="AI97" s="26">
        <f t="shared" si="57"/>
        <v>212</v>
      </c>
      <c r="AJ97" s="26">
        <f t="shared" si="58"/>
        <v>199</v>
      </c>
      <c r="AK97" s="26">
        <f t="shared" si="59"/>
        <v>186</v>
      </c>
      <c r="AL97" s="26">
        <f t="shared" si="60"/>
        <v>173</v>
      </c>
      <c r="AM97" s="30">
        <f t="shared" si="66"/>
        <v>5</v>
      </c>
      <c r="AN97" s="30">
        <f t="shared" si="67"/>
        <v>13</v>
      </c>
      <c r="AO97" s="30">
        <f t="shared" si="68"/>
        <v>13</v>
      </c>
      <c r="AP97" s="30">
        <f t="shared" si="69"/>
        <v>13</v>
      </c>
      <c r="AQ97" s="30">
        <f t="shared" si="70"/>
        <v>13</v>
      </c>
      <c r="AR97" s="30">
        <f t="shared" si="71"/>
        <v>13</v>
      </c>
      <c r="AS97" s="22">
        <f t="shared" si="73"/>
        <v>70</v>
      </c>
      <c r="AT97" s="112">
        <f t="shared" si="49"/>
        <v>929.87999999999988</v>
      </c>
      <c r="AU97" s="112">
        <f t="shared" si="50"/>
        <v>0</v>
      </c>
      <c r="AV97" s="112">
        <f t="shared" si="51"/>
        <v>0</v>
      </c>
      <c r="AW97" s="112">
        <f t="shared" si="52"/>
        <v>1859.7599999999998</v>
      </c>
      <c r="AX97" s="112">
        <f t="shared" si="53"/>
        <v>3099.6</v>
      </c>
      <c r="AY97" s="112">
        <f t="shared" si="54"/>
        <v>0</v>
      </c>
      <c r="AZ97" s="112">
        <f t="shared" si="55"/>
        <v>1549.8</v>
      </c>
      <c r="BA97" s="112">
        <f t="shared" si="56"/>
        <v>4029.4799999999996</v>
      </c>
      <c r="BB97" s="112">
        <f t="shared" si="61"/>
        <v>4029.4799999999996</v>
      </c>
      <c r="BC97" s="112">
        <f t="shared" si="62"/>
        <v>4029.4799999999996</v>
      </c>
      <c r="BD97" s="112">
        <f t="shared" si="63"/>
        <v>4029.4799999999996</v>
      </c>
      <c r="BE97" s="112">
        <f t="shared" si="64"/>
        <v>4029.4799999999996</v>
      </c>
    </row>
    <row r="98" spans="1:57" x14ac:dyDescent="0.2">
      <c r="A98" t="s">
        <v>56</v>
      </c>
      <c r="B98">
        <v>840168546107</v>
      </c>
      <c r="C98" s="2" t="s">
        <v>304</v>
      </c>
      <c r="D98" s="2">
        <v>840168546107</v>
      </c>
      <c r="E98" s="2" t="s">
        <v>306</v>
      </c>
      <c r="F98" s="2" t="s">
        <v>60</v>
      </c>
      <c r="G98" s="2" t="s">
        <v>61</v>
      </c>
      <c r="H98" s="2" t="s">
        <v>61</v>
      </c>
      <c r="I98" s="2" t="s">
        <v>368</v>
      </c>
      <c r="J98" s="2" t="s">
        <v>3994</v>
      </c>
      <c r="K98" s="3">
        <v>200</v>
      </c>
      <c r="L98" s="25">
        <v>387.54</v>
      </c>
      <c r="M98" s="2" t="s">
        <v>2204</v>
      </c>
      <c r="N98" s="2" t="s">
        <v>28</v>
      </c>
      <c r="O98" s="3">
        <v>177</v>
      </c>
      <c r="P98" s="3">
        <v>0</v>
      </c>
      <c r="Q98" s="21">
        <f>SUMIF('On Orders'!$B:$B,$C98,'On Orders'!E:E)</f>
        <v>0</v>
      </c>
      <c r="R98" s="22">
        <f>SUMIF('On Orders'!$B:$B,$C98,'On Orders'!F:F)</f>
        <v>23</v>
      </c>
      <c r="S98" s="22">
        <f>SUMIF('On Orders'!$B:$B,$C98,'On Orders'!G:G)</f>
        <v>0</v>
      </c>
      <c r="T98" s="22">
        <f>SUMIF('On Orders'!$B:$B,$C98,'On Orders'!H:H)</f>
        <v>0</v>
      </c>
      <c r="U98" s="3">
        <v>0</v>
      </c>
      <c r="V98" s="3">
        <v>54</v>
      </c>
      <c r="W98" s="3">
        <v>53</v>
      </c>
      <c r="X98" s="3">
        <v>59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1">
        <f t="shared" si="47"/>
        <v>0</v>
      </c>
      <c r="AH98" s="26">
        <f t="shared" si="48"/>
        <v>0</v>
      </c>
      <c r="AI98" s="26">
        <f t="shared" si="57"/>
        <v>0</v>
      </c>
      <c r="AJ98" s="26">
        <f t="shared" si="58"/>
        <v>0</v>
      </c>
      <c r="AK98" s="26">
        <f t="shared" si="59"/>
        <v>0</v>
      </c>
      <c r="AL98" s="26">
        <f t="shared" si="60"/>
        <v>0</v>
      </c>
      <c r="AM98" s="30">
        <f t="shared" si="66"/>
        <v>0</v>
      </c>
      <c r="AN98" s="30">
        <f t="shared" si="67"/>
        <v>0</v>
      </c>
      <c r="AO98" s="30">
        <f t="shared" si="68"/>
        <v>0</v>
      </c>
      <c r="AP98" s="30">
        <f t="shared" si="69"/>
        <v>0</v>
      </c>
      <c r="AQ98" s="30">
        <f t="shared" si="70"/>
        <v>0</v>
      </c>
      <c r="AR98" s="30">
        <f t="shared" si="71"/>
        <v>0</v>
      </c>
      <c r="AS98" s="22">
        <f t="shared" si="73"/>
        <v>0</v>
      </c>
      <c r="AT98" s="112">
        <f t="shared" si="49"/>
        <v>0</v>
      </c>
      <c r="AU98" s="112">
        <f t="shared" si="50"/>
        <v>20927.16</v>
      </c>
      <c r="AV98" s="112">
        <f t="shared" si="51"/>
        <v>20539.620000000003</v>
      </c>
      <c r="AW98" s="112">
        <f t="shared" si="52"/>
        <v>22864.86</v>
      </c>
      <c r="AX98" s="112">
        <f t="shared" si="53"/>
        <v>0</v>
      </c>
      <c r="AY98" s="112">
        <f t="shared" si="54"/>
        <v>0</v>
      </c>
      <c r="AZ98" s="112">
        <f t="shared" si="55"/>
        <v>0</v>
      </c>
      <c r="BA98" s="112">
        <f t="shared" si="56"/>
        <v>0</v>
      </c>
      <c r="BB98" s="112">
        <f t="shared" si="61"/>
        <v>0</v>
      </c>
      <c r="BC98" s="112">
        <f t="shared" si="62"/>
        <v>0</v>
      </c>
      <c r="BD98" s="112">
        <f t="shared" si="63"/>
        <v>0</v>
      </c>
      <c r="BE98" s="112">
        <f t="shared" si="64"/>
        <v>0</v>
      </c>
    </row>
    <row r="99" spans="1:57" x14ac:dyDescent="0.2">
      <c r="A99" t="s">
        <v>56</v>
      </c>
      <c r="B99">
        <v>840168546145</v>
      </c>
      <c r="C99" s="2" t="s">
        <v>296</v>
      </c>
      <c r="D99" s="2">
        <v>840168546145</v>
      </c>
      <c r="E99" s="2" t="s">
        <v>298</v>
      </c>
      <c r="F99" s="2" t="s">
        <v>60</v>
      </c>
      <c r="G99" s="2" t="s">
        <v>61</v>
      </c>
      <c r="H99" s="2" t="s">
        <v>61</v>
      </c>
      <c r="I99" s="2" t="s">
        <v>368</v>
      </c>
      <c r="J99" s="2" t="s">
        <v>3994</v>
      </c>
      <c r="K99" s="3">
        <v>200</v>
      </c>
      <c r="L99" s="25">
        <v>387.54</v>
      </c>
      <c r="M99" s="2" t="s">
        <v>2204</v>
      </c>
      <c r="N99" s="2" t="s">
        <v>28</v>
      </c>
      <c r="O99" s="3">
        <v>184</v>
      </c>
      <c r="P99" s="3">
        <v>253</v>
      </c>
      <c r="Q99" s="21">
        <f>SUMIF('On Orders'!$B:$B,$C99,'On Orders'!E:E)</f>
        <v>0</v>
      </c>
      <c r="R99" s="22">
        <f>SUMIF('On Orders'!$B:$B,$C99,'On Orders'!F:F)</f>
        <v>0</v>
      </c>
      <c r="S99" s="22">
        <f>SUMIF('On Orders'!$B:$B,$C99,'On Orders'!G:G)</f>
        <v>0</v>
      </c>
      <c r="T99" s="22">
        <f>SUMIF('On Orders'!$B:$B,$C99,'On Orders'!H:H)</f>
        <v>0</v>
      </c>
      <c r="U99" s="3">
        <v>0</v>
      </c>
      <c r="V99" s="3">
        <v>10</v>
      </c>
      <c r="W99" s="3">
        <v>0</v>
      </c>
      <c r="X99" s="3">
        <v>20</v>
      </c>
      <c r="Y99" s="3">
        <v>18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1">
        <f t="shared" si="47"/>
        <v>237</v>
      </c>
      <c r="AH99" s="26">
        <f t="shared" si="48"/>
        <v>237</v>
      </c>
      <c r="AI99" s="26">
        <f t="shared" si="57"/>
        <v>237</v>
      </c>
      <c r="AJ99" s="26">
        <f t="shared" si="58"/>
        <v>237</v>
      </c>
      <c r="AK99" s="26">
        <f t="shared" si="59"/>
        <v>237</v>
      </c>
      <c r="AL99" s="26">
        <f t="shared" si="60"/>
        <v>237</v>
      </c>
      <c r="AM99" s="30">
        <f t="shared" si="66"/>
        <v>0</v>
      </c>
      <c r="AN99" s="30">
        <f t="shared" si="67"/>
        <v>0</v>
      </c>
      <c r="AO99" s="30">
        <f t="shared" si="68"/>
        <v>0</v>
      </c>
      <c r="AP99" s="30">
        <f t="shared" si="69"/>
        <v>0</v>
      </c>
      <c r="AQ99" s="30">
        <f t="shared" si="70"/>
        <v>0</v>
      </c>
      <c r="AR99" s="30">
        <f t="shared" si="71"/>
        <v>0</v>
      </c>
      <c r="AS99" s="22">
        <f t="shared" si="73"/>
        <v>0</v>
      </c>
      <c r="AT99" s="112">
        <f t="shared" si="49"/>
        <v>0</v>
      </c>
      <c r="AU99" s="112">
        <f t="shared" si="50"/>
        <v>3875.4</v>
      </c>
      <c r="AV99" s="112">
        <f t="shared" si="51"/>
        <v>0</v>
      </c>
      <c r="AW99" s="112">
        <f t="shared" si="52"/>
        <v>7750.8</v>
      </c>
      <c r="AX99" s="112">
        <f t="shared" si="53"/>
        <v>6975.72</v>
      </c>
      <c r="AY99" s="112">
        <f t="shared" si="54"/>
        <v>0</v>
      </c>
      <c r="AZ99" s="112">
        <f t="shared" si="55"/>
        <v>0</v>
      </c>
      <c r="BA99" s="112">
        <f t="shared" si="56"/>
        <v>0</v>
      </c>
      <c r="BB99" s="112">
        <f t="shared" si="61"/>
        <v>0</v>
      </c>
      <c r="BC99" s="112">
        <f t="shared" si="62"/>
        <v>0</v>
      </c>
      <c r="BD99" s="112">
        <f t="shared" si="63"/>
        <v>0</v>
      </c>
      <c r="BE99" s="112">
        <f t="shared" si="64"/>
        <v>0</v>
      </c>
    </row>
    <row r="100" spans="1:57" x14ac:dyDescent="0.2">
      <c r="A100" t="s">
        <v>56</v>
      </c>
      <c r="B100">
        <v>840168546138</v>
      </c>
      <c r="C100" s="2" t="s">
        <v>601</v>
      </c>
      <c r="D100" s="2">
        <v>840168546138</v>
      </c>
      <c r="E100" s="2" t="s">
        <v>602</v>
      </c>
      <c r="F100" s="2" t="s">
        <v>60</v>
      </c>
      <c r="G100" s="2" t="s">
        <v>61</v>
      </c>
      <c r="H100" s="2" t="s">
        <v>61</v>
      </c>
      <c r="I100" s="2" t="s">
        <v>368</v>
      </c>
      <c r="J100" s="2" t="s">
        <v>3994</v>
      </c>
      <c r="K100" s="3">
        <v>200</v>
      </c>
      <c r="L100" s="25">
        <v>387.54</v>
      </c>
      <c r="M100" s="2" t="s">
        <v>2204</v>
      </c>
      <c r="N100" s="2" t="s">
        <v>28</v>
      </c>
      <c r="O100" s="3">
        <v>166</v>
      </c>
      <c r="P100" s="3">
        <v>186</v>
      </c>
      <c r="Q100" s="21">
        <f>SUMIF('On Orders'!$B:$B,$C100,'On Orders'!E:E)</f>
        <v>0</v>
      </c>
      <c r="R100" s="22">
        <f>SUMIF('On Orders'!$B:$B,$C100,'On Orders'!F:F)</f>
        <v>0</v>
      </c>
      <c r="S100" s="22">
        <f>SUMIF('On Orders'!$B:$B,$C100,'On Orders'!G:G)</f>
        <v>0</v>
      </c>
      <c r="T100" s="22">
        <f>SUMIF('On Orders'!$B:$B,$C100,'On Orders'!H:H)</f>
        <v>0</v>
      </c>
      <c r="U100" s="3">
        <v>0</v>
      </c>
      <c r="V100" s="3">
        <v>18</v>
      </c>
      <c r="W100" s="3">
        <v>7</v>
      </c>
      <c r="X100" s="3">
        <v>0</v>
      </c>
      <c r="Y100" s="3">
        <v>22</v>
      </c>
      <c r="Z100" s="3">
        <v>22</v>
      </c>
      <c r="AA100" s="3">
        <v>34</v>
      </c>
      <c r="AB100" s="3">
        <v>11</v>
      </c>
      <c r="AC100" s="3">
        <v>11</v>
      </c>
      <c r="AD100" s="3">
        <v>11</v>
      </c>
      <c r="AE100" s="3">
        <v>11</v>
      </c>
      <c r="AF100" s="3">
        <v>11</v>
      </c>
      <c r="AG100" s="31">
        <f t="shared" si="47"/>
        <v>118</v>
      </c>
      <c r="AH100" s="26">
        <f t="shared" si="48"/>
        <v>107</v>
      </c>
      <c r="AI100" s="26">
        <f t="shared" si="57"/>
        <v>96</v>
      </c>
      <c r="AJ100" s="26">
        <f t="shared" si="58"/>
        <v>85</v>
      </c>
      <c r="AK100" s="26">
        <f t="shared" si="59"/>
        <v>74</v>
      </c>
      <c r="AL100" s="26">
        <f t="shared" si="60"/>
        <v>63</v>
      </c>
      <c r="AM100" s="30">
        <f t="shared" si="66"/>
        <v>34</v>
      </c>
      <c r="AN100" s="30">
        <f t="shared" si="67"/>
        <v>11</v>
      </c>
      <c r="AO100" s="30">
        <f t="shared" si="68"/>
        <v>11</v>
      </c>
      <c r="AP100" s="30">
        <f t="shared" si="69"/>
        <v>11</v>
      </c>
      <c r="AQ100" s="30">
        <f t="shared" si="70"/>
        <v>11</v>
      </c>
      <c r="AR100" s="30">
        <f t="shared" si="71"/>
        <v>11</v>
      </c>
      <c r="AS100" s="22">
        <f t="shared" si="73"/>
        <v>89</v>
      </c>
      <c r="AT100" s="112">
        <f t="shared" si="49"/>
        <v>0</v>
      </c>
      <c r="AU100" s="112">
        <f t="shared" si="50"/>
        <v>6975.72</v>
      </c>
      <c r="AV100" s="112">
        <f t="shared" si="51"/>
        <v>2712.78</v>
      </c>
      <c r="AW100" s="112">
        <f t="shared" si="52"/>
        <v>0</v>
      </c>
      <c r="AX100" s="112">
        <f t="shared" si="53"/>
        <v>8525.880000000001</v>
      </c>
      <c r="AY100" s="112">
        <f t="shared" si="54"/>
        <v>8525.880000000001</v>
      </c>
      <c r="AZ100" s="112">
        <f t="shared" si="55"/>
        <v>13176.36</v>
      </c>
      <c r="BA100" s="112">
        <f t="shared" si="56"/>
        <v>4262.9400000000005</v>
      </c>
      <c r="BB100" s="112">
        <f t="shared" si="61"/>
        <v>4262.9400000000005</v>
      </c>
      <c r="BC100" s="112">
        <f t="shared" si="62"/>
        <v>4262.9400000000005</v>
      </c>
      <c r="BD100" s="112">
        <f t="shared" si="63"/>
        <v>4262.9400000000005</v>
      </c>
      <c r="BE100" s="112">
        <f t="shared" si="64"/>
        <v>4262.9400000000005</v>
      </c>
    </row>
    <row r="101" spans="1:57" x14ac:dyDescent="0.2">
      <c r="A101" t="s">
        <v>56</v>
      </c>
      <c r="B101">
        <v>840168547135</v>
      </c>
      <c r="C101" s="2" t="s">
        <v>603</v>
      </c>
      <c r="D101" s="2">
        <v>840168547135</v>
      </c>
      <c r="E101" s="2" t="s">
        <v>604</v>
      </c>
      <c r="F101" s="2" t="s">
        <v>60</v>
      </c>
      <c r="G101" s="2" t="s">
        <v>61</v>
      </c>
      <c r="H101" s="2" t="s">
        <v>61</v>
      </c>
      <c r="I101" s="2" t="s">
        <v>368</v>
      </c>
      <c r="J101" s="2" t="s">
        <v>3994</v>
      </c>
      <c r="K101" s="3">
        <v>200</v>
      </c>
      <c r="L101" s="25">
        <v>387.54</v>
      </c>
      <c r="M101" s="2" t="s">
        <v>2204</v>
      </c>
      <c r="N101" s="2" t="s">
        <v>28</v>
      </c>
      <c r="O101" s="3">
        <v>157</v>
      </c>
      <c r="P101" s="3">
        <v>300</v>
      </c>
      <c r="Q101" s="21">
        <f>SUMIF('On Orders'!$B:$B,$C101,'On Orders'!E:E)</f>
        <v>0</v>
      </c>
      <c r="R101" s="22">
        <f>SUMIF('On Orders'!$B:$B,$C101,'On Orders'!F:F)</f>
        <v>0</v>
      </c>
      <c r="S101" s="22">
        <f>SUMIF('On Orders'!$B:$B,$C101,'On Orders'!G:G)</f>
        <v>0</v>
      </c>
      <c r="T101" s="22">
        <f>SUMIF('On Orders'!$B:$B,$C101,'On Orders'!H:H)</f>
        <v>0</v>
      </c>
      <c r="U101" s="3">
        <v>18</v>
      </c>
      <c r="V101" s="3">
        <v>6</v>
      </c>
      <c r="W101" s="3">
        <v>0</v>
      </c>
      <c r="X101" s="3">
        <v>8</v>
      </c>
      <c r="Y101" s="3">
        <v>4</v>
      </c>
      <c r="Z101" s="3">
        <v>0</v>
      </c>
      <c r="AA101" s="3">
        <v>28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1">
        <f t="shared" si="47"/>
        <v>229</v>
      </c>
      <c r="AH101" s="26">
        <f t="shared" si="48"/>
        <v>229</v>
      </c>
      <c r="AI101" s="26">
        <f t="shared" si="57"/>
        <v>229</v>
      </c>
      <c r="AJ101" s="26">
        <f t="shared" si="58"/>
        <v>229</v>
      </c>
      <c r="AK101" s="26">
        <f t="shared" si="59"/>
        <v>229</v>
      </c>
      <c r="AL101" s="26">
        <f t="shared" si="60"/>
        <v>229</v>
      </c>
      <c r="AM101" s="30">
        <f t="shared" si="66"/>
        <v>28</v>
      </c>
      <c r="AN101" s="30">
        <f t="shared" si="67"/>
        <v>0</v>
      </c>
      <c r="AO101" s="30">
        <f t="shared" si="68"/>
        <v>0</v>
      </c>
      <c r="AP101" s="30">
        <f t="shared" si="69"/>
        <v>0</v>
      </c>
      <c r="AQ101" s="30">
        <f t="shared" si="70"/>
        <v>0</v>
      </c>
      <c r="AR101" s="30">
        <f t="shared" si="71"/>
        <v>0</v>
      </c>
      <c r="AS101" s="22">
        <f t="shared" si="73"/>
        <v>28</v>
      </c>
      <c r="AT101" s="112">
        <f t="shared" si="49"/>
        <v>6975.72</v>
      </c>
      <c r="AU101" s="112">
        <f t="shared" si="50"/>
        <v>2325.2400000000002</v>
      </c>
      <c r="AV101" s="112">
        <f t="shared" si="51"/>
        <v>0</v>
      </c>
      <c r="AW101" s="112">
        <f t="shared" si="52"/>
        <v>3100.32</v>
      </c>
      <c r="AX101" s="112">
        <f t="shared" si="53"/>
        <v>1550.16</v>
      </c>
      <c r="AY101" s="112">
        <f t="shared" si="54"/>
        <v>0</v>
      </c>
      <c r="AZ101" s="112">
        <f t="shared" si="55"/>
        <v>10851.12</v>
      </c>
      <c r="BA101" s="112">
        <f t="shared" si="56"/>
        <v>0</v>
      </c>
      <c r="BB101" s="112">
        <f t="shared" si="61"/>
        <v>0</v>
      </c>
      <c r="BC101" s="112">
        <f t="shared" si="62"/>
        <v>0</v>
      </c>
      <c r="BD101" s="112">
        <f t="shared" si="63"/>
        <v>0</v>
      </c>
      <c r="BE101" s="112">
        <f t="shared" si="64"/>
        <v>0</v>
      </c>
    </row>
    <row r="102" spans="1:57" x14ac:dyDescent="0.2">
      <c r="A102" t="s">
        <v>335</v>
      </c>
      <c r="B102">
        <v>5056586735251</v>
      </c>
      <c r="C102" s="2" t="s">
        <v>337</v>
      </c>
      <c r="D102" s="2">
        <v>5056586735251</v>
      </c>
      <c r="E102" s="2" t="s">
        <v>605</v>
      </c>
      <c r="F102" s="2" t="s">
        <v>60</v>
      </c>
      <c r="G102" s="2" t="s">
        <v>109</v>
      </c>
      <c r="H102" s="2" t="s">
        <v>109</v>
      </c>
      <c r="I102" s="2" t="s">
        <v>368</v>
      </c>
      <c r="J102" s="2" t="s">
        <v>3994</v>
      </c>
      <c r="K102" s="3">
        <v>110</v>
      </c>
      <c r="L102" s="25">
        <v>430.6</v>
      </c>
      <c r="M102" s="2" t="s">
        <v>2204</v>
      </c>
      <c r="N102" s="2" t="s">
        <v>28</v>
      </c>
      <c r="O102" s="3">
        <v>125</v>
      </c>
      <c r="P102" s="3">
        <v>0</v>
      </c>
      <c r="Q102" s="21">
        <f>SUMIF('On Orders'!$B:$B,$C102,'On Orders'!E:E)</f>
        <v>0</v>
      </c>
      <c r="R102" s="22">
        <f>SUMIF('On Orders'!$B:$B,$C102,'On Orders'!F:F)</f>
        <v>0</v>
      </c>
      <c r="S102" s="22">
        <f>SUMIF('On Orders'!$B:$B,$C102,'On Orders'!G:G)</f>
        <v>0</v>
      </c>
      <c r="T102" s="22">
        <f>SUMIF('On Orders'!$B:$B,$C102,'On Orders'!H:H)</f>
        <v>0</v>
      </c>
      <c r="U102" s="3">
        <v>64</v>
      </c>
      <c r="V102" s="3">
        <v>38</v>
      </c>
      <c r="W102" s="3">
        <v>77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1">
        <f t="shared" si="47"/>
        <v>15</v>
      </c>
      <c r="AH102" s="26">
        <f t="shared" si="48"/>
        <v>15</v>
      </c>
      <c r="AI102" s="26">
        <f t="shared" si="57"/>
        <v>15</v>
      </c>
      <c r="AJ102" s="26">
        <f t="shared" si="58"/>
        <v>15</v>
      </c>
      <c r="AK102" s="26">
        <f t="shared" si="59"/>
        <v>15</v>
      </c>
      <c r="AL102" s="26">
        <f t="shared" si="60"/>
        <v>15</v>
      </c>
      <c r="AM102" s="30">
        <f t="shared" si="66"/>
        <v>0</v>
      </c>
      <c r="AN102" s="30">
        <f t="shared" si="67"/>
        <v>0</v>
      </c>
      <c r="AO102" s="30">
        <f t="shared" si="68"/>
        <v>0</v>
      </c>
      <c r="AP102" s="30">
        <f t="shared" si="69"/>
        <v>0</v>
      </c>
      <c r="AQ102" s="30">
        <f t="shared" si="70"/>
        <v>0</v>
      </c>
      <c r="AR102" s="30">
        <f t="shared" si="71"/>
        <v>0</v>
      </c>
      <c r="AS102" s="22">
        <f t="shared" si="73"/>
        <v>0</v>
      </c>
      <c r="AT102" s="112">
        <f t="shared" si="49"/>
        <v>27558.400000000001</v>
      </c>
      <c r="AU102" s="112">
        <f t="shared" si="50"/>
        <v>16362.800000000001</v>
      </c>
      <c r="AV102" s="112">
        <f t="shared" si="51"/>
        <v>33156.200000000004</v>
      </c>
      <c r="AW102" s="112">
        <f t="shared" si="52"/>
        <v>0</v>
      </c>
      <c r="AX102" s="112">
        <f t="shared" si="53"/>
        <v>0</v>
      </c>
      <c r="AY102" s="112">
        <f t="shared" si="54"/>
        <v>0</v>
      </c>
      <c r="AZ102" s="112">
        <f t="shared" si="55"/>
        <v>0</v>
      </c>
      <c r="BA102" s="112">
        <f t="shared" si="56"/>
        <v>0</v>
      </c>
      <c r="BB102" s="112">
        <f t="shared" si="61"/>
        <v>0</v>
      </c>
      <c r="BC102" s="112">
        <f t="shared" si="62"/>
        <v>0</v>
      </c>
      <c r="BD102" s="112">
        <f t="shared" si="63"/>
        <v>0</v>
      </c>
      <c r="BE102" s="112">
        <f t="shared" si="64"/>
        <v>0</v>
      </c>
    </row>
    <row r="103" spans="1:57" x14ac:dyDescent="0.2">
      <c r="A103" t="s">
        <v>335</v>
      </c>
      <c r="B103">
        <v>840459607036</v>
      </c>
      <c r="C103" s="2" t="s">
        <v>606</v>
      </c>
      <c r="D103" s="2">
        <v>840459607036</v>
      </c>
      <c r="E103" s="2" t="s">
        <v>607</v>
      </c>
      <c r="F103" s="2" t="s">
        <v>60</v>
      </c>
      <c r="G103" s="2" t="s">
        <v>61</v>
      </c>
      <c r="H103" s="2" t="s">
        <v>61</v>
      </c>
      <c r="I103" s="2" t="s">
        <v>368</v>
      </c>
      <c r="J103" s="2" t="s">
        <v>3994</v>
      </c>
      <c r="K103" s="3">
        <v>200</v>
      </c>
      <c r="L103" s="25">
        <v>387.5</v>
      </c>
      <c r="M103" s="2" t="s">
        <v>2204</v>
      </c>
      <c r="N103" s="2" t="s">
        <v>28</v>
      </c>
      <c r="O103" s="3">
        <v>132</v>
      </c>
      <c r="P103" s="3">
        <v>0</v>
      </c>
      <c r="Q103" s="21">
        <f>SUMIF('On Orders'!$B:$B,$C103,'On Orders'!E:E)</f>
        <v>0</v>
      </c>
      <c r="R103" s="22">
        <f>SUMIF('On Orders'!$B:$B,$C103,'On Orders'!F:F)</f>
        <v>0</v>
      </c>
      <c r="S103" s="22">
        <f>SUMIF('On Orders'!$B:$B,$C103,'On Orders'!G:G)</f>
        <v>0</v>
      </c>
      <c r="T103" s="22">
        <f>SUMIF('On Orders'!$B:$B,$C103,'On Orders'!H:H)</f>
        <v>0</v>
      </c>
      <c r="U103" s="3">
        <v>0</v>
      </c>
      <c r="V103" s="3">
        <v>102</v>
      </c>
      <c r="W103" s="3">
        <v>37</v>
      </c>
      <c r="X103" s="3">
        <v>62</v>
      </c>
      <c r="Y103" s="3">
        <v>13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1">
        <f t="shared" si="47"/>
        <v>-68</v>
      </c>
      <c r="AH103" s="26">
        <f t="shared" si="48"/>
        <v>0</v>
      </c>
      <c r="AI103" s="26">
        <f t="shared" si="57"/>
        <v>0</v>
      </c>
      <c r="AJ103" s="26">
        <f t="shared" si="58"/>
        <v>0</v>
      </c>
      <c r="AK103" s="26">
        <f t="shared" si="59"/>
        <v>0</v>
      </c>
      <c r="AL103" s="26">
        <f t="shared" si="60"/>
        <v>0</v>
      </c>
      <c r="AM103" s="30">
        <f t="shared" si="66"/>
        <v>0</v>
      </c>
      <c r="AN103" s="30">
        <f t="shared" si="67"/>
        <v>0</v>
      </c>
      <c r="AO103" s="30">
        <f t="shared" si="68"/>
        <v>0</v>
      </c>
      <c r="AP103" s="30">
        <f t="shared" si="69"/>
        <v>0</v>
      </c>
      <c r="AQ103" s="30">
        <f t="shared" si="70"/>
        <v>0</v>
      </c>
      <c r="AR103" s="30">
        <f t="shared" si="71"/>
        <v>0</v>
      </c>
      <c r="AS103" s="22">
        <f t="shared" si="73"/>
        <v>0</v>
      </c>
      <c r="AT103" s="112">
        <f t="shared" si="49"/>
        <v>0</v>
      </c>
      <c r="AU103" s="112">
        <f t="shared" si="50"/>
        <v>39525</v>
      </c>
      <c r="AV103" s="112">
        <f t="shared" si="51"/>
        <v>14337.5</v>
      </c>
      <c r="AW103" s="112">
        <f t="shared" si="52"/>
        <v>24025</v>
      </c>
      <c r="AX103" s="112">
        <f t="shared" si="53"/>
        <v>5037.5</v>
      </c>
      <c r="AY103" s="112">
        <f t="shared" si="54"/>
        <v>0</v>
      </c>
      <c r="AZ103" s="112">
        <f t="shared" si="55"/>
        <v>0</v>
      </c>
      <c r="BA103" s="112">
        <f t="shared" si="56"/>
        <v>0</v>
      </c>
      <c r="BB103" s="112">
        <f t="shared" si="61"/>
        <v>0</v>
      </c>
      <c r="BC103" s="112">
        <f t="shared" si="62"/>
        <v>0</v>
      </c>
      <c r="BD103" s="112">
        <f t="shared" si="63"/>
        <v>0</v>
      </c>
      <c r="BE103" s="112">
        <f t="shared" si="64"/>
        <v>0</v>
      </c>
    </row>
    <row r="104" spans="1:57" x14ac:dyDescent="0.2">
      <c r="A104" t="s">
        <v>335</v>
      </c>
      <c r="B104">
        <v>840459607715</v>
      </c>
      <c r="C104" s="2" t="s">
        <v>608</v>
      </c>
      <c r="D104" s="2">
        <v>840459607715</v>
      </c>
      <c r="E104" s="2" t="s">
        <v>609</v>
      </c>
      <c r="F104" s="2" t="s">
        <v>60</v>
      </c>
      <c r="G104" s="2" t="s">
        <v>61</v>
      </c>
      <c r="H104" s="2" t="s">
        <v>61</v>
      </c>
      <c r="I104" s="2" t="s">
        <v>368</v>
      </c>
      <c r="J104" s="2" t="s">
        <v>3994</v>
      </c>
      <c r="K104" s="3">
        <v>200</v>
      </c>
      <c r="L104" s="25">
        <v>387.5</v>
      </c>
      <c r="M104" s="2" t="s">
        <v>2204</v>
      </c>
      <c r="N104" s="2" t="s">
        <v>28</v>
      </c>
      <c r="O104" s="3">
        <v>120</v>
      </c>
      <c r="P104" s="3">
        <v>0</v>
      </c>
      <c r="Q104" s="21">
        <f>SUMIF('On Orders'!$B:$B,$C104,'On Orders'!E:E)</f>
        <v>0</v>
      </c>
      <c r="R104" s="22">
        <f>SUMIF('On Orders'!$B:$B,$C104,'On Orders'!F:F)</f>
        <v>0</v>
      </c>
      <c r="S104" s="22">
        <f>SUMIF('On Orders'!$B:$B,$C104,'On Orders'!G:G)</f>
        <v>0</v>
      </c>
      <c r="T104" s="22">
        <f>SUMIF('On Orders'!$B:$B,$C104,'On Orders'!H:H)</f>
        <v>0</v>
      </c>
      <c r="U104" s="3">
        <v>40</v>
      </c>
      <c r="V104" s="3">
        <v>0</v>
      </c>
      <c r="W104" s="3">
        <v>2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1">
        <f t="shared" si="47"/>
        <v>-80</v>
      </c>
      <c r="AH104" s="26">
        <f t="shared" si="48"/>
        <v>0</v>
      </c>
      <c r="AI104" s="26">
        <f t="shared" si="57"/>
        <v>0</v>
      </c>
      <c r="AJ104" s="26">
        <f t="shared" si="58"/>
        <v>0</v>
      </c>
      <c r="AK104" s="26">
        <f t="shared" si="59"/>
        <v>0</v>
      </c>
      <c r="AL104" s="26">
        <f t="shared" si="60"/>
        <v>0</v>
      </c>
      <c r="AM104" s="30">
        <f t="shared" si="66"/>
        <v>0</v>
      </c>
      <c r="AN104" s="30">
        <f t="shared" si="67"/>
        <v>0</v>
      </c>
      <c r="AO104" s="30">
        <f t="shared" si="68"/>
        <v>0</v>
      </c>
      <c r="AP104" s="30">
        <f t="shared" si="69"/>
        <v>0</v>
      </c>
      <c r="AQ104" s="30">
        <f t="shared" si="70"/>
        <v>0</v>
      </c>
      <c r="AR104" s="30">
        <f t="shared" si="71"/>
        <v>0</v>
      </c>
      <c r="AS104" s="22">
        <f t="shared" si="73"/>
        <v>0</v>
      </c>
      <c r="AT104" s="112">
        <f t="shared" si="49"/>
        <v>15500</v>
      </c>
      <c r="AU104" s="112">
        <f t="shared" si="50"/>
        <v>0</v>
      </c>
      <c r="AV104" s="112">
        <f t="shared" si="51"/>
        <v>775</v>
      </c>
      <c r="AW104" s="112">
        <f t="shared" si="52"/>
        <v>0</v>
      </c>
      <c r="AX104" s="112">
        <f t="shared" si="53"/>
        <v>0</v>
      </c>
      <c r="AY104" s="112">
        <f t="shared" si="54"/>
        <v>0</v>
      </c>
      <c r="AZ104" s="112">
        <f t="shared" si="55"/>
        <v>0</v>
      </c>
      <c r="BA104" s="112">
        <f t="shared" si="56"/>
        <v>0</v>
      </c>
      <c r="BB104" s="112">
        <f t="shared" si="61"/>
        <v>0</v>
      </c>
      <c r="BC104" s="112">
        <f t="shared" si="62"/>
        <v>0</v>
      </c>
      <c r="BD104" s="112">
        <f t="shared" si="63"/>
        <v>0</v>
      </c>
      <c r="BE104" s="112">
        <f t="shared" si="64"/>
        <v>0</v>
      </c>
    </row>
    <row r="105" spans="1:57" x14ac:dyDescent="0.2">
      <c r="A105" t="s">
        <v>335</v>
      </c>
      <c r="B105">
        <v>840459607845</v>
      </c>
      <c r="C105" s="2" t="s">
        <v>610</v>
      </c>
      <c r="D105" s="2">
        <v>840459607845</v>
      </c>
      <c r="E105" s="2" t="s">
        <v>611</v>
      </c>
      <c r="F105" s="2" t="s">
        <v>60</v>
      </c>
      <c r="G105" s="2" t="s">
        <v>61</v>
      </c>
      <c r="H105" s="2" t="s">
        <v>61</v>
      </c>
      <c r="I105" s="2" t="s">
        <v>368</v>
      </c>
      <c r="J105" s="2" t="s">
        <v>3994</v>
      </c>
      <c r="K105" s="3">
        <v>200</v>
      </c>
      <c r="L105" s="25">
        <v>387.5</v>
      </c>
      <c r="M105" s="2" t="s">
        <v>2204</v>
      </c>
      <c r="N105" s="2" t="s">
        <v>28</v>
      </c>
      <c r="O105" s="3">
        <v>176</v>
      </c>
      <c r="P105" s="3">
        <v>21</v>
      </c>
      <c r="Q105" s="21">
        <f>SUMIF('On Orders'!$B:$B,$C105,'On Orders'!E:E)</f>
        <v>0</v>
      </c>
      <c r="R105" s="22">
        <f>SUMIF('On Orders'!$B:$B,$C105,'On Orders'!F:F)</f>
        <v>0</v>
      </c>
      <c r="S105" s="22">
        <f>SUMIF('On Orders'!$B:$B,$C105,'On Orders'!G:G)</f>
        <v>0</v>
      </c>
      <c r="T105" s="22">
        <f>SUMIF('On Orders'!$B:$B,$C105,'On Orders'!H:H)</f>
        <v>0</v>
      </c>
      <c r="U105" s="3">
        <v>2</v>
      </c>
      <c r="V105" s="3">
        <v>0</v>
      </c>
      <c r="W105" s="3">
        <v>6</v>
      </c>
      <c r="X105" s="3">
        <v>6</v>
      </c>
      <c r="Y105" s="3">
        <v>21</v>
      </c>
      <c r="Z105" s="3">
        <v>0</v>
      </c>
      <c r="AA105" s="3">
        <v>47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1">
        <f t="shared" si="47"/>
        <v>-50</v>
      </c>
      <c r="AH105" s="26">
        <f t="shared" si="48"/>
        <v>0</v>
      </c>
      <c r="AI105" s="26">
        <f t="shared" si="57"/>
        <v>0</v>
      </c>
      <c r="AJ105" s="26">
        <f t="shared" si="58"/>
        <v>0</v>
      </c>
      <c r="AK105" s="26">
        <f t="shared" si="59"/>
        <v>0</v>
      </c>
      <c r="AL105" s="26">
        <f t="shared" si="60"/>
        <v>0</v>
      </c>
      <c r="AM105" s="30">
        <f t="shared" si="66"/>
        <v>47</v>
      </c>
      <c r="AN105" s="30">
        <f t="shared" si="67"/>
        <v>0</v>
      </c>
      <c r="AO105" s="30">
        <f t="shared" si="68"/>
        <v>0</v>
      </c>
      <c r="AP105" s="30">
        <f t="shared" si="69"/>
        <v>0</v>
      </c>
      <c r="AQ105" s="30">
        <f t="shared" si="70"/>
        <v>0</v>
      </c>
      <c r="AR105" s="30">
        <f t="shared" si="71"/>
        <v>0</v>
      </c>
      <c r="AS105" s="22">
        <f t="shared" si="73"/>
        <v>47</v>
      </c>
      <c r="AT105" s="112">
        <f t="shared" si="49"/>
        <v>775</v>
      </c>
      <c r="AU105" s="112">
        <f t="shared" si="50"/>
        <v>0</v>
      </c>
      <c r="AV105" s="112">
        <f t="shared" si="51"/>
        <v>2325</v>
      </c>
      <c r="AW105" s="112">
        <f t="shared" si="52"/>
        <v>2325</v>
      </c>
      <c r="AX105" s="112">
        <f t="shared" si="53"/>
        <v>8137.5</v>
      </c>
      <c r="AY105" s="112">
        <f t="shared" si="54"/>
        <v>0</v>
      </c>
      <c r="AZ105" s="112">
        <f t="shared" si="55"/>
        <v>18212.5</v>
      </c>
      <c r="BA105" s="112">
        <f t="shared" si="56"/>
        <v>0</v>
      </c>
      <c r="BB105" s="112">
        <f t="shared" si="61"/>
        <v>0</v>
      </c>
      <c r="BC105" s="112">
        <f t="shared" si="62"/>
        <v>0</v>
      </c>
      <c r="BD105" s="112">
        <f t="shared" si="63"/>
        <v>0</v>
      </c>
      <c r="BE105" s="112">
        <f t="shared" si="64"/>
        <v>0</v>
      </c>
    </row>
    <row r="106" spans="1:57" x14ac:dyDescent="0.2">
      <c r="A106" t="s">
        <v>335</v>
      </c>
      <c r="B106">
        <v>840459607043</v>
      </c>
      <c r="C106" s="2" t="s">
        <v>612</v>
      </c>
      <c r="D106" s="2">
        <v>840459607043</v>
      </c>
      <c r="E106" s="2" t="s">
        <v>613</v>
      </c>
      <c r="F106" s="2" t="s">
        <v>60</v>
      </c>
      <c r="G106" s="2" t="s">
        <v>61</v>
      </c>
      <c r="H106" s="2" t="s">
        <v>61</v>
      </c>
      <c r="I106" s="2" t="s">
        <v>368</v>
      </c>
      <c r="J106" s="2" t="s">
        <v>3994</v>
      </c>
      <c r="K106" s="3">
        <v>200</v>
      </c>
      <c r="L106" s="25">
        <v>387.5</v>
      </c>
      <c r="M106" s="2" t="s">
        <v>2204</v>
      </c>
      <c r="N106" s="2" t="s">
        <v>28</v>
      </c>
      <c r="O106" s="3">
        <v>187</v>
      </c>
      <c r="P106" s="3">
        <v>190</v>
      </c>
      <c r="Q106" s="21">
        <f>SUMIF('On Orders'!$B:$B,$C106,'On Orders'!E:E)</f>
        <v>0</v>
      </c>
      <c r="R106" s="22">
        <f>SUMIF('On Orders'!$B:$B,$C106,'On Orders'!F:F)</f>
        <v>0</v>
      </c>
      <c r="S106" s="22">
        <f>SUMIF('On Orders'!$B:$B,$C106,'On Orders'!G:G)</f>
        <v>0</v>
      </c>
      <c r="T106" s="22">
        <f>SUMIF('On Orders'!$B:$B,$C106,'On Orders'!H:H)</f>
        <v>0</v>
      </c>
      <c r="U106" s="3">
        <v>45</v>
      </c>
      <c r="V106" s="3">
        <v>43</v>
      </c>
      <c r="W106" s="3">
        <v>23</v>
      </c>
      <c r="X106" s="3">
        <v>20</v>
      </c>
      <c r="Y106" s="3">
        <v>27</v>
      </c>
      <c r="Z106" s="3">
        <v>0</v>
      </c>
      <c r="AA106" s="3">
        <v>35</v>
      </c>
      <c r="AB106" s="3">
        <v>35</v>
      </c>
      <c r="AC106" s="3">
        <v>35</v>
      </c>
      <c r="AD106" s="3">
        <v>35</v>
      </c>
      <c r="AE106" s="3">
        <v>35</v>
      </c>
      <c r="AF106" s="3">
        <v>35</v>
      </c>
      <c r="AG106" s="31">
        <f t="shared" si="47"/>
        <v>142</v>
      </c>
      <c r="AH106" s="26">
        <f t="shared" si="48"/>
        <v>107</v>
      </c>
      <c r="AI106" s="26">
        <f t="shared" si="57"/>
        <v>72</v>
      </c>
      <c r="AJ106" s="26">
        <f t="shared" si="58"/>
        <v>37</v>
      </c>
      <c r="AK106" s="26">
        <f t="shared" si="59"/>
        <v>2</v>
      </c>
      <c r="AL106" s="26">
        <f t="shared" si="60"/>
        <v>-33</v>
      </c>
      <c r="AM106" s="30">
        <f t="shared" si="66"/>
        <v>35</v>
      </c>
      <c r="AN106" s="30">
        <f t="shared" si="67"/>
        <v>35</v>
      </c>
      <c r="AO106" s="30">
        <f t="shared" si="68"/>
        <v>35</v>
      </c>
      <c r="AP106" s="30">
        <f t="shared" si="69"/>
        <v>35</v>
      </c>
      <c r="AQ106" s="30">
        <f t="shared" si="70"/>
        <v>35</v>
      </c>
      <c r="AR106" s="30">
        <f t="shared" si="71"/>
        <v>35</v>
      </c>
      <c r="AS106" s="22">
        <f t="shared" si="73"/>
        <v>210</v>
      </c>
      <c r="AT106" s="112">
        <f t="shared" si="49"/>
        <v>17437.5</v>
      </c>
      <c r="AU106" s="112">
        <f t="shared" si="50"/>
        <v>16662.5</v>
      </c>
      <c r="AV106" s="112">
        <f t="shared" si="51"/>
        <v>8912.5</v>
      </c>
      <c r="AW106" s="112">
        <f t="shared" si="52"/>
        <v>7750</v>
      </c>
      <c r="AX106" s="112">
        <f t="shared" si="53"/>
        <v>10462.5</v>
      </c>
      <c r="AY106" s="112">
        <f t="shared" si="54"/>
        <v>0</v>
      </c>
      <c r="AZ106" s="112">
        <f t="shared" si="55"/>
        <v>13562.5</v>
      </c>
      <c r="BA106" s="112">
        <f t="shared" si="56"/>
        <v>13562.5</v>
      </c>
      <c r="BB106" s="112">
        <f t="shared" si="61"/>
        <v>13562.5</v>
      </c>
      <c r="BC106" s="112">
        <f t="shared" si="62"/>
        <v>13562.5</v>
      </c>
      <c r="BD106" s="112">
        <f t="shared" si="63"/>
        <v>13562.5</v>
      </c>
      <c r="BE106" s="112">
        <f t="shared" si="64"/>
        <v>13562.5</v>
      </c>
    </row>
    <row r="107" spans="1:57" x14ac:dyDescent="0.2">
      <c r="A107" t="s">
        <v>335</v>
      </c>
      <c r="B107">
        <v>5056586746745</v>
      </c>
      <c r="C107" s="2" t="s">
        <v>614</v>
      </c>
      <c r="D107" s="2" t="s">
        <v>615</v>
      </c>
      <c r="E107" s="2" t="s">
        <v>616</v>
      </c>
      <c r="F107" s="2" t="s">
        <v>468</v>
      </c>
      <c r="G107" s="2" t="s">
        <v>469</v>
      </c>
      <c r="H107" s="2" t="s">
        <v>617</v>
      </c>
      <c r="I107" s="2" t="s">
        <v>368</v>
      </c>
      <c r="J107" s="2" t="s">
        <v>3994</v>
      </c>
      <c r="K107" s="3">
        <v>180</v>
      </c>
      <c r="L107" s="25">
        <v>174.18</v>
      </c>
      <c r="M107" s="2" t="s">
        <v>2203</v>
      </c>
      <c r="N107" s="2" t="s">
        <v>28</v>
      </c>
      <c r="O107" s="3">
        <v>139</v>
      </c>
      <c r="P107" s="3">
        <v>117</v>
      </c>
      <c r="Q107" s="21">
        <f>SUMIF('On Orders'!$B:$B,$C107,'On Orders'!E:E)</f>
        <v>0</v>
      </c>
      <c r="R107" s="22">
        <f>SUMIF('On Orders'!$B:$B,$C107,'On Orders'!F:F)</f>
        <v>30</v>
      </c>
      <c r="S107" s="22">
        <f>SUMIF('On Orders'!$B:$B,$C107,'On Orders'!G:G)</f>
        <v>0</v>
      </c>
      <c r="T107" s="22">
        <f>SUMIF('On Orders'!$B:$B,$C107,'On Orders'!H:H)</f>
        <v>0</v>
      </c>
      <c r="U107" s="3">
        <v>0</v>
      </c>
      <c r="V107" s="3">
        <v>0</v>
      </c>
      <c r="W107" s="3">
        <v>0</v>
      </c>
      <c r="X107" s="3">
        <v>81</v>
      </c>
      <c r="Y107" s="3">
        <v>39</v>
      </c>
      <c r="Z107" s="3">
        <v>8</v>
      </c>
      <c r="AA107" s="3">
        <v>24</v>
      </c>
      <c r="AB107" s="3">
        <v>13</v>
      </c>
      <c r="AC107" s="3">
        <v>30</v>
      </c>
      <c r="AD107" s="3">
        <v>30</v>
      </c>
      <c r="AE107" s="3">
        <v>30</v>
      </c>
      <c r="AF107" s="3">
        <v>30</v>
      </c>
      <c r="AG107" s="31">
        <f t="shared" si="47"/>
        <v>82</v>
      </c>
      <c r="AH107" s="26">
        <f t="shared" si="48"/>
        <v>69</v>
      </c>
      <c r="AI107" s="26">
        <f t="shared" si="57"/>
        <v>39</v>
      </c>
      <c r="AJ107" s="26">
        <f t="shared" si="58"/>
        <v>9</v>
      </c>
      <c r="AK107" s="26">
        <f t="shared" si="59"/>
        <v>-21</v>
      </c>
      <c r="AL107" s="26">
        <f t="shared" si="60"/>
        <v>-30</v>
      </c>
      <c r="AM107" s="30">
        <f t="shared" si="66"/>
        <v>24</v>
      </c>
      <c r="AN107" s="30">
        <f t="shared" si="67"/>
        <v>13</v>
      </c>
      <c r="AO107" s="30">
        <f t="shared" si="68"/>
        <v>30</v>
      </c>
      <c r="AP107" s="30">
        <f t="shared" si="69"/>
        <v>30</v>
      </c>
      <c r="AQ107" s="30">
        <f t="shared" si="70"/>
        <v>30</v>
      </c>
      <c r="AR107" s="30">
        <f t="shared" si="71"/>
        <v>30</v>
      </c>
      <c r="AS107" s="22">
        <f t="shared" si="73"/>
        <v>157</v>
      </c>
      <c r="AT107" s="112">
        <f t="shared" si="49"/>
        <v>0</v>
      </c>
      <c r="AU107" s="112">
        <f t="shared" si="50"/>
        <v>0</v>
      </c>
      <c r="AV107" s="112">
        <f t="shared" si="51"/>
        <v>0</v>
      </c>
      <c r="AW107" s="112">
        <f t="shared" si="52"/>
        <v>14108.58</v>
      </c>
      <c r="AX107" s="112">
        <f t="shared" si="53"/>
        <v>6793.02</v>
      </c>
      <c r="AY107" s="112">
        <f t="shared" si="54"/>
        <v>1393.44</v>
      </c>
      <c r="AZ107" s="112">
        <f t="shared" si="55"/>
        <v>4180.32</v>
      </c>
      <c r="BA107" s="112">
        <f t="shared" si="56"/>
        <v>2264.34</v>
      </c>
      <c r="BB107" s="112">
        <f t="shared" si="61"/>
        <v>5225.4000000000005</v>
      </c>
      <c r="BC107" s="112">
        <f t="shared" si="62"/>
        <v>5225.4000000000005</v>
      </c>
      <c r="BD107" s="112">
        <f t="shared" si="63"/>
        <v>5225.4000000000005</v>
      </c>
      <c r="BE107" s="112">
        <f t="shared" si="64"/>
        <v>5225.4000000000005</v>
      </c>
    </row>
    <row r="108" spans="1:57" x14ac:dyDescent="0.2">
      <c r="A108" t="s">
        <v>56</v>
      </c>
      <c r="B108">
        <v>2021942878173</v>
      </c>
      <c r="C108" s="2" t="s">
        <v>618</v>
      </c>
      <c r="D108" s="2" t="s">
        <v>619</v>
      </c>
      <c r="E108" s="2" t="s">
        <v>620</v>
      </c>
      <c r="F108" s="2" t="s">
        <v>4030</v>
      </c>
      <c r="G108" s="2" t="s">
        <v>621</v>
      </c>
      <c r="H108" s="2" t="s">
        <v>622</v>
      </c>
      <c r="I108" s="2" t="s">
        <v>368</v>
      </c>
      <c r="J108" s="2" t="s">
        <v>3994</v>
      </c>
      <c r="K108" s="3">
        <v>0</v>
      </c>
      <c r="L108" s="25">
        <v>0.01</v>
      </c>
      <c r="M108" s="2" t="s">
        <v>2204</v>
      </c>
      <c r="N108" s="2" t="s">
        <v>66</v>
      </c>
      <c r="O108" s="3">
        <v>4</v>
      </c>
      <c r="P108" s="3">
        <v>114</v>
      </c>
      <c r="Q108" s="21">
        <f>SUMIF('On Orders'!$B:$B,$C108,'On Orders'!E:E)</f>
        <v>0</v>
      </c>
      <c r="R108" s="22">
        <f>SUMIF('On Orders'!$B:$B,$C108,'On Orders'!F:F)</f>
        <v>0</v>
      </c>
      <c r="S108" s="22">
        <f>SUMIF('On Orders'!$B:$B,$C108,'On Orders'!G:G)</f>
        <v>0</v>
      </c>
      <c r="T108" s="22">
        <f>SUMIF('On Orders'!$B:$B,$C108,'On Orders'!H:H)</f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1">
        <f t="shared" si="47"/>
        <v>118</v>
      </c>
      <c r="AH108" s="26">
        <f t="shared" si="48"/>
        <v>118</v>
      </c>
      <c r="AI108" s="26">
        <f t="shared" si="57"/>
        <v>118</v>
      </c>
      <c r="AJ108" s="26">
        <f t="shared" si="58"/>
        <v>118</v>
      </c>
      <c r="AK108" s="26">
        <f t="shared" si="59"/>
        <v>118</v>
      </c>
      <c r="AL108" s="26">
        <f t="shared" si="60"/>
        <v>118</v>
      </c>
      <c r="AM108" s="30">
        <f t="shared" si="66"/>
        <v>0</v>
      </c>
      <c r="AN108" s="30">
        <f t="shared" si="67"/>
        <v>0</v>
      </c>
      <c r="AO108" s="30">
        <f t="shared" si="68"/>
        <v>0</v>
      </c>
      <c r="AP108" s="30">
        <f t="shared" si="69"/>
        <v>0</v>
      </c>
      <c r="AQ108" s="30">
        <f t="shared" si="70"/>
        <v>0</v>
      </c>
      <c r="AR108" s="30">
        <f t="shared" si="71"/>
        <v>0</v>
      </c>
      <c r="AS108" s="22">
        <f t="shared" si="73"/>
        <v>0</v>
      </c>
      <c r="AT108" s="112">
        <f t="shared" si="49"/>
        <v>0</v>
      </c>
      <c r="AU108" s="112">
        <f t="shared" si="50"/>
        <v>0</v>
      </c>
      <c r="AV108" s="112">
        <f t="shared" si="51"/>
        <v>0</v>
      </c>
      <c r="AW108" s="112">
        <f t="shared" si="52"/>
        <v>0</v>
      </c>
      <c r="AX108" s="112">
        <f t="shared" si="53"/>
        <v>0</v>
      </c>
      <c r="AY108" s="112">
        <f t="shared" si="54"/>
        <v>0</v>
      </c>
      <c r="AZ108" s="112">
        <f t="shared" si="55"/>
        <v>0</v>
      </c>
      <c r="BA108" s="112">
        <f t="shared" si="56"/>
        <v>0</v>
      </c>
      <c r="BB108" s="112">
        <f t="shared" si="61"/>
        <v>0</v>
      </c>
      <c r="BC108" s="112">
        <f t="shared" si="62"/>
        <v>0</v>
      </c>
      <c r="BD108" s="112">
        <f t="shared" si="63"/>
        <v>0</v>
      </c>
      <c r="BE108" s="112">
        <f t="shared" si="64"/>
        <v>0</v>
      </c>
    </row>
    <row r="109" spans="1:57" x14ac:dyDescent="0.2">
      <c r="A109" t="s">
        <v>56</v>
      </c>
      <c r="B109">
        <v>2021942878104</v>
      </c>
      <c r="C109" s="2" t="s">
        <v>623</v>
      </c>
      <c r="D109" s="2" t="s">
        <v>624</v>
      </c>
      <c r="E109" s="2" t="s">
        <v>625</v>
      </c>
      <c r="F109" s="2" t="s">
        <v>4030</v>
      </c>
      <c r="G109" s="2" t="s">
        <v>621</v>
      </c>
      <c r="H109" s="2" t="s">
        <v>622</v>
      </c>
      <c r="I109" s="2" t="s">
        <v>368</v>
      </c>
      <c r="J109" s="2" t="s">
        <v>3994</v>
      </c>
      <c r="K109" s="3">
        <v>0</v>
      </c>
      <c r="L109" s="25">
        <v>0.01</v>
      </c>
      <c r="M109" s="2" t="s">
        <v>2204</v>
      </c>
      <c r="N109" s="2" t="s">
        <v>66</v>
      </c>
      <c r="O109" s="3">
        <v>3</v>
      </c>
      <c r="P109" s="3">
        <v>95</v>
      </c>
      <c r="Q109" s="21">
        <f>SUMIF('On Orders'!$B:$B,$C109,'On Orders'!E:E)</f>
        <v>0</v>
      </c>
      <c r="R109" s="22">
        <f>SUMIF('On Orders'!$B:$B,$C109,'On Orders'!F:F)</f>
        <v>0</v>
      </c>
      <c r="S109" s="22">
        <f>SUMIF('On Orders'!$B:$B,$C109,'On Orders'!G:G)</f>
        <v>0</v>
      </c>
      <c r="T109" s="22">
        <f>SUMIF('On Orders'!$B:$B,$C109,'On Orders'!H:H)</f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1">
        <f t="shared" si="47"/>
        <v>98</v>
      </c>
      <c r="AH109" s="26">
        <f t="shared" si="48"/>
        <v>98</v>
      </c>
      <c r="AI109" s="26">
        <f t="shared" si="57"/>
        <v>98</v>
      </c>
      <c r="AJ109" s="26">
        <f t="shared" si="58"/>
        <v>98</v>
      </c>
      <c r="AK109" s="26">
        <f t="shared" si="59"/>
        <v>98</v>
      </c>
      <c r="AL109" s="26">
        <f t="shared" si="60"/>
        <v>98</v>
      </c>
      <c r="AM109" s="30">
        <f t="shared" si="66"/>
        <v>0</v>
      </c>
      <c r="AN109" s="30">
        <f t="shared" si="67"/>
        <v>0</v>
      </c>
      <c r="AO109" s="30">
        <f t="shared" si="68"/>
        <v>0</v>
      </c>
      <c r="AP109" s="30">
        <f t="shared" si="69"/>
        <v>0</v>
      </c>
      <c r="AQ109" s="30">
        <f t="shared" si="70"/>
        <v>0</v>
      </c>
      <c r="AR109" s="30">
        <f t="shared" si="71"/>
        <v>0</v>
      </c>
      <c r="AS109" s="22">
        <f t="shared" si="73"/>
        <v>0</v>
      </c>
      <c r="AT109" s="112">
        <f t="shared" si="49"/>
        <v>0</v>
      </c>
      <c r="AU109" s="112">
        <f t="shared" si="50"/>
        <v>0</v>
      </c>
      <c r="AV109" s="112">
        <f t="shared" si="51"/>
        <v>0</v>
      </c>
      <c r="AW109" s="112">
        <f t="shared" si="52"/>
        <v>0</v>
      </c>
      <c r="AX109" s="112">
        <f t="shared" si="53"/>
        <v>0</v>
      </c>
      <c r="AY109" s="112">
        <f t="shared" si="54"/>
        <v>0</v>
      </c>
      <c r="AZ109" s="112">
        <f t="shared" si="55"/>
        <v>0</v>
      </c>
      <c r="BA109" s="112">
        <f t="shared" si="56"/>
        <v>0</v>
      </c>
      <c r="BB109" s="112">
        <f t="shared" si="61"/>
        <v>0</v>
      </c>
      <c r="BC109" s="112">
        <f t="shared" si="62"/>
        <v>0</v>
      </c>
      <c r="BD109" s="112">
        <f t="shared" si="63"/>
        <v>0</v>
      </c>
      <c r="BE109" s="112">
        <f t="shared" si="64"/>
        <v>0</v>
      </c>
    </row>
    <row r="110" spans="1:57" x14ac:dyDescent="0.2">
      <c r="A110" t="s">
        <v>104</v>
      </c>
      <c r="B110">
        <v>856500013602</v>
      </c>
      <c r="C110" s="2" t="s">
        <v>626</v>
      </c>
      <c r="D110" s="2">
        <v>856500013602</v>
      </c>
      <c r="E110" s="2" t="s">
        <v>627</v>
      </c>
      <c r="F110" s="2" t="s">
        <v>2277</v>
      </c>
      <c r="G110" s="2" t="s">
        <v>475</v>
      </c>
      <c r="H110" s="2" t="s">
        <v>628</v>
      </c>
      <c r="I110" s="2" t="s">
        <v>368</v>
      </c>
      <c r="J110" s="2" t="s">
        <v>3994</v>
      </c>
      <c r="K110" s="3">
        <v>0</v>
      </c>
      <c r="L110" s="25">
        <v>775.43</v>
      </c>
      <c r="M110" s="2" t="s">
        <v>2204</v>
      </c>
      <c r="N110" s="2" t="s">
        <v>66</v>
      </c>
      <c r="O110" s="3">
        <v>43</v>
      </c>
      <c r="P110" s="3">
        <v>0</v>
      </c>
      <c r="Q110" s="21">
        <f>SUMIF('On Orders'!$B:$B,$C110,'On Orders'!E:E)</f>
        <v>0</v>
      </c>
      <c r="R110" s="22">
        <f>SUMIF('On Orders'!$B:$B,$C110,'On Orders'!F:F)</f>
        <v>0</v>
      </c>
      <c r="S110" s="22">
        <f>SUMIF('On Orders'!$B:$B,$C110,'On Orders'!G:G)</f>
        <v>0</v>
      </c>
      <c r="T110" s="22">
        <f>SUMIF('On Orders'!$B:$B,$C110,'On Orders'!H:H)</f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1">
        <f t="shared" si="47"/>
        <v>43</v>
      </c>
      <c r="AH110" s="26">
        <f t="shared" si="48"/>
        <v>43</v>
      </c>
      <c r="AI110" s="26">
        <f t="shared" si="57"/>
        <v>43</v>
      </c>
      <c r="AJ110" s="26">
        <f t="shared" si="58"/>
        <v>43</v>
      </c>
      <c r="AK110" s="26">
        <f t="shared" si="59"/>
        <v>43</v>
      </c>
      <c r="AL110" s="26">
        <f t="shared" si="60"/>
        <v>43</v>
      </c>
      <c r="AM110" s="30">
        <f t="shared" si="66"/>
        <v>0</v>
      </c>
      <c r="AN110" s="30">
        <f t="shared" si="67"/>
        <v>0</v>
      </c>
      <c r="AO110" s="30">
        <f t="shared" si="68"/>
        <v>0</v>
      </c>
      <c r="AP110" s="30">
        <f t="shared" si="69"/>
        <v>0</v>
      </c>
      <c r="AQ110" s="30">
        <f t="shared" si="70"/>
        <v>0</v>
      </c>
      <c r="AR110" s="30">
        <f t="shared" si="71"/>
        <v>0</v>
      </c>
      <c r="AS110" s="22">
        <f t="shared" si="73"/>
        <v>0</v>
      </c>
      <c r="AT110" s="112">
        <f t="shared" si="49"/>
        <v>0</v>
      </c>
      <c r="AU110" s="112">
        <f t="shared" si="50"/>
        <v>0</v>
      </c>
      <c r="AV110" s="112">
        <f t="shared" si="51"/>
        <v>0</v>
      </c>
      <c r="AW110" s="112">
        <f t="shared" si="52"/>
        <v>0</v>
      </c>
      <c r="AX110" s="112">
        <f t="shared" si="53"/>
        <v>0</v>
      </c>
      <c r="AY110" s="112">
        <f t="shared" si="54"/>
        <v>0</v>
      </c>
      <c r="AZ110" s="112">
        <f t="shared" si="55"/>
        <v>0</v>
      </c>
      <c r="BA110" s="112">
        <f t="shared" si="56"/>
        <v>0</v>
      </c>
      <c r="BB110" s="112">
        <f t="shared" si="61"/>
        <v>0</v>
      </c>
      <c r="BC110" s="112">
        <f t="shared" si="62"/>
        <v>0</v>
      </c>
      <c r="BD110" s="112">
        <f t="shared" si="63"/>
        <v>0</v>
      </c>
      <c r="BE110" s="112">
        <f t="shared" si="64"/>
        <v>0</v>
      </c>
    </row>
    <row r="111" spans="1:57" x14ac:dyDescent="0.2">
      <c r="A111" t="s">
        <v>104</v>
      </c>
      <c r="B111">
        <v>856500016962</v>
      </c>
      <c r="C111" s="2" t="s">
        <v>116</v>
      </c>
      <c r="D111" s="2" t="s">
        <v>117</v>
      </c>
      <c r="E111" s="2" t="s">
        <v>118</v>
      </c>
      <c r="F111" s="2" t="s">
        <v>60</v>
      </c>
      <c r="G111" s="2" t="s">
        <v>109</v>
      </c>
      <c r="H111" s="2" t="s">
        <v>110</v>
      </c>
      <c r="I111" s="2" t="s">
        <v>368</v>
      </c>
      <c r="J111" s="2" t="s">
        <v>3994</v>
      </c>
      <c r="K111" s="3">
        <v>0</v>
      </c>
      <c r="L111" s="25">
        <v>473.66</v>
      </c>
      <c r="M111" s="2" t="s">
        <v>2204</v>
      </c>
      <c r="N111" s="2" t="s">
        <v>66</v>
      </c>
      <c r="O111" s="3">
        <v>26</v>
      </c>
      <c r="P111" s="3">
        <v>0</v>
      </c>
      <c r="Q111" s="21">
        <f>SUMIF('On Orders'!$B:$B,$C111,'On Orders'!E:E)</f>
        <v>0</v>
      </c>
      <c r="R111" s="22">
        <f>SUMIF('On Orders'!$B:$B,$C111,'On Orders'!F:F)</f>
        <v>0</v>
      </c>
      <c r="S111" s="22">
        <f>SUMIF('On Orders'!$B:$B,$C111,'On Orders'!G:G)</f>
        <v>0</v>
      </c>
      <c r="T111" s="22">
        <f>SUMIF('On Orders'!$B:$B,$C111,'On Orders'!H:H)</f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1">
        <f t="shared" si="47"/>
        <v>26</v>
      </c>
      <c r="AH111" s="26">
        <f t="shared" si="48"/>
        <v>26</v>
      </c>
      <c r="AI111" s="26">
        <f t="shared" si="57"/>
        <v>26</v>
      </c>
      <c r="AJ111" s="26">
        <f t="shared" si="58"/>
        <v>26</v>
      </c>
      <c r="AK111" s="26">
        <f t="shared" si="59"/>
        <v>26</v>
      </c>
      <c r="AL111" s="26">
        <f t="shared" si="60"/>
        <v>26</v>
      </c>
      <c r="AM111" s="30">
        <f t="shared" si="66"/>
        <v>0</v>
      </c>
      <c r="AN111" s="30">
        <f t="shared" si="67"/>
        <v>0</v>
      </c>
      <c r="AO111" s="30">
        <f t="shared" si="68"/>
        <v>0</v>
      </c>
      <c r="AP111" s="30">
        <f t="shared" si="69"/>
        <v>0</v>
      </c>
      <c r="AQ111" s="30">
        <f t="shared" si="70"/>
        <v>0</v>
      </c>
      <c r="AR111" s="30">
        <f t="shared" si="71"/>
        <v>0</v>
      </c>
      <c r="AS111" s="22">
        <f t="shared" si="73"/>
        <v>0</v>
      </c>
      <c r="AT111" s="112">
        <f t="shared" si="49"/>
        <v>0</v>
      </c>
      <c r="AU111" s="112">
        <f t="shared" si="50"/>
        <v>0</v>
      </c>
      <c r="AV111" s="112">
        <f t="shared" si="51"/>
        <v>0</v>
      </c>
      <c r="AW111" s="112">
        <f t="shared" si="52"/>
        <v>0</v>
      </c>
      <c r="AX111" s="112">
        <f t="shared" si="53"/>
        <v>0</v>
      </c>
      <c r="AY111" s="112">
        <f t="shared" si="54"/>
        <v>0</v>
      </c>
      <c r="AZ111" s="112">
        <f t="shared" si="55"/>
        <v>0</v>
      </c>
      <c r="BA111" s="112">
        <f t="shared" si="56"/>
        <v>0</v>
      </c>
      <c r="BB111" s="112">
        <f t="shared" si="61"/>
        <v>0</v>
      </c>
      <c r="BC111" s="112">
        <f t="shared" si="62"/>
        <v>0</v>
      </c>
      <c r="BD111" s="112">
        <f t="shared" si="63"/>
        <v>0</v>
      </c>
      <c r="BE111" s="112">
        <f t="shared" si="64"/>
        <v>0</v>
      </c>
    </row>
    <row r="112" spans="1:57" x14ac:dyDescent="0.2">
      <c r="A112" t="s">
        <v>104</v>
      </c>
      <c r="B112">
        <v>856500016979</v>
      </c>
      <c r="C112" s="2" t="s">
        <v>120</v>
      </c>
      <c r="D112" s="2" t="s">
        <v>121</v>
      </c>
      <c r="E112" s="2" t="s">
        <v>122</v>
      </c>
      <c r="F112" s="2" t="s">
        <v>60</v>
      </c>
      <c r="G112" s="2" t="s">
        <v>109</v>
      </c>
      <c r="H112" s="2" t="s">
        <v>110</v>
      </c>
      <c r="I112" s="2" t="s">
        <v>368</v>
      </c>
      <c r="J112" s="2" t="s">
        <v>3994</v>
      </c>
      <c r="K112" s="3">
        <v>0</v>
      </c>
      <c r="L112" s="25">
        <v>473.66</v>
      </c>
      <c r="M112" s="2" t="s">
        <v>2204</v>
      </c>
      <c r="N112" s="2" t="s">
        <v>66</v>
      </c>
      <c r="O112" s="3">
        <v>15</v>
      </c>
      <c r="P112" s="3">
        <v>0</v>
      </c>
      <c r="Q112" s="21">
        <f>SUMIF('On Orders'!$B:$B,$C112,'On Orders'!E:E)</f>
        <v>0</v>
      </c>
      <c r="R112" s="22">
        <f>SUMIF('On Orders'!$B:$B,$C112,'On Orders'!F:F)</f>
        <v>0</v>
      </c>
      <c r="S112" s="22">
        <f>SUMIF('On Orders'!$B:$B,$C112,'On Orders'!G:G)</f>
        <v>0</v>
      </c>
      <c r="T112" s="22">
        <f>SUMIF('On Orders'!$B:$B,$C112,'On Orders'!H:H)</f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1">
        <f t="shared" ref="AG112:AG175" si="74">P112+O112+Q112+R112-AA112-K112</f>
        <v>15</v>
      </c>
      <c r="AH112" s="26">
        <f t="shared" si="48"/>
        <v>15</v>
      </c>
      <c r="AI112" s="26">
        <f t="shared" si="57"/>
        <v>15</v>
      </c>
      <c r="AJ112" s="26">
        <f t="shared" si="58"/>
        <v>15</v>
      </c>
      <c r="AK112" s="26">
        <f t="shared" si="59"/>
        <v>15</v>
      </c>
      <c r="AL112" s="26">
        <f t="shared" si="60"/>
        <v>15</v>
      </c>
      <c r="AM112" s="30">
        <f t="shared" si="66"/>
        <v>0</v>
      </c>
      <c r="AN112" s="30">
        <f t="shared" si="67"/>
        <v>0</v>
      </c>
      <c r="AO112" s="30">
        <f t="shared" si="68"/>
        <v>0</v>
      </c>
      <c r="AP112" s="30">
        <f t="shared" si="69"/>
        <v>0</v>
      </c>
      <c r="AQ112" s="30">
        <f t="shared" si="70"/>
        <v>0</v>
      </c>
      <c r="AR112" s="30">
        <f t="shared" si="71"/>
        <v>0</v>
      </c>
      <c r="AS112" s="22">
        <f t="shared" si="73"/>
        <v>0</v>
      </c>
      <c r="AT112" s="112">
        <f t="shared" si="49"/>
        <v>0</v>
      </c>
      <c r="AU112" s="112">
        <f t="shared" si="50"/>
        <v>0</v>
      </c>
      <c r="AV112" s="112">
        <f t="shared" si="51"/>
        <v>0</v>
      </c>
      <c r="AW112" s="112">
        <f t="shared" si="52"/>
        <v>0</v>
      </c>
      <c r="AX112" s="112">
        <f t="shared" si="53"/>
        <v>0</v>
      </c>
      <c r="AY112" s="112">
        <f t="shared" si="54"/>
        <v>0</v>
      </c>
      <c r="AZ112" s="112">
        <f t="shared" si="55"/>
        <v>0</v>
      </c>
      <c r="BA112" s="112">
        <f t="shared" si="56"/>
        <v>0</v>
      </c>
      <c r="BB112" s="112">
        <f t="shared" si="61"/>
        <v>0</v>
      </c>
      <c r="BC112" s="112">
        <f t="shared" si="62"/>
        <v>0</v>
      </c>
      <c r="BD112" s="112">
        <f t="shared" si="63"/>
        <v>0</v>
      </c>
      <c r="BE112" s="112">
        <f t="shared" si="64"/>
        <v>0</v>
      </c>
    </row>
    <row r="113" spans="1:57" x14ac:dyDescent="0.2">
      <c r="A113" t="s">
        <v>104</v>
      </c>
      <c r="B113">
        <v>856500016924</v>
      </c>
      <c r="C113" s="2" t="s">
        <v>124</v>
      </c>
      <c r="D113" s="2" t="s">
        <v>125</v>
      </c>
      <c r="E113" s="2" t="s">
        <v>126</v>
      </c>
      <c r="F113" s="2" t="s">
        <v>60</v>
      </c>
      <c r="G113" s="2" t="s">
        <v>109</v>
      </c>
      <c r="H113" s="2" t="s">
        <v>127</v>
      </c>
      <c r="I113" s="2" t="s">
        <v>368</v>
      </c>
      <c r="J113" s="2" t="s">
        <v>3994</v>
      </c>
      <c r="K113" s="3">
        <v>0</v>
      </c>
      <c r="L113" s="25">
        <v>473.66</v>
      </c>
      <c r="M113" s="2" t="s">
        <v>2204</v>
      </c>
      <c r="N113" s="2" t="s">
        <v>66</v>
      </c>
      <c r="O113" s="3">
        <v>12</v>
      </c>
      <c r="P113" s="3">
        <v>57</v>
      </c>
      <c r="Q113" s="21">
        <f>SUMIF('On Orders'!$B:$B,$C113,'On Orders'!E:E)</f>
        <v>0</v>
      </c>
      <c r="R113" s="22">
        <f>SUMIF('On Orders'!$B:$B,$C113,'On Orders'!F:F)</f>
        <v>0</v>
      </c>
      <c r="S113" s="22">
        <f>SUMIF('On Orders'!$B:$B,$C113,'On Orders'!G:G)</f>
        <v>0</v>
      </c>
      <c r="T113" s="22">
        <f>SUMIF('On Orders'!$B:$B,$C113,'On Orders'!H:H)</f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1">
        <f t="shared" si="74"/>
        <v>69</v>
      </c>
      <c r="AH113" s="26">
        <f t="shared" si="48"/>
        <v>69</v>
      </c>
      <c r="AI113" s="26">
        <f t="shared" si="57"/>
        <v>69</v>
      </c>
      <c r="AJ113" s="26">
        <f t="shared" si="58"/>
        <v>69</v>
      </c>
      <c r="AK113" s="26">
        <f t="shared" si="59"/>
        <v>69</v>
      </c>
      <c r="AL113" s="26">
        <f t="shared" si="60"/>
        <v>69</v>
      </c>
      <c r="AM113" s="30">
        <f t="shared" si="66"/>
        <v>0</v>
      </c>
      <c r="AN113" s="30">
        <f t="shared" si="67"/>
        <v>0</v>
      </c>
      <c r="AO113" s="30">
        <f t="shared" si="68"/>
        <v>0</v>
      </c>
      <c r="AP113" s="30">
        <f t="shared" si="69"/>
        <v>0</v>
      </c>
      <c r="AQ113" s="30">
        <f t="shared" si="70"/>
        <v>0</v>
      </c>
      <c r="AR113" s="30">
        <f t="shared" si="71"/>
        <v>0</v>
      </c>
      <c r="AS113" s="22">
        <f t="shared" si="73"/>
        <v>0</v>
      </c>
      <c r="AT113" s="112">
        <f t="shared" si="49"/>
        <v>0</v>
      </c>
      <c r="AU113" s="112">
        <f t="shared" si="50"/>
        <v>0</v>
      </c>
      <c r="AV113" s="112">
        <f t="shared" si="51"/>
        <v>0</v>
      </c>
      <c r="AW113" s="112">
        <f t="shared" si="52"/>
        <v>0</v>
      </c>
      <c r="AX113" s="112">
        <f t="shared" si="53"/>
        <v>0</v>
      </c>
      <c r="AY113" s="112">
        <f t="shared" si="54"/>
        <v>0</v>
      </c>
      <c r="AZ113" s="112">
        <f t="shared" si="55"/>
        <v>0</v>
      </c>
      <c r="BA113" s="112">
        <f t="shared" si="56"/>
        <v>0</v>
      </c>
      <c r="BB113" s="112">
        <f t="shared" si="61"/>
        <v>0</v>
      </c>
      <c r="BC113" s="112">
        <f t="shared" si="62"/>
        <v>0</v>
      </c>
      <c r="BD113" s="112">
        <f t="shared" si="63"/>
        <v>0</v>
      </c>
      <c r="BE113" s="112">
        <f t="shared" si="64"/>
        <v>0</v>
      </c>
    </row>
    <row r="114" spans="1:57" x14ac:dyDescent="0.2">
      <c r="A114" t="s">
        <v>104</v>
      </c>
      <c r="B114">
        <v>856500016931</v>
      </c>
      <c r="C114" s="2" t="s">
        <v>137</v>
      </c>
      <c r="D114" s="2" t="s">
        <v>138</v>
      </c>
      <c r="E114" s="2" t="s">
        <v>139</v>
      </c>
      <c r="F114" s="2" t="s">
        <v>60</v>
      </c>
      <c r="G114" s="2" t="s">
        <v>109</v>
      </c>
      <c r="H114" s="2" t="s">
        <v>127</v>
      </c>
      <c r="I114" s="2" t="s">
        <v>368</v>
      </c>
      <c r="J114" s="2" t="s">
        <v>3994</v>
      </c>
      <c r="K114" s="3">
        <v>0</v>
      </c>
      <c r="L114" s="25">
        <v>473.66</v>
      </c>
      <c r="M114" s="2" t="s">
        <v>2204</v>
      </c>
      <c r="N114" s="2" t="s">
        <v>66</v>
      </c>
      <c r="O114" s="3">
        <v>2</v>
      </c>
      <c r="P114" s="3">
        <v>0</v>
      </c>
      <c r="Q114" s="21">
        <f>SUMIF('On Orders'!$B:$B,$C114,'On Orders'!E:E)</f>
        <v>0</v>
      </c>
      <c r="R114" s="22">
        <f>SUMIF('On Orders'!$B:$B,$C114,'On Orders'!F:F)</f>
        <v>0</v>
      </c>
      <c r="S114" s="22">
        <f>SUMIF('On Orders'!$B:$B,$C114,'On Orders'!G:G)</f>
        <v>0</v>
      </c>
      <c r="T114" s="22">
        <f>SUMIF('On Orders'!$B:$B,$C114,'On Orders'!H:H)</f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1">
        <f t="shared" si="74"/>
        <v>2</v>
      </c>
      <c r="AH114" s="26">
        <f t="shared" si="48"/>
        <v>2</v>
      </c>
      <c r="AI114" s="26">
        <f t="shared" si="57"/>
        <v>2</v>
      </c>
      <c r="AJ114" s="26">
        <f t="shared" si="58"/>
        <v>2</v>
      </c>
      <c r="AK114" s="26">
        <f t="shared" si="59"/>
        <v>2</v>
      </c>
      <c r="AL114" s="26">
        <f t="shared" si="60"/>
        <v>2</v>
      </c>
      <c r="AM114" s="30">
        <f t="shared" si="66"/>
        <v>0</v>
      </c>
      <c r="AN114" s="30">
        <f t="shared" si="67"/>
        <v>0</v>
      </c>
      <c r="AO114" s="30">
        <f t="shared" si="68"/>
        <v>0</v>
      </c>
      <c r="AP114" s="30">
        <f t="shared" si="69"/>
        <v>0</v>
      </c>
      <c r="AQ114" s="30">
        <f t="shared" si="70"/>
        <v>0</v>
      </c>
      <c r="AR114" s="30">
        <f t="shared" si="71"/>
        <v>0</v>
      </c>
      <c r="AS114" s="22">
        <f t="shared" si="73"/>
        <v>0</v>
      </c>
      <c r="AT114" s="112">
        <f t="shared" si="49"/>
        <v>0</v>
      </c>
      <c r="AU114" s="112">
        <f t="shared" si="50"/>
        <v>0</v>
      </c>
      <c r="AV114" s="112">
        <f t="shared" si="51"/>
        <v>0</v>
      </c>
      <c r="AW114" s="112">
        <f t="shared" si="52"/>
        <v>0</v>
      </c>
      <c r="AX114" s="112">
        <f t="shared" si="53"/>
        <v>0</v>
      </c>
      <c r="AY114" s="112">
        <f t="shared" si="54"/>
        <v>0</v>
      </c>
      <c r="AZ114" s="112">
        <f t="shared" si="55"/>
        <v>0</v>
      </c>
      <c r="BA114" s="112">
        <f t="shared" si="56"/>
        <v>0</v>
      </c>
      <c r="BB114" s="112">
        <f t="shared" si="61"/>
        <v>0</v>
      </c>
      <c r="BC114" s="112">
        <f t="shared" si="62"/>
        <v>0</v>
      </c>
      <c r="BD114" s="112">
        <f t="shared" si="63"/>
        <v>0</v>
      </c>
      <c r="BE114" s="112">
        <f t="shared" si="64"/>
        <v>0</v>
      </c>
    </row>
    <row r="115" spans="1:57" x14ac:dyDescent="0.2">
      <c r="A115" t="s">
        <v>104</v>
      </c>
      <c r="B115">
        <v>856500018362</v>
      </c>
      <c r="C115" s="2" t="s">
        <v>629</v>
      </c>
      <c r="D115" s="2" t="s">
        <v>630</v>
      </c>
      <c r="E115" s="2" t="s">
        <v>631</v>
      </c>
      <c r="F115" s="2" t="s">
        <v>468</v>
      </c>
      <c r="G115" s="2" t="s">
        <v>469</v>
      </c>
      <c r="H115" s="2" t="s">
        <v>632</v>
      </c>
      <c r="I115" s="2" t="s">
        <v>368</v>
      </c>
      <c r="J115" s="2" t="s">
        <v>3994</v>
      </c>
      <c r="K115" s="3">
        <v>0</v>
      </c>
      <c r="L115" s="25">
        <v>258.19</v>
      </c>
      <c r="M115" s="2" t="s">
        <v>2204</v>
      </c>
      <c r="N115" s="2" t="s">
        <v>66</v>
      </c>
      <c r="O115" s="3">
        <v>49</v>
      </c>
      <c r="P115" s="3">
        <v>98</v>
      </c>
      <c r="Q115" s="21">
        <f>SUMIF('On Orders'!$B:$B,$C115,'On Orders'!E:E)</f>
        <v>0</v>
      </c>
      <c r="R115" s="22">
        <f>SUMIF('On Orders'!$B:$B,$C115,'On Orders'!F:F)</f>
        <v>0</v>
      </c>
      <c r="S115" s="22">
        <f>SUMIF('On Orders'!$B:$B,$C115,'On Orders'!G:G)</f>
        <v>0</v>
      </c>
      <c r="T115" s="22">
        <f>SUMIF('On Orders'!$B:$B,$C115,'On Orders'!H:H)</f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1">
        <f t="shared" si="74"/>
        <v>147</v>
      </c>
      <c r="AH115" s="26">
        <f t="shared" si="48"/>
        <v>147</v>
      </c>
      <c r="AI115" s="26">
        <f t="shared" si="57"/>
        <v>147</v>
      </c>
      <c r="AJ115" s="26">
        <f t="shared" si="58"/>
        <v>147</v>
      </c>
      <c r="AK115" s="26">
        <f t="shared" si="59"/>
        <v>147</v>
      </c>
      <c r="AL115" s="26">
        <f t="shared" si="60"/>
        <v>147</v>
      </c>
      <c r="AM115" s="30">
        <f t="shared" si="66"/>
        <v>0</v>
      </c>
      <c r="AN115" s="30">
        <f t="shared" si="67"/>
        <v>0</v>
      </c>
      <c r="AO115" s="30">
        <f t="shared" si="68"/>
        <v>0</v>
      </c>
      <c r="AP115" s="30">
        <f t="shared" si="69"/>
        <v>0</v>
      </c>
      <c r="AQ115" s="30">
        <f t="shared" si="70"/>
        <v>0</v>
      </c>
      <c r="AR115" s="30">
        <f t="shared" si="71"/>
        <v>0</v>
      </c>
      <c r="AS115" s="22">
        <f t="shared" si="73"/>
        <v>0</v>
      </c>
      <c r="AT115" s="112">
        <f t="shared" si="49"/>
        <v>0</v>
      </c>
      <c r="AU115" s="112">
        <f t="shared" si="50"/>
        <v>0</v>
      </c>
      <c r="AV115" s="112">
        <f t="shared" si="51"/>
        <v>0</v>
      </c>
      <c r="AW115" s="112">
        <f t="shared" si="52"/>
        <v>0</v>
      </c>
      <c r="AX115" s="112">
        <f t="shared" si="53"/>
        <v>0</v>
      </c>
      <c r="AY115" s="112">
        <f t="shared" si="54"/>
        <v>0</v>
      </c>
      <c r="AZ115" s="112">
        <f t="shared" si="55"/>
        <v>0</v>
      </c>
      <c r="BA115" s="112">
        <f t="shared" si="56"/>
        <v>0</v>
      </c>
      <c r="BB115" s="112">
        <f t="shared" si="61"/>
        <v>0</v>
      </c>
      <c r="BC115" s="112">
        <f t="shared" si="62"/>
        <v>0</v>
      </c>
      <c r="BD115" s="112">
        <f t="shared" si="63"/>
        <v>0</v>
      </c>
      <c r="BE115" s="112">
        <f t="shared" si="64"/>
        <v>0</v>
      </c>
    </row>
    <row r="116" spans="1:57" x14ac:dyDescent="0.2">
      <c r="A116" t="s">
        <v>104</v>
      </c>
      <c r="B116">
        <v>856500018065</v>
      </c>
      <c r="C116" s="2" t="s">
        <v>633</v>
      </c>
      <c r="D116" s="2" t="s">
        <v>634</v>
      </c>
      <c r="E116" s="2" t="s">
        <v>635</v>
      </c>
      <c r="F116" s="2" t="s">
        <v>468</v>
      </c>
      <c r="G116" s="2" t="s">
        <v>469</v>
      </c>
      <c r="H116" s="2" t="s">
        <v>632</v>
      </c>
      <c r="I116" s="2" t="s">
        <v>368</v>
      </c>
      <c r="J116" s="2" t="s">
        <v>3994</v>
      </c>
      <c r="K116" s="3">
        <v>0</v>
      </c>
      <c r="L116" s="25">
        <v>258.19</v>
      </c>
      <c r="M116" s="2" t="s">
        <v>2204</v>
      </c>
      <c r="N116" s="2" t="s">
        <v>66</v>
      </c>
      <c r="O116" s="3">
        <v>14</v>
      </c>
      <c r="P116" s="3">
        <v>0</v>
      </c>
      <c r="Q116" s="21">
        <f>SUMIF('On Orders'!$B:$B,$C116,'On Orders'!E:E)</f>
        <v>0</v>
      </c>
      <c r="R116" s="22">
        <f>SUMIF('On Orders'!$B:$B,$C116,'On Orders'!F:F)</f>
        <v>0</v>
      </c>
      <c r="S116" s="22">
        <f>SUMIF('On Orders'!$B:$B,$C116,'On Orders'!G:G)</f>
        <v>0</v>
      </c>
      <c r="T116" s="22">
        <f>SUMIF('On Orders'!$B:$B,$C116,'On Orders'!H:H)</f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1">
        <f t="shared" si="74"/>
        <v>14</v>
      </c>
      <c r="AH116" s="26">
        <f t="shared" ref="AH116:AH179" si="75">MAX(0,AG116)+S116-AB116</f>
        <v>14</v>
      </c>
      <c r="AI116" s="26">
        <f t="shared" si="57"/>
        <v>14</v>
      </c>
      <c r="AJ116" s="26">
        <f t="shared" si="58"/>
        <v>14</v>
      </c>
      <c r="AK116" s="26">
        <f t="shared" si="59"/>
        <v>14</v>
      </c>
      <c r="AL116" s="26">
        <f t="shared" si="60"/>
        <v>14</v>
      </c>
      <c r="AM116" s="30">
        <f t="shared" si="66"/>
        <v>0</v>
      </c>
      <c r="AN116" s="30">
        <f t="shared" si="67"/>
        <v>0</v>
      </c>
      <c r="AO116" s="30">
        <f t="shared" si="68"/>
        <v>0</v>
      </c>
      <c r="AP116" s="30">
        <f t="shared" si="69"/>
        <v>0</v>
      </c>
      <c r="AQ116" s="30">
        <f t="shared" si="70"/>
        <v>0</v>
      </c>
      <c r="AR116" s="30">
        <f t="shared" si="71"/>
        <v>0</v>
      </c>
      <c r="AS116" s="22">
        <f t="shared" si="73"/>
        <v>0</v>
      </c>
      <c r="AT116" s="112">
        <f t="shared" ref="AT116:AT179" si="76">U116*$L:$L</f>
        <v>0</v>
      </c>
      <c r="AU116" s="112">
        <f t="shared" ref="AU116:AU179" si="77">V116*$L:$L</f>
        <v>0</v>
      </c>
      <c r="AV116" s="112">
        <f t="shared" ref="AV116:AV179" si="78">W116*$L:$L</f>
        <v>0</v>
      </c>
      <c r="AW116" s="112">
        <f t="shared" ref="AW116:AW179" si="79">X116*$L:$L</f>
        <v>0</v>
      </c>
      <c r="AX116" s="112">
        <f t="shared" ref="AX116:AX179" si="80">Y116*$L:$L</f>
        <v>0</v>
      </c>
      <c r="AY116" s="112">
        <f t="shared" ref="AY116:AY179" si="81">Z116*$L:$L</f>
        <v>0</v>
      </c>
      <c r="AZ116" s="112">
        <f t="shared" ref="AZ116:AZ179" si="82">AA116*$L:$L</f>
        <v>0</v>
      </c>
      <c r="BA116" s="112">
        <f t="shared" ref="BA116:BA179" si="83">AB116*$L:$L</f>
        <v>0</v>
      </c>
      <c r="BB116" s="112">
        <f t="shared" si="61"/>
        <v>0</v>
      </c>
      <c r="BC116" s="112">
        <f t="shared" si="62"/>
        <v>0</v>
      </c>
      <c r="BD116" s="112">
        <f t="shared" si="63"/>
        <v>0</v>
      </c>
      <c r="BE116" s="112">
        <f t="shared" si="64"/>
        <v>0</v>
      </c>
    </row>
    <row r="117" spans="1:57" x14ac:dyDescent="0.2">
      <c r="A117" t="s">
        <v>104</v>
      </c>
      <c r="B117">
        <v>856500013596</v>
      </c>
      <c r="C117" s="2" t="s">
        <v>636</v>
      </c>
      <c r="D117" s="2">
        <v>856500013596</v>
      </c>
      <c r="E117" s="2" t="s">
        <v>637</v>
      </c>
      <c r="F117" s="2" t="s">
        <v>2277</v>
      </c>
      <c r="G117" s="2" t="s">
        <v>475</v>
      </c>
      <c r="H117" s="2" t="s">
        <v>628</v>
      </c>
      <c r="I117" s="2" t="s">
        <v>368</v>
      </c>
      <c r="J117" s="2" t="s">
        <v>3994</v>
      </c>
      <c r="K117" s="3">
        <v>0</v>
      </c>
      <c r="L117" s="25">
        <v>775.43</v>
      </c>
      <c r="M117" s="2" t="s">
        <v>2204</v>
      </c>
      <c r="N117" s="2" t="s">
        <v>66</v>
      </c>
      <c r="O117" s="3">
        <v>19</v>
      </c>
      <c r="P117" s="3">
        <v>0</v>
      </c>
      <c r="Q117" s="21">
        <f>SUMIF('On Orders'!$B:$B,$C117,'On Orders'!E:E)</f>
        <v>0</v>
      </c>
      <c r="R117" s="22">
        <f>SUMIF('On Orders'!$B:$B,$C117,'On Orders'!F:F)</f>
        <v>0</v>
      </c>
      <c r="S117" s="22">
        <f>SUMIF('On Orders'!$B:$B,$C117,'On Orders'!G:G)</f>
        <v>0</v>
      </c>
      <c r="T117" s="22">
        <f>SUMIF('On Orders'!$B:$B,$C117,'On Orders'!H:H)</f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1">
        <f t="shared" si="74"/>
        <v>19</v>
      </c>
      <c r="AH117" s="26">
        <f t="shared" si="75"/>
        <v>19</v>
      </c>
      <c r="AI117" s="26">
        <f t="shared" ref="AI117:AI180" si="84">MAX(0,AH117)+T117-AC117</f>
        <v>19</v>
      </c>
      <c r="AJ117" s="26">
        <f t="shared" ref="AJ117:AJ180" si="85">MAX(0,AI117)-AD117</f>
        <v>19</v>
      </c>
      <c r="AK117" s="26">
        <f t="shared" ref="AK117:AK180" si="86">MAX(0,AJ117)-AE117</f>
        <v>19</v>
      </c>
      <c r="AL117" s="26">
        <f t="shared" ref="AL117:AL180" si="87">MAX(0,AK117)-AF117</f>
        <v>19</v>
      </c>
      <c r="AM117" s="30">
        <f t="shared" si="66"/>
        <v>0</v>
      </c>
      <c r="AN117" s="30">
        <f t="shared" si="67"/>
        <v>0</v>
      </c>
      <c r="AO117" s="30">
        <f t="shared" si="68"/>
        <v>0</v>
      </c>
      <c r="AP117" s="30">
        <f t="shared" si="69"/>
        <v>0</v>
      </c>
      <c r="AQ117" s="30">
        <f t="shared" si="70"/>
        <v>0</v>
      </c>
      <c r="AR117" s="30">
        <f t="shared" si="71"/>
        <v>0</v>
      </c>
      <c r="AS117" s="22">
        <f t="shared" si="73"/>
        <v>0</v>
      </c>
      <c r="AT117" s="112">
        <f t="shared" si="76"/>
        <v>0</v>
      </c>
      <c r="AU117" s="112">
        <f t="shared" si="77"/>
        <v>0</v>
      </c>
      <c r="AV117" s="112">
        <f t="shared" si="78"/>
        <v>0</v>
      </c>
      <c r="AW117" s="112">
        <f t="shared" si="79"/>
        <v>0</v>
      </c>
      <c r="AX117" s="112">
        <f t="shared" si="80"/>
        <v>0</v>
      </c>
      <c r="AY117" s="112">
        <f t="shared" si="81"/>
        <v>0</v>
      </c>
      <c r="AZ117" s="112">
        <f t="shared" si="82"/>
        <v>0</v>
      </c>
      <c r="BA117" s="112">
        <f t="shared" si="83"/>
        <v>0</v>
      </c>
      <c r="BB117" s="112">
        <f t="shared" ref="BB117:BB180" si="88">AC117*$L:$L</f>
        <v>0</v>
      </c>
      <c r="BC117" s="112">
        <f t="shared" ref="BC117:BC180" si="89">AD117*$L:$L</f>
        <v>0</v>
      </c>
      <c r="BD117" s="112">
        <f t="shared" ref="BD117:BD180" si="90">AE117*$L:$L</f>
        <v>0</v>
      </c>
      <c r="BE117" s="112">
        <f t="shared" ref="BE117:BE180" si="91">AF117*$L:$L</f>
        <v>0</v>
      </c>
    </row>
    <row r="118" spans="1:57" x14ac:dyDescent="0.2">
      <c r="A118" t="s">
        <v>104</v>
      </c>
      <c r="B118">
        <v>856500013589</v>
      </c>
      <c r="C118" s="2" t="s">
        <v>638</v>
      </c>
      <c r="D118" s="2">
        <v>856500013589</v>
      </c>
      <c r="E118" s="2" t="s">
        <v>639</v>
      </c>
      <c r="F118" s="2" t="s">
        <v>2277</v>
      </c>
      <c r="G118" s="2" t="s">
        <v>475</v>
      </c>
      <c r="H118" s="2" t="s">
        <v>628</v>
      </c>
      <c r="I118" s="2" t="s">
        <v>368</v>
      </c>
      <c r="J118" s="2" t="s">
        <v>3994</v>
      </c>
      <c r="K118" s="3">
        <v>0</v>
      </c>
      <c r="L118" s="25">
        <v>775.43</v>
      </c>
      <c r="M118" s="2" t="s">
        <v>2204</v>
      </c>
      <c r="N118" s="2" t="s">
        <v>66</v>
      </c>
      <c r="O118" s="3">
        <v>31</v>
      </c>
      <c r="P118" s="3">
        <v>0</v>
      </c>
      <c r="Q118" s="21">
        <f>SUMIF('On Orders'!$B:$B,$C118,'On Orders'!E:E)</f>
        <v>0</v>
      </c>
      <c r="R118" s="22">
        <f>SUMIF('On Orders'!$B:$B,$C118,'On Orders'!F:F)</f>
        <v>0</v>
      </c>
      <c r="S118" s="22">
        <f>SUMIF('On Orders'!$B:$B,$C118,'On Orders'!G:G)</f>
        <v>0</v>
      </c>
      <c r="T118" s="22">
        <f>SUMIF('On Orders'!$B:$B,$C118,'On Orders'!H:H)</f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1">
        <f t="shared" si="74"/>
        <v>31</v>
      </c>
      <c r="AH118" s="26">
        <f t="shared" si="75"/>
        <v>31</v>
      </c>
      <c r="AI118" s="26">
        <f t="shared" si="84"/>
        <v>31</v>
      </c>
      <c r="AJ118" s="26">
        <f t="shared" si="85"/>
        <v>31</v>
      </c>
      <c r="AK118" s="26">
        <f t="shared" si="86"/>
        <v>31</v>
      </c>
      <c r="AL118" s="26">
        <f t="shared" si="87"/>
        <v>31</v>
      </c>
      <c r="AM118" s="30">
        <f t="shared" si="66"/>
        <v>0</v>
      </c>
      <c r="AN118" s="30">
        <f t="shared" si="67"/>
        <v>0</v>
      </c>
      <c r="AO118" s="30">
        <f t="shared" si="68"/>
        <v>0</v>
      </c>
      <c r="AP118" s="30">
        <f t="shared" si="69"/>
        <v>0</v>
      </c>
      <c r="AQ118" s="30">
        <f t="shared" si="70"/>
        <v>0</v>
      </c>
      <c r="AR118" s="30">
        <f t="shared" si="71"/>
        <v>0</v>
      </c>
      <c r="AS118" s="22">
        <f t="shared" si="73"/>
        <v>0</v>
      </c>
      <c r="AT118" s="112">
        <f t="shared" si="76"/>
        <v>0</v>
      </c>
      <c r="AU118" s="112">
        <f t="shared" si="77"/>
        <v>0</v>
      </c>
      <c r="AV118" s="112">
        <f t="shared" si="78"/>
        <v>0</v>
      </c>
      <c r="AW118" s="112">
        <f t="shared" si="79"/>
        <v>0</v>
      </c>
      <c r="AX118" s="112">
        <f t="shared" si="80"/>
        <v>0</v>
      </c>
      <c r="AY118" s="112">
        <f t="shared" si="81"/>
        <v>0</v>
      </c>
      <c r="AZ118" s="112">
        <f t="shared" si="82"/>
        <v>0</v>
      </c>
      <c r="BA118" s="112">
        <f t="shared" si="83"/>
        <v>0</v>
      </c>
      <c r="BB118" s="112">
        <f t="shared" si="88"/>
        <v>0</v>
      </c>
      <c r="BC118" s="112">
        <f t="shared" si="89"/>
        <v>0</v>
      </c>
      <c r="BD118" s="112">
        <f t="shared" si="90"/>
        <v>0</v>
      </c>
      <c r="BE118" s="112">
        <f t="shared" si="91"/>
        <v>0</v>
      </c>
    </row>
    <row r="119" spans="1:57" x14ac:dyDescent="0.2">
      <c r="A119" t="s">
        <v>104</v>
      </c>
      <c r="B119">
        <v>856500011110</v>
      </c>
      <c r="C119" s="2" t="s">
        <v>640</v>
      </c>
      <c r="D119" s="2">
        <v>856500011110</v>
      </c>
      <c r="E119" s="2" t="s">
        <v>641</v>
      </c>
      <c r="F119" s="2" t="s">
        <v>2277</v>
      </c>
      <c r="G119" s="2" t="s">
        <v>475</v>
      </c>
      <c r="H119" s="2" t="s">
        <v>476</v>
      </c>
      <c r="I119" s="2" t="s">
        <v>368</v>
      </c>
      <c r="J119" s="2" t="s">
        <v>3994</v>
      </c>
      <c r="K119" s="3">
        <v>0</v>
      </c>
      <c r="L119" s="25">
        <v>473.71</v>
      </c>
      <c r="M119" s="2" t="s">
        <v>2204</v>
      </c>
      <c r="N119" s="2" t="s">
        <v>66</v>
      </c>
      <c r="O119" s="3">
        <v>11</v>
      </c>
      <c r="P119" s="3">
        <v>0</v>
      </c>
      <c r="Q119" s="21">
        <f>SUMIF('On Orders'!$B:$B,$C119,'On Orders'!E:E)</f>
        <v>0</v>
      </c>
      <c r="R119" s="22">
        <f>SUMIF('On Orders'!$B:$B,$C119,'On Orders'!F:F)</f>
        <v>0</v>
      </c>
      <c r="S119" s="22">
        <f>SUMIF('On Orders'!$B:$B,$C119,'On Orders'!G:G)</f>
        <v>0</v>
      </c>
      <c r="T119" s="22">
        <f>SUMIF('On Orders'!$B:$B,$C119,'On Orders'!H:H)</f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1">
        <f t="shared" si="74"/>
        <v>11</v>
      </c>
      <c r="AH119" s="26">
        <f t="shared" si="75"/>
        <v>11</v>
      </c>
      <c r="AI119" s="26">
        <f t="shared" si="84"/>
        <v>11</v>
      </c>
      <c r="AJ119" s="26">
        <f t="shared" si="85"/>
        <v>11</v>
      </c>
      <c r="AK119" s="26">
        <f t="shared" si="86"/>
        <v>11</v>
      </c>
      <c r="AL119" s="26">
        <f t="shared" si="87"/>
        <v>11</v>
      </c>
      <c r="AM119" s="30">
        <f t="shared" si="66"/>
        <v>0</v>
      </c>
      <c r="AN119" s="30">
        <f t="shared" si="67"/>
        <v>0</v>
      </c>
      <c r="AO119" s="30">
        <f t="shared" si="68"/>
        <v>0</v>
      </c>
      <c r="AP119" s="30">
        <f t="shared" si="69"/>
        <v>0</v>
      </c>
      <c r="AQ119" s="30">
        <f t="shared" si="70"/>
        <v>0</v>
      </c>
      <c r="AR119" s="30">
        <f t="shared" si="71"/>
        <v>0</v>
      </c>
      <c r="AS119" s="22">
        <f t="shared" si="73"/>
        <v>0</v>
      </c>
      <c r="AT119" s="112">
        <f t="shared" si="76"/>
        <v>0</v>
      </c>
      <c r="AU119" s="112">
        <f t="shared" si="77"/>
        <v>0</v>
      </c>
      <c r="AV119" s="112">
        <f t="shared" si="78"/>
        <v>0</v>
      </c>
      <c r="AW119" s="112">
        <f t="shared" si="79"/>
        <v>0</v>
      </c>
      <c r="AX119" s="112">
        <f t="shared" si="80"/>
        <v>0</v>
      </c>
      <c r="AY119" s="112">
        <f t="shared" si="81"/>
        <v>0</v>
      </c>
      <c r="AZ119" s="112">
        <f t="shared" si="82"/>
        <v>0</v>
      </c>
      <c r="BA119" s="112">
        <f t="shared" si="83"/>
        <v>0</v>
      </c>
      <c r="BB119" s="112">
        <f t="shared" si="88"/>
        <v>0</v>
      </c>
      <c r="BC119" s="112">
        <f t="shared" si="89"/>
        <v>0</v>
      </c>
      <c r="BD119" s="112">
        <f t="shared" si="90"/>
        <v>0</v>
      </c>
      <c r="BE119" s="112">
        <f t="shared" si="91"/>
        <v>0</v>
      </c>
    </row>
    <row r="120" spans="1:57" x14ac:dyDescent="0.2">
      <c r="A120" t="s">
        <v>104</v>
      </c>
      <c r="B120">
        <v>856500011332</v>
      </c>
      <c r="C120" s="2" t="s">
        <v>642</v>
      </c>
      <c r="D120" s="2" t="s">
        <v>643</v>
      </c>
      <c r="E120" s="2" t="s">
        <v>644</v>
      </c>
      <c r="F120" s="2" t="s">
        <v>2277</v>
      </c>
      <c r="G120" s="2" t="s">
        <v>475</v>
      </c>
      <c r="H120" s="2" t="s">
        <v>476</v>
      </c>
      <c r="I120" s="2" t="s">
        <v>368</v>
      </c>
      <c r="J120" s="2" t="s">
        <v>3994</v>
      </c>
      <c r="K120" s="3">
        <v>0</v>
      </c>
      <c r="L120" s="25">
        <v>473.71</v>
      </c>
      <c r="M120" s="2" t="s">
        <v>2204</v>
      </c>
      <c r="N120" s="2" t="s">
        <v>66</v>
      </c>
      <c r="O120" s="3">
        <v>0</v>
      </c>
      <c r="P120" s="3">
        <v>0</v>
      </c>
      <c r="Q120" s="21">
        <f>SUMIF('On Orders'!$B:$B,$C120,'On Orders'!E:E)</f>
        <v>0</v>
      </c>
      <c r="R120" s="22">
        <f>SUMIF('On Orders'!$B:$B,$C120,'On Orders'!F:F)</f>
        <v>0</v>
      </c>
      <c r="S120" s="22">
        <f>SUMIF('On Orders'!$B:$B,$C120,'On Orders'!G:G)</f>
        <v>0</v>
      </c>
      <c r="T120" s="22">
        <f>SUMIF('On Orders'!$B:$B,$C120,'On Orders'!H:H)</f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1">
        <f t="shared" si="74"/>
        <v>0</v>
      </c>
      <c r="AH120" s="26">
        <f t="shared" si="75"/>
        <v>0</v>
      </c>
      <c r="AI120" s="26">
        <f t="shared" si="84"/>
        <v>0</v>
      </c>
      <c r="AJ120" s="26">
        <f t="shared" si="85"/>
        <v>0</v>
      </c>
      <c r="AK120" s="26">
        <f t="shared" si="86"/>
        <v>0</v>
      </c>
      <c r="AL120" s="26">
        <f t="shared" si="87"/>
        <v>0</v>
      </c>
      <c r="AM120" s="30">
        <f t="shared" si="66"/>
        <v>0</v>
      </c>
      <c r="AN120" s="30">
        <f t="shared" si="67"/>
        <v>0</v>
      </c>
      <c r="AO120" s="30">
        <f t="shared" si="68"/>
        <v>0</v>
      </c>
      <c r="AP120" s="30">
        <f t="shared" si="69"/>
        <v>0</v>
      </c>
      <c r="AQ120" s="30">
        <f t="shared" si="70"/>
        <v>0</v>
      </c>
      <c r="AR120" s="30">
        <f t="shared" si="71"/>
        <v>0</v>
      </c>
      <c r="AS120" s="22">
        <f t="shared" si="73"/>
        <v>0</v>
      </c>
      <c r="AT120" s="112">
        <f t="shared" si="76"/>
        <v>0</v>
      </c>
      <c r="AU120" s="112">
        <f t="shared" si="77"/>
        <v>0</v>
      </c>
      <c r="AV120" s="112">
        <f t="shared" si="78"/>
        <v>0</v>
      </c>
      <c r="AW120" s="112">
        <f t="shared" si="79"/>
        <v>0</v>
      </c>
      <c r="AX120" s="112">
        <f t="shared" si="80"/>
        <v>0</v>
      </c>
      <c r="AY120" s="112">
        <f t="shared" si="81"/>
        <v>0</v>
      </c>
      <c r="AZ120" s="112">
        <f t="shared" si="82"/>
        <v>0</v>
      </c>
      <c r="BA120" s="112">
        <f t="shared" si="83"/>
        <v>0</v>
      </c>
      <c r="BB120" s="112">
        <f t="shared" si="88"/>
        <v>0</v>
      </c>
      <c r="BC120" s="112">
        <f t="shared" si="89"/>
        <v>0</v>
      </c>
      <c r="BD120" s="112">
        <f t="shared" si="90"/>
        <v>0</v>
      </c>
      <c r="BE120" s="112">
        <f t="shared" si="91"/>
        <v>0</v>
      </c>
    </row>
    <row r="121" spans="1:57" x14ac:dyDescent="0.2">
      <c r="A121" t="s">
        <v>56</v>
      </c>
      <c r="B121">
        <v>848709080639</v>
      </c>
      <c r="C121" s="2" t="s">
        <v>645</v>
      </c>
      <c r="D121" s="2" t="s">
        <v>646</v>
      </c>
      <c r="E121" s="2" t="s">
        <v>647</v>
      </c>
      <c r="F121" s="2" t="s">
        <v>487</v>
      </c>
      <c r="G121" s="2" t="s">
        <v>488</v>
      </c>
      <c r="H121" s="2" t="s">
        <v>648</v>
      </c>
      <c r="I121" s="2" t="s">
        <v>368</v>
      </c>
      <c r="J121" s="2" t="s">
        <v>3994</v>
      </c>
      <c r="K121" s="3">
        <v>0</v>
      </c>
      <c r="L121" s="25">
        <v>430.6</v>
      </c>
      <c r="M121" s="2" t="s">
        <v>2204</v>
      </c>
      <c r="N121" s="2" t="s">
        <v>66</v>
      </c>
      <c r="O121" s="3">
        <v>24</v>
      </c>
      <c r="P121" s="3">
        <v>123</v>
      </c>
      <c r="Q121" s="21">
        <f>SUMIF('On Orders'!$B:$B,$C121,'On Orders'!E:E)</f>
        <v>0</v>
      </c>
      <c r="R121" s="22">
        <f>SUMIF('On Orders'!$B:$B,$C121,'On Orders'!F:F)</f>
        <v>0</v>
      </c>
      <c r="S121" s="22">
        <f>SUMIF('On Orders'!$B:$B,$C121,'On Orders'!G:G)</f>
        <v>0</v>
      </c>
      <c r="T121" s="22">
        <f>SUMIF('On Orders'!$B:$B,$C121,'On Orders'!H:H)</f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1">
        <f t="shared" si="74"/>
        <v>147</v>
      </c>
      <c r="AH121" s="26">
        <f t="shared" si="75"/>
        <v>147</v>
      </c>
      <c r="AI121" s="26">
        <f t="shared" si="84"/>
        <v>147</v>
      </c>
      <c r="AJ121" s="26">
        <f t="shared" si="85"/>
        <v>147</v>
      </c>
      <c r="AK121" s="26">
        <f t="shared" si="86"/>
        <v>147</v>
      </c>
      <c r="AL121" s="26">
        <f t="shared" si="87"/>
        <v>147</v>
      </c>
      <c r="AM121" s="30">
        <f t="shared" si="66"/>
        <v>0</v>
      </c>
      <c r="AN121" s="30">
        <f t="shared" si="67"/>
        <v>0</v>
      </c>
      <c r="AO121" s="30">
        <f t="shared" si="68"/>
        <v>0</v>
      </c>
      <c r="AP121" s="30">
        <f t="shared" si="69"/>
        <v>0</v>
      </c>
      <c r="AQ121" s="30">
        <f t="shared" si="70"/>
        <v>0</v>
      </c>
      <c r="AR121" s="30">
        <f t="shared" si="71"/>
        <v>0</v>
      </c>
      <c r="AS121" s="22">
        <f t="shared" si="73"/>
        <v>0</v>
      </c>
      <c r="AT121" s="112">
        <f t="shared" si="76"/>
        <v>0</v>
      </c>
      <c r="AU121" s="112">
        <f t="shared" si="77"/>
        <v>0</v>
      </c>
      <c r="AV121" s="112">
        <f t="shared" si="78"/>
        <v>0</v>
      </c>
      <c r="AW121" s="112">
        <f t="shared" si="79"/>
        <v>0</v>
      </c>
      <c r="AX121" s="112">
        <f t="shared" si="80"/>
        <v>0</v>
      </c>
      <c r="AY121" s="112">
        <f t="shared" si="81"/>
        <v>0</v>
      </c>
      <c r="AZ121" s="112">
        <f t="shared" si="82"/>
        <v>0</v>
      </c>
      <c r="BA121" s="112">
        <f t="shared" si="83"/>
        <v>0</v>
      </c>
      <c r="BB121" s="112">
        <f t="shared" si="88"/>
        <v>0</v>
      </c>
      <c r="BC121" s="112">
        <f t="shared" si="89"/>
        <v>0</v>
      </c>
      <c r="BD121" s="112">
        <f t="shared" si="90"/>
        <v>0</v>
      </c>
      <c r="BE121" s="112">
        <f t="shared" si="91"/>
        <v>0</v>
      </c>
    </row>
    <row r="122" spans="1:57" x14ac:dyDescent="0.2">
      <c r="A122" t="s">
        <v>56</v>
      </c>
      <c r="B122">
        <v>848709080707</v>
      </c>
      <c r="C122" s="2" t="s">
        <v>649</v>
      </c>
      <c r="D122" s="2" t="s">
        <v>650</v>
      </c>
      <c r="E122" s="2" t="s">
        <v>651</v>
      </c>
      <c r="F122" s="2" t="s">
        <v>487</v>
      </c>
      <c r="G122" s="2" t="s">
        <v>488</v>
      </c>
      <c r="H122" s="2" t="s">
        <v>648</v>
      </c>
      <c r="I122" s="2" t="s">
        <v>368</v>
      </c>
      <c r="J122" s="2" t="s">
        <v>3994</v>
      </c>
      <c r="K122" s="3">
        <v>0</v>
      </c>
      <c r="L122" s="25">
        <v>430.6</v>
      </c>
      <c r="M122" s="2" t="s">
        <v>2204</v>
      </c>
      <c r="N122" s="2" t="s">
        <v>66</v>
      </c>
      <c r="O122" s="3">
        <v>24</v>
      </c>
      <c r="P122" s="3">
        <v>97</v>
      </c>
      <c r="Q122" s="21">
        <f>SUMIF('On Orders'!$B:$B,$C122,'On Orders'!E:E)</f>
        <v>0</v>
      </c>
      <c r="R122" s="22">
        <f>SUMIF('On Orders'!$B:$B,$C122,'On Orders'!F:F)</f>
        <v>0</v>
      </c>
      <c r="S122" s="22">
        <f>SUMIF('On Orders'!$B:$B,$C122,'On Orders'!G:G)</f>
        <v>0</v>
      </c>
      <c r="T122" s="22">
        <f>SUMIF('On Orders'!$B:$B,$C122,'On Orders'!H:H)</f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1">
        <f t="shared" si="74"/>
        <v>121</v>
      </c>
      <c r="AH122" s="26">
        <f t="shared" si="75"/>
        <v>121</v>
      </c>
      <c r="AI122" s="26">
        <f t="shared" si="84"/>
        <v>121</v>
      </c>
      <c r="AJ122" s="26">
        <f t="shared" si="85"/>
        <v>121</v>
      </c>
      <c r="AK122" s="26">
        <f t="shared" si="86"/>
        <v>121</v>
      </c>
      <c r="AL122" s="26">
        <f t="shared" si="87"/>
        <v>121</v>
      </c>
      <c r="AM122" s="30">
        <f t="shared" si="66"/>
        <v>0</v>
      </c>
      <c r="AN122" s="30">
        <f t="shared" si="67"/>
        <v>0</v>
      </c>
      <c r="AO122" s="30">
        <f t="shared" si="68"/>
        <v>0</v>
      </c>
      <c r="AP122" s="30">
        <f t="shared" si="69"/>
        <v>0</v>
      </c>
      <c r="AQ122" s="30">
        <f t="shared" si="70"/>
        <v>0</v>
      </c>
      <c r="AR122" s="30">
        <f t="shared" si="71"/>
        <v>0</v>
      </c>
      <c r="AS122" s="22">
        <f t="shared" si="73"/>
        <v>0</v>
      </c>
      <c r="AT122" s="112">
        <f t="shared" si="76"/>
        <v>0</v>
      </c>
      <c r="AU122" s="112">
        <f t="shared" si="77"/>
        <v>0</v>
      </c>
      <c r="AV122" s="112">
        <f t="shared" si="78"/>
        <v>0</v>
      </c>
      <c r="AW122" s="112">
        <f t="shared" si="79"/>
        <v>0</v>
      </c>
      <c r="AX122" s="112">
        <f t="shared" si="80"/>
        <v>0</v>
      </c>
      <c r="AY122" s="112">
        <f t="shared" si="81"/>
        <v>0</v>
      </c>
      <c r="AZ122" s="112">
        <f t="shared" si="82"/>
        <v>0</v>
      </c>
      <c r="BA122" s="112">
        <f t="shared" si="83"/>
        <v>0</v>
      </c>
      <c r="BB122" s="112">
        <f t="shared" si="88"/>
        <v>0</v>
      </c>
      <c r="BC122" s="112">
        <f t="shared" si="89"/>
        <v>0</v>
      </c>
      <c r="BD122" s="112">
        <f t="shared" si="90"/>
        <v>0</v>
      </c>
      <c r="BE122" s="112">
        <f t="shared" si="91"/>
        <v>0</v>
      </c>
    </row>
    <row r="123" spans="1:57" x14ac:dyDescent="0.2">
      <c r="A123" t="s">
        <v>56</v>
      </c>
      <c r="B123">
        <v>848709080691</v>
      </c>
      <c r="C123" s="2" t="s">
        <v>652</v>
      </c>
      <c r="D123" s="2" t="s">
        <v>653</v>
      </c>
      <c r="E123" s="2" t="s">
        <v>654</v>
      </c>
      <c r="F123" s="2" t="s">
        <v>487</v>
      </c>
      <c r="G123" s="2" t="s">
        <v>488</v>
      </c>
      <c r="H123" s="2" t="s">
        <v>648</v>
      </c>
      <c r="I123" s="2" t="s">
        <v>368</v>
      </c>
      <c r="J123" s="2" t="s">
        <v>3994</v>
      </c>
      <c r="K123" s="3">
        <v>0</v>
      </c>
      <c r="L123" s="25">
        <v>430.6</v>
      </c>
      <c r="M123" s="2" t="s">
        <v>2204</v>
      </c>
      <c r="N123" s="2" t="s">
        <v>66</v>
      </c>
      <c r="O123" s="3">
        <v>18</v>
      </c>
      <c r="P123" s="3">
        <v>79</v>
      </c>
      <c r="Q123" s="21">
        <f>SUMIF('On Orders'!$B:$B,$C123,'On Orders'!E:E)</f>
        <v>0</v>
      </c>
      <c r="R123" s="22">
        <f>SUMIF('On Orders'!$B:$B,$C123,'On Orders'!F:F)</f>
        <v>0</v>
      </c>
      <c r="S123" s="22">
        <f>SUMIF('On Orders'!$B:$B,$C123,'On Orders'!G:G)</f>
        <v>0</v>
      </c>
      <c r="T123" s="22">
        <f>SUMIF('On Orders'!$B:$B,$C123,'On Orders'!H:H)</f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1">
        <f t="shared" si="74"/>
        <v>97</v>
      </c>
      <c r="AH123" s="26">
        <f t="shared" si="75"/>
        <v>97</v>
      </c>
      <c r="AI123" s="26">
        <f t="shared" si="84"/>
        <v>97</v>
      </c>
      <c r="AJ123" s="26">
        <f t="shared" si="85"/>
        <v>97</v>
      </c>
      <c r="AK123" s="26">
        <f t="shared" si="86"/>
        <v>97</v>
      </c>
      <c r="AL123" s="26">
        <f t="shared" si="87"/>
        <v>97</v>
      </c>
      <c r="AM123" s="30">
        <f t="shared" si="66"/>
        <v>0</v>
      </c>
      <c r="AN123" s="30">
        <f t="shared" si="67"/>
        <v>0</v>
      </c>
      <c r="AO123" s="30">
        <f t="shared" si="68"/>
        <v>0</v>
      </c>
      <c r="AP123" s="30">
        <f t="shared" si="69"/>
        <v>0</v>
      </c>
      <c r="AQ123" s="30">
        <f t="shared" si="70"/>
        <v>0</v>
      </c>
      <c r="AR123" s="30">
        <f t="shared" si="71"/>
        <v>0</v>
      </c>
      <c r="AS123" s="22">
        <f t="shared" si="73"/>
        <v>0</v>
      </c>
      <c r="AT123" s="112">
        <f t="shared" si="76"/>
        <v>0</v>
      </c>
      <c r="AU123" s="112">
        <f t="shared" si="77"/>
        <v>0</v>
      </c>
      <c r="AV123" s="112">
        <f t="shared" si="78"/>
        <v>0</v>
      </c>
      <c r="AW123" s="112">
        <f t="shared" si="79"/>
        <v>0</v>
      </c>
      <c r="AX123" s="112">
        <f t="shared" si="80"/>
        <v>0</v>
      </c>
      <c r="AY123" s="112">
        <f t="shared" si="81"/>
        <v>0</v>
      </c>
      <c r="AZ123" s="112">
        <f t="shared" si="82"/>
        <v>0</v>
      </c>
      <c r="BA123" s="112">
        <f t="shared" si="83"/>
        <v>0</v>
      </c>
      <c r="BB123" s="112">
        <f t="shared" si="88"/>
        <v>0</v>
      </c>
      <c r="BC123" s="112">
        <f t="shared" si="89"/>
        <v>0</v>
      </c>
      <c r="BD123" s="112">
        <f t="shared" si="90"/>
        <v>0</v>
      </c>
      <c r="BE123" s="112">
        <f t="shared" si="91"/>
        <v>0</v>
      </c>
    </row>
    <row r="124" spans="1:57" x14ac:dyDescent="0.2">
      <c r="A124" t="s">
        <v>56</v>
      </c>
      <c r="B124">
        <v>848709098153</v>
      </c>
      <c r="C124" s="2" t="s">
        <v>652</v>
      </c>
      <c r="D124" s="2" t="s">
        <v>655</v>
      </c>
      <c r="E124" s="2" t="s">
        <v>654</v>
      </c>
      <c r="F124" s="2" t="s">
        <v>487</v>
      </c>
      <c r="G124" s="2" t="s">
        <v>488</v>
      </c>
      <c r="H124" s="2" t="s">
        <v>648</v>
      </c>
      <c r="I124" s="2" t="s">
        <v>368</v>
      </c>
      <c r="J124" s="2" t="s">
        <v>3994</v>
      </c>
      <c r="K124" s="3">
        <v>0</v>
      </c>
      <c r="L124" s="25">
        <v>430.6</v>
      </c>
      <c r="M124" s="2" t="s">
        <v>2204</v>
      </c>
      <c r="N124" s="2" t="s">
        <v>66</v>
      </c>
      <c r="O124" s="3">
        <v>4</v>
      </c>
      <c r="P124" s="3">
        <v>79</v>
      </c>
      <c r="Q124" s="21">
        <f>SUMIF('On Orders'!$B:$B,$C124,'On Orders'!E:E)</f>
        <v>0</v>
      </c>
      <c r="R124" s="22">
        <f>SUMIF('On Orders'!$B:$B,$C124,'On Orders'!F:F)</f>
        <v>0</v>
      </c>
      <c r="S124" s="22">
        <f>SUMIF('On Orders'!$B:$B,$C124,'On Orders'!G:G)</f>
        <v>0</v>
      </c>
      <c r="T124" s="22">
        <f>SUMIF('On Orders'!$B:$B,$C124,'On Orders'!H:H)</f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1">
        <f t="shared" si="74"/>
        <v>83</v>
      </c>
      <c r="AH124" s="26">
        <f t="shared" si="75"/>
        <v>83</v>
      </c>
      <c r="AI124" s="26">
        <f t="shared" si="84"/>
        <v>83</v>
      </c>
      <c r="AJ124" s="26">
        <f t="shared" si="85"/>
        <v>83</v>
      </c>
      <c r="AK124" s="26">
        <f t="shared" si="86"/>
        <v>83</v>
      </c>
      <c r="AL124" s="26">
        <f t="shared" si="87"/>
        <v>83</v>
      </c>
      <c r="AM124" s="30">
        <f t="shared" si="66"/>
        <v>0</v>
      </c>
      <c r="AN124" s="30">
        <f t="shared" si="67"/>
        <v>0</v>
      </c>
      <c r="AO124" s="30">
        <f t="shared" si="68"/>
        <v>0</v>
      </c>
      <c r="AP124" s="30">
        <f t="shared" si="69"/>
        <v>0</v>
      </c>
      <c r="AQ124" s="30">
        <f t="shared" si="70"/>
        <v>0</v>
      </c>
      <c r="AR124" s="30">
        <f t="shared" si="71"/>
        <v>0</v>
      </c>
      <c r="AS124" s="22">
        <f t="shared" si="73"/>
        <v>0</v>
      </c>
      <c r="AT124" s="112">
        <f t="shared" si="76"/>
        <v>0</v>
      </c>
      <c r="AU124" s="112">
        <f t="shared" si="77"/>
        <v>0</v>
      </c>
      <c r="AV124" s="112">
        <f t="shared" si="78"/>
        <v>0</v>
      </c>
      <c r="AW124" s="112">
        <f t="shared" si="79"/>
        <v>0</v>
      </c>
      <c r="AX124" s="112">
        <f t="shared" si="80"/>
        <v>0</v>
      </c>
      <c r="AY124" s="112">
        <f t="shared" si="81"/>
        <v>0</v>
      </c>
      <c r="AZ124" s="112">
        <f t="shared" si="82"/>
        <v>0</v>
      </c>
      <c r="BA124" s="112">
        <f t="shared" si="83"/>
        <v>0</v>
      </c>
      <c r="BB124" s="112">
        <f t="shared" si="88"/>
        <v>0</v>
      </c>
      <c r="BC124" s="112">
        <f t="shared" si="89"/>
        <v>0</v>
      </c>
      <c r="BD124" s="112">
        <f t="shared" si="90"/>
        <v>0</v>
      </c>
      <c r="BE124" s="112">
        <f t="shared" si="91"/>
        <v>0</v>
      </c>
    </row>
    <row r="125" spans="1:57" x14ac:dyDescent="0.2">
      <c r="A125" t="s">
        <v>56</v>
      </c>
      <c r="B125">
        <v>848709096494</v>
      </c>
      <c r="C125" s="2" t="s">
        <v>656</v>
      </c>
      <c r="D125" s="2" t="s">
        <v>657</v>
      </c>
      <c r="E125" s="2" t="s">
        <v>658</v>
      </c>
      <c r="F125" s="2" t="s">
        <v>487</v>
      </c>
      <c r="G125" s="2" t="s">
        <v>488</v>
      </c>
      <c r="H125" s="2" t="s">
        <v>648</v>
      </c>
      <c r="I125" s="2" t="s">
        <v>368</v>
      </c>
      <c r="J125" s="2" t="s">
        <v>3994</v>
      </c>
      <c r="K125" s="3">
        <v>0</v>
      </c>
      <c r="L125" s="25">
        <v>430.6</v>
      </c>
      <c r="M125" s="2" t="s">
        <v>2204</v>
      </c>
      <c r="N125" s="2" t="s">
        <v>66</v>
      </c>
      <c r="O125" s="3">
        <v>30</v>
      </c>
      <c r="P125" s="3">
        <v>11</v>
      </c>
      <c r="Q125" s="21">
        <f>SUMIF('On Orders'!$B:$B,$C125,'On Orders'!E:E)</f>
        <v>0</v>
      </c>
      <c r="R125" s="22">
        <f>SUMIF('On Orders'!$B:$B,$C125,'On Orders'!F:F)</f>
        <v>0</v>
      </c>
      <c r="S125" s="22">
        <f>SUMIF('On Orders'!$B:$B,$C125,'On Orders'!G:G)</f>
        <v>0</v>
      </c>
      <c r="T125" s="22">
        <f>SUMIF('On Orders'!$B:$B,$C125,'On Orders'!H:H)</f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1">
        <f t="shared" si="74"/>
        <v>41</v>
      </c>
      <c r="AH125" s="26">
        <f t="shared" si="75"/>
        <v>41</v>
      </c>
      <c r="AI125" s="26">
        <f t="shared" si="84"/>
        <v>41</v>
      </c>
      <c r="AJ125" s="26">
        <f t="shared" si="85"/>
        <v>41</v>
      </c>
      <c r="AK125" s="26">
        <f t="shared" si="86"/>
        <v>41</v>
      </c>
      <c r="AL125" s="26">
        <f t="shared" si="87"/>
        <v>41</v>
      </c>
      <c r="AM125" s="30">
        <f t="shared" si="66"/>
        <v>0</v>
      </c>
      <c r="AN125" s="30">
        <f t="shared" si="67"/>
        <v>0</v>
      </c>
      <c r="AO125" s="30">
        <f t="shared" si="68"/>
        <v>0</v>
      </c>
      <c r="AP125" s="30">
        <f t="shared" si="69"/>
        <v>0</v>
      </c>
      <c r="AQ125" s="30">
        <f t="shared" si="70"/>
        <v>0</v>
      </c>
      <c r="AR125" s="30">
        <f t="shared" si="71"/>
        <v>0</v>
      </c>
      <c r="AS125" s="22">
        <f t="shared" si="73"/>
        <v>0</v>
      </c>
      <c r="AT125" s="112">
        <f t="shared" si="76"/>
        <v>0</v>
      </c>
      <c r="AU125" s="112">
        <f t="shared" si="77"/>
        <v>0</v>
      </c>
      <c r="AV125" s="112">
        <f t="shared" si="78"/>
        <v>0</v>
      </c>
      <c r="AW125" s="112">
        <f t="shared" si="79"/>
        <v>0</v>
      </c>
      <c r="AX125" s="112">
        <f t="shared" si="80"/>
        <v>0</v>
      </c>
      <c r="AY125" s="112">
        <f t="shared" si="81"/>
        <v>0</v>
      </c>
      <c r="AZ125" s="112">
        <f t="shared" si="82"/>
        <v>0</v>
      </c>
      <c r="BA125" s="112">
        <f t="shared" si="83"/>
        <v>0</v>
      </c>
      <c r="BB125" s="112">
        <f t="shared" si="88"/>
        <v>0</v>
      </c>
      <c r="BC125" s="112">
        <f t="shared" si="89"/>
        <v>0</v>
      </c>
      <c r="BD125" s="112">
        <f t="shared" si="90"/>
        <v>0</v>
      </c>
      <c r="BE125" s="112">
        <f t="shared" si="91"/>
        <v>0</v>
      </c>
    </row>
    <row r="126" spans="1:57" x14ac:dyDescent="0.2">
      <c r="A126" t="s">
        <v>56</v>
      </c>
      <c r="B126">
        <v>848709096296</v>
      </c>
      <c r="C126" s="2" t="s">
        <v>659</v>
      </c>
      <c r="D126" s="2" t="s">
        <v>660</v>
      </c>
      <c r="E126" s="2" t="s">
        <v>661</v>
      </c>
      <c r="F126" s="2" t="s">
        <v>487</v>
      </c>
      <c r="G126" s="2" t="s">
        <v>488</v>
      </c>
      <c r="H126" s="2" t="s">
        <v>648</v>
      </c>
      <c r="I126" s="2" t="s">
        <v>368</v>
      </c>
      <c r="J126" s="2" t="s">
        <v>3994</v>
      </c>
      <c r="K126" s="3">
        <v>0</v>
      </c>
      <c r="L126" s="25">
        <v>430.6</v>
      </c>
      <c r="M126" s="2" t="s">
        <v>2204</v>
      </c>
      <c r="N126" s="2" t="s">
        <v>66</v>
      </c>
      <c r="O126" s="3">
        <v>15</v>
      </c>
      <c r="P126" s="3">
        <v>2</v>
      </c>
      <c r="Q126" s="21">
        <f>SUMIF('On Orders'!$B:$B,$C126,'On Orders'!E:E)</f>
        <v>0</v>
      </c>
      <c r="R126" s="22">
        <f>SUMIF('On Orders'!$B:$B,$C126,'On Orders'!F:F)</f>
        <v>0</v>
      </c>
      <c r="S126" s="22">
        <f>SUMIF('On Orders'!$B:$B,$C126,'On Orders'!G:G)</f>
        <v>0</v>
      </c>
      <c r="T126" s="22">
        <f>SUMIF('On Orders'!$B:$B,$C126,'On Orders'!H:H)</f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1">
        <f t="shared" si="74"/>
        <v>17</v>
      </c>
      <c r="AH126" s="26">
        <f t="shared" si="75"/>
        <v>17</v>
      </c>
      <c r="AI126" s="26">
        <f t="shared" si="84"/>
        <v>17</v>
      </c>
      <c r="AJ126" s="26">
        <f t="shared" si="85"/>
        <v>17</v>
      </c>
      <c r="AK126" s="26">
        <f t="shared" si="86"/>
        <v>17</v>
      </c>
      <c r="AL126" s="26">
        <f t="shared" si="87"/>
        <v>17</v>
      </c>
      <c r="AM126" s="30">
        <f t="shared" si="66"/>
        <v>0</v>
      </c>
      <c r="AN126" s="30">
        <f t="shared" si="67"/>
        <v>0</v>
      </c>
      <c r="AO126" s="30">
        <f t="shared" si="68"/>
        <v>0</v>
      </c>
      <c r="AP126" s="30">
        <f t="shared" si="69"/>
        <v>0</v>
      </c>
      <c r="AQ126" s="30">
        <f t="shared" si="70"/>
        <v>0</v>
      </c>
      <c r="AR126" s="30">
        <f t="shared" si="71"/>
        <v>0</v>
      </c>
      <c r="AS126" s="22">
        <f t="shared" si="73"/>
        <v>0</v>
      </c>
      <c r="AT126" s="112">
        <f t="shared" si="76"/>
        <v>0</v>
      </c>
      <c r="AU126" s="112">
        <f t="shared" si="77"/>
        <v>0</v>
      </c>
      <c r="AV126" s="112">
        <f t="shared" si="78"/>
        <v>0</v>
      </c>
      <c r="AW126" s="112">
        <f t="shared" si="79"/>
        <v>0</v>
      </c>
      <c r="AX126" s="112">
        <f t="shared" si="80"/>
        <v>0</v>
      </c>
      <c r="AY126" s="112">
        <f t="shared" si="81"/>
        <v>0</v>
      </c>
      <c r="AZ126" s="112">
        <f t="shared" si="82"/>
        <v>0</v>
      </c>
      <c r="BA126" s="112">
        <f t="shared" si="83"/>
        <v>0</v>
      </c>
      <c r="BB126" s="112">
        <f t="shared" si="88"/>
        <v>0</v>
      </c>
      <c r="BC126" s="112">
        <f t="shared" si="89"/>
        <v>0</v>
      </c>
      <c r="BD126" s="112">
        <f t="shared" si="90"/>
        <v>0</v>
      </c>
      <c r="BE126" s="112">
        <f t="shared" si="91"/>
        <v>0</v>
      </c>
    </row>
    <row r="127" spans="1:57" x14ac:dyDescent="0.2">
      <c r="A127" t="s">
        <v>56</v>
      </c>
      <c r="B127">
        <v>848709080622</v>
      </c>
      <c r="C127" s="2" t="s">
        <v>662</v>
      </c>
      <c r="D127" s="2" t="s">
        <v>663</v>
      </c>
      <c r="E127" s="2" t="s">
        <v>664</v>
      </c>
      <c r="F127" s="2" t="s">
        <v>487</v>
      </c>
      <c r="G127" s="2" t="s">
        <v>488</v>
      </c>
      <c r="H127" s="2" t="s">
        <v>648</v>
      </c>
      <c r="I127" s="2" t="s">
        <v>368</v>
      </c>
      <c r="J127" s="2" t="s">
        <v>3994</v>
      </c>
      <c r="K127" s="3">
        <v>0</v>
      </c>
      <c r="L127" s="25">
        <v>430.6</v>
      </c>
      <c r="M127" s="2" t="s">
        <v>2204</v>
      </c>
      <c r="N127" s="2" t="s">
        <v>66</v>
      </c>
      <c r="O127" s="3">
        <v>4</v>
      </c>
      <c r="P127" s="3">
        <v>0</v>
      </c>
      <c r="Q127" s="21">
        <f>SUMIF('On Orders'!$B:$B,$C127,'On Orders'!E:E)</f>
        <v>0</v>
      </c>
      <c r="R127" s="22">
        <f>SUMIF('On Orders'!$B:$B,$C127,'On Orders'!F:F)</f>
        <v>0</v>
      </c>
      <c r="S127" s="22">
        <f>SUMIF('On Orders'!$B:$B,$C127,'On Orders'!G:G)</f>
        <v>0</v>
      </c>
      <c r="T127" s="22">
        <f>SUMIF('On Orders'!$B:$B,$C127,'On Orders'!H:H)</f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1">
        <f t="shared" si="74"/>
        <v>4</v>
      </c>
      <c r="AH127" s="26">
        <f t="shared" si="75"/>
        <v>4</v>
      </c>
      <c r="AI127" s="26">
        <f t="shared" si="84"/>
        <v>4</v>
      </c>
      <c r="AJ127" s="26">
        <f t="shared" si="85"/>
        <v>4</v>
      </c>
      <c r="AK127" s="26">
        <f t="shared" si="86"/>
        <v>4</v>
      </c>
      <c r="AL127" s="26">
        <f t="shared" si="87"/>
        <v>4</v>
      </c>
      <c r="AM127" s="30">
        <f t="shared" si="66"/>
        <v>0</v>
      </c>
      <c r="AN127" s="30">
        <f t="shared" si="67"/>
        <v>0</v>
      </c>
      <c r="AO127" s="30">
        <f t="shared" si="68"/>
        <v>0</v>
      </c>
      <c r="AP127" s="30">
        <f t="shared" si="69"/>
        <v>0</v>
      </c>
      <c r="AQ127" s="30">
        <f t="shared" si="70"/>
        <v>0</v>
      </c>
      <c r="AR127" s="30">
        <f t="shared" si="71"/>
        <v>0</v>
      </c>
      <c r="AS127" s="22">
        <f t="shared" si="73"/>
        <v>0</v>
      </c>
      <c r="AT127" s="112">
        <f t="shared" si="76"/>
        <v>0</v>
      </c>
      <c r="AU127" s="112">
        <f t="shared" si="77"/>
        <v>0</v>
      </c>
      <c r="AV127" s="112">
        <f t="shared" si="78"/>
        <v>0</v>
      </c>
      <c r="AW127" s="112">
        <f t="shared" si="79"/>
        <v>0</v>
      </c>
      <c r="AX127" s="112">
        <f t="shared" si="80"/>
        <v>0</v>
      </c>
      <c r="AY127" s="112">
        <f t="shared" si="81"/>
        <v>0</v>
      </c>
      <c r="AZ127" s="112">
        <f t="shared" si="82"/>
        <v>0</v>
      </c>
      <c r="BA127" s="112">
        <f t="shared" si="83"/>
        <v>0</v>
      </c>
      <c r="BB127" s="112">
        <f t="shared" si="88"/>
        <v>0</v>
      </c>
      <c r="BC127" s="112">
        <f t="shared" si="89"/>
        <v>0</v>
      </c>
      <c r="BD127" s="112">
        <f t="shared" si="90"/>
        <v>0</v>
      </c>
      <c r="BE127" s="112">
        <f t="shared" si="91"/>
        <v>0</v>
      </c>
    </row>
    <row r="128" spans="1:57" x14ac:dyDescent="0.2">
      <c r="A128" t="s">
        <v>56</v>
      </c>
      <c r="B128">
        <v>848709096487</v>
      </c>
      <c r="C128" s="2" t="s">
        <v>665</v>
      </c>
      <c r="D128" s="2" t="s">
        <v>666</v>
      </c>
      <c r="E128" s="2" t="s">
        <v>667</v>
      </c>
      <c r="F128" s="2" t="s">
        <v>487</v>
      </c>
      <c r="G128" s="2" t="s">
        <v>488</v>
      </c>
      <c r="H128" s="2" t="s">
        <v>648</v>
      </c>
      <c r="I128" s="2" t="s">
        <v>368</v>
      </c>
      <c r="J128" s="2" t="s">
        <v>3994</v>
      </c>
      <c r="K128" s="3">
        <v>0</v>
      </c>
      <c r="L128" s="25">
        <v>430.6</v>
      </c>
      <c r="M128" s="2" t="s">
        <v>2204</v>
      </c>
      <c r="N128" s="2" t="s">
        <v>66</v>
      </c>
      <c r="O128" s="3">
        <v>0</v>
      </c>
      <c r="P128" s="3">
        <v>0</v>
      </c>
      <c r="Q128" s="21">
        <f>SUMIF('On Orders'!$B:$B,$C128,'On Orders'!E:E)</f>
        <v>0</v>
      </c>
      <c r="R128" s="22">
        <f>SUMIF('On Orders'!$B:$B,$C128,'On Orders'!F:F)</f>
        <v>0</v>
      </c>
      <c r="S128" s="22">
        <f>SUMIF('On Orders'!$B:$B,$C128,'On Orders'!G:G)</f>
        <v>0</v>
      </c>
      <c r="T128" s="22">
        <f>SUMIF('On Orders'!$B:$B,$C128,'On Orders'!H:H)</f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1">
        <f t="shared" si="74"/>
        <v>0</v>
      </c>
      <c r="AH128" s="26">
        <f t="shared" si="75"/>
        <v>0</v>
      </c>
      <c r="AI128" s="26">
        <f t="shared" si="84"/>
        <v>0</v>
      </c>
      <c r="AJ128" s="26">
        <f t="shared" si="85"/>
        <v>0</v>
      </c>
      <c r="AK128" s="26">
        <f t="shared" si="86"/>
        <v>0</v>
      </c>
      <c r="AL128" s="26">
        <f t="shared" si="87"/>
        <v>0</v>
      </c>
      <c r="AM128" s="30">
        <f t="shared" si="66"/>
        <v>0</v>
      </c>
      <c r="AN128" s="30">
        <f t="shared" si="67"/>
        <v>0</v>
      </c>
      <c r="AO128" s="30">
        <f t="shared" si="68"/>
        <v>0</v>
      </c>
      <c r="AP128" s="30">
        <f t="shared" si="69"/>
        <v>0</v>
      </c>
      <c r="AQ128" s="30">
        <f t="shared" si="70"/>
        <v>0</v>
      </c>
      <c r="AR128" s="30">
        <f t="shared" si="71"/>
        <v>0</v>
      </c>
      <c r="AS128" s="22">
        <f t="shared" si="73"/>
        <v>0</v>
      </c>
      <c r="AT128" s="112">
        <f t="shared" si="76"/>
        <v>0</v>
      </c>
      <c r="AU128" s="112">
        <f t="shared" si="77"/>
        <v>0</v>
      </c>
      <c r="AV128" s="112">
        <f t="shared" si="78"/>
        <v>0</v>
      </c>
      <c r="AW128" s="112">
        <f t="shared" si="79"/>
        <v>0</v>
      </c>
      <c r="AX128" s="112">
        <f t="shared" si="80"/>
        <v>0</v>
      </c>
      <c r="AY128" s="112">
        <f t="shared" si="81"/>
        <v>0</v>
      </c>
      <c r="AZ128" s="112">
        <f t="shared" si="82"/>
        <v>0</v>
      </c>
      <c r="BA128" s="112">
        <f t="shared" si="83"/>
        <v>0</v>
      </c>
      <c r="BB128" s="112">
        <f t="shared" si="88"/>
        <v>0</v>
      </c>
      <c r="BC128" s="112">
        <f t="shared" si="89"/>
        <v>0</v>
      </c>
      <c r="BD128" s="112">
        <f t="shared" si="90"/>
        <v>0</v>
      </c>
      <c r="BE128" s="112">
        <f t="shared" si="91"/>
        <v>0</v>
      </c>
    </row>
    <row r="129" spans="1:57" x14ac:dyDescent="0.2">
      <c r="A129" t="s">
        <v>56</v>
      </c>
      <c r="B129">
        <v>848709080615</v>
      </c>
      <c r="C129" s="2" t="s">
        <v>668</v>
      </c>
      <c r="D129" s="2" t="s">
        <v>669</v>
      </c>
      <c r="E129" s="2" t="s">
        <v>670</v>
      </c>
      <c r="F129" s="2" t="s">
        <v>487</v>
      </c>
      <c r="G129" s="2" t="s">
        <v>488</v>
      </c>
      <c r="H129" s="2" t="s">
        <v>648</v>
      </c>
      <c r="I129" s="2" t="s">
        <v>368</v>
      </c>
      <c r="J129" s="2" t="s">
        <v>3994</v>
      </c>
      <c r="K129" s="3">
        <v>0</v>
      </c>
      <c r="L129" s="25">
        <v>430.6</v>
      </c>
      <c r="M129" s="2" t="s">
        <v>2204</v>
      </c>
      <c r="N129" s="2" t="s">
        <v>66</v>
      </c>
      <c r="O129" s="3">
        <v>5</v>
      </c>
      <c r="P129" s="3">
        <v>0</v>
      </c>
      <c r="Q129" s="21">
        <f>SUMIF('On Orders'!$B:$B,$C129,'On Orders'!E:E)</f>
        <v>0</v>
      </c>
      <c r="R129" s="22">
        <f>SUMIF('On Orders'!$B:$B,$C129,'On Orders'!F:F)</f>
        <v>0</v>
      </c>
      <c r="S129" s="22">
        <f>SUMIF('On Orders'!$B:$B,$C129,'On Orders'!G:G)</f>
        <v>0</v>
      </c>
      <c r="T129" s="22">
        <f>SUMIF('On Orders'!$B:$B,$C129,'On Orders'!H:H)</f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1">
        <f t="shared" si="74"/>
        <v>5</v>
      </c>
      <c r="AH129" s="26">
        <f t="shared" si="75"/>
        <v>5</v>
      </c>
      <c r="AI129" s="26">
        <f t="shared" si="84"/>
        <v>5</v>
      </c>
      <c r="AJ129" s="26">
        <f t="shared" si="85"/>
        <v>5</v>
      </c>
      <c r="AK129" s="26">
        <f t="shared" si="86"/>
        <v>5</v>
      </c>
      <c r="AL129" s="26">
        <f t="shared" si="87"/>
        <v>5</v>
      </c>
      <c r="AM129" s="30">
        <f t="shared" si="66"/>
        <v>0</v>
      </c>
      <c r="AN129" s="30">
        <f t="shared" si="67"/>
        <v>0</v>
      </c>
      <c r="AO129" s="30">
        <f t="shared" si="68"/>
        <v>0</v>
      </c>
      <c r="AP129" s="30">
        <f t="shared" si="69"/>
        <v>0</v>
      </c>
      <c r="AQ129" s="30">
        <f t="shared" si="70"/>
        <v>0</v>
      </c>
      <c r="AR129" s="30">
        <f t="shared" si="71"/>
        <v>0</v>
      </c>
      <c r="AS129" s="22">
        <f t="shared" si="73"/>
        <v>0</v>
      </c>
      <c r="AT129" s="112">
        <f t="shared" si="76"/>
        <v>0</v>
      </c>
      <c r="AU129" s="112">
        <f t="shared" si="77"/>
        <v>0</v>
      </c>
      <c r="AV129" s="112">
        <f t="shared" si="78"/>
        <v>0</v>
      </c>
      <c r="AW129" s="112">
        <f t="shared" si="79"/>
        <v>0</v>
      </c>
      <c r="AX129" s="112">
        <f t="shared" si="80"/>
        <v>0</v>
      </c>
      <c r="AY129" s="112">
        <f t="shared" si="81"/>
        <v>0</v>
      </c>
      <c r="AZ129" s="112">
        <f t="shared" si="82"/>
        <v>0</v>
      </c>
      <c r="BA129" s="112">
        <f t="shared" si="83"/>
        <v>0</v>
      </c>
      <c r="BB129" s="112">
        <f t="shared" si="88"/>
        <v>0</v>
      </c>
      <c r="BC129" s="112">
        <f t="shared" si="89"/>
        <v>0</v>
      </c>
      <c r="BD129" s="112">
        <f t="shared" si="90"/>
        <v>0</v>
      </c>
      <c r="BE129" s="112">
        <f t="shared" si="91"/>
        <v>0</v>
      </c>
    </row>
    <row r="130" spans="1:57" x14ac:dyDescent="0.2">
      <c r="A130" t="s">
        <v>56</v>
      </c>
      <c r="B130">
        <v>848709080660</v>
      </c>
      <c r="C130" s="2" t="s">
        <v>671</v>
      </c>
      <c r="D130" s="2" t="s">
        <v>672</v>
      </c>
      <c r="E130" s="2" t="s">
        <v>673</v>
      </c>
      <c r="F130" s="2" t="s">
        <v>487</v>
      </c>
      <c r="G130" s="2" t="s">
        <v>488</v>
      </c>
      <c r="H130" s="2" t="s">
        <v>648</v>
      </c>
      <c r="I130" s="2" t="s">
        <v>368</v>
      </c>
      <c r="J130" s="2" t="s">
        <v>3994</v>
      </c>
      <c r="K130" s="3">
        <v>0</v>
      </c>
      <c r="L130" s="25">
        <v>516.80999999999995</v>
      </c>
      <c r="M130" s="2" t="s">
        <v>2204</v>
      </c>
      <c r="N130" s="2" t="s">
        <v>66</v>
      </c>
      <c r="O130" s="3">
        <v>2</v>
      </c>
      <c r="P130" s="3">
        <v>0</v>
      </c>
      <c r="Q130" s="21">
        <f>SUMIF('On Orders'!$B:$B,$C130,'On Orders'!E:E)</f>
        <v>0</v>
      </c>
      <c r="R130" s="22">
        <f>SUMIF('On Orders'!$B:$B,$C130,'On Orders'!F:F)</f>
        <v>0</v>
      </c>
      <c r="S130" s="22">
        <f>SUMIF('On Orders'!$B:$B,$C130,'On Orders'!G:G)</f>
        <v>0</v>
      </c>
      <c r="T130" s="22">
        <f>SUMIF('On Orders'!$B:$B,$C130,'On Orders'!H:H)</f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1">
        <f t="shared" si="74"/>
        <v>2</v>
      </c>
      <c r="AH130" s="26">
        <f t="shared" si="75"/>
        <v>2</v>
      </c>
      <c r="AI130" s="26">
        <f t="shared" si="84"/>
        <v>2</v>
      </c>
      <c r="AJ130" s="26">
        <f t="shared" si="85"/>
        <v>2</v>
      </c>
      <c r="AK130" s="26">
        <f t="shared" si="86"/>
        <v>2</v>
      </c>
      <c r="AL130" s="26">
        <f t="shared" si="87"/>
        <v>2</v>
      </c>
      <c r="AM130" s="30">
        <f t="shared" si="66"/>
        <v>0</v>
      </c>
      <c r="AN130" s="30">
        <f t="shared" si="67"/>
        <v>0</v>
      </c>
      <c r="AO130" s="30">
        <f t="shared" si="68"/>
        <v>0</v>
      </c>
      <c r="AP130" s="30">
        <f t="shared" si="69"/>
        <v>0</v>
      </c>
      <c r="AQ130" s="30">
        <f t="shared" si="70"/>
        <v>0</v>
      </c>
      <c r="AR130" s="30">
        <f t="shared" si="71"/>
        <v>0</v>
      </c>
      <c r="AS130" s="22">
        <f t="shared" si="73"/>
        <v>0</v>
      </c>
      <c r="AT130" s="112">
        <f t="shared" si="76"/>
        <v>0</v>
      </c>
      <c r="AU130" s="112">
        <f t="shared" si="77"/>
        <v>0</v>
      </c>
      <c r="AV130" s="112">
        <f t="shared" si="78"/>
        <v>0</v>
      </c>
      <c r="AW130" s="112">
        <f t="shared" si="79"/>
        <v>0</v>
      </c>
      <c r="AX130" s="112">
        <f t="shared" si="80"/>
        <v>0</v>
      </c>
      <c r="AY130" s="112">
        <f t="shared" si="81"/>
        <v>0</v>
      </c>
      <c r="AZ130" s="112">
        <f t="shared" si="82"/>
        <v>0</v>
      </c>
      <c r="BA130" s="112">
        <f t="shared" si="83"/>
        <v>0</v>
      </c>
      <c r="BB130" s="112">
        <f t="shared" si="88"/>
        <v>0</v>
      </c>
      <c r="BC130" s="112">
        <f t="shared" si="89"/>
        <v>0</v>
      </c>
      <c r="BD130" s="112">
        <f t="shared" si="90"/>
        <v>0</v>
      </c>
      <c r="BE130" s="112">
        <f t="shared" si="91"/>
        <v>0</v>
      </c>
    </row>
    <row r="131" spans="1:57" x14ac:dyDescent="0.2">
      <c r="A131" t="s">
        <v>56</v>
      </c>
      <c r="B131">
        <v>840168528189</v>
      </c>
      <c r="C131" s="2" t="s">
        <v>674</v>
      </c>
      <c r="D131" s="2">
        <v>840168528189</v>
      </c>
      <c r="E131" s="2" t="s">
        <v>675</v>
      </c>
      <c r="F131" s="2" t="s">
        <v>487</v>
      </c>
      <c r="G131" s="2" t="s">
        <v>488</v>
      </c>
      <c r="H131" s="2" t="s">
        <v>489</v>
      </c>
      <c r="I131" s="2" t="s">
        <v>368</v>
      </c>
      <c r="J131" s="2" t="s">
        <v>3994</v>
      </c>
      <c r="K131" s="3">
        <v>270</v>
      </c>
      <c r="L131" s="25">
        <v>430.6</v>
      </c>
      <c r="M131" s="2" t="s">
        <v>2204</v>
      </c>
      <c r="N131" s="2" t="s">
        <v>66</v>
      </c>
      <c r="O131" s="3">
        <v>4</v>
      </c>
      <c r="P131" s="3">
        <v>0</v>
      </c>
      <c r="Q131" s="21">
        <f>SUMIF('On Orders'!$B:$B,$C131,'On Orders'!E:E)</f>
        <v>0</v>
      </c>
      <c r="R131" s="22">
        <f>SUMIF('On Orders'!$B:$B,$C131,'On Orders'!F:F)</f>
        <v>0</v>
      </c>
      <c r="S131" s="22">
        <f>SUMIF('On Orders'!$B:$B,$C131,'On Orders'!G:G)</f>
        <v>0</v>
      </c>
      <c r="T131" s="22">
        <f>SUMIF('On Orders'!$B:$B,$C131,'On Orders'!H:H)</f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1">
        <f t="shared" si="74"/>
        <v>-266</v>
      </c>
      <c r="AH131" s="26">
        <f t="shared" si="75"/>
        <v>0</v>
      </c>
      <c r="AI131" s="26">
        <f t="shared" si="84"/>
        <v>0</v>
      </c>
      <c r="AJ131" s="26">
        <f t="shared" si="85"/>
        <v>0</v>
      </c>
      <c r="AK131" s="26">
        <f t="shared" si="86"/>
        <v>0</v>
      </c>
      <c r="AL131" s="26">
        <f t="shared" si="87"/>
        <v>0</v>
      </c>
      <c r="AM131" s="30">
        <f t="shared" si="66"/>
        <v>0</v>
      </c>
      <c r="AN131" s="30">
        <f t="shared" si="67"/>
        <v>0</v>
      </c>
      <c r="AO131" s="30">
        <f t="shared" si="68"/>
        <v>0</v>
      </c>
      <c r="AP131" s="30">
        <f t="shared" si="69"/>
        <v>0</v>
      </c>
      <c r="AQ131" s="30">
        <f t="shared" si="70"/>
        <v>0</v>
      </c>
      <c r="AR131" s="30">
        <f t="shared" si="71"/>
        <v>0</v>
      </c>
      <c r="AS131" s="22">
        <f t="shared" si="73"/>
        <v>0</v>
      </c>
      <c r="AT131" s="112">
        <f t="shared" si="76"/>
        <v>0</v>
      </c>
      <c r="AU131" s="112">
        <f t="shared" si="77"/>
        <v>0</v>
      </c>
      <c r="AV131" s="112">
        <f t="shared" si="78"/>
        <v>0</v>
      </c>
      <c r="AW131" s="112">
        <f t="shared" si="79"/>
        <v>0</v>
      </c>
      <c r="AX131" s="112">
        <f t="shared" si="80"/>
        <v>0</v>
      </c>
      <c r="AY131" s="112">
        <f t="shared" si="81"/>
        <v>0</v>
      </c>
      <c r="AZ131" s="112">
        <f t="shared" si="82"/>
        <v>0</v>
      </c>
      <c r="BA131" s="112">
        <f t="shared" si="83"/>
        <v>0</v>
      </c>
      <c r="BB131" s="112">
        <f t="shared" si="88"/>
        <v>0</v>
      </c>
      <c r="BC131" s="112">
        <f t="shared" si="89"/>
        <v>0</v>
      </c>
      <c r="BD131" s="112">
        <f t="shared" si="90"/>
        <v>0</v>
      </c>
      <c r="BE131" s="112">
        <f t="shared" si="91"/>
        <v>0</v>
      </c>
    </row>
    <row r="132" spans="1:57" x14ac:dyDescent="0.2">
      <c r="A132" t="s">
        <v>56</v>
      </c>
      <c r="B132">
        <v>848709072290</v>
      </c>
      <c r="C132" s="2" t="s">
        <v>676</v>
      </c>
      <c r="D132" s="2" t="s">
        <v>677</v>
      </c>
      <c r="E132" s="2" t="s">
        <v>678</v>
      </c>
      <c r="F132" s="2" t="s">
        <v>487</v>
      </c>
      <c r="G132" s="2" t="s">
        <v>488</v>
      </c>
      <c r="H132" s="2" t="s">
        <v>679</v>
      </c>
      <c r="I132" s="2" t="s">
        <v>368</v>
      </c>
      <c r="J132" s="2" t="s">
        <v>3994</v>
      </c>
      <c r="K132" s="3">
        <v>0</v>
      </c>
      <c r="L132" s="25">
        <v>547.76</v>
      </c>
      <c r="M132" s="2" t="s">
        <v>2204</v>
      </c>
      <c r="N132" s="2" t="s">
        <v>66</v>
      </c>
      <c r="O132" s="3">
        <v>0</v>
      </c>
      <c r="P132" s="3">
        <v>0</v>
      </c>
      <c r="Q132" s="21">
        <f>SUMIF('On Orders'!$B:$B,$C132,'On Orders'!E:E)</f>
        <v>0</v>
      </c>
      <c r="R132" s="22">
        <f>SUMIF('On Orders'!$B:$B,$C132,'On Orders'!F:F)</f>
        <v>0</v>
      </c>
      <c r="S132" s="22">
        <f>SUMIF('On Orders'!$B:$B,$C132,'On Orders'!G:G)</f>
        <v>0</v>
      </c>
      <c r="T132" s="22">
        <f>SUMIF('On Orders'!$B:$B,$C132,'On Orders'!H:H)</f>
        <v>0</v>
      </c>
      <c r="U132" s="3">
        <v>0</v>
      </c>
      <c r="V132" s="3"/>
      <c r="W132" s="3"/>
      <c r="X132" s="3"/>
      <c r="Y132" s="3"/>
      <c r="Z132" s="3"/>
      <c r="AA132" s="3"/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1">
        <f t="shared" si="74"/>
        <v>0</v>
      </c>
      <c r="AH132" s="26">
        <f t="shared" si="75"/>
        <v>0</v>
      </c>
      <c r="AI132" s="26">
        <f t="shared" si="84"/>
        <v>0</v>
      </c>
      <c r="AJ132" s="26">
        <f t="shared" si="85"/>
        <v>0</v>
      </c>
      <c r="AK132" s="26">
        <f t="shared" si="86"/>
        <v>0</v>
      </c>
      <c r="AL132" s="26">
        <f t="shared" si="87"/>
        <v>0</v>
      </c>
      <c r="AM132" s="30">
        <f t="shared" si="66"/>
        <v>0</v>
      </c>
      <c r="AN132" s="30">
        <f t="shared" si="67"/>
        <v>0</v>
      </c>
      <c r="AO132" s="30">
        <f t="shared" si="68"/>
        <v>0</v>
      </c>
      <c r="AP132" s="30">
        <f t="shared" si="69"/>
        <v>0</v>
      </c>
      <c r="AQ132" s="30">
        <f t="shared" si="70"/>
        <v>0</v>
      </c>
      <c r="AR132" s="30">
        <f t="shared" si="71"/>
        <v>0</v>
      </c>
      <c r="AS132" s="22">
        <f t="shared" si="73"/>
        <v>0</v>
      </c>
      <c r="AT132" s="112">
        <f t="shared" si="76"/>
        <v>0</v>
      </c>
      <c r="AU132" s="112">
        <f t="shared" si="77"/>
        <v>0</v>
      </c>
      <c r="AV132" s="112">
        <f t="shared" si="78"/>
        <v>0</v>
      </c>
      <c r="AW132" s="112">
        <f t="shared" si="79"/>
        <v>0</v>
      </c>
      <c r="AX132" s="112">
        <f t="shared" si="80"/>
        <v>0</v>
      </c>
      <c r="AY132" s="112">
        <f t="shared" si="81"/>
        <v>0</v>
      </c>
      <c r="AZ132" s="112">
        <f t="shared" si="82"/>
        <v>0</v>
      </c>
      <c r="BA132" s="112">
        <f t="shared" si="83"/>
        <v>0</v>
      </c>
      <c r="BB132" s="112">
        <f t="shared" si="88"/>
        <v>0</v>
      </c>
      <c r="BC132" s="112">
        <f t="shared" si="89"/>
        <v>0</v>
      </c>
      <c r="BD132" s="112">
        <f t="shared" si="90"/>
        <v>0</v>
      </c>
      <c r="BE132" s="112">
        <f t="shared" si="91"/>
        <v>0</v>
      </c>
    </row>
    <row r="133" spans="1:57" x14ac:dyDescent="0.2">
      <c r="A133" t="s">
        <v>56</v>
      </c>
      <c r="B133">
        <v>840168507719</v>
      </c>
      <c r="C133" s="2" t="s">
        <v>680</v>
      </c>
      <c r="D133" s="2" t="s">
        <v>681</v>
      </c>
      <c r="E133" s="2" t="s">
        <v>682</v>
      </c>
      <c r="F133" s="2" t="s">
        <v>487</v>
      </c>
      <c r="G133" s="2" t="s">
        <v>488</v>
      </c>
      <c r="H133" s="2" t="s">
        <v>498</v>
      </c>
      <c r="I133" s="2" t="s">
        <v>368</v>
      </c>
      <c r="J133" s="2" t="s">
        <v>3994</v>
      </c>
      <c r="K133" s="3">
        <v>270</v>
      </c>
      <c r="L133" s="25">
        <v>430.61</v>
      </c>
      <c r="M133" s="2" t="s">
        <v>2204</v>
      </c>
      <c r="N133" s="2" t="s">
        <v>66</v>
      </c>
      <c r="O133" s="3">
        <v>2</v>
      </c>
      <c r="P133" s="3">
        <v>0</v>
      </c>
      <c r="Q133" s="21">
        <f>SUMIF('On Orders'!$B:$B,$C133,'On Orders'!E:E)</f>
        <v>0</v>
      </c>
      <c r="R133" s="22">
        <f>SUMIF('On Orders'!$B:$B,$C133,'On Orders'!F:F)</f>
        <v>0</v>
      </c>
      <c r="S133" s="22">
        <f>SUMIF('On Orders'!$B:$B,$C133,'On Orders'!G:G)</f>
        <v>0</v>
      </c>
      <c r="T133" s="22">
        <f>SUMIF('On Orders'!$B:$B,$C133,'On Orders'!H:H)</f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1">
        <f t="shared" si="74"/>
        <v>-268</v>
      </c>
      <c r="AH133" s="26">
        <f t="shared" si="75"/>
        <v>0</v>
      </c>
      <c r="AI133" s="26">
        <f t="shared" si="84"/>
        <v>0</v>
      </c>
      <c r="AJ133" s="26">
        <f t="shared" si="85"/>
        <v>0</v>
      </c>
      <c r="AK133" s="26">
        <f t="shared" si="86"/>
        <v>0</v>
      </c>
      <c r="AL133" s="26">
        <f t="shared" si="87"/>
        <v>0</v>
      </c>
      <c r="AM133" s="30">
        <f t="shared" si="66"/>
        <v>0</v>
      </c>
      <c r="AN133" s="30">
        <f t="shared" si="67"/>
        <v>0</v>
      </c>
      <c r="AO133" s="30">
        <f t="shared" si="68"/>
        <v>0</v>
      </c>
      <c r="AP133" s="30">
        <f t="shared" si="69"/>
        <v>0</v>
      </c>
      <c r="AQ133" s="30">
        <f t="shared" si="70"/>
        <v>0</v>
      </c>
      <c r="AR133" s="30">
        <f t="shared" si="71"/>
        <v>0</v>
      </c>
      <c r="AS133" s="22">
        <f t="shared" si="73"/>
        <v>0</v>
      </c>
      <c r="AT133" s="112">
        <f t="shared" si="76"/>
        <v>0</v>
      </c>
      <c r="AU133" s="112">
        <f t="shared" si="77"/>
        <v>0</v>
      </c>
      <c r="AV133" s="112">
        <f t="shared" si="78"/>
        <v>0</v>
      </c>
      <c r="AW133" s="112">
        <f t="shared" si="79"/>
        <v>0</v>
      </c>
      <c r="AX133" s="112">
        <f t="shared" si="80"/>
        <v>0</v>
      </c>
      <c r="AY133" s="112">
        <f t="shared" si="81"/>
        <v>0</v>
      </c>
      <c r="AZ133" s="112">
        <f t="shared" si="82"/>
        <v>0</v>
      </c>
      <c r="BA133" s="112">
        <f t="shared" si="83"/>
        <v>0</v>
      </c>
      <c r="BB133" s="112">
        <f t="shared" si="88"/>
        <v>0</v>
      </c>
      <c r="BC133" s="112">
        <f t="shared" si="89"/>
        <v>0</v>
      </c>
      <c r="BD133" s="112">
        <f t="shared" si="90"/>
        <v>0</v>
      </c>
      <c r="BE133" s="112">
        <f t="shared" si="91"/>
        <v>0</v>
      </c>
    </row>
    <row r="134" spans="1:57" x14ac:dyDescent="0.2">
      <c r="A134" t="s">
        <v>56</v>
      </c>
      <c r="B134">
        <v>840168501328</v>
      </c>
      <c r="C134" s="2" t="s">
        <v>683</v>
      </c>
      <c r="D134" s="2" t="s">
        <v>684</v>
      </c>
      <c r="E134" s="2" t="s">
        <v>685</v>
      </c>
      <c r="F134" s="2" t="s">
        <v>487</v>
      </c>
      <c r="G134" s="2" t="s">
        <v>488</v>
      </c>
      <c r="H134" s="2" t="s">
        <v>504</v>
      </c>
      <c r="I134" s="2" t="s">
        <v>368</v>
      </c>
      <c r="J134" s="2" t="s">
        <v>3994</v>
      </c>
      <c r="K134" s="3">
        <v>0</v>
      </c>
      <c r="L134" s="25">
        <v>430.6</v>
      </c>
      <c r="M134" s="2" t="s">
        <v>2204</v>
      </c>
      <c r="N134" s="2" t="s">
        <v>66</v>
      </c>
      <c r="O134" s="3">
        <v>30</v>
      </c>
      <c r="P134" s="3">
        <v>0</v>
      </c>
      <c r="Q134" s="21">
        <f>SUMIF('On Orders'!$B:$B,$C134,'On Orders'!E:E)</f>
        <v>0</v>
      </c>
      <c r="R134" s="22">
        <f>SUMIF('On Orders'!$B:$B,$C134,'On Orders'!F:F)</f>
        <v>0</v>
      </c>
      <c r="S134" s="22">
        <f>SUMIF('On Orders'!$B:$B,$C134,'On Orders'!G:G)</f>
        <v>0</v>
      </c>
      <c r="T134" s="22">
        <f>SUMIF('On Orders'!$B:$B,$C134,'On Orders'!H:H)</f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1">
        <f t="shared" si="74"/>
        <v>30</v>
      </c>
      <c r="AH134" s="26">
        <f t="shared" si="75"/>
        <v>30</v>
      </c>
      <c r="AI134" s="26">
        <f t="shared" si="84"/>
        <v>30</v>
      </c>
      <c r="AJ134" s="26">
        <f t="shared" si="85"/>
        <v>30</v>
      </c>
      <c r="AK134" s="26">
        <f t="shared" si="86"/>
        <v>30</v>
      </c>
      <c r="AL134" s="26">
        <f t="shared" si="87"/>
        <v>30</v>
      </c>
      <c r="AM134" s="30">
        <f t="shared" si="66"/>
        <v>0</v>
      </c>
      <c r="AN134" s="30">
        <f t="shared" si="67"/>
        <v>0</v>
      </c>
      <c r="AO134" s="30">
        <f t="shared" si="68"/>
        <v>0</v>
      </c>
      <c r="AP134" s="30">
        <f t="shared" si="69"/>
        <v>0</v>
      </c>
      <c r="AQ134" s="30">
        <f t="shared" si="70"/>
        <v>0</v>
      </c>
      <c r="AR134" s="30">
        <f t="shared" si="71"/>
        <v>0</v>
      </c>
      <c r="AS134" s="22">
        <f t="shared" si="73"/>
        <v>0</v>
      </c>
      <c r="AT134" s="112">
        <f t="shared" si="76"/>
        <v>0</v>
      </c>
      <c r="AU134" s="112">
        <f t="shared" si="77"/>
        <v>0</v>
      </c>
      <c r="AV134" s="112">
        <f t="shared" si="78"/>
        <v>0</v>
      </c>
      <c r="AW134" s="112">
        <f t="shared" si="79"/>
        <v>0</v>
      </c>
      <c r="AX134" s="112">
        <f t="shared" si="80"/>
        <v>0</v>
      </c>
      <c r="AY134" s="112">
        <f t="shared" si="81"/>
        <v>0</v>
      </c>
      <c r="AZ134" s="112">
        <f t="shared" si="82"/>
        <v>0</v>
      </c>
      <c r="BA134" s="112">
        <f t="shared" si="83"/>
        <v>0</v>
      </c>
      <c r="BB134" s="112">
        <f t="shared" si="88"/>
        <v>0</v>
      </c>
      <c r="BC134" s="112">
        <f t="shared" si="89"/>
        <v>0</v>
      </c>
      <c r="BD134" s="112">
        <f t="shared" si="90"/>
        <v>0</v>
      </c>
      <c r="BE134" s="112">
        <f t="shared" si="91"/>
        <v>0</v>
      </c>
    </row>
    <row r="135" spans="1:57" x14ac:dyDescent="0.2">
      <c r="A135" t="s">
        <v>56</v>
      </c>
      <c r="B135">
        <v>840168501373</v>
      </c>
      <c r="C135" s="2" t="s">
        <v>686</v>
      </c>
      <c r="D135" s="2" t="s">
        <v>687</v>
      </c>
      <c r="E135" s="2" t="s">
        <v>500</v>
      </c>
      <c r="F135" s="2" t="s">
        <v>487</v>
      </c>
      <c r="G135" s="2" t="s">
        <v>488</v>
      </c>
      <c r="H135" s="2" t="s">
        <v>504</v>
      </c>
      <c r="I135" s="2" t="s">
        <v>368</v>
      </c>
      <c r="J135" s="2" t="s">
        <v>3994</v>
      </c>
      <c r="K135" s="3">
        <v>0</v>
      </c>
      <c r="L135" s="25">
        <v>516.80999999999995</v>
      </c>
      <c r="M135" s="2" t="s">
        <v>2204</v>
      </c>
      <c r="N135" s="2" t="s">
        <v>66</v>
      </c>
      <c r="O135" s="3">
        <v>0</v>
      </c>
      <c r="P135" s="3">
        <v>0</v>
      </c>
      <c r="Q135" s="21">
        <f>SUMIF('On Orders'!$B:$B,$C135,'On Orders'!E:E)</f>
        <v>0</v>
      </c>
      <c r="R135" s="22">
        <f>SUMIF('On Orders'!$B:$B,$C135,'On Orders'!F:F)</f>
        <v>0</v>
      </c>
      <c r="S135" s="22">
        <f>SUMIF('On Orders'!$B:$B,$C135,'On Orders'!G:G)</f>
        <v>0</v>
      </c>
      <c r="T135" s="22">
        <f>SUMIF('On Orders'!$B:$B,$C135,'On Orders'!H:H)</f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1">
        <f t="shared" si="74"/>
        <v>0</v>
      </c>
      <c r="AH135" s="26">
        <f t="shared" si="75"/>
        <v>0</v>
      </c>
      <c r="AI135" s="26">
        <f t="shared" si="84"/>
        <v>0</v>
      </c>
      <c r="AJ135" s="26">
        <f t="shared" si="85"/>
        <v>0</v>
      </c>
      <c r="AK135" s="26">
        <f t="shared" si="86"/>
        <v>0</v>
      </c>
      <c r="AL135" s="26">
        <f t="shared" si="87"/>
        <v>0</v>
      </c>
      <c r="AM135" s="30">
        <f t="shared" si="66"/>
        <v>0</v>
      </c>
      <c r="AN135" s="30">
        <f t="shared" si="67"/>
        <v>0</v>
      </c>
      <c r="AO135" s="30">
        <f t="shared" si="68"/>
        <v>0</v>
      </c>
      <c r="AP135" s="30">
        <f t="shared" si="69"/>
        <v>0</v>
      </c>
      <c r="AQ135" s="30">
        <f t="shared" si="70"/>
        <v>0</v>
      </c>
      <c r="AR135" s="30">
        <f t="shared" si="71"/>
        <v>0</v>
      </c>
      <c r="AS135" s="22">
        <f t="shared" si="73"/>
        <v>0</v>
      </c>
      <c r="AT135" s="112">
        <f t="shared" si="76"/>
        <v>0</v>
      </c>
      <c r="AU135" s="112">
        <f t="shared" si="77"/>
        <v>0</v>
      </c>
      <c r="AV135" s="112">
        <f t="shared" si="78"/>
        <v>0</v>
      </c>
      <c r="AW135" s="112">
        <f t="shared" si="79"/>
        <v>0</v>
      </c>
      <c r="AX135" s="112">
        <f t="shared" si="80"/>
        <v>0</v>
      </c>
      <c r="AY135" s="112">
        <f t="shared" si="81"/>
        <v>0</v>
      </c>
      <c r="AZ135" s="112">
        <f t="shared" si="82"/>
        <v>0</v>
      </c>
      <c r="BA135" s="112">
        <f t="shared" si="83"/>
        <v>0</v>
      </c>
      <c r="BB135" s="112">
        <f t="shared" si="88"/>
        <v>0</v>
      </c>
      <c r="BC135" s="112">
        <f t="shared" si="89"/>
        <v>0</v>
      </c>
      <c r="BD135" s="112">
        <f t="shared" si="90"/>
        <v>0</v>
      </c>
      <c r="BE135" s="112">
        <f t="shared" si="91"/>
        <v>0</v>
      </c>
    </row>
    <row r="136" spans="1:57" x14ac:dyDescent="0.2">
      <c r="A136" t="s">
        <v>56</v>
      </c>
      <c r="B136">
        <v>848709096098</v>
      </c>
      <c r="C136" s="2" t="s">
        <v>688</v>
      </c>
      <c r="D136" s="2" t="s">
        <v>689</v>
      </c>
      <c r="E136" s="2" t="s">
        <v>690</v>
      </c>
      <c r="F136" s="2" t="s">
        <v>487</v>
      </c>
      <c r="G136" s="2" t="s">
        <v>488</v>
      </c>
      <c r="H136" s="2" t="s">
        <v>504</v>
      </c>
      <c r="I136" s="2" t="s">
        <v>368</v>
      </c>
      <c r="J136" s="2" t="s">
        <v>3994</v>
      </c>
      <c r="K136" s="3">
        <v>0</v>
      </c>
      <c r="L136" s="25">
        <v>430.6</v>
      </c>
      <c r="M136" s="2" t="s">
        <v>2204</v>
      </c>
      <c r="N136" s="2" t="s">
        <v>66</v>
      </c>
      <c r="O136" s="3">
        <v>2</v>
      </c>
      <c r="P136" s="3">
        <v>0</v>
      </c>
      <c r="Q136" s="21">
        <f>SUMIF('On Orders'!$B:$B,$C136,'On Orders'!E:E)</f>
        <v>0</v>
      </c>
      <c r="R136" s="22">
        <f>SUMIF('On Orders'!$B:$B,$C136,'On Orders'!F:F)</f>
        <v>0</v>
      </c>
      <c r="S136" s="22">
        <f>SUMIF('On Orders'!$B:$B,$C136,'On Orders'!G:G)</f>
        <v>0</v>
      </c>
      <c r="T136" s="22">
        <f>SUMIF('On Orders'!$B:$B,$C136,'On Orders'!H:H)</f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1">
        <f t="shared" si="74"/>
        <v>2</v>
      </c>
      <c r="AH136" s="26">
        <f t="shared" si="75"/>
        <v>2</v>
      </c>
      <c r="AI136" s="26">
        <f t="shared" si="84"/>
        <v>2</v>
      </c>
      <c r="AJ136" s="26">
        <f t="shared" si="85"/>
        <v>2</v>
      </c>
      <c r="AK136" s="26">
        <f t="shared" si="86"/>
        <v>2</v>
      </c>
      <c r="AL136" s="26">
        <f t="shared" si="87"/>
        <v>2</v>
      </c>
      <c r="AM136" s="30">
        <f t="shared" ref="AM136:AM199" si="92">AA136</f>
        <v>0</v>
      </c>
      <c r="AN136" s="30">
        <f t="shared" ref="AN136:AN199" si="93">AB136</f>
        <v>0</v>
      </c>
      <c r="AO136" s="30">
        <f t="shared" ref="AO136:AO199" si="94">AC136</f>
        <v>0</v>
      </c>
      <c r="AP136" s="30">
        <f t="shared" ref="AP136:AP199" si="95">AD136</f>
        <v>0</v>
      </c>
      <c r="AQ136" s="30">
        <f t="shared" ref="AQ136:AQ199" si="96">AE136</f>
        <v>0</v>
      </c>
      <c r="AR136" s="30">
        <f t="shared" ref="AR136:AR199" si="97">AF136</f>
        <v>0</v>
      </c>
      <c r="AS136" s="22">
        <f t="shared" si="73"/>
        <v>0</v>
      </c>
      <c r="AT136" s="112">
        <f t="shared" si="76"/>
        <v>0</v>
      </c>
      <c r="AU136" s="112">
        <f t="shared" si="77"/>
        <v>0</v>
      </c>
      <c r="AV136" s="112">
        <f t="shared" si="78"/>
        <v>0</v>
      </c>
      <c r="AW136" s="112">
        <f t="shared" si="79"/>
        <v>0</v>
      </c>
      <c r="AX136" s="112">
        <f t="shared" si="80"/>
        <v>0</v>
      </c>
      <c r="AY136" s="112">
        <f t="shared" si="81"/>
        <v>0</v>
      </c>
      <c r="AZ136" s="112">
        <f t="shared" si="82"/>
        <v>0</v>
      </c>
      <c r="BA136" s="112">
        <f t="shared" si="83"/>
        <v>0</v>
      </c>
      <c r="BB136" s="112">
        <f t="shared" si="88"/>
        <v>0</v>
      </c>
      <c r="BC136" s="112">
        <f t="shared" si="89"/>
        <v>0</v>
      </c>
      <c r="BD136" s="112">
        <f t="shared" si="90"/>
        <v>0</v>
      </c>
      <c r="BE136" s="112">
        <f t="shared" si="91"/>
        <v>0</v>
      </c>
    </row>
    <row r="137" spans="1:57" x14ac:dyDescent="0.2">
      <c r="A137" t="s">
        <v>56</v>
      </c>
      <c r="B137">
        <v>848709096111</v>
      </c>
      <c r="C137" s="2" t="s">
        <v>691</v>
      </c>
      <c r="D137" s="2" t="s">
        <v>692</v>
      </c>
      <c r="E137" s="2" t="s">
        <v>693</v>
      </c>
      <c r="F137" s="2" t="s">
        <v>487</v>
      </c>
      <c r="G137" s="2" t="s">
        <v>488</v>
      </c>
      <c r="H137" s="2" t="s">
        <v>504</v>
      </c>
      <c r="I137" s="2" t="s">
        <v>368</v>
      </c>
      <c r="J137" s="2" t="s">
        <v>3994</v>
      </c>
      <c r="K137" s="3">
        <v>0</v>
      </c>
      <c r="L137" s="25">
        <v>430.6</v>
      </c>
      <c r="M137" s="2" t="s">
        <v>2204</v>
      </c>
      <c r="N137" s="2" t="s">
        <v>66</v>
      </c>
      <c r="O137" s="3">
        <v>0</v>
      </c>
      <c r="P137" s="3">
        <v>0</v>
      </c>
      <c r="Q137" s="21">
        <f>SUMIF('On Orders'!$B:$B,$C137,'On Orders'!E:E)</f>
        <v>0</v>
      </c>
      <c r="R137" s="22">
        <f>SUMIF('On Orders'!$B:$B,$C137,'On Orders'!F:F)</f>
        <v>0</v>
      </c>
      <c r="S137" s="22">
        <f>SUMIF('On Orders'!$B:$B,$C137,'On Orders'!G:G)</f>
        <v>0</v>
      </c>
      <c r="T137" s="22">
        <f>SUMIF('On Orders'!$B:$B,$C137,'On Orders'!H:H)</f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1">
        <f t="shared" si="74"/>
        <v>0</v>
      </c>
      <c r="AH137" s="26">
        <f t="shared" si="75"/>
        <v>0</v>
      </c>
      <c r="AI137" s="26">
        <f t="shared" si="84"/>
        <v>0</v>
      </c>
      <c r="AJ137" s="26">
        <f t="shared" si="85"/>
        <v>0</v>
      </c>
      <c r="AK137" s="26">
        <f t="shared" si="86"/>
        <v>0</v>
      </c>
      <c r="AL137" s="26">
        <f t="shared" si="87"/>
        <v>0</v>
      </c>
      <c r="AM137" s="30">
        <f t="shared" si="92"/>
        <v>0</v>
      </c>
      <c r="AN137" s="30">
        <f t="shared" si="93"/>
        <v>0</v>
      </c>
      <c r="AO137" s="30">
        <f t="shared" si="94"/>
        <v>0</v>
      </c>
      <c r="AP137" s="30">
        <f t="shared" si="95"/>
        <v>0</v>
      </c>
      <c r="AQ137" s="30">
        <f t="shared" si="96"/>
        <v>0</v>
      </c>
      <c r="AR137" s="30">
        <f t="shared" si="97"/>
        <v>0</v>
      </c>
      <c r="AS137" s="22">
        <f t="shared" si="73"/>
        <v>0</v>
      </c>
      <c r="AT137" s="112">
        <f t="shared" si="76"/>
        <v>0</v>
      </c>
      <c r="AU137" s="112">
        <f t="shared" si="77"/>
        <v>0</v>
      </c>
      <c r="AV137" s="112">
        <f t="shared" si="78"/>
        <v>0</v>
      </c>
      <c r="AW137" s="112">
        <f t="shared" si="79"/>
        <v>0</v>
      </c>
      <c r="AX137" s="112">
        <f t="shared" si="80"/>
        <v>0</v>
      </c>
      <c r="AY137" s="112">
        <f t="shared" si="81"/>
        <v>0</v>
      </c>
      <c r="AZ137" s="112">
        <f t="shared" si="82"/>
        <v>0</v>
      </c>
      <c r="BA137" s="112">
        <f t="shared" si="83"/>
        <v>0</v>
      </c>
      <c r="BB137" s="112">
        <f t="shared" si="88"/>
        <v>0</v>
      </c>
      <c r="BC137" s="112">
        <f t="shared" si="89"/>
        <v>0</v>
      </c>
      <c r="BD137" s="112">
        <f t="shared" si="90"/>
        <v>0</v>
      </c>
      <c r="BE137" s="112">
        <f t="shared" si="91"/>
        <v>0</v>
      </c>
    </row>
    <row r="138" spans="1:57" x14ac:dyDescent="0.2">
      <c r="A138" t="s">
        <v>56</v>
      </c>
      <c r="B138">
        <v>848709066268</v>
      </c>
      <c r="C138" s="2" t="s">
        <v>694</v>
      </c>
      <c r="D138" s="2" t="s">
        <v>695</v>
      </c>
      <c r="E138" s="2" t="s">
        <v>696</v>
      </c>
      <c r="F138" s="2" t="s">
        <v>487</v>
      </c>
      <c r="G138" s="2" t="s">
        <v>488</v>
      </c>
      <c r="H138" s="2" t="s">
        <v>504</v>
      </c>
      <c r="I138" s="2" t="s">
        <v>368</v>
      </c>
      <c r="J138" s="2" t="s">
        <v>3994</v>
      </c>
      <c r="K138" s="3">
        <v>0</v>
      </c>
      <c r="L138" s="25">
        <v>433.97</v>
      </c>
      <c r="M138" s="2" t="s">
        <v>2204</v>
      </c>
      <c r="N138" s="2" t="s">
        <v>66</v>
      </c>
      <c r="O138" s="3">
        <v>0</v>
      </c>
      <c r="P138" s="3">
        <v>0</v>
      </c>
      <c r="Q138" s="21">
        <f>SUMIF('On Orders'!$B:$B,$C138,'On Orders'!E:E)</f>
        <v>0</v>
      </c>
      <c r="R138" s="22">
        <f>SUMIF('On Orders'!$B:$B,$C138,'On Orders'!F:F)</f>
        <v>0</v>
      </c>
      <c r="S138" s="22">
        <f>SUMIF('On Orders'!$B:$B,$C138,'On Orders'!G:G)</f>
        <v>0</v>
      </c>
      <c r="T138" s="22">
        <f>SUMIF('On Orders'!$B:$B,$C138,'On Orders'!H:H)</f>
        <v>0</v>
      </c>
      <c r="U138" s="3">
        <v>0</v>
      </c>
      <c r="V138" s="3"/>
      <c r="W138" s="3"/>
      <c r="X138" s="3"/>
      <c r="Y138" s="3"/>
      <c r="Z138" s="3"/>
      <c r="AA138" s="3"/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1">
        <f t="shared" si="74"/>
        <v>0</v>
      </c>
      <c r="AH138" s="26">
        <f t="shared" si="75"/>
        <v>0</v>
      </c>
      <c r="AI138" s="26">
        <f t="shared" si="84"/>
        <v>0</v>
      </c>
      <c r="AJ138" s="26">
        <f t="shared" si="85"/>
        <v>0</v>
      </c>
      <c r="AK138" s="26">
        <f t="shared" si="86"/>
        <v>0</v>
      </c>
      <c r="AL138" s="26">
        <f t="shared" si="87"/>
        <v>0</v>
      </c>
      <c r="AM138" s="30">
        <f t="shared" si="92"/>
        <v>0</v>
      </c>
      <c r="AN138" s="30">
        <f t="shared" si="93"/>
        <v>0</v>
      </c>
      <c r="AO138" s="30">
        <f t="shared" si="94"/>
        <v>0</v>
      </c>
      <c r="AP138" s="30">
        <f t="shared" si="95"/>
        <v>0</v>
      </c>
      <c r="AQ138" s="30">
        <f t="shared" si="96"/>
        <v>0</v>
      </c>
      <c r="AR138" s="30">
        <f t="shared" si="97"/>
        <v>0</v>
      </c>
      <c r="AS138" s="22">
        <f t="shared" si="73"/>
        <v>0</v>
      </c>
      <c r="AT138" s="112">
        <f t="shared" si="76"/>
        <v>0</v>
      </c>
      <c r="AU138" s="112">
        <f t="shared" si="77"/>
        <v>0</v>
      </c>
      <c r="AV138" s="112">
        <f t="shared" si="78"/>
        <v>0</v>
      </c>
      <c r="AW138" s="112">
        <f t="shared" si="79"/>
        <v>0</v>
      </c>
      <c r="AX138" s="112">
        <f t="shared" si="80"/>
        <v>0</v>
      </c>
      <c r="AY138" s="112">
        <f t="shared" si="81"/>
        <v>0</v>
      </c>
      <c r="AZ138" s="112">
        <f t="shared" si="82"/>
        <v>0</v>
      </c>
      <c r="BA138" s="112">
        <f t="shared" si="83"/>
        <v>0</v>
      </c>
      <c r="BB138" s="112">
        <f t="shared" si="88"/>
        <v>0</v>
      </c>
      <c r="BC138" s="112">
        <f t="shared" si="89"/>
        <v>0</v>
      </c>
      <c r="BD138" s="112">
        <f t="shared" si="90"/>
        <v>0</v>
      </c>
      <c r="BE138" s="112">
        <f t="shared" si="91"/>
        <v>0</v>
      </c>
    </row>
    <row r="139" spans="1:57" x14ac:dyDescent="0.2">
      <c r="A139" t="s">
        <v>56</v>
      </c>
      <c r="B139">
        <v>848709065810</v>
      </c>
      <c r="C139" s="2" t="s">
        <v>697</v>
      </c>
      <c r="D139" s="2" t="s">
        <v>698</v>
      </c>
      <c r="E139" s="2" t="s">
        <v>699</v>
      </c>
      <c r="F139" s="2" t="s">
        <v>487</v>
      </c>
      <c r="G139" s="2" t="s">
        <v>488</v>
      </c>
      <c r="H139" s="2" t="s">
        <v>504</v>
      </c>
      <c r="I139" s="2" t="s">
        <v>368</v>
      </c>
      <c r="J139" s="2" t="s">
        <v>3994</v>
      </c>
      <c r="K139" s="3">
        <v>0</v>
      </c>
      <c r="L139" s="25">
        <v>465</v>
      </c>
      <c r="M139" s="2" t="s">
        <v>2204</v>
      </c>
      <c r="N139" s="2" t="s">
        <v>66</v>
      </c>
      <c r="O139" s="3">
        <v>0</v>
      </c>
      <c r="P139" s="3">
        <v>0</v>
      </c>
      <c r="Q139" s="21">
        <f>SUMIF('On Orders'!$B:$B,$C139,'On Orders'!E:E)</f>
        <v>0</v>
      </c>
      <c r="R139" s="22">
        <f>SUMIF('On Orders'!$B:$B,$C139,'On Orders'!F:F)</f>
        <v>0</v>
      </c>
      <c r="S139" s="22">
        <f>SUMIF('On Orders'!$B:$B,$C139,'On Orders'!G:G)</f>
        <v>0</v>
      </c>
      <c r="T139" s="22">
        <f>SUMIF('On Orders'!$B:$B,$C139,'On Orders'!H:H)</f>
        <v>0</v>
      </c>
      <c r="U139" s="3">
        <v>0</v>
      </c>
      <c r="V139" s="3"/>
      <c r="W139" s="3"/>
      <c r="X139" s="3"/>
      <c r="Y139" s="3"/>
      <c r="Z139" s="3"/>
      <c r="AA139" s="3"/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1">
        <f t="shared" si="74"/>
        <v>0</v>
      </c>
      <c r="AH139" s="26">
        <f t="shared" si="75"/>
        <v>0</v>
      </c>
      <c r="AI139" s="26">
        <f t="shared" si="84"/>
        <v>0</v>
      </c>
      <c r="AJ139" s="26">
        <f t="shared" si="85"/>
        <v>0</v>
      </c>
      <c r="AK139" s="26">
        <f t="shared" si="86"/>
        <v>0</v>
      </c>
      <c r="AL139" s="26">
        <f t="shared" si="87"/>
        <v>0</v>
      </c>
      <c r="AM139" s="30">
        <f t="shared" si="92"/>
        <v>0</v>
      </c>
      <c r="AN139" s="30">
        <f t="shared" si="93"/>
        <v>0</v>
      </c>
      <c r="AO139" s="30">
        <f t="shared" si="94"/>
        <v>0</v>
      </c>
      <c r="AP139" s="30">
        <f t="shared" si="95"/>
        <v>0</v>
      </c>
      <c r="AQ139" s="30">
        <f t="shared" si="96"/>
        <v>0</v>
      </c>
      <c r="AR139" s="30">
        <f t="shared" si="97"/>
        <v>0</v>
      </c>
      <c r="AS139" s="22">
        <f t="shared" si="73"/>
        <v>0</v>
      </c>
      <c r="AT139" s="112">
        <f t="shared" si="76"/>
        <v>0</v>
      </c>
      <c r="AU139" s="112">
        <f t="shared" si="77"/>
        <v>0</v>
      </c>
      <c r="AV139" s="112">
        <f t="shared" si="78"/>
        <v>0</v>
      </c>
      <c r="AW139" s="112">
        <f t="shared" si="79"/>
        <v>0</v>
      </c>
      <c r="AX139" s="112">
        <f t="shared" si="80"/>
        <v>0</v>
      </c>
      <c r="AY139" s="112">
        <f t="shared" si="81"/>
        <v>0</v>
      </c>
      <c r="AZ139" s="112">
        <f t="shared" si="82"/>
        <v>0</v>
      </c>
      <c r="BA139" s="112">
        <f t="shared" si="83"/>
        <v>0</v>
      </c>
      <c r="BB139" s="112">
        <f t="shared" si="88"/>
        <v>0</v>
      </c>
      <c r="BC139" s="112">
        <f t="shared" si="89"/>
        <v>0</v>
      </c>
      <c r="BD139" s="112">
        <f t="shared" si="90"/>
        <v>0</v>
      </c>
      <c r="BE139" s="112">
        <f t="shared" si="91"/>
        <v>0</v>
      </c>
    </row>
    <row r="140" spans="1:57" x14ac:dyDescent="0.2">
      <c r="A140" t="s">
        <v>56</v>
      </c>
      <c r="B140">
        <v>848709066329</v>
      </c>
      <c r="C140" s="2" t="s">
        <v>700</v>
      </c>
      <c r="D140" s="2" t="s">
        <v>701</v>
      </c>
      <c r="E140" s="2" t="s">
        <v>702</v>
      </c>
      <c r="F140" s="2" t="s">
        <v>487</v>
      </c>
      <c r="G140" s="2" t="s">
        <v>488</v>
      </c>
      <c r="H140" s="2" t="s">
        <v>504</v>
      </c>
      <c r="I140" s="2" t="s">
        <v>368</v>
      </c>
      <c r="J140" s="2" t="s">
        <v>3994</v>
      </c>
      <c r="K140" s="3">
        <v>0</v>
      </c>
      <c r="L140" s="25">
        <v>671.9</v>
      </c>
      <c r="M140" s="2" t="s">
        <v>2204</v>
      </c>
      <c r="N140" s="2" t="s">
        <v>66</v>
      </c>
      <c r="O140" s="3">
        <v>1</v>
      </c>
      <c r="P140" s="3">
        <v>0</v>
      </c>
      <c r="Q140" s="21">
        <f>SUMIF('On Orders'!$B:$B,$C140,'On Orders'!E:E)</f>
        <v>0</v>
      </c>
      <c r="R140" s="22">
        <f>SUMIF('On Orders'!$B:$B,$C140,'On Orders'!F:F)</f>
        <v>0</v>
      </c>
      <c r="S140" s="22">
        <f>SUMIF('On Orders'!$B:$B,$C140,'On Orders'!G:G)</f>
        <v>0</v>
      </c>
      <c r="T140" s="22">
        <f>SUMIF('On Orders'!$B:$B,$C140,'On Orders'!H:H)</f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1">
        <f t="shared" si="74"/>
        <v>1</v>
      </c>
      <c r="AH140" s="26">
        <f t="shared" si="75"/>
        <v>1</v>
      </c>
      <c r="AI140" s="26">
        <f t="shared" si="84"/>
        <v>1</v>
      </c>
      <c r="AJ140" s="26">
        <f t="shared" si="85"/>
        <v>1</v>
      </c>
      <c r="AK140" s="26">
        <f t="shared" si="86"/>
        <v>1</v>
      </c>
      <c r="AL140" s="26">
        <f t="shared" si="87"/>
        <v>1</v>
      </c>
      <c r="AM140" s="30">
        <f t="shared" si="92"/>
        <v>0</v>
      </c>
      <c r="AN140" s="30">
        <f t="shared" si="93"/>
        <v>0</v>
      </c>
      <c r="AO140" s="30">
        <f t="shared" si="94"/>
        <v>0</v>
      </c>
      <c r="AP140" s="30">
        <f t="shared" si="95"/>
        <v>0</v>
      </c>
      <c r="AQ140" s="30">
        <f t="shared" si="96"/>
        <v>0</v>
      </c>
      <c r="AR140" s="30">
        <f t="shared" si="97"/>
        <v>0</v>
      </c>
      <c r="AS140" s="22">
        <f t="shared" si="73"/>
        <v>0</v>
      </c>
      <c r="AT140" s="112">
        <f t="shared" si="76"/>
        <v>0</v>
      </c>
      <c r="AU140" s="112">
        <f t="shared" si="77"/>
        <v>0</v>
      </c>
      <c r="AV140" s="112">
        <f t="shared" si="78"/>
        <v>0</v>
      </c>
      <c r="AW140" s="112">
        <f t="shared" si="79"/>
        <v>0</v>
      </c>
      <c r="AX140" s="112">
        <f t="shared" si="80"/>
        <v>0</v>
      </c>
      <c r="AY140" s="112">
        <f t="shared" si="81"/>
        <v>0</v>
      </c>
      <c r="AZ140" s="112">
        <f t="shared" si="82"/>
        <v>0</v>
      </c>
      <c r="BA140" s="112">
        <f t="shared" si="83"/>
        <v>0</v>
      </c>
      <c r="BB140" s="112">
        <f t="shared" si="88"/>
        <v>0</v>
      </c>
      <c r="BC140" s="112">
        <f t="shared" si="89"/>
        <v>0</v>
      </c>
      <c r="BD140" s="112">
        <f t="shared" si="90"/>
        <v>0</v>
      </c>
      <c r="BE140" s="112">
        <f t="shared" si="91"/>
        <v>0</v>
      </c>
    </row>
    <row r="141" spans="1:57" x14ac:dyDescent="0.2">
      <c r="A141" t="s">
        <v>56</v>
      </c>
      <c r="B141">
        <v>840168526871</v>
      </c>
      <c r="C141" s="2" t="s">
        <v>703</v>
      </c>
      <c r="D141" s="2" t="s">
        <v>704</v>
      </c>
      <c r="E141" s="2" t="s">
        <v>705</v>
      </c>
      <c r="F141" s="2" t="s">
        <v>487</v>
      </c>
      <c r="G141" s="2" t="s">
        <v>488</v>
      </c>
      <c r="H141" s="2" t="s">
        <v>706</v>
      </c>
      <c r="I141" s="2" t="s">
        <v>368</v>
      </c>
      <c r="J141" s="2" t="s">
        <v>3994</v>
      </c>
      <c r="K141" s="3">
        <v>0</v>
      </c>
      <c r="L141" s="25">
        <v>646.12</v>
      </c>
      <c r="M141" s="2" t="s">
        <v>2204</v>
      </c>
      <c r="N141" s="2" t="s">
        <v>66</v>
      </c>
      <c r="O141" s="3">
        <v>1</v>
      </c>
      <c r="P141" s="3">
        <v>54</v>
      </c>
      <c r="Q141" s="21">
        <f>SUMIF('On Orders'!$B:$B,$C141,'On Orders'!E:E)</f>
        <v>0</v>
      </c>
      <c r="R141" s="22">
        <f>SUMIF('On Orders'!$B:$B,$C141,'On Orders'!F:F)</f>
        <v>0</v>
      </c>
      <c r="S141" s="22">
        <f>SUMIF('On Orders'!$B:$B,$C141,'On Orders'!G:G)</f>
        <v>0</v>
      </c>
      <c r="T141" s="22">
        <f>SUMIF('On Orders'!$B:$B,$C141,'On Orders'!H:H)</f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1">
        <f t="shared" si="74"/>
        <v>55</v>
      </c>
      <c r="AH141" s="26">
        <f t="shared" si="75"/>
        <v>55</v>
      </c>
      <c r="AI141" s="26">
        <f t="shared" si="84"/>
        <v>55</v>
      </c>
      <c r="AJ141" s="26">
        <f t="shared" si="85"/>
        <v>55</v>
      </c>
      <c r="AK141" s="26">
        <f t="shared" si="86"/>
        <v>55</v>
      </c>
      <c r="AL141" s="26">
        <f t="shared" si="87"/>
        <v>55</v>
      </c>
      <c r="AM141" s="30">
        <f t="shared" si="92"/>
        <v>0</v>
      </c>
      <c r="AN141" s="30">
        <f t="shared" si="93"/>
        <v>0</v>
      </c>
      <c r="AO141" s="30">
        <f t="shared" si="94"/>
        <v>0</v>
      </c>
      <c r="AP141" s="30">
        <f t="shared" si="95"/>
        <v>0</v>
      </c>
      <c r="AQ141" s="30">
        <f t="shared" si="96"/>
        <v>0</v>
      </c>
      <c r="AR141" s="30">
        <f t="shared" si="97"/>
        <v>0</v>
      </c>
      <c r="AS141" s="22">
        <f t="shared" si="73"/>
        <v>0</v>
      </c>
      <c r="AT141" s="112">
        <f t="shared" si="76"/>
        <v>0</v>
      </c>
      <c r="AU141" s="112">
        <f t="shared" si="77"/>
        <v>0</v>
      </c>
      <c r="AV141" s="112">
        <f t="shared" si="78"/>
        <v>0</v>
      </c>
      <c r="AW141" s="112">
        <f t="shared" si="79"/>
        <v>0</v>
      </c>
      <c r="AX141" s="112">
        <f t="shared" si="80"/>
        <v>0</v>
      </c>
      <c r="AY141" s="112">
        <f t="shared" si="81"/>
        <v>0</v>
      </c>
      <c r="AZ141" s="112">
        <f t="shared" si="82"/>
        <v>0</v>
      </c>
      <c r="BA141" s="112">
        <f t="shared" si="83"/>
        <v>0</v>
      </c>
      <c r="BB141" s="112">
        <f t="shared" si="88"/>
        <v>0</v>
      </c>
      <c r="BC141" s="112">
        <f t="shared" si="89"/>
        <v>0</v>
      </c>
      <c r="BD141" s="112">
        <f t="shared" si="90"/>
        <v>0</v>
      </c>
      <c r="BE141" s="112">
        <f t="shared" si="91"/>
        <v>0</v>
      </c>
    </row>
    <row r="142" spans="1:57" x14ac:dyDescent="0.2">
      <c r="A142" t="s">
        <v>56</v>
      </c>
      <c r="B142">
        <v>840168526840</v>
      </c>
      <c r="C142" s="2" t="s">
        <v>707</v>
      </c>
      <c r="D142" s="2" t="s">
        <v>708</v>
      </c>
      <c r="E142" s="2" t="s">
        <v>709</v>
      </c>
      <c r="F142" s="2" t="s">
        <v>487</v>
      </c>
      <c r="G142" s="2" t="s">
        <v>488</v>
      </c>
      <c r="H142" s="2" t="s">
        <v>706</v>
      </c>
      <c r="I142" s="2" t="s">
        <v>368</v>
      </c>
      <c r="J142" s="2" t="s">
        <v>3994</v>
      </c>
      <c r="K142" s="3">
        <v>0</v>
      </c>
      <c r="L142" s="25">
        <v>646.12</v>
      </c>
      <c r="M142" s="2" t="s">
        <v>2204</v>
      </c>
      <c r="N142" s="2" t="s">
        <v>66</v>
      </c>
      <c r="O142" s="3">
        <v>0</v>
      </c>
      <c r="P142" s="3">
        <v>59</v>
      </c>
      <c r="Q142" s="21">
        <f>SUMIF('On Orders'!$B:$B,$C142,'On Orders'!E:E)</f>
        <v>0</v>
      </c>
      <c r="R142" s="22">
        <f>SUMIF('On Orders'!$B:$B,$C142,'On Orders'!F:F)</f>
        <v>0</v>
      </c>
      <c r="S142" s="22">
        <f>SUMIF('On Orders'!$B:$B,$C142,'On Orders'!G:G)</f>
        <v>0</v>
      </c>
      <c r="T142" s="22">
        <f>SUMIF('On Orders'!$B:$B,$C142,'On Orders'!H:H)</f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1">
        <f t="shared" si="74"/>
        <v>59</v>
      </c>
      <c r="AH142" s="26">
        <f t="shared" si="75"/>
        <v>59</v>
      </c>
      <c r="AI142" s="26">
        <f t="shared" si="84"/>
        <v>59</v>
      </c>
      <c r="AJ142" s="26">
        <f t="shared" si="85"/>
        <v>59</v>
      </c>
      <c r="AK142" s="26">
        <f t="shared" si="86"/>
        <v>59</v>
      </c>
      <c r="AL142" s="26">
        <f t="shared" si="87"/>
        <v>59</v>
      </c>
      <c r="AM142" s="30">
        <f t="shared" si="92"/>
        <v>0</v>
      </c>
      <c r="AN142" s="30">
        <f t="shared" si="93"/>
        <v>0</v>
      </c>
      <c r="AO142" s="30">
        <f t="shared" si="94"/>
        <v>0</v>
      </c>
      <c r="AP142" s="30">
        <f t="shared" si="95"/>
        <v>0</v>
      </c>
      <c r="AQ142" s="30">
        <f t="shared" si="96"/>
        <v>0</v>
      </c>
      <c r="AR142" s="30">
        <f t="shared" si="97"/>
        <v>0</v>
      </c>
      <c r="AS142" s="22">
        <f t="shared" si="73"/>
        <v>0</v>
      </c>
      <c r="AT142" s="112">
        <f t="shared" si="76"/>
        <v>0</v>
      </c>
      <c r="AU142" s="112">
        <f t="shared" si="77"/>
        <v>0</v>
      </c>
      <c r="AV142" s="112">
        <f t="shared" si="78"/>
        <v>0</v>
      </c>
      <c r="AW142" s="112">
        <f t="shared" si="79"/>
        <v>0</v>
      </c>
      <c r="AX142" s="112">
        <f t="shared" si="80"/>
        <v>0</v>
      </c>
      <c r="AY142" s="112">
        <f t="shared" si="81"/>
        <v>0</v>
      </c>
      <c r="AZ142" s="112">
        <f t="shared" si="82"/>
        <v>0</v>
      </c>
      <c r="BA142" s="112">
        <f t="shared" si="83"/>
        <v>0</v>
      </c>
      <c r="BB142" s="112">
        <f t="shared" si="88"/>
        <v>0</v>
      </c>
      <c r="BC142" s="112">
        <f t="shared" si="89"/>
        <v>0</v>
      </c>
      <c r="BD142" s="112">
        <f t="shared" si="90"/>
        <v>0</v>
      </c>
      <c r="BE142" s="112">
        <f t="shared" si="91"/>
        <v>0</v>
      </c>
    </row>
    <row r="143" spans="1:57" x14ac:dyDescent="0.2">
      <c r="A143" t="s">
        <v>56</v>
      </c>
      <c r="B143">
        <v>840168501038</v>
      </c>
      <c r="C143" s="2" t="s">
        <v>710</v>
      </c>
      <c r="D143" s="2" t="s">
        <v>711</v>
      </c>
      <c r="E143" s="2" t="s">
        <v>712</v>
      </c>
      <c r="F143" s="2" t="s">
        <v>487</v>
      </c>
      <c r="G143" s="2" t="s">
        <v>488</v>
      </c>
      <c r="H143" s="2" t="s">
        <v>713</v>
      </c>
      <c r="I143" s="2" t="s">
        <v>368</v>
      </c>
      <c r="J143" s="2" t="s">
        <v>3994</v>
      </c>
      <c r="K143" s="3">
        <v>0</v>
      </c>
      <c r="L143" s="25">
        <v>852.93</v>
      </c>
      <c r="M143" s="2" t="s">
        <v>2204</v>
      </c>
      <c r="N143" s="2" t="s">
        <v>66</v>
      </c>
      <c r="O143" s="3">
        <v>2</v>
      </c>
      <c r="P143" s="3">
        <v>0</v>
      </c>
      <c r="Q143" s="21">
        <f>SUMIF('On Orders'!$B:$B,$C143,'On Orders'!E:E)</f>
        <v>0</v>
      </c>
      <c r="R143" s="22">
        <f>SUMIF('On Orders'!$B:$B,$C143,'On Orders'!F:F)</f>
        <v>0</v>
      </c>
      <c r="S143" s="22">
        <f>SUMIF('On Orders'!$B:$B,$C143,'On Orders'!G:G)</f>
        <v>0</v>
      </c>
      <c r="T143" s="22">
        <f>SUMIF('On Orders'!$B:$B,$C143,'On Orders'!H:H)</f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1">
        <f t="shared" si="74"/>
        <v>2</v>
      </c>
      <c r="AH143" s="26">
        <f t="shared" si="75"/>
        <v>2</v>
      </c>
      <c r="AI143" s="26">
        <f t="shared" si="84"/>
        <v>2</v>
      </c>
      <c r="AJ143" s="26">
        <f t="shared" si="85"/>
        <v>2</v>
      </c>
      <c r="AK143" s="26">
        <f t="shared" si="86"/>
        <v>2</v>
      </c>
      <c r="AL143" s="26">
        <f t="shared" si="87"/>
        <v>2</v>
      </c>
      <c r="AM143" s="30">
        <f t="shared" si="92"/>
        <v>0</v>
      </c>
      <c r="AN143" s="30">
        <f t="shared" si="93"/>
        <v>0</v>
      </c>
      <c r="AO143" s="30">
        <f t="shared" si="94"/>
        <v>0</v>
      </c>
      <c r="AP143" s="30">
        <f t="shared" si="95"/>
        <v>0</v>
      </c>
      <c r="AQ143" s="30">
        <f t="shared" si="96"/>
        <v>0</v>
      </c>
      <c r="AR143" s="30">
        <f t="shared" si="97"/>
        <v>0</v>
      </c>
      <c r="AS143" s="22">
        <f t="shared" si="73"/>
        <v>0</v>
      </c>
      <c r="AT143" s="112">
        <f t="shared" si="76"/>
        <v>0</v>
      </c>
      <c r="AU143" s="112">
        <f t="shared" si="77"/>
        <v>0</v>
      </c>
      <c r="AV143" s="112">
        <f t="shared" si="78"/>
        <v>0</v>
      </c>
      <c r="AW143" s="112">
        <f t="shared" si="79"/>
        <v>0</v>
      </c>
      <c r="AX143" s="112">
        <f t="shared" si="80"/>
        <v>0</v>
      </c>
      <c r="AY143" s="112">
        <f t="shared" si="81"/>
        <v>0</v>
      </c>
      <c r="AZ143" s="112">
        <f t="shared" si="82"/>
        <v>0</v>
      </c>
      <c r="BA143" s="112">
        <f t="shared" si="83"/>
        <v>0</v>
      </c>
      <c r="BB143" s="112">
        <f t="shared" si="88"/>
        <v>0</v>
      </c>
      <c r="BC143" s="112">
        <f t="shared" si="89"/>
        <v>0</v>
      </c>
      <c r="BD143" s="112">
        <f t="shared" si="90"/>
        <v>0</v>
      </c>
      <c r="BE143" s="112">
        <f t="shared" si="91"/>
        <v>0</v>
      </c>
    </row>
    <row r="144" spans="1:57" x14ac:dyDescent="0.2">
      <c r="A144" t="s">
        <v>56</v>
      </c>
      <c r="B144">
        <v>840168501045</v>
      </c>
      <c r="C144" s="2" t="s">
        <v>714</v>
      </c>
      <c r="D144" s="2" t="s">
        <v>715</v>
      </c>
      <c r="E144" s="2" t="s">
        <v>716</v>
      </c>
      <c r="F144" s="2" t="s">
        <v>487</v>
      </c>
      <c r="G144" s="2" t="s">
        <v>488</v>
      </c>
      <c r="H144" s="2" t="s">
        <v>713</v>
      </c>
      <c r="I144" s="2" t="s">
        <v>368</v>
      </c>
      <c r="J144" s="2" t="s">
        <v>3994</v>
      </c>
      <c r="K144" s="3">
        <v>0</v>
      </c>
      <c r="L144" s="25">
        <v>852.93</v>
      </c>
      <c r="M144" s="2" t="s">
        <v>2204</v>
      </c>
      <c r="N144" s="2" t="s">
        <v>66</v>
      </c>
      <c r="O144" s="3">
        <v>0</v>
      </c>
      <c r="P144" s="3">
        <v>0</v>
      </c>
      <c r="Q144" s="21">
        <f>SUMIF('On Orders'!$B:$B,$C144,'On Orders'!E:E)</f>
        <v>0</v>
      </c>
      <c r="R144" s="22">
        <f>SUMIF('On Orders'!$B:$B,$C144,'On Orders'!F:F)</f>
        <v>0</v>
      </c>
      <c r="S144" s="22">
        <f>SUMIF('On Orders'!$B:$B,$C144,'On Orders'!G:G)</f>
        <v>0</v>
      </c>
      <c r="T144" s="22">
        <f>SUMIF('On Orders'!$B:$B,$C144,'On Orders'!H:H)</f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1">
        <f t="shared" si="74"/>
        <v>0</v>
      </c>
      <c r="AH144" s="26">
        <f t="shared" si="75"/>
        <v>0</v>
      </c>
      <c r="AI144" s="26">
        <f t="shared" si="84"/>
        <v>0</v>
      </c>
      <c r="AJ144" s="26">
        <f t="shared" si="85"/>
        <v>0</v>
      </c>
      <c r="AK144" s="26">
        <f t="shared" si="86"/>
        <v>0</v>
      </c>
      <c r="AL144" s="26">
        <f t="shared" si="87"/>
        <v>0</v>
      </c>
      <c r="AM144" s="30">
        <f t="shared" si="92"/>
        <v>0</v>
      </c>
      <c r="AN144" s="30">
        <f t="shared" si="93"/>
        <v>0</v>
      </c>
      <c r="AO144" s="30">
        <f t="shared" si="94"/>
        <v>0</v>
      </c>
      <c r="AP144" s="30">
        <f t="shared" si="95"/>
        <v>0</v>
      </c>
      <c r="AQ144" s="30">
        <f t="shared" si="96"/>
        <v>0</v>
      </c>
      <c r="AR144" s="30">
        <f t="shared" si="97"/>
        <v>0</v>
      </c>
      <c r="AS144" s="22">
        <f t="shared" si="73"/>
        <v>0</v>
      </c>
      <c r="AT144" s="112">
        <f t="shared" si="76"/>
        <v>0</v>
      </c>
      <c r="AU144" s="112">
        <f t="shared" si="77"/>
        <v>0</v>
      </c>
      <c r="AV144" s="112">
        <f t="shared" si="78"/>
        <v>0</v>
      </c>
      <c r="AW144" s="112">
        <f t="shared" si="79"/>
        <v>0</v>
      </c>
      <c r="AX144" s="112">
        <f t="shared" si="80"/>
        <v>0</v>
      </c>
      <c r="AY144" s="112">
        <f t="shared" si="81"/>
        <v>0</v>
      </c>
      <c r="AZ144" s="112">
        <f t="shared" si="82"/>
        <v>0</v>
      </c>
      <c r="BA144" s="112">
        <f t="shared" si="83"/>
        <v>0</v>
      </c>
      <c r="BB144" s="112">
        <f t="shared" si="88"/>
        <v>0</v>
      </c>
      <c r="BC144" s="112">
        <f t="shared" si="89"/>
        <v>0</v>
      </c>
      <c r="BD144" s="112">
        <f t="shared" si="90"/>
        <v>0</v>
      </c>
      <c r="BE144" s="112">
        <f t="shared" si="91"/>
        <v>0</v>
      </c>
    </row>
    <row r="145" spans="1:57" x14ac:dyDescent="0.2">
      <c r="A145" t="s">
        <v>56</v>
      </c>
      <c r="B145">
        <v>840168501090</v>
      </c>
      <c r="C145" s="2" t="s">
        <v>717</v>
      </c>
      <c r="D145" s="2" t="s">
        <v>718</v>
      </c>
      <c r="E145" s="2" t="s">
        <v>719</v>
      </c>
      <c r="F145" s="2" t="s">
        <v>487</v>
      </c>
      <c r="G145" s="2" t="s">
        <v>488</v>
      </c>
      <c r="H145" s="2" t="s">
        <v>713</v>
      </c>
      <c r="I145" s="2" t="s">
        <v>368</v>
      </c>
      <c r="J145" s="2" t="s">
        <v>3994</v>
      </c>
      <c r="K145" s="3">
        <v>0</v>
      </c>
      <c r="L145" s="25">
        <v>1163.28</v>
      </c>
      <c r="M145" s="2" t="s">
        <v>2204</v>
      </c>
      <c r="N145" s="2" t="s">
        <v>66</v>
      </c>
      <c r="O145" s="3">
        <v>0</v>
      </c>
      <c r="P145" s="3">
        <v>0</v>
      </c>
      <c r="Q145" s="21">
        <f>SUMIF('On Orders'!$B:$B,$C145,'On Orders'!E:E)</f>
        <v>0</v>
      </c>
      <c r="R145" s="22">
        <f>SUMIF('On Orders'!$B:$B,$C145,'On Orders'!F:F)</f>
        <v>0</v>
      </c>
      <c r="S145" s="22">
        <f>SUMIF('On Orders'!$B:$B,$C145,'On Orders'!G:G)</f>
        <v>0</v>
      </c>
      <c r="T145" s="22">
        <f>SUMIF('On Orders'!$B:$B,$C145,'On Orders'!H:H)</f>
        <v>0</v>
      </c>
      <c r="U145" s="3">
        <v>0</v>
      </c>
      <c r="V145" s="3"/>
      <c r="W145" s="3"/>
      <c r="X145" s="3"/>
      <c r="Y145" s="3"/>
      <c r="Z145" s="3"/>
      <c r="AA145" s="3"/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1">
        <f t="shared" si="74"/>
        <v>0</v>
      </c>
      <c r="AH145" s="26">
        <f t="shared" si="75"/>
        <v>0</v>
      </c>
      <c r="AI145" s="26">
        <f t="shared" si="84"/>
        <v>0</v>
      </c>
      <c r="AJ145" s="26">
        <f t="shared" si="85"/>
        <v>0</v>
      </c>
      <c r="AK145" s="26">
        <f t="shared" si="86"/>
        <v>0</v>
      </c>
      <c r="AL145" s="26">
        <f t="shared" si="87"/>
        <v>0</v>
      </c>
      <c r="AM145" s="30">
        <f t="shared" si="92"/>
        <v>0</v>
      </c>
      <c r="AN145" s="30">
        <f t="shared" si="93"/>
        <v>0</v>
      </c>
      <c r="AO145" s="30">
        <f t="shared" si="94"/>
        <v>0</v>
      </c>
      <c r="AP145" s="30">
        <f t="shared" si="95"/>
        <v>0</v>
      </c>
      <c r="AQ145" s="30">
        <f t="shared" si="96"/>
        <v>0</v>
      </c>
      <c r="AR145" s="30">
        <f t="shared" si="97"/>
        <v>0</v>
      </c>
      <c r="AS145" s="22">
        <f t="shared" si="73"/>
        <v>0</v>
      </c>
      <c r="AT145" s="112">
        <f t="shared" si="76"/>
        <v>0</v>
      </c>
      <c r="AU145" s="112">
        <f t="shared" si="77"/>
        <v>0</v>
      </c>
      <c r="AV145" s="112">
        <f t="shared" si="78"/>
        <v>0</v>
      </c>
      <c r="AW145" s="112">
        <f t="shared" si="79"/>
        <v>0</v>
      </c>
      <c r="AX145" s="112">
        <f t="shared" si="80"/>
        <v>0</v>
      </c>
      <c r="AY145" s="112">
        <f t="shared" si="81"/>
        <v>0</v>
      </c>
      <c r="AZ145" s="112">
        <f t="shared" si="82"/>
        <v>0</v>
      </c>
      <c r="BA145" s="112">
        <f t="shared" si="83"/>
        <v>0</v>
      </c>
      <c r="BB145" s="112">
        <f t="shared" si="88"/>
        <v>0</v>
      </c>
      <c r="BC145" s="112">
        <f t="shared" si="89"/>
        <v>0</v>
      </c>
      <c r="BD145" s="112">
        <f t="shared" si="90"/>
        <v>0</v>
      </c>
      <c r="BE145" s="112">
        <f t="shared" si="91"/>
        <v>0</v>
      </c>
    </row>
    <row r="146" spans="1:57" x14ac:dyDescent="0.2">
      <c r="A146" t="s">
        <v>56</v>
      </c>
      <c r="B146">
        <v>848709089199</v>
      </c>
      <c r="C146" s="2" t="s">
        <v>720</v>
      </c>
      <c r="D146" s="2" t="s">
        <v>721</v>
      </c>
      <c r="E146" s="2" t="s">
        <v>722</v>
      </c>
      <c r="F146" s="2" t="s">
        <v>60</v>
      </c>
      <c r="G146" s="2" t="s">
        <v>159</v>
      </c>
      <c r="H146" s="2" t="s">
        <v>159</v>
      </c>
      <c r="I146" s="2" t="s">
        <v>368</v>
      </c>
      <c r="J146" s="2" t="s">
        <v>3994</v>
      </c>
      <c r="K146" s="3">
        <v>0</v>
      </c>
      <c r="L146" s="25">
        <v>232.37</v>
      </c>
      <c r="M146" s="2" t="s">
        <v>2204</v>
      </c>
      <c r="N146" s="2" t="s">
        <v>66</v>
      </c>
      <c r="O146" s="3">
        <v>0</v>
      </c>
      <c r="P146" s="3">
        <v>390</v>
      </c>
      <c r="Q146" s="21">
        <f>SUMIF('On Orders'!$B:$B,$C146,'On Orders'!E:E)</f>
        <v>0</v>
      </c>
      <c r="R146" s="22">
        <f>SUMIF('On Orders'!$B:$B,$C146,'On Orders'!F:F)</f>
        <v>0</v>
      </c>
      <c r="S146" s="22">
        <f>SUMIF('On Orders'!$B:$B,$C146,'On Orders'!G:G)</f>
        <v>0</v>
      </c>
      <c r="T146" s="22">
        <f>SUMIF('On Orders'!$B:$B,$C146,'On Orders'!H:H)</f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1">
        <f t="shared" si="74"/>
        <v>390</v>
      </c>
      <c r="AH146" s="26">
        <f t="shared" si="75"/>
        <v>390</v>
      </c>
      <c r="AI146" s="26">
        <f t="shared" si="84"/>
        <v>390</v>
      </c>
      <c r="AJ146" s="26">
        <f t="shared" si="85"/>
        <v>390</v>
      </c>
      <c r="AK146" s="26">
        <f t="shared" si="86"/>
        <v>390</v>
      </c>
      <c r="AL146" s="26">
        <f t="shared" si="87"/>
        <v>390</v>
      </c>
      <c r="AM146" s="30">
        <f t="shared" si="92"/>
        <v>0</v>
      </c>
      <c r="AN146" s="30">
        <f t="shared" si="93"/>
        <v>0</v>
      </c>
      <c r="AO146" s="30">
        <f t="shared" si="94"/>
        <v>0</v>
      </c>
      <c r="AP146" s="30">
        <f t="shared" si="95"/>
        <v>0</v>
      </c>
      <c r="AQ146" s="30">
        <f t="shared" si="96"/>
        <v>0</v>
      </c>
      <c r="AR146" s="30">
        <f t="shared" si="97"/>
        <v>0</v>
      </c>
      <c r="AS146" s="22">
        <f t="shared" si="73"/>
        <v>0</v>
      </c>
      <c r="AT146" s="112">
        <f t="shared" si="76"/>
        <v>0</v>
      </c>
      <c r="AU146" s="112">
        <f t="shared" si="77"/>
        <v>0</v>
      </c>
      <c r="AV146" s="112">
        <f t="shared" si="78"/>
        <v>0</v>
      </c>
      <c r="AW146" s="112">
        <f t="shared" si="79"/>
        <v>0</v>
      </c>
      <c r="AX146" s="112">
        <f t="shared" si="80"/>
        <v>0</v>
      </c>
      <c r="AY146" s="112">
        <f t="shared" si="81"/>
        <v>0</v>
      </c>
      <c r="AZ146" s="112">
        <f t="shared" si="82"/>
        <v>0</v>
      </c>
      <c r="BA146" s="112">
        <f t="shared" si="83"/>
        <v>0</v>
      </c>
      <c r="BB146" s="112">
        <f t="shared" si="88"/>
        <v>0</v>
      </c>
      <c r="BC146" s="112">
        <f t="shared" si="89"/>
        <v>0</v>
      </c>
      <c r="BD146" s="112">
        <f t="shared" si="90"/>
        <v>0</v>
      </c>
      <c r="BE146" s="112">
        <f t="shared" si="91"/>
        <v>0</v>
      </c>
    </row>
    <row r="147" spans="1:57" x14ac:dyDescent="0.2">
      <c r="A147" t="s">
        <v>56</v>
      </c>
      <c r="B147">
        <v>848709086235</v>
      </c>
      <c r="C147" s="2" t="s">
        <v>723</v>
      </c>
      <c r="D147" s="2" t="s">
        <v>724</v>
      </c>
      <c r="E147" s="2" t="s">
        <v>725</v>
      </c>
      <c r="F147" s="2" t="s">
        <v>60</v>
      </c>
      <c r="G147" s="2" t="s">
        <v>159</v>
      </c>
      <c r="H147" s="2" t="s">
        <v>159</v>
      </c>
      <c r="I147" s="2" t="s">
        <v>368</v>
      </c>
      <c r="J147" s="2" t="s">
        <v>3994</v>
      </c>
      <c r="K147" s="3">
        <v>0</v>
      </c>
      <c r="L147" s="25">
        <v>232.37</v>
      </c>
      <c r="M147" s="2" t="s">
        <v>2204</v>
      </c>
      <c r="N147" s="2" t="s">
        <v>66</v>
      </c>
      <c r="O147" s="3">
        <v>0</v>
      </c>
      <c r="P147" s="3">
        <v>127</v>
      </c>
      <c r="Q147" s="21">
        <f>SUMIF('On Orders'!$B:$B,$C147,'On Orders'!E:E)</f>
        <v>0</v>
      </c>
      <c r="R147" s="22">
        <f>SUMIF('On Orders'!$B:$B,$C147,'On Orders'!F:F)</f>
        <v>0</v>
      </c>
      <c r="S147" s="22">
        <f>SUMIF('On Orders'!$B:$B,$C147,'On Orders'!G:G)</f>
        <v>0</v>
      </c>
      <c r="T147" s="22">
        <f>SUMIF('On Orders'!$B:$B,$C147,'On Orders'!H:H)</f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1">
        <f t="shared" si="74"/>
        <v>127</v>
      </c>
      <c r="AH147" s="26">
        <f t="shared" si="75"/>
        <v>127</v>
      </c>
      <c r="AI147" s="26">
        <f t="shared" si="84"/>
        <v>127</v>
      </c>
      <c r="AJ147" s="26">
        <f t="shared" si="85"/>
        <v>127</v>
      </c>
      <c r="AK147" s="26">
        <f t="shared" si="86"/>
        <v>127</v>
      </c>
      <c r="AL147" s="26">
        <f t="shared" si="87"/>
        <v>127</v>
      </c>
      <c r="AM147" s="30">
        <f t="shared" si="92"/>
        <v>0</v>
      </c>
      <c r="AN147" s="30">
        <f t="shared" si="93"/>
        <v>0</v>
      </c>
      <c r="AO147" s="30">
        <f t="shared" si="94"/>
        <v>0</v>
      </c>
      <c r="AP147" s="30">
        <f t="shared" si="95"/>
        <v>0</v>
      </c>
      <c r="AQ147" s="30">
        <f t="shared" si="96"/>
        <v>0</v>
      </c>
      <c r="AR147" s="30">
        <f t="shared" si="97"/>
        <v>0</v>
      </c>
      <c r="AS147" s="22">
        <f t="shared" si="73"/>
        <v>0</v>
      </c>
      <c r="AT147" s="112">
        <f t="shared" si="76"/>
        <v>0</v>
      </c>
      <c r="AU147" s="112">
        <f t="shared" si="77"/>
        <v>0</v>
      </c>
      <c r="AV147" s="112">
        <f t="shared" si="78"/>
        <v>0</v>
      </c>
      <c r="AW147" s="112">
        <f t="shared" si="79"/>
        <v>0</v>
      </c>
      <c r="AX147" s="112">
        <f t="shared" si="80"/>
        <v>0</v>
      </c>
      <c r="AY147" s="112">
        <f t="shared" si="81"/>
        <v>0</v>
      </c>
      <c r="AZ147" s="112">
        <f t="shared" si="82"/>
        <v>0</v>
      </c>
      <c r="BA147" s="112">
        <f t="shared" si="83"/>
        <v>0</v>
      </c>
      <c r="BB147" s="112">
        <f t="shared" si="88"/>
        <v>0</v>
      </c>
      <c r="BC147" s="112">
        <f t="shared" si="89"/>
        <v>0</v>
      </c>
      <c r="BD147" s="112">
        <f t="shared" si="90"/>
        <v>0</v>
      </c>
      <c r="BE147" s="112">
        <f t="shared" si="91"/>
        <v>0</v>
      </c>
    </row>
    <row r="148" spans="1:57" x14ac:dyDescent="0.2">
      <c r="A148" t="s">
        <v>56</v>
      </c>
      <c r="B148">
        <v>848709074607</v>
      </c>
      <c r="C148" s="2" t="s">
        <v>726</v>
      </c>
      <c r="D148" s="2" t="s">
        <v>727</v>
      </c>
      <c r="E148" s="2" t="s">
        <v>728</v>
      </c>
      <c r="F148" s="2" t="s">
        <v>60</v>
      </c>
      <c r="G148" s="2" t="s">
        <v>159</v>
      </c>
      <c r="H148" s="2" t="s">
        <v>159</v>
      </c>
      <c r="I148" s="2" t="s">
        <v>368</v>
      </c>
      <c r="J148" s="2" t="s">
        <v>3994</v>
      </c>
      <c r="K148" s="3">
        <v>0</v>
      </c>
      <c r="L148" s="25">
        <v>232.37</v>
      </c>
      <c r="M148" s="2" t="s">
        <v>2204</v>
      </c>
      <c r="N148" s="2" t="s">
        <v>66</v>
      </c>
      <c r="O148" s="3">
        <v>1</v>
      </c>
      <c r="P148" s="3">
        <v>0</v>
      </c>
      <c r="Q148" s="21">
        <f>SUMIF('On Orders'!$B:$B,$C148,'On Orders'!E:E)</f>
        <v>0</v>
      </c>
      <c r="R148" s="22">
        <f>SUMIF('On Orders'!$B:$B,$C148,'On Orders'!F:F)</f>
        <v>0</v>
      </c>
      <c r="S148" s="22">
        <f>SUMIF('On Orders'!$B:$B,$C148,'On Orders'!G:G)</f>
        <v>0</v>
      </c>
      <c r="T148" s="22">
        <f>SUMIF('On Orders'!$B:$B,$C148,'On Orders'!H:H)</f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1">
        <f t="shared" si="74"/>
        <v>1</v>
      </c>
      <c r="AH148" s="26">
        <f t="shared" si="75"/>
        <v>1</v>
      </c>
      <c r="AI148" s="26">
        <f t="shared" si="84"/>
        <v>1</v>
      </c>
      <c r="AJ148" s="26">
        <f t="shared" si="85"/>
        <v>1</v>
      </c>
      <c r="AK148" s="26">
        <f t="shared" si="86"/>
        <v>1</v>
      </c>
      <c r="AL148" s="26">
        <f t="shared" si="87"/>
        <v>1</v>
      </c>
      <c r="AM148" s="30">
        <f t="shared" si="92"/>
        <v>0</v>
      </c>
      <c r="AN148" s="30">
        <f t="shared" si="93"/>
        <v>0</v>
      </c>
      <c r="AO148" s="30">
        <f t="shared" si="94"/>
        <v>0</v>
      </c>
      <c r="AP148" s="30">
        <f t="shared" si="95"/>
        <v>0</v>
      </c>
      <c r="AQ148" s="30">
        <f t="shared" si="96"/>
        <v>0</v>
      </c>
      <c r="AR148" s="30">
        <f t="shared" si="97"/>
        <v>0</v>
      </c>
      <c r="AS148" s="22">
        <f t="shared" si="73"/>
        <v>0</v>
      </c>
      <c r="AT148" s="112">
        <f t="shared" si="76"/>
        <v>0</v>
      </c>
      <c r="AU148" s="112">
        <f t="shared" si="77"/>
        <v>0</v>
      </c>
      <c r="AV148" s="112">
        <f t="shared" si="78"/>
        <v>0</v>
      </c>
      <c r="AW148" s="112">
        <f t="shared" si="79"/>
        <v>0</v>
      </c>
      <c r="AX148" s="112">
        <f t="shared" si="80"/>
        <v>0</v>
      </c>
      <c r="AY148" s="112">
        <f t="shared" si="81"/>
        <v>0</v>
      </c>
      <c r="AZ148" s="112">
        <f t="shared" si="82"/>
        <v>0</v>
      </c>
      <c r="BA148" s="112">
        <f t="shared" si="83"/>
        <v>0</v>
      </c>
      <c r="BB148" s="112">
        <f t="shared" si="88"/>
        <v>0</v>
      </c>
      <c r="BC148" s="112">
        <f t="shared" si="89"/>
        <v>0</v>
      </c>
      <c r="BD148" s="112">
        <f t="shared" si="90"/>
        <v>0</v>
      </c>
      <c r="BE148" s="112">
        <f t="shared" si="91"/>
        <v>0</v>
      </c>
    </row>
    <row r="149" spans="1:57" x14ac:dyDescent="0.2">
      <c r="A149" t="s">
        <v>56</v>
      </c>
      <c r="B149">
        <v>848709086174</v>
      </c>
      <c r="C149" s="2" t="s">
        <v>729</v>
      </c>
      <c r="D149" s="2" t="s">
        <v>730</v>
      </c>
      <c r="E149" s="2" t="s">
        <v>731</v>
      </c>
      <c r="F149" s="2" t="s">
        <v>60</v>
      </c>
      <c r="G149" s="2" t="s">
        <v>159</v>
      </c>
      <c r="H149" s="2" t="s">
        <v>159</v>
      </c>
      <c r="I149" s="2" t="s">
        <v>368</v>
      </c>
      <c r="J149" s="2" t="s">
        <v>3994</v>
      </c>
      <c r="K149" s="3">
        <v>0</v>
      </c>
      <c r="L149" s="25">
        <v>516.72</v>
      </c>
      <c r="M149" s="2" t="s">
        <v>2204</v>
      </c>
      <c r="N149" s="2" t="s">
        <v>66</v>
      </c>
      <c r="O149" s="3">
        <v>0</v>
      </c>
      <c r="P149" s="3">
        <v>0</v>
      </c>
      <c r="Q149" s="21">
        <f>SUMIF('On Orders'!$B:$B,$C149,'On Orders'!E:E)</f>
        <v>0</v>
      </c>
      <c r="R149" s="22">
        <f>SUMIF('On Orders'!$B:$B,$C149,'On Orders'!F:F)</f>
        <v>0</v>
      </c>
      <c r="S149" s="22">
        <f>SUMIF('On Orders'!$B:$B,$C149,'On Orders'!G:G)</f>
        <v>0</v>
      </c>
      <c r="T149" s="22">
        <f>SUMIF('On Orders'!$B:$B,$C149,'On Orders'!H:H)</f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1">
        <f t="shared" si="74"/>
        <v>0</v>
      </c>
      <c r="AH149" s="26">
        <f t="shared" si="75"/>
        <v>0</v>
      </c>
      <c r="AI149" s="26">
        <f t="shared" si="84"/>
        <v>0</v>
      </c>
      <c r="AJ149" s="26">
        <f t="shared" si="85"/>
        <v>0</v>
      </c>
      <c r="AK149" s="26">
        <f t="shared" si="86"/>
        <v>0</v>
      </c>
      <c r="AL149" s="26">
        <f t="shared" si="87"/>
        <v>0</v>
      </c>
      <c r="AM149" s="30">
        <f t="shared" si="92"/>
        <v>0</v>
      </c>
      <c r="AN149" s="30">
        <f t="shared" si="93"/>
        <v>0</v>
      </c>
      <c r="AO149" s="30">
        <f t="shared" si="94"/>
        <v>0</v>
      </c>
      <c r="AP149" s="30">
        <f t="shared" si="95"/>
        <v>0</v>
      </c>
      <c r="AQ149" s="30">
        <f t="shared" si="96"/>
        <v>0</v>
      </c>
      <c r="AR149" s="30">
        <f t="shared" si="97"/>
        <v>0</v>
      </c>
      <c r="AS149" s="22">
        <f t="shared" si="73"/>
        <v>0</v>
      </c>
      <c r="AT149" s="112">
        <f t="shared" si="76"/>
        <v>0</v>
      </c>
      <c r="AU149" s="112">
        <f t="shared" si="77"/>
        <v>0</v>
      </c>
      <c r="AV149" s="112">
        <f t="shared" si="78"/>
        <v>0</v>
      </c>
      <c r="AW149" s="112">
        <f t="shared" si="79"/>
        <v>0</v>
      </c>
      <c r="AX149" s="112">
        <f t="shared" si="80"/>
        <v>0</v>
      </c>
      <c r="AY149" s="112">
        <f t="shared" si="81"/>
        <v>0</v>
      </c>
      <c r="AZ149" s="112">
        <f t="shared" si="82"/>
        <v>0</v>
      </c>
      <c r="BA149" s="112">
        <f t="shared" si="83"/>
        <v>0</v>
      </c>
      <c r="BB149" s="112">
        <f t="shared" si="88"/>
        <v>0</v>
      </c>
      <c r="BC149" s="112">
        <f t="shared" si="89"/>
        <v>0</v>
      </c>
      <c r="BD149" s="112">
        <f t="shared" si="90"/>
        <v>0</v>
      </c>
      <c r="BE149" s="112">
        <f t="shared" si="91"/>
        <v>0</v>
      </c>
    </row>
    <row r="150" spans="1:57" x14ac:dyDescent="0.2">
      <c r="A150" t="s">
        <v>56</v>
      </c>
      <c r="B150">
        <v>848709086112</v>
      </c>
      <c r="C150" s="2" t="s">
        <v>732</v>
      </c>
      <c r="D150" s="2" t="s">
        <v>733</v>
      </c>
      <c r="E150" s="2" t="s">
        <v>734</v>
      </c>
      <c r="F150" s="2" t="s">
        <v>60</v>
      </c>
      <c r="G150" s="2" t="s">
        <v>159</v>
      </c>
      <c r="H150" s="2" t="s">
        <v>159</v>
      </c>
      <c r="I150" s="2" t="s">
        <v>368</v>
      </c>
      <c r="J150" s="2" t="s">
        <v>3994</v>
      </c>
      <c r="K150" s="3">
        <v>0</v>
      </c>
      <c r="L150" s="25">
        <v>568.45000000000005</v>
      </c>
      <c r="M150" s="2" t="s">
        <v>2204</v>
      </c>
      <c r="N150" s="2" t="s">
        <v>66</v>
      </c>
      <c r="O150" s="3">
        <v>0</v>
      </c>
      <c r="P150" s="3">
        <v>0</v>
      </c>
      <c r="Q150" s="21">
        <f>SUMIF('On Orders'!$B:$B,$C150,'On Orders'!E:E)</f>
        <v>0</v>
      </c>
      <c r="R150" s="22">
        <f>SUMIF('On Orders'!$B:$B,$C150,'On Orders'!F:F)</f>
        <v>0</v>
      </c>
      <c r="S150" s="22">
        <f>SUMIF('On Orders'!$B:$B,$C150,'On Orders'!G:G)</f>
        <v>0</v>
      </c>
      <c r="T150" s="22">
        <f>SUMIF('On Orders'!$B:$B,$C150,'On Orders'!H:H)</f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1">
        <f t="shared" si="74"/>
        <v>0</v>
      </c>
      <c r="AH150" s="26">
        <f t="shared" si="75"/>
        <v>0</v>
      </c>
      <c r="AI150" s="26">
        <f t="shared" si="84"/>
        <v>0</v>
      </c>
      <c r="AJ150" s="26">
        <f t="shared" si="85"/>
        <v>0</v>
      </c>
      <c r="AK150" s="26">
        <f t="shared" si="86"/>
        <v>0</v>
      </c>
      <c r="AL150" s="26">
        <f t="shared" si="87"/>
        <v>0</v>
      </c>
      <c r="AM150" s="30">
        <f t="shared" si="92"/>
        <v>0</v>
      </c>
      <c r="AN150" s="30">
        <f t="shared" si="93"/>
        <v>0</v>
      </c>
      <c r="AO150" s="30">
        <f t="shared" si="94"/>
        <v>0</v>
      </c>
      <c r="AP150" s="30">
        <f t="shared" si="95"/>
        <v>0</v>
      </c>
      <c r="AQ150" s="30">
        <f t="shared" si="96"/>
        <v>0</v>
      </c>
      <c r="AR150" s="30">
        <f t="shared" si="97"/>
        <v>0</v>
      </c>
      <c r="AS150" s="22">
        <f t="shared" si="73"/>
        <v>0</v>
      </c>
      <c r="AT150" s="112">
        <f t="shared" si="76"/>
        <v>0</v>
      </c>
      <c r="AU150" s="112">
        <f t="shared" si="77"/>
        <v>0</v>
      </c>
      <c r="AV150" s="112">
        <f t="shared" si="78"/>
        <v>0</v>
      </c>
      <c r="AW150" s="112">
        <f t="shared" si="79"/>
        <v>0</v>
      </c>
      <c r="AX150" s="112">
        <f t="shared" si="80"/>
        <v>0</v>
      </c>
      <c r="AY150" s="112">
        <f t="shared" si="81"/>
        <v>0</v>
      </c>
      <c r="AZ150" s="112">
        <f t="shared" si="82"/>
        <v>0</v>
      </c>
      <c r="BA150" s="112">
        <f t="shared" si="83"/>
        <v>0</v>
      </c>
      <c r="BB150" s="112">
        <f t="shared" si="88"/>
        <v>0</v>
      </c>
      <c r="BC150" s="112">
        <f t="shared" si="89"/>
        <v>0</v>
      </c>
      <c r="BD150" s="112">
        <f t="shared" si="90"/>
        <v>0</v>
      </c>
      <c r="BE150" s="112">
        <f t="shared" si="91"/>
        <v>0</v>
      </c>
    </row>
    <row r="151" spans="1:57" x14ac:dyDescent="0.2">
      <c r="A151" t="s">
        <v>56</v>
      </c>
      <c r="B151">
        <v>848709075284</v>
      </c>
      <c r="C151" s="2" t="s">
        <v>735</v>
      </c>
      <c r="D151" s="2" t="s">
        <v>736</v>
      </c>
      <c r="E151" s="2" t="s">
        <v>737</v>
      </c>
      <c r="F151" s="2" t="s">
        <v>60</v>
      </c>
      <c r="G151" s="2" t="s">
        <v>159</v>
      </c>
      <c r="H151" s="2" t="s">
        <v>159</v>
      </c>
      <c r="I151" s="2" t="s">
        <v>368</v>
      </c>
      <c r="J151" s="2" t="s">
        <v>3994</v>
      </c>
      <c r="K151" s="3">
        <v>0</v>
      </c>
      <c r="L151" s="25">
        <v>413.28</v>
      </c>
      <c r="M151" s="2" t="s">
        <v>2204</v>
      </c>
      <c r="N151" s="2" t="s">
        <v>66</v>
      </c>
      <c r="O151" s="3">
        <v>0</v>
      </c>
      <c r="P151" s="3">
        <v>0</v>
      </c>
      <c r="Q151" s="21">
        <f>SUMIF('On Orders'!$B:$B,$C151,'On Orders'!E:E)</f>
        <v>0</v>
      </c>
      <c r="R151" s="22">
        <f>SUMIF('On Orders'!$B:$B,$C151,'On Orders'!F:F)</f>
        <v>0</v>
      </c>
      <c r="S151" s="22">
        <f>SUMIF('On Orders'!$B:$B,$C151,'On Orders'!G:G)</f>
        <v>0</v>
      </c>
      <c r="T151" s="22">
        <f>SUMIF('On Orders'!$B:$B,$C151,'On Orders'!H:H)</f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1">
        <f t="shared" si="74"/>
        <v>0</v>
      </c>
      <c r="AH151" s="26">
        <f t="shared" si="75"/>
        <v>0</v>
      </c>
      <c r="AI151" s="26">
        <f t="shared" si="84"/>
        <v>0</v>
      </c>
      <c r="AJ151" s="26">
        <f t="shared" si="85"/>
        <v>0</v>
      </c>
      <c r="AK151" s="26">
        <f t="shared" si="86"/>
        <v>0</v>
      </c>
      <c r="AL151" s="26">
        <f t="shared" si="87"/>
        <v>0</v>
      </c>
      <c r="AM151" s="30">
        <f t="shared" si="92"/>
        <v>0</v>
      </c>
      <c r="AN151" s="30">
        <f t="shared" si="93"/>
        <v>0</v>
      </c>
      <c r="AO151" s="30">
        <f t="shared" si="94"/>
        <v>0</v>
      </c>
      <c r="AP151" s="30">
        <f t="shared" si="95"/>
        <v>0</v>
      </c>
      <c r="AQ151" s="30">
        <f t="shared" si="96"/>
        <v>0</v>
      </c>
      <c r="AR151" s="30">
        <f t="shared" si="97"/>
        <v>0</v>
      </c>
      <c r="AS151" s="22">
        <f t="shared" si="73"/>
        <v>0</v>
      </c>
      <c r="AT151" s="112">
        <f t="shared" si="76"/>
        <v>0</v>
      </c>
      <c r="AU151" s="112">
        <f t="shared" si="77"/>
        <v>0</v>
      </c>
      <c r="AV151" s="112">
        <f t="shared" si="78"/>
        <v>0</v>
      </c>
      <c r="AW151" s="112">
        <f t="shared" si="79"/>
        <v>0</v>
      </c>
      <c r="AX151" s="112">
        <f t="shared" si="80"/>
        <v>0</v>
      </c>
      <c r="AY151" s="112">
        <f t="shared" si="81"/>
        <v>0</v>
      </c>
      <c r="AZ151" s="112">
        <f t="shared" si="82"/>
        <v>0</v>
      </c>
      <c r="BA151" s="112">
        <f t="shared" si="83"/>
        <v>0</v>
      </c>
      <c r="BB151" s="112">
        <f t="shared" si="88"/>
        <v>0</v>
      </c>
      <c r="BC151" s="112">
        <f t="shared" si="89"/>
        <v>0</v>
      </c>
      <c r="BD151" s="112">
        <f t="shared" si="90"/>
        <v>0</v>
      </c>
      <c r="BE151" s="112">
        <f t="shared" si="91"/>
        <v>0</v>
      </c>
    </row>
    <row r="152" spans="1:57" x14ac:dyDescent="0.2">
      <c r="A152" t="s">
        <v>56</v>
      </c>
      <c r="B152">
        <v>848709075277</v>
      </c>
      <c r="C152" s="2" t="s">
        <v>738</v>
      </c>
      <c r="D152" s="2" t="s">
        <v>739</v>
      </c>
      <c r="E152" s="2" t="s">
        <v>740</v>
      </c>
      <c r="F152" s="2" t="s">
        <v>60</v>
      </c>
      <c r="G152" s="2" t="s">
        <v>159</v>
      </c>
      <c r="H152" s="2" t="s">
        <v>159</v>
      </c>
      <c r="I152" s="2" t="s">
        <v>368</v>
      </c>
      <c r="J152" s="2" t="s">
        <v>3994</v>
      </c>
      <c r="K152" s="3">
        <v>0</v>
      </c>
      <c r="L152" s="25">
        <v>413.28</v>
      </c>
      <c r="M152" s="2" t="s">
        <v>2204</v>
      </c>
      <c r="N152" s="2" t="s">
        <v>66</v>
      </c>
      <c r="O152" s="3">
        <v>0</v>
      </c>
      <c r="P152" s="3">
        <v>0</v>
      </c>
      <c r="Q152" s="21">
        <f>SUMIF('On Orders'!$B:$B,$C152,'On Orders'!E:E)</f>
        <v>0</v>
      </c>
      <c r="R152" s="22">
        <f>SUMIF('On Orders'!$B:$B,$C152,'On Orders'!F:F)</f>
        <v>0</v>
      </c>
      <c r="S152" s="22">
        <f>SUMIF('On Orders'!$B:$B,$C152,'On Orders'!G:G)</f>
        <v>0</v>
      </c>
      <c r="T152" s="22">
        <f>SUMIF('On Orders'!$B:$B,$C152,'On Orders'!H:H)</f>
        <v>0</v>
      </c>
      <c r="U152" s="3">
        <v>0</v>
      </c>
      <c r="V152" s="3"/>
      <c r="W152" s="3"/>
      <c r="X152" s="3"/>
      <c r="Y152" s="3"/>
      <c r="Z152" s="3"/>
      <c r="AA152" s="3"/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1">
        <f t="shared" si="74"/>
        <v>0</v>
      </c>
      <c r="AH152" s="26">
        <f t="shared" si="75"/>
        <v>0</v>
      </c>
      <c r="AI152" s="26">
        <f t="shared" si="84"/>
        <v>0</v>
      </c>
      <c r="AJ152" s="26">
        <f t="shared" si="85"/>
        <v>0</v>
      </c>
      <c r="AK152" s="26">
        <f t="shared" si="86"/>
        <v>0</v>
      </c>
      <c r="AL152" s="26">
        <f t="shared" si="87"/>
        <v>0</v>
      </c>
      <c r="AM152" s="30">
        <f t="shared" si="92"/>
        <v>0</v>
      </c>
      <c r="AN152" s="30">
        <f t="shared" si="93"/>
        <v>0</v>
      </c>
      <c r="AO152" s="30">
        <f t="shared" si="94"/>
        <v>0</v>
      </c>
      <c r="AP152" s="30">
        <f t="shared" si="95"/>
        <v>0</v>
      </c>
      <c r="AQ152" s="30">
        <f t="shared" si="96"/>
        <v>0</v>
      </c>
      <c r="AR152" s="30">
        <f t="shared" si="97"/>
        <v>0</v>
      </c>
      <c r="AS152" s="22">
        <f t="shared" si="73"/>
        <v>0</v>
      </c>
      <c r="AT152" s="112">
        <f t="shared" si="76"/>
        <v>0</v>
      </c>
      <c r="AU152" s="112">
        <f t="shared" si="77"/>
        <v>0</v>
      </c>
      <c r="AV152" s="112">
        <f t="shared" si="78"/>
        <v>0</v>
      </c>
      <c r="AW152" s="112">
        <f t="shared" si="79"/>
        <v>0</v>
      </c>
      <c r="AX152" s="112">
        <f t="shared" si="80"/>
        <v>0</v>
      </c>
      <c r="AY152" s="112">
        <f t="shared" si="81"/>
        <v>0</v>
      </c>
      <c r="AZ152" s="112">
        <f t="shared" si="82"/>
        <v>0</v>
      </c>
      <c r="BA152" s="112">
        <f t="shared" si="83"/>
        <v>0</v>
      </c>
      <c r="BB152" s="112">
        <f t="shared" si="88"/>
        <v>0</v>
      </c>
      <c r="BC152" s="112">
        <f t="shared" si="89"/>
        <v>0</v>
      </c>
      <c r="BD152" s="112">
        <f t="shared" si="90"/>
        <v>0</v>
      </c>
      <c r="BE152" s="112">
        <f t="shared" si="91"/>
        <v>0</v>
      </c>
    </row>
    <row r="153" spans="1:57" x14ac:dyDescent="0.2">
      <c r="A153" t="s">
        <v>56</v>
      </c>
      <c r="B153">
        <v>848709075420</v>
      </c>
      <c r="C153" s="2" t="s">
        <v>741</v>
      </c>
      <c r="D153" s="2" t="s">
        <v>742</v>
      </c>
      <c r="E153" s="2" t="s">
        <v>743</v>
      </c>
      <c r="F153" s="2" t="s">
        <v>60</v>
      </c>
      <c r="G153" s="2" t="s">
        <v>159</v>
      </c>
      <c r="H153" s="2" t="s">
        <v>159</v>
      </c>
      <c r="I153" s="2" t="s">
        <v>368</v>
      </c>
      <c r="J153" s="2" t="s">
        <v>3994</v>
      </c>
      <c r="K153" s="3">
        <v>0</v>
      </c>
      <c r="L153" s="25">
        <v>439.14</v>
      </c>
      <c r="M153" s="2" t="s">
        <v>2204</v>
      </c>
      <c r="N153" s="2" t="s">
        <v>66</v>
      </c>
      <c r="O153" s="3">
        <v>1</v>
      </c>
      <c r="P153" s="3">
        <v>0</v>
      </c>
      <c r="Q153" s="21">
        <f>SUMIF('On Orders'!$B:$B,$C153,'On Orders'!E:E)</f>
        <v>0</v>
      </c>
      <c r="R153" s="22">
        <f>SUMIF('On Orders'!$B:$B,$C153,'On Orders'!F:F)</f>
        <v>0</v>
      </c>
      <c r="S153" s="22">
        <f>SUMIF('On Orders'!$B:$B,$C153,'On Orders'!G:G)</f>
        <v>0</v>
      </c>
      <c r="T153" s="22">
        <f>SUMIF('On Orders'!$B:$B,$C153,'On Orders'!H:H)</f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1">
        <f t="shared" si="74"/>
        <v>1</v>
      </c>
      <c r="AH153" s="26">
        <f t="shared" si="75"/>
        <v>1</v>
      </c>
      <c r="AI153" s="26">
        <f t="shared" si="84"/>
        <v>1</v>
      </c>
      <c r="AJ153" s="26">
        <f t="shared" si="85"/>
        <v>1</v>
      </c>
      <c r="AK153" s="26">
        <f t="shared" si="86"/>
        <v>1</v>
      </c>
      <c r="AL153" s="26">
        <f t="shared" si="87"/>
        <v>1</v>
      </c>
      <c r="AM153" s="30">
        <f t="shared" si="92"/>
        <v>0</v>
      </c>
      <c r="AN153" s="30">
        <f t="shared" si="93"/>
        <v>0</v>
      </c>
      <c r="AO153" s="30">
        <f t="shared" si="94"/>
        <v>0</v>
      </c>
      <c r="AP153" s="30">
        <f t="shared" si="95"/>
        <v>0</v>
      </c>
      <c r="AQ153" s="30">
        <f t="shared" si="96"/>
        <v>0</v>
      </c>
      <c r="AR153" s="30">
        <f t="shared" si="97"/>
        <v>0</v>
      </c>
      <c r="AS153" s="22">
        <f t="shared" si="73"/>
        <v>0</v>
      </c>
      <c r="AT153" s="112">
        <f t="shared" si="76"/>
        <v>0</v>
      </c>
      <c r="AU153" s="112">
        <f t="shared" si="77"/>
        <v>0</v>
      </c>
      <c r="AV153" s="112">
        <f t="shared" si="78"/>
        <v>0</v>
      </c>
      <c r="AW153" s="112">
        <f t="shared" si="79"/>
        <v>0</v>
      </c>
      <c r="AX153" s="112">
        <f t="shared" si="80"/>
        <v>0</v>
      </c>
      <c r="AY153" s="112">
        <f t="shared" si="81"/>
        <v>0</v>
      </c>
      <c r="AZ153" s="112">
        <f t="shared" si="82"/>
        <v>0</v>
      </c>
      <c r="BA153" s="112">
        <f t="shared" si="83"/>
        <v>0</v>
      </c>
      <c r="BB153" s="112">
        <f t="shared" si="88"/>
        <v>0</v>
      </c>
      <c r="BC153" s="112">
        <f t="shared" si="89"/>
        <v>0</v>
      </c>
      <c r="BD153" s="112">
        <f t="shared" si="90"/>
        <v>0</v>
      </c>
      <c r="BE153" s="112">
        <f t="shared" si="91"/>
        <v>0</v>
      </c>
    </row>
    <row r="154" spans="1:57" x14ac:dyDescent="0.2">
      <c r="A154" t="s">
        <v>56</v>
      </c>
      <c r="B154">
        <v>840168527427</v>
      </c>
      <c r="C154" s="2" t="s">
        <v>744</v>
      </c>
      <c r="D154" s="2" t="s">
        <v>745</v>
      </c>
      <c r="E154" s="2" t="s">
        <v>746</v>
      </c>
      <c r="F154" s="2" t="s">
        <v>60</v>
      </c>
      <c r="G154" s="2" t="s">
        <v>144</v>
      </c>
      <c r="H154" s="2" t="s">
        <v>747</v>
      </c>
      <c r="I154" s="2" t="s">
        <v>368</v>
      </c>
      <c r="J154" s="2" t="s">
        <v>3994</v>
      </c>
      <c r="K154" s="3">
        <v>0</v>
      </c>
      <c r="L154" s="25">
        <v>115.99</v>
      </c>
      <c r="M154" s="2" t="s">
        <v>2204</v>
      </c>
      <c r="N154" s="2" t="s">
        <v>66</v>
      </c>
      <c r="O154" s="3">
        <v>0</v>
      </c>
      <c r="P154" s="3">
        <v>0</v>
      </c>
      <c r="Q154" s="21">
        <f>SUMIF('On Orders'!$B:$B,$C154,'On Orders'!E:E)</f>
        <v>0</v>
      </c>
      <c r="R154" s="22">
        <f>SUMIF('On Orders'!$B:$B,$C154,'On Orders'!F:F)</f>
        <v>0</v>
      </c>
      <c r="S154" s="22">
        <f>SUMIF('On Orders'!$B:$B,$C154,'On Orders'!G:G)</f>
        <v>0</v>
      </c>
      <c r="T154" s="22">
        <f>SUMIF('On Orders'!$B:$B,$C154,'On Orders'!H:H)</f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1">
        <f t="shared" si="74"/>
        <v>0</v>
      </c>
      <c r="AH154" s="26">
        <f t="shared" si="75"/>
        <v>0</v>
      </c>
      <c r="AI154" s="26">
        <f t="shared" si="84"/>
        <v>0</v>
      </c>
      <c r="AJ154" s="26">
        <f t="shared" si="85"/>
        <v>0</v>
      </c>
      <c r="AK154" s="26">
        <f t="shared" si="86"/>
        <v>0</v>
      </c>
      <c r="AL154" s="26">
        <f t="shared" si="87"/>
        <v>0</v>
      </c>
      <c r="AM154" s="30">
        <f t="shared" si="92"/>
        <v>0</v>
      </c>
      <c r="AN154" s="30">
        <f t="shared" si="93"/>
        <v>0</v>
      </c>
      <c r="AO154" s="30">
        <f t="shared" si="94"/>
        <v>0</v>
      </c>
      <c r="AP154" s="30">
        <f t="shared" si="95"/>
        <v>0</v>
      </c>
      <c r="AQ154" s="30">
        <f t="shared" si="96"/>
        <v>0</v>
      </c>
      <c r="AR154" s="30">
        <f t="shared" si="97"/>
        <v>0</v>
      </c>
      <c r="AS154" s="22">
        <f t="shared" si="73"/>
        <v>0</v>
      </c>
      <c r="AT154" s="112">
        <f t="shared" si="76"/>
        <v>0</v>
      </c>
      <c r="AU154" s="112">
        <f t="shared" si="77"/>
        <v>0</v>
      </c>
      <c r="AV154" s="112">
        <f t="shared" si="78"/>
        <v>0</v>
      </c>
      <c r="AW154" s="112">
        <f t="shared" si="79"/>
        <v>0</v>
      </c>
      <c r="AX154" s="112">
        <f t="shared" si="80"/>
        <v>0</v>
      </c>
      <c r="AY154" s="112">
        <f t="shared" si="81"/>
        <v>0</v>
      </c>
      <c r="AZ154" s="112">
        <f t="shared" si="82"/>
        <v>0</v>
      </c>
      <c r="BA154" s="112">
        <f t="shared" si="83"/>
        <v>0</v>
      </c>
      <c r="BB154" s="112">
        <f t="shared" si="88"/>
        <v>0</v>
      </c>
      <c r="BC154" s="112">
        <f t="shared" si="89"/>
        <v>0</v>
      </c>
      <c r="BD154" s="112">
        <f t="shared" si="90"/>
        <v>0</v>
      </c>
      <c r="BE154" s="112">
        <f t="shared" si="91"/>
        <v>0</v>
      </c>
    </row>
    <row r="155" spans="1:57" x14ac:dyDescent="0.2">
      <c r="A155" t="s">
        <v>56</v>
      </c>
      <c r="B155">
        <v>848709088444</v>
      </c>
      <c r="C155" s="2" t="s">
        <v>748</v>
      </c>
      <c r="D155" s="2" t="s">
        <v>749</v>
      </c>
      <c r="E155" s="2" t="s">
        <v>750</v>
      </c>
      <c r="F155" s="2" t="s">
        <v>60</v>
      </c>
      <c r="G155" s="2" t="s">
        <v>144</v>
      </c>
      <c r="H155" s="2" t="s">
        <v>747</v>
      </c>
      <c r="I155" s="2" t="s">
        <v>368</v>
      </c>
      <c r="J155" s="2" t="s">
        <v>3994</v>
      </c>
      <c r="K155" s="3">
        <v>0</v>
      </c>
      <c r="L155" s="25">
        <v>115.99</v>
      </c>
      <c r="M155" s="2" t="s">
        <v>2204</v>
      </c>
      <c r="N155" s="2" t="s">
        <v>66</v>
      </c>
      <c r="O155" s="3">
        <v>0</v>
      </c>
      <c r="P155" s="3">
        <v>0</v>
      </c>
      <c r="Q155" s="21">
        <f>SUMIF('On Orders'!$B:$B,$C155,'On Orders'!E:E)</f>
        <v>0</v>
      </c>
      <c r="R155" s="22">
        <f>SUMIF('On Orders'!$B:$B,$C155,'On Orders'!F:F)</f>
        <v>0</v>
      </c>
      <c r="S155" s="22">
        <f>SUMIF('On Orders'!$B:$B,$C155,'On Orders'!G:G)</f>
        <v>0</v>
      </c>
      <c r="T155" s="22">
        <f>SUMIF('On Orders'!$B:$B,$C155,'On Orders'!H:H)</f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1">
        <f t="shared" si="74"/>
        <v>0</v>
      </c>
      <c r="AH155" s="26">
        <f t="shared" si="75"/>
        <v>0</v>
      </c>
      <c r="AI155" s="26">
        <f t="shared" si="84"/>
        <v>0</v>
      </c>
      <c r="AJ155" s="26">
        <f t="shared" si="85"/>
        <v>0</v>
      </c>
      <c r="AK155" s="26">
        <f t="shared" si="86"/>
        <v>0</v>
      </c>
      <c r="AL155" s="26">
        <f t="shared" si="87"/>
        <v>0</v>
      </c>
      <c r="AM155" s="30">
        <f t="shared" si="92"/>
        <v>0</v>
      </c>
      <c r="AN155" s="30">
        <f t="shared" si="93"/>
        <v>0</v>
      </c>
      <c r="AO155" s="30">
        <f t="shared" si="94"/>
        <v>0</v>
      </c>
      <c r="AP155" s="30">
        <f t="shared" si="95"/>
        <v>0</v>
      </c>
      <c r="AQ155" s="30">
        <f t="shared" si="96"/>
        <v>0</v>
      </c>
      <c r="AR155" s="30">
        <f t="shared" si="97"/>
        <v>0</v>
      </c>
      <c r="AS155" s="22">
        <f t="shared" si="73"/>
        <v>0</v>
      </c>
      <c r="AT155" s="112">
        <f t="shared" si="76"/>
        <v>0</v>
      </c>
      <c r="AU155" s="112">
        <f t="shared" si="77"/>
        <v>0</v>
      </c>
      <c r="AV155" s="112">
        <f t="shared" si="78"/>
        <v>0</v>
      </c>
      <c r="AW155" s="112">
        <f t="shared" si="79"/>
        <v>0</v>
      </c>
      <c r="AX155" s="112">
        <f t="shared" si="80"/>
        <v>0</v>
      </c>
      <c r="AY155" s="112">
        <f t="shared" si="81"/>
        <v>0</v>
      </c>
      <c r="AZ155" s="112">
        <f t="shared" si="82"/>
        <v>0</v>
      </c>
      <c r="BA155" s="112">
        <f t="shared" si="83"/>
        <v>0</v>
      </c>
      <c r="BB155" s="112">
        <f t="shared" si="88"/>
        <v>0</v>
      </c>
      <c r="BC155" s="112">
        <f t="shared" si="89"/>
        <v>0</v>
      </c>
      <c r="BD155" s="112">
        <f t="shared" si="90"/>
        <v>0</v>
      </c>
      <c r="BE155" s="112">
        <f t="shared" si="91"/>
        <v>0</v>
      </c>
    </row>
    <row r="156" spans="1:57" x14ac:dyDescent="0.2">
      <c r="A156" t="s">
        <v>56</v>
      </c>
      <c r="B156">
        <v>848709088680</v>
      </c>
      <c r="C156" s="2" t="s">
        <v>751</v>
      </c>
      <c r="D156" s="2" t="s">
        <v>752</v>
      </c>
      <c r="E156" s="2" t="s">
        <v>753</v>
      </c>
      <c r="F156" s="2" t="s">
        <v>60</v>
      </c>
      <c r="G156" s="2" t="s">
        <v>144</v>
      </c>
      <c r="H156" s="2" t="s">
        <v>747</v>
      </c>
      <c r="I156" s="2" t="s">
        <v>368</v>
      </c>
      <c r="J156" s="2" t="s">
        <v>3994</v>
      </c>
      <c r="K156" s="3">
        <v>0</v>
      </c>
      <c r="L156" s="25">
        <v>115.99</v>
      </c>
      <c r="M156" s="2" t="s">
        <v>2204</v>
      </c>
      <c r="N156" s="2" t="s">
        <v>66</v>
      </c>
      <c r="O156" s="3">
        <v>0</v>
      </c>
      <c r="P156" s="3">
        <v>0</v>
      </c>
      <c r="Q156" s="21">
        <f>SUMIF('On Orders'!$B:$B,$C156,'On Orders'!E:E)</f>
        <v>0</v>
      </c>
      <c r="R156" s="22">
        <f>SUMIF('On Orders'!$B:$B,$C156,'On Orders'!F:F)</f>
        <v>0</v>
      </c>
      <c r="S156" s="22">
        <f>SUMIF('On Orders'!$B:$B,$C156,'On Orders'!G:G)</f>
        <v>0</v>
      </c>
      <c r="T156" s="22">
        <f>SUMIF('On Orders'!$B:$B,$C156,'On Orders'!H:H)</f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1">
        <f t="shared" si="74"/>
        <v>0</v>
      </c>
      <c r="AH156" s="26">
        <f t="shared" si="75"/>
        <v>0</v>
      </c>
      <c r="AI156" s="26">
        <f t="shared" si="84"/>
        <v>0</v>
      </c>
      <c r="AJ156" s="26">
        <f t="shared" si="85"/>
        <v>0</v>
      </c>
      <c r="AK156" s="26">
        <f t="shared" si="86"/>
        <v>0</v>
      </c>
      <c r="AL156" s="26">
        <f t="shared" si="87"/>
        <v>0</v>
      </c>
      <c r="AM156" s="30">
        <f t="shared" si="92"/>
        <v>0</v>
      </c>
      <c r="AN156" s="30">
        <f t="shared" si="93"/>
        <v>0</v>
      </c>
      <c r="AO156" s="30">
        <f t="shared" si="94"/>
        <v>0</v>
      </c>
      <c r="AP156" s="30">
        <f t="shared" si="95"/>
        <v>0</v>
      </c>
      <c r="AQ156" s="30">
        <f t="shared" si="96"/>
        <v>0</v>
      </c>
      <c r="AR156" s="30">
        <f t="shared" si="97"/>
        <v>0</v>
      </c>
      <c r="AS156" s="22">
        <f t="shared" si="73"/>
        <v>0</v>
      </c>
      <c r="AT156" s="112">
        <f t="shared" si="76"/>
        <v>0</v>
      </c>
      <c r="AU156" s="112">
        <f t="shared" si="77"/>
        <v>0</v>
      </c>
      <c r="AV156" s="112">
        <f t="shared" si="78"/>
        <v>0</v>
      </c>
      <c r="AW156" s="112">
        <f t="shared" si="79"/>
        <v>0</v>
      </c>
      <c r="AX156" s="112">
        <f t="shared" si="80"/>
        <v>0</v>
      </c>
      <c r="AY156" s="112">
        <f t="shared" si="81"/>
        <v>0</v>
      </c>
      <c r="AZ156" s="112">
        <f t="shared" si="82"/>
        <v>0</v>
      </c>
      <c r="BA156" s="112">
        <f t="shared" si="83"/>
        <v>0</v>
      </c>
      <c r="BB156" s="112">
        <f t="shared" si="88"/>
        <v>0</v>
      </c>
      <c r="BC156" s="112">
        <f t="shared" si="89"/>
        <v>0</v>
      </c>
      <c r="BD156" s="112">
        <f t="shared" si="90"/>
        <v>0</v>
      </c>
      <c r="BE156" s="112">
        <f t="shared" si="91"/>
        <v>0</v>
      </c>
    </row>
    <row r="157" spans="1:57" x14ac:dyDescent="0.2">
      <c r="A157" t="s">
        <v>56</v>
      </c>
      <c r="B157">
        <v>848709091734</v>
      </c>
      <c r="C157" s="2" t="s">
        <v>754</v>
      </c>
      <c r="D157" s="2" t="s">
        <v>755</v>
      </c>
      <c r="E157" s="2" t="s">
        <v>756</v>
      </c>
      <c r="F157" s="2" t="s">
        <v>60</v>
      </c>
      <c r="G157" s="2" t="s">
        <v>144</v>
      </c>
      <c r="H157" s="2" t="s">
        <v>747</v>
      </c>
      <c r="I157" s="2" t="s">
        <v>368</v>
      </c>
      <c r="J157" s="2" t="s">
        <v>3994</v>
      </c>
      <c r="K157" s="3">
        <v>0</v>
      </c>
      <c r="L157" s="25">
        <v>568.45000000000005</v>
      </c>
      <c r="M157" s="2" t="s">
        <v>2204</v>
      </c>
      <c r="N157" s="2" t="s">
        <v>66</v>
      </c>
      <c r="O157" s="3">
        <v>0</v>
      </c>
      <c r="P157" s="3">
        <v>0</v>
      </c>
      <c r="Q157" s="21">
        <f>SUMIF('On Orders'!$B:$B,$C157,'On Orders'!E:E)</f>
        <v>0</v>
      </c>
      <c r="R157" s="22">
        <f>SUMIF('On Orders'!$B:$B,$C157,'On Orders'!F:F)</f>
        <v>0</v>
      </c>
      <c r="S157" s="22">
        <f>SUMIF('On Orders'!$B:$B,$C157,'On Orders'!G:G)</f>
        <v>0</v>
      </c>
      <c r="T157" s="22">
        <f>SUMIF('On Orders'!$B:$B,$C157,'On Orders'!H:H)</f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1">
        <f t="shared" si="74"/>
        <v>0</v>
      </c>
      <c r="AH157" s="26">
        <f t="shared" si="75"/>
        <v>0</v>
      </c>
      <c r="AI157" s="26">
        <f t="shared" si="84"/>
        <v>0</v>
      </c>
      <c r="AJ157" s="26">
        <f t="shared" si="85"/>
        <v>0</v>
      </c>
      <c r="AK157" s="26">
        <f t="shared" si="86"/>
        <v>0</v>
      </c>
      <c r="AL157" s="26">
        <f t="shared" si="87"/>
        <v>0</v>
      </c>
      <c r="AM157" s="30">
        <f t="shared" si="92"/>
        <v>0</v>
      </c>
      <c r="AN157" s="30">
        <f t="shared" si="93"/>
        <v>0</v>
      </c>
      <c r="AO157" s="30">
        <f t="shared" si="94"/>
        <v>0</v>
      </c>
      <c r="AP157" s="30">
        <f t="shared" si="95"/>
        <v>0</v>
      </c>
      <c r="AQ157" s="30">
        <f t="shared" si="96"/>
        <v>0</v>
      </c>
      <c r="AR157" s="30">
        <f t="shared" si="97"/>
        <v>0</v>
      </c>
      <c r="AS157" s="22">
        <f t="shared" si="73"/>
        <v>0</v>
      </c>
      <c r="AT157" s="112">
        <f t="shared" si="76"/>
        <v>0</v>
      </c>
      <c r="AU157" s="112">
        <f t="shared" si="77"/>
        <v>0</v>
      </c>
      <c r="AV157" s="112">
        <f t="shared" si="78"/>
        <v>0</v>
      </c>
      <c r="AW157" s="112">
        <f t="shared" si="79"/>
        <v>0</v>
      </c>
      <c r="AX157" s="112">
        <f t="shared" si="80"/>
        <v>0</v>
      </c>
      <c r="AY157" s="112">
        <f t="shared" si="81"/>
        <v>0</v>
      </c>
      <c r="AZ157" s="112">
        <f t="shared" si="82"/>
        <v>0</v>
      </c>
      <c r="BA157" s="112">
        <f t="shared" si="83"/>
        <v>0</v>
      </c>
      <c r="BB157" s="112">
        <f t="shared" si="88"/>
        <v>0</v>
      </c>
      <c r="BC157" s="112">
        <f t="shared" si="89"/>
        <v>0</v>
      </c>
      <c r="BD157" s="112">
        <f t="shared" si="90"/>
        <v>0</v>
      </c>
      <c r="BE157" s="112">
        <f t="shared" si="91"/>
        <v>0</v>
      </c>
    </row>
    <row r="158" spans="1:57" x14ac:dyDescent="0.2">
      <c r="A158" t="s">
        <v>56</v>
      </c>
      <c r="B158">
        <v>848709091239</v>
      </c>
      <c r="C158" s="2" t="s">
        <v>757</v>
      </c>
      <c r="D158" s="2" t="s">
        <v>758</v>
      </c>
      <c r="E158" s="2" t="s">
        <v>759</v>
      </c>
      <c r="F158" s="2" t="s">
        <v>60</v>
      </c>
      <c r="G158" s="2" t="s">
        <v>144</v>
      </c>
      <c r="H158" s="2" t="s">
        <v>747</v>
      </c>
      <c r="I158" s="2" t="s">
        <v>368</v>
      </c>
      <c r="J158" s="2" t="s">
        <v>3994</v>
      </c>
      <c r="K158" s="3">
        <v>0</v>
      </c>
      <c r="L158" s="25">
        <v>568.45000000000005</v>
      </c>
      <c r="M158" s="2" t="s">
        <v>2204</v>
      </c>
      <c r="N158" s="2" t="s">
        <v>66</v>
      </c>
      <c r="O158" s="3">
        <v>1</v>
      </c>
      <c r="P158" s="3">
        <v>0</v>
      </c>
      <c r="Q158" s="21">
        <f>SUMIF('On Orders'!$B:$B,$C158,'On Orders'!E:E)</f>
        <v>0</v>
      </c>
      <c r="R158" s="22">
        <f>SUMIF('On Orders'!$B:$B,$C158,'On Orders'!F:F)</f>
        <v>0</v>
      </c>
      <c r="S158" s="22">
        <f>SUMIF('On Orders'!$B:$B,$C158,'On Orders'!G:G)</f>
        <v>0</v>
      </c>
      <c r="T158" s="22">
        <f>SUMIF('On Orders'!$B:$B,$C158,'On Orders'!H:H)</f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1">
        <f t="shared" si="74"/>
        <v>1</v>
      </c>
      <c r="AH158" s="26">
        <f t="shared" si="75"/>
        <v>1</v>
      </c>
      <c r="AI158" s="26">
        <f t="shared" si="84"/>
        <v>1</v>
      </c>
      <c r="AJ158" s="26">
        <f t="shared" si="85"/>
        <v>1</v>
      </c>
      <c r="AK158" s="26">
        <f t="shared" si="86"/>
        <v>1</v>
      </c>
      <c r="AL158" s="26">
        <f t="shared" si="87"/>
        <v>1</v>
      </c>
      <c r="AM158" s="30">
        <f t="shared" si="92"/>
        <v>0</v>
      </c>
      <c r="AN158" s="30">
        <f t="shared" si="93"/>
        <v>0</v>
      </c>
      <c r="AO158" s="30">
        <f t="shared" si="94"/>
        <v>0</v>
      </c>
      <c r="AP158" s="30">
        <f t="shared" si="95"/>
        <v>0</v>
      </c>
      <c r="AQ158" s="30">
        <f t="shared" si="96"/>
        <v>0</v>
      </c>
      <c r="AR158" s="30">
        <f t="shared" si="97"/>
        <v>0</v>
      </c>
      <c r="AS158" s="22">
        <f t="shared" si="73"/>
        <v>0</v>
      </c>
      <c r="AT158" s="112">
        <f t="shared" si="76"/>
        <v>0</v>
      </c>
      <c r="AU158" s="112">
        <f t="shared" si="77"/>
        <v>0</v>
      </c>
      <c r="AV158" s="112">
        <f t="shared" si="78"/>
        <v>0</v>
      </c>
      <c r="AW158" s="112">
        <f t="shared" si="79"/>
        <v>0</v>
      </c>
      <c r="AX158" s="112">
        <f t="shared" si="80"/>
        <v>0</v>
      </c>
      <c r="AY158" s="112">
        <f t="shared" si="81"/>
        <v>0</v>
      </c>
      <c r="AZ158" s="112">
        <f t="shared" si="82"/>
        <v>0</v>
      </c>
      <c r="BA158" s="112">
        <f t="shared" si="83"/>
        <v>0</v>
      </c>
      <c r="BB158" s="112">
        <f t="shared" si="88"/>
        <v>0</v>
      </c>
      <c r="BC158" s="112">
        <f t="shared" si="89"/>
        <v>0</v>
      </c>
      <c r="BD158" s="112">
        <f t="shared" si="90"/>
        <v>0</v>
      </c>
      <c r="BE158" s="112">
        <f t="shared" si="91"/>
        <v>0</v>
      </c>
    </row>
    <row r="159" spans="1:57" x14ac:dyDescent="0.2">
      <c r="A159" t="s">
        <v>56</v>
      </c>
      <c r="B159">
        <v>840168502233</v>
      </c>
      <c r="C159" s="2" t="s">
        <v>760</v>
      </c>
      <c r="D159" s="2" t="s">
        <v>761</v>
      </c>
      <c r="E159" s="2" t="s">
        <v>762</v>
      </c>
      <c r="F159" s="2" t="s">
        <v>60</v>
      </c>
      <c r="G159" s="2" t="s">
        <v>144</v>
      </c>
      <c r="H159" s="2" t="s">
        <v>763</v>
      </c>
      <c r="I159" s="2" t="s">
        <v>368</v>
      </c>
      <c r="J159" s="2" t="s">
        <v>3994</v>
      </c>
      <c r="K159" s="3">
        <v>0</v>
      </c>
      <c r="L159" s="25">
        <v>426.34</v>
      </c>
      <c r="M159" s="2" t="s">
        <v>2204</v>
      </c>
      <c r="N159" s="2" t="s">
        <v>66</v>
      </c>
      <c r="O159" s="3">
        <v>0</v>
      </c>
      <c r="P159" s="3">
        <v>0</v>
      </c>
      <c r="Q159" s="21">
        <f>SUMIF('On Orders'!$B:$B,$C159,'On Orders'!E:E)</f>
        <v>0</v>
      </c>
      <c r="R159" s="22">
        <f>SUMIF('On Orders'!$B:$B,$C159,'On Orders'!F:F)</f>
        <v>0</v>
      </c>
      <c r="S159" s="22">
        <f>SUMIF('On Orders'!$B:$B,$C159,'On Orders'!G:G)</f>
        <v>0</v>
      </c>
      <c r="T159" s="22">
        <f>SUMIF('On Orders'!$B:$B,$C159,'On Orders'!H:H)</f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1">
        <f t="shared" si="74"/>
        <v>0</v>
      </c>
      <c r="AH159" s="26">
        <f t="shared" si="75"/>
        <v>0</v>
      </c>
      <c r="AI159" s="26">
        <f t="shared" si="84"/>
        <v>0</v>
      </c>
      <c r="AJ159" s="26">
        <f t="shared" si="85"/>
        <v>0</v>
      </c>
      <c r="AK159" s="26">
        <f t="shared" si="86"/>
        <v>0</v>
      </c>
      <c r="AL159" s="26">
        <f t="shared" si="87"/>
        <v>0</v>
      </c>
      <c r="AM159" s="30">
        <f t="shared" si="92"/>
        <v>0</v>
      </c>
      <c r="AN159" s="30">
        <f t="shared" si="93"/>
        <v>0</v>
      </c>
      <c r="AO159" s="30">
        <f t="shared" si="94"/>
        <v>0</v>
      </c>
      <c r="AP159" s="30">
        <f t="shared" si="95"/>
        <v>0</v>
      </c>
      <c r="AQ159" s="30">
        <f t="shared" si="96"/>
        <v>0</v>
      </c>
      <c r="AR159" s="30">
        <f t="shared" si="97"/>
        <v>0</v>
      </c>
      <c r="AS159" s="22">
        <f t="shared" ref="AS159:AS222" si="98">SUM(AM159:AR159)</f>
        <v>0</v>
      </c>
      <c r="AT159" s="112">
        <f t="shared" si="76"/>
        <v>0</v>
      </c>
      <c r="AU159" s="112">
        <f t="shared" si="77"/>
        <v>0</v>
      </c>
      <c r="AV159" s="112">
        <f t="shared" si="78"/>
        <v>0</v>
      </c>
      <c r="AW159" s="112">
        <f t="shared" si="79"/>
        <v>0</v>
      </c>
      <c r="AX159" s="112">
        <f t="shared" si="80"/>
        <v>0</v>
      </c>
      <c r="AY159" s="112">
        <f t="shared" si="81"/>
        <v>0</v>
      </c>
      <c r="AZ159" s="112">
        <f t="shared" si="82"/>
        <v>0</v>
      </c>
      <c r="BA159" s="112">
        <f t="shared" si="83"/>
        <v>0</v>
      </c>
      <c r="BB159" s="112">
        <f t="shared" si="88"/>
        <v>0</v>
      </c>
      <c r="BC159" s="112">
        <f t="shared" si="89"/>
        <v>0</v>
      </c>
      <c r="BD159" s="112">
        <f t="shared" si="90"/>
        <v>0</v>
      </c>
      <c r="BE159" s="112">
        <f t="shared" si="91"/>
        <v>0</v>
      </c>
    </row>
    <row r="160" spans="1:57" x14ac:dyDescent="0.2">
      <c r="A160" t="s">
        <v>56</v>
      </c>
      <c r="B160">
        <v>848709091185</v>
      </c>
      <c r="C160" s="2" t="s">
        <v>764</v>
      </c>
      <c r="D160" s="2" t="s">
        <v>765</v>
      </c>
      <c r="E160" s="2" t="s">
        <v>766</v>
      </c>
      <c r="F160" s="2" t="s">
        <v>60</v>
      </c>
      <c r="G160" s="2" t="s">
        <v>144</v>
      </c>
      <c r="H160" s="2" t="s">
        <v>763</v>
      </c>
      <c r="I160" s="2" t="s">
        <v>368</v>
      </c>
      <c r="J160" s="2" t="s">
        <v>3994</v>
      </c>
      <c r="K160" s="3">
        <v>0</v>
      </c>
      <c r="L160" s="25">
        <v>568.45000000000005</v>
      </c>
      <c r="M160" s="2" t="s">
        <v>2204</v>
      </c>
      <c r="N160" s="2" t="s">
        <v>66</v>
      </c>
      <c r="O160" s="3">
        <v>0</v>
      </c>
      <c r="P160" s="3">
        <v>0</v>
      </c>
      <c r="Q160" s="21">
        <f>SUMIF('On Orders'!$B:$B,$C160,'On Orders'!E:E)</f>
        <v>0</v>
      </c>
      <c r="R160" s="22">
        <f>SUMIF('On Orders'!$B:$B,$C160,'On Orders'!F:F)</f>
        <v>0</v>
      </c>
      <c r="S160" s="22">
        <f>SUMIF('On Orders'!$B:$B,$C160,'On Orders'!G:G)</f>
        <v>0</v>
      </c>
      <c r="T160" s="22">
        <f>SUMIF('On Orders'!$B:$B,$C160,'On Orders'!H:H)</f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1">
        <f t="shared" si="74"/>
        <v>0</v>
      </c>
      <c r="AH160" s="26">
        <f t="shared" si="75"/>
        <v>0</v>
      </c>
      <c r="AI160" s="26">
        <f t="shared" si="84"/>
        <v>0</v>
      </c>
      <c r="AJ160" s="26">
        <f t="shared" si="85"/>
        <v>0</v>
      </c>
      <c r="AK160" s="26">
        <f t="shared" si="86"/>
        <v>0</v>
      </c>
      <c r="AL160" s="26">
        <f t="shared" si="87"/>
        <v>0</v>
      </c>
      <c r="AM160" s="30">
        <f t="shared" si="92"/>
        <v>0</v>
      </c>
      <c r="AN160" s="30">
        <f t="shared" si="93"/>
        <v>0</v>
      </c>
      <c r="AO160" s="30">
        <f t="shared" si="94"/>
        <v>0</v>
      </c>
      <c r="AP160" s="30">
        <f t="shared" si="95"/>
        <v>0</v>
      </c>
      <c r="AQ160" s="30">
        <f t="shared" si="96"/>
        <v>0</v>
      </c>
      <c r="AR160" s="30">
        <f t="shared" si="97"/>
        <v>0</v>
      </c>
      <c r="AS160" s="22">
        <f t="shared" si="98"/>
        <v>0</v>
      </c>
      <c r="AT160" s="112">
        <f t="shared" si="76"/>
        <v>0</v>
      </c>
      <c r="AU160" s="112">
        <f t="shared" si="77"/>
        <v>0</v>
      </c>
      <c r="AV160" s="112">
        <f t="shared" si="78"/>
        <v>0</v>
      </c>
      <c r="AW160" s="112">
        <f t="shared" si="79"/>
        <v>0</v>
      </c>
      <c r="AX160" s="112">
        <f t="shared" si="80"/>
        <v>0</v>
      </c>
      <c r="AY160" s="112">
        <f t="shared" si="81"/>
        <v>0</v>
      </c>
      <c r="AZ160" s="112">
        <f t="shared" si="82"/>
        <v>0</v>
      </c>
      <c r="BA160" s="112">
        <f t="shared" si="83"/>
        <v>0</v>
      </c>
      <c r="BB160" s="112">
        <f t="shared" si="88"/>
        <v>0</v>
      </c>
      <c r="BC160" s="112">
        <f t="shared" si="89"/>
        <v>0</v>
      </c>
      <c r="BD160" s="112">
        <f t="shared" si="90"/>
        <v>0</v>
      </c>
      <c r="BE160" s="112">
        <f t="shared" si="91"/>
        <v>0</v>
      </c>
    </row>
    <row r="161" spans="1:57" x14ac:dyDescent="0.2">
      <c r="A161" t="s">
        <v>56</v>
      </c>
      <c r="B161">
        <v>848709091345</v>
      </c>
      <c r="C161" s="2" t="s">
        <v>767</v>
      </c>
      <c r="D161" s="2" t="s">
        <v>768</v>
      </c>
      <c r="E161" s="2" t="s">
        <v>769</v>
      </c>
      <c r="F161" s="2" t="s">
        <v>60</v>
      </c>
      <c r="G161" s="2" t="s">
        <v>144</v>
      </c>
      <c r="H161" s="2" t="s">
        <v>763</v>
      </c>
      <c r="I161" s="2" t="s">
        <v>368</v>
      </c>
      <c r="J161" s="2" t="s">
        <v>3994</v>
      </c>
      <c r="K161" s="3">
        <v>0</v>
      </c>
      <c r="L161" s="25">
        <v>516.72</v>
      </c>
      <c r="M161" s="2" t="s">
        <v>2204</v>
      </c>
      <c r="N161" s="2" t="s">
        <v>66</v>
      </c>
      <c r="O161" s="3">
        <v>0</v>
      </c>
      <c r="P161" s="3">
        <v>0</v>
      </c>
      <c r="Q161" s="21">
        <f>SUMIF('On Orders'!$B:$B,$C161,'On Orders'!E:E)</f>
        <v>0</v>
      </c>
      <c r="R161" s="22">
        <f>SUMIF('On Orders'!$B:$B,$C161,'On Orders'!F:F)</f>
        <v>0</v>
      </c>
      <c r="S161" s="22">
        <f>SUMIF('On Orders'!$B:$B,$C161,'On Orders'!G:G)</f>
        <v>0</v>
      </c>
      <c r="T161" s="22">
        <f>SUMIF('On Orders'!$B:$B,$C161,'On Orders'!H:H)</f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1">
        <f t="shared" si="74"/>
        <v>0</v>
      </c>
      <c r="AH161" s="26">
        <f t="shared" si="75"/>
        <v>0</v>
      </c>
      <c r="AI161" s="26">
        <f t="shared" si="84"/>
        <v>0</v>
      </c>
      <c r="AJ161" s="26">
        <f t="shared" si="85"/>
        <v>0</v>
      </c>
      <c r="AK161" s="26">
        <f t="shared" si="86"/>
        <v>0</v>
      </c>
      <c r="AL161" s="26">
        <f t="shared" si="87"/>
        <v>0</v>
      </c>
      <c r="AM161" s="30">
        <f t="shared" si="92"/>
        <v>0</v>
      </c>
      <c r="AN161" s="30">
        <f t="shared" si="93"/>
        <v>0</v>
      </c>
      <c r="AO161" s="30">
        <f t="shared" si="94"/>
        <v>0</v>
      </c>
      <c r="AP161" s="30">
        <f t="shared" si="95"/>
        <v>0</v>
      </c>
      <c r="AQ161" s="30">
        <f t="shared" si="96"/>
        <v>0</v>
      </c>
      <c r="AR161" s="30">
        <f t="shared" si="97"/>
        <v>0</v>
      </c>
      <c r="AS161" s="22">
        <f t="shared" si="98"/>
        <v>0</v>
      </c>
      <c r="AT161" s="112">
        <f t="shared" si="76"/>
        <v>0</v>
      </c>
      <c r="AU161" s="112">
        <f t="shared" si="77"/>
        <v>0</v>
      </c>
      <c r="AV161" s="112">
        <f t="shared" si="78"/>
        <v>0</v>
      </c>
      <c r="AW161" s="112">
        <f t="shared" si="79"/>
        <v>0</v>
      </c>
      <c r="AX161" s="112">
        <f t="shared" si="80"/>
        <v>0</v>
      </c>
      <c r="AY161" s="112">
        <f t="shared" si="81"/>
        <v>0</v>
      </c>
      <c r="AZ161" s="112">
        <f t="shared" si="82"/>
        <v>0</v>
      </c>
      <c r="BA161" s="112">
        <f t="shared" si="83"/>
        <v>0</v>
      </c>
      <c r="BB161" s="112">
        <f t="shared" si="88"/>
        <v>0</v>
      </c>
      <c r="BC161" s="112">
        <f t="shared" si="89"/>
        <v>0</v>
      </c>
      <c r="BD161" s="112">
        <f t="shared" si="90"/>
        <v>0</v>
      </c>
      <c r="BE161" s="112">
        <f t="shared" si="91"/>
        <v>0</v>
      </c>
    </row>
    <row r="162" spans="1:57" x14ac:dyDescent="0.2">
      <c r="A162" t="s">
        <v>56</v>
      </c>
      <c r="B162">
        <v>848709096760</v>
      </c>
      <c r="C162" s="2" t="s">
        <v>770</v>
      </c>
      <c r="D162" s="2" t="s">
        <v>771</v>
      </c>
      <c r="E162" s="2" t="s">
        <v>772</v>
      </c>
      <c r="F162" s="2" t="s">
        <v>60</v>
      </c>
      <c r="G162" s="2" t="s">
        <v>144</v>
      </c>
      <c r="H162" s="2" t="s">
        <v>763</v>
      </c>
      <c r="I162" s="2" t="s">
        <v>368</v>
      </c>
      <c r="J162" s="2" t="s">
        <v>3994</v>
      </c>
      <c r="K162" s="3">
        <v>0</v>
      </c>
      <c r="L162" s="25">
        <v>568.45000000000005</v>
      </c>
      <c r="M162" s="2" t="s">
        <v>2204</v>
      </c>
      <c r="N162" s="2" t="s">
        <v>66</v>
      </c>
      <c r="O162" s="3">
        <v>0</v>
      </c>
      <c r="P162" s="3">
        <v>0</v>
      </c>
      <c r="Q162" s="21">
        <f>SUMIF('On Orders'!$B:$B,$C162,'On Orders'!E:E)</f>
        <v>0</v>
      </c>
      <c r="R162" s="22">
        <f>SUMIF('On Orders'!$B:$B,$C162,'On Orders'!F:F)</f>
        <v>0</v>
      </c>
      <c r="S162" s="22">
        <f>SUMIF('On Orders'!$B:$B,$C162,'On Orders'!G:G)</f>
        <v>0</v>
      </c>
      <c r="T162" s="22">
        <f>SUMIF('On Orders'!$B:$B,$C162,'On Orders'!H:H)</f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1">
        <f t="shared" si="74"/>
        <v>0</v>
      </c>
      <c r="AH162" s="26">
        <f t="shared" si="75"/>
        <v>0</v>
      </c>
      <c r="AI162" s="26">
        <f t="shared" si="84"/>
        <v>0</v>
      </c>
      <c r="AJ162" s="26">
        <f t="shared" si="85"/>
        <v>0</v>
      </c>
      <c r="AK162" s="26">
        <f t="shared" si="86"/>
        <v>0</v>
      </c>
      <c r="AL162" s="26">
        <f t="shared" si="87"/>
        <v>0</v>
      </c>
      <c r="AM162" s="30">
        <f t="shared" si="92"/>
        <v>0</v>
      </c>
      <c r="AN162" s="30">
        <f t="shared" si="93"/>
        <v>0</v>
      </c>
      <c r="AO162" s="30">
        <f t="shared" si="94"/>
        <v>0</v>
      </c>
      <c r="AP162" s="30">
        <f t="shared" si="95"/>
        <v>0</v>
      </c>
      <c r="AQ162" s="30">
        <f t="shared" si="96"/>
        <v>0</v>
      </c>
      <c r="AR162" s="30">
        <f t="shared" si="97"/>
        <v>0</v>
      </c>
      <c r="AS162" s="22">
        <f t="shared" si="98"/>
        <v>0</v>
      </c>
      <c r="AT162" s="112">
        <f t="shared" si="76"/>
        <v>0</v>
      </c>
      <c r="AU162" s="112">
        <f t="shared" si="77"/>
        <v>0</v>
      </c>
      <c r="AV162" s="112">
        <f t="shared" si="78"/>
        <v>0</v>
      </c>
      <c r="AW162" s="112">
        <f t="shared" si="79"/>
        <v>0</v>
      </c>
      <c r="AX162" s="112">
        <f t="shared" si="80"/>
        <v>0</v>
      </c>
      <c r="AY162" s="112">
        <f t="shared" si="81"/>
        <v>0</v>
      </c>
      <c r="AZ162" s="112">
        <f t="shared" si="82"/>
        <v>0</v>
      </c>
      <c r="BA162" s="112">
        <f t="shared" si="83"/>
        <v>0</v>
      </c>
      <c r="BB162" s="112">
        <f t="shared" si="88"/>
        <v>0</v>
      </c>
      <c r="BC162" s="112">
        <f t="shared" si="89"/>
        <v>0</v>
      </c>
      <c r="BD162" s="112">
        <f t="shared" si="90"/>
        <v>0</v>
      </c>
      <c r="BE162" s="112">
        <f t="shared" si="91"/>
        <v>0</v>
      </c>
    </row>
    <row r="163" spans="1:57" x14ac:dyDescent="0.2">
      <c r="A163" t="s">
        <v>56</v>
      </c>
      <c r="B163">
        <v>840168503964</v>
      </c>
      <c r="C163" s="2" t="s">
        <v>773</v>
      </c>
      <c r="D163" s="2" t="s">
        <v>774</v>
      </c>
      <c r="E163" s="2" t="s">
        <v>775</v>
      </c>
      <c r="F163" s="2" t="s">
        <v>60</v>
      </c>
      <c r="G163" s="2" t="s">
        <v>144</v>
      </c>
      <c r="H163" s="2" t="s">
        <v>776</v>
      </c>
      <c r="I163" s="2" t="s">
        <v>368</v>
      </c>
      <c r="J163" s="2" t="s">
        <v>3994</v>
      </c>
      <c r="K163" s="3">
        <v>0</v>
      </c>
      <c r="L163" s="25">
        <v>348.75</v>
      </c>
      <c r="M163" s="2" t="s">
        <v>2204</v>
      </c>
      <c r="N163" s="2" t="s">
        <v>66</v>
      </c>
      <c r="O163" s="3">
        <v>0</v>
      </c>
      <c r="P163" s="3">
        <v>0</v>
      </c>
      <c r="Q163" s="21">
        <f>SUMIF('On Orders'!$B:$B,$C163,'On Orders'!E:E)</f>
        <v>0</v>
      </c>
      <c r="R163" s="22">
        <f>SUMIF('On Orders'!$B:$B,$C163,'On Orders'!F:F)</f>
        <v>0</v>
      </c>
      <c r="S163" s="22">
        <f>SUMIF('On Orders'!$B:$B,$C163,'On Orders'!G:G)</f>
        <v>0</v>
      </c>
      <c r="T163" s="22">
        <f>SUMIF('On Orders'!$B:$B,$C163,'On Orders'!H:H)</f>
        <v>0</v>
      </c>
      <c r="U163" s="3">
        <v>0</v>
      </c>
      <c r="V163" s="3"/>
      <c r="W163" s="3"/>
      <c r="X163" s="3"/>
      <c r="Y163" s="3"/>
      <c r="Z163" s="3"/>
      <c r="AA163" s="3"/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1">
        <f t="shared" si="74"/>
        <v>0</v>
      </c>
      <c r="AH163" s="26">
        <f t="shared" si="75"/>
        <v>0</v>
      </c>
      <c r="AI163" s="26">
        <f t="shared" si="84"/>
        <v>0</v>
      </c>
      <c r="AJ163" s="26">
        <f t="shared" si="85"/>
        <v>0</v>
      </c>
      <c r="AK163" s="26">
        <f t="shared" si="86"/>
        <v>0</v>
      </c>
      <c r="AL163" s="26">
        <f t="shared" si="87"/>
        <v>0</v>
      </c>
      <c r="AM163" s="30">
        <f t="shared" si="92"/>
        <v>0</v>
      </c>
      <c r="AN163" s="30">
        <f t="shared" si="93"/>
        <v>0</v>
      </c>
      <c r="AO163" s="30">
        <f t="shared" si="94"/>
        <v>0</v>
      </c>
      <c r="AP163" s="30">
        <f t="shared" si="95"/>
        <v>0</v>
      </c>
      <c r="AQ163" s="30">
        <f t="shared" si="96"/>
        <v>0</v>
      </c>
      <c r="AR163" s="30">
        <f t="shared" si="97"/>
        <v>0</v>
      </c>
      <c r="AS163" s="22">
        <f t="shared" si="98"/>
        <v>0</v>
      </c>
      <c r="AT163" s="112">
        <f t="shared" si="76"/>
        <v>0</v>
      </c>
      <c r="AU163" s="112">
        <f t="shared" si="77"/>
        <v>0</v>
      </c>
      <c r="AV163" s="112">
        <f t="shared" si="78"/>
        <v>0</v>
      </c>
      <c r="AW163" s="112">
        <f t="shared" si="79"/>
        <v>0</v>
      </c>
      <c r="AX163" s="112">
        <f t="shared" si="80"/>
        <v>0</v>
      </c>
      <c r="AY163" s="112">
        <f t="shared" si="81"/>
        <v>0</v>
      </c>
      <c r="AZ163" s="112">
        <f t="shared" si="82"/>
        <v>0</v>
      </c>
      <c r="BA163" s="112">
        <f t="shared" si="83"/>
        <v>0</v>
      </c>
      <c r="BB163" s="112">
        <f t="shared" si="88"/>
        <v>0</v>
      </c>
      <c r="BC163" s="112">
        <f t="shared" si="89"/>
        <v>0</v>
      </c>
      <c r="BD163" s="112">
        <f t="shared" si="90"/>
        <v>0</v>
      </c>
      <c r="BE163" s="112">
        <f t="shared" si="91"/>
        <v>0</v>
      </c>
    </row>
    <row r="164" spans="1:57" x14ac:dyDescent="0.2">
      <c r="A164" t="s">
        <v>56</v>
      </c>
      <c r="B164">
        <v>848709091161</v>
      </c>
      <c r="C164" s="2" t="s">
        <v>777</v>
      </c>
      <c r="D164" s="2" t="s">
        <v>778</v>
      </c>
      <c r="E164" s="2" t="s">
        <v>779</v>
      </c>
      <c r="F164" s="2" t="s">
        <v>60</v>
      </c>
      <c r="G164" s="2" t="s">
        <v>780</v>
      </c>
      <c r="H164" s="2" t="s">
        <v>781</v>
      </c>
      <c r="I164" s="2" t="s">
        <v>368</v>
      </c>
      <c r="J164" s="2" t="s">
        <v>3994</v>
      </c>
      <c r="K164" s="3">
        <v>0</v>
      </c>
      <c r="L164" s="25">
        <v>568.45000000000005</v>
      </c>
      <c r="M164" s="2" t="s">
        <v>2204</v>
      </c>
      <c r="N164" s="2" t="s">
        <v>66</v>
      </c>
      <c r="O164" s="3">
        <v>0</v>
      </c>
      <c r="P164" s="3">
        <v>0</v>
      </c>
      <c r="Q164" s="21">
        <f>SUMIF('On Orders'!$B:$B,$C164,'On Orders'!E:E)</f>
        <v>0</v>
      </c>
      <c r="R164" s="22">
        <f>SUMIF('On Orders'!$B:$B,$C164,'On Orders'!F:F)</f>
        <v>0</v>
      </c>
      <c r="S164" s="22">
        <f>SUMIF('On Orders'!$B:$B,$C164,'On Orders'!G:G)</f>
        <v>0</v>
      </c>
      <c r="T164" s="22">
        <f>SUMIF('On Orders'!$B:$B,$C164,'On Orders'!H:H)</f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1">
        <f t="shared" si="74"/>
        <v>0</v>
      </c>
      <c r="AH164" s="26">
        <f t="shared" si="75"/>
        <v>0</v>
      </c>
      <c r="AI164" s="26">
        <f t="shared" si="84"/>
        <v>0</v>
      </c>
      <c r="AJ164" s="26">
        <f t="shared" si="85"/>
        <v>0</v>
      </c>
      <c r="AK164" s="26">
        <f t="shared" si="86"/>
        <v>0</v>
      </c>
      <c r="AL164" s="26">
        <f t="shared" si="87"/>
        <v>0</v>
      </c>
      <c r="AM164" s="30">
        <f t="shared" si="92"/>
        <v>0</v>
      </c>
      <c r="AN164" s="30">
        <f t="shared" si="93"/>
        <v>0</v>
      </c>
      <c r="AO164" s="30">
        <f t="shared" si="94"/>
        <v>0</v>
      </c>
      <c r="AP164" s="30">
        <f t="shared" si="95"/>
        <v>0</v>
      </c>
      <c r="AQ164" s="30">
        <f t="shared" si="96"/>
        <v>0</v>
      </c>
      <c r="AR164" s="30">
        <f t="shared" si="97"/>
        <v>0</v>
      </c>
      <c r="AS164" s="22">
        <f t="shared" si="98"/>
        <v>0</v>
      </c>
      <c r="AT164" s="112">
        <f t="shared" si="76"/>
        <v>0</v>
      </c>
      <c r="AU164" s="112">
        <f t="shared" si="77"/>
        <v>0</v>
      </c>
      <c r="AV164" s="112">
        <f t="shared" si="78"/>
        <v>0</v>
      </c>
      <c r="AW164" s="112">
        <f t="shared" si="79"/>
        <v>0</v>
      </c>
      <c r="AX164" s="112">
        <f t="shared" si="80"/>
        <v>0</v>
      </c>
      <c r="AY164" s="112">
        <f t="shared" si="81"/>
        <v>0</v>
      </c>
      <c r="AZ164" s="112">
        <f t="shared" si="82"/>
        <v>0</v>
      </c>
      <c r="BA164" s="112">
        <f t="shared" si="83"/>
        <v>0</v>
      </c>
      <c r="BB164" s="112">
        <f t="shared" si="88"/>
        <v>0</v>
      </c>
      <c r="BC164" s="112">
        <f t="shared" si="89"/>
        <v>0</v>
      </c>
      <c r="BD164" s="112">
        <f t="shared" si="90"/>
        <v>0</v>
      </c>
      <c r="BE164" s="112">
        <f t="shared" si="91"/>
        <v>0</v>
      </c>
    </row>
    <row r="165" spans="1:57" x14ac:dyDescent="0.2">
      <c r="A165" t="s">
        <v>56</v>
      </c>
      <c r="B165">
        <v>840168504725</v>
      </c>
      <c r="C165" s="2" t="s">
        <v>782</v>
      </c>
      <c r="D165" s="2" t="s">
        <v>783</v>
      </c>
      <c r="E165" s="2" t="s">
        <v>784</v>
      </c>
      <c r="F165" s="2" t="s">
        <v>60</v>
      </c>
      <c r="G165" s="2" t="s">
        <v>150</v>
      </c>
      <c r="H165" s="2" t="s">
        <v>785</v>
      </c>
      <c r="I165" s="2" t="s">
        <v>368</v>
      </c>
      <c r="J165" s="2" t="s">
        <v>3994</v>
      </c>
      <c r="K165" s="3">
        <v>0</v>
      </c>
      <c r="L165" s="25">
        <v>387.54</v>
      </c>
      <c r="M165" s="2" t="s">
        <v>2204</v>
      </c>
      <c r="N165" s="2" t="s">
        <v>66</v>
      </c>
      <c r="O165" s="3">
        <v>0</v>
      </c>
      <c r="P165" s="3">
        <v>0</v>
      </c>
      <c r="Q165" s="21">
        <f>SUMIF('On Orders'!$B:$B,$C165,'On Orders'!E:E)</f>
        <v>0</v>
      </c>
      <c r="R165" s="22">
        <f>SUMIF('On Orders'!$B:$B,$C165,'On Orders'!F:F)</f>
        <v>0</v>
      </c>
      <c r="S165" s="22">
        <f>SUMIF('On Orders'!$B:$B,$C165,'On Orders'!G:G)</f>
        <v>0</v>
      </c>
      <c r="T165" s="22">
        <f>SUMIF('On Orders'!$B:$B,$C165,'On Orders'!H:H)</f>
        <v>0</v>
      </c>
      <c r="U165" s="3">
        <v>0</v>
      </c>
      <c r="V165" s="3"/>
      <c r="W165" s="3"/>
      <c r="X165" s="3"/>
      <c r="Y165" s="3"/>
      <c r="Z165" s="3"/>
      <c r="AA165" s="3"/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1">
        <f t="shared" si="74"/>
        <v>0</v>
      </c>
      <c r="AH165" s="26">
        <f t="shared" si="75"/>
        <v>0</v>
      </c>
      <c r="AI165" s="26">
        <f t="shared" si="84"/>
        <v>0</v>
      </c>
      <c r="AJ165" s="26">
        <f t="shared" si="85"/>
        <v>0</v>
      </c>
      <c r="AK165" s="26">
        <f t="shared" si="86"/>
        <v>0</v>
      </c>
      <c r="AL165" s="26">
        <f t="shared" si="87"/>
        <v>0</v>
      </c>
      <c r="AM165" s="30">
        <f t="shared" si="92"/>
        <v>0</v>
      </c>
      <c r="AN165" s="30">
        <f t="shared" si="93"/>
        <v>0</v>
      </c>
      <c r="AO165" s="30">
        <f t="shared" si="94"/>
        <v>0</v>
      </c>
      <c r="AP165" s="30">
        <f t="shared" si="95"/>
        <v>0</v>
      </c>
      <c r="AQ165" s="30">
        <f t="shared" si="96"/>
        <v>0</v>
      </c>
      <c r="AR165" s="30">
        <f t="shared" si="97"/>
        <v>0</v>
      </c>
      <c r="AS165" s="22">
        <f t="shared" si="98"/>
        <v>0</v>
      </c>
      <c r="AT165" s="112">
        <f t="shared" si="76"/>
        <v>0</v>
      </c>
      <c r="AU165" s="112">
        <f t="shared" si="77"/>
        <v>0</v>
      </c>
      <c r="AV165" s="112">
        <f t="shared" si="78"/>
        <v>0</v>
      </c>
      <c r="AW165" s="112">
        <f t="shared" si="79"/>
        <v>0</v>
      </c>
      <c r="AX165" s="112">
        <f t="shared" si="80"/>
        <v>0</v>
      </c>
      <c r="AY165" s="112">
        <f t="shared" si="81"/>
        <v>0</v>
      </c>
      <c r="AZ165" s="112">
        <f t="shared" si="82"/>
        <v>0</v>
      </c>
      <c r="BA165" s="112">
        <f t="shared" si="83"/>
        <v>0</v>
      </c>
      <c r="BB165" s="112">
        <f t="shared" si="88"/>
        <v>0</v>
      </c>
      <c r="BC165" s="112">
        <f t="shared" si="89"/>
        <v>0</v>
      </c>
      <c r="BD165" s="112">
        <f t="shared" si="90"/>
        <v>0</v>
      </c>
      <c r="BE165" s="112">
        <f t="shared" si="91"/>
        <v>0</v>
      </c>
    </row>
    <row r="166" spans="1:57" x14ac:dyDescent="0.2">
      <c r="A166" t="s">
        <v>56</v>
      </c>
      <c r="B166">
        <v>840168504909</v>
      </c>
      <c r="C166" s="2" t="s">
        <v>786</v>
      </c>
      <c r="D166" s="2" t="s">
        <v>787</v>
      </c>
      <c r="E166" s="2" t="s">
        <v>788</v>
      </c>
      <c r="F166" s="2" t="s">
        <v>60</v>
      </c>
      <c r="G166" s="2" t="s">
        <v>150</v>
      </c>
      <c r="H166" s="2" t="s">
        <v>789</v>
      </c>
      <c r="I166" s="2" t="s">
        <v>368</v>
      </c>
      <c r="J166" s="2" t="s">
        <v>3994</v>
      </c>
      <c r="K166" s="3">
        <v>0</v>
      </c>
      <c r="L166" s="25">
        <v>516.72</v>
      </c>
      <c r="M166" s="2" t="s">
        <v>2204</v>
      </c>
      <c r="N166" s="2" t="s">
        <v>66</v>
      </c>
      <c r="O166" s="3">
        <v>0</v>
      </c>
      <c r="P166" s="3">
        <v>0</v>
      </c>
      <c r="Q166" s="21">
        <f>SUMIF('On Orders'!$B:$B,$C166,'On Orders'!E:E)</f>
        <v>0</v>
      </c>
      <c r="R166" s="22">
        <f>SUMIF('On Orders'!$B:$B,$C166,'On Orders'!F:F)</f>
        <v>0</v>
      </c>
      <c r="S166" s="22">
        <f>SUMIF('On Orders'!$B:$B,$C166,'On Orders'!G:G)</f>
        <v>0</v>
      </c>
      <c r="T166" s="22">
        <f>SUMIF('On Orders'!$B:$B,$C166,'On Orders'!H:H)</f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1">
        <f t="shared" si="74"/>
        <v>0</v>
      </c>
      <c r="AH166" s="26">
        <f t="shared" si="75"/>
        <v>0</v>
      </c>
      <c r="AI166" s="26">
        <f t="shared" si="84"/>
        <v>0</v>
      </c>
      <c r="AJ166" s="26">
        <f t="shared" si="85"/>
        <v>0</v>
      </c>
      <c r="AK166" s="26">
        <f t="shared" si="86"/>
        <v>0</v>
      </c>
      <c r="AL166" s="26">
        <f t="shared" si="87"/>
        <v>0</v>
      </c>
      <c r="AM166" s="30">
        <f t="shared" si="92"/>
        <v>0</v>
      </c>
      <c r="AN166" s="30">
        <f t="shared" si="93"/>
        <v>0</v>
      </c>
      <c r="AO166" s="30">
        <f t="shared" si="94"/>
        <v>0</v>
      </c>
      <c r="AP166" s="30">
        <f t="shared" si="95"/>
        <v>0</v>
      </c>
      <c r="AQ166" s="30">
        <f t="shared" si="96"/>
        <v>0</v>
      </c>
      <c r="AR166" s="30">
        <f t="shared" si="97"/>
        <v>0</v>
      </c>
      <c r="AS166" s="22">
        <f t="shared" si="98"/>
        <v>0</v>
      </c>
      <c r="AT166" s="112">
        <f t="shared" si="76"/>
        <v>0</v>
      </c>
      <c r="AU166" s="112">
        <f t="shared" si="77"/>
        <v>0</v>
      </c>
      <c r="AV166" s="112">
        <f t="shared" si="78"/>
        <v>0</v>
      </c>
      <c r="AW166" s="112">
        <f t="shared" si="79"/>
        <v>0</v>
      </c>
      <c r="AX166" s="112">
        <f t="shared" si="80"/>
        <v>0</v>
      </c>
      <c r="AY166" s="112">
        <f t="shared" si="81"/>
        <v>0</v>
      </c>
      <c r="AZ166" s="112">
        <f t="shared" si="82"/>
        <v>0</v>
      </c>
      <c r="BA166" s="112">
        <f t="shared" si="83"/>
        <v>0</v>
      </c>
      <c r="BB166" s="112">
        <f t="shared" si="88"/>
        <v>0</v>
      </c>
      <c r="BC166" s="112">
        <f t="shared" si="89"/>
        <v>0</v>
      </c>
      <c r="BD166" s="112">
        <f t="shared" si="90"/>
        <v>0</v>
      </c>
      <c r="BE166" s="112">
        <f t="shared" si="91"/>
        <v>0</v>
      </c>
    </row>
    <row r="167" spans="1:57" x14ac:dyDescent="0.2">
      <c r="A167" t="s">
        <v>56</v>
      </c>
      <c r="B167">
        <v>840168504916</v>
      </c>
      <c r="C167" s="2" t="s">
        <v>790</v>
      </c>
      <c r="D167" s="2" t="s">
        <v>791</v>
      </c>
      <c r="E167" s="2" t="s">
        <v>792</v>
      </c>
      <c r="F167" s="2" t="s">
        <v>60</v>
      </c>
      <c r="G167" s="2" t="s">
        <v>150</v>
      </c>
      <c r="H167" s="2" t="s">
        <v>789</v>
      </c>
      <c r="I167" s="2" t="s">
        <v>368</v>
      </c>
      <c r="J167" s="2" t="s">
        <v>3994</v>
      </c>
      <c r="K167" s="3">
        <v>0</v>
      </c>
      <c r="L167" s="25">
        <v>516.72</v>
      </c>
      <c r="M167" s="2" t="s">
        <v>2204</v>
      </c>
      <c r="N167" s="2" t="s">
        <v>66</v>
      </c>
      <c r="O167" s="3">
        <v>0</v>
      </c>
      <c r="P167" s="3">
        <v>0</v>
      </c>
      <c r="Q167" s="21">
        <f>SUMIF('On Orders'!$B:$B,$C167,'On Orders'!E:E)</f>
        <v>0</v>
      </c>
      <c r="R167" s="22">
        <f>SUMIF('On Orders'!$B:$B,$C167,'On Orders'!F:F)</f>
        <v>0</v>
      </c>
      <c r="S167" s="22">
        <f>SUMIF('On Orders'!$B:$B,$C167,'On Orders'!G:G)</f>
        <v>0</v>
      </c>
      <c r="T167" s="22">
        <f>SUMIF('On Orders'!$B:$B,$C167,'On Orders'!H:H)</f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1">
        <f t="shared" si="74"/>
        <v>0</v>
      </c>
      <c r="AH167" s="26">
        <f t="shared" si="75"/>
        <v>0</v>
      </c>
      <c r="AI167" s="26">
        <f t="shared" si="84"/>
        <v>0</v>
      </c>
      <c r="AJ167" s="26">
        <f t="shared" si="85"/>
        <v>0</v>
      </c>
      <c r="AK167" s="26">
        <f t="shared" si="86"/>
        <v>0</v>
      </c>
      <c r="AL167" s="26">
        <f t="shared" si="87"/>
        <v>0</v>
      </c>
      <c r="AM167" s="30">
        <f t="shared" si="92"/>
        <v>0</v>
      </c>
      <c r="AN167" s="30">
        <f t="shared" si="93"/>
        <v>0</v>
      </c>
      <c r="AO167" s="30">
        <f t="shared" si="94"/>
        <v>0</v>
      </c>
      <c r="AP167" s="30">
        <f t="shared" si="95"/>
        <v>0</v>
      </c>
      <c r="AQ167" s="30">
        <f t="shared" si="96"/>
        <v>0</v>
      </c>
      <c r="AR167" s="30">
        <f t="shared" si="97"/>
        <v>0</v>
      </c>
      <c r="AS167" s="22">
        <f t="shared" si="98"/>
        <v>0</v>
      </c>
      <c r="AT167" s="112">
        <f t="shared" si="76"/>
        <v>0</v>
      </c>
      <c r="AU167" s="112">
        <f t="shared" si="77"/>
        <v>0</v>
      </c>
      <c r="AV167" s="112">
        <f t="shared" si="78"/>
        <v>0</v>
      </c>
      <c r="AW167" s="112">
        <f t="shared" si="79"/>
        <v>0</v>
      </c>
      <c r="AX167" s="112">
        <f t="shared" si="80"/>
        <v>0</v>
      </c>
      <c r="AY167" s="112">
        <f t="shared" si="81"/>
        <v>0</v>
      </c>
      <c r="AZ167" s="112">
        <f t="shared" si="82"/>
        <v>0</v>
      </c>
      <c r="BA167" s="112">
        <f t="shared" si="83"/>
        <v>0</v>
      </c>
      <c r="BB167" s="112">
        <f t="shared" si="88"/>
        <v>0</v>
      </c>
      <c r="BC167" s="112">
        <f t="shared" si="89"/>
        <v>0</v>
      </c>
      <c r="BD167" s="112">
        <f t="shared" si="90"/>
        <v>0</v>
      </c>
      <c r="BE167" s="112">
        <f t="shared" si="91"/>
        <v>0</v>
      </c>
    </row>
    <row r="168" spans="1:57" x14ac:dyDescent="0.2">
      <c r="A168" t="s">
        <v>56</v>
      </c>
      <c r="B168">
        <v>840168504978</v>
      </c>
      <c r="C168" s="2" t="s">
        <v>793</v>
      </c>
      <c r="D168" s="2" t="s">
        <v>794</v>
      </c>
      <c r="E168" s="2" t="s">
        <v>795</v>
      </c>
      <c r="F168" s="2" t="s">
        <v>60</v>
      </c>
      <c r="G168" s="2" t="s">
        <v>150</v>
      </c>
      <c r="H168" s="2" t="s">
        <v>789</v>
      </c>
      <c r="I168" s="2" t="s">
        <v>368</v>
      </c>
      <c r="J168" s="2" t="s">
        <v>3994</v>
      </c>
      <c r="K168" s="3">
        <v>0</v>
      </c>
      <c r="L168" s="25">
        <v>516.72</v>
      </c>
      <c r="M168" s="2" t="s">
        <v>2204</v>
      </c>
      <c r="N168" s="2" t="s">
        <v>66</v>
      </c>
      <c r="O168" s="3">
        <v>0</v>
      </c>
      <c r="P168" s="3">
        <v>0</v>
      </c>
      <c r="Q168" s="21">
        <f>SUMIF('On Orders'!$B:$B,$C168,'On Orders'!E:E)</f>
        <v>0</v>
      </c>
      <c r="R168" s="22">
        <f>SUMIF('On Orders'!$B:$B,$C168,'On Orders'!F:F)</f>
        <v>0</v>
      </c>
      <c r="S168" s="22">
        <f>SUMIF('On Orders'!$B:$B,$C168,'On Orders'!G:G)</f>
        <v>0</v>
      </c>
      <c r="T168" s="22">
        <f>SUMIF('On Orders'!$B:$B,$C168,'On Orders'!H:H)</f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1">
        <f t="shared" si="74"/>
        <v>0</v>
      </c>
      <c r="AH168" s="26">
        <f t="shared" si="75"/>
        <v>0</v>
      </c>
      <c r="AI168" s="26">
        <f t="shared" si="84"/>
        <v>0</v>
      </c>
      <c r="AJ168" s="26">
        <f t="shared" si="85"/>
        <v>0</v>
      </c>
      <c r="AK168" s="26">
        <f t="shared" si="86"/>
        <v>0</v>
      </c>
      <c r="AL168" s="26">
        <f t="shared" si="87"/>
        <v>0</v>
      </c>
      <c r="AM168" s="30">
        <f t="shared" si="92"/>
        <v>0</v>
      </c>
      <c r="AN168" s="30">
        <f t="shared" si="93"/>
        <v>0</v>
      </c>
      <c r="AO168" s="30">
        <f t="shared" si="94"/>
        <v>0</v>
      </c>
      <c r="AP168" s="30">
        <f t="shared" si="95"/>
        <v>0</v>
      </c>
      <c r="AQ168" s="30">
        <f t="shared" si="96"/>
        <v>0</v>
      </c>
      <c r="AR168" s="30">
        <f t="shared" si="97"/>
        <v>0</v>
      </c>
      <c r="AS168" s="22">
        <f t="shared" si="98"/>
        <v>0</v>
      </c>
      <c r="AT168" s="112">
        <f t="shared" si="76"/>
        <v>0</v>
      </c>
      <c r="AU168" s="112">
        <f t="shared" si="77"/>
        <v>0</v>
      </c>
      <c r="AV168" s="112">
        <f t="shared" si="78"/>
        <v>0</v>
      </c>
      <c r="AW168" s="112">
        <f t="shared" si="79"/>
        <v>0</v>
      </c>
      <c r="AX168" s="112">
        <f t="shared" si="80"/>
        <v>0</v>
      </c>
      <c r="AY168" s="112">
        <f t="shared" si="81"/>
        <v>0</v>
      </c>
      <c r="AZ168" s="112">
        <f t="shared" si="82"/>
        <v>0</v>
      </c>
      <c r="BA168" s="112">
        <f t="shared" si="83"/>
        <v>0</v>
      </c>
      <c r="BB168" s="112">
        <f t="shared" si="88"/>
        <v>0</v>
      </c>
      <c r="BC168" s="112">
        <f t="shared" si="89"/>
        <v>0</v>
      </c>
      <c r="BD168" s="112">
        <f t="shared" si="90"/>
        <v>0</v>
      </c>
      <c r="BE168" s="112">
        <f t="shared" si="91"/>
        <v>0</v>
      </c>
    </row>
    <row r="169" spans="1:57" x14ac:dyDescent="0.2">
      <c r="A169" t="s">
        <v>56</v>
      </c>
      <c r="B169">
        <v>840168505036</v>
      </c>
      <c r="C169" s="2" t="s">
        <v>796</v>
      </c>
      <c r="D169" s="2" t="s">
        <v>797</v>
      </c>
      <c r="E169" s="2" t="s">
        <v>798</v>
      </c>
      <c r="F169" s="2" t="s">
        <v>60</v>
      </c>
      <c r="G169" s="2" t="s">
        <v>150</v>
      </c>
      <c r="H169" s="2" t="s">
        <v>789</v>
      </c>
      <c r="I169" s="2" t="s">
        <v>368</v>
      </c>
      <c r="J169" s="2" t="s">
        <v>3994</v>
      </c>
      <c r="K169" s="3">
        <v>0</v>
      </c>
      <c r="L169" s="25">
        <v>516.72</v>
      </c>
      <c r="M169" s="2" t="s">
        <v>2204</v>
      </c>
      <c r="N169" s="2" t="s">
        <v>66</v>
      </c>
      <c r="O169" s="3">
        <v>0</v>
      </c>
      <c r="P169" s="3">
        <v>0</v>
      </c>
      <c r="Q169" s="21">
        <f>SUMIF('On Orders'!$B:$B,$C169,'On Orders'!E:E)</f>
        <v>0</v>
      </c>
      <c r="R169" s="22">
        <f>SUMIF('On Orders'!$B:$B,$C169,'On Orders'!F:F)</f>
        <v>0</v>
      </c>
      <c r="S169" s="22">
        <f>SUMIF('On Orders'!$B:$B,$C169,'On Orders'!G:G)</f>
        <v>0</v>
      </c>
      <c r="T169" s="22">
        <f>SUMIF('On Orders'!$B:$B,$C169,'On Orders'!H:H)</f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1">
        <f t="shared" si="74"/>
        <v>0</v>
      </c>
      <c r="AH169" s="26">
        <f t="shared" si="75"/>
        <v>0</v>
      </c>
      <c r="AI169" s="26">
        <f t="shared" si="84"/>
        <v>0</v>
      </c>
      <c r="AJ169" s="26">
        <f t="shared" si="85"/>
        <v>0</v>
      </c>
      <c r="AK169" s="26">
        <f t="shared" si="86"/>
        <v>0</v>
      </c>
      <c r="AL169" s="26">
        <f t="shared" si="87"/>
        <v>0</v>
      </c>
      <c r="AM169" s="30">
        <f t="shared" si="92"/>
        <v>0</v>
      </c>
      <c r="AN169" s="30">
        <f t="shared" si="93"/>
        <v>0</v>
      </c>
      <c r="AO169" s="30">
        <f t="shared" si="94"/>
        <v>0</v>
      </c>
      <c r="AP169" s="30">
        <f t="shared" si="95"/>
        <v>0</v>
      </c>
      <c r="AQ169" s="30">
        <f t="shared" si="96"/>
        <v>0</v>
      </c>
      <c r="AR169" s="30">
        <f t="shared" si="97"/>
        <v>0</v>
      </c>
      <c r="AS169" s="22">
        <f t="shared" si="98"/>
        <v>0</v>
      </c>
      <c r="AT169" s="112">
        <f t="shared" si="76"/>
        <v>0</v>
      </c>
      <c r="AU169" s="112">
        <f t="shared" si="77"/>
        <v>0</v>
      </c>
      <c r="AV169" s="112">
        <f t="shared" si="78"/>
        <v>0</v>
      </c>
      <c r="AW169" s="112">
        <f t="shared" si="79"/>
        <v>0</v>
      </c>
      <c r="AX169" s="112">
        <f t="shared" si="80"/>
        <v>0</v>
      </c>
      <c r="AY169" s="112">
        <f t="shared" si="81"/>
        <v>0</v>
      </c>
      <c r="AZ169" s="112">
        <f t="shared" si="82"/>
        <v>0</v>
      </c>
      <c r="BA169" s="112">
        <f t="shared" si="83"/>
        <v>0</v>
      </c>
      <c r="BB169" s="112">
        <f t="shared" si="88"/>
        <v>0</v>
      </c>
      <c r="BC169" s="112">
        <f t="shared" si="89"/>
        <v>0</v>
      </c>
      <c r="BD169" s="112">
        <f t="shared" si="90"/>
        <v>0</v>
      </c>
      <c r="BE169" s="112">
        <f t="shared" si="91"/>
        <v>0</v>
      </c>
    </row>
    <row r="170" spans="1:57" x14ac:dyDescent="0.2">
      <c r="A170" t="s">
        <v>56</v>
      </c>
      <c r="B170">
        <v>840168505067</v>
      </c>
      <c r="C170" s="2" t="s">
        <v>799</v>
      </c>
      <c r="D170" s="2" t="s">
        <v>800</v>
      </c>
      <c r="E170" s="2" t="s">
        <v>801</v>
      </c>
      <c r="F170" s="2" t="s">
        <v>60</v>
      </c>
      <c r="G170" s="2" t="s">
        <v>150</v>
      </c>
      <c r="H170" s="2" t="s">
        <v>789</v>
      </c>
      <c r="I170" s="2" t="s">
        <v>368</v>
      </c>
      <c r="J170" s="2" t="s">
        <v>3994</v>
      </c>
      <c r="K170" s="3">
        <v>0</v>
      </c>
      <c r="L170" s="25">
        <v>516.72</v>
      </c>
      <c r="M170" s="2" t="s">
        <v>2204</v>
      </c>
      <c r="N170" s="2" t="s">
        <v>66</v>
      </c>
      <c r="O170" s="3">
        <v>0</v>
      </c>
      <c r="P170" s="3">
        <v>0</v>
      </c>
      <c r="Q170" s="21">
        <f>SUMIF('On Orders'!$B:$B,$C170,'On Orders'!E:E)</f>
        <v>0</v>
      </c>
      <c r="R170" s="22">
        <f>SUMIF('On Orders'!$B:$B,$C170,'On Orders'!F:F)</f>
        <v>0</v>
      </c>
      <c r="S170" s="22">
        <f>SUMIF('On Orders'!$B:$B,$C170,'On Orders'!G:G)</f>
        <v>0</v>
      </c>
      <c r="T170" s="22">
        <f>SUMIF('On Orders'!$B:$B,$C170,'On Orders'!H:H)</f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1">
        <f t="shared" si="74"/>
        <v>0</v>
      </c>
      <c r="AH170" s="26">
        <f t="shared" si="75"/>
        <v>0</v>
      </c>
      <c r="AI170" s="26">
        <f t="shared" si="84"/>
        <v>0</v>
      </c>
      <c r="AJ170" s="26">
        <f t="shared" si="85"/>
        <v>0</v>
      </c>
      <c r="AK170" s="26">
        <f t="shared" si="86"/>
        <v>0</v>
      </c>
      <c r="AL170" s="26">
        <f t="shared" si="87"/>
        <v>0</v>
      </c>
      <c r="AM170" s="30">
        <f t="shared" si="92"/>
        <v>0</v>
      </c>
      <c r="AN170" s="30">
        <f t="shared" si="93"/>
        <v>0</v>
      </c>
      <c r="AO170" s="30">
        <f t="shared" si="94"/>
        <v>0</v>
      </c>
      <c r="AP170" s="30">
        <f t="shared" si="95"/>
        <v>0</v>
      </c>
      <c r="AQ170" s="30">
        <f t="shared" si="96"/>
        <v>0</v>
      </c>
      <c r="AR170" s="30">
        <f t="shared" si="97"/>
        <v>0</v>
      </c>
      <c r="AS170" s="22">
        <f t="shared" si="98"/>
        <v>0</v>
      </c>
      <c r="AT170" s="112">
        <f t="shared" si="76"/>
        <v>0</v>
      </c>
      <c r="AU170" s="112">
        <f t="shared" si="77"/>
        <v>0</v>
      </c>
      <c r="AV170" s="112">
        <f t="shared" si="78"/>
        <v>0</v>
      </c>
      <c r="AW170" s="112">
        <f t="shared" si="79"/>
        <v>0</v>
      </c>
      <c r="AX170" s="112">
        <f t="shared" si="80"/>
        <v>0</v>
      </c>
      <c r="AY170" s="112">
        <f t="shared" si="81"/>
        <v>0</v>
      </c>
      <c r="AZ170" s="112">
        <f t="shared" si="82"/>
        <v>0</v>
      </c>
      <c r="BA170" s="112">
        <f t="shared" si="83"/>
        <v>0</v>
      </c>
      <c r="BB170" s="112">
        <f t="shared" si="88"/>
        <v>0</v>
      </c>
      <c r="BC170" s="112">
        <f t="shared" si="89"/>
        <v>0</v>
      </c>
      <c r="BD170" s="112">
        <f t="shared" si="90"/>
        <v>0</v>
      </c>
      <c r="BE170" s="112">
        <f t="shared" si="91"/>
        <v>0</v>
      </c>
    </row>
    <row r="171" spans="1:57" x14ac:dyDescent="0.2">
      <c r="A171" t="s">
        <v>56</v>
      </c>
      <c r="B171">
        <v>840168505586</v>
      </c>
      <c r="C171" s="2" t="s">
        <v>802</v>
      </c>
      <c r="D171" s="2" t="s">
        <v>803</v>
      </c>
      <c r="E171" s="2" t="s">
        <v>804</v>
      </c>
      <c r="F171" s="2" t="s">
        <v>60</v>
      </c>
      <c r="G171" s="2" t="s">
        <v>150</v>
      </c>
      <c r="H171" s="2" t="s">
        <v>805</v>
      </c>
      <c r="I171" s="2" t="s">
        <v>368</v>
      </c>
      <c r="J171" s="2" t="s">
        <v>3994</v>
      </c>
      <c r="K171" s="3">
        <v>0</v>
      </c>
      <c r="L171" s="25">
        <v>516.72</v>
      </c>
      <c r="M171" s="2" t="s">
        <v>2204</v>
      </c>
      <c r="N171" s="2" t="s">
        <v>66</v>
      </c>
      <c r="O171" s="3">
        <v>0</v>
      </c>
      <c r="P171" s="3">
        <v>0</v>
      </c>
      <c r="Q171" s="21">
        <f>SUMIF('On Orders'!$B:$B,$C171,'On Orders'!E:E)</f>
        <v>0</v>
      </c>
      <c r="R171" s="22">
        <f>SUMIF('On Orders'!$B:$B,$C171,'On Orders'!F:F)</f>
        <v>0</v>
      </c>
      <c r="S171" s="22">
        <f>SUMIF('On Orders'!$B:$B,$C171,'On Orders'!G:G)</f>
        <v>0</v>
      </c>
      <c r="T171" s="22">
        <f>SUMIF('On Orders'!$B:$B,$C171,'On Orders'!H:H)</f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1">
        <f t="shared" si="74"/>
        <v>0</v>
      </c>
      <c r="AH171" s="26">
        <f t="shared" si="75"/>
        <v>0</v>
      </c>
      <c r="AI171" s="26">
        <f t="shared" si="84"/>
        <v>0</v>
      </c>
      <c r="AJ171" s="26">
        <f t="shared" si="85"/>
        <v>0</v>
      </c>
      <c r="AK171" s="26">
        <f t="shared" si="86"/>
        <v>0</v>
      </c>
      <c r="AL171" s="26">
        <f t="shared" si="87"/>
        <v>0</v>
      </c>
      <c r="AM171" s="30">
        <f t="shared" si="92"/>
        <v>0</v>
      </c>
      <c r="AN171" s="30">
        <f t="shared" si="93"/>
        <v>0</v>
      </c>
      <c r="AO171" s="30">
        <f t="shared" si="94"/>
        <v>0</v>
      </c>
      <c r="AP171" s="30">
        <f t="shared" si="95"/>
        <v>0</v>
      </c>
      <c r="AQ171" s="30">
        <f t="shared" si="96"/>
        <v>0</v>
      </c>
      <c r="AR171" s="30">
        <f t="shared" si="97"/>
        <v>0</v>
      </c>
      <c r="AS171" s="22">
        <f t="shared" si="98"/>
        <v>0</v>
      </c>
      <c r="AT171" s="112">
        <f t="shared" si="76"/>
        <v>0</v>
      </c>
      <c r="AU171" s="112">
        <f t="shared" si="77"/>
        <v>0</v>
      </c>
      <c r="AV171" s="112">
        <f t="shared" si="78"/>
        <v>0</v>
      </c>
      <c r="AW171" s="112">
        <f t="shared" si="79"/>
        <v>0</v>
      </c>
      <c r="AX171" s="112">
        <f t="shared" si="80"/>
        <v>0</v>
      </c>
      <c r="AY171" s="112">
        <f t="shared" si="81"/>
        <v>0</v>
      </c>
      <c r="AZ171" s="112">
        <f t="shared" si="82"/>
        <v>0</v>
      </c>
      <c r="BA171" s="112">
        <f t="shared" si="83"/>
        <v>0</v>
      </c>
      <c r="BB171" s="112">
        <f t="shared" si="88"/>
        <v>0</v>
      </c>
      <c r="BC171" s="112">
        <f t="shared" si="89"/>
        <v>0</v>
      </c>
      <c r="BD171" s="112">
        <f t="shared" si="90"/>
        <v>0</v>
      </c>
      <c r="BE171" s="112">
        <f t="shared" si="91"/>
        <v>0</v>
      </c>
    </row>
    <row r="172" spans="1:57" x14ac:dyDescent="0.2">
      <c r="A172" t="s">
        <v>56</v>
      </c>
      <c r="B172">
        <v>840168521760</v>
      </c>
      <c r="C172" s="2" t="s">
        <v>806</v>
      </c>
      <c r="D172" s="2" t="s">
        <v>807</v>
      </c>
      <c r="E172" s="2" t="s">
        <v>808</v>
      </c>
      <c r="F172" s="2" t="s">
        <v>60</v>
      </c>
      <c r="G172" s="2" t="s">
        <v>169</v>
      </c>
      <c r="H172" s="2" t="s">
        <v>809</v>
      </c>
      <c r="I172" s="2" t="s">
        <v>368</v>
      </c>
      <c r="J172" s="2" t="s">
        <v>3994</v>
      </c>
      <c r="K172" s="3">
        <v>0</v>
      </c>
      <c r="L172" s="25">
        <v>348.75</v>
      </c>
      <c r="M172" s="2" t="s">
        <v>2204</v>
      </c>
      <c r="N172" s="2" t="s">
        <v>66</v>
      </c>
      <c r="O172" s="3">
        <v>5</v>
      </c>
      <c r="P172" s="3">
        <v>0</v>
      </c>
      <c r="Q172" s="21">
        <f>SUMIF('On Orders'!$B:$B,$C172,'On Orders'!E:E)</f>
        <v>0</v>
      </c>
      <c r="R172" s="22">
        <f>SUMIF('On Orders'!$B:$B,$C172,'On Orders'!F:F)</f>
        <v>0</v>
      </c>
      <c r="S172" s="22">
        <f>SUMIF('On Orders'!$B:$B,$C172,'On Orders'!G:G)</f>
        <v>0</v>
      </c>
      <c r="T172" s="22">
        <f>SUMIF('On Orders'!$B:$B,$C172,'On Orders'!H:H)</f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1">
        <f t="shared" si="74"/>
        <v>5</v>
      </c>
      <c r="AH172" s="26">
        <f t="shared" si="75"/>
        <v>5</v>
      </c>
      <c r="AI172" s="26">
        <f t="shared" si="84"/>
        <v>5</v>
      </c>
      <c r="AJ172" s="26">
        <f t="shared" si="85"/>
        <v>5</v>
      </c>
      <c r="AK172" s="26">
        <f t="shared" si="86"/>
        <v>5</v>
      </c>
      <c r="AL172" s="26">
        <f t="shared" si="87"/>
        <v>5</v>
      </c>
      <c r="AM172" s="30">
        <f t="shared" si="92"/>
        <v>0</v>
      </c>
      <c r="AN172" s="30">
        <f t="shared" si="93"/>
        <v>0</v>
      </c>
      <c r="AO172" s="30">
        <f t="shared" si="94"/>
        <v>0</v>
      </c>
      <c r="AP172" s="30">
        <f t="shared" si="95"/>
        <v>0</v>
      </c>
      <c r="AQ172" s="30">
        <f t="shared" si="96"/>
        <v>0</v>
      </c>
      <c r="AR172" s="30">
        <f t="shared" si="97"/>
        <v>0</v>
      </c>
      <c r="AS172" s="22">
        <f t="shared" si="98"/>
        <v>0</v>
      </c>
      <c r="AT172" s="112">
        <f t="shared" si="76"/>
        <v>0</v>
      </c>
      <c r="AU172" s="112">
        <f t="shared" si="77"/>
        <v>0</v>
      </c>
      <c r="AV172" s="112">
        <f t="shared" si="78"/>
        <v>0</v>
      </c>
      <c r="AW172" s="112">
        <f t="shared" si="79"/>
        <v>0</v>
      </c>
      <c r="AX172" s="112">
        <f t="shared" si="80"/>
        <v>0</v>
      </c>
      <c r="AY172" s="112">
        <f t="shared" si="81"/>
        <v>0</v>
      </c>
      <c r="AZ172" s="112">
        <f t="shared" si="82"/>
        <v>0</v>
      </c>
      <c r="BA172" s="112">
        <f t="shared" si="83"/>
        <v>0</v>
      </c>
      <c r="BB172" s="112">
        <f t="shared" si="88"/>
        <v>0</v>
      </c>
      <c r="BC172" s="112">
        <f t="shared" si="89"/>
        <v>0</v>
      </c>
      <c r="BD172" s="112">
        <f t="shared" si="90"/>
        <v>0</v>
      </c>
      <c r="BE172" s="112">
        <f t="shared" si="91"/>
        <v>0</v>
      </c>
    </row>
    <row r="173" spans="1:57" x14ac:dyDescent="0.2">
      <c r="A173" t="s">
        <v>56</v>
      </c>
      <c r="B173">
        <v>840168521814</v>
      </c>
      <c r="C173" s="2" t="s">
        <v>810</v>
      </c>
      <c r="D173" s="2" t="s">
        <v>811</v>
      </c>
      <c r="E173" s="2" t="s">
        <v>812</v>
      </c>
      <c r="F173" s="2" t="s">
        <v>60</v>
      </c>
      <c r="G173" s="2" t="s">
        <v>169</v>
      </c>
      <c r="H173" s="2" t="s">
        <v>809</v>
      </c>
      <c r="I173" s="2" t="s">
        <v>368</v>
      </c>
      <c r="J173" s="2" t="s">
        <v>3994</v>
      </c>
      <c r="K173" s="3">
        <v>0</v>
      </c>
      <c r="L173" s="25">
        <v>348.75</v>
      </c>
      <c r="M173" s="2" t="s">
        <v>2204</v>
      </c>
      <c r="N173" s="2" t="s">
        <v>66</v>
      </c>
      <c r="O173" s="3">
        <v>0</v>
      </c>
      <c r="P173" s="3">
        <v>0</v>
      </c>
      <c r="Q173" s="21">
        <f>SUMIF('On Orders'!$B:$B,$C173,'On Orders'!E:E)</f>
        <v>0</v>
      </c>
      <c r="R173" s="22">
        <f>SUMIF('On Orders'!$B:$B,$C173,'On Orders'!F:F)</f>
        <v>0</v>
      </c>
      <c r="S173" s="22">
        <f>SUMIF('On Orders'!$B:$B,$C173,'On Orders'!G:G)</f>
        <v>0</v>
      </c>
      <c r="T173" s="22">
        <f>SUMIF('On Orders'!$B:$B,$C173,'On Orders'!H:H)</f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1">
        <f t="shared" si="74"/>
        <v>0</v>
      </c>
      <c r="AH173" s="26">
        <f t="shared" si="75"/>
        <v>0</v>
      </c>
      <c r="AI173" s="26">
        <f t="shared" si="84"/>
        <v>0</v>
      </c>
      <c r="AJ173" s="26">
        <f t="shared" si="85"/>
        <v>0</v>
      </c>
      <c r="AK173" s="26">
        <f t="shared" si="86"/>
        <v>0</v>
      </c>
      <c r="AL173" s="26">
        <f t="shared" si="87"/>
        <v>0</v>
      </c>
      <c r="AM173" s="30">
        <f t="shared" si="92"/>
        <v>0</v>
      </c>
      <c r="AN173" s="30">
        <f t="shared" si="93"/>
        <v>0</v>
      </c>
      <c r="AO173" s="30">
        <f t="shared" si="94"/>
        <v>0</v>
      </c>
      <c r="AP173" s="30">
        <f t="shared" si="95"/>
        <v>0</v>
      </c>
      <c r="AQ173" s="30">
        <f t="shared" si="96"/>
        <v>0</v>
      </c>
      <c r="AR173" s="30">
        <f t="shared" si="97"/>
        <v>0</v>
      </c>
      <c r="AS173" s="22">
        <f t="shared" si="98"/>
        <v>0</v>
      </c>
      <c r="AT173" s="112">
        <f t="shared" si="76"/>
        <v>0</v>
      </c>
      <c r="AU173" s="112">
        <f t="shared" si="77"/>
        <v>0</v>
      </c>
      <c r="AV173" s="112">
        <f t="shared" si="78"/>
        <v>0</v>
      </c>
      <c r="AW173" s="112">
        <f t="shared" si="79"/>
        <v>0</v>
      </c>
      <c r="AX173" s="112">
        <f t="shared" si="80"/>
        <v>0</v>
      </c>
      <c r="AY173" s="112">
        <f t="shared" si="81"/>
        <v>0</v>
      </c>
      <c r="AZ173" s="112">
        <f t="shared" si="82"/>
        <v>0</v>
      </c>
      <c r="BA173" s="112">
        <f t="shared" si="83"/>
        <v>0</v>
      </c>
      <c r="BB173" s="112">
        <f t="shared" si="88"/>
        <v>0</v>
      </c>
      <c r="BC173" s="112">
        <f t="shared" si="89"/>
        <v>0</v>
      </c>
      <c r="BD173" s="112">
        <f t="shared" si="90"/>
        <v>0</v>
      </c>
      <c r="BE173" s="112">
        <f t="shared" si="91"/>
        <v>0</v>
      </c>
    </row>
    <row r="174" spans="1:57" x14ac:dyDescent="0.2">
      <c r="A174" t="s">
        <v>56</v>
      </c>
      <c r="B174">
        <v>840168522217</v>
      </c>
      <c r="C174" s="2" t="s">
        <v>813</v>
      </c>
      <c r="D174" s="2" t="s">
        <v>814</v>
      </c>
      <c r="E174" s="2" t="s">
        <v>815</v>
      </c>
      <c r="F174" s="2" t="s">
        <v>60</v>
      </c>
      <c r="G174" s="2" t="s">
        <v>169</v>
      </c>
      <c r="H174" s="2" t="s">
        <v>809</v>
      </c>
      <c r="I174" s="2" t="s">
        <v>368</v>
      </c>
      <c r="J174" s="2" t="s">
        <v>3994</v>
      </c>
      <c r="K174" s="3">
        <v>0</v>
      </c>
      <c r="L174" s="25">
        <v>426.34</v>
      </c>
      <c r="M174" s="2" t="s">
        <v>2204</v>
      </c>
      <c r="N174" s="2" t="s">
        <v>66</v>
      </c>
      <c r="O174" s="3">
        <v>0</v>
      </c>
      <c r="P174" s="3">
        <v>0</v>
      </c>
      <c r="Q174" s="21">
        <f>SUMIF('On Orders'!$B:$B,$C174,'On Orders'!E:E)</f>
        <v>0</v>
      </c>
      <c r="R174" s="22">
        <f>SUMIF('On Orders'!$B:$B,$C174,'On Orders'!F:F)</f>
        <v>0</v>
      </c>
      <c r="S174" s="22">
        <f>SUMIF('On Orders'!$B:$B,$C174,'On Orders'!G:G)</f>
        <v>0</v>
      </c>
      <c r="T174" s="22">
        <f>SUMIF('On Orders'!$B:$B,$C174,'On Orders'!H:H)</f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1">
        <f t="shared" si="74"/>
        <v>0</v>
      </c>
      <c r="AH174" s="26">
        <f t="shared" si="75"/>
        <v>0</v>
      </c>
      <c r="AI174" s="26">
        <f t="shared" si="84"/>
        <v>0</v>
      </c>
      <c r="AJ174" s="26">
        <f t="shared" si="85"/>
        <v>0</v>
      </c>
      <c r="AK174" s="26">
        <f t="shared" si="86"/>
        <v>0</v>
      </c>
      <c r="AL174" s="26">
        <f t="shared" si="87"/>
        <v>0</v>
      </c>
      <c r="AM174" s="30">
        <f t="shared" si="92"/>
        <v>0</v>
      </c>
      <c r="AN174" s="30">
        <f t="shared" si="93"/>
        <v>0</v>
      </c>
      <c r="AO174" s="30">
        <f t="shared" si="94"/>
        <v>0</v>
      </c>
      <c r="AP174" s="30">
        <f t="shared" si="95"/>
        <v>0</v>
      </c>
      <c r="AQ174" s="30">
        <f t="shared" si="96"/>
        <v>0</v>
      </c>
      <c r="AR174" s="30">
        <f t="shared" si="97"/>
        <v>0</v>
      </c>
      <c r="AS174" s="22">
        <f t="shared" si="98"/>
        <v>0</v>
      </c>
      <c r="AT174" s="112">
        <f t="shared" si="76"/>
        <v>0</v>
      </c>
      <c r="AU174" s="112">
        <f t="shared" si="77"/>
        <v>0</v>
      </c>
      <c r="AV174" s="112">
        <f t="shared" si="78"/>
        <v>0</v>
      </c>
      <c r="AW174" s="112">
        <f t="shared" si="79"/>
        <v>0</v>
      </c>
      <c r="AX174" s="112">
        <f t="shared" si="80"/>
        <v>0</v>
      </c>
      <c r="AY174" s="112">
        <f t="shared" si="81"/>
        <v>0</v>
      </c>
      <c r="AZ174" s="112">
        <f t="shared" si="82"/>
        <v>0</v>
      </c>
      <c r="BA174" s="112">
        <f t="shared" si="83"/>
        <v>0</v>
      </c>
      <c r="BB174" s="112">
        <f t="shared" si="88"/>
        <v>0</v>
      </c>
      <c r="BC174" s="112">
        <f t="shared" si="89"/>
        <v>0</v>
      </c>
      <c r="BD174" s="112">
        <f t="shared" si="90"/>
        <v>0</v>
      </c>
      <c r="BE174" s="112">
        <f t="shared" si="91"/>
        <v>0</v>
      </c>
    </row>
    <row r="175" spans="1:57" x14ac:dyDescent="0.2">
      <c r="A175" t="s">
        <v>56</v>
      </c>
      <c r="B175">
        <v>840168522224</v>
      </c>
      <c r="C175" s="2" t="s">
        <v>816</v>
      </c>
      <c r="D175" s="2" t="s">
        <v>817</v>
      </c>
      <c r="E175" s="2" t="s">
        <v>815</v>
      </c>
      <c r="F175" s="2" t="s">
        <v>60</v>
      </c>
      <c r="G175" s="2" t="s">
        <v>169</v>
      </c>
      <c r="H175" s="2" t="s">
        <v>809</v>
      </c>
      <c r="I175" s="2" t="s">
        <v>368</v>
      </c>
      <c r="J175" s="2" t="s">
        <v>3994</v>
      </c>
      <c r="K175" s="3">
        <v>0</v>
      </c>
      <c r="L175" s="25">
        <v>426.34</v>
      </c>
      <c r="M175" s="2" t="s">
        <v>2204</v>
      </c>
      <c r="N175" s="2" t="s">
        <v>66</v>
      </c>
      <c r="O175" s="3">
        <v>3</v>
      </c>
      <c r="P175" s="3">
        <v>0</v>
      </c>
      <c r="Q175" s="21">
        <f>SUMIF('On Orders'!$B:$B,$C175,'On Orders'!E:E)</f>
        <v>0</v>
      </c>
      <c r="R175" s="22">
        <f>SUMIF('On Orders'!$B:$B,$C175,'On Orders'!F:F)</f>
        <v>0</v>
      </c>
      <c r="S175" s="22">
        <f>SUMIF('On Orders'!$B:$B,$C175,'On Orders'!G:G)</f>
        <v>0</v>
      </c>
      <c r="T175" s="22">
        <f>SUMIF('On Orders'!$B:$B,$C175,'On Orders'!H:H)</f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1">
        <f t="shared" si="74"/>
        <v>3</v>
      </c>
      <c r="AH175" s="26">
        <f t="shared" si="75"/>
        <v>3</v>
      </c>
      <c r="AI175" s="26">
        <f t="shared" si="84"/>
        <v>3</v>
      </c>
      <c r="AJ175" s="26">
        <f t="shared" si="85"/>
        <v>3</v>
      </c>
      <c r="AK175" s="26">
        <f t="shared" si="86"/>
        <v>3</v>
      </c>
      <c r="AL175" s="26">
        <f t="shared" si="87"/>
        <v>3</v>
      </c>
      <c r="AM175" s="30">
        <f t="shared" si="92"/>
        <v>0</v>
      </c>
      <c r="AN175" s="30">
        <f t="shared" si="93"/>
        <v>0</v>
      </c>
      <c r="AO175" s="30">
        <f t="shared" si="94"/>
        <v>0</v>
      </c>
      <c r="AP175" s="30">
        <f t="shared" si="95"/>
        <v>0</v>
      </c>
      <c r="AQ175" s="30">
        <f t="shared" si="96"/>
        <v>0</v>
      </c>
      <c r="AR175" s="30">
        <f t="shared" si="97"/>
        <v>0</v>
      </c>
      <c r="AS175" s="22">
        <f t="shared" si="98"/>
        <v>0</v>
      </c>
      <c r="AT175" s="112">
        <f t="shared" si="76"/>
        <v>0</v>
      </c>
      <c r="AU175" s="112">
        <f t="shared" si="77"/>
        <v>0</v>
      </c>
      <c r="AV175" s="112">
        <f t="shared" si="78"/>
        <v>0</v>
      </c>
      <c r="AW175" s="112">
        <f t="shared" si="79"/>
        <v>0</v>
      </c>
      <c r="AX175" s="112">
        <f t="shared" si="80"/>
        <v>0</v>
      </c>
      <c r="AY175" s="112">
        <f t="shared" si="81"/>
        <v>0</v>
      </c>
      <c r="AZ175" s="112">
        <f t="shared" si="82"/>
        <v>0</v>
      </c>
      <c r="BA175" s="112">
        <f t="shared" si="83"/>
        <v>0</v>
      </c>
      <c r="BB175" s="112">
        <f t="shared" si="88"/>
        <v>0</v>
      </c>
      <c r="BC175" s="112">
        <f t="shared" si="89"/>
        <v>0</v>
      </c>
      <c r="BD175" s="112">
        <f t="shared" si="90"/>
        <v>0</v>
      </c>
      <c r="BE175" s="112">
        <f t="shared" si="91"/>
        <v>0</v>
      </c>
    </row>
    <row r="176" spans="1:57" x14ac:dyDescent="0.2">
      <c r="A176" t="s">
        <v>56</v>
      </c>
      <c r="B176">
        <v>840168522231</v>
      </c>
      <c r="C176" s="2" t="s">
        <v>818</v>
      </c>
      <c r="D176" s="2" t="s">
        <v>819</v>
      </c>
      <c r="E176" s="2" t="s">
        <v>815</v>
      </c>
      <c r="F176" s="2" t="s">
        <v>60</v>
      </c>
      <c r="G176" s="2" t="s">
        <v>169</v>
      </c>
      <c r="H176" s="2" t="s">
        <v>809</v>
      </c>
      <c r="I176" s="2" t="s">
        <v>368</v>
      </c>
      <c r="J176" s="2" t="s">
        <v>3994</v>
      </c>
      <c r="K176" s="3">
        <v>0</v>
      </c>
      <c r="L176" s="25">
        <v>426.34</v>
      </c>
      <c r="M176" s="2" t="s">
        <v>2204</v>
      </c>
      <c r="N176" s="2" t="s">
        <v>66</v>
      </c>
      <c r="O176" s="3">
        <v>1</v>
      </c>
      <c r="P176" s="3">
        <v>0</v>
      </c>
      <c r="Q176" s="21">
        <f>SUMIF('On Orders'!$B:$B,$C176,'On Orders'!E:E)</f>
        <v>0</v>
      </c>
      <c r="R176" s="22">
        <f>SUMIF('On Orders'!$B:$B,$C176,'On Orders'!F:F)</f>
        <v>0</v>
      </c>
      <c r="S176" s="22">
        <f>SUMIF('On Orders'!$B:$B,$C176,'On Orders'!G:G)</f>
        <v>0</v>
      </c>
      <c r="T176" s="22">
        <f>SUMIF('On Orders'!$B:$B,$C176,'On Orders'!H:H)</f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1">
        <f t="shared" ref="AG176:AG239" si="99">P176+O176+Q176+R176-AA176-K176</f>
        <v>1</v>
      </c>
      <c r="AH176" s="26">
        <f t="shared" si="75"/>
        <v>1</v>
      </c>
      <c r="AI176" s="26">
        <f t="shared" si="84"/>
        <v>1</v>
      </c>
      <c r="AJ176" s="26">
        <f t="shared" si="85"/>
        <v>1</v>
      </c>
      <c r="AK176" s="26">
        <f t="shared" si="86"/>
        <v>1</v>
      </c>
      <c r="AL176" s="26">
        <f t="shared" si="87"/>
        <v>1</v>
      </c>
      <c r="AM176" s="30">
        <f t="shared" si="92"/>
        <v>0</v>
      </c>
      <c r="AN176" s="30">
        <f t="shared" si="93"/>
        <v>0</v>
      </c>
      <c r="AO176" s="30">
        <f t="shared" si="94"/>
        <v>0</v>
      </c>
      <c r="AP176" s="30">
        <f t="shared" si="95"/>
        <v>0</v>
      </c>
      <c r="AQ176" s="30">
        <f t="shared" si="96"/>
        <v>0</v>
      </c>
      <c r="AR176" s="30">
        <f t="shared" si="97"/>
        <v>0</v>
      </c>
      <c r="AS176" s="22">
        <f t="shared" si="98"/>
        <v>0</v>
      </c>
      <c r="AT176" s="112">
        <f t="shared" si="76"/>
        <v>0</v>
      </c>
      <c r="AU176" s="112">
        <f t="shared" si="77"/>
        <v>0</v>
      </c>
      <c r="AV176" s="112">
        <f t="shared" si="78"/>
        <v>0</v>
      </c>
      <c r="AW176" s="112">
        <f t="shared" si="79"/>
        <v>0</v>
      </c>
      <c r="AX176" s="112">
        <f t="shared" si="80"/>
        <v>0</v>
      </c>
      <c r="AY176" s="112">
        <f t="shared" si="81"/>
        <v>0</v>
      </c>
      <c r="AZ176" s="112">
        <f t="shared" si="82"/>
        <v>0</v>
      </c>
      <c r="BA176" s="112">
        <f t="shared" si="83"/>
        <v>0</v>
      </c>
      <c r="BB176" s="112">
        <f t="shared" si="88"/>
        <v>0</v>
      </c>
      <c r="BC176" s="112">
        <f t="shared" si="89"/>
        <v>0</v>
      </c>
      <c r="BD176" s="112">
        <f t="shared" si="90"/>
        <v>0</v>
      </c>
      <c r="BE176" s="112">
        <f t="shared" si="91"/>
        <v>0</v>
      </c>
    </row>
    <row r="177" spans="1:57" x14ac:dyDescent="0.2">
      <c r="A177" t="s">
        <v>56</v>
      </c>
      <c r="B177">
        <v>840168522309</v>
      </c>
      <c r="C177" s="2" t="s">
        <v>820</v>
      </c>
      <c r="D177" s="2" t="s">
        <v>821</v>
      </c>
      <c r="E177" s="2" t="s">
        <v>822</v>
      </c>
      <c r="F177" s="2" t="s">
        <v>60</v>
      </c>
      <c r="G177" s="2" t="s">
        <v>169</v>
      </c>
      <c r="H177" s="2" t="s">
        <v>809</v>
      </c>
      <c r="I177" s="2" t="s">
        <v>368</v>
      </c>
      <c r="J177" s="2" t="s">
        <v>3994</v>
      </c>
      <c r="K177" s="3">
        <v>0</v>
      </c>
      <c r="L177" s="25">
        <v>426.34</v>
      </c>
      <c r="M177" s="2" t="s">
        <v>2204</v>
      </c>
      <c r="N177" s="2" t="s">
        <v>66</v>
      </c>
      <c r="O177" s="3">
        <v>0</v>
      </c>
      <c r="P177" s="3">
        <v>0</v>
      </c>
      <c r="Q177" s="21">
        <f>SUMIF('On Orders'!$B:$B,$C177,'On Orders'!E:E)</f>
        <v>0</v>
      </c>
      <c r="R177" s="22">
        <f>SUMIF('On Orders'!$B:$B,$C177,'On Orders'!F:F)</f>
        <v>0</v>
      </c>
      <c r="S177" s="22">
        <f>SUMIF('On Orders'!$B:$B,$C177,'On Orders'!G:G)</f>
        <v>0</v>
      </c>
      <c r="T177" s="22">
        <f>SUMIF('On Orders'!$B:$B,$C177,'On Orders'!H:H)</f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1">
        <f t="shared" si="99"/>
        <v>0</v>
      </c>
      <c r="AH177" s="26">
        <f t="shared" si="75"/>
        <v>0</v>
      </c>
      <c r="AI177" s="26">
        <f t="shared" si="84"/>
        <v>0</v>
      </c>
      <c r="AJ177" s="26">
        <f t="shared" si="85"/>
        <v>0</v>
      </c>
      <c r="AK177" s="26">
        <f t="shared" si="86"/>
        <v>0</v>
      </c>
      <c r="AL177" s="26">
        <f t="shared" si="87"/>
        <v>0</v>
      </c>
      <c r="AM177" s="30">
        <f t="shared" si="92"/>
        <v>0</v>
      </c>
      <c r="AN177" s="30">
        <f t="shared" si="93"/>
        <v>0</v>
      </c>
      <c r="AO177" s="30">
        <f t="shared" si="94"/>
        <v>0</v>
      </c>
      <c r="AP177" s="30">
        <f t="shared" si="95"/>
        <v>0</v>
      </c>
      <c r="AQ177" s="30">
        <f t="shared" si="96"/>
        <v>0</v>
      </c>
      <c r="AR177" s="30">
        <f t="shared" si="97"/>
        <v>0</v>
      </c>
      <c r="AS177" s="22">
        <f t="shared" si="98"/>
        <v>0</v>
      </c>
      <c r="AT177" s="112">
        <f t="shared" si="76"/>
        <v>0</v>
      </c>
      <c r="AU177" s="112">
        <f t="shared" si="77"/>
        <v>0</v>
      </c>
      <c r="AV177" s="112">
        <f t="shared" si="78"/>
        <v>0</v>
      </c>
      <c r="AW177" s="112">
        <f t="shared" si="79"/>
        <v>0</v>
      </c>
      <c r="AX177" s="112">
        <f t="shared" si="80"/>
        <v>0</v>
      </c>
      <c r="AY177" s="112">
        <f t="shared" si="81"/>
        <v>0</v>
      </c>
      <c r="AZ177" s="112">
        <f t="shared" si="82"/>
        <v>0</v>
      </c>
      <c r="BA177" s="112">
        <f t="shared" si="83"/>
        <v>0</v>
      </c>
      <c r="BB177" s="112">
        <f t="shared" si="88"/>
        <v>0</v>
      </c>
      <c r="BC177" s="112">
        <f t="shared" si="89"/>
        <v>0</v>
      </c>
      <c r="BD177" s="112">
        <f t="shared" si="90"/>
        <v>0</v>
      </c>
      <c r="BE177" s="112">
        <f t="shared" si="91"/>
        <v>0</v>
      </c>
    </row>
    <row r="178" spans="1:57" x14ac:dyDescent="0.2">
      <c r="A178" t="s">
        <v>56</v>
      </c>
      <c r="B178">
        <v>840168522316</v>
      </c>
      <c r="C178" s="2" t="s">
        <v>823</v>
      </c>
      <c r="D178" s="2" t="s">
        <v>824</v>
      </c>
      <c r="E178" s="2" t="s">
        <v>825</v>
      </c>
      <c r="F178" s="2" t="s">
        <v>60</v>
      </c>
      <c r="G178" s="2" t="s">
        <v>169</v>
      </c>
      <c r="H178" s="2" t="s">
        <v>809</v>
      </c>
      <c r="I178" s="2" t="s">
        <v>368</v>
      </c>
      <c r="J178" s="2" t="s">
        <v>3994</v>
      </c>
      <c r="K178" s="3">
        <v>0</v>
      </c>
      <c r="L178" s="25">
        <v>426.34</v>
      </c>
      <c r="M178" s="2" t="s">
        <v>2204</v>
      </c>
      <c r="N178" s="2" t="s">
        <v>66</v>
      </c>
      <c r="O178" s="3">
        <v>1</v>
      </c>
      <c r="P178" s="3">
        <v>0</v>
      </c>
      <c r="Q178" s="21">
        <f>SUMIF('On Orders'!$B:$B,$C178,'On Orders'!E:E)</f>
        <v>0</v>
      </c>
      <c r="R178" s="22">
        <f>SUMIF('On Orders'!$B:$B,$C178,'On Orders'!F:F)</f>
        <v>0</v>
      </c>
      <c r="S178" s="22">
        <f>SUMIF('On Orders'!$B:$B,$C178,'On Orders'!G:G)</f>
        <v>0</v>
      </c>
      <c r="T178" s="22">
        <f>SUMIF('On Orders'!$B:$B,$C178,'On Orders'!H:H)</f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1">
        <f t="shared" si="99"/>
        <v>1</v>
      </c>
      <c r="AH178" s="26">
        <f t="shared" si="75"/>
        <v>1</v>
      </c>
      <c r="AI178" s="26">
        <f t="shared" si="84"/>
        <v>1</v>
      </c>
      <c r="AJ178" s="26">
        <f t="shared" si="85"/>
        <v>1</v>
      </c>
      <c r="AK178" s="26">
        <f t="shared" si="86"/>
        <v>1</v>
      </c>
      <c r="AL178" s="26">
        <f t="shared" si="87"/>
        <v>1</v>
      </c>
      <c r="AM178" s="30">
        <f t="shared" si="92"/>
        <v>0</v>
      </c>
      <c r="AN178" s="30">
        <f t="shared" si="93"/>
        <v>0</v>
      </c>
      <c r="AO178" s="30">
        <f t="shared" si="94"/>
        <v>0</v>
      </c>
      <c r="AP178" s="30">
        <f t="shared" si="95"/>
        <v>0</v>
      </c>
      <c r="AQ178" s="30">
        <f t="shared" si="96"/>
        <v>0</v>
      </c>
      <c r="AR178" s="30">
        <f t="shared" si="97"/>
        <v>0</v>
      </c>
      <c r="AS178" s="22">
        <f t="shared" si="98"/>
        <v>0</v>
      </c>
      <c r="AT178" s="112">
        <f t="shared" si="76"/>
        <v>0</v>
      </c>
      <c r="AU178" s="112">
        <f t="shared" si="77"/>
        <v>0</v>
      </c>
      <c r="AV178" s="112">
        <f t="shared" si="78"/>
        <v>0</v>
      </c>
      <c r="AW178" s="112">
        <f t="shared" si="79"/>
        <v>0</v>
      </c>
      <c r="AX178" s="112">
        <f t="shared" si="80"/>
        <v>0</v>
      </c>
      <c r="AY178" s="112">
        <f t="shared" si="81"/>
        <v>0</v>
      </c>
      <c r="AZ178" s="112">
        <f t="shared" si="82"/>
        <v>0</v>
      </c>
      <c r="BA178" s="112">
        <f t="shared" si="83"/>
        <v>0</v>
      </c>
      <c r="BB178" s="112">
        <f t="shared" si="88"/>
        <v>0</v>
      </c>
      <c r="BC178" s="112">
        <f t="shared" si="89"/>
        <v>0</v>
      </c>
      <c r="BD178" s="112">
        <f t="shared" si="90"/>
        <v>0</v>
      </c>
      <c r="BE178" s="112">
        <f t="shared" si="91"/>
        <v>0</v>
      </c>
    </row>
    <row r="179" spans="1:57" x14ac:dyDescent="0.2">
      <c r="A179" t="s">
        <v>56</v>
      </c>
      <c r="B179">
        <v>840168522002</v>
      </c>
      <c r="C179" s="2" t="s">
        <v>826</v>
      </c>
      <c r="D179" s="2" t="s">
        <v>827</v>
      </c>
      <c r="E179" s="2" t="s">
        <v>828</v>
      </c>
      <c r="F179" s="2" t="s">
        <v>60</v>
      </c>
      <c r="G179" s="2" t="s">
        <v>169</v>
      </c>
      <c r="H179" s="2" t="s">
        <v>169</v>
      </c>
      <c r="I179" s="2" t="s">
        <v>368</v>
      </c>
      <c r="J179" s="2" t="s">
        <v>3994</v>
      </c>
      <c r="K179" s="3">
        <v>0</v>
      </c>
      <c r="L179" s="25">
        <v>348.75</v>
      </c>
      <c r="M179" s="2" t="s">
        <v>2204</v>
      </c>
      <c r="N179" s="2" t="s">
        <v>66</v>
      </c>
      <c r="O179" s="3">
        <v>0</v>
      </c>
      <c r="P179" s="3">
        <v>0</v>
      </c>
      <c r="Q179" s="21">
        <f>SUMIF('On Orders'!$B:$B,$C179,'On Orders'!E:E)</f>
        <v>0</v>
      </c>
      <c r="R179" s="22">
        <f>SUMIF('On Orders'!$B:$B,$C179,'On Orders'!F:F)</f>
        <v>0</v>
      </c>
      <c r="S179" s="22">
        <f>SUMIF('On Orders'!$B:$B,$C179,'On Orders'!G:G)</f>
        <v>0</v>
      </c>
      <c r="T179" s="22">
        <f>SUMIF('On Orders'!$B:$B,$C179,'On Orders'!H:H)</f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1">
        <f t="shared" si="99"/>
        <v>0</v>
      </c>
      <c r="AH179" s="26">
        <f t="shared" si="75"/>
        <v>0</v>
      </c>
      <c r="AI179" s="26">
        <f t="shared" si="84"/>
        <v>0</v>
      </c>
      <c r="AJ179" s="26">
        <f t="shared" si="85"/>
        <v>0</v>
      </c>
      <c r="AK179" s="26">
        <f t="shared" si="86"/>
        <v>0</v>
      </c>
      <c r="AL179" s="26">
        <f t="shared" si="87"/>
        <v>0</v>
      </c>
      <c r="AM179" s="30">
        <f t="shared" si="92"/>
        <v>0</v>
      </c>
      <c r="AN179" s="30">
        <f t="shared" si="93"/>
        <v>0</v>
      </c>
      <c r="AO179" s="30">
        <f t="shared" si="94"/>
        <v>0</v>
      </c>
      <c r="AP179" s="30">
        <f t="shared" si="95"/>
        <v>0</v>
      </c>
      <c r="AQ179" s="30">
        <f t="shared" si="96"/>
        <v>0</v>
      </c>
      <c r="AR179" s="30">
        <f t="shared" si="97"/>
        <v>0</v>
      </c>
      <c r="AS179" s="22">
        <f t="shared" si="98"/>
        <v>0</v>
      </c>
      <c r="AT179" s="112">
        <f t="shared" si="76"/>
        <v>0</v>
      </c>
      <c r="AU179" s="112">
        <f t="shared" si="77"/>
        <v>0</v>
      </c>
      <c r="AV179" s="112">
        <f t="shared" si="78"/>
        <v>0</v>
      </c>
      <c r="AW179" s="112">
        <f t="shared" si="79"/>
        <v>0</v>
      </c>
      <c r="AX179" s="112">
        <f t="shared" si="80"/>
        <v>0</v>
      </c>
      <c r="AY179" s="112">
        <f t="shared" si="81"/>
        <v>0</v>
      </c>
      <c r="AZ179" s="112">
        <f t="shared" si="82"/>
        <v>0</v>
      </c>
      <c r="BA179" s="112">
        <f t="shared" si="83"/>
        <v>0</v>
      </c>
      <c r="BB179" s="112">
        <f t="shared" si="88"/>
        <v>0</v>
      </c>
      <c r="BC179" s="112">
        <f t="shared" si="89"/>
        <v>0</v>
      </c>
      <c r="BD179" s="112">
        <f t="shared" si="90"/>
        <v>0</v>
      </c>
      <c r="BE179" s="112">
        <f t="shared" si="91"/>
        <v>0</v>
      </c>
    </row>
    <row r="180" spans="1:57" x14ac:dyDescent="0.2">
      <c r="A180" t="s">
        <v>56</v>
      </c>
      <c r="B180">
        <v>840168524020</v>
      </c>
      <c r="C180" s="2" t="s">
        <v>829</v>
      </c>
      <c r="D180" s="2" t="s">
        <v>830</v>
      </c>
      <c r="E180" s="2" t="s">
        <v>831</v>
      </c>
      <c r="F180" s="2" t="s">
        <v>60</v>
      </c>
      <c r="G180" s="2" t="s">
        <v>169</v>
      </c>
      <c r="H180" s="2" t="s">
        <v>832</v>
      </c>
      <c r="I180" s="2" t="s">
        <v>368</v>
      </c>
      <c r="J180" s="2" t="s">
        <v>3994</v>
      </c>
      <c r="K180" s="3">
        <v>0</v>
      </c>
      <c r="L180" s="25">
        <v>465</v>
      </c>
      <c r="M180" s="2" t="s">
        <v>2204</v>
      </c>
      <c r="N180" s="2" t="s">
        <v>66</v>
      </c>
      <c r="O180" s="3">
        <v>4</v>
      </c>
      <c r="P180" s="3">
        <v>0</v>
      </c>
      <c r="Q180" s="21">
        <f>SUMIF('On Orders'!$B:$B,$C180,'On Orders'!E:E)</f>
        <v>0</v>
      </c>
      <c r="R180" s="22">
        <f>SUMIF('On Orders'!$B:$B,$C180,'On Orders'!F:F)</f>
        <v>0</v>
      </c>
      <c r="S180" s="22">
        <f>SUMIF('On Orders'!$B:$B,$C180,'On Orders'!G:G)</f>
        <v>0</v>
      </c>
      <c r="T180" s="22">
        <f>SUMIF('On Orders'!$B:$B,$C180,'On Orders'!H:H)</f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1">
        <f t="shared" si="99"/>
        <v>4</v>
      </c>
      <c r="AH180" s="26">
        <f t="shared" ref="AH180:AH243" si="100">MAX(0,AG180)+S180-AB180</f>
        <v>4</v>
      </c>
      <c r="AI180" s="26">
        <f t="shared" si="84"/>
        <v>4</v>
      </c>
      <c r="AJ180" s="26">
        <f t="shared" si="85"/>
        <v>4</v>
      </c>
      <c r="AK180" s="26">
        <f t="shared" si="86"/>
        <v>4</v>
      </c>
      <c r="AL180" s="26">
        <f t="shared" si="87"/>
        <v>4</v>
      </c>
      <c r="AM180" s="30">
        <f t="shared" si="92"/>
        <v>0</v>
      </c>
      <c r="AN180" s="30">
        <f t="shared" si="93"/>
        <v>0</v>
      </c>
      <c r="AO180" s="30">
        <f t="shared" si="94"/>
        <v>0</v>
      </c>
      <c r="AP180" s="30">
        <f t="shared" si="95"/>
        <v>0</v>
      </c>
      <c r="AQ180" s="30">
        <f t="shared" si="96"/>
        <v>0</v>
      </c>
      <c r="AR180" s="30">
        <f t="shared" si="97"/>
        <v>0</v>
      </c>
      <c r="AS180" s="22">
        <f t="shared" si="98"/>
        <v>0</v>
      </c>
      <c r="AT180" s="112">
        <f t="shared" ref="AT180:AT243" si="101">U180*$L:$L</f>
        <v>0</v>
      </c>
      <c r="AU180" s="112">
        <f t="shared" ref="AU180:AU243" si="102">V180*$L:$L</f>
        <v>0</v>
      </c>
      <c r="AV180" s="112">
        <f t="shared" ref="AV180:AV243" si="103">W180*$L:$L</f>
        <v>0</v>
      </c>
      <c r="AW180" s="112">
        <f t="shared" ref="AW180:AW243" si="104">X180*$L:$L</f>
        <v>0</v>
      </c>
      <c r="AX180" s="112">
        <f t="shared" ref="AX180:AX243" si="105">Y180*$L:$L</f>
        <v>0</v>
      </c>
      <c r="AY180" s="112">
        <f t="shared" ref="AY180:AY243" si="106">Z180*$L:$L</f>
        <v>0</v>
      </c>
      <c r="AZ180" s="112">
        <f t="shared" ref="AZ180:AZ243" si="107">AA180*$L:$L</f>
        <v>0</v>
      </c>
      <c r="BA180" s="112">
        <f t="shared" ref="BA180:BA243" si="108">AB180*$L:$L</f>
        <v>0</v>
      </c>
      <c r="BB180" s="112">
        <f t="shared" si="88"/>
        <v>0</v>
      </c>
      <c r="BC180" s="112">
        <f t="shared" si="89"/>
        <v>0</v>
      </c>
      <c r="BD180" s="112">
        <f t="shared" si="90"/>
        <v>0</v>
      </c>
      <c r="BE180" s="112">
        <f t="shared" si="91"/>
        <v>0</v>
      </c>
    </row>
    <row r="181" spans="1:57" x14ac:dyDescent="0.2">
      <c r="A181" t="s">
        <v>56</v>
      </c>
      <c r="B181">
        <v>840168524235</v>
      </c>
      <c r="C181" s="2" t="s">
        <v>833</v>
      </c>
      <c r="D181" s="2" t="s">
        <v>834</v>
      </c>
      <c r="E181" s="2" t="s">
        <v>835</v>
      </c>
      <c r="F181" s="2" t="s">
        <v>60</v>
      </c>
      <c r="G181" s="2" t="s">
        <v>169</v>
      </c>
      <c r="H181" s="2" t="s">
        <v>832</v>
      </c>
      <c r="I181" s="2" t="s">
        <v>368</v>
      </c>
      <c r="J181" s="2" t="s">
        <v>3994</v>
      </c>
      <c r="K181" s="3">
        <v>0</v>
      </c>
      <c r="L181" s="25">
        <v>568.45000000000005</v>
      </c>
      <c r="M181" s="2" t="s">
        <v>2204</v>
      </c>
      <c r="N181" s="2" t="s">
        <v>66</v>
      </c>
      <c r="O181" s="3">
        <v>10</v>
      </c>
      <c r="P181" s="3">
        <v>0</v>
      </c>
      <c r="Q181" s="21">
        <f>SUMIF('On Orders'!$B:$B,$C181,'On Orders'!E:E)</f>
        <v>0</v>
      </c>
      <c r="R181" s="22">
        <f>SUMIF('On Orders'!$B:$B,$C181,'On Orders'!F:F)</f>
        <v>0</v>
      </c>
      <c r="S181" s="22">
        <f>SUMIF('On Orders'!$B:$B,$C181,'On Orders'!G:G)</f>
        <v>0</v>
      </c>
      <c r="T181" s="22">
        <f>SUMIF('On Orders'!$B:$B,$C181,'On Orders'!H:H)</f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1">
        <f t="shared" si="99"/>
        <v>10</v>
      </c>
      <c r="AH181" s="26">
        <f t="shared" si="100"/>
        <v>10</v>
      </c>
      <c r="AI181" s="26">
        <f t="shared" ref="AI181:AI244" si="109">MAX(0,AH181)+T181-AC181</f>
        <v>10</v>
      </c>
      <c r="AJ181" s="26">
        <f t="shared" ref="AJ181:AJ244" si="110">MAX(0,AI181)-AD181</f>
        <v>10</v>
      </c>
      <c r="AK181" s="26">
        <f t="shared" ref="AK181:AK244" si="111">MAX(0,AJ181)-AE181</f>
        <v>10</v>
      </c>
      <c r="AL181" s="26">
        <f t="shared" ref="AL181:AL244" si="112">MAX(0,AK181)-AF181</f>
        <v>10</v>
      </c>
      <c r="AM181" s="30">
        <f t="shared" si="92"/>
        <v>0</v>
      </c>
      <c r="AN181" s="30">
        <f t="shared" si="93"/>
        <v>0</v>
      </c>
      <c r="AO181" s="30">
        <f t="shared" si="94"/>
        <v>0</v>
      </c>
      <c r="AP181" s="30">
        <f t="shared" si="95"/>
        <v>0</v>
      </c>
      <c r="AQ181" s="30">
        <f t="shared" si="96"/>
        <v>0</v>
      </c>
      <c r="AR181" s="30">
        <f t="shared" si="97"/>
        <v>0</v>
      </c>
      <c r="AS181" s="22">
        <f t="shared" si="98"/>
        <v>0</v>
      </c>
      <c r="AT181" s="112">
        <f t="shared" si="101"/>
        <v>0</v>
      </c>
      <c r="AU181" s="112">
        <f t="shared" si="102"/>
        <v>0</v>
      </c>
      <c r="AV181" s="112">
        <f t="shared" si="103"/>
        <v>0</v>
      </c>
      <c r="AW181" s="112">
        <f t="shared" si="104"/>
        <v>0</v>
      </c>
      <c r="AX181" s="112">
        <f t="shared" si="105"/>
        <v>0</v>
      </c>
      <c r="AY181" s="112">
        <f t="shared" si="106"/>
        <v>0</v>
      </c>
      <c r="AZ181" s="112">
        <f t="shared" si="107"/>
        <v>0</v>
      </c>
      <c r="BA181" s="112">
        <f t="shared" si="108"/>
        <v>0</v>
      </c>
      <c r="BB181" s="112">
        <f t="shared" ref="BB181:BB244" si="113">AC181*$L:$L</f>
        <v>0</v>
      </c>
      <c r="BC181" s="112">
        <f t="shared" ref="BC181:BC244" si="114">AD181*$L:$L</f>
        <v>0</v>
      </c>
      <c r="BD181" s="112">
        <f t="shared" ref="BD181:BD244" si="115">AE181*$L:$L</f>
        <v>0</v>
      </c>
      <c r="BE181" s="112">
        <f t="shared" ref="BE181:BE244" si="116">AF181*$L:$L</f>
        <v>0</v>
      </c>
    </row>
    <row r="182" spans="1:57" x14ac:dyDescent="0.2">
      <c r="A182" t="s">
        <v>56</v>
      </c>
      <c r="B182">
        <v>840168524242</v>
      </c>
      <c r="C182" s="2" t="s">
        <v>836</v>
      </c>
      <c r="D182" s="2" t="s">
        <v>837</v>
      </c>
      <c r="E182" s="2" t="s">
        <v>835</v>
      </c>
      <c r="F182" s="2" t="s">
        <v>60</v>
      </c>
      <c r="G182" s="2" t="s">
        <v>169</v>
      </c>
      <c r="H182" s="2" t="s">
        <v>832</v>
      </c>
      <c r="I182" s="2" t="s">
        <v>368</v>
      </c>
      <c r="J182" s="2" t="s">
        <v>3994</v>
      </c>
      <c r="K182" s="3">
        <v>0</v>
      </c>
      <c r="L182" s="25">
        <v>568.45000000000005</v>
      </c>
      <c r="M182" s="2" t="s">
        <v>2204</v>
      </c>
      <c r="N182" s="2" t="s">
        <v>66</v>
      </c>
      <c r="O182" s="3">
        <v>13</v>
      </c>
      <c r="P182" s="3">
        <v>0</v>
      </c>
      <c r="Q182" s="21">
        <f>SUMIF('On Orders'!$B:$B,$C182,'On Orders'!E:E)</f>
        <v>0</v>
      </c>
      <c r="R182" s="22">
        <f>SUMIF('On Orders'!$B:$B,$C182,'On Orders'!F:F)</f>
        <v>0</v>
      </c>
      <c r="S182" s="22">
        <f>SUMIF('On Orders'!$B:$B,$C182,'On Orders'!G:G)</f>
        <v>0</v>
      </c>
      <c r="T182" s="22">
        <f>SUMIF('On Orders'!$B:$B,$C182,'On Orders'!H:H)</f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1">
        <f t="shared" si="99"/>
        <v>13</v>
      </c>
      <c r="AH182" s="26">
        <f t="shared" si="100"/>
        <v>13</v>
      </c>
      <c r="AI182" s="26">
        <f t="shared" si="109"/>
        <v>13</v>
      </c>
      <c r="AJ182" s="26">
        <f t="shared" si="110"/>
        <v>13</v>
      </c>
      <c r="AK182" s="26">
        <f t="shared" si="111"/>
        <v>13</v>
      </c>
      <c r="AL182" s="26">
        <f t="shared" si="112"/>
        <v>13</v>
      </c>
      <c r="AM182" s="30">
        <f t="shared" si="92"/>
        <v>0</v>
      </c>
      <c r="AN182" s="30">
        <f t="shared" si="93"/>
        <v>0</v>
      </c>
      <c r="AO182" s="30">
        <f t="shared" si="94"/>
        <v>0</v>
      </c>
      <c r="AP182" s="30">
        <f t="shared" si="95"/>
        <v>0</v>
      </c>
      <c r="AQ182" s="30">
        <f t="shared" si="96"/>
        <v>0</v>
      </c>
      <c r="AR182" s="30">
        <f t="shared" si="97"/>
        <v>0</v>
      </c>
      <c r="AS182" s="22">
        <f t="shared" si="98"/>
        <v>0</v>
      </c>
      <c r="AT182" s="112">
        <f t="shared" si="101"/>
        <v>0</v>
      </c>
      <c r="AU182" s="112">
        <f t="shared" si="102"/>
        <v>0</v>
      </c>
      <c r="AV182" s="112">
        <f t="shared" si="103"/>
        <v>0</v>
      </c>
      <c r="AW182" s="112">
        <f t="shared" si="104"/>
        <v>0</v>
      </c>
      <c r="AX182" s="112">
        <f t="shared" si="105"/>
        <v>0</v>
      </c>
      <c r="AY182" s="112">
        <f t="shared" si="106"/>
        <v>0</v>
      </c>
      <c r="AZ182" s="112">
        <f t="shared" si="107"/>
        <v>0</v>
      </c>
      <c r="BA182" s="112">
        <f t="shared" si="108"/>
        <v>0</v>
      </c>
      <c r="BB182" s="112">
        <f t="shared" si="113"/>
        <v>0</v>
      </c>
      <c r="BC182" s="112">
        <f t="shared" si="114"/>
        <v>0</v>
      </c>
      <c r="BD182" s="112">
        <f t="shared" si="115"/>
        <v>0</v>
      </c>
      <c r="BE182" s="112">
        <f t="shared" si="116"/>
        <v>0</v>
      </c>
    </row>
    <row r="183" spans="1:57" x14ac:dyDescent="0.2">
      <c r="A183" t="s">
        <v>56</v>
      </c>
      <c r="B183">
        <v>840168524259</v>
      </c>
      <c r="C183" s="2" t="s">
        <v>838</v>
      </c>
      <c r="D183" s="2" t="s">
        <v>839</v>
      </c>
      <c r="E183" s="2" t="s">
        <v>835</v>
      </c>
      <c r="F183" s="2" t="s">
        <v>60</v>
      </c>
      <c r="G183" s="2" t="s">
        <v>169</v>
      </c>
      <c r="H183" s="2" t="s">
        <v>832</v>
      </c>
      <c r="I183" s="2" t="s">
        <v>368</v>
      </c>
      <c r="J183" s="2" t="s">
        <v>3994</v>
      </c>
      <c r="K183" s="3">
        <v>0</v>
      </c>
      <c r="L183" s="25">
        <v>568.45000000000005</v>
      </c>
      <c r="M183" s="2" t="s">
        <v>2204</v>
      </c>
      <c r="N183" s="2" t="s">
        <v>66</v>
      </c>
      <c r="O183" s="3">
        <v>15</v>
      </c>
      <c r="P183" s="3">
        <v>0</v>
      </c>
      <c r="Q183" s="21">
        <f>SUMIF('On Orders'!$B:$B,$C183,'On Orders'!E:E)</f>
        <v>0</v>
      </c>
      <c r="R183" s="22">
        <f>SUMIF('On Orders'!$B:$B,$C183,'On Orders'!F:F)</f>
        <v>0</v>
      </c>
      <c r="S183" s="22">
        <f>SUMIF('On Orders'!$B:$B,$C183,'On Orders'!G:G)</f>
        <v>0</v>
      </c>
      <c r="T183" s="22">
        <f>SUMIF('On Orders'!$B:$B,$C183,'On Orders'!H:H)</f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1">
        <f t="shared" si="99"/>
        <v>15</v>
      </c>
      <c r="AH183" s="26">
        <f t="shared" si="100"/>
        <v>15</v>
      </c>
      <c r="AI183" s="26">
        <f t="shared" si="109"/>
        <v>15</v>
      </c>
      <c r="AJ183" s="26">
        <f t="shared" si="110"/>
        <v>15</v>
      </c>
      <c r="AK183" s="26">
        <f t="shared" si="111"/>
        <v>15</v>
      </c>
      <c r="AL183" s="26">
        <f t="shared" si="112"/>
        <v>15</v>
      </c>
      <c r="AM183" s="30">
        <f t="shared" si="92"/>
        <v>0</v>
      </c>
      <c r="AN183" s="30">
        <f t="shared" si="93"/>
        <v>0</v>
      </c>
      <c r="AO183" s="30">
        <f t="shared" si="94"/>
        <v>0</v>
      </c>
      <c r="AP183" s="30">
        <f t="shared" si="95"/>
        <v>0</v>
      </c>
      <c r="AQ183" s="30">
        <f t="shared" si="96"/>
        <v>0</v>
      </c>
      <c r="AR183" s="30">
        <f t="shared" si="97"/>
        <v>0</v>
      </c>
      <c r="AS183" s="22">
        <f t="shared" si="98"/>
        <v>0</v>
      </c>
      <c r="AT183" s="112">
        <f t="shared" si="101"/>
        <v>0</v>
      </c>
      <c r="AU183" s="112">
        <f t="shared" si="102"/>
        <v>0</v>
      </c>
      <c r="AV183" s="112">
        <f t="shared" si="103"/>
        <v>0</v>
      </c>
      <c r="AW183" s="112">
        <f t="shared" si="104"/>
        <v>0</v>
      </c>
      <c r="AX183" s="112">
        <f t="shared" si="105"/>
        <v>0</v>
      </c>
      <c r="AY183" s="112">
        <f t="shared" si="106"/>
        <v>0</v>
      </c>
      <c r="AZ183" s="112">
        <f t="shared" si="107"/>
        <v>0</v>
      </c>
      <c r="BA183" s="112">
        <f t="shared" si="108"/>
        <v>0</v>
      </c>
      <c r="BB183" s="112">
        <f t="shared" si="113"/>
        <v>0</v>
      </c>
      <c r="BC183" s="112">
        <f t="shared" si="114"/>
        <v>0</v>
      </c>
      <c r="BD183" s="112">
        <f t="shared" si="115"/>
        <v>0</v>
      </c>
      <c r="BE183" s="112">
        <f t="shared" si="116"/>
        <v>0</v>
      </c>
    </row>
    <row r="184" spans="1:57" x14ac:dyDescent="0.2">
      <c r="A184" t="s">
        <v>56</v>
      </c>
      <c r="B184">
        <v>840168524334</v>
      </c>
      <c r="C184" s="2" t="s">
        <v>840</v>
      </c>
      <c r="D184" s="2" t="s">
        <v>841</v>
      </c>
      <c r="E184" s="2" t="s">
        <v>842</v>
      </c>
      <c r="F184" s="2" t="s">
        <v>60</v>
      </c>
      <c r="G184" s="2" t="s">
        <v>169</v>
      </c>
      <c r="H184" s="2" t="s">
        <v>832</v>
      </c>
      <c r="I184" s="2" t="s">
        <v>368</v>
      </c>
      <c r="J184" s="2" t="s">
        <v>3994</v>
      </c>
      <c r="K184" s="3">
        <v>0</v>
      </c>
      <c r="L184" s="25">
        <v>568.45000000000005</v>
      </c>
      <c r="M184" s="2" t="s">
        <v>2204</v>
      </c>
      <c r="N184" s="2" t="s">
        <v>66</v>
      </c>
      <c r="O184" s="3">
        <v>10</v>
      </c>
      <c r="P184" s="3">
        <v>0</v>
      </c>
      <c r="Q184" s="21">
        <f>SUMIF('On Orders'!$B:$B,$C184,'On Orders'!E:E)</f>
        <v>0</v>
      </c>
      <c r="R184" s="22">
        <f>SUMIF('On Orders'!$B:$B,$C184,'On Orders'!F:F)</f>
        <v>0</v>
      </c>
      <c r="S184" s="22">
        <f>SUMIF('On Orders'!$B:$B,$C184,'On Orders'!G:G)</f>
        <v>0</v>
      </c>
      <c r="T184" s="22">
        <f>SUMIF('On Orders'!$B:$B,$C184,'On Orders'!H:H)</f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1">
        <f t="shared" si="99"/>
        <v>10</v>
      </c>
      <c r="AH184" s="26">
        <f t="shared" si="100"/>
        <v>10</v>
      </c>
      <c r="AI184" s="26">
        <f t="shared" si="109"/>
        <v>10</v>
      </c>
      <c r="AJ184" s="26">
        <f t="shared" si="110"/>
        <v>10</v>
      </c>
      <c r="AK184" s="26">
        <f t="shared" si="111"/>
        <v>10</v>
      </c>
      <c r="AL184" s="26">
        <f t="shared" si="112"/>
        <v>10</v>
      </c>
      <c r="AM184" s="30">
        <f t="shared" si="92"/>
        <v>0</v>
      </c>
      <c r="AN184" s="30">
        <f t="shared" si="93"/>
        <v>0</v>
      </c>
      <c r="AO184" s="30">
        <f t="shared" si="94"/>
        <v>0</v>
      </c>
      <c r="AP184" s="30">
        <f t="shared" si="95"/>
        <v>0</v>
      </c>
      <c r="AQ184" s="30">
        <f t="shared" si="96"/>
        <v>0</v>
      </c>
      <c r="AR184" s="30">
        <f t="shared" si="97"/>
        <v>0</v>
      </c>
      <c r="AS184" s="22">
        <f t="shared" si="98"/>
        <v>0</v>
      </c>
      <c r="AT184" s="112">
        <f t="shared" si="101"/>
        <v>0</v>
      </c>
      <c r="AU184" s="112">
        <f t="shared" si="102"/>
        <v>0</v>
      </c>
      <c r="AV184" s="112">
        <f t="shared" si="103"/>
        <v>0</v>
      </c>
      <c r="AW184" s="112">
        <f t="shared" si="104"/>
        <v>0</v>
      </c>
      <c r="AX184" s="112">
        <f t="shared" si="105"/>
        <v>0</v>
      </c>
      <c r="AY184" s="112">
        <f t="shared" si="106"/>
        <v>0</v>
      </c>
      <c r="AZ184" s="112">
        <f t="shared" si="107"/>
        <v>0</v>
      </c>
      <c r="BA184" s="112">
        <f t="shared" si="108"/>
        <v>0</v>
      </c>
      <c r="BB184" s="112">
        <f t="shared" si="113"/>
        <v>0</v>
      </c>
      <c r="BC184" s="112">
        <f t="shared" si="114"/>
        <v>0</v>
      </c>
      <c r="BD184" s="112">
        <f t="shared" si="115"/>
        <v>0</v>
      </c>
      <c r="BE184" s="112">
        <f t="shared" si="116"/>
        <v>0</v>
      </c>
    </row>
    <row r="185" spans="1:57" x14ac:dyDescent="0.2">
      <c r="A185" t="s">
        <v>56</v>
      </c>
      <c r="B185">
        <v>840168524327</v>
      </c>
      <c r="C185" s="2" t="s">
        <v>843</v>
      </c>
      <c r="D185" s="2" t="s">
        <v>844</v>
      </c>
      <c r="E185" s="2" t="s">
        <v>845</v>
      </c>
      <c r="F185" s="2" t="s">
        <v>60</v>
      </c>
      <c r="G185" s="2" t="s">
        <v>169</v>
      </c>
      <c r="H185" s="2" t="s">
        <v>832</v>
      </c>
      <c r="I185" s="2" t="s">
        <v>368</v>
      </c>
      <c r="J185" s="2" t="s">
        <v>3994</v>
      </c>
      <c r="K185" s="3">
        <v>0</v>
      </c>
      <c r="L185" s="25">
        <v>568.45000000000005</v>
      </c>
      <c r="M185" s="2" t="s">
        <v>2204</v>
      </c>
      <c r="N185" s="2" t="s">
        <v>66</v>
      </c>
      <c r="O185" s="3">
        <v>8</v>
      </c>
      <c r="P185" s="3">
        <v>0</v>
      </c>
      <c r="Q185" s="21">
        <f>SUMIF('On Orders'!$B:$B,$C185,'On Orders'!E:E)</f>
        <v>0</v>
      </c>
      <c r="R185" s="22">
        <f>SUMIF('On Orders'!$B:$B,$C185,'On Orders'!F:F)</f>
        <v>0</v>
      </c>
      <c r="S185" s="22">
        <f>SUMIF('On Orders'!$B:$B,$C185,'On Orders'!G:G)</f>
        <v>0</v>
      </c>
      <c r="T185" s="22">
        <f>SUMIF('On Orders'!$B:$B,$C185,'On Orders'!H:H)</f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1">
        <f t="shared" si="99"/>
        <v>8</v>
      </c>
      <c r="AH185" s="26">
        <f t="shared" si="100"/>
        <v>8</v>
      </c>
      <c r="AI185" s="26">
        <f t="shared" si="109"/>
        <v>8</v>
      </c>
      <c r="AJ185" s="26">
        <f t="shared" si="110"/>
        <v>8</v>
      </c>
      <c r="AK185" s="26">
        <f t="shared" si="111"/>
        <v>8</v>
      </c>
      <c r="AL185" s="26">
        <f t="shared" si="112"/>
        <v>8</v>
      </c>
      <c r="AM185" s="30">
        <f t="shared" si="92"/>
        <v>0</v>
      </c>
      <c r="AN185" s="30">
        <f t="shared" si="93"/>
        <v>0</v>
      </c>
      <c r="AO185" s="30">
        <f t="shared" si="94"/>
        <v>0</v>
      </c>
      <c r="AP185" s="30">
        <f t="shared" si="95"/>
        <v>0</v>
      </c>
      <c r="AQ185" s="30">
        <f t="shared" si="96"/>
        <v>0</v>
      </c>
      <c r="AR185" s="30">
        <f t="shared" si="97"/>
        <v>0</v>
      </c>
      <c r="AS185" s="22">
        <f t="shared" si="98"/>
        <v>0</v>
      </c>
      <c r="AT185" s="112">
        <f t="shared" si="101"/>
        <v>0</v>
      </c>
      <c r="AU185" s="112">
        <f t="shared" si="102"/>
        <v>0</v>
      </c>
      <c r="AV185" s="112">
        <f t="shared" si="103"/>
        <v>0</v>
      </c>
      <c r="AW185" s="112">
        <f t="shared" si="104"/>
        <v>0</v>
      </c>
      <c r="AX185" s="112">
        <f t="shared" si="105"/>
        <v>0</v>
      </c>
      <c r="AY185" s="112">
        <f t="shared" si="106"/>
        <v>0</v>
      </c>
      <c r="AZ185" s="112">
        <f t="shared" si="107"/>
        <v>0</v>
      </c>
      <c r="BA185" s="112">
        <f t="shared" si="108"/>
        <v>0</v>
      </c>
      <c r="BB185" s="112">
        <f t="shared" si="113"/>
        <v>0</v>
      </c>
      <c r="BC185" s="112">
        <f t="shared" si="114"/>
        <v>0</v>
      </c>
      <c r="BD185" s="112">
        <f t="shared" si="115"/>
        <v>0</v>
      </c>
      <c r="BE185" s="112">
        <f t="shared" si="116"/>
        <v>0</v>
      </c>
    </row>
    <row r="186" spans="1:57" x14ac:dyDescent="0.2">
      <c r="A186" t="s">
        <v>56</v>
      </c>
      <c r="B186">
        <v>840168523832</v>
      </c>
      <c r="C186" s="2" t="s">
        <v>846</v>
      </c>
      <c r="D186" s="2" t="s">
        <v>847</v>
      </c>
      <c r="E186" s="2" t="s">
        <v>848</v>
      </c>
      <c r="F186" s="2" t="s">
        <v>60</v>
      </c>
      <c r="G186" s="2" t="s">
        <v>169</v>
      </c>
      <c r="H186" s="2" t="s">
        <v>832</v>
      </c>
      <c r="I186" s="2" t="s">
        <v>368</v>
      </c>
      <c r="J186" s="2" t="s">
        <v>3994</v>
      </c>
      <c r="K186" s="3">
        <v>0</v>
      </c>
      <c r="L186" s="25">
        <v>465</v>
      </c>
      <c r="M186" s="2" t="s">
        <v>2204</v>
      </c>
      <c r="N186" s="2" t="s">
        <v>66</v>
      </c>
      <c r="O186" s="3">
        <v>15</v>
      </c>
      <c r="P186" s="3">
        <v>0</v>
      </c>
      <c r="Q186" s="21">
        <f>SUMIF('On Orders'!$B:$B,$C186,'On Orders'!E:E)</f>
        <v>0</v>
      </c>
      <c r="R186" s="22">
        <f>SUMIF('On Orders'!$B:$B,$C186,'On Orders'!F:F)</f>
        <v>0</v>
      </c>
      <c r="S186" s="22">
        <f>SUMIF('On Orders'!$B:$B,$C186,'On Orders'!G:G)</f>
        <v>0</v>
      </c>
      <c r="T186" s="22">
        <f>SUMIF('On Orders'!$B:$B,$C186,'On Orders'!H:H)</f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1">
        <f t="shared" si="99"/>
        <v>15</v>
      </c>
      <c r="AH186" s="26">
        <f t="shared" si="100"/>
        <v>15</v>
      </c>
      <c r="AI186" s="26">
        <f t="shared" si="109"/>
        <v>15</v>
      </c>
      <c r="AJ186" s="26">
        <f t="shared" si="110"/>
        <v>15</v>
      </c>
      <c r="AK186" s="26">
        <f t="shared" si="111"/>
        <v>15</v>
      </c>
      <c r="AL186" s="26">
        <f t="shared" si="112"/>
        <v>15</v>
      </c>
      <c r="AM186" s="30">
        <f t="shared" si="92"/>
        <v>0</v>
      </c>
      <c r="AN186" s="30">
        <f t="shared" si="93"/>
        <v>0</v>
      </c>
      <c r="AO186" s="30">
        <f t="shared" si="94"/>
        <v>0</v>
      </c>
      <c r="AP186" s="30">
        <f t="shared" si="95"/>
        <v>0</v>
      </c>
      <c r="AQ186" s="30">
        <f t="shared" si="96"/>
        <v>0</v>
      </c>
      <c r="AR186" s="30">
        <f t="shared" si="97"/>
        <v>0</v>
      </c>
      <c r="AS186" s="22">
        <f t="shared" si="98"/>
        <v>0</v>
      </c>
      <c r="AT186" s="112">
        <f t="shared" si="101"/>
        <v>0</v>
      </c>
      <c r="AU186" s="112">
        <f t="shared" si="102"/>
        <v>0</v>
      </c>
      <c r="AV186" s="112">
        <f t="shared" si="103"/>
        <v>0</v>
      </c>
      <c r="AW186" s="112">
        <f t="shared" si="104"/>
        <v>0</v>
      </c>
      <c r="AX186" s="112">
        <f t="shared" si="105"/>
        <v>0</v>
      </c>
      <c r="AY186" s="112">
        <f t="shared" si="106"/>
        <v>0</v>
      </c>
      <c r="AZ186" s="112">
        <f t="shared" si="107"/>
        <v>0</v>
      </c>
      <c r="BA186" s="112">
        <f t="shared" si="108"/>
        <v>0</v>
      </c>
      <c r="BB186" s="112">
        <f t="shared" si="113"/>
        <v>0</v>
      </c>
      <c r="BC186" s="112">
        <f t="shared" si="114"/>
        <v>0</v>
      </c>
      <c r="BD186" s="112">
        <f t="shared" si="115"/>
        <v>0</v>
      </c>
      <c r="BE186" s="112">
        <f t="shared" si="116"/>
        <v>0</v>
      </c>
    </row>
    <row r="187" spans="1:57" x14ac:dyDescent="0.2">
      <c r="A187" t="s">
        <v>56</v>
      </c>
      <c r="B187">
        <v>840168523788</v>
      </c>
      <c r="C187" s="2" t="s">
        <v>849</v>
      </c>
      <c r="D187" s="2" t="s">
        <v>850</v>
      </c>
      <c r="E187" s="2" t="s">
        <v>851</v>
      </c>
      <c r="F187" s="2" t="s">
        <v>60</v>
      </c>
      <c r="G187" s="2" t="s">
        <v>169</v>
      </c>
      <c r="H187" s="2" t="s">
        <v>852</v>
      </c>
      <c r="I187" s="2" t="s">
        <v>368</v>
      </c>
      <c r="J187" s="2" t="s">
        <v>3994</v>
      </c>
      <c r="K187" s="3">
        <v>0</v>
      </c>
      <c r="L187" s="25">
        <v>465</v>
      </c>
      <c r="M187" s="2" t="s">
        <v>2204</v>
      </c>
      <c r="N187" s="2" t="s">
        <v>66</v>
      </c>
      <c r="O187" s="3">
        <v>6</v>
      </c>
      <c r="P187" s="3">
        <v>0</v>
      </c>
      <c r="Q187" s="21">
        <f>SUMIF('On Orders'!$B:$B,$C187,'On Orders'!E:E)</f>
        <v>0</v>
      </c>
      <c r="R187" s="22">
        <f>SUMIF('On Orders'!$B:$B,$C187,'On Orders'!F:F)</f>
        <v>0</v>
      </c>
      <c r="S187" s="22">
        <f>SUMIF('On Orders'!$B:$B,$C187,'On Orders'!G:G)</f>
        <v>0</v>
      </c>
      <c r="T187" s="22">
        <f>SUMIF('On Orders'!$B:$B,$C187,'On Orders'!H:H)</f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1">
        <f t="shared" si="99"/>
        <v>6</v>
      </c>
      <c r="AH187" s="26">
        <f t="shared" si="100"/>
        <v>6</v>
      </c>
      <c r="AI187" s="26">
        <f t="shared" si="109"/>
        <v>6</v>
      </c>
      <c r="AJ187" s="26">
        <f t="shared" si="110"/>
        <v>6</v>
      </c>
      <c r="AK187" s="26">
        <f t="shared" si="111"/>
        <v>6</v>
      </c>
      <c r="AL187" s="26">
        <f t="shared" si="112"/>
        <v>6</v>
      </c>
      <c r="AM187" s="30">
        <f t="shared" si="92"/>
        <v>0</v>
      </c>
      <c r="AN187" s="30">
        <f t="shared" si="93"/>
        <v>0</v>
      </c>
      <c r="AO187" s="30">
        <f t="shared" si="94"/>
        <v>0</v>
      </c>
      <c r="AP187" s="30">
        <f t="shared" si="95"/>
        <v>0</v>
      </c>
      <c r="AQ187" s="30">
        <f t="shared" si="96"/>
        <v>0</v>
      </c>
      <c r="AR187" s="30">
        <f t="shared" si="97"/>
        <v>0</v>
      </c>
      <c r="AS187" s="22">
        <f t="shared" si="98"/>
        <v>0</v>
      </c>
      <c r="AT187" s="112">
        <f t="shared" si="101"/>
        <v>0</v>
      </c>
      <c r="AU187" s="112">
        <f t="shared" si="102"/>
        <v>0</v>
      </c>
      <c r="AV187" s="112">
        <f t="shared" si="103"/>
        <v>0</v>
      </c>
      <c r="AW187" s="112">
        <f t="shared" si="104"/>
        <v>0</v>
      </c>
      <c r="AX187" s="112">
        <f t="shared" si="105"/>
        <v>0</v>
      </c>
      <c r="AY187" s="112">
        <f t="shared" si="106"/>
        <v>0</v>
      </c>
      <c r="AZ187" s="112">
        <f t="shared" si="107"/>
        <v>0</v>
      </c>
      <c r="BA187" s="112">
        <f t="shared" si="108"/>
        <v>0</v>
      </c>
      <c r="BB187" s="112">
        <f t="shared" si="113"/>
        <v>0</v>
      </c>
      <c r="BC187" s="112">
        <f t="shared" si="114"/>
        <v>0</v>
      </c>
      <c r="BD187" s="112">
        <f t="shared" si="115"/>
        <v>0</v>
      </c>
      <c r="BE187" s="112">
        <f t="shared" si="116"/>
        <v>0</v>
      </c>
    </row>
    <row r="188" spans="1:57" x14ac:dyDescent="0.2">
      <c r="A188" t="s">
        <v>56</v>
      </c>
      <c r="B188">
        <v>840168524846</v>
      </c>
      <c r="C188" s="2" t="s">
        <v>853</v>
      </c>
      <c r="D188" s="2" t="s">
        <v>854</v>
      </c>
      <c r="E188" s="2" t="s">
        <v>855</v>
      </c>
      <c r="F188" s="2" t="s">
        <v>60</v>
      </c>
      <c r="G188" s="2" t="s">
        <v>169</v>
      </c>
      <c r="H188" s="2" t="s">
        <v>175</v>
      </c>
      <c r="I188" s="2" t="s">
        <v>368</v>
      </c>
      <c r="J188" s="2" t="s">
        <v>3994</v>
      </c>
      <c r="K188" s="3">
        <v>0</v>
      </c>
      <c r="L188" s="25">
        <v>348.75</v>
      </c>
      <c r="M188" s="2" t="s">
        <v>2204</v>
      </c>
      <c r="N188" s="2" t="s">
        <v>66</v>
      </c>
      <c r="O188" s="3">
        <v>0</v>
      </c>
      <c r="P188" s="3">
        <v>0</v>
      </c>
      <c r="Q188" s="21">
        <f>SUMIF('On Orders'!$B:$B,$C188,'On Orders'!E:E)</f>
        <v>0</v>
      </c>
      <c r="R188" s="22">
        <f>SUMIF('On Orders'!$B:$B,$C188,'On Orders'!F:F)</f>
        <v>0</v>
      </c>
      <c r="S188" s="22">
        <f>SUMIF('On Orders'!$B:$B,$C188,'On Orders'!G:G)</f>
        <v>0</v>
      </c>
      <c r="T188" s="22">
        <f>SUMIF('On Orders'!$B:$B,$C188,'On Orders'!H:H)</f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1">
        <f t="shared" si="99"/>
        <v>0</v>
      </c>
      <c r="AH188" s="26">
        <f t="shared" si="100"/>
        <v>0</v>
      </c>
      <c r="AI188" s="26">
        <f t="shared" si="109"/>
        <v>0</v>
      </c>
      <c r="AJ188" s="26">
        <f t="shared" si="110"/>
        <v>0</v>
      </c>
      <c r="AK188" s="26">
        <f t="shared" si="111"/>
        <v>0</v>
      </c>
      <c r="AL188" s="26">
        <f t="shared" si="112"/>
        <v>0</v>
      </c>
      <c r="AM188" s="30">
        <f t="shared" si="92"/>
        <v>0</v>
      </c>
      <c r="AN188" s="30">
        <f t="shared" si="93"/>
        <v>0</v>
      </c>
      <c r="AO188" s="30">
        <f t="shared" si="94"/>
        <v>0</v>
      </c>
      <c r="AP188" s="30">
        <f t="shared" si="95"/>
        <v>0</v>
      </c>
      <c r="AQ188" s="30">
        <f t="shared" si="96"/>
        <v>0</v>
      </c>
      <c r="AR188" s="30">
        <f t="shared" si="97"/>
        <v>0</v>
      </c>
      <c r="AS188" s="22">
        <f t="shared" si="98"/>
        <v>0</v>
      </c>
      <c r="AT188" s="112">
        <f t="shared" si="101"/>
        <v>0</v>
      </c>
      <c r="AU188" s="112">
        <f t="shared" si="102"/>
        <v>0</v>
      </c>
      <c r="AV188" s="112">
        <f t="shared" si="103"/>
        <v>0</v>
      </c>
      <c r="AW188" s="112">
        <f t="shared" si="104"/>
        <v>0</v>
      </c>
      <c r="AX188" s="112">
        <f t="shared" si="105"/>
        <v>0</v>
      </c>
      <c r="AY188" s="112">
        <f t="shared" si="106"/>
        <v>0</v>
      </c>
      <c r="AZ188" s="112">
        <f t="shared" si="107"/>
        <v>0</v>
      </c>
      <c r="BA188" s="112">
        <f t="shared" si="108"/>
        <v>0</v>
      </c>
      <c r="BB188" s="112">
        <f t="shared" si="113"/>
        <v>0</v>
      </c>
      <c r="BC188" s="112">
        <f t="shared" si="114"/>
        <v>0</v>
      </c>
      <c r="BD188" s="112">
        <f t="shared" si="115"/>
        <v>0</v>
      </c>
      <c r="BE188" s="112">
        <f t="shared" si="116"/>
        <v>0</v>
      </c>
    </row>
    <row r="189" spans="1:57" x14ac:dyDescent="0.2">
      <c r="A189" t="s">
        <v>56</v>
      </c>
      <c r="B189">
        <v>840168525034</v>
      </c>
      <c r="C189" s="2" t="s">
        <v>230</v>
      </c>
      <c r="D189" s="2" t="s">
        <v>231</v>
      </c>
      <c r="E189" s="2" t="s">
        <v>232</v>
      </c>
      <c r="F189" s="2" t="s">
        <v>60</v>
      </c>
      <c r="G189" s="2" t="s">
        <v>169</v>
      </c>
      <c r="H189" s="2" t="s">
        <v>175</v>
      </c>
      <c r="I189" s="2" t="s">
        <v>368</v>
      </c>
      <c r="J189" s="2" t="s">
        <v>3994</v>
      </c>
      <c r="K189" s="3">
        <v>0</v>
      </c>
      <c r="L189" s="25">
        <v>348.75</v>
      </c>
      <c r="M189" s="2" t="s">
        <v>2204</v>
      </c>
      <c r="N189" s="2" t="s">
        <v>66</v>
      </c>
      <c r="O189" s="3">
        <v>0</v>
      </c>
      <c r="P189" s="3">
        <v>0</v>
      </c>
      <c r="Q189" s="21">
        <f>SUMIF('On Orders'!$B:$B,$C189,'On Orders'!E:E)</f>
        <v>0</v>
      </c>
      <c r="R189" s="22">
        <f>SUMIF('On Orders'!$B:$B,$C189,'On Orders'!F:F)</f>
        <v>0</v>
      </c>
      <c r="S189" s="22">
        <f>SUMIF('On Orders'!$B:$B,$C189,'On Orders'!G:G)</f>
        <v>0</v>
      </c>
      <c r="T189" s="22">
        <f>SUMIF('On Orders'!$B:$B,$C189,'On Orders'!H:H)</f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1">
        <f t="shared" si="99"/>
        <v>0</v>
      </c>
      <c r="AH189" s="26">
        <f t="shared" si="100"/>
        <v>0</v>
      </c>
      <c r="AI189" s="26">
        <f t="shared" si="109"/>
        <v>0</v>
      </c>
      <c r="AJ189" s="26">
        <f t="shared" si="110"/>
        <v>0</v>
      </c>
      <c r="AK189" s="26">
        <f t="shared" si="111"/>
        <v>0</v>
      </c>
      <c r="AL189" s="26">
        <f t="shared" si="112"/>
        <v>0</v>
      </c>
      <c r="AM189" s="30">
        <f t="shared" si="92"/>
        <v>0</v>
      </c>
      <c r="AN189" s="30">
        <f t="shared" si="93"/>
        <v>0</v>
      </c>
      <c r="AO189" s="30">
        <f t="shared" si="94"/>
        <v>0</v>
      </c>
      <c r="AP189" s="30">
        <f t="shared" si="95"/>
        <v>0</v>
      </c>
      <c r="AQ189" s="30">
        <f t="shared" si="96"/>
        <v>0</v>
      </c>
      <c r="AR189" s="30">
        <f t="shared" si="97"/>
        <v>0</v>
      </c>
      <c r="AS189" s="22">
        <f t="shared" si="98"/>
        <v>0</v>
      </c>
      <c r="AT189" s="112">
        <f t="shared" si="101"/>
        <v>0</v>
      </c>
      <c r="AU189" s="112">
        <f t="shared" si="102"/>
        <v>0</v>
      </c>
      <c r="AV189" s="112">
        <f t="shared" si="103"/>
        <v>0</v>
      </c>
      <c r="AW189" s="112">
        <f t="shared" si="104"/>
        <v>0</v>
      </c>
      <c r="AX189" s="112">
        <f t="shared" si="105"/>
        <v>0</v>
      </c>
      <c r="AY189" s="112">
        <f t="shared" si="106"/>
        <v>0</v>
      </c>
      <c r="AZ189" s="112">
        <f t="shared" si="107"/>
        <v>0</v>
      </c>
      <c r="BA189" s="112">
        <f t="shared" si="108"/>
        <v>0</v>
      </c>
      <c r="BB189" s="112">
        <f t="shared" si="113"/>
        <v>0</v>
      </c>
      <c r="BC189" s="112">
        <f t="shared" si="114"/>
        <v>0</v>
      </c>
      <c r="BD189" s="112">
        <f t="shared" si="115"/>
        <v>0</v>
      </c>
      <c r="BE189" s="112">
        <f t="shared" si="116"/>
        <v>0</v>
      </c>
    </row>
    <row r="190" spans="1:57" x14ac:dyDescent="0.2">
      <c r="A190" t="s">
        <v>56</v>
      </c>
      <c r="B190">
        <v>840168524792</v>
      </c>
      <c r="C190" s="2" t="s">
        <v>856</v>
      </c>
      <c r="D190" s="2" t="s">
        <v>857</v>
      </c>
      <c r="E190" s="2" t="s">
        <v>858</v>
      </c>
      <c r="F190" s="2" t="s">
        <v>60</v>
      </c>
      <c r="G190" s="2" t="s">
        <v>169</v>
      </c>
      <c r="H190" s="2" t="s">
        <v>859</v>
      </c>
      <c r="I190" s="2" t="s">
        <v>368</v>
      </c>
      <c r="J190" s="2" t="s">
        <v>3994</v>
      </c>
      <c r="K190" s="3">
        <v>0</v>
      </c>
      <c r="L190" s="25">
        <v>348.75</v>
      </c>
      <c r="M190" s="2" t="s">
        <v>2204</v>
      </c>
      <c r="N190" s="2" t="s">
        <v>66</v>
      </c>
      <c r="O190" s="3">
        <v>0</v>
      </c>
      <c r="P190" s="3">
        <v>0</v>
      </c>
      <c r="Q190" s="21">
        <f>SUMIF('On Orders'!$B:$B,$C190,'On Orders'!E:E)</f>
        <v>0</v>
      </c>
      <c r="R190" s="22">
        <f>SUMIF('On Orders'!$B:$B,$C190,'On Orders'!F:F)</f>
        <v>0</v>
      </c>
      <c r="S190" s="22">
        <f>SUMIF('On Orders'!$B:$B,$C190,'On Orders'!G:G)</f>
        <v>0</v>
      </c>
      <c r="T190" s="22">
        <f>SUMIF('On Orders'!$B:$B,$C190,'On Orders'!H:H)</f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1">
        <f t="shared" si="99"/>
        <v>0</v>
      </c>
      <c r="AH190" s="26">
        <f t="shared" si="100"/>
        <v>0</v>
      </c>
      <c r="AI190" s="26">
        <f t="shared" si="109"/>
        <v>0</v>
      </c>
      <c r="AJ190" s="26">
        <f t="shared" si="110"/>
        <v>0</v>
      </c>
      <c r="AK190" s="26">
        <f t="shared" si="111"/>
        <v>0</v>
      </c>
      <c r="AL190" s="26">
        <f t="shared" si="112"/>
        <v>0</v>
      </c>
      <c r="AM190" s="30">
        <f t="shared" si="92"/>
        <v>0</v>
      </c>
      <c r="AN190" s="30">
        <f t="shared" si="93"/>
        <v>0</v>
      </c>
      <c r="AO190" s="30">
        <f t="shared" si="94"/>
        <v>0</v>
      </c>
      <c r="AP190" s="30">
        <f t="shared" si="95"/>
        <v>0</v>
      </c>
      <c r="AQ190" s="30">
        <f t="shared" si="96"/>
        <v>0</v>
      </c>
      <c r="AR190" s="30">
        <f t="shared" si="97"/>
        <v>0</v>
      </c>
      <c r="AS190" s="22">
        <f t="shared" si="98"/>
        <v>0</v>
      </c>
      <c r="AT190" s="112">
        <f t="shared" si="101"/>
        <v>0</v>
      </c>
      <c r="AU190" s="112">
        <f t="shared" si="102"/>
        <v>0</v>
      </c>
      <c r="AV190" s="112">
        <f t="shared" si="103"/>
        <v>0</v>
      </c>
      <c r="AW190" s="112">
        <f t="shared" si="104"/>
        <v>0</v>
      </c>
      <c r="AX190" s="112">
        <f t="shared" si="105"/>
        <v>0</v>
      </c>
      <c r="AY190" s="112">
        <f t="shared" si="106"/>
        <v>0</v>
      </c>
      <c r="AZ190" s="112">
        <f t="shared" si="107"/>
        <v>0</v>
      </c>
      <c r="BA190" s="112">
        <f t="shared" si="108"/>
        <v>0</v>
      </c>
      <c r="BB190" s="112">
        <f t="shared" si="113"/>
        <v>0</v>
      </c>
      <c r="BC190" s="112">
        <f t="shared" si="114"/>
        <v>0</v>
      </c>
      <c r="BD190" s="112">
        <f t="shared" si="115"/>
        <v>0</v>
      </c>
      <c r="BE190" s="112">
        <f t="shared" si="116"/>
        <v>0</v>
      </c>
    </row>
    <row r="191" spans="1:57" x14ac:dyDescent="0.2">
      <c r="A191" t="s">
        <v>56</v>
      </c>
      <c r="B191">
        <v>840168525249</v>
      </c>
      <c r="C191" s="2" t="s">
        <v>860</v>
      </c>
      <c r="D191" s="2" t="s">
        <v>861</v>
      </c>
      <c r="E191" s="2" t="s">
        <v>862</v>
      </c>
      <c r="F191" s="2" t="s">
        <v>60</v>
      </c>
      <c r="G191" s="2" t="s">
        <v>169</v>
      </c>
      <c r="H191" s="2" t="s">
        <v>859</v>
      </c>
      <c r="I191" s="2" t="s">
        <v>368</v>
      </c>
      <c r="J191" s="2" t="s">
        <v>3994</v>
      </c>
      <c r="K191" s="3">
        <v>0</v>
      </c>
      <c r="L191" s="25">
        <v>426.34</v>
      </c>
      <c r="M191" s="2" t="s">
        <v>2204</v>
      </c>
      <c r="N191" s="2" t="s">
        <v>66</v>
      </c>
      <c r="O191" s="3">
        <v>0</v>
      </c>
      <c r="P191" s="3">
        <v>0</v>
      </c>
      <c r="Q191" s="21">
        <f>SUMIF('On Orders'!$B:$B,$C191,'On Orders'!E:E)</f>
        <v>0</v>
      </c>
      <c r="R191" s="22">
        <f>SUMIF('On Orders'!$B:$B,$C191,'On Orders'!F:F)</f>
        <v>0</v>
      </c>
      <c r="S191" s="22">
        <f>SUMIF('On Orders'!$B:$B,$C191,'On Orders'!G:G)</f>
        <v>0</v>
      </c>
      <c r="T191" s="22">
        <f>SUMIF('On Orders'!$B:$B,$C191,'On Orders'!H:H)</f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1">
        <f t="shared" si="99"/>
        <v>0</v>
      </c>
      <c r="AH191" s="26">
        <f t="shared" si="100"/>
        <v>0</v>
      </c>
      <c r="AI191" s="26">
        <f t="shared" si="109"/>
        <v>0</v>
      </c>
      <c r="AJ191" s="26">
        <f t="shared" si="110"/>
        <v>0</v>
      </c>
      <c r="AK191" s="26">
        <f t="shared" si="111"/>
        <v>0</v>
      </c>
      <c r="AL191" s="26">
        <f t="shared" si="112"/>
        <v>0</v>
      </c>
      <c r="AM191" s="30">
        <f t="shared" si="92"/>
        <v>0</v>
      </c>
      <c r="AN191" s="30">
        <f t="shared" si="93"/>
        <v>0</v>
      </c>
      <c r="AO191" s="30">
        <f t="shared" si="94"/>
        <v>0</v>
      </c>
      <c r="AP191" s="30">
        <f t="shared" si="95"/>
        <v>0</v>
      </c>
      <c r="AQ191" s="30">
        <f t="shared" si="96"/>
        <v>0</v>
      </c>
      <c r="AR191" s="30">
        <f t="shared" si="97"/>
        <v>0</v>
      </c>
      <c r="AS191" s="22">
        <f t="shared" si="98"/>
        <v>0</v>
      </c>
      <c r="AT191" s="112">
        <f t="shared" si="101"/>
        <v>0</v>
      </c>
      <c r="AU191" s="112">
        <f t="shared" si="102"/>
        <v>0</v>
      </c>
      <c r="AV191" s="112">
        <f t="shared" si="103"/>
        <v>0</v>
      </c>
      <c r="AW191" s="112">
        <f t="shared" si="104"/>
        <v>0</v>
      </c>
      <c r="AX191" s="112">
        <f t="shared" si="105"/>
        <v>0</v>
      </c>
      <c r="AY191" s="112">
        <f t="shared" si="106"/>
        <v>0</v>
      </c>
      <c r="AZ191" s="112">
        <f t="shared" si="107"/>
        <v>0</v>
      </c>
      <c r="BA191" s="112">
        <f t="shared" si="108"/>
        <v>0</v>
      </c>
      <c r="BB191" s="112">
        <f t="shared" si="113"/>
        <v>0</v>
      </c>
      <c r="BC191" s="112">
        <f t="shared" si="114"/>
        <v>0</v>
      </c>
      <c r="BD191" s="112">
        <f t="shared" si="115"/>
        <v>0</v>
      </c>
      <c r="BE191" s="112">
        <f t="shared" si="116"/>
        <v>0</v>
      </c>
    </row>
    <row r="192" spans="1:57" x14ac:dyDescent="0.2">
      <c r="A192" t="s">
        <v>56</v>
      </c>
      <c r="B192">
        <v>840168525256</v>
      </c>
      <c r="C192" s="2" t="s">
        <v>863</v>
      </c>
      <c r="D192" s="2" t="s">
        <v>864</v>
      </c>
      <c r="E192" s="2" t="s">
        <v>862</v>
      </c>
      <c r="F192" s="2" t="s">
        <v>60</v>
      </c>
      <c r="G192" s="2" t="s">
        <v>169</v>
      </c>
      <c r="H192" s="2" t="s">
        <v>859</v>
      </c>
      <c r="I192" s="2" t="s">
        <v>368</v>
      </c>
      <c r="J192" s="2" t="s">
        <v>3994</v>
      </c>
      <c r="K192" s="3">
        <v>0</v>
      </c>
      <c r="L192" s="25">
        <v>426.34</v>
      </c>
      <c r="M192" s="2" t="s">
        <v>2204</v>
      </c>
      <c r="N192" s="2" t="s">
        <v>66</v>
      </c>
      <c r="O192" s="3">
        <v>0</v>
      </c>
      <c r="P192" s="3">
        <v>0</v>
      </c>
      <c r="Q192" s="21">
        <f>SUMIF('On Orders'!$B:$B,$C192,'On Orders'!E:E)</f>
        <v>0</v>
      </c>
      <c r="R192" s="22">
        <f>SUMIF('On Orders'!$B:$B,$C192,'On Orders'!F:F)</f>
        <v>0</v>
      </c>
      <c r="S192" s="22">
        <f>SUMIF('On Orders'!$B:$B,$C192,'On Orders'!G:G)</f>
        <v>0</v>
      </c>
      <c r="T192" s="22">
        <f>SUMIF('On Orders'!$B:$B,$C192,'On Orders'!H:H)</f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1">
        <f t="shared" si="99"/>
        <v>0</v>
      </c>
      <c r="AH192" s="26">
        <f t="shared" si="100"/>
        <v>0</v>
      </c>
      <c r="AI192" s="26">
        <f t="shared" si="109"/>
        <v>0</v>
      </c>
      <c r="AJ192" s="26">
        <f t="shared" si="110"/>
        <v>0</v>
      </c>
      <c r="AK192" s="26">
        <f t="shared" si="111"/>
        <v>0</v>
      </c>
      <c r="AL192" s="26">
        <f t="shared" si="112"/>
        <v>0</v>
      </c>
      <c r="AM192" s="30">
        <f t="shared" si="92"/>
        <v>0</v>
      </c>
      <c r="AN192" s="30">
        <f t="shared" si="93"/>
        <v>0</v>
      </c>
      <c r="AO192" s="30">
        <f t="shared" si="94"/>
        <v>0</v>
      </c>
      <c r="AP192" s="30">
        <f t="shared" si="95"/>
        <v>0</v>
      </c>
      <c r="AQ192" s="30">
        <f t="shared" si="96"/>
        <v>0</v>
      </c>
      <c r="AR192" s="30">
        <f t="shared" si="97"/>
        <v>0</v>
      </c>
      <c r="AS192" s="22">
        <f t="shared" si="98"/>
        <v>0</v>
      </c>
      <c r="AT192" s="112">
        <f t="shared" si="101"/>
        <v>0</v>
      </c>
      <c r="AU192" s="112">
        <f t="shared" si="102"/>
        <v>0</v>
      </c>
      <c r="AV192" s="112">
        <f t="shared" si="103"/>
        <v>0</v>
      </c>
      <c r="AW192" s="112">
        <f t="shared" si="104"/>
        <v>0</v>
      </c>
      <c r="AX192" s="112">
        <f t="shared" si="105"/>
        <v>0</v>
      </c>
      <c r="AY192" s="112">
        <f t="shared" si="106"/>
        <v>0</v>
      </c>
      <c r="AZ192" s="112">
        <f t="shared" si="107"/>
        <v>0</v>
      </c>
      <c r="BA192" s="112">
        <f t="shared" si="108"/>
        <v>0</v>
      </c>
      <c r="BB192" s="112">
        <f t="shared" si="113"/>
        <v>0</v>
      </c>
      <c r="BC192" s="112">
        <f t="shared" si="114"/>
        <v>0</v>
      </c>
      <c r="BD192" s="112">
        <f t="shared" si="115"/>
        <v>0</v>
      </c>
      <c r="BE192" s="112">
        <f t="shared" si="116"/>
        <v>0</v>
      </c>
    </row>
    <row r="193" spans="1:57" x14ac:dyDescent="0.2">
      <c r="A193" t="s">
        <v>56</v>
      </c>
      <c r="B193">
        <v>840168525263</v>
      </c>
      <c r="C193" s="2" t="s">
        <v>865</v>
      </c>
      <c r="D193" s="2" t="s">
        <v>866</v>
      </c>
      <c r="E193" s="2" t="s">
        <v>862</v>
      </c>
      <c r="F193" s="2" t="s">
        <v>60</v>
      </c>
      <c r="G193" s="2" t="s">
        <v>169</v>
      </c>
      <c r="H193" s="2" t="s">
        <v>859</v>
      </c>
      <c r="I193" s="2" t="s">
        <v>368</v>
      </c>
      <c r="J193" s="2" t="s">
        <v>3994</v>
      </c>
      <c r="K193" s="3">
        <v>0</v>
      </c>
      <c r="L193" s="25">
        <v>426.34</v>
      </c>
      <c r="M193" s="2" t="s">
        <v>2204</v>
      </c>
      <c r="N193" s="2" t="s">
        <v>66</v>
      </c>
      <c r="O193" s="3">
        <v>0</v>
      </c>
      <c r="P193" s="3">
        <v>0</v>
      </c>
      <c r="Q193" s="21">
        <f>SUMIF('On Orders'!$B:$B,$C193,'On Orders'!E:E)</f>
        <v>0</v>
      </c>
      <c r="R193" s="22">
        <f>SUMIF('On Orders'!$B:$B,$C193,'On Orders'!F:F)</f>
        <v>0</v>
      </c>
      <c r="S193" s="22">
        <f>SUMIF('On Orders'!$B:$B,$C193,'On Orders'!G:G)</f>
        <v>0</v>
      </c>
      <c r="T193" s="22">
        <f>SUMIF('On Orders'!$B:$B,$C193,'On Orders'!H:H)</f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1">
        <f t="shared" si="99"/>
        <v>0</v>
      </c>
      <c r="AH193" s="26">
        <f t="shared" si="100"/>
        <v>0</v>
      </c>
      <c r="AI193" s="26">
        <f t="shared" si="109"/>
        <v>0</v>
      </c>
      <c r="AJ193" s="26">
        <f t="shared" si="110"/>
        <v>0</v>
      </c>
      <c r="AK193" s="26">
        <f t="shared" si="111"/>
        <v>0</v>
      </c>
      <c r="AL193" s="26">
        <f t="shared" si="112"/>
        <v>0</v>
      </c>
      <c r="AM193" s="30">
        <f t="shared" si="92"/>
        <v>0</v>
      </c>
      <c r="AN193" s="30">
        <f t="shared" si="93"/>
        <v>0</v>
      </c>
      <c r="AO193" s="30">
        <f t="shared" si="94"/>
        <v>0</v>
      </c>
      <c r="AP193" s="30">
        <f t="shared" si="95"/>
        <v>0</v>
      </c>
      <c r="AQ193" s="30">
        <f t="shared" si="96"/>
        <v>0</v>
      </c>
      <c r="AR193" s="30">
        <f t="shared" si="97"/>
        <v>0</v>
      </c>
      <c r="AS193" s="22">
        <f t="shared" si="98"/>
        <v>0</v>
      </c>
      <c r="AT193" s="112">
        <f t="shared" si="101"/>
        <v>0</v>
      </c>
      <c r="AU193" s="112">
        <f t="shared" si="102"/>
        <v>0</v>
      </c>
      <c r="AV193" s="112">
        <f t="shared" si="103"/>
        <v>0</v>
      </c>
      <c r="AW193" s="112">
        <f t="shared" si="104"/>
        <v>0</v>
      </c>
      <c r="AX193" s="112">
        <f t="shared" si="105"/>
        <v>0</v>
      </c>
      <c r="AY193" s="112">
        <f t="shared" si="106"/>
        <v>0</v>
      </c>
      <c r="AZ193" s="112">
        <f t="shared" si="107"/>
        <v>0</v>
      </c>
      <c r="BA193" s="112">
        <f t="shared" si="108"/>
        <v>0</v>
      </c>
      <c r="BB193" s="112">
        <f t="shared" si="113"/>
        <v>0</v>
      </c>
      <c r="BC193" s="112">
        <f t="shared" si="114"/>
        <v>0</v>
      </c>
      <c r="BD193" s="112">
        <f t="shared" si="115"/>
        <v>0</v>
      </c>
      <c r="BE193" s="112">
        <f t="shared" si="116"/>
        <v>0</v>
      </c>
    </row>
    <row r="194" spans="1:57" x14ac:dyDescent="0.2">
      <c r="A194" t="s">
        <v>56</v>
      </c>
      <c r="B194">
        <v>840168525331</v>
      </c>
      <c r="C194" s="2" t="s">
        <v>867</v>
      </c>
      <c r="D194" s="2" t="s">
        <v>868</v>
      </c>
      <c r="E194" s="2" t="s">
        <v>869</v>
      </c>
      <c r="F194" s="2" t="s">
        <v>60</v>
      </c>
      <c r="G194" s="2" t="s">
        <v>169</v>
      </c>
      <c r="H194" s="2" t="s">
        <v>859</v>
      </c>
      <c r="I194" s="2" t="s">
        <v>368</v>
      </c>
      <c r="J194" s="2" t="s">
        <v>3994</v>
      </c>
      <c r="K194" s="3">
        <v>0</v>
      </c>
      <c r="L194" s="25">
        <v>426.34</v>
      </c>
      <c r="M194" s="2" t="s">
        <v>2204</v>
      </c>
      <c r="N194" s="2" t="s">
        <v>66</v>
      </c>
      <c r="O194" s="3">
        <v>0</v>
      </c>
      <c r="P194" s="3">
        <v>0</v>
      </c>
      <c r="Q194" s="21">
        <f>SUMIF('On Orders'!$B:$B,$C194,'On Orders'!E:E)</f>
        <v>0</v>
      </c>
      <c r="R194" s="22">
        <f>SUMIF('On Orders'!$B:$B,$C194,'On Orders'!F:F)</f>
        <v>0</v>
      </c>
      <c r="S194" s="22">
        <f>SUMIF('On Orders'!$B:$B,$C194,'On Orders'!G:G)</f>
        <v>0</v>
      </c>
      <c r="T194" s="22">
        <f>SUMIF('On Orders'!$B:$B,$C194,'On Orders'!H:H)</f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1">
        <f t="shared" si="99"/>
        <v>0</v>
      </c>
      <c r="AH194" s="26">
        <f t="shared" si="100"/>
        <v>0</v>
      </c>
      <c r="AI194" s="26">
        <f t="shared" si="109"/>
        <v>0</v>
      </c>
      <c r="AJ194" s="26">
        <f t="shared" si="110"/>
        <v>0</v>
      </c>
      <c r="AK194" s="26">
        <f t="shared" si="111"/>
        <v>0</v>
      </c>
      <c r="AL194" s="26">
        <f t="shared" si="112"/>
        <v>0</v>
      </c>
      <c r="AM194" s="30">
        <f t="shared" si="92"/>
        <v>0</v>
      </c>
      <c r="AN194" s="30">
        <f t="shared" si="93"/>
        <v>0</v>
      </c>
      <c r="AO194" s="30">
        <f t="shared" si="94"/>
        <v>0</v>
      </c>
      <c r="AP194" s="30">
        <f t="shared" si="95"/>
        <v>0</v>
      </c>
      <c r="AQ194" s="30">
        <f t="shared" si="96"/>
        <v>0</v>
      </c>
      <c r="AR194" s="30">
        <f t="shared" si="97"/>
        <v>0</v>
      </c>
      <c r="AS194" s="22">
        <f t="shared" si="98"/>
        <v>0</v>
      </c>
      <c r="AT194" s="112">
        <f t="shared" si="101"/>
        <v>0</v>
      </c>
      <c r="AU194" s="112">
        <f t="shared" si="102"/>
        <v>0</v>
      </c>
      <c r="AV194" s="112">
        <f t="shared" si="103"/>
        <v>0</v>
      </c>
      <c r="AW194" s="112">
        <f t="shared" si="104"/>
        <v>0</v>
      </c>
      <c r="AX194" s="112">
        <f t="shared" si="105"/>
        <v>0</v>
      </c>
      <c r="AY194" s="112">
        <f t="shared" si="106"/>
        <v>0</v>
      </c>
      <c r="AZ194" s="112">
        <f t="shared" si="107"/>
        <v>0</v>
      </c>
      <c r="BA194" s="112">
        <f t="shared" si="108"/>
        <v>0</v>
      </c>
      <c r="BB194" s="112">
        <f t="shared" si="113"/>
        <v>0</v>
      </c>
      <c r="BC194" s="112">
        <f t="shared" si="114"/>
        <v>0</v>
      </c>
      <c r="BD194" s="112">
        <f t="shared" si="115"/>
        <v>0</v>
      </c>
      <c r="BE194" s="112">
        <f t="shared" si="116"/>
        <v>0</v>
      </c>
    </row>
    <row r="195" spans="1:57" x14ac:dyDescent="0.2">
      <c r="A195" t="s">
        <v>56</v>
      </c>
      <c r="B195">
        <v>840168525348</v>
      </c>
      <c r="C195" s="2" t="s">
        <v>870</v>
      </c>
      <c r="D195" s="2" t="s">
        <v>871</v>
      </c>
      <c r="E195" s="2" t="s">
        <v>872</v>
      </c>
      <c r="F195" s="2" t="s">
        <v>60</v>
      </c>
      <c r="G195" s="2" t="s">
        <v>169</v>
      </c>
      <c r="H195" s="2" t="s">
        <v>859</v>
      </c>
      <c r="I195" s="2" t="s">
        <v>368</v>
      </c>
      <c r="J195" s="2" t="s">
        <v>3994</v>
      </c>
      <c r="K195" s="3">
        <v>0</v>
      </c>
      <c r="L195" s="25">
        <v>426.34</v>
      </c>
      <c r="M195" s="2" t="s">
        <v>2204</v>
      </c>
      <c r="N195" s="2" t="s">
        <v>66</v>
      </c>
      <c r="O195" s="3">
        <v>0</v>
      </c>
      <c r="P195" s="3">
        <v>0</v>
      </c>
      <c r="Q195" s="21">
        <f>SUMIF('On Orders'!$B:$B,$C195,'On Orders'!E:E)</f>
        <v>0</v>
      </c>
      <c r="R195" s="22">
        <f>SUMIF('On Orders'!$B:$B,$C195,'On Orders'!F:F)</f>
        <v>0</v>
      </c>
      <c r="S195" s="22">
        <f>SUMIF('On Orders'!$B:$B,$C195,'On Orders'!G:G)</f>
        <v>0</v>
      </c>
      <c r="T195" s="22">
        <f>SUMIF('On Orders'!$B:$B,$C195,'On Orders'!H:H)</f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1">
        <f t="shared" si="99"/>
        <v>0</v>
      </c>
      <c r="AH195" s="26">
        <f t="shared" si="100"/>
        <v>0</v>
      </c>
      <c r="AI195" s="26">
        <f t="shared" si="109"/>
        <v>0</v>
      </c>
      <c r="AJ195" s="26">
        <f t="shared" si="110"/>
        <v>0</v>
      </c>
      <c r="AK195" s="26">
        <f t="shared" si="111"/>
        <v>0</v>
      </c>
      <c r="AL195" s="26">
        <f t="shared" si="112"/>
        <v>0</v>
      </c>
      <c r="AM195" s="30">
        <f t="shared" si="92"/>
        <v>0</v>
      </c>
      <c r="AN195" s="30">
        <f t="shared" si="93"/>
        <v>0</v>
      </c>
      <c r="AO195" s="30">
        <f t="shared" si="94"/>
        <v>0</v>
      </c>
      <c r="AP195" s="30">
        <f t="shared" si="95"/>
        <v>0</v>
      </c>
      <c r="AQ195" s="30">
        <f t="shared" si="96"/>
        <v>0</v>
      </c>
      <c r="AR195" s="30">
        <f t="shared" si="97"/>
        <v>0</v>
      </c>
      <c r="AS195" s="22">
        <f t="shared" si="98"/>
        <v>0</v>
      </c>
      <c r="AT195" s="112">
        <f t="shared" si="101"/>
        <v>0</v>
      </c>
      <c r="AU195" s="112">
        <f t="shared" si="102"/>
        <v>0</v>
      </c>
      <c r="AV195" s="112">
        <f t="shared" si="103"/>
        <v>0</v>
      </c>
      <c r="AW195" s="112">
        <f t="shared" si="104"/>
        <v>0</v>
      </c>
      <c r="AX195" s="112">
        <f t="shared" si="105"/>
        <v>0</v>
      </c>
      <c r="AY195" s="112">
        <f t="shared" si="106"/>
        <v>0</v>
      </c>
      <c r="AZ195" s="112">
        <f t="shared" si="107"/>
        <v>0</v>
      </c>
      <c r="BA195" s="112">
        <f t="shared" si="108"/>
        <v>0</v>
      </c>
      <c r="BB195" s="112">
        <f t="shared" si="113"/>
        <v>0</v>
      </c>
      <c r="BC195" s="112">
        <f t="shared" si="114"/>
        <v>0</v>
      </c>
      <c r="BD195" s="112">
        <f t="shared" si="115"/>
        <v>0</v>
      </c>
      <c r="BE195" s="112">
        <f t="shared" si="116"/>
        <v>0</v>
      </c>
    </row>
    <row r="196" spans="1:57" x14ac:dyDescent="0.2">
      <c r="A196" t="s">
        <v>56</v>
      </c>
      <c r="B196">
        <v>840168522774</v>
      </c>
      <c r="C196" s="2" t="s">
        <v>873</v>
      </c>
      <c r="D196" s="2" t="s">
        <v>874</v>
      </c>
      <c r="E196" s="2" t="s">
        <v>875</v>
      </c>
      <c r="F196" s="2" t="s">
        <v>60</v>
      </c>
      <c r="G196" s="2" t="s">
        <v>169</v>
      </c>
      <c r="H196" s="2" t="s">
        <v>180</v>
      </c>
      <c r="I196" s="2" t="s">
        <v>368</v>
      </c>
      <c r="J196" s="2" t="s">
        <v>3994</v>
      </c>
      <c r="K196" s="3">
        <v>0</v>
      </c>
      <c r="L196" s="25">
        <v>348.75</v>
      </c>
      <c r="M196" s="2" t="s">
        <v>2204</v>
      </c>
      <c r="N196" s="2" t="s">
        <v>66</v>
      </c>
      <c r="O196" s="3">
        <v>0</v>
      </c>
      <c r="P196" s="3">
        <v>0</v>
      </c>
      <c r="Q196" s="21">
        <f>SUMIF('On Orders'!$B:$B,$C196,'On Orders'!E:E)</f>
        <v>0</v>
      </c>
      <c r="R196" s="22">
        <f>SUMIF('On Orders'!$B:$B,$C196,'On Orders'!F:F)</f>
        <v>0</v>
      </c>
      <c r="S196" s="22">
        <f>SUMIF('On Orders'!$B:$B,$C196,'On Orders'!G:G)</f>
        <v>0</v>
      </c>
      <c r="T196" s="22">
        <f>SUMIF('On Orders'!$B:$B,$C196,'On Orders'!H:H)</f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1">
        <f t="shared" si="99"/>
        <v>0</v>
      </c>
      <c r="AH196" s="26">
        <f t="shared" si="100"/>
        <v>0</v>
      </c>
      <c r="AI196" s="26">
        <f t="shared" si="109"/>
        <v>0</v>
      </c>
      <c r="AJ196" s="26">
        <f t="shared" si="110"/>
        <v>0</v>
      </c>
      <c r="AK196" s="26">
        <f t="shared" si="111"/>
        <v>0</v>
      </c>
      <c r="AL196" s="26">
        <f t="shared" si="112"/>
        <v>0</v>
      </c>
      <c r="AM196" s="30">
        <f t="shared" si="92"/>
        <v>0</v>
      </c>
      <c r="AN196" s="30">
        <f t="shared" si="93"/>
        <v>0</v>
      </c>
      <c r="AO196" s="30">
        <f t="shared" si="94"/>
        <v>0</v>
      </c>
      <c r="AP196" s="30">
        <f t="shared" si="95"/>
        <v>0</v>
      </c>
      <c r="AQ196" s="30">
        <f t="shared" si="96"/>
        <v>0</v>
      </c>
      <c r="AR196" s="30">
        <f t="shared" si="97"/>
        <v>0</v>
      </c>
      <c r="AS196" s="22">
        <f t="shared" si="98"/>
        <v>0</v>
      </c>
      <c r="AT196" s="112">
        <f t="shared" si="101"/>
        <v>0</v>
      </c>
      <c r="AU196" s="112">
        <f t="shared" si="102"/>
        <v>0</v>
      </c>
      <c r="AV196" s="112">
        <f t="shared" si="103"/>
        <v>0</v>
      </c>
      <c r="AW196" s="112">
        <f t="shared" si="104"/>
        <v>0</v>
      </c>
      <c r="AX196" s="112">
        <f t="shared" si="105"/>
        <v>0</v>
      </c>
      <c r="AY196" s="112">
        <f t="shared" si="106"/>
        <v>0</v>
      </c>
      <c r="AZ196" s="112">
        <f t="shared" si="107"/>
        <v>0</v>
      </c>
      <c r="BA196" s="112">
        <f t="shared" si="108"/>
        <v>0</v>
      </c>
      <c r="BB196" s="112">
        <f t="shared" si="113"/>
        <v>0</v>
      </c>
      <c r="BC196" s="112">
        <f t="shared" si="114"/>
        <v>0</v>
      </c>
      <c r="BD196" s="112">
        <f t="shared" si="115"/>
        <v>0</v>
      </c>
      <c r="BE196" s="112">
        <f t="shared" si="116"/>
        <v>0</v>
      </c>
    </row>
    <row r="197" spans="1:57" x14ac:dyDescent="0.2">
      <c r="A197" t="s">
        <v>56</v>
      </c>
      <c r="B197">
        <v>840168522828</v>
      </c>
      <c r="C197" s="2" t="s">
        <v>876</v>
      </c>
      <c r="D197" s="2" t="s">
        <v>877</v>
      </c>
      <c r="E197" s="2" t="s">
        <v>878</v>
      </c>
      <c r="F197" s="2" t="s">
        <v>60</v>
      </c>
      <c r="G197" s="2" t="s">
        <v>169</v>
      </c>
      <c r="H197" s="2" t="s">
        <v>180</v>
      </c>
      <c r="I197" s="2" t="s">
        <v>368</v>
      </c>
      <c r="J197" s="2" t="s">
        <v>3994</v>
      </c>
      <c r="K197" s="3">
        <v>0</v>
      </c>
      <c r="L197" s="25">
        <v>348.75</v>
      </c>
      <c r="M197" s="2" t="s">
        <v>2204</v>
      </c>
      <c r="N197" s="2" t="s">
        <v>66</v>
      </c>
      <c r="O197" s="3">
        <v>0</v>
      </c>
      <c r="P197" s="3">
        <v>0</v>
      </c>
      <c r="Q197" s="21">
        <f>SUMIF('On Orders'!$B:$B,$C197,'On Orders'!E:E)</f>
        <v>0</v>
      </c>
      <c r="R197" s="22">
        <f>SUMIF('On Orders'!$B:$B,$C197,'On Orders'!F:F)</f>
        <v>0</v>
      </c>
      <c r="S197" s="22">
        <f>SUMIF('On Orders'!$B:$B,$C197,'On Orders'!G:G)</f>
        <v>0</v>
      </c>
      <c r="T197" s="22">
        <f>SUMIF('On Orders'!$B:$B,$C197,'On Orders'!H:H)</f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1">
        <f t="shared" si="99"/>
        <v>0</v>
      </c>
      <c r="AH197" s="26">
        <f t="shared" si="100"/>
        <v>0</v>
      </c>
      <c r="AI197" s="26">
        <f t="shared" si="109"/>
        <v>0</v>
      </c>
      <c r="AJ197" s="26">
        <f t="shared" si="110"/>
        <v>0</v>
      </c>
      <c r="AK197" s="26">
        <f t="shared" si="111"/>
        <v>0</v>
      </c>
      <c r="AL197" s="26">
        <f t="shared" si="112"/>
        <v>0</v>
      </c>
      <c r="AM197" s="30">
        <f t="shared" si="92"/>
        <v>0</v>
      </c>
      <c r="AN197" s="30">
        <f t="shared" si="93"/>
        <v>0</v>
      </c>
      <c r="AO197" s="30">
        <f t="shared" si="94"/>
        <v>0</v>
      </c>
      <c r="AP197" s="30">
        <f t="shared" si="95"/>
        <v>0</v>
      </c>
      <c r="AQ197" s="30">
        <f t="shared" si="96"/>
        <v>0</v>
      </c>
      <c r="AR197" s="30">
        <f t="shared" si="97"/>
        <v>0</v>
      </c>
      <c r="AS197" s="22">
        <f t="shared" si="98"/>
        <v>0</v>
      </c>
      <c r="AT197" s="112">
        <f t="shared" si="101"/>
        <v>0</v>
      </c>
      <c r="AU197" s="112">
        <f t="shared" si="102"/>
        <v>0</v>
      </c>
      <c r="AV197" s="112">
        <f t="shared" si="103"/>
        <v>0</v>
      </c>
      <c r="AW197" s="112">
        <f t="shared" si="104"/>
        <v>0</v>
      </c>
      <c r="AX197" s="112">
        <f t="shared" si="105"/>
        <v>0</v>
      </c>
      <c r="AY197" s="112">
        <f t="shared" si="106"/>
        <v>0</v>
      </c>
      <c r="AZ197" s="112">
        <f t="shared" si="107"/>
        <v>0</v>
      </c>
      <c r="BA197" s="112">
        <f t="shared" si="108"/>
        <v>0</v>
      </c>
      <c r="BB197" s="112">
        <f t="shared" si="113"/>
        <v>0</v>
      </c>
      <c r="BC197" s="112">
        <f t="shared" si="114"/>
        <v>0</v>
      </c>
      <c r="BD197" s="112">
        <f t="shared" si="115"/>
        <v>0</v>
      </c>
      <c r="BE197" s="112">
        <f t="shared" si="116"/>
        <v>0</v>
      </c>
    </row>
    <row r="198" spans="1:57" x14ac:dyDescent="0.2">
      <c r="A198" t="s">
        <v>56</v>
      </c>
      <c r="B198">
        <v>840168523016</v>
      </c>
      <c r="C198" s="2" t="s">
        <v>234</v>
      </c>
      <c r="D198" s="2" t="s">
        <v>235</v>
      </c>
      <c r="E198" s="2" t="s">
        <v>236</v>
      </c>
      <c r="F198" s="2" t="s">
        <v>60</v>
      </c>
      <c r="G198" s="2" t="s">
        <v>169</v>
      </c>
      <c r="H198" s="2" t="s">
        <v>180</v>
      </c>
      <c r="I198" s="2" t="s">
        <v>368</v>
      </c>
      <c r="J198" s="2" t="s">
        <v>3994</v>
      </c>
      <c r="K198" s="3">
        <v>0</v>
      </c>
      <c r="L198" s="25">
        <v>348.75</v>
      </c>
      <c r="M198" s="2" t="s">
        <v>2204</v>
      </c>
      <c r="N198" s="2" t="s">
        <v>66</v>
      </c>
      <c r="O198" s="3">
        <v>0</v>
      </c>
      <c r="P198" s="3">
        <v>0</v>
      </c>
      <c r="Q198" s="21">
        <f>SUMIF('On Orders'!$B:$B,$C198,'On Orders'!E:E)</f>
        <v>0</v>
      </c>
      <c r="R198" s="22">
        <f>SUMIF('On Orders'!$B:$B,$C198,'On Orders'!F:F)</f>
        <v>0</v>
      </c>
      <c r="S198" s="22">
        <f>SUMIF('On Orders'!$B:$B,$C198,'On Orders'!G:G)</f>
        <v>0</v>
      </c>
      <c r="T198" s="22">
        <f>SUMIF('On Orders'!$B:$B,$C198,'On Orders'!H:H)</f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1">
        <f t="shared" si="99"/>
        <v>0</v>
      </c>
      <c r="AH198" s="26">
        <f t="shared" si="100"/>
        <v>0</v>
      </c>
      <c r="AI198" s="26">
        <f t="shared" si="109"/>
        <v>0</v>
      </c>
      <c r="AJ198" s="26">
        <f t="shared" si="110"/>
        <v>0</v>
      </c>
      <c r="AK198" s="26">
        <f t="shared" si="111"/>
        <v>0</v>
      </c>
      <c r="AL198" s="26">
        <f t="shared" si="112"/>
        <v>0</v>
      </c>
      <c r="AM198" s="30">
        <f t="shared" si="92"/>
        <v>0</v>
      </c>
      <c r="AN198" s="30">
        <f t="shared" si="93"/>
        <v>0</v>
      </c>
      <c r="AO198" s="30">
        <f t="shared" si="94"/>
        <v>0</v>
      </c>
      <c r="AP198" s="30">
        <f t="shared" si="95"/>
        <v>0</v>
      </c>
      <c r="AQ198" s="30">
        <f t="shared" si="96"/>
        <v>0</v>
      </c>
      <c r="AR198" s="30">
        <f t="shared" si="97"/>
        <v>0</v>
      </c>
      <c r="AS198" s="22">
        <f t="shared" si="98"/>
        <v>0</v>
      </c>
      <c r="AT198" s="112">
        <f t="shared" si="101"/>
        <v>0</v>
      </c>
      <c r="AU198" s="112">
        <f t="shared" si="102"/>
        <v>0</v>
      </c>
      <c r="AV198" s="112">
        <f t="shared" si="103"/>
        <v>0</v>
      </c>
      <c r="AW198" s="112">
        <f t="shared" si="104"/>
        <v>0</v>
      </c>
      <c r="AX198" s="112">
        <f t="shared" si="105"/>
        <v>0</v>
      </c>
      <c r="AY198" s="112">
        <f t="shared" si="106"/>
        <v>0</v>
      </c>
      <c r="AZ198" s="112">
        <f t="shared" si="107"/>
        <v>0</v>
      </c>
      <c r="BA198" s="112">
        <f t="shared" si="108"/>
        <v>0</v>
      </c>
      <c r="BB198" s="112">
        <f t="shared" si="113"/>
        <v>0</v>
      </c>
      <c r="BC198" s="112">
        <f t="shared" si="114"/>
        <v>0</v>
      </c>
      <c r="BD198" s="112">
        <f t="shared" si="115"/>
        <v>0</v>
      </c>
      <c r="BE198" s="112">
        <f t="shared" si="116"/>
        <v>0</v>
      </c>
    </row>
    <row r="199" spans="1:57" x14ac:dyDescent="0.2">
      <c r="A199" t="s">
        <v>56</v>
      </c>
      <c r="B199">
        <v>840168523221</v>
      </c>
      <c r="C199" s="2" t="s">
        <v>879</v>
      </c>
      <c r="D199" s="2" t="s">
        <v>880</v>
      </c>
      <c r="E199" s="2" t="s">
        <v>881</v>
      </c>
      <c r="F199" s="2" t="s">
        <v>60</v>
      </c>
      <c r="G199" s="2" t="s">
        <v>169</v>
      </c>
      <c r="H199" s="2" t="s">
        <v>180</v>
      </c>
      <c r="I199" s="2" t="s">
        <v>368</v>
      </c>
      <c r="J199" s="2" t="s">
        <v>3994</v>
      </c>
      <c r="K199" s="3">
        <v>0</v>
      </c>
      <c r="L199" s="25">
        <v>426.34</v>
      </c>
      <c r="M199" s="2" t="s">
        <v>2204</v>
      </c>
      <c r="N199" s="2" t="s">
        <v>66</v>
      </c>
      <c r="O199" s="3">
        <v>0</v>
      </c>
      <c r="P199" s="3">
        <v>0</v>
      </c>
      <c r="Q199" s="21">
        <f>SUMIF('On Orders'!$B:$B,$C199,'On Orders'!E:E)</f>
        <v>0</v>
      </c>
      <c r="R199" s="22">
        <f>SUMIF('On Orders'!$B:$B,$C199,'On Orders'!F:F)</f>
        <v>0</v>
      </c>
      <c r="S199" s="22">
        <f>SUMIF('On Orders'!$B:$B,$C199,'On Orders'!G:G)</f>
        <v>0</v>
      </c>
      <c r="T199" s="22">
        <f>SUMIF('On Orders'!$B:$B,$C199,'On Orders'!H:H)</f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1">
        <f t="shared" si="99"/>
        <v>0</v>
      </c>
      <c r="AH199" s="26">
        <f t="shared" si="100"/>
        <v>0</v>
      </c>
      <c r="AI199" s="26">
        <f t="shared" si="109"/>
        <v>0</v>
      </c>
      <c r="AJ199" s="26">
        <f t="shared" si="110"/>
        <v>0</v>
      </c>
      <c r="AK199" s="26">
        <f t="shared" si="111"/>
        <v>0</v>
      </c>
      <c r="AL199" s="26">
        <f t="shared" si="112"/>
        <v>0</v>
      </c>
      <c r="AM199" s="30">
        <f t="shared" si="92"/>
        <v>0</v>
      </c>
      <c r="AN199" s="30">
        <f t="shared" si="93"/>
        <v>0</v>
      </c>
      <c r="AO199" s="30">
        <f t="shared" si="94"/>
        <v>0</v>
      </c>
      <c r="AP199" s="30">
        <f t="shared" si="95"/>
        <v>0</v>
      </c>
      <c r="AQ199" s="30">
        <f t="shared" si="96"/>
        <v>0</v>
      </c>
      <c r="AR199" s="30">
        <f t="shared" si="97"/>
        <v>0</v>
      </c>
      <c r="AS199" s="22">
        <f t="shared" si="98"/>
        <v>0</v>
      </c>
      <c r="AT199" s="112">
        <f t="shared" si="101"/>
        <v>0</v>
      </c>
      <c r="AU199" s="112">
        <f t="shared" si="102"/>
        <v>0</v>
      </c>
      <c r="AV199" s="112">
        <f t="shared" si="103"/>
        <v>0</v>
      </c>
      <c r="AW199" s="112">
        <f t="shared" si="104"/>
        <v>0</v>
      </c>
      <c r="AX199" s="112">
        <f t="shared" si="105"/>
        <v>0</v>
      </c>
      <c r="AY199" s="112">
        <f t="shared" si="106"/>
        <v>0</v>
      </c>
      <c r="AZ199" s="112">
        <f t="shared" si="107"/>
        <v>0</v>
      </c>
      <c r="BA199" s="112">
        <f t="shared" si="108"/>
        <v>0</v>
      </c>
      <c r="BB199" s="112">
        <f t="shared" si="113"/>
        <v>0</v>
      </c>
      <c r="BC199" s="112">
        <f t="shared" si="114"/>
        <v>0</v>
      </c>
      <c r="BD199" s="112">
        <f t="shared" si="115"/>
        <v>0</v>
      </c>
      <c r="BE199" s="112">
        <f t="shared" si="116"/>
        <v>0</v>
      </c>
    </row>
    <row r="200" spans="1:57" x14ac:dyDescent="0.2">
      <c r="A200" t="s">
        <v>56</v>
      </c>
      <c r="B200">
        <v>840168523238</v>
      </c>
      <c r="C200" s="2" t="s">
        <v>882</v>
      </c>
      <c r="D200" s="2" t="s">
        <v>883</v>
      </c>
      <c r="E200" s="2" t="s">
        <v>881</v>
      </c>
      <c r="F200" s="2" t="s">
        <v>60</v>
      </c>
      <c r="G200" s="2" t="s">
        <v>169</v>
      </c>
      <c r="H200" s="2" t="s">
        <v>180</v>
      </c>
      <c r="I200" s="2" t="s">
        <v>368</v>
      </c>
      <c r="J200" s="2" t="s">
        <v>3994</v>
      </c>
      <c r="K200" s="3">
        <v>0</v>
      </c>
      <c r="L200" s="25">
        <v>426.34</v>
      </c>
      <c r="M200" s="2" t="s">
        <v>2204</v>
      </c>
      <c r="N200" s="2" t="s">
        <v>66</v>
      </c>
      <c r="O200" s="3">
        <v>0</v>
      </c>
      <c r="P200" s="3">
        <v>0</v>
      </c>
      <c r="Q200" s="21">
        <f>SUMIF('On Orders'!$B:$B,$C200,'On Orders'!E:E)</f>
        <v>0</v>
      </c>
      <c r="R200" s="22">
        <f>SUMIF('On Orders'!$B:$B,$C200,'On Orders'!F:F)</f>
        <v>0</v>
      </c>
      <c r="S200" s="22">
        <f>SUMIF('On Orders'!$B:$B,$C200,'On Orders'!G:G)</f>
        <v>0</v>
      </c>
      <c r="T200" s="22">
        <f>SUMIF('On Orders'!$B:$B,$C200,'On Orders'!H:H)</f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1">
        <f t="shared" si="99"/>
        <v>0</v>
      </c>
      <c r="AH200" s="26">
        <f t="shared" si="100"/>
        <v>0</v>
      </c>
      <c r="AI200" s="26">
        <f t="shared" si="109"/>
        <v>0</v>
      </c>
      <c r="AJ200" s="26">
        <f t="shared" si="110"/>
        <v>0</v>
      </c>
      <c r="AK200" s="26">
        <f t="shared" si="111"/>
        <v>0</v>
      </c>
      <c r="AL200" s="26">
        <f t="shared" si="112"/>
        <v>0</v>
      </c>
      <c r="AM200" s="30">
        <f t="shared" ref="AM200:AM263" si="117">AA200</f>
        <v>0</v>
      </c>
      <c r="AN200" s="30">
        <f t="shared" ref="AN200:AN263" si="118">AB200</f>
        <v>0</v>
      </c>
      <c r="AO200" s="30">
        <f t="shared" ref="AO200:AO263" si="119">AC200</f>
        <v>0</v>
      </c>
      <c r="AP200" s="30">
        <f t="shared" ref="AP200:AP263" si="120">AD200</f>
        <v>0</v>
      </c>
      <c r="AQ200" s="30">
        <f t="shared" ref="AQ200:AQ263" si="121">AE200</f>
        <v>0</v>
      </c>
      <c r="AR200" s="30">
        <f t="shared" ref="AR200:AR263" si="122">AF200</f>
        <v>0</v>
      </c>
      <c r="AS200" s="22">
        <f t="shared" si="98"/>
        <v>0</v>
      </c>
      <c r="AT200" s="112">
        <f t="shared" si="101"/>
        <v>0</v>
      </c>
      <c r="AU200" s="112">
        <f t="shared" si="102"/>
        <v>0</v>
      </c>
      <c r="AV200" s="112">
        <f t="shared" si="103"/>
        <v>0</v>
      </c>
      <c r="AW200" s="112">
        <f t="shared" si="104"/>
        <v>0</v>
      </c>
      <c r="AX200" s="112">
        <f t="shared" si="105"/>
        <v>0</v>
      </c>
      <c r="AY200" s="112">
        <f t="shared" si="106"/>
        <v>0</v>
      </c>
      <c r="AZ200" s="112">
        <f t="shared" si="107"/>
        <v>0</v>
      </c>
      <c r="BA200" s="112">
        <f t="shared" si="108"/>
        <v>0</v>
      </c>
      <c r="BB200" s="112">
        <f t="shared" si="113"/>
        <v>0</v>
      </c>
      <c r="BC200" s="112">
        <f t="shared" si="114"/>
        <v>0</v>
      </c>
      <c r="BD200" s="112">
        <f t="shared" si="115"/>
        <v>0</v>
      </c>
      <c r="BE200" s="112">
        <f t="shared" si="116"/>
        <v>0</v>
      </c>
    </row>
    <row r="201" spans="1:57" x14ac:dyDescent="0.2">
      <c r="A201" t="s">
        <v>56</v>
      </c>
      <c r="B201">
        <v>840168523245</v>
      </c>
      <c r="C201" s="2" t="s">
        <v>884</v>
      </c>
      <c r="D201" s="2" t="s">
        <v>885</v>
      </c>
      <c r="E201" s="2" t="s">
        <v>881</v>
      </c>
      <c r="F201" s="2" t="s">
        <v>60</v>
      </c>
      <c r="G201" s="2" t="s">
        <v>169</v>
      </c>
      <c r="H201" s="2" t="s">
        <v>180</v>
      </c>
      <c r="I201" s="2" t="s">
        <v>368</v>
      </c>
      <c r="J201" s="2" t="s">
        <v>3994</v>
      </c>
      <c r="K201" s="3">
        <v>0</v>
      </c>
      <c r="L201" s="25">
        <v>426.34</v>
      </c>
      <c r="M201" s="2" t="s">
        <v>2204</v>
      </c>
      <c r="N201" s="2" t="s">
        <v>66</v>
      </c>
      <c r="O201" s="3">
        <v>0</v>
      </c>
      <c r="P201" s="3">
        <v>0</v>
      </c>
      <c r="Q201" s="21">
        <f>SUMIF('On Orders'!$B:$B,$C201,'On Orders'!E:E)</f>
        <v>0</v>
      </c>
      <c r="R201" s="22">
        <f>SUMIF('On Orders'!$B:$B,$C201,'On Orders'!F:F)</f>
        <v>0</v>
      </c>
      <c r="S201" s="22">
        <f>SUMIF('On Orders'!$B:$B,$C201,'On Orders'!G:G)</f>
        <v>0</v>
      </c>
      <c r="T201" s="22">
        <f>SUMIF('On Orders'!$B:$B,$C201,'On Orders'!H:H)</f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1">
        <f t="shared" si="99"/>
        <v>0</v>
      </c>
      <c r="AH201" s="26">
        <f t="shared" si="100"/>
        <v>0</v>
      </c>
      <c r="AI201" s="26">
        <f t="shared" si="109"/>
        <v>0</v>
      </c>
      <c r="AJ201" s="26">
        <f t="shared" si="110"/>
        <v>0</v>
      </c>
      <c r="AK201" s="26">
        <f t="shared" si="111"/>
        <v>0</v>
      </c>
      <c r="AL201" s="26">
        <f t="shared" si="112"/>
        <v>0</v>
      </c>
      <c r="AM201" s="30">
        <f t="shared" si="117"/>
        <v>0</v>
      </c>
      <c r="AN201" s="30">
        <f t="shared" si="118"/>
        <v>0</v>
      </c>
      <c r="AO201" s="30">
        <f t="shared" si="119"/>
        <v>0</v>
      </c>
      <c r="AP201" s="30">
        <f t="shared" si="120"/>
        <v>0</v>
      </c>
      <c r="AQ201" s="30">
        <f t="shared" si="121"/>
        <v>0</v>
      </c>
      <c r="AR201" s="30">
        <f t="shared" si="122"/>
        <v>0</v>
      </c>
      <c r="AS201" s="22">
        <f t="shared" si="98"/>
        <v>0</v>
      </c>
      <c r="AT201" s="112">
        <f t="shared" si="101"/>
        <v>0</v>
      </c>
      <c r="AU201" s="112">
        <f t="shared" si="102"/>
        <v>0</v>
      </c>
      <c r="AV201" s="112">
        <f t="shared" si="103"/>
        <v>0</v>
      </c>
      <c r="AW201" s="112">
        <f t="shared" si="104"/>
        <v>0</v>
      </c>
      <c r="AX201" s="112">
        <f t="shared" si="105"/>
        <v>0</v>
      </c>
      <c r="AY201" s="112">
        <f t="shared" si="106"/>
        <v>0</v>
      </c>
      <c r="AZ201" s="112">
        <f t="shared" si="107"/>
        <v>0</v>
      </c>
      <c r="BA201" s="112">
        <f t="shared" si="108"/>
        <v>0</v>
      </c>
      <c r="BB201" s="112">
        <f t="shared" si="113"/>
        <v>0</v>
      </c>
      <c r="BC201" s="112">
        <f t="shared" si="114"/>
        <v>0</v>
      </c>
      <c r="BD201" s="112">
        <f t="shared" si="115"/>
        <v>0</v>
      </c>
      <c r="BE201" s="112">
        <f t="shared" si="116"/>
        <v>0</v>
      </c>
    </row>
    <row r="202" spans="1:57" x14ac:dyDescent="0.2">
      <c r="A202" t="s">
        <v>56</v>
      </c>
      <c r="B202">
        <v>840168523313</v>
      </c>
      <c r="C202" s="2" t="s">
        <v>886</v>
      </c>
      <c r="D202" s="2" t="s">
        <v>887</v>
      </c>
      <c r="E202" s="2" t="s">
        <v>888</v>
      </c>
      <c r="F202" s="2" t="s">
        <v>60</v>
      </c>
      <c r="G202" s="2" t="s">
        <v>169</v>
      </c>
      <c r="H202" s="2" t="s">
        <v>180</v>
      </c>
      <c r="I202" s="2" t="s">
        <v>368</v>
      </c>
      <c r="J202" s="2" t="s">
        <v>3994</v>
      </c>
      <c r="K202" s="3">
        <v>0</v>
      </c>
      <c r="L202" s="25">
        <v>426.34</v>
      </c>
      <c r="M202" s="2" t="s">
        <v>2204</v>
      </c>
      <c r="N202" s="2" t="s">
        <v>66</v>
      </c>
      <c r="O202" s="3">
        <v>0</v>
      </c>
      <c r="P202" s="3">
        <v>0</v>
      </c>
      <c r="Q202" s="21">
        <f>SUMIF('On Orders'!$B:$B,$C202,'On Orders'!E:E)</f>
        <v>0</v>
      </c>
      <c r="R202" s="22">
        <f>SUMIF('On Orders'!$B:$B,$C202,'On Orders'!F:F)</f>
        <v>0</v>
      </c>
      <c r="S202" s="22">
        <f>SUMIF('On Orders'!$B:$B,$C202,'On Orders'!G:G)</f>
        <v>0</v>
      </c>
      <c r="T202" s="22">
        <f>SUMIF('On Orders'!$B:$B,$C202,'On Orders'!H:H)</f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1">
        <f t="shared" si="99"/>
        <v>0</v>
      </c>
      <c r="AH202" s="26">
        <f t="shared" si="100"/>
        <v>0</v>
      </c>
      <c r="AI202" s="26">
        <f t="shared" si="109"/>
        <v>0</v>
      </c>
      <c r="AJ202" s="26">
        <f t="shared" si="110"/>
        <v>0</v>
      </c>
      <c r="AK202" s="26">
        <f t="shared" si="111"/>
        <v>0</v>
      </c>
      <c r="AL202" s="26">
        <f t="shared" si="112"/>
        <v>0</v>
      </c>
      <c r="AM202" s="30">
        <f t="shared" si="117"/>
        <v>0</v>
      </c>
      <c r="AN202" s="30">
        <f t="shared" si="118"/>
        <v>0</v>
      </c>
      <c r="AO202" s="30">
        <f t="shared" si="119"/>
        <v>0</v>
      </c>
      <c r="AP202" s="30">
        <f t="shared" si="120"/>
        <v>0</v>
      </c>
      <c r="AQ202" s="30">
        <f t="shared" si="121"/>
        <v>0</v>
      </c>
      <c r="AR202" s="30">
        <f t="shared" si="122"/>
        <v>0</v>
      </c>
      <c r="AS202" s="22">
        <f t="shared" si="98"/>
        <v>0</v>
      </c>
      <c r="AT202" s="112">
        <f t="shared" si="101"/>
        <v>0</v>
      </c>
      <c r="AU202" s="112">
        <f t="shared" si="102"/>
        <v>0</v>
      </c>
      <c r="AV202" s="112">
        <f t="shared" si="103"/>
        <v>0</v>
      </c>
      <c r="AW202" s="112">
        <f t="shared" si="104"/>
        <v>0</v>
      </c>
      <c r="AX202" s="112">
        <f t="shared" si="105"/>
        <v>0</v>
      </c>
      <c r="AY202" s="112">
        <f t="shared" si="106"/>
        <v>0</v>
      </c>
      <c r="AZ202" s="112">
        <f t="shared" si="107"/>
        <v>0</v>
      </c>
      <c r="BA202" s="112">
        <f t="shared" si="108"/>
        <v>0</v>
      </c>
      <c r="BB202" s="112">
        <f t="shared" si="113"/>
        <v>0</v>
      </c>
      <c r="BC202" s="112">
        <f t="shared" si="114"/>
        <v>0</v>
      </c>
      <c r="BD202" s="112">
        <f t="shared" si="115"/>
        <v>0</v>
      </c>
      <c r="BE202" s="112">
        <f t="shared" si="116"/>
        <v>0</v>
      </c>
    </row>
    <row r="203" spans="1:57" x14ac:dyDescent="0.2">
      <c r="A203" t="s">
        <v>56</v>
      </c>
      <c r="B203">
        <v>840168523320</v>
      </c>
      <c r="C203" s="2" t="s">
        <v>889</v>
      </c>
      <c r="D203" s="2" t="s">
        <v>890</v>
      </c>
      <c r="E203" s="2" t="s">
        <v>891</v>
      </c>
      <c r="F203" s="2" t="s">
        <v>60</v>
      </c>
      <c r="G203" s="2" t="s">
        <v>169</v>
      </c>
      <c r="H203" s="2" t="s">
        <v>180</v>
      </c>
      <c r="I203" s="2" t="s">
        <v>368</v>
      </c>
      <c r="J203" s="2" t="s">
        <v>3994</v>
      </c>
      <c r="K203" s="3">
        <v>0</v>
      </c>
      <c r="L203" s="25">
        <v>426.34</v>
      </c>
      <c r="M203" s="2" t="s">
        <v>2204</v>
      </c>
      <c r="N203" s="2" t="s">
        <v>66</v>
      </c>
      <c r="O203" s="3">
        <v>0</v>
      </c>
      <c r="P203" s="3">
        <v>0</v>
      </c>
      <c r="Q203" s="21">
        <f>SUMIF('On Orders'!$B:$B,$C203,'On Orders'!E:E)</f>
        <v>0</v>
      </c>
      <c r="R203" s="22">
        <f>SUMIF('On Orders'!$B:$B,$C203,'On Orders'!F:F)</f>
        <v>0</v>
      </c>
      <c r="S203" s="22">
        <f>SUMIF('On Orders'!$B:$B,$C203,'On Orders'!G:G)</f>
        <v>0</v>
      </c>
      <c r="T203" s="22">
        <f>SUMIF('On Orders'!$B:$B,$C203,'On Orders'!H:H)</f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1">
        <f t="shared" si="99"/>
        <v>0</v>
      </c>
      <c r="AH203" s="26">
        <f t="shared" si="100"/>
        <v>0</v>
      </c>
      <c r="AI203" s="26">
        <f t="shared" si="109"/>
        <v>0</v>
      </c>
      <c r="AJ203" s="26">
        <f t="shared" si="110"/>
        <v>0</v>
      </c>
      <c r="AK203" s="26">
        <f t="shared" si="111"/>
        <v>0</v>
      </c>
      <c r="AL203" s="26">
        <f t="shared" si="112"/>
        <v>0</v>
      </c>
      <c r="AM203" s="30">
        <f t="shared" si="117"/>
        <v>0</v>
      </c>
      <c r="AN203" s="30">
        <f t="shared" si="118"/>
        <v>0</v>
      </c>
      <c r="AO203" s="30">
        <f t="shared" si="119"/>
        <v>0</v>
      </c>
      <c r="AP203" s="30">
        <f t="shared" si="120"/>
        <v>0</v>
      </c>
      <c r="AQ203" s="30">
        <f t="shared" si="121"/>
        <v>0</v>
      </c>
      <c r="AR203" s="30">
        <f t="shared" si="122"/>
        <v>0</v>
      </c>
      <c r="AS203" s="22">
        <f t="shared" si="98"/>
        <v>0</v>
      </c>
      <c r="AT203" s="112">
        <f t="shared" si="101"/>
        <v>0</v>
      </c>
      <c r="AU203" s="112">
        <f t="shared" si="102"/>
        <v>0</v>
      </c>
      <c r="AV203" s="112">
        <f t="shared" si="103"/>
        <v>0</v>
      </c>
      <c r="AW203" s="112">
        <f t="shared" si="104"/>
        <v>0</v>
      </c>
      <c r="AX203" s="112">
        <f t="shared" si="105"/>
        <v>0</v>
      </c>
      <c r="AY203" s="112">
        <f t="shared" si="106"/>
        <v>0</v>
      </c>
      <c r="AZ203" s="112">
        <f t="shared" si="107"/>
        <v>0</v>
      </c>
      <c r="BA203" s="112">
        <f t="shared" si="108"/>
        <v>0</v>
      </c>
      <c r="BB203" s="112">
        <f t="shared" si="113"/>
        <v>0</v>
      </c>
      <c r="BC203" s="112">
        <f t="shared" si="114"/>
        <v>0</v>
      </c>
      <c r="BD203" s="112">
        <f t="shared" si="115"/>
        <v>0</v>
      </c>
      <c r="BE203" s="112">
        <f t="shared" si="116"/>
        <v>0</v>
      </c>
    </row>
    <row r="204" spans="1:57" x14ac:dyDescent="0.2">
      <c r="A204" t="s">
        <v>56</v>
      </c>
      <c r="B204">
        <v>840168533251</v>
      </c>
      <c r="C204" s="2" t="s">
        <v>892</v>
      </c>
      <c r="D204" s="2" t="s">
        <v>893</v>
      </c>
      <c r="E204" s="2" t="s">
        <v>894</v>
      </c>
      <c r="F204" s="2" t="s">
        <v>60</v>
      </c>
      <c r="G204" s="2" t="s">
        <v>79</v>
      </c>
      <c r="H204" s="2" t="s">
        <v>185</v>
      </c>
      <c r="I204" s="2" t="s">
        <v>368</v>
      </c>
      <c r="J204" s="2" t="s">
        <v>3994</v>
      </c>
      <c r="K204" s="3">
        <v>0</v>
      </c>
      <c r="L204" s="25">
        <v>387.54</v>
      </c>
      <c r="M204" s="2" t="s">
        <v>2204</v>
      </c>
      <c r="N204" s="2" t="s">
        <v>66</v>
      </c>
      <c r="O204" s="3">
        <v>15</v>
      </c>
      <c r="P204" s="3">
        <v>846</v>
      </c>
      <c r="Q204" s="21">
        <f>SUMIF('On Orders'!$B:$B,$C204,'On Orders'!E:E)</f>
        <v>0</v>
      </c>
      <c r="R204" s="22">
        <f>SUMIF('On Orders'!$B:$B,$C204,'On Orders'!F:F)</f>
        <v>0</v>
      </c>
      <c r="S204" s="22">
        <f>SUMIF('On Orders'!$B:$B,$C204,'On Orders'!G:G)</f>
        <v>0</v>
      </c>
      <c r="T204" s="22">
        <f>SUMIF('On Orders'!$B:$B,$C204,'On Orders'!H:H)</f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1">
        <f t="shared" si="99"/>
        <v>861</v>
      </c>
      <c r="AH204" s="26">
        <f t="shared" si="100"/>
        <v>861</v>
      </c>
      <c r="AI204" s="26">
        <f t="shared" si="109"/>
        <v>861</v>
      </c>
      <c r="AJ204" s="26">
        <f t="shared" si="110"/>
        <v>861</v>
      </c>
      <c r="AK204" s="26">
        <f t="shared" si="111"/>
        <v>861</v>
      </c>
      <c r="AL204" s="26">
        <f t="shared" si="112"/>
        <v>861</v>
      </c>
      <c r="AM204" s="30">
        <f t="shared" si="117"/>
        <v>0</v>
      </c>
      <c r="AN204" s="30">
        <f t="shared" si="118"/>
        <v>0</v>
      </c>
      <c r="AO204" s="30">
        <f t="shared" si="119"/>
        <v>0</v>
      </c>
      <c r="AP204" s="30">
        <f t="shared" si="120"/>
        <v>0</v>
      </c>
      <c r="AQ204" s="30">
        <f t="shared" si="121"/>
        <v>0</v>
      </c>
      <c r="AR204" s="30">
        <f t="shared" si="122"/>
        <v>0</v>
      </c>
      <c r="AS204" s="22">
        <f t="shared" si="98"/>
        <v>0</v>
      </c>
      <c r="AT204" s="112">
        <f t="shared" si="101"/>
        <v>0</v>
      </c>
      <c r="AU204" s="112">
        <f t="shared" si="102"/>
        <v>0</v>
      </c>
      <c r="AV204" s="112">
        <f t="shared" si="103"/>
        <v>0</v>
      </c>
      <c r="AW204" s="112">
        <f t="shared" si="104"/>
        <v>0</v>
      </c>
      <c r="AX204" s="112">
        <f t="shared" si="105"/>
        <v>0</v>
      </c>
      <c r="AY204" s="112">
        <f t="shared" si="106"/>
        <v>0</v>
      </c>
      <c r="AZ204" s="112">
        <f t="shared" si="107"/>
        <v>0</v>
      </c>
      <c r="BA204" s="112">
        <f t="shared" si="108"/>
        <v>0</v>
      </c>
      <c r="BB204" s="112">
        <f t="shared" si="113"/>
        <v>0</v>
      </c>
      <c r="BC204" s="112">
        <f t="shared" si="114"/>
        <v>0</v>
      </c>
      <c r="BD204" s="112">
        <f t="shared" si="115"/>
        <v>0</v>
      </c>
      <c r="BE204" s="112">
        <f t="shared" si="116"/>
        <v>0</v>
      </c>
    </row>
    <row r="205" spans="1:57" x14ac:dyDescent="0.2">
      <c r="A205" t="s">
        <v>56</v>
      </c>
      <c r="B205">
        <v>840168533329</v>
      </c>
      <c r="C205" s="2" t="s">
        <v>895</v>
      </c>
      <c r="D205" s="2" t="s">
        <v>896</v>
      </c>
      <c r="E205" s="2" t="s">
        <v>897</v>
      </c>
      <c r="F205" s="2" t="s">
        <v>60</v>
      </c>
      <c r="G205" s="2" t="s">
        <v>79</v>
      </c>
      <c r="H205" s="2" t="s">
        <v>185</v>
      </c>
      <c r="I205" s="2" t="s">
        <v>368</v>
      </c>
      <c r="J205" s="2" t="s">
        <v>3994</v>
      </c>
      <c r="K205" s="3">
        <v>0</v>
      </c>
      <c r="L205" s="25">
        <v>387.54</v>
      </c>
      <c r="M205" s="2" t="s">
        <v>2204</v>
      </c>
      <c r="N205" s="2" t="s">
        <v>66</v>
      </c>
      <c r="O205" s="3">
        <v>30</v>
      </c>
      <c r="P205" s="3">
        <v>754</v>
      </c>
      <c r="Q205" s="21">
        <f>SUMIF('On Orders'!$B:$B,$C205,'On Orders'!E:E)</f>
        <v>0</v>
      </c>
      <c r="R205" s="22">
        <f>SUMIF('On Orders'!$B:$B,$C205,'On Orders'!F:F)</f>
        <v>0</v>
      </c>
      <c r="S205" s="22">
        <f>SUMIF('On Orders'!$B:$B,$C205,'On Orders'!G:G)</f>
        <v>0</v>
      </c>
      <c r="T205" s="22">
        <f>SUMIF('On Orders'!$B:$B,$C205,'On Orders'!H:H)</f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1">
        <f t="shared" si="99"/>
        <v>784</v>
      </c>
      <c r="AH205" s="26">
        <f t="shared" si="100"/>
        <v>784</v>
      </c>
      <c r="AI205" s="26">
        <f t="shared" si="109"/>
        <v>784</v>
      </c>
      <c r="AJ205" s="26">
        <f t="shared" si="110"/>
        <v>784</v>
      </c>
      <c r="AK205" s="26">
        <f t="shared" si="111"/>
        <v>784</v>
      </c>
      <c r="AL205" s="26">
        <f t="shared" si="112"/>
        <v>784</v>
      </c>
      <c r="AM205" s="30">
        <f t="shared" si="117"/>
        <v>0</v>
      </c>
      <c r="AN205" s="30">
        <f t="shared" si="118"/>
        <v>0</v>
      </c>
      <c r="AO205" s="30">
        <f t="shared" si="119"/>
        <v>0</v>
      </c>
      <c r="AP205" s="30">
        <f t="shared" si="120"/>
        <v>0</v>
      </c>
      <c r="AQ205" s="30">
        <f t="shared" si="121"/>
        <v>0</v>
      </c>
      <c r="AR205" s="30">
        <f t="shared" si="122"/>
        <v>0</v>
      </c>
      <c r="AS205" s="22">
        <f t="shared" si="98"/>
        <v>0</v>
      </c>
      <c r="AT205" s="112">
        <f t="shared" si="101"/>
        <v>0</v>
      </c>
      <c r="AU205" s="112">
        <f t="shared" si="102"/>
        <v>0</v>
      </c>
      <c r="AV205" s="112">
        <f t="shared" si="103"/>
        <v>0</v>
      </c>
      <c r="AW205" s="112">
        <f t="shared" si="104"/>
        <v>0</v>
      </c>
      <c r="AX205" s="112">
        <f t="shared" si="105"/>
        <v>0</v>
      </c>
      <c r="AY205" s="112">
        <f t="shared" si="106"/>
        <v>0</v>
      </c>
      <c r="AZ205" s="112">
        <f t="shared" si="107"/>
        <v>0</v>
      </c>
      <c r="BA205" s="112">
        <f t="shared" si="108"/>
        <v>0</v>
      </c>
      <c r="BB205" s="112">
        <f t="shared" si="113"/>
        <v>0</v>
      </c>
      <c r="BC205" s="112">
        <f t="shared" si="114"/>
        <v>0</v>
      </c>
      <c r="BD205" s="112">
        <f t="shared" si="115"/>
        <v>0</v>
      </c>
      <c r="BE205" s="112">
        <f t="shared" si="116"/>
        <v>0</v>
      </c>
    </row>
    <row r="206" spans="1:57" x14ac:dyDescent="0.2">
      <c r="A206" t="s">
        <v>56</v>
      </c>
      <c r="B206">
        <v>840168533268</v>
      </c>
      <c r="C206" s="2" t="s">
        <v>898</v>
      </c>
      <c r="D206" s="2" t="s">
        <v>899</v>
      </c>
      <c r="E206" s="2" t="s">
        <v>900</v>
      </c>
      <c r="F206" s="2" t="s">
        <v>60</v>
      </c>
      <c r="G206" s="2" t="s">
        <v>79</v>
      </c>
      <c r="H206" s="2" t="s">
        <v>185</v>
      </c>
      <c r="I206" s="2" t="s">
        <v>368</v>
      </c>
      <c r="J206" s="2" t="s">
        <v>3994</v>
      </c>
      <c r="K206" s="3">
        <v>0</v>
      </c>
      <c r="L206" s="25">
        <v>387.54</v>
      </c>
      <c r="M206" s="2" t="s">
        <v>2204</v>
      </c>
      <c r="N206" s="2" t="s">
        <v>66</v>
      </c>
      <c r="O206" s="3">
        <v>38</v>
      </c>
      <c r="P206" s="3">
        <v>435</v>
      </c>
      <c r="Q206" s="21">
        <f>SUMIF('On Orders'!$B:$B,$C206,'On Orders'!E:E)</f>
        <v>0</v>
      </c>
      <c r="R206" s="22">
        <f>SUMIF('On Orders'!$B:$B,$C206,'On Orders'!F:F)</f>
        <v>0</v>
      </c>
      <c r="S206" s="22">
        <f>SUMIF('On Orders'!$B:$B,$C206,'On Orders'!G:G)</f>
        <v>0</v>
      </c>
      <c r="T206" s="22">
        <f>SUMIF('On Orders'!$B:$B,$C206,'On Orders'!H:H)</f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1">
        <f t="shared" si="99"/>
        <v>473</v>
      </c>
      <c r="AH206" s="26">
        <f t="shared" si="100"/>
        <v>473</v>
      </c>
      <c r="AI206" s="26">
        <f t="shared" si="109"/>
        <v>473</v>
      </c>
      <c r="AJ206" s="26">
        <f t="shared" si="110"/>
        <v>473</v>
      </c>
      <c r="AK206" s="26">
        <f t="shared" si="111"/>
        <v>473</v>
      </c>
      <c r="AL206" s="26">
        <f t="shared" si="112"/>
        <v>473</v>
      </c>
      <c r="AM206" s="30">
        <f t="shared" si="117"/>
        <v>0</v>
      </c>
      <c r="AN206" s="30">
        <f t="shared" si="118"/>
        <v>0</v>
      </c>
      <c r="AO206" s="30">
        <f t="shared" si="119"/>
        <v>0</v>
      </c>
      <c r="AP206" s="30">
        <f t="shared" si="120"/>
        <v>0</v>
      </c>
      <c r="AQ206" s="30">
        <f t="shared" si="121"/>
        <v>0</v>
      </c>
      <c r="AR206" s="30">
        <f t="shared" si="122"/>
        <v>0</v>
      </c>
      <c r="AS206" s="22">
        <f t="shared" si="98"/>
        <v>0</v>
      </c>
      <c r="AT206" s="112">
        <f t="shared" si="101"/>
        <v>0</v>
      </c>
      <c r="AU206" s="112">
        <f t="shared" si="102"/>
        <v>0</v>
      </c>
      <c r="AV206" s="112">
        <f t="shared" si="103"/>
        <v>0</v>
      </c>
      <c r="AW206" s="112">
        <f t="shared" si="104"/>
        <v>0</v>
      </c>
      <c r="AX206" s="112">
        <f t="shared" si="105"/>
        <v>0</v>
      </c>
      <c r="AY206" s="112">
        <f t="shared" si="106"/>
        <v>0</v>
      </c>
      <c r="AZ206" s="112">
        <f t="shared" si="107"/>
        <v>0</v>
      </c>
      <c r="BA206" s="112">
        <f t="shared" si="108"/>
        <v>0</v>
      </c>
      <c r="BB206" s="112">
        <f t="shared" si="113"/>
        <v>0</v>
      </c>
      <c r="BC206" s="112">
        <f t="shared" si="114"/>
        <v>0</v>
      </c>
      <c r="BD206" s="112">
        <f t="shared" si="115"/>
        <v>0</v>
      </c>
      <c r="BE206" s="112">
        <f t="shared" si="116"/>
        <v>0</v>
      </c>
    </row>
    <row r="207" spans="1:57" x14ac:dyDescent="0.2">
      <c r="A207" t="s">
        <v>56</v>
      </c>
      <c r="B207">
        <v>840168533381</v>
      </c>
      <c r="C207" s="2" t="s">
        <v>901</v>
      </c>
      <c r="D207" s="2" t="s">
        <v>902</v>
      </c>
      <c r="E207" s="2" t="s">
        <v>903</v>
      </c>
      <c r="F207" s="2" t="s">
        <v>60</v>
      </c>
      <c r="G207" s="2" t="s">
        <v>79</v>
      </c>
      <c r="H207" s="2" t="s">
        <v>185</v>
      </c>
      <c r="I207" s="2" t="s">
        <v>368</v>
      </c>
      <c r="J207" s="2" t="s">
        <v>3994</v>
      </c>
      <c r="K207" s="3">
        <v>0</v>
      </c>
      <c r="L207" s="25">
        <v>387.54</v>
      </c>
      <c r="M207" s="2" t="s">
        <v>2204</v>
      </c>
      <c r="N207" s="2" t="s">
        <v>66</v>
      </c>
      <c r="O207" s="3">
        <v>4</v>
      </c>
      <c r="P207" s="3">
        <v>296</v>
      </c>
      <c r="Q207" s="21">
        <f>SUMIF('On Orders'!$B:$B,$C207,'On Orders'!E:E)</f>
        <v>0</v>
      </c>
      <c r="R207" s="22">
        <f>SUMIF('On Orders'!$B:$B,$C207,'On Orders'!F:F)</f>
        <v>0</v>
      </c>
      <c r="S207" s="22">
        <f>SUMIF('On Orders'!$B:$B,$C207,'On Orders'!G:G)</f>
        <v>0</v>
      </c>
      <c r="T207" s="22">
        <f>SUMIF('On Orders'!$B:$B,$C207,'On Orders'!H:H)</f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1">
        <f t="shared" si="99"/>
        <v>300</v>
      </c>
      <c r="AH207" s="26">
        <f t="shared" si="100"/>
        <v>300</v>
      </c>
      <c r="AI207" s="26">
        <f t="shared" si="109"/>
        <v>300</v>
      </c>
      <c r="AJ207" s="26">
        <f t="shared" si="110"/>
        <v>300</v>
      </c>
      <c r="AK207" s="26">
        <f t="shared" si="111"/>
        <v>300</v>
      </c>
      <c r="AL207" s="26">
        <f t="shared" si="112"/>
        <v>300</v>
      </c>
      <c r="AM207" s="30">
        <f t="shared" si="117"/>
        <v>0</v>
      </c>
      <c r="AN207" s="30">
        <f t="shared" si="118"/>
        <v>0</v>
      </c>
      <c r="AO207" s="30">
        <f t="shared" si="119"/>
        <v>0</v>
      </c>
      <c r="AP207" s="30">
        <f t="shared" si="120"/>
        <v>0</v>
      </c>
      <c r="AQ207" s="30">
        <f t="shared" si="121"/>
        <v>0</v>
      </c>
      <c r="AR207" s="30">
        <f t="shared" si="122"/>
        <v>0</v>
      </c>
      <c r="AS207" s="22">
        <f t="shared" si="98"/>
        <v>0</v>
      </c>
      <c r="AT207" s="112">
        <f t="shared" si="101"/>
        <v>0</v>
      </c>
      <c r="AU207" s="112">
        <f t="shared" si="102"/>
        <v>0</v>
      </c>
      <c r="AV207" s="112">
        <f t="shared" si="103"/>
        <v>0</v>
      </c>
      <c r="AW207" s="112">
        <f t="shared" si="104"/>
        <v>0</v>
      </c>
      <c r="AX207" s="112">
        <f t="shared" si="105"/>
        <v>0</v>
      </c>
      <c r="AY207" s="112">
        <f t="shared" si="106"/>
        <v>0</v>
      </c>
      <c r="AZ207" s="112">
        <f t="shared" si="107"/>
        <v>0</v>
      </c>
      <c r="BA207" s="112">
        <f t="shared" si="108"/>
        <v>0</v>
      </c>
      <c r="BB207" s="112">
        <f t="shared" si="113"/>
        <v>0</v>
      </c>
      <c r="BC207" s="112">
        <f t="shared" si="114"/>
        <v>0</v>
      </c>
      <c r="BD207" s="112">
        <f t="shared" si="115"/>
        <v>0</v>
      </c>
      <c r="BE207" s="112">
        <f t="shared" si="116"/>
        <v>0</v>
      </c>
    </row>
    <row r="208" spans="1:57" x14ac:dyDescent="0.2">
      <c r="A208" t="s">
        <v>56</v>
      </c>
      <c r="B208">
        <v>840168533121</v>
      </c>
      <c r="C208" s="2" t="s">
        <v>242</v>
      </c>
      <c r="D208" s="2" t="s">
        <v>243</v>
      </c>
      <c r="E208" s="2" t="s">
        <v>244</v>
      </c>
      <c r="F208" s="2" t="s">
        <v>60</v>
      </c>
      <c r="G208" s="2" t="s">
        <v>79</v>
      </c>
      <c r="H208" s="2" t="s">
        <v>245</v>
      </c>
      <c r="I208" s="2" t="s">
        <v>368</v>
      </c>
      <c r="J208" s="2" t="s">
        <v>3994</v>
      </c>
      <c r="K208" s="3">
        <v>0</v>
      </c>
      <c r="L208" s="25">
        <v>387.54</v>
      </c>
      <c r="M208" s="2" t="s">
        <v>2204</v>
      </c>
      <c r="N208" s="2" t="s">
        <v>66</v>
      </c>
      <c r="O208" s="3">
        <v>11</v>
      </c>
      <c r="P208" s="3">
        <v>1300</v>
      </c>
      <c r="Q208" s="21">
        <f>SUMIF('On Orders'!$B:$B,$C208,'On Orders'!E:E)</f>
        <v>0</v>
      </c>
      <c r="R208" s="22">
        <f>SUMIF('On Orders'!$B:$B,$C208,'On Orders'!F:F)</f>
        <v>0</v>
      </c>
      <c r="S208" s="22">
        <f>SUMIF('On Orders'!$B:$B,$C208,'On Orders'!G:G)</f>
        <v>0</v>
      </c>
      <c r="T208" s="22">
        <f>SUMIF('On Orders'!$B:$B,$C208,'On Orders'!H:H)</f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1">
        <f t="shared" si="99"/>
        <v>1311</v>
      </c>
      <c r="AH208" s="26">
        <f t="shared" si="100"/>
        <v>1311</v>
      </c>
      <c r="AI208" s="26">
        <f t="shared" si="109"/>
        <v>1311</v>
      </c>
      <c r="AJ208" s="26">
        <f t="shared" si="110"/>
        <v>1311</v>
      </c>
      <c r="AK208" s="26">
        <f t="shared" si="111"/>
        <v>1311</v>
      </c>
      <c r="AL208" s="26">
        <f t="shared" si="112"/>
        <v>1311</v>
      </c>
      <c r="AM208" s="30">
        <f t="shared" si="117"/>
        <v>0</v>
      </c>
      <c r="AN208" s="30">
        <f t="shared" si="118"/>
        <v>0</v>
      </c>
      <c r="AO208" s="30">
        <f t="shared" si="119"/>
        <v>0</v>
      </c>
      <c r="AP208" s="30">
        <f t="shared" si="120"/>
        <v>0</v>
      </c>
      <c r="AQ208" s="30">
        <f t="shared" si="121"/>
        <v>0</v>
      </c>
      <c r="AR208" s="30">
        <f t="shared" si="122"/>
        <v>0</v>
      </c>
      <c r="AS208" s="22">
        <f t="shared" si="98"/>
        <v>0</v>
      </c>
      <c r="AT208" s="112">
        <f t="shared" si="101"/>
        <v>0</v>
      </c>
      <c r="AU208" s="112">
        <f t="shared" si="102"/>
        <v>0</v>
      </c>
      <c r="AV208" s="112">
        <f t="shared" si="103"/>
        <v>0</v>
      </c>
      <c r="AW208" s="112">
        <f t="shared" si="104"/>
        <v>0</v>
      </c>
      <c r="AX208" s="112">
        <f t="shared" si="105"/>
        <v>0</v>
      </c>
      <c r="AY208" s="112">
        <f t="shared" si="106"/>
        <v>0</v>
      </c>
      <c r="AZ208" s="112">
        <f t="shared" si="107"/>
        <v>0</v>
      </c>
      <c r="BA208" s="112">
        <f t="shared" si="108"/>
        <v>0</v>
      </c>
      <c r="BB208" s="112">
        <f t="shared" si="113"/>
        <v>0</v>
      </c>
      <c r="BC208" s="112">
        <f t="shared" si="114"/>
        <v>0</v>
      </c>
      <c r="BD208" s="112">
        <f t="shared" si="115"/>
        <v>0</v>
      </c>
      <c r="BE208" s="112">
        <f t="shared" si="116"/>
        <v>0</v>
      </c>
    </row>
    <row r="209" spans="1:57" x14ac:dyDescent="0.2">
      <c r="A209" t="s">
        <v>56</v>
      </c>
      <c r="B209">
        <v>840168532995</v>
      </c>
      <c r="C209" s="2" t="s">
        <v>247</v>
      </c>
      <c r="D209" s="2" t="s">
        <v>248</v>
      </c>
      <c r="E209" s="2" t="s">
        <v>249</v>
      </c>
      <c r="F209" s="2" t="s">
        <v>60</v>
      </c>
      <c r="G209" s="2" t="s">
        <v>79</v>
      </c>
      <c r="H209" s="2" t="s">
        <v>245</v>
      </c>
      <c r="I209" s="2" t="s">
        <v>368</v>
      </c>
      <c r="J209" s="2" t="s">
        <v>3994</v>
      </c>
      <c r="K209" s="3">
        <v>0</v>
      </c>
      <c r="L209" s="25">
        <v>387.54</v>
      </c>
      <c r="M209" s="2" t="s">
        <v>2204</v>
      </c>
      <c r="N209" s="2" t="s">
        <v>66</v>
      </c>
      <c r="O209" s="3">
        <v>7</v>
      </c>
      <c r="P209" s="3">
        <v>671</v>
      </c>
      <c r="Q209" s="21">
        <f>SUMIF('On Orders'!$B:$B,$C209,'On Orders'!E:E)</f>
        <v>0</v>
      </c>
      <c r="R209" s="22">
        <f>SUMIF('On Orders'!$B:$B,$C209,'On Orders'!F:F)</f>
        <v>0</v>
      </c>
      <c r="S209" s="22">
        <f>SUMIF('On Orders'!$B:$B,$C209,'On Orders'!G:G)</f>
        <v>0</v>
      </c>
      <c r="T209" s="22">
        <f>SUMIF('On Orders'!$B:$B,$C209,'On Orders'!H:H)</f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1">
        <f t="shared" si="99"/>
        <v>678</v>
      </c>
      <c r="AH209" s="26">
        <f t="shared" si="100"/>
        <v>678</v>
      </c>
      <c r="AI209" s="26">
        <f t="shared" si="109"/>
        <v>678</v>
      </c>
      <c r="AJ209" s="26">
        <f t="shared" si="110"/>
        <v>678</v>
      </c>
      <c r="AK209" s="26">
        <f t="shared" si="111"/>
        <v>678</v>
      </c>
      <c r="AL209" s="26">
        <f t="shared" si="112"/>
        <v>678</v>
      </c>
      <c r="AM209" s="30">
        <f t="shared" si="117"/>
        <v>0</v>
      </c>
      <c r="AN209" s="30">
        <f t="shared" si="118"/>
        <v>0</v>
      </c>
      <c r="AO209" s="30">
        <f t="shared" si="119"/>
        <v>0</v>
      </c>
      <c r="AP209" s="30">
        <f t="shared" si="120"/>
        <v>0</v>
      </c>
      <c r="AQ209" s="30">
        <f t="shared" si="121"/>
        <v>0</v>
      </c>
      <c r="AR209" s="30">
        <f t="shared" si="122"/>
        <v>0</v>
      </c>
      <c r="AS209" s="22">
        <f t="shared" si="98"/>
        <v>0</v>
      </c>
      <c r="AT209" s="112">
        <f t="shared" si="101"/>
        <v>0</v>
      </c>
      <c r="AU209" s="112">
        <f t="shared" si="102"/>
        <v>0</v>
      </c>
      <c r="AV209" s="112">
        <f t="shared" si="103"/>
        <v>0</v>
      </c>
      <c r="AW209" s="112">
        <f t="shared" si="104"/>
        <v>0</v>
      </c>
      <c r="AX209" s="112">
        <f t="shared" si="105"/>
        <v>0</v>
      </c>
      <c r="AY209" s="112">
        <f t="shared" si="106"/>
        <v>0</v>
      </c>
      <c r="AZ209" s="112">
        <f t="shared" si="107"/>
        <v>0</v>
      </c>
      <c r="BA209" s="112">
        <f t="shared" si="108"/>
        <v>0</v>
      </c>
      <c r="BB209" s="112">
        <f t="shared" si="113"/>
        <v>0</v>
      </c>
      <c r="BC209" s="112">
        <f t="shared" si="114"/>
        <v>0</v>
      </c>
      <c r="BD209" s="112">
        <f t="shared" si="115"/>
        <v>0</v>
      </c>
      <c r="BE209" s="112">
        <f t="shared" si="116"/>
        <v>0</v>
      </c>
    </row>
    <row r="210" spans="1:57" x14ac:dyDescent="0.2">
      <c r="A210" t="s">
        <v>56</v>
      </c>
      <c r="B210">
        <v>840168533060</v>
      </c>
      <c r="C210" s="2" t="s">
        <v>904</v>
      </c>
      <c r="D210" s="2" t="s">
        <v>905</v>
      </c>
      <c r="E210" s="2" t="s">
        <v>906</v>
      </c>
      <c r="F210" s="2" t="s">
        <v>60</v>
      </c>
      <c r="G210" s="2" t="s">
        <v>79</v>
      </c>
      <c r="H210" s="2" t="s">
        <v>245</v>
      </c>
      <c r="I210" s="2" t="s">
        <v>368</v>
      </c>
      <c r="J210" s="2" t="s">
        <v>3994</v>
      </c>
      <c r="K210" s="3">
        <v>0</v>
      </c>
      <c r="L210" s="25">
        <v>387.54</v>
      </c>
      <c r="M210" s="2" t="s">
        <v>2204</v>
      </c>
      <c r="N210" s="2" t="s">
        <v>66</v>
      </c>
      <c r="O210" s="3">
        <v>11</v>
      </c>
      <c r="P210" s="3">
        <v>587</v>
      </c>
      <c r="Q210" s="21">
        <f>SUMIF('On Orders'!$B:$B,$C210,'On Orders'!E:E)</f>
        <v>0</v>
      </c>
      <c r="R210" s="22">
        <f>SUMIF('On Orders'!$B:$B,$C210,'On Orders'!F:F)</f>
        <v>0</v>
      </c>
      <c r="S210" s="22">
        <f>SUMIF('On Orders'!$B:$B,$C210,'On Orders'!G:G)</f>
        <v>0</v>
      </c>
      <c r="T210" s="22">
        <f>SUMIF('On Orders'!$B:$B,$C210,'On Orders'!H:H)</f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1">
        <f t="shared" si="99"/>
        <v>598</v>
      </c>
      <c r="AH210" s="26">
        <f t="shared" si="100"/>
        <v>598</v>
      </c>
      <c r="AI210" s="26">
        <f t="shared" si="109"/>
        <v>598</v>
      </c>
      <c r="AJ210" s="26">
        <f t="shared" si="110"/>
        <v>598</v>
      </c>
      <c r="AK210" s="26">
        <f t="shared" si="111"/>
        <v>598</v>
      </c>
      <c r="AL210" s="26">
        <f t="shared" si="112"/>
        <v>598</v>
      </c>
      <c r="AM210" s="30">
        <f t="shared" si="117"/>
        <v>0</v>
      </c>
      <c r="AN210" s="30">
        <f t="shared" si="118"/>
        <v>0</v>
      </c>
      <c r="AO210" s="30">
        <f t="shared" si="119"/>
        <v>0</v>
      </c>
      <c r="AP210" s="30">
        <f t="shared" si="120"/>
        <v>0</v>
      </c>
      <c r="AQ210" s="30">
        <f t="shared" si="121"/>
        <v>0</v>
      </c>
      <c r="AR210" s="30">
        <f t="shared" si="122"/>
        <v>0</v>
      </c>
      <c r="AS210" s="22">
        <f t="shared" si="98"/>
        <v>0</v>
      </c>
      <c r="AT210" s="112">
        <f t="shared" si="101"/>
        <v>0</v>
      </c>
      <c r="AU210" s="112">
        <f t="shared" si="102"/>
        <v>0</v>
      </c>
      <c r="AV210" s="112">
        <f t="shared" si="103"/>
        <v>0</v>
      </c>
      <c r="AW210" s="112">
        <f t="shared" si="104"/>
        <v>0</v>
      </c>
      <c r="AX210" s="112">
        <f t="shared" si="105"/>
        <v>0</v>
      </c>
      <c r="AY210" s="112">
        <f t="shared" si="106"/>
        <v>0</v>
      </c>
      <c r="AZ210" s="112">
        <f t="shared" si="107"/>
        <v>0</v>
      </c>
      <c r="BA210" s="112">
        <f t="shared" si="108"/>
        <v>0</v>
      </c>
      <c r="BB210" s="112">
        <f t="shared" si="113"/>
        <v>0</v>
      </c>
      <c r="BC210" s="112">
        <f t="shared" si="114"/>
        <v>0</v>
      </c>
      <c r="BD210" s="112">
        <f t="shared" si="115"/>
        <v>0</v>
      </c>
      <c r="BE210" s="112">
        <f t="shared" si="116"/>
        <v>0</v>
      </c>
    </row>
    <row r="211" spans="1:57" x14ac:dyDescent="0.2">
      <c r="A211" t="s">
        <v>56</v>
      </c>
      <c r="B211">
        <v>840168533008</v>
      </c>
      <c r="C211" s="2" t="s">
        <v>907</v>
      </c>
      <c r="D211" s="2" t="s">
        <v>908</v>
      </c>
      <c r="E211" s="2" t="s">
        <v>909</v>
      </c>
      <c r="F211" s="2" t="s">
        <v>60</v>
      </c>
      <c r="G211" s="2" t="s">
        <v>79</v>
      </c>
      <c r="H211" s="2" t="s">
        <v>245</v>
      </c>
      <c r="I211" s="2" t="s">
        <v>368</v>
      </c>
      <c r="J211" s="2" t="s">
        <v>3994</v>
      </c>
      <c r="K211" s="3">
        <v>0</v>
      </c>
      <c r="L211" s="25">
        <v>387.54</v>
      </c>
      <c r="M211" s="2" t="s">
        <v>2204</v>
      </c>
      <c r="N211" s="2" t="s">
        <v>66</v>
      </c>
      <c r="O211" s="3">
        <v>8</v>
      </c>
      <c r="P211" s="3">
        <v>203</v>
      </c>
      <c r="Q211" s="21">
        <f>SUMIF('On Orders'!$B:$B,$C211,'On Orders'!E:E)</f>
        <v>0</v>
      </c>
      <c r="R211" s="22">
        <f>SUMIF('On Orders'!$B:$B,$C211,'On Orders'!F:F)</f>
        <v>0</v>
      </c>
      <c r="S211" s="22">
        <f>SUMIF('On Orders'!$B:$B,$C211,'On Orders'!G:G)</f>
        <v>0</v>
      </c>
      <c r="T211" s="22">
        <f>SUMIF('On Orders'!$B:$B,$C211,'On Orders'!H:H)</f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1">
        <f t="shared" si="99"/>
        <v>211</v>
      </c>
      <c r="AH211" s="26">
        <f t="shared" si="100"/>
        <v>211</v>
      </c>
      <c r="AI211" s="26">
        <f t="shared" si="109"/>
        <v>211</v>
      </c>
      <c r="AJ211" s="26">
        <f t="shared" si="110"/>
        <v>211</v>
      </c>
      <c r="AK211" s="26">
        <f t="shared" si="111"/>
        <v>211</v>
      </c>
      <c r="AL211" s="26">
        <f t="shared" si="112"/>
        <v>211</v>
      </c>
      <c r="AM211" s="30">
        <f t="shared" si="117"/>
        <v>0</v>
      </c>
      <c r="AN211" s="30">
        <f t="shared" si="118"/>
        <v>0</v>
      </c>
      <c r="AO211" s="30">
        <f t="shared" si="119"/>
        <v>0</v>
      </c>
      <c r="AP211" s="30">
        <f t="shared" si="120"/>
        <v>0</v>
      </c>
      <c r="AQ211" s="30">
        <f t="shared" si="121"/>
        <v>0</v>
      </c>
      <c r="AR211" s="30">
        <f t="shared" si="122"/>
        <v>0</v>
      </c>
      <c r="AS211" s="22">
        <f t="shared" si="98"/>
        <v>0</v>
      </c>
      <c r="AT211" s="112">
        <f t="shared" si="101"/>
        <v>0</v>
      </c>
      <c r="AU211" s="112">
        <f t="shared" si="102"/>
        <v>0</v>
      </c>
      <c r="AV211" s="112">
        <f t="shared" si="103"/>
        <v>0</v>
      </c>
      <c r="AW211" s="112">
        <f t="shared" si="104"/>
        <v>0</v>
      </c>
      <c r="AX211" s="112">
        <f t="shared" si="105"/>
        <v>0</v>
      </c>
      <c r="AY211" s="112">
        <f t="shared" si="106"/>
        <v>0</v>
      </c>
      <c r="AZ211" s="112">
        <f t="shared" si="107"/>
        <v>0</v>
      </c>
      <c r="BA211" s="112">
        <f t="shared" si="108"/>
        <v>0</v>
      </c>
      <c r="BB211" s="112">
        <f t="shared" si="113"/>
        <v>0</v>
      </c>
      <c r="BC211" s="112">
        <f t="shared" si="114"/>
        <v>0</v>
      </c>
      <c r="BD211" s="112">
        <f t="shared" si="115"/>
        <v>0</v>
      </c>
      <c r="BE211" s="112">
        <f t="shared" si="116"/>
        <v>0</v>
      </c>
    </row>
    <row r="212" spans="1:57" x14ac:dyDescent="0.2">
      <c r="A212" t="s">
        <v>56</v>
      </c>
      <c r="B212">
        <v>840168533589</v>
      </c>
      <c r="C212" s="2" t="s">
        <v>910</v>
      </c>
      <c r="D212" s="2" t="s">
        <v>911</v>
      </c>
      <c r="E212" s="2" t="s">
        <v>912</v>
      </c>
      <c r="F212" s="2" t="s">
        <v>60</v>
      </c>
      <c r="G212" s="2" t="s">
        <v>79</v>
      </c>
      <c r="H212" s="2" t="s">
        <v>254</v>
      </c>
      <c r="I212" s="2" t="s">
        <v>368</v>
      </c>
      <c r="J212" s="2" t="s">
        <v>3994</v>
      </c>
      <c r="K212" s="3">
        <v>0</v>
      </c>
      <c r="L212" s="25">
        <v>387.54</v>
      </c>
      <c r="M212" s="2" t="s">
        <v>2204</v>
      </c>
      <c r="N212" s="2" t="s">
        <v>66</v>
      </c>
      <c r="O212" s="3">
        <v>3</v>
      </c>
      <c r="P212" s="3">
        <v>33</v>
      </c>
      <c r="Q212" s="21">
        <f>SUMIF('On Orders'!$B:$B,$C212,'On Orders'!E:E)</f>
        <v>0</v>
      </c>
      <c r="R212" s="22">
        <f>SUMIF('On Orders'!$B:$B,$C212,'On Orders'!F:F)</f>
        <v>0</v>
      </c>
      <c r="S212" s="22">
        <f>SUMIF('On Orders'!$B:$B,$C212,'On Orders'!G:G)</f>
        <v>0</v>
      </c>
      <c r="T212" s="22">
        <f>SUMIF('On Orders'!$B:$B,$C212,'On Orders'!H:H)</f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1">
        <f t="shared" si="99"/>
        <v>36</v>
      </c>
      <c r="AH212" s="26">
        <f t="shared" si="100"/>
        <v>36</v>
      </c>
      <c r="AI212" s="26">
        <f t="shared" si="109"/>
        <v>36</v>
      </c>
      <c r="AJ212" s="26">
        <f t="shared" si="110"/>
        <v>36</v>
      </c>
      <c r="AK212" s="26">
        <f t="shared" si="111"/>
        <v>36</v>
      </c>
      <c r="AL212" s="26">
        <f t="shared" si="112"/>
        <v>36</v>
      </c>
      <c r="AM212" s="30">
        <f t="shared" si="117"/>
        <v>0</v>
      </c>
      <c r="AN212" s="30">
        <f t="shared" si="118"/>
        <v>0</v>
      </c>
      <c r="AO212" s="30">
        <f t="shared" si="119"/>
        <v>0</v>
      </c>
      <c r="AP212" s="30">
        <f t="shared" si="120"/>
        <v>0</v>
      </c>
      <c r="AQ212" s="30">
        <f t="shared" si="121"/>
        <v>0</v>
      </c>
      <c r="AR212" s="30">
        <f t="shared" si="122"/>
        <v>0</v>
      </c>
      <c r="AS212" s="22">
        <f t="shared" si="98"/>
        <v>0</v>
      </c>
      <c r="AT212" s="112">
        <f t="shared" si="101"/>
        <v>0</v>
      </c>
      <c r="AU212" s="112">
        <f t="shared" si="102"/>
        <v>0</v>
      </c>
      <c r="AV212" s="112">
        <f t="shared" si="103"/>
        <v>0</v>
      </c>
      <c r="AW212" s="112">
        <f t="shared" si="104"/>
        <v>0</v>
      </c>
      <c r="AX212" s="112">
        <f t="shared" si="105"/>
        <v>0</v>
      </c>
      <c r="AY212" s="112">
        <f t="shared" si="106"/>
        <v>0</v>
      </c>
      <c r="AZ212" s="112">
        <f t="shared" si="107"/>
        <v>0</v>
      </c>
      <c r="BA212" s="112">
        <f t="shared" si="108"/>
        <v>0</v>
      </c>
      <c r="BB212" s="112">
        <f t="shared" si="113"/>
        <v>0</v>
      </c>
      <c r="BC212" s="112">
        <f t="shared" si="114"/>
        <v>0</v>
      </c>
      <c r="BD212" s="112">
        <f t="shared" si="115"/>
        <v>0</v>
      </c>
      <c r="BE212" s="112">
        <f t="shared" si="116"/>
        <v>0</v>
      </c>
    </row>
    <row r="213" spans="1:57" x14ac:dyDescent="0.2">
      <c r="A213" t="s">
        <v>56</v>
      </c>
      <c r="B213">
        <v>840168533510</v>
      </c>
      <c r="C213" s="2" t="s">
        <v>256</v>
      </c>
      <c r="D213" s="2" t="s">
        <v>257</v>
      </c>
      <c r="E213" s="2" t="s">
        <v>258</v>
      </c>
      <c r="F213" s="2" t="s">
        <v>60</v>
      </c>
      <c r="G213" s="2" t="s">
        <v>79</v>
      </c>
      <c r="H213" s="2" t="s">
        <v>254</v>
      </c>
      <c r="I213" s="2" t="s">
        <v>368</v>
      </c>
      <c r="J213" s="2" t="s">
        <v>3994</v>
      </c>
      <c r="K213" s="3">
        <v>0</v>
      </c>
      <c r="L213" s="25">
        <v>387.54</v>
      </c>
      <c r="M213" s="2" t="s">
        <v>2204</v>
      </c>
      <c r="N213" s="2" t="s">
        <v>66</v>
      </c>
      <c r="O213" s="3">
        <v>0</v>
      </c>
      <c r="P213" s="3">
        <v>0</v>
      </c>
      <c r="Q213" s="21">
        <f>SUMIF('On Orders'!$B:$B,$C213,'On Orders'!E:E)</f>
        <v>0</v>
      </c>
      <c r="R213" s="22">
        <f>SUMIF('On Orders'!$B:$B,$C213,'On Orders'!F:F)</f>
        <v>0</v>
      </c>
      <c r="S213" s="22">
        <f>SUMIF('On Orders'!$B:$B,$C213,'On Orders'!G:G)</f>
        <v>0</v>
      </c>
      <c r="T213" s="22">
        <f>SUMIF('On Orders'!$B:$B,$C213,'On Orders'!H:H)</f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1">
        <f t="shared" si="99"/>
        <v>0</v>
      </c>
      <c r="AH213" s="26">
        <f t="shared" si="100"/>
        <v>0</v>
      </c>
      <c r="AI213" s="26">
        <f t="shared" si="109"/>
        <v>0</v>
      </c>
      <c r="AJ213" s="26">
        <f t="shared" si="110"/>
        <v>0</v>
      </c>
      <c r="AK213" s="26">
        <f t="shared" si="111"/>
        <v>0</v>
      </c>
      <c r="AL213" s="26">
        <f t="shared" si="112"/>
        <v>0</v>
      </c>
      <c r="AM213" s="30">
        <f t="shared" si="117"/>
        <v>0</v>
      </c>
      <c r="AN213" s="30">
        <f t="shared" si="118"/>
        <v>0</v>
      </c>
      <c r="AO213" s="30">
        <f t="shared" si="119"/>
        <v>0</v>
      </c>
      <c r="AP213" s="30">
        <f t="shared" si="120"/>
        <v>0</v>
      </c>
      <c r="AQ213" s="30">
        <f t="shared" si="121"/>
        <v>0</v>
      </c>
      <c r="AR213" s="30">
        <f t="shared" si="122"/>
        <v>0</v>
      </c>
      <c r="AS213" s="22">
        <f t="shared" si="98"/>
        <v>0</v>
      </c>
      <c r="AT213" s="112">
        <f t="shared" si="101"/>
        <v>0</v>
      </c>
      <c r="AU213" s="112">
        <f t="shared" si="102"/>
        <v>0</v>
      </c>
      <c r="AV213" s="112">
        <f t="shared" si="103"/>
        <v>0</v>
      </c>
      <c r="AW213" s="112">
        <f t="shared" si="104"/>
        <v>0</v>
      </c>
      <c r="AX213" s="112">
        <f t="shared" si="105"/>
        <v>0</v>
      </c>
      <c r="AY213" s="112">
        <f t="shared" si="106"/>
        <v>0</v>
      </c>
      <c r="AZ213" s="112">
        <f t="shared" si="107"/>
        <v>0</v>
      </c>
      <c r="BA213" s="112">
        <f t="shared" si="108"/>
        <v>0</v>
      </c>
      <c r="BB213" s="112">
        <f t="shared" si="113"/>
        <v>0</v>
      </c>
      <c r="BC213" s="112">
        <f t="shared" si="114"/>
        <v>0</v>
      </c>
      <c r="BD213" s="112">
        <f t="shared" si="115"/>
        <v>0</v>
      </c>
      <c r="BE213" s="112">
        <f t="shared" si="116"/>
        <v>0</v>
      </c>
    </row>
    <row r="214" spans="1:57" x14ac:dyDescent="0.2">
      <c r="A214" t="s">
        <v>56</v>
      </c>
      <c r="B214">
        <v>840168533527</v>
      </c>
      <c r="C214" s="2" t="s">
        <v>913</v>
      </c>
      <c r="D214" s="2" t="s">
        <v>914</v>
      </c>
      <c r="E214" s="2" t="s">
        <v>915</v>
      </c>
      <c r="F214" s="2" t="s">
        <v>60</v>
      </c>
      <c r="G214" s="2" t="s">
        <v>79</v>
      </c>
      <c r="H214" s="2" t="s">
        <v>254</v>
      </c>
      <c r="I214" s="2" t="s">
        <v>368</v>
      </c>
      <c r="J214" s="2" t="s">
        <v>3994</v>
      </c>
      <c r="K214" s="3">
        <v>0</v>
      </c>
      <c r="L214" s="25">
        <v>387.54</v>
      </c>
      <c r="M214" s="2" t="s">
        <v>2204</v>
      </c>
      <c r="N214" s="2" t="s">
        <v>66</v>
      </c>
      <c r="O214" s="3">
        <v>2</v>
      </c>
      <c r="P214" s="3">
        <v>0</v>
      </c>
      <c r="Q214" s="21">
        <f>SUMIF('On Orders'!$B:$B,$C214,'On Orders'!E:E)</f>
        <v>0</v>
      </c>
      <c r="R214" s="22">
        <f>SUMIF('On Orders'!$B:$B,$C214,'On Orders'!F:F)</f>
        <v>0</v>
      </c>
      <c r="S214" s="22">
        <f>SUMIF('On Orders'!$B:$B,$C214,'On Orders'!G:G)</f>
        <v>0</v>
      </c>
      <c r="T214" s="22">
        <f>SUMIF('On Orders'!$B:$B,$C214,'On Orders'!H:H)</f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1">
        <f t="shared" si="99"/>
        <v>2</v>
      </c>
      <c r="AH214" s="26">
        <f t="shared" si="100"/>
        <v>2</v>
      </c>
      <c r="AI214" s="26">
        <f t="shared" si="109"/>
        <v>2</v>
      </c>
      <c r="AJ214" s="26">
        <f t="shared" si="110"/>
        <v>2</v>
      </c>
      <c r="AK214" s="26">
        <f t="shared" si="111"/>
        <v>2</v>
      </c>
      <c r="AL214" s="26">
        <f t="shared" si="112"/>
        <v>2</v>
      </c>
      <c r="AM214" s="30">
        <f t="shared" si="117"/>
        <v>0</v>
      </c>
      <c r="AN214" s="30">
        <f t="shared" si="118"/>
        <v>0</v>
      </c>
      <c r="AO214" s="30">
        <f t="shared" si="119"/>
        <v>0</v>
      </c>
      <c r="AP214" s="30">
        <f t="shared" si="120"/>
        <v>0</v>
      </c>
      <c r="AQ214" s="30">
        <f t="shared" si="121"/>
        <v>0</v>
      </c>
      <c r="AR214" s="30">
        <f t="shared" si="122"/>
        <v>0</v>
      </c>
      <c r="AS214" s="22">
        <f t="shared" si="98"/>
        <v>0</v>
      </c>
      <c r="AT214" s="112">
        <f t="shared" si="101"/>
        <v>0</v>
      </c>
      <c r="AU214" s="112">
        <f t="shared" si="102"/>
        <v>0</v>
      </c>
      <c r="AV214" s="112">
        <f t="shared" si="103"/>
        <v>0</v>
      </c>
      <c r="AW214" s="112">
        <f t="shared" si="104"/>
        <v>0</v>
      </c>
      <c r="AX214" s="112">
        <f t="shared" si="105"/>
        <v>0</v>
      </c>
      <c r="AY214" s="112">
        <f t="shared" si="106"/>
        <v>0</v>
      </c>
      <c r="AZ214" s="112">
        <f t="shared" si="107"/>
        <v>0</v>
      </c>
      <c r="BA214" s="112">
        <f t="shared" si="108"/>
        <v>0</v>
      </c>
      <c r="BB214" s="112">
        <f t="shared" si="113"/>
        <v>0</v>
      </c>
      <c r="BC214" s="112">
        <f t="shared" si="114"/>
        <v>0</v>
      </c>
      <c r="BD214" s="112">
        <f t="shared" si="115"/>
        <v>0</v>
      </c>
      <c r="BE214" s="112">
        <f t="shared" si="116"/>
        <v>0</v>
      </c>
    </row>
    <row r="215" spans="1:57" x14ac:dyDescent="0.2">
      <c r="A215" t="s">
        <v>56</v>
      </c>
      <c r="B215">
        <v>840168533626</v>
      </c>
      <c r="C215" s="2" t="s">
        <v>916</v>
      </c>
      <c r="D215" s="2" t="s">
        <v>917</v>
      </c>
      <c r="E215" s="2" t="s">
        <v>918</v>
      </c>
      <c r="F215" s="2" t="s">
        <v>60</v>
      </c>
      <c r="G215" s="2" t="s">
        <v>79</v>
      </c>
      <c r="H215" s="2" t="s">
        <v>254</v>
      </c>
      <c r="I215" s="2" t="s">
        <v>368</v>
      </c>
      <c r="J215" s="2" t="s">
        <v>3994</v>
      </c>
      <c r="K215" s="3">
        <v>0</v>
      </c>
      <c r="L215" s="25">
        <v>387.54</v>
      </c>
      <c r="M215" s="2" t="s">
        <v>2204</v>
      </c>
      <c r="N215" s="2" t="s">
        <v>66</v>
      </c>
      <c r="O215" s="3">
        <v>2</v>
      </c>
      <c r="P215" s="3">
        <v>0</v>
      </c>
      <c r="Q215" s="21">
        <f>SUMIF('On Orders'!$B:$B,$C215,'On Orders'!E:E)</f>
        <v>0</v>
      </c>
      <c r="R215" s="22">
        <f>SUMIF('On Orders'!$B:$B,$C215,'On Orders'!F:F)</f>
        <v>0</v>
      </c>
      <c r="S215" s="22">
        <f>SUMIF('On Orders'!$B:$B,$C215,'On Orders'!G:G)</f>
        <v>0</v>
      </c>
      <c r="T215" s="22">
        <f>SUMIF('On Orders'!$B:$B,$C215,'On Orders'!H:H)</f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1">
        <f t="shared" si="99"/>
        <v>2</v>
      </c>
      <c r="AH215" s="26">
        <f t="shared" si="100"/>
        <v>2</v>
      </c>
      <c r="AI215" s="26">
        <f t="shared" si="109"/>
        <v>2</v>
      </c>
      <c r="AJ215" s="26">
        <f t="shared" si="110"/>
        <v>2</v>
      </c>
      <c r="AK215" s="26">
        <f t="shared" si="111"/>
        <v>2</v>
      </c>
      <c r="AL215" s="26">
        <f t="shared" si="112"/>
        <v>2</v>
      </c>
      <c r="AM215" s="30">
        <f t="shared" si="117"/>
        <v>0</v>
      </c>
      <c r="AN215" s="30">
        <f t="shared" si="118"/>
        <v>0</v>
      </c>
      <c r="AO215" s="30">
        <f t="shared" si="119"/>
        <v>0</v>
      </c>
      <c r="AP215" s="30">
        <f t="shared" si="120"/>
        <v>0</v>
      </c>
      <c r="AQ215" s="30">
        <f t="shared" si="121"/>
        <v>0</v>
      </c>
      <c r="AR215" s="30">
        <f t="shared" si="122"/>
        <v>0</v>
      </c>
      <c r="AS215" s="22">
        <f t="shared" si="98"/>
        <v>0</v>
      </c>
      <c r="AT215" s="112">
        <f t="shared" si="101"/>
        <v>0</v>
      </c>
      <c r="AU215" s="112">
        <f t="shared" si="102"/>
        <v>0</v>
      </c>
      <c r="AV215" s="112">
        <f t="shared" si="103"/>
        <v>0</v>
      </c>
      <c r="AW215" s="112">
        <f t="shared" si="104"/>
        <v>0</v>
      </c>
      <c r="AX215" s="112">
        <f t="shared" si="105"/>
        <v>0</v>
      </c>
      <c r="AY215" s="112">
        <f t="shared" si="106"/>
        <v>0</v>
      </c>
      <c r="AZ215" s="112">
        <f t="shared" si="107"/>
        <v>0</v>
      </c>
      <c r="BA215" s="112">
        <f t="shared" si="108"/>
        <v>0</v>
      </c>
      <c r="BB215" s="112">
        <f t="shared" si="113"/>
        <v>0</v>
      </c>
      <c r="BC215" s="112">
        <f t="shared" si="114"/>
        <v>0</v>
      </c>
      <c r="BD215" s="112">
        <f t="shared" si="115"/>
        <v>0</v>
      </c>
      <c r="BE215" s="112">
        <f t="shared" si="116"/>
        <v>0</v>
      </c>
    </row>
    <row r="216" spans="1:57" x14ac:dyDescent="0.2">
      <c r="A216" t="s">
        <v>56</v>
      </c>
      <c r="B216">
        <v>840168532742</v>
      </c>
      <c r="C216" s="2" t="s">
        <v>919</v>
      </c>
      <c r="D216" s="2">
        <v>840168532742</v>
      </c>
      <c r="E216" s="2" t="s">
        <v>920</v>
      </c>
      <c r="F216" s="2" t="s">
        <v>60</v>
      </c>
      <c r="G216" s="2" t="s">
        <v>79</v>
      </c>
      <c r="H216" s="2" t="s">
        <v>80</v>
      </c>
      <c r="I216" s="2" t="s">
        <v>368</v>
      </c>
      <c r="J216" s="2" t="s">
        <v>3994</v>
      </c>
      <c r="K216" s="3">
        <v>110</v>
      </c>
      <c r="L216" s="25">
        <v>387.54</v>
      </c>
      <c r="M216" s="2" t="s">
        <v>2204</v>
      </c>
      <c r="N216" s="2" t="s">
        <v>66</v>
      </c>
      <c r="O216" s="3">
        <v>19</v>
      </c>
      <c r="P216" s="3">
        <v>0</v>
      </c>
      <c r="Q216" s="21">
        <f>SUMIF('On Orders'!$B:$B,$C216,'On Orders'!E:E)</f>
        <v>0</v>
      </c>
      <c r="R216" s="22">
        <f>SUMIF('On Orders'!$B:$B,$C216,'On Orders'!F:F)</f>
        <v>0</v>
      </c>
      <c r="S216" s="22">
        <f>SUMIF('On Orders'!$B:$B,$C216,'On Orders'!G:G)</f>
        <v>0</v>
      </c>
      <c r="T216" s="22">
        <f>SUMIF('On Orders'!$B:$B,$C216,'On Orders'!H:H)</f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1">
        <f t="shared" si="99"/>
        <v>-91</v>
      </c>
      <c r="AH216" s="26">
        <f t="shared" si="100"/>
        <v>0</v>
      </c>
      <c r="AI216" s="26">
        <f t="shared" si="109"/>
        <v>0</v>
      </c>
      <c r="AJ216" s="26">
        <f t="shared" si="110"/>
        <v>0</v>
      </c>
      <c r="AK216" s="26">
        <f t="shared" si="111"/>
        <v>0</v>
      </c>
      <c r="AL216" s="26">
        <f t="shared" si="112"/>
        <v>0</v>
      </c>
      <c r="AM216" s="30">
        <f t="shared" si="117"/>
        <v>0</v>
      </c>
      <c r="AN216" s="30">
        <f t="shared" si="118"/>
        <v>0</v>
      </c>
      <c r="AO216" s="30">
        <f t="shared" si="119"/>
        <v>0</v>
      </c>
      <c r="AP216" s="30">
        <f t="shared" si="120"/>
        <v>0</v>
      </c>
      <c r="AQ216" s="30">
        <f t="shared" si="121"/>
        <v>0</v>
      </c>
      <c r="AR216" s="30">
        <f t="shared" si="122"/>
        <v>0</v>
      </c>
      <c r="AS216" s="22">
        <f t="shared" si="98"/>
        <v>0</v>
      </c>
      <c r="AT216" s="112">
        <f t="shared" si="101"/>
        <v>0</v>
      </c>
      <c r="AU216" s="112">
        <f t="shared" si="102"/>
        <v>0</v>
      </c>
      <c r="AV216" s="112">
        <f t="shared" si="103"/>
        <v>0</v>
      </c>
      <c r="AW216" s="112">
        <f t="shared" si="104"/>
        <v>0</v>
      </c>
      <c r="AX216" s="112">
        <f t="shared" si="105"/>
        <v>0</v>
      </c>
      <c r="AY216" s="112">
        <f t="shared" si="106"/>
        <v>0</v>
      </c>
      <c r="AZ216" s="112">
        <f t="shared" si="107"/>
        <v>0</v>
      </c>
      <c r="BA216" s="112">
        <f t="shared" si="108"/>
        <v>0</v>
      </c>
      <c r="BB216" s="112">
        <f t="shared" si="113"/>
        <v>0</v>
      </c>
      <c r="BC216" s="112">
        <f t="shared" si="114"/>
        <v>0</v>
      </c>
      <c r="BD216" s="112">
        <f t="shared" si="115"/>
        <v>0</v>
      </c>
      <c r="BE216" s="112">
        <f t="shared" si="116"/>
        <v>0</v>
      </c>
    </row>
    <row r="217" spans="1:57" x14ac:dyDescent="0.2">
      <c r="A217" t="s">
        <v>56</v>
      </c>
      <c r="B217">
        <v>840168532803</v>
      </c>
      <c r="C217" s="2" t="s">
        <v>921</v>
      </c>
      <c r="D217" s="2">
        <v>840168532803</v>
      </c>
      <c r="E217" s="2" t="s">
        <v>922</v>
      </c>
      <c r="F217" s="2" t="s">
        <v>60</v>
      </c>
      <c r="G217" s="2" t="s">
        <v>79</v>
      </c>
      <c r="H217" s="2" t="s">
        <v>80</v>
      </c>
      <c r="I217" s="2" t="s">
        <v>368</v>
      </c>
      <c r="J217" s="2" t="s">
        <v>3994</v>
      </c>
      <c r="K217" s="3">
        <v>110</v>
      </c>
      <c r="L217" s="25">
        <v>387.54</v>
      </c>
      <c r="M217" s="2" t="s">
        <v>2204</v>
      </c>
      <c r="N217" s="2" t="s">
        <v>66</v>
      </c>
      <c r="O217" s="3">
        <v>15</v>
      </c>
      <c r="P217" s="3">
        <v>0</v>
      </c>
      <c r="Q217" s="21">
        <f>SUMIF('On Orders'!$B:$B,$C217,'On Orders'!E:E)</f>
        <v>0</v>
      </c>
      <c r="R217" s="22">
        <f>SUMIF('On Orders'!$B:$B,$C217,'On Orders'!F:F)</f>
        <v>0</v>
      </c>
      <c r="S217" s="22">
        <f>SUMIF('On Orders'!$B:$B,$C217,'On Orders'!G:G)</f>
        <v>0</v>
      </c>
      <c r="T217" s="22">
        <f>SUMIF('On Orders'!$B:$B,$C217,'On Orders'!H:H)</f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1">
        <f t="shared" si="99"/>
        <v>-95</v>
      </c>
      <c r="AH217" s="26">
        <f t="shared" si="100"/>
        <v>0</v>
      </c>
      <c r="AI217" s="26">
        <f t="shared" si="109"/>
        <v>0</v>
      </c>
      <c r="AJ217" s="26">
        <f t="shared" si="110"/>
        <v>0</v>
      </c>
      <c r="AK217" s="26">
        <f t="shared" si="111"/>
        <v>0</v>
      </c>
      <c r="AL217" s="26">
        <f t="shared" si="112"/>
        <v>0</v>
      </c>
      <c r="AM217" s="30">
        <f t="shared" si="117"/>
        <v>0</v>
      </c>
      <c r="AN217" s="30">
        <f t="shared" si="118"/>
        <v>0</v>
      </c>
      <c r="AO217" s="30">
        <f t="shared" si="119"/>
        <v>0</v>
      </c>
      <c r="AP217" s="30">
        <f t="shared" si="120"/>
        <v>0</v>
      </c>
      <c r="AQ217" s="30">
        <f t="shared" si="121"/>
        <v>0</v>
      </c>
      <c r="AR217" s="30">
        <f t="shared" si="122"/>
        <v>0</v>
      </c>
      <c r="AS217" s="22">
        <f t="shared" si="98"/>
        <v>0</v>
      </c>
      <c r="AT217" s="112">
        <f t="shared" si="101"/>
        <v>0</v>
      </c>
      <c r="AU217" s="112">
        <f t="shared" si="102"/>
        <v>0</v>
      </c>
      <c r="AV217" s="112">
        <f t="shared" si="103"/>
        <v>0</v>
      </c>
      <c r="AW217" s="112">
        <f t="shared" si="104"/>
        <v>0</v>
      </c>
      <c r="AX217" s="112">
        <f t="shared" si="105"/>
        <v>0</v>
      </c>
      <c r="AY217" s="112">
        <f t="shared" si="106"/>
        <v>0</v>
      </c>
      <c r="AZ217" s="112">
        <f t="shared" si="107"/>
        <v>0</v>
      </c>
      <c r="BA217" s="112">
        <f t="shared" si="108"/>
        <v>0</v>
      </c>
      <c r="BB217" s="112">
        <f t="shared" si="113"/>
        <v>0</v>
      </c>
      <c r="BC217" s="112">
        <f t="shared" si="114"/>
        <v>0</v>
      </c>
      <c r="BD217" s="112">
        <f t="shared" si="115"/>
        <v>0</v>
      </c>
      <c r="BE217" s="112">
        <f t="shared" si="116"/>
        <v>0</v>
      </c>
    </row>
    <row r="218" spans="1:57" x14ac:dyDescent="0.2">
      <c r="A218" t="s">
        <v>56</v>
      </c>
      <c r="B218">
        <v>840168544493</v>
      </c>
      <c r="C218" s="2" t="s">
        <v>923</v>
      </c>
      <c r="D218" s="2">
        <v>840168544493</v>
      </c>
      <c r="E218" s="2" t="s">
        <v>924</v>
      </c>
      <c r="F218" s="2" t="s">
        <v>60</v>
      </c>
      <c r="G218" s="2" t="s">
        <v>109</v>
      </c>
      <c r="H218" s="2" t="s">
        <v>109</v>
      </c>
      <c r="I218" s="2" t="s">
        <v>368</v>
      </c>
      <c r="J218" s="2" t="s">
        <v>3994</v>
      </c>
      <c r="K218" s="3">
        <v>110</v>
      </c>
      <c r="L218" s="25">
        <v>348.75</v>
      </c>
      <c r="M218" s="2" t="s">
        <v>2204</v>
      </c>
      <c r="N218" s="2" t="s">
        <v>66</v>
      </c>
      <c r="O218" s="3">
        <v>100</v>
      </c>
      <c r="P218" s="3">
        <v>410</v>
      </c>
      <c r="Q218" s="21">
        <f>SUMIF('On Orders'!$B:$B,$C218,'On Orders'!E:E)</f>
        <v>0</v>
      </c>
      <c r="R218" s="22">
        <f>SUMIF('On Orders'!$B:$B,$C218,'On Orders'!F:F)</f>
        <v>0</v>
      </c>
      <c r="S218" s="22">
        <f>SUMIF('On Orders'!$B:$B,$C218,'On Orders'!G:G)</f>
        <v>0</v>
      </c>
      <c r="T218" s="22">
        <f>SUMIF('On Orders'!$B:$B,$C218,'On Orders'!H:H)</f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1">
        <f t="shared" si="99"/>
        <v>400</v>
      </c>
      <c r="AH218" s="26">
        <f t="shared" si="100"/>
        <v>400</v>
      </c>
      <c r="AI218" s="26">
        <f t="shared" si="109"/>
        <v>400</v>
      </c>
      <c r="AJ218" s="26">
        <f t="shared" si="110"/>
        <v>400</v>
      </c>
      <c r="AK218" s="26">
        <f t="shared" si="111"/>
        <v>400</v>
      </c>
      <c r="AL218" s="26">
        <f t="shared" si="112"/>
        <v>400</v>
      </c>
      <c r="AM218" s="30">
        <f t="shared" si="117"/>
        <v>0</v>
      </c>
      <c r="AN218" s="30">
        <f t="shared" si="118"/>
        <v>0</v>
      </c>
      <c r="AO218" s="30">
        <f t="shared" si="119"/>
        <v>0</v>
      </c>
      <c r="AP218" s="30">
        <f t="shared" si="120"/>
        <v>0</v>
      </c>
      <c r="AQ218" s="30">
        <f t="shared" si="121"/>
        <v>0</v>
      </c>
      <c r="AR218" s="30">
        <f t="shared" si="122"/>
        <v>0</v>
      </c>
      <c r="AS218" s="22">
        <f t="shared" si="98"/>
        <v>0</v>
      </c>
      <c r="AT218" s="112">
        <f t="shared" si="101"/>
        <v>0</v>
      </c>
      <c r="AU218" s="112">
        <f t="shared" si="102"/>
        <v>0</v>
      </c>
      <c r="AV218" s="112">
        <f t="shared" si="103"/>
        <v>0</v>
      </c>
      <c r="AW218" s="112">
        <f t="shared" si="104"/>
        <v>0</v>
      </c>
      <c r="AX218" s="112">
        <f t="shared" si="105"/>
        <v>0</v>
      </c>
      <c r="AY218" s="112">
        <f t="shared" si="106"/>
        <v>0</v>
      </c>
      <c r="AZ218" s="112">
        <f t="shared" si="107"/>
        <v>0</v>
      </c>
      <c r="BA218" s="112">
        <f t="shared" si="108"/>
        <v>0</v>
      </c>
      <c r="BB218" s="112">
        <f t="shared" si="113"/>
        <v>0</v>
      </c>
      <c r="BC218" s="112">
        <f t="shared" si="114"/>
        <v>0</v>
      </c>
      <c r="BD218" s="112">
        <f t="shared" si="115"/>
        <v>0</v>
      </c>
      <c r="BE218" s="112">
        <f t="shared" si="116"/>
        <v>0</v>
      </c>
    </row>
    <row r="219" spans="1:57" x14ac:dyDescent="0.2">
      <c r="A219" t="s">
        <v>56</v>
      </c>
      <c r="B219">
        <v>840168540655</v>
      </c>
      <c r="C219" s="2" t="s">
        <v>363</v>
      </c>
      <c r="D219" s="2">
        <v>840168540655</v>
      </c>
      <c r="E219" s="2" t="s">
        <v>365</v>
      </c>
      <c r="F219" s="2" t="s">
        <v>60</v>
      </c>
      <c r="G219" s="2" t="s">
        <v>109</v>
      </c>
      <c r="H219" s="2" t="s">
        <v>109</v>
      </c>
      <c r="I219" s="2" t="s">
        <v>368</v>
      </c>
      <c r="J219" s="2" t="s">
        <v>3994</v>
      </c>
      <c r="K219" s="3">
        <v>110</v>
      </c>
      <c r="L219" s="25">
        <v>309.95999999999998</v>
      </c>
      <c r="M219" s="2" t="s">
        <v>2204</v>
      </c>
      <c r="N219" s="2" t="s">
        <v>66</v>
      </c>
      <c r="O219" s="3">
        <v>152</v>
      </c>
      <c r="P219" s="3">
        <v>116</v>
      </c>
      <c r="Q219" s="21">
        <f>SUMIF('On Orders'!$B:$B,$C219,'On Orders'!E:E)</f>
        <v>0</v>
      </c>
      <c r="R219" s="22">
        <f>SUMIF('On Orders'!$B:$B,$C219,'On Orders'!F:F)</f>
        <v>0</v>
      </c>
      <c r="S219" s="22">
        <f>SUMIF('On Orders'!$B:$B,$C219,'On Orders'!G:G)</f>
        <v>0</v>
      </c>
      <c r="T219" s="22">
        <f>SUMIF('On Orders'!$B:$B,$C219,'On Orders'!H:H)</f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1">
        <f t="shared" si="99"/>
        <v>158</v>
      </c>
      <c r="AH219" s="26">
        <f t="shared" si="100"/>
        <v>158</v>
      </c>
      <c r="AI219" s="26">
        <f t="shared" si="109"/>
        <v>158</v>
      </c>
      <c r="AJ219" s="26">
        <f t="shared" si="110"/>
        <v>158</v>
      </c>
      <c r="AK219" s="26">
        <f t="shared" si="111"/>
        <v>158</v>
      </c>
      <c r="AL219" s="26">
        <f t="shared" si="112"/>
        <v>158</v>
      </c>
      <c r="AM219" s="30">
        <f t="shared" si="117"/>
        <v>0</v>
      </c>
      <c r="AN219" s="30">
        <f t="shared" si="118"/>
        <v>0</v>
      </c>
      <c r="AO219" s="30">
        <f t="shared" si="119"/>
        <v>0</v>
      </c>
      <c r="AP219" s="30">
        <f t="shared" si="120"/>
        <v>0</v>
      </c>
      <c r="AQ219" s="30">
        <f t="shared" si="121"/>
        <v>0</v>
      </c>
      <c r="AR219" s="30">
        <f t="shared" si="122"/>
        <v>0</v>
      </c>
      <c r="AS219" s="22">
        <f t="shared" si="98"/>
        <v>0</v>
      </c>
      <c r="AT219" s="112">
        <f t="shared" si="101"/>
        <v>0</v>
      </c>
      <c r="AU219" s="112">
        <f t="shared" si="102"/>
        <v>0</v>
      </c>
      <c r="AV219" s="112">
        <f t="shared" si="103"/>
        <v>0</v>
      </c>
      <c r="AW219" s="112">
        <f t="shared" si="104"/>
        <v>0</v>
      </c>
      <c r="AX219" s="112">
        <f t="shared" si="105"/>
        <v>0</v>
      </c>
      <c r="AY219" s="112">
        <f t="shared" si="106"/>
        <v>0</v>
      </c>
      <c r="AZ219" s="112">
        <f t="shared" si="107"/>
        <v>0</v>
      </c>
      <c r="BA219" s="112">
        <f t="shared" si="108"/>
        <v>0</v>
      </c>
      <c r="BB219" s="112">
        <f t="shared" si="113"/>
        <v>0</v>
      </c>
      <c r="BC219" s="112">
        <f t="shared" si="114"/>
        <v>0</v>
      </c>
      <c r="BD219" s="112">
        <f t="shared" si="115"/>
        <v>0</v>
      </c>
      <c r="BE219" s="112">
        <f t="shared" si="116"/>
        <v>0</v>
      </c>
    </row>
    <row r="220" spans="1:57" x14ac:dyDescent="0.2">
      <c r="A220" t="s">
        <v>56</v>
      </c>
      <c r="B220">
        <v>840168540365</v>
      </c>
      <c r="C220" s="2" t="s">
        <v>925</v>
      </c>
      <c r="D220" s="2">
        <v>840168540365</v>
      </c>
      <c r="E220" s="2" t="s">
        <v>926</v>
      </c>
      <c r="F220" s="2" t="s">
        <v>60</v>
      </c>
      <c r="G220" s="2" t="s">
        <v>109</v>
      </c>
      <c r="H220" s="2" t="s">
        <v>109</v>
      </c>
      <c r="I220" s="2" t="s">
        <v>368</v>
      </c>
      <c r="J220" s="2" t="s">
        <v>3994</v>
      </c>
      <c r="K220" s="3">
        <v>110</v>
      </c>
      <c r="L220" s="25">
        <v>387.54</v>
      </c>
      <c r="M220" s="2" t="s">
        <v>2204</v>
      </c>
      <c r="N220" s="2" t="s">
        <v>66</v>
      </c>
      <c r="O220" s="3">
        <v>182</v>
      </c>
      <c r="P220" s="3">
        <v>39</v>
      </c>
      <c r="Q220" s="21">
        <f>SUMIF('On Orders'!$B:$B,$C220,'On Orders'!E:E)</f>
        <v>0</v>
      </c>
      <c r="R220" s="22">
        <f>SUMIF('On Orders'!$B:$B,$C220,'On Orders'!F:F)</f>
        <v>0</v>
      </c>
      <c r="S220" s="22">
        <f>SUMIF('On Orders'!$B:$B,$C220,'On Orders'!G:G)</f>
        <v>0</v>
      </c>
      <c r="T220" s="22">
        <f>SUMIF('On Orders'!$B:$B,$C220,'On Orders'!H:H)</f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1">
        <f t="shared" si="99"/>
        <v>111</v>
      </c>
      <c r="AH220" s="26">
        <f t="shared" si="100"/>
        <v>111</v>
      </c>
      <c r="AI220" s="26">
        <f t="shared" si="109"/>
        <v>111</v>
      </c>
      <c r="AJ220" s="26">
        <f t="shared" si="110"/>
        <v>111</v>
      </c>
      <c r="AK220" s="26">
        <f t="shared" si="111"/>
        <v>111</v>
      </c>
      <c r="AL220" s="26">
        <f t="shared" si="112"/>
        <v>111</v>
      </c>
      <c r="AM220" s="30">
        <f t="shared" si="117"/>
        <v>0</v>
      </c>
      <c r="AN220" s="30">
        <f t="shared" si="118"/>
        <v>0</v>
      </c>
      <c r="AO220" s="30">
        <f t="shared" si="119"/>
        <v>0</v>
      </c>
      <c r="AP220" s="30">
        <f t="shared" si="120"/>
        <v>0</v>
      </c>
      <c r="AQ220" s="30">
        <f t="shared" si="121"/>
        <v>0</v>
      </c>
      <c r="AR220" s="30">
        <f t="shared" si="122"/>
        <v>0</v>
      </c>
      <c r="AS220" s="22">
        <f t="shared" si="98"/>
        <v>0</v>
      </c>
      <c r="AT220" s="112">
        <f t="shared" si="101"/>
        <v>0</v>
      </c>
      <c r="AU220" s="112">
        <f t="shared" si="102"/>
        <v>0</v>
      </c>
      <c r="AV220" s="112">
        <f t="shared" si="103"/>
        <v>0</v>
      </c>
      <c r="AW220" s="112">
        <f t="shared" si="104"/>
        <v>0</v>
      </c>
      <c r="AX220" s="112">
        <f t="shared" si="105"/>
        <v>0</v>
      </c>
      <c r="AY220" s="112">
        <f t="shared" si="106"/>
        <v>0</v>
      </c>
      <c r="AZ220" s="112">
        <f t="shared" si="107"/>
        <v>0</v>
      </c>
      <c r="BA220" s="112">
        <f t="shared" si="108"/>
        <v>0</v>
      </c>
      <c r="BB220" s="112">
        <f t="shared" si="113"/>
        <v>0</v>
      </c>
      <c r="BC220" s="112">
        <f t="shared" si="114"/>
        <v>0</v>
      </c>
      <c r="BD220" s="112">
        <f t="shared" si="115"/>
        <v>0</v>
      </c>
      <c r="BE220" s="112">
        <f t="shared" si="116"/>
        <v>0</v>
      </c>
    </row>
    <row r="221" spans="1:57" x14ac:dyDescent="0.2">
      <c r="A221" t="s">
        <v>56</v>
      </c>
      <c r="B221">
        <v>840168540396</v>
      </c>
      <c r="C221" s="2" t="s">
        <v>927</v>
      </c>
      <c r="D221" s="2">
        <v>840168540396</v>
      </c>
      <c r="E221" s="2" t="s">
        <v>928</v>
      </c>
      <c r="F221" s="2" t="s">
        <v>60</v>
      </c>
      <c r="G221" s="2" t="s">
        <v>109</v>
      </c>
      <c r="H221" s="2" t="s">
        <v>109</v>
      </c>
      <c r="I221" s="2" t="s">
        <v>368</v>
      </c>
      <c r="J221" s="2" t="s">
        <v>3994</v>
      </c>
      <c r="K221" s="3">
        <v>110</v>
      </c>
      <c r="L221" s="25">
        <v>387.54</v>
      </c>
      <c r="M221" s="2" t="s">
        <v>2204</v>
      </c>
      <c r="N221" s="2" t="s">
        <v>66</v>
      </c>
      <c r="O221" s="3">
        <v>351</v>
      </c>
      <c r="P221" s="3">
        <v>62</v>
      </c>
      <c r="Q221" s="21">
        <f>SUMIF('On Orders'!$B:$B,$C221,'On Orders'!E:E)</f>
        <v>0</v>
      </c>
      <c r="R221" s="22">
        <f>SUMIF('On Orders'!$B:$B,$C221,'On Orders'!F:F)</f>
        <v>0</v>
      </c>
      <c r="S221" s="22">
        <f>SUMIF('On Orders'!$B:$B,$C221,'On Orders'!G:G)</f>
        <v>0</v>
      </c>
      <c r="T221" s="22">
        <f>SUMIF('On Orders'!$B:$B,$C221,'On Orders'!H:H)</f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1">
        <f t="shared" si="99"/>
        <v>303</v>
      </c>
      <c r="AH221" s="26">
        <f t="shared" si="100"/>
        <v>303</v>
      </c>
      <c r="AI221" s="26">
        <f t="shared" si="109"/>
        <v>303</v>
      </c>
      <c r="AJ221" s="26">
        <f t="shared" si="110"/>
        <v>303</v>
      </c>
      <c r="AK221" s="26">
        <f t="shared" si="111"/>
        <v>303</v>
      </c>
      <c r="AL221" s="26">
        <f t="shared" si="112"/>
        <v>303</v>
      </c>
      <c r="AM221" s="30">
        <f t="shared" si="117"/>
        <v>0</v>
      </c>
      <c r="AN221" s="30">
        <f t="shared" si="118"/>
        <v>0</v>
      </c>
      <c r="AO221" s="30">
        <f t="shared" si="119"/>
        <v>0</v>
      </c>
      <c r="AP221" s="30">
        <f t="shared" si="120"/>
        <v>0</v>
      </c>
      <c r="AQ221" s="30">
        <f t="shared" si="121"/>
        <v>0</v>
      </c>
      <c r="AR221" s="30">
        <f t="shared" si="122"/>
        <v>0</v>
      </c>
      <c r="AS221" s="22">
        <f t="shared" si="98"/>
        <v>0</v>
      </c>
      <c r="AT221" s="112">
        <f t="shared" si="101"/>
        <v>0</v>
      </c>
      <c r="AU221" s="112">
        <f t="shared" si="102"/>
        <v>0</v>
      </c>
      <c r="AV221" s="112">
        <f t="shared" si="103"/>
        <v>0</v>
      </c>
      <c r="AW221" s="112">
        <f t="shared" si="104"/>
        <v>0</v>
      </c>
      <c r="AX221" s="112">
        <f t="shared" si="105"/>
        <v>0</v>
      </c>
      <c r="AY221" s="112">
        <f t="shared" si="106"/>
        <v>0</v>
      </c>
      <c r="AZ221" s="112">
        <f t="shared" si="107"/>
        <v>0</v>
      </c>
      <c r="BA221" s="112">
        <f t="shared" si="108"/>
        <v>0</v>
      </c>
      <c r="BB221" s="112">
        <f t="shared" si="113"/>
        <v>0</v>
      </c>
      <c r="BC221" s="112">
        <f t="shared" si="114"/>
        <v>0</v>
      </c>
      <c r="BD221" s="112">
        <f t="shared" si="115"/>
        <v>0</v>
      </c>
      <c r="BE221" s="112">
        <f t="shared" si="116"/>
        <v>0</v>
      </c>
    </row>
    <row r="222" spans="1:57" x14ac:dyDescent="0.2">
      <c r="A222" t="s">
        <v>56</v>
      </c>
      <c r="B222">
        <v>840168541171</v>
      </c>
      <c r="C222" s="2" t="s">
        <v>929</v>
      </c>
      <c r="D222" s="2">
        <v>840168541171</v>
      </c>
      <c r="E222" s="2" t="s">
        <v>930</v>
      </c>
      <c r="F222" s="2" t="s">
        <v>60</v>
      </c>
      <c r="G222" s="2" t="s">
        <v>109</v>
      </c>
      <c r="H222" s="2" t="s">
        <v>931</v>
      </c>
      <c r="I222" s="2" t="s">
        <v>368</v>
      </c>
      <c r="J222" s="2" t="s">
        <v>3994</v>
      </c>
      <c r="K222" s="3">
        <v>0</v>
      </c>
      <c r="L222" s="25">
        <v>387.54</v>
      </c>
      <c r="M222" s="2" t="s">
        <v>2204</v>
      </c>
      <c r="N222" s="2" t="s">
        <v>66</v>
      </c>
      <c r="O222" s="3">
        <v>67</v>
      </c>
      <c r="P222" s="3">
        <v>6</v>
      </c>
      <c r="Q222" s="21">
        <f>SUMIF('On Orders'!$B:$B,$C222,'On Orders'!E:E)</f>
        <v>0</v>
      </c>
      <c r="R222" s="22">
        <f>SUMIF('On Orders'!$B:$B,$C222,'On Orders'!F:F)</f>
        <v>0</v>
      </c>
      <c r="S222" s="22">
        <f>SUMIF('On Orders'!$B:$B,$C222,'On Orders'!G:G)</f>
        <v>0</v>
      </c>
      <c r="T222" s="22">
        <f>SUMIF('On Orders'!$B:$B,$C222,'On Orders'!H:H)</f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1">
        <f t="shared" si="99"/>
        <v>73</v>
      </c>
      <c r="AH222" s="26">
        <f t="shared" si="100"/>
        <v>73</v>
      </c>
      <c r="AI222" s="26">
        <f t="shared" si="109"/>
        <v>73</v>
      </c>
      <c r="AJ222" s="26">
        <f t="shared" si="110"/>
        <v>73</v>
      </c>
      <c r="AK222" s="26">
        <f t="shared" si="111"/>
        <v>73</v>
      </c>
      <c r="AL222" s="26">
        <f t="shared" si="112"/>
        <v>73</v>
      </c>
      <c r="AM222" s="30">
        <f t="shared" si="117"/>
        <v>0</v>
      </c>
      <c r="AN222" s="30">
        <f t="shared" si="118"/>
        <v>0</v>
      </c>
      <c r="AO222" s="30">
        <f t="shared" si="119"/>
        <v>0</v>
      </c>
      <c r="AP222" s="30">
        <f t="shared" si="120"/>
        <v>0</v>
      </c>
      <c r="AQ222" s="30">
        <f t="shared" si="121"/>
        <v>0</v>
      </c>
      <c r="AR222" s="30">
        <f t="shared" si="122"/>
        <v>0</v>
      </c>
      <c r="AS222" s="22">
        <f t="shared" si="98"/>
        <v>0</v>
      </c>
      <c r="AT222" s="112">
        <f t="shared" si="101"/>
        <v>0</v>
      </c>
      <c r="AU222" s="112">
        <f t="shared" si="102"/>
        <v>0</v>
      </c>
      <c r="AV222" s="112">
        <f t="shared" si="103"/>
        <v>0</v>
      </c>
      <c r="AW222" s="112">
        <f t="shared" si="104"/>
        <v>0</v>
      </c>
      <c r="AX222" s="112">
        <f t="shared" si="105"/>
        <v>0</v>
      </c>
      <c r="AY222" s="112">
        <f t="shared" si="106"/>
        <v>0</v>
      </c>
      <c r="AZ222" s="112">
        <f t="shared" si="107"/>
        <v>0</v>
      </c>
      <c r="BA222" s="112">
        <f t="shared" si="108"/>
        <v>0</v>
      </c>
      <c r="BB222" s="112">
        <f t="shared" si="113"/>
        <v>0</v>
      </c>
      <c r="BC222" s="112">
        <f t="shared" si="114"/>
        <v>0</v>
      </c>
      <c r="BD222" s="112">
        <f t="shared" si="115"/>
        <v>0</v>
      </c>
      <c r="BE222" s="112">
        <f t="shared" si="116"/>
        <v>0</v>
      </c>
    </row>
    <row r="223" spans="1:57" x14ac:dyDescent="0.2">
      <c r="A223" t="s">
        <v>56</v>
      </c>
      <c r="B223">
        <v>840168541478</v>
      </c>
      <c r="C223" s="2" t="s">
        <v>932</v>
      </c>
      <c r="D223" s="2">
        <v>840168541478</v>
      </c>
      <c r="E223" s="2" t="s">
        <v>933</v>
      </c>
      <c r="F223" s="2" t="s">
        <v>60</v>
      </c>
      <c r="G223" s="2" t="s">
        <v>109</v>
      </c>
      <c r="H223" s="2" t="s">
        <v>931</v>
      </c>
      <c r="I223" s="2" t="s">
        <v>368</v>
      </c>
      <c r="J223" s="2" t="s">
        <v>3994</v>
      </c>
      <c r="K223" s="3">
        <v>0</v>
      </c>
      <c r="L223" s="25">
        <v>309.95999999999998</v>
      </c>
      <c r="M223" s="2" t="s">
        <v>2204</v>
      </c>
      <c r="N223" s="2" t="s">
        <v>66</v>
      </c>
      <c r="O223" s="3">
        <v>38</v>
      </c>
      <c r="P223" s="3">
        <v>406</v>
      </c>
      <c r="Q223" s="21">
        <f>SUMIF('On Orders'!$B:$B,$C223,'On Orders'!E:E)</f>
        <v>0</v>
      </c>
      <c r="R223" s="22">
        <f>SUMIF('On Orders'!$B:$B,$C223,'On Orders'!F:F)</f>
        <v>0</v>
      </c>
      <c r="S223" s="22">
        <f>SUMIF('On Orders'!$B:$B,$C223,'On Orders'!G:G)</f>
        <v>0</v>
      </c>
      <c r="T223" s="22">
        <f>SUMIF('On Orders'!$B:$B,$C223,'On Orders'!H:H)</f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1">
        <f t="shared" si="99"/>
        <v>444</v>
      </c>
      <c r="AH223" s="26">
        <f t="shared" si="100"/>
        <v>444</v>
      </c>
      <c r="AI223" s="26">
        <f t="shared" si="109"/>
        <v>444</v>
      </c>
      <c r="AJ223" s="26">
        <f t="shared" si="110"/>
        <v>444</v>
      </c>
      <c r="AK223" s="26">
        <f t="shared" si="111"/>
        <v>444</v>
      </c>
      <c r="AL223" s="26">
        <f t="shared" si="112"/>
        <v>444</v>
      </c>
      <c r="AM223" s="30">
        <f t="shared" si="117"/>
        <v>0</v>
      </c>
      <c r="AN223" s="30">
        <f t="shared" si="118"/>
        <v>0</v>
      </c>
      <c r="AO223" s="30">
        <f t="shared" si="119"/>
        <v>0</v>
      </c>
      <c r="AP223" s="30">
        <f t="shared" si="120"/>
        <v>0</v>
      </c>
      <c r="AQ223" s="30">
        <f t="shared" si="121"/>
        <v>0</v>
      </c>
      <c r="AR223" s="30">
        <f t="shared" si="122"/>
        <v>0</v>
      </c>
      <c r="AS223" s="22">
        <f t="shared" ref="AS223:AS286" si="123">SUM(AM223:AR223)</f>
        <v>0</v>
      </c>
      <c r="AT223" s="112">
        <f t="shared" si="101"/>
        <v>0</v>
      </c>
      <c r="AU223" s="112">
        <f t="shared" si="102"/>
        <v>0</v>
      </c>
      <c r="AV223" s="112">
        <f t="shared" si="103"/>
        <v>0</v>
      </c>
      <c r="AW223" s="112">
        <f t="shared" si="104"/>
        <v>0</v>
      </c>
      <c r="AX223" s="112">
        <f t="shared" si="105"/>
        <v>0</v>
      </c>
      <c r="AY223" s="112">
        <f t="shared" si="106"/>
        <v>0</v>
      </c>
      <c r="AZ223" s="112">
        <f t="shared" si="107"/>
        <v>0</v>
      </c>
      <c r="BA223" s="112">
        <f t="shared" si="108"/>
        <v>0</v>
      </c>
      <c r="BB223" s="112">
        <f t="shared" si="113"/>
        <v>0</v>
      </c>
      <c r="BC223" s="112">
        <f t="shared" si="114"/>
        <v>0</v>
      </c>
      <c r="BD223" s="112">
        <f t="shared" si="115"/>
        <v>0</v>
      </c>
      <c r="BE223" s="112">
        <f t="shared" si="116"/>
        <v>0</v>
      </c>
    </row>
    <row r="224" spans="1:57" x14ac:dyDescent="0.2">
      <c r="A224" t="s">
        <v>56</v>
      </c>
      <c r="B224">
        <v>840168540778</v>
      </c>
      <c r="C224" s="2" t="s">
        <v>934</v>
      </c>
      <c r="D224" s="2" t="s">
        <v>935</v>
      </c>
      <c r="E224" s="2" t="s">
        <v>936</v>
      </c>
      <c r="F224" s="2" t="s">
        <v>60</v>
      </c>
      <c r="G224" s="2" t="s">
        <v>109</v>
      </c>
      <c r="H224" s="2" t="s">
        <v>937</v>
      </c>
      <c r="I224" s="2" t="s">
        <v>368</v>
      </c>
      <c r="J224" s="2" t="s">
        <v>3994</v>
      </c>
      <c r="K224" s="3">
        <v>0</v>
      </c>
      <c r="L224" s="25">
        <v>387.54</v>
      </c>
      <c r="M224" s="2" t="s">
        <v>2204</v>
      </c>
      <c r="N224" s="2" t="s">
        <v>66</v>
      </c>
      <c r="O224" s="3">
        <v>126</v>
      </c>
      <c r="P224" s="3">
        <v>36</v>
      </c>
      <c r="Q224" s="21">
        <f>SUMIF('On Orders'!$B:$B,$C224,'On Orders'!E:E)</f>
        <v>0</v>
      </c>
      <c r="R224" s="22">
        <f>SUMIF('On Orders'!$B:$B,$C224,'On Orders'!F:F)</f>
        <v>0</v>
      </c>
      <c r="S224" s="22">
        <f>SUMIF('On Orders'!$B:$B,$C224,'On Orders'!G:G)</f>
        <v>0</v>
      </c>
      <c r="T224" s="22">
        <f>SUMIF('On Orders'!$B:$B,$C224,'On Orders'!H:H)</f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1">
        <f t="shared" si="99"/>
        <v>162</v>
      </c>
      <c r="AH224" s="26">
        <f t="shared" si="100"/>
        <v>162</v>
      </c>
      <c r="AI224" s="26">
        <f t="shared" si="109"/>
        <v>162</v>
      </c>
      <c r="AJ224" s="26">
        <f t="shared" si="110"/>
        <v>162</v>
      </c>
      <c r="AK224" s="26">
        <f t="shared" si="111"/>
        <v>162</v>
      </c>
      <c r="AL224" s="26">
        <f t="shared" si="112"/>
        <v>162</v>
      </c>
      <c r="AM224" s="30">
        <f t="shared" si="117"/>
        <v>0</v>
      </c>
      <c r="AN224" s="30">
        <f t="shared" si="118"/>
        <v>0</v>
      </c>
      <c r="AO224" s="30">
        <f t="shared" si="119"/>
        <v>0</v>
      </c>
      <c r="AP224" s="30">
        <f t="shared" si="120"/>
        <v>0</v>
      </c>
      <c r="AQ224" s="30">
        <f t="shared" si="121"/>
        <v>0</v>
      </c>
      <c r="AR224" s="30">
        <f t="shared" si="122"/>
        <v>0</v>
      </c>
      <c r="AS224" s="22">
        <f t="shared" si="123"/>
        <v>0</v>
      </c>
      <c r="AT224" s="112">
        <f t="shared" si="101"/>
        <v>0</v>
      </c>
      <c r="AU224" s="112">
        <f t="shared" si="102"/>
        <v>0</v>
      </c>
      <c r="AV224" s="112">
        <f t="shared" si="103"/>
        <v>0</v>
      </c>
      <c r="AW224" s="112">
        <f t="shared" si="104"/>
        <v>0</v>
      </c>
      <c r="AX224" s="112">
        <f t="shared" si="105"/>
        <v>0</v>
      </c>
      <c r="AY224" s="112">
        <f t="shared" si="106"/>
        <v>0</v>
      </c>
      <c r="AZ224" s="112">
        <f t="shared" si="107"/>
        <v>0</v>
      </c>
      <c r="BA224" s="112">
        <f t="shared" si="108"/>
        <v>0</v>
      </c>
      <c r="BB224" s="112">
        <f t="shared" si="113"/>
        <v>0</v>
      </c>
      <c r="BC224" s="112">
        <f t="shared" si="114"/>
        <v>0</v>
      </c>
      <c r="BD224" s="112">
        <f t="shared" si="115"/>
        <v>0</v>
      </c>
      <c r="BE224" s="112">
        <f t="shared" si="116"/>
        <v>0</v>
      </c>
    </row>
    <row r="225" spans="1:57" x14ac:dyDescent="0.2">
      <c r="A225" t="s">
        <v>56</v>
      </c>
      <c r="B225">
        <v>840168540846</v>
      </c>
      <c r="C225" s="2" t="s">
        <v>280</v>
      </c>
      <c r="D225" s="2" t="s">
        <v>281</v>
      </c>
      <c r="E225" s="2" t="s">
        <v>282</v>
      </c>
      <c r="F225" s="2" t="s">
        <v>60</v>
      </c>
      <c r="G225" s="2" t="s">
        <v>109</v>
      </c>
      <c r="H225" s="2" t="s">
        <v>110</v>
      </c>
      <c r="I225" s="2" t="s">
        <v>368</v>
      </c>
      <c r="J225" s="2" t="s">
        <v>3994</v>
      </c>
      <c r="K225" s="3">
        <v>0</v>
      </c>
      <c r="L225" s="25">
        <v>387.54</v>
      </c>
      <c r="M225" s="2" t="s">
        <v>2204</v>
      </c>
      <c r="N225" s="2" t="s">
        <v>66</v>
      </c>
      <c r="O225" s="3">
        <v>45</v>
      </c>
      <c r="P225" s="3">
        <v>181</v>
      </c>
      <c r="Q225" s="21">
        <f>SUMIF('On Orders'!$B:$B,$C225,'On Orders'!E:E)</f>
        <v>0</v>
      </c>
      <c r="R225" s="22">
        <f>SUMIF('On Orders'!$B:$B,$C225,'On Orders'!F:F)</f>
        <v>0</v>
      </c>
      <c r="S225" s="22">
        <f>SUMIF('On Orders'!$B:$B,$C225,'On Orders'!G:G)</f>
        <v>0</v>
      </c>
      <c r="T225" s="22">
        <f>SUMIF('On Orders'!$B:$B,$C225,'On Orders'!H:H)</f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1">
        <f t="shared" si="99"/>
        <v>226</v>
      </c>
      <c r="AH225" s="26">
        <f t="shared" si="100"/>
        <v>226</v>
      </c>
      <c r="AI225" s="26">
        <f t="shared" si="109"/>
        <v>226</v>
      </c>
      <c r="AJ225" s="26">
        <f t="shared" si="110"/>
        <v>226</v>
      </c>
      <c r="AK225" s="26">
        <f t="shared" si="111"/>
        <v>226</v>
      </c>
      <c r="AL225" s="26">
        <f t="shared" si="112"/>
        <v>226</v>
      </c>
      <c r="AM225" s="30">
        <f t="shared" si="117"/>
        <v>0</v>
      </c>
      <c r="AN225" s="30">
        <f t="shared" si="118"/>
        <v>0</v>
      </c>
      <c r="AO225" s="30">
        <f t="shared" si="119"/>
        <v>0</v>
      </c>
      <c r="AP225" s="30">
        <f t="shared" si="120"/>
        <v>0</v>
      </c>
      <c r="AQ225" s="30">
        <f t="shared" si="121"/>
        <v>0</v>
      </c>
      <c r="AR225" s="30">
        <f t="shared" si="122"/>
        <v>0</v>
      </c>
      <c r="AS225" s="22">
        <f t="shared" si="123"/>
        <v>0</v>
      </c>
      <c r="AT225" s="112">
        <f t="shared" si="101"/>
        <v>0</v>
      </c>
      <c r="AU225" s="112">
        <f t="shared" si="102"/>
        <v>0</v>
      </c>
      <c r="AV225" s="112">
        <f t="shared" si="103"/>
        <v>0</v>
      </c>
      <c r="AW225" s="112">
        <f t="shared" si="104"/>
        <v>0</v>
      </c>
      <c r="AX225" s="112">
        <f t="shared" si="105"/>
        <v>0</v>
      </c>
      <c r="AY225" s="112">
        <f t="shared" si="106"/>
        <v>0</v>
      </c>
      <c r="AZ225" s="112">
        <f t="shared" si="107"/>
        <v>0</v>
      </c>
      <c r="BA225" s="112">
        <f t="shared" si="108"/>
        <v>0</v>
      </c>
      <c r="BB225" s="112">
        <f t="shared" si="113"/>
        <v>0</v>
      </c>
      <c r="BC225" s="112">
        <f t="shared" si="114"/>
        <v>0</v>
      </c>
      <c r="BD225" s="112">
        <f t="shared" si="115"/>
        <v>0</v>
      </c>
      <c r="BE225" s="112">
        <f t="shared" si="116"/>
        <v>0</v>
      </c>
    </row>
    <row r="226" spans="1:57" x14ac:dyDescent="0.2">
      <c r="A226" t="s">
        <v>56</v>
      </c>
      <c r="B226">
        <v>840168540761</v>
      </c>
      <c r="C226" s="2" t="s">
        <v>938</v>
      </c>
      <c r="D226" s="2" t="s">
        <v>939</v>
      </c>
      <c r="E226" s="2" t="s">
        <v>940</v>
      </c>
      <c r="F226" s="2" t="s">
        <v>60</v>
      </c>
      <c r="G226" s="2" t="s">
        <v>109</v>
      </c>
      <c r="H226" s="2" t="s">
        <v>110</v>
      </c>
      <c r="I226" s="2" t="s">
        <v>368</v>
      </c>
      <c r="J226" s="2" t="s">
        <v>3994</v>
      </c>
      <c r="K226" s="3">
        <v>0</v>
      </c>
      <c r="L226" s="25">
        <v>387.54</v>
      </c>
      <c r="M226" s="2" t="s">
        <v>2204</v>
      </c>
      <c r="N226" s="2" t="s">
        <v>66</v>
      </c>
      <c r="O226" s="3">
        <v>57</v>
      </c>
      <c r="P226" s="3">
        <v>19</v>
      </c>
      <c r="Q226" s="21">
        <f>SUMIF('On Orders'!$B:$B,$C226,'On Orders'!E:E)</f>
        <v>0</v>
      </c>
      <c r="R226" s="22">
        <f>SUMIF('On Orders'!$B:$B,$C226,'On Orders'!F:F)</f>
        <v>0</v>
      </c>
      <c r="S226" s="22">
        <f>SUMIF('On Orders'!$B:$B,$C226,'On Orders'!G:G)</f>
        <v>0</v>
      </c>
      <c r="T226" s="22">
        <f>SUMIF('On Orders'!$B:$B,$C226,'On Orders'!H:H)</f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1">
        <f t="shared" si="99"/>
        <v>76</v>
      </c>
      <c r="AH226" s="26">
        <f t="shared" si="100"/>
        <v>76</v>
      </c>
      <c r="AI226" s="26">
        <f t="shared" si="109"/>
        <v>76</v>
      </c>
      <c r="AJ226" s="26">
        <f t="shared" si="110"/>
        <v>76</v>
      </c>
      <c r="AK226" s="26">
        <f t="shared" si="111"/>
        <v>76</v>
      </c>
      <c r="AL226" s="26">
        <f t="shared" si="112"/>
        <v>76</v>
      </c>
      <c r="AM226" s="30">
        <f t="shared" si="117"/>
        <v>0</v>
      </c>
      <c r="AN226" s="30">
        <f t="shared" si="118"/>
        <v>0</v>
      </c>
      <c r="AO226" s="30">
        <f t="shared" si="119"/>
        <v>0</v>
      </c>
      <c r="AP226" s="30">
        <f t="shared" si="120"/>
        <v>0</v>
      </c>
      <c r="AQ226" s="30">
        <f t="shared" si="121"/>
        <v>0</v>
      </c>
      <c r="AR226" s="30">
        <f t="shared" si="122"/>
        <v>0</v>
      </c>
      <c r="AS226" s="22">
        <f t="shared" si="123"/>
        <v>0</v>
      </c>
      <c r="AT226" s="112">
        <f t="shared" si="101"/>
        <v>0</v>
      </c>
      <c r="AU226" s="112">
        <f t="shared" si="102"/>
        <v>0</v>
      </c>
      <c r="AV226" s="112">
        <f t="shared" si="103"/>
        <v>0</v>
      </c>
      <c r="AW226" s="112">
        <f t="shared" si="104"/>
        <v>0</v>
      </c>
      <c r="AX226" s="112">
        <f t="shared" si="105"/>
        <v>0</v>
      </c>
      <c r="AY226" s="112">
        <f t="shared" si="106"/>
        <v>0</v>
      </c>
      <c r="AZ226" s="112">
        <f t="shared" si="107"/>
        <v>0</v>
      </c>
      <c r="BA226" s="112">
        <f t="shared" si="108"/>
        <v>0</v>
      </c>
      <c r="BB226" s="112">
        <f t="shared" si="113"/>
        <v>0</v>
      </c>
      <c r="BC226" s="112">
        <f t="shared" si="114"/>
        <v>0</v>
      </c>
      <c r="BD226" s="112">
        <f t="shared" si="115"/>
        <v>0</v>
      </c>
      <c r="BE226" s="112">
        <f t="shared" si="116"/>
        <v>0</v>
      </c>
    </row>
    <row r="227" spans="1:57" x14ac:dyDescent="0.2">
      <c r="A227" t="s">
        <v>56</v>
      </c>
      <c r="B227">
        <v>840168540808</v>
      </c>
      <c r="C227" s="2" t="s">
        <v>941</v>
      </c>
      <c r="D227" s="2" t="s">
        <v>942</v>
      </c>
      <c r="E227" s="2" t="s">
        <v>943</v>
      </c>
      <c r="F227" s="2" t="s">
        <v>60</v>
      </c>
      <c r="G227" s="2" t="s">
        <v>109</v>
      </c>
      <c r="H227" s="2" t="s">
        <v>110</v>
      </c>
      <c r="I227" s="2" t="s">
        <v>368</v>
      </c>
      <c r="J227" s="2" t="s">
        <v>3994</v>
      </c>
      <c r="K227" s="3">
        <v>0</v>
      </c>
      <c r="L227" s="25">
        <v>387.54</v>
      </c>
      <c r="M227" s="2" t="s">
        <v>2204</v>
      </c>
      <c r="N227" s="2" t="s">
        <v>66</v>
      </c>
      <c r="O227" s="3">
        <v>249</v>
      </c>
      <c r="P227" s="3">
        <v>8</v>
      </c>
      <c r="Q227" s="21">
        <f>SUMIF('On Orders'!$B:$B,$C227,'On Orders'!E:E)</f>
        <v>0</v>
      </c>
      <c r="R227" s="22">
        <f>SUMIF('On Orders'!$B:$B,$C227,'On Orders'!F:F)</f>
        <v>0</v>
      </c>
      <c r="S227" s="22">
        <f>SUMIF('On Orders'!$B:$B,$C227,'On Orders'!G:G)</f>
        <v>0</v>
      </c>
      <c r="T227" s="22">
        <f>SUMIF('On Orders'!$B:$B,$C227,'On Orders'!H:H)</f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1">
        <f t="shared" si="99"/>
        <v>257</v>
      </c>
      <c r="AH227" s="26">
        <f t="shared" si="100"/>
        <v>257</v>
      </c>
      <c r="AI227" s="26">
        <f t="shared" si="109"/>
        <v>257</v>
      </c>
      <c r="AJ227" s="26">
        <f t="shared" si="110"/>
        <v>257</v>
      </c>
      <c r="AK227" s="26">
        <f t="shared" si="111"/>
        <v>257</v>
      </c>
      <c r="AL227" s="26">
        <f t="shared" si="112"/>
        <v>257</v>
      </c>
      <c r="AM227" s="30">
        <f t="shared" si="117"/>
        <v>0</v>
      </c>
      <c r="AN227" s="30">
        <f t="shared" si="118"/>
        <v>0</v>
      </c>
      <c r="AO227" s="30">
        <f t="shared" si="119"/>
        <v>0</v>
      </c>
      <c r="AP227" s="30">
        <f t="shared" si="120"/>
        <v>0</v>
      </c>
      <c r="AQ227" s="30">
        <f t="shared" si="121"/>
        <v>0</v>
      </c>
      <c r="AR227" s="30">
        <f t="shared" si="122"/>
        <v>0</v>
      </c>
      <c r="AS227" s="22">
        <f t="shared" si="123"/>
        <v>0</v>
      </c>
      <c r="AT227" s="112">
        <f t="shared" si="101"/>
        <v>0</v>
      </c>
      <c r="AU227" s="112">
        <f t="shared" si="102"/>
        <v>0</v>
      </c>
      <c r="AV227" s="112">
        <f t="shared" si="103"/>
        <v>0</v>
      </c>
      <c r="AW227" s="112">
        <f t="shared" si="104"/>
        <v>0</v>
      </c>
      <c r="AX227" s="112">
        <f t="shared" si="105"/>
        <v>0</v>
      </c>
      <c r="AY227" s="112">
        <f t="shared" si="106"/>
        <v>0</v>
      </c>
      <c r="AZ227" s="112">
        <f t="shared" si="107"/>
        <v>0</v>
      </c>
      <c r="BA227" s="112">
        <f t="shared" si="108"/>
        <v>0</v>
      </c>
      <c r="BB227" s="112">
        <f t="shared" si="113"/>
        <v>0</v>
      </c>
      <c r="BC227" s="112">
        <f t="shared" si="114"/>
        <v>0</v>
      </c>
      <c r="BD227" s="112">
        <f t="shared" si="115"/>
        <v>0</v>
      </c>
      <c r="BE227" s="112">
        <f t="shared" si="116"/>
        <v>0</v>
      </c>
    </row>
    <row r="228" spans="1:57" x14ac:dyDescent="0.2">
      <c r="A228" t="s">
        <v>56</v>
      </c>
      <c r="B228">
        <v>840168541659</v>
      </c>
      <c r="C228" s="2" t="s">
        <v>284</v>
      </c>
      <c r="D228" s="2" t="s">
        <v>285</v>
      </c>
      <c r="E228" s="2" t="s">
        <v>286</v>
      </c>
      <c r="F228" s="2" t="s">
        <v>60</v>
      </c>
      <c r="G228" s="2" t="s">
        <v>109</v>
      </c>
      <c r="H228" s="2" t="s">
        <v>127</v>
      </c>
      <c r="I228" s="2" t="s">
        <v>368</v>
      </c>
      <c r="J228" s="2" t="s">
        <v>3994</v>
      </c>
      <c r="K228" s="3">
        <v>0</v>
      </c>
      <c r="L228" s="25">
        <v>387.54</v>
      </c>
      <c r="M228" s="2" t="s">
        <v>2204</v>
      </c>
      <c r="N228" s="2" t="s">
        <v>66</v>
      </c>
      <c r="O228" s="3">
        <v>0</v>
      </c>
      <c r="P228" s="3">
        <v>1845</v>
      </c>
      <c r="Q228" s="21">
        <f>SUMIF('On Orders'!$B:$B,$C228,'On Orders'!E:E)</f>
        <v>0</v>
      </c>
      <c r="R228" s="22">
        <f>SUMIF('On Orders'!$B:$B,$C228,'On Orders'!F:F)</f>
        <v>0</v>
      </c>
      <c r="S228" s="22">
        <f>SUMIF('On Orders'!$B:$B,$C228,'On Orders'!G:G)</f>
        <v>0</v>
      </c>
      <c r="T228" s="22">
        <f>SUMIF('On Orders'!$B:$B,$C228,'On Orders'!H:H)</f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1">
        <f t="shared" si="99"/>
        <v>1845</v>
      </c>
      <c r="AH228" s="26">
        <f t="shared" si="100"/>
        <v>1845</v>
      </c>
      <c r="AI228" s="26">
        <f t="shared" si="109"/>
        <v>1845</v>
      </c>
      <c r="AJ228" s="26">
        <f t="shared" si="110"/>
        <v>1845</v>
      </c>
      <c r="AK228" s="26">
        <f t="shared" si="111"/>
        <v>1845</v>
      </c>
      <c r="AL228" s="26">
        <f t="shared" si="112"/>
        <v>1845</v>
      </c>
      <c r="AM228" s="30">
        <f t="shared" si="117"/>
        <v>0</v>
      </c>
      <c r="AN228" s="30">
        <f t="shared" si="118"/>
        <v>0</v>
      </c>
      <c r="AO228" s="30">
        <f t="shared" si="119"/>
        <v>0</v>
      </c>
      <c r="AP228" s="30">
        <f t="shared" si="120"/>
        <v>0</v>
      </c>
      <c r="AQ228" s="30">
        <f t="shared" si="121"/>
        <v>0</v>
      </c>
      <c r="AR228" s="30">
        <f t="shared" si="122"/>
        <v>0</v>
      </c>
      <c r="AS228" s="22">
        <f t="shared" si="123"/>
        <v>0</v>
      </c>
      <c r="AT228" s="112">
        <f t="shared" si="101"/>
        <v>0</v>
      </c>
      <c r="AU228" s="112">
        <f t="shared" si="102"/>
        <v>0</v>
      </c>
      <c r="AV228" s="112">
        <f t="shared" si="103"/>
        <v>0</v>
      </c>
      <c r="AW228" s="112">
        <f t="shared" si="104"/>
        <v>0</v>
      </c>
      <c r="AX228" s="112">
        <f t="shared" si="105"/>
        <v>0</v>
      </c>
      <c r="AY228" s="112">
        <f t="shared" si="106"/>
        <v>0</v>
      </c>
      <c r="AZ228" s="112">
        <f t="shared" si="107"/>
        <v>0</v>
      </c>
      <c r="BA228" s="112">
        <f t="shared" si="108"/>
        <v>0</v>
      </c>
      <c r="BB228" s="112">
        <f t="shared" si="113"/>
        <v>0</v>
      </c>
      <c r="BC228" s="112">
        <f t="shared" si="114"/>
        <v>0</v>
      </c>
      <c r="BD228" s="112">
        <f t="shared" si="115"/>
        <v>0</v>
      </c>
      <c r="BE228" s="112">
        <f t="shared" si="116"/>
        <v>0</v>
      </c>
    </row>
    <row r="229" spans="1:57" x14ac:dyDescent="0.2">
      <c r="A229" t="s">
        <v>56</v>
      </c>
      <c r="B229">
        <v>840168544561</v>
      </c>
      <c r="C229" s="2" t="s">
        <v>284</v>
      </c>
      <c r="D229" s="2" t="s">
        <v>285</v>
      </c>
      <c r="E229" s="2" t="s">
        <v>286</v>
      </c>
      <c r="F229" s="2" t="s">
        <v>60</v>
      </c>
      <c r="G229" s="2" t="s">
        <v>109</v>
      </c>
      <c r="H229" s="2" t="s">
        <v>127</v>
      </c>
      <c r="I229" s="2" t="s">
        <v>368</v>
      </c>
      <c r="J229" s="2" t="s">
        <v>3994</v>
      </c>
      <c r="K229" s="3">
        <v>0</v>
      </c>
      <c r="L229" s="25">
        <v>387.54</v>
      </c>
      <c r="M229" s="2" t="s">
        <v>2204</v>
      </c>
      <c r="N229" s="2" t="s">
        <v>66</v>
      </c>
      <c r="O229" s="3">
        <v>8</v>
      </c>
      <c r="P229" s="3">
        <v>1845</v>
      </c>
      <c r="Q229" s="21">
        <f>SUMIF('On Orders'!$B:$B,$C229,'On Orders'!E:E)</f>
        <v>0</v>
      </c>
      <c r="R229" s="22">
        <f>SUMIF('On Orders'!$B:$B,$C229,'On Orders'!F:F)</f>
        <v>0</v>
      </c>
      <c r="S229" s="22">
        <f>SUMIF('On Orders'!$B:$B,$C229,'On Orders'!G:G)</f>
        <v>0</v>
      </c>
      <c r="T229" s="22">
        <f>SUMIF('On Orders'!$B:$B,$C229,'On Orders'!H:H)</f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1">
        <f t="shared" si="99"/>
        <v>1853</v>
      </c>
      <c r="AH229" s="26">
        <f t="shared" si="100"/>
        <v>1853</v>
      </c>
      <c r="AI229" s="26">
        <f t="shared" si="109"/>
        <v>1853</v>
      </c>
      <c r="AJ229" s="26">
        <f t="shared" si="110"/>
        <v>1853</v>
      </c>
      <c r="AK229" s="26">
        <f t="shared" si="111"/>
        <v>1853</v>
      </c>
      <c r="AL229" s="26">
        <f t="shared" si="112"/>
        <v>1853</v>
      </c>
      <c r="AM229" s="30">
        <f t="shared" si="117"/>
        <v>0</v>
      </c>
      <c r="AN229" s="30">
        <f t="shared" si="118"/>
        <v>0</v>
      </c>
      <c r="AO229" s="30">
        <f t="shared" si="119"/>
        <v>0</v>
      </c>
      <c r="AP229" s="30">
        <f t="shared" si="120"/>
        <v>0</v>
      </c>
      <c r="AQ229" s="30">
        <f t="shared" si="121"/>
        <v>0</v>
      </c>
      <c r="AR229" s="30">
        <f t="shared" si="122"/>
        <v>0</v>
      </c>
      <c r="AS229" s="22">
        <f t="shared" si="123"/>
        <v>0</v>
      </c>
      <c r="AT229" s="112">
        <f t="shared" si="101"/>
        <v>0</v>
      </c>
      <c r="AU229" s="112">
        <f t="shared" si="102"/>
        <v>0</v>
      </c>
      <c r="AV229" s="112">
        <f t="shared" si="103"/>
        <v>0</v>
      </c>
      <c r="AW229" s="112">
        <f t="shared" si="104"/>
        <v>0</v>
      </c>
      <c r="AX229" s="112">
        <f t="shared" si="105"/>
        <v>0</v>
      </c>
      <c r="AY229" s="112">
        <f t="shared" si="106"/>
        <v>0</v>
      </c>
      <c r="AZ229" s="112">
        <f t="shared" si="107"/>
        <v>0</v>
      </c>
      <c r="BA229" s="112">
        <f t="shared" si="108"/>
        <v>0</v>
      </c>
      <c r="BB229" s="112">
        <f t="shared" si="113"/>
        <v>0</v>
      </c>
      <c r="BC229" s="112">
        <f t="shared" si="114"/>
        <v>0</v>
      </c>
      <c r="BD229" s="112">
        <f t="shared" si="115"/>
        <v>0</v>
      </c>
      <c r="BE229" s="112">
        <f t="shared" si="116"/>
        <v>0</v>
      </c>
    </row>
    <row r="230" spans="1:57" x14ac:dyDescent="0.2">
      <c r="A230" t="s">
        <v>56</v>
      </c>
      <c r="B230">
        <v>840168541621</v>
      </c>
      <c r="C230" s="2" t="s">
        <v>944</v>
      </c>
      <c r="D230" s="2" t="s">
        <v>945</v>
      </c>
      <c r="E230" s="2" t="s">
        <v>946</v>
      </c>
      <c r="F230" s="2" t="s">
        <v>60</v>
      </c>
      <c r="G230" s="2" t="s">
        <v>109</v>
      </c>
      <c r="H230" s="2" t="s">
        <v>127</v>
      </c>
      <c r="I230" s="2" t="s">
        <v>368</v>
      </c>
      <c r="J230" s="2" t="s">
        <v>3994</v>
      </c>
      <c r="K230" s="3">
        <v>0</v>
      </c>
      <c r="L230" s="25">
        <v>387.54</v>
      </c>
      <c r="M230" s="2" t="s">
        <v>2204</v>
      </c>
      <c r="N230" s="2" t="s">
        <v>66</v>
      </c>
      <c r="O230" s="3">
        <v>79</v>
      </c>
      <c r="P230" s="3">
        <v>1</v>
      </c>
      <c r="Q230" s="21">
        <f>SUMIF('On Orders'!$B:$B,$C230,'On Orders'!E:E)</f>
        <v>0</v>
      </c>
      <c r="R230" s="22">
        <f>SUMIF('On Orders'!$B:$B,$C230,'On Orders'!F:F)</f>
        <v>0</v>
      </c>
      <c r="S230" s="22">
        <f>SUMIF('On Orders'!$B:$B,$C230,'On Orders'!G:G)</f>
        <v>0</v>
      </c>
      <c r="T230" s="22">
        <f>SUMIF('On Orders'!$B:$B,$C230,'On Orders'!H:H)</f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1">
        <f t="shared" si="99"/>
        <v>80</v>
      </c>
      <c r="AH230" s="26">
        <f t="shared" si="100"/>
        <v>80</v>
      </c>
      <c r="AI230" s="26">
        <f t="shared" si="109"/>
        <v>80</v>
      </c>
      <c r="AJ230" s="26">
        <f t="shared" si="110"/>
        <v>80</v>
      </c>
      <c r="AK230" s="26">
        <f t="shared" si="111"/>
        <v>80</v>
      </c>
      <c r="AL230" s="26">
        <f t="shared" si="112"/>
        <v>80</v>
      </c>
      <c r="AM230" s="30">
        <f t="shared" si="117"/>
        <v>0</v>
      </c>
      <c r="AN230" s="30">
        <f t="shared" si="118"/>
        <v>0</v>
      </c>
      <c r="AO230" s="30">
        <f t="shared" si="119"/>
        <v>0</v>
      </c>
      <c r="AP230" s="30">
        <f t="shared" si="120"/>
        <v>0</v>
      </c>
      <c r="AQ230" s="30">
        <f t="shared" si="121"/>
        <v>0</v>
      </c>
      <c r="AR230" s="30">
        <f t="shared" si="122"/>
        <v>0</v>
      </c>
      <c r="AS230" s="22">
        <f t="shared" si="123"/>
        <v>0</v>
      </c>
      <c r="AT230" s="112">
        <f t="shared" si="101"/>
        <v>0</v>
      </c>
      <c r="AU230" s="112">
        <f t="shared" si="102"/>
        <v>0</v>
      </c>
      <c r="AV230" s="112">
        <f t="shared" si="103"/>
        <v>0</v>
      </c>
      <c r="AW230" s="112">
        <f t="shared" si="104"/>
        <v>0</v>
      </c>
      <c r="AX230" s="112">
        <f t="shared" si="105"/>
        <v>0</v>
      </c>
      <c r="AY230" s="112">
        <f t="shared" si="106"/>
        <v>0</v>
      </c>
      <c r="AZ230" s="112">
        <f t="shared" si="107"/>
        <v>0</v>
      </c>
      <c r="BA230" s="112">
        <f t="shared" si="108"/>
        <v>0</v>
      </c>
      <c r="BB230" s="112">
        <f t="shared" si="113"/>
        <v>0</v>
      </c>
      <c r="BC230" s="112">
        <f t="shared" si="114"/>
        <v>0</v>
      </c>
      <c r="BD230" s="112">
        <f t="shared" si="115"/>
        <v>0</v>
      </c>
      <c r="BE230" s="112">
        <f t="shared" si="116"/>
        <v>0</v>
      </c>
    </row>
    <row r="231" spans="1:57" x14ac:dyDescent="0.2">
      <c r="A231" t="s">
        <v>56</v>
      </c>
      <c r="B231">
        <v>840168541584</v>
      </c>
      <c r="C231" s="2" t="s">
        <v>947</v>
      </c>
      <c r="D231" s="2" t="s">
        <v>948</v>
      </c>
      <c r="E231" s="2" t="s">
        <v>949</v>
      </c>
      <c r="F231" s="2" t="s">
        <v>60</v>
      </c>
      <c r="G231" s="2" t="s">
        <v>109</v>
      </c>
      <c r="H231" s="2" t="s">
        <v>127</v>
      </c>
      <c r="I231" s="2" t="s">
        <v>368</v>
      </c>
      <c r="J231" s="2" t="s">
        <v>3994</v>
      </c>
      <c r="K231" s="3">
        <v>0</v>
      </c>
      <c r="L231" s="25">
        <v>387.54</v>
      </c>
      <c r="M231" s="2" t="s">
        <v>2204</v>
      </c>
      <c r="N231" s="2" t="s">
        <v>66</v>
      </c>
      <c r="O231" s="3">
        <v>12</v>
      </c>
      <c r="P231" s="3">
        <v>0</v>
      </c>
      <c r="Q231" s="21">
        <f>SUMIF('On Orders'!$B:$B,$C231,'On Orders'!E:E)</f>
        <v>0</v>
      </c>
      <c r="R231" s="22">
        <f>SUMIF('On Orders'!$B:$B,$C231,'On Orders'!F:F)</f>
        <v>0</v>
      </c>
      <c r="S231" s="22">
        <f>SUMIF('On Orders'!$B:$B,$C231,'On Orders'!G:G)</f>
        <v>0</v>
      </c>
      <c r="T231" s="22">
        <f>SUMIF('On Orders'!$B:$B,$C231,'On Orders'!H:H)</f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1">
        <f t="shared" si="99"/>
        <v>12</v>
      </c>
      <c r="AH231" s="26">
        <f t="shared" si="100"/>
        <v>12</v>
      </c>
      <c r="AI231" s="26">
        <f t="shared" si="109"/>
        <v>12</v>
      </c>
      <c r="AJ231" s="26">
        <f t="shared" si="110"/>
        <v>12</v>
      </c>
      <c r="AK231" s="26">
        <f t="shared" si="111"/>
        <v>12</v>
      </c>
      <c r="AL231" s="26">
        <f t="shared" si="112"/>
        <v>12</v>
      </c>
      <c r="AM231" s="30">
        <f t="shared" si="117"/>
        <v>0</v>
      </c>
      <c r="AN231" s="30">
        <f t="shared" si="118"/>
        <v>0</v>
      </c>
      <c r="AO231" s="30">
        <f t="shared" si="119"/>
        <v>0</v>
      </c>
      <c r="AP231" s="30">
        <f t="shared" si="120"/>
        <v>0</v>
      </c>
      <c r="AQ231" s="30">
        <f t="shared" si="121"/>
        <v>0</v>
      </c>
      <c r="AR231" s="30">
        <f t="shared" si="122"/>
        <v>0</v>
      </c>
      <c r="AS231" s="22">
        <f t="shared" si="123"/>
        <v>0</v>
      </c>
      <c r="AT231" s="112">
        <f t="shared" si="101"/>
        <v>0</v>
      </c>
      <c r="AU231" s="112">
        <f t="shared" si="102"/>
        <v>0</v>
      </c>
      <c r="AV231" s="112">
        <f t="shared" si="103"/>
        <v>0</v>
      </c>
      <c r="AW231" s="112">
        <f t="shared" si="104"/>
        <v>0</v>
      </c>
      <c r="AX231" s="112">
        <f t="shared" si="105"/>
        <v>0</v>
      </c>
      <c r="AY231" s="112">
        <f t="shared" si="106"/>
        <v>0</v>
      </c>
      <c r="AZ231" s="112">
        <f t="shared" si="107"/>
        <v>0</v>
      </c>
      <c r="BA231" s="112">
        <f t="shared" si="108"/>
        <v>0</v>
      </c>
      <c r="BB231" s="112">
        <f t="shared" si="113"/>
        <v>0</v>
      </c>
      <c r="BC231" s="112">
        <f t="shared" si="114"/>
        <v>0</v>
      </c>
      <c r="BD231" s="112">
        <f t="shared" si="115"/>
        <v>0</v>
      </c>
      <c r="BE231" s="112">
        <f t="shared" si="116"/>
        <v>0</v>
      </c>
    </row>
    <row r="232" spans="1:57" x14ac:dyDescent="0.2">
      <c r="A232" t="s">
        <v>56</v>
      </c>
      <c r="B232">
        <v>840168541591</v>
      </c>
      <c r="C232" s="2" t="s">
        <v>950</v>
      </c>
      <c r="D232" s="2" t="s">
        <v>951</v>
      </c>
      <c r="E232" s="2" t="s">
        <v>952</v>
      </c>
      <c r="F232" s="2" t="s">
        <v>60</v>
      </c>
      <c r="G232" s="2" t="s">
        <v>109</v>
      </c>
      <c r="H232" s="2" t="s">
        <v>127</v>
      </c>
      <c r="I232" s="2" t="s">
        <v>368</v>
      </c>
      <c r="J232" s="2" t="s">
        <v>3994</v>
      </c>
      <c r="K232" s="3">
        <v>0</v>
      </c>
      <c r="L232" s="25">
        <v>387.54</v>
      </c>
      <c r="M232" s="2" t="s">
        <v>2204</v>
      </c>
      <c r="N232" s="2" t="s">
        <v>66</v>
      </c>
      <c r="O232" s="3">
        <v>25</v>
      </c>
      <c r="P232" s="3">
        <v>0</v>
      </c>
      <c r="Q232" s="21">
        <f>SUMIF('On Orders'!$B:$B,$C232,'On Orders'!E:E)</f>
        <v>0</v>
      </c>
      <c r="R232" s="22">
        <f>SUMIF('On Orders'!$B:$B,$C232,'On Orders'!F:F)</f>
        <v>0</v>
      </c>
      <c r="S232" s="22">
        <f>SUMIF('On Orders'!$B:$B,$C232,'On Orders'!G:G)</f>
        <v>0</v>
      </c>
      <c r="T232" s="22">
        <f>SUMIF('On Orders'!$B:$B,$C232,'On Orders'!H:H)</f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1">
        <f t="shared" si="99"/>
        <v>25</v>
      </c>
      <c r="AH232" s="26">
        <f t="shared" si="100"/>
        <v>25</v>
      </c>
      <c r="AI232" s="26">
        <f t="shared" si="109"/>
        <v>25</v>
      </c>
      <c r="AJ232" s="26">
        <f t="shared" si="110"/>
        <v>25</v>
      </c>
      <c r="AK232" s="26">
        <f t="shared" si="111"/>
        <v>25</v>
      </c>
      <c r="AL232" s="26">
        <f t="shared" si="112"/>
        <v>25</v>
      </c>
      <c r="AM232" s="30">
        <f t="shared" si="117"/>
        <v>0</v>
      </c>
      <c r="AN232" s="30">
        <f t="shared" si="118"/>
        <v>0</v>
      </c>
      <c r="AO232" s="30">
        <f t="shared" si="119"/>
        <v>0</v>
      </c>
      <c r="AP232" s="30">
        <f t="shared" si="120"/>
        <v>0</v>
      </c>
      <c r="AQ232" s="30">
        <f t="shared" si="121"/>
        <v>0</v>
      </c>
      <c r="AR232" s="30">
        <f t="shared" si="122"/>
        <v>0</v>
      </c>
      <c r="AS232" s="22">
        <f t="shared" si="123"/>
        <v>0</v>
      </c>
      <c r="AT232" s="112">
        <f t="shared" si="101"/>
        <v>0</v>
      </c>
      <c r="AU232" s="112">
        <f t="shared" si="102"/>
        <v>0</v>
      </c>
      <c r="AV232" s="112">
        <f t="shared" si="103"/>
        <v>0</v>
      </c>
      <c r="AW232" s="112">
        <f t="shared" si="104"/>
        <v>0</v>
      </c>
      <c r="AX232" s="112">
        <f t="shared" si="105"/>
        <v>0</v>
      </c>
      <c r="AY232" s="112">
        <f t="shared" si="106"/>
        <v>0</v>
      </c>
      <c r="AZ232" s="112">
        <f t="shared" si="107"/>
        <v>0</v>
      </c>
      <c r="BA232" s="112">
        <f t="shared" si="108"/>
        <v>0</v>
      </c>
      <c r="BB232" s="112">
        <f t="shared" si="113"/>
        <v>0</v>
      </c>
      <c r="BC232" s="112">
        <f t="shared" si="114"/>
        <v>0</v>
      </c>
      <c r="BD232" s="112">
        <f t="shared" si="115"/>
        <v>0</v>
      </c>
      <c r="BE232" s="112">
        <f t="shared" si="116"/>
        <v>0</v>
      </c>
    </row>
    <row r="233" spans="1:57" x14ac:dyDescent="0.2">
      <c r="A233" t="s">
        <v>56</v>
      </c>
      <c r="B233">
        <v>840168546800</v>
      </c>
      <c r="C233" s="2" t="s">
        <v>953</v>
      </c>
      <c r="D233" s="2">
        <v>840168546800</v>
      </c>
      <c r="E233" s="2" t="s">
        <v>954</v>
      </c>
      <c r="F233" s="2" t="s">
        <v>60</v>
      </c>
      <c r="G233" s="2" t="s">
        <v>61</v>
      </c>
      <c r="H233" s="2" t="s">
        <v>955</v>
      </c>
      <c r="I233" s="2" t="s">
        <v>368</v>
      </c>
      <c r="J233" s="2" t="s">
        <v>3994</v>
      </c>
      <c r="K233" s="3">
        <v>0</v>
      </c>
      <c r="L233" s="25">
        <v>309.95999999999998</v>
      </c>
      <c r="M233" s="2" t="s">
        <v>2204</v>
      </c>
      <c r="N233" s="2" t="s">
        <v>66</v>
      </c>
      <c r="O233" s="3">
        <v>274</v>
      </c>
      <c r="P233" s="3">
        <v>6</v>
      </c>
      <c r="Q233" s="21">
        <f>SUMIF('On Orders'!$B:$B,$C233,'On Orders'!E:E)</f>
        <v>0</v>
      </c>
      <c r="R233" s="22">
        <f>SUMIF('On Orders'!$B:$B,$C233,'On Orders'!F:F)</f>
        <v>0</v>
      </c>
      <c r="S233" s="22">
        <f>SUMIF('On Orders'!$B:$B,$C233,'On Orders'!G:G)</f>
        <v>0</v>
      </c>
      <c r="T233" s="22">
        <f>SUMIF('On Orders'!$B:$B,$C233,'On Orders'!H:H)</f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1">
        <f t="shared" si="99"/>
        <v>280</v>
      </c>
      <c r="AH233" s="26">
        <f t="shared" si="100"/>
        <v>280</v>
      </c>
      <c r="AI233" s="26">
        <f t="shared" si="109"/>
        <v>280</v>
      </c>
      <c r="AJ233" s="26">
        <f t="shared" si="110"/>
        <v>280</v>
      </c>
      <c r="AK233" s="26">
        <f t="shared" si="111"/>
        <v>280</v>
      </c>
      <c r="AL233" s="26">
        <f t="shared" si="112"/>
        <v>280</v>
      </c>
      <c r="AM233" s="30">
        <f t="shared" si="117"/>
        <v>0</v>
      </c>
      <c r="AN233" s="30">
        <f t="shared" si="118"/>
        <v>0</v>
      </c>
      <c r="AO233" s="30">
        <f t="shared" si="119"/>
        <v>0</v>
      </c>
      <c r="AP233" s="30">
        <f t="shared" si="120"/>
        <v>0</v>
      </c>
      <c r="AQ233" s="30">
        <f t="shared" si="121"/>
        <v>0</v>
      </c>
      <c r="AR233" s="30">
        <f t="shared" si="122"/>
        <v>0</v>
      </c>
      <c r="AS233" s="22">
        <f t="shared" si="123"/>
        <v>0</v>
      </c>
      <c r="AT233" s="112">
        <f t="shared" si="101"/>
        <v>0</v>
      </c>
      <c r="AU233" s="112">
        <f t="shared" si="102"/>
        <v>0</v>
      </c>
      <c r="AV233" s="112">
        <f t="shared" si="103"/>
        <v>0</v>
      </c>
      <c r="AW233" s="112">
        <f t="shared" si="104"/>
        <v>0</v>
      </c>
      <c r="AX233" s="112">
        <f t="shared" si="105"/>
        <v>0</v>
      </c>
      <c r="AY233" s="112">
        <f t="shared" si="106"/>
        <v>0</v>
      </c>
      <c r="AZ233" s="112">
        <f t="shared" si="107"/>
        <v>0</v>
      </c>
      <c r="BA233" s="112">
        <f t="shared" si="108"/>
        <v>0</v>
      </c>
      <c r="BB233" s="112">
        <f t="shared" si="113"/>
        <v>0</v>
      </c>
      <c r="BC233" s="112">
        <f t="shared" si="114"/>
        <v>0</v>
      </c>
      <c r="BD233" s="112">
        <f t="shared" si="115"/>
        <v>0</v>
      </c>
      <c r="BE233" s="112">
        <f t="shared" si="116"/>
        <v>0</v>
      </c>
    </row>
    <row r="234" spans="1:57" x14ac:dyDescent="0.2">
      <c r="A234" t="s">
        <v>56</v>
      </c>
      <c r="B234">
        <v>840168546282</v>
      </c>
      <c r="C234" s="2" t="s">
        <v>308</v>
      </c>
      <c r="D234" s="2">
        <v>840168546282</v>
      </c>
      <c r="E234" s="2" t="s">
        <v>310</v>
      </c>
      <c r="F234" s="2" t="s">
        <v>60</v>
      </c>
      <c r="G234" s="2" t="s">
        <v>61</v>
      </c>
      <c r="H234" s="2" t="s">
        <v>311</v>
      </c>
      <c r="I234" s="2" t="s">
        <v>368</v>
      </c>
      <c r="J234" s="2" t="s">
        <v>3994</v>
      </c>
      <c r="K234" s="3">
        <v>0</v>
      </c>
      <c r="L234" s="25">
        <v>387.54</v>
      </c>
      <c r="M234" s="2" t="s">
        <v>2204</v>
      </c>
      <c r="N234" s="2" t="s">
        <v>66</v>
      </c>
      <c r="O234" s="3">
        <v>138</v>
      </c>
      <c r="P234" s="3">
        <v>103</v>
      </c>
      <c r="Q234" s="21">
        <f>SUMIF('On Orders'!$B:$B,$C234,'On Orders'!E:E)</f>
        <v>0</v>
      </c>
      <c r="R234" s="22">
        <f>SUMIF('On Orders'!$B:$B,$C234,'On Orders'!F:F)</f>
        <v>0</v>
      </c>
      <c r="S234" s="22">
        <f>SUMIF('On Orders'!$B:$B,$C234,'On Orders'!G:G)</f>
        <v>0</v>
      </c>
      <c r="T234" s="22">
        <f>SUMIF('On Orders'!$B:$B,$C234,'On Orders'!H:H)</f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1">
        <f t="shared" si="99"/>
        <v>241</v>
      </c>
      <c r="AH234" s="26">
        <f t="shared" si="100"/>
        <v>241</v>
      </c>
      <c r="AI234" s="26">
        <f t="shared" si="109"/>
        <v>241</v>
      </c>
      <c r="AJ234" s="26">
        <f t="shared" si="110"/>
        <v>241</v>
      </c>
      <c r="AK234" s="26">
        <f t="shared" si="111"/>
        <v>241</v>
      </c>
      <c r="AL234" s="26">
        <f t="shared" si="112"/>
        <v>241</v>
      </c>
      <c r="AM234" s="30">
        <f t="shared" si="117"/>
        <v>0</v>
      </c>
      <c r="AN234" s="30">
        <f t="shared" si="118"/>
        <v>0</v>
      </c>
      <c r="AO234" s="30">
        <f t="shared" si="119"/>
        <v>0</v>
      </c>
      <c r="AP234" s="30">
        <f t="shared" si="120"/>
        <v>0</v>
      </c>
      <c r="AQ234" s="30">
        <f t="shared" si="121"/>
        <v>0</v>
      </c>
      <c r="AR234" s="30">
        <f t="shared" si="122"/>
        <v>0</v>
      </c>
      <c r="AS234" s="22">
        <f t="shared" si="123"/>
        <v>0</v>
      </c>
      <c r="AT234" s="112">
        <f t="shared" si="101"/>
        <v>0</v>
      </c>
      <c r="AU234" s="112">
        <f t="shared" si="102"/>
        <v>0</v>
      </c>
      <c r="AV234" s="112">
        <f t="shared" si="103"/>
        <v>0</v>
      </c>
      <c r="AW234" s="112">
        <f t="shared" si="104"/>
        <v>0</v>
      </c>
      <c r="AX234" s="112">
        <f t="shared" si="105"/>
        <v>0</v>
      </c>
      <c r="AY234" s="112">
        <f t="shared" si="106"/>
        <v>0</v>
      </c>
      <c r="AZ234" s="112">
        <f t="shared" si="107"/>
        <v>0</v>
      </c>
      <c r="BA234" s="112">
        <f t="shared" si="108"/>
        <v>0</v>
      </c>
      <c r="BB234" s="112">
        <f t="shared" si="113"/>
        <v>0</v>
      </c>
      <c r="BC234" s="112">
        <f t="shared" si="114"/>
        <v>0</v>
      </c>
      <c r="BD234" s="112">
        <f t="shared" si="115"/>
        <v>0</v>
      </c>
      <c r="BE234" s="112">
        <f t="shared" si="116"/>
        <v>0</v>
      </c>
    </row>
    <row r="235" spans="1:57" x14ac:dyDescent="0.2">
      <c r="A235" t="s">
        <v>56</v>
      </c>
      <c r="B235">
        <v>840168546565</v>
      </c>
      <c r="C235" s="2" t="s">
        <v>321</v>
      </c>
      <c r="D235" s="2">
        <v>840168546565</v>
      </c>
      <c r="E235" s="2" t="s">
        <v>323</v>
      </c>
      <c r="F235" s="2" t="s">
        <v>60</v>
      </c>
      <c r="G235" s="2" t="s">
        <v>61</v>
      </c>
      <c r="H235" s="2" t="s">
        <v>74</v>
      </c>
      <c r="I235" s="2" t="s">
        <v>368</v>
      </c>
      <c r="J235" s="2" t="s">
        <v>3994</v>
      </c>
      <c r="K235" s="3">
        <v>320</v>
      </c>
      <c r="L235" s="25">
        <v>387.54</v>
      </c>
      <c r="M235" s="2" t="s">
        <v>2204</v>
      </c>
      <c r="N235" s="2" t="s">
        <v>66</v>
      </c>
      <c r="O235" s="3">
        <v>121</v>
      </c>
      <c r="P235" s="3">
        <v>0</v>
      </c>
      <c r="Q235" s="21">
        <f>SUMIF('On Orders'!$B:$B,$C235,'On Orders'!E:E)</f>
        <v>0</v>
      </c>
      <c r="R235" s="22">
        <f>SUMIF('On Orders'!$B:$B,$C235,'On Orders'!F:F)</f>
        <v>0</v>
      </c>
      <c r="S235" s="22">
        <f>SUMIF('On Orders'!$B:$B,$C235,'On Orders'!G:G)</f>
        <v>0</v>
      </c>
      <c r="T235" s="22">
        <f>SUMIF('On Orders'!$B:$B,$C235,'On Orders'!H:H)</f>
        <v>0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1">
        <f t="shared" si="99"/>
        <v>-199</v>
      </c>
      <c r="AH235" s="26">
        <f t="shared" si="100"/>
        <v>0</v>
      </c>
      <c r="AI235" s="26">
        <f t="shared" si="109"/>
        <v>0</v>
      </c>
      <c r="AJ235" s="26">
        <f t="shared" si="110"/>
        <v>0</v>
      </c>
      <c r="AK235" s="26">
        <f t="shared" si="111"/>
        <v>0</v>
      </c>
      <c r="AL235" s="26">
        <f t="shared" si="112"/>
        <v>0</v>
      </c>
      <c r="AM235" s="30">
        <f t="shared" si="117"/>
        <v>0</v>
      </c>
      <c r="AN235" s="30">
        <f t="shared" si="118"/>
        <v>0</v>
      </c>
      <c r="AO235" s="30">
        <f t="shared" si="119"/>
        <v>0</v>
      </c>
      <c r="AP235" s="30">
        <f t="shared" si="120"/>
        <v>0</v>
      </c>
      <c r="AQ235" s="30">
        <f t="shared" si="121"/>
        <v>0</v>
      </c>
      <c r="AR235" s="30">
        <f t="shared" si="122"/>
        <v>0</v>
      </c>
      <c r="AS235" s="22">
        <f t="shared" si="123"/>
        <v>0</v>
      </c>
      <c r="AT235" s="112">
        <f t="shared" si="101"/>
        <v>387.54</v>
      </c>
      <c r="AU235" s="112">
        <f t="shared" si="102"/>
        <v>0</v>
      </c>
      <c r="AV235" s="112">
        <f t="shared" si="103"/>
        <v>0</v>
      </c>
      <c r="AW235" s="112">
        <f t="shared" si="104"/>
        <v>0</v>
      </c>
      <c r="AX235" s="112">
        <f t="shared" si="105"/>
        <v>0</v>
      </c>
      <c r="AY235" s="112">
        <f t="shared" si="106"/>
        <v>0</v>
      </c>
      <c r="AZ235" s="112">
        <f t="shared" si="107"/>
        <v>0</v>
      </c>
      <c r="BA235" s="112">
        <f t="shared" si="108"/>
        <v>0</v>
      </c>
      <c r="BB235" s="112">
        <f t="shared" si="113"/>
        <v>0</v>
      </c>
      <c r="BC235" s="112">
        <f t="shared" si="114"/>
        <v>0</v>
      </c>
      <c r="BD235" s="112">
        <f t="shared" si="115"/>
        <v>0</v>
      </c>
      <c r="BE235" s="112">
        <f t="shared" si="116"/>
        <v>0</v>
      </c>
    </row>
    <row r="236" spans="1:57" x14ac:dyDescent="0.2">
      <c r="A236" t="s">
        <v>56</v>
      </c>
      <c r="B236">
        <v>848709070142</v>
      </c>
      <c r="C236" s="2" t="s">
        <v>956</v>
      </c>
      <c r="D236" s="2" t="s">
        <v>957</v>
      </c>
      <c r="E236" s="2" t="s">
        <v>958</v>
      </c>
      <c r="F236" s="2" t="s">
        <v>60</v>
      </c>
      <c r="G236" s="2" t="s">
        <v>959</v>
      </c>
      <c r="H236" s="2" t="s">
        <v>960</v>
      </c>
      <c r="I236" s="2" t="s">
        <v>368</v>
      </c>
      <c r="J236" s="2" t="s">
        <v>3994</v>
      </c>
      <c r="K236" s="3">
        <v>0</v>
      </c>
      <c r="L236" s="25">
        <v>232.24</v>
      </c>
      <c r="M236" s="2" t="s">
        <v>2204</v>
      </c>
      <c r="N236" s="2" t="s">
        <v>66</v>
      </c>
      <c r="O236" s="3">
        <v>0</v>
      </c>
      <c r="P236" s="3">
        <v>0</v>
      </c>
      <c r="Q236" s="21">
        <f>SUMIF('On Orders'!$B:$B,$C236,'On Orders'!E:E)</f>
        <v>0</v>
      </c>
      <c r="R236" s="22">
        <f>SUMIF('On Orders'!$B:$B,$C236,'On Orders'!F:F)</f>
        <v>0</v>
      </c>
      <c r="S236" s="22">
        <f>SUMIF('On Orders'!$B:$B,$C236,'On Orders'!G:G)</f>
        <v>0</v>
      </c>
      <c r="T236" s="22">
        <f>SUMIF('On Orders'!$B:$B,$C236,'On Orders'!H:H)</f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1">
        <f t="shared" si="99"/>
        <v>0</v>
      </c>
      <c r="AH236" s="26">
        <f t="shared" si="100"/>
        <v>0</v>
      </c>
      <c r="AI236" s="26">
        <f t="shared" si="109"/>
        <v>0</v>
      </c>
      <c r="AJ236" s="26">
        <f t="shared" si="110"/>
        <v>0</v>
      </c>
      <c r="AK236" s="26">
        <f t="shared" si="111"/>
        <v>0</v>
      </c>
      <c r="AL236" s="26">
        <f t="shared" si="112"/>
        <v>0</v>
      </c>
      <c r="AM236" s="30">
        <f t="shared" si="117"/>
        <v>0</v>
      </c>
      <c r="AN236" s="30">
        <f t="shared" si="118"/>
        <v>0</v>
      </c>
      <c r="AO236" s="30">
        <f t="shared" si="119"/>
        <v>0</v>
      </c>
      <c r="AP236" s="30">
        <f t="shared" si="120"/>
        <v>0</v>
      </c>
      <c r="AQ236" s="30">
        <f t="shared" si="121"/>
        <v>0</v>
      </c>
      <c r="AR236" s="30">
        <f t="shared" si="122"/>
        <v>0</v>
      </c>
      <c r="AS236" s="22">
        <f t="shared" si="123"/>
        <v>0</v>
      </c>
      <c r="AT236" s="112">
        <f t="shared" si="101"/>
        <v>0</v>
      </c>
      <c r="AU236" s="112">
        <f t="shared" si="102"/>
        <v>0</v>
      </c>
      <c r="AV236" s="112">
        <f t="shared" si="103"/>
        <v>0</v>
      </c>
      <c r="AW236" s="112">
        <f t="shared" si="104"/>
        <v>0</v>
      </c>
      <c r="AX236" s="112">
        <f t="shared" si="105"/>
        <v>0</v>
      </c>
      <c r="AY236" s="112">
        <f t="shared" si="106"/>
        <v>0</v>
      </c>
      <c r="AZ236" s="112">
        <f t="shared" si="107"/>
        <v>0</v>
      </c>
      <c r="BA236" s="112">
        <f t="shared" si="108"/>
        <v>0</v>
      </c>
      <c r="BB236" s="112">
        <f t="shared" si="113"/>
        <v>0</v>
      </c>
      <c r="BC236" s="112">
        <f t="shared" si="114"/>
        <v>0</v>
      </c>
      <c r="BD236" s="112">
        <f t="shared" si="115"/>
        <v>0</v>
      </c>
      <c r="BE236" s="112">
        <f t="shared" si="116"/>
        <v>0</v>
      </c>
    </row>
    <row r="237" spans="1:57" x14ac:dyDescent="0.2">
      <c r="A237" t="s">
        <v>56</v>
      </c>
      <c r="B237">
        <v>848709087416</v>
      </c>
      <c r="C237" s="2" t="s">
        <v>961</v>
      </c>
      <c r="D237" s="2" t="s">
        <v>962</v>
      </c>
      <c r="E237" s="2" t="s">
        <v>963</v>
      </c>
      <c r="F237" s="2" t="s">
        <v>60</v>
      </c>
      <c r="G237" s="2" t="s">
        <v>964</v>
      </c>
      <c r="H237" s="2" t="s">
        <v>965</v>
      </c>
      <c r="I237" s="2" t="s">
        <v>368</v>
      </c>
      <c r="J237" s="2" t="s">
        <v>3994</v>
      </c>
      <c r="K237" s="3">
        <v>0</v>
      </c>
      <c r="L237" s="25">
        <v>387.54</v>
      </c>
      <c r="M237" s="2" t="s">
        <v>2204</v>
      </c>
      <c r="N237" s="2" t="s">
        <v>66</v>
      </c>
      <c r="O237" s="3">
        <v>0</v>
      </c>
      <c r="P237" s="3">
        <v>0</v>
      </c>
      <c r="Q237" s="21">
        <f>SUMIF('On Orders'!$B:$B,$C237,'On Orders'!E:E)</f>
        <v>0</v>
      </c>
      <c r="R237" s="22">
        <f>SUMIF('On Orders'!$B:$B,$C237,'On Orders'!F:F)</f>
        <v>0</v>
      </c>
      <c r="S237" s="22">
        <f>SUMIF('On Orders'!$B:$B,$C237,'On Orders'!G:G)</f>
        <v>0</v>
      </c>
      <c r="T237" s="22">
        <f>SUMIF('On Orders'!$B:$B,$C237,'On Orders'!H:H)</f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1">
        <f t="shared" si="99"/>
        <v>0</v>
      </c>
      <c r="AH237" s="26">
        <f t="shared" si="100"/>
        <v>0</v>
      </c>
      <c r="AI237" s="26">
        <f t="shared" si="109"/>
        <v>0</v>
      </c>
      <c r="AJ237" s="26">
        <f t="shared" si="110"/>
        <v>0</v>
      </c>
      <c r="AK237" s="26">
        <f t="shared" si="111"/>
        <v>0</v>
      </c>
      <c r="AL237" s="26">
        <f t="shared" si="112"/>
        <v>0</v>
      </c>
      <c r="AM237" s="30">
        <f t="shared" si="117"/>
        <v>0</v>
      </c>
      <c r="AN237" s="30">
        <f t="shared" si="118"/>
        <v>0</v>
      </c>
      <c r="AO237" s="30">
        <f t="shared" si="119"/>
        <v>0</v>
      </c>
      <c r="AP237" s="30">
        <f t="shared" si="120"/>
        <v>0</v>
      </c>
      <c r="AQ237" s="30">
        <f t="shared" si="121"/>
        <v>0</v>
      </c>
      <c r="AR237" s="30">
        <f t="shared" si="122"/>
        <v>0</v>
      </c>
      <c r="AS237" s="22">
        <f t="shared" si="123"/>
        <v>0</v>
      </c>
      <c r="AT237" s="112">
        <f t="shared" si="101"/>
        <v>0</v>
      </c>
      <c r="AU237" s="112">
        <f t="shared" si="102"/>
        <v>0</v>
      </c>
      <c r="AV237" s="112">
        <f t="shared" si="103"/>
        <v>0</v>
      </c>
      <c r="AW237" s="112">
        <f t="shared" si="104"/>
        <v>0</v>
      </c>
      <c r="AX237" s="112">
        <f t="shared" si="105"/>
        <v>0</v>
      </c>
      <c r="AY237" s="112">
        <f t="shared" si="106"/>
        <v>0</v>
      </c>
      <c r="AZ237" s="112">
        <f t="shared" si="107"/>
        <v>0</v>
      </c>
      <c r="BA237" s="112">
        <f t="shared" si="108"/>
        <v>0</v>
      </c>
      <c r="BB237" s="112">
        <f t="shared" si="113"/>
        <v>0</v>
      </c>
      <c r="BC237" s="112">
        <f t="shared" si="114"/>
        <v>0</v>
      </c>
      <c r="BD237" s="112">
        <f t="shared" si="115"/>
        <v>0</v>
      </c>
      <c r="BE237" s="112">
        <f t="shared" si="116"/>
        <v>0</v>
      </c>
    </row>
    <row r="238" spans="1:57" x14ac:dyDescent="0.2">
      <c r="A238" t="s">
        <v>56</v>
      </c>
      <c r="B238">
        <v>848709082992</v>
      </c>
      <c r="C238" s="2" t="s">
        <v>966</v>
      </c>
      <c r="D238" s="2" t="s">
        <v>967</v>
      </c>
      <c r="E238" s="2" t="s">
        <v>968</v>
      </c>
      <c r="F238" s="2" t="s">
        <v>60</v>
      </c>
      <c r="G238" s="2" t="s">
        <v>969</v>
      </c>
      <c r="H238" s="2" t="s">
        <v>970</v>
      </c>
      <c r="I238" s="2" t="s">
        <v>368</v>
      </c>
      <c r="J238" s="2" t="s">
        <v>3994</v>
      </c>
      <c r="K238" s="3">
        <v>0</v>
      </c>
      <c r="L238" s="25">
        <v>516.72</v>
      </c>
      <c r="M238" s="2" t="s">
        <v>2204</v>
      </c>
      <c r="N238" s="2" t="s">
        <v>66</v>
      </c>
      <c r="O238" s="3">
        <v>0</v>
      </c>
      <c r="P238" s="3">
        <v>0</v>
      </c>
      <c r="Q238" s="21">
        <f>SUMIF('On Orders'!$B:$B,$C238,'On Orders'!E:E)</f>
        <v>0</v>
      </c>
      <c r="R238" s="22">
        <f>SUMIF('On Orders'!$B:$B,$C238,'On Orders'!F:F)</f>
        <v>0</v>
      </c>
      <c r="S238" s="22">
        <f>SUMIF('On Orders'!$B:$B,$C238,'On Orders'!G:G)</f>
        <v>0</v>
      </c>
      <c r="T238" s="22">
        <f>SUMIF('On Orders'!$B:$B,$C238,'On Orders'!H:H)</f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1">
        <f t="shared" si="99"/>
        <v>0</v>
      </c>
      <c r="AH238" s="26">
        <f t="shared" si="100"/>
        <v>0</v>
      </c>
      <c r="AI238" s="26">
        <f t="shared" si="109"/>
        <v>0</v>
      </c>
      <c r="AJ238" s="26">
        <f t="shared" si="110"/>
        <v>0</v>
      </c>
      <c r="AK238" s="26">
        <f t="shared" si="111"/>
        <v>0</v>
      </c>
      <c r="AL238" s="26">
        <f t="shared" si="112"/>
        <v>0</v>
      </c>
      <c r="AM238" s="30">
        <f t="shared" si="117"/>
        <v>0</v>
      </c>
      <c r="AN238" s="30">
        <f t="shared" si="118"/>
        <v>0</v>
      </c>
      <c r="AO238" s="30">
        <f t="shared" si="119"/>
        <v>0</v>
      </c>
      <c r="AP238" s="30">
        <f t="shared" si="120"/>
        <v>0</v>
      </c>
      <c r="AQ238" s="30">
        <f t="shared" si="121"/>
        <v>0</v>
      </c>
      <c r="AR238" s="30">
        <f t="shared" si="122"/>
        <v>0</v>
      </c>
      <c r="AS238" s="22">
        <f t="shared" si="123"/>
        <v>0</v>
      </c>
      <c r="AT238" s="112">
        <f t="shared" si="101"/>
        <v>0</v>
      </c>
      <c r="AU238" s="112">
        <f t="shared" si="102"/>
        <v>0</v>
      </c>
      <c r="AV238" s="112">
        <f t="shared" si="103"/>
        <v>0</v>
      </c>
      <c r="AW238" s="112">
        <f t="shared" si="104"/>
        <v>0</v>
      </c>
      <c r="AX238" s="112">
        <f t="shared" si="105"/>
        <v>0</v>
      </c>
      <c r="AY238" s="112">
        <f t="shared" si="106"/>
        <v>0</v>
      </c>
      <c r="AZ238" s="112">
        <f t="shared" si="107"/>
        <v>0</v>
      </c>
      <c r="BA238" s="112">
        <f t="shared" si="108"/>
        <v>0</v>
      </c>
      <c r="BB238" s="112">
        <f t="shared" si="113"/>
        <v>0</v>
      </c>
      <c r="BC238" s="112">
        <f t="shared" si="114"/>
        <v>0</v>
      </c>
      <c r="BD238" s="112">
        <f t="shared" si="115"/>
        <v>0</v>
      </c>
      <c r="BE238" s="112">
        <f t="shared" si="116"/>
        <v>0</v>
      </c>
    </row>
    <row r="239" spans="1:57" x14ac:dyDescent="0.2">
      <c r="A239" t="s">
        <v>56</v>
      </c>
      <c r="B239">
        <v>848709060709</v>
      </c>
      <c r="C239" s="2" t="s">
        <v>971</v>
      </c>
      <c r="D239" s="2" t="s">
        <v>972</v>
      </c>
      <c r="E239" s="2" t="s">
        <v>973</v>
      </c>
      <c r="F239" s="2" t="s">
        <v>60</v>
      </c>
      <c r="G239" s="2" t="s">
        <v>969</v>
      </c>
      <c r="H239" s="2" t="s">
        <v>970</v>
      </c>
      <c r="I239" s="2" t="s">
        <v>368</v>
      </c>
      <c r="J239" s="2" t="s">
        <v>3994</v>
      </c>
      <c r="K239" s="3">
        <v>0</v>
      </c>
      <c r="L239" s="25">
        <v>516.72</v>
      </c>
      <c r="M239" s="2" t="s">
        <v>2204</v>
      </c>
      <c r="N239" s="2" t="s">
        <v>66</v>
      </c>
      <c r="O239" s="3">
        <v>0</v>
      </c>
      <c r="P239" s="3">
        <v>0</v>
      </c>
      <c r="Q239" s="21">
        <f>SUMIF('On Orders'!$B:$B,$C239,'On Orders'!E:E)</f>
        <v>0</v>
      </c>
      <c r="R239" s="22">
        <f>SUMIF('On Orders'!$B:$B,$C239,'On Orders'!F:F)</f>
        <v>0</v>
      </c>
      <c r="S239" s="22">
        <f>SUMIF('On Orders'!$B:$B,$C239,'On Orders'!G:G)</f>
        <v>0</v>
      </c>
      <c r="T239" s="22">
        <f>SUMIF('On Orders'!$B:$B,$C239,'On Orders'!H:H)</f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1">
        <f t="shared" si="99"/>
        <v>0</v>
      </c>
      <c r="AH239" s="26">
        <f t="shared" si="100"/>
        <v>0</v>
      </c>
      <c r="AI239" s="26">
        <f t="shared" si="109"/>
        <v>0</v>
      </c>
      <c r="AJ239" s="26">
        <f t="shared" si="110"/>
        <v>0</v>
      </c>
      <c r="AK239" s="26">
        <f t="shared" si="111"/>
        <v>0</v>
      </c>
      <c r="AL239" s="26">
        <f t="shared" si="112"/>
        <v>0</v>
      </c>
      <c r="AM239" s="30">
        <f t="shared" si="117"/>
        <v>0</v>
      </c>
      <c r="AN239" s="30">
        <f t="shared" si="118"/>
        <v>0</v>
      </c>
      <c r="AO239" s="30">
        <f t="shared" si="119"/>
        <v>0</v>
      </c>
      <c r="AP239" s="30">
        <f t="shared" si="120"/>
        <v>0</v>
      </c>
      <c r="AQ239" s="30">
        <f t="shared" si="121"/>
        <v>0</v>
      </c>
      <c r="AR239" s="30">
        <f t="shared" si="122"/>
        <v>0</v>
      </c>
      <c r="AS239" s="22">
        <f t="shared" si="123"/>
        <v>0</v>
      </c>
      <c r="AT239" s="112">
        <f t="shared" si="101"/>
        <v>0</v>
      </c>
      <c r="AU239" s="112">
        <f t="shared" si="102"/>
        <v>0</v>
      </c>
      <c r="AV239" s="112">
        <f t="shared" si="103"/>
        <v>0</v>
      </c>
      <c r="AW239" s="112">
        <f t="shared" si="104"/>
        <v>0</v>
      </c>
      <c r="AX239" s="112">
        <f t="shared" si="105"/>
        <v>0</v>
      </c>
      <c r="AY239" s="112">
        <f t="shared" si="106"/>
        <v>0</v>
      </c>
      <c r="AZ239" s="112">
        <f t="shared" si="107"/>
        <v>0</v>
      </c>
      <c r="BA239" s="112">
        <f t="shared" si="108"/>
        <v>0</v>
      </c>
      <c r="BB239" s="112">
        <f t="shared" si="113"/>
        <v>0</v>
      </c>
      <c r="BC239" s="112">
        <f t="shared" si="114"/>
        <v>0</v>
      </c>
      <c r="BD239" s="112">
        <f t="shared" si="115"/>
        <v>0</v>
      </c>
      <c r="BE239" s="112">
        <f t="shared" si="116"/>
        <v>0</v>
      </c>
    </row>
    <row r="240" spans="1:57" x14ac:dyDescent="0.2">
      <c r="A240" t="s">
        <v>56</v>
      </c>
      <c r="B240">
        <v>848709070913</v>
      </c>
      <c r="C240" s="2" t="s">
        <v>974</v>
      </c>
      <c r="D240" s="2" t="s">
        <v>975</v>
      </c>
      <c r="E240" s="2" t="s">
        <v>976</v>
      </c>
      <c r="F240" s="2" t="s">
        <v>60</v>
      </c>
      <c r="G240" s="2" t="s">
        <v>969</v>
      </c>
      <c r="H240" s="2" t="s">
        <v>970</v>
      </c>
      <c r="I240" s="2" t="s">
        <v>368</v>
      </c>
      <c r="J240" s="2" t="s">
        <v>3994</v>
      </c>
      <c r="K240" s="3">
        <v>0</v>
      </c>
      <c r="L240" s="25">
        <v>232.24</v>
      </c>
      <c r="M240" s="2" t="s">
        <v>2204</v>
      </c>
      <c r="N240" s="2" t="s">
        <v>66</v>
      </c>
      <c r="O240" s="3">
        <v>0</v>
      </c>
      <c r="P240" s="3">
        <v>0</v>
      </c>
      <c r="Q240" s="21">
        <f>SUMIF('On Orders'!$B:$B,$C240,'On Orders'!E:E)</f>
        <v>0</v>
      </c>
      <c r="R240" s="22">
        <f>SUMIF('On Orders'!$B:$B,$C240,'On Orders'!F:F)</f>
        <v>0</v>
      </c>
      <c r="S240" s="22">
        <f>SUMIF('On Orders'!$B:$B,$C240,'On Orders'!G:G)</f>
        <v>0</v>
      </c>
      <c r="T240" s="22">
        <f>SUMIF('On Orders'!$B:$B,$C240,'On Orders'!H:H)</f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1">
        <f t="shared" ref="AG240:AG303" si="124">P240+O240+Q240+R240-AA240-K240</f>
        <v>0</v>
      </c>
      <c r="AH240" s="26">
        <f t="shared" si="100"/>
        <v>0</v>
      </c>
      <c r="AI240" s="26">
        <f t="shared" si="109"/>
        <v>0</v>
      </c>
      <c r="AJ240" s="26">
        <f t="shared" si="110"/>
        <v>0</v>
      </c>
      <c r="AK240" s="26">
        <f t="shared" si="111"/>
        <v>0</v>
      </c>
      <c r="AL240" s="26">
        <f t="shared" si="112"/>
        <v>0</v>
      </c>
      <c r="AM240" s="30">
        <f t="shared" si="117"/>
        <v>0</v>
      </c>
      <c r="AN240" s="30">
        <f t="shared" si="118"/>
        <v>0</v>
      </c>
      <c r="AO240" s="30">
        <f t="shared" si="119"/>
        <v>0</v>
      </c>
      <c r="AP240" s="30">
        <f t="shared" si="120"/>
        <v>0</v>
      </c>
      <c r="AQ240" s="30">
        <f t="shared" si="121"/>
        <v>0</v>
      </c>
      <c r="AR240" s="30">
        <f t="shared" si="122"/>
        <v>0</v>
      </c>
      <c r="AS240" s="22">
        <f t="shared" si="123"/>
        <v>0</v>
      </c>
      <c r="AT240" s="112">
        <f t="shared" si="101"/>
        <v>0</v>
      </c>
      <c r="AU240" s="112">
        <f t="shared" si="102"/>
        <v>0</v>
      </c>
      <c r="AV240" s="112">
        <f t="shared" si="103"/>
        <v>0</v>
      </c>
      <c r="AW240" s="112">
        <f t="shared" si="104"/>
        <v>0</v>
      </c>
      <c r="AX240" s="112">
        <f t="shared" si="105"/>
        <v>0</v>
      </c>
      <c r="AY240" s="112">
        <f t="shared" si="106"/>
        <v>0</v>
      </c>
      <c r="AZ240" s="112">
        <f t="shared" si="107"/>
        <v>0</v>
      </c>
      <c r="BA240" s="112">
        <f t="shared" si="108"/>
        <v>0</v>
      </c>
      <c r="BB240" s="112">
        <f t="shared" si="113"/>
        <v>0</v>
      </c>
      <c r="BC240" s="112">
        <f t="shared" si="114"/>
        <v>0</v>
      </c>
      <c r="BD240" s="112">
        <f t="shared" si="115"/>
        <v>0</v>
      </c>
      <c r="BE240" s="112">
        <f t="shared" si="116"/>
        <v>0</v>
      </c>
    </row>
    <row r="241" spans="1:57" x14ac:dyDescent="0.2">
      <c r="A241" t="s">
        <v>56</v>
      </c>
      <c r="B241">
        <v>848709082893</v>
      </c>
      <c r="C241" s="2" t="s">
        <v>977</v>
      </c>
      <c r="D241" s="2" t="s">
        <v>978</v>
      </c>
      <c r="E241" s="2" t="s">
        <v>979</v>
      </c>
      <c r="F241" s="2" t="s">
        <v>60</v>
      </c>
      <c r="G241" s="2" t="s">
        <v>969</v>
      </c>
      <c r="H241" s="2" t="s">
        <v>970</v>
      </c>
      <c r="I241" s="2" t="s">
        <v>368</v>
      </c>
      <c r="J241" s="2" t="s">
        <v>3994</v>
      </c>
      <c r="K241" s="3">
        <v>0</v>
      </c>
      <c r="L241" s="25">
        <v>568.45000000000005</v>
      </c>
      <c r="M241" s="2" t="s">
        <v>2204</v>
      </c>
      <c r="N241" s="2" t="s">
        <v>66</v>
      </c>
      <c r="O241" s="3">
        <v>0</v>
      </c>
      <c r="P241" s="3">
        <v>0</v>
      </c>
      <c r="Q241" s="21">
        <f>SUMIF('On Orders'!$B:$B,$C241,'On Orders'!E:E)</f>
        <v>0</v>
      </c>
      <c r="R241" s="22">
        <f>SUMIF('On Orders'!$B:$B,$C241,'On Orders'!F:F)</f>
        <v>0</v>
      </c>
      <c r="S241" s="22">
        <f>SUMIF('On Orders'!$B:$B,$C241,'On Orders'!G:G)</f>
        <v>0</v>
      </c>
      <c r="T241" s="22">
        <f>SUMIF('On Orders'!$B:$B,$C241,'On Orders'!H:H)</f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1">
        <f t="shared" si="124"/>
        <v>0</v>
      </c>
      <c r="AH241" s="26">
        <f t="shared" si="100"/>
        <v>0</v>
      </c>
      <c r="AI241" s="26">
        <f t="shared" si="109"/>
        <v>0</v>
      </c>
      <c r="AJ241" s="26">
        <f t="shared" si="110"/>
        <v>0</v>
      </c>
      <c r="AK241" s="26">
        <f t="shared" si="111"/>
        <v>0</v>
      </c>
      <c r="AL241" s="26">
        <f t="shared" si="112"/>
        <v>0</v>
      </c>
      <c r="AM241" s="30">
        <f t="shared" si="117"/>
        <v>0</v>
      </c>
      <c r="AN241" s="30">
        <f t="shared" si="118"/>
        <v>0</v>
      </c>
      <c r="AO241" s="30">
        <f t="shared" si="119"/>
        <v>0</v>
      </c>
      <c r="AP241" s="30">
        <f t="shared" si="120"/>
        <v>0</v>
      </c>
      <c r="AQ241" s="30">
        <f t="shared" si="121"/>
        <v>0</v>
      </c>
      <c r="AR241" s="30">
        <f t="shared" si="122"/>
        <v>0</v>
      </c>
      <c r="AS241" s="22">
        <f t="shared" si="123"/>
        <v>0</v>
      </c>
      <c r="AT241" s="112">
        <f t="shared" si="101"/>
        <v>0</v>
      </c>
      <c r="AU241" s="112">
        <f t="shared" si="102"/>
        <v>0</v>
      </c>
      <c r="AV241" s="112">
        <f t="shared" si="103"/>
        <v>0</v>
      </c>
      <c r="AW241" s="112">
        <f t="shared" si="104"/>
        <v>0</v>
      </c>
      <c r="AX241" s="112">
        <f t="shared" si="105"/>
        <v>0</v>
      </c>
      <c r="AY241" s="112">
        <f t="shared" si="106"/>
        <v>0</v>
      </c>
      <c r="AZ241" s="112">
        <f t="shared" si="107"/>
        <v>0</v>
      </c>
      <c r="BA241" s="112">
        <f t="shared" si="108"/>
        <v>0</v>
      </c>
      <c r="BB241" s="112">
        <f t="shared" si="113"/>
        <v>0</v>
      </c>
      <c r="BC241" s="112">
        <f t="shared" si="114"/>
        <v>0</v>
      </c>
      <c r="BD241" s="112">
        <f t="shared" si="115"/>
        <v>0</v>
      </c>
      <c r="BE241" s="112">
        <f t="shared" si="116"/>
        <v>0</v>
      </c>
    </row>
    <row r="242" spans="1:57" x14ac:dyDescent="0.2">
      <c r="A242" t="s">
        <v>56</v>
      </c>
      <c r="B242">
        <v>848709082916</v>
      </c>
      <c r="C242" s="2" t="s">
        <v>980</v>
      </c>
      <c r="D242" s="2" t="s">
        <v>981</v>
      </c>
      <c r="E242" s="2" t="s">
        <v>982</v>
      </c>
      <c r="F242" s="2" t="s">
        <v>60</v>
      </c>
      <c r="G242" s="2" t="s">
        <v>969</v>
      </c>
      <c r="H242" s="2" t="s">
        <v>970</v>
      </c>
      <c r="I242" s="2" t="s">
        <v>368</v>
      </c>
      <c r="J242" s="2" t="s">
        <v>3994</v>
      </c>
      <c r="K242" s="3">
        <v>0</v>
      </c>
      <c r="L242" s="25">
        <v>568.45000000000005</v>
      </c>
      <c r="M242" s="2" t="s">
        <v>2204</v>
      </c>
      <c r="N242" s="2" t="s">
        <v>66</v>
      </c>
      <c r="O242" s="3">
        <v>0</v>
      </c>
      <c r="P242" s="3">
        <v>0</v>
      </c>
      <c r="Q242" s="21">
        <f>SUMIF('On Orders'!$B:$B,$C242,'On Orders'!E:E)</f>
        <v>0</v>
      </c>
      <c r="R242" s="22">
        <f>SUMIF('On Orders'!$B:$B,$C242,'On Orders'!F:F)</f>
        <v>0</v>
      </c>
      <c r="S242" s="22">
        <f>SUMIF('On Orders'!$B:$B,$C242,'On Orders'!G:G)</f>
        <v>0</v>
      </c>
      <c r="T242" s="22">
        <f>SUMIF('On Orders'!$B:$B,$C242,'On Orders'!H:H)</f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1">
        <f t="shared" si="124"/>
        <v>0</v>
      </c>
      <c r="AH242" s="26">
        <f t="shared" si="100"/>
        <v>0</v>
      </c>
      <c r="AI242" s="26">
        <f t="shared" si="109"/>
        <v>0</v>
      </c>
      <c r="AJ242" s="26">
        <f t="shared" si="110"/>
        <v>0</v>
      </c>
      <c r="AK242" s="26">
        <f t="shared" si="111"/>
        <v>0</v>
      </c>
      <c r="AL242" s="26">
        <f t="shared" si="112"/>
        <v>0</v>
      </c>
      <c r="AM242" s="30">
        <f t="shared" si="117"/>
        <v>0</v>
      </c>
      <c r="AN242" s="30">
        <f t="shared" si="118"/>
        <v>0</v>
      </c>
      <c r="AO242" s="30">
        <f t="shared" si="119"/>
        <v>0</v>
      </c>
      <c r="AP242" s="30">
        <f t="shared" si="120"/>
        <v>0</v>
      </c>
      <c r="AQ242" s="30">
        <f t="shared" si="121"/>
        <v>0</v>
      </c>
      <c r="AR242" s="30">
        <f t="shared" si="122"/>
        <v>0</v>
      </c>
      <c r="AS242" s="22">
        <f t="shared" si="123"/>
        <v>0</v>
      </c>
      <c r="AT242" s="112">
        <f t="shared" si="101"/>
        <v>0</v>
      </c>
      <c r="AU242" s="112">
        <f t="shared" si="102"/>
        <v>0</v>
      </c>
      <c r="AV242" s="112">
        <f t="shared" si="103"/>
        <v>0</v>
      </c>
      <c r="AW242" s="112">
        <f t="shared" si="104"/>
        <v>0</v>
      </c>
      <c r="AX242" s="112">
        <f t="shared" si="105"/>
        <v>0</v>
      </c>
      <c r="AY242" s="112">
        <f t="shared" si="106"/>
        <v>0</v>
      </c>
      <c r="AZ242" s="112">
        <f t="shared" si="107"/>
        <v>0</v>
      </c>
      <c r="BA242" s="112">
        <f t="shared" si="108"/>
        <v>0</v>
      </c>
      <c r="BB242" s="112">
        <f t="shared" si="113"/>
        <v>0</v>
      </c>
      <c r="BC242" s="112">
        <f t="shared" si="114"/>
        <v>0</v>
      </c>
      <c r="BD242" s="112">
        <f t="shared" si="115"/>
        <v>0</v>
      </c>
      <c r="BE242" s="112">
        <f t="shared" si="116"/>
        <v>0</v>
      </c>
    </row>
    <row r="243" spans="1:57" x14ac:dyDescent="0.2">
      <c r="A243" t="s">
        <v>56</v>
      </c>
      <c r="B243">
        <v>848709060693</v>
      </c>
      <c r="C243" s="2" t="s">
        <v>983</v>
      </c>
      <c r="D243" s="2" t="s">
        <v>984</v>
      </c>
      <c r="E243" s="2" t="s">
        <v>985</v>
      </c>
      <c r="F243" s="2" t="s">
        <v>60</v>
      </c>
      <c r="G243" s="2" t="s">
        <v>969</v>
      </c>
      <c r="H243" s="2" t="s">
        <v>970</v>
      </c>
      <c r="I243" s="2" t="s">
        <v>368</v>
      </c>
      <c r="J243" s="2" t="s">
        <v>3994</v>
      </c>
      <c r="K243" s="3">
        <v>0</v>
      </c>
      <c r="L243" s="25">
        <v>387.41</v>
      </c>
      <c r="M243" s="2" t="s">
        <v>2204</v>
      </c>
      <c r="N243" s="2" t="s">
        <v>66</v>
      </c>
      <c r="O243" s="3">
        <v>0</v>
      </c>
      <c r="P243" s="3">
        <v>0</v>
      </c>
      <c r="Q243" s="21">
        <f>SUMIF('On Orders'!$B:$B,$C243,'On Orders'!E:E)</f>
        <v>0</v>
      </c>
      <c r="R243" s="22">
        <f>SUMIF('On Orders'!$B:$B,$C243,'On Orders'!F:F)</f>
        <v>0</v>
      </c>
      <c r="S243" s="22">
        <f>SUMIF('On Orders'!$B:$B,$C243,'On Orders'!G:G)</f>
        <v>0</v>
      </c>
      <c r="T243" s="22">
        <f>SUMIF('On Orders'!$B:$B,$C243,'On Orders'!H:H)</f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1">
        <f t="shared" si="124"/>
        <v>0</v>
      </c>
      <c r="AH243" s="26">
        <f t="shared" si="100"/>
        <v>0</v>
      </c>
      <c r="AI243" s="26">
        <f t="shared" si="109"/>
        <v>0</v>
      </c>
      <c r="AJ243" s="26">
        <f t="shared" si="110"/>
        <v>0</v>
      </c>
      <c r="AK243" s="26">
        <f t="shared" si="111"/>
        <v>0</v>
      </c>
      <c r="AL243" s="26">
        <f t="shared" si="112"/>
        <v>0</v>
      </c>
      <c r="AM243" s="30">
        <f t="shared" si="117"/>
        <v>0</v>
      </c>
      <c r="AN243" s="30">
        <f t="shared" si="118"/>
        <v>0</v>
      </c>
      <c r="AO243" s="30">
        <f t="shared" si="119"/>
        <v>0</v>
      </c>
      <c r="AP243" s="30">
        <f t="shared" si="120"/>
        <v>0</v>
      </c>
      <c r="AQ243" s="30">
        <f t="shared" si="121"/>
        <v>0</v>
      </c>
      <c r="AR243" s="30">
        <f t="shared" si="122"/>
        <v>0</v>
      </c>
      <c r="AS243" s="22">
        <f t="shared" si="123"/>
        <v>0</v>
      </c>
      <c r="AT243" s="112">
        <f t="shared" si="101"/>
        <v>0</v>
      </c>
      <c r="AU243" s="112">
        <f t="shared" si="102"/>
        <v>0</v>
      </c>
      <c r="AV243" s="112">
        <f t="shared" si="103"/>
        <v>0</v>
      </c>
      <c r="AW243" s="112">
        <f t="shared" si="104"/>
        <v>0</v>
      </c>
      <c r="AX243" s="112">
        <f t="shared" si="105"/>
        <v>0</v>
      </c>
      <c r="AY243" s="112">
        <f t="shared" si="106"/>
        <v>0</v>
      </c>
      <c r="AZ243" s="112">
        <f t="shared" si="107"/>
        <v>0</v>
      </c>
      <c r="BA243" s="112">
        <f t="shared" si="108"/>
        <v>0</v>
      </c>
      <c r="BB243" s="112">
        <f t="shared" si="113"/>
        <v>0</v>
      </c>
      <c r="BC243" s="112">
        <f t="shared" si="114"/>
        <v>0</v>
      </c>
      <c r="BD243" s="112">
        <f t="shared" si="115"/>
        <v>0</v>
      </c>
      <c r="BE243" s="112">
        <f t="shared" si="116"/>
        <v>0</v>
      </c>
    </row>
    <row r="244" spans="1:57" x14ac:dyDescent="0.2">
      <c r="A244" t="s">
        <v>56</v>
      </c>
      <c r="B244">
        <v>848709082862</v>
      </c>
      <c r="C244" s="2" t="s">
        <v>986</v>
      </c>
      <c r="D244" s="2" t="s">
        <v>987</v>
      </c>
      <c r="E244" s="2" t="s">
        <v>988</v>
      </c>
      <c r="F244" s="2" t="s">
        <v>60</v>
      </c>
      <c r="G244" s="2" t="s">
        <v>969</v>
      </c>
      <c r="H244" s="2" t="s">
        <v>970</v>
      </c>
      <c r="I244" s="2" t="s">
        <v>368</v>
      </c>
      <c r="J244" s="2" t="s">
        <v>3994</v>
      </c>
      <c r="K244" s="3">
        <v>0</v>
      </c>
      <c r="L244" s="25">
        <v>568.45000000000005</v>
      </c>
      <c r="M244" s="2" t="s">
        <v>2204</v>
      </c>
      <c r="N244" s="2" t="s">
        <v>66</v>
      </c>
      <c r="O244" s="3">
        <v>0</v>
      </c>
      <c r="P244" s="3">
        <v>0</v>
      </c>
      <c r="Q244" s="21">
        <f>SUMIF('On Orders'!$B:$B,$C244,'On Orders'!E:E)</f>
        <v>0</v>
      </c>
      <c r="R244" s="22">
        <f>SUMIF('On Orders'!$B:$B,$C244,'On Orders'!F:F)</f>
        <v>0</v>
      </c>
      <c r="S244" s="22">
        <f>SUMIF('On Orders'!$B:$B,$C244,'On Orders'!G:G)</f>
        <v>0</v>
      </c>
      <c r="T244" s="22">
        <f>SUMIF('On Orders'!$B:$B,$C244,'On Orders'!H:H)</f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1">
        <f t="shared" si="124"/>
        <v>0</v>
      </c>
      <c r="AH244" s="26">
        <f t="shared" ref="AH244:AH307" si="125">MAX(0,AG244)+S244-AB244</f>
        <v>0</v>
      </c>
      <c r="AI244" s="26">
        <f t="shared" si="109"/>
        <v>0</v>
      </c>
      <c r="AJ244" s="26">
        <f t="shared" si="110"/>
        <v>0</v>
      </c>
      <c r="AK244" s="26">
        <f t="shared" si="111"/>
        <v>0</v>
      </c>
      <c r="AL244" s="26">
        <f t="shared" si="112"/>
        <v>0</v>
      </c>
      <c r="AM244" s="30">
        <f t="shared" si="117"/>
        <v>0</v>
      </c>
      <c r="AN244" s="30">
        <f t="shared" si="118"/>
        <v>0</v>
      </c>
      <c r="AO244" s="30">
        <f t="shared" si="119"/>
        <v>0</v>
      </c>
      <c r="AP244" s="30">
        <f t="shared" si="120"/>
        <v>0</v>
      </c>
      <c r="AQ244" s="30">
        <f t="shared" si="121"/>
        <v>0</v>
      </c>
      <c r="AR244" s="30">
        <f t="shared" si="122"/>
        <v>0</v>
      </c>
      <c r="AS244" s="22">
        <f t="shared" si="123"/>
        <v>0</v>
      </c>
      <c r="AT244" s="112">
        <f t="shared" ref="AT244:AT307" si="126">U244*$L:$L</f>
        <v>0</v>
      </c>
      <c r="AU244" s="112">
        <f t="shared" ref="AU244:AU307" si="127">V244*$L:$L</f>
        <v>0</v>
      </c>
      <c r="AV244" s="112">
        <f t="shared" ref="AV244:AV307" si="128">W244*$L:$L</f>
        <v>0</v>
      </c>
      <c r="AW244" s="112">
        <f t="shared" ref="AW244:AW307" si="129">X244*$L:$L</f>
        <v>0</v>
      </c>
      <c r="AX244" s="112">
        <f t="shared" ref="AX244:AX307" si="130">Y244*$L:$L</f>
        <v>0</v>
      </c>
      <c r="AY244" s="112">
        <f t="shared" ref="AY244:AY307" si="131">Z244*$L:$L</f>
        <v>0</v>
      </c>
      <c r="AZ244" s="112">
        <f t="shared" ref="AZ244:AZ307" si="132">AA244*$L:$L</f>
        <v>0</v>
      </c>
      <c r="BA244" s="112">
        <f t="shared" ref="BA244:BA307" si="133">AB244*$L:$L</f>
        <v>0</v>
      </c>
      <c r="BB244" s="112">
        <f t="shared" si="113"/>
        <v>0</v>
      </c>
      <c r="BC244" s="112">
        <f t="shared" si="114"/>
        <v>0</v>
      </c>
      <c r="BD244" s="112">
        <f t="shared" si="115"/>
        <v>0</v>
      </c>
      <c r="BE244" s="112">
        <f t="shared" si="116"/>
        <v>0</v>
      </c>
    </row>
    <row r="245" spans="1:57" x14ac:dyDescent="0.2">
      <c r="A245" t="s">
        <v>56</v>
      </c>
      <c r="B245">
        <v>848709082909</v>
      </c>
      <c r="C245" s="2" t="s">
        <v>989</v>
      </c>
      <c r="D245" s="2" t="s">
        <v>990</v>
      </c>
      <c r="E245" s="2" t="s">
        <v>991</v>
      </c>
      <c r="F245" s="2" t="s">
        <v>60</v>
      </c>
      <c r="G245" s="2" t="s">
        <v>969</v>
      </c>
      <c r="H245" s="2" t="s">
        <v>970</v>
      </c>
      <c r="I245" s="2" t="s">
        <v>368</v>
      </c>
      <c r="J245" s="2" t="s">
        <v>3994</v>
      </c>
      <c r="K245" s="3">
        <v>0</v>
      </c>
      <c r="L245" s="25">
        <v>568.45000000000005</v>
      </c>
      <c r="M245" s="2" t="s">
        <v>2204</v>
      </c>
      <c r="N245" s="2" t="s">
        <v>66</v>
      </c>
      <c r="O245" s="3">
        <v>0</v>
      </c>
      <c r="P245" s="3">
        <v>0</v>
      </c>
      <c r="Q245" s="21">
        <f>SUMIF('On Orders'!$B:$B,$C245,'On Orders'!E:E)</f>
        <v>0</v>
      </c>
      <c r="R245" s="22">
        <f>SUMIF('On Orders'!$B:$B,$C245,'On Orders'!F:F)</f>
        <v>0</v>
      </c>
      <c r="S245" s="22">
        <f>SUMIF('On Orders'!$B:$B,$C245,'On Orders'!G:G)</f>
        <v>0</v>
      </c>
      <c r="T245" s="22">
        <f>SUMIF('On Orders'!$B:$B,$C245,'On Orders'!H:H)</f>
        <v>0</v>
      </c>
      <c r="U245" s="3">
        <v>0</v>
      </c>
      <c r="V245" s="3"/>
      <c r="W245" s="3"/>
      <c r="X245" s="3"/>
      <c r="Y245" s="3"/>
      <c r="Z245" s="3"/>
      <c r="AA245" s="3"/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1">
        <f t="shared" si="124"/>
        <v>0</v>
      </c>
      <c r="AH245" s="26">
        <f t="shared" si="125"/>
        <v>0</v>
      </c>
      <c r="AI245" s="26">
        <f t="shared" ref="AI245:AI308" si="134">MAX(0,AH245)+T245-AC245</f>
        <v>0</v>
      </c>
      <c r="AJ245" s="26">
        <f t="shared" ref="AJ245:AJ308" si="135">MAX(0,AI245)-AD245</f>
        <v>0</v>
      </c>
      <c r="AK245" s="26">
        <f t="shared" ref="AK245:AK308" si="136">MAX(0,AJ245)-AE245</f>
        <v>0</v>
      </c>
      <c r="AL245" s="26">
        <f t="shared" ref="AL245:AL308" si="137">MAX(0,AK245)-AF245</f>
        <v>0</v>
      </c>
      <c r="AM245" s="30">
        <f t="shared" si="117"/>
        <v>0</v>
      </c>
      <c r="AN245" s="30">
        <f t="shared" si="118"/>
        <v>0</v>
      </c>
      <c r="AO245" s="30">
        <f t="shared" si="119"/>
        <v>0</v>
      </c>
      <c r="AP245" s="30">
        <f t="shared" si="120"/>
        <v>0</v>
      </c>
      <c r="AQ245" s="30">
        <f t="shared" si="121"/>
        <v>0</v>
      </c>
      <c r="AR245" s="30">
        <f t="shared" si="122"/>
        <v>0</v>
      </c>
      <c r="AS245" s="22">
        <f t="shared" si="123"/>
        <v>0</v>
      </c>
      <c r="AT245" s="112">
        <f t="shared" si="126"/>
        <v>0</v>
      </c>
      <c r="AU245" s="112">
        <f t="shared" si="127"/>
        <v>0</v>
      </c>
      <c r="AV245" s="112">
        <f t="shared" si="128"/>
        <v>0</v>
      </c>
      <c r="AW245" s="112">
        <f t="shared" si="129"/>
        <v>0</v>
      </c>
      <c r="AX245" s="112">
        <f t="shared" si="130"/>
        <v>0</v>
      </c>
      <c r="AY245" s="112">
        <f t="shared" si="131"/>
        <v>0</v>
      </c>
      <c r="AZ245" s="112">
        <f t="shared" si="132"/>
        <v>0</v>
      </c>
      <c r="BA245" s="112">
        <f t="shared" si="133"/>
        <v>0</v>
      </c>
      <c r="BB245" s="112">
        <f t="shared" ref="BB245:BB308" si="138">AC245*$L:$L</f>
        <v>0</v>
      </c>
      <c r="BC245" s="112">
        <f t="shared" ref="BC245:BC308" si="139">AD245*$L:$L</f>
        <v>0</v>
      </c>
      <c r="BD245" s="112">
        <f t="shared" ref="BD245:BD308" si="140">AE245*$L:$L</f>
        <v>0</v>
      </c>
      <c r="BE245" s="112">
        <f t="shared" ref="BE245:BE308" si="141">AF245*$L:$L</f>
        <v>0</v>
      </c>
    </row>
    <row r="246" spans="1:57" x14ac:dyDescent="0.2">
      <c r="A246" t="s">
        <v>56</v>
      </c>
      <c r="B246">
        <v>848709047151</v>
      </c>
      <c r="C246" s="2" t="s">
        <v>992</v>
      </c>
      <c r="D246" s="2" t="s">
        <v>993</v>
      </c>
      <c r="E246" s="2" t="s">
        <v>994</v>
      </c>
      <c r="F246" s="2" t="s">
        <v>60</v>
      </c>
      <c r="G246" s="2" t="s">
        <v>969</v>
      </c>
      <c r="H246" s="2" t="s">
        <v>970</v>
      </c>
      <c r="I246" s="2" t="s">
        <v>368</v>
      </c>
      <c r="J246" s="2" t="s">
        <v>3994</v>
      </c>
      <c r="K246" s="3">
        <v>0</v>
      </c>
      <c r="L246" s="25">
        <v>516.72</v>
      </c>
      <c r="M246" s="2" t="s">
        <v>2204</v>
      </c>
      <c r="N246" s="2" t="s">
        <v>66</v>
      </c>
      <c r="O246" s="3">
        <v>0</v>
      </c>
      <c r="P246" s="3">
        <v>0</v>
      </c>
      <c r="Q246" s="21">
        <f>SUMIF('On Orders'!$B:$B,$C246,'On Orders'!E:E)</f>
        <v>0</v>
      </c>
      <c r="R246" s="22">
        <f>SUMIF('On Orders'!$B:$B,$C246,'On Orders'!F:F)</f>
        <v>0</v>
      </c>
      <c r="S246" s="22">
        <f>SUMIF('On Orders'!$B:$B,$C246,'On Orders'!G:G)</f>
        <v>0</v>
      </c>
      <c r="T246" s="22">
        <f>SUMIF('On Orders'!$B:$B,$C246,'On Orders'!H:H)</f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1">
        <f t="shared" si="124"/>
        <v>0</v>
      </c>
      <c r="AH246" s="26">
        <f t="shared" si="125"/>
        <v>0</v>
      </c>
      <c r="AI246" s="26">
        <f t="shared" si="134"/>
        <v>0</v>
      </c>
      <c r="AJ246" s="26">
        <f t="shared" si="135"/>
        <v>0</v>
      </c>
      <c r="AK246" s="26">
        <f t="shared" si="136"/>
        <v>0</v>
      </c>
      <c r="AL246" s="26">
        <f t="shared" si="137"/>
        <v>0</v>
      </c>
      <c r="AM246" s="30">
        <f t="shared" si="117"/>
        <v>0</v>
      </c>
      <c r="AN246" s="30">
        <f t="shared" si="118"/>
        <v>0</v>
      </c>
      <c r="AO246" s="30">
        <f t="shared" si="119"/>
        <v>0</v>
      </c>
      <c r="AP246" s="30">
        <f t="shared" si="120"/>
        <v>0</v>
      </c>
      <c r="AQ246" s="30">
        <f t="shared" si="121"/>
        <v>0</v>
      </c>
      <c r="AR246" s="30">
        <f t="shared" si="122"/>
        <v>0</v>
      </c>
      <c r="AS246" s="22">
        <f t="shared" si="123"/>
        <v>0</v>
      </c>
      <c r="AT246" s="112">
        <f t="shared" si="126"/>
        <v>0</v>
      </c>
      <c r="AU246" s="112">
        <f t="shared" si="127"/>
        <v>0</v>
      </c>
      <c r="AV246" s="112">
        <f t="shared" si="128"/>
        <v>0</v>
      </c>
      <c r="AW246" s="112">
        <f t="shared" si="129"/>
        <v>0</v>
      </c>
      <c r="AX246" s="112">
        <f t="shared" si="130"/>
        <v>0</v>
      </c>
      <c r="AY246" s="112">
        <f t="shared" si="131"/>
        <v>0</v>
      </c>
      <c r="AZ246" s="112">
        <f t="shared" si="132"/>
        <v>0</v>
      </c>
      <c r="BA246" s="112">
        <f t="shared" si="133"/>
        <v>0</v>
      </c>
      <c r="BB246" s="112">
        <f t="shared" si="138"/>
        <v>0</v>
      </c>
      <c r="BC246" s="112">
        <f t="shared" si="139"/>
        <v>0</v>
      </c>
      <c r="BD246" s="112">
        <f t="shared" si="140"/>
        <v>0</v>
      </c>
      <c r="BE246" s="112">
        <f t="shared" si="141"/>
        <v>0</v>
      </c>
    </row>
    <row r="247" spans="1:57" x14ac:dyDescent="0.2">
      <c r="A247" t="s">
        <v>56</v>
      </c>
      <c r="B247">
        <v>840168538652</v>
      </c>
      <c r="C247" s="2" t="s">
        <v>564</v>
      </c>
      <c r="D247" s="2" t="s">
        <v>565</v>
      </c>
      <c r="E247" s="2" t="s">
        <v>566</v>
      </c>
      <c r="F247" s="2" t="s">
        <v>515</v>
      </c>
      <c r="G247" s="2" t="s">
        <v>516</v>
      </c>
      <c r="H247" s="2" t="s">
        <v>524</v>
      </c>
      <c r="I247" s="2" t="s">
        <v>368</v>
      </c>
      <c r="J247" s="2" t="s">
        <v>3994</v>
      </c>
      <c r="K247" s="3">
        <v>0</v>
      </c>
      <c r="L247" s="25">
        <v>538.36</v>
      </c>
      <c r="M247" s="2" t="s">
        <v>2204</v>
      </c>
      <c r="N247" s="2" t="s">
        <v>66</v>
      </c>
      <c r="O247" s="3">
        <v>28</v>
      </c>
      <c r="P247" s="3">
        <v>165</v>
      </c>
      <c r="Q247" s="21">
        <f>SUMIF('On Orders'!$B:$B,$C247,'On Orders'!E:E)</f>
        <v>0</v>
      </c>
      <c r="R247" s="22">
        <f>SUMIF('On Orders'!$B:$B,$C247,'On Orders'!F:F)</f>
        <v>0</v>
      </c>
      <c r="S247" s="22">
        <f>SUMIF('On Orders'!$B:$B,$C247,'On Orders'!G:G)</f>
        <v>0</v>
      </c>
      <c r="T247" s="22">
        <f>SUMIF('On Orders'!$B:$B,$C247,'On Orders'!H:H)</f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1">
        <f t="shared" si="124"/>
        <v>193</v>
      </c>
      <c r="AH247" s="26">
        <f t="shared" si="125"/>
        <v>193</v>
      </c>
      <c r="AI247" s="26">
        <f t="shared" si="134"/>
        <v>193</v>
      </c>
      <c r="AJ247" s="26">
        <f t="shared" si="135"/>
        <v>193</v>
      </c>
      <c r="AK247" s="26">
        <f t="shared" si="136"/>
        <v>193</v>
      </c>
      <c r="AL247" s="26">
        <f t="shared" si="137"/>
        <v>193</v>
      </c>
      <c r="AM247" s="30">
        <f t="shared" si="117"/>
        <v>0</v>
      </c>
      <c r="AN247" s="30">
        <f t="shared" si="118"/>
        <v>0</v>
      </c>
      <c r="AO247" s="30">
        <f t="shared" si="119"/>
        <v>0</v>
      </c>
      <c r="AP247" s="30">
        <f t="shared" si="120"/>
        <v>0</v>
      </c>
      <c r="AQ247" s="30">
        <f t="shared" si="121"/>
        <v>0</v>
      </c>
      <c r="AR247" s="30">
        <f t="shared" si="122"/>
        <v>0</v>
      </c>
      <c r="AS247" s="22">
        <f t="shared" si="123"/>
        <v>0</v>
      </c>
      <c r="AT247" s="112">
        <f t="shared" si="126"/>
        <v>0</v>
      </c>
      <c r="AU247" s="112">
        <f t="shared" si="127"/>
        <v>0</v>
      </c>
      <c r="AV247" s="112">
        <f t="shared" si="128"/>
        <v>0</v>
      </c>
      <c r="AW247" s="112">
        <f t="shared" si="129"/>
        <v>0</v>
      </c>
      <c r="AX247" s="112">
        <f t="shared" si="130"/>
        <v>0</v>
      </c>
      <c r="AY247" s="112">
        <f t="shared" si="131"/>
        <v>0</v>
      </c>
      <c r="AZ247" s="112">
        <f t="shared" si="132"/>
        <v>0</v>
      </c>
      <c r="BA247" s="112">
        <f t="shared" si="133"/>
        <v>0</v>
      </c>
      <c r="BB247" s="112">
        <f t="shared" si="138"/>
        <v>0</v>
      </c>
      <c r="BC247" s="112">
        <f t="shared" si="139"/>
        <v>0</v>
      </c>
      <c r="BD247" s="112">
        <f t="shared" si="140"/>
        <v>0</v>
      </c>
      <c r="BE247" s="112">
        <f t="shared" si="141"/>
        <v>0</v>
      </c>
    </row>
    <row r="248" spans="1:57" x14ac:dyDescent="0.2">
      <c r="A248" t="s">
        <v>56</v>
      </c>
      <c r="B248" s="181">
        <v>840168548378</v>
      </c>
      <c r="C248" s="2" t="s">
        <v>2154</v>
      </c>
      <c r="D248" s="2" t="s">
        <v>2155</v>
      </c>
      <c r="E248" s="2" t="s">
        <v>2156</v>
      </c>
      <c r="F248" s="2" t="s">
        <v>515</v>
      </c>
      <c r="G248" s="2" t="s">
        <v>516</v>
      </c>
      <c r="H248" s="2" t="s">
        <v>2157</v>
      </c>
      <c r="I248" s="2" t="s">
        <v>368</v>
      </c>
      <c r="J248" s="2" t="s">
        <v>3994</v>
      </c>
      <c r="K248" s="3">
        <v>270</v>
      </c>
      <c r="L248" s="25">
        <v>430.6</v>
      </c>
      <c r="M248" s="2" t="s">
        <v>2202</v>
      </c>
      <c r="N248" s="2" t="s">
        <v>393</v>
      </c>
      <c r="O248" s="3">
        <v>0</v>
      </c>
      <c r="P248" s="3">
        <v>1</v>
      </c>
      <c r="Q248" s="21">
        <f>SUMIF('On Orders'!$B:$B,$C248,'On Orders'!E:E)</f>
        <v>0</v>
      </c>
      <c r="R248" s="22">
        <f>SUMIF('On Orders'!$B:$B,$C248,'On Orders'!F:F)</f>
        <v>200</v>
      </c>
      <c r="S248" s="22">
        <f>SUMIF('On Orders'!$B:$B,$C248,'On Orders'!G:G)</f>
        <v>0</v>
      </c>
      <c r="T248" s="22">
        <f>SUMIF('On Orders'!$B:$B,$C248,'On Orders'!H:H)</f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600</v>
      </c>
      <c r="AA248" s="3">
        <v>5</v>
      </c>
      <c r="AB248" s="3">
        <v>600</v>
      </c>
      <c r="AC248" s="3">
        <v>400</v>
      </c>
      <c r="AD248" s="3">
        <v>400</v>
      </c>
      <c r="AE248" s="3">
        <v>600</v>
      </c>
      <c r="AF248" s="3">
        <v>600</v>
      </c>
      <c r="AG248" s="31">
        <f t="shared" si="124"/>
        <v>-74</v>
      </c>
      <c r="AH248" s="26">
        <f t="shared" si="125"/>
        <v>-600</v>
      </c>
      <c r="AI248" s="26">
        <f t="shared" si="134"/>
        <v>-400</v>
      </c>
      <c r="AJ248" s="26">
        <f t="shared" si="135"/>
        <v>-400</v>
      </c>
      <c r="AK248" s="26">
        <f t="shared" si="136"/>
        <v>-600</v>
      </c>
      <c r="AL248" s="26">
        <f t="shared" si="137"/>
        <v>-600</v>
      </c>
      <c r="AM248" s="30">
        <f t="shared" si="117"/>
        <v>5</v>
      </c>
      <c r="AN248" s="30">
        <f t="shared" si="118"/>
        <v>600</v>
      </c>
      <c r="AO248" s="30">
        <f t="shared" si="119"/>
        <v>400</v>
      </c>
      <c r="AP248" s="30">
        <f t="shared" si="120"/>
        <v>400</v>
      </c>
      <c r="AQ248" s="30">
        <f t="shared" si="121"/>
        <v>600</v>
      </c>
      <c r="AR248" s="30">
        <f t="shared" si="122"/>
        <v>600</v>
      </c>
      <c r="AS248" s="22">
        <f t="shared" si="123"/>
        <v>2605</v>
      </c>
      <c r="AT248" s="112">
        <f t="shared" si="126"/>
        <v>0</v>
      </c>
      <c r="AU248" s="112">
        <f t="shared" si="127"/>
        <v>0</v>
      </c>
      <c r="AV248" s="112">
        <f t="shared" si="128"/>
        <v>0</v>
      </c>
      <c r="AW248" s="112">
        <f t="shared" si="129"/>
        <v>0</v>
      </c>
      <c r="AX248" s="112">
        <f t="shared" si="130"/>
        <v>0</v>
      </c>
      <c r="AY248" s="112">
        <f t="shared" si="131"/>
        <v>258360</v>
      </c>
      <c r="AZ248" s="112">
        <f t="shared" si="132"/>
        <v>2153</v>
      </c>
      <c r="BA248" s="112">
        <f t="shared" si="133"/>
        <v>258360</v>
      </c>
      <c r="BB248" s="112">
        <f t="shared" si="138"/>
        <v>172240</v>
      </c>
      <c r="BC248" s="112">
        <f t="shared" si="139"/>
        <v>172240</v>
      </c>
      <c r="BD248" s="112">
        <f t="shared" si="140"/>
        <v>258360</v>
      </c>
      <c r="BE248" s="112">
        <f t="shared" si="141"/>
        <v>258360</v>
      </c>
    </row>
    <row r="249" spans="1:57" x14ac:dyDescent="0.2">
      <c r="A249" t="s">
        <v>56</v>
      </c>
      <c r="B249">
        <v>840168528110</v>
      </c>
      <c r="C249" s="2" t="s">
        <v>567</v>
      </c>
      <c r="D249" s="2" t="s">
        <v>568</v>
      </c>
      <c r="E249" s="2" t="s">
        <v>569</v>
      </c>
      <c r="F249" s="2" t="s">
        <v>515</v>
      </c>
      <c r="G249" s="2" t="s">
        <v>516</v>
      </c>
      <c r="H249" s="2" t="s">
        <v>570</v>
      </c>
      <c r="I249" s="2" t="s">
        <v>368</v>
      </c>
      <c r="J249" s="2" t="s">
        <v>3994</v>
      </c>
      <c r="K249" s="3">
        <v>0</v>
      </c>
      <c r="L249" s="25">
        <v>538.36</v>
      </c>
      <c r="M249" s="2" t="s">
        <v>2204</v>
      </c>
      <c r="N249" s="2" t="s">
        <v>66</v>
      </c>
      <c r="O249" s="3">
        <v>48</v>
      </c>
      <c r="P249" s="3">
        <v>30</v>
      </c>
      <c r="Q249" s="21">
        <f>SUMIF('On Orders'!$B:$B,$C249,'On Orders'!E:E)</f>
        <v>0</v>
      </c>
      <c r="R249" s="22">
        <f>SUMIF('On Orders'!$B:$B,$C249,'On Orders'!F:F)</f>
        <v>0</v>
      </c>
      <c r="S249" s="22">
        <f>SUMIF('On Orders'!$B:$B,$C249,'On Orders'!G:G)</f>
        <v>0</v>
      </c>
      <c r="T249" s="22">
        <f>SUMIF('On Orders'!$B:$B,$C249,'On Orders'!H:H)</f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1">
        <f t="shared" si="124"/>
        <v>78</v>
      </c>
      <c r="AH249" s="26">
        <f t="shared" si="125"/>
        <v>78</v>
      </c>
      <c r="AI249" s="26">
        <f t="shared" si="134"/>
        <v>78</v>
      </c>
      <c r="AJ249" s="26">
        <f t="shared" si="135"/>
        <v>78</v>
      </c>
      <c r="AK249" s="26">
        <f t="shared" si="136"/>
        <v>78</v>
      </c>
      <c r="AL249" s="26">
        <f t="shared" si="137"/>
        <v>78</v>
      </c>
      <c r="AM249" s="30">
        <f t="shared" si="117"/>
        <v>0</v>
      </c>
      <c r="AN249" s="30">
        <f t="shared" si="118"/>
        <v>0</v>
      </c>
      <c r="AO249" s="30">
        <f t="shared" si="119"/>
        <v>0</v>
      </c>
      <c r="AP249" s="30">
        <f t="shared" si="120"/>
        <v>0</v>
      </c>
      <c r="AQ249" s="30">
        <f t="shared" si="121"/>
        <v>0</v>
      </c>
      <c r="AR249" s="30">
        <f t="shared" si="122"/>
        <v>0</v>
      </c>
      <c r="AS249" s="22">
        <f t="shared" si="123"/>
        <v>0</v>
      </c>
      <c r="AT249" s="112">
        <f t="shared" si="126"/>
        <v>0</v>
      </c>
      <c r="AU249" s="112">
        <f t="shared" si="127"/>
        <v>0</v>
      </c>
      <c r="AV249" s="112">
        <f t="shared" si="128"/>
        <v>0</v>
      </c>
      <c r="AW249" s="112">
        <f t="shared" si="129"/>
        <v>0</v>
      </c>
      <c r="AX249" s="112">
        <f t="shared" si="130"/>
        <v>0</v>
      </c>
      <c r="AY249" s="112">
        <f t="shared" si="131"/>
        <v>0</v>
      </c>
      <c r="AZ249" s="112">
        <f t="shared" si="132"/>
        <v>0</v>
      </c>
      <c r="BA249" s="112">
        <f t="shared" si="133"/>
        <v>0</v>
      </c>
      <c r="BB249" s="112">
        <f t="shared" si="138"/>
        <v>0</v>
      </c>
      <c r="BC249" s="112">
        <f t="shared" si="139"/>
        <v>0</v>
      </c>
      <c r="BD249" s="112">
        <f t="shared" si="140"/>
        <v>0</v>
      </c>
      <c r="BE249" s="112">
        <f t="shared" si="141"/>
        <v>0</v>
      </c>
    </row>
    <row r="250" spans="1:57" x14ac:dyDescent="0.2">
      <c r="A250" t="s">
        <v>56</v>
      </c>
      <c r="B250">
        <v>848709097910</v>
      </c>
      <c r="C250" s="2" t="s">
        <v>1015</v>
      </c>
      <c r="D250" s="2" t="s">
        <v>1016</v>
      </c>
      <c r="E250" s="2" t="s">
        <v>1017</v>
      </c>
      <c r="F250" s="2" t="s">
        <v>515</v>
      </c>
      <c r="G250" s="2" t="s">
        <v>516</v>
      </c>
      <c r="H250" s="2" t="s">
        <v>570</v>
      </c>
      <c r="I250" s="2" t="s">
        <v>368</v>
      </c>
      <c r="J250" s="2" t="s">
        <v>3994</v>
      </c>
      <c r="K250" s="3">
        <v>0</v>
      </c>
      <c r="L250" s="25">
        <v>697.76</v>
      </c>
      <c r="M250" s="2" t="s">
        <v>2204</v>
      </c>
      <c r="N250" s="2" t="s">
        <v>66</v>
      </c>
      <c r="O250" s="3">
        <v>7</v>
      </c>
      <c r="P250" s="3">
        <v>0</v>
      </c>
      <c r="Q250" s="21">
        <f>SUMIF('On Orders'!$B:$B,$C250,'On Orders'!E:E)</f>
        <v>0</v>
      </c>
      <c r="R250" s="22">
        <f>SUMIF('On Orders'!$B:$B,$C250,'On Orders'!F:F)</f>
        <v>0</v>
      </c>
      <c r="S250" s="22">
        <f>SUMIF('On Orders'!$B:$B,$C250,'On Orders'!G:G)</f>
        <v>0</v>
      </c>
      <c r="T250" s="22">
        <f>SUMIF('On Orders'!$B:$B,$C250,'On Orders'!H:H)</f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1">
        <f t="shared" si="124"/>
        <v>7</v>
      </c>
      <c r="AH250" s="26">
        <f t="shared" si="125"/>
        <v>7</v>
      </c>
      <c r="AI250" s="26">
        <f t="shared" si="134"/>
        <v>7</v>
      </c>
      <c r="AJ250" s="26">
        <f t="shared" si="135"/>
        <v>7</v>
      </c>
      <c r="AK250" s="26">
        <f t="shared" si="136"/>
        <v>7</v>
      </c>
      <c r="AL250" s="26">
        <f t="shared" si="137"/>
        <v>7</v>
      </c>
      <c r="AM250" s="30">
        <f t="shared" si="117"/>
        <v>0</v>
      </c>
      <c r="AN250" s="30">
        <f t="shared" si="118"/>
        <v>0</v>
      </c>
      <c r="AO250" s="30">
        <f t="shared" si="119"/>
        <v>0</v>
      </c>
      <c r="AP250" s="30">
        <f t="shared" si="120"/>
        <v>0</v>
      </c>
      <c r="AQ250" s="30">
        <f t="shared" si="121"/>
        <v>0</v>
      </c>
      <c r="AR250" s="30">
        <f t="shared" si="122"/>
        <v>0</v>
      </c>
      <c r="AS250" s="22">
        <f t="shared" si="123"/>
        <v>0</v>
      </c>
      <c r="AT250" s="112">
        <f t="shared" si="126"/>
        <v>0</v>
      </c>
      <c r="AU250" s="112">
        <f t="shared" si="127"/>
        <v>0</v>
      </c>
      <c r="AV250" s="112">
        <f t="shared" si="128"/>
        <v>0</v>
      </c>
      <c r="AW250" s="112">
        <f t="shared" si="129"/>
        <v>0</v>
      </c>
      <c r="AX250" s="112">
        <f t="shared" si="130"/>
        <v>0</v>
      </c>
      <c r="AY250" s="112">
        <f t="shared" si="131"/>
        <v>0</v>
      </c>
      <c r="AZ250" s="112">
        <f t="shared" si="132"/>
        <v>0</v>
      </c>
      <c r="BA250" s="112">
        <f t="shared" si="133"/>
        <v>0</v>
      </c>
      <c r="BB250" s="112">
        <f t="shared" si="138"/>
        <v>0</v>
      </c>
      <c r="BC250" s="112">
        <f t="shared" si="139"/>
        <v>0</v>
      </c>
      <c r="BD250" s="112">
        <f t="shared" si="140"/>
        <v>0</v>
      </c>
      <c r="BE250" s="112">
        <f t="shared" si="141"/>
        <v>0</v>
      </c>
    </row>
    <row r="251" spans="1:57" x14ac:dyDescent="0.2">
      <c r="A251" t="s">
        <v>56</v>
      </c>
      <c r="B251">
        <v>848709097934</v>
      </c>
      <c r="C251" s="2" t="s">
        <v>1018</v>
      </c>
      <c r="D251" s="2" t="s">
        <v>1019</v>
      </c>
      <c r="E251" s="2" t="s">
        <v>1020</v>
      </c>
      <c r="F251" s="2" t="s">
        <v>515</v>
      </c>
      <c r="G251" s="2" t="s">
        <v>516</v>
      </c>
      <c r="H251" s="2" t="s">
        <v>570</v>
      </c>
      <c r="I251" s="2" t="s">
        <v>368</v>
      </c>
      <c r="J251" s="2" t="s">
        <v>3994</v>
      </c>
      <c r="K251" s="3">
        <v>0</v>
      </c>
      <c r="L251" s="25">
        <v>697.76</v>
      </c>
      <c r="M251" s="2" t="s">
        <v>2204</v>
      </c>
      <c r="N251" s="2" t="s">
        <v>66</v>
      </c>
      <c r="O251" s="3">
        <v>5</v>
      </c>
      <c r="P251" s="3">
        <v>0</v>
      </c>
      <c r="Q251" s="21">
        <f>SUMIF('On Orders'!$B:$B,$C251,'On Orders'!E:E)</f>
        <v>0</v>
      </c>
      <c r="R251" s="22">
        <f>SUMIF('On Orders'!$B:$B,$C251,'On Orders'!F:F)</f>
        <v>0</v>
      </c>
      <c r="S251" s="22">
        <f>SUMIF('On Orders'!$B:$B,$C251,'On Orders'!G:G)</f>
        <v>0</v>
      </c>
      <c r="T251" s="22">
        <f>SUMIF('On Orders'!$B:$B,$C251,'On Orders'!H:H)</f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1">
        <f t="shared" si="124"/>
        <v>5</v>
      </c>
      <c r="AH251" s="26">
        <f t="shared" si="125"/>
        <v>5</v>
      </c>
      <c r="AI251" s="26">
        <f t="shared" si="134"/>
        <v>5</v>
      </c>
      <c r="AJ251" s="26">
        <f t="shared" si="135"/>
        <v>5</v>
      </c>
      <c r="AK251" s="26">
        <f t="shared" si="136"/>
        <v>5</v>
      </c>
      <c r="AL251" s="26">
        <f t="shared" si="137"/>
        <v>5</v>
      </c>
      <c r="AM251" s="30">
        <f t="shared" si="117"/>
        <v>0</v>
      </c>
      <c r="AN251" s="30">
        <f t="shared" si="118"/>
        <v>0</v>
      </c>
      <c r="AO251" s="30">
        <f t="shared" si="119"/>
        <v>0</v>
      </c>
      <c r="AP251" s="30">
        <f t="shared" si="120"/>
        <v>0</v>
      </c>
      <c r="AQ251" s="30">
        <f t="shared" si="121"/>
        <v>0</v>
      </c>
      <c r="AR251" s="30">
        <f t="shared" si="122"/>
        <v>0</v>
      </c>
      <c r="AS251" s="22">
        <f t="shared" si="123"/>
        <v>0</v>
      </c>
      <c r="AT251" s="112">
        <f t="shared" si="126"/>
        <v>0</v>
      </c>
      <c r="AU251" s="112">
        <f t="shared" si="127"/>
        <v>0</v>
      </c>
      <c r="AV251" s="112">
        <f t="shared" si="128"/>
        <v>0</v>
      </c>
      <c r="AW251" s="112">
        <f t="shared" si="129"/>
        <v>0</v>
      </c>
      <c r="AX251" s="112">
        <f t="shared" si="130"/>
        <v>0</v>
      </c>
      <c r="AY251" s="112">
        <f t="shared" si="131"/>
        <v>0</v>
      </c>
      <c r="AZ251" s="112">
        <f t="shared" si="132"/>
        <v>0</v>
      </c>
      <c r="BA251" s="112">
        <f t="shared" si="133"/>
        <v>0</v>
      </c>
      <c r="BB251" s="112">
        <f t="shared" si="138"/>
        <v>0</v>
      </c>
      <c r="BC251" s="112">
        <f t="shared" si="139"/>
        <v>0</v>
      </c>
      <c r="BD251" s="112">
        <f t="shared" si="140"/>
        <v>0</v>
      </c>
      <c r="BE251" s="112">
        <f t="shared" si="141"/>
        <v>0</v>
      </c>
    </row>
    <row r="252" spans="1:57" x14ac:dyDescent="0.2">
      <c r="A252" t="s">
        <v>56</v>
      </c>
      <c r="B252">
        <v>848709040909</v>
      </c>
      <c r="C252" s="2" t="s">
        <v>1021</v>
      </c>
      <c r="D252" s="2" t="s">
        <v>1022</v>
      </c>
      <c r="E252" s="2" t="s">
        <v>1023</v>
      </c>
      <c r="F252" s="2" t="s">
        <v>515</v>
      </c>
      <c r="G252" s="2" t="s">
        <v>516</v>
      </c>
      <c r="H252" s="2" t="s">
        <v>570</v>
      </c>
      <c r="I252" s="2" t="s">
        <v>368</v>
      </c>
      <c r="J252" s="2" t="s">
        <v>3994</v>
      </c>
      <c r="K252" s="3">
        <v>0</v>
      </c>
      <c r="L252" s="25">
        <v>542.59</v>
      </c>
      <c r="M252" s="2" t="s">
        <v>2204</v>
      </c>
      <c r="N252" s="2" t="s">
        <v>66</v>
      </c>
      <c r="O252" s="3">
        <v>0</v>
      </c>
      <c r="P252" s="3">
        <v>0</v>
      </c>
      <c r="Q252" s="21">
        <f>SUMIF('On Orders'!$B:$B,$C252,'On Orders'!E:E)</f>
        <v>0</v>
      </c>
      <c r="R252" s="22">
        <f>SUMIF('On Orders'!$B:$B,$C252,'On Orders'!F:F)</f>
        <v>0</v>
      </c>
      <c r="S252" s="22">
        <f>SUMIF('On Orders'!$B:$B,$C252,'On Orders'!G:G)</f>
        <v>0</v>
      </c>
      <c r="T252" s="22">
        <f>SUMIF('On Orders'!$B:$B,$C252,'On Orders'!H:H)</f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1">
        <f t="shared" si="124"/>
        <v>0</v>
      </c>
      <c r="AH252" s="26">
        <f t="shared" si="125"/>
        <v>0</v>
      </c>
      <c r="AI252" s="26">
        <f t="shared" si="134"/>
        <v>0</v>
      </c>
      <c r="AJ252" s="26">
        <f t="shared" si="135"/>
        <v>0</v>
      </c>
      <c r="AK252" s="26">
        <f t="shared" si="136"/>
        <v>0</v>
      </c>
      <c r="AL252" s="26">
        <f t="shared" si="137"/>
        <v>0</v>
      </c>
      <c r="AM252" s="30">
        <f t="shared" si="117"/>
        <v>0</v>
      </c>
      <c r="AN252" s="30">
        <f t="shared" si="118"/>
        <v>0</v>
      </c>
      <c r="AO252" s="30">
        <f t="shared" si="119"/>
        <v>0</v>
      </c>
      <c r="AP252" s="30">
        <f t="shared" si="120"/>
        <v>0</v>
      </c>
      <c r="AQ252" s="30">
        <f t="shared" si="121"/>
        <v>0</v>
      </c>
      <c r="AR252" s="30">
        <f t="shared" si="122"/>
        <v>0</v>
      </c>
      <c r="AS252" s="22">
        <f t="shared" si="123"/>
        <v>0</v>
      </c>
      <c r="AT252" s="112">
        <f t="shared" si="126"/>
        <v>0</v>
      </c>
      <c r="AU252" s="112">
        <f t="shared" si="127"/>
        <v>0</v>
      </c>
      <c r="AV252" s="112">
        <f t="shared" si="128"/>
        <v>0</v>
      </c>
      <c r="AW252" s="112">
        <f t="shared" si="129"/>
        <v>0</v>
      </c>
      <c r="AX252" s="112">
        <f t="shared" si="130"/>
        <v>0</v>
      </c>
      <c r="AY252" s="112">
        <f t="shared" si="131"/>
        <v>0</v>
      </c>
      <c r="AZ252" s="112">
        <f t="shared" si="132"/>
        <v>0</v>
      </c>
      <c r="BA252" s="112">
        <f t="shared" si="133"/>
        <v>0</v>
      </c>
      <c r="BB252" s="112">
        <f t="shared" si="138"/>
        <v>0</v>
      </c>
      <c r="BC252" s="112">
        <f t="shared" si="139"/>
        <v>0</v>
      </c>
      <c r="BD252" s="112">
        <f t="shared" si="140"/>
        <v>0</v>
      </c>
      <c r="BE252" s="112">
        <f t="shared" si="141"/>
        <v>0</v>
      </c>
    </row>
    <row r="253" spans="1:57" x14ac:dyDescent="0.2">
      <c r="A253" t="s">
        <v>56</v>
      </c>
      <c r="B253">
        <v>848709040916</v>
      </c>
      <c r="C253" s="2" t="s">
        <v>1024</v>
      </c>
      <c r="D253" s="2" t="s">
        <v>1025</v>
      </c>
      <c r="E253" s="2" t="s">
        <v>1026</v>
      </c>
      <c r="F253" s="2" t="s">
        <v>515</v>
      </c>
      <c r="G253" s="2" t="s">
        <v>516</v>
      </c>
      <c r="H253" s="2" t="s">
        <v>570</v>
      </c>
      <c r="I253" s="2" t="s">
        <v>368</v>
      </c>
      <c r="J253" s="2" t="s">
        <v>3994</v>
      </c>
      <c r="K253" s="3">
        <v>0</v>
      </c>
      <c r="L253" s="25">
        <v>542.59</v>
      </c>
      <c r="M253" s="2" t="s">
        <v>2204</v>
      </c>
      <c r="N253" s="2" t="s">
        <v>66</v>
      </c>
      <c r="O253" s="3">
        <v>0</v>
      </c>
      <c r="P253" s="3">
        <v>0</v>
      </c>
      <c r="Q253" s="21">
        <f>SUMIF('On Orders'!$B:$B,$C253,'On Orders'!E:E)</f>
        <v>0</v>
      </c>
      <c r="R253" s="22">
        <f>SUMIF('On Orders'!$B:$B,$C253,'On Orders'!F:F)</f>
        <v>0</v>
      </c>
      <c r="S253" s="22">
        <f>SUMIF('On Orders'!$B:$B,$C253,'On Orders'!G:G)</f>
        <v>0</v>
      </c>
      <c r="T253" s="22">
        <f>SUMIF('On Orders'!$B:$B,$C253,'On Orders'!H:H)</f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1">
        <f t="shared" si="124"/>
        <v>0</v>
      </c>
      <c r="AH253" s="26">
        <f t="shared" si="125"/>
        <v>0</v>
      </c>
      <c r="AI253" s="26">
        <f t="shared" si="134"/>
        <v>0</v>
      </c>
      <c r="AJ253" s="26">
        <f t="shared" si="135"/>
        <v>0</v>
      </c>
      <c r="AK253" s="26">
        <f t="shared" si="136"/>
        <v>0</v>
      </c>
      <c r="AL253" s="26">
        <f t="shared" si="137"/>
        <v>0</v>
      </c>
      <c r="AM253" s="30">
        <f t="shared" si="117"/>
        <v>0</v>
      </c>
      <c r="AN253" s="30">
        <f t="shared" si="118"/>
        <v>0</v>
      </c>
      <c r="AO253" s="30">
        <f t="shared" si="119"/>
        <v>0</v>
      </c>
      <c r="AP253" s="30">
        <f t="shared" si="120"/>
        <v>0</v>
      </c>
      <c r="AQ253" s="30">
        <f t="shared" si="121"/>
        <v>0</v>
      </c>
      <c r="AR253" s="30">
        <f t="shared" si="122"/>
        <v>0</v>
      </c>
      <c r="AS253" s="22">
        <f t="shared" si="123"/>
        <v>0</v>
      </c>
      <c r="AT253" s="112">
        <f t="shared" si="126"/>
        <v>0</v>
      </c>
      <c r="AU253" s="112">
        <f t="shared" si="127"/>
        <v>0</v>
      </c>
      <c r="AV253" s="112">
        <f t="shared" si="128"/>
        <v>0</v>
      </c>
      <c r="AW253" s="112">
        <f t="shared" si="129"/>
        <v>0</v>
      </c>
      <c r="AX253" s="112">
        <f t="shared" si="130"/>
        <v>0</v>
      </c>
      <c r="AY253" s="112">
        <f t="shared" si="131"/>
        <v>0</v>
      </c>
      <c r="AZ253" s="112">
        <f t="shared" si="132"/>
        <v>0</v>
      </c>
      <c r="BA253" s="112">
        <f t="shared" si="133"/>
        <v>0</v>
      </c>
      <c r="BB253" s="112">
        <f t="shared" si="138"/>
        <v>0</v>
      </c>
      <c r="BC253" s="112">
        <f t="shared" si="139"/>
        <v>0</v>
      </c>
      <c r="BD253" s="112">
        <f t="shared" si="140"/>
        <v>0</v>
      </c>
      <c r="BE253" s="112">
        <f t="shared" si="141"/>
        <v>0</v>
      </c>
    </row>
    <row r="254" spans="1:57" x14ac:dyDescent="0.2">
      <c r="A254" t="s">
        <v>56</v>
      </c>
      <c r="B254">
        <v>848709038135</v>
      </c>
      <c r="C254" s="2" t="s">
        <v>1027</v>
      </c>
      <c r="D254" s="2" t="s">
        <v>1028</v>
      </c>
      <c r="E254" s="2" t="s">
        <v>1029</v>
      </c>
      <c r="F254" s="2" t="s">
        <v>515</v>
      </c>
      <c r="G254" s="2" t="s">
        <v>516</v>
      </c>
      <c r="H254" s="2" t="s">
        <v>570</v>
      </c>
      <c r="I254" s="2" t="s">
        <v>368</v>
      </c>
      <c r="J254" s="2" t="s">
        <v>3994</v>
      </c>
      <c r="K254" s="3">
        <v>0</v>
      </c>
      <c r="L254" s="25">
        <v>651.21</v>
      </c>
      <c r="M254" s="2" t="s">
        <v>2204</v>
      </c>
      <c r="N254" s="2" t="s">
        <v>66</v>
      </c>
      <c r="O254" s="3">
        <v>1</v>
      </c>
      <c r="P254" s="3">
        <v>0</v>
      </c>
      <c r="Q254" s="21">
        <f>SUMIF('On Orders'!$B:$B,$C254,'On Orders'!E:E)</f>
        <v>0</v>
      </c>
      <c r="R254" s="22">
        <f>SUMIF('On Orders'!$B:$B,$C254,'On Orders'!F:F)</f>
        <v>0</v>
      </c>
      <c r="S254" s="22">
        <f>SUMIF('On Orders'!$B:$B,$C254,'On Orders'!G:G)</f>
        <v>0</v>
      </c>
      <c r="T254" s="22">
        <f>SUMIF('On Orders'!$B:$B,$C254,'On Orders'!H:H)</f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1">
        <f t="shared" si="124"/>
        <v>1</v>
      </c>
      <c r="AH254" s="26">
        <f t="shared" si="125"/>
        <v>1</v>
      </c>
      <c r="AI254" s="26">
        <f t="shared" si="134"/>
        <v>1</v>
      </c>
      <c r="AJ254" s="26">
        <f t="shared" si="135"/>
        <v>1</v>
      </c>
      <c r="AK254" s="26">
        <f t="shared" si="136"/>
        <v>1</v>
      </c>
      <c r="AL254" s="26">
        <f t="shared" si="137"/>
        <v>1</v>
      </c>
      <c r="AM254" s="30">
        <f t="shared" si="117"/>
        <v>0</v>
      </c>
      <c r="AN254" s="30">
        <f t="shared" si="118"/>
        <v>0</v>
      </c>
      <c r="AO254" s="30">
        <f t="shared" si="119"/>
        <v>0</v>
      </c>
      <c r="AP254" s="30">
        <f t="shared" si="120"/>
        <v>0</v>
      </c>
      <c r="AQ254" s="30">
        <f t="shared" si="121"/>
        <v>0</v>
      </c>
      <c r="AR254" s="30">
        <f t="shared" si="122"/>
        <v>0</v>
      </c>
      <c r="AS254" s="22">
        <f t="shared" si="123"/>
        <v>0</v>
      </c>
      <c r="AT254" s="112">
        <f t="shared" si="126"/>
        <v>0</v>
      </c>
      <c r="AU254" s="112">
        <f t="shared" si="127"/>
        <v>0</v>
      </c>
      <c r="AV254" s="112">
        <f t="shared" si="128"/>
        <v>0</v>
      </c>
      <c r="AW254" s="112">
        <f t="shared" si="129"/>
        <v>0</v>
      </c>
      <c r="AX254" s="112">
        <f t="shared" si="130"/>
        <v>0</v>
      </c>
      <c r="AY254" s="112">
        <f t="shared" si="131"/>
        <v>0</v>
      </c>
      <c r="AZ254" s="112">
        <f t="shared" si="132"/>
        <v>0</v>
      </c>
      <c r="BA254" s="112">
        <f t="shared" si="133"/>
        <v>0</v>
      </c>
      <c r="BB254" s="112">
        <f t="shared" si="138"/>
        <v>0</v>
      </c>
      <c r="BC254" s="112">
        <f t="shared" si="139"/>
        <v>0</v>
      </c>
      <c r="BD254" s="112">
        <f t="shared" si="140"/>
        <v>0</v>
      </c>
      <c r="BE254" s="112">
        <f t="shared" si="141"/>
        <v>0</v>
      </c>
    </row>
    <row r="255" spans="1:57" x14ac:dyDescent="0.2">
      <c r="A255" t="s">
        <v>56</v>
      </c>
      <c r="B255">
        <v>840168505982</v>
      </c>
      <c r="C255" s="2" t="s">
        <v>1030</v>
      </c>
      <c r="D255" s="2" t="s">
        <v>1031</v>
      </c>
      <c r="E255" s="2" t="s">
        <v>1032</v>
      </c>
      <c r="F255" s="2" t="s">
        <v>515</v>
      </c>
      <c r="G255" s="2" t="s">
        <v>516</v>
      </c>
      <c r="H255" s="2" t="s">
        <v>570</v>
      </c>
      <c r="I255" s="2" t="s">
        <v>368</v>
      </c>
      <c r="J255" s="2" t="s">
        <v>3994</v>
      </c>
      <c r="K255" s="3">
        <v>0</v>
      </c>
      <c r="L255" s="25">
        <v>620.16999999999996</v>
      </c>
      <c r="M255" s="2" t="s">
        <v>2204</v>
      </c>
      <c r="N255" s="2" t="s">
        <v>66</v>
      </c>
      <c r="O255" s="3">
        <v>0</v>
      </c>
      <c r="P255" s="3">
        <v>0</v>
      </c>
      <c r="Q255" s="21">
        <f>SUMIF('On Orders'!$B:$B,$C255,'On Orders'!E:E)</f>
        <v>0</v>
      </c>
      <c r="R255" s="22">
        <f>SUMIF('On Orders'!$B:$B,$C255,'On Orders'!F:F)</f>
        <v>0</v>
      </c>
      <c r="S255" s="22">
        <f>SUMIF('On Orders'!$B:$B,$C255,'On Orders'!G:G)</f>
        <v>0</v>
      </c>
      <c r="T255" s="22">
        <f>SUMIF('On Orders'!$B:$B,$C255,'On Orders'!H:H)</f>
        <v>0</v>
      </c>
      <c r="U255" s="3">
        <v>0</v>
      </c>
      <c r="V255" s="3"/>
      <c r="W255" s="3"/>
      <c r="X255" s="3"/>
      <c r="Y255" s="3"/>
      <c r="Z255" s="3"/>
      <c r="AA255" s="3"/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1">
        <f t="shared" si="124"/>
        <v>0</v>
      </c>
      <c r="AH255" s="26">
        <f t="shared" si="125"/>
        <v>0</v>
      </c>
      <c r="AI255" s="26">
        <f t="shared" si="134"/>
        <v>0</v>
      </c>
      <c r="AJ255" s="26">
        <f t="shared" si="135"/>
        <v>0</v>
      </c>
      <c r="AK255" s="26">
        <f t="shared" si="136"/>
        <v>0</v>
      </c>
      <c r="AL255" s="26">
        <f t="shared" si="137"/>
        <v>0</v>
      </c>
      <c r="AM255" s="30">
        <f t="shared" si="117"/>
        <v>0</v>
      </c>
      <c r="AN255" s="30">
        <f t="shared" si="118"/>
        <v>0</v>
      </c>
      <c r="AO255" s="30">
        <f t="shared" si="119"/>
        <v>0</v>
      </c>
      <c r="AP255" s="30">
        <f t="shared" si="120"/>
        <v>0</v>
      </c>
      <c r="AQ255" s="30">
        <f t="shared" si="121"/>
        <v>0</v>
      </c>
      <c r="AR255" s="30">
        <f t="shared" si="122"/>
        <v>0</v>
      </c>
      <c r="AS255" s="22">
        <f t="shared" si="123"/>
        <v>0</v>
      </c>
      <c r="AT255" s="112">
        <f t="shared" si="126"/>
        <v>0</v>
      </c>
      <c r="AU255" s="112">
        <f t="shared" si="127"/>
        <v>0</v>
      </c>
      <c r="AV255" s="112">
        <f t="shared" si="128"/>
        <v>0</v>
      </c>
      <c r="AW255" s="112">
        <f t="shared" si="129"/>
        <v>0</v>
      </c>
      <c r="AX255" s="112">
        <f t="shared" si="130"/>
        <v>0</v>
      </c>
      <c r="AY255" s="112">
        <f t="shared" si="131"/>
        <v>0</v>
      </c>
      <c r="AZ255" s="112">
        <f t="shared" si="132"/>
        <v>0</v>
      </c>
      <c r="BA255" s="112">
        <f t="shared" si="133"/>
        <v>0</v>
      </c>
      <c r="BB255" s="112">
        <f t="shared" si="138"/>
        <v>0</v>
      </c>
      <c r="BC255" s="112">
        <f t="shared" si="139"/>
        <v>0</v>
      </c>
      <c r="BD255" s="112">
        <f t="shared" si="140"/>
        <v>0</v>
      </c>
      <c r="BE255" s="112">
        <f t="shared" si="141"/>
        <v>0</v>
      </c>
    </row>
    <row r="256" spans="1:57" x14ac:dyDescent="0.2">
      <c r="A256" t="s">
        <v>56</v>
      </c>
      <c r="B256">
        <v>848709040978</v>
      </c>
      <c r="C256" s="2" t="s">
        <v>1033</v>
      </c>
      <c r="D256" s="2" t="s">
        <v>1034</v>
      </c>
      <c r="E256" s="2" t="s">
        <v>1035</v>
      </c>
      <c r="F256" s="2" t="s">
        <v>515</v>
      </c>
      <c r="G256" s="2" t="s">
        <v>516</v>
      </c>
      <c r="H256" s="2" t="s">
        <v>570</v>
      </c>
      <c r="I256" s="2" t="s">
        <v>368</v>
      </c>
      <c r="J256" s="2" t="s">
        <v>3994</v>
      </c>
      <c r="K256" s="3">
        <v>0</v>
      </c>
      <c r="L256" s="25">
        <v>651.21</v>
      </c>
      <c r="M256" s="2" t="s">
        <v>2204</v>
      </c>
      <c r="N256" s="2" t="s">
        <v>66</v>
      </c>
      <c r="O256" s="3">
        <v>0</v>
      </c>
      <c r="P256" s="3">
        <v>0</v>
      </c>
      <c r="Q256" s="21">
        <f>SUMIF('On Orders'!$B:$B,$C256,'On Orders'!E:E)</f>
        <v>0</v>
      </c>
      <c r="R256" s="22">
        <f>SUMIF('On Orders'!$B:$B,$C256,'On Orders'!F:F)</f>
        <v>0</v>
      </c>
      <c r="S256" s="22">
        <f>SUMIF('On Orders'!$B:$B,$C256,'On Orders'!G:G)</f>
        <v>0</v>
      </c>
      <c r="T256" s="22">
        <f>SUMIF('On Orders'!$B:$B,$C256,'On Orders'!H:H)</f>
        <v>0</v>
      </c>
      <c r="U256" s="3">
        <v>0</v>
      </c>
      <c r="V256" s="3"/>
      <c r="W256" s="3"/>
      <c r="X256" s="3"/>
      <c r="Y256" s="3"/>
      <c r="Z256" s="3"/>
      <c r="AA256" s="3"/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1">
        <f t="shared" si="124"/>
        <v>0</v>
      </c>
      <c r="AH256" s="26">
        <f t="shared" si="125"/>
        <v>0</v>
      </c>
      <c r="AI256" s="26">
        <f t="shared" si="134"/>
        <v>0</v>
      </c>
      <c r="AJ256" s="26">
        <f t="shared" si="135"/>
        <v>0</v>
      </c>
      <c r="AK256" s="26">
        <f t="shared" si="136"/>
        <v>0</v>
      </c>
      <c r="AL256" s="26">
        <f t="shared" si="137"/>
        <v>0</v>
      </c>
      <c r="AM256" s="30">
        <f t="shared" si="117"/>
        <v>0</v>
      </c>
      <c r="AN256" s="30">
        <f t="shared" si="118"/>
        <v>0</v>
      </c>
      <c r="AO256" s="30">
        <f t="shared" si="119"/>
        <v>0</v>
      </c>
      <c r="AP256" s="30">
        <f t="shared" si="120"/>
        <v>0</v>
      </c>
      <c r="AQ256" s="30">
        <f t="shared" si="121"/>
        <v>0</v>
      </c>
      <c r="AR256" s="30">
        <f t="shared" si="122"/>
        <v>0</v>
      </c>
      <c r="AS256" s="22">
        <f t="shared" si="123"/>
        <v>0</v>
      </c>
      <c r="AT256" s="112">
        <f t="shared" si="126"/>
        <v>0</v>
      </c>
      <c r="AU256" s="112">
        <f t="shared" si="127"/>
        <v>0</v>
      </c>
      <c r="AV256" s="112">
        <f t="shared" si="128"/>
        <v>0</v>
      </c>
      <c r="AW256" s="112">
        <f t="shared" si="129"/>
        <v>0</v>
      </c>
      <c r="AX256" s="112">
        <f t="shared" si="130"/>
        <v>0</v>
      </c>
      <c r="AY256" s="112">
        <f t="shared" si="131"/>
        <v>0</v>
      </c>
      <c r="AZ256" s="112">
        <f t="shared" si="132"/>
        <v>0</v>
      </c>
      <c r="BA256" s="112">
        <f t="shared" si="133"/>
        <v>0</v>
      </c>
      <c r="BB256" s="112">
        <f t="shared" si="138"/>
        <v>0</v>
      </c>
      <c r="BC256" s="112">
        <f t="shared" si="139"/>
        <v>0</v>
      </c>
      <c r="BD256" s="112">
        <f t="shared" si="140"/>
        <v>0</v>
      </c>
      <c r="BE256" s="112">
        <f t="shared" si="141"/>
        <v>0</v>
      </c>
    </row>
    <row r="257" spans="1:57" x14ac:dyDescent="0.2">
      <c r="A257" t="s">
        <v>56</v>
      </c>
      <c r="B257">
        <v>840168516728</v>
      </c>
      <c r="C257" s="2" t="s">
        <v>527</v>
      </c>
      <c r="D257" s="2">
        <v>840168516728</v>
      </c>
      <c r="E257" s="2" t="s">
        <v>528</v>
      </c>
      <c r="F257" s="2" t="s">
        <v>515</v>
      </c>
      <c r="G257" s="2" t="s">
        <v>516</v>
      </c>
      <c r="H257" s="2" t="s">
        <v>529</v>
      </c>
      <c r="I257" s="2" t="s">
        <v>368</v>
      </c>
      <c r="J257" s="2" t="s">
        <v>3994</v>
      </c>
      <c r="K257" s="3">
        <v>160</v>
      </c>
      <c r="L257" s="25">
        <v>430.6</v>
      </c>
      <c r="M257" s="2" t="s">
        <v>2202</v>
      </c>
      <c r="N257" s="2" t="s">
        <v>28</v>
      </c>
      <c r="O257" s="3">
        <v>108</v>
      </c>
      <c r="P257" s="3">
        <v>27</v>
      </c>
      <c r="Q257" s="21">
        <f>SUMIF('On Orders'!$B:$B,$C257,'On Orders'!E:E)</f>
        <v>0</v>
      </c>
      <c r="R257" s="22">
        <f>SUMIF('On Orders'!$B:$B,$C257,'On Orders'!F:F)</f>
        <v>64</v>
      </c>
      <c r="S257" s="22">
        <f>SUMIF('On Orders'!$B:$B,$C257,'On Orders'!G:G)</f>
        <v>0</v>
      </c>
      <c r="T257" s="22">
        <f>SUMIF('On Orders'!$B:$B,$C257,'On Orders'!H:H)</f>
        <v>0</v>
      </c>
      <c r="U257" s="3">
        <v>16</v>
      </c>
      <c r="V257" s="3">
        <v>22</v>
      </c>
      <c r="W257" s="3">
        <v>57</v>
      </c>
      <c r="X257" s="3">
        <v>0</v>
      </c>
      <c r="Y257" s="3">
        <v>37</v>
      </c>
      <c r="Z257" s="3">
        <v>20</v>
      </c>
      <c r="AA257" s="3">
        <v>28</v>
      </c>
      <c r="AB257" s="3">
        <v>60</v>
      </c>
      <c r="AC257" s="3">
        <v>30</v>
      </c>
      <c r="AD257" s="3">
        <v>30</v>
      </c>
      <c r="AE257" s="3">
        <v>90</v>
      </c>
      <c r="AF257" s="3">
        <v>40</v>
      </c>
      <c r="AG257" s="31">
        <f t="shared" si="124"/>
        <v>11</v>
      </c>
      <c r="AH257" s="26">
        <f t="shared" si="125"/>
        <v>-49</v>
      </c>
      <c r="AI257" s="26">
        <f t="shared" si="134"/>
        <v>-30</v>
      </c>
      <c r="AJ257" s="26">
        <f t="shared" si="135"/>
        <v>-30</v>
      </c>
      <c r="AK257" s="26">
        <f t="shared" si="136"/>
        <v>-90</v>
      </c>
      <c r="AL257" s="26">
        <f t="shared" si="137"/>
        <v>-40</v>
      </c>
      <c r="AM257" s="30">
        <f t="shared" si="117"/>
        <v>28</v>
      </c>
      <c r="AN257" s="30">
        <f t="shared" si="118"/>
        <v>60</v>
      </c>
      <c r="AO257" s="30">
        <f t="shared" si="119"/>
        <v>30</v>
      </c>
      <c r="AP257" s="30">
        <f t="shared" si="120"/>
        <v>30</v>
      </c>
      <c r="AQ257" s="30">
        <f t="shared" si="121"/>
        <v>90</v>
      </c>
      <c r="AR257" s="30">
        <f t="shared" si="122"/>
        <v>40</v>
      </c>
      <c r="AS257" s="22">
        <f t="shared" si="123"/>
        <v>278</v>
      </c>
      <c r="AT257" s="112">
        <f t="shared" si="126"/>
        <v>6889.6</v>
      </c>
      <c r="AU257" s="112">
        <f t="shared" si="127"/>
        <v>9473.2000000000007</v>
      </c>
      <c r="AV257" s="112">
        <f t="shared" si="128"/>
        <v>24544.2</v>
      </c>
      <c r="AW257" s="112">
        <f t="shared" si="129"/>
        <v>0</v>
      </c>
      <c r="AX257" s="112">
        <f t="shared" si="130"/>
        <v>15932.2</v>
      </c>
      <c r="AY257" s="112">
        <f t="shared" si="131"/>
        <v>8612</v>
      </c>
      <c r="AZ257" s="112">
        <f t="shared" si="132"/>
        <v>12056.800000000001</v>
      </c>
      <c r="BA257" s="112">
        <f t="shared" si="133"/>
        <v>25836</v>
      </c>
      <c r="BB257" s="112">
        <f t="shared" si="138"/>
        <v>12918</v>
      </c>
      <c r="BC257" s="112">
        <f t="shared" si="139"/>
        <v>12918</v>
      </c>
      <c r="BD257" s="112">
        <f t="shared" si="140"/>
        <v>38754</v>
      </c>
      <c r="BE257" s="112">
        <f t="shared" si="141"/>
        <v>17224</v>
      </c>
    </row>
    <row r="258" spans="1:57" x14ac:dyDescent="0.2">
      <c r="A258" t="s">
        <v>56</v>
      </c>
      <c r="B258">
        <v>840168516001</v>
      </c>
      <c r="C258" s="2" t="s">
        <v>1036</v>
      </c>
      <c r="D258" s="2" t="s">
        <v>1037</v>
      </c>
      <c r="E258" s="2" t="s">
        <v>1038</v>
      </c>
      <c r="F258" s="2" t="s">
        <v>515</v>
      </c>
      <c r="G258" s="2" t="s">
        <v>516</v>
      </c>
      <c r="H258" s="2" t="s">
        <v>529</v>
      </c>
      <c r="I258" s="2" t="s">
        <v>368</v>
      </c>
      <c r="J258" s="2" t="s">
        <v>3994</v>
      </c>
      <c r="K258" s="3">
        <v>0</v>
      </c>
      <c r="L258" s="25">
        <v>646.03</v>
      </c>
      <c r="M258" s="2" t="s">
        <v>2204</v>
      </c>
      <c r="N258" s="2" t="s">
        <v>66</v>
      </c>
      <c r="O258" s="3">
        <v>0</v>
      </c>
      <c r="P258" s="3">
        <v>0</v>
      </c>
      <c r="Q258" s="21">
        <f>SUMIF('On Orders'!$B:$B,$C258,'On Orders'!E:E)</f>
        <v>0</v>
      </c>
      <c r="R258" s="22">
        <f>SUMIF('On Orders'!$B:$B,$C258,'On Orders'!F:F)</f>
        <v>0</v>
      </c>
      <c r="S258" s="22">
        <f>SUMIF('On Orders'!$B:$B,$C258,'On Orders'!G:G)</f>
        <v>0</v>
      </c>
      <c r="T258" s="22">
        <f>SUMIF('On Orders'!$B:$B,$C258,'On Orders'!H:H)</f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1">
        <f t="shared" si="124"/>
        <v>0</v>
      </c>
      <c r="AH258" s="26">
        <f t="shared" si="125"/>
        <v>0</v>
      </c>
      <c r="AI258" s="26">
        <f t="shared" si="134"/>
        <v>0</v>
      </c>
      <c r="AJ258" s="26">
        <f t="shared" si="135"/>
        <v>0</v>
      </c>
      <c r="AK258" s="26">
        <f t="shared" si="136"/>
        <v>0</v>
      </c>
      <c r="AL258" s="26">
        <f t="shared" si="137"/>
        <v>0</v>
      </c>
      <c r="AM258" s="30">
        <f t="shared" si="117"/>
        <v>0</v>
      </c>
      <c r="AN258" s="30">
        <f t="shared" si="118"/>
        <v>0</v>
      </c>
      <c r="AO258" s="30">
        <f t="shared" si="119"/>
        <v>0</v>
      </c>
      <c r="AP258" s="30">
        <f t="shared" si="120"/>
        <v>0</v>
      </c>
      <c r="AQ258" s="30">
        <f t="shared" si="121"/>
        <v>0</v>
      </c>
      <c r="AR258" s="30">
        <f t="shared" si="122"/>
        <v>0</v>
      </c>
      <c r="AS258" s="22">
        <f t="shared" si="123"/>
        <v>0</v>
      </c>
      <c r="AT258" s="112">
        <f t="shared" si="126"/>
        <v>0</v>
      </c>
      <c r="AU258" s="112">
        <f t="shared" si="127"/>
        <v>0</v>
      </c>
      <c r="AV258" s="112">
        <f t="shared" si="128"/>
        <v>0</v>
      </c>
      <c r="AW258" s="112">
        <f t="shared" si="129"/>
        <v>0</v>
      </c>
      <c r="AX258" s="112">
        <f t="shared" si="130"/>
        <v>0</v>
      </c>
      <c r="AY258" s="112">
        <f t="shared" si="131"/>
        <v>0</v>
      </c>
      <c r="AZ258" s="112">
        <f t="shared" si="132"/>
        <v>0</v>
      </c>
      <c r="BA258" s="112">
        <f t="shared" si="133"/>
        <v>0</v>
      </c>
      <c r="BB258" s="112">
        <f t="shared" si="138"/>
        <v>0</v>
      </c>
      <c r="BC258" s="112">
        <f t="shared" si="139"/>
        <v>0</v>
      </c>
      <c r="BD258" s="112">
        <f t="shared" si="140"/>
        <v>0</v>
      </c>
      <c r="BE258" s="112">
        <f t="shared" si="141"/>
        <v>0</v>
      </c>
    </row>
    <row r="259" spans="1:57" x14ac:dyDescent="0.2">
      <c r="A259" t="s">
        <v>56</v>
      </c>
      <c r="B259">
        <v>840168516735</v>
      </c>
      <c r="C259" s="2" t="s">
        <v>1039</v>
      </c>
      <c r="D259" s="2" t="s">
        <v>1040</v>
      </c>
      <c r="E259" s="2" t="s">
        <v>1041</v>
      </c>
      <c r="F259" s="2" t="s">
        <v>515</v>
      </c>
      <c r="G259" s="2" t="s">
        <v>516</v>
      </c>
      <c r="H259" s="2" t="s">
        <v>529</v>
      </c>
      <c r="I259" s="2" t="s">
        <v>368</v>
      </c>
      <c r="J259" s="2" t="s">
        <v>3994</v>
      </c>
      <c r="K259" s="3">
        <v>0</v>
      </c>
      <c r="L259" s="25">
        <v>646.03</v>
      </c>
      <c r="M259" s="2" t="s">
        <v>2204</v>
      </c>
      <c r="N259" s="2" t="s">
        <v>66</v>
      </c>
      <c r="O259" s="3">
        <v>9</v>
      </c>
      <c r="P259" s="3">
        <v>0</v>
      </c>
      <c r="Q259" s="21">
        <f>SUMIF('On Orders'!$B:$B,$C259,'On Orders'!E:E)</f>
        <v>0</v>
      </c>
      <c r="R259" s="22">
        <f>SUMIF('On Orders'!$B:$B,$C259,'On Orders'!F:F)</f>
        <v>0</v>
      </c>
      <c r="S259" s="22">
        <f>SUMIF('On Orders'!$B:$B,$C259,'On Orders'!G:G)</f>
        <v>0</v>
      </c>
      <c r="T259" s="22">
        <f>SUMIF('On Orders'!$B:$B,$C259,'On Orders'!H:H)</f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1">
        <f t="shared" si="124"/>
        <v>9</v>
      </c>
      <c r="AH259" s="26">
        <f t="shared" si="125"/>
        <v>9</v>
      </c>
      <c r="AI259" s="26">
        <f t="shared" si="134"/>
        <v>9</v>
      </c>
      <c r="AJ259" s="26">
        <f t="shared" si="135"/>
        <v>9</v>
      </c>
      <c r="AK259" s="26">
        <f t="shared" si="136"/>
        <v>9</v>
      </c>
      <c r="AL259" s="26">
        <f t="shared" si="137"/>
        <v>9</v>
      </c>
      <c r="AM259" s="30">
        <f t="shared" si="117"/>
        <v>0</v>
      </c>
      <c r="AN259" s="30">
        <f t="shared" si="118"/>
        <v>0</v>
      </c>
      <c r="AO259" s="30">
        <f t="shared" si="119"/>
        <v>0</v>
      </c>
      <c r="AP259" s="30">
        <f t="shared" si="120"/>
        <v>0</v>
      </c>
      <c r="AQ259" s="30">
        <f t="shared" si="121"/>
        <v>0</v>
      </c>
      <c r="AR259" s="30">
        <f t="shared" si="122"/>
        <v>0</v>
      </c>
      <c r="AS259" s="22">
        <f t="shared" si="123"/>
        <v>0</v>
      </c>
      <c r="AT259" s="112">
        <f t="shared" si="126"/>
        <v>0</v>
      </c>
      <c r="AU259" s="112">
        <f t="shared" si="127"/>
        <v>0</v>
      </c>
      <c r="AV259" s="112">
        <f t="shared" si="128"/>
        <v>0</v>
      </c>
      <c r="AW259" s="112">
        <f t="shared" si="129"/>
        <v>0</v>
      </c>
      <c r="AX259" s="112">
        <f t="shared" si="130"/>
        <v>0</v>
      </c>
      <c r="AY259" s="112">
        <f t="shared" si="131"/>
        <v>0</v>
      </c>
      <c r="AZ259" s="112">
        <f t="shared" si="132"/>
        <v>0</v>
      </c>
      <c r="BA259" s="112">
        <f t="shared" si="133"/>
        <v>0</v>
      </c>
      <c r="BB259" s="112">
        <f t="shared" si="138"/>
        <v>0</v>
      </c>
      <c r="BC259" s="112">
        <f t="shared" si="139"/>
        <v>0</v>
      </c>
      <c r="BD259" s="112">
        <f t="shared" si="140"/>
        <v>0</v>
      </c>
      <c r="BE259" s="112">
        <f t="shared" si="141"/>
        <v>0</v>
      </c>
    </row>
    <row r="260" spans="1:57" x14ac:dyDescent="0.2">
      <c r="A260" t="s">
        <v>56</v>
      </c>
      <c r="B260">
        <v>840168516711</v>
      </c>
      <c r="C260" s="2" t="s">
        <v>1042</v>
      </c>
      <c r="D260" s="2" t="s">
        <v>1043</v>
      </c>
      <c r="E260" s="2" t="s">
        <v>1044</v>
      </c>
      <c r="F260" s="2" t="s">
        <v>515</v>
      </c>
      <c r="G260" s="2" t="s">
        <v>516</v>
      </c>
      <c r="H260" s="2" t="s">
        <v>529</v>
      </c>
      <c r="I260" s="2" t="s">
        <v>368</v>
      </c>
      <c r="J260" s="2" t="s">
        <v>3994</v>
      </c>
      <c r="K260" s="3">
        <v>0</v>
      </c>
      <c r="L260" s="25">
        <v>646.03</v>
      </c>
      <c r="M260" s="2" t="s">
        <v>2204</v>
      </c>
      <c r="N260" s="2" t="s">
        <v>66</v>
      </c>
      <c r="O260" s="3">
        <v>0</v>
      </c>
      <c r="P260" s="3">
        <v>0</v>
      </c>
      <c r="Q260" s="21">
        <f>SUMIF('On Orders'!$B:$B,$C260,'On Orders'!E:E)</f>
        <v>0</v>
      </c>
      <c r="R260" s="22">
        <f>SUMIF('On Orders'!$B:$B,$C260,'On Orders'!F:F)</f>
        <v>0</v>
      </c>
      <c r="S260" s="22">
        <f>SUMIF('On Orders'!$B:$B,$C260,'On Orders'!G:G)</f>
        <v>0</v>
      </c>
      <c r="T260" s="22">
        <f>SUMIF('On Orders'!$B:$B,$C260,'On Orders'!H:H)</f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1">
        <f t="shared" si="124"/>
        <v>0</v>
      </c>
      <c r="AH260" s="26">
        <f t="shared" si="125"/>
        <v>0</v>
      </c>
      <c r="AI260" s="26">
        <f t="shared" si="134"/>
        <v>0</v>
      </c>
      <c r="AJ260" s="26">
        <f t="shared" si="135"/>
        <v>0</v>
      </c>
      <c r="AK260" s="26">
        <f t="shared" si="136"/>
        <v>0</v>
      </c>
      <c r="AL260" s="26">
        <f t="shared" si="137"/>
        <v>0</v>
      </c>
      <c r="AM260" s="30">
        <f t="shared" si="117"/>
        <v>0</v>
      </c>
      <c r="AN260" s="30">
        <f t="shared" si="118"/>
        <v>0</v>
      </c>
      <c r="AO260" s="30">
        <f t="shared" si="119"/>
        <v>0</v>
      </c>
      <c r="AP260" s="30">
        <f t="shared" si="120"/>
        <v>0</v>
      </c>
      <c r="AQ260" s="30">
        <f t="shared" si="121"/>
        <v>0</v>
      </c>
      <c r="AR260" s="30">
        <f t="shared" si="122"/>
        <v>0</v>
      </c>
      <c r="AS260" s="22">
        <f t="shared" si="123"/>
        <v>0</v>
      </c>
      <c r="AT260" s="112">
        <f t="shared" si="126"/>
        <v>0</v>
      </c>
      <c r="AU260" s="112">
        <f t="shared" si="127"/>
        <v>0</v>
      </c>
      <c r="AV260" s="112">
        <f t="shared" si="128"/>
        <v>0</v>
      </c>
      <c r="AW260" s="112">
        <f t="shared" si="129"/>
        <v>0</v>
      </c>
      <c r="AX260" s="112">
        <f t="shared" si="130"/>
        <v>0</v>
      </c>
      <c r="AY260" s="112">
        <f t="shared" si="131"/>
        <v>0</v>
      </c>
      <c r="AZ260" s="112">
        <f t="shared" si="132"/>
        <v>0</v>
      </c>
      <c r="BA260" s="112">
        <f t="shared" si="133"/>
        <v>0</v>
      </c>
      <c r="BB260" s="112">
        <f t="shared" si="138"/>
        <v>0</v>
      </c>
      <c r="BC260" s="112">
        <f t="shared" si="139"/>
        <v>0</v>
      </c>
      <c r="BD260" s="112">
        <f t="shared" si="140"/>
        <v>0</v>
      </c>
      <c r="BE260" s="112">
        <f t="shared" si="141"/>
        <v>0</v>
      </c>
    </row>
    <row r="261" spans="1:57" x14ac:dyDescent="0.2">
      <c r="A261" t="s">
        <v>56</v>
      </c>
      <c r="B261">
        <v>840168515981</v>
      </c>
      <c r="C261" s="2" t="s">
        <v>571</v>
      </c>
      <c r="D261" s="2" t="s">
        <v>572</v>
      </c>
      <c r="E261" s="2" t="s">
        <v>573</v>
      </c>
      <c r="F261" s="2" t="s">
        <v>515</v>
      </c>
      <c r="G261" s="2" t="s">
        <v>516</v>
      </c>
      <c r="H261" s="2" t="s">
        <v>574</v>
      </c>
      <c r="I261" s="2" t="s">
        <v>368</v>
      </c>
      <c r="J261" s="2" t="s">
        <v>3994</v>
      </c>
      <c r="K261" s="3">
        <v>0</v>
      </c>
      <c r="L261" s="25">
        <v>538.37</v>
      </c>
      <c r="M261" s="2" t="s">
        <v>2204</v>
      </c>
      <c r="N261" s="2" t="s">
        <v>66</v>
      </c>
      <c r="O261" s="3">
        <v>44</v>
      </c>
      <c r="P261" s="3">
        <v>9</v>
      </c>
      <c r="Q261" s="21">
        <f>SUMIF('On Orders'!$B:$B,$C261,'On Orders'!E:E)</f>
        <v>0</v>
      </c>
      <c r="R261" s="22">
        <f>SUMIF('On Orders'!$B:$B,$C261,'On Orders'!F:F)</f>
        <v>0</v>
      </c>
      <c r="S261" s="22">
        <f>SUMIF('On Orders'!$B:$B,$C261,'On Orders'!G:G)</f>
        <v>0</v>
      </c>
      <c r="T261" s="22">
        <f>SUMIF('On Orders'!$B:$B,$C261,'On Orders'!H:H)</f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1">
        <f t="shared" si="124"/>
        <v>53</v>
      </c>
      <c r="AH261" s="26">
        <f t="shared" si="125"/>
        <v>53</v>
      </c>
      <c r="AI261" s="26">
        <f t="shared" si="134"/>
        <v>53</v>
      </c>
      <c r="AJ261" s="26">
        <f t="shared" si="135"/>
        <v>53</v>
      </c>
      <c r="AK261" s="26">
        <f t="shared" si="136"/>
        <v>53</v>
      </c>
      <c r="AL261" s="26">
        <f t="shared" si="137"/>
        <v>53</v>
      </c>
      <c r="AM261" s="30">
        <f t="shared" si="117"/>
        <v>0</v>
      </c>
      <c r="AN261" s="30">
        <f t="shared" si="118"/>
        <v>0</v>
      </c>
      <c r="AO261" s="30">
        <f t="shared" si="119"/>
        <v>0</v>
      </c>
      <c r="AP261" s="30">
        <f t="shared" si="120"/>
        <v>0</v>
      </c>
      <c r="AQ261" s="30">
        <f t="shared" si="121"/>
        <v>0</v>
      </c>
      <c r="AR261" s="30">
        <f t="shared" si="122"/>
        <v>0</v>
      </c>
      <c r="AS261" s="22">
        <f t="shared" si="123"/>
        <v>0</v>
      </c>
      <c r="AT261" s="112">
        <f t="shared" si="126"/>
        <v>0</v>
      </c>
      <c r="AU261" s="112">
        <f t="shared" si="127"/>
        <v>0</v>
      </c>
      <c r="AV261" s="112">
        <f t="shared" si="128"/>
        <v>0</v>
      </c>
      <c r="AW261" s="112">
        <f t="shared" si="129"/>
        <v>0</v>
      </c>
      <c r="AX261" s="112">
        <f t="shared" si="130"/>
        <v>0</v>
      </c>
      <c r="AY261" s="112">
        <f t="shared" si="131"/>
        <v>0</v>
      </c>
      <c r="AZ261" s="112">
        <f t="shared" si="132"/>
        <v>0</v>
      </c>
      <c r="BA261" s="112">
        <f t="shared" si="133"/>
        <v>0</v>
      </c>
      <c r="BB261" s="112">
        <f t="shared" si="138"/>
        <v>0</v>
      </c>
      <c r="BC261" s="112">
        <f t="shared" si="139"/>
        <v>0</v>
      </c>
      <c r="BD261" s="112">
        <f t="shared" si="140"/>
        <v>0</v>
      </c>
      <c r="BE261" s="112">
        <f t="shared" si="141"/>
        <v>0</v>
      </c>
    </row>
    <row r="262" spans="1:57" x14ac:dyDescent="0.2">
      <c r="A262" t="s">
        <v>56</v>
      </c>
      <c r="B262">
        <v>840168515967</v>
      </c>
      <c r="C262" s="2" t="s">
        <v>1045</v>
      </c>
      <c r="D262" s="2" t="s">
        <v>1046</v>
      </c>
      <c r="E262" s="2" t="s">
        <v>1047</v>
      </c>
      <c r="F262" s="2" t="s">
        <v>515</v>
      </c>
      <c r="G262" s="2" t="s">
        <v>516</v>
      </c>
      <c r="H262" s="2" t="s">
        <v>574</v>
      </c>
      <c r="I262" s="2" t="s">
        <v>368</v>
      </c>
      <c r="J262" s="2" t="s">
        <v>3994</v>
      </c>
      <c r="K262" s="3">
        <v>0</v>
      </c>
      <c r="L262" s="25">
        <v>538.37</v>
      </c>
      <c r="M262" s="2" t="s">
        <v>2204</v>
      </c>
      <c r="N262" s="2" t="s">
        <v>66</v>
      </c>
      <c r="O262" s="3">
        <v>5</v>
      </c>
      <c r="P262" s="3">
        <v>0</v>
      </c>
      <c r="Q262" s="21">
        <f>SUMIF('On Orders'!$B:$B,$C262,'On Orders'!E:E)</f>
        <v>0</v>
      </c>
      <c r="R262" s="22">
        <f>SUMIF('On Orders'!$B:$B,$C262,'On Orders'!F:F)</f>
        <v>0</v>
      </c>
      <c r="S262" s="22">
        <f>SUMIF('On Orders'!$B:$B,$C262,'On Orders'!G:G)</f>
        <v>0</v>
      </c>
      <c r="T262" s="22">
        <f>SUMIF('On Orders'!$B:$B,$C262,'On Orders'!H:H)</f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1">
        <f t="shared" si="124"/>
        <v>5</v>
      </c>
      <c r="AH262" s="26">
        <f t="shared" si="125"/>
        <v>5</v>
      </c>
      <c r="AI262" s="26">
        <f t="shared" si="134"/>
        <v>5</v>
      </c>
      <c r="AJ262" s="26">
        <f t="shared" si="135"/>
        <v>5</v>
      </c>
      <c r="AK262" s="26">
        <f t="shared" si="136"/>
        <v>5</v>
      </c>
      <c r="AL262" s="26">
        <f t="shared" si="137"/>
        <v>5</v>
      </c>
      <c r="AM262" s="30">
        <f t="shared" si="117"/>
        <v>0</v>
      </c>
      <c r="AN262" s="30">
        <f t="shared" si="118"/>
        <v>0</v>
      </c>
      <c r="AO262" s="30">
        <f t="shared" si="119"/>
        <v>0</v>
      </c>
      <c r="AP262" s="30">
        <f t="shared" si="120"/>
        <v>0</v>
      </c>
      <c r="AQ262" s="30">
        <f t="shared" si="121"/>
        <v>0</v>
      </c>
      <c r="AR262" s="30">
        <f t="shared" si="122"/>
        <v>0</v>
      </c>
      <c r="AS262" s="22">
        <f t="shared" si="123"/>
        <v>0</v>
      </c>
      <c r="AT262" s="112">
        <f t="shared" si="126"/>
        <v>0</v>
      </c>
      <c r="AU262" s="112">
        <f t="shared" si="127"/>
        <v>0</v>
      </c>
      <c r="AV262" s="112">
        <f t="shared" si="128"/>
        <v>0</v>
      </c>
      <c r="AW262" s="112">
        <f t="shared" si="129"/>
        <v>0</v>
      </c>
      <c r="AX262" s="112">
        <f t="shared" si="130"/>
        <v>0</v>
      </c>
      <c r="AY262" s="112">
        <f t="shared" si="131"/>
        <v>0</v>
      </c>
      <c r="AZ262" s="112">
        <f t="shared" si="132"/>
        <v>0</v>
      </c>
      <c r="BA262" s="112">
        <f t="shared" si="133"/>
        <v>0</v>
      </c>
      <c r="BB262" s="112">
        <f t="shared" si="138"/>
        <v>0</v>
      </c>
      <c r="BC262" s="112">
        <f t="shared" si="139"/>
        <v>0</v>
      </c>
      <c r="BD262" s="112">
        <f t="shared" si="140"/>
        <v>0</v>
      </c>
      <c r="BE262" s="112">
        <f t="shared" si="141"/>
        <v>0</v>
      </c>
    </row>
    <row r="263" spans="1:57" x14ac:dyDescent="0.2">
      <c r="A263" t="s">
        <v>56</v>
      </c>
      <c r="B263">
        <v>848709089946</v>
      </c>
      <c r="C263" s="2" t="s">
        <v>1048</v>
      </c>
      <c r="D263" s="2" t="s">
        <v>1049</v>
      </c>
      <c r="E263" s="2" t="s">
        <v>1050</v>
      </c>
      <c r="F263" s="2" t="s">
        <v>515</v>
      </c>
      <c r="G263" s="2" t="s">
        <v>516</v>
      </c>
      <c r="H263" s="2" t="s">
        <v>574</v>
      </c>
      <c r="I263" s="2" t="s">
        <v>368</v>
      </c>
      <c r="J263" s="2" t="s">
        <v>3994</v>
      </c>
      <c r="K263" s="3">
        <v>0</v>
      </c>
      <c r="L263" s="25">
        <v>697.76</v>
      </c>
      <c r="M263" s="2" t="s">
        <v>2204</v>
      </c>
      <c r="N263" s="2" t="s">
        <v>66</v>
      </c>
      <c r="O263" s="3">
        <v>53</v>
      </c>
      <c r="P263" s="3">
        <v>0</v>
      </c>
      <c r="Q263" s="21">
        <f>SUMIF('On Orders'!$B:$B,$C263,'On Orders'!E:E)</f>
        <v>0</v>
      </c>
      <c r="R263" s="22">
        <f>SUMIF('On Orders'!$B:$B,$C263,'On Orders'!F:F)</f>
        <v>0</v>
      </c>
      <c r="S263" s="22">
        <f>SUMIF('On Orders'!$B:$B,$C263,'On Orders'!G:G)</f>
        <v>0</v>
      </c>
      <c r="T263" s="22">
        <f>SUMIF('On Orders'!$B:$B,$C263,'On Orders'!H:H)</f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1">
        <f t="shared" si="124"/>
        <v>53</v>
      </c>
      <c r="AH263" s="26">
        <f t="shared" si="125"/>
        <v>53</v>
      </c>
      <c r="AI263" s="26">
        <f t="shared" si="134"/>
        <v>53</v>
      </c>
      <c r="AJ263" s="26">
        <f t="shared" si="135"/>
        <v>53</v>
      </c>
      <c r="AK263" s="26">
        <f t="shared" si="136"/>
        <v>53</v>
      </c>
      <c r="AL263" s="26">
        <f t="shared" si="137"/>
        <v>53</v>
      </c>
      <c r="AM263" s="30">
        <f t="shared" si="117"/>
        <v>0</v>
      </c>
      <c r="AN263" s="30">
        <f t="shared" si="118"/>
        <v>0</v>
      </c>
      <c r="AO263" s="30">
        <f t="shared" si="119"/>
        <v>0</v>
      </c>
      <c r="AP263" s="30">
        <f t="shared" si="120"/>
        <v>0</v>
      </c>
      <c r="AQ263" s="30">
        <f t="shared" si="121"/>
        <v>0</v>
      </c>
      <c r="AR263" s="30">
        <f t="shared" si="122"/>
        <v>0</v>
      </c>
      <c r="AS263" s="22">
        <f t="shared" si="123"/>
        <v>0</v>
      </c>
      <c r="AT263" s="112">
        <f t="shared" si="126"/>
        <v>0</v>
      </c>
      <c r="AU263" s="112">
        <f t="shared" si="127"/>
        <v>0</v>
      </c>
      <c r="AV263" s="112">
        <f t="shared" si="128"/>
        <v>0</v>
      </c>
      <c r="AW263" s="112">
        <f t="shared" si="129"/>
        <v>0</v>
      </c>
      <c r="AX263" s="112">
        <f t="shared" si="130"/>
        <v>0</v>
      </c>
      <c r="AY263" s="112">
        <f t="shared" si="131"/>
        <v>0</v>
      </c>
      <c r="AZ263" s="112">
        <f t="shared" si="132"/>
        <v>0</v>
      </c>
      <c r="BA263" s="112">
        <f t="shared" si="133"/>
        <v>0</v>
      </c>
      <c r="BB263" s="112">
        <f t="shared" si="138"/>
        <v>0</v>
      </c>
      <c r="BC263" s="112">
        <f t="shared" si="139"/>
        <v>0</v>
      </c>
      <c r="BD263" s="112">
        <f t="shared" si="140"/>
        <v>0</v>
      </c>
      <c r="BE263" s="112">
        <f t="shared" si="141"/>
        <v>0</v>
      </c>
    </row>
    <row r="264" spans="1:57" x14ac:dyDescent="0.2">
      <c r="A264" t="s">
        <v>56</v>
      </c>
      <c r="B264">
        <v>840168515974</v>
      </c>
      <c r="C264" s="2" t="s">
        <v>575</v>
      </c>
      <c r="D264" s="2" t="s">
        <v>576</v>
      </c>
      <c r="E264" s="2" t="s">
        <v>577</v>
      </c>
      <c r="F264" s="2" t="s">
        <v>515</v>
      </c>
      <c r="G264" s="2" t="s">
        <v>516</v>
      </c>
      <c r="H264" s="2" t="s">
        <v>578</v>
      </c>
      <c r="I264" s="2" t="s">
        <v>368</v>
      </c>
      <c r="J264" s="2" t="s">
        <v>3994</v>
      </c>
      <c r="K264" s="3">
        <v>0</v>
      </c>
      <c r="L264" s="25">
        <v>538.37</v>
      </c>
      <c r="M264" s="2" t="s">
        <v>2204</v>
      </c>
      <c r="N264" s="2" t="s">
        <v>66</v>
      </c>
      <c r="O264" s="3">
        <v>4</v>
      </c>
      <c r="P264" s="3">
        <v>28</v>
      </c>
      <c r="Q264" s="21">
        <f>SUMIF('On Orders'!$B:$B,$C264,'On Orders'!E:E)</f>
        <v>0</v>
      </c>
      <c r="R264" s="22">
        <f>SUMIF('On Orders'!$B:$B,$C264,'On Orders'!F:F)</f>
        <v>0</v>
      </c>
      <c r="S264" s="22">
        <f>SUMIF('On Orders'!$B:$B,$C264,'On Orders'!G:G)</f>
        <v>0</v>
      </c>
      <c r="T264" s="22">
        <f>SUMIF('On Orders'!$B:$B,$C264,'On Orders'!H:H)</f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1">
        <f t="shared" si="124"/>
        <v>32</v>
      </c>
      <c r="AH264" s="26">
        <f t="shared" si="125"/>
        <v>32</v>
      </c>
      <c r="AI264" s="26">
        <f t="shared" si="134"/>
        <v>32</v>
      </c>
      <c r="AJ264" s="26">
        <f t="shared" si="135"/>
        <v>32</v>
      </c>
      <c r="AK264" s="26">
        <f t="shared" si="136"/>
        <v>32</v>
      </c>
      <c r="AL264" s="26">
        <f t="shared" si="137"/>
        <v>32</v>
      </c>
      <c r="AM264" s="30">
        <f t="shared" ref="AM264:AM295" si="142">AA264</f>
        <v>0</v>
      </c>
      <c r="AN264" s="30">
        <f t="shared" ref="AN264:AN295" si="143">AB264</f>
        <v>0</v>
      </c>
      <c r="AO264" s="30">
        <f t="shared" ref="AO264:AO295" si="144">AC264</f>
        <v>0</v>
      </c>
      <c r="AP264" s="30">
        <f t="shared" ref="AP264:AP295" si="145">AD264</f>
        <v>0</v>
      </c>
      <c r="AQ264" s="30">
        <f t="shared" ref="AQ264:AQ295" si="146">AE264</f>
        <v>0</v>
      </c>
      <c r="AR264" s="30">
        <f t="shared" ref="AR264:AR295" si="147">AF264</f>
        <v>0</v>
      </c>
      <c r="AS264" s="22">
        <f t="shared" si="123"/>
        <v>0</v>
      </c>
      <c r="AT264" s="112">
        <f t="shared" si="126"/>
        <v>0</v>
      </c>
      <c r="AU264" s="112">
        <f t="shared" si="127"/>
        <v>0</v>
      </c>
      <c r="AV264" s="112">
        <f t="shared" si="128"/>
        <v>0</v>
      </c>
      <c r="AW264" s="112">
        <f t="shared" si="129"/>
        <v>0</v>
      </c>
      <c r="AX264" s="112">
        <f t="shared" si="130"/>
        <v>0</v>
      </c>
      <c r="AY264" s="112">
        <f t="shared" si="131"/>
        <v>0</v>
      </c>
      <c r="AZ264" s="112">
        <f t="shared" si="132"/>
        <v>0</v>
      </c>
      <c r="BA264" s="112">
        <f t="shared" si="133"/>
        <v>0</v>
      </c>
      <c r="BB264" s="112">
        <f t="shared" si="138"/>
        <v>0</v>
      </c>
      <c r="BC264" s="112">
        <f t="shared" si="139"/>
        <v>0</v>
      </c>
      <c r="BD264" s="112">
        <f t="shared" si="140"/>
        <v>0</v>
      </c>
      <c r="BE264" s="112">
        <f t="shared" si="141"/>
        <v>0</v>
      </c>
    </row>
    <row r="265" spans="1:57" x14ac:dyDescent="0.2">
      <c r="A265" t="s">
        <v>56</v>
      </c>
      <c r="B265">
        <v>840168508501</v>
      </c>
      <c r="C265" s="2" t="s">
        <v>1051</v>
      </c>
      <c r="D265" s="2" t="s">
        <v>1052</v>
      </c>
      <c r="E265" s="2" t="s">
        <v>1053</v>
      </c>
      <c r="F265" s="2" t="s">
        <v>3954</v>
      </c>
      <c r="G265" s="2" t="s">
        <v>532</v>
      </c>
      <c r="H265" s="2" t="s">
        <v>532</v>
      </c>
      <c r="I265" s="2" t="s">
        <v>368</v>
      </c>
      <c r="J265" s="2" t="s">
        <v>3994</v>
      </c>
      <c r="K265" s="3">
        <v>170</v>
      </c>
      <c r="L265" s="25">
        <v>174.96</v>
      </c>
      <c r="M265" s="2" t="s">
        <v>2204</v>
      </c>
      <c r="N265" s="2" t="s">
        <v>66</v>
      </c>
      <c r="O265" s="3">
        <v>32</v>
      </c>
      <c r="P265" s="3">
        <v>112</v>
      </c>
      <c r="Q265" s="21">
        <f>SUMIF('On Orders'!$B:$B,$C265,'On Orders'!E:E)</f>
        <v>0</v>
      </c>
      <c r="R265" s="22">
        <f>SUMIF('On Orders'!$B:$B,$C265,'On Orders'!F:F)</f>
        <v>0</v>
      </c>
      <c r="S265" s="22">
        <f>SUMIF('On Orders'!$B:$B,$C265,'On Orders'!G:G)</f>
        <v>0</v>
      </c>
      <c r="T265" s="22">
        <f>SUMIF('On Orders'!$B:$B,$C265,'On Orders'!H:H)</f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1">
        <f t="shared" si="124"/>
        <v>-26</v>
      </c>
      <c r="AH265" s="26">
        <f t="shared" si="125"/>
        <v>0</v>
      </c>
      <c r="AI265" s="26">
        <f t="shared" si="134"/>
        <v>0</v>
      </c>
      <c r="AJ265" s="26">
        <f t="shared" si="135"/>
        <v>0</v>
      </c>
      <c r="AK265" s="26">
        <f t="shared" si="136"/>
        <v>0</v>
      </c>
      <c r="AL265" s="26">
        <f t="shared" si="137"/>
        <v>0</v>
      </c>
      <c r="AM265" s="30">
        <f t="shared" si="142"/>
        <v>0</v>
      </c>
      <c r="AN265" s="30">
        <f t="shared" si="143"/>
        <v>0</v>
      </c>
      <c r="AO265" s="30">
        <f t="shared" si="144"/>
        <v>0</v>
      </c>
      <c r="AP265" s="30">
        <f t="shared" si="145"/>
        <v>0</v>
      </c>
      <c r="AQ265" s="30">
        <f t="shared" si="146"/>
        <v>0</v>
      </c>
      <c r="AR265" s="30">
        <f t="shared" si="147"/>
        <v>0</v>
      </c>
      <c r="AS265" s="22">
        <f t="shared" si="123"/>
        <v>0</v>
      </c>
      <c r="AT265" s="112">
        <f t="shared" si="126"/>
        <v>0</v>
      </c>
      <c r="AU265" s="112">
        <f t="shared" si="127"/>
        <v>0</v>
      </c>
      <c r="AV265" s="112">
        <f t="shared" si="128"/>
        <v>0</v>
      </c>
      <c r="AW265" s="112">
        <f t="shared" si="129"/>
        <v>0</v>
      </c>
      <c r="AX265" s="112">
        <f t="shared" si="130"/>
        <v>0</v>
      </c>
      <c r="AY265" s="112">
        <f t="shared" si="131"/>
        <v>0</v>
      </c>
      <c r="AZ265" s="112">
        <f t="shared" si="132"/>
        <v>0</v>
      </c>
      <c r="BA265" s="112">
        <f t="shared" si="133"/>
        <v>0</v>
      </c>
      <c r="BB265" s="112">
        <f t="shared" si="138"/>
        <v>0</v>
      </c>
      <c r="BC265" s="112">
        <f t="shared" si="139"/>
        <v>0</v>
      </c>
      <c r="BD265" s="112">
        <f t="shared" si="140"/>
        <v>0</v>
      </c>
      <c r="BE265" s="112">
        <f t="shared" si="141"/>
        <v>0</v>
      </c>
    </row>
    <row r="266" spans="1:57" x14ac:dyDescent="0.2">
      <c r="A266" t="s">
        <v>56</v>
      </c>
      <c r="B266">
        <v>840168509515</v>
      </c>
      <c r="C266" s="2" t="s">
        <v>1054</v>
      </c>
      <c r="D266" s="2" t="s">
        <v>1055</v>
      </c>
      <c r="E266" s="2" t="s">
        <v>1056</v>
      </c>
      <c r="F266" s="2" t="s">
        <v>3954</v>
      </c>
      <c r="G266" s="2" t="s">
        <v>532</v>
      </c>
      <c r="H266" s="2" t="s">
        <v>532</v>
      </c>
      <c r="I266" s="2" t="s">
        <v>368</v>
      </c>
      <c r="J266" s="2" t="s">
        <v>3994</v>
      </c>
      <c r="K266" s="3">
        <v>170</v>
      </c>
      <c r="L266" s="25">
        <v>143.15</v>
      </c>
      <c r="M266" s="2" t="s">
        <v>2204</v>
      </c>
      <c r="N266" s="2" t="s">
        <v>66</v>
      </c>
      <c r="O266" s="3">
        <v>46</v>
      </c>
      <c r="P266" s="3">
        <v>106</v>
      </c>
      <c r="Q266" s="21">
        <f>SUMIF('On Orders'!$B:$B,$C266,'On Orders'!E:E)</f>
        <v>0</v>
      </c>
      <c r="R266" s="22">
        <f>SUMIF('On Orders'!$B:$B,$C266,'On Orders'!F:F)</f>
        <v>0</v>
      </c>
      <c r="S266" s="22">
        <f>SUMIF('On Orders'!$B:$B,$C266,'On Orders'!G:G)</f>
        <v>0</v>
      </c>
      <c r="T266" s="22">
        <f>SUMIF('On Orders'!$B:$B,$C266,'On Orders'!H:H)</f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1">
        <f t="shared" si="124"/>
        <v>-18</v>
      </c>
      <c r="AH266" s="26">
        <f t="shared" si="125"/>
        <v>0</v>
      </c>
      <c r="AI266" s="26">
        <f t="shared" si="134"/>
        <v>0</v>
      </c>
      <c r="AJ266" s="26">
        <f t="shared" si="135"/>
        <v>0</v>
      </c>
      <c r="AK266" s="26">
        <f t="shared" si="136"/>
        <v>0</v>
      </c>
      <c r="AL266" s="26">
        <f t="shared" si="137"/>
        <v>0</v>
      </c>
      <c r="AM266" s="30">
        <f t="shared" si="142"/>
        <v>0</v>
      </c>
      <c r="AN266" s="30">
        <f t="shared" si="143"/>
        <v>0</v>
      </c>
      <c r="AO266" s="30">
        <f t="shared" si="144"/>
        <v>0</v>
      </c>
      <c r="AP266" s="30">
        <f t="shared" si="145"/>
        <v>0</v>
      </c>
      <c r="AQ266" s="30">
        <f t="shared" si="146"/>
        <v>0</v>
      </c>
      <c r="AR266" s="30">
        <f t="shared" si="147"/>
        <v>0</v>
      </c>
      <c r="AS266" s="22">
        <f t="shared" si="123"/>
        <v>0</v>
      </c>
      <c r="AT266" s="112">
        <f t="shared" si="126"/>
        <v>0</v>
      </c>
      <c r="AU266" s="112">
        <f t="shared" si="127"/>
        <v>0</v>
      </c>
      <c r="AV266" s="112">
        <f t="shared" si="128"/>
        <v>0</v>
      </c>
      <c r="AW266" s="112">
        <f t="shared" si="129"/>
        <v>0</v>
      </c>
      <c r="AX266" s="112">
        <f t="shared" si="130"/>
        <v>0</v>
      </c>
      <c r="AY266" s="112">
        <f t="shared" si="131"/>
        <v>0</v>
      </c>
      <c r="AZ266" s="112">
        <f t="shared" si="132"/>
        <v>0</v>
      </c>
      <c r="BA266" s="112">
        <f t="shared" si="133"/>
        <v>0</v>
      </c>
      <c r="BB266" s="112">
        <f t="shared" si="138"/>
        <v>0</v>
      </c>
      <c r="BC266" s="112">
        <f t="shared" si="139"/>
        <v>0</v>
      </c>
      <c r="BD266" s="112">
        <f t="shared" si="140"/>
        <v>0</v>
      </c>
      <c r="BE266" s="112">
        <f t="shared" si="141"/>
        <v>0</v>
      </c>
    </row>
    <row r="267" spans="1:57" x14ac:dyDescent="0.2">
      <c r="A267" t="s">
        <v>56</v>
      </c>
      <c r="B267">
        <v>840168509591</v>
      </c>
      <c r="C267" s="2" t="s">
        <v>1057</v>
      </c>
      <c r="D267" s="2" t="s">
        <v>1058</v>
      </c>
      <c r="E267" s="2" t="s">
        <v>1059</v>
      </c>
      <c r="F267" s="2" t="s">
        <v>3954</v>
      </c>
      <c r="G267" s="2" t="s">
        <v>532</v>
      </c>
      <c r="H267" s="2" t="s">
        <v>532</v>
      </c>
      <c r="I267" s="2" t="s">
        <v>368</v>
      </c>
      <c r="J267" s="2" t="s">
        <v>3994</v>
      </c>
      <c r="K267" s="3">
        <v>170</v>
      </c>
      <c r="L267" s="25">
        <v>348.75</v>
      </c>
      <c r="M267" s="2" t="s">
        <v>2204</v>
      </c>
      <c r="N267" s="2" t="s">
        <v>66</v>
      </c>
      <c r="O267" s="3">
        <v>19</v>
      </c>
      <c r="P267" s="3">
        <v>96</v>
      </c>
      <c r="Q267" s="21">
        <f>SUMIF('On Orders'!$B:$B,$C267,'On Orders'!E:E)</f>
        <v>0</v>
      </c>
      <c r="R267" s="22">
        <f>SUMIF('On Orders'!$B:$B,$C267,'On Orders'!F:F)</f>
        <v>0</v>
      </c>
      <c r="S267" s="22">
        <f>SUMIF('On Orders'!$B:$B,$C267,'On Orders'!G:G)</f>
        <v>0</v>
      </c>
      <c r="T267" s="22">
        <f>SUMIF('On Orders'!$B:$B,$C267,'On Orders'!H:H)</f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1">
        <f t="shared" si="124"/>
        <v>-55</v>
      </c>
      <c r="AH267" s="26">
        <f t="shared" si="125"/>
        <v>0</v>
      </c>
      <c r="AI267" s="26">
        <f t="shared" si="134"/>
        <v>0</v>
      </c>
      <c r="AJ267" s="26">
        <f t="shared" si="135"/>
        <v>0</v>
      </c>
      <c r="AK267" s="26">
        <f t="shared" si="136"/>
        <v>0</v>
      </c>
      <c r="AL267" s="26">
        <f t="shared" si="137"/>
        <v>0</v>
      </c>
      <c r="AM267" s="30">
        <f t="shared" si="142"/>
        <v>0</v>
      </c>
      <c r="AN267" s="30">
        <f t="shared" si="143"/>
        <v>0</v>
      </c>
      <c r="AO267" s="30">
        <f t="shared" si="144"/>
        <v>0</v>
      </c>
      <c r="AP267" s="30">
        <f t="shared" si="145"/>
        <v>0</v>
      </c>
      <c r="AQ267" s="30">
        <f t="shared" si="146"/>
        <v>0</v>
      </c>
      <c r="AR267" s="30">
        <f t="shared" si="147"/>
        <v>0</v>
      </c>
      <c r="AS267" s="22">
        <f t="shared" si="123"/>
        <v>0</v>
      </c>
      <c r="AT267" s="112">
        <f t="shared" si="126"/>
        <v>0</v>
      </c>
      <c r="AU267" s="112">
        <f t="shared" si="127"/>
        <v>0</v>
      </c>
      <c r="AV267" s="112">
        <f t="shared" si="128"/>
        <v>0</v>
      </c>
      <c r="AW267" s="112">
        <f t="shared" si="129"/>
        <v>0</v>
      </c>
      <c r="AX267" s="112">
        <f t="shared" si="130"/>
        <v>0</v>
      </c>
      <c r="AY267" s="112">
        <f t="shared" si="131"/>
        <v>0</v>
      </c>
      <c r="AZ267" s="112">
        <f t="shared" si="132"/>
        <v>0</v>
      </c>
      <c r="BA267" s="112">
        <f t="shared" si="133"/>
        <v>0</v>
      </c>
      <c r="BB267" s="112">
        <f t="shared" si="138"/>
        <v>0</v>
      </c>
      <c r="BC267" s="112">
        <f t="shared" si="139"/>
        <v>0</v>
      </c>
      <c r="BD267" s="112">
        <f t="shared" si="140"/>
        <v>0</v>
      </c>
      <c r="BE267" s="112">
        <f t="shared" si="141"/>
        <v>0</v>
      </c>
    </row>
    <row r="268" spans="1:57" x14ac:dyDescent="0.2">
      <c r="A268" t="s">
        <v>56</v>
      </c>
      <c r="B268">
        <v>840168509607</v>
      </c>
      <c r="C268" s="2" t="s">
        <v>1060</v>
      </c>
      <c r="D268" s="2" t="s">
        <v>1061</v>
      </c>
      <c r="E268" s="2" t="s">
        <v>1062</v>
      </c>
      <c r="F268" s="2" t="s">
        <v>3954</v>
      </c>
      <c r="G268" s="2" t="s">
        <v>532</v>
      </c>
      <c r="H268" s="2" t="s">
        <v>532</v>
      </c>
      <c r="I268" s="2" t="s">
        <v>368</v>
      </c>
      <c r="J268" s="2" t="s">
        <v>3994</v>
      </c>
      <c r="K268" s="3">
        <v>170</v>
      </c>
      <c r="L268" s="25">
        <v>271.16000000000003</v>
      </c>
      <c r="M268" s="2" t="s">
        <v>2204</v>
      </c>
      <c r="N268" s="2" t="s">
        <v>66</v>
      </c>
      <c r="O268" s="3">
        <v>48</v>
      </c>
      <c r="P268" s="3">
        <v>45</v>
      </c>
      <c r="Q268" s="21">
        <f>SUMIF('On Orders'!$B:$B,$C268,'On Orders'!E:E)</f>
        <v>0</v>
      </c>
      <c r="R268" s="22">
        <f>SUMIF('On Orders'!$B:$B,$C268,'On Orders'!F:F)</f>
        <v>0</v>
      </c>
      <c r="S268" s="22">
        <f>SUMIF('On Orders'!$B:$B,$C268,'On Orders'!G:G)</f>
        <v>0</v>
      </c>
      <c r="T268" s="22">
        <f>SUMIF('On Orders'!$B:$B,$C268,'On Orders'!H:H)</f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1">
        <f t="shared" si="124"/>
        <v>-77</v>
      </c>
      <c r="AH268" s="26">
        <f t="shared" si="125"/>
        <v>0</v>
      </c>
      <c r="AI268" s="26">
        <f t="shared" si="134"/>
        <v>0</v>
      </c>
      <c r="AJ268" s="26">
        <f t="shared" si="135"/>
        <v>0</v>
      </c>
      <c r="AK268" s="26">
        <f t="shared" si="136"/>
        <v>0</v>
      </c>
      <c r="AL268" s="26">
        <f t="shared" si="137"/>
        <v>0</v>
      </c>
      <c r="AM268" s="30">
        <f t="shared" si="142"/>
        <v>0</v>
      </c>
      <c r="AN268" s="30">
        <f t="shared" si="143"/>
        <v>0</v>
      </c>
      <c r="AO268" s="30">
        <f t="shared" si="144"/>
        <v>0</v>
      </c>
      <c r="AP268" s="30">
        <f t="shared" si="145"/>
        <v>0</v>
      </c>
      <c r="AQ268" s="30">
        <f t="shared" si="146"/>
        <v>0</v>
      </c>
      <c r="AR268" s="30">
        <f t="shared" si="147"/>
        <v>0</v>
      </c>
      <c r="AS268" s="22">
        <f t="shared" si="123"/>
        <v>0</v>
      </c>
      <c r="AT268" s="112">
        <f t="shared" si="126"/>
        <v>0</v>
      </c>
      <c r="AU268" s="112">
        <f t="shared" si="127"/>
        <v>0</v>
      </c>
      <c r="AV268" s="112">
        <f t="shared" si="128"/>
        <v>0</v>
      </c>
      <c r="AW268" s="112">
        <f t="shared" si="129"/>
        <v>0</v>
      </c>
      <c r="AX268" s="112">
        <f t="shared" si="130"/>
        <v>0</v>
      </c>
      <c r="AY268" s="112">
        <f t="shared" si="131"/>
        <v>0</v>
      </c>
      <c r="AZ268" s="112">
        <f t="shared" si="132"/>
        <v>0</v>
      </c>
      <c r="BA268" s="112">
        <f t="shared" si="133"/>
        <v>0</v>
      </c>
      <c r="BB268" s="112">
        <f t="shared" si="138"/>
        <v>0</v>
      </c>
      <c r="BC268" s="112">
        <f t="shared" si="139"/>
        <v>0</v>
      </c>
      <c r="BD268" s="112">
        <f t="shared" si="140"/>
        <v>0</v>
      </c>
      <c r="BE268" s="112">
        <f t="shared" si="141"/>
        <v>0</v>
      </c>
    </row>
    <row r="269" spans="1:57" x14ac:dyDescent="0.2">
      <c r="A269" t="s">
        <v>56</v>
      </c>
      <c r="B269">
        <v>840168510238</v>
      </c>
      <c r="C269" s="2" t="s">
        <v>1063</v>
      </c>
      <c r="D269" s="2" t="s">
        <v>1064</v>
      </c>
      <c r="E269" s="2" t="s">
        <v>1065</v>
      </c>
      <c r="F269" s="2" t="s">
        <v>3954</v>
      </c>
      <c r="G269" s="2" t="s">
        <v>532</v>
      </c>
      <c r="H269" s="2" t="s">
        <v>532</v>
      </c>
      <c r="I269" s="2" t="s">
        <v>368</v>
      </c>
      <c r="J269" s="2" t="s">
        <v>3994</v>
      </c>
      <c r="K269" s="3">
        <v>170</v>
      </c>
      <c r="L269" s="25">
        <v>348.75</v>
      </c>
      <c r="M269" s="2" t="s">
        <v>2204</v>
      </c>
      <c r="N269" s="2" t="s">
        <v>66</v>
      </c>
      <c r="O269" s="3">
        <v>14</v>
      </c>
      <c r="P269" s="3">
        <v>1</v>
      </c>
      <c r="Q269" s="21">
        <f>SUMIF('On Orders'!$B:$B,$C269,'On Orders'!E:E)</f>
        <v>0</v>
      </c>
      <c r="R269" s="22">
        <f>SUMIF('On Orders'!$B:$B,$C269,'On Orders'!F:F)</f>
        <v>0</v>
      </c>
      <c r="S269" s="22">
        <f>SUMIF('On Orders'!$B:$B,$C269,'On Orders'!G:G)</f>
        <v>0</v>
      </c>
      <c r="T269" s="22">
        <f>SUMIF('On Orders'!$B:$B,$C269,'On Orders'!H:H)</f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1">
        <f t="shared" si="124"/>
        <v>-155</v>
      </c>
      <c r="AH269" s="26">
        <f t="shared" si="125"/>
        <v>0</v>
      </c>
      <c r="AI269" s="26">
        <f t="shared" si="134"/>
        <v>0</v>
      </c>
      <c r="AJ269" s="26">
        <f t="shared" si="135"/>
        <v>0</v>
      </c>
      <c r="AK269" s="26">
        <f t="shared" si="136"/>
        <v>0</v>
      </c>
      <c r="AL269" s="26">
        <f t="shared" si="137"/>
        <v>0</v>
      </c>
      <c r="AM269" s="30">
        <f t="shared" si="142"/>
        <v>0</v>
      </c>
      <c r="AN269" s="30">
        <f t="shared" si="143"/>
        <v>0</v>
      </c>
      <c r="AO269" s="30">
        <f t="shared" si="144"/>
        <v>0</v>
      </c>
      <c r="AP269" s="30">
        <f t="shared" si="145"/>
        <v>0</v>
      </c>
      <c r="AQ269" s="30">
        <f t="shared" si="146"/>
        <v>0</v>
      </c>
      <c r="AR269" s="30">
        <f t="shared" si="147"/>
        <v>0</v>
      </c>
      <c r="AS269" s="22">
        <f t="shared" si="123"/>
        <v>0</v>
      </c>
      <c r="AT269" s="112">
        <f t="shared" si="126"/>
        <v>0</v>
      </c>
      <c r="AU269" s="112">
        <f t="shared" si="127"/>
        <v>0</v>
      </c>
      <c r="AV269" s="112">
        <f t="shared" si="128"/>
        <v>0</v>
      </c>
      <c r="AW269" s="112">
        <f t="shared" si="129"/>
        <v>0</v>
      </c>
      <c r="AX269" s="112">
        <f t="shared" si="130"/>
        <v>0</v>
      </c>
      <c r="AY269" s="112">
        <f t="shared" si="131"/>
        <v>0</v>
      </c>
      <c r="AZ269" s="112">
        <f t="shared" si="132"/>
        <v>0</v>
      </c>
      <c r="BA269" s="112">
        <f t="shared" si="133"/>
        <v>0</v>
      </c>
      <c r="BB269" s="112">
        <f t="shared" si="138"/>
        <v>0</v>
      </c>
      <c r="BC269" s="112">
        <f t="shared" si="139"/>
        <v>0</v>
      </c>
      <c r="BD269" s="112">
        <f t="shared" si="140"/>
        <v>0</v>
      </c>
      <c r="BE269" s="112">
        <f t="shared" si="141"/>
        <v>0</v>
      </c>
    </row>
    <row r="270" spans="1:57" x14ac:dyDescent="0.2">
      <c r="A270" t="s">
        <v>56</v>
      </c>
      <c r="B270">
        <v>840168511907</v>
      </c>
      <c r="C270" s="2" t="s">
        <v>1066</v>
      </c>
      <c r="D270" s="2" t="s">
        <v>1067</v>
      </c>
      <c r="E270" s="2" t="s">
        <v>1068</v>
      </c>
      <c r="F270" s="2" t="s">
        <v>3954</v>
      </c>
      <c r="G270" s="2" t="s">
        <v>532</v>
      </c>
      <c r="H270" s="2" t="s">
        <v>532</v>
      </c>
      <c r="I270" s="2" t="s">
        <v>368</v>
      </c>
      <c r="J270" s="2" t="s">
        <v>3994</v>
      </c>
      <c r="K270" s="3">
        <v>170</v>
      </c>
      <c r="L270" s="25">
        <v>143.15</v>
      </c>
      <c r="M270" s="2" t="s">
        <v>2204</v>
      </c>
      <c r="N270" s="2" t="s">
        <v>66</v>
      </c>
      <c r="O270" s="3">
        <v>0</v>
      </c>
      <c r="P270" s="3">
        <v>0</v>
      </c>
      <c r="Q270" s="21">
        <f>SUMIF('On Orders'!$B:$B,$C270,'On Orders'!E:E)</f>
        <v>0</v>
      </c>
      <c r="R270" s="22">
        <f>SUMIF('On Orders'!$B:$B,$C270,'On Orders'!F:F)</f>
        <v>0</v>
      </c>
      <c r="S270" s="22">
        <f>SUMIF('On Orders'!$B:$B,$C270,'On Orders'!G:G)</f>
        <v>0</v>
      </c>
      <c r="T270" s="22">
        <f>SUMIF('On Orders'!$B:$B,$C270,'On Orders'!H:H)</f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1">
        <f t="shared" si="124"/>
        <v>-170</v>
      </c>
      <c r="AH270" s="26">
        <f t="shared" si="125"/>
        <v>0</v>
      </c>
      <c r="AI270" s="26">
        <f t="shared" si="134"/>
        <v>0</v>
      </c>
      <c r="AJ270" s="26">
        <f t="shared" si="135"/>
        <v>0</v>
      </c>
      <c r="AK270" s="26">
        <f t="shared" si="136"/>
        <v>0</v>
      </c>
      <c r="AL270" s="26">
        <f t="shared" si="137"/>
        <v>0</v>
      </c>
      <c r="AM270" s="30">
        <f t="shared" si="142"/>
        <v>0</v>
      </c>
      <c r="AN270" s="30">
        <f t="shared" si="143"/>
        <v>0</v>
      </c>
      <c r="AO270" s="30">
        <f t="shared" si="144"/>
        <v>0</v>
      </c>
      <c r="AP270" s="30">
        <f t="shared" si="145"/>
        <v>0</v>
      </c>
      <c r="AQ270" s="30">
        <f t="shared" si="146"/>
        <v>0</v>
      </c>
      <c r="AR270" s="30">
        <f t="shared" si="147"/>
        <v>0</v>
      </c>
      <c r="AS270" s="22">
        <f t="shared" si="123"/>
        <v>0</v>
      </c>
      <c r="AT270" s="112">
        <f t="shared" si="126"/>
        <v>0</v>
      </c>
      <c r="AU270" s="112">
        <f t="shared" si="127"/>
        <v>0</v>
      </c>
      <c r="AV270" s="112">
        <f t="shared" si="128"/>
        <v>0</v>
      </c>
      <c r="AW270" s="112">
        <f t="shared" si="129"/>
        <v>0</v>
      </c>
      <c r="AX270" s="112">
        <f t="shared" si="130"/>
        <v>0</v>
      </c>
      <c r="AY270" s="112">
        <f t="shared" si="131"/>
        <v>0</v>
      </c>
      <c r="AZ270" s="112">
        <f t="shared" si="132"/>
        <v>0</v>
      </c>
      <c r="BA270" s="112">
        <f t="shared" si="133"/>
        <v>0</v>
      </c>
      <c r="BB270" s="112">
        <f t="shared" si="138"/>
        <v>0</v>
      </c>
      <c r="BC270" s="112">
        <f t="shared" si="139"/>
        <v>0</v>
      </c>
      <c r="BD270" s="112">
        <f t="shared" si="140"/>
        <v>0</v>
      </c>
      <c r="BE270" s="112">
        <f t="shared" si="141"/>
        <v>0</v>
      </c>
    </row>
    <row r="271" spans="1:57" x14ac:dyDescent="0.2">
      <c r="A271" t="s">
        <v>56</v>
      </c>
      <c r="B271">
        <v>840168536641</v>
      </c>
      <c r="C271" s="2" t="s">
        <v>1069</v>
      </c>
      <c r="D271" s="2" t="s">
        <v>1070</v>
      </c>
      <c r="E271" s="2" t="s">
        <v>1071</v>
      </c>
      <c r="F271" s="2" t="s">
        <v>4030</v>
      </c>
      <c r="G271" s="2" t="s">
        <v>1072</v>
      </c>
      <c r="H271" s="2" t="s">
        <v>1073</v>
      </c>
      <c r="I271" s="2" t="s">
        <v>368</v>
      </c>
      <c r="J271" s="2" t="s">
        <v>3994</v>
      </c>
      <c r="K271" s="3">
        <v>0</v>
      </c>
      <c r="L271" s="25">
        <v>516.72</v>
      </c>
      <c r="M271" s="2" t="s">
        <v>2204</v>
      </c>
      <c r="N271" s="2" t="s">
        <v>66</v>
      </c>
      <c r="O271" s="3">
        <v>5</v>
      </c>
      <c r="P271" s="3">
        <v>154</v>
      </c>
      <c r="Q271" s="21">
        <f>SUMIF('On Orders'!$B:$B,$C271,'On Orders'!E:E)</f>
        <v>0</v>
      </c>
      <c r="R271" s="22">
        <f>SUMIF('On Orders'!$B:$B,$C271,'On Orders'!F:F)</f>
        <v>0</v>
      </c>
      <c r="S271" s="22">
        <f>SUMIF('On Orders'!$B:$B,$C271,'On Orders'!G:G)</f>
        <v>0</v>
      </c>
      <c r="T271" s="22">
        <f>SUMIF('On Orders'!$B:$B,$C271,'On Orders'!H:H)</f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1">
        <f t="shared" si="124"/>
        <v>159</v>
      </c>
      <c r="AH271" s="26">
        <f t="shared" si="125"/>
        <v>159</v>
      </c>
      <c r="AI271" s="26">
        <f t="shared" si="134"/>
        <v>159</v>
      </c>
      <c r="AJ271" s="26">
        <f t="shared" si="135"/>
        <v>159</v>
      </c>
      <c r="AK271" s="26">
        <f t="shared" si="136"/>
        <v>159</v>
      </c>
      <c r="AL271" s="26">
        <f t="shared" si="137"/>
        <v>159</v>
      </c>
      <c r="AM271" s="30">
        <f t="shared" si="142"/>
        <v>0</v>
      </c>
      <c r="AN271" s="30">
        <f t="shared" si="143"/>
        <v>0</v>
      </c>
      <c r="AO271" s="30">
        <f t="shared" si="144"/>
        <v>0</v>
      </c>
      <c r="AP271" s="30">
        <f t="shared" si="145"/>
        <v>0</v>
      </c>
      <c r="AQ271" s="30">
        <f t="shared" si="146"/>
        <v>0</v>
      </c>
      <c r="AR271" s="30">
        <f t="shared" si="147"/>
        <v>0</v>
      </c>
      <c r="AS271" s="22">
        <f t="shared" si="123"/>
        <v>0</v>
      </c>
      <c r="AT271" s="112">
        <f t="shared" si="126"/>
        <v>0</v>
      </c>
      <c r="AU271" s="112">
        <f t="shared" si="127"/>
        <v>0</v>
      </c>
      <c r="AV271" s="112">
        <f t="shared" si="128"/>
        <v>0</v>
      </c>
      <c r="AW271" s="112">
        <f t="shared" si="129"/>
        <v>0</v>
      </c>
      <c r="AX271" s="112">
        <f t="shared" si="130"/>
        <v>0</v>
      </c>
      <c r="AY271" s="112">
        <f t="shared" si="131"/>
        <v>0</v>
      </c>
      <c r="AZ271" s="112">
        <f t="shared" si="132"/>
        <v>0</v>
      </c>
      <c r="BA271" s="112">
        <f t="shared" si="133"/>
        <v>0</v>
      </c>
      <c r="BB271" s="112">
        <f t="shared" si="138"/>
        <v>0</v>
      </c>
      <c r="BC271" s="112">
        <f t="shared" si="139"/>
        <v>0</v>
      </c>
      <c r="BD271" s="112">
        <f t="shared" si="140"/>
        <v>0</v>
      </c>
      <c r="BE271" s="112">
        <f t="shared" si="141"/>
        <v>0</v>
      </c>
    </row>
    <row r="272" spans="1:57" x14ac:dyDescent="0.2">
      <c r="A272" t="s">
        <v>56</v>
      </c>
      <c r="B272">
        <v>840168536610</v>
      </c>
      <c r="C272" s="2" t="s">
        <v>1074</v>
      </c>
      <c r="D272" s="2" t="s">
        <v>1075</v>
      </c>
      <c r="E272" s="2" t="s">
        <v>1076</v>
      </c>
      <c r="F272" s="2" t="s">
        <v>4030</v>
      </c>
      <c r="G272" s="2" t="s">
        <v>1072</v>
      </c>
      <c r="H272" s="2" t="s">
        <v>1073</v>
      </c>
      <c r="I272" s="2" t="s">
        <v>368</v>
      </c>
      <c r="J272" s="2" t="s">
        <v>3994</v>
      </c>
      <c r="K272" s="3">
        <v>0</v>
      </c>
      <c r="L272" s="25">
        <v>516.72</v>
      </c>
      <c r="M272" s="2" t="s">
        <v>2204</v>
      </c>
      <c r="N272" s="2" t="s">
        <v>66</v>
      </c>
      <c r="O272" s="3">
        <v>5</v>
      </c>
      <c r="P272" s="3">
        <v>144</v>
      </c>
      <c r="Q272" s="21">
        <f>SUMIF('On Orders'!$B:$B,$C272,'On Orders'!E:E)</f>
        <v>0</v>
      </c>
      <c r="R272" s="22">
        <f>SUMIF('On Orders'!$B:$B,$C272,'On Orders'!F:F)</f>
        <v>0</v>
      </c>
      <c r="S272" s="22">
        <f>SUMIF('On Orders'!$B:$B,$C272,'On Orders'!G:G)</f>
        <v>0</v>
      </c>
      <c r="T272" s="22">
        <f>SUMIF('On Orders'!$B:$B,$C272,'On Orders'!H:H)</f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1">
        <f t="shared" si="124"/>
        <v>149</v>
      </c>
      <c r="AH272" s="26">
        <f t="shared" si="125"/>
        <v>149</v>
      </c>
      <c r="AI272" s="26">
        <f t="shared" si="134"/>
        <v>149</v>
      </c>
      <c r="AJ272" s="26">
        <f t="shared" si="135"/>
        <v>149</v>
      </c>
      <c r="AK272" s="26">
        <f t="shared" si="136"/>
        <v>149</v>
      </c>
      <c r="AL272" s="26">
        <f t="shared" si="137"/>
        <v>149</v>
      </c>
      <c r="AM272" s="30">
        <f t="shared" si="142"/>
        <v>0</v>
      </c>
      <c r="AN272" s="30">
        <f t="shared" si="143"/>
        <v>0</v>
      </c>
      <c r="AO272" s="30">
        <f t="shared" si="144"/>
        <v>0</v>
      </c>
      <c r="AP272" s="30">
        <f t="shared" si="145"/>
        <v>0</v>
      </c>
      <c r="AQ272" s="30">
        <f t="shared" si="146"/>
        <v>0</v>
      </c>
      <c r="AR272" s="30">
        <f t="shared" si="147"/>
        <v>0</v>
      </c>
      <c r="AS272" s="22">
        <f t="shared" si="123"/>
        <v>0</v>
      </c>
      <c r="AT272" s="112">
        <f t="shared" si="126"/>
        <v>0</v>
      </c>
      <c r="AU272" s="112">
        <f t="shared" si="127"/>
        <v>0</v>
      </c>
      <c r="AV272" s="112">
        <f t="shared" si="128"/>
        <v>0</v>
      </c>
      <c r="AW272" s="112">
        <f t="shared" si="129"/>
        <v>0</v>
      </c>
      <c r="AX272" s="112">
        <f t="shared" si="130"/>
        <v>0</v>
      </c>
      <c r="AY272" s="112">
        <f t="shared" si="131"/>
        <v>0</v>
      </c>
      <c r="AZ272" s="112">
        <f t="shared" si="132"/>
        <v>0</v>
      </c>
      <c r="BA272" s="112">
        <f t="shared" si="133"/>
        <v>0</v>
      </c>
      <c r="BB272" s="112">
        <f t="shared" si="138"/>
        <v>0</v>
      </c>
      <c r="BC272" s="112">
        <f t="shared" si="139"/>
        <v>0</v>
      </c>
      <c r="BD272" s="112">
        <f t="shared" si="140"/>
        <v>0</v>
      </c>
      <c r="BE272" s="112">
        <f t="shared" si="141"/>
        <v>0</v>
      </c>
    </row>
    <row r="273" spans="1:57" x14ac:dyDescent="0.2">
      <c r="A273" t="s">
        <v>56</v>
      </c>
      <c r="B273">
        <v>840168536795</v>
      </c>
      <c r="C273" s="2" t="s">
        <v>1077</v>
      </c>
      <c r="D273" s="2" t="s">
        <v>1078</v>
      </c>
      <c r="E273" s="2" t="s">
        <v>1079</v>
      </c>
      <c r="F273" s="2" t="s">
        <v>4030</v>
      </c>
      <c r="G273" s="2" t="s">
        <v>1072</v>
      </c>
      <c r="H273" s="2" t="s">
        <v>1073</v>
      </c>
      <c r="I273" s="2" t="s">
        <v>368</v>
      </c>
      <c r="J273" s="2" t="s">
        <v>3994</v>
      </c>
      <c r="K273" s="3">
        <v>0</v>
      </c>
      <c r="L273" s="25">
        <v>516.72</v>
      </c>
      <c r="M273" s="2" t="s">
        <v>2204</v>
      </c>
      <c r="N273" s="2" t="s">
        <v>66</v>
      </c>
      <c r="O273" s="3">
        <v>3</v>
      </c>
      <c r="P273" s="3">
        <v>155</v>
      </c>
      <c r="Q273" s="21">
        <f>SUMIF('On Orders'!$B:$B,$C273,'On Orders'!E:E)</f>
        <v>0</v>
      </c>
      <c r="R273" s="22">
        <f>SUMIF('On Orders'!$B:$B,$C273,'On Orders'!F:F)</f>
        <v>0</v>
      </c>
      <c r="S273" s="22">
        <f>SUMIF('On Orders'!$B:$B,$C273,'On Orders'!G:G)</f>
        <v>0</v>
      </c>
      <c r="T273" s="22">
        <f>SUMIF('On Orders'!$B:$B,$C273,'On Orders'!H:H)</f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1">
        <f t="shared" si="124"/>
        <v>158</v>
      </c>
      <c r="AH273" s="26">
        <f t="shared" si="125"/>
        <v>158</v>
      </c>
      <c r="AI273" s="26">
        <f t="shared" si="134"/>
        <v>158</v>
      </c>
      <c r="AJ273" s="26">
        <f t="shared" si="135"/>
        <v>158</v>
      </c>
      <c r="AK273" s="26">
        <f t="shared" si="136"/>
        <v>158</v>
      </c>
      <c r="AL273" s="26">
        <f t="shared" si="137"/>
        <v>158</v>
      </c>
      <c r="AM273" s="30">
        <f t="shared" si="142"/>
        <v>0</v>
      </c>
      <c r="AN273" s="30">
        <f t="shared" si="143"/>
        <v>0</v>
      </c>
      <c r="AO273" s="30">
        <f t="shared" si="144"/>
        <v>0</v>
      </c>
      <c r="AP273" s="30">
        <f t="shared" si="145"/>
        <v>0</v>
      </c>
      <c r="AQ273" s="30">
        <f t="shared" si="146"/>
        <v>0</v>
      </c>
      <c r="AR273" s="30">
        <f t="shared" si="147"/>
        <v>0</v>
      </c>
      <c r="AS273" s="22">
        <f t="shared" si="123"/>
        <v>0</v>
      </c>
      <c r="AT273" s="112">
        <f t="shared" si="126"/>
        <v>0</v>
      </c>
      <c r="AU273" s="112">
        <f t="shared" si="127"/>
        <v>0</v>
      </c>
      <c r="AV273" s="112">
        <f t="shared" si="128"/>
        <v>0</v>
      </c>
      <c r="AW273" s="112">
        <f t="shared" si="129"/>
        <v>0</v>
      </c>
      <c r="AX273" s="112">
        <f t="shared" si="130"/>
        <v>0</v>
      </c>
      <c r="AY273" s="112">
        <f t="shared" si="131"/>
        <v>0</v>
      </c>
      <c r="AZ273" s="112">
        <f t="shared" si="132"/>
        <v>0</v>
      </c>
      <c r="BA273" s="112">
        <f t="shared" si="133"/>
        <v>0</v>
      </c>
      <c r="BB273" s="112">
        <f t="shared" si="138"/>
        <v>0</v>
      </c>
      <c r="BC273" s="112">
        <f t="shared" si="139"/>
        <v>0</v>
      </c>
      <c r="BD273" s="112">
        <f t="shared" si="140"/>
        <v>0</v>
      </c>
      <c r="BE273" s="112">
        <f t="shared" si="141"/>
        <v>0</v>
      </c>
    </row>
    <row r="274" spans="1:57" x14ac:dyDescent="0.2">
      <c r="A274" t="s">
        <v>56</v>
      </c>
      <c r="B274">
        <v>848709001658</v>
      </c>
      <c r="C274" s="2" t="s">
        <v>1080</v>
      </c>
      <c r="D274" s="2" t="s">
        <v>1081</v>
      </c>
      <c r="E274" s="2" t="s">
        <v>1082</v>
      </c>
      <c r="F274" s="2" t="s">
        <v>33</v>
      </c>
      <c r="G274" s="2" t="s">
        <v>1083</v>
      </c>
      <c r="H274" s="2" t="s">
        <v>1084</v>
      </c>
      <c r="I274" s="2" t="s">
        <v>368</v>
      </c>
      <c r="J274" s="2" t="s">
        <v>3994</v>
      </c>
      <c r="K274" s="3">
        <v>0</v>
      </c>
      <c r="L274" s="25">
        <v>154.66</v>
      </c>
      <c r="M274" s="2" t="s">
        <v>2204</v>
      </c>
      <c r="N274" s="2" t="s">
        <v>66</v>
      </c>
      <c r="O274" s="3">
        <v>0</v>
      </c>
      <c r="P274" s="3">
        <v>0</v>
      </c>
      <c r="Q274" s="21">
        <f>SUMIF('On Orders'!$B:$B,$C274,'On Orders'!E:E)</f>
        <v>0</v>
      </c>
      <c r="R274" s="22">
        <f>SUMIF('On Orders'!$B:$B,$C274,'On Orders'!F:F)</f>
        <v>0</v>
      </c>
      <c r="S274" s="22">
        <f>SUMIF('On Orders'!$B:$B,$C274,'On Orders'!G:G)</f>
        <v>0</v>
      </c>
      <c r="T274" s="22">
        <f>SUMIF('On Orders'!$B:$B,$C274,'On Orders'!H:H)</f>
        <v>0</v>
      </c>
      <c r="U274" s="3">
        <v>0</v>
      </c>
      <c r="V274" s="3"/>
      <c r="W274" s="3"/>
      <c r="X274" s="3"/>
      <c r="Y274" s="3"/>
      <c r="Z274" s="3"/>
      <c r="AA274" s="3"/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1">
        <f t="shared" si="124"/>
        <v>0</v>
      </c>
      <c r="AH274" s="26">
        <f t="shared" si="125"/>
        <v>0</v>
      </c>
      <c r="AI274" s="26">
        <f t="shared" si="134"/>
        <v>0</v>
      </c>
      <c r="AJ274" s="26">
        <f t="shared" si="135"/>
        <v>0</v>
      </c>
      <c r="AK274" s="26">
        <f t="shared" si="136"/>
        <v>0</v>
      </c>
      <c r="AL274" s="26">
        <f t="shared" si="137"/>
        <v>0</v>
      </c>
      <c r="AM274" s="30">
        <f t="shared" si="142"/>
        <v>0</v>
      </c>
      <c r="AN274" s="30">
        <f t="shared" si="143"/>
        <v>0</v>
      </c>
      <c r="AO274" s="30">
        <f t="shared" si="144"/>
        <v>0</v>
      </c>
      <c r="AP274" s="30">
        <f t="shared" si="145"/>
        <v>0</v>
      </c>
      <c r="AQ274" s="30">
        <f t="shared" si="146"/>
        <v>0</v>
      </c>
      <c r="AR274" s="30">
        <f t="shared" si="147"/>
        <v>0</v>
      </c>
      <c r="AS274" s="22">
        <f t="shared" si="123"/>
        <v>0</v>
      </c>
      <c r="AT274" s="112">
        <f t="shared" si="126"/>
        <v>0</v>
      </c>
      <c r="AU274" s="112">
        <f t="shared" si="127"/>
        <v>0</v>
      </c>
      <c r="AV274" s="112">
        <f t="shared" si="128"/>
        <v>0</v>
      </c>
      <c r="AW274" s="112">
        <f t="shared" si="129"/>
        <v>0</v>
      </c>
      <c r="AX274" s="112">
        <f t="shared" si="130"/>
        <v>0</v>
      </c>
      <c r="AY274" s="112">
        <f t="shared" si="131"/>
        <v>0</v>
      </c>
      <c r="AZ274" s="112">
        <f t="shared" si="132"/>
        <v>0</v>
      </c>
      <c r="BA274" s="112">
        <f t="shared" si="133"/>
        <v>0</v>
      </c>
      <c r="BB274" s="112">
        <f t="shared" si="138"/>
        <v>0</v>
      </c>
      <c r="BC274" s="112">
        <f t="shared" si="139"/>
        <v>0</v>
      </c>
      <c r="BD274" s="112">
        <f t="shared" si="140"/>
        <v>0</v>
      </c>
      <c r="BE274" s="112">
        <f t="shared" si="141"/>
        <v>0</v>
      </c>
    </row>
    <row r="275" spans="1:57" x14ac:dyDescent="0.2">
      <c r="A275" t="s">
        <v>56</v>
      </c>
      <c r="B275">
        <v>875912028806</v>
      </c>
      <c r="C275" s="2" t="s">
        <v>1085</v>
      </c>
      <c r="D275" s="2" t="s">
        <v>1086</v>
      </c>
      <c r="E275" s="2" t="s">
        <v>1087</v>
      </c>
      <c r="F275" s="2" t="s">
        <v>33</v>
      </c>
      <c r="G275" s="2" t="s">
        <v>1083</v>
      </c>
      <c r="H275" s="2" t="s">
        <v>1084</v>
      </c>
      <c r="I275" s="2" t="s">
        <v>368</v>
      </c>
      <c r="J275" s="2" t="s">
        <v>3994</v>
      </c>
      <c r="K275" s="3">
        <v>0</v>
      </c>
      <c r="L275" s="25">
        <v>154.66</v>
      </c>
      <c r="M275" s="2" t="s">
        <v>2204</v>
      </c>
      <c r="N275" s="2" t="s">
        <v>66</v>
      </c>
      <c r="O275" s="3">
        <v>0</v>
      </c>
      <c r="P275" s="3">
        <v>0</v>
      </c>
      <c r="Q275" s="21">
        <f>SUMIF('On Orders'!$B:$B,$C275,'On Orders'!E:E)</f>
        <v>0</v>
      </c>
      <c r="R275" s="22">
        <f>SUMIF('On Orders'!$B:$B,$C275,'On Orders'!F:F)</f>
        <v>0</v>
      </c>
      <c r="S275" s="22">
        <f>SUMIF('On Orders'!$B:$B,$C275,'On Orders'!G:G)</f>
        <v>0</v>
      </c>
      <c r="T275" s="22">
        <f>SUMIF('On Orders'!$B:$B,$C275,'On Orders'!H:H)</f>
        <v>0</v>
      </c>
      <c r="U275" s="3">
        <v>0</v>
      </c>
      <c r="V275" s="3"/>
      <c r="W275" s="3"/>
      <c r="X275" s="3"/>
      <c r="Y275" s="3"/>
      <c r="Z275" s="3"/>
      <c r="AA275" s="3"/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1">
        <f t="shared" si="124"/>
        <v>0</v>
      </c>
      <c r="AH275" s="26">
        <f t="shared" si="125"/>
        <v>0</v>
      </c>
      <c r="AI275" s="26">
        <f t="shared" si="134"/>
        <v>0</v>
      </c>
      <c r="AJ275" s="26">
        <f t="shared" si="135"/>
        <v>0</v>
      </c>
      <c r="AK275" s="26">
        <f t="shared" si="136"/>
        <v>0</v>
      </c>
      <c r="AL275" s="26">
        <f t="shared" si="137"/>
        <v>0</v>
      </c>
      <c r="AM275" s="30">
        <f t="shared" si="142"/>
        <v>0</v>
      </c>
      <c r="AN275" s="30">
        <f t="shared" si="143"/>
        <v>0</v>
      </c>
      <c r="AO275" s="30">
        <f t="shared" si="144"/>
        <v>0</v>
      </c>
      <c r="AP275" s="30">
        <f t="shared" si="145"/>
        <v>0</v>
      </c>
      <c r="AQ275" s="30">
        <f t="shared" si="146"/>
        <v>0</v>
      </c>
      <c r="AR275" s="30">
        <f t="shared" si="147"/>
        <v>0</v>
      </c>
      <c r="AS275" s="22">
        <f t="shared" si="123"/>
        <v>0</v>
      </c>
      <c r="AT275" s="112">
        <f t="shared" si="126"/>
        <v>0</v>
      </c>
      <c r="AU275" s="112">
        <f t="shared" si="127"/>
        <v>0</v>
      </c>
      <c r="AV275" s="112">
        <f t="shared" si="128"/>
        <v>0</v>
      </c>
      <c r="AW275" s="112">
        <f t="shared" si="129"/>
        <v>0</v>
      </c>
      <c r="AX275" s="112">
        <f t="shared" si="130"/>
        <v>0</v>
      </c>
      <c r="AY275" s="112">
        <f t="shared" si="131"/>
        <v>0</v>
      </c>
      <c r="AZ275" s="112">
        <f t="shared" si="132"/>
        <v>0</v>
      </c>
      <c r="BA275" s="112">
        <f t="shared" si="133"/>
        <v>0</v>
      </c>
      <c r="BB275" s="112">
        <f t="shared" si="138"/>
        <v>0</v>
      </c>
      <c r="BC275" s="112">
        <f t="shared" si="139"/>
        <v>0</v>
      </c>
      <c r="BD275" s="112">
        <f t="shared" si="140"/>
        <v>0</v>
      </c>
      <c r="BE275" s="112">
        <f t="shared" si="141"/>
        <v>0</v>
      </c>
    </row>
    <row r="276" spans="1:57" x14ac:dyDescent="0.2">
      <c r="A276" t="s">
        <v>56</v>
      </c>
      <c r="B276">
        <v>875912028967</v>
      </c>
      <c r="C276" s="2" t="s">
        <v>1088</v>
      </c>
      <c r="D276" s="2" t="s">
        <v>1089</v>
      </c>
      <c r="E276" s="2" t="s">
        <v>1090</v>
      </c>
      <c r="F276" s="2" t="s">
        <v>33</v>
      </c>
      <c r="G276" s="2" t="s">
        <v>1083</v>
      </c>
      <c r="H276" s="2" t="s">
        <v>1084</v>
      </c>
      <c r="I276" s="2" t="s">
        <v>368</v>
      </c>
      <c r="J276" s="2" t="s">
        <v>3994</v>
      </c>
      <c r="K276" s="3">
        <v>0</v>
      </c>
      <c r="L276" s="25">
        <v>154.66</v>
      </c>
      <c r="M276" s="2" t="s">
        <v>2204</v>
      </c>
      <c r="N276" s="2" t="s">
        <v>66</v>
      </c>
      <c r="O276" s="3">
        <v>1</v>
      </c>
      <c r="P276" s="3">
        <v>0</v>
      </c>
      <c r="Q276" s="21">
        <f>SUMIF('On Orders'!$B:$B,$C276,'On Orders'!E:E)</f>
        <v>0</v>
      </c>
      <c r="R276" s="22">
        <f>SUMIF('On Orders'!$B:$B,$C276,'On Orders'!F:F)</f>
        <v>0</v>
      </c>
      <c r="S276" s="22">
        <f>SUMIF('On Orders'!$B:$B,$C276,'On Orders'!G:G)</f>
        <v>0</v>
      </c>
      <c r="T276" s="22">
        <f>SUMIF('On Orders'!$B:$B,$C276,'On Orders'!H:H)</f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1">
        <f t="shared" si="124"/>
        <v>1</v>
      </c>
      <c r="AH276" s="26">
        <f t="shared" si="125"/>
        <v>1</v>
      </c>
      <c r="AI276" s="26">
        <f t="shared" si="134"/>
        <v>1</v>
      </c>
      <c r="AJ276" s="26">
        <f t="shared" si="135"/>
        <v>1</v>
      </c>
      <c r="AK276" s="26">
        <f t="shared" si="136"/>
        <v>1</v>
      </c>
      <c r="AL276" s="26">
        <f t="shared" si="137"/>
        <v>1</v>
      </c>
      <c r="AM276" s="30">
        <f t="shared" si="142"/>
        <v>0</v>
      </c>
      <c r="AN276" s="30">
        <f t="shared" si="143"/>
        <v>0</v>
      </c>
      <c r="AO276" s="30">
        <f t="shared" si="144"/>
        <v>0</v>
      </c>
      <c r="AP276" s="30">
        <f t="shared" si="145"/>
        <v>0</v>
      </c>
      <c r="AQ276" s="30">
        <f t="shared" si="146"/>
        <v>0</v>
      </c>
      <c r="AR276" s="30">
        <f t="shared" si="147"/>
        <v>0</v>
      </c>
      <c r="AS276" s="22">
        <f t="shared" si="123"/>
        <v>0</v>
      </c>
      <c r="AT276" s="112">
        <f t="shared" si="126"/>
        <v>0</v>
      </c>
      <c r="AU276" s="112">
        <f t="shared" si="127"/>
        <v>0</v>
      </c>
      <c r="AV276" s="112">
        <f t="shared" si="128"/>
        <v>0</v>
      </c>
      <c r="AW276" s="112">
        <f t="shared" si="129"/>
        <v>0</v>
      </c>
      <c r="AX276" s="112">
        <f t="shared" si="130"/>
        <v>0</v>
      </c>
      <c r="AY276" s="112">
        <f t="shared" si="131"/>
        <v>0</v>
      </c>
      <c r="AZ276" s="112">
        <f t="shared" si="132"/>
        <v>0</v>
      </c>
      <c r="BA276" s="112">
        <f t="shared" si="133"/>
        <v>0</v>
      </c>
      <c r="BB276" s="112">
        <f t="shared" si="138"/>
        <v>0</v>
      </c>
      <c r="BC276" s="112">
        <f t="shared" si="139"/>
        <v>0</v>
      </c>
      <c r="BD276" s="112">
        <f t="shared" si="140"/>
        <v>0</v>
      </c>
      <c r="BE276" s="112">
        <f t="shared" si="141"/>
        <v>0</v>
      </c>
    </row>
    <row r="277" spans="1:57" x14ac:dyDescent="0.2">
      <c r="A277" t="s">
        <v>56</v>
      </c>
      <c r="B277">
        <v>840168539796</v>
      </c>
      <c r="C277" s="2" t="s">
        <v>623</v>
      </c>
      <c r="D277" s="2">
        <v>840168539796</v>
      </c>
      <c r="E277" s="2" t="s">
        <v>625</v>
      </c>
      <c r="F277" s="2" t="s">
        <v>4030</v>
      </c>
      <c r="G277" s="2" t="s">
        <v>621</v>
      </c>
      <c r="H277" s="2" t="s">
        <v>622</v>
      </c>
      <c r="I277" s="2" t="s">
        <v>368</v>
      </c>
      <c r="J277" s="2" t="s">
        <v>3994</v>
      </c>
      <c r="K277" s="3">
        <v>0</v>
      </c>
      <c r="L277" s="25">
        <v>1008.06</v>
      </c>
      <c r="M277" s="2" t="s">
        <v>2204</v>
      </c>
      <c r="N277" s="2" t="s">
        <v>66</v>
      </c>
      <c r="O277" s="3">
        <v>10</v>
      </c>
      <c r="P277" s="3">
        <v>95</v>
      </c>
      <c r="Q277" s="21">
        <f>SUMIF('On Orders'!$B:$B,$C277,'On Orders'!E:E)</f>
        <v>0</v>
      </c>
      <c r="R277" s="22">
        <f>SUMIF('On Orders'!$B:$B,$C277,'On Orders'!F:F)</f>
        <v>0</v>
      </c>
      <c r="S277" s="22">
        <f>SUMIF('On Orders'!$B:$B,$C277,'On Orders'!G:G)</f>
        <v>0</v>
      </c>
      <c r="T277" s="22">
        <f>SUMIF('On Orders'!$B:$B,$C277,'On Orders'!H:H)</f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1">
        <f t="shared" si="124"/>
        <v>105</v>
      </c>
      <c r="AH277" s="26">
        <f t="shared" si="125"/>
        <v>105</v>
      </c>
      <c r="AI277" s="26">
        <f t="shared" si="134"/>
        <v>105</v>
      </c>
      <c r="AJ277" s="26">
        <f t="shared" si="135"/>
        <v>105</v>
      </c>
      <c r="AK277" s="26">
        <f t="shared" si="136"/>
        <v>105</v>
      </c>
      <c r="AL277" s="26">
        <f t="shared" si="137"/>
        <v>105</v>
      </c>
      <c r="AM277" s="30">
        <f t="shared" si="142"/>
        <v>0</v>
      </c>
      <c r="AN277" s="30">
        <f t="shared" si="143"/>
        <v>0</v>
      </c>
      <c r="AO277" s="30">
        <f t="shared" si="144"/>
        <v>0</v>
      </c>
      <c r="AP277" s="30">
        <f t="shared" si="145"/>
        <v>0</v>
      </c>
      <c r="AQ277" s="30">
        <f t="shared" si="146"/>
        <v>0</v>
      </c>
      <c r="AR277" s="30">
        <f t="shared" si="147"/>
        <v>0</v>
      </c>
      <c r="AS277" s="22">
        <f t="shared" si="123"/>
        <v>0</v>
      </c>
      <c r="AT277" s="112">
        <f t="shared" si="126"/>
        <v>0</v>
      </c>
      <c r="AU277" s="112">
        <f t="shared" si="127"/>
        <v>0</v>
      </c>
      <c r="AV277" s="112">
        <f t="shared" si="128"/>
        <v>0</v>
      </c>
      <c r="AW277" s="112">
        <f t="shared" si="129"/>
        <v>0</v>
      </c>
      <c r="AX277" s="112">
        <f t="shared" si="130"/>
        <v>0</v>
      </c>
      <c r="AY277" s="112">
        <f t="shared" si="131"/>
        <v>0</v>
      </c>
      <c r="AZ277" s="112">
        <f t="shared" si="132"/>
        <v>0</v>
      </c>
      <c r="BA277" s="112">
        <f t="shared" si="133"/>
        <v>0</v>
      </c>
      <c r="BB277" s="112">
        <f t="shared" si="138"/>
        <v>0</v>
      </c>
      <c r="BC277" s="112">
        <f t="shared" si="139"/>
        <v>0</v>
      </c>
      <c r="BD277" s="112">
        <f t="shared" si="140"/>
        <v>0</v>
      </c>
      <c r="BE277" s="112">
        <f t="shared" si="141"/>
        <v>0</v>
      </c>
    </row>
    <row r="278" spans="1:57" x14ac:dyDescent="0.2">
      <c r="A278" t="s">
        <v>56</v>
      </c>
      <c r="B278">
        <v>840168539819</v>
      </c>
      <c r="C278" s="2" t="s">
        <v>618</v>
      </c>
      <c r="D278" s="2">
        <v>840168539819</v>
      </c>
      <c r="E278" s="2" t="s">
        <v>620</v>
      </c>
      <c r="F278" s="2" t="s">
        <v>4030</v>
      </c>
      <c r="G278" s="2" t="s">
        <v>621</v>
      </c>
      <c r="H278" s="2" t="s">
        <v>622</v>
      </c>
      <c r="I278" s="2" t="s">
        <v>368</v>
      </c>
      <c r="J278" s="2" t="s">
        <v>3994</v>
      </c>
      <c r="K278" s="3">
        <v>0</v>
      </c>
      <c r="L278" s="25">
        <v>1680.47</v>
      </c>
      <c r="M278" s="2" t="s">
        <v>2204</v>
      </c>
      <c r="N278" s="2" t="s">
        <v>66</v>
      </c>
      <c r="O278" s="3">
        <v>42</v>
      </c>
      <c r="P278" s="3">
        <v>114</v>
      </c>
      <c r="Q278" s="21">
        <f>SUMIF('On Orders'!$B:$B,$C278,'On Orders'!E:E)</f>
        <v>0</v>
      </c>
      <c r="R278" s="22">
        <f>SUMIF('On Orders'!$B:$B,$C278,'On Orders'!F:F)</f>
        <v>0</v>
      </c>
      <c r="S278" s="22">
        <f>SUMIF('On Orders'!$B:$B,$C278,'On Orders'!G:G)</f>
        <v>0</v>
      </c>
      <c r="T278" s="22">
        <f>SUMIF('On Orders'!$B:$B,$C278,'On Orders'!H:H)</f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1">
        <f t="shared" si="124"/>
        <v>156</v>
      </c>
      <c r="AH278" s="26">
        <f t="shared" si="125"/>
        <v>156</v>
      </c>
      <c r="AI278" s="26">
        <f t="shared" si="134"/>
        <v>156</v>
      </c>
      <c r="AJ278" s="26">
        <f t="shared" si="135"/>
        <v>156</v>
      </c>
      <c r="AK278" s="26">
        <f t="shared" si="136"/>
        <v>156</v>
      </c>
      <c r="AL278" s="26">
        <f t="shared" si="137"/>
        <v>156</v>
      </c>
      <c r="AM278" s="30">
        <f t="shared" si="142"/>
        <v>0</v>
      </c>
      <c r="AN278" s="30">
        <f t="shared" si="143"/>
        <v>0</v>
      </c>
      <c r="AO278" s="30">
        <f t="shared" si="144"/>
        <v>0</v>
      </c>
      <c r="AP278" s="30">
        <f t="shared" si="145"/>
        <v>0</v>
      </c>
      <c r="AQ278" s="30">
        <f t="shared" si="146"/>
        <v>0</v>
      </c>
      <c r="AR278" s="30">
        <f t="shared" si="147"/>
        <v>0</v>
      </c>
      <c r="AS278" s="22">
        <f t="shared" si="123"/>
        <v>0</v>
      </c>
      <c r="AT278" s="112">
        <f t="shared" si="126"/>
        <v>0</v>
      </c>
      <c r="AU278" s="112">
        <f t="shared" si="127"/>
        <v>0</v>
      </c>
      <c r="AV278" s="112">
        <f t="shared" si="128"/>
        <v>0</v>
      </c>
      <c r="AW278" s="112">
        <f t="shared" si="129"/>
        <v>0</v>
      </c>
      <c r="AX278" s="112">
        <f t="shared" si="130"/>
        <v>0</v>
      </c>
      <c r="AY278" s="112">
        <f t="shared" si="131"/>
        <v>0</v>
      </c>
      <c r="AZ278" s="112">
        <f t="shared" si="132"/>
        <v>0</v>
      </c>
      <c r="BA278" s="112">
        <f t="shared" si="133"/>
        <v>0</v>
      </c>
      <c r="BB278" s="112">
        <f t="shared" si="138"/>
        <v>0</v>
      </c>
      <c r="BC278" s="112">
        <f t="shared" si="139"/>
        <v>0</v>
      </c>
      <c r="BD278" s="112">
        <f t="shared" si="140"/>
        <v>0</v>
      </c>
      <c r="BE278" s="112">
        <f t="shared" si="141"/>
        <v>0</v>
      </c>
    </row>
    <row r="279" spans="1:57" x14ac:dyDescent="0.2">
      <c r="A279" t="s">
        <v>56</v>
      </c>
      <c r="B279" t="s">
        <v>1091</v>
      </c>
      <c r="C279" s="2" t="s">
        <v>618</v>
      </c>
      <c r="D279" s="2" t="s">
        <v>1092</v>
      </c>
      <c r="E279" s="2" t="s">
        <v>620</v>
      </c>
      <c r="F279" s="2" t="s">
        <v>4030</v>
      </c>
      <c r="G279" s="2" t="s">
        <v>621</v>
      </c>
      <c r="H279" s="2" t="s">
        <v>622</v>
      </c>
      <c r="I279" s="2" t="s">
        <v>368</v>
      </c>
      <c r="J279" s="2" t="s">
        <v>3994</v>
      </c>
      <c r="K279" s="3">
        <v>0</v>
      </c>
      <c r="L279" s="25">
        <v>0.01</v>
      </c>
      <c r="M279" s="2" t="s">
        <v>2204</v>
      </c>
      <c r="N279" s="2" t="s">
        <v>66</v>
      </c>
      <c r="O279" s="3">
        <v>0</v>
      </c>
      <c r="P279" s="3">
        <v>114</v>
      </c>
      <c r="Q279" s="21">
        <f>SUMIF('On Orders'!$B:$B,$C279,'On Orders'!E:E)</f>
        <v>0</v>
      </c>
      <c r="R279" s="22">
        <f>SUMIF('On Orders'!$B:$B,$C279,'On Orders'!F:F)</f>
        <v>0</v>
      </c>
      <c r="S279" s="22">
        <f>SUMIF('On Orders'!$B:$B,$C279,'On Orders'!G:G)</f>
        <v>0</v>
      </c>
      <c r="T279" s="22">
        <f>SUMIF('On Orders'!$B:$B,$C279,'On Orders'!H:H)</f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1">
        <f t="shared" si="124"/>
        <v>114</v>
      </c>
      <c r="AH279" s="26">
        <f t="shared" si="125"/>
        <v>114</v>
      </c>
      <c r="AI279" s="26">
        <f t="shared" si="134"/>
        <v>114</v>
      </c>
      <c r="AJ279" s="26">
        <f t="shared" si="135"/>
        <v>114</v>
      </c>
      <c r="AK279" s="26">
        <f t="shared" si="136"/>
        <v>114</v>
      </c>
      <c r="AL279" s="26">
        <f t="shared" si="137"/>
        <v>114</v>
      </c>
      <c r="AM279" s="30">
        <f t="shared" si="142"/>
        <v>0</v>
      </c>
      <c r="AN279" s="30">
        <f t="shared" si="143"/>
        <v>0</v>
      </c>
      <c r="AO279" s="30">
        <f t="shared" si="144"/>
        <v>0</v>
      </c>
      <c r="AP279" s="30">
        <f t="shared" si="145"/>
        <v>0</v>
      </c>
      <c r="AQ279" s="30">
        <f t="shared" si="146"/>
        <v>0</v>
      </c>
      <c r="AR279" s="30">
        <f t="shared" si="147"/>
        <v>0</v>
      </c>
      <c r="AS279" s="22">
        <f t="shared" si="123"/>
        <v>0</v>
      </c>
      <c r="AT279" s="112">
        <f t="shared" si="126"/>
        <v>0</v>
      </c>
      <c r="AU279" s="112">
        <f t="shared" si="127"/>
        <v>0</v>
      </c>
      <c r="AV279" s="112">
        <f t="shared" si="128"/>
        <v>0</v>
      </c>
      <c r="AW279" s="112">
        <f t="shared" si="129"/>
        <v>0</v>
      </c>
      <c r="AX279" s="112">
        <f t="shared" si="130"/>
        <v>0</v>
      </c>
      <c r="AY279" s="112">
        <f t="shared" si="131"/>
        <v>0</v>
      </c>
      <c r="AZ279" s="112">
        <f t="shared" si="132"/>
        <v>0</v>
      </c>
      <c r="BA279" s="112">
        <f t="shared" si="133"/>
        <v>0</v>
      </c>
      <c r="BB279" s="112">
        <f t="shared" si="138"/>
        <v>0</v>
      </c>
      <c r="BC279" s="112">
        <f t="shared" si="139"/>
        <v>0</v>
      </c>
      <c r="BD279" s="112">
        <f t="shared" si="140"/>
        <v>0</v>
      </c>
      <c r="BE279" s="112">
        <f t="shared" si="141"/>
        <v>0</v>
      </c>
    </row>
    <row r="280" spans="1:57" x14ac:dyDescent="0.2">
      <c r="A280" t="s">
        <v>56</v>
      </c>
      <c r="B280" t="s">
        <v>1093</v>
      </c>
      <c r="C280" s="2" t="s">
        <v>623</v>
      </c>
      <c r="D280" s="2" t="s">
        <v>1094</v>
      </c>
      <c r="E280" s="2" t="s">
        <v>625</v>
      </c>
      <c r="F280" s="2" t="s">
        <v>4030</v>
      </c>
      <c r="G280" s="2" t="s">
        <v>621</v>
      </c>
      <c r="H280" s="2" t="s">
        <v>622</v>
      </c>
      <c r="I280" s="2" t="s">
        <v>368</v>
      </c>
      <c r="J280" s="2" t="s">
        <v>3994</v>
      </c>
      <c r="K280" s="3">
        <v>0</v>
      </c>
      <c r="L280" s="25">
        <v>0.01</v>
      </c>
      <c r="M280" s="2" t="s">
        <v>2204</v>
      </c>
      <c r="N280" s="2" t="s">
        <v>66</v>
      </c>
      <c r="O280" s="3">
        <v>0</v>
      </c>
      <c r="P280" s="3">
        <v>95</v>
      </c>
      <c r="Q280" s="21">
        <f>SUMIF('On Orders'!$B:$B,$C280,'On Orders'!E:E)</f>
        <v>0</v>
      </c>
      <c r="R280" s="22">
        <f>SUMIF('On Orders'!$B:$B,$C280,'On Orders'!F:F)</f>
        <v>0</v>
      </c>
      <c r="S280" s="22">
        <f>SUMIF('On Orders'!$B:$B,$C280,'On Orders'!G:G)</f>
        <v>0</v>
      </c>
      <c r="T280" s="22">
        <f>SUMIF('On Orders'!$B:$B,$C280,'On Orders'!H:H)</f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1">
        <f t="shared" si="124"/>
        <v>95</v>
      </c>
      <c r="AH280" s="26">
        <f t="shared" si="125"/>
        <v>95</v>
      </c>
      <c r="AI280" s="26">
        <f t="shared" si="134"/>
        <v>95</v>
      </c>
      <c r="AJ280" s="26">
        <f t="shared" si="135"/>
        <v>95</v>
      </c>
      <c r="AK280" s="26">
        <f t="shared" si="136"/>
        <v>95</v>
      </c>
      <c r="AL280" s="26">
        <f t="shared" si="137"/>
        <v>95</v>
      </c>
      <c r="AM280" s="30">
        <f t="shared" si="142"/>
        <v>0</v>
      </c>
      <c r="AN280" s="30">
        <f t="shared" si="143"/>
        <v>0</v>
      </c>
      <c r="AO280" s="30">
        <f t="shared" si="144"/>
        <v>0</v>
      </c>
      <c r="AP280" s="30">
        <f t="shared" si="145"/>
        <v>0</v>
      </c>
      <c r="AQ280" s="30">
        <f t="shared" si="146"/>
        <v>0</v>
      </c>
      <c r="AR280" s="30">
        <f t="shared" si="147"/>
        <v>0</v>
      </c>
      <c r="AS280" s="22">
        <f t="shared" si="123"/>
        <v>0</v>
      </c>
      <c r="AT280" s="112">
        <f t="shared" si="126"/>
        <v>0</v>
      </c>
      <c r="AU280" s="112">
        <f t="shared" si="127"/>
        <v>0</v>
      </c>
      <c r="AV280" s="112">
        <f t="shared" si="128"/>
        <v>0</v>
      </c>
      <c r="AW280" s="112">
        <f t="shared" si="129"/>
        <v>0</v>
      </c>
      <c r="AX280" s="112">
        <f t="shared" si="130"/>
        <v>0</v>
      </c>
      <c r="AY280" s="112">
        <f t="shared" si="131"/>
        <v>0</v>
      </c>
      <c r="AZ280" s="112">
        <f t="shared" si="132"/>
        <v>0</v>
      </c>
      <c r="BA280" s="112">
        <f t="shared" si="133"/>
        <v>0</v>
      </c>
      <c r="BB280" s="112">
        <f t="shared" si="138"/>
        <v>0</v>
      </c>
      <c r="BC280" s="112">
        <f t="shared" si="139"/>
        <v>0</v>
      </c>
      <c r="BD280" s="112">
        <f t="shared" si="140"/>
        <v>0</v>
      </c>
      <c r="BE280" s="112">
        <f t="shared" si="141"/>
        <v>0</v>
      </c>
    </row>
    <row r="281" spans="1:57" x14ac:dyDescent="0.2">
      <c r="A281" t="s">
        <v>335</v>
      </c>
      <c r="B281">
        <v>5056586721094</v>
      </c>
      <c r="C281" s="2" t="s">
        <v>1095</v>
      </c>
      <c r="D281" s="2" t="s">
        <v>1096</v>
      </c>
      <c r="E281" s="2" t="s">
        <v>1097</v>
      </c>
      <c r="F281" s="2" t="s">
        <v>60</v>
      </c>
      <c r="G281" s="2" t="s">
        <v>79</v>
      </c>
      <c r="H281" s="2" t="s">
        <v>80</v>
      </c>
      <c r="I281" s="2" t="s">
        <v>368</v>
      </c>
      <c r="J281" s="2" t="s">
        <v>3994</v>
      </c>
      <c r="K281" s="3">
        <v>110</v>
      </c>
      <c r="L281" s="25">
        <v>215.09</v>
      </c>
      <c r="M281" s="2" t="s">
        <v>2204</v>
      </c>
      <c r="N281" s="2" t="s">
        <v>28</v>
      </c>
      <c r="O281" s="3">
        <v>38</v>
      </c>
      <c r="P281" s="3">
        <v>98</v>
      </c>
      <c r="Q281" s="21">
        <f>SUMIF('On Orders'!$B:$B,$C281,'On Orders'!E:E)</f>
        <v>0</v>
      </c>
      <c r="R281" s="22">
        <f>SUMIF('On Orders'!$B:$B,$C281,'On Orders'!F:F)</f>
        <v>0</v>
      </c>
      <c r="S281" s="22">
        <f>SUMIF('On Orders'!$B:$B,$C281,'On Orders'!G:G)</f>
        <v>0</v>
      </c>
      <c r="T281" s="22">
        <f>SUMIF('On Orders'!$B:$B,$C281,'On Orders'!H:H)</f>
        <v>0</v>
      </c>
      <c r="U281" s="3">
        <v>0</v>
      </c>
      <c r="V281" s="3">
        <v>0</v>
      </c>
      <c r="W281" s="3">
        <v>0</v>
      </c>
      <c r="X281" s="3">
        <v>54</v>
      </c>
      <c r="Y281" s="3">
        <v>0</v>
      </c>
      <c r="Z281" s="3">
        <v>0</v>
      </c>
      <c r="AA281" s="3">
        <v>2</v>
      </c>
      <c r="AB281" s="3">
        <v>50</v>
      </c>
      <c r="AC281" s="3">
        <v>30</v>
      </c>
      <c r="AD281" s="3">
        <v>20</v>
      </c>
      <c r="AE281" s="3">
        <v>80</v>
      </c>
      <c r="AF281" s="3">
        <v>30</v>
      </c>
      <c r="AG281" s="31">
        <f t="shared" si="124"/>
        <v>24</v>
      </c>
      <c r="AH281" s="26">
        <f t="shared" si="125"/>
        <v>-26</v>
      </c>
      <c r="AI281" s="26">
        <f t="shared" si="134"/>
        <v>-30</v>
      </c>
      <c r="AJ281" s="26">
        <f t="shared" si="135"/>
        <v>-20</v>
      </c>
      <c r="AK281" s="26">
        <f t="shared" si="136"/>
        <v>-80</v>
      </c>
      <c r="AL281" s="26">
        <f t="shared" si="137"/>
        <v>-30</v>
      </c>
      <c r="AM281" s="30">
        <f t="shared" si="142"/>
        <v>2</v>
      </c>
      <c r="AN281" s="30">
        <f t="shared" si="143"/>
        <v>50</v>
      </c>
      <c r="AO281" s="30">
        <f t="shared" si="144"/>
        <v>30</v>
      </c>
      <c r="AP281" s="30">
        <f t="shared" si="145"/>
        <v>20</v>
      </c>
      <c r="AQ281" s="30">
        <f t="shared" si="146"/>
        <v>80</v>
      </c>
      <c r="AR281" s="30">
        <f t="shared" si="147"/>
        <v>30</v>
      </c>
      <c r="AS281" s="22">
        <f t="shared" si="123"/>
        <v>212</v>
      </c>
      <c r="AT281" s="112">
        <f t="shared" si="126"/>
        <v>0</v>
      </c>
      <c r="AU281" s="112">
        <f t="shared" si="127"/>
        <v>0</v>
      </c>
      <c r="AV281" s="112">
        <f t="shared" si="128"/>
        <v>0</v>
      </c>
      <c r="AW281" s="112">
        <f t="shared" si="129"/>
        <v>11614.86</v>
      </c>
      <c r="AX281" s="112">
        <f t="shared" si="130"/>
        <v>0</v>
      </c>
      <c r="AY281" s="112">
        <f t="shared" si="131"/>
        <v>0</v>
      </c>
      <c r="AZ281" s="112">
        <f t="shared" si="132"/>
        <v>430.18</v>
      </c>
      <c r="BA281" s="112">
        <f t="shared" si="133"/>
        <v>10754.5</v>
      </c>
      <c r="BB281" s="112">
        <f t="shared" si="138"/>
        <v>6452.7</v>
      </c>
      <c r="BC281" s="112">
        <f t="shared" si="139"/>
        <v>4301.8</v>
      </c>
      <c r="BD281" s="112">
        <f t="shared" si="140"/>
        <v>17207.2</v>
      </c>
      <c r="BE281" s="112">
        <f t="shared" si="141"/>
        <v>6452.7</v>
      </c>
    </row>
    <row r="282" spans="1:57" x14ac:dyDescent="0.2">
      <c r="A282" t="s">
        <v>335</v>
      </c>
      <c r="B282">
        <v>5056586724309</v>
      </c>
      <c r="C282" s="2" t="s">
        <v>1098</v>
      </c>
      <c r="D282" s="2" t="s">
        <v>1099</v>
      </c>
      <c r="E282" s="2" t="s">
        <v>1100</v>
      </c>
      <c r="F282" s="2" t="s">
        <v>60</v>
      </c>
      <c r="G282" s="2" t="s">
        <v>79</v>
      </c>
      <c r="H282" s="2" t="s">
        <v>80</v>
      </c>
      <c r="I282" s="2" t="s">
        <v>368</v>
      </c>
      <c r="J282" s="2" t="s">
        <v>3994</v>
      </c>
      <c r="K282" s="3">
        <v>110</v>
      </c>
      <c r="L282" s="25">
        <v>215.09</v>
      </c>
      <c r="M282" s="2" t="s">
        <v>2203</v>
      </c>
      <c r="N282" s="2" t="s">
        <v>28</v>
      </c>
      <c r="O282" s="3">
        <v>73</v>
      </c>
      <c r="P282" s="3">
        <v>26</v>
      </c>
      <c r="Q282" s="21">
        <f>SUMIF('On Orders'!$B:$B,$C282,'On Orders'!E:E)</f>
        <v>0</v>
      </c>
      <c r="R282" s="22">
        <f>SUMIF('On Orders'!$B:$B,$C282,'On Orders'!F:F)</f>
        <v>0</v>
      </c>
      <c r="S282" s="22">
        <f>SUMIF('On Orders'!$B:$B,$C282,'On Orders'!G:G)</f>
        <v>0</v>
      </c>
      <c r="T282" s="22">
        <f>SUMIF('On Orders'!$B:$B,$C282,'On Orders'!H:H)</f>
        <v>0</v>
      </c>
      <c r="U282" s="3">
        <v>0</v>
      </c>
      <c r="V282" s="3">
        <v>0</v>
      </c>
      <c r="W282" s="3">
        <v>0</v>
      </c>
      <c r="X282" s="3">
        <v>94</v>
      </c>
      <c r="Y282" s="3">
        <v>0</v>
      </c>
      <c r="Z282" s="3">
        <v>50</v>
      </c>
      <c r="AA282" s="3">
        <v>30</v>
      </c>
      <c r="AB282" s="3">
        <v>40</v>
      </c>
      <c r="AC282" s="3">
        <v>20</v>
      </c>
      <c r="AD282" s="3">
        <v>30</v>
      </c>
      <c r="AE282" s="3">
        <v>50</v>
      </c>
      <c r="AF282" s="3">
        <v>20</v>
      </c>
      <c r="AG282" s="31">
        <f t="shared" si="124"/>
        <v>-41</v>
      </c>
      <c r="AH282" s="26">
        <f t="shared" si="125"/>
        <v>-40</v>
      </c>
      <c r="AI282" s="26">
        <f t="shared" si="134"/>
        <v>-20</v>
      </c>
      <c r="AJ282" s="26">
        <f t="shared" si="135"/>
        <v>-30</v>
      </c>
      <c r="AK282" s="26">
        <f t="shared" si="136"/>
        <v>-50</v>
      </c>
      <c r="AL282" s="26">
        <f t="shared" si="137"/>
        <v>-20</v>
      </c>
      <c r="AM282" s="30">
        <f t="shared" si="142"/>
        <v>30</v>
      </c>
      <c r="AN282" s="30">
        <f t="shared" si="143"/>
        <v>40</v>
      </c>
      <c r="AO282" s="30">
        <f t="shared" si="144"/>
        <v>20</v>
      </c>
      <c r="AP282" s="30">
        <f t="shared" si="145"/>
        <v>30</v>
      </c>
      <c r="AQ282" s="30">
        <f t="shared" si="146"/>
        <v>50</v>
      </c>
      <c r="AR282" s="30">
        <f t="shared" si="147"/>
        <v>20</v>
      </c>
      <c r="AS282" s="22">
        <f t="shared" si="123"/>
        <v>190</v>
      </c>
      <c r="AT282" s="112">
        <f t="shared" si="126"/>
        <v>0</v>
      </c>
      <c r="AU282" s="112">
        <f t="shared" si="127"/>
        <v>0</v>
      </c>
      <c r="AV282" s="112">
        <f t="shared" si="128"/>
        <v>0</v>
      </c>
      <c r="AW282" s="112">
        <f t="shared" si="129"/>
        <v>20218.46</v>
      </c>
      <c r="AX282" s="112">
        <f t="shared" si="130"/>
        <v>0</v>
      </c>
      <c r="AY282" s="112">
        <f t="shared" si="131"/>
        <v>10754.5</v>
      </c>
      <c r="AZ282" s="112">
        <f t="shared" si="132"/>
        <v>6452.7</v>
      </c>
      <c r="BA282" s="112">
        <f t="shared" si="133"/>
        <v>8603.6</v>
      </c>
      <c r="BB282" s="112">
        <f t="shared" si="138"/>
        <v>4301.8</v>
      </c>
      <c r="BC282" s="112">
        <f t="shared" si="139"/>
        <v>6452.7</v>
      </c>
      <c r="BD282" s="112">
        <f t="shared" si="140"/>
        <v>10754.5</v>
      </c>
      <c r="BE282" s="112">
        <f t="shared" si="141"/>
        <v>4301.8</v>
      </c>
    </row>
    <row r="283" spans="1:57" x14ac:dyDescent="0.2">
      <c r="A283" t="s">
        <v>335</v>
      </c>
      <c r="B283">
        <v>5056586721032</v>
      </c>
      <c r="C283" s="2" t="s">
        <v>1101</v>
      </c>
      <c r="D283" s="2" t="s">
        <v>1102</v>
      </c>
      <c r="E283" s="2" t="s">
        <v>1103</v>
      </c>
      <c r="F283" s="2" t="s">
        <v>60</v>
      </c>
      <c r="G283" s="2" t="s">
        <v>79</v>
      </c>
      <c r="H283" s="2" t="s">
        <v>80</v>
      </c>
      <c r="I283" s="2" t="s">
        <v>368</v>
      </c>
      <c r="J283" s="2" t="s">
        <v>3994</v>
      </c>
      <c r="K283" s="3">
        <v>110</v>
      </c>
      <c r="L283" s="25">
        <v>279.74</v>
      </c>
      <c r="M283" s="2" t="s">
        <v>2204</v>
      </c>
      <c r="N283" s="2" t="s">
        <v>66</v>
      </c>
      <c r="O283" s="3">
        <v>15</v>
      </c>
      <c r="P283" s="3">
        <v>0</v>
      </c>
      <c r="Q283" s="21">
        <f>SUMIF('On Orders'!$B:$B,$C283,'On Orders'!E:E)</f>
        <v>0</v>
      </c>
      <c r="R283" s="22">
        <f>SUMIF('On Orders'!$B:$B,$C283,'On Orders'!F:F)</f>
        <v>0</v>
      </c>
      <c r="S283" s="22">
        <f>SUMIF('On Orders'!$B:$B,$C283,'On Orders'!G:G)</f>
        <v>0</v>
      </c>
      <c r="T283" s="22">
        <f>SUMIF('On Orders'!$B:$B,$C283,'On Orders'!H:H)</f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1">
        <f t="shared" si="124"/>
        <v>-95</v>
      </c>
      <c r="AH283" s="26">
        <f t="shared" si="125"/>
        <v>0</v>
      </c>
      <c r="AI283" s="26">
        <f t="shared" si="134"/>
        <v>0</v>
      </c>
      <c r="AJ283" s="26">
        <f t="shared" si="135"/>
        <v>0</v>
      </c>
      <c r="AK283" s="26">
        <f t="shared" si="136"/>
        <v>0</v>
      </c>
      <c r="AL283" s="26">
        <f t="shared" si="137"/>
        <v>0</v>
      </c>
      <c r="AM283" s="30">
        <f t="shared" si="142"/>
        <v>0</v>
      </c>
      <c r="AN283" s="30">
        <f t="shared" si="143"/>
        <v>0</v>
      </c>
      <c r="AO283" s="30">
        <f t="shared" si="144"/>
        <v>0</v>
      </c>
      <c r="AP283" s="30">
        <f t="shared" si="145"/>
        <v>0</v>
      </c>
      <c r="AQ283" s="30">
        <f t="shared" si="146"/>
        <v>0</v>
      </c>
      <c r="AR283" s="30">
        <f t="shared" si="147"/>
        <v>0</v>
      </c>
      <c r="AS283" s="22">
        <f t="shared" si="123"/>
        <v>0</v>
      </c>
      <c r="AT283" s="112">
        <f t="shared" si="126"/>
        <v>0</v>
      </c>
      <c r="AU283" s="112">
        <f t="shared" si="127"/>
        <v>0</v>
      </c>
      <c r="AV283" s="112">
        <f t="shared" si="128"/>
        <v>0</v>
      </c>
      <c r="AW283" s="112">
        <f t="shared" si="129"/>
        <v>0</v>
      </c>
      <c r="AX283" s="112">
        <f t="shared" si="130"/>
        <v>0</v>
      </c>
      <c r="AY283" s="112">
        <f t="shared" si="131"/>
        <v>0</v>
      </c>
      <c r="AZ283" s="112">
        <f t="shared" si="132"/>
        <v>0</v>
      </c>
      <c r="BA283" s="112">
        <f t="shared" si="133"/>
        <v>0</v>
      </c>
      <c r="BB283" s="112">
        <f t="shared" si="138"/>
        <v>0</v>
      </c>
      <c r="BC283" s="112">
        <f t="shared" si="139"/>
        <v>0</v>
      </c>
      <c r="BD283" s="112">
        <f t="shared" si="140"/>
        <v>0</v>
      </c>
      <c r="BE283" s="112">
        <f t="shared" si="141"/>
        <v>0</v>
      </c>
    </row>
    <row r="284" spans="1:57" x14ac:dyDescent="0.2">
      <c r="A284" t="s">
        <v>335</v>
      </c>
      <c r="B284">
        <v>5056586724217</v>
      </c>
      <c r="C284" s="2" t="s">
        <v>1104</v>
      </c>
      <c r="D284" s="2" t="s">
        <v>1105</v>
      </c>
      <c r="E284" s="2" t="s">
        <v>1106</v>
      </c>
      <c r="F284" s="2" t="s">
        <v>60</v>
      </c>
      <c r="G284" s="2" t="s">
        <v>79</v>
      </c>
      <c r="H284" s="2" t="s">
        <v>80</v>
      </c>
      <c r="I284" s="2" t="s">
        <v>368</v>
      </c>
      <c r="J284" s="2" t="s">
        <v>3994</v>
      </c>
      <c r="K284" s="3">
        <v>110</v>
      </c>
      <c r="L284" s="25">
        <v>215.09</v>
      </c>
      <c r="M284" s="2" t="s">
        <v>2204</v>
      </c>
      <c r="N284" s="2" t="s">
        <v>66</v>
      </c>
      <c r="O284" s="3">
        <v>34</v>
      </c>
      <c r="P284" s="3">
        <v>0</v>
      </c>
      <c r="Q284" s="21">
        <f>SUMIF('On Orders'!$B:$B,$C284,'On Orders'!E:E)</f>
        <v>0</v>
      </c>
      <c r="R284" s="22">
        <f>SUMIF('On Orders'!$B:$B,$C284,'On Orders'!F:F)</f>
        <v>0</v>
      </c>
      <c r="S284" s="22">
        <f>SUMIF('On Orders'!$B:$B,$C284,'On Orders'!G:G)</f>
        <v>0</v>
      </c>
      <c r="T284" s="22">
        <f>SUMIF('On Orders'!$B:$B,$C284,'On Orders'!H:H)</f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1">
        <f t="shared" si="124"/>
        <v>-76</v>
      </c>
      <c r="AH284" s="26">
        <f t="shared" si="125"/>
        <v>0</v>
      </c>
      <c r="AI284" s="26">
        <f t="shared" si="134"/>
        <v>0</v>
      </c>
      <c r="AJ284" s="26">
        <f t="shared" si="135"/>
        <v>0</v>
      </c>
      <c r="AK284" s="26">
        <f t="shared" si="136"/>
        <v>0</v>
      </c>
      <c r="AL284" s="26">
        <f t="shared" si="137"/>
        <v>0</v>
      </c>
      <c r="AM284" s="30">
        <f t="shared" si="142"/>
        <v>0</v>
      </c>
      <c r="AN284" s="30">
        <f t="shared" si="143"/>
        <v>0</v>
      </c>
      <c r="AO284" s="30">
        <f t="shared" si="144"/>
        <v>0</v>
      </c>
      <c r="AP284" s="30">
        <f t="shared" si="145"/>
        <v>0</v>
      </c>
      <c r="AQ284" s="30">
        <f t="shared" si="146"/>
        <v>0</v>
      </c>
      <c r="AR284" s="30">
        <f t="shared" si="147"/>
        <v>0</v>
      </c>
      <c r="AS284" s="22">
        <f t="shared" si="123"/>
        <v>0</v>
      </c>
      <c r="AT284" s="112">
        <f t="shared" si="126"/>
        <v>0</v>
      </c>
      <c r="AU284" s="112">
        <f t="shared" si="127"/>
        <v>0</v>
      </c>
      <c r="AV284" s="112">
        <f t="shared" si="128"/>
        <v>0</v>
      </c>
      <c r="AW284" s="112">
        <f t="shared" si="129"/>
        <v>0</v>
      </c>
      <c r="AX284" s="112">
        <f t="shared" si="130"/>
        <v>0</v>
      </c>
      <c r="AY284" s="112">
        <f t="shared" si="131"/>
        <v>0</v>
      </c>
      <c r="AZ284" s="112">
        <f t="shared" si="132"/>
        <v>0</v>
      </c>
      <c r="BA284" s="112">
        <f t="shared" si="133"/>
        <v>0</v>
      </c>
      <c r="BB284" s="112">
        <f t="shared" si="138"/>
        <v>0</v>
      </c>
      <c r="BC284" s="112">
        <f t="shared" si="139"/>
        <v>0</v>
      </c>
      <c r="BD284" s="112">
        <f t="shared" si="140"/>
        <v>0</v>
      </c>
      <c r="BE284" s="112">
        <f t="shared" si="141"/>
        <v>0</v>
      </c>
    </row>
    <row r="285" spans="1:57" x14ac:dyDescent="0.2">
      <c r="A285" t="s">
        <v>335</v>
      </c>
      <c r="B285">
        <v>5056586735282</v>
      </c>
      <c r="C285" s="2" t="s">
        <v>1107</v>
      </c>
      <c r="D285" s="2" t="s">
        <v>1108</v>
      </c>
      <c r="E285" s="2" t="s">
        <v>1109</v>
      </c>
      <c r="F285" s="2" t="s">
        <v>60</v>
      </c>
      <c r="G285" s="2" t="s">
        <v>109</v>
      </c>
      <c r="H285" s="2" t="s">
        <v>109</v>
      </c>
      <c r="I285" s="2" t="s">
        <v>368</v>
      </c>
      <c r="J285" s="2" t="s">
        <v>3994</v>
      </c>
      <c r="K285" s="3">
        <v>110</v>
      </c>
      <c r="L285" s="25">
        <v>430.6</v>
      </c>
      <c r="M285" s="2" t="s">
        <v>2204</v>
      </c>
      <c r="N285" s="2" t="s">
        <v>66</v>
      </c>
      <c r="O285" s="3">
        <v>67</v>
      </c>
      <c r="P285" s="3">
        <v>50</v>
      </c>
      <c r="Q285" s="21">
        <f>SUMIF('On Orders'!$B:$B,$C285,'On Orders'!E:E)</f>
        <v>0</v>
      </c>
      <c r="R285" s="22">
        <f>SUMIF('On Orders'!$B:$B,$C285,'On Orders'!F:F)</f>
        <v>0</v>
      </c>
      <c r="S285" s="22">
        <f>SUMIF('On Orders'!$B:$B,$C285,'On Orders'!G:G)</f>
        <v>0</v>
      </c>
      <c r="T285" s="22">
        <f>SUMIF('On Orders'!$B:$B,$C285,'On Orders'!H:H)</f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1">
        <f t="shared" si="124"/>
        <v>7</v>
      </c>
      <c r="AH285" s="26">
        <f t="shared" si="125"/>
        <v>7</v>
      </c>
      <c r="AI285" s="26">
        <f t="shared" si="134"/>
        <v>7</v>
      </c>
      <c r="AJ285" s="26">
        <f t="shared" si="135"/>
        <v>7</v>
      </c>
      <c r="AK285" s="26">
        <f t="shared" si="136"/>
        <v>7</v>
      </c>
      <c r="AL285" s="26">
        <f t="shared" si="137"/>
        <v>7</v>
      </c>
      <c r="AM285" s="30">
        <f t="shared" si="142"/>
        <v>0</v>
      </c>
      <c r="AN285" s="30">
        <f t="shared" si="143"/>
        <v>0</v>
      </c>
      <c r="AO285" s="30">
        <f t="shared" si="144"/>
        <v>0</v>
      </c>
      <c r="AP285" s="30">
        <f t="shared" si="145"/>
        <v>0</v>
      </c>
      <c r="AQ285" s="30">
        <f t="shared" si="146"/>
        <v>0</v>
      </c>
      <c r="AR285" s="30">
        <f t="shared" si="147"/>
        <v>0</v>
      </c>
      <c r="AS285" s="22">
        <f t="shared" si="123"/>
        <v>0</v>
      </c>
      <c r="AT285" s="112">
        <f t="shared" si="126"/>
        <v>0</v>
      </c>
      <c r="AU285" s="112">
        <f t="shared" si="127"/>
        <v>0</v>
      </c>
      <c r="AV285" s="112">
        <f t="shared" si="128"/>
        <v>0</v>
      </c>
      <c r="AW285" s="112">
        <f t="shared" si="129"/>
        <v>0</v>
      </c>
      <c r="AX285" s="112">
        <f t="shared" si="130"/>
        <v>0</v>
      </c>
      <c r="AY285" s="112">
        <f t="shared" si="131"/>
        <v>0</v>
      </c>
      <c r="AZ285" s="112">
        <f t="shared" si="132"/>
        <v>0</v>
      </c>
      <c r="BA285" s="112">
        <f t="shared" si="133"/>
        <v>0</v>
      </c>
      <c r="BB285" s="112">
        <f t="shared" si="138"/>
        <v>0</v>
      </c>
      <c r="BC285" s="112">
        <f t="shared" si="139"/>
        <v>0</v>
      </c>
      <c r="BD285" s="112">
        <f t="shared" si="140"/>
        <v>0</v>
      </c>
      <c r="BE285" s="112">
        <f t="shared" si="141"/>
        <v>0</v>
      </c>
    </row>
    <row r="286" spans="1:57" x14ac:dyDescent="0.2">
      <c r="A286" t="s">
        <v>335</v>
      </c>
      <c r="B286">
        <v>5056586735343</v>
      </c>
      <c r="C286" s="2" t="s">
        <v>341</v>
      </c>
      <c r="D286" s="2" t="s">
        <v>342</v>
      </c>
      <c r="E286" s="2" t="s">
        <v>343</v>
      </c>
      <c r="F286" s="2" t="s">
        <v>60</v>
      </c>
      <c r="G286" s="2" t="s">
        <v>109</v>
      </c>
      <c r="H286" s="2" t="s">
        <v>109</v>
      </c>
      <c r="I286" s="2" t="s">
        <v>368</v>
      </c>
      <c r="J286" s="2" t="s">
        <v>3994</v>
      </c>
      <c r="K286" s="3">
        <v>110</v>
      </c>
      <c r="L286" s="25">
        <v>430.6</v>
      </c>
      <c r="M286" s="2" t="s">
        <v>2204</v>
      </c>
      <c r="N286" s="2" t="s">
        <v>66</v>
      </c>
      <c r="O286" s="3">
        <v>45</v>
      </c>
      <c r="P286" s="3">
        <v>0</v>
      </c>
      <c r="Q286" s="21">
        <f>SUMIF('On Orders'!$B:$B,$C286,'On Orders'!E:E)</f>
        <v>0</v>
      </c>
      <c r="R286" s="22">
        <f>SUMIF('On Orders'!$B:$B,$C286,'On Orders'!F:F)</f>
        <v>0</v>
      </c>
      <c r="S286" s="22">
        <f>SUMIF('On Orders'!$B:$B,$C286,'On Orders'!G:G)</f>
        <v>0</v>
      </c>
      <c r="T286" s="22">
        <f>SUMIF('On Orders'!$B:$B,$C286,'On Orders'!H:H)</f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1">
        <f t="shared" si="124"/>
        <v>-65</v>
      </c>
      <c r="AH286" s="26">
        <f t="shared" si="125"/>
        <v>0</v>
      </c>
      <c r="AI286" s="26">
        <f t="shared" si="134"/>
        <v>0</v>
      </c>
      <c r="AJ286" s="26">
        <f t="shared" si="135"/>
        <v>0</v>
      </c>
      <c r="AK286" s="26">
        <f t="shared" si="136"/>
        <v>0</v>
      </c>
      <c r="AL286" s="26">
        <f t="shared" si="137"/>
        <v>0</v>
      </c>
      <c r="AM286" s="30">
        <f t="shared" si="142"/>
        <v>0</v>
      </c>
      <c r="AN286" s="30">
        <f t="shared" si="143"/>
        <v>0</v>
      </c>
      <c r="AO286" s="30">
        <f t="shared" si="144"/>
        <v>0</v>
      </c>
      <c r="AP286" s="30">
        <f t="shared" si="145"/>
        <v>0</v>
      </c>
      <c r="AQ286" s="30">
        <f t="shared" si="146"/>
        <v>0</v>
      </c>
      <c r="AR286" s="30">
        <f t="shared" si="147"/>
        <v>0</v>
      </c>
      <c r="AS286" s="22">
        <f t="shared" si="123"/>
        <v>0</v>
      </c>
      <c r="AT286" s="112">
        <f t="shared" si="126"/>
        <v>0</v>
      </c>
      <c r="AU286" s="112">
        <f t="shared" si="127"/>
        <v>0</v>
      </c>
      <c r="AV286" s="112">
        <f t="shared" si="128"/>
        <v>0</v>
      </c>
      <c r="AW286" s="112">
        <f t="shared" si="129"/>
        <v>0</v>
      </c>
      <c r="AX286" s="112">
        <f t="shared" si="130"/>
        <v>0</v>
      </c>
      <c r="AY286" s="112">
        <f t="shared" si="131"/>
        <v>0</v>
      </c>
      <c r="AZ286" s="112">
        <f t="shared" si="132"/>
        <v>0</v>
      </c>
      <c r="BA286" s="112">
        <f t="shared" si="133"/>
        <v>0</v>
      </c>
      <c r="BB286" s="112">
        <f t="shared" si="138"/>
        <v>0</v>
      </c>
      <c r="BC286" s="112">
        <f t="shared" si="139"/>
        <v>0</v>
      </c>
      <c r="BD286" s="112">
        <f t="shared" si="140"/>
        <v>0</v>
      </c>
      <c r="BE286" s="112">
        <f t="shared" si="141"/>
        <v>0</v>
      </c>
    </row>
    <row r="287" spans="1:57" x14ac:dyDescent="0.2">
      <c r="A287" t="s">
        <v>335</v>
      </c>
      <c r="B287">
        <v>5056586736814</v>
      </c>
      <c r="C287" s="2" t="s">
        <v>1110</v>
      </c>
      <c r="D287" s="2">
        <v>812491035979</v>
      </c>
      <c r="E287" s="2" t="s">
        <v>1111</v>
      </c>
      <c r="F287" s="2" t="s">
        <v>60</v>
      </c>
      <c r="G287" s="2" t="s">
        <v>109</v>
      </c>
      <c r="H287" s="2" t="s">
        <v>931</v>
      </c>
      <c r="I287" s="2" t="s">
        <v>368</v>
      </c>
      <c r="J287" s="2" t="s">
        <v>3994</v>
      </c>
      <c r="K287" s="3">
        <v>0</v>
      </c>
      <c r="L287" s="25">
        <v>430.6</v>
      </c>
      <c r="M287" s="2" t="s">
        <v>2204</v>
      </c>
      <c r="N287" s="2" t="s">
        <v>66</v>
      </c>
      <c r="O287" s="3">
        <v>51</v>
      </c>
      <c r="P287" s="3">
        <v>0</v>
      </c>
      <c r="Q287" s="21">
        <f>SUMIF('On Orders'!$B:$B,$C287,'On Orders'!E:E)</f>
        <v>0</v>
      </c>
      <c r="R287" s="22">
        <f>SUMIF('On Orders'!$B:$B,$C287,'On Orders'!F:F)</f>
        <v>0</v>
      </c>
      <c r="S287" s="22">
        <f>SUMIF('On Orders'!$B:$B,$C287,'On Orders'!G:G)</f>
        <v>0</v>
      </c>
      <c r="T287" s="22">
        <f>SUMIF('On Orders'!$B:$B,$C287,'On Orders'!H:H)</f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1">
        <f t="shared" si="124"/>
        <v>51</v>
      </c>
      <c r="AH287" s="26">
        <f t="shared" si="125"/>
        <v>51</v>
      </c>
      <c r="AI287" s="26">
        <f t="shared" si="134"/>
        <v>51</v>
      </c>
      <c r="AJ287" s="26">
        <f t="shared" si="135"/>
        <v>51</v>
      </c>
      <c r="AK287" s="26">
        <f t="shared" si="136"/>
        <v>51</v>
      </c>
      <c r="AL287" s="26">
        <f t="shared" si="137"/>
        <v>51</v>
      </c>
      <c r="AM287" s="30">
        <f t="shared" si="142"/>
        <v>0</v>
      </c>
      <c r="AN287" s="30">
        <f t="shared" si="143"/>
        <v>0</v>
      </c>
      <c r="AO287" s="30">
        <f t="shared" si="144"/>
        <v>0</v>
      </c>
      <c r="AP287" s="30">
        <f t="shared" si="145"/>
        <v>0</v>
      </c>
      <c r="AQ287" s="30">
        <f t="shared" si="146"/>
        <v>0</v>
      </c>
      <c r="AR287" s="30">
        <f t="shared" si="147"/>
        <v>0</v>
      </c>
      <c r="AS287" s="22">
        <f t="shared" ref="AS287:AS350" si="148">SUM(AM287:AR287)</f>
        <v>0</v>
      </c>
      <c r="AT287" s="112">
        <f t="shared" si="126"/>
        <v>0</v>
      </c>
      <c r="AU287" s="112">
        <f t="shared" si="127"/>
        <v>0</v>
      </c>
      <c r="AV287" s="112">
        <f t="shared" si="128"/>
        <v>0</v>
      </c>
      <c r="AW287" s="112">
        <f t="shared" si="129"/>
        <v>0</v>
      </c>
      <c r="AX287" s="112">
        <f t="shared" si="130"/>
        <v>0</v>
      </c>
      <c r="AY287" s="112">
        <f t="shared" si="131"/>
        <v>0</v>
      </c>
      <c r="AZ287" s="112">
        <f t="shared" si="132"/>
        <v>0</v>
      </c>
      <c r="BA287" s="112">
        <f t="shared" si="133"/>
        <v>0</v>
      </c>
      <c r="BB287" s="112">
        <f t="shared" si="138"/>
        <v>0</v>
      </c>
      <c r="BC287" s="112">
        <f t="shared" si="139"/>
        <v>0</v>
      </c>
      <c r="BD287" s="112">
        <f t="shared" si="140"/>
        <v>0</v>
      </c>
      <c r="BE287" s="112">
        <f t="shared" si="141"/>
        <v>0</v>
      </c>
    </row>
    <row r="288" spans="1:57" x14ac:dyDescent="0.2">
      <c r="A288" t="s">
        <v>335</v>
      </c>
      <c r="B288">
        <v>5056586738825</v>
      </c>
      <c r="C288" s="2" t="s">
        <v>1112</v>
      </c>
      <c r="D288" s="2" t="s">
        <v>1113</v>
      </c>
      <c r="E288" s="2" t="s">
        <v>1114</v>
      </c>
      <c r="F288" s="2" t="s">
        <v>60</v>
      </c>
      <c r="G288" s="2" t="s">
        <v>109</v>
      </c>
      <c r="H288" s="2" t="s">
        <v>110</v>
      </c>
      <c r="I288" s="2" t="s">
        <v>368</v>
      </c>
      <c r="J288" s="2" t="s">
        <v>3994</v>
      </c>
      <c r="K288" s="3">
        <v>0</v>
      </c>
      <c r="L288" s="25">
        <v>430.6</v>
      </c>
      <c r="M288" s="2" t="s">
        <v>2204</v>
      </c>
      <c r="N288" s="2" t="s">
        <v>66</v>
      </c>
      <c r="O288" s="3">
        <v>96</v>
      </c>
      <c r="P288" s="3">
        <v>295</v>
      </c>
      <c r="Q288" s="21">
        <f>SUMIF('On Orders'!$B:$B,$C288,'On Orders'!E:E)</f>
        <v>0</v>
      </c>
      <c r="R288" s="22">
        <f>SUMIF('On Orders'!$B:$B,$C288,'On Orders'!F:F)</f>
        <v>0</v>
      </c>
      <c r="S288" s="22">
        <f>SUMIF('On Orders'!$B:$B,$C288,'On Orders'!G:G)</f>
        <v>0</v>
      </c>
      <c r="T288" s="22">
        <f>SUMIF('On Orders'!$B:$B,$C288,'On Orders'!H:H)</f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1">
        <f t="shared" si="124"/>
        <v>391</v>
      </c>
      <c r="AH288" s="26">
        <f t="shared" si="125"/>
        <v>391</v>
      </c>
      <c r="AI288" s="26">
        <f t="shared" si="134"/>
        <v>391</v>
      </c>
      <c r="AJ288" s="26">
        <f t="shared" si="135"/>
        <v>391</v>
      </c>
      <c r="AK288" s="26">
        <f t="shared" si="136"/>
        <v>391</v>
      </c>
      <c r="AL288" s="26">
        <f t="shared" si="137"/>
        <v>391</v>
      </c>
      <c r="AM288" s="30">
        <f t="shared" si="142"/>
        <v>0</v>
      </c>
      <c r="AN288" s="30">
        <f t="shared" si="143"/>
        <v>0</v>
      </c>
      <c r="AO288" s="30">
        <f t="shared" si="144"/>
        <v>0</v>
      </c>
      <c r="AP288" s="30">
        <f t="shared" si="145"/>
        <v>0</v>
      </c>
      <c r="AQ288" s="30">
        <f t="shared" si="146"/>
        <v>0</v>
      </c>
      <c r="AR288" s="30">
        <f t="shared" si="147"/>
        <v>0</v>
      </c>
      <c r="AS288" s="22">
        <f t="shared" si="148"/>
        <v>0</v>
      </c>
      <c r="AT288" s="112">
        <f t="shared" si="126"/>
        <v>0</v>
      </c>
      <c r="AU288" s="112">
        <f t="shared" si="127"/>
        <v>0</v>
      </c>
      <c r="AV288" s="112">
        <f t="shared" si="128"/>
        <v>0</v>
      </c>
      <c r="AW288" s="112">
        <f t="shared" si="129"/>
        <v>0</v>
      </c>
      <c r="AX288" s="112">
        <f t="shared" si="130"/>
        <v>0</v>
      </c>
      <c r="AY288" s="112">
        <f t="shared" si="131"/>
        <v>0</v>
      </c>
      <c r="AZ288" s="112">
        <f t="shared" si="132"/>
        <v>0</v>
      </c>
      <c r="BA288" s="112">
        <f t="shared" si="133"/>
        <v>0</v>
      </c>
      <c r="BB288" s="112">
        <f t="shared" si="138"/>
        <v>0</v>
      </c>
      <c r="BC288" s="112">
        <f t="shared" si="139"/>
        <v>0</v>
      </c>
      <c r="BD288" s="112">
        <f t="shared" si="140"/>
        <v>0</v>
      </c>
      <c r="BE288" s="112">
        <f t="shared" si="141"/>
        <v>0</v>
      </c>
    </row>
    <row r="289" spans="1:57" x14ac:dyDescent="0.2">
      <c r="A289" t="s">
        <v>335</v>
      </c>
      <c r="B289">
        <v>5056586738795</v>
      </c>
      <c r="C289" s="2" t="s">
        <v>345</v>
      </c>
      <c r="D289" s="2" t="s">
        <v>346</v>
      </c>
      <c r="E289" s="2" t="s">
        <v>347</v>
      </c>
      <c r="F289" s="2" t="s">
        <v>60</v>
      </c>
      <c r="G289" s="2" t="s">
        <v>109</v>
      </c>
      <c r="H289" s="2" t="s">
        <v>110</v>
      </c>
      <c r="I289" s="2" t="s">
        <v>368</v>
      </c>
      <c r="J289" s="2" t="s">
        <v>3994</v>
      </c>
      <c r="K289" s="3">
        <v>0</v>
      </c>
      <c r="L289" s="25">
        <v>430.6</v>
      </c>
      <c r="M289" s="2" t="s">
        <v>2204</v>
      </c>
      <c r="N289" s="2" t="s">
        <v>66</v>
      </c>
      <c r="O289" s="3">
        <v>42</v>
      </c>
      <c r="P289" s="3">
        <v>3</v>
      </c>
      <c r="Q289" s="21">
        <f>SUMIF('On Orders'!$B:$B,$C289,'On Orders'!E:E)</f>
        <v>0</v>
      </c>
      <c r="R289" s="22">
        <f>SUMIF('On Orders'!$B:$B,$C289,'On Orders'!F:F)</f>
        <v>0</v>
      </c>
      <c r="S289" s="22">
        <f>SUMIF('On Orders'!$B:$B,$C289,'On Orders'!G:G)</f>
        <v>0</v>
      </c>
      <c r="T289" s="22">
        <f>SUMIF('On Orders'!$B:$B,$C289,'On Orders'!H:H)</f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1">
        <f t="shared" si="124"/>
        <v>45</v>
      </c>
      <c r="AH289" s="26">
        <f t="shared" si="125"/>
        <v>45</v>
      </c>
      <c r="AI289" s="26">
        <f t="shared" si="134"/>
        <v>45</v>
      </c>
      <c r="AJ289" s="26">
        <f t="shared" si="135"/>
        <v>45</v>
      </c>
      <c r="AK289" s="26">
        <f t="shared" si="136"/>
        <v>45</v>
      </c>
      <c r="AL289" s="26">
        <f t="shared" si="137"/>
        <v>45</v>
      </c>
      <c r="AM289" s="30">
        <f t="shared" si="142"/>
        <v>0</v>
      </c>
      <c r="AN289" s="30">
        <f t="shared" si="143"/>
        <v>0</v>
      </c>
      <c r="AO289" s="30">
        <f t="shared" si="144"/>
        <v>0</v>
      </c>
      <c r="AP289" s="30">
        <f t="shared" si="145"/>
        <v>0</v>
      </c>
      <c r="AQ289" s="30">
        <f t="shared" si="146"/>
        <v>0</v>
      </c>
      <c r="AR289" s="30">
        <f t="shared" si="147"/>
        <v>0</v>
      </c>
      <c r="AS289" s="22">
        <f t="shared" si="148"/>
        <v>0</v>
      </c>
      <c r="AT289" s="112">
        <f t="shared" si="126"/>
        <v>0</v>
      </c>
      <c r="AU289" s="112">
        <f t="shared" si="127"/>
        <v>0</v>
      </c>
      <c r="AV289" s="112">
        <f t="shared" si="128"/>
        <v>0</v>
      </c>
      <c r="AW289" s="112">
        <f t="shared" si="129"/>
        <v>0</v>
      </c>
      <c r="AX289" s="112">
        <f t="shared" si="130"/>
        <v>0</v>
      </c>
      <c r="AY289" s="112">
        <f t="shared" si="131"/>
        <v>0</v>
      </c>
      <c r="AZ289" s="112">
        <f t="shared" si="132"/>
        <v>0</v>
      </c>
      <c r="BA289" s="112">
        <f t="shared" si="133"/>
        <v>0</v>
      </c>
      <c r="BB289" s="112">
        <f t="shared" si="138"/>
        <v>0</v>
      </c>
      <c r="BC289" s="112">
        <f t="shared" si="139"/>
        <v>0</v>
      </c>
      <c r="BD289" s="112">
        <f t="shared" si="140"/>
        <v>0</v>
      </c>
      <c r="BE289" s="112">
        <f t="shared" si="141"/>
        <v>0</v>
      </c>
    </row>
    <row r="290" spans="1:57" x14ac:dyDescent="0.2">
      <c r="A290" t="s">
        <v>335</v>
      </c>
      <c r="B290">
        <v>5056586738894</v>
      </c>
      <c r="C290" s="2" t="s">
        <v>349</v>
      </c>
      <c r="D290" s="2" t="s">
        <v>1115</v>
      </c>
      <c r="E290" s="2" t="s">
        <v>351</v>
      </c>
      <c r="F290" s="2" t="s">
        <v>60</v>
      </c>
      <c r="G290" s="2" t="s">
        <v>109</v>
      </c>
      <c r="H290" s="2" t="s">
        <v>110</v>
      </c>
      <c r="I290" s="2" t="s">
        <v>368</v>
      </c>
      <c r="J290" s="2" t="s">
        <v>3994</v>
      </c>
      <c r="K290" s="3">
        <v>0</v>
      </c>
      <c r="L290" s="25">
        <v>430.6</v>
      </c>
      <c r="M290" s="2" t="s">
        <v>2204</v>
      </c>
      <c r="N290" s="2" t="s">
        <v>66</v>
      </c>
      <c r="O290" s="3">
        <v>0</v>
      </c>
      <c r="P290" s="3">
        <v>2</v>
      </c>
      <c r="Q290" s="21">
        <f>SUMIF('On Orders'!$B:$B,$C290,'On Orders'!E:E)</f>
        <v>0</v>
      </c>
      <c r="R290" s="22">
        <f>SUMIF('On Orders'!$B:$B,$C290,'On Orders'!F:F)</f>
        <v>0</v>
      </c>
      <c r="S290" s="22">
        <f>SUMIF('On Orders'!$B:$B,$C290,'On Orders'!G:G)</f>
        <v>0</v>
      </c>
      <c r="T290" s="22">
        <f>SUMIF('On Orders'!$B:$B,$C290,'On Orders'!H:H)</f>
        <v>0</v>
      </c>
      <c r="U290" s="3">
        <v>0</v>
      </c>
      <c r="V290" s="3"/>
      <c r="W290" s="3"/>
      <c r="X290" s="3"/>
      <c r="Y290" s="3"/>
      <c r="Z290" s="3"/>
      <c r="AA290" s="3"/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1">
        <f t="shared" si="124"/>
        <v>2</v>
      </c>
      <c r="AH290" s="26">
        <f t="shared" si="125"/>
        <v>2</v>
      </c>
      <c r="AI290" s="26">
        <f t="shared" si="134"/>
        <v>2</v>
      </c>
      <c r="AJ290" s="26">
        <f t="shared" si="135"/>
        <v>2</v>
      </c>
      <c r="AK290" s="26">
        <f t="shared" si="136"/>
        <v>2</v>
      </c>
      <c r="AL290" s="26">
        <f t="shared" si="137"/>
        <v>2</v>
      </c>
      <c r="AM290" s="30">
        <f t="shared" si="142"/>
        <v>0</v>
      </c>
      <c r="AN290" s="30">
        <f t="shared" si="143"/>
        <v>0</v>
      </c>
      <c r="AO290" s="30">
        <f t="shared" si="144"/>
        <v>0</v>
      </c>
      <c r="AP290" s="30">
        <f t="shared" si="145"/>
        <v>0</v>
      </c>
      <c r="AQ290" s="30">
        <f t="shared" si="146"/>
        <v>0</v>
      </c>
      <c r="AR290" s="30">
        <f t="shared" si="147"/>
        <v>0</v>
      </c>
      <c r="AS290" s="22">
        <f t="shared" si="148"/>
        <v>0</v>
      </c>
      <c r="AT290" s="112">
        <f t="shared" si="126"/>
        <v>0</v>
      </c>
      <c r="AU290" s="112">
        <f t="shared" si="127"/>
        <v>0</v>
      </c>
      <c r="AV290" s="112">
        <f t="shared" si="128"/>
        <v>0</v>
      </c>
      <c r="AW290" s="112">
        <f t="shared" si="129"/>
        <v>0</v>
      </c>
      <c r="AX290" s="112">
        <f t="shared" si="130"/>
        <v>0</v>
      </c>
      <c r="AY290" s="112">
        <f t="shared" si="131"/>
        <v>0</v>
      </c>
      <c r="AZ290" s="112">
        <f t="shared" si="132"/>
        <v>0</v>
      </c>
      <c r="BA290" s="112">
        <f t="shared" si="133"/>
        <v>0</v>
      </c>
      <c r="BB290" s="112">
        <f t="shared" si="138"/>
        <v>0</v>
      </c>
      <c r="BC290" s="112">
        <f t="shared" si="139"/>
        <v>0</v>
      </c>
      <c r="BD290" s="112">
        <f t="shared" si="140"/>
        <v>0</v>
      </c>
      <c r="BE290" s="112">
        <f t="shared" si="141"/>
        <v>0</v>
      </c>
    </row>
    <row r="291" spans="1:57" x14ac:dyDescent="0.2">
      <c r="A291" t="s">
        <v>335</v>
      </c>
      <c r="B291">
        <v>5056586740590</v>
      </c>
      <c r="C291" s="2" t="s">
        <v>1116</v>
      </c>
      <c r="D291" s="2" t="s">
        <v>1117</v>
      </c>
      <c r="E291" s="2" t="s">
        <v>1118</v>
      </c>
      <c r="F291" s="2" t="s">
        <v>60</v>
      </c>
      <c r="G291" s="2" t="s">
        <v>109</v>
      </c>
      <c r="H291" s="2" t="s">
        <v>127</v>
      </c>
      <c r="I291" s="2" t="s">
        <v>368</v>
      </c>
      <c r="J291" s="2" t="s">
        <v>3994</v>
      </c>
      <c r="K291" s="3">
        <v>0</v>
      </c>
      <c r="L291" s="25">
        <v>430.6</v>
      </c>
      <c r="M291" s="2" t="s">
        <v>2204</v>
      </c>
      <c r="N291" s="2" t="s">
        <v>66</v>
      </c>
      <c r="O291" s="3">
        <v>48</v>
      </c>
      <c r="P291" s="3">
        <v>73</v>
      </c>
      <c r="Q291" s="21">
        <f>SUMIF('On Orders'!$B:$B,$C291,'On Orders'!E:E)</f>
        <v>0</v>
      </c>
      <c r="R291" s="22">
        <f>SUMIF('On Orders'!$B:$B,$C291,'On Orders'!F:F)</f>
        <v>0</v>
      </c>
      <c r="S291" s="22">
        <f>SUMIF('On Orders'!$B:$B,$C291,'On Orders'!G:G)</f>
        <v>0</v>
      </c>
      <c r="T291" s="22">
        <f>SUMIF('On Orders'!$B:$B,$C291,'On Orders'!H:H)</f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1">
        <f t="shared" si="124"/>
        <v>121</v>
      </c>
      <c r="AH291" s="26">
        <f t="shared" si="125"/>
        <v>121</v>
      </c>
      <c r="AI291" s="26">
        <f t="shared" si="134"/>
        <v>121</v>
      </c>
      <c r="AJ291" s="26">
        <f t="shared" si="135"/>
        <v>121</v>
      </c>
      <c r="AK291" s="26">
        <f t="shared" si="136"/>
        <v>121</v>
      </c>
      <c r="AL291" s="26">
        <f t="shared" si="137"/>
        <v>121</v>
      </c>
      <c r="AM291" s="30">
        <f t="shared" si="142"/>
        <v>0</v>
      </c>
      <c r="AN291" s="30">
        <f t="shared" si="143"/>
        <v>0</v>
      </c>
      <c r="AO291" s="30">
        <f t="shared" si="144"/>
        <v>0</v>
      </c>
      <c r="AP291" s="30">
        <f t="shared" si="145"/>
        <v>0</v>
      </c>
      <c r="AQ291" s="30">
        <f t="shared" si="146"/>
        <v>0</v>
      </c>
      <c r="AR291" s="30">
        <f t="shared" si="147"/>
        <v>0</v>
      </c>
      <c r="AS291" s="22">
        <f t="shared" si="148"/>
        <v>0</v>
      </c>
      <c r="AT291" s="112">
        <f t="shared" si="126"/>
        <v>0</v>
      </c>
      <c r="AU291" s="112">
        <f t="shared" si="127"/>
        <v>0</v>
      </c>
      <c r="AV291" s="112">
        <f t="shared" si="128"/>
        <v>0</v>
      </c>
      <c r="AW291" s="112">
        <f t="shared" si="129"/>
        <v>0</v>
      </c>
      <c r="AX291" s="112">
        <f t="shared" si="130"/>
        <v>0</v>
      </c>
      <c r="AY291" s="112">
        <f t="shared" si="131"/>
        <v>0</v>
      </c>
      <c r="AZ291" s="112">
        <f t="shared" si="132"/>
        <v>0</v>
      </c>
      <c r="BA291" s="112">
        <f t="shared" si="133"/>
        <v>0</v>
      </c>
      <c r="BB291" s="112">
        <f t="shared" si="138"/>
        <v>0</v>
      </c>
      <c r="BC291" s="112">
        <f t="shared" si="139"/>
        <v>0</v>
      </c>
      <c r="BD291" s="112">
        <f t="shared" si="140"/>
        <v>0</v>
      </c>
      <c r="BE291" s="112">
        <f t="shared" si="141"/>
        <v>0</v>
      </c>
    </row>
    <row r="292" spans="1:57" x14ac:dyDescent="0.2">
      <c r="A292" t="s">
        <v>335</v>
      </c>
      <c r="B292">
        <v>5056586740569</v>
      </c>
      <c r="C292" s="2" t="s">
        <v>353</v>
      </c>
      <c r="D292" s="2" t="s">
        <v>354</v>
      </c>
      <c r="E292" s="2" t="s">
        <v>355</v>
      </c>
      <c r="F292" s="2" t="s">
        <v>60</v>
      </c>
      <c r="G292" s="2" t="s">
        <v>109</v>
      </c>
      <c r="H292" s="2" t="s">
        <v>127</v>
      </c>
      <c r="I292" s="2" t="s">
        <v>368</v>
      </c>
      <c r="J292" s="2" t="s">
        <v>3994</v>
      </c>
      <c r="K292" s="3">
        <v>0</v>
      </c>
      <c r="L292" s="25">
        <v>430.6</v>
      </c>
      <c r="M292" s="2" t="s">
        <v>2204</v>
      </c>
      <c r="N292" s="2" t="s">
        <v>66</v>
      </c>
      <c r="O292" s="3">
        <v>11</v>
      </c>
      <c r="P292" s="3">
        <v>0</v>
      </c>
      <c r="Q292" s="21">
        <f>SUMIF('On Orders'!$B:$B,$C292,'On Orders'!E:E)</f>
        <v>0</v>
      </c>
      <c r="R292" s="22">
        <f>SUMIF('On Orders'!$B:$B,$C292,'On Orders'!F:F)</f>
        <v>0</v>
      </c>
      <c r="S292" s="22">
        <f>SUMIF('On Orders'!$B:$B,$C292,'On Orders'!G:G)</f>
        <v>0</v>
      </c>
      <c r="T292" s="22">
        <f>SUMIF('On Orders'!$B:$B,$C292,'On Orders'!H:H)</f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1">
        <f t="shared" si="124"/>
        <v>11</v>
      </c>
      <c r="AH292" s="26">
        <f t="shared" si="125"/>
        <v>11</v>
      </c>
      <c r="AI292" s="26">
        <f t="shared" si="134"/>
        <v>11</v>
      </c>
      <c r="AJ292" s="26">
        <f t="shared" si="135"/>
        <v>11</v>
      </c>
      <c r="AK292" s="26">
        <f t="shared" si="136"/>
        <v>11</v>
      </c>
      <c r="AL292" s="26">
        <f t="shared" si="137"/>
        <v>11</v>
      </c>
      <c r="AM292" s="30">
        <f t="shared" si="142"/>
        <v>0</v>
      </c>
      <c r="AN292" s="30">
        <f t="shared" si="143"/>
        <v>0</v>
      </c>
      <c r="AO292" s="30">
        <f t="shared" si="144"/>
        <v>0</v>
      </c>
      <c r="AP292" s="30">
        <f t="shared" si="145"/>
        <v>0</v>
      </c>
      <c r="AQ292" s="30">
        <f t="shared" si="146"/>
        <v>0</v>
      </c>
      <c r="AR292" s="30">
        <f t="shared" si="147"/>
        <v>0</v>
      </c>
      <c r="AS292" s="22">
        <f t="shared" si="148"/>
        <v>0</v>
      </c>
      <c r="AT292" s="112">
        <f t="shared" si="126"/>
        <v>0</v>
      </c>
      <c r="AU292" s="112">
        <f t="shared" si="127"/>
        <v>0</v>
      </c>
      <c r="AV292" s="112">
        <f t="shared" si="128"/>
        <v>0</v>
      </c>
      <c r="AW292" s="112">
        <f t="shared" si="129"/>
        <v>0</v>
      </c>
      <c r="AX292" s="112">
        <f t="shared" si="130"/>
        <v>0</v>
      </c>
      <c r="AY292" s="112">
        <f t="shared" si="131"/>
        <v>0</v>
      </c>
      <c r="AZ292" s="112">
        <f t="shared" si="132"/>
        <v>0</v>
      </c>
      <c r="BA292" s="112">
        <f t="shared" si="133"/>
        <v>0</v>
      </c>
      <c r="BB292" s="112">
        <f t="shared" si="138"/>
        <v>0</v>
      </c>
      <c r="BC292" s="112">
        <f t="shared" si="139"/>
        <v>0</v>
      </c>
      <c r="BD292" s="112">
        <f t="shared" si="140"/>
        <v>0</v>
      </c>
      <c r="BE292" s="112">
        <f t="shared" si="141"/>
        <v>0</v>
      </c>
    </row>
    <row r="293" spans="1:57" x14ac:dyDescent="0.2">
      <c r="A293" t="s">
        <v>335</v>
      </c>
      <c r="B293">
        <v>5056586740668</v>
      </c>
      <c r="C293" s="2" t="s">
        <v>357</v>
      </c>
      <c r="D293" s="2" t="s">
        <v>1115</v>
      </c>
      <c r="E293" s="2" t="s">
        <v>359</v>
      </c>
      <c r="F293" s="2" t="s">
        <v>60</v>
      </c>
      <c r="G293" s="2" t="s">
        <v>109</v>
      </c>
      <c r="H293" s="2" t="s">
        <v>127</v>
      </c>
      <c r="I293" s="2" t="s">
        <v>368</v>
      </c>
      <c r="J293" s="2" t="s">
        <v>3994</v>
      </c>
      <c r="K293" s="3">
        <v>0</v>
      </c>
      <c r="L293" s="25">
        <v>430.6</v>
      </c>
      <c r="M293" s="2" t="s">
        <v>2204</v>
      </c>
      <c r="N293" s="2" t="s">
        <v>66</v>
      </c>
      <c r="O293" s="3">
        <v>0</v>
      </c>
      <c r="P293" s="3">
        <v>0</v>
      </c>
      <c r="Q293" s="21">
        <f>SUMIF('On Orders'!$B:$B,$C293,'On Orders'!E:E)</f>
        <v>0</v>
      </c>
      <c r="R293" s="22">
        <f>SUMIF('On Orders'!$B:$B,$C293,'On Orders'!F:F)</f>
        <v>0</v>
      </c>
      <c r="S293" s="22">
        <f>SUMIF('On Orders'!$B:$B,$C293,'On Orders'!G:G)</f>
        <v>0</v>
      </c>
      <c r="T293" s="22">
        <f>SUMIF('On Orders'!$B:$B,$C293,'On Orders'!H:H)</f>
        <v>0</v>
      </c>
      <c r="U293" s="3">
        <v>0</v>
      </c>
      <c r="V293" s="3"/>
      <c r="W293" s="3"/>
      <c r="X293" s="3"/>
      <c r="Y293" s="3"/>
      <c r="Z293" s="3"/>
      <c r="AA293" s="3"/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1">
        <f t="shared" si="124"/>
        <v>0</v>
      </c>
      <c r="AH293" s="26">
        <f t="shared" si="125"/>
        <v>0</v>
      </c>
      <c r="AI293" s="26">
        <f t="shared" si="134"/>
        <v>0</v>
      </c>
      <c r="AJ293" s="26">
        <f t="shared" si="135"/>
        <v>0</v>
      </c>
      <c r="AK293" s="26">
        <f t="shared" si="136"/>
        <v>0</v>
      </c>
      <c r="AL293" s="26">
        <f t="shared" si="137"/>
        <v>0</v>
      </c>
      <c r="AM293" s="30">
        <f t="shared" si="142"/>
        <v>0</v>
      </c>
      <c r="AN293" s="30">
        <f t="shared" si="143"/>
        <v>0</v>
      </c>
      <c r="AO293" s="30">
        <f t="shared" si="144"/>
        <v>0</v>
      </c>
      <c r="AP293" s="30">
        <f t="shared" si="145"/>
        <v>0</v>
      </c>
      <c r="AQ293" s="30">
        <f t="shared" si="146"/>
        <v>0</v>
      </c>
      <c r="AR293" s="30">
        <f t="shared" si="147"/>
        <v>0</v>
      </c>
      <c r="AS293" s="22">
        <f t="shared" si="148"/>
        <v>0</v>
      </c>
      <c r="AT293" s="112">
        <f t="shared" si="126"/>
        <v>0</v>
      </c>
      <c r="AU293" s="112">
        <f t="shared" si="127"/>
        <v>0</v>
      </c>
      <c r="AV293" s="112">
        <f t="shared" si="128"/>
        <v>0</v>
      </c>
      <c r="AW293" s="112">
        <f t="shared" si="129"/>
        <v>0</v>
      </c>
      <c r="AX293" s="112">
        <f t="shared" si="130"/>
        <v>0</v>
      </c>
      <c r="AY293" s="112">
        <f t="shared" si="131"/>
        <v>0</v>
      </c>
      <c r="AZ293" s="112">
        <f t="shared" si="132"/>
        <v>0</v>
      </c>
      <c r="BA293" s="112">
        <f t="shared" si="133"/>
        <v>0</v>
      </c>
      <c r="BB293" s="112">
        <f t="shared" si="138"/>
        <v>0</v>
      </c>
      <c r="BC293" s="112">
        <f t="shared" si="139"/>
        <v>0</v>
      </c>
      <c r="BD293" s="112">
        <f t="shared" si="140"/>
        <v>0</v>
      </c>
      <c r="BE293" s="112">
        <f t="shared" si="141"/>
        <v>0</v>
      </c>
    </row>
    <row r="294" spans="1:57" x14ac:dyDescent="0.2">
      <c r="A294" t="s">
        <v>335</v>
      </c>
      <c r="B294">
        <v>840459607159</v>
      </c>
      <c r="C294" s="2" t="s">
        <v>1119</v>
      </c>
      <c r="D294" s="2">
        <v>840459607159</v>
      </c>
      <c r="E294" s="2" t="s">
        <v>1120</v>
      </c>
      <c r="F294" s="2" t="s">
        <v>60</v>
      </c>
      <c r="G294" s="2" t="s">
        <v>61</v>
      </c>
      <c r="H294" s="2" t="s">
        <v>311</v>
      </c>
      <c r="I294" s="2" t="s">
        <v>368</v>
      </c>
      <c r="J294" s="2" t="s">
        <v>3994</v>
      </c>
      <c r="K294" s="3">
        <v>0</v>
      </c>
      <c r="L294" s="25">
        <v>430.6</v>
      </c>
      <c r="M294" s="2" t="s">
        <v>2204</v>
      </c>
      <c r="N294" s="2" t="s">
        <v>66</v>
      </c>
      <c r="O294" s="3">
        <v>208</v>
      </c>
      <c r="P294" s="3">
        <v>37</v>
      </c>
      <c r="Q294" s="21">
        <f>SUMIF('On Orders'!$B:$B,$C294,'On Orders'!E:E)</f>
        <v>0</v>
      </c>
      <c r="R294" s="22">
        <f>SUMIF('On Orders'!$B:$B,$C294,'On Orders'!F:F)</f>
        <v>0</v>
      </c>
      <c r="S294" s="22">
        <f>SUMIF('On Orders'!$B:$B,$C294,'On Orders'!G:G)</f>
        <v>0</v>
      </c>
      <c r="T294" s="22">
        <f>SUMIF('On Orders'!$B:$B,$C294,'On Orders'!H:H)</f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1">
        <f t="shared" si="124"/>
        <v>245</v>
      </c>
      <c r="AH294" s="26">
        <f t="shared" si="125"/>
        <v>245</v>
      </c>
      <c r="AI294" s="26">
        <f t="shared" si="134"/>
        <v>245</v>
      </c>
      <c r="AJ294" s="26">
        <f t="shared" si="135"/>
        <v>245</v>
      </c>
      <c r="AK294" s="26">
        <f t="shared" si="136"/>
        <v>245</v>
      </c>
      <c r="AL294" s="26">
        <f t="shared" si="137"/>
        <v>245</v>
      </c>
      <c r="AM294" s="30">
        <f t="shared" si="142"/>
        <v>0</v>
      </c>
      <c r="AN294" s="30">
        <f t="shared" si="143"/>
        <v>0</v>
      </c>
      <c r="AO294" s="30">
        <f t="shared" si="144"/>
        <v>0</v>
      </c>
      <c r="AP294" s="30">
        <f t="shared" si="145"/>
        <v>0</v>
      </c>
      <c r="AQ294" s="30">
        <f t="shared" si="146"/>
        <v>0</v>
      </c>
      <c r="AR294" s="30">
        <f t="shared" si="147"/>
        <v>0</v>
      </c>
      <c r="AS294" s="22">
        <f t="shared" si="148"/>
        <v>0</v>
      </c>
      <c r="AT294" s="112">
        <f t="shared" si="126"/>
        <v>0</v>
      </c>
      <c r="AU294" s="112">
        <f t="shared" si="127"/>
        <v>0</v>
      </c>
      <c r="AV294" s="112">
        <f t="shared" si="128"/>
        <v>0</v>
      </c>
      <c r="AW294" s="112">
        <f t="shared" si="129"/>
        <v>0</v>
      </c>
      <c r="AX294" s="112">
        <f t="shared" si="130"/>
        <v>0</v>
      </c>
      <c r="AY294" s="112">
        <f t="shared" si="131"/>
        <v>0</v>
      </c>
      <c r="AZ294" s="112">
        <f t="shared" si="132"/>
        <v>0</v>
      </c>
      <c r="BA294" s="112">
        <f t="shared" si="133"/>
        <v>0</v>
      </c>
      <c r="BB294" s="112">
        <f t="shared" si="138"/>
        <v>0</v>
      </c>
      <c r="BC294" s="112">
        <f t="shared" si="139"/>
        <v>0</v>
      </c>
      <c r="BD294" s="112">
        <f t="shared" si="140"/>
        <v>0</v>
      </c>
      <c r="BE294" s="112">
        <f t="shared" si="141"/>
        <v>0</v>
      </c>
    </row>
    <row r="295" spans="1:57" x14ac:dyDescent="0.2">
      <c r="A295" t="s">
        <v>335</v>
      </c>
      <c r="B295">
        <v>840459607524</v>
      </c>
      <c r="C295" s="2" t="s">
        <v>1121</v>
      </c>
      <c r="D295" s="2">
        <v>840459607524</v>
      </c>
      <c r="E295" s="2" t="s">
        <v>1122</v>
      </c>
      <c r="F295" s="2" t="s">
        <v>60</v>
      </c>
      <c r="G295" s="2" t="s">
        <v>61</v>
      </c>
      <c r="H295" s="2" t="s">
        <v>311</v>
      </c>
      <c r="I295" s="2" t="s">
        <v>368</v>
      </c>
      <c r="J295" s="2" t="s">
        <v>3994</v>
      </c>
      <c r="K295" s="3">
        <v>0</v>
      </c>
      <c r="L295" s="25">
        <v>430.6</v>
      </c>
      <c r="M295" s="2" t="s">
        <v>2204</v>
      </c>
      <c r="N295" s="2" t="s">
        <v>66</v>
      </c>
      <c r="O295" s="3">
        <v>229</v>
      </c>
      <c r="P295" s="3">
        <v>56</v>
      </c>
      <c r="Q295" s="21">
        <f>SUMIF('On Orders'!$B:$B,$C295,'On Orders'!E:E)</f>
        <v>0</v>
      </c>
      <c r="R295" s="22">
        <f>SUMIF('On Orders'!$B:$B,$C295,'On Orders'!F:F)</f>
        <v>0</v>
      </c>
      <c r="S295" s="22">
        <f>SUMIF('On Orders'!$B:$B,$C295,'On Orders'!G:G)</f>
        <v>0</v>
      </c>
      <c r="T295" s="22">
        <f>SUMIF('On Orders'!$B:$B,$C295,'On Orders'!H:H)</f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1">
        <f t="shared" si="124"/>
        <v>285</v>
      </c>
      <c r="AH295" s="26">
        <f t="shared" si="125"/>
        <v>285</v>
      </c>
      <c r="AI295" s="26">
        <f t="shared" si="134"/>
        <v>285</v>
      </c>
      <c r="AJ295" s="26">
        <f t="shared" si="135"/>
        <v>285</v>
      </c>
      <c r="AK295" s="26">
        <f t="shared" si="136"/>
        <v>285</v>
      </c>
      <c r="AL295" s="26">
        <f t="shared" si="137"/>
        <v>285</v>
      </c>
      <c r="AM295" s="30">
        <f t="shared" si="142"/>
        <v>0</v>
      </c>
      <c r="AN295" s="30">
        <f t="shared" si="143"/>
        <v>0</v>
      </c>
      <c r="AO295" s="30">
        <f t="shared" si="144"/>
        <v>0</v>
      </c>
      <c r="AP295" s="30">
        <f t="shared" si="145"/>
        <v>0</v>
      </c>
      <c r="AQ295" s="30">
        <f t="shared" si="146"/>
        <v>0</v>
      </c>
      <c r="AR295" s="30">
        <f t="shared" si="147"/>
        <v>0</v>
      </c>
      <c r="AS295" s="22">
        <f t="shared" si="148"/>
        <v>0</v>
      </c>
      <c r="AT295" s="112">
        <f t="shared" si="126"/>
        <v>0</v>
      </c>
      <c r="AU295" s="112">
        <f t="shared" si="127"/>
        <v>0</v>
      </c>
      <c r="AV295" s="112">
        <f t="shared" si="128"/>
        <v>0</v>
      </c>
      <c r="AW295" s="112">
        <f t="shared" si="129"/>
        <v>0</v>
      </c>
      <c r="AX295" s="112">
        <f t="shared" si="130"/>
        <v>0</v>
      </c>
      <c r="AY295" s="112">
        <f t="shared" si="131"/>
        <v>0</v>
      </c>
      <c r="AZ295" s="112">
        <f t="shared" si="132"/>
        <v>0</v>
      </c>
      <c r="BA295" s="112">
        <f t="shared" si="133"/>
        <v>0</v>
      </c>
      <c r="BB295" s="112">
        <f t="shared" si="138"/>
        <v>0</v>
      </c>
      <c r="BC295" s="112">
        <f t="shared" si="139"/>
        <v>0</v>
      </c>
      <c r="BD295" s="112">
        <f t="shared" si="140"/>
        <v>0</v>
      </c>
      <c r="BE295" s="112">
        <f t="shared" si="141"/>
        <v>0</v>
      </c>
    </row>
    <row r="296" spans="1:57" x14ac:dyDescent="0.2">
      <c r="A296" t="s">
        <v>104</v>
      </c>
      <c r="B296"/>
      <c r="C296" s="2" t="s">
        <v>477</v>
      </c>
      <c r="D296" s="2" t="s">
        <v>1123</v>
      </c>
      <c r="E296" s="2" t="s">
        <v>478</v>
      </c>
      <c r="F296" s="2" t="s">
        <v>2277</v>
      </c>
      <c r="G296" s="2" t="s">
        <v>475</v>
      </c>
      <c r="H296" s="2" t="s">
        <v>476</v>
      </c>
      <c r="I296" s="2" t="s">
        <v>1124</v>
      </c>
      <c r="J296" s="2" t="s">
        <v>3994</v>
      </c>
      <c r="K296" s="3">
        <v>132</v>
      </c>
      <c r="L296" s="25">
        <v>516.72</v>
      </c>
      <c r="M296" s="2" t="s">
        <v>2202</v>
      </c>
      <c r="N296" s="2"/>
      <c r="O296" s="3">
        <v>0</v>
      </c>
      <c r="P296" s="3">
        <v>561</v>
      </c>
      <c r="Q296" s="21">
        <f>SUMIF('On Orders'!$B:$B,$C296,'On Orders'!E:E)</f>
        <v>0</v>
      </c>
      <c r="R296" s="22">
        <f>SUMIF('On Orders'!$B:$B,$C296,'On Orders'!F:F)</f>
        <v>0</v>
      </c>
      <c r="S296" s="22">
        <f>SUMIF('On Orders'!$B:$B,$C296,'On Orders'!G:G)</f>
        <v>0</v>
      </c>
      <c r="T296" s="22">
        <f>SUMIF('On Orders'!$B:$B,$C296,'On Orders'!H:H)</f>
        <v>0</v>
      </c>
      <c r="U296" s="3" cm="1">
        <f t="array" ref="U296">IFERROR(VLOOKUP(_xlfn.SINGLE(B:B),'[1]Pivot SI'!$D:$AN,{6,7,8,9,10,11,12},0),0)</f>
        <v>0</v>
      </c>
      <c r="V296" s="3"/>
      <c r="W296" s="3"/>
      <c r="X296" s="3"/>
      <c r="Y296" s="3"/>
      <c r="Z296" s="3"/>
      <c r="AA296" s="3"/>
      <c r="AB296" s="3">
        <v>90</v>
      </c>
      <c r="AC296" s="3">
        <v>102</v>
      </c>
      <c r="AD296" s="3">
        <v>115</v>
      </c>
      <c r="AE296" s="3">
        <v>130</v>
      </c>
      <c r="AF296" s="3">
        <v>147</v>
      </c>
      <c r="AG296" s="31">
        <f t="shared" si="124"/>
        <v>429</v>
      </c>
      <c r="AH296" s="26">
        <f t="shared" si="125"/>
        <v>339</v>
      </c>
      <c r="AI296" s="26">
        <f t="shared" si="134"/>
        <v>237</v>
      </c>
      <c r="AJ296" s="26">
        <f t="shared" si="135"/>
        <v>122</v>
      </c>
      <c r="AK296" s="26">
        <f t="shared" si="136"/>
        <v>-8</v>
      </c>
      <c r="AL296" s="26">
        <f t="shared" si="137"/>
        <v>-147</v>
      </c>
      <c r="AM296" s="30">
        <f t="shared" ref="AM296:AM309" si="149">IF($M296="Descontinuado",0,IF($G296="iPhone 18",AA296,MAX(0,-AG296)))</f>
        <v>0</v>
      </c>
      <c r="AN296" s="30">
        <f t="shared" ref="AN296:AN309" si="150">IF($M296="Descontinuado",0,IF($G296="iPhone 18",AB296,MAX(0,-AH296)))</f>
        <v>0</v>
      </c>
      <c r="AO296" s="30">
        <f t="shared" ref="AO296:AO309" si="151">IF($M296="Descontinuado",0,IF($G296="iPhone 18",AC296,MAX(0,-AI296)))</f>
        <v>0</v>
      </c>
      <c r="AP296" s="30">
        <f t="shared" ref="AP296:AP309" si="152">IF($M296="Descontinuado",0,IF($G296="iPhone 18",AD296,MAX(0,-AJ296)))</f>
        <v>0</v>
      </c>
      <c r="AQ296" s="30">
        <f t="shared" ref="AQ296:AQ309" si="153">IF($M296="Descontinuado",0,IF($G296="iPhone 18",AE296,MAX(0,-AK296)))</f>
        <v>8</v>
      </c>
      <c r="AR296" s="30">
        <f t="shared" ref="AR296:AR309" si="154">IF($M296="Descontinuado",0,IF($G296="iPhone 18",AF296,MAX(0,-AL296)))</f>
        <v>147</v>
      </c>
      <c r="AS296" s="22">
        <f t="shared" si="148"/>
        <v>155</v>
      </c>
      <c r="AT296" s="112">
        <f t="shared" si="126"/>
        <v>0</v>
      </c>
      <c r="AU296" s="112">
        <f t="shared" si="127"/>
        <v>0</v>
      </c>
      <c r="AV296" s="112">
        <f t="shared" si="128"/>
        <v>0</v>
      </c>
      <c r="AW296" s="112">
        <f t="shared" si="129"/>
        <v>0</v>
      </c>
      <c r="AX296" s="112">
        <f t="shared" si="130"/>
        <v>0</v>
      </c>
      <c r="AY296" s="112">
        <f t="shared" si="131"/>
        <v>0</v>
      </c>
      <c r="AZ296" s="112">
        <f t="shared" si="132"/>
        <v>0</v>
      </c>
      <c r="BA296" s="112">
        <f t="shared" si="133"/>
        <v>46504.800000000003</v>
      </c>
      <c r="BB296" s="112">
        <f t="shared" si="138"/>
        <v>52705.440000000002</v>
      </c>
      <c r="BC296" s="112">
        <f t="shared" si="139"/>
        <v>59422.8</v>
      </c>
      <c r="BD296" s="112">
        <f t="shared" si="140"/>
        <v>67173.600000000006</v>
      </c>
      <c r="BE296" s="112">
        <f t="shared" si="141"/>
        <v>75957.840000000011</v>
      </c>
    </row>
    <row r="297" spans="1:57" x14ac:dyDescent="0.2">
      <c r="A297" t="s">
        <v>104</v>
      </c>
      <c r="B297"/>
      <c r="C297" s="2" t="s">
        <v>473</v>
      </c>
      <c r="D297" s="2" t="s">
        <v>1125</v>
      </c>
      <c r="E297" s="2" t="s">
        <v>474</v>
      </c>
      <c r="F297" s="2" t="s">
        <v>2277</v>
      </c>
      <c r="G297" s="2" t="s">
        <v>475</v>
      </c>
      <c r="H297" s="2" t="s">
        <v>476</v>
      </c>
      <c r="I297" s="2" t="s">
        <v>1124</v>
      </c>
      <c r="J297" s="2" t="s">
        <v>3994</v>
      </c>
      <c r="K297" s="3">
        <v>132</v>
      </c>
      <c r="L297" s="25">
        <v>516.72</v>
      </c>
      <c r="M297" s="2" t="s">
        <v>2202</v>
      </c>
      <c r="N297" s="2"/>
      <c r="O297" s="3">
        <v>0</v>
      </c>
      <c r="P297" s="3">
        <v>574</v>
      </c>
      <c r="Q297" s="21">
        <f>SUMIF('On Orders'!$B:$B,$C297,'On Orders'!E:E)</f>
        <v>0</v>
      </c>
      <c r="R297" s="22">
        <f>SUMIF('On Orders'!$B:$B,$C297,'On Orders'!F:F)</f>
        <v>0</v>
      </c>
      <c r="S297" s="22">
        <f>SUMIF('On Orders'!$B:$B,$C297,'On Orders'!G:G)</f>
        <v>0</v>
      </c>
      <c r="T297" s="22">
        <f>SUMIF('On Orders'!$B:$B,$C297,'On Orders'!H:H)</f>
        <v>0</v>
      </c>
      <c r="U297" s="3" cm="1">
        <f t="array" ref="U297">IFERROR(VLOOKUP(_xlfn.SINGLE(B:B),'[1]Pivot SI'!$D:$AN,{6,7,8,9,10,11,12},0),0)</f>
        <v>0</v>
      </c>
      <c r="V297" s="3"/>
      <c r="W297" s="3"/>
      <c r="X297" s="3"/>
      <c r="Y297" s="3"/>
      <c r="Z297" s="3"/>
      <c r="AA297" s="3"/>
      <c r="AB297" s="3">
        <v>100</v>
      </c>
      <c r="AC297" s="3">
        <v>118</v>
      </c>
      <c r="AD297" s="3">
        <v>140</v>
      </c>
      <c r="AE297" s="3">
        <v>165</v>
      </c>
      <c r="AF297" s="3">
        <v>194</v>
      </c>
      <c r="AG297" s="31">
        <f t="shared" si="124"/>
        <v>442</v>
      </c>
      <c r="AH297" s="26">
        <f t="shared" si="125"/>
        <v>342</v>
      </c>
      <c r="AI297" s="26">
        <f t="shared" si="134"/>
        <v>224</v>
      </c>
      <c r="AJ297" s="26">
        <f t="shared" si="135"/>
        <v>84</v>
      </c>
      <c r="AK297" s="26">
        <f t="shared" si="136"/>
        <v>-81</v>
      </c>
      <c r="AL297" s="26">
        <f t="shared" si="137"/>
        <v>-194</v>
      </c>
      <c r="AM297" s="30">
        <f t="shared" si="149"/>
        <v>0</v>
      </c>
      <c r="AN297" s="30">
        <f t="shared" si="150"/>
        <v>0</v>
      </c>
      <c r="AO297" s="30">
        <f t="shared" si="151"/>
        <v>0</v>
      </c>
      <c r="AP297" s="30">
        <f t="shared" si="152"/>
        <v>0</v>
      </c>
      <c r="AQ297" s="30">
        <f t="shared" si="153"/>
        <v>81</v>
      </c>
      <c r="AR297" s="30">
        <f t="shared" si="154"/>
        <v>194</v>
      </c>
      <c r="AS297" s="22">
        <f t="shared" si="148"/>
        <v>275</v>
      </c>
      <c r="AT297" s="112">
        <f t="shared" si="126"/>
        <v>0</v>
      </c>
      <c r="AU297" s="112">
        <f t="shared" si="127"/>
        <v>0</v>
      </c>
      <c r="AV297" s="112">
        <f t="shared" si="128"/>
        <v>0</v>
      </c>
      <c r="AW297" s="112">
        <f t="shared" si="129"/>
        <v>0</v>
      </c>
      <c r="AX297" s="112">
        <f t="shared" si="130"/>
        <v>0</v>
      </c>
      <c r="AY297" s="112">
        <f t="shared" si="131"/>
        <v>0</v>
      </c>
      <c r="AZ297" s="112">
        <f t="shared" si="132"/>
        <v>0</v>
      </c>
      <c r="BA297" s="112">
        <f t="shared" si="133"/>
        <v>51672</v>
      </c>
      <c r="BB297" s="112">
        <f t="shared" si="138"/>
        <v>60972.960000000006</v>
      </c>
      <c r="BC297" s="112">
        <f t="shared" si="139"/>
        <v>72340.800000000003</v>
      </c>
      <c r="BD297" s="112">
        <f t="shared" si="140"/>
        <v>85258.8</v>
      </c>
      <c r="BE297" s="112">
        <f t="shared" si="141"/>
        <v>100243.68000000001</v>
      </c>
    </row>
    <row r="298" spans="1:57" x14ac:dyDescent="0.2">
      <c r="A298" t="s">
        <v>104</v>
      </c>
      <c r="B298"/>
      <c r="C298" s="2" t="s">
        <v>371</v>
      </c>
      <c r="D298" s="2">
        <v>856504014285</v>
      </c>
      <c r="E298" s="2" t="s">
        <v>372</v>
      </c>
      <c r="F298" s="2" t="s">
        <v>60</v>
      </c>
      <c r="G298" s="2" t="s">
        <v>61</v>
      </c>
      <c r="H298" s="2" t="s">
        <v>74</v>
      </c>
      <c r="I298" s="2" t="s">
        <v>1124</v>
      </c>
      <c r="J298" s="2" t="s">
        <v>3994</v>
      </c>
      <c r="K298" s="3">
        <v>220</v>
      </c>
      <c r="L298" s="25">
        <v>516.72</v>
      </c>
      <c r="M298" s="2" t="s">
        <v>2204</v>
      </c>
      <c r="N298" s="2"/>
      <c r="O298" s="3">
        <v>0</v>
      </c>
      <c r="P298" s="3">
        <v>374</v>
      </c>
      <c r="Q298" s="21">
        <f>SUMIF('On Orders'!$B:$B,$C298,'On Orders'!E:E)</f>
        <v>0</v>
      </c>
      <c r="R298" s="22">
        <f>SUMIF('On Orders'!$B:$B,$C298,'On Orders'!F:F)</f>
        <v>0</v>
      </c>
      <c r="S298" s="22">
        <f>SUMIF('On Orders'!$B:$B,$C298,'On Orders'!G:G)</f>
        <v>0</v>
      </c>
      <c r="T298" s="22">
        <f>SUMIF('On Orders'!$B:$B,$C298,'On Orders'!H:H)</f>
        <v>0</v>
      </c>
      <c r="U298" s="3" cm="1">
        <f t="array" ref="U298">IFERROR(VLOOKUP(_xlfn.SINGLE(B:B),'[1]Pivot SI'!$D:$AN,{6,7,8,9,10,11,12},0),0)</f>
        <v>0</v>
      </c>
      <c r="V298" s="3"/>
      <c r="W298" s="3"/>
      <c r="X298" s="3"/>
      <c r="Y298" s="3"/>
      <c r="Z298" s="3"/>
      <c r="AA298" s="3"/>
      <c r="AB298" s="3">
        <v>70</v>
      </c>
      <c r="AC298" s="3">
        <v>0</v>
      </c>
      <c r="AD298" s="3">
        <v>0</v>
      </c>
      <c r="AE298" s="3">
        <v>0</v>
      </c>
      <c r="AF298" s="3">
        <v>0</v>
      </c>
      <c r="AG298" s="31">
        <f t="shared" si="124"/>
        <v>154</v>
      </c>
      <c r="AH298" s="26">
        <f t="shared" si="125"/>
        <v>84</v>
      </c>
      <c r="AI298" s="26">
        <f t="shared" si="134"/>
        <v>84</v>
      </c>
      <c r="AJ298" s="26">
        <f t="shared" si="135"/>
        <v>84</v>
      </c>
      <c r="AK298" s="26">
        <f t="shared" si="136"/>
        <v>84</v>
      </c>
      <c r="AL298" s="26">
        <f t="shared" si="137"/>
        <v>84</v>
      </c>
      <c r="AM298" s="30">
        <f t="shared" si="149"/>
        <v>0</v>
      </c>
      <c r="AN298" s="30">
        <f t="shared" si="150"/>
        <v>0</v>
      </c>
      <c r="AO298" s="30">
        <f t="shared" si="151"/>
        <v>0</v>
      </c>
      <c r="AP298" s="30">
        <f t="shared" si="152"/>
        <v>0</v>
      </c>
      <c r="AQ298" s="30">
        <f t="shared" si="153"/>
        <v>0</v>
      </c>
      <c r="AR298" s="30">
        <f t="shared" si="154"/>
        <v>0</v>
      </c>
      <c r="AS298" s="22">
        <f t="shared" si="148"/>
        <v>0</v>
      </c>
      <c r="AT298" s="112">
        <f t="shared" si="126"/>
        <v>0</v>
      </c>
      <c r="AU298" s="112">
        <f t="shared" si="127"/>
        <v>0</v>
      </c>
      <c r="AV298" s="112">
        <f t="shared" si="128"/>
        <v>0</v>
      </c>
      <c r="AW298" s="112">
        <f t="shared" si="129"/>
        <v>0</v>
      </c>
      <c r="AX298" s="112">
        <f t="shared" si="130"/>
        <v>0</v>
      </c>
      <c r="AY298" s="112">
        <f t="shared" si="131"/>
        <v>0</v>
      </c>
      <c r="AZ298" s="112">
        <f t="shared" si="132"/>
        <v>0</v>
      </c>
      <c r="BA298" s="112">
        <f t="shared" si="133"/>
        <v>36170.400000000001</v>
      </c>
      <c r="BB298" s="112">
        <f t="shared" si="138"/>
        <v>0</v>
      </c>
      <c r="BC298" s="112">
        <f t="shared" si="139"/>
        <v>0</v>
      </c>
      <c r="BD298" s="112">
        <f t="shared" si="140"/>
        <v>0</v>
      </c>
      <c r="BE298" s="112">
        <f t="shared" si="141"/>
        <v>0</v>
      </c>
    </row>
    <row r="299" spans="1:57" x14ac:dyDescent="0.2">
      <c r="A299" t="s">
        <v>104</v>
      </c>
      <c r="B299"/>
      <c r="C299" s="2" t="s">
        <v>373</v>
      </c>
      <c r="D299" s="2">
        <v>856504014278</v>
      </c>
      <c r="E299" s="2" t="s">
        <v>374</v>
      </c>
      <c r="F299" s="2" t="s">
        <v>60</v>
      </c>
      <c r="G299" s="2" t="s">
        <v>61</v>
      </c>
      <c r="H299" s="2" t="s">
        <v>74</v>
      </c>
      <c r="I299" s="2" t="s">
        <v>1124</v>
      </c>
      <c r="J299" s="2" t="s">
        <v>3994</v>
      </c>
      <c r="K299" s="3">
        <v>220</v>
      </c>
      <c r="L299" s="25">
        <v>516.72</v>
      </c>
      <c r="M299" s="2" t="s">
        <v>2204</v>
      </c>
      <c r="N299" s="2"/>
      <c r="O299" s="3">
        <v>0</v>
      </c>
      <c r="P299" s="3">
        <v>388</v>
      </c>
      <c r="Q299" s="21">
        <f>SUMIF('On Orders'!$B:$B,$C299,'On Orders'!E:E)</f>
        <v>0</v>
      </c>
      <c r="R299" s="22">
        <f>SUMIF('On Orders'!$B:$B,$C299,'On Orders'!F:F)</f>
        <v>0</v>
      </c>
      <c r="S299" s="22">
        <f>SUMIF('On Orders'!$B:$B,$C299,'On Orders'!G:G)</f>
        <v>0</v>
      </c>
      <c r="T299" s="22">
        <f>SUMIF('On Orders'!$B:$B,$C299,'On Orders'!H:H)</f>
        <v>0</v>
      </c>
      <c r="U299" s="3" cm="1">
        <f t="array" ref="U299">IFERROR(VLOOKUP(_xlfn.SINGLE(B:B),'[1]Pivot SI'!$D:$AN,{6,7,8,9,10,11,12},0),0)</f>
        <v>0</v>
      </c>
      <c r="V299" s="3"/>
      <c r="W299" s="3"/>
      <c r="X299" s="3"/>
      <c r="Y299" s="3"/>
      <c r="Z299" s="3"/>
      <c r="AA299" s="3"/>
      <c r="AB299" s="3">
        <v>70</v>
      </c>
      <c r="AC299" s="3">
        <v>0</v>
      </c>
      <c r="AD299" s="3">
        <v>0</v>
      </c>
      <c r="AE299" s="3">
        <v>0</v>
      </c>
      <c r="AF299" s="3">
        <v>0</v>
      </c>
      <c r="AG299" s="31">
        <f t="shared" si="124"/>
        <v>168</v>
      </c>
      <c r="AH299" s="26">
        <f t="shared" si="125"/>
        <v>98</v>
      </c>
      <c r="AI299" s="26">
        <f t="shared" si="134"/>
        <v>98</v>
      </c>
      <c r="AJ299" s="26">
        <f t="shared" si="135"/>
        <v>98</v>
      </c>
      <c r="AK299" s="26">
        <f t="shared" si="136"/>
        <v>98</v>
      </c>
      <c r="AL299" s="26">
        <f t="shared" si="137"/>
        <v>98</v>
      </c>
      <c r="AM299" s="30">
        <f t="shared" si="149"/>
        <v>0</v>
      </c>
      <c r="AN299" s="30">
        <f t="shared" si="150"/>
        <v>0</v>
      </c>
      <c r="AO299" s="30">
        <f t="shared" si="151"/>
        <v>0</v>
      </c>
      <c r="AP299" s="30">
        <f t="shared" si="152"/>
        <v>0</v>
      </c>
      <c r="AQ299" s="30">
        <f t="shared" si="153"/>
        <v>0</v>
      </c>
      <c r="AR299" s="30">
        <f t="shared" si="154"/>
        <v>0</v>
      </c>
      <c r="AS299" s="22">
        <f t="shared" si="148"/>
        <v>0</v>
      </c>
      <c r="AT299" s="112">
        <f t="shared" si="126"/>
        <v>0</v>
      </c>
      <c r="AU299" s="112">
        <f t="shared" si="127"/>
        <v>0</v>
      </c>
      <c r="AV299" s="112">
        <f t="shared" si="128"/>
        <v>0</v>
      </c>
      <c r="AW299" s="112">
        <f t="shared" si="129"/>
        <v>0</v>
      </c>
      <c r="AX299" s="112">
        <f t="shared" si="130"/>
        <v>0</v>
      </c>
      <c r="AY299" s="112">
        <f t="shared" si="131"/>
        <v>0</v>
      </c>
      <c r="AZ299" s="112">
        <f t="shared" si="132"/>
        <v>0</v>
      </c>
      <c r="BA299" s="112">
        <f t="shared" si="133"/>
        <v>36170.400000000001</v>
      </c>
      <c r="BB299" s="112">
        <f t="shared" si="138"/>
        <v>0</v>
      </c>
      <c r="BC299" s="112">
        <f t="shared" si="139"/>
        <v>0</v>
      </c>
      <c r="BD299" s="112">
        <f t="shared" si="140"/>
        <v>0</v>
      </c>
      <c r="BE299" s="112">
        <f t="shared" si="141"/>
        <v>0</v>
      </c>
    </row>
    <row r="300" spans="1:57" x14ac:dyDescent="0.2">
      <c r="A300" t="s">
        <v>104</v>
      </c>
      <c r="B300"/>
      <c r="C300" s="2" t="s">
        <v>366</v>
      </c>
      <c r="D300" s="2">
        <v>856504014339</v>
      </c>
      <c r="E300" s="2" t="s">
        <v>367</v>
      </c>
      <c r="F300" s="2" t="s">
        <v>60</v>
      </c>
      <c r="G300" s="2" t="s">
        <v>61</v>
      </c>
      <c r="H300" s="2" t="s">
        <v>62</v>
      </c>
      <c r="I300" s="2" t="s">
        <v>1124</v>
      </c>
      <c r="J300" s="2" t="s">
        <v>3994</v>
      </c>
      <c r="K300" s="3">
        <v>220</v>
      </c>
      <c r="L300" s="25">
        <v>516.72</v>
      </c>
      <c r="M300" s="2" t="s">
        <v>2204</v>
      </c>
      <c r="N300" s="2"/>
      <c r="O300" s="3">
        <v>0</v>
      </c>
      <c r="P300" s="3">
        <v>523</v>
      </c>
      <c r="Q300" s="21">
        <f>SUMIF('On Orders'!$B:$B,$C300,'On Orders'!E:E)</f>
        <v>0</v>
      </c>
      <c r="R300" s="22">
        <f>SUMIF('On Orders'!$B:$B,$C300,'On Orders'!F:F)</f>
        <v>0</v>
      </c>
      <c r="S300" s="22">
        <f>SUMIF('On Orders'!$B:$B,$C300,'On Orders'!G:G)</f>
        <v>0</v>
      </c>
      <c r="T300" s="22">
        <f>SUMIF('On Orders'!$B:$B,$C300,'On Orders'!H:H)</f>
        <v>0</v>
      </c>
      <c r="U300" s="3" cm="1">
        <f t="array" ref="U300">IFERROR(VLOOKUP(_xlfn.SINGLE(B:B),'[1]Pivot SI'!$D:$AN,{6,7,8,9,10,11,12},0),0)</f>
        <v>0</v>
      </c>
      <c r="V300" s="3"/>
      <c r="W300" s="3"/>
      <c r="X300" s="3"/>
      <c r="Y300" s="3"/>
      <c r="Z300" s="3"/>
      <c r="AA300" s="3"/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1">
        <f t="shared" si="124"/>
        <v>303</v>
      </c>
      <c r="AH300" s="26">
        <f t="shared" si="125"/>
        <v>303</v>
      </c>
      <c r="AI300" s="26">
        <f t="shared" si="134"/>
        <v>303</v>
      </c>
      <c r="AJ300" s="26">
        <f t="shared" si="135"/>
        <v>303</v>
      </c>
      <c r="AK300" s="26">
        <f t="shared" si="136"/>
        <v>303</v>
      </c>
      <c r="AL300" s="26">
        <f t="shared" si="137"/>
        <v>303</v>
      </c>
      <c r="AM300" s="30">
        <f t="shared" si="149"/>
        <v>0</v>
      </c>
      <c r="AN300" s="30">
        <f t="shared" si="150"/>
        <v>0</v>
      </c>
      <c r="AO300" s="30">
        <f t="shared" si="151"/>
        <v>0</v>
      </c>
      <c r="AP300" s="30">
        <f t="shared" si="152"/>
        <v>0</v>
      </c>
      <c r="AQ300" s="30">
        <f t="shared" si="153"/>
        <v>0</v>
      </c>
      <c r="AR300" s="30">
        <f t="shared" si="154"/>
        <v>0</v>
      </c>
      <c r="AS300" s="22">
        <f t="shared" si="148"/>
        <v>0</v>
      </c>
      <c r="AT300" s="112">
        <f t="shared" si="126"/>
        <v>0</v>
      </c>
      <c r="AU300" s="112">
        <f t="shared" si="127"/>
        <v>0</v>
      </c>
      <c r="AV300" s="112">
        <f t="shared" si="128"/>
        <v>0</v>
      </c>
      <c r="AW300" s="112">
        <f t="shared" si="129"/>
        <v>0</v>
      </c>
      <c r="AX300" s="112">
        <f t="shared" si="130"/>
        <v>0</v>
      </c>
      <c r="AY300" s="112">
        <f t="shared" si="131"/>
        <v>0</v>
      </c>
      <c r="AZ300" s="112">
        <f t="shared" si="132"/>
        <v>0</v>
      </c>
      <c r="BA300" s="112">
        <f t="shared" si="133"/>
        <v>0</v>
      </c>
      <c r="BB300" s="112">
        <f t="shared" si="138"/>
        <v>0</v>
      </c>
      <c r="BC300" s="112">
        <f t="shared" si="139"/>
        <v>0</v>
      </c>
      <c r="BD300" s="112">
        <f t="shared" si="140"/>
        <v>0</v>
      </c>
      <c r="BE300" s="112">
        <f t="shared" si="141"/>
        <v>0</v>
      </c>
    </row>
    <row r="301" spans="1:57" x14ac:dyDescent="0.2">
      <c r="A301" t="s">
        <v>104</v>
      </c>
      <c r="B301"/>
      <c r="C301" s="2" t="s">
        <v>369</v>
      </c>
      <c r="D301" s="2">
        <v>856504014322</v>
      </c>
      <c r="E301" s="2" t="s">
        <v>370</v>
      </c>
      <c r="F301" s="2" t="s">
        <v>60</v>
      </c>
      <c r="G301" s="2" t="s">
        <v>61</v>
      </c>
      <c r="H301" s="2" t="s">
        <v>62</v>
      </c>
      <c r="I301" s="2" t="s">
        <v>1124</v>
      </c>
      <c r="J301" s="2" t="s">
        <v>3994</v>
      </c>
      <c r="K301" s="3">
        <v>220</v>
      </c>
      <c r="L301" s="25">
        <v>516.72</v>
      </c>
      <c r="M301" s="2" t="s">
        <v>2204</v>
      </c>
      <c r="N301" s="2"/>
      <c r="O301" s="3">
        <v>0</v>
      </c>
      <c r="P301" s="3">
        <v>552</v>
      </c>
      <c r="Q301" s="21">
        <f>SUMIF('On Orders'!$B:$B,$C301,'On Orders'!E:E)</f>
        <v>0</v>
      </c>
      <c r="R301" s="22">
        <f>SUMIF('On Orders'!$B:$B,$C301,'On Orders'!F:F)</f>
        <v>0</v>
      </c>
      <c r="S301" s="22">
        <f>SUMIF('On Orders'!$B:$B,$C301,'On Orders'!G:G)</f>
        <v>0</v>
      </c>
      <c r="T301" s="22">
        <f>SUMIF('On Orders'!$B:$B,$C301,'On Orders'!H:H)</f>
        <v>0</v>
      </c>
      <c r="U301" s="3" cm="1">
        <f t="array" ref="U301">IFERROR(VLOOKUP(_xlfn.SINGLE(B:B),'[1]Pivot SI'!$D:$AN,{6,7,8,9,10,11,12},0),0)</f>
        <v>0</v>
      </c>
      <c r="V301" s="3"/>
      <c r="W301" s="3"/>
      <c r="X301" s="3"/>
      <c r="Y301" s="3"/>
      <c r="Z301" s="3"/>
      <c r="AA301" s="3"/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1">
        <f t="shared" si="124"/>
        <v>332</v>
      </c>
      <c r="AH301" s="26">
        <f t="shared" si="125"/>
        <v>332</v>
      </c>
      <c r="AI301" s="26">
        <f t="shared" si="134"/>
        <v>332</v>
      </c>
      <c r="AJ301" s="26">
        <f t="shared" si="135"/>
        <v>332</v>
      </c>
      <c r="AK301" s="26">
        <f t="shared" si="136"/>
        <v>332</v>
      </c>
      <c r="AL301" s="26">
        <f t="shared" si="137"/>
        <v>332</v>
      </c>
      <c r="AM301" s="30">
        <f t="shared" si="149"/>
        <v>0</v>
      </c>
      <c r="AN301" s="30">
        <f t="shared" si="150"/>
        <v>0</v>
      </c>
      <c r="AO301" s="30">
        <f t="shared" si="151"/>
        <v>0</v>
      </c>
      <c r="AP301" s="30">
        <f t="shared" si="152"/>
        <v>0</v>
      </c>
      <c r="AQ301" s="30">
        <f t="shared" si="153"/>
        <v>0</v>
      </c>
      <c r="AR301" s="30">
        <f t="shared" si="154"/>
        <v>0</v>
      </c>
      <c r="AS301" s="22">
        <f t="shared" si="148"/>
        <v>0</v>
      </c>
      <c r="AT301" s="112">
        <f t="shared" si="126"/>
        <v>0</v>
      </c>
      <c r="AU301" s="112">
        <f t="shared" si="127"/>
        <v>0</v>
      </c>
      <c r="AV301" s="112">
        <f t="shared" si="128"/>
        <v>0</v>
      </c>
      <c r="AW301" s="112">
        <f t="shared" si="129"/>
        <v>0</v>
      </c>
      <c r="AX301" s="112">
        <f t="shared" si="130"/>
        <v>0</v>
      </c>
      <c r="AY301" s="112">
        <f t="shared" si="131"/>
        <v>0</v>
      </c>
      <c r="AZ301" s="112">
        <f t="shared" si="132"/>
        <v>0</v>
      </c>
      <c r="BA301" s="112">
        <f t="shared" si="133"/>
        <v>0</v>
      </c>
      <c r="BB301" s="112">
        <f t="shared" si="138"/>
        <v>0</v>
      </c>
      <c r="BC301" s="112">
        <f t="shared" si="139"/>
        <v>0</v>
      </c>
      <c r="BD301" s="112">
        <f t="shared" si="140"/>
        <v>0</v>
      </c>
      <c r="BE301" s="112">
        <f t="shared" si="141"/>
        <v>0</v>
      </c>
    </row>
    <row r="302" spans="1:57" x14ac:dyDescent="0.2">
      <c r="A302" t="s">
        <v>104</v>
      </c>
      <c r="B302"/>
      <c r="C302" s="2" t="s">
        <v>466</v>
      </c>
      <c r="D302" s="2" t="s">
        <v>1126</v>
      </c>
      <c r="E302" s="2" t="s">
        <v>467</v>
      </c>
      <c r="F302" s="2" t="s">
        <v>468</v>
      </c>
      <c r="G302" s="2" t="s">
        <v>469</v>
      </c>
      <c r="H302" s="2" t="s">
        <v>470</v>
      </c>
      <c r="I302" s="2" t="s">
        <v>1124</v>
      </c>
      <c r="J302" s="2" t="s">
        <v>3994</v>
      </c>
      <c r="K302" s="3">
        <v>220</v>
      </c>
      <c r="L302" s="25">
        <v>361.55</v>
      </c>
      <c r="M302" s="2" t="s">
        <v>2202</v>
      </c>
      <c r="N302" s="2"/>
      <c r="O302" s="3">
        <v>0</v>
      </c>
      <c r="P302" s="3">
        <v>618</v>
      </c>
      <c r="Q302" s="21">
        <f>SUMIF('On Orders'!$B:$B,$C302,'On Orders'!E:E)</f>
        <v>0</v>
      </c>
      <c r="R302" s="22">
        <f>SUMIF('On Orders'!$B:$B,$C302,'On Orders'!F:F)</f>
        <v>0</v>
      </c>
      <c r="S302" s="22">
        <f>SUMIF('On Orders'!$B:$B,$C302,'On Orders'!G:G)</f>
        <v>0</v>
      </c>
      <c r="T302" s="22">
        <f>SUMIF('On Orders'!$B:$B,$C302,'On Orders'!H:H)</f>
        <v>0</v>
      </c>
      <c r="U302" s="3" cm="1">
        <f t="array" ref="U302">IFERROR(VLOOKUP(_xlfn.SINGLE(B:B),'[1]Pivot SI'!$D:$AN,{6,7,8,9,10,11,12},0),0)</f>
        <v>0</v>
      </c>
      <c r="V302" s="3"/>
      <c r="W302" s="3"/>
      <c r="X302" s="3"/>
      <c r="Y302" s="3"/>
      <c r="Z302" s="3"/>
      <c r="AA302" s="3"/>
      <c r="AB302" s="3">
        <v>150</v>
      </c>
      <c r="AC302" s="3">
        <v>177</v>
      </c>
      <c r="AD302" s="3">
        <v>209</v>
      </c>
      <c r="AE302" s="3">
        <v>247</v>
      </c>
      <c r="AF302" s="3">
        <v>291</v>
      </c>
      <c r="AG302" s="31">
        <f t="shared" si="124"/>
        <v>398</v>
      </c>
      <c r="AH302" s="26">
        <f t="shared" si="125"/>
        <v>248</v>
      </c>
      <c r="AI302" s="26">
        <f t="shared" si="134"/>
        <v>71</v>
      </c>
      <c r="AJ302" s="26">
        <f t="shared" si="135"/>
        <v>-138</v>
      </c>
      <c r="AK302" s="26">
        <f t="shared" si="136"/>
        <v>-247</v>
      </c>
      <c r="AL302" s="26">
        <f t="shared" si="137"/>
        <v>-291</v>
      </c>
      <c r="AM302" s="30">
        <f t="shared" si="149"/>
        <v>0</v>
      </c>
      <c r="AN302" s="30">
        <f t="shared" si="150"/>
        <v>0</v>
      </c>
      <c r="AO302" s="30">
        <f t="shared" si="151"/>
        <v>0</v>
      </c>
      <c r="AP302" s="30">
        <f t="shared" si="152"/>
        <v>138</v>
      </c>
      <c r="AQ302" s="30">
        <f t="shared" si="153"/>
        <v>247</v>
      </c>
      <c r="AR302" s="30">
        <f t="shared" si="154"/>
        <v>291</v>
      </c>
      <c r="AS302" s="22">
        <f t="shared" si="148"/>
        <v>676</v>
      </c>
      <c r="AT302" s="112">
        <f t="shared" si="126"/>
        <v>0</v>
      </c>
      <c r="AU302" s="112">
        <f t="shared" si="127"/>
        <v>0</v>
      </c>
      <c r="AV302" s="112">
        <f t="shared" si="128"/>
        <v>0</v>
      </c>
      <c r="AW302" s="112">
        <f t="shared" si="129"/>
        <v>0</v>
      </c>
      <c r="AX302" s="112">
        <f t="shared" si="130"/>
        <v>0</v>
      </c>
      <c r="AY302" s="112">
        <f t="shared" si="131"/>
        <v>0</v>
      </c>
      <c r="AZ302" s="112">
        <f t="shared" si="132"/>
        <v>0</v>
      </c>
      <c r="BA302" s="112">
        <f t="shared" si="133"/>
        <v>54232.5</v>
      </c>
      <c r="BB302" s="112">
        <f t="shared" si="138"/>
        <v>63994.35</v>
      </c>
      <c r="BC302" s="112">
        <f t="shared" si="139"/>
        <v>75563.95</v>
      </c>
      <c r="BD302" s="112">
        <f t="shared" si="140"/>
        <v>89302.85</v>
      </c>
      <c r="BE302" s="112">
        <f t="shared" si="141"/>
        <v>105211.05</v>
      </c>
    </row>
    <row r="303" spans="1:57" x14ac:dyDescent="0.2">
      <c r="A303" t="s">
        <v>104</v>
      </c>
      <c r="B303"/>
      <c r="C303" s="2" t="s">
        <v>471</v>
      </c>
      <c r="D303" s="2" t="s">
        <v>1127</v>
      </c>
      <c r="E303" s="2" t="s">
        <v>472</v>
      </c>
      <c r="F303" s="2" t="s">
        <v>468</v>
      </c>
      <c r="G303" s="2" t="s">
        <v>469</v>
      </c>
      <c r="H303" s="2" t="s">
        <v>470</v>
      </c>
      <c r="I303" s="2" t="s">
        <v>1124</v>
      </c>
      <c r="J303" s="2" t="s">
        <v>3994</v>
      </c>
      <c r="K303" s="3">
        <v>110</v>
      </c>
      <c r="L303" s="25">
        <v>361.55</v>
      </c>
      <c r="M303" s="2" t="s">
        <v>2202</v>
      </c>
      <c r="N303" s="2"/>
      <c r="O303" s="3">
        <v>0</v>
      </c>
      <c r="P303" s="3">
        <v>606</v>
      </c>
      <c r="Q303" s="21">
        <f>SUMIF('On Orders'!$B:$B,$C303,'On Orders'!E:E)</f>
        <v>0</v>
      </c>
      <c r="R303" s="22">
        <f>SUMIF('On Orders'!$B:$B,$C303,'On Orders'!F:F)</f>
        <v>0</v>
      </c>
      <c r="S303" s="22">
        <f>SUMIF('On Orders'!$B:$B,$C303,'On Orders'!G:G)</f>
        <v>0</v>
      </c>
      <c r="T303" s="22">
        <f>SUMIF('On Orders'!$B:$B,$C303,'On Orders'!H:H)</f>
        <v>0</v>
      </c>
      <c r="U303" s="3" cm="1">
        <f t="array" ref="U303">IFERROR(VLOOKUP(_xlfn.SINGLE(B:B),'[1]Pivot SI'!$D:$AN,{6,7,8,9,10,11,12},0),0)</f>
        <v>0</v>
      </c>
      <c r="V303" s="3"/>
      <c r="W303" s="3"/>
      <c r="X303" s="3"/>
      <c r="Y303" s="3"/>
      <c r="Z303" s="3"/>
      <c r="AA303" s="3"/>
      <c r="AB303" s="3">
        <v>150</v>
      </c>
      <c r="AC303" s="3">
        <v>177</v>
      </c>
      <c r="AD303" s="3">
        <v>209</v>
      </c>
      <c r="AE303" s="3">
        <v>247</v>
      </c>
      <c r="AF303" s="3">
        <v>291</v>
      </c>
      <c r="AG303" s="31">
        <f t="shared" si="124"/>
        <v>496</v>
      </c>
      <c r="AH303" s="26">
        <f t="shared" si="125"/>
        <v>346</v>
      </c>
      <c r="AI303" s="26">
        <f t="shared" si="134"/>
        <v>169</v>
      </c>
      <c r="AJ303" s="26">
        <f t="shared" si="135"/>
        <v>-40</v>
      </c>
      <c r="AK303" s="26">
        <f t="shared" si="136"/>
        <v>-247</v>
      </c>
      <c r="AL303" s="26">
        <f t="shared" si="137"/>
        <v>-291</v>
      </c>
      <c r="AM303" s="30">
        <f t="shared" si="149"/>
        <v>0</v>
      </c>
      <c r="AN303" s="30">
        <f t="shared" si="150"/>
        <v>0</v>
      </c>
      <c r="AO303" s="30">
        <f t="shared" si="151"/>
        <v>0</v>
      </c>
      <c r="AP303" s="30">
        <f t="shared" si="152"/>
        <v>40</v>
      </c>
      <c r="AQ303" s="30">
        <f t="shared" si="153"/>
        <v>247</v>
      </c>
      <c r="AR303" s="30">
        <f t="shared" si="154"/>
        <v>291</v>
      </c>
      <c r="AS303" s="22">
        <f t="shared" si="148"/>
        <v>578</v>
      </c>
      <c r="AT303" s="112">
        <f t="shared" si="126"/>
        <v>0</v>
      </c>
      <c r="AU303" s="112">
        <f t="shared" si="127"/>
        <v>0</v>
      </c>
      <c r="AV303" s="112">
        <f t="shared" si="128"/>
        <v>0</v>
      </c>
      <c r="AW303" s="112">
        <f t="shared" si="129"/>
        <v>0</v>
      </c>
      <c r="AX303" s="112">
        <f t="shared" si="130"/>
        <v>0</v>
      </c>
      <c r="AY303" s="112">
        <f t="shared" si="131"/>
        <v>0</v>
      </c>
      <c r="AZ303" s="112">
        <f t="shared" si="132"/>
        <v>0</v>
      </c>
      <c r="BA303" s="112">
        <f t="shared" si="133"/>
        <v>54232.5</v>
      </c>
      <c r="BB303" s="112">
        <f t="shared" si="138"/>
        <v>63994.35</v>
      </c>
      <c r="BC303" s="112">
        <f t="shared" si="139"/>
        <v>75563.95</v>
      </c>
      <c r="BD303" s="112">
        <f t="shared" si="140"/>
        <v>89302.85</v>
      </c>
      <c r="BE303" s="112">
        <f t="shared" si="141"/>
        <v>105211.05</v>
      </c>
    </row>
    <row r="304" spans="1:57" x14ac:dyDescent="0.2">
      <c r="A304" t="s">
        <v>56</v>
      </c>
      <c r="B304"/>
      <c r="C304" s="2" t="s">
        <v>360</v>
      </c>
      <c r="D304" s="2">
        <v>840168546589</v>
      </c>
      <c r="E304" s="2" t="s">
        <v>361</v>
      </c>
      <c r="F304" s="2" t="s">
        <v>60</v>
      </c>
      <c r="G304" s="2" t="s">
        <v>61</v>
      </c>
      <c r="H304" s="2" t="s">
        <v>74</v>
      </c>
      <c r="I304" s="2" t="s">
        <v>1124</v>
      </c>
      <c r="J304" s="2" t="s">
        <v>3994</v>
      </c>
      <c r="K304" s="3">
        <v>0</v>
      </c>
      <c r="L304" s="25">
        <v>516.72</v>
      </c>
      <c r="M304" s="2" t="s">
        <v>2204</v>
      </c>
      <c r="N304" s="2" t="s">
        <v>66</v>
      </c>
      <c r="O304" s="3">
        <v>0</v>
      </c>
      <c r="P304" s="3">
        <v>0</v>
      </c>
      <c r="Q304" s="21">
        <f>SUMIF('On Orders'!$B:$B,$C304,'On Orders'!E:E)</f>
        <v>0</v>
      </c>
      <c r="R304" s="22">
        <f>SUMIF('On Orders'!$B:$B,$C304,'On Orders'!F:F)</f>
        <v>0</v>
      </c>
      <c r="S304" s="22">
        <f>SUMIF('On Orders'!$B:$B,$C304,'On Orders'!G:G)</f>
        <v>0</v>
      </c>
      <c r="T304" s="22">
        <f>SUMIF('On Orders'!$B:$B,$C304,'On Orders'!H:H)</f>
        <v>0</v>
      </c>
      <c r="U304" s="3" cm="1">
        <f t="array" ref="U304">IFERROR(VLOOKUP(_xlfn.SINGLE(B:B),'[1]Pivot SI'!$D:$AN,{6,7,8,9,10,11,12},0),0)</f>
        <v>0</v>
      </c>
      <c r="V304" s="3"/>
      <c r="W304" s="3"/>
      <c r="X304" s="3"/>
      <c r="Y304" s="3"/>
      <c r="Z304" s="3"/>
      <c r="AA304" s="3"/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1">
        <f t="shared" ref="AG304:AG367" si="155">P304+O304+Q304+R304-AA304-K304</f>
        <v>0</v>
      </c>
      <c r="AH304" s="26">
        <f t="shared" si="125"/>
        <v>0</v>
      </c>
      <c r="AI304" s="26">
        <f t="shared" si="134"/>
        <v>0</v>
      </c>
      <c r="AJ304" s="26">
        <f t="shared" si="135"/>
        <v>0</v>
      </c>
      <c r="AK304" s="26">
        <f t="shared" si="136"/>
        <v>0</v>
      </c>
      <c r="AL304" s="26">
        <f t="shared" si="137"/>
        <v>0</v>
      </c>
      <c r="AM304" s="30">
        <f t="shared" si="149"/>
        <v>0</v>
      </c>
      <c r="AN304" s="30">
        <f t="shared" si="150"/>
        <v>0</v>
      </c>
      <c r="AO304" s="30">
        <f t="shared" si="151"/>
        <v>0</v>
      </c>
      <c r="AP304" s="30">
        <f t="shared" si="152"/>
        <v>0</v>
      </c>
      <c r="AQ304" s="30">
        <f t="shared" si="153"/>
        <v>0</v>
      </c>
      <c r="AR304" s="30">
        <f t="shared" si="154"/>
        <v>0</v>
      </c>
      <c r="AS304" s="22">
        <f t="shared" si="148"/>
        <v>0</v>
      </c>
      <c r="AT304" s="112">
        <f t="shared" si="126"/>
        <v>0</v>
      </c>
      <c r="AU304" s="112">
        <f t="shared" si="127"/>
        <v>0</v>
      </c>
      <c r="AV304" s="112">
        <f t="shared" si="128"/>
        <v>0</v>
      </c>
      <c r="AW304" s="112">
        <f t="shared" si="129"/>
        <v>0</v>
      </c>
      <c r="AX304" s="112">
        <f t="shared" si="130"/>
        <v>0</v>
      </c>
      <c r="AY304" s="112">
        <f t="shared" si="131"/>
        <v>0</v>
      </c>
      <c r="AZ304" s="112">
        <f t="shared" si="132"/>
        <v>0</v>
      </c>
      <c r="BA304" s="112">
        <f t="shared" si="133"/>
        <v>0</v>
      </c>
      <c r="BB304" s="112">
        <f t="shared" si="138"/>
        <v>0</v>
      </c>
      <c r="BC304" s="112">
        <f t="shared" si="139"/>
        <v>0</v>
      </c>
      <c r="BD304" s="112">
        <f t="shared" si="140"/>
        <v>0</v>
      </c>
      <c r="BE304" s="112">
        <f t="shared" si="141"/>
        <v>0</v>
      </c>
    </row>
    <row r="305" spans="1:57" x14ac:dyDescent="0.2">
      <c r="A305" t="s">
        <v>56</v>
      </c>
      <c r="B305"/>
      <c r="C305" s="2" t="s">
        <v>71</v>
      </c>
      <c r="D305" s="2" t="s">
        <v>72</v>
      </c>
      <c r="E305" s="2" t="s">
        <v>73</v>
      </c>
      <c r="F305" s="2" t="s">
        <v>60</v>
      </c>
      <c r="G305" s="2" t="s">
        <v>61</v>
      </c>
      <c r="H305" s="2" t="s">
        <v>74</v>
      </c>
      <c r="I305" s="2" t="s">
        <v>1124</v>
      </c>
      <c r="J305" s="2" t="s">
        <v>3994</v>
      </c>
      <c r="K305" s="3">
        <v>0</v>
      </c>
      <c r="L305" s="25">
        <v>516.72</v>
      </c>
      <c r="M305" s="2" t="s">
        <v>2204</v>
      </c>
      <c r="N305" s="2" t="s">
        <v>66</v>
      </c>
      <c r="O305" s="3">
        <v>0</v>
      </c>
      <c r="P305" s="3">
        <v>9</v>
      </c>
      <c r="Q305" s="21">
        <f>SUMIF('On Orders'!$B:$B,$C305,'On Orders'!E:E)</f>
        <v>0</v>
      </c>
      <c r="R305" s="22">
        <f>SUMIF('On Orders'!$B:$B,$C305,'On Orders'!F:F)</f>
        <v>0</v>
      </c>
      <c r="S305" s="22">
        <f>SUMIF('On Orders'!$B:$B,$C305,'On Orders'!G:G)</f>
        <v>0</v>
      </c>
      <c r="T305" s="22">
        <f>SUMIF('On Orders'!$B:$B,$C305,'On Orders'!H:H)</f>
        <v>0</v>
      </c>
      <c r="U305" s="3" cm="1">
        <f t="array" ref="U305">IFERROR(VLOOKUP(_xlfn.SINGLE(B:B),'[1]Pivot SI'!$D:$AN,{6,7,8,9,10,11,12},0),0)</f>
        <v>0</v>
      </c>
      <c r="V305" s="3"/>
      <c r="W305" s="3"/>
      <c r="X305" s="3"/>
      <c r="Y305" s="3"/>
      <c r="Z305" s="3"/>
      <c r="AA305" s="3"/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1">
        <f t="shared" si="155"/>
        <v>9</v>
      </c>
      <c r="AH305" s="26">
        <f t="shared" si="125"/>
        <v>9</v>
      </c>
      <c r="AI305" s="26">
        <f t="shared" si="134"/>
        <v>9</v>
      </c>
      <c r="AJ305" s="26">
        <f t="shared" si="135"/>
        <v>9</v>
      </c>
      <c r="AK305" s="26">
        <f t="shared" si="136"/>
        <v>9</v>
      </c>
      <c r="AL305" s="26">
        <f t="shared" si="137"/>
        <v>9</v>
      </c>
      <c r="AM305" s="30">
        <f t="shared" si="149"/>
        <v>0</v>
      </c>
      <c r="AN305" s="30">
        <f t="shared" si="150"/>
        <v>0</v>
      </c>
      <c r="AO305" s="30">
        <f t="shared" si="151"/>
        <v>0</v>
      </c>
      <c r="AP305" s="30">
        <f t="shared" si="152"/>
        <v>0</v>
      </c>
      <c r="AQ305" s="30">
        <f t="shared" si="153"/>
        <v>0</v>
      </c>
      <c r="AR305" s="30">
        <f t="shared" si="154"/>
        <v>0</v>
      </c>
      <c r="AS305" s="22">
        <f t="shared" si="148"/>
        <v>0</v>
      </c>
      <c r="AT305" s="112">
        <f t="shared" si="126"/>
        <v>0</v>
      </c>
      <c r="AU305" s="112">
        <f t="shared" si="127"/>
        <v>0</v>
      </c>
      <c r="AV305" s="112">
        <f t="shared" si="128"/>
        <v>0</v>
      </c>
      <c r="AW305" s="112">
        <f t="shared" si="129"/>
        <v>0</v>
      </c>
      <c r="AX305" s="112">
        <f t="shared" si="130"/>
        <v>0</v>
      </c>
      <c r="AY305" s="112">
        <f t="shared" si="131"/>
        <v>0</v>
      </c>
      <c r="AZ305" s="112">
        <f t="shared" si="132"/>
        <v>0</v>
      </c>
      <c r="BA305" s="112">
        <f t="shared" si="133"/>
        <v>0</v>
      </c>
      <c r="BB305" s="112">
        <f t="shared" si="138"/>
        <v>0</v>
      </c>
      <c r="BC305" s="112">
        <f t="shared" si="139"/>
        <v>0</v>
      </c>
      <c r="BD305" s="112">
        <f t="shared" si="140"/>
        <v>0</v>
      </c>
      <c r="BE305" s="112">
        <f t="shared" si="141"/>
        <v>0</v>
      </c>
    </row>
    <row r="306" spans="1:57" x14ac:dyDescent="0.2">
      <c r="A306" t="s">
        <v>104</v>
      </c>
      <c r="B306"/>
      <c r="C306" s="2" t="s">
        <v>458</v>
      </c>
      <c r="D306" s="2">
        <v>855848009254</v>
      </c>
      <c r="E306" s="2" t="s">
        <v>459</v>
      </c>
      <c r="F306" s="2" t="s">
        <v>60</v>
      </c>
      <c r="G306" s="2" t="s">
        <v>391</v>
      </c>
      <c r="H306" s="2" t="s">
        <v>396</v>
      </c>
      <c r="I306" s="2" t="s">
        <v>1124</v>
      </c>
      <c r="J306" s="2" t="s">
        <v>3994</v>
      </c>
      <c r="K306" s="3">
        <v>220</v>
      </c>
      <c r="L306" s="25">
        <v>460.74568965517238</v>
      </c>
      <c r="M306" s="2" t="s">
        <v>393</v>
      </c>
      <c r="N306" s="2" t="s">
        <v>393</v>
      </c>
      <c r="O306" s="3">
        <v>0</v>
      </c>
      <c r="P306" s="3">
        <v>0</v>
      </c>
      <c r="Q306" s="21">
        <f>SUMIF('On Orders'!$B:$B,$C306,'On Orders'!E:E)</f>
        <v>0</v>
      </c>
      <c r="R306" s="22">
        <f>SUMIF('On Orders'!$B:$B,$C306,'On Orders'!F:F)</f>
        <v>0</v>
      </c>
      <c r="S306" s="22">
        <f>SUMIF('On Orders'!$B:$B,$C306,'On Orders'!G:G)</f>
        <v>0</v>
      </c>
      <c r="T306" s="22">
        <f>SUMIF('On Orders'!$B:$B,$C306,'On Orders'!H:H)</f>
        <v>0</v>
      </c>
      <c r="U306" s="3" cm="1">
        <f t="array" ref="U306">IFERROR(VLOOKUP(_xlfn.SINGLE(B:B),'[1]Pivot SI'!$D:$AN,{6,7,8,9,10,11,12},0),0)</f>
        <v>0</v>
      </c>
      <c r="V306" s="3"/>
      <c r="W306" s="3"/>
      <c r="X306" s="3"/>
      <c r="Y306" s="3"/>
      <c r="Z306" s="3"/>
      <c r="AA306" s="3"/>
      <c r="AB306" s="3">
        <v>0</v>
      </c>
      <c r="AC306" s="3">
        <v>50</v>
      </c>
      <c r="AD306" s="3">
        <v>50</v>
      </c>
      <c r="AE306" s="3">
        <v>50</v>
      </c>
      <c r="AF306" s="3">
        <v>50</v>
      </c>
      <c r="AG306" s="31">
        <f t="shared" si="155"/>
        <v>-220</v>
      </c>
      <c r="AH306" s="26">
        <f t="shared" si="125"/>
        <v>0</v>
      </c>
      <c r="AI306" s="26">
        <f t="shared" si="134"/>
        <v>-50</v>
      </c>
      <c r="AJ306" s="26">
        <f t="shared" si="135"/>
        <v>-50</v>
      </c>
      <c r="AK306" s="26">
        <f t="shared" si="136"/>
        <v>-50</v>
      </c>
      <c r="AL306" s="26">
        <f t="shared" si="137"/>
        <v>-50</v>
      </c>
      <c r="AM306" s="30">
        <f t="shared" si="149"/>
        <v>0</v>
      </c>
      <c r="AN306" s="30">
        <f t="shared" si="150"/>
        <v>0</v>
      </c>
      <c r="AO306" s="30">
        <f t="shared" si="151"/>
        <v>50</v>
      </c>
      <c r="AP306" s="30">
        <f t="shared" si="152"/>
        <v>50</v>
      </c>
      <c r="AQ306" s="30">
        <f t="shared" si="153"/>
        <v>50</v>
      </c>
      <c r="AR306" s="30">
        <f t="shared" si="154"/>
        <v>50</v>
      </c>
      <c r="AS306" s="22">
        <f t="shared" si="148"/>
        <v>200</v>
      </c>
      <c r="AT306" s="112">
        <f t="shared" si="126"/>
        <v>0</v>
      </c>
      <c r="AU306" s="112">
        <f t="shared" si="127"/>
        <v>0</v>
      </c>
      <c r="AV306" s="112">
        <f t="shared" si="128"/>
        <v>0</v>
      </c>
      <c r="AW306" s="112">
        <f t="shared" si="129"/>
        <v>0</v>
      </c>
      <c r="AX306" s="112">
        <f t="shared" si="130"/>
        <v>0</v>
      </c>
      <c r="AY306" s="112">
        <f t="shared" si="131"/>
        <v>0</v>
      </c>
      <c r="AZ306" s="112">
        <f t="shared" si="132"/>
        <v>0</v>
      </c>
      <c r="BA306" s="112">
        <f t="shared" si="133"/>
        <v>0</v>
      </c>
      <c r="BB306" s="112">
        <f t="shared" si="138"/>
        <v>23037.28448275862</v>
      </c>
      <c r="BC306" s="112">
        <f t="shared" si="139"/>
        <v>23037.28448275862</v>
      </c>
      <c r="BD306" s="112">
        <f t="shared" si="140"/>
        <v>23037.28448275862</v>
      </c>
      <c r="BE306" s="112">
        <f t="shared" si="141"/>
        <v>23037.28448275862</v>
      </c>
    </row>
    <row r="307" spans="1:57" x14ac:dyDescent="0.2">
      <c r="A307" t="s">
        <v>104</v>
      </c>
      <c r="B307"/>
      <c r="C307" s="2" t="s">
        <v>460</v>
      </c>
      <c r="D307" s="2">
        <v>855848009247</v>
      </c>
      <c r="E307" s="2" t="s">
        <v>461</v>
      </c>
      <c r="F307" s="2" t="s">
        <v>60</v>
      </c>
      <c r="G307" s="2" t="s">
        <v>391</v>
      </c>
      <c r="H307" s="2" t="s">
        <v>396</v>
      </c>
      <c r="I307" s="2" t="s">
        <v>1124</v>
      </c>
      <c r="J307" s="2" t="s">
        <v>3994</v>
      </c>
      <c r="K307" s="3">
        <v>220</v>
      </c>
      <c r="L307" s="25">
        <v>460.74568965517238</v>
      </c>
      <c r="M307" s="2" t="s">
        <v>393</v>
      </c>
      <c r="N307" s="2" t="s">
        <v>393</v>
      </c>
      <c r="O307" s="3">
        <v>0</v>
      </c>
      <c r="P307" s="3">
        <v>0</v>
      </c>
      <c r="Q307" s="21">
        <f>SUMIF('On Orders'!$B:$B,$C307,'On Orders'!E:E)</f>
        <v>0</v>
      </c>
      <c r="R307" s="22">
        <f>SUMIF('On Orders'!$B:$B,$C307,'On Orders'!F:F)</f>
        <v>0</v>
      </c>
      <c r="S307" s="22">
        <f>SUMIF('On Orders'!$B:$B,$C307,'On Orders'!G:G)</f>
        <v>0</v>
      </c>
      <c r="T307" s="22">
        <f>SUMIF('On Orders'!$B:$B,$C307,'On Orders'!H:H)</f>
        <v>0</v>
      </c>
      <c r="U307" s="3" cm="1">
        <f t="array" ref="U307">IFERROR(VLOOKUP(_xlfn.SINGLE(B:B),'[1]Pivot SI'!$D:$AN,{6,7,8,9,10,11,12},0),0)</f>
        <v>0</v>
      </c>
      <c r="V307" s="3"/>
      <c r="W307" s="3"/>
      <c r="X307" s="3"/>
      <c r="Y307" s="3"/>
      <c r="Z307" s="3"/>
      <c r="AA307" s="3"/>
      <c r="AB307" s="3">
        <v>0</v>
      </c>
      <c r="AC307" s="3">
        <v>50</v>
      </c>
      <c r="AD307" s="3">
        <v>50</v>
      </c>
      <c r="AE307" s="3">
        <v>50</v>
      </c>
      <c r="AF307" s="3">
        <v>50</v>
      </c>
      <c r="AG307" s="31">
        <f t="shared" si="155"/>
        <v>-220</v>
      </c>
      <c r="AH307" s="26">
        <f t="shared" si="125"/>
        <v>0</v>
      </c>
      <c r="AI307" s="26">
        <f t="shared" si="134"/>
        <v>-50</v>
      </c>
      <c r="AJ307" s="26">
        <f t="shared" si="135"/>
        <v>-50</v>
      </c>
      <c r="AK307" s="26">
        <f t="shared" si="136"/>
        <v>-50</v>
      </c>
      <c r="AL307" s="26">
        <f t="shared" si="137"/>
        <v>-50</v>
      </c>
      <c r="AM307" s="30">
        <f t="shared" si="149"/>
        <v>0</v>
      </c>
      <c r="AN307" s="30">
        <f t="shared" si="150"/>
        <v>0</v>
      </c>
      <c r="AO307" s="30">
        <f t="shared" si="151"/>
        <v>50</v>
      </c>
      <c r="AP307" s="30">
        <f t="shared" si="152"/>
        <v>50</v>
      </c>
      <c r="AQ307" s="30">
        <f t="shared" si="153"/>
        <v>50</v>
      </c>
      <c r="AR307" s="30">
        <f t="shared" si="154"/>
        <v>50</v>
      </c>
      <c r="AS307" s="22">
        <f t="shared" si="148"/>
        <v>200</v>
      </c>
      <c r="AT307" s="112">
        <f t="shared" si="126"/>
        <v>0</v>
      </c>
      <c r="AU307" s="112">
        <f t="shared" si="127"/>
        <v>0</v>
      </c>
      <c r="AV307" s="112">
        <f t="shared" si="128"/>
        <v>0</v>
      </c>
      <c r="AW307" s="112">
        <f t="shared" si="129"/>
        <v>0</v>
      </c>
      <c r="AX307" s="112">
        <f t="shared" si="130"/>
        <v>0</v>
      </c>
      <c r="AY307" s="112">
        <f t="shared" si="131"/>
        <v>0</v>
      </c>
      <c r="AZ307" s="112">
        <f t="shared" si="132"/>
        <v>0</v>
      </c>
      <c r="BA307" s="112">
        <f t="shared" si="133"/>
        <v>0</v>
      </c>
      <c r="BB307" s="112">
        <f t="shared" si="138"/>
        <v>23037.28448275862</v>
      </c>
      <c r="BC307" s="112">
        <f t="shared" si="139"/>
        <v>23037.28448275862</v>
      </c>
      <c r="BD307" s="112">
        <f t="shared" si="140"/>
        <v>23037.28448275862</v>
      </c>
      <c r="BE307" s="112">
        <f t="shared" si="141"/>
        <v>23037.28448275862</v>
      </c>
    </row>
    <row r="308" spans="1:57" x14ac:dyDescent="0.2">
      <c r="A308" t="s">
        <v>104</v>
      </c>
      <c r="B308"/>
      <c r="C308" s="2" t="s">
        <v>462</v>
      </c>
      <c r="D308" s="2">
        <v>855848009179</v>
      </c>
      <c r="E308" s="2" t="s">
        <v>463</v>
      </c>
      <c r="F308" s="2" t="s">
        <v>60</v>
      </c>
      <c r="G308" s="2" t="s">
        <v>391</v>
      </c>
      <c r="H308" s="2" t="s">
        <v>407</v>
      </c>
      <c r="I308" s="2" t="s">
        <v>1124</v>
      </c>
      <c r="J308" s="2" t="s">
        <v>3994</v>
      </c>
      <c r="K308" s="3">
        <v>220</v>
      </c>
      <c r="L308" s="25">
        <v>460.74568965517238</v>
      </c>
      <c r="M308" s="2" t="s">
        <v>393</v>
      </c>
      <c r="N308" s="2" t="s">
        <v>393</v>
      </c>
      <c r="O308" s="3">
        <v>0</v>
      </c>
      <c r="P308" s="3">
        <v>0</v>
      </c>
      <c r="Q308" s="21">
        <f>SUMIF('On Orders'!$B:$B,$C308,'On Orders'!E:E)</f>
        <v>0</v>
      </c>
      <c r="R308" s="22">
        <f>SUMIF('On Orders'!$B:$B,$C308,'On Orders'!F:F)</f>
        <v>0</v>
      </c>
      <c r="S308" s="22">
        <f>SUMIF('On Orders'!$B:$B,$C308,'On Orders'!G:G)</f>
        <v>450</v>
      </c>
      <c r="T308" s="22">
        <f>SUMIF('On Orders'!$B:$B,$C308,'On Orders'!H:H)</f>
        <v>0</v>
      </c>
      <c r="U308" s="3" cm="1">
        <f t="array" ref="U308">IFERROR(VLOOKUP(_xlfn.SINGLE(B:B),'[1]Pivot SI'!$D:$AN,{6,7,8,9,10,11,12},0),0)</f>
        <v>0</v>
      </c>
      <c r="V308" s="3"/>
      <c r="W308" s="3"/>
      <c r="X308" s="3"/>
      <c r="Y308" s="3"/>
      <c r="Z308" s="3"/>
      <c r="AA308" s="3"/>
      <c r="AB308" s="3">
        <v>0</v>
      </c>
      <c r="AC308" s="3">
        <v>100</v>
      </c>
      <c r="AD308" s="3">
        <v>100</v>
      </c>
      <c r="AE308" s="3">
        <v>100</v>
      </c>
      <c r="AF308" s="3">
        <v>100</v>
      </c>
      <c r="AG308" s="31">
        <f t="shared" si="155"/>
        <v>-220</v>
      </c>
      <c r="AH308" s="26">
        <f t="shared" ref="AH308:AH371" si="156">MAX(0,AG308)+S308-AB308</f>
        <v>450</v>
      </c>
      <c r="AI308" s="26">
        <f t="shared" si="134"/>
        <v>350</v>
      </c>
      <c r="AJ308" s="26">
        <f t="shared" si="135"/>
        <v>250</v>
      </c>
      <c r="AK308" s="26">
        <f t="shared" si="136"/>
        <v>150</v>
      </c>
      <c r="AL308" s="26">
        <f t="shared" si="137"/>
        <v>50</v>
      </c>
      <c r="AM308" s="30">
        <f t="shared" si="149"/>
        <v>0</v>
      </c>
      <c r="AN308" s="30">
        <f t="shared" si="150"/>
        <v>0</v>
      </c>
      <c r="AO308" s="30">
        <f t="shared" si="151"/>
        <v>100</v>
      </c>
      <c r="AP308" s="30">
        <f t="shared" si="152"/>
        <v>100</v>
      </c>
      <c r="AQ308" s="30">
        <f t="shared" si="153"/>
        <v>100</v>
      </c>
      <c r="AR308" s="30">
        <f t="shared" si="154"/>
        <v>100</v>
      </c>
      <c r="AS308" s="22">
        <f t="shared" si="148"/>
        <v>400</v>
      </c>
      <c r="AT308" s="112">
        <f t="shared" ref="AT308:AT371" si="157">U308*$L:$L</f>
        <v>0</v>
      </c>
      <c r="AU308" s="112">
        <f t="shared" ref="AU308:AU371" si="158">V308*$L:$L</f>
        <v>0</v>
      </c>
      <c r="AV308" s="112">
        <f t="shared" ref="AV308:AV371" si="159">W308*$L:$L</f>
        <v>0</v>
      </c>
      <c r="AW308" s="112">
        <f t="shared" ref="AW308:AW371" si="160">X308*$L:$L</f>
        <v>0</v>
      </c>
      <c r="AX308" s="112">
        <f t="shared" ref="AX308:AX371" si="161">Y308*$L:$L</f>
        <v>0</v>
      </c>
      <c r="AY308" s="112">
        <f t="shared" ref="AY308:AY371" si="162">Z308*$L:$L</f>
        <v>0</v>
      </c>
      <c r="AZ308" s="112">
        <f t="shared" ref="AZ308:AZ371" si="163">AA308*$L:$L</f>
        <v>0</v>
      </c>
      <c r="BA308" s="112">
        <f t="shared" ref="BA308:BA371" si="164">AB308*$L:$L</f>
        <v>0</v>
      </c>
      <c r="BB308" s="112">
        <f t="shared" si="138"/>
        <v>46074.568965517239</v>
      </c>
      <c r="BC308" s="112">
        <f t="shared" si="139"/>
        <v>46074.568965517239</v>
      </c>
      <c r="BD308" s="112">
        <f t="shared" si="140"/>
        <v>46074.568965517239</v>
      </c>
      <c r="BE308" s="112">
        <f t="shared" si="141"/>
        <v>46074.568965517239</v>
      </c>
    </row>
    <row r="309" spans="1:57" x14ac:dyDescent="0.2">
      <c r="A309" t="s">
        <v>104</v>
      </c>
      <c r="B309"/>
      <c r="C309" s="2" t="s">
        <v>464</v>
      </c>
      <c r="D309" s="2">
        <v>855848009162</v>
      </c>
      <c r="E309" s="2" t="s">
        <v>465</v>
      </c>
      <c r="F309" s="2" t="s">
        <v>60</v>
      </c>
      <c r="G309" s="2" t="s">
        <v>391</v>
      </c>
      <c r="H309" s="2" t="s">
        <v>407</v>
      </c>
      <c r="I309" s="2" t="s">
        <v>1124</v>
      </c>
      <c r="J309" s="2" t="s">
        <v>3994</v>
      </c>
      <c r="K309" s="3">
        <v>220</v>
      </c>
      <c r="L309" s="25">
        <v>460.74568965517238</v>
      </c>
      <c r="M309" s="2" t="s">
        <v>393</v>
      </c>
      <c r="N309" s="2" t="s">
        <v>393</v>
      </c>
      <c r="O309" s="3">
        <v>0</v>
      </c>
      <c r="P309" s="3">
        <v>0</v>
      </c>
      <c r="Q309" s="21">
        <f>SUMIF('On Orders'!$B:$B,$C309,'On Orders'!E:E)</f>
        <v>0</v>
      </c>
      <c r="R309" s="22">
        <f>SUMIF('On Orders'!$B:$B,$C309,'On Orders'!F:F)</f>
        <v>0</v>
      </c>
      <c r="S309" s="22">
        <f>SUMIF('On Orders'!$B:$B,$C309,'On Orders'!G:G)</f>
        <v>450</v>
      </c>
      <c r="T309" s="22">
        <f>SUMIF('On Orders'!$B:$B,$C309,'On Orders'!H:H)</f>
        <v>0</v>
      </c>
      <c r="U309" s="3" cm="1">
        <f t="array" ref="U309">IFERROR(VLOOKUP(_xlfn.SINGLE(B:B),'[1]Pivot SI'!$D:$AN,{6,7,8,9,10,11,12},0),0)</f>
        <v>0</v>
      </c>
      <c r="V309" s="3"/>
      <c r="W309" s="3"/>
      <c r="X309" s="3"/>
      <c r="Y309" s="3"/>
      <c r="Z309" s="3"/>
      <c r="AA309" s="3"/>
      <c r="AB309" s="3">
        <v>0</v>
      </c>
      <c r="AC309" s="3">
        <v>100</v>
      </c>
      <c r="AD309" s="3">
        <v>100</v>
      </c>
      <c r="AE309" s="3">
        <v>100</v>
      </c>
      <c r="AF309" s="3">
        <v>100</v>
      </c>
      <c r="AG309" s="31">
        <f t="shared" si="155"/>
        <v>-220</v>
      </c>
      <c r="AH309" s="26">
        <f t="shared" si="156"/>
        <v>450</v>
      </c>
      <c r="AI309" s="26">
        <f t="shared" ref="AI309:AI372" si="165">MAX(0,AH309)+T309-AC309</f>
        <v>350</v>
      </c>
      <c r="AJ309" s="26">
        <f t="shared" ref="AJ309:AJ372" si="166">MAX(0,AI309)-AD309</f>
        <v>250</v>
      </c>
      <c r="AK309" s="26">
        <f t="shared" ref="AK309:AK372" si="167">MAX(0,AJ309)-AE309</f>
        <v>150</v>
      </c>
      <c r="AL309" s="26">
        <f t="shared" ref="AL309:AL372" si="168">MAX(0,AK309)-AF309</f>
        <v>50</v>
      </c>
      <c r="AM309" s="30">
        <f t="shared" si="149"/>
        <v>0</v>
      </c>
      <c r="AN309" s="30">
        <f t="shared" si="150"/>
        <v>0</v>
      </c>
      <c r="AO309" s="30">
        <f t="shared" si="151"/>
        <v>100</v>
      </c>
      <c r="AP309" s="30">
        <f t="shared" si="152"/>
        <v>100</v>
      </c>
      <c r="AQ309" s="30">
        <f t="shared" si="153"/>
        <v>100</v>
      </c>
      <c r="AR309" s="30">
        <f t="shared" si="154"/>
        <v>100</v>
      </c>
      <c r="AS309" s="22">
        <f t="shared" si="148"/>
        <v>400</v>
      </c>
      <c r="AT309" s="112">
        <f t="shared" si="157"/>
        <v>0</v>
      </c>
      <c r="AU309" s="112">
        <f t="shared" si="158"/>
        <v>0</v>
      </c>
      <c r="AV309" s="112">
        <f t="shared" si="159"/>
        <v>0</v>
      </c>
      <c r="AW309" s="112">
        <f t="shared" si="160"/>
        <v>0</v>
      </c>
      <c r="AX309" s="112">
        <f t="shared" si="161"/>
        <v>0</v>
      </c>
      <c r="AY309" s="112">
        <f t="shared" si="162"/>
        <v>0</v>
      </c>
      <c r="AZ309" s="112">
        <f t="shared" si="163"/>
        <v>0</v>
      </c>
      <c r="BA309" s="112">
        <f t="shared" si="164"/>
        <v>0</v>
      </c>
      <c r="BB309" s="112">
        <f t="shared" ref="BB309:BB372" si="169">AC309*$L:$L</f>
        <v>46074.568965517239</v>
      </c>
      <c r="BC309" s="112">
        <f t="shared" ref="BC309:BC372" si="170">AD309*$L:$L</f>
        <v>46074.568965517239</v>
      </c>
      <c r="BD309" s="112">
        <f t="shared" ref="BD309:BD372" si="171">AE309*$L:$L</f>
        <v>46074.568965517239</v>
      </c>
      <c r="BE309" s="112">
        <f t="shared" ref="BE309:BE372" si="172">AF309*$L:$L</f>
        <v>46074.568965517239</v>
      </c>
    </row>
    <row r="310" spans="1:57" x14ac:dyDescent="0.2">
      <c r="A310" t="s">
        <v>56</v>
      </c>
      <c r="B310">
        <v>840168515998</v>
      </c>
      <c r="C310" s="2" t="s">
        <v>579</v>
      </c>
      <c r="D310" s="2" t="s">
        <v>580</v>
      </c>
      <c r="E310" s="2" t="s">
        <v>581</v>
      </c>
      <c r="F310" s="2" t="s">
        <v>515</v>
      </c>
      <c r="G310" s="2" t="s">
        <v>516</v>
      </c>
      <c r="H310" s="2" t="s">
        <v>578</v>
      </c>
      <c r="I310" s="2" t="s">
        <v>368</v>
      </c>
      <c r="J310" s="2" t="s">
        <v>3994</v>
      </c>
      <c r="K310" s="3">
        <v>0</v>
      </c>
      <c r="L310" s="25">
        <v>538.37</v>
      </c>
      <c r="M310" s="2" t="s">
        <v>2204</v>
      </c>
      <c r="N310" s="2" t="s">
        <v>66</v>
      </c>
      <c r="O310" s="3">
        <v>77</v>
      </c>
      <c r="P310" s="3">
        <v>17</v>
      </c>
      <c r="Q310" s="21">
        <f>SUMIF('On Orders'!$B:$B,$C310,'On Orders'!E:E)</f>
        <v>0</v>
      </c>
      <c r="R310" s="22">
        <f>SUMIF('On Orders'!$B:$B,$C310,'On Orders'!F:F)</f>
        <v>0</v>
      </c>
      <c r="S310" s="22">
        <f>SUMIF('On Orders'!$B:$B,$C310,'On Orders'!G:G)</f>
        <v>0</v>
      </c>
      <c r="T310" s="22">
        <f>SUMIF('On Orders'!$B:$B,$C310,'On Orders'!H:H)</f>
        <v>0</v>
      </c>
      <c r="U310" s="3" cm="1">
        <f t="array" ref="U310:AA310">IFERROR(VLOOKUP(_xlfn.SINGLE(B:B),'[1]Pivot SI'!$D:$AN,{6,7,8,9,10,11,12},0),0)</f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1">
        <f t="shared" si="155"/>
        <v>94</v>
      </c>
      <c r="AH310" s="26">
        <f t="shared" si="156"/>
        <v>94</v>
      </c>
      <c r="AI310" s="26">
        <f t="shared" si="165"/>
        <v>94</v>
      </c>
      <c r="AJ310" s="26">
        <f t="shared" si="166"/>
        <v>94</v>
      </c>
      <c r="AK310" s="26">
        <f t="shared" si="167"/>
        <v>94</v>
      </c>
      <c r="AL310" s="26">
        <f t="shared" si="168"/>
        <v>94</v>
      </c>
      <c r="AM310" s="30">
        <f t="shared" ref="AM310:AM314" si="173">AA310</f>
        <v>0</v>
      </c>
      <c r="AN310" s="30">
        <f t="shared" ref="AN310:AN314" si="174">AB310</f>
        <v>0</v>
      </c>
      <c r="AO310" s="30">
        <f t="shared" ref="AO310:AO314" si="175">AC310</f>
        <v>0</v>
      </c>
      <c r="AP310" s="30">
        <f t="shared" ref="AP310:AP314" si="176">AD310</f>
        <v>0</v>
      </c>
      <c r="AQ310" s="30">
        <f t="shared" ref="AQ310:AQ314" si="177">AE310</f>
        <v>0</v>
      </c>
      <c r="AR310" s="30">
        <f t="shared" ref="AR310:AR314" si="178">AF310</f>
        <v>0</v>
      </c>
      <c r="AS310" s="22">
        <f t="shared" si="148"/>
        <v>0</v>
      </c>
      <c r="AT310" s="112">
        <f t="shared" si="157"/>
        <v>0</v>
      </c>
      <c r="AU310" s="112">
        <f t="shared" si="158"/>
        <v>0</v>
      </c>
      <c r="AV310" s="112">
        <f t="shared" si="159"/>
        <v>0</v>
      </c>
      <c r="AW310" s="112">
        <f t="shared" si="160"/>
        <v>0</v>
      </c>
      <c r="AX310" s="112">
        <f t="shared" si="161"/>
        <v>0</v>
      </c>
      <c r="AY310" s="112">
        <f t="shared" si="162"/>
        <v>0</v>
      </c>
      <c r="AZ310" s="112">
        <f t="shared" si="163"/>
        <v>0</v>
      </c>
      <c r="BA310" s="112">
        <f t="shared" si="164"/>
        <v>0</v>
      </c>
      <c r="BB310" s="112">
        <f t="shared" si="169"/>
        <v>0</v>
      </c>
      <c r="BC310" s="112">
        <f t="shared" si="170"/>
        <v>0</v>
      </c>
      <c r="BD310" s="112">
        <f t="shared" si="171"/>
        <v>0</v>
      </c>
      <c r="BE310" s="112">
        <f t="shared" si="172"/>
        <v>0</v>
      </c>
    </row>
    <row r="311" spans="1:57" x14ac:dyDescent="0.2">
      <c r="A311" t="s">
        <v>56</v>
      </c>
      <c r="B311"/>
      <c r="C311" s="2" t="s">
        <v>2158</v>
      </c>
      <c r="D311" s="2" t="s">
        <v>2159</v>
      </c>
      <c r="E311" s="2" t="s">
        <v>4127</v>
      </c>
      <c r="F311" s="2" t="s">
        <v>487</v>
      </c>
      <c r="G311" s="2" t="s">
        <v>488</v>
      </c>
      <c r="H311" s="2" t="s">
        <v>4126</v>
      </c>
      <c r="I311" s="2" t="s">
        <v>368</v>
      </c>
      <c r="J311" s="2" t="s">
        <v>3994</v>
      </c>
      <c r="K311" s="3">
        <v>270</v>
      </c>
      <c r="L311" s="25">
        <v>430.6</v>
      </c>
      <c r="M311" s="2" t="s">
        <v>393</v>
      </c>
      <c r="N311" s="2" t="s">
        <v>393</v>
      </c>
      <c r="O311" s="3">
        <v>0</v>
      </c>
      <c r="P311" s="3">
        <v>0</v>
      </c>
      <c r="Q311" s="21">
        <f>SUMIF('On Orders'!$B:$B,$C311,'On Orders'!E:E)</f>
        <v>0</v>
      </c>
      <c r="R311" s="22">
        <f>SUMIF('On Orders'!$B:$B,$C311,'On Orders'!F:F)</f>
        <v>0</v>
      </c>
      <c r="S311" s="22">
        <f>SUMIF('On Orders'!$B:$B,$C311,'On Orders'!G:G)</f>
        <v>0</v>
      </c>
      <c r="T311" s="22">
        <f>SUMIF('On Orders'!$B:$B,$C311,'On Orders'!H:H)</f>
        <v>0</v>
      </c>
      <c r="U311" s="3">
        <v>0</v>
      </c>
      <c r="V311" s="3"/>
      <c r="W311" s="3"/>
      <c r="X311" s="3"/>
      <c r="Y311" s="3"/>
      <c r="Z311" s="3"/>
      <c r="AA311" s="3"/>
      <c r="AB311" s="3">
        <v>0</v>
      </c>
      <c r="AC311" s="3">
        <v>340</v>
      </c>
      <c r="AD311" s="3">
        <v>100</v>
      </c>
      <c r="AE311" s="3">
        <v>100</v>
      </c>
      <c r="AF311" s="3">
        <v>100</v>
      </c>
      <c r="AG311" s="31">
        <f t="shared" si="155"/>
        <v>-270</v>
      </c>
      <c r="AH311" s="26">
        <f t="shared" si="156"/>
        <v>0</v>
      </c>
      <c r="AI311" s="26">
        <f t="shared" si="165"/>
        <v>-340</v>
      </c>
      <c r="AJ311" s="26">
        <f t="shared" si="166"/>
        <v>-100</v>
      </c>
      <c r="AK311" s="26">
        <f t="shared" si="167"/>
        <v>-100</v>
      </c>
      <c r="AL311" s="26">
        <f t="shared" si="168"/>
        <v>-100</v>
      </c>
      <c r="AM311" s="30">
        <f t="shared" si="173"/>
        <v>0</v>
      </c>
      <c r="AN311" s="30">
        <f t="shared" si="174"/>
        <v>0</v>
      </c>
      <c r="AO311" s="30">
        <f t="shared" si="175"/>
        <v>340</v>
      </c>
      <c r="AP311" s="30">
        <f t="shared" si="176"/>
        <v>100</v>
      </c>
      <c r="AQ311" s="30">
        <f t="shared" si="177"/>
        <v>100</v>
      </c>
      <c r="AR311" s="30">
        <f t="shared" si="178"/>
        <v>100</v>
      </c>
      <c r="AS311" s="22">
        <f t="shared" si="148"/>
        <v>640</v>
      </c>
      <c r="AT311" s="112">
        <f t="shared" si="157"/>
        <v>0</v>
      </c>
      <c r="AU311" s="112">
        <f t="shared" si="158"/>
        <v>0</v>
      </c>
      <c r="AV311" s="112">
        <f t="shared" si="159"/>
        <v>0</v>
      </c>
      <c r="AW311" s="112">
        <f t="shared" si="160"/>
        <v>0</v>
      </c>
      <c r="AX311" s="112">
        <f t="shared" si="161"/>
        <v>0</v>
      </c>
      <c r="AY311" s="112">
        <f t="shared" si="162"/>
        <v>0</v>
      </c>
      <c r="AZ311" s="112">
        <f t="shared" si="163"/>
        <v>0</v>
      </c>
      <c r="BA311" s="112">
        <f t="shared" si="164"/>
        <v>0</v>
      </c>
      <c r="BB311" s="112">
        <f t="shared" si="169"/>
        <v>146404</v>
      </c>
      <c r="BC311" s="112">
        <f t="shared" si="170"/>
        <v>43060</v>
      </c>
      <c r="BD311" s="112">
        <f t="shared" si="171"/>
        <v>43060</v>
      </c>
      <c r="BE311" s="112">
        <f t="shared" si="172"/>
        <v>43060</v>
      </c>
    </row>
    <row r="312" spans="1:57" x14ac:dyDescent="0.2">
      <c r="A312" t="s">
        <v>56</v>
      </c>
      <c r="B312">
        <v>840168546701</v>
      </c>
      <c r="C312" s="2" t="s">
        <v>2161</v>
      </c>
      <c r="D312" s="2">
        <v>840168546701</v>
      </c>
      <c r="E312" s="2" t="s">
        <v>2162</v>
      </c>
      <c r="F312" s="2" t="s">
        <v>487</v>
      </c>
      <c r="G312" s="2" t="s">
        <v>488</v>
      </c>
      <c r="H312" s="2" t="s">
        <v>504</v>
      </c>
      <c r="I312" s="2" t="s">
        <v>368</v>
      </c>
      <c r="J312" s="2" t="s">
        <v>3994</v>
      </c>
      <c r="K312" s="3">
        <v>270</v>
      </c>
      <c r="L312" s="25">
        <v>430.6</v>
      </c>
      <c r="M312" s="2" t="s">
        <v>2202</v>
      </c>
      <c r="N312" s="2" t="s">
        <v>393</v>
      </c>
      <c r="O312" s="3">
        <v>0</v>
      </c>
      <c r="P312" s="3">
        <v>236</v>
      </c>
      <c r="Q312" s="21">
        <f>SUMIF('On Orders'!$B:$B,$C312,'On Orders'!E:E)</f>
        <v>0</v>
      </c>
      <c r="R312" s="22">
        <f>SUMIF('On Orders'!$B:$B,$C312,'On Orders'!F:F)</f>
        <v>0</v>
      </c>
      <c r="S312" s="22">
        <f>SUMIF('On Orders'!$B:$B,$C312,'On Orders'!G:G)</f>
        <v>0</v>
      </c>
      <c r="T312" s="22">
        <f>SUMIF('On Orders'!$B:$B,$C312,'On Orders'!H:H)</f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120</v>
      </c>
      <c r="AA312" s="3">
        <v>46</v>
      </c>
      <c r="AB312" s="3">
        <v>83</v>
      </c>
      <c r="AC312" s="3">
        <v>14</v>
      </c>
      <c r="AD312" s="3">
        <v>44</v>
      </c>
      <c r="AE312" s="3">
        <v>63</v>
      </c>
      <c r="AF312" s="3">
        <v>26</v>
      </c>
      <c r="AG312" s="31">
        <f t="shared" si="155"/>
        <v>-80</v>
      </c>
      <c r="AH312" s="26">
        <f t="shared" si="156"/>
        <v>-83</v>
      </c>
      <c r="AI312" s="26">
        <f t="shared" si="165"/>
        <v>-14</v>
      </c>
      <c r="AJ312" s="26">
        <f t="shared" si="166"/>
        <v>-44</v>
      </c>
      <c r="AK312" s="26">
        <f t="shared" si="167"/>
        <v>-63</v>
      </c>
      <c r="AL312" s="26">
        <f t="shared" si="168"/>
        <v>-26</v>
      </c>
      <c r="AM312" s="30">
        <f t="shared" si="173"/>
        <v>46</v>
      </c>
      <c r="AN312" s="30">
        <f t="shared" si="174"/>
        <v>83</v>
      </c>
      <c r="AO312" s="30">
        <f t="shared" si="175"/>
        <v>14</v>
      </c>
      <c r="AP312" s="30">
        <f t="shared" si="176"/>
        <v>44</v>
      </c>
      <c r="AQ312" s="30">
        <f t="shared" si="177"/>
        <v>63</v>
      </c>
      <c r="AR312" s="30">
        <f t="shared" si="178"/>
        <v>26</v>
      </c>
      <c r="AS312" s="22">
        <f t="shared" si="148"/>
        <v>276</v>
      </c>
      <c r="AT312" s="112">
        <f t="shared" si="157"/>
        <v>0</v>
      </c>
      <c r="AU312" s="112">
        <f t="shared" si="158"/>
        <v>0</v>
      </c>
      <c r="AV312" s="112">
        <f t="shared" si="159"/>
        <v>0</v>
      </c>
      <c r="AW312" s="112">
        <f t="shared" si="160"/>
        <v>0</v>
      </c>
      <c r="AX312" s="112">
        <f t="shared" si="161"/>
        <v>0</v>
      </c>
      <c r="AY312" s="112">
        <f t="shared" si="162"/>
        <v>51672</v>
      </c>
      <c r="AZ312" s="112">
        <f t="shared" si="163"/>
        <v>19807.600000000002</v>
      </c>
      <c r="BA312" s="112">
        <f t="shared" si="164"/>
        <v>35739.800000000003</v>
      </c>
      <c r="BB312" s="112">
        <f t="shared" si="169"/>
        <v>6028.4000000000005</v>
      </c>
      <c r="BC312" s="112">
        <f t="shared" si="170"/>
        <v>18946.400000000001</v>
      </c>
      <c r="BD312" s="112">
        <f t="shared" si="171"/>
        <v>27127.800000000003</v>
      </c>
      <c r="BE312" s="112">
        <f t="shared" si="172"/>
        <v>11195.6</v>
      </c>
    </row>
    <row r="313" spans="1:57" x14ac:dyDescent="0.2">
      <c r="A313" t="s">
        <v>56</v>
      </c>
      <c r="B313">
        <v>840168538263</v>
      </c>
      <c r="C313" s="2" t="s">
        <v>2163</v>
      </c>
      <c r="D313" s="2">
        <v>840168538263</v>
      </c>
      <c r="E313" s="2" t="s">
        <v>2164</v>
      </c>
      <c r="F313" s="2" t="s">
        <v>60</v>
      </c>
      <c r="G313" s="2" t="s">
        <v>79</v>
      </c>
      <c r="H313" s="2" t="s">
        <v>80</v>
      </c>
      <c r="I313" s="2" t="s">
        <v>368</v>
      </c>
      <c r="J313" s="2" t="s">
        <v>3994</v>
      </c>
      <c r="K313" s="3">
        <v>110</v>
      </c>
      <c r="L313" s="25">
        <v>387.54</v>
      </c>
      <c r="M313" s="2" t="s">
        <v>2203</v>
      </c>
      <c r="N313" s="2" t="s">
        <v>393</v>
      </c>
      <c r="O313" s="3">
        <v>0</v>
      </c>
      <c r="P313" s="3">
        <v>72</v>
      </c>
      <c r="Q313" s="21">
        <f>SUMIF('On Orders'!$B:$B,$C313,'On Orders'!E:E)</f>
        <v>0</v>
      </c>
      <c r="R313" s="22">
        <f>SUMIF('On Orders'!$B:$B,$C313,'On Orders'!F:F)</f>
        <v>0</v>
      </c>
      <c r="S313" s="22">
        <f>SUMIF('On Orders'!$B:$B,$C313,'On Orders'!G:G)</f>
        <v>0</v>
      </c>
      <c r="T313" s="22">
        <f>SUMIF('On Orders'!$B:$B,$C313,'On Orders'!H:H)</f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96</v>
      </c>
      <c r="AB313" s="3">
        <v>50</v>
      </c>
      <c r="AC313" s="3">
        <v>22</v>
      </c>
      <c r="AD313" s="3">
        <v>0</v>
      </c>
      <c r="AE313" s="3">
        <v>0</v>
      </c>
      <c r="AF313" s="3">
        <v>0</v>
      </c>
      <c r="AG313" s="31">
        <f t="shared" si="155"/>
        <v>-134</v>
      </c>
      <c r="AH313" s="26">
        <f t="shared" si="156"/>
        <v>-50</v>
      </c>
      <c r="AI313" s="26">
        <f t="shared" si="165"/>
        <v>-22</v>
      </c>
      <c r="AJ313" s="26">
        <f t="shared" si="166"/>
        <v>0</v>
      </c>
      <c r="AK313" s="26">
        <f t="shared" si="167"/>
        <v>0</v>
      </c>
      <c r="AL313" s="26">
        <f t="shared" si="168"/>
        <v>0</v>
      </c>
      <c r="AM313" s="30">
        <f t="shared" si="173"/>
        <v>96</v>
      </c>
      <c r="AN313" s="30">
        <v>72</v>
      </c>
      <c r="AO313" s="30">
        <v>0</v>
      </c>
      <c r="AP313" s="30">
        <f t="shared" si="176"/>
        <v>0</v>
      </c>
      <c r="AQ313" s="30">
        <f t="shared" si="177"/>
        <v>0</v>
      </c>
      <c r="AR313" s="30">
        <f t="shared" si="178"/>
        <v>0</v>
      </c>
      <c r="AS313" s="22">
        <f t="shared" si="148"/>
        <v>168</v>
      </c>
      <c r="AT313" s="112">
        <f t="shared" si="157"/>
        <v>0</v>
      </c>
      <c r="AU313" s="112">
        <f t="shared" si="158"/>
        <v>0</v>
      </c>
      <c r="AV313" s="112">
        <f t="shared" si="159"/>
        <v>0</v>
      </c>
      <c r="AW313" s="112">
        <f t="shared" si="160"/>
        <v>0</v>
      </c>
      <c r="AX313" s="112">
        <f t="shared" si="161"/>
        <v>0</v>
      </c>
      <c r="AY313" s="112">
        <f t="shared" si="162"/>
        <v>0</v>
      </c>
      <c r="AZ313" s="112">
        <f t="shared" si="163"/>
        <v>37203.840000000004</v>
      </c>
      <c r="BA313" s="112">
        <f t="shared" si="164"/>
        <v>19377</v>
      </c>
      <c r="BB313" s="112">
        <f t="shared" si="169"/>
        <v>8525.880000000001</v>
      </c>
      <c r="BC313" s="112">
        <f t="shared" si="170"/>
        <v>0</v>
      </c>
      <c r="BD313" s="112">
        <f t="shared" si="171"/>
        <v>0</v>
      </c>
      <c r="BE313" s="112">
        <f t="shared" si="172"/>
        <v>0</v>
      </c>
    </row>
    <row r="314" spans="1:57" x14ac:dyDescent="0.2">
      <c r="A314" t="s">
        <v>56</v>
      </c>
      <c r="B314" s="38" t="s">
        <v>77</v>
      </c>
      <c r="C314" s="2" t="s">
        <v>76</v>
      </c>
      <c r="D314" s="2" t="s">
        <v>77</v>
      </c>
      <c r="E314" s="2" t="s">
        <v>78</v>
      </c>
      <c r="F314" s="2" t="s">
        <v>60</v>
      </c>
      <c r="G314" s="2" t="s">
        <v>79</v>
      </c>
      <c r="H314" s="2" t="s">
        <v>80</v>
      </c>
      <c r="I314" s="2" t="s">
        <v>368</v>
      </c>
      <c r="J314" s="2" t="s">
        <v>3994</v>
      </c>
      <c r="K314" s="3">
        <v>110</v>
      </c>
      <c r="L314" s="25">
        <v>193.58</v>
      </c>
      <c r="M314" s="2" t="s">
        <v>2202</v>
      </c>
      <c r="N314" s="2" t="s">
        <v>28</v>
      </c>
      <c r="O314" s="3">
        <v>0</v>
      </c>
      <c r="P314" s="3">
        <v>15</v>
      </c>
      <c r="Q314" s="21">
        <f>SUMIF('On Orders'!$B:$B,$C314,'On Orders'!E:E)</f>
        <v>0</v>
      </c>
      <c r="R314" s="22">
        <f>SUMIF('On Orders'!$B:$B,$C314,'On Orders'!F:F)</f>
        <v>0</v>
      </c>
      <c r="S314" s="22">
        <f>SUMIF('On Orders'!$B:$B,$C314,'On Orders'!G:G)</f>
        <v>0</v>
      </c>
      <c r="T314" s="22">
        <f>SUMIF('On Orders'!$B:$B,$C314,'On Orders'!H:H)</f>
        <v>0</v>
      </c>
      <c r="U314" s="3">
        <v>0</v>
      </c>
      <c r="V314" s="3">
        <v>0</v>
      </c>
      <c r="W314" s="3">
        <v>0</v>
      </c>
      <c r="X314" s="3">
        <v>170</v>
      </c>
      <c r="Y314" s="3">
        <v>223</v>
      </c>
      <c r="Z314" s="3">
        <v>51</v>
      </c>
      <c r="AA314" s="3">
        <v>125</v>
      </c>
      <c r="AB314" s="3">
        <v>50</v>
      </c>
      <c r="AC314" s="3">
        <v>30</v>
      </c>
      <c r="AD314" s="3">
        <v>30</v>
      </c>
      <c r="AE314" s="3">
        <v>80</v>
      </c>
      <c r="AF314" s="3">
        <v>30</v>
      </c>
      <c r="AG314" s="31">
        <f t="shared" si="155"/>
        <v>-220</v>
      </c>
      <c r="AH314" s="26">
        <f t="shared" si="156"/>
        <v>-50</v>
      </c>
      <c r="AI314" s="26">
        <f t="shared" si="165"/>
        <v>-30</v>
      </c>
      <c r="AJ314" s="26">
        <f t="shared" si="166"/>
        <v>-30</v>
      </c>
      <c r="AK314" s="26">
        <f t="shared" si="167"/>
        <v>-80</v>
      </c>
      <c r="AL314" s="26">
        <f t="shared" si="168"/>
        <v>-30</v>
      </c>
      <c r="AM314" s="30">
        <f t="shared" si="173"/>
        <v>125</v>
      </c>
      <c r="AN314" s="30">
        <f t="shared" si="174"/>
        <v>50</v>
      </c>
      <c r="AO314" s="30">
        <f t="shared" si="175"/>
        <v>30</v>
      </c>
      <c r="AP314" s="30">
        <f t="shared" si="176"/>
        <v>30</v>
      </c>
      <c r="AQ314" s="30">
        <f t="shared" si="177"/>
        <v>80</v>
      </c>
      <c r="AR314" s="30">
        <f t="shared" si="178"/>
        <v>30</v>
      </c>
      <c r="AS314" s="22">
        <f t="shared" si="148"/>
        <v>345</v>
      </c>
      <c r="AT314" s="112">
        <f t="shared" si="157"/>
        <v>0</v>
      </c>
      <c r="AU314" s="112">
        <f t="shared" si="158"/>
        <v>0</v>
      </c>
      <c r="AV314" s="112">
        <f t="shared" si="159"/>
        <v>0</v>
      </c>
      <c r="AW314" s="112">
        <f t="shared" si="160"/>
        <v>32908.6</v>
      </c>
      <c r="AX314" s="112">
        <f t="shared" si="161"/>
        <v>43168.340000000004</v>
      </c>
      <c r="AY314" s="112">
        <f t="shared" si="162"/>
        <v>9872.58</v>
      </c>
      <c r="AZ314" s="112">
        <f t="shared" si="163"/>
        <v>24197.5</v>
      </c>
      <c r="BA314" s="112">
        <f t="shared" si="164"/>
        <v>9679</v>
      </c>
      <c r="BB314" s="112">
        <f t="shared" si="169"/>
        <v>5807.4000000000005</v>
      </c>
      <c r="BC314" s="112">
        <f t="shared" si="170"/>
        <v>5807.4000000000005</v>
      </c>
      <c r="BD314" s="112">
        <f t="shared" si="171"/>
        <v>15486.400000000001</v>
      </c>
      <c r="BE314" s="112">
        <f t="shared" si="172"/>
        <v>5807.4000000000005</v>
      </c>
    </row>
    <row r="315" spans="1:57" x14ac:dyDescent="0.2">
      <c r="A315" t="s">
        <v>20</v>
      </c>
      <c r="B315" t="s">
        <v>21</v>
      </c>
      <c r="C315" s="2" t="s">
        <v>22</v>
      </c>
      <c r="D315" s="2">
        <v>846537071317</v>
      </c>
      <c r="E315" s="2" t="s">
        <v>23</v>
      </c>
      <c r="F315" s="2" t="s">
        <v>3988</v>
      </c>
      <c r="G315" s="2" t="s">
        <v>25</v>
      </c>
      <c r="H315" s="2" t="s">
        <v>26</v>
      </c>
      <c r="I315" s="2" t="s">
        <v>27</v>
      </c>
      <c r="J315" s="2" t="s">
        <v>3995</v>
      </c>
      <c r="K315" s="3">
        <v>650</v>
      </c>
      <c r="L315" s="25">
        <v>309.83</v>
      </c>
      <c r="M315" s="2" t="s">
        <v>2202</v>
      </c>
      <c r="N315" s="2" t="s">
        <v>28</v>
      </c>
      <c r="O315" s="3">
        <v>7572</v>
      </c>
      <c r="P315" s="3">
        <v>46460</v>
      </c>
      <c r="Q315" s="21">
        <f>SUMIF('On Orders'!$B:$B,$C315,'On Orders'!E:E)</f>
        <v>0</v>
      </c>
      <c r="R315" s="22">
        <f>SUMIF('On Orders'!$B:$B,$C315,'On Orders'!F:F)</f>
        <v>0</v>
      </c>
      <c r="S315" s="22">
        <f>SUMIF('On Orders'!$B:$B,$C315,'On Orders'!G:G)</f>
        <v>0</v>
      </c>
      <c r="T315" s="22">
        <f>SUMIF('On Orders'!$B:$B,$C315,'On Orders'!H:H)</f>
        <v>0</v>
      </c>
      <c r="U315" s="3">
        <f>IFERROR(VLOOKUP(B:B,'[1]SI vs ST'!$B:$P,15,0),0)</f>
        <v>1834</v>
      </c>
      <c r="V315" s="3" cm="1">
        <f t="array" ref="V315:Z315">IFERROR(VLOOKUP(_xlfn.SINGLE(B:B),'[1]Pivot ST'!$D:$P,{6,7,8,9,10},0),0)</f>
        <v>1252</v>
      </c>
      <c r="W315" s="3">
        <v>830</v>
      </c>
      <c r="X315" s="3">
        <v>991</v>
      </c>
      <c r="Y315" s="3">
        <v>778</v>
      </c>
      <c r="Z315" s="3">
        <v>813</v>
      </c>
      <c r="AA315" s="3">
        <v>3500</v>
      </c>
      <c r="AB315" s="3">
        <v>3500</v>
      </c>
      <c r="AC315" s="3">
        <v>3500</v>
      </c>
      <c r="AD315" s="3">
        <v>5000</v>
      </c>
      <c r="AE315" s="3">
        <v>7500</v>
      </c>
      <c r="AF315" s="3">
        <v>7500</v>
      </c>
      <c r="AG315" s="31">
        <f t="shared" si="155"/>
        <v>49882</v>
      </c>
      <c r="AH315" s="26">
        <f t="shared" si="156"/>
        <v>46382</v>
      </c>
      <c r="AI315" s="26">
        <f t="shared" si="165"/>
        <v>42882</v>
      </c>
      <c r="AJ315" s="26">
        <f t="shared" si="166"/>
        <v>37882</v>
      </c>
      <c r="AK315" s="26">
        <f t="shared" si="167"/>
        <v>30382</v>
      </c>
      <c r="AL315" s="26">
        <f t="shared" si="168"/>
        <v>22882</v>
      </c>
      <c r="AM315" s="30">
        <f t="shared" ref="AM315:AM378" si="179">IF($M315="Descontinuado",0,IF($G315="iPhone 18",AA315,MAX(0,-AG315)))</f>
        <v>0</v>
      </c>
      <c r="AN315" s="30">
        <f t="shared" ref="AN315:AN378" si="180">IF($M315="Descontinuado",0,IF($G315="iPhone 18",AB315,MAX(0,-AH315)))</f>
        <v>0</v>
      </c>
      <c r="AO315" s="30">
        <f t="shared" ref="AO315:AO378" si="181">IF($M315="Descontinuado",0,IF($G315="iPhone 18",AC315,MAX(0,-AI315)))</f>
        <v>0</v>
      </c>
      <c r="AP315" s="30">
        <f t="shared" ref="AP315:AP378" si="182">IF($M315="Descontinuado",0,IF($G315="iPhone 18",AD315,MAX(0,-AJ315)))</f>
        <v>0</v>
      </c>
      <c r="AQ315" s="30">
        <f t="shared" ref="AQ315:AQ378" si="183">IF($M315="Descontinuado",0,IF($G315="iPhone 18",AE315,MAX(0,-AK315)))</f>
        <v>0</v>
      </c>
      <c r="AR315" s="30">
        <f t="shared" ref="AR315:AR378" si="184">IF($M315="Descontinuado",0,IF($G315="iPhone 18",AF315,MAX(0,-AL315)))</f>
        <v>0</v>
      </c>
      <c r="AS315" s="22">
        <f t="shared" si="148"/>
        <v>0</v>
      </c>
      <c r="AT315" s="112">
        <f t="shared" si="157"/>
        <v>568228.22</v>
      </c>
      <c r="AU315" s="112">
        <f t="shared" si="158"/>
        <v>387907.16</v>
      </c>
      <c r="AV315" s="112">
        <f t="shared" si="159"/>
        <v>257158.9</v>
      </c>
      <c r="AW315" s="112">
        <f t="shared" si="160"/>
        <v>307041.52999999997</v>
      </c>
      <c r="AX315" s="112">
        <f t="shared" si="161"/>
        <v>241047.74</v>
      </c>
      <c r="AY315" s="112">
        <f t="shared" si="162"/>
        <v>251891.78999999998</v>
      </c>
      <c r="AZ315" s="112">
        <f t="shared" si="163"/>
        <v>1084405</v>
      </c>
      <c r="BA315" s="112">
        <f t="shared" si="164"/>
        <v>1084405</v>
      </c>
      <c r="BB315" s="112">
        <f t="shared" si="169"/>
        <v>1084405</v>
      </c>
      <c r="BC315" s="112">
        <f t="shared" si="170"/>
        <v>1549150</v>
      </c>
      <c r="BD315" s="112">
        <f t="shared" si="171"/>
        <v>2323725</v>
      </c>
      <c r="BE315" s="112">
        <f t="shared" si="172"/>
        <v>2323725</v>
      </c>
    </row>
    <row r="316" spans="1:57" x14ac:dyDescent="0.2">
      <c r="A316" t="s">
        <v>20</v>
      </c>
      <c r="B316" t="s">
        <v>29</v>
      </c>
      <c r="C316" s="2" t="s">
        <v>30</v>
      </c>
      <c r="D316" s="2" t="s">
        <v>31</v>
      </c>
      <c r="E316" s="2" t="s">
        <v>32</v>
      </c>
      <c r="F316" t="s">
        <v>4152</v>
      </c>
      <c r="G316" s="2" t="s">
        <v>34</v>
      </c>
      <c r="H316" s="2" t="s">
        <v>35</v>
      </c>
      <c r="I316" s="2" t="s">
        <v>27</v>
      </c>
      <c r="J316" s="2" t="s">
        <v>3995</v>
      </c>
      <c r="K316" s="3">
        <v>300</v>
      </c>
      <c r="L316" s="25">
        <v>232.24</v>
      </c>
      <c r="M316" s="2" t="s">
        <v>2203</v>
      </c>
      <c r="N316" s="2" t="s">
        <v>28</v>
      </c>
      <c r="O316" s="3">
        <v>856</v>
      </c>
      <c r="P316" s="3">
        <v>3175</v>
      </c>
      <c r="Q316" s="21">
        <f>SUMIF('On Orders'!$B:$B,$C316,'On Orders'!E:E)</f>
        <v>0</v>
      </c>
      <c r="R316" s="22">
        <f>SUMIF('On Orders'!$B:$B,$C316,'On Orders'!F:F)</f>
        <v>0</v>
      </c>
      <c r="S316" s="22">
        <f>SUMIF('On Orders'!$B:$B,$C316,'On Orders'!G:G)</f>
        <v>0</v>
      </c>
      <c r="T316" s="22">
        <f>SUMIF('On Orders'!$B:$B,$C316,'On Orders'!H:H)</f>
        <v>0</v>
      </c>
      <c r="U316" s="3">
        <f>IFERROR(VLOOKUP(B:B,'[1]SI vs ST'!$B:$P,15,0),0)</f>
        <v>319</v>
      </c>
      <c r="V316" s="3" cm="1">
        <f t="array" ref="V316:Z316">IFERROR(VLOOKUP(_xlfn.SINGLE(B:B),'[1]Pivot ST'!$D:$P,{6,7,8,9,10},0),0)</f>
        <v>275</v>
      </c>
      <c r="W316" s="3">
        <v>192</v>
      </c>
      <c r="X316" s="3">
        <v>161</v>
      </c>
      <c r="Y316" s="3">
        <v>161</v>
      </c>
      <c r="Z316" s="3">
        <v>136</v>
      </c>
      <c r="AA316" s="3">
        <v>213</v>
      </c>
      <c r="AB316" s="3">
        <v>226</v>
      </c>
      <c r="AC316" s="3">
        <v>238</v>
      </c>
      <c r="AD316" s="3">
        <v>263</v>
      </c>
      <c r="AE316" s="3">
        <v>295</v>
      </c>
      <c r="AF316" s="3">
        <v>295</v>
      </c>
      <c r="AG316" s="31">
        <f t="shared" si="155"/>
        <v>3518</v>
      </c>
      <c r="AH316" s="26">
        <f t="shared" si="156"/>
        <v>3292</v>
      </c>
      <c r="AI316" s="26">
        <f t="shared" si="165"/>
        <v>3054</v>
      </c>
      <c r="AJ316" s="26">
        <f t="shared" si="166"/>
        <v>2791</v>
      </c>
      <c r="AK316" s="26">
        <f t="shared" si="167"/>
        <v>2496</v>
      </c>
      <c r="AL316" s="26">
        <f t="shared" si="168"/>
        <v>2201</v>
      </c>
      <c r="AM316" s="30">
        <f t="shared" si="179"/>
        <v>0</v>
      </c>
      <c r="AN316" s="30">
        <f t="shared" si="180"/>
        <v>0</v>
      </c>
      <c r="AO316" s="30">
        <f t="shared" si="181"/>
        <v>0</v>
      </c>
      <c r="AP316" s="30">
        <f t="shared" si="182"/>
        <v>0</v>
      </c>
      <c r="AQ316" s="30">
        <f t="shared" si="183"/>
        <v>0</v>
      </c>
      <c r="AR316" s="30">
        <f t="shared" si="184"/>
        <v>0</v>
      </c>
      <c r="AS316" s="22">
        <f t="shared" si="148"/>
        <v>0</v>
      </c>
      <c r="AT316" s="112">
        <f t="shared" si="157"/>
        <v>74084.56</v>
      </c>
      <c r="AU316" s="112">
        <f t="shared" si="158"/>
        <v>63866</v>
      </c>
      <c r="AV316" s="112">
        <f t="shared" si="159"/>
        <v>44590.080000000002</v>
      </c>
      <c r="AW316" s="112">
        <f t="shared" si="160"/>
        <v>37390.639999999999</v>
      </c>
      <c r="AX316" s="112">
        <f t="shared" si="161"/>
        <v>37390.639999999999</v>
      </c>
      <c r="AY316" s="112">
        <f t="shared" si="162"/>
        <v>31584.639999999999</v>
      </c>
      <c r="AZ316" s="112">
        <f t="shared" si="163"/>
        <v>49467.12</v>
      </c>
      <c r="BA316" s="112">
        <f t="shared" si="164"/>
        <v>52486.240000000005</v>
      </c>
      <c r="BB316" s="112">
        <f t="shared" si="169"/>
        <v>55273.120000000003</v>
      </c>
      <c r="BC316" s="112">
        <f t="shared" si="170"/>
        <v>61079.12</v>
      </c>
      <c r="BD316" s="112">
        <f t="shared" si="171"/>
        <v>68510.8</v>
      </c>
      <c r="BE316" s="112">
        <f t="shared" si="172"/>
        <v>68510.8</v>
      </c>
    </row>
    <row r="317" spans="1:57" x14ac:dyDescent="0.2">
      <c r="A317" t="s">
        <v>20</v>
      </c>
      <c r="B317" t="s">
        <v>36</v>
      </c>
      <c r="C317" s="2" t="s">
        <v>37</v>
      </c>
      <c r="D317" s="2" t="s">
        <v>38</v>
      </c>
      <c r="E317" s="2" t="s">
        <v>39</v>
      </c>
      <c r="F317" s="2" t="s">
        <v>3862</v>
      </c>
      <c r="G317" s="2" t="s">
        <v>40</v>
      </c>
      <c r="H317" s="2" t="s">
        <v>41</v>
      </c>
      <c r="I317" s="2" t="s">
        <v>27</v>
      </c>
      <c r="J317" s="2" t="s">
        <v>3995</v>
      </c>
      <c r="K317" s="3">
        <v>650</v>
      </c>
      <c r="L317" s="25">
        <v>154.66</v>
      </c>
      <c r="M317" s="2" t="s">
        <v>2202</v>
      </c>
      <c r="N317" s="2" t="s">
        <v>28</v>
      </c>
      <c r="O317" s="3">
        <v>6267</v>
      </c>
      <c r="P317" s="3">
        <v>7150</v>
      </c>
      <c r="Q317" s="21">
        <f>SUMIF('On Orders'!$B:$B,$C317,'On Orders'!E:E)</f>
        <v>0</v>
      </c>
      <c r="R317" s="22">
        <f>SUMIF('On Orders'!$B:$B,$C317,'On Orders'!F:F)</f>
        <v>20032</v>
      </c>
      <c r="S317" s="22">
        <f>SUMIF('On Orders'!$B:$B,$C317,'On Orders'!G:G)</f>
        <v>0</v>
      </c>
      <c r="T317" s="22">
        <f>SUMIF('On Orders'!$B:$B,$C317,'On Orders'!H:H)</f>
        <v>0</v>
      </c>
      <c r="U317" s="3">
        <f>IFERROR(VLOOKUP(B:B,'[1]SI vs ST'!$B:$P,15,0),0)</f>
        <v>7939</v>
      </c>
      <c r="V317" s="3" cm="1">
        <f t="array" ref="V317:Z317">IFERROR(VLOOKUP(_xlfn.SINGLE(B:B),'[1]Pivot ST'!$D:$P,{6,7,8,9,10},0),0)</f>
        <v>3344</v>
      </c>
      <c r="W317" s="3">
        <v>4637</v>
      </c>
      <c r="X317" s="3">
        <v>6763</v>
      </c>
      <c r="Y317" s="3">
        <v>6873</v>
      </c>
      <c r="Z317" s="3">
        <v>6272</v>
      </c>
      <c r="AA317" s="3">
        <v>6265</v>
      </c>
      <c r="AB317" s="3">
        <v>3981</v>
      </c>
      <c r="AC317" s="3">
        <v>4202</v>
      </c>
      <c r="AD317" s="3">
        <v>4644</v>
      </c>
      <c r="AE317" s="3">
        <v>5197</v>
      </c>
      <c r="AF317" s="3">
        <v>5197</v>
      </c>
      <c r="AG317" s="31">
        <f t="shared" si="155"/>
        <v>26534</v>
      </c>
      <c r="AH317" s="26">
        <f t="shared" si="156"/>
        <v>22553</v>
      </c>
      <c r="AI317" s="26">
        <f t="shared" si="165"/>
        <v>18351</v>
      </c>
      <c r="AJ317" s="26">
        <f t="shared" si="166"/>
        <v>13707</v>
      </c>
      <c r="AK317" s="26">
        <f t="shared" si="167"/>
        <v>8510</v>
      </c>
      <c r="AL317" s="26">
        <f t="shared" si="168"/>
        <v>3313</v>
      </c>
      <c r="AM317" s="30">
        <f t="shared" si="179"/>
        <v>0</v>
      </c>
      <c r="AN317" s="30">
        <f t="shared" si="180"/>
        <v>0</v>
      </c>
      <c r="AO317" s="30">
        <f t="shared" si="181"/>
        <v>0</v>
      </c>
      <c r="AP317" s="30">
        <f t="shared" si="182"/>
        <v>0</v>
      </c>
      <c r="AQ317" s="30">
        <f t="shared" si="183"/>
        <v>0</v>
      </c>
      <c r="AR317" s="30">
        <f t="shared" si="184"/>
        <v>0</v>
      </c>
      <c r="AS317" s="22">
        <f t="shared" si="148"/>
        <v>0</v>
      </c>
      <c r="AT317" s="112">
        <f t="shared" si="157"/>
        <v>1227845.74</v>
      </c>
      <c r="AU317" s="112">
        <f t="shared" si="158"/>
        <v>517183.04</v>
      </c>
      <c r="AV317" s="112">
        <f t="shared" si="159"/>
        <v>717158.42</v>
      </c>
      <c r="AW317" s="112">
        <f t="shared" si="160"/>
        <v>1045965.58</v>
      </c>
      <c r="AX317" s="112">
        <f t="shared" si="161"/>
        <v>1062978.18</v>
      </c>
      <c r="AY317" s="112">
        <f t="shared" si="162"/>
        <v>970027.52000000002</v>
      </c>
      <c r="AZ317" s="112">
        <f t="shared" si="163"/>
        <v>968944.9</v>
      </c>
      <c r="BA317" s="112">
        <f t="shared" si="164"/>
        <v>615701.46</v>
      </c>
      <c r="BB317" s="112">
        <f t="shared" si="169"/>
        <v>649881.31999999995</v>
      </c>
      <c r="BC317" s="112">
        <f t="shared" si="170"/>
        <v>718241.04</v>
      </c>
      <c r="BD317" s="112">
        <f t="shared" si="171"/>
        <v>803768.02</v>
      </c>
      <c r="BE317" s="112">
        <f t="shared" si="172"/>
        <v>803768.02</v>
      </c>
    </row>
    <row r="318" spans="1:57" x14ac:dyDescent="0.2">
      <c r="A318" t="s">
        <v>20</v>
      </c>
      <c r="B318" t="s">
        <v>42</v>
      </c>
      <c r="C318" s="2" t="s">
        <v>43</v>
      </c>
      <c r="D318" s="2" t="s">
        <v>44</v>
      </c>
      <c r="E318" s="2" t="s">
        <v>45</v>
      </c>
      <c r="F318" s="2" t="s">
        <v>3862</v>
      </c>
      <c r="G318" s="2" t="s">
        <v>40</v>
      </c>
      <c r="H318" s="2" t="s">
        <v>46</v>
      </c>
      <c r="I318" s="2" t="s">
        <v>27</v>
      </c>
      <c r="J318" s="2" t="s">
        <v>3995</v>
      </c>
      <c r="K318" s="3">
        <v>650</v>
      </c>
      <c r="L318" s="25">
        <v>180.52</v>
      </c>
      <c r="M318" s="2" t="s">
        <v>2202</v>
      </c>
      <c r="N318" s="2" t="s">
        <v>28</v>
      </c>
      <c r="O318" s="3">
        <v>8415</v>
      </c>
      <c r="P318" s="3">
        <v>6013</v>
      </c>
      <c r="Q318" s="21">
        <f>SUMIF('On Orders'!$B:$B,$C318,'On Orders'!E:E)</f>
        <v>0</v>
      </c>
      <c r="R318" s="22">
        <f>SUMIF('On Orders'!$B:$B,$C318,'On Orders'!F:F)</f>
        <v>10048</v>
      </c>
      <c r="S318" s="22">
        <f>SUMIF('On Orders'!$B:$B,$C318,'On Orders'!G:G)</f>
        <v>0</v>
      </c>
      <c r="T318" s="22">
        <f>SUMIF('On Orders'!$B:$B,$C318,'On Orders'!H:H)</f>
        <v>0</v>
      </c>
      <c r="U318" s="3">
        <f>IFERROR(VLOOKUP(B:B,'[1]SI vs ST'!$B:$P,15,0),0)</f>
        <v>2988</v>
      </c>
      <c r="V318" s="3" cm="1">
        <f t="array" ref="V318:Z318">IFERROR(VLOOKUP(_xlfn.SINGLE(B:B),'[1]Pivot ST'!$D:$P,{6,7,8,9,10},0),0)</f>
        <v>5482</v>
      </c>
      <c r="W318" s="3">
        <v>3640</v>
      </c>
      <c r="X318" s="3">
        <v>2739</v>
      </c>
      <c r="Y318" s="3">
        <v>2346</v>
      </c>
      <c r="Z318" s="3">
        <v>3062</v>
      </c>
      <c r="AA318" s="3">
        <v>3593</v>
      </c>
      <c r="AB318" s="3">
        <v>2283</v>
      </c>
      <c r="AC318" s="3">
        <v>2410</v>
      </c>
      <c r="AD318" s="3">
        <v>2664</v>
      </c>
      <c r="AE318" s="3">
        <v>2981</v>
      </c>
      <c r="AF318" s="3">
        <v>2981</v>
      </c>
      <c r="AG318" s="31">
        <f t="shared" si="155"/>
        <v>20233</v>
      </c>
      <c r="AH318" s="26">
        <f t="shared" si="156"/>
        <v>17950</v>
      </c>
      <c r="AI318" s="26">
        <f t="shared" si="165"/>
        <v>15540</v>
      </c>
      <c r="AJ318" s="26">
        <f t="shared" si="166"/>
        <v>12876</v>
      </c>
      <c r="AK318" s="26">
        <f t="shared" si="167"/>
        <v>9895</v>
      </c>
      <c r="AL318" s="26">
        <f t="shared" si="168"/>
        <v>6914</v>
      </c>
      <c r="AM318" s="30">
        <f t="shared" si="179"/>
        <v>0</v>
      </c>
      <c r="AN318" s="30">
        <f t="shared" si="180"/>
        <v>0</v>
      </c>
      <c r="AO318" s="30">
        <f t="shared" si="181"/>
        <v>0</v>
      </c>
      <c r="AP318" s="30">
        <f t="shared" si="182"/>
        <v>0</v>
      </c>
      <c r="AQ318" s="30">
        <f t="shared" si="183"/>
        <v>0</v>
      </c>
      <c r="AR318" s="30">
        <f t="shared" si="184"/>
        <v>0</v>
      </c>
      <c r="AS318" s="22">
        <f t="shared" si="148"/>
        <v>0</v>
      </c>
      <c r="AT318" s="112">
        <f t="shared" si="157"/>
        <v>539393.76</v>
      </c>
      <c r="AU318" s="112">
        <f t="shared" si="158"/>
        <v>989610.64</v>
      </c>
      <c r="AV318" s="112">
        <f t="shared" si="159"/>
        <v>657092.80000000005</v>
      </c>
      <c r="AW318" s="112">
        <f t="shared" si="160"/>
        <v>494444.28</v>
      </c>
      <c r="AX318" s="112">
        <f t="shared" si="161"/>
        <v>423499.92000000004</v>
      </c>
      <c r="AY318" s="112">
        <f t="shared" si="162"/>
        <v>552752.24</v>
      </c>
      <c r="AZ318" s="112">
        <f t="shared" si="163"/>
        <v>648608.36</v>
      </c>
      <c r="BA318" s="112">
        <f t="shared" si="164"/>
        <v>412127.16000000003</v>
      </c>
      <c r="BB318" s="112">
        <f t="shared" si="169"/>
        <v>435053.2</v>
      </c>
      <c r="BC318" s="112">
        <f t="shared" si="170"/>
        <v>480905.28</v>
      </c>
      <c r="BD318" s="112">
        <f t="shared" si="171"/>
        <v>538130.12</v>
      </c>
      <c r="BE318" s="112">
        <f t="shared" si="172"/>
        <v>538130.12</v>
      </c>
    </row>
    <row r="319" spans="1:57" x14ac:dyDescent="0.2">
      <c r="A319" t="s">
        <v>20</v>
      </c>
      <c r="B319" t="s">
        <v>47</v>
      </c>
      <c r="C319" s="2" t="s">
        <v>48</v>
      </c>
      <c r="D319" s="2">
        <v>846537095085</v>
      </c>
      <c r="E319" s="2" t="s">
        <v>49</v>
      </c>
      <c r="F319" t="s">
        <v>4152</v>
      </c>
      <c r="G319" s="2" t="s">
        <v>50</v>
      </c>
      <c r="H319" s="2" t="s">
        <v>51</v>
      </c>
      <c r="I319" s="2" t="s">
        <v>27</v>
      </c>
      <c r="J319" s="2" t="s">
        <v>3995</v>
      </c>
      <c r="K319" s="3">
        <v>650</v>
      </c>
      <c r="L319" s="25">
        <v>232.24</v>
      </c>
      <c r="M319" s="2" t="s">
        <v>2202</v>
      </c>
      <c r="N319" s="2" t="s">
        <v>28</v>
      </c>
      <c r="O319" s="3">
        <v>1319</v>
      </c>
      <c r="P319" s="3">
        <v>42894</v>
      </c>
      <c r="Q319" s="21">
        <f>SUMIF('On Orders'!$B:$B,$C319,'On Orders'!E:E)</f>
        <v>0</v>
      </c>
      <c r="R319" s="22">
        <f>SUMIF('On Orders'!$B:$B,$C319,'On Orders'!F:F)</f>
        <v>15072</v>
      </c>
      <c r="S319" s="22">
        <f>SUMIF('On Orders'!$B:$B,$C319,'On Orders'!G:G)</f>
        <v>0</v>
      </c>
      <c r="T319" s="22">
        <f>SUMIF('On Orders'!$B:$B,$C319,'On Orders'!H:H)</f>
        <v>0</v>
      </c>
      <c r="U319" s="3">
        <f>IFERROR(VLOOKUP(B:B,'[1]SI vs ST'!$B:$P,15,0),0)</f>
        <v>7043</v>
      </c>
      <c r="V319" s="3" cm="1">
        <f t="array" ref="V319:Z319">IFERROR(VLOOKUP(_xlfn.SINGLE(B:B),'[1]Pivot ST'!$D:$P,{6,7,8,9,10},0),0)</f>
        <v>3508</v>
      </c>
      <c r="W319" s="3">
        <v>2149</v>
      </c>
      <c r="X319" s="3">
        <v>3299</v>
      </c>
      <c r="Y319" s="3">
        <v>3576</v>
      </c>
      <c r="Z319" s="3">
        <v>3785</v>
      </c>
      <c r="AA319" s="3">
        <v>4577</v>
      </c>
      <c r="AB319" s="3">
        <v>4846</v>
      </c>
      <c r="AC319" s="3">
        <v>5115</v>
      </c>
      <c r="AD319" s="3">
        <v>5653</v>
      </c>
      <c r="AE319" s="3">
        <v>6326</v>
      </c>
      <c r="AF319" s="3">
        <v>6326</v>
      </c>
      <c r="AG319" s="31">
        <f t="shared" si="155"/>
        <v>54058</v>
      </c>
      <c r="AH319" s="26">
        <f t="shared" si="156"/>
        <v>49212</v>
      </c>
      <c r="AI319" s="26">
        <f t="shared" si="165"/>
        <v>44097</v>
      </c>
      <c r="AJ319" s="26">
        <f t="shared" si="166"/>
        <v>38444</v>
      </c>
      <c r="AK319" s="26">
        <f t="shared" si="167"/>
        <v>32118</v>
      </c>
      <c r="AL319" s="26">
        <f t="shared" si="168"/>
        <v>25792</v>
      </c>
      <c r="AM319" s="30">
        <f t="shared" si="179"/>
        <v>0</v>
      </c>
      <c r="AN319" s="30">
        <f t="shared" si="180"/>
        <v>0</v>
      </c>
      <c r="AO319" s="30">
        <f t="shared" si="181"/>
        <v>0</v>
      </c>
      <c r="AP319" s="30">
        <f t="shared" si="182"/>
        <v>0</v>
      </c>
      <c r="AQ319" s="30">
        <f t="shared" si="183"/>
        <v>0</v>
      </c>
      <c r="AR319" s="30">
        <f t="shared" si="184"/>
        <v>0</v>
      </c>
      <c r="AS319" s="22">
        <f t="shared" si="148"/>
        <v>0</v>
      </c>
      <c r="AT319" s="112">
        <f t="shared" si="157"/>
        <v>1635666.32</v>
      </c>
      <c r="AU319" s="112">
        <f t="shared" si="158"/>
        <v>814697.92</v>
      </c>
      <c r="AV319" s="112">
        <f t="shared" si="159"/>
        <v>499083.76</v>
      </c>
      <c r="AW319" s="112">
        <f t="shared" si="160"/>
        <v>766159.76</v>
      </c>
      <c r="AX319" s="112">
        <f t="shared" si="161"/>
        <v>830490.24</v>
      </c>
      <c r="AY319" s="112">
        <f t="shared" si="162"/>
        <v>879028.4</v>
      </c>
      <c r="AZ319" s="112">
        <f t="shared" si="163"/>
        <v>1062962.48</v>
      </c>
      <c r="BA319" s="112">
        <f t="shared" si="164"/>
        <v>1125435.04</v>
      </c>
      <c r="BB319" s="112">
        <f t="shared" si="169"/>
        <v>1187907.6000000001</v>
      </c>
      <c r="BC319" s="112">
        <f t="shared" si="170"/>
        <v>1312852.72</v>
      </c>
      <c r="BD319" s="112">
        <f t="shared" si="171"/>
        <v>1469150.24</v>
      </c>
      <c r="BE319" s="112">
        <f t="shared" si="172"/>
        <v>1469150.24</v>
      </c>
    </row>
    <row r="320" spans="1:57" x14ac:dyDescent="0.2">
      <c r="A320" t="s">
        <v>20</v>
      </c>
      <c r="B320" t="s">
        <v>52</v>
      </c>
      <c r="C320" s="2" t="s">
        <v>53</v>
      </c>
      <c r="D320" s="2">
        <v>846537095092</v>
      </c>
      <c r="E320" s="2" t="s">
        <v>54</v>
      </c>
      <c r="F320" t="s">
        <v>4152</v>
      </c>
      <c r="G320" s="2" t="s">
        <v>50</v>
      </c>
      <c r="H320" s="2" t="s">
        <v>55</v>
      </c>
      <c r="I320" s="2" t="s">
        <v>27</v>
      </c>
      <c r="J320" s="2" t="s">
        <v>3995</v>
      </c>
      <c r="K320" s="3">
        <v>650</v>
      </c>
      <c r="L320" s="25">
        <v>283.97000000000003</v>
      </c>
      <c r="M320" s="2" t="s">
        <v>2202</v>
      </c>
      <c r="N320" s="2" t="s">
        <v>28</v>
      </c>
      <c r="O320" s="3">
        <v>4099</v>
      </c>
      <c r="P320" s="3">
        <v>6297</v>
      </c>
      <c r="Q320" s="21">
        <f>SUMIF('On Orders'!$B:$B,$C320,'On Orders'!E:E)</f>
        <v>0</v>
      </c>
      <c r="R320" s="22">
        <f>SUMIF('On Orders'!$B:$B,$C320,'On Orders'!F:F)</f>
        <v>5088</v>
      </c>
      <c r="S320" s="22">
        <f>SUMIF('On Orders'!$B:$B,$C320,'On Orders'!G:G)</f>
        <v>0</v>
      </c>
      <c r="T320" s="22">
        <f>SUMIF('On Orders'!$B:$B,$C320,'On Orders'!H:H)</f>
        <v>0</v>
      </c>
      <c r="U320" s="3">
        <f>IFERROR(VLOOKUP(B:B,'[1]SI vs ST'!$B:$P,15,0),0)</f>
        <v>0</v>
      </c>
      <c r="V320" s="3" cm="1">
        <f t="array" ref="V320:Z320">IFERROR(VLOOKUP(_xlfn.SINGLE(B:B),'[1]Pivot ST'!$D:$P,{6,7,8,9,10},0),0)</f>
        <v>957</v>
      </c>
      <c r="W320" s="3">
        <v>1818</v>
      </c>
      <c r="X320" s="3">
        <v>1938</v>
      </c>
      <c r="Y320" s="3">
        <v>2091</v>
      </c>
      <c r="Z320" s="3">
        <v>2623</v>
      </c>
      <c r="AA320" s="3">
        <v>2352</v>
      </c>
      <c r="AB320" s="3">
        <v>2490</v>
      </c>
      <c r="AC320" s="3">
        <v>2628</v>
      </c>
      <c r="AD320" s="3">
        <v>2905</v>
      </c>
      <c r="AE320" s="3">
        <v>3251</v>
      </c>
      <c r="AF320" s="3">
        <v>3251</v>
      </c>
      <c r="AG320" s="31">
        <f t="shared" si="155"/>
        <v>12482</v>
      </c>
      <c r="AH320" s="26">
        <f t="shared" si="156"/>
        <v>9992</v>
      </c>
      <c r="AI320" s="26">
        <f t="shared" si="165"/>
        <v>7364</v>
      </c>
      <c r="AJ320" s="26">
        <f t="shared" si="166"/>
        <v>4459</v>
      </c>
      <c r="AK320" s="26">
        <f t="shared" si="167"/>
        <v>1208</v>
      </c>
      <c r="AL320" s="26">
        <f t="shared" si="168"/>
        <v>-2043</v>
      </c>
      <c r="AM320" s="30">
        <f t="shared" si="179"/>
        <v>0</v>
      </c>
      <c r="AN320" s="30">
        <f t="shared" si="180"/>
        <v>0</v>
      </c>
      <c r="AO320" s="30">
        <f t="shared" si="181"/>
        <v>0</v>
      </c>
      <c r="AP320" s="30">
        <f t="shared" si="182"/>
        <v>0</v>
      </c>
      <c r="AQ320" s="30">
        <f t="shared" si="183"/>
        <v>0</v>
      </c>
      <c r="AR320" s="30">
        <f t="shared" si="184"/>
        <v>2043</v>
      </c>
      <c r="AS320" s="22">
        <f t="shared" si="148"/>
        <v>2043</v>
      </c>
      <c r="AT320" s="112">
        <f t="shared" si="157"/>
        <v>0</v>
      </c>
      <c r="AU320" s="112">
        <f t="shared" si="158"/>
        <v>271759.29000000004</v>
      </c>
      <c r="AV320" s="112">
        <f t="shared" si="159"/>
        <v>516257.46</v>
      </c>
      <c r="AW320" s="112">
        <f t="shared" si="160"/>
        <v>550333.8600000001</v>
      </c>
      <c r="AX320" s="112">
        <f t="shared" si="161"/>
        <v>593781.27</v>
      </c>
      <c r="AY320" s="112">
        <f t="shared" si="162"/>
        <v>744853.31</v>
      </c>
      <c r="AZ320" s="112">
        <f t="shared" si="163"/>
        <v>667897.44000000006</v>
      </c>
      <c r="BA320" s="112">
        <f t="shared" si="164"/>
        <v>707085.3</v>
      </c>
      <c r="BB320" s="112">
        <f t="shared" si="169"/>
        <v>746273.16</v>
      </c>
      <c r="BC320" s="112">
        <f t="shared" si="170"/>
        <v>824932.85000000009</v>
      </c>
      <c r="BD320" s="112">
        <f t="shared" si="171"/>
        <v>923186.47000000009</v>
      </c>
      <c r="BE320" s="112">
        <f t="shared" si="172"/>
        <v>923186.47000000009</v>
      </c>
    </row>
    <row r="321" spans="1:57" x14ac:dyDescent="0.2">
      <c r="A321" t="s">
        <v>56</v>
      </c>
      <c r="B321" t="s">
        <v>57</v>
      </c>
      <c r="C321" s="2" t="s">
        <v>58</v>
      </c>
      <c r="D321" s="2">
        <v>840168546381</v>
      </c>
      <c r="E321" s="2" t="s">
        <v>59</v>
      </c>
      <c r="F321" s="2" t="s">
        <v>60</v>
      </c>
      <c r="G321" s="2" t="s">
        <v>61</v>
      </c>
      <c r="H321" s="2" t="s">
        <v>62</v>
      </c>
      <c r="I321" s="2" t="s">
        <v>27</v>
      </c>
      <c r="J321" s="2" t="s">
        <v>3995</v>
      </c>
      <c r="K321" s="3">
        <v>200</v>
      </c>
      <c r="L321" s="25">
        <v>516.72</v>
      </c>
      <c r="M321" s="2" t="s">
        <v>2203</v>
      </c>
      <c r="N321" s="2" t="s">
        <v>28</v>
      </c>
      <c r="O321" s="3">
        <v>2329</v>
      </c>
      <c r="P321" s="3">
        <v>98</v>
      </c>
      <c r="Q321" s="21">
        <f>SUMIF('On Orders'!$B:$B,$C321,'On Orders'!E:E)</f>
        <v>0</v>
      </c>
      <c r="R321" s="22">
        <f>SUMIF('On Orders'!$B:$B,$C321,'On Orders'!F:F)</f>
        <v>0</v>
      </c>
      <c r="S321" s="22">
        <f>SUMIF('On Orders'!$B:$B,$C321,'On Orders'!G:G)</f>
        <v>0</v>
      </c>
      <c r="T321" s="22">
        <f>SUMIF('On Orders'!$B:$B,$C321,'On Orders'!H:H)</f>
        <v>0</v>
      </c>
      <c r="U321" s="3">
        <f>IFERROR(VLOOKUP(B:B,'[1]SI vs ST'!$B:$P,15,0),0)</f>
        <v>518</v>
      </c>
      <c r="V321" s="3" cm="1">
        <f t="array" ref="V321:Z321">IFERROR(VLOOKUP(_xlfn.SINGLE(B:B),'[1]Pivot ST'!$D:$P,{6,7,8,9,10},0),0)</f>
        <v>289</v>
      </c>
      <c r="W321" s="3">
        <v>193</v>
      </c>
      <c r="X321" s="3">
        <v>118</v>
      </c>
      <c r="Y321" s="3">
        <v>96</v>
      </c>
      <c r="Z321" s="3">
        <v>159</v>
      </c>
      <c r="AA321" s="3">
        <v>384</v>
      </c>
      <c r="AB321" s="3">
        <v>323</v>
      </c>
      <c r="AC321" s="3">
        <v>153</v>
      </c>
      <c r="AD321" s="3">
        <v>265</v>
      </c>
      <c r="AE321" s="3">
        <v>251</v>
      </c>
      <c r="AF321" s="3">
        <v>211</v>
      </c>
      <c r="AG321" s="31">
        <f t="shared" si="155"/>
        <v>1843</v>
      </c>
      <c r="AH321" s="26">
        <f t="shared" si="156"/>
        <v>1520</v>
      </c>
      <c r="AI321" s="26">
        <f t="shared" si="165"/>
        <v>1367</v>
      </c>
      <c r="AJ321" s="26">
        <f t="shared" si="166"/>
        <v>1102</v>
      </c>
      <c r="AK321" s="26">
        <f t="shared" si="167"/>
        <v>851</v>
      </c>
      <c r="AL321" s="26">
        <f t="shared" si="168"/>
        <v>640</v>
      </c>
      <c r="AM321" s="30">
        <f t="shared" si="179"/>
        <v>0</v>
      </c>
      <c r="AN321" s="30">
        <f t="shared" si="180"/>
        <v>0</v>
      </c>
      <c r="AO321" s="30">
        <f t="shared" si="181"/>
        <v>0</v>
      </c>
      <c r="AP321" s="30">
        <f t="shared" si="182"/>
        <v>0</v>
      </c>
      <c r="AQ321" s="30">
        <f t="shared" si="183"/>
        <v>0</v>
      </c>
      <c r="AR321" s="30">
        <f t="shared" si="184"/>
        <v>0</v>
      </c>
      <c r="AS321" s="22">
        <f t="shared" si="148"/>
        <v>0</v>
      </c>
      <c r="AT321" s="112">
        <f t="shared" si="157"/>
        <v>267660.96000000002</v>
      </c>
      <c r="AU321" s="112">
        <f t="shared" si="158"/>
        <v>149332.08000000002</v>
      </c>
      <c r="AV321" s="112">
        <f t="shared" si="159"/>
        <v>99726.96</v>
      </c>
      <c r="AW321" s="112">
        <f t="shared" si="160"/>
        <v>60972.960000000006</v>
      </c>
      <c r="AX321" s="112">
        <f t="shared" si="161"/>
        <v>49605.120000000003</v>
      </c>
      <c r="AY321" s="112">
        <f t="shared" si="162"/>
        <v>82158.48000000001</v>
      </c>
      <c r="AZ321" s="112">
        <f t="shared" si="163"/>
        <v>198420.48000000001</v>
      </c>
      <c r="BA321" s="112">
        <f t="shared" si="164"/>
        <v>166900.56</v>
      </c>
      <c r="BB321" s="112">
        <f t="shared" si="169"/>
        <v>79058.16</v>
      </c>
      <c r="BC321" s="112">
        <f t="shared" si="170"/>
        <v>136930.80000000002</v>
      </c>
      <c r="BD321" s="112">
        <f t="shared" si="171"/>
        <v>129696.72</v>
      </c>
      <c r="BE321" s="112">
        <f t="shared" si="172"/>
        <v>109027.92000000001</v>
      </c>
    </row>
    <row r="322" spans="1:57" x14ac:dyDescent="0.2">
      <c r="A322" t="s">
        <v>20</v>
      </c>
      <c r="B322" t="s">
        <v>63</v>
      </c>
      <c r="C322" s="2" t="s">
        <v>64</v>
      </c>
      <c r="D322" s="2">
        <v>846537091520</v>
      </c>
      <c r="E322" s="2" t="s">
        <v>65</v>
      </c>
      <c r="F322" t="s">
        <v>4152</v>
      </c>
      <c r="G322" s="2" t="s">
        <v>50</v>
      </c>
      <c r="H322" s="2" t="s">
        <v>51</v>
      </c>
      <c r="I322" s="2" t="s">
        <v>27</v>
      </c>
      <c r="J322" s="2" t="s">
        <v>3995</v>
      </c>
      <c r="K322" s="3">
        <v>500</v>
      </c>
      <c r="L322" s="25">
        <v>232.24</v>
      </c>
      <c r="M322" s="2" t="s">
        <v>2204</v>
      </c>
      <c r="N322" s="2" t="s">
        <v>66</v>
      </c>
      <c r="O322" s="3">
        <v>5377</v>
      </c>
      <c r="P322" s="3">
        <v>158</v>
      </c>
      <c r="Q322" s="21">
        <f>SUMIF('On Orders'!$B:$B,$C322,'On Orders'!E:E)</f>
        <v>0</v>
      </c>
      <c r="R322" s="22">
        <f>SUMIF('On Orders'!$B:$B,$C322,'On Orders'!F:F)</f>
        <v>0</v>
      </c>
      <c r="S322" s="22">
        <f>SUMIF('On Orders'!$B:$B,$C322,'On Orders'!G:G)</f>
        <v>0</v>
      </c>
      <c r="T322" s="22">
        <f>SUMIF('On Orders'!$B:$B,$C322,'On Orders'!H:H)</f>
        <v>0</v>
      </c>
      <c r="U322" s="3">
        <f>IFERROR(VLOOKUP(B:B,'[1]SI vs ST'!$B:$P,15,0),0)</f>
        <v>3069</v>
      </c>
      <c r="V322" s="3" cm="1">
        <f t="array" ref="V322:Z322">IFERROR(VLOOKUP(_xlfn.SINGLE(B:B),'[1]Pivot ST'!$D:$P,{6,7,8,9,10},0),0)</f>
        <v>1836</v>
      </c>
      <c r="W322" s="3">
        <v>2533</v>
      </c>
      <c r="X322" s="3">
        <v>1750</v>
      </c>
      <c r="Y322" s="3">
        <v>1187</v>
      </c>
      <c r="Z322" s="3">
        <v>1227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1">
        <f t="shared" si="155"/>
        <v>5035</v>
      </c>
      <c r="AH322" s="26">
        <f t="shared" si="156"/>
        <v>5035</v>
      </c>
      <c r="AI322" s="26">
        <f t="shared" si="165"/>
        <v>5035</v>
      </c>
      <c r="AJ322" s="26">
        <f t="shared" si="166"/>
        <v>5035</v>
      </c>
      <c r="AK322" s="26">
        <f t="shared" si="167"/>
        <v>5035</v>
      </c>
      <c r="AL322" s="26">
        <f t="shared" si="168"/>
        <v>5035</v>
      </c>
      <c r="AM322" s="30">
        <f t="shared" si="179"/>
        <v>0</v>
      </c>
      <c r="AN322" s="30">
        <f t="shared" si="180"/>
        <v>0</v>
      </c>
      <c r="AO322" s="30">
        <f t="shared" si="181"/>
        <v>0</v>
      </c>
      <c r="AP322" s="30">
        <f t="shared" si="182"/>
        <v>0</v>
      </c>
      <c r="AQ322" s="30">
        <f t="shared" si="183"/>
        <v>0</v>
      </c>
      <c r="AR322" s="30">
        <f t="shared" si="184"/>
        <v>0</v>
      </c>
      <c r="AS322" s="22">
        <f t="shared" si="148"/>
        <v>0</v>
      </c>
      <c r="AT322" s="112">
        <f t="shared" si="157"/>
        <v>712744.56</v>
      </c>
      <c r="AU322" s="112">
        <f t="shared" si="158"/>
        <v>426392.64</v>
      </c>
      <c r="AV322" s="112">
        <f t="shared" si="159"/>
        <v>588263.92000000004</v>
      </c>
      <c r="AW322" s="112">
        <f t="shared" si="160"/>
        <v>406420</v>
      </c>
      <c r="AX322" s="112">
        <f t="shared" si="161"/>
        <v>275668.88</v>
      </c>
      <c r="AY322" s="112">
        <f t="shared" si="162"/>
        <v>284958.48000000004</v>
      </c>
      <c r="AZ322" s="112">
        <f t="shared" si="163"/>
        <v>0</v>
      </c>
      <c r="BA322" s="112">
        <f t="shared" si="164"/>
        <v>0</v>
      </c>
      <c r="BB322" s="112">
        <f t="shared" si="169"/>
        <v>0</v>
      </c>
      <c r="BC322" s="112">
        <f t="shared" si="170"/>
        <v>0</v>
      </c>
      <c r="BD322" s="112">
        <f t="shared" si="171"/>
        <v>0</v>
      </c>
      <c r="BE322" s="112">
        <f t="shared" si="172"/>
        <v>0</v>
      </c>
    </row>
    <row r="323" spans="1:57" x14ac:dyDescent="0.2">
      <c r="A323" t="s">
        <v>20</v>
      </c>
      <c r="B323" t="s">
        <v>67</v>
      </c>
      <c r="C323" s="2" t="s">
        <v>68</v>
      </c>
      <c r="D323" s="2">
        <v>846537091537</v>
      </c>
      <c r="E323" s="2" t="s">
        <v>69</v>
      </c>
      <c r="F323" t="s">
        <v>4152</v>
      </c>
      <c r="G323" s="2" t="s">
        <v>50</v>
      </c>
      <c r="H323" s="2" t="s">
        <v>55</v>
      </c>
      <c r="I323" s="2" t="s">
        <v>27</v>
      </c>
      <c r="J323" s="2" t="s">
        <v>3995</v>
      </c>
      <c r="K323" s="3">
        <v>500</v>
      </c>
      <c r="L323" s="25">
        <v>283.97000000000003</v>
      </c>
      <c r="M323" s="2" t="s">
        <v>2204</v>
      </c>
      <c r="N323" s="2" t="s">
        <v>66</v>
      </c>
      <c r="O323" s="3">
        <v>657</v>
      </c>
      <c r="P323" s="3">
        <v>0</v>
      </c>
      <c r="Q323" s="21">
        <f>SUMIF('On Orders'!$B:$B,$C323,'On Orders'!E:E)</f>
        <v>0</v>
      </c>
      <c r="R323" s="22">
        <f>SUMIF('On Orders'!$B:$B,$C323,'On Orders'!F:F)</f>
        <v>0</v>
      </c>
      <c r="S323" s="22">
        <f>SUMIF('On Orders'!$B:$B,$C323,'On Orders'!G:G)</f>
        <v>0</v>
      </c>
      <c r="T323" s="22">
        <f>SUMIF('On Orders'!$B:$B,$C323,'On Orders'!H:H)</f>
        <v>0</v>
      </c>
      <c r="U323" s="3">
        <f>IFERROR(VLOOKUP(B:B,'[1]SI vs ST'!$B:$P,15,0),0)</f>
        <v>3957</v>
      </c>
      <c r="V323" s="3" cm="1">
        <f t="array" ref="V323:Z323">IFERROR(VLOOKUP(_xlfn.SINGLE(B:B),'[1]Pivot ST'!$D:$P,{6,7,8,9,10},0),0)</f>
        <v>2370</v>
      </c>
      <c r="W323" s="3">
        <v>1099</v>
      </c>
      <c r="X323" s="3">
        <v>667</v>
      </c>
      <c r="Y323" s="3">
        <v>355</v>
      </c>
      <c r="Z323" s="3">
        <v>334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1">
        <f t="shared" si="155"/>
        <v>157</v>
      </c>
      <c r="AH323" s="26">
        <f t="shared" si="156"/>
        <v>157</v>
      </c>
      <c r="AI323" s="26">
        <f t="shared" si="165"/>
        <v>157</v>
      </c>
      <c r="AJ323" s="26">
        <f t="shared" si="166"/>
        <v>157</v>
      </c>
      <c r="AK323" s="26">
        <f t="shared" si="167"/>
        <v>157</v>
      </c>
      <c r="AL323" s="26">
        <f t="shared" si="168"/>
        <v>157</v>
      </c>
      <c r="AM323" s="30">
        <f t="shared" si="179"/>
        <v>0</v>
      </c>
      <c r="AN323" s="30">
        <f t="shared" si="180"/>
        <v>0</v>
      </c>
      <c r="AO323" s="30">
        <f t="shared" si="181"/>
        <v>0</v>
      </c>
      <c r="AP323" s="30">
        <f t="shared" si="182"/>
        <v>0</v>
      </c>
      <c r="AQ323" s="30">
        <f t="shared" si="183"/>
        <v>0</v>
      </c>
      <c r="AR323" s="30">
        <f t="shared" si="184"/>
        <v>0</v>
      </c>
      <c r="AS323" s="22">
        <f t="shared" si="148"/>
        <v>0</v>
      </c>
      <c r="AT323" s="112">
        <f t="shared" si="157"/>
        <v>1123669.29</v>
      </c>
      <c r="AU323" s="112">
        <f t="shared" si="158"/>
        <v>673008.9</v>
      </c>
      <c r="AV323" s="112">
        <f t="shared" si="159"/>
        <v>312083.03000000003</v>
      </c>
      <c r="AW323" s="112">
        <f t="shared" si="160"/>
        <v>189407.99000000002</v>
      </c>
      <c r="AX323" s="112">
        <f t="shared" si="161"/>
        <v>100809.35</v>
      </c>
      <c r="AY323" s="112">
        <f t="shared" si="162"/>
        <v>94845.98000000001</v>
      </c>
      <c r="AZ323" s="112">
        <f t="shared" si="163"/>
        <v>0</v>
      </c>
      <c r="BA323" s="112">
        <f t="shared" si="164"/>
        <v>0</v>
      </c>
      <c r="BB323" s="112">
        <f t="shared" si="169"/>
        <v>0</v>
      </c>
      <c r="BC323" s="112">
        <f t="shared" si="170"/>
        <v>0</v>
      </c>
      <c r="BD323" s="112">
        <f t="shared" si="171"/>
        <v>0</v>
      </c>
      <c r="BE323" s="112">
        <f t="shared" si="172"/>
        <v>0</v>
      </c>
    </row>
    <row r="324" spans="1:57" x14ac:dyDescent="0.2">
      <c r="A324" t="s">
        <v>56</v>
      </c>
      <c r="B324" t="s">
        <v>70</v>
      </c>
      <c r="C324" s="2" t="s">
        <v>71</v>
      </c>
      <c r="D324" s="2" t="s">
        <v>72</v>
      </c>
      <c r="E324" s="2" t="s">
        <v>73</v>
      </c>
      <c r="F324" s="2" t="s">
        <v>60</v>
      </c>
      <c r="G324" s="2" t="s">
        <v>61</v>
      </c>
      <c r="H324" s="2" t="s">
        <v>74</v>
      </c>
      <c r="I324" s="2" t="s">
        <v>27</v>
      </c>
      <c r="J324" s="2" t="s">
        <v>3995</v>
      </c>
      <c r="K324" s="3">
        <v>200</v>
      </c>
      <c r="L324" s="25">
        <v>516.72</v>
      </c>
      <c r="M324" s="2" t="s">
        <v>2203</v>
      </c>
      <c r="N324" s="2" t="s">
        <v>66</v>
      </c>
      <c r="O324" s="3">
        <v>2576</v>
      </c>
      <c r="P324" s="3">
        <v>9</v>
      </c>
      <c r="Q324" s="21">
        <f>SUMIF('On Orders'!$B:$B,$C324,'On Orders'!E:E)</f>
        <v>0</v>
      </c>
      <c r="R324" s="22">
        <f>SUMIF('On Orders'!$B:$B,$C324,'On Orders'!F:F)</f>
        <v>0</v>
      </c>
      <c r="S324" s="22">
        <f>SUMIF('On Orders'!$B:$B,$C324,'On Orders'!G:G)</f>
        <v>0</v>
      </c>
      <c r="T324" s="22">
        <f>SUMIF('On Orders'!$B:$B,$C324,'On Orders'!H:H)</f>
        <v>0</v>
      </c>
      <c r="U324" s="3">
        <f>IFERROR(VLOOKUP(B:B,'[1]SI vs ST'!$B:$P,15,0),0)</f>
        <v>1786</v>
      </c>
      <c r="V324" s="3" cm="1">
        <f t="array" ref="V324:Z324">IFERROR(VLOOKUP(_xlfn.SINGLE(B:B),'[1]Pivot ST'!$D:$P,{6,7,8,9,10},0),0)</f>
        <v>761</v>
      </c>
      <c r="W324" s="3">
        <v>444</v>
      </c>
      <c r="X324" s="3">
        <v>399</v>
      </c>
      <c r="Y324" s="3">
        <v>486</v>
      </c>
      <c r="Z324" s="3">
        <v>492</v>
      </c>
      <c r="AA324" s="3">
        <v>3093</v>
      </c>
      <c r="AB324" s="3">
        <v>3154</v>
      </c>
      <c r="AC324" s="3">
        <v>1193</v>
      </c>
      <c r="AD324" s="3">
        <v>1070</v>
      </c>
      <c r="AE324" s="3">
        <v>0</v>
      </c>
      <c r="AF324" s="3">
        <v>0</v>
      </c>
      <c r="AG324" s="31">
        <f t="shared" si="155"/>
        <v>-708</v>
      </c>
      <c r="AH324" s="26">
        <f t="shared" si="156"/>
        <v>-3154</v>
      </c>
      <c r="AI324" s="26">
        <f t="shared" si="165"/>
        <v>-1193</v>
      </c>
      <c r="AJ324" s="26">
        <f t="shared" si="166"/>
        <v>-1070</v>
      </c>
      <c r="AK324" s="26">
        <f t="shared" si="167"/>
        <v>0</v>
      </c>
      <c r="AL324" s="26">
        <f t="shared" si="168"/>
        <v>0</v>
      </c>
      <c r="AM324" s="30">
        <f t="shared" si="179"/>
        <v>708</v>
      </c>
      <c r="AN324" s="30">
        <f t="shared" si="180"/>
        <v>3154</v>
      </c>
      <c r="AO324" s="30">
        <f t="shared" si="181"/>
        <v>1193</v>
      </c>
      <c r="AP324" s="30">
        <f t="shared" si="182"/>
        <v>1070</v>
      </c>
      <c r="AQ324" s="30">
        <f t="shared" si="183"/>
        <v>0</v>
      </c>
      <c r="AR324" s="30">
        <f t="shared" si="184"/>
        <v>0</v>
      </c>
      <c r="AS324" s="22">
        <f t="shared" si="148"/>
        <v>6125</v>
      </c>
      <c r="AT324" s="112">
        <f t="shared" si="157"/>
        <v>922861.92</v>
      </c>
      <c r="AU324" s="112">
        <f t="shared" si="158"/>
        <v>393223.92000000004</v>
      </c>
      <c r="AV324" s="112">
        <f t="shared" si="159"/>
        <v>229423.68000000002</v>
      </c>
      <c r="AW324" s="112">
        <f t="shared" si="160"/>
        <v>206171.28</v>
      </c>
      <c r="AX324" s="112">
        <f t="shared" si="161"/>
        <v>251125.92</v>
      </c>
      <c r="AY324" s="112">
        <f t="shared" si="162"/>
        <v>254226.24000000002</v>
      </c>
      <c r="AZ324" s="112">
        <f t="shared" si="163"/>
        <v>1598214.9600000002</v>
      </c>
      <c r="BA324" s="112">
        <f t="shared" si="164"/>
        <v>1629734.8800000001</v>
      </c>
      <c r="BB324" s="112">
        <f t="shared" si="169"/>
        <v>616446.96000000008</v>
      </c>
      <c r="BC324" s="112">
        <f t="shared" si="170"/>
        <v>552890.4</v>
      </c>
      <c r="BD324" s="112">
        <f t="shared" si="171"/>
        <v>0</v>
      </c>
      <c r="BE324" s="112">
        <f t="shared" si="172"/>
        <v>0</v>
      </c>
    </row>
    <row r="325" spans="1:57" x14ac:dyDescent="0.2">
      <c r="A325" t="s">
        <v>56</v>
      </c>
      <c r="B325" t="s">
        <v>75</v>
      </c>
      <c r="C325" s="2" t="s">
        <v>76</v>
      </c>
      <c r="D325" s="2" t="s">
        <v>77</v>
      </c>
      <c r="E325" s="2" t="s">
        <v>78</v>
      </c>
      <c r="F325" s="2" t="s">
        <v>60</v>
      </c>
      <c r="G325" s="2" t="s">
        <v>79</v>
      </c>
      <c r="H325" s="2" t="s">
        <v>80</v>
      </c>
      <c r="I325" s="2" t="s">
        <v>27</v>
      </c>
      <c r="J325" s="2" t="s">
        <v>3995</v>
      </c>
      <c r="K325" s="3">
        <v>300</v>
      </c>
      <c r="L325" s="25">
        <v>309.83</v>
      </c>
      <c r="M325" s="2" t="s">
        <v>2204</v>
      </c>
      <c r="N325" s="2" t="s">
        <v>66</v>
      </c>
      <c r="O325" s="3">
        <v>24</v>
      </c>
      <c r="P325" s="3">
        <v>15</v>
      </c>
      <c r="Q325" s="21">
        <f>SUMIF('On Orders'!$B:$B,$C325,'On Orders'!E:E)</f>
        <v>0</v>
      </c>
      <c r="R325" s="22">
        <f>SUMIF('On Orders'!$B:$B,$C325,'On Orders'!F:F)</f>
        <v>0</v>
      </c>
      <c r="S325" s="22">
        <f>SUMIF('On Orders'!$B:$B,$C325,'On Orders'!G:G)</f>
        <v>0</v>
      </c>
      <c r="T325" s="22">
        <f>SUMIF('On Orders'!$B:$B,$C325,'On Orders'!H:H)</f>
        <v>0</v>
      </c>
      <c r="U325" s="3">
        <f>IFERROR(VLOOKUP(B:B,'[1]SI vs ST'!$B:$P,15,0),0)</f>
        <v>4</v>
      </c>
      <c r="V325" s="3" cm="1">
        <f t="array" ref="V325:Z325">IFERROR(VLOOKUP(_xlfn.SINGLE(B:B),'[1]Pivot ST'!$D:$P,{6,7,8,9,10},0),0)</f>
        <v>5</v>
      </c>
      <c r="W325" s="3">
        <v>1</v>
      </c>
      <c r="X325" s="3">
        <v>3</v>
      </c>
      <c r="Y325" s="3">
        <v>0</v>
      </c>
      <c r="Z325" s="3">
        <v>3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1">
        <f t="shared" si="155"/>
        <v>-261</v>
      </c>
      <c r="AH325" s="26">
        <f t="shared" si="156"/>
        <v>0</v>
      </c>
      <c r="AI325" s="26">
        <f t="shared" si="165"/>
        <v>0</v>
      </c>
      <c r="AJ325" s="26">
        <f t="shared" si="166"/>
        <v>0</v>
      </c>
      <c r="AK325" s="26">
        <f t="shared" si="167"/>
        <v>0</v>
      </c>
      <c r="AL325" s="26">
        <f t="shared" si="168"/>
        <v>0</v>
      </c>
      <c r="AM325" s="30">
        <f t="shared" si="179"/>
        <v>0</v>
      </c>
      <c r="AN325" s="30">
        <f t="shared" si="180"/>
        <v>0</v>
      </c>
      <c r="AO325" s="30">
        <f t="shared" si="181"/>
        <v>0</v>
      </c>
      <c r="AP325" s="30">
        <f t="shared" si="182"/>
        <v>0</v>
      </c>
      <c r="AQ325" s="30">
        <f t="shared" si="183"/>
        <v>0</v>
      </c>
      <c r="AR325" s="30">
        <f t="shared" si="184"/>
        <v>0</v>
      </c>
      <c r="AS325" s="22">
        <f t="shared" si="148"/>
        <v>0</v>
      </c>
      <c r="AT325" s="112">
        <f t="shared" si="157"/>
        <v>1239.32</v>
      </c>
      <c r="AU325" s="112">
        <f t="shared" si="158"/>
        <v>1549.1499999999999</v>
      </c>
      <c r="AV325" s="112">
        <f t="shared" si="159"/>
        <v>309.83</v>
      </c>
      <c r="AW325" s="112">
        <f t="shared" si="160"/>
        <v>929.49</v>
      </c>
      <c r="AX325" s="112">
        <f t="shared" si="161"/>
        <v>0</v>
      </c>
      <c r="AY325" s="112">
        <f t="shared" si="162"/>
        <v>929.49</v>
      </c>
      <c r="AZ325" s="112">
        <f t="shared" si="163"/>
        <v>0</v>
      </c>
      <c r="BA325" s="112">
        <f t="shared" si="164"/>
        <v>0</v>
      </c>
      <c r="BB325" s="112">
        <f t="shared" si="169"/>
        <v>0</v>
      </c>
      <c r="BC325" s="112">
        <f t="shared" si="170"/>
        <v>0</v>
      </c>
      <c r="BD325" s="112">
        <f t="shared" si="171"/>
        <v>0</v>
      </c>
      <c r="BE325" s="112">
        <f t="shared" si="172"/>
        <v>0</v>
      </c>
    </row>
    <row r="326" spans="1:57" x14ac:dyDescent="0.2">
      <c r="A326" t="s">
        <v>56</v>
      </c>
      <c r="B326" t="s">
        <v>81</v>
      </c>
      <c r="C326" s="2" t="s">
        <v>82</v>
      </c>
      <c r="D326" s="2" t="s">
        <v>83</v>
      </c>
      <c r="E326" s="2" t="s">
        <v>84</v>
      </c>
      <c r="F326" s="2" t="s">
        <v>60</v>
      </c>
      <c r="G326" s="2" t="s">
        <v>85</v>
      </c>
      <c r="H326" s="2" t="s">
        <v>80</v>
      </c>
      <c r="I326" s="2" t="s">
        <v>27</v>
      </c>
      <c r="J326" s="2" t="s">
        <v>3995</v>
      </c>
      <c r="K326" s="3">
        <v>300</v>
      </c>
      <c r="L326" s="25">
        <v>516.72</v>
      </c>
      <c r="M326" s="2" t="s">
        <v>2204</v>
      </c>
      <c r="N326" s="2" t="s">
        <v>66</v>
      </c>
      <c r="O326" s="3">
        <v>76</v>
      </c>
      <c r="P326" s="3">
        <v>0</v>
      </c>
      <c r="Q326" s="21">
        <f>SUMIF('On Orders'!$B:$B,$C326,'On Orders'!E:E)</f>
        <v>0</v>
      </c>
      <c r="R326" s="22">
        <f>SUMIF('On Orders'!$B:$B,$C326,'On Orders'!F:F)</f>
        <v>0</v>
      </c>
      <c r="S326" s="22">
        <f>SUMIF('On Orders'!$B:$B,$C326,'On Orders'!G:G)</f>
        <v>0</v>
      </c>
      <c r="T326" s="22">
        <f>SUMIF('On Orders'!$B:$B,$C326,'On Orders'!H:H)</f>
        <v>0</v>
      </c>
      <c r="U326" s="3">
        <f>IFERROR(VLOOKUP(B:B,'[1]SI vs ST'!$B:$P,15,0),0)</f>
        <v>9</v>
      </c>
      <c r="V326" s="3" cm="1">
        <f t="array" ref="V326:Z326">IFERROR(VLOOKUP(_xlfn.SINGLE(B:B),'[1]Pivot ST'!$D:$P,{6,7,8,9,10},0),0)</f>
        <v>3</v>
      </c>
      <c r="W326" s="3">
        <v>3</v>
      </c>
      <c r="X326" s="3">
        <v>4</v>
      </c>
      <c r="Y326" s="3">
        <v>3</v>
      </c>
      <c r="Z326" s="3">
        <v>4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1">
        <f t="shared" si="155"/>
        <v>-224</v>
      </c>
      <c r="AH326" s="26">
        <f t="shared" si="156"/>
        <v>0</v>
      </c>
      <c r="AI326" s="26">
        <f t="shared" si="165"/>
        <v>0</v>
      </c>
      <c r="AJ326" s="26">
        <f t="shared" si="166"/>
        <v>0</v>
      </c>
      <c r="AK326" s="26">
        <f t="shared" si="167"/>
        <v>0</v>
      </c>
      <c r="AL326" s="26">
        <f t="shared" si="168"/>
        <v>0</v>
      </c>
      <c r="AM326" s="30">
        <f t="shared" si="179"/>
        <v>0</v>
      </c>
      <c r="AN326" s="30">
        <f t="shared" si="180"/>
        <v>0</v>
      </c>
      <c r="AO326" s="30">
        <f t="shared" si="181"/>
        <v>0</v>
      </c>
      <c r="AP326" s="30">
        <f t="shared" si="182"/>
        <v>0</v>
      </c>
      <c r="AQ326" s="30">
        <f t="shared" si="183"/>
        <v>0</v>
      </c>
      <c r="AR326" s="30">
        <f t="shared" si="184"/>
        <v>0</v>
      </c>
      <c r="AS326" s="22">
        <f t="shared" si="148"/>
        <v>0</v>
      </c>
      <c r="AT326" s="112">
        <f t="shared" si="157"/>
        <v>4650.4800000000005</v>
      </c>
      <c r="AU326" s="112">
        <f t="shared" si="158"/>
        <v>1550.16</v>
      </c>
      <c r="AV326" s="112">
        <f t="shared" si="159"/>
        <v>1550.16</v>
      </c>
      <c r="AW326" s="112">
        <f t="shared" si="160"/>
        <v>2066.88</v>
      </c>
      <c r="AX326" s="112">
        <f t="shared" si="161"/>
        <v>1550.16</v>
      </c>
      <c r="AY326" s="112">
        <f t="shared" si="162"/>
        <v>2066.88</v>
      </c>
      <c r="AZ326" s="112">
        <f t="shared" si="163"/>
        <v>0</v>
      </c>
      <c r="BA326" s="112">
        <f t="shared" si="164"/>
        <v>0</v>
      </c>
      <c r="BB326" s="112">
        <f t="shared" si="169"/>
        <v>0</v>
      </c>
      <c r="BC326" s="112">
        <f t="shared" si="170"/>
        <v>0</v>
      </c>
      <c r="BD326" s="112">
        <f t="shared" si="171"/>
        <v>0</v>
      </c>
      <c r="BE326" s="112">
        <f t="shared" si="172"/>
        <v>0</v>
      </c>
    </row>
    <row r="327" spans="1:57" x14ac:dyDescent="0.2">
      <c r="A327" t="s">
        <v>56</v>
      </c>
      <c r="B327" t="s">
        <v>86</v>
      </c>
      <c r="C327" s="2" t="s">
        <v>87</v>
      </c>
      <c r="D327" s="2" t="s">
        <v>88</v>
      </c>
      <c r="E327" s="2" t="s">
        <v>89</v>
      </c>
      <c r="F327" s="2" t="s">
        <v>60</v>
      </c>
      <c r="G327" s="2" t="s">
        <v>61</v>
      </c>
      <c r="H327" s="2" t="s">
        <v>62</v>
      </c>
      <c r="I327" s="2" t="s">
        <v>27</v>
      </c>
      <c r="J327" s="2" t="s">
        <v>3995</v>
      </c>
      <c r="K327" s="3">
        <v>300</v>
      </c>
      <c r="L327" s="25">
        <v>516.72</v>
      </c>
      <c r="M327" s="2" t="s">
        <v>2204</v>
      </c>
      <c r="N327" s="2" t="s">
        <v>66</v>
      </c>
      <c r="O327" s="3">
        <v>0</v>
      </c>
      <c r="P327" s="3">
        <v>82</v>
      </c>
      <c r="Q327" s="21">
        <f>SUMIF('On Orders'!$B:$B,$C327,'On Orders'!E:E)</f>
        <v>0</v>
      </c>
      <c r="R327" s="22">
        <f>SUMIF('On Orders'!$B:$B,$C327,'On Orders'!F:F)</f>
        <v>0</v>
      </c>
      <c r="S327" s="22">
        <f>SUMIF('On Orders'!$B:$B,$C327,'On Orders'!G:G)</f>
        <v>0</v>
      </c>
      <c r="T327" s="22">
        <f>SUMIF('On Orders'!$B:$B,$C327,'On Orders'!H:H)</f>
        <v>0</v>
      </c>
      <c r="U327" s="3">
        <f>IFERROR(VLOOKUP(B:B,'[1]SI vs ST'!$B:$P,15,0),0)</f>
        <v>0</v>
      </c>
      <c r="V327" s="3" cm="1">
        <f t="array" ref="V327:Z327">IFERROR(VLOOKUP(_xlfn.SINGLE(B:B),'[1]Pivot ST'!$D:$P,{6,7,8,9,10},0),0)</f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1">
        <f t="shared" si="155"/>
        <v>-218</v>
      </c>
      <c r="AH327" s="26">
        <f t="shared" si="156"/>
        <v>0</v>
      </c>
      <c r="AI327" s="26">
        <f t="shared" si="165"/>
        <v>0</v>
      </c>
      <c r="AJ327" s="26">
        <f t="shared" si="166"/>
        <v>0</v>
      </c>
      <c r="AK327" s="26">
        <f t="shared" si="167"/>
        <v>0</v>
      </c>
      <c r="AL327" s="26">
        <f t="shared" si="168"/>
        <v>0</v>
      </c>
      <c r="AM327" s="30">
        <f t="shared" si="179"/>
        <v>0</v>
      </c>
      <c r="AN327" s="30">
        <f t="shared" si="180"/>
        <v>0</v>
      </c>
      <c r="AO327" s="30">
        <f t="shared" si="181"/>
        <v>0</v>
      </c>
      <c r="AP327" s="30">
        <f t="shared" si="182"/>
        <v>0</v>
      </c>
      <c r="AQ327" s="30">
        <f t="shared" si="183"/>
        <v>0</v>
      </c>
      <c r="AR327" s="30">
        <f t="shared" si="184"/>
        <v>0</v>
      </c>
      <c r="AS327" s="22">
        <f t="shared" si="148"/>
        <v>0</v>
      </c>
      <c r="AT327" s="112">
        <f t="shared" si="157"/>
        <v>0</v>
      </c>
      <c r="AU327" s="112">
        <f t="shared" si="158"/>
        <v>0</v>
      </c>
      <c r="AV327" s="112">
        <f t="shared" si="159"/>
        <v>0</v>
      </c>
      <c r="AW327" s="112">
        <f t="shared" si="160"/>
        <v>0</v>
      </c>
      <c r="AX327" s="112">
        <f t="shared" si="161"/>
        <v>0</v>
      </c>
      <c r="AY327" s="112">
        <f t="shared" si="162"/>
        <v>0</v>
      </c>
      <c r="AZ327" s="112">
        <f t="shared" si="163"/>
        <v>0</v>
      </c>
      <c r="BA327" s="112">
        <f t="shared" si="164"/>
        <v>0</v>
      </c>
      <c r="BB327" s="112">
        <f t="shared" si="169"/>
        <v>0</v>
      </c>
      <c r="BC327" s="112">
        <f t="shared" si="170"/>
        <v>0</v>
      </c>
      <c r="BD327" s="112">
        <f t="shared" si="171"/>
        <v>0</v>
      </c>
      <c r="BE327" s="112">
        <f t="shared" si="172"/>
        <v>0</v>
      </c>
    </row>
    <row r="328" spans="1:57" x14ac:dyDescent="0.2">
      <c r="A328" t="s">
        <v>56</v>
      </c>
      <c r="B328" t="s">
        <v>90</v>
      </c>
      <c r="C328" s="2" t="s">
        <v>91</v>
      </c>
      <c r="D328" s="2" t="s">
        <v>92</v>
      </c>
      <c r="E328" s="2" t="s">
        <v>93</v>
      </c>
      <c r="F328" s="2" t="s">
        <v>60</v>
      </c>
      <c r="G328" s="2" t="s">
        <v>61</v>
      </c>
      <c r="H328" s="2" t="s">
        <v>62</v>
      </c>
      <c r="I328" s="2" t="s">
        <v>27</v>
      </c>
      <c r="J328" s="2" t="s">
        <v>3995</v>
      </c>
      <c r="K328" s="3">
        <v>300</v>
      </c>
      <c r="L328" s="25">
        <v>516.72</v>
      </c>
      <c r="M328" s="2" t="s">
        <v>2204</v>
      </c>
      <c r="N328" s="2" t="s">
        <v>66</v>
      </c>
      <c r="O328" s="3">
        <v>0</v>
      </c>
      <c r="P328" s="3">
        <v>166</v>
      </c>
      <c r="Q328" s="21">
        <f>SUMIF('On Orders'!$B:$B,$C328,'On Orders'!E:E)</f>
        <v>0</v>
      </c>
      <c r="R328" s="22">
        <f>SUMIF('On Orders'!$B:$B,$C328,'On Orders'!F:F)</f>
        <v>0</v>
      </c>
      <c r="S328" s="22">
        <f>SUMIF('On Orders'!$B:$B,$C328,'On Orders'!G:G)</f>
        <v>0</v>
      </c>
      <c r="T328" s="22">
        <f>SUMIF('On Orders'!$B:$B,$C328,'On Orders'!H:H)</f>
        <v>0</v>
      </c>
      <c r="U328" s="3">
        <f>IFERROR(VLOOKUP(B:B,'[1]SI vs ST'!$B:$P,15,0),0)</f>
        <v>0</v>
      </c>
      <c r="V328" s="3" cm="1">
        <f t="array" ref="V328:Z328">IFERROR(VLOOKUP(_xlfn.SINGLE(B:B),'[1]Pivot ST'!$D:$P,{6,7,8,9,10},0),0)</f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1">
        <f t="shared" si="155"/>
        <v>-134</v>
      </c>
      <c r="AH328" s="26">
        <f t="shared" si="156"/>
        <v>0</v>
      </c>
      <c r="AI328" s="26">
        <f t="shared" si="165"/>
        <v>0</v>
      </c>
      <c r="AJ328" s="26">
        <f t="shared" si="166"/>
        <v>0</v>
      </c>
      <c r="AK328" s="26">
        <f t="shared" si="167"/>
        <v>0</v>
      </c>
      <c r="AL328" s="26">
        <f t="shared" si="168"/>
        <v>0</v>
      </c>
      <c r="AM328" s="30">
        <f t="shared" si="179"/>
        <v>0</v>
      </c>
      <c r="AN328" s="30">
        <f t="shared" si="180"/>
        <v>0</v>
      </c>
      <c r="AO328" s="30">
        <f t="shared" si="181"/>
        <v>0</v>
      </c>
      <c r="AP328" s="30">
        <f t="shared" si="182"/>
        <v>0</v>
      </c>
      <c r="AQ328" s="30">
        <f t="shared" si="183"/>
        <v>0</v>
      </c>
      <c r="AR328" s="30">
        <f t="shared" si="184"/>
        <v>0</v>
      </c>
      <c r="AS328" s="22">
        <f t="shared" si="148"/>
        <v>0</v>
      </c>
      <c r="AT328" s="112">
        <f t="shared" si="157"/>
        <v>0</v>
      </c>
      <c r="AU328" s="112">
        <f t="shared" si="158"/>
        <v>0</v>
      </c>
      <c r="AV328" s="112">
        <f t="shared" si="159"/>
        <v>0</v>
      </c>
      <c r="AW328" s="112">
        <f t="shared" si="160"/>
        <v>0</v>
      </c>
      <c r="AX328" s="112">
        <f t="shared" si="161"/>
        <v>0</v>
      </c>
      <c r="AY328" s="112">
        <f t="shared" si="162"/>
        <v>0</v>
      </c>
      <c r="AZ328" s="112">
        <f t="shared" si="163"/>
        <v>0</v>
      </c>
      <c r="BA328" s="112">
        <f t="shared" si="164"/>
        <v>0</v>
      </c>
      <c r="BB328" s="112">
        <f t="shared" si="169"/>
        <v>0</v>
      </c>
      <c r="BC328" s="112">
        <f t="shared" si="170"/>
        <v>0</v>
      </c>
      <c r="BD328" s="112">
        <f t="shared" si="171"/>
        <v>0</v>
      </c>
      <c r="BE328" s="112">
        <f t="shared" si="172"/>
        <v>0</v>
      </c>
    </row>
    <row r="329" spans="1:57" x14ac:dyDescent="0.2">
      <c r="A329" t="s">
        <v>56</v>
      </c>
      <c r="B329" t="s">
        <v>94</v>
      </c>
      <c r="C329" s="2" t="s">
        <v>95</v>
      </c>
      <c r="D329" s="2" t="s">
        <v>96</v>
      </c>
      <c r="E329" s="2" t="s">
        <v>97</v>
      </c>
      <c r="F329" s="2" t="s">
        <v>60</v>
      </c>
      <c r="G329" s="2" t="s">
        <v>61</v>
      </c>
      <c r="H329" s="2" t="s">
        <v>74</v>
      </c>
      <c r="I329" s="2" t="s">
        <v>27</v>
      </c>
      <c r="J329" s="2" t="s">
        <v>3995</v>
      </c>
      <c r="K329" s="3">
        <v>300</v>
      </c>
      <c r="L329" s="25">
        <v>516.72</v>
      </c>
      <c r="M329" s="2" t="s">
        <v>2204</v>
      </c>
      <c r="N329" s="2" t="s">
        <v>66</v>
      </c>
      <c r="O329" s="3">
        <v>0</v>
      </c>
      <c r="P329" s="3">
        <v>0</v>
      </c>
      <c r="Q329" s="21">
        <f>SUMIF('On Orders'!$B:$B,$C329,'On Orders'!E:E)</f>
        <v>0</v>
      </c>
      <c r="R329" s="22">
        <f>SUMIF('On Orders'!$B:$B,$C329,'On Orders'!F:F)</f>
        <v>0</v>
      </c>
      <c r="S329" s="22">
        <f>SUMIF('On Orders'!$B:$B,$C329,'On Orders'!G:G)</f>
        <v>0</v>
      </c>
      <c r="T329" s="22">
        <f>SUMIF('On Orders'!$B:$B,$C329,'On Orders'!H:H)</f>
        <v>0</v>
      </c>
      <c r="U329" s="3">
        <f>IFERROR(VLOOKUP(B:B,'[1]SI vs ST'!$B:$P,15,0),0)</f>
        <v>0</v>
      </c>
      <c r="V329" s="3" cm="1">
        <f t="array" ref="V329:Z329">IFERROR(VLOOKUP(_xlfn.SINGLE(B:B),'[1]Pivot ST'!$D:$P,{6,7,8,9,10},0),0)</f>
        <v>0</v>
      </c>
      <c r="W329" s="3">
        <v>3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1">
        <f t="shared" si="155"/>
        <v>-300</v>
      </c>
      <c r="AH329" s="26">
        <f t="shared" si="156"/>
        <v>0</v>
      </c>
      <c r="AI329" s="26">
        <f t="shared" si="165"/>
        <v>0</v>
      </c>
      <c r="AJ329" s="26">
        <f t="shared" si="166"/>
        <v>0</v>
      </c>
      <c r="AK329" s="26">
        <f t="shared" si="167"/>
        <v>0</v>
      </c>
      <c r="AL329" s="26">
        <f t="shared" si="168"/>
        <v>0</v>
      </c>
      <c r="AM329" s="30">
        <f t="shared" si="179"/>
        <v>0</v>
      </c>
      <c r="AN329" s="30">
        <f t="shared" si="180"/>
        <v>0</v>
      </c>
      <c r="AO329" s="30">
        <f t="shared" si="181"/>
        <v>0</v>
      </c>
      <c r="AP329" s="30">
        <f t="shared" si="182"/>
        <v>0</v>
      </c>
      <c r="AQ329" s="30">
        <f t="shared" si="183"/>
        <v>0</v>
      </c>
      <c r="AR329" s="30">
        <f t="shared" si="184"/>
        <v>0</v>
      </c>
      <c r="AS329" s="22">
        <f t="shared" si="148"/>
        <v>0</v>
      </c>
      <c r="AT329" s="112">
        <f t="shared" si="157"/>
        <v>0</v>
      </c>
      <c r="AU329" s="112">
        <f t="shared" si="158"/>
        <v>0</v>
      </c>
      <c r="AV329" s="112">
        <f t="shared" si="159"/>
        <v>1550.16</v>
      </c>
      <c r="AW329" s="112">
        <f t="shared" si="160"/>
        <v>0</v>
      </c>
      <c r="AX329" s="112">
        <f t="shared" si="161"/>
        <v>0</v>
      </c>
      <c r="AY329" s="112">
        <f t="shared" si="162"/>
        <v>0</v>
      </c>
      <c r="AZ329" s="112">
        <f t="shared" si="163"/>
        <v>0</v>
      </c>
      <c r="BA329" s="112">
        <f t="shared" si="164"/>
        <v>0</v>
      </c>
      <c r="BB329" s="112">
        <f t="shared" si="169"/>
        <v>0</v>
      </c>
      <c r="BC329" s="112">
        <f t="shared" si="170"/>
        <v>0</v>
      </c>
      <c r="BD329" s="112">
        <f t="shared" si="171"/>
        <v>0</v>
      </c>
      <c r="BE329" s="112">
        <f t="shared" si="172"/>
        <v>0</v>
      </c>
    </row>
    <row r="330" spans="1:57" x14ac:dyDescent="0.2">
      <c r="A330" t="s">
        <v>56</v>
      </c>
      <c r="B330" t="s">
        <v>98</v>
      </c>
      <c r="C330" s="2" t="s">
        <v>99</v>
      </c>
      <c r="D330" s="2" t="s">
        <v>100</v>
      </c>
      <c r="E330" s="2" t="s">
        <v>101</v>
      </c>
      <c r="F330" s="2" t="s">
        <v>33</v>
      </c>
      <c r="G330" s="2" t="s">
        <v>102</v>
      </c>
      <c r="H330" s="2" t="s">
        <v>103</v>
      </c>
      <c r="I330" s="2" t="s">
        <v>27</v>
      </c>
      <c r="J330" s="2" t="s">
        <v>3995</v>
      </c>
      <c r="K330" s="3">
        <v>300</v>
      </c>
      <c r="L330" s="25">
        <v>309.83</v>
      </c>
      <c r="M330" s="2" t="s">
        <v>2204</v>
      </c>
      <c r="N330" s="2" t="s">
        <v>66</v>
      </c>
      <c r="O330" s="3">
        <v>246</v>
      </c>
      <c r="P330" s="3">
        <v>3</v>
      </c>
      <c r="Q330" s="21">
        <f>SUMIF('On Orders'!$B:$B,$C330,'On Orders'!E:E)</f>
        <v>0</v>
      </c>
      <c r="R330" s="22">
        <f>SUMIF('On Orders'!$B:$B,$C330,'On Orders'!F:F)</f>
        <v>72</v>
      </c>
      <c r="S330" s="22">
        <f>SUMIF('On Orders'!$B:$B,$C330,'On Orders'!G:G)</f>
        <v>0</v>
      </c>
      <c r="T330" s="22">
        <f>SUMIF('On Orders'!$B:$B,$C330,'On Orders'!H:H)</f>
        <v>0</v>
      </c>
      <c r="U330" s="3">
        <f>IFERROR(VLOOKUP(B:B,'[1]SI vs ST'!$B:$P,15,0),0)</f>
        <v>24</v>
      </c>
      <c r="V330" s="3" cm="1">
        <f t="array" ref="V330:Z330">IFERROR(VLOOKUP(_xlfn.SINGLE(B:B),'[1]Pivot ST'!$D:$P,{6,7,8,9,10},0),0)</f>
        <v>27</v>
      </c>
      <c r="W330" s="3">
        <v>14</v>
      </c>
      <c r="X330" s="3">
        <v>12</v>
      </c>
      <c r="Y330" s="3">
        <v>7</v>
      </c>
      <c r="Z330" s="3">
        <v>18</v>
      </c>
      <c r="AA330" s="3">
        <v>7</v>
      </c>
      <c r="AB330" s="3">
        <v>9</v>
      </c>
      <c r="AC330" s="3">
        <v>5</v>
      </c>
      <c r="AD330" s="3">
        <v>9</v>
      </c>
      <c r="AE330" s="3">
        <v>10</v>
      </c>
      <c r="AF330" s="3">
        <v>12</v>
      </c>
      <c r="AG330" s="31">
        <f t="shared" si="155"/>
        <v>14</v>
      </c>
      <c r="AH330" s="26">
        <f t="shared" si="156"/>
        <v>5</v>
      </c>
      <c r="AI330" s="26">
        <f t="shared" si="165"/>
        <v>0</v>
      </c>
      <c r="AJ330" s="26">
        <f t="shared" si="166"/>
        <v>-9</v>
      </c>
      <c r="AK330" s="26">
        <f t="shared" si="167"/>
        <v>-10</v>
      </c>
      <c r="AL330" s="26">
        <f t="shared" si="168"/>
        <v>-12</v>
      </c>
      <c r="AM330" s="30">
        <f t="shared" si="179"/>
        <v>0</v>
      </c>
      <c r="AN330" s="30">
        <f t="shared" si="180"/>
        <v>0</v>
      </c>
      <c r="AO330" s="30">
        <f t="shared" si="181"/>
        <v>0</v>
      </c>
      <c r="AP330" s="30">
        <f t="shared" si="182"/>
        <v>0</v>
      </c>
      <c r="AQ330" s="30">
        <f t="shared" si="183"/>
        <v>0</v>
      </c>
      <c r="AR330" s="30">
        <f t="shared" si="184"/>
        <v>0</v>
      </c>
      <c r="AS330" s="22">
        <f t="shared" si="148"/>
        <v>0</v>
      </c>
      <c r="AT330" s="112">
        <f t="shared" si="157"/>
        <v>7435.92</v>
      </c>
      <c r="AU330" s="112">
        <f t="shared" si="158"/>
        <v>8365.41</v>
      </c>
      <c r="AV330" s="112">
        <f t="shared" si="159"/>
        <v>4337.62</v>
      </c>
      <c r="AW330" s="112">
        <f t="shared" si="160"/>
        <v>3717.96</v>
      </c>
      <c r="AX330" s="112">
        <f t="shared" si="161"/>
        <v>2168.81</v>
      </c>
      <c r="AY330" s="112">
        <f t="shared" si="162"/>
        <v>5576.94</v>
      </c>
      <c r="AZ330" s="112">
        <f t="shared" si="163"/>
        <v>2168.81</v>
      </c>
      <c r="BA330" s="112">
        <f t="shared" si="164"/>
        <v>2788.47</v>
      </c>
      <c r="BB330" s="112">
        <f t="shared" si="169"/>
        <v>1549.1499999999999</v>
      </c>
      <c r="BC330" s="112">
        <f t="shared" si="170"/>
        <v>2788.47</v>
      </c>
      <c r="BD330" s="112">
        <f t="shared" si="171"/>
        <v>3098.2999999999997</v>
      </c>
      <c r="BE330" s="112">
        <f t="shared" si="172"/>
        <v>3717.96</v>
      </c>
    </row>
    <row r="331" spans="1:57" x14ac:dyDescent="0.2">
      <c r="A331" t="s">
        <v>104</v>
      </c>
      <c r="B331" t="s">
        <v>105</v>
      </c>
      <c r="C331" s="2" t="s">
        <v>106</v>
      </c>
      <c r="D331" s="2" t="s">
        <v>107</v>
      </c>
      <c r="E331" s="2" t="s">
        <v>108</v>
      </c>
      <c r="F331" s="2" t="s">
        <v>60</v>
      </c>
      <c r="G331" s="2" t="s">
        <v>109</v>
      </c>
      <c r="H331" s="2" t="s">
        <v>110</v>
      </c>
      <c r="I331" s="2" t="s">
        <v>27</v>
      </c>
      <c r="J331" s="2" t="s">
        <v>3995</v>
      </c>
      <c r="K331" s="3">
        <v>300</v>
      </c>
      <c r="L331" s="25">
        <v>516.72</v>
      </c>
      <c r="M331" s="2" t="s">
        <v>2204</v>
      </c>
      <c r="N331" s="2" t="s">
        <v>66</v>
      </c>
      <c r="O331" s="3">
        <v>29</v>
      </c>
      <c r="P331" s="3">
        <v>20</v>
      </c>
      <c r="Q331" s="21">
        <f>SUMIF('On Orders'!$B:$B,$C331,'On Orders'!E:E)</f>
        <v>0</v>
      </c>
      <c r="R331" s="22">
        <f>SUMIF('On Orders'!$B:$B,$C331,'On Orders'!F:F)</f>
        <v>0</v>
      </c>
      <c r="S331" s="22">
        <f>SUMIF('On Orders'!$B:$B,$C331,'On Orders'!G:G)</f>
        <v>0</v>
      </c>
      <c r="T331" s="22">
        <f>SUMIF('On Orders'!$B:$B,$C331,'On Orders'!H:H)</f>
        <v>0</v>
      </c>
      <c r="U331" s="3">
        <f>IFERROR(VLOOKUP(B:B,'[1]SI vs ST'!$B:$P,15,0),0)</f>
        <v>0</v>
      </c>
      <c r="V331" s="3" cm="1">
        <f t="array" ref="V331:Z331">IFERROR(VLOOKUP(_xlfn.SINGLE(B:B),'[1]Pivot ST'!$D:$P,{6,7,8,9,10},0),0)</f>
        <v>0</v>
      </c>
      <c r="W331" s="3">
        <v>0</v>
      </c>
      <c r="X331" s="3">
        <v>1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1">
        <f t="shared" si="155"/>
        <v>-251</v>
      </c>
      <c r="AH331" s="26">
        <f t="shared" si="156"/>
        <v>0</v>
      </c>
      <c r="AI331" s="26">
        <f t="shared" si="165"/>
        <v>0</v>
      </c>
      <c r="AJ331" s="26">
        <f t="shared" si="166"/>
        <v>0</v>
      </c>
      <c r="AK331" s="26">
        <f t="shared" si="167"/>
        <v>0</v>
      </c>
      <c r="AL331" s="26">
        <f t="shared" si="168"/>
        <v>0</v>
      </c>
      <c r="AM331" s="30">
        <f t="shared" si="179"/>
        <v>0</v>
      </c>
      <c r="AN331" s="30">
        <f t="shared" si="180"/>
        <v>0</v>
      </c>
      <c r="AO331" s="30">
        <f t="shared" si="181"/>
        <v>0</v>
      </c>
      <c r="AP331" s="30">
        <f t="shared" si="182"/>
        <v>0</v>
      </c>
      <c r="AQ331" s="30">
        <f t="shared" si="183"/>
        <v>0</v>
      </c>
      <c r="AR331" s="30">
        <f t="shared" si="184"/>
        <v>0</v>
      </c>
      <c r="AS331" s="22">
        <f t="shared" si="148"/>
        <v>0</v>
      </c>
      <c r="AT331" s="112">
        <f t="shared" si="157"/>
        <v>0</v>
      </c>
      <c r="AU331" s="112">
        <f t="shared" si="158"/>
        <v>0</v>
      </c>
      <c r="AV331" s="112">
        <f t="shared" si="159"/>
        <v>0</v>
      </c>
      <c r="AW331" s="112">
        <f t="shared" si="160"/>
        <v>516.72</v>
      </c>
      <c r="AX331" s="112">
        <f t="shared" si="161"/>
        <v>0</v>
      </c>
      <c r="AY331" s="112">
        <f t="shared" si="162"/>
        <v>0</v>
      </c>
      <c r="AZ331" s="112">
        <f t="shared" si="163"/>
        <v>0</v>
      </c>
      <c r="BA331" s="112">
        <f t="shared" si="164"/>
        <v>0</v>
      </c>
      <c r="BB331" s="112">
        <f t="shared" si="169"/>
        <v>0</v>
      </c>
      <c r="BC331" s="112">
        <f t="shared" si="170"/>
        <v>0</v>
      </c>
      <c r="BD331" s="112">
        <f t="shared" si="171"/>
        <v>0</v>
      </c>
      <c r="BE331" s="112">
        <f t="shared" si="172"/>
        <v>0</v>
      </c>
    </row>
    <row r="332" spans="1:57" x14ac:dyDescent="0.2">
      <c r="A332" t="s">
        <v>104</v>
      </c>
      <c r="B332" t="s">
        <v>111</v>
      </c>
      <c r="C332" s="2" t="s">
        <v>112</v>
      </c>
      <c r="D332" s="2" t="s">
        <v>113</v>
      </c>
      <c r="E332" s="2" t="s">
        <v>114</v>
      </c>
      <c r="F332" s="2" t="s">
        <v>60</v>
      </c>
      <c r="G332" s="2" t="s">
        <v>109</v>
      </c>
      <c r="H332" s="2" t="s">
        <v>110</v>
      </c>
      <c r="I332" s="2" t="s">
        <v>27</v>
      </c>
      <c r="J332" s="2" t="s">
        <v>3995</v>
      </c>
      <c r="K332" s="3">
        <v>300</v>
      </c>
      <c r="L332" s="25">
        <v>516.72</v>
      </c>
      <c r="M332" s="2" t="s">
        <v>2204</v>
      </c>
      <c r="N332" s="2" t="s">
        <v>66</v>
      </c>
      <c r="O332" s="3">
        <v>28</v>
      </c>
      <c r="P332" s="3">
        <v>23</v>
      </c>
      <c r="Q332" s="21">
        <f>SUMIF('On Orders'!$B:$B,$C332,'On Orders'!E:E)</f>
        <v>0</v>
      </c>
      <c r="R332" s="22">
        <f>SUMIF('On Orders'!$B:$B,$C332,'On Orders'!F:F)</f>
        <v>0</v>
      </c>
      <c r="S332" s="22">
        <f>SUMIF('On Orders'!$B:$B,$C332,'On Orders'!G:G)</f>
        <v>0</v>
      </c>
      <c r="T332" s="22">
        <f>SUMIF('On Orders'!$B:$B,$C332,'On Orders'!H:H)</f>
        <v>0</v>
      </c>
      <c r="U332" s="3">
        <f>IFERROR(VLOOKUP(B:B,'[1]SI vs ST'!$B:$P,15,0),0)</f>
        <v>0</v>
      </c>
      <c r="V332" s="3" cm="1">
        <f t="array" ref="V332">IFERROR(VLOOKUP(_xlfn.SINGLE(B:B),'[1]Pivot ST'!$D:$P,{6,7,8,9,10},0),0)</f>
        <v>0</v>
      </c>
      <c r="W332" s="3"/>
      <c r="X332" s="3"/>
      <c r="Y332" s="3"/>
      <c r="Z332" s="3"/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1">
        <f t="shared" si="155"/>
        <v>-249</v>
      </c>
      <c r="AH332" s="26">
        <f t="shared" si="156"/>
        <v>0</v>
      </c>
      <c r="AI332" s="26">
        <f t="shared" si="165"/>
        <v>0</v>
      </c>
      <c r="AJ332" s="26">
        <f t="shared" si="166"/>
        <v>0</v>
      </c>
      <c r="AK332" s="26">
        <f t="shared" si="167"/>
        <v>0</v>
      </c>
      <c r="AL332" s="26">
        <f t="shared" si="168"/>
        <v>0</v>
      </c>
      <c r="AM332" s="30">
        <f t="shared" si="179"/>
        <v>0</v>
      </c>
      <c r="AN332" s="30">
        <f t="shared" si="180"/>
        <v>0</v>
      </c>
      <c r="AO332" s="30">
        <f t="shared" si="181"/>
        <v>0</v>
      </c>
      <c r="AP332" s="30">
        <f t="shared" si="182"/>
        <v>0</v>
      </c>
      <c r="AQ332" s="30">
        <f t="shared" si="183"/>
        <v>0</v>
      </c>
      <c r="AR332" s="30">
        <f t="shared" si="184"/>
        <v>0</v>
      </c>
      <c r="AS332" s="22">
        <f t="shared" si="148"/>
        <v>0</v>
      </c>
      <c r="AT332" s="112">
        <f t="shared" si="157"/>
        <v>0</v>
      </c>
      <c r="AU332" s="112">
        <f t="shared" si="158"/>
        <v>0</v>
      </c>
      <c r="AV332" s="112">
        <f t="shared" si="159"/>
        <v>0</v>
      </c>
      <c r="AW332" s="112">
        <f t="shared" si="160"/>
        <v>0</v>
      </c>
      <c r="AX332" s="112">
        <f t="shared" si="161"/>
        <v>0</v>
      </c>
      <c r="AY332" s="112">
        <f t="shared" si="162"/>
        <v>0</v>
      </c>
      <c r="AZ332" s="112">
        <f t="shared" si="163"/>
        <v>0</v>
      </c>
      <c r="BA332" s="112">
        <f t="shared" si="164"/>
        <v>0</v>
      </c>
      <c r="BB332" s="112">
        <f t="shared" si="169"/>
        <v>0</v>
      </c>
      <c r="BC332" s="112">
        <f t="shared" si="170"/>
        <v>0</v>
      </c>
      <c r="BD332" s="112">
        <f t="shared" si="171"/>
        <v>0</v>
      </c>
      <c r="BE332" s="112">
        <f t="shared" si="172"/>
        <v>0</v>
      </c>
    </row>
    <row r="333" spans="1:57" x14ac:dyDescent="0.2">
      <c r="A333" t="s">
        <v>104</v>
      </c>
      <c r="B333" t="s">
        <v>115</v>
      </c>
      <c r="C333" s="2" t="s">
        <v>116</v>
      </c>
      <c r="D333" s="2" t="s">
        <v>117</v>
      </c>
      <c r="E333" s="2" t="s">
        <v>118</v>
      </c>
      <c r="F333" s="2" t="s">
        <v>60</v>
      </c>
      <c r="G333" s="2" t="s">
        <v>109</v>
      </c>
      <c r="H333" s="2" t="s">
        <v>110</v>
      </c>
      <c r="I333" s="2" t="s">
        <v>27</v>
      </c>
      <c r="J333" s="2" t="s">
        <v>3995</v>
      </c>
      <c r="K333" s="3">
        <v>300</v>
      </c>
      <c r="L333" s="25">
        <v>516.72</v>
      </c>
      <c r="M333" s="2" t="s">
        <v>2204</v>
      </c>
      <c r="N333" s="2" t="s">
        <v>66</v>
      </c>
      <c r="O333" s="3">
        <v>51</v>
      </c>
      <c r="P333" s="3">
        <v>0</v>
      </c>
      <c r="Q333" s="21">
        <f>SUMIF('On Orders'!$B:$B,$C333,'On Orders'!E:E)</f>
        <v>0</v>
      </c>
      <c r="R333" s="22">
        <f>SUMIF('On Orders'!$B:$B,$C333,'On Orders'!F:F)</f>
        <v>0</v>
      </c>
      <c r="S333" s="22">
        <f>SUMIF('On Orders'!$B:$B,$C333,'On Orders'!G:G)</f>
        <v>0</v>
      </c>
      <c r="T333" s="22">
        <f>SUMIF('On Orders'!$B:$B,$C333,'On Orders'!H:H)</f>
        <v>0</v>
      </c>
      <c r="U333" s="3">
        <f>IFERROR(VLOOKUP(B:B,'[1]SI vs ST'!$B:$P,15,0),0)</f>
        <v>2</v>
      </c>
      <c r="V333" s="3" cm="1">
        <f t="array" ref="V333:Z333">IFERROR(VLOOKUP(_xlfn.SINGLE(B:B),'[1]Pivot ST'!$D:$P,{6,7,8,9,10},0),0)</f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1">
        <f t="shared" si="155"/>
        <v>-249</v>
      </c>
      <c r="AH333" s="26">
        <f t="shared" si="156"/>
        <v>0</v>
      </c>
      <c r="AI333" s="26">
        <f t="shared" si="165"/>
        <v>0</v>
      </c>
      <c r="AJ333" s="26">
        <f t="shared" si="166"/>
        <v>0</v>
      </c>
      <c r="AK333" s="26">
        <f t="shared" si="167"/>
        <v>0</v>
      </c>
      <c r="AL333" s="26">
        <f t="shared" si="168"/>
        <v>0</v>
      </c>
      <c r="AM333" s="30">
        <f t="shared" si="179"/>
        <v>0</v>
      </c>
      <c r="AN333" s="30">
        <f t="shared" si="180"/>
        <v>0</v>
      </c>
      <c r="AO333" s="30">
        <f t="shared" si="181"/>
        <v>0</v>
      </c>
      <c r="AP333" s="30">
        <f t="shared" si="182"/>
        <v>0</v>
      </c>
      <c r="AQ333" s="30">
        <f t="shared" si="183"/>
        <v>0</v>
      </c>
      <c r="AR333" s="30">
        <f t="shared" si="184"/>
        <v>0</v>
      </c>
      <c r="AS333" s="22">
        <f t="shared" si="148"/>
        <v>0</v>
      </c>
      <c r="AT333" s="112">
        <f t="shared" si="157"/>
        <v>1033.44</v>
      </c>
      <c r="AU333" s="112">
        <f t="shared" si="158"/>
        <v>0</v>
      </c>
      <c r="AV333" s="112">
        <f t="shared" si="159"/>
        <v>0</v>
      </c>
      <c r="AW333" s="112">
        <f t="shared" si="160"/>
        <v>0</v>
      </c>
      <c r="AX333" s="112">
        <f t="shared" si="161"/>
        <v>0</v>
      </c>
      <c r="AY333" s="112">
        <f t="shared" si="162"/>
        <v>0</v>
      </c>
      <c r="AZ333" s="112">
        <f t="shared" si="163"/>
        <v>0</v>
      </c>
      <c r="BA333" s="112">
        <f t="shared" si="164"/>
        <v>0</v>
      </c>
      <c r="BB333" s="112">
        <f t="shared" si="169"/>
        <v>0</v>
      </c>
      <c r="BC333" s="112">
        <f t="shared" si="170"/>
        <v>0</v>
      </c>
      <c r="BD333" s="112">
        <f t="shared" si="171"/>
        <v>0</v>
      </c>
      <c r="BE333" s="112">
        <f t="shared" si="172"/>
        <v>0</v>
      </c>
    </row>
    <row r="334" spans="1:57" x14ac:dyDescent="0.2">
      <c r="A334" t="s">
        <v>104</v>
      </c>
      <c r="B334" t="s">
        <v>119</v>
      </c>
      <c r="C334" s="2" t="s">
        <v>120</v>
      </c>
      <c r="D334" s="2" t="s">
        <v>121</v>
      </c>
      <c r="E334" s="2" t="s">
        <v>122</v>
      </c>
      <c r="F334" s="2" t="s">
        <v>60</v>
      </c>
      <c r="G334" s="2" t="s">
        <v>109</v>
      </c>
      <c r="H334" s="2" t="s">
        <v>110</v>
      </c>
      <c r="I334" s="2" t="s">
        <v>27</v>
      </c>
      <c r="J334" s="2" t="s">
        <v>3995</v>
      </c>
      <c r="K334" s="3">
        <v>300</v>
      </c>
      <c r="L334" s="25">
        <v>516.72</v>
      </c>
      <c r="M334" s="2" t="s">
        <v>2204</v>
      </c>
      <c r="N334" s="2" t="s">
        <v>66</v>
      </c>
      <c r="O334" s="3">
        <v>37</v>
      </c>
      <c r="P334" s="3">
        <v>0</v>
      </c>
      <c r="Q334" s="21">
        <f>SUMIF('On Orders'!$B:$B,$C334,'On Orders'!E:E)</f>
        <v>0</v>
      </c>
      <c r="R334" s="22">
        <f>SUMIF('On Orders'!$B:$B,$C334,'On Orders'!F:F)</f>
        <v>0</v>
      </c>
      <c r="S334" s="22">
        <f>SUMIF('On Orders'!$B:$B,$C334,'On Orders'!G:G)</f>
        <v>0</v>
      </c>
      <c r="T334" s="22">
        <f>SUMIF('On Orders'!$B:$B,$C334,'On Orders'!H:H)</f>
        <v>0</v>
      </c>
      <c r="U334" s="3">
        <f>IFERROR(VLOOKUP(B:B,'[1]SI vs ST'!$B:$P,15,0),0)</f>
        <v>1</v>
      </c>
      <c r="V334" s="3" cm="1">
        <f t="array" ref="V334:Z334">IFERROR(VLOOKUP(_xlfn.SINGLE(B:B),'[1]Pivot ST'!$D:$P,{6,7,8,9,10},0),0)</f>
        <v>0</v>
      </c>
      <c r="W334" s="3">
        <v>0</v>
      </c>
      <c r="X334" s="3">
        <v>0</v>
      </c>
      <c r="Y334" s="3">
        <v>0</v>
      </c>
      <c r="Z334" s="3">
        <v>1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1">
        <f t="shared" si="155"/>
        <v>-263</v>
      </c>
      <c r="AH334" s="26">
        <f t="shared" si="156"/>
        <v>0</v>
      </c>
      <c r="AI334" s="26">
        <f t="shared" si="165"/>
        <v>0</v>
      </c>
      <c r="AJ334" s="26">
        <f t="shared" si="166"/>
        <v>0</v>
      </c>
      <c r="AK334" s="26">
        <f t="shared" si="167"/>
        <v>0</v>
      </c>
      <c r="AL334" s="26">
        <f t="shared" si="168"/>
        <v>0</v>
      </c>
      <c r="AM334" s="30">
        <f t="shared" si="179"/>
        <v>0</v>
      </c>
      <c r="AN334" s="30">
        <f t="shared" si="180"/>
        <v>0</v>
      </c>
      <c r="AO334" s="30">
        <f t="shared" si="181"/>
        <v>0</v>
      </c>
      <c r="AP334" s="30">
        <f t="shared" si="182"/>
        <v>0</v>
      </c>
      <c r="AQ334" s="30">
        <f t="shared" si="183"/>
        <v>0</v>
      </c>
      <c r="AR334" s="30">
        <f t="shared" si="184"/>
        <v>0</v>
      </c>
      <c r="AS334" s="22">
        <f t="shared" si="148"/>
        <v>0</v>
      </c>
      <c r="AT334" s="112">
        <f t="shared" si="157"/>
        <v>516.72</v>
      </c>
      <c r="AU334" s="112">
        <f t="shared" si="158"/>
        <v>0</v>
      </c>
      <c r="AV334" s="112">
        <f t="shared" si="159"/>
        <v>0</v>
      </c>
      <c r="AW334" s="112">
        <f t="shared" si="160"/>
        <v>0</v>
      </c>
      <c r="AX334" s="112">
        <f t="shared" si="161"/>
        <v>0</v>
      </c>
      <c r="AY334" s="112">
        <f t="shared" si="162"/>
        <v>516.72</v>
      </c>
      <c r="AZ334" s="112">
        <f t="shared" si="163"/>
        <v>0</v>
      </c>
      <c r="BA334" s="112">
        <f t="shared" si="164"/>
        <v>0</v>
      </c>
      <c r="BB334" s="112">
        <f t="shared" si="169"/>
        <v>0</v>
      </c>
      <c r="BC334" s="112">
        <f t="shared" si="170"/>
        <v>0</v>
      </c>
      <c r="BD334" s="112">
        <f t="shared" si="171"/>
        <v>0</v>
      </c>
      <c r="BE334" s="112">
        <f t="shared" si="172"/>
        <v>0</v>
      </c>
    </row>
    <row r="335" spans="1:57" x14ac:dyDescent="0.2">
      <c r="A335" t="s">
        <v>104</v>
      </c>
      <c r="B335" t="s">
        <v>123</v>
      </c>
      <c r="C335" s="2" t="s">
        <v>124</v>
      </c>
      <c r="D335" s="2" t="s">
        <v>125</v>
      </c>
      <c r="E335" s="2" t="s">
        <v>126</v>
      </c>
      <c r="F335" s="2" t="s">
        <v>60</v>
      </c>
      <c r="G335" s="2" t="s">
        <v>109</v>
      </c>
      <c r="H335" s="2" t="s">
        <v>127</v>
      </c>
      <c r="I335" s="2" t="s">
        <v>27</v>
      </c>
      <c r="J335" s="2" t="s">
        <v>3995</v>
      </c>
      <c r="K335" s="3">
        <v>300</v>
      </c>
      <c r="L335" s="25">
        <v>516.72</v>
      </c>
      <c r="M335" s="2" t="s">
        <v>2204</v>
      </c>
      <c r="N335" s="2" t="s">
        <v>66</v>
      </c>
      <c r="O335" s="3">
        <v>14</v>
      </c>
      <c r="P335" s="3">
        <v>57</v>
      </c>
      <c r="Q335" s="21">
        <f>SUMIF('On Orders'!$B:$B,$C335,'On Orders'!E:E)</f>
        <v>0</v>
      </c>
      <c r="R335" s="22">
        <f>SUMIF('On Orders'!$B:$B,$C335,'On Orders'!F:F)</f>
        <v>0</v>
      </c>
      <c r="S335" s="22">
        <f>SUMIF('On Orders'!$B:$B,$C335,'On Orders'!G:G)</f>
        <v>0</v>
      </c>
      <c r="T335" s="22">
        <f>SUMIF('On Orders'!$B:$B,$C335,'On Orders'!H:H)</f>
        <v>0</v>
      </c>
      <c r="U335" s="3">
        <f>IFERROR(VLOOKUP(B:B,'[1]SI vs ST'!$B:$P,15,0),0)</f>
        <v>1</v>
      </c>
      <c r="V335" s="3" cm="1">
        <f t="array" ref="V335:Z335">IFERROR(VLOOKUP(_xlfn.SINGLE(B:B),'[1]Pivot ST'!$D:$P,{6,7,8,9,10},0),0)</f>
        <v>0</v>
      </c>
      <c r="W335" s="3">
        <v>0</v>
      </c>
      <c r="X335" s="3">
        <v>1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1">
        <f t="shared" si="155"/>
        <v>-229</v>
      </c>
      <c r="AH335" s="26">
        <f t="shared" si="156"/>
        <v>0</v>
      </c>
      <c r="AI335" s="26">
        <f t="shared" si="165"/>
        <v>0</v>
      </c>
      <c r="AJ335" s="26">
        <f t="shared" si="166"/>
        <v>0</v>
      </c>
      <c r="AK335" s="26">
        <f t="shared" si="167"/>
        <v>0</v>
      </c>
      <c r="AL335" s="26">
        <f t="shared" si="168"/>
        <v>0</v>
      </c>
      <c r="AM335" s="30">
        <f t="shared" si="179"/>
        <v>0</v>
      </c>
      <c r="AN335" s="30">
        <f t="shared" si="180"/>
        <v>0</v>
      </c>
      <c r="AO335" s="30">
        <f t="shared" si="181"/>
        <v>0</v>
      </c>
      <c r="AP335" s="30">
        <f t="shared" si="182"/>
        <v>0</v>
      </c>
      <c r="AQ335" s="30">
        <f t="shared" si="183"/>
        <v>0</v>
      </c>
      <c r="AR335" s="30">
        <f t="shared" si="184"/>
        <v>0</v>
      </c>
      <c r="AS335" s="22">
        <f t="shared" si="148"/>
        <v>0</v>
      </c>
      <c r="AT335" s="112">
        <f t="shared" si="157"/>
        <v>516.72</v>
      </c>
      <c r="AU335" s="112">
        <f t="shared" si="158"/>
        <v>0</v>
      </c>
      <c r="AV335" s="112">
        <f t="shared" si="159"/>
        <v>0</v>
      </c>
      <c r="AW335" s="112">
        <f t="shared" si="160"/>
        <v>516.72</v>
      </c>
      <c r="AX335" s="112">
        <f t="shared" si="161"/>
        <v>0</v>
      </c>
      <c r="AY335" s="112">
        <f t="shared" si="162"/>
        <v>0</v>
      </c>
      <c r="AZ335" s="112">
        <f t="shared" si="163"/>
        <v>0</v>
      </c>
      <c r="BA335" s="112">
        <f t="shared" si="164"/>
        <v>0</v>
      </c>
      <c r="BB335" s="112">
        <f t="shared" si="169"/>
        <v>0</v>
      </c>
      <c r="BC335" s="112">
        <f t="shared" si="170"/>
        <v>0</v>
      </c>
      <c r="BD335" s="112">
        <f t="shared" si="171"/>
        <v>0</v>
      </c>
      <c r="BE335" s="112">
        <f t="shared" si="172"/>
        <v>0</v>
      </c>
    </row>
    <row r="336" spans="1:57" x14ac:dyDescent="0.2">
      <c r="A336" t="s">
        <v>104</v>
      </c>
      <c r="B336" t="s">
        <v>128</v>
      </c>
      <c r="C336" s="2" t="s">
        <v>129</v>
      </c>
      <c r="D336" s="2" t="s">
        <v>130</v>
      </c>
      <c r="E336" s="2" t="s">
        <v>131</v>
      </c>
      <c r="F336" s="2" t="s">
        <v>60</v>
      </c>
      <c r="G336" s="2" t="s">
        <v>109</v>
      </c>
      <c r="H336" s="2" t="s">
        <v>127</v>
      </c>
      <c r="I336" s="2" t="s">
        <v>27</v>
      </c>
      <c r="J336" s="2" t="s">
        <v>3995</v>
      </c>
      <c r="K336" s="3">
        <v>300</v>
      </c>
      <c r="L336" s="25">
        <v>516.72</v>
      </c>
      <c r="M336" s="2" t="s">
        <v>2204</v>
      </c>
      <c r="N336" s="2" t="s">
        <v>66</v>
      </c>
      <c r="O336" s="3">
        <v>6</v>
      </c>
      <c r="P336" s="3">
        <v>13</v>
      </c>
      <c r="Q336" s="21">
        <f>SUMIF('On Orders'!$B:$B,$C336,'On Orders'!E:E)</f>
        <v>0</v>
      </c>
      <c r="R336" s="22">
        <f>SUMIF('On Orders'!$B:$B,$C336,'On Orders'!F:F)</f>
        <v>0</v>
      </c>
      <c r="S336" s="22">
        <f>SUMIF('On Orders'!$B:$B,$C336,'On Orders'!G:G)</f>
        <v>0</v>
      </c>
      <c r="T336" s="22">
        <f>SUMIF('On Orders'!$B:$B,$C336,'On Orders'!H:H)</f>
        <v>0</v>
      </c>
      <c r="U336" s="3">
        <f>IFERROR(VLOOKUP(B:B,'[1]SI vs ST'!$B:$P,15,0),0)</f>
        <v>0</v>
      </c>
      <c r="V336" s="3" cm="1">
        <f t="array" ref="V336:Z336">IFERROR(VLOOKUP(_xlfn.SINGLE(B:B),'[1]Pivot ST'!$D:$P,{6,7,8,9,10},0),0)</f>
        <v>0</v>
      </c>
      <c r="W336" s="3">
        <v>1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1">
        <f t="shared" si="155"/>
        <v>-281</v>
      </c>
      <c r="AH336" s="26">
        <f t="shared" si="156"/>
        <v>0</v>
      </c>
      <c r="AI336" s="26">
        <f t="shared" si="165"/>
        <v>0</v>
      </c>
      <c r="AJ336" s="26">
        <f t="shared" si="166"/>
        <v>0</v>
      </c>
      <c r="AK336" s="26">
        <f t="shared" si="167"/>
        <v>0</v>
      </c>
      <c r="AL336" s="26">
        <f t="shared" si="168"/>
        <v>0</v>
      </c>
      <c r="AM336" s="30">
        <f t="shared" si="179"/>
        <v>0</v>
      </c>
      <c r="AN336" s="30">
        <f t="shared" si="180"/>
        <v>0</v>
      </c>
      <c r="AO336" s="30">
        <f t="shared" si="181"/>
        <v>0</v>
      </c>
      <c r="AP336" s="30">
        <f t="shared" si="182"/>
        <v>0</v>
      </c>
      <c r="AQ336" s="30">
        <f t="shared" si="183"/>
        <v>0</v>
      </c>
      <c r="AR336" s="30">
        <f t="shared" si="184"/>
        <v>0</v>
      </c>
      <c r="AS336" s="22">
        <f t="shared" si="148"/>
        <v>0</v>
      </c>
      <c r="AT336" s="112">
        <f t="shared" si="157"/>
        <v>0</v>
      </c>
      <c r="AU336" s="112">
        <f t="shared" si="158"/>
        <v>0</v>
      </c>
      <c r="AV336" s="112">
        <f t="shared" si="159"/>
        <v>516.72</v>
      </c>
      <c r="AW336" s="112">
        <f t="shared" si="160"/>
        <v>0</v>
      </c>
      <c r="AX336" s="112">
        <f t="shared" si="161"/>
        <v>0</v>
      </c>
      <c r="AY336" s="112">
        <f t="shared" si="162"/>
        <v>0</v>
      </c>
      <c r="AZ336" s="112">
        <f t="shared" si="163"/>
        <v>0</v>
      </c>
      <c r="BA336" s="112">
        <f t="shared" si="164"/>
        <v>0</v>
      </c>
      <c r="BB336" s="112">
        <f t="shared" si="169"/>
        <v>0</v>
      </c>
      <c r="BC336" s="112">
        <f t="shared" si="170"/>
        <v>0</v>
      </c>
      <c r="BD336" s="112">
        <f t="shared" si="171"/>
        <v>0</v>
      </c>
      <c r="BE336" s="112">
        <f t="shared" si="172"/>
        <v>0</v>
      </c>
    </row>
    <row r="337" spans="1:57" x14ac:dyDescent="0.2">
      <c r="A337" t="s">
        <v>104</v>
      </c>
      <c r="B337" t="s">
        <v>132</v>
      </c>
      <c r="C337" s="2" t="s">
        <v>133</v>
      </c>
      <c r="D337" s="2" t="s">
        <v>134</v>
      </c>
      <c r="E337" s="2" t="s">
        <v>135</v>
      </c>
      <c r="F337" s="2" t="s">
        <v>60</v>
      </c>
      <c r="G337" s="2" t="s">
        <v>109</v>
      </c>
      <c r="H337" s="2" t="s">
        <v>127</v>
      </c>
      <c r="I337" s="2" t="s">
        <v>27</v>
      </c>
      <c r="J337" s="2" t="s">
        <v>3995</v>
      </c>
      <c r="K337" s="3">
        <v>300</v>
      </c>
      <c r="L337" s="25">
        <v>516.72</v>
      </c>
      <c r="M337" s="2" t="s">
        <v>2204</v>
      </c>
      <c r="N337" s="2" t="s">
        <v>66</v>
      </c>
      <c r="O337" s="3">
        <v>10</v>
      </c>
      <c r="P337" s="3">
        <v>0</v>
      </c>
      <c r="Q337" s="21">
        <f>SUMIF('On Orders'!$B:$B,$C337,'On Orders'!E:E)</f>
        <v>0</v>
      </c>
      <c r="R337" s="22">
        <f>SUMIF('On Orders'!$B:$B,$C337,'On Orders'!F:F)</f>
        <v>0</v>
      </c>
      <c r="S337" s="22">
        <f>SUMIF('On Orders'!$B:$B,$C337,'On Orders'!G:G)</f>
        <v>0</v>
      </c>
      <c r="T337" s="22">
        <f>SUMIF('On Orders'!$B:$B,$C337,'On Orders'!H:H)</f>
        <v>0</v>
      </c>
      <c r="U337" s="3">
        <f>IFERROR(VLOOKUP(B:B,'[1]SI vs ST'!$B:$P,15,0),0)</f>
        <v>0</v>
      </c>
      <c r="V337" s="3" cm="1">
        <f t="array" ref="V337:Z337">IFERROR(VLOOKUP(_xlfn.SINGLE(B:B),'[1]Pivot ST'!$D:$P,{6,7,8,9,10},0),0)</f>
        <v>1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1">
        <f t="shared" si="155"/>
        <v>-290</v>
      </c>
      <c r="AH337" s="26">
        <f t="shared" si="156"/>
        <v>0</v>
      </c>
      <c r="AI337" s="26">
        <f t="shared" si="165"/>
        <v>0</v>
      </c>
      <c r="AJ337" s="26">
        <f t="shared" si="166"/>
        <v>0</v>
      </c>
      <c r="AK337" s="26">
        <f t="shared" si="167"/>
        <v>0</v>
      </c>
      <c r="AL337" s="26">
        <f t="shared" si="168"/>
        <v>0</v>
      </c>
      <c r="AM337" s="30">
        <f t="shared" si="179"/>
        <v>0</v>
      </c>
      <c r="AN337" s="30">
        <f t="shared" si="180"/>
        <v>0</v>
      </c>
      <c r="AO337" s="30">
        <f t="shared" si="181"/>
        <v>0</v>
      </c>
      <c r="AP337" s="30">
        <f t="shared" si="182"/>
        <v>0</v>
      </c>
      <c r="AQ337" s="30">
        <f t="shared" si="183"/>
        <v>0</v>
      </c>
      <c r="AR337" s="30">
        <f t="shared" si="184"/>
        <v>0</v>
      </c>
      <c r="AS337" s="22">
        <f t="shared" si="148"/>
        <v>0</v>
      </c>
      <c r="AT337" s="112">
        <f t="shared" si="157"/>
        <v>0</v>
      </c>
      <c r="AU337" s="112">
        <f t="shared" si="158"/>
        <v>516.72</v>
      </c>
      <c r="AV337" s="112">
        <f t="shared" si="159"/>
        <v>0</v>
      </c>
      <c r="AW337" s="112">
        <f t="shared" si="160"/>
        <v>0</v>
      </c>
      <c r="AX337" s="112">
        <f t="shared" si="161"/>
        <v>0</v>
      </c>
      <c r="AY337" s="112">
        <f t="shared" si="162"/>
        <v>0</v>
      </c>
      <c r="AZ337" s="112">
        <f t="shared" si="163"/>
        <v>0</v>
      </c>
      <c r="BA337" s="112">
        <f t="shared" si="164"/>
        <v>0</v>
      </c>
      <c r="BB337" s="112">
        <f t="shared" si="169"/>
        <v>0</v>
      </c>
      <c r="BC337" s="112">
        <f t="shared" si="170"/>
        <v>0</v>
      </c>
      <c r="BD337" s="112">
        <f t="shared" si="171"/>
        <v>0</v>
      </c>
      <c r="BE337" s="112">
        <f t="shared" si="172"/>
        <v>0</v>
      </c>
    </row>
    <row r="338" spans="1:57" x14ac:dyDescent="0.2">
      <c r="A338" t="s">
        <v>104</v>
      </c>
      <c r="B338" t="s">
        <v>136</v>
      </c>
      <c r="C338" s="2" t="s">
        <v>137</v>
      </c>
      <c r="D338" s="2" t="s">
        <v>138</v>
      </c>
      <c r="E338" s="2" t="s">
        <v>139</v>
      </c>
      <c r="F338" s="2" t="s">
        <v>60</v>
      </c>
      <c r="G338" s="2" t="s">
        <v>109</v>
      </c>
      <c r="H338" s="2" t="s">
        <v>127</v>
      </c>
      <c r="I338" s="2" t="s">
        <v>27</v>
      </c>
      <c r="J338" s="2" t="s">
        <v>3995</v>
      </c>
      <c r="K338" s="3">
        <v>300</v>
      </c>
      <c r="L338" s="25">
        <v>516.72</v>
      </c>
      <c r="M338" s="2" t="s">
        <v>2204</v>
      </c>
      <c r="N338" s="2" t="s">
        <v>66</v>
      </c>
      <c r="O338" s="3">
        <v>6</v>
      </c>
      <c r="P338" s="3">
        <v>0</v>
      </c>
      <c r="Q338" s="21">
        <f>SUMIF('On Orders'!$B:$B,$C338,'On Orders'!E:E)</f>
        <v>0</v>
      </c>
      <c r="R338" s="22">
        <f>SUMIF('On Orders'!$B:$B,$C338,'On Orders'!F:F)</f>
        <v>0</v>
      </c>
      <c r="S338" s="22">
        <f>SUMIF('On Orders'!$B:$B,$C338,'On Orders'!G:G)</f>
        <v>0</v>
      </c>
      <c r="T338" s="22">
        <f>SUMIF('On Orders'!$B:$B,$C338,'On Orders'!H:H)</f>
        <v>0</v>
      </c>
      <c r="U338" s="3">
        <f>IFERROR(VLOOKUP(B:B,'[1]SI vs ST'!$B:$P,15,0),0)</f>
        <v>0</v>
      </c>
      <c r="V338" s="3" cm="1">
        <f t="array" ref="V338:Z338">IFERROR(VLOOKUP(_xlfn.SINGLE(B:B),'[1]Pivot ST'!$D:$P,{6,7,8,9,10},0),0)</f>
        <v>0</v>
      </c>
      <c r="W338" s="3">
        <v>0</v>
      </c>
      <c r="X338" s="3">
        <v>1</v>
      </c>
      <c r="Y338" s="3">
        <v>1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1">
        <f t="shared" si="155"/>
        <v>-294</v>
      </c>
      <c r="AH338" s="26">
        <f t="shared" si="156"/>
        <v>0</v>
      </c>
      <c r="AI338" s="26">
        <f t="shared" si="165"/>
        <v>0</v>
      </c>
      <c r="AJ338" s="26">
        <f t="shared" si="166"/>
        <v>0</v>
      </c>
      <c r="AK338" s="26">
        <f t="shared" si="167"/>
        <v>0</v>
      </c>
      <c r="AL338" s="26">
        <f t="shared" si="168"/>
        <v>0</v>
      </c>
      <c r="AM338" s="30">
        <f t="shared" si="179"/>
        <v>0</v>
      </c>
      <c r="AN338" s="30">
        <f t="shared" si="180"/>
        <v>0</v>
      </c>
      <c r="AO338" s="30">
        <f t="shared" si="181"/>
        <v>0</v>
      </c>
      <c r="AP338" s="30">
        <f t="shared" si="182"/>
        <v>0</v>
      </c>
      <c r="AQ338" s="30">
        <f t="shared" si="183"/>
        <v>0</v>
      </c>
      <c r="AR338" s="30">
        <f t="shared" si="184"/>
        <v>0</v>
      </c>
      <c r="AS338" s="22">
        <f t="shared" si="148"/>
        <v>0</v>
      </c>
      <c r="AT338" s="112">
        <f t="shared" si="157"/>
        <v>0</v>
      </c>
      <c r="AU338" s="112">
        <f t="shared" si="158"/>
        <v>0</v>
      </c>
      <c r="AV338" s="112">
        <f t="shared" si="159"/>
        <v>0</v>
      </c>
      <c r="AW338" s="112">
        <f t="shared" si="160"/>
        <v>516.72</v>
      </c>
      <c r="AX338" s="112">
        <f t="shared" si="161"/>
        <v>516.72</v>
      </c>
      <c r="AY338" s="112">
        <f t="shared" si="162"/>
        <v>0</v>
      </c>
      <c r="AZ338" s="112">
        <f t="shared" si="163"/>
        <v>0</v>
      </c>
      <c r="BA338" s="112">
        <f t="shared" si="164"/>
        <v>0</v>
      </c>
      <c r="BB338" s="112">
        <f t="shared" si="169"/>
        <v>0</v>
      </c>
      <c r="BC338" s="112">
        <f t="shared" si="170"/>
        <v>0</v>
      </c>
      <c r="BD338" s="112">
        <f t="shared" si="171"/>
        <v>0</v>
      </c>
      <c r="BE338" s="112">
        <f t="shared" si="172"/>
        <v>0</v>
      </c>
    </row>
    <row r="339" spans="1:57" x14ac:dyDescent="0.2">
      <c r="A339" t="s">
        <v>20</v>
      </c>
      <c r="B339" t="s">
        <v>140</v>
      </c>
      <c r="C339" s="2" t="s">
        <v>141</v>
      </c>
      <c r="D339" s="2" t="s">
        <v>142</v>
      </c>
      <c r="E339" s="2" t="s">
        <v>143</v>
      </c>
      <c r="F339" s="2" t="s">
        <v>60</v>
      </c>
      <c r="G339" s="2" t="s">
        <v>144</v>
      </c>
      <c r="H339" s="2" t="s">
        <v>145</v>
      </c>
      <c r="I339" s="2" t="s">
        <v>27</v>
      </c>
      <c r="J339" s="2" t="s">
        <v>3995</v>
      </c>
      <c r="K339" s="3">
        <v>300</v>
      </c>
      <c r="L339" s="25">
        <v>206.38</v>
      </c>
      <c r="M339" s="2" t="s">
        <v>2204</v>
      </c>
      <c r="N339" s="2" t="s">
        <v>66</v>
      </c>
      <c r="O339" s="3">
        <v>0</v>
      </c>
      <c r="P339" s="3">
        <v>0</v>
      </c>
      <c r="Q339" s="21">
        <f>SUMIF('On Orders'!$B:$B,$C339,'On Orders'!E:E)</f>
        <v>0</v>
      </c>
      <c r="R339" s="22">
        <f>SUMIF('On Orders'!$B:$B,$C339,'On Orders'!F:F)</f>
        <v>0</v>
      </c>
      <c r="S339" s="22">
        <f>SUMIF('On Orders'!$B:$B,$C339,'On Orders'!G:G)</f>
        <v>0</v>
      </c>
      <c r="T339" s="22">
        <f>SUMIF('On Orders'!$B:$B,$C339,'On Orders'!H:H)</f>
        <v>0</v>
      </c>
      <c r="U339" s="3">
        <f>IFERROR(VLOOKUP(B:B,'[1]SI vs ST'!$B:$P,15,0),0)</f>
        <v>0</v>
      </c>
      <c r="V339" s="3" cm="1">
        <f t="array" ref="V339">IFERROR(VLOOKUP(_xlfn.SINGLE(B:B),'[1]Pivot ST'!$D:$P,{6,7,8,9,10},0),0)</f>
        <v>0</v>
      </c>
      <c r="W339" s="3"/>
      <c r="X339" s="3"/>
      <c r="Y339" s="3"/>
      <c r="Z339" s="3"/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1">
        <f t="shared" si="155"/>
        <v>-300</v>
      </c>
      <c r="AH339" s="26">
        <f t="shared" si="156"/>
        <v>0</v>
      </c>
      <c r="AI339" s="26">
        <f t="shared" si="165"/>
        <v>0</v>
      </c>
      <c r="AJ339" s="26">
        <f t="shared" si="166"/>
        <v>0</v>
      </c>
      <c r="AK339" s="26">
        <f t="shared" si="167"/>
        <v>0</v>
      </c>
      <c r="AL339" s="26">
        <f t="shared" si="168"/>
        <v>0</v>
      </c>
      <c r="AM339" s="30">
        <f t="shared" si="179"/>
        <v>0</v>
      </c>
      <c r="AN339" s="30">
        <f t="shared" si="180"/>
        <v>0</v>
      </c>
      <c r="AO339" s="30">
        <f t="shared" si="181"/>
        <v>0</v>
      </c>
      <c r="AP339" s="30">
        <f t="shared" si="182"/>
        <v>0</v>
      </c>
      <c r="AQ339" s="30">
        <f t="shared" si="183"/>
        <v>0</v>
      </c>
      <c r="AR339" s="30">
        <f t="shared" si="184"/>
        <v>0</v>
      </c>
      <c r="AS339" s="22">
        <f t="shared" si="148"/>
        <v>0</v>
      </c>
      <c r="AT339" s="112">
        <f t="shared" si="157"/>
        <v>0</v>
      </c>
      <c r="AU339" s="112">
        <f t="shared" si="158"/>
        <v>0</v>
      </c>
      <c r="AV339" s="112">
        <f t="shared" si="159"/>
        <v>0</v>
      </c>
      <c r="AW339" s="112">
        <f t="shared" si="160"/>
        <v>0</v>
      </c>
      <c r="AX339" s="112">
        <f t="shared" si="161"/>
        <v>0</v>
      </c>
      <c r="AY339" s="112">
        <f t="shared" si="162"/>
        <v>0</v>
      </c>
      <c r="AZ339" s="112">
        <f t="shared" si="163"/>
        <v>0</v>
      </c>
      <c r="BA339" s="112">
        <f t="shared" si="164"/>
        <v>0</v>
      </c>
      <c r="BB339" s="112">
        <f t="shared" si="169"/>
        <v>0</v>
      </c>
      <c r="BC339" s="112">
        <f t="shared" si="170"/>
        <v>0</v>
      </c>
      <c r="BD339" s="112">
        <f t="shared" si="171"/>
        <v>0</v>
      </c>
      <c r="BE339" s="112">
        <f t="shared" si="172"/>
        <v>0</v>
      </c>
    </row>
    <row r="340" spans="1:57" x14ac:dyDescent="0.2">
      <c r="A340" t="s">
        <v>20</v>
      </c>
      <c r="B340" t="s">
        <v>146</v>
      </c>
      <c r="C340" s="2" t="s">
        <v>147</v>
      </c>
      <c r="D340" s="2" t="s">
        <v>148</v>
      </c>
      <c r="E340" s="2" t="s">
        <v>149</v>
      </c>
      <c r="F340" s="2" t="s">
        <v>60</v>
      </c>
      <c r="G340" s="2" t="s">
        <v>150</v>
      </c>
      <c r="H340" s="2" t="s">
        <v>150</v>
      </c>
      <c r="I340" s="2" t="s">
        <v>27</v>
      </c>
      <c r="J340" s="2" t="s">
        <v>3995</v>
      </c>
      <c r="K340" s="3">
        <v>300</v>
      </c>
      <c r="L340" s="25">
        <v>206.38</v>
      </c>
      <c r="M340" s="2" t="s">
        <v>2204</v>
      </c>
      <c r="N340" s="2" t="s">
        <v>66</v>
      </c>
      <c r="O340" s="3">
        <v>0</v>
      </c>
      <c r="P340" s="3">
        <v>0</v>
      </c>
      <c r="Q340" s="21">
        <f>SUMIF('On Orders'!$B:$B,$C340,'On Orders'!E:E)</f>
        <v>0</v>
      </c>
      <c r="R340" s="22">
        <f>SUMIF('On Orders'!$B:$B,$C340,'On Orders'!F:F)</f>
        <v>0</v>
      </c>
      <c r="S340" s="22">
        <f>SUMIF('On Orders'!$B:$B,$C340,'On Orders'!G:G)</f>
        <v>0</v>
      </c>
      <c r="T340" s="22">
        <f>SUMIF('On Orders'!$B:$B,$C340,'On Orders'!H:H)</f>
        <v>0</v>
      </c>
      <c r="U340" s="3">
        <f>IFERROR(VLOOKUP(B:B,'[1]SI vs ST'!$B:$P,15,0),0)</f>
        <v>32</v>
      </c>
      <c r="V340" s="3" cm="1">
        <f t="array" ref="V340:Z340">IFERROR(VLOOKUP(_xlfn.SINGLE(B:B),'[1]Pivot ST'!$D:$P,{6,7,8,9,10},0),0)</f>
        <v>49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1">
        <f t="shared" si="155"/>
        <v>-300</v>
      </c>
      <c r="AH340" s="26">
        <f t="shared" si="156"/>
        <v>0</v>
      </c>
      <c r="AI340" s="26">
        <f t="shared" si="165"/>
        <v>0</v>
      </c>
      <c r="AJ340" s="26">
        <f t="shared" si="166"/>
        <v>0</v>
      </c>
      <c r="AK340" s="26">
        <f t="shared" si="167"/>
        <v>0</v>
      </c>
      <c r="AL340" s="26">
        <f t="shared" si="168"/>
        <v>0</v>
      </c>
      <c r="AM340" s="30">
        <f t="shared" si="179"/>
        <v>0</v>
      </c>
      <c r="AN340" s="30">
        <f t="shared" si="180"/>
        <v>0</v>
      </c>
      <c r="AO340" s="30">
        <f t="shared" si="181"/>
        <v>0</v>
      </c>
      <c r="AP340" s="30">
        <f t="shared" si="182"/>
        <v>0</v>
      </c>
      <c r="AQ340" s="30">
        <f t="shared" si="183"/>
        <v>0</v>
      </c>
      <c r="AR340" s="30">
        <f t="shared" si="184"/>
        <v>0</v>
      </c>
      <c r="AS340" s="22">
        <f t="shared" si="148"/>
        <v>0</v>
      </c>
      <c r="AT340" s="112">
        <f t="shared" si="157"/>
        <v>6604.16</v>
      </c>
      <c r="AU340" s="112">
        <f t="shared" si="158"/>
        <v>10112.619999999999</v>
      </c>
      <c r="AV340" s="112">
        <f t="shared" si="159"/>
        <v>0</v>
      </c>
      <c r="AW340" s="112">
        <f t="shared" si="160"/>
        <v>0</v>
      </c>
      <c r="AX340" s="112">
        <f t="shared" si="161"/>
        <v>0</v>
      </c>
      <c r="AY340" s="112">
        <f t="shared" si="162"/>
        <v>0</v>
      </c>
      <c r="AZ340" s="112">
        <f t="shared" si="163"/>
        <v>0</v>
      </c>
      <c r="BA340" s="112">
        <f t="shared" si="164"/>
        <v>0</v>
      </c>
      <c r="BB340" s="112">
        <f t="shared" si="169"/>
        <v>0</v>
      </c>
      <c r="BC340" s="112">
        <f t="shared" si="170"/>
        <v>0</v>
      </c>
      <c r="BD340" s="112">
        <f t="shared" si="171"/>
        <v>0</v>
      </c>
      <c r="BE340" s="112">
        <f t="shared" si="172"/>
        <v>0</v>
      </c>
    </row>
    <row r="341" spans="1:57" x14ac:dyDescent="0.2">
      <c r="A341" t="s">
        <v>20</v>
      </c>
      <c r="B341" t="s">
        <v>151</v>
      </c>
      <c r="C341" s="2" t="s">
        <v>152</v>
      </c>
      <c r="D341" s="2" t="s">
        <v>153</v>
      </c>
      <c r="E341" s="2" t="s">
        <v>154</v>
      </c>
      <c r="F341" s="2" t="s">
        <v>60</v>
      </c>
      <c r="G341" s="2" t="s">
        <v>150</v>
      </c>
      <c r="H341" s="2" t="s">
        <v>150</v>
      </c>
      <c r="I341" s="2" t="s">
        <v>27</v>
      </c>
      <c r="J341" s="2" t="s">
        <v>3995</v>
      </c>
      <c r="K341" s="3">
        <v>300</v>
      </c>
      <c r="L341" s="25">
        <v>206.38</v>
      </c>
      <c r="M341" s="2" t="s">
        <v>2204</v>
      </c>
      <c r="N341" s="2" t="s">
        <v>66</v>
      </c>
      <c r="O341" s="3">
        <v>0</v>
      </c>
      <c r="P341" s="3">
        <v>0</v>
      </c>
      <c r="Q341" s="21">
        <f>SUMIF('On Orders'!$B:$B,$C341,'On Orders'!E:E)</f>
        <v>0</v>
      </c>
      <c r="R341" s="22">
        <f>SUMIF('On Orders'!$B:$B,$C341,'On Orders'!F:F)</f>
        <v>0</v>
      </c>
      <c r="S341" s="22">
        <f>SUMIF('On Orders'!$B:$B,$C341,'On Orders'!G:G)</f>
        <v>0</v>
      </c>
      <c r="T341" s="22">
        <f>SUMIF('On Orders'!$B:$B,$C341,'On Orders'!H:H)</f>
        <v>0</v>
      </c>
      <c r="U341" s="3">
        <f>IFERROR(VLOOKUP(B:B,'[1]SI vs ST'!$B:$P,15,0),0)</f>
        <v>13</v>
      </c>
      <c r="V341" s="3" cm="1">
        <f t="array" ref="V341:Z341">IFERROR(VLOOKUP(_xlfn.SINGLE(B:B),'[1]Pivot ST'!$D:$P,{6,7,8,9,10},0),0)</f>
        <v>25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1">
        <f t="shared" si="155"/>
        <v>-300</v>
      </c>
      <c r="AH341" s="26">
        <f t="shared" si="156"/>
        <v>0</v>
      </c>
      <c r="AI341" s="26">
        <f t="shared" si="165"/>
        <v>0</v>
      </c>
      <c r="AJ341" s="26">
        <f t="shared" si="166"/>
        <v>0</v>
      </c>
      <c r="AK341" s="26">
        <f t="shared" si="167"/>
        <v>0</v>
      </c>
      <c r="AL341" s="26">
        <f t="shared" si="168"/>
        <v>0</v>
      </c>
      <c r="AM341" s="30">
        <f t="shared" si="179"/>
        <v>0</v>
      </c>
      <c r="AN341" s="30">
        <f t="shared" si="180"/>
        <v>0</v>
      </c>
      <c r="AO341" s="30">
        <f t="shared" si="181"/>
        <v>0</v>
      </c>
      <c r="AP341" s="30">
        <f t="shared" si="182"/>
        <v>0</v>
      </c>
      <c r="AQ341" s="30">
        <f t="shared" si="183"/>
        <v>0</v>
      </c>
      <c r="AR341" s="30">
        <f t="shared" si="184"/>
        <v>0</v>
      </c>
      <c r="AS341" s="22">
        <f t="shared" si="148"/>
        <v>0</v>
      </c>
      <c r="AT341" s="112">
        <f t="shared" si="157"/>
        <v>2682.94</v>
      </c>
      <c r="AU341" s="112">
        <f t="shared" si="158"/>
        <v>5159.5</v>
      </c>
      <c r="AV341" s="112">
        <f t="shared" si="159"/>
        <v>0</v>
      </c>
      <c r="AW341" s="112">
        <f t="shared" si="160"/>
        <v>0</v>
      </c>
      <c r="AX341" s="112">
        <f t="shared" si="161"/>
        <v>0</v>
      </c>
      <c r="AY341" s="112">
        <f t="shared" si="162"/>
        <v>0</v>
      </c>
      <c r="AZ341" s="112">
        <f t="shared" si="163"/>
        <v>0</v>
      </c>
      <c r="BA341" s="112">
        <f t="shared" si="164"/>
        <v>0</v>
      </c>
      <c r="BB341" s="112">
        <f t="shared" si="169"/>
        <v>0</v>
      </c>
      <c r="BC341" s="112">
        <f t="shared" si="170"/>
        <v>0</v>
      </c>
      <c r="BD341" s="112">
        <f t="shared" si="171"/>
        <v>0</v>
      </c>
      <c r="BE341" s="112">
        <f t="shared" si="172"/>
        <v>0</v>
      </c>
    </row>
    <row r="342" spans="1:57" x14ac:dyDescent="0.2">
      <c r="A342" t="s">
        <v>20</v>
      </c>
      <c r="B342" t="s">
        <v>155</v>
      </c>
      <c r="C342" s="2" t="s">
        <v>156</v>
      </c>
      <c r="D342" s="2" t="s">
        <v>157</v>
      </c>
      <c r="E342" s="2" t="s">
        <v>158</v>
      </c>
      <c r="F342" s="2" t="s">
        <v>24</v>
      </c>
      <c r="G342" s="2" t="s">
        <v>159</v>
      </c>
      <c r="H342" s="2" t="s">
        <v>160</v>
      </c>
      <c r="I342" s="2" t="s">
        <v>27</v>
      </c>
      <c r="J342" s="2" t="s">
        <v>3995</v>
      </c>
      <c r="K342" s="3">
        <v>300</v>
      </c>
      <c r="L342" s="25">
        <v>206.38</v>
      </c>
      <c r="M342" s="2" t="s">
        <v>2204</v>
      </c>
      <c r="N342" s="2" t="s">
        <v>66</v>
      </c>
      <c r="O342" s="3">
        <v>0</v>
      </c>
      <c r="P342" s="3">
        <v>0</v>
      </c>
      <c r="Q342" s="21">
        <f>SUMIF('On Orders'!$B:$B,$C342,'On Orders'!E:E)</f>
        <v>0</v>
      </c>
      <c r="R342" s="22">
        <f>SUMIF('On Orders'!$B:$B,$C342,'On Orders'!F:F)</f>
        <v>0</v>
      </c>
      <c r="S342" s="22">
        <f>SUMIF('On Orders'!$B:$B,$C342,'On Orders'!G:G)</f>
        <v>0</v>
      </c>
      <c r="T342" s="22">
        <f>SUMIF('On Orders'!$B:$B,$C342,'On Orders'!H:H)</f>
        <v>0</v>
      </c>
      <c r="U342" s="3">
        <f>IFERROR(VLOOKUP(B:B,'[1]SI vs ST'!$B:$P,15,0),0)</f>
        <v>0</v>
      </c>
      <c r="V342" s="3" cm="1">
        <f t="array" ref="V342">IFERROR(VLOOKUP(_xlfn.SINGLE(B:B),'[1]Pivot ST'!$D:$P,{6,7,8,9,10},0),0)</f>
        <v>0</v>
      </c>
      <c r="W342" s="3"/>
      <c r="X342" s="3"/>
      <c r="Y342" s="3"/>
      <c r="Z342" s="3"/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1">
        <f t="shared" si="155"/>
        <v>-300</v>
      </c>
      <c r="AH342" s="26">
        <f t="shared" si="156"/>
        <v>0</v>
      </c>
      <c r="AI342" s="26">
        <f t="shared" si="165"/>
        <v>0</v>
      </c>
      <c r="AJ342" s="26">
        <f t="shared" si="166"/>
        <v>0</v>
      </c>
      <c r="AK342" s="26">
        <f t="shared" si="167"/>
        <v>0</v>
      </c>
      <c r="AL342" s="26">
        <f t="shared" si="168"/>
        <v>0</v>
      </c>
      <c r="AM342" s="30">
        <f t="shared" si="179"/>
        <v>0</v>
      </c>
      <c r="AN342" s="30">
        <f t="shared" si="180"/>
        <v>0</v>
      </c>
      <c r="AO342" s="30">
        <f t="shared" si="181"/>
        <v>0</v>
      </c>
      <c r="AP342" s="30">
        <f t="shared" si="182"/>
        <v>0</v>
      </c>
      <c r="AQ342" s="30">
        <f t="shared" si="183"/>
        <v>0</v>
      </c>
      <c r="AR342" s="30">
        <f t="shared" si="184"/>
        <v>0</v>
      </c>
      <c r="AS342" s="22">
        <f t="shared" si="148"/>
        <v>0</v>
      </c>
      <c r="AT342" s="112">
        <f t="shared" si="157"/>
        <v>0</v>
      </c>
      <c r="AU342" s="112">
        <f t="shared" si="158"/>
        <v>0</v>
      </c>
      <c r="AV342" s="112">
        <f t="shared" si="159"/>
        <v>0</v>
      </c>
      <c r="AW342" s="112">
        <f t="shared" si="160"/>
        <v>0</v>
      </c>
      <c r="AX342" s="112">
        <f t="shared" si="161"/>
        <v>0</v>
      </c>
      <c r="AY342" s="112">
        <f t="shared" si="162"/>
        <v>0</v>
      </c>
      <c r="AZ342" s="112">
        <f t="shared" si="163"/>
        <v>0</v>
      </c>
      <c r="BA342" s="112">
        <f t="shared" si="164"/>
        <v>0</v>
      </c>
      <c r="BB342" s="112">
        <f t="shared" si="169"/>
        <v>0</v>
      </c>
      <c r="BC342" s="112">
        <f t="shared" si="170"/>
        <v>0</v>
      </c>
      <c r="BD342" s="112">
        <f t="shared" si="171"/>
        <v>0</v>
      </c>
      <c r="BE342" s="112">
        <f t="shared" si="172"/>
        <v>0</v>
      </c>
    </row>
    <row r="343" spans="1:57" x14ac:dyDescent="0.2">
      <c r="A343" t="s">
        <v>20</v>
      </c>
      <c r="B343" t="s">
        <v>161</v>
      </c>
      <c r="C343" s="2" t="s">
        <v>162</v>
      </c>
      <c r="D343" s="2" t="s">
        <v>163</v>
      </c>
      <c r="E343" s="2" t="s">
        <v>164</v>
      </c>
      <c r="F343" s="2" t="s">
        <v>24</v>
      </c>
      <c r="G343" s="2" t="s">
        <v>144</v>
      </c>
      <c r="H343" s="2" t="s">
        <v>145</v>
      </c>
      <c r="I343" s="2" t="s">
        <v>27</v>
      </c>
      <c r="J343" s="2" t="s">
        <v>3995</v>
      </c>
      <c r="K343" s="3">
        <v>300</v>
      </c>
      <c r="L343" s="25">
        <v>206.38</v>
      </c>
      <c r="M343" s="2" t="s">
        <v>2204</v>
      </c>
      <c r="N343" s="2" t="s">
        <v>66</v>
      </c>
      <c r="O343" s="3">
        <v>0</v>
      </c>
      <c r="P343" s="3">
        <v>0</v>
      </c>
      <c r="Q343" s="21">
        <f>SUMIF('On Orders'!$B:$B,$C343,'On Orders'!E:E)</f>
        <v>0</v>
      </c>
      <c r="R343" s="22">
        <f>SUMIF('On Orders'!$B:$B,$C343,'On Orders'!F:F)</f>
        <v>0</v>
      </c>
      <c r="S343" s="22">
        <f>SUMIF('On Orders'!$B:$B,$C343,'On Orders'!G:G)</f>
        <v>0</v>
      </c>
      <c r="T343" s="22">
        <f>SUMIF('On Orders'!$B:$B,$C343,'On Orders'!H:H)</f>
        <v>0</v>
      </c>
      <c r="U343" s="3">
        <f>IFERROR(VLOOKUP(B:B,'[1]SI vs ST'!$B:$P,15,0),0)</f>
        <v>0</v>
      </c>
      <c r="V343" s="3" cm="1">
        <f t="array" ref="V343">IFERROR(VLOOKUP(_xlfn.SINGLE(B:B),'[1]Pivot ST'!$D:$P,{6,7,8,9,10},0),0)</f>
        <v>0</v>
      </c>
      <c r="W343" s="3"/>
      <c r="X343" s="3"/>
      <c r="Y343" s="3"/>
      <c r="Z343" s="3"/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1">
        <f t="shared" si="155"/>
        <v>-300</v>
      </c>
      <c r="AH343" s="26">
        <f t="shared" si="156"/>
        <v>0</v>
      </c>
      <c r="AI343" s="26">
        <f t="shared" si="165"/>
        <v>0</v>
      </c>
      <c r="AJ343" s="26">
        <f t="shared" si="166"/>
        <v>0</v>
      </c>
      <c r="AK343" s="26">
        <f t="shared" si="167"/>
        <v>0</v>
      </c>
      <c r="AL343" s="26">
        <f t="shared" si="168"/>
        <v>0</v>
      </c>
      <c r="AM343" s="30">
        <f t="shared" si="179"/>
        <v>0</v>
      </c>
      <c r="AN343" s="30">
        <f t="shared" si="180"/>
        <v>0</v>
      </c>
      <c r="AO343" s="30">
        <f t="shared" si="181"/>
        <v>0</v>
      </c>
      <c r="AP343" s="30">
        <f t="shared" si="182"/>
        <v>0</v>
      </c>
      <c r="AQ343" s="30">
        <f t="shared" si="183"/>
        <v>0</v>
      </c>
      <c r="AR343" s="30">
        <f t="shared" si="184"/>
        <v>0</v>
      </c>
      <c r="AS343" s="22">
        <f t="shared" si="148"/>
        <v>0</v>
      </c>
      <c r="AT343" s="112">
        <f t="shared" si="157"/>
        <v>0</v>
      </c>
      <c r="AU343" s="112">
        <f t="shared" si="158"/>
        <v>0</v>
      </c>
      <c r="AV343" s="112">
        <f t="shared" si="159"/>
        <v>0</v>
      </c>
      <c r="AW343" s="112">
        <f t="shared" si="160"/>
        <v>0</v>
      </c>
      <c r="AX343" s="112">
        <f t="shared" si="161"/>
        <v>0</v>
      </c>
      <c r="AY343" s="112">
        <f t="shared" si="162"/>
        <v>0</v>
      </c>
      <c r="AZ343" s="112">
        <f t="shared" si="163"/>
        <v>0</v>
      </c>
      <c r="BA343" s="112">
        <f t="shared" si="164"/>
        <v>0</v>
      </c>
      <c r="BB343" s="112">
        <f t="shared" si="169"/>
        <v>0</v>
      </c>
      <c r="BC343" s="112">
        <f t="shared" si="170"/>
        <v>0</v>
      </c>
      <c r="BD343" s="112">
        <f t="shared" si="171"/>
        <v>0</v>
      </c>
      <c r="BE343" s="112">
        <f t="shared" si="172"/>
        <v>0</v>
      </c>
    </row>
    <row r="344" spans="1:57" x14ac:dyDescent="0.2">
      <c r="A344" t="s">
        <v>20</v>
      </c>
      <c r="B344" t="s">
        <v>165</v>
      </c>
      <c r="C344" s="2" t="s">
        <v>166</v>
      </c>
      <c r="D344" s="2" t="s">
        <v>167</v>
      </c>
      <c r="E344" s="2" t="s">
        <v>168</v>
      </c>
      <c r="F344" s="2" t="s">
        <v>24</v>
      </c>
      <c r="G344" s="2" t="s">
        <v>169</v>
      </c>
      <c r="H344" s="2" t="s">
        <v>170</v>
      </c>
      <c r="I344" s="2" t="s">
        <v>27</v>
      </c>
      <c r="J344" s="2" t="s">
        <v>3995</v>
      </c>
      <c r="K344" s="3">
        <v>300</v>
      </c>
      <c r="L344" s="25">
        <v>206.38</v>
      </c>
      <c r="M344" s="2" t="s">
        <v>2204</v>
      </c>
      <c r="N344" s="2" t="s">
        <v>66</v>
      </c>
      <c r="O344" s="3">
        <v>0</v>
      </c>
      <c r="P344" s="3">
        <v>0</v>
      </c>
      <c r="Q344" s="21">
        <f>SUMIF('On Orders'!$B:$B,$C344,'On Orders'!E:E)</f>
        <v>0</v>
      </c>
      <c r="R344" s="22">
        <f>SUMIF('On Orders'!$B:$B,$C344,'On Orders'!F:F)</f>
        <v>0</v>
      </c>
      <c r="S344" s="22">
        <f>SUMIF('On Orders'!$B:$B,$C344,'On Orders'!G:G)</f>
        <v>0</v>
      </c>
      <c r="T344" s="22">
        <f>SUMIF('On Orders'!$B:$B,$C344,'On Orders'!H:H)</f>
        <v>0</v>
      </c>
      <c r="U344" s="3">
        <f>IFERROR(VLOOKUP(B:B,'[1]SI vs ST'!$B:$P,15,0),0)</f>
        <v>0</v>
      </c>
      <c r="V344" s="3" cm="1">
        <f t="array" ref="V344">IFERROR(VLOOKUP(_xlfn.SINGLE(B:B),'[1]Pivot ST'!$D:$P,{6,7,8,9,10},0),0)</f>
        <v>0</v>
      </c>
      <c r="W344" s="3"/>
      <c r="X344" s="3"/>
      <c r="Y344" s="3"/>
      <c r="Z344" s="3"/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1">
        <f t="shared" si="155"/>
        <v>-300</v>
      </c>
      <c r="AH344" s="26">
        <f t="shared" si="156"/>
        <v>0</v>
      </c>
      <c r="AI344" s="26">
        <f t="shared" si="165"/>
        <v>0</v>
      </c>
      <c r="AJ344" s="26">
        <f t="shared" si="166"/>
        <v>0</v>
      </c>
      <c r="AK344" s="26">
        <f t="shared" si="167"/>
        <v>0</v>
      </c>
      <c r="AL344" s="26">
        <f t="shared" si="168"/>
        <v>0</v>
      </c>
      <c r="AM344" s="30">
        <f t="shared" si="179"/>
        <v>0</v>
      </c>
      <c r="AN344" s="30">
        <f t="shared" si="180"/>
        <v>0</v>
      </c>
      <c r="AO344" s="30">
        <f t="shared" si="181"/>
        <v>0</v>
      </c>
      <c r="AP344" s="30">
        <f t="shared" si="182"/>
        <v>0</v>
      </c>
      <c r="AQ344" s="30">
        <f t="shared" si="183"/>
        <v>0</v>
      </c>
      <c r="AR344" s="30">
        <f t="shared" si="184"/>
        <v>0</v>
      </c>
      <c r="AS344" s="22">
        <f t="shared" si="148"/>
        <v>0</v>
      </c>
      <c r="AT344" s="112">
        <f t="shared" si="157"/>
        <v>0</v>
      </c>
      <c r="AU344" s="112">
        <f t="shared" si="158"/>
        <v>0</v>
      </c>
      <c r="AV344" s="112">
        <f t="shared" si="159"/>
        <v>0</v>
      </c>
      <c r="AW344" s="112">
        <f t="shared" si="160"/>
        <v>0</v>
      </c>
      <c r="AX344" s="112">
        <f t="shared" si="161"/>
        <v>0</v>
      </c>
      <c r="AY344" s="112">
        <f t="shared" si="162"/>
        <v>0</v>
      </c>
      <c r="AZ344" s="112">
        <f t="shared" si="163"/>
        <v>0</v>
      </c>
      <c r="BA344" s="112">
        <f t="shared" si="164"/>
        <v>0</v>
      </c>
      <c r="BB344" s="112">
        <f t="shared" si="169"/>
        <v>0</v>
      </c>
      <c r="BC344" s="112">
        <f t="shared" si="170"/>
        <v>0</v>
      </c>
      <c r="BD344" s="112">
        <f t="shared" si="171"/>
        <v>0</v>
      </c>
      <c r="BE344" s="112">
        <f t="shared" si="172"/>
        <v>0</v>
      </c>
    </row>
    <row r="345" spans="1:57" x14ac:dyDescent="0.2">
      <c r="A345" t="s">
        <v>20</v>
      </c>
      <c r="B345" t="s">
        <v>171</v>
      </c>
      <c r="C345" s="2" t="s">
        <v>172</v>
      </c>
      <c r="D345" s="2" t="s">
        <v>173</v>
      </c>
      <c r="E345" s="2" t="s">
        <v>174</v>
      </c>
      <c r="F345" s="2" t="s">
        <v>24</v>
      </c>
      <c r="G345" s="2" t="s">
        <v>169</v>
      </c>
      <c r="H345" s="2" t="s">
        <v>175</v>
      </c>
      <c r="I345" s="2" t="s">
        <v>27</v>
      </c>
      <c r="J345" s="2" t="s">
        <v>3995</v>
      </c>
      <c r="K345" s="3">
        <v>300</v>
      </c>
      <c r="L345" s="25">
        <v>258.10000000000002</v>
      </c>
      <c r="M345" s="2" t="s">
        <v>2204</v>
      </c>
      <c r="N345" s="2" t="s">
        <v>66</v>
      </c>
      <c r="O345" s="3">
        <v>0</v>
      </c>
      <c r="P345" s="3">
        <v>0</v>
      </c>
      <c r="Q345" s="21">
        <f>SUMIF('On Orders'!$B:$B,$C345,'On Orders'!E:E)</f>
        <v>0</v>
      </c>
      <c r="R345" s="22">
        <f>SUMIF('On Orders'!$B:$B,$C345,'On Orders'!F:F)</f>
        <v>0</v>
      </c>
      <c r="S345" s="22">
        <f>SUMIF('On Orders'!$B:$B,$C345,'On Orders'!G:G)</f>
        <v>0</v>
      </c>
      <c r="T345" s="22">
        <f>SUMIF('On Orders'!$B:$B,$C345,'On Orders'!H:H)</f>
        <v>0</v>
      </c>
      <c r="U345" s="3">
        <f>IFERROR(VLOOKUP(B:B,'[1]SI vs ST'!$B:$P,15,0),0)</f>
        <v>0</v>
      </c>
      <c r="V345" s="3" cm="1">
        <f t="array" ref="V345">IFERROR(VLOOKUP(_xlfn.SINGLE(B:B),'[1]Pivot ST'!$D:$P,{6,7,8,9,10},0),0)</f>
        <v>0</v>
      </c>
      <c r="W345" s="3"/>
      <c r="X345" s="3"/>
      <c r="Y345" s="3"/>
      <c r="Z345" s="3"/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1">
        <f t="shared" si="155"/>
        <v>-300</v>
      </c>
      <c r="AH345" s="26">
        <f t="shared" si="156"/>
        <v>0</v>
      </c>
      <c r="AI345" s="26">
        <f t="shared" si="165"/>
        <v>0</v>
      </c>
      <c r="AJ345" s="26">
        <f t="shared" si="166"/>
        <v>0</v>
      </c>
      <c r="AK345" s="26">
        <f t="shared" si="167"/>
        <v>0</v>
      </c>
      <c r="AL345" s="26">
        <f t="shared" si="168"/>
        <v>0</v>
      </c>
      <c r="AM345" s="30">
        <f t="shared" si="179"/>
        <v>0</v>
      </c>
      <c r="AN345" s="30">
        <f t="shared" si="180"/>
        <v>0</v>
      </c>
      <c r="AO345" s="30">
        <f t="shared" si="181"/>
        <v>0</v>
      </c>
      <c r="AP345" s="30">
        <f t="shared" si="182"/>
        <v>0</v>
      </c>
      <c r="AQ345" s="30">
        <f t="shared" si="183"/>
        <v>0</v>
      </c>
      <c r="AR345" s="30">
        <f t="shared" si="184"/>
        <v>0</v>
      </c>
      <c r="AS345" s="22">
        <f t="shared" si="148"/>
        <v>0</v>
      </c>
      <c r="AT345" s="112">
        <f t="shared" si="157"/>
        <v>0</v>
      </c>
      <c r="AU345" s="112">
        <f t="shared" si="158"/>
        <v>0</v>
      </c>
      <c r="AV345" s="112">
        <f t="shared" si="159"/>
        <v>0</v>
      </c>
      <c r="AW345" s="112">
        <f t="shared" si="160"/>
        <v>0</v>
      </c>
      <c r="AX345" s="112">
        <f t="shared" si="161"/>
        <v>0</v>
      </c>
      <c r="AY345" s="112">
        <f t="shared" si="162"/>
        <v>0</v>
      </c>
      <c r="AZ345" s="112">
        <f t="shared" si="163"/>
        <v>0</v>
      </c>
      <c r="BA345" s="112">
        <f t="shared" si="164"/>
        <v>0</v>
      </c>
      <c r="BB345" s="112">
        <f t="shared" si="169"/>
        <v>0</v>
      </c>
      <c r="BC345" s="112">
        <f t="shared" si="170"/>
        <v>0</v>
      </c>
      <c r="BD345" s="112">
        <f t="shared" si="171"/>
        <v>0</v>
      </c>
      <c r="BE345" s="112">
        <f t="shared" si="172"/>
        <v>0</v>
      </c>
    </row>
    <row r="346" spans="1:57" x14ac:dyDescent="0.2">
      <c r="A346" t="s">
        <v>20</v>
      </c>
      <c r="B346" t="s">
        <v>176</v>
      </c>
      <c r="C346" s="2" t="s">
        <v>177</v>
      </c>
      <c r="D346" s="2" t="s">
        <v>178</v>
      </c>
      <c r="E346" s="2" t="s">
        <v>179</v>
      </c>
      <c r="F346" s="2" t="s">
        <v>24</v>
      </c>
      <c r="G346" s="2" t="s">
        <v>169</v>
      </c>
      <c r="H346" s="2" t="s">
        <v>180</v>
      </c>
      <c r="I346" s="2" t="s">
        <v>27</v>
      </c>
      <c r="J346" s="2" t="s">
        <v>3995</v>
      </c>
      <c r="K346" s="3">
        <v>300</v>
      </c>
      <c r="L346" s="25">
        <v>258.10000000000002</v>
      </c>
      <c r="M346" s="2" t="s">
        <v>2204</v>
      </c>
      <c r="N346" s="2" t="s">
        <v>66</v>
      </c>
      <c r="O346" s="3">
        <v>0</v>
      </c>
      <c r="P346" s="3">
        <v>0</v>
      </c>
      <c r="Q346" s="21">
        <f>SUMIF('On Orders'!$B:$B,$C346,'On Orders'!E:E)</f>
        <v>0</v>
      </c>
      <c r="R346" s="22">
        <f>SUMIF('On Orders'!$B:$B,$C346,'On Orders'!F:F)</f>
        <v>0</v>
      </c>
      <c r="S346" s="22">
        <f>SUMIF('On Orders'!$B:$B,$C346,'On Orders'!G:G)</f>
        <v>0</v>
      </c>
      <c r="T346" s="22">
        <f>SUMIF('On Orders'!$B:$B,$C346,'On Orders'!H:H)</f>
        <v>0</v>
      </c>
      <c r="U346" s="3">
        <f>IFERROR(VLOOKUP(B:B,'[1]SI vs ST'!$B:$P,15,0),0)</f>
        <v>0</v>
      </c>
      <c r="V346" s="3" cm="1">
        <f t="array" ref="V346">IFERROR(VLOOKUP(_xlfn.SINGLE(B:B),'[1]Pivot ST'!$D:$P,{6,7,8,9,10},0),0)</f>
        <v>0</v>
      </c>
      <c r="W346" s="3"/>
      <c r="X346" s="3"/>
      <c r="Y346" s="3"/>
      <c r="Z346" s="3"/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1">
        <f t="shared" si="155"/>
        <v>-300</v>
      </c>
      <c r="AH346" s="26">
        <f t="shared" si="156"/>
        <v>0</v>
      </c>
      <c r="AI346" s="26">
        <f t="shared" si="165"/>
        <v>0</v>
      </c>
      <c r="AJ346" s="26">
        <f t="shared" si="166"/>
        <v>0</v>
      </c>
      <c r="AK346" s="26">
        <f t="shared" si="167"/>
        <v>0</v>
      </c>
      <c r="AL346" s="26">
        <f t="shared" si="168"/>
        <v>0</v>
      </c>
      <c r="AM346" s="30">
        <f t="shared" si="179"/>
        <v>0</v>
      </c>
      <c r="AN346" s="30">
        <f t="shared" si="180"/>
        <v>0</v>
      </c>
      <c r="AO346" s="30">
        <f t="shared" si="181"/>
        <v>0</v>
      </c>
      <c r="AP346" s="30">
        <f t="shared" si="182"/>
        <v>0</v>
      </c>
      <c r="AQ346" s="30">
        <f t="shared" si="183"/>
        <v>0</v>
      </c>
      <c r="AR346" s="30">
        <f t="shared" si="184"/>
        <v>0</v>
      </c>
      <c r="AS346" s="22">
        <f t="shared" si="148"/>
        <v>0</v>
      </c>
      <c r="AT346" s="112">
        <f t="shared" si="157"/>
        <v>0</v>
      </c>
      <c r="AU346" s="112">
        <f t="shared" si="158"/>
        <v>0</v>
      </c>
      <c r="AV346" s="112">
        <f t="shared" si="159"/>
        <v>0</v>
      </c>
      <c r="AW346" s="112">
        <f t="shared" si="160"/>
        <v>0</v>
      </c>
      <c r="AX346" s="112">
        <f t="shared" si="161"/>
        <v>0</v>
      </c>
      <c r="AY346" s="112">
        <f t="shared" si="162"/>
        <v>0</v>
      </c>
      <c r="AZ346" s="112">
        <f t="shared" si="163"/>
        <v>0</v>
      </c>
      <c r="BA346" s="112">
        <f t="shared" si="164"/>
        <v>0</v>
      </c>
      <c r="BB346" s="112">
        <f t="shared" si="169"/>
        <v>0</v>
      </c>
      <c r="BC346" s="112">
        <f t="shared" si="170"/>
        <v>0</v>
      </c>
      <c r="BD346" s="112">
        <f t="shared" si="171"/>
        <v>0</v>
      </c>
      <c r="BE346" s="112">
        <f t="shared" si="172"/>
        <v>0</v>
      </c>
    </row>
    <row r="347" spans="1:57" x14ac:dyDescent="0.2">
      <c r="A347" t="s">
        <v>20</v>
      </c>
      <c r="B347" t="s">
        <v>181</v>
      </c>
      <c r="C347" s="2" t="s">
        <v>182</v>
      </c>
      <c r="D347" s="2" t="s">
        <v>183</v>
      </c>
      <c r="E347" s="2" t="s">
        <v>184</v>
      </c>
      <c r="F347" s="2" t="s">
        <v>24</v>
      </c>
      <c r="G347" s="2" t="s">
        <v>79</v>
      </c>
      <c r="H347" s="2" t="s">
        <v>185</v>
      </c>
      <c r="I347" s="2" t="s">
        <v>27</v>
      </c>
      <c r="J347" s="2" t="s">
        <v>3995</v>
      </c>
      <c r="K347" s="3">
        <v>300</v>
      </c>
      <c r="L347" s="25">
        <v>283.97000000000003</v>
      </c>
      <c r="M347" s="2" t="s">
        <v>2204</v>
      </c>
      <c r="N347" s="2" t="s">
        <v>66</v>
      </c>
      <c r="O347" s="3">
        <v>0</v>
      </c>
      <c r="P347" s="3">
        <v>1153</v>
      </c>
      <c r="Q347" s="21">
        <f>SUMIF('On Orders'!$B:$B,$C347,'On Orders'!E:E)</f>
        <v>0</v>
      </c>
      <c r="R347" s="22">
        <f>SUMIF('On Orders'!$B:$B,$C347,'On Orders'!F:F)</f>
        <v>0</v>
      </c>
      <c r="S347" s="22">
        <f>SUMIF('On Orders'!$B:$B,$C347,'On Orders'!G:G)</f>
        <v>0</v>
      </c>
      <c r="T347" s="22">
        <f>SUMIF('On Orders'!$B:$B,$C347,'On Orders'!H:H)</f>
        <v>0</v>
      </c>
      <c r="U347" s="3">
        <f>IFERROR(VLOOKUP(B:B,'[1]SI vs ST'!$B:$P,15,0),0)</f>
        <v>0</v>
      </c>
      <c r="V347" s="3" cm="1">
        <f t="array" ref="V347:Z347">IFERROR(VLOOKUP(_xlfn.SINGLE(B:B),'[1]Pivot ST'!$D:$P,{6,7,8,9,10},0),0)</f>
        <v>0</v>
      </c>
      <c r="W347" s="3">
        <v>4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2</v>
      </c>
      <c r="AD347" s="3">
        <v>0</v>
      </c>
      <c r="AE347" s="3">
        <v>0</v>
      </c>
      <c r="AF347" s="3">
        <v>0</v>
      </c>
      <c r="AG347" s="31">
        <f t="shared" si="155"/>
        <v>853</v>
      </c>
      <c r="AH347" s="26">
        <f t="shared" si="156"/>
        <v>853</v>
      </c>
      <c r="AI347" s="26">
        <f t="shared" si="165"/>
        <v>851</v>
      </c>
      <c r="AJ347" s="26">
        <f t="shared" si="166"/>
        <v>851</v>
      </c>
      <c r="AK347" s="26">
        <f t="shared" si="167"/>
        <v>851</v>
      </c>
      <c r="AL347" s="26">
        <f t="shared" si="168"/>
        <v>851</v>
      </c>
      <c r="AM347" s="30">
        <f t="shared" si="179"/>
        <v>0</v>
      </c>
      <c r="AN347" s="30">
        <f t="shared" si="180"/>
        <v>0</v>
      </c>
      <c r="AO347" s="30">
        <f t="shared" si="181"/>
        <v>0</v>
      </c>
      <c r="AP347" s="30">
        <f t="shared" si="182"/>
        <v>0</v>
      </c>
      <c r="AQ347" s="30">
        <f t="shared" si="183"/>
        <v>0</v>
      </c>
      <c r="AR347" s="30">
        <f t="shared" si="184"/>
        <v>0</v>
      </c>
      <c r="AS347" s="22">
        <f t="shared" si="148"/>
        <v>0</v>
      </c>
      <c r="AT347" s="112">
        <f t="shared" si="157"/>
        <v>0</v>
      </c>
      <c r="AU347" s="112">
        <f t="shared" si="158"/>
        <v>0</v>
      </c>
      <c r="AV347" s="112">
        <f t="shared" si="159"/>
        <v>1135.8800000000001</v>
      </c>
      <c r="AW347" s="112">
        <f t="shared" si="160"/>
        <v>0</v>
      </c>
      <c r="AX347" s="112">
        <f t="shared" si="161"/>
        <v>0</v>
      </c>
      <c r="AY347" s="112">
        <f t="shared" si="162"/>
        <v>0</v>
      </c>
      <c r="AZ347" s="112">
        <f t="shared" si="163"/>
        <v>0</v>
      </c>
      <c r="BA347" s="112">
        <f t="shared" si="164"/>
        <v>0</v>
      </c>
      <c r="BB347" s="112">
        <f t="shared" si="169"/>
        <v>567.94000000000005</v>
      </c>
      <c r="BC347" s="112">
        <f t="shared" si="170"/>
        <v>0</v>
      </c>
      <c r="BD347" s="112">
        <f t="shared" si="171"/>
        <v>0</v>
      </c>
      <c r="BE347" s="112">
        <f t="shared" si="172"/>
        <v>0</v>
      </c>
    </row>
    <row r="348" spans="1:57" x14ac:dyDescent="0.2">
      <c r="A348" t="s">
        <v>20</v>
      </c>
      <c r="B348" t="s">
        <v>186</v>
      </c>
      <c r="C348" s="2" t="s">
        <v>187</v>
      </c>
      <c r="D348" s="2" t="s">
        <v>188</v>
      </c>
      <c r="E348" s="2" t="s">
        <v>189</v>
      </c>
      <c r="F348" s="2" t="s">
        <v>24</v>
      </c>
      <c r="G348" s="2" t="s">
        <v>79</v>
      </c>
      <c r="H348" s="2" t="s">
        <v>80</v>
      </c>
      <c r="I348" s="2" t="s">
        <v>27</v>
      </c>
      <c r="J348" s="2" t="s">
        <v>3995</v>
      </c>
      <c r="K348" s="3">
        <v>300</v>
      </c>
      <c r="L348" s="25">
        <v>283.97000000000003</v>
      </c>
      <c r="M348" s="2" t="s">
        <v>2204</v>
      </c>
      <c r="N348" s="2" t="s">
        <v>66</v>
      </c>
      <c r="O348" s="3">
        <v>1394</v>
      </c>
      <c r="P348" s="3">
        <v>1485</v>
      </c>
      <c r="Q348" s="21">
        <f>SUMIF('On Orders'!$B:$B,$C348,'On Orders'!E:E)</f>
        <v>0</v>
      </c>
      <c r="R348" s="22">
        <f>SUMIF('On Orders'!$B:$B,$C348,'On Orders'!F:F)</f>
        <v>0</v>
      </c>
      <c r="S348" s="22">
        <f>SUMIF('On Orders'!$B:$B,$C348,'On Orders'!G:G)</f>
        <v>0</v>
      </c>
      <c r="T348" s="22">
        <f>SUMIF('On Orders'!$B:$B,$C348,'On Orders'!H:H)</f>
        <v>0</v>
      </c>
      <c r="U348" s="3">
        <f>IFERROR(VLOOKUP(B:B,'[1]SI vs ST'!$B:$P,15,0),0)</f>
        <v>30</v>
      </c>
      <c r="V348" s="3" cm="1">
        <f t="array" ref="V348:Z348">IFERROR(VLOOKUP(_xlfn.SINGLE(B:B),'[1]Pivot ST'!$D:$P,{6,7,8,9,10},0),0)</f>
        <v>11</v>
      </c>
      <c r="W348" s="3">
        <v>16</v>
      </c>
      <c r="X348" s="3">
        <v>17</v>
      </c>
      <c r="Y348" s="3">
        <v>6</v>
      </c>
      <c r="Z348" s="3">
        <v>13</v>
      </c>
      <c r="AA348" s="3">
        <v>6</v>
      </c>
      <c r="AB348" s="3">
        <v>3</v>
      </c>
      <c r="AC348" s="3">
        <v>4</v>
      </c>
      <c r="AD348" s="3">
        <v>3</v>
      </c>
      <c r="AE348" s="3">
        <v>2</v>
      </c>
      <c r="AF348" s="3">
        <v>2</v>
      </c>
      <c r="AG348" s="31">
        <f t="shared" si="155"/>
        <v>2573</v>
      </c>
      <c r="AH348" s="26">
        <f t="shared" si="156"/>
        <v>2570</v>
      </c>
      <c r="AI348" s="26">
        <f t="shared" si="165"/>
        <v>2566</v>
      </c>
      <c r="AJ348" s="26">
        <f t="shared" si="166"/>
        <v>2563</v>
      </c>
      <c r="AK348" s="26">
        <f t="shared" si="167"/>
        <v>2561</v>
      </c>
      <c r="AL348" s="26">
        <f t="shared" si="168"/>
        <v>2559</v>
      </c>
      <c r="AM348" s="30">
        <f t="shared" si="179"/>
        <v>0</v>
      </c>
      <c r="AN348" s="30">
        <f t="shared" si="180"/>
        <v>0</v>
      </c>
      <c r="AO348" s="30">
        <f t="shared" si="181"/>
        <v>0</v>
      </c>
      <c r="AP348" s="30">
        <f t="shared" si="182"/>
        <v>0</v>
      </c>
      <c r="AQ348" s="30">
        <f t="shared" si="183"/>
        <v>0</v>
      </c>
      <c r="AR348" s="30">
        <f t="shared" si="184"/>
        <v>0</v>
      </c>
      <c r="AS348" s="22">
        <f t="shared" si="148"/>
        <v>0</v>
      </c>
      <c r="AT348" s="112">
        <f t="shared" si="157"/>
        <v>8519.1</v>
      </c>
      <c r="AU348" s="112">
        <f t="shared" si="158"/>
        <v>3123.67</v>
      </c>
      <c r="AV348" s="112">
        <f t="shared" si="159"/>
        <v>4543.5200000000004</v>
      </c>
      <c r="AW348" s="112">
        <f t="shared" si="160"/>
        <v>4827.4900000000007</v>
      </c>
      <c r="AX348" s="112">
        <f t="shared" si="161"/>
        <v>1703.8200000000002</v>
      </c>
      <c r="AY348" s="112">
        <f t="shared" si="162"/>
        <v>3691.6100000000006</v>
      </c>
      <c r="AZ348" s="112">
        <f t="shared" si="163"/>
        <v>1703.8200000000002</v>
      </c>
      <c r="BA348" s="112">
        <f t="shared" si="164"/>
        <v>851.91000000000008</v>
      </c>
      <c r="BB348" s="112">
        <f t="shared" si="169"/>
        <v>1135.8800000000001</v>
      </c>
      <c r="BC348" s="112">
        <f t="shared" si="170"/>
        <v>851.91000000000008</v>
      </c>
      <c r="BD348" s="112">
        <f t="shared" si="171"/>
        <v>567.94000000000005</v>
      </c>
      <c r="BE348" s="112">
        <f t="shared" si="172"/>
        <v>567.94000000000005</v>
      </c>
    </row>
    <row r="349" spans="1:57" x14ac:dyDescent="0.2">
      <c r="A349" t="s">
        <v>20</v>
      </c>
      <c r="B349" t="s">
        <v>190</v>
      </c>
      <c r="C349" s="2" t="s">
        <v>191</v>
      </c>
      <c r="D349" s="2" t="s">
        <v>192</v>
      </c>
      <c r="E349" s="2" t="s">
        <v>193</v>
      </c>
      <c r="F349" s="2" t="s">
        <v>24</v>
      </c>
      <c r="G349" s="2" t="s">
        <v>109</v>
      </c>
      <c r="H349" s="2" t="s">
        <v>109</v>
      </c>
      <c r="I349" s="2" t="s">
        <v>27</v>
      </c>
      <c r="J349" s="2" t="s">
        <v>3995</v>
      </c>
      <c r="K349" s="3">
        <v>300</v>
      </c>
      <c r="L349" s="25">
        <v>283.97000000000003</v>
      </c>
      <c r="M349" s="2" t="s">
        <v>2204</v>
      </c>
      <c r="N349" s="2" t="s">
        <v>66</v>
      </c>
      <c r="O349" s="3">
        <v>79</v>
      </c>
      <c r="P349" s="3">
        <v>2415</v>
      </c>
      <c r="Q349" s="21">
        <f>SUMIF('On Orders'!$B:$B,$C349,'On Orders'!E:E)</f>
        <v>0</v>
      </c>
      <c r="R349" s="22">
        <f>SUMIF('On Orders'!$B:$B,$C349,'On Orders'!F:F)</f>
        <v>0</v>
      </c>
      <c r="S349" s="22">
        <f>SUMIF('On Orders'!$B:$B,$C349,'On Orders'!G:G)</f>
        <v>0</v>
      </c>
      <c r="T349" s="22">
        <f>SUMIF('On Orders'!$B:$B,$C349,'On Orders'!H:H)</f>
        <v>0</v>
      </c>
      <c r="U349" s="3">
        <f>IFERROR(VLOOKUP(B:B,'[1]SI vs ST'!$B:$P,15,0),0)</f>
        <v>6</v>
      </c>
      <c r="V349" s="3" cm="1">
        <f t="array" ref="V349:Z349">IFERROR(VLOOKUP(_xlfn.SINGLE(B:B),'[1]Pivot ST'!$D:$P,{6,7,8,9,10},0),0)</f>
        <v>0</v>
      </c>
      <c r="W349" s="3">
        <v>2</v>
      </c>
      <c r="X349" s="3">
        <v>2</v>
      </c>
      <c r="Y349" s="3">
        <v>4</v>
      </c>
      <c r="Z349" s="3">
        <v>1</v>
      </c>
      <c r="AA349" s="3">
        <v>2</v>
      </c>
      <c r="AB349" s="3">
        <v>1</v>
      </c>
      <c r="AC349" s="3">
        <v>3</v>
      </c>
      <c r="AD349" s="3">
        <v>2</v>
      </c>
      <c r="AE349" s="3">
        <v>1</v>
      </c>
      <c r="AF349" s="3">
        <v>3</v>
      </c>
      <c r="AG349" s="31">
        <f t="shared" si="155"/>
        <v>2192</v>
      </c>
      <c r="AH349" s="26">
        <f t="shared" si="156"/>
        <v>2191</v>
      </c>
      <c r="AI349" s="26">
        <f t="shared" si="165"/>
        <v>2188</v>
      </c>
      <c r="AJ349" s="26">
        <f t="shared" si="166"/>
        <v>2186</v>
      </c>
      <c r="AK349" s="26">
        <f t="shared" si="167"/>
        <v>2185</v>
      </c>
      <c r="AL349" s="26">
        <f t="shared" si="168"/>
        <v>2182</v>
      </c>
      <c r="AM349" s="30">
        <f t="shared" si="179"/>
        <v>0</v>
      </c>
      <c r="AN349" s="30">
        <f t="shared" si="180"/>
        <v>0</v>
      </c>
      <c r="AO349" s="30">
        <f t="shared" si="181"/>
        <v>0</v>
      </c>
      <c r="AP349" s="30">
        <f t="shared" si="182"/>
        <v>0</v>
      </c>
      <c r="AQ349" s="30">
        <f t="shared" si="183"/>
        <v>0</v>
      </c>
      <c r="AR349" s="30">
        <f t="shared" si="184"/>
        <v>0</v>
      </c>
      <c r="AS349" s="22">
        <f t="shared" si="148"/>
        <v>0</v>
      </c>
      <c r="AT349" s="112">
        <f t="shared" si="157"/>
        <v>1703.8200000000002</v>
      </c>
      <c r="AU349" s="112">
        <f t="shared" si="158"/>
        <v>0</v>
      </c>
      <c r="AV349" s="112">
        <f t="shared" si="159"/>
        <v>567.94000000000005</v>
      </c>
      <c r="AW349" s="112">
        <f t="shared" si="160"/>
        <v>567.94000000000005</v>
      </c>
      <c r="AX349" s="112">
        <f t="shared" si="161"/>
        <v>1135.8800000000001</v>
      </c>
      <c r="AY349" s="112">
        <f t="shared" si="162"/>
        <v>283.97000000000003</v>
      </c>
      <c r="AZ349" s="112">
        <f t="shared" si="163"/>
        <v>567.94000000000005</v>
      </c>
      <c r="BA349" s="112">
        <f t="shared" si="164"/>
        <v>283.97000000000003</v>
      </c>
      <c r="BB349" s="112">
        <f t="shared" si="169"/>
        <v>851.91000000000008</v>
      </c>
      <c r="BC349" s="112">
        <f t="shared" si="170"/>
        <v>567.94000000000005</v>
      </c>
      <c r="BD349" s="112">
        <f t="shared" si="171"/>
        <v>283.97000000000003</v>
      </c>
      <c r="BE349" s="112">
        <f t="shared" si="172"/>
        <v>851.91000000000008</v>
      </c>
    </row>
    <row r="350" spans="1:57" x14ac:dyDescent="0.2">
      <c r="A350" t="s">
        <v>20</v>
      </c>
      <c r="B350" t="s">
        <v>194</v>
      </c>
      <c r="C350" s="2" t="s">
        <v>195</v>
      </c>
      <c r="D350" s="2" t="s">
        <v>196</v>
      </c>
      <c r="E350" s="2" t="s">
        <v>197</v>
      </c>
      <c r="F350" s="2" t="s">
        <v>24</v>
      </c>
      <c r="G350" s="2" t="s">
        <v>109</v>
      </c>
      <c r="H350" s="2" t="s">
        <v>198</v>
      </c>
      <c r="I350" s="2" t="s">
        <v>27</v>
      </c>
      <c r="J350" s="2" t="s">
        <v>3995</v>
      </c>
      <c r="K350" s="3">
        <v>300</v>
      </c>
      <c r="L350" s="25">
        <v>283.97000000000003</v>
      </c>
      <c r="M350" s="2" t="s">
        <v>2204</v>
      </c>
      <c r="N350" s="2" t="s">
        <v>66</v>
      </c>
      <c r="O350" s="3">
        <v>56</v>
      </c>
      <c r="P350" s="3">
        <v>1838</v>
      </c>
      <c r="Q350" s="21">
        <f>SUMIF('On Orders'!$B:$B,$C350,'On Orders'!E:E)</f>
        <v>0</v>
      </c>
      <c r="R350" s="22">
        <f>SUMIF('On Orders'!$B:$B,$C350,'On Orders'!F:F)</f>
        <v>0</v>
      </c>
      <c r="S350" s="22">
        <f>SUMIF('On Orders'!$B:$B,$C350,'On Orders'!G:G)</f>
        <v>0</v>
      </c>
      <c r="T350" s="22">
        <f>SUMIF('On Orders'!$B:$B,$C350,'On Orders'!H:H)</f>
        <v>0</v>
      </c>
      <c r="U350" s="3">
        <f>IFERROR(VLOOKUP(B:B,'[1]SI vs ST'!$B:$P,15,0),0)</f>
        <v>2</v>
      </c>
      <c r="V350" s="3" cm="1">
        <f t="array" ref="V350:Z350">IFERROR(VLOOKUP(_xlfn.SINGLE(B:B),'[1]Pivot ST'!$D:$P,{6,7,8,9,10},0),0)</f>
        <v>1</v>
      </c>
      <c r="W350" s="3">
        <v>0</v>
      </c>
      <c r="X350" s="3">
        <v>2</v>
      </c>
      <c r="Y350" s="3">
        <v>0</v>
      </c>
      <c r="Z350" s="3">
        <v>0</v>
      </c>
      <c r="AA350" s="3">
        <v>0</v>
      </c>
      <c r="AB350" s="3">
        <v>0</v>
      </c>
      <c r="AC350" s="3">
        <v>5</v>
      </c>
      <c r="AD350" s="3">
        <v>0</v>
      </c>
      <c r="AE350" s="3">
        <v>0</v>
      </c>
      <c r="AF350" s="3">
        <v>0</v>
      </c>
      <c r="AG350" s="31">
        <f t="shared" si="155"/>
        <v>1594</v>
      </c>
      <c r="AH350" s="26">
        <f t="shared" si="156"/>
        <v>1594</v>
      </c>
      <c r="AI350" s="26">
        <f t="shared" si="165"/>
        <v>1589</v>
      </c>
      <c r="AJ350" s="26">
        <f t="shared" si="166"/>
        <v>1589</v>
      </c>
      <c r="AK350" s="26">
        <f t="shared" si="167"/>
        <v>1589</v>
      </c>
      <c r="AL350" s="26">
        <f t="shared" si="168"/>
        <v>1589</v>
      </c>
      <c r="AM350" s="30">
        <f t="shared" si="179"/>
        <v>0</v>
      </c>
      <c r="AN350" s="30">
        <f t="shared" si="180"/>
        <v>0</v>
      </c>
      <c r="AO350" s="30">
        <f t="shared" si="181"/>
        <v>0</v>
      </c>
      <c r="AP350" s="30">
        <f t="shared" si="182"/>
        <v>0</v>
      </c>
      <c r="AQ350" s="30">
        <f t="shared" si="183"/>
        <v>0</v>
      </c>
      <c r="AR350" s="30">
        <f t="shared" si="184"/>
        <v>0</v>
      </c>
      <c r="AS350" s="22">
        <f t="shared" si="148"/>
        <v>0</v>
      </c>
      <c r="AT350" s="112">
        <f t="shared" si="157"/>
        <v>567.94000000000005</v>
      </c>
      <c r="AU350" s="112">
        <f t="shared" si="158"/>
        <v>283.97000000000003</v>
      </c>
      <c r="AV350" s="112">
        <f t="shared" si="159"/>
        <v>0</v>
      </c>
      <c r="AW350" s="112">
        <f t="shared" si="160"/>
        <v>567.94000000000005</v>
      </c>
      <c r="AX350" s="112">
        <f t="shared" si="161"/>
        <v>0</v>
      </c>
      <c r="AY350" s="112">
        <f t="shared" si="162"/>
        <v>0</v>
      </c>
      <c r="AZ350" s="112">
        <f t="shared" si="163"/>
        <v>0</v>
      </c>
      <c r="BA350" s="112">
        <f t="shared" si="164"/>
        <v>0</v>
      </c>
      <c r="BB350" s="112">
        <f t="shared" si="169"/>
        <v>1419.8500000000001</v>
      </c>
      <c r="BC350" s="112">
        <f t="shared" si="170"/>
        <v>0</v>
      </c>
      <c r="BD350" s="112">
        <f t="shared" si="171"/>
        <v>0</v>
      </c>
      <c r="BE350" s="112">
        <f t="shared" si="172"/>
        <v>0</v>
      </c>
    </row>
    <row r="351" spans="1:57" x14ac:dyDescent="0.2">
      <c r="A351" t="s">
        <v>20</v>
      </c>
      <c r="B351" t="s">
        <v>199</v>
      </c>
      <c r="C351" s="2" t="s">
        <v>200</v>
      </c>
      <c r="D351" s="2" t="s">
        <v>201</v>
      </c>
      <c r="E351" s="2" t="s">
        <v>202</v>
      </c>
      <c r="F351" s="2" t="s">
        <v>24</v>
      </c>
      <c r="G351" s="2" t="s">
        <v>109</v>
      </c>
      <c r="H351" s="2" t="s">
        <v>127</v>
      </c>
      <c r="I351" s="2" t="s">
        <v>27</v>
      </c>
      <c r="J351" s="2" t="s">
        <v>3995</v>
      </c>
      <c r="K351" s="3">
        <v>300</v>
      </c>
      <c r="L351" s="25">
        <v>283.97000000000003</v>
      </c>
      <c r="M351" s="2" t="s">
        <v>2204</v>
      </c>
      <c r="N351" s="2" t="s">
        <v>66</v>
      </c>
      <c r="O351" s="3">
        <v>66</v>
      </c>
      <c r="P351" s="3">
        <v>52</v>
      </c>
      <c r="Q351" s="21">
        <f>SUMIF('On Orders'!$B:$B,$C351,'On Orders'!E:E)</f>
        <v>0</v>
      </c>
      <c r="R351" s="22">
        <f>SUMIF('On Orders'!$B:$B,$C351,'On Orders'!F:F)</f>
        <v>0</v>
      </c>
      <c r="S351" s="22">
        <f>SUMIF('On Orders'!$B:$B,$C351,'On Orders'!G:G)</f>
        <v>0</v>
      </c>
      <c r="T351" s="22">
        <f>SUMIF('On Orders'!$B:$B,$C351,'On Orders'!H:H)</f>
        <v>0</v>
      </c>
      <c r="U351" s="3">
        <f>IFERROR(VLOOKUP(B:B,'[1]SI vs ST'!$B:$P,15,0),0)</f>
        <v>6</v>
      </c>
      <c r="V351" s="3" cm="1">
        <f t="array" ref="V351:Z351">IFERROR(VLOOKUP(_xlfn.SINGLE(B:B),'[1]Pivot ST'!$D:$P,{6,7,8,9,10},0),0)</f>
        <v>2</v>
      </c>
      <c r="W351" s="3">
        <v>1</v>
      </c>
      <c r="X351" s="3">
        <v>1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1">
        <f t="shared" si="155"/>
        <v>-182</v>
      </c>
      <c r="AH351" s="26">
        <f t="shared" si="156"/>
        <v>0</v>
      </c>
      <c r="AI351" s="26">
        <f t="shared" si="165"/>
        <v>0</v>
      </c>
      <c r="AJ351" s="26">
        <f t="shared" si="166"/>
        <v>0</v>
      </c>
      <c r="AK351" s="26">
        <f t="shared" si="167"/>
        <v>0</v>
      </c>
      <c r="AL351" s="26">
        <f t="shared" si="168"/>
        <v>0</v>
      </c>
      <c r="AM351" s="30">
        <f t="shared" si="179"/>
        <v>0</v>
      </c>
      <c r="AN351" s="30">
        <f t="shared" si="180"/>
        <v>0</v>
      </c>
      <c r="AO351" s="30">
        <f t="shared" si="181"/>
        <v>0</v>
      </c>
      <c r="AP351" s="30">
        <f t="shared" si="182"/>
        <v>0</v>
      </c>
      <c r="AQ351" s="30">
        <f t="shared" si="183"/>
        <v>0</v>
      </c>
      <c r="AR351" s="30">
        <f t="shared" si="184"/>
        <v>0</v>
      </c>
      <c r="AS351" s="22">
        <f t="shared" ref="AS351:AS414" si="185">SUM(AM351:AR351)</f>
        <v>0</v>
      </c>
      <c r="AT351" s="112">
        <f t="shared" si="157"/>
        <v>1703.8200000000002</v>
      </c>
      <c r="AU351" s="112">
        <f t="shared" si="158"/>
        <v>567.94000000000005</v>
      </c>
      <c r="AV351" s="112">
        <f t="shared" si="159"/>
        <v>283.97000000000003</v>
      </c>
      <c r="AW351" s="112">
        <f t="shared" si="160"/>
        <v>283.97000000000003</v>
      </c>
      <c r="AX351" s="112">
        <f t="shared" si="161"/>
        <v>0</v>
      </c>
      <c r="AY351" s="112">
        <f t="shared" si="162"/>
        <v>0</v>
      </c>
      <c r="AZ351" s="112">
        <f t="shared" si="163"/>
        <v>0</v>
      </c>
      <c r="BA351" s="112">
        <f t="shared" si="164"/>
        <v>0</v>
      </c>
      <c r="BB351" s="112">
        <f t="shared" si="169"/>
        <v>0</v>
      </c>
      <c r="BC351" s="112">
        <f t="shared" si="170"/>
        <v>0</v>
      </c>
      <c r="BD351" s="112">
        <f t="shared" si="171"/>
        <v>0</v>
      </c>
      <c r="BE351" s="112">
        <f t="shared" si="172"/>
        <v>0</v>
      </c>
    </row>
    <row r="352" spans="1:57" x14ac:dyDescent="0.2">
      <c r="A352" t="s">
        <v>20</v>
      </c>
      <c r="B352" t="s">
        <v>203</v>
      </c>
      <c r="C352" s="2" t="s">
        <v>204</v>
      </c>
      <c r="D352" s="2" t="s">
        <v>205</v>
      </c>
      <c r="E352" s="2" t="s">
        <v>206</v>
      </c>
      <c r="F352" s="2" t="s">
        <v>33</v>
      </c>
      <c r="G352" s="2" t="s">
        <v>207</v>
      </c>
      <c r="H352" s="2" t="s">
        <v>207</v>
      </c>
      <c r="I352" s="2" t="s">
        <v>27</v>
      </c>
      <c r="J352" s="2" t="s">
        <v>3995</v>
      </c>
      <c r="K352" s="3">
        <v>300</v>
      </c>
      <c r="L352" s="25">
        <v>154.66</v>
      </c>
      <c r="M352" s="2" t="s">
        <v>2204</v>
      </c>
      <c r="N352" s="2" t="s">
        <v>66</v>
      </c>
      <c r="O352" s="3">
        <v>0</v>
      </c>
      <c r="P352" s="3">
        <v>1273</v>
      </c>
      <c r="Q352" s="21">
        <f>SUMIF('On Orders'!$B:$B,$C352,'On Orders'!E:E)</f>
        <v>0</v>
      </c>
      <c r="R352" s="22">
        <f>SUMIF('On Orders'!$B:$B,$C352,'On Orders'!F:F)</f>
        <v>0</v>
      </c>
      <c r="S352" s="22">
        <f>SUMIF('On Orders'!$B:$B,$C352,'On Orders'!G:G)</f>
        <v>0</v>
      </c>
      <c r="T352" s="22">
        <f>SUMIF('On Orders'!$B:$B,$C352,'On Orders'!H:H)</f>
        <v>0</v>
      </c>
      <c r="U352" s="3">
        <f>IFERROR(VLOOKUP(B:B,'[1]SI vs ST'!$B:$P,15,0),0)</f>
        <v>0</v>
      </c>
      <c r="V352" s="3" cm="1">
        <f t="array" ref="V352">IFERROR(VLOOKUP(_xlfn.SINGLE(B:B),'[1]Pivot ST'!$D:$P,{6,7,8,9,10},0),0)</f>
        <v>0</v>
      </c>
      <c r="W352" s="3"/>
      <c r="X352" s="3"/>
      <c r="Y352" s="3"/>
      <c r="Z352" s="3"/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1">
        <f t="shared" si="155"/>
        <v>973</v>
      </c>
      <c r="AH352" s="26">
        <f t="shared" si="156"/>
        <v>973</v>
      </c>
      <c r="AI352" s="26">
        <f t="shared" si="165"/>
        <v>973</v>
      </c>
      <c r="AJ352" s="26">
        <f t="shared" si="166"/>
        <v>973</v>
      </c>
      <c r="AK352" s="26">
        <f t="shared" si="167"/>
        <v>973</v>
      </c>
      <c r="AL352" s="26">
        <f t="shared" si="168"/>
        <v>973</v>
      </c>
      <c r="AM352" s="30">
        <f t="shared" si="179"/>
        <v>0</v>
      </c>
      <c r="AN352" s="30">
        <f t="shared" si="180"/>
        <v>0</v>
      </c>
      <c r="AO352" s="30">
        <f t="shared" si="181"/>
        <v>0</v>
      </c>
      <c r="AP352" s="30">
        <f t="shared" si="182"/>
        <v>0</v>
      </c>
      <c r="AQ352" s="30">
        <f t="shared" si="183"/>
        <v>0</v>
      </c>
      <c r="AR352" s="30">
        <f t="shared" si="184"/>
        <v>0</v>
      </c>
      <c r="AS352" s="22">
        <f t="shared" si="185"/>
        <v>0</v>
      </c>
      <c r="AT352" s="112">
        <f t="shared" si="157"/>
        <v>0</v>
      </c>
      <c r="AU352" s="112">
        <f t="shared" si="158"/>
        <v>0</v>
      </c>
      <c r="AV352" s="112">
        <f t="shared" si="159"/>
        <v>0</v>
      </c>
      <c r="AW352" s="112">
        <f t="shared" si="160"/>
        <v>0</v>
      </c>
      <c r="AX352" s="112">
        <f t="shared" si="161"/>
        <v>0</v>
      </c>
      <c r="AY352" s="112">
        <f t="shared" si="162"/>
        <v>0</v>
      </c>
      <c r="AZ352" s="112">
        <f t="shared" si="163"/>
        <v>0</v>
      </c>
      <c r="BA352" s="112">
        <f t="shared" si="164"/>
        <v>0</v>
      </c>
      <c r="BB352" s="112">
        <f t="shared" si="169"/>
        <v>0</v>
      </c>
      <c r="BC352" s="112">
        <f t="shared" si="170"/>
        <v>0</v>
      </c>
      <c r="BD352" s="112">
        <f t="shared" si="171"/>
        <v>0</v>
      </c>
      <c r="BE352" s="112">
        <f t="shared" si="172"/>
        <v>0</v>
      </c>
    </row>
    <row r="353" spans="1:57" x14ac:dyDescent="0.2">
      <c r="A353" t="s">
        <v>20</v>
      </c>
      <c r="B353" t="s">
        <v>208</v>
      </c>
      <c r="C353" s="2" t="s">
        <v>204</v>
      </c>
      <c r="D353" s="2" t="s">
        <v>205</v>
      </c>
      <c r="E353" s="2" t="s">
        <v>206</v>
      </c>
      <c r="F353" s="2" t="s">
        <v>33</v>
      </c>
      <c r="G353" s="2" t="s">
        <v>207</v>
      </c>
      <c r="H353" s="2" t="s">
        <v>207</v>
      </c>
      <c r="I353" s="2" t="s">
        <v>27</v>
      </c>
      <c r="J353" s="2" t="s">
        <v>3995</v>
      </c>
      <c r="K353" s="3">
        <v>300</v>
      </c>
      <c r="L353" s="25">
        <v>258.10000000000002</v>
      </c>
      <c r="M353" s="2" t="s">
        <v>2204</v>
      </c>
      <c r="N353" s="2" t="s">
        <v>66</v>
      </c>
      <c r="O353" s="3">
        <v>0</v>
      </c>
      <c r="P353" s="3">
        <v>1273</v>
      </c>
      <c r="Q353" s="21">
        <f>SUMIF('On Orders'!$B:$B,$C353,'On Orders'!E:E)</f>
        <v>0</v>
      </c>
      <c r="R353" s="22">
        <f>SUMIF('On Orders'!$B:$B,$C353,'On Orders'!F:F)</f>
        <v>0</v>
      </c>
      <c r="S353" s="22">
        <f>SUMIF('On Orders'!$B:$B,$C353,'On Orders'!G:G)</f>
        <v>0</v>
      </c>
      <c r="T353" s="22">
        <f>SUMIF('On Orders'!$B:$B,$C353,'On Orders'!H:H)</f>
        <v>0</v>
      </c>
      <c r="U353" s="3">
        <f>IFERROR(VLOOKUP(B:B,'[1]SI vs ST'!$B:$P,15,0),0)</f>
        <v>0</v>
      </c>
      <c r="V353" s="3" cm="1">
        <f t="array" ref="V353">IFERROR(VLOOKUP(_xlfn.SINGLE(B:B),'[1]Pivot ST'!$D:$P,{6,7,8,9,10},0),0)</f>
        <v>0</v>
      </c>
      <c r="W353" s="3"/>
      <c r="X353" s="3"/>
      <c r="Y353" s="3"/>
      <c r="Z353" s="3"/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1">
        <f t="shared" si="155"/>
        <v>973</v>
      </c>
      <c r="AH353" s="26">
        <f t="shared" si="156"/>
        <v>973</v>
      </c>
      <c r="AI353" s="26">
        <f t="shared" si="165"/>
        <v>973</v>
      </c>
      <c r="AJ353" s="26">
        <f t="shared" si="166"/>
        <v>973</v>
      </c>
      <c r="AK353" s="26">
        <f t="shared" si="167"/>
        <v>973</v>
      </c>
      <c r="AL353" s="26">
        <f t="shared" si="168"/>
        <v>973</v>
      </c>
      <c r="AM353" s="30">
        <f t="shared" si="179"/>
        <v>0</v>
      </c>
      <c r="AN353" s="30">
        <f t="shared" si="180"/>
        <v>0</v>
      </c>
      <c r="AO353" s="30">
        <f t="shared" si="181"/>
        <v>0</v>
      </c>
      <c r="AP353" s="30">
        <f t="shared" si="182"/>
        <v>0</v>
      </c>
      <c r="AQ353" s="30">
        <f t="shared" si="183"/>
        <v>0</v>
      </c>
      <c r="AR353" s="30">
        <f t="shared" si="184"/>
        <v>0</v>
      </c>
      <c r="AS353" s="22">
        <f t="shared" si="185"/>
        <v>0</v>
      </c>
      <c r="AT353" s="112">
        <f t="shared" si="157"/>
        <v>0</v>
      </c>
      <c r="AU353" s="112">
        <f t="shared" si="158"/>
        <v>0</v>
      </c>
      <c r="AV353" s="112">
        <f t="shared" si="159"/>
        <v>0</v>
      </c>
      <c r="AW353" s="112">
        <f t="shared" si="160"/>
        <v>0</v>
      </c>
      <c r="AX353" s="112">
        <f t="shared" si="161"/>
        <v>0</v>
      </c>
      <c r="AY353" s="112">
        <f t="shared" si="162"/>
        <v>0</v>
      </c>
      <c r="AZ353" s="112">
        <f t="shared" si="163"/>
        <v>0</v>
      </c>
      <c r="BA353" s="112">
        <f t="shared" si="164"/>
        <v>0</v>
      </c>
      <c r="BB353" s="112">
        <f t="shared" si="169"/>
        <v>0</v>
      </c>
      <c r="BC353" s="112">
        <f t="shared" si="170"/>
        <v>0</v>
      </c>
      <c r="BD353" s="112">
        <f t="shared" si="171"/>
        <v>0</v>
      </c>
      <c r="BE353" s="112">
        <f t="shared" si="172"/>
        <v>0</v>
      </c>
    </row>
    <row r="354" spans="1:57" x14ac:dyDescent="0.2">
      <c r="A354" t="s">
        <v>20</v>
      </c>
      <c r="B354" t="s">
        <v>209</v>
      </c>
      <c r="C354" s="2" t="s">
        <v>210</v>
      </c>
      <c r="D354" s="2" t="s">
        <v>167</v>
      </c>
      <c r="E354" s="2" t="s">
        <v>211</v>
      </c>
      <c r="F354" s="2" t="s">
        <v>3862</v>
      </c>
      <c r="G354" s="2" t="s">
        <v>212</v>
      </c>
      <c r="H354" s="2" t="s">
        <v>46</v>
      </c>
      <c r="I354" s="2" t="s">
        <v>27</v>
      </c>
      <c r="J354" s="2" t="s">
        <v>3995</v>
      </c>
      <c r="K354" s="3">
        <v>300</v>
      </c>
      <c r="L354" s="25">
        <v>232.24</v>
      </c>
      <c r="M354" s="2" t="s">
        <v>2204</v>
      </c>
      <c r="N354" s="2" t="s">
        <v>66</v>
      </c>
      <c r="O354" s="3">
        <v>997</v>
      </c>
      <c r="P354" s="3">
        <v>7553</v>
      </c>
      <c r="Q354" s="21">
        <f>SUMIF('On Orders'!$B:$B,$C354,'On Orders'!E:E)</f>
        <v>0</v>
      </c>
      <c r="R354" s="22">
        <f>SUMIF('On Orders'!$B:$B,$C354,'On Orders'!F:F)</f>
        <v>0</v>
      </c>
      <c r="S354" s="22">
        <f>SUMIF('On Orders'!$B:$B,$C354,'On Orders'!G:G)</f>
        <v>0</v>
      </c>
      <c r="T354" s="22">
        <f>SUMIF('On Orders'!$B:$B,$C354,'On Orders'!H:H)</f>
        <v>0</v>
      </c>
      <c r="U354" s="3">
        <f>IFERROR(VLOOKUP(B:B,'[1]SI vs ST'!$B:$P,15,0),0)</f>
        <v>297</v>
      </c>
      <c r="V354" s="3" cm="1">
        <f t="array" ref="V354:Z354">IFERROR(VLOOKUP(_xlfn.SINGLE(B:B),'[1]Pivot ST'!$D:$P,{6,7,8,9,10},0),0)</f>
        <v>303</v>
      </c>
      <c r="W354" s="3">
        <v>224</v>
      </c>
      <c r="X354" s="3">
        <v>205</v>
      </c>
      <c r="Y354" s="3">
        <v>164</v>
      </c>
      <c r="Z354" s="3">
        <v>152</v>
      </c>
      <c r="AA354" s="3">
        <v>120</v>
      </c>
      <c r="AB354" s="3">
        <v>100</v>
      </c>
      <c r="AC354" s="3">
        <v>142</v>
      </c>
      <c r="AD354" s="3">
        <v>139</v>
      </c>
      <c r="AE354" s="3">
        <v>129</v>
      </c>
      <c r="AF354" s="3">
        <v>126</v>
      </c>
      <c r="AG354" s="31">
        <f t="shared" si="155"/>
        <v>8130</v>
      </c>
      <c r="AH354" s="26">
        <f t="shared" si="156"/>
        <v>8030</v>
      </c>
      <c r="AI354" s="26">
        <f t="shared" si="165"/>
        <v>7888</v>
      </c>
      <c r="AJ354" s="26">
        <f t="shared" si="166"/>
        <v>7749</v>
      </c>
      <c r="AK354" s="26">
        <f t="shared" si="167"/>
        <v>7620</v>
      </c>
      <c r="AL354" s="26">
        <f t="shared" si="168"/>
        <v>7494</v>
      </c>
      <c r="AM354" s="30">
        <f t="shared" si="179"/>
        <v>0</v>
      </c>
      <c r="AN354" s="30">
        <f t="shared" si="180"/>
        <v>0</v>
      </c>
      <c r="AO354" s="30">
        <f t="shared" si="181"/>
        <v>0</v>
      </c>
      <c r="AP354" s="30">
        <f t="shared" si="182"/>
        <v>0</v>
      </c>
      <c r="AQ354" s="30">
        <f t="shared" si="183"/>
        <v>0</v>
      </c>
      <c r="AR354" s="30">
        <f t="shared" si="184"/>
        <v>0</v>
      </c>
      <c r="AS354" s="22">
        <f t="shared" si="185"/>
        <v>0</v>
      </c>
      <c r="AT354" s="112">
        <f t="shared" si="157"/>
        <v>68975.28</v>
      </c>
      <c r="AU354" s="112">
        <f t="shared" si="158"/>
        <v>70368.72</v>
      </c>
      <c r="AV354" s="112">
        <f t="shared" si="159"/>
        <v>52021.760000000002</v>
      </c>
      <c r="AW354" s="112">
        <f t="shared" si="160"/>
        <v>47609.200000000004</v>
      </c>
      <c r="AX354" s="112">
        <f t="shared" si="161"/>
        <v>38087.360000000001</v>
      </c>
      <c r="AY354" s="112">
        <f t="shared" si="162"/>
        <v>35300.480000000003</v>
      </c>
      <c r="AZ354" s="112">
        <f t="shared" si="163"/>
        <v>27868.800000000003</v>
      </c>
      <c r="BA354" s="112">
        <f t="shared" si="164"/>
        <v>23224</v>
      </c>
      <c r="BB354" s="112">
        <f t="shared" si="169"/>
        <v>32978.080000000002</v>
      </c>
      <c r="BC354" s="112">
        <f t="shared" si="170"/>
        <v>32281.360000000001</v>
      </c>
      <c r="BD354" s="112">
        <f t="shared" si="171"/>
        <v>29958.960000000003</v>
      </c>
      <c r="BE354" s="112">
        <f t="shared" si="172"/>
        <v>29262.240000000002</v>
      </c>
    </row>
    <row r="355" spans="1:57" x14ac:dyDescent="0.2">
      <c r="A355" t="s">
        <v>20</v>
      </c>
      <c r="B355" t="s">
        <v>213</v>
      </c>
      <c r="C355" s="2" t="s">
        <v>214</v>
      </c>
      <c r="D355" s="2" t="s">
        <v>215</v>
      </c>
      <c r="E355" s="2" t="s">
        <v>216</v>
      </c>
      <c r="F355" t="s">
        <v>4152</v>
      </c>
      <c r="G355" s="2" t="s">
        <v>50</v>
      </c>
      <c r="H355" s="2" t="s">
        <v>217</v>
      </c>
      <c r="I355" s="2" t="s">
        <v>27</v>
      </c>
      <c r="J355" s="2" t="s">
        <v>3995</v>
      </c>
      <c r="K355" s="3">
        <v>300</v>
      </c>
      <c r="L355" s="25">
        <v>232.24</v>
      </c>
      <c r="M355" s="2" t="s">
        <v>2204</v>
      </c>
      <c r="N355" s="2" t="s">
        <v>66</v>
      </c>
      <c r="O355" s="3">
        <v>0</v>
      </c>
      <c r="P355" s="3">
        <v>0</v>
      </c>
      <c r="Q355" s="21">
        <f>SUMIF('On Orders'!$B:$B,$C355,'On Orders'!E:E)</f>
        <v>0</v>
      </c>
      <c r="R355" s="22">
        <f>SUMIF('On Orders'!$B:$B,$C355,'On Orders'!F:F)</f>
        <v>0</v>
      </c>
      <c r="S355" s="22">
        <f>SUMIF('On Orders'!$B:$B,$C355,'On Orders'!G:G)</f>
        <v>0</v>
      </c>
      <c r="T355" s="22">
        <f>SUMIF('On Orders'!$B:$B,$C355,'On Orders'!H:H)</f>
        <v>0</v>
      </c>
      <c r="U355" s="3">
        <f>IFERROR(VLOOKUP(B:B,'[1]SI vs ST'!$B:$P,15,0),0)</f>
        <v>0</v>
      </c>
      <c r="V355" s="3" cm="1">
        <f t="array" ref="V355:Z355">IFERROR(VLOOKUP(_xlfn.SINGLE(B:B),'[1]Pivot ST'!$D:$P,{6,7,8,9,10},0),0)</f>
        <v>0</v>
      </c>
      <c r="W355" s="3">
        <v>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1">
        <f t="shared" si="155"/>
        <v>-300</v>
      </c>
      <c r="AH355" s="26">
        <f t="shared" si="156"/>
        <v>0</v>
      </c>
      <c r="AI355" s="26">
        <f t="shared" si="165"/>
        <v>0</v>
      </c>
      <c r="AJ355" s="26">
        <f t="shared" si="166"/>
        <v>0</v>
      </c>
      <c r="AK355" s="26">
        <f t="shared" si="167"/>
        <v>0</v>
      </c>
      <c r="AL355" s="26">
        <f t="shared" si="168"/>
        <v>0</v>
      </c>
      <c r="AM355" s="30">
        <f t="shared" si="179"/>
        <v>0</v>
      </c>
      <c r="AN355" s="30">
        <f t="shared" si="180"/>
        <v>0</v>
      </c>
      <c r="AO355" s="30">
        <f t="shared" si="181"/>
        <v>0</v>
      </c>
      <c r="AP355" s="30">
        <f t="shared" si="182"/>
        <v>0</v>
      </c>
      <c r="AQ355" s="30">
        <f t="shared" si="183"/>
        <v>0</v>
      </c>
      <c r="AR355" s="30">
        <f t="shared" si="184"/>
        <v>0</v>
      </c>
      <c r="AS355" s="22">
        <f t="shared" si="185"/>
        <v>0</v>
      </c>
      <c r="AT355" s="112">
        <f t="shared" si="157"/>
        <v>0</v>
      </c>
      <c r="AU355" s="112">
        <f t="shared" si="158"/>
        <v>0</v>
      </c>
      <c r="AV355" s="112">
        <f t="shared" si="159"/>
        <v>2090.16</v>
      </c>
      <c r="AW355" s="112">
        <f t="shared" si="160"/>
        <v>0</v>
      </c>
      <c r="AX355" s="112">
        <f t="shared" si="161"/>
        <v>0</v>
      </c>
      <c r="AY355" s="112">
        <f t="shared" si="162"/>
        <v>0</v>
      </c>
      <c r="AZ355" s="112">
        <f t="shared" si="163"/>
        <v>0</v>
      </c>
      <c r="BA355" s="112">
        <f t="shared" si="164"/>
        <v>0</v>
      </c>
      <c r="BB355" s="112">
        <f t="shared" si="169"/>
        <v>0</v>
      </c>
      <c r="BC355" s="112">
        <f t="shared" si="170"/>
        <v>0</v>
      </c>
      <c r="BD355" s="112">
        <f t="shared" si="171"/>
        <v>0</v>
      </c>
      <c r="BE355" s="112">
        <f t="shared" si="172"/>
        <v>0</v>
      </c>
    </row>
    <row r="356" spans="1:57" x14ac:dyDescent="0.2">
      <c r="A356" t="s">
        <v>20</v>
      </c>
      <c r="B356" t="s">
        <v>218</v>
      </c>
      <c r="C356" s="2" t="s">
        <v>219</v>
      </c>
      <c r="D356" s="2" t="s">
        <v>220</v>
      </c>
      <c r="E356" s="2" t="s">
        <v>221</v>
      </c>
      <c r="F356" t="s">
        <v>4152</v>
      </c>
      <c r="G356" s="2" t="s">
        <v>50</v>
      </c>
      <c r="H356" s="2" t="s">
        <v>222</v>
      </c>
      <c r="I356" s="2" t="s">
        <v>27</v>
      </c>
      <c r="J356" s="2" t="s">
        <v>3995</v>
      </c>
      <c r="K356" s="3">
        <v>300</v>
      </c>
      <c r="L356" s="25">
        <v>309.83</v>
      </c>
      <c r="M356" s="2" t="s">
        <v>2204</v>
      </c>
      <c r="N356" s="2" t="s">
        <v>66</v>
      </c>
      <c r="O356" s="3">
        <v>79</v>
      </c>
      <c r="P356" s="3">
        <v>0</v>
      </c>
      <c r="Q356" s="21">
        <f>SUMIF('On Orders'!$B:$B,$C356,'On Orders'!E:E)</f>
        <v>0</v>
      </c>
      <c r="R356" s="22">
        <f>SUMIF('On Orders'!$B:$B,$C356,'On Orders'!F:F)</f>
        <v>0</v>
      </c>
      <c r="S356" s="22">
        <f>SUMIF('On Orders'!$B:$B,$C356,'On Orders'!G:G)</f>
        <v>0</v>
      </c>
      <c r="T356" s="22">
        <f>SUMIF('On Orders'!$B:$B,$C356,'On Orders'!H:H)</f>
        <v>0</v>
      </c>
      <c r="U356" s="3">
        <f>IFERROR(VLOOKUP(B:B,'[1]SI vs ST'!$B:$P,15,0),0)</f>
        <v>9</v>
      </c>
      <c r="V356" s="3" cm="1">
        <f t="array" ref="V356:Z356">IFERROR(VLOOKUP(_xlfn.SINGLE(B:B),'[1]Pivot ST'!$D:$P,{6,7,8,9,10},0),0)</f>
        <v>6</v>
      </c>
      <c r="W356" s="3">
        <v>5</v>
      </c>
      <c r="X356" s="3">
        <v>2</v>
      </c>
      <c r="Y356" s="3">
        <v>2</v>
      </c>
      <c r="Z356" s="3">
        <v>3</v>
      </c>
      <c r="AA356" s="3">
        <v>2</v>
      </c>
      <c r="AB356" s="3">
        <v>2</v>
      </c>
      <c r="AC356" s="3">
        <v>7</v>
      </c>
      <c r="AD356" s="3">
        <v>0</v>
      </c>
      <c r="AE356" s="3">
        <v>0</v>
      </c>
      <c r="AF356" s="3">
        <v>0</v>
      </c>
      <c r="AG356" s="31">
        <f t="shared" si="155"/>
        <v>-223</v>
      </c>
      <c r="AH356" s="26">
        <f t="shared" si="156"/>
        <v>-2</v>
      </c>
      <c r="AI356" s="26">
        <f t="shared" si="165"/>
        <v>-7</v>
      </c>
      <c r="AJ356" s="26">
        <f t="shared" si="166"/>
        <v>0</v>
      </c>
      <c r="AK356" s="26">
        <f t="shared" si="167"/>
        <v>0</v>
      </c>
      <c r="AL356" s="26">
        <f t="shared" si="168"/>
        <v>0</v>
      </c>
      <c r="AM356" s="30">
        <f t="shared" si="179"/>
        <v>0</v>
      </c>
      <c r="AN356" s="30">
        <f t="shared" si="180"/>
        <v>0</v>
      </c>
      <c r="AO356" s="30">
        <f t="shared" si="181"/>
        <v>0</v>
      </c>
      <c r="AP356" s="30">
        <f t="shared" si="182"/>
        <v>0</v>
      </c>
      <c r="AQ356" s="30">
        <f t="shared" si="183"/>
        <v>0</v>
      </c>
      <c r="AR356" s="30">
        <f t="shared" si="184"/>
        <v>0</v>
      </c>
      <c r="AS356" s="22">
        <f t="shared" si="185"/>
        <v>0</v>
      </c>
      <c r="AT356" s="112">
        <f t="shared" si="157"/>
        <v>2788.47</v>
      </c>
      <c r="AU356" s="112">
        <f t="shared" si="158"/>
        <v>1858.98</v>
      </c>
      <c r="AV356" s="112">
        <f t="shared" si="159"/>
        <v>1549.1499999999999</v>
      </c>
      <c r="AW356" s="112">
        <f t="shared" si="160"/>
        <v>619.66</v>
      </c>
      <c r="AX356" s="112">
        <f t="shared" si="161"/>
        <v>619.66</v>
      </c>
      <c r="AY356" s="112">
        <f t="shared" si="162"/>
        <v>929.49</v>
      </c>
      <c r="AZ356" s="112">
        <f t="shared" si="163"/>
        <v>619.66</v>
      </c>
      <c r="BA356" s="112">
        <f t="shared" si="164"/>
        <v>619.66</v>
      </c>
      <c r="BB356" s="112">
        <f t="shared" si="169"/>
        <v>2168.81</v>
      </c>
      <c r="BC356" s="112">
        <f t="shared" si="170"/>
        <v>0</v>
      </c>
      <c r="BD356" s="112">
        <f t="shared" si="171"/>
        <v>0</v>
      </c>
      <c r="BE356" s="112">
        <f t="shared" si="172"/>
        <v>0</v>
      </c>
    </row>
    <row r="357" spans="1:57" x14ac:dyDescent="0.2">
      <c r="A357" t="s">
        <v>20</v>
      </c>
      <c r="B357" t="s">
        <v>223</v>
      </c>
      <c r="C357" s="2" t="s">
        <v>224</v>
      </c>
      <c r="D357" s="2" t="s">
        <v>225</v>
      </c>
      <c r="E357" s="2" t="s">
        <v>226</v>
      </c>
      <c r="F357" s="2" t="s">
        <v>4152</v>
      </c>
      <c r="G357" s="2" t="s">
        <v>227</v>
      </c>
      <c r="H357" s="2" t="s">
        <v>228</v>
      </c>
      <c r="I357" s="2" t="s">
        <v>27</v>
      </c>
      <c r="J357" s="2" t="s">
        <v>3995</v>
      </c>
      <c r="K357" s="3">
        <v>300</v>
      </c>
      <c r="L357" s="25">
        <v>309.83</v>
      </c>
      <c r="M357" s="2" t="s">
        <v>2204</v>
      </c>
      <c r="N357" s="2" t="s">
        <v>66</v>
      </c>
      <c r="O357" s="3">
        <v>0</v>
      </c>
      <c r="P357" s="3">
        <v>4984</v>
      </c>
      <c r="Q357" s="21">
        <f>SUMIF('On Orders'!$B:$B,$C357,'On Orders'!E:E)</f>
        <v>0</v>
      </c>
      <c r="R357" s="22">
        <f>SUMIF('On Orders'!$B:$B,$C357,'On Orders'!F:F)</f>
        <v>0</v>
      </c>
      <c r="S357" s="22">
        <f>SUMIF('On Orders'!$B:$B,$C357,'On Orders'!G:G)</f>
        <v>0</v>
      </c>
      <c r="T357" s="22">
        <f>SUMIF('On Orders'!$B:$B,$C357,'On Orders'!H:H)</f>
        <v>0</v>
      </c>
      <c r="U357" s="3">
        <f>IFERROR(VLOOKUP(B:B,'[1]SI vs ST'!$B:$P,15,0),0)</f>
        <v>0</v>
      </c>
      <c r="V357" s="3" cm="1">
        <f t="array" ref="V357">IFERROR(VLOOKUP(_xlfn.SINGLE(B:B),'[1]Pivot ST'!$D:$P,{6,7,8,9,10},0),0)</f>
        <v>0</v>
      </c>
      <c r="W357" s="3"/>
      <c r="X357" s="3"/>
      <c r="Y357" s="3"/>
      <c r="Z357" s="3"/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1">
        <f t="shared" si="155"/>
        <v>4684</v>
      </c>
      <c r="AH357" s="26">
        <f t="shared" si="156"/>
        <v>4684</v>
      </c>
      <c r="AI357" s="26">
        <f t="shared" si="165"/>
        <v>4684</v>
      </c>
      <c r="AJ357" s="26">
        <f t="shared" si="166"/>
        <v>4684</v>
      </c>
      <c r="AK357" s="26">
        <f t="shared" si="167"/>
        <v>4684</v>
      </c>
      <c r="AL357" s="26">
        <f t="shared" si="168"/>
        <v>4684</v>
      </c>
      <c r="AM357" s="30">
        <f t="shared" si="179"/>
        <v>0</v>
      </c>
      <c r="AN357" s="30">
        <f t="shared" si="180"/>
        <v>0</v>
      </c>
      <c r="AO357" s="30">
        <f t="shared" si="181"/>
        <v>0</v>
      </c>
      <c r="AP357" s="30">
        <f t="shared" si="182"/>
        <v>0</v>
      </c>
      <c r="AQ357" s="30">
        <f t="shared" si="183"/>
        <v>0</v>
      </c>
      <c r="AR357" s="30">
        <f t="shared" si="184"/>
        <v>0</v>
      </c>
      <c r="AS357" s="22">
        <f t="shared" si="185"/>
        <v>0</v>
      </c>
      <c r="AT357" s="112">
        <f t="shared" si="157"/>
        <v>0</v>
      </c>
      <c r="AU357" s="112">
        <f t="shared" si="158"/>
        <v>0</v>
      </c>
      <c r="AV357" s="112">
        <f t="shared" si="159"/>
        <v>0</v>
      </c>
      <c r="AW357" s="112">
        <f t="shared" si="160"/>
        <v>0</v>
      </c>
      <c r="AX357" s="112">
        <f t="shared" si="161"/>
        <v>0</v>
      </c>
      <c r="AY357" s="112">
        <f t="shared" si="162"/>
        <v>0</v>
      </c>
      <c r="AZ357" s="112">
        <f t="shared" si="163"/>
        <v>0</v>
      </c>
      <c r="BA357" s="112">
        <f t="shared" si="164"/>
        <v>0</v>
      </c>
      <c r="BB357" s="112">
        <f t="shared" si="169"/>
        <v>0</v>
      </c>
      <c r="BC357" s="112">
        <f t="shared" si="170"/>
        <v>0</v>
      </c>
      <c r="BD357" s="112">
        <f t="shared" si="171"/>
        <v>0</v>
      </c>
      <c r="BE357" s="112">
        <f t="shared" si="172"/>
        <v>0</v>
      </c>
    </row>
    <row r="358" spans="1:57" x14ac:dyDescent="0.2">
      <c r="A358" t="s">
        <v>56</v>
      </c>
      <c r="B358" t="s">
        <v>229</v>
      </c>
      <c r="C358" s="2" t="s">
        <v>230</v>
      </c>
      <c r="D358" s="2" t="s">
        <v>231</v>
      </c>
      <c r="E358" s="2" t="s">
        <v>232</v>
      </c>
      <c r="F358" s="2" t="s">
        <v>60</v>
      </c>
      <c r="G358" s="2" t="s">
        <v>169</v>
      </c>
      <c r="H358" s="2" t="s">
        <v>175</v>
      </c>
      <c r="I358" s="2" t="s">
        <v>27</v>
      </c>
      <c r="J358" s="2" t="s">
        <v>3995</v>
      </c>
      <c r="K358" s="3">
        <v>300</v>
      </c>
      <c r="L358" s="25">
        <v>516.72</v>
      </c>
      <c r="M358" s="2" t="s">
        <v>2204</v>
      </c>
      <c r="N358" s="2" t="s">
        <v>66</v>
      </c>
      <c r="O358" s="3">
        <v>0</v>
      </c>
      <c r="P358" s="3">
        <v>0</v>
      </c>
      <c r="Q358" s="21">
        <f>SUMIF('On Orders'!$B:$B,$C358,'On Orders'!E:E)</f>
        <v>0</v>
      </c>
      <c r="R358" s="22">
        <f>SUMIF('On Orders'!$B:$B,$C358,'On Orders'!F:F)</f>
        <v>0</v>
      </c>
      <c r="S358" s="22">
        <f>SUMIF('On Orders'!$B:$B,$C358,'On Orders'!G:G)</f>
        <v>0</v>
      </c>
      <c r="T358" s="22">
        <f>SUMIF('On Orders'!$B:$B,$C358,'On Orders'!H:H)</f>
        <v>0</v>
      </c>
      <c r="U358" s="3">
        <f>IFERROR(VLOOKUP(B:B,'[1]SI vs ST'!$B:$P,15,0),0)</f>
        <v>0</v>
      </c>
      <c r="V358" s="3" cm="1">
        <f t="array" ref="V358">IFERROR(VLOOKUP(_xlfn.SINGLE(B:B),'[1]Pivot ST'!$D:$P,{6,7,8,9,10},0),0)</f>
        <v>0</v>
      </c>
      <c r="W358" s="3"/>
      <c r="X358" s="3"/>
      <c r="Y358" s="3"/>
      <c r="Z358" s="3"/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1">
        <f t="shared" si="155"/>
        <v>-300</v>
      </c>
      <c r="AH358" s="26">
        <f t="shared" si="156"/>
        <v>0</v>
      </c>
      <c r="AI358" s="26">
        <f t="shared" si="165"/>
        <v>0</v>
      </c>
      <c r="AJ358" s="26">
        <f t="shared" si="166"/>
        <v>0</v>
      </c>
      <c r="AK358" s="26">
        <f t="shared" si="167"/>
        <v>0</v>
      </c>
      <c r="AL358" s="26">
        <f t="shared" si="168"/>
        <v>0</v>
      </c>
      <c r="AM358" s="30">
        <f t="shared" si="179"/>
        <v>0</v>
      </c>
      <c r="AN358" s="30">
        <f t="shared" si="180"/>
        <v>0</v>
      </c>
      <c r="AO358" s="30">
        <f t="shared" si="181"/>
        <v>0</v>
      </c>
      <c r="AP358" s="30">
        <f t="shared" si="182"/>
        <v>0</v>
      </c>
      <c r="AQ358" s="30">
        <f t="shared" si="183"/>
        <v>0</v>
      </c>
      <c r="AR358" s="30">
        <f t="shared" si="184"/>
        <v>0</v>
      </c>
      <c r="AS358" s="22">
        <f t="shared" si="185"/>
        <v>0</v>
      </c>
      <c r="AT358" s="112">
        <f t="shared" si="157"/>
        <v>0</v>
      </c>
      <c r="AU358" s="112">
        <f t="shared" si="158"/>
        <v>0</v>
      </c>
      <c r="AV358" s="112">
        <f t="shared" si="159"/>
        <v>0</v>
      </c>
      <c r="AW358" s="112">
        <f t="shared" si="160"/>
        <v>0</v>
      </c>
      <c r="AX358" s="112">
        <f t="shared" si="161"/>
        <v>0</v>
      </c>
      <c r="AY358" s="112">
        <f t="shared" si="162"/>
        <v>0</v>
      </c>
      <c r="AZ358" s="112">
        <f t="shared" si="163"/>
        <v>0</v>
      </c>
      <c r="BA358" s="112">
        <f t="shared" si="164"/>
        <v>0</v>
      </c>
      <c r="BB358" s="112">
        <f t="shared" si="169"/>
        <v>0</v>
      </c>
      <c r="BC358" s="112">
        <f t="shared" si="170"/>
        <v>0</v>
      </c>
      <c r="BD358" s="112">
        <f t="shared" si="171"/>
        <v>0</v>
      </c>
      <c r="BE358" s="112">
        <f t="shared" si="172"/>
        <v>0</v>
      </c>
    </row>
    <row r="359" spans="1:57" x14ac:dyDescent="0.2">
      <c r="A359" t="s">
        <v>56</v>
      </c>
      <c r="B359" t="s">
        <v>233</v>
      </c>
      <c r="C359" s="2" t="s">
        <v>234</v>
      </c>
      <c r="D359" s="2" t="s">
        <v>235</v>
      </c>
      <c r="E359" s="2" t="s">
        <v>236</v>
      </c>
      <c r="F359" s="2" t="s">
        <v>60</v>
      </c>
      <c r="G359" s="2" t="s">
        <v>169</v>
      </c>
      <c r="H359" s="2" t="s">
        <v>180</v>
      </c>
      <c r="I359" s="2" t="s">
        <v>27</v>
      </c>
      <c r="J359" s="2" t="s">
        <v>3995</v>
      </c>
      <c r="K359" s="3">
        <v>300</v>
      </c>
      <c r="L359" s="25">
        <v>516.72</v>
      </c>
      <c r="M359" s="2" t="s">
        <v>2204</v>
      </c>
      <c r="N359" s="2" t="s">
        <v>66</v>
      </c>
      <c r="O359" s="3">
        <v>0</v>
      </c>
      <c r="P359" s="3">
        <v>0</v>
      </c>
      <c r="Q359" s="21">
        <f>SUMIF('On Orders'!$B:$B,$C359,'On Orders'!E:E)</f>
        <v>0</v>
      </c>
      <c r="R359" s="22">
        <f>SUMIF('On Orders'!$B:$B,$C359,'On Orders'!F:F)</f>
        <v>0</v>
      </c>
      <c r="S359" s="22">
        <f>SUMIF('On Orders'!$B:$B,$C359,'On Orders'!G:G)</f>
        <v>0</v>
      </c>
      <c r="T359" s="22">
        <f>SUMIF('On Orders'!$B:$B,$C359,'On Orders'!H:H)</f>
        <v>0</v>
      </c>
      <c r="U359" s="3">
        <f>IFERROR(VLOOKUP(B:B,'[1]SI vs ST'!$B:$P,15,0),0)</f>
        <v>0</v>
      </c>
      <c r="V359" s="3" cm="1">
        <f t="array" ref="V359">IFERROR(VLOOKUP(_xlfn.SINGLE(B:B),'[1]Pivot ST'!$D:$P,{6,7,8,9,10},0),0)</f>
        <v>0</v>
      </c>
      <c r="W359" s="3"/>
      <c r="X359" s="3"/>
      <c r="Y359" s="3"/>
      <c r="Z359" s="3"/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1">
        <f t="shared" si="155"/>
        <v>-300</v>
      </c>
      <c r="AH359" s="26">
        <f t="shared" si="156"/>
        <v>0</v>
      </c>
      <c r="AI359" s="26">
        <f t="shared" si="165"/>
        <v>0</v>
      </c>
      <c r="AJ359" s="26">
        <f t="shared" si="166"/>
        <v>0</v>
      </c>
      <c r="AK359" s="26">
        <f t="shared" si="167"/>
        <v>0</v>
      </c>
      <c r="AL359" s="26">
        <f t="shared" si="168"/>
        <v>0</v>
      </c>
      <c r="AM359" s="30">
        <f t="shared" si="179"/>
        <v>0</v>
      </c>
      <c r="AN359" s="30">
        <f t="shared" si="180"/>
        <v>0</v>
      </c>
      <c r="AO359" s="30">
        <f t="shared" si="181"/>
        <v>0</v>
      </c>
      <c r="AP359" s="30">
        <f t="shared" si="182"/>
        <v>0</v>
      </c>
      <c r="AQ359" s="30">
        <f t="shared" si="183"/>
        <v>0</v>
      </c>
      <c r="AR359" s="30">
        <f t="shared" si="184"/>
        <v>0</v>
      </c>
      <c r="AS359" s="22">
        <f t="shared" si="185"/>
        <v>0</v>
      </c>
      <c r="AT359" s="112">
        <f t="shared" si="157"/>
        <v>0</v>
      </c>
      <c r="AU359" s="112">
        <f t="shared" si="158"/>
        <v>0</v>
      </c>
      <c r="AV359" s="112">
        <f t="shared" si="159"/>
        <v>0</v>
      </c>
      <c r="AW359" s="112">
        <f t="shared" si="160"/>
        <v>0</v>
      </c>
      <c r="AX359" s="112">
        <f t="shared" si="161"/>
        <v>0</v>
      </c>
      <c r="AY359" s="112">
        <f t="shared" si="162"/>
        <v>0</v>
      </c>
      <c r="AZ359" s="112">
        <f t="shared" si="163"/>
        <v>0</v>
      </c>
      <c r="BA359" s="112">
        <f t="shared" si="164"/>
        <v>0</v>
      </c>
      <c r="BB359" s="112">
        <f t="shared" si="169"/>
        <v>0</v>
      </c>
      <c r="BC359" s="112">
        <f t="shared" si="170"/>
        <v>0</v>
      </c>
      <c r="BD359" s="112">
        <f t="shared" si="171"/>
        <v>0</v>
      </c>
      <c r="BE359" s="112">
        <f t="shared" si="172"/>
        <v>0</v>
      </c>
    </row>
    <row r="360" spans="1:57" x14ac:dyDescent="0.2">
      <c r="A360" t="s">
        <v>56</v>
      </c>
      <c r="B360" t="s">
        <v>237</v>
      </c>
      <c r="C360" s="2" t="s">
        <v>238</v>
      </c>
      <c r="D360" s="2" t="s">
        <v>239</v>
      </c>
      <c r="E360" s="2" t="s">
        <v>240</v>
      </c>
      <c r="F360" s="2" t="s">
        <v>60</v>
      </c>
      <c r="G360" s="2" t="s">
        <v>79</v>
      </c>
      <c r="H360" s="2" t="s">
        <v>185</v>
      </c>
      <c r="I360" s="2" t="s">
        <v>27</v>
      </c>
      <c r="J360" s="2" t="s">
        <v>3995</v>
      </c>
      <c r="K360" s="3">
        <v>300</v>
      </c>
      <c r="L360" s="25">
        <v>309.83</v>
      </c>
      <c r="M360" s="2" t="s">
        <v>2204</v>
      </c>
      <c r="N360" s="2" t="s">
        <v>66</v>
      </c>
      <c r="O360" s="3">
        <v>68</v>
      </c>
      <c r="P360" s="3">
        <v>0</v>
      </c>
      <c r="Q360" s="21">
        <f>SUMIF('On Orders'!$B:$B,$C360,'On Orders'!E:E)</f>
        <v>0</v>
      </c>
      <c r="R360" s="22">
        <f>SUMIF('On Orders'!$B:$B,$C360,'On Orders'!F:F)</f>
        <v>0</v>
      </c>
      <c r="S360" s="22">
        <f>SUMIF('On Orders'!$B:$B,$C360,'On Orders'!G:G)</f>
        <v>0</v>
      </c>
      <c r="T360" s="22">
        <f>SUMIF('On Orders'!$B:$B,$C360,'On Orders'!H:H)</f>
        <v>0</v>
      </c>
      <c r="U360" s="3">
        <f>IFERROR(VLOOKUP(B:B,'[1]SI vs ST'!$B:$P,15,0),0)</f>
        <v>0</v>
      </c>
      <c r="V360" s="3" cm="1">
        <f t="array" ref="V360:Z360">IFERROR(VLOOKUP(_xlfn.SINGLE(B:B),'[1]Pivot ST'!$D:$P,{6,7,8,9,10},0),0)</f>
        <v>2</v>
      </c>
      <c r="W360" s="3">
        <v>1</v>
      </c>
      <c r="X360" s="3">
        <v>1</v>
      </c>
      <c r="Y360" s="3">
        <v>0</v>
      </c>
      <c r="Z360" s="3">
        <v>0</v>
      </c>
      <c r="AA360" s="3">
        <v>1</v>
      </c>
      <c r="AB360" s="3">
        <v>1</v>
      </c>
      <c r="AC360" s="3">
        <v>2</v>
      </c>
      <c r="AD360" s="3">
        <v>0</v>
      </c>
      <c r="AE360" s="3">
        <v>0</v>
      </c>
      <c r="AF360" s="3">
        <v>0</v>
      </c>
      <c r="AG360" s="31">
        <f t="shared" si="155"/>
        <v>-233</v>
      </c>
      <c r="AH360" s="26">
        <f t="shared" si="156"/>
        <v>-1</v>
      </c>
      <c r="AI360" s="26">
        <f t="shared" si="165"/>
        <v>-2</v>
      </c>
      <c r="AJ360" s="26">
        <f t="shared" si="166"/>
        <v>0</v>
      </c>
      <c r="AK360" s="26">
        <f t="shared" si="167"/>
        <v>0</v>
      </c>
      <c r="AL360" s="26">
        <f t="shared" si="168"/>
        <v>0</v>
      </c>
      <c r="AM360" s="30">
        <f t="shared" si="179"/>
        <v>0</v>
      </c>
      <c r="AN360" s="30">
        <f t="shared" si="180"/>
        <v>0</v>
      </c>
      <c r="AO360" s="30">
        <f t="shared" si="181"/>
        <v>0</v>
      </c>
      <c r="AP360" s="30">
        <f t="shared" si="182"/>
        <v>0</v>
      </c>
      <c r="AQ360" s="30">
        <f t="shared" si="183"/>
        <v>0</v>
      </c>
      <c r="AR360" s="30">
        <f t="shared" si="184"/>
        <v>0</v>
      </c>
      <c r="AS360" s="22">
        <f t="shared" si="185"/>
        <v>0</v>
      </c>
      <c r="AT360" s="112">
        <f t="shared" si="157"/>
        <v>0</v>
      </c>
      <c r="AU360" s="112">
        <f t="shared" si="158"/>
        <v>619.66</v>
      </c>
      <c r="AV360" s="112">
        <f t="shared" si="159"/>
        <v>309.83</v>
      </c>
      <c r="AW360" s="112">
        <f t="shared" si="160"/>
        <v>309.83</v>
      </c>
      <c r="AX360" s="112">
        <f t="shared" si="161"/>
        <v>0</v>
      </c>
      <c r="AY360" s="112">
        <f t="shared" si="162"/>
        <v>0</v>
      </c>
      <c r="AZ360" s="112">
        <f t="shared" si="163"/>
        <v>309.83</v>
      </c>
      <c r="BA360" s="112">
        <f t="shared" si="164"/>
        <v>309.83</v>
      </c>
      <c r="BB360" s="112">
        <f t="shared" si="169"/>
        <v>619.66</v>
      </c>
      <c r="BC360" s="112">
        <f t="shared" si="170"/>
        <v>0</v>
      </c>
      <c r="BD360" s="112">
        <f t="shared" si="171"/>
        <v>0</v>
      </c>
      <c r="BE360" s="112">
        <f t="shared" si="172"/>
        <v>0</v>
      </c>
    </row>
    <row r="361" spans="1:57" x14ac:dyDescent="0.2">
      <c r="A361" t="s">
        <v>56</v>
      </c>
      <c r="B361" t="s">
        <v>241</v>
      </c>
      <c r="C361" s="2" t="s">
        <v>242</v>
      </c>
      <c r="D361" s="2" t="s">
        <v>243</v>
      </c>
      <c r="E361" s="2" t="s">
        <v>244</v>
      </c>
      <c r="F361" s="2" t="s">
        <v>60</v>
      </c>
      <c r="G361" s="2" t="s">
        <v>79</v>
      </c>
      <c r="H361" s="2" t="s">
        <v>245</v>
      </c>
      <c r="I361" s="2" t="s">
        <v>27</v>
      </c>
      <c r="J361" s="2" t="s">
        <v>3995</v>
      </c>
      <c r="K361" s="3">
        <v>300</v>
      </c>
      <c r="L361" s="25">
        <v>516.72</v>
      </c>
      <c r="M361" s="2" t="s">
        <v>2204</v>
      </c>
      <c r="N361" s="2" t="s">
        <v>66</v>
      </c>
      <c r="O361" s="3">
        <v>950</v>
      </c>
      <c r="P361" s="3">
        <v>1300</v>
      </c>
      <c r="Q361" s="21">
        <f>SUMIF('On Orders'!$B:$B,$C361,'On Orders'!E:E)</f>
        <v>0</v>
      </c>
      <c r="R361" s="22">
        <f>SUMIF('On Orders'!$B:$B,$C361,'On Orders'!F:F)</f>
        <v>0</v>
      </c>
      <c r="S361" s="22">
        <f>SUMIF('On Orders'!$B:$B,$C361,'On Orders'!G:G)</f>
        <v>0</v>
      </c>
      <c r="T361" s="22">
        <f>SUMIF('On Orders'!$B:$B,$C361,'On Orders'!H:H)</f>
        <v>0</v>
      </c>
      <c r="U361" s="3">
        <f>IFERROR(VLOOKUP(B:B,'[1]SI vs ST'!$B:$P,15,0),0)</f>
        <v>19</v>
      </c>
      <c r="V361" s="3" cm="1">
        <f t="array" ref="V361:Z361">IFERROR(VLOOKUP(_xlfn.SINGLE(B:B),'[1]Pivot ST'!$D:$P,{6,7,8,9,10},0),0)</f>
        <v>17</v>
      </c>
      <c r="W361" s="3">
        <v>11</v>
      </c>
      <c r="X361" s="3">
        <v>6</v>
      </c>
      <c r="Y361" s="3">
        <v>10</v>
      </c>
      <c r="Z361" s="3">
        <v>5</v>
      </c>
      <c r="AA361" s="3">
        <v>10</v>
      </c>
      <c r="AB361" s="3">
        <v>10</v>
      </c>
      <c r="AC361" s="3">
        <v>3</v>
      </c>
      <c r="AD361" s="3">
        <v>9</v>
      </c>
      <c r="AE361" s="3">
        <v>9</v>
      </c>
      <c r="AF361" s="3">
        <v>8</v>
      </c>
      <c r="AG361" s="31">
        <f t="shared" si="155"/>
        <v>1940</v>
      </c>
      <c r="AH361" s="26">
        <f t="shared" si="156"/>
        <v>1930</v>
      </c>
      <c r="AI361" s="26">
        <f t="shared" si="165"/>
        <v>1927</v>
      </c>
      <c r="AJ361" s="26">
        <f t="shared" si="166"/>
        <v>1918</v>
      </c>
      <c r="AK361" s="26">
        <f t="shared" si="167"/>
        <v>1909</v>
      </c>
      <c r="AL361" s="26">
        <f t="shared" si="168"/>
        <v>1901</v>
      </c>
      <c r="AM361" s="30">
        <f t="shared" si="179"/>
        <v>0</v>
      </c>
      <c r="AN361" s="30">
        <f t="shared" si="180"/>
        <v>0</v>
      </c>
      <c r="AO361" s="30">
        <f t="shared" si="181"/>
        <v>0</v>
      </c>
      <c r="AP361" s="30">
        <f t="shared" si="182"/>
        <v>0</v>
      </c>
      <c r="AQ361" s="30">
        <f t="shared" si="183"/>
        <v>0</v>
      </c>
      <c r="AR361" s="30">
        <f t="shared" si="184"/>
        <v>0</v>
      </c>
      <c r="AS361" s="22">
        <f t="shared" si="185"/>
        <v>0</v>
      </c>
      <c r="AT361" s="112">
        <f t="shared" si="157"/>
        <v>9817.68</v>
      </c>
      <c r="AU361" s="112">
        <f t="shared" si="158"/>
        <v>8784.24</v>
      </c>
      <c r="AV361" s="112">
        <f t="shared" si="159"/>
        <v>5683.92</v>
      </c>
      <c r="AW361" s="112">
        <f t="shared" si="160"/>
        <v>3100.32</v>
      </c>
      <c r="AX361" s="112">
        <f t="shared" si="161"/>
        <v>5167.2000000000007</v>
      </c>
      <c r="AY361" s="112">
        <f t="shared" si="162"/>
        <v>2583.6000000000004</v>
      </c>
      <c r="AZ361" s="112">
        <f t="shared" si="163"/>
        <v>5167.2000000000007</v>
      </c>
      <c r="BA361" s="112">
        <f t="shared" si="164"/>
        <v>5167.2000000000007</v>
      </c>
      <c r="BB361" s="112">
        <f t="shared" si="169"/>
        <v>1550.16</v>
      </c>
      <c r="BC361" s="112">
        <f t="shared" si="170"/>
        <v>4650.4800000000005</v>
      </c>
      <c r="BD361" s="112">
        <f t="shared" si="171"/>
        <v>4650.4800000000005</v>
      </c>
      <c r="BE361" s="112">
        <f t="shared" si="172"/>
        <v>4133.76</v>
      </c>
    </row>
    <row r="362" spans="1:57" x14ac:dyDescent="0.2">
      <c r="A362" t="s">
        <v>56</v>
      </c>
      <c r="B362" t="s">
        <v>246</v>
      </c>
      <c r="C362" s="2" t="s">
        <v>247</v>
      </c>
      <c r="D362" s="2" t="s">
        <v>248</v>
      </c>
      <c r="E362" s="2" t="s">
        <v>249</v>
      </c>
      <c r="F362" s="2" t="s">
        <v>60</v>
      </c>
      <c r="G362" s="2" t="s">
        <v>79</v>
      </c>
      <c r="H362" s="2" t="s">
        <v>245</v>
      </c>
      <c r="I362" s="2" t="s">
        <v>27</v>
      </c>
      <c r="J362" s="2" t="s">
        <v>3995</v>
      </c>
      <c r="K362" s="3">
        <v>300</v>
      </c>
      <c r="L362" s="25">
        <v>516.72</v>
      </c>
      <c r="M362" s="2" t="s">
        <v>2204</v>
      </c>
      <c r="N362" s="2" t="s">
        <v>66</v>
      </c>
      <c r="O362" s="3">
        <v>810</v>
      </c>
      <c r="P362" s="3">
        <v>671</v>
      </c>
      <c r="Q362" s="21">
        <f>SUMIF('On Orders'!$B:$B,$C362,'On Orders'!E:E)</f>
        <v>0</v>
      </c>
      <c r="R362" s="22">
        <f>SUMIF('On Orders'!$B:$B,$C362,'On Orders'!F:F)</f>
        <v>0</v>
      </c>
      <c r="S362" s="22">
        <f>SUMIF('On Orders'!$B:$B,$C362,'On Orders'!G:G)</f>
        <v>0</v>
      </c>
      <c r="T362" s="22">
        <f>SUMIF('On Orders'!$B:$B,$C362,'On Orders'!H:H)</f>
        <v>0</v>
      </c>
      <c r="U362" s="3">
        <f>IFERROR(VLOOKUP(B:B,'[1]SI vs ST'!$B:$P,15,0),0)</f>
        <v>8</v>
      </c>
      <c r="V362" s="3" cm="1">
        <f t="array" ref="V362:Z362">IFERROR(VLOOKUP(_xlfn.SINGLE(B:B),'[1]Pivot ST'!$D:$P,{6,7,8,9,10},0),0)</f>
        <v>8</v>
      </c>
      <c r="W362" s="3">
        <v>10</v>
      </c>
      <c r="X362" s="3">
        <v>15</v>
      </c>
      <c r="Y362" s="3">
        <v>7</v>
      </c>
      <c r="Z362" s="3">
        <v>8</v>
      </c>
      <c r="AA362" s="3">
        <v>10</v>
      </c>
      <c r="AB362" s="3">
        <v>10</v>
      </c>
      <c r="AC362" s="3">
        <v>12</v>
      </c>
      <c r="AD362" s="3">
        <v>11</v>
      </c>
      <c r="AE362" s="3">
        <v>11</v>
      </c>
      <c r="AF362" s="3">
        <v>11</v>
      </c>
      <c r="AG362" s="31">
        <f t="shared" si="155"/>
        <v>1171</v>
      </c>
      <c r="AH362" s="26">
        <f t="shared" si="156"/>
        <v>1161</v>
      </c>
      <c r="AI362" s="26">
        <f t="shared" si="165"/>
        <v>1149</v>
      </c>
      <c r="AJ362" s="26">
        <f t="shared" si="166"/>
        <v>1138</v>
      </c>
      <c r="AK362" s="26">
        <f t="shared" si="167"/>
        <v>1127</v>
      </c>
      <c r="AL362" s="26">
        <f t="shared" si="168"/>
        <v>1116</v>
      </c>
      <c r="AM362" s="30">
        <f t="shared" si="179"/>
        <v>0</v>
      </c>
      <c r="AN362" s="30">
        <f t="shared" si="180"/>
        <v>0</v>
      </c>
      <c r="AO362" s="30">
        <f t="shared" si="181"/>
        <v>0</v>
      </c>
      <c r="AP362" s="30">
        <f t="shared" si="182"/>
        <v>0</v>
      </c>
      <c r="AQ362" s="30">
        <f t="shared" si="183"/>
        <v>0</v>
      </c>
      <c r="AR362" s="30">
        <f t="shared" si="184"/>
        <v>0</v>
      </c>
      <c r="AS362" s="22">
        <f t="shared" si="185"/>
        <v>0</v>
      </c>
      <c r="AT362" s="112">
        <f t="shared" si="157"/>
        <v>4133.76</v>
      </c>
      <c r="AU362" s="112">
        <f t="shared" si="158"/>
        <v>4133.76</v>
      </c>
      <c r="AV362" s="112">
        <f t="shared" si="159"/>
        <v>5167.2000000000007</v>
      </c>
      <c r="AW362" s="112">
        <f t="shared" si="160"/>
        <v>7750.8</v>
      </c>
      <c r="AX362" s="112">
        <f t="shared" si="161"/>
        <v>3617.04</v>
      </c>
      <c r="AY362" s="112">
        <f t="shared" si="162"/>
        <v>4133.76</v>
      </c>
      <c r="AZ362" s="112">
        <f t="shared" si="163"/>
        <v>5167.2000000000007</v>
      </c>
      <c r="BA362" s="112">
        <f t="shared" si="164"/>
        <v>5167.2000000000007</v>
      </c>
      <c r="BB362" s="112">
        <f t="shared" si="169"/>
        <v>6200.64</v>
      </c>
      <c r="BC362" s="112">
        <f t="shared" si="170"/>
        <v>5683.92</v>
      </c>
      <c r="BD362" s="112">
        <f t="shared" si="171"/>
        <v>5683.92</v>
      </c>
      <c r="BE362" s="112">
        <f t="shared" si="172"/>
        <v>5683.92</v>
      </c>
    </row>
    <row r="363" spans="1:57" x14ac:dyDescent="0.2">
      <c r="A363" t="s">
        <v>56</v>
      </c>
      <c r="B363" t="s">
        <v>250</v>
      </c>
      <c r="C363" s="2" t="s">
        <v>251</v>
      </c>
      <c r="D363" s="2" t="s">
        <v>252</v>
      </c>
      <c r="E363" s="2" t="s">
        <v>253</v>
      </c>
      <c r="F363" s="2" t="s">
        <v>60</v>
      </c>
      <c r="G363" s="2" t="s">
        <v>79</v>
      </c>
      <c r="H363" s="2" t="s">
        <v>254</v>
      </c>
      <c r="I363" s="2" t="s">
        <v>27</v>
      </c>
      <c r="J363" s="2" t="s">
        <v>3995</v>
      </c>
      <c r="K363" s="3">
        <v>300</v>
      </c>
      <c r="L363" s="25">
        <v>516.72</v>
      </c>
      <c r="M363" s="2" t="s">
        <v>2204</v>
      </c>
      <c r="N363" s="2" t="s">
        <v>66</v>
      </c>
      <c r="O363" s="3">
        <v>560</v>
      </c>
      <c r="P363" s="3">
        <v>209</v>
      </c>
      <c r="Q363" s="21">
        <f>SUMIF('On Orders'!$B:$B,$C363,'On Orders'!E:E)</f>
        <v>0</v>
      </c>
      <c r="R363" s="22">
        <f>SUMIF('On Orders'!$B:$B,$C363,'On Orders'!F:F)</f>
        <v>0</v>
      </c>
      <c r="S363" s="22">
        <f>SUMIF('On Orders'!$B:$B,$C363,'On Orders'!G:G)</f>
        <v>0</v>
      </c>
      <c r="T363" s="22">
        <f>SUMIF('On Orders'!$B:$B,$C363,'On Orders'!H:H)</f>
        <v>0</v>
      </c>
      <c r="U363" s="3">
        <f>IFERROR(VLOOKUP(B:B,'[1]SI vs ST'!$B:$P,15,0),0)</f>
        <v>15</v>
      </c>
      <c r="V363" s="3" cm="1">
        <f t="array" ref="V363:Z363">IFERROR(VLOOKUP(_xlfn.SINGLE(B:B),'[1]Pivot ST'!$D:$P,{6,7,8,9,10},0),0)</f>
        <v>15</v>
      </c>
      <c r="W363" s="3">
        <v>8</v>
      </c>
      <c r="X363" s="3">
        <v>4</v>
      </c>
      <c r="Y363" s="3">
        <v>7</v>
      </c>
      <c r="Z363" s="3">
        <v>5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1">
        <f t="shared" si="155"/>
        <v>469</v>
      </c>
      <c r="AH363" s="26">
        <f t="shared" si="156"/>
        <v>469</v>
      </c>
      <c r="AI363" s="26">
        <f t="shared" si="165"/>
        <v>469</v>
      </c>
      <c r="AJ363" s="26">
        <f t="shared" si="166"/>
        <v>469</v>
      </c>
      <c r="AK363" s="26">
        <f t="shared" si="167"/>
        <v>469</v>
      </c>
      <c r="AL363" s="26">
        <f t="shared" si="168"/>
        <v>469</v>
      </c>
      <c r="AM363" s="30">
        <f t="shared" si="179"/>
        <v>0</v>
      </c>
      <c r="AN363" s="30">
        <f t="shared" si="180"/>
        <v>0</v>
      </c>
      <c r="AO363" s="30">
        <f t="shared" si="181"/>
        <v>0</v>
      </c>
      <c r="AP363" s="30">
        <f t="shared" si="182"/>
        <v>0</v>
      </c>
      <c r="AQ363" s="30">
        <f t="shared" si="183"/>
        <v>0</v>
      </c>
      <c r="AR363" s="30">
        <f t="shared" si="184"/>
        <v>0</v>
      </c>
      <c r="AS363" s="22">
        <f t="shared" si="185"/>
        <v>0</v>
      </c>
      <c r="AT363" s="112">
        <f t="shared" si="157"/>
        <v>7750.8</v>
      </c>
      <c r="AU363" s="112">
        <f t="shared" si="158"/>
        <v>7750.8</v>
      </c>
      <c r="AV363" s="112">
        <f t="shared" si="159"/>
        <v>4133.76</v>
      </c>
      <c r="AW363" s="112">
        <f t="shared" si="160"/>
        <v>2066.88</v>
      </c>
      <c r="AX363" s="112">
        <f t="shared" si="161"/>
        <v>3617.04</v>
      </c>
      <c r="AY363" s="112">
        <f t="shared" si="162"/>
        <v>2583.6000000000004</v>
      </c>
      <c r="AZ363" s="112">
        <f t="shared" si="163"/>
        <v>0</v>
      </c>
      <c r="BA363" s="112">
        <f t="shared" si="164"/>
        <v>0</v>
      </c>
      <c r="BB363" s="112">
        <f t="shared" si="169"/>
        <v>0</v>
      </c>
      <c r="BC363" s="112">
        <f t="shared" si="170"/>
        <v>0</v>
      </c>
      <c r="BD363" s="112">
        <f t="shared" si="171"/>
        <v>0</v>
      </c>
      <c r="BE363" s="112">
        <f t="shared" si="172"/>
        <v>0</v>
      </c>
    </row>
    <row r="364" spans="1:57" x14ac:dyDescent="0.2">
      <c r="A364" t="s">
        <v>56</v>
      </c>
      <c r="B364" t="s">
        <v>255</v>
      </c>
      <c r="C364" s="2" t="s">
        <v>256</v>
      </c>
      <c r="D364" s="2" t="s">
        <v>257</v>
      </c>
      <c r="E364" s="2" t="s">
        <v>258</v>
      </c>
      <c r="F364" s="2" t="s">
        <v>60</v>
      </c>
      <c r="G364" s="2" t="s">
        <v>79</v>
      </c>
      <c r="H364" s="2" t="s">
        <v>254</v>
      </c>
      <c r="I364" s="2" t="s">
        <v>27</v>
      </c>
      <c r="J364" s="2" t="s">
        <v>3995</v>
      </c>
      <c r="K364" s="3">
        <v>300</v>
      </c>
      <c r="L364" s="25">
        <v>516.72</v>
      </c>
      <c r="M364" s="2" t="s">
        <v>2204</v>
      </c>
      <c r="N364" s="2" t="s">
        <v>66</v>
      </c>
      <c r="O364" s="3">
        <v>977</v>
      </c>
      <c r="P364" s="3">
        <v>0</v>
      </c>
      <c r="Q364" s="21">
        <f>SUMIF('On Orders'!$B:$B,$C364,'On Orders'!E:E)</f>
        <v>0</v>
      </c>
      <c r="R364" s="22">
        <f>SUMIF('On Orders'!$B:$B,$C364,'On Orders'!F:F)</f>
        <v>0</v>
      </c>
      <c r="S364" s="22">
        <f>SUMIF('On Orders'!$B:$B,$C364,'On Orders'!G:G)</f>
        <v>0</v>
      </c>
      <c r="T364" s="22">
        <f>SUMIF('On Orders'!$B:$B,$C364,'On Orders'!H:H)</f>
        <v>0</v>
      </c>
      <c r="U364" s="3">
        <f>IFERROR(VLOOKUP(B:B,'[1]SI vs ST'!$B:$P,15,0),0)</f>
        <v>21</v>
      </c>
      <c r="V364" s="3" cm="1">
        <f t="array" ref="V364:Z364">IFERROR(VLOOKUP(_xlfn.SINGLE(B:B),'[1]Pivot ST'!$D:$P,{6,7,8,9,10},0),0)</f>
        <v>19</v>
      </c>
      <c r="W364" s="3">
        <v>7</v>
      </c>
      <c r="X364" s="3">
        <v>8</v>
      </c>
      <c r="Y364" s="3">
        <v>17</v>
      </c>
      <c r="Z364" s="3">
        <v>8</v>
      </c>
      <c r="AA364" s="3">
        <v>9</v>
      </c>
      <c r="AB364" s="3">
        <v>9</v>
      </c>
      <c r="AC364" s="3">
        <v>7</v>
      </c>
      <c r="AD364" s="3">
        <v>9</v>
      </c>
      <c r="AE364" s="3">
        <v>9</v>
      </c>
      <c r="AF364" s="3">
        <v>9</v>
      </c>
      <c r="AG364" s="31">
        <f t="shared" si="155"/>
        <v>668</v>
      </c>
      <c r="AH364" s="26">
        <f t="shared" si="156"/>
        <v>659</v>
      </c>
      <c r="AI364" s="26">
        <f t="shared" si="165"/>
        <v>652</v>
      </c>
      <c r="AJ364" s="26">
        <f t="shared" si="166"/>
        <v>643</v>
      </c>
      <c r="AK364" s="26">
        <f t="shared" si="167"/>
        <v>634</v>
      </c>
      <c r="AL364" s="26">
        <f t="shared" si="168"/>
        <v>625</v>
      </c>
      <c r="AM364" s="30">
        <f t="shared" si="179"/>
        <v>0</v>
      </c>
      <c r="AN364" s="30">
        <f t="shared" si="180"/>
        <v>0</v>
      </c>
      <c r="AO364" s="30">
        <f t="shared" si="181"/>
        <v>0</v>
      </c>
      <c r="AP364" s="30">
        <f t="shared" si="182"/>
        <v>0</v>
      </c>
      <c r="AQ364" s="30">
        <f t="shared" si="183"/>
        <v>0</v>
      </c>
      <c r="AR364" s="30">
        <f t="shared" si="184"/>
        <v>0</v>
      </c>
      <c r="AS364" s="22">
        <f t="shared" si="185"/>
        <v>0</v>
      </c>
      <c r="AT364" s="112">
        <f t="shared" si="157"/>
        <v>10851.12</v>
      </c>
      <c r="AU364" s="112">
        <f t="shared" si="158"/>
        <v>9817.68</v>
      </c>
      <c r="AV364" s="112">
        <f t="shared" si="159"/>
        <v>3617.04</v>
      </c>
      <c r="AW364" s="112">
        <f t="shared" si="160"/>
        <v>4133.76</v>
      </c>
      <c r="AX364" s="112">
        <f t="shared" si="161"/>
        <v>8784.24</v>
      </c>
      <c r="AY364" s="112">
        <f t="shared" si="162"/>
        <v>4133.76</v>
      </c>
      <c r="AZ364" s="112">
        <f t="shared" si="163"/>
        <v>4650.4800000000005</v>
      </c>
      <c r="BA364" s="112">
        <f t="shared" si="164"/>
        <v>4650.4800000000005</v>
      </c>
      <c r="BB364" s="112">
        <f t="shared" si="169"/>
        <v>3617.04</v>
      </c>
      <c r="BC364" s="112">
        <f t="shared" si="170"/>
        <v>4650.4800000000005</v>
      </c>
      <c r="BD364" s="112">
        <f t="shared" si="171"/>
        <v>4650.4800000000005</v>
      </c>
      <c r="BE364" s="112">
        <f t="shared" si="172"/>
        <v>4650.4800000000005</v>
      </c>
    </row>
    <row r="365" spans="1:57" x14ac:dyDescent="0.2">
      <c r="A365" t="s">
        <v>56</v>
      </c>
      <c r="B365" t="s">
        <v>259</v>
      </c>
      <c r="C365" s="2" t="s">
        <v>260</v>
      </c>
      <c r="D365" s="2" t="s">
        <v>261</v>
      </c>
      <c r="E365" s="2" t="s">
        <v>262</v>
      </c>
      <c r="F365" s="2" t="s">
        <v>60</v>
      </c>
      <c r="G365" s="2" t="s">
        <v>109</v>
      </c>
      <c r="H365" s="2" t="s">
        <v>109</v>
      </c>
      <c r="I365" s="2" t="s">
        <v>27</v>
      </c>
      <c r="J365" s="2" t="s">
        <v>3995</v>
      </c>
      <c r="K365" s="3">
        <v>300</v>
      </c>
      <c r="L365" s="25">
        <v>309.83</v>
      </c>
      <c r="M365" s="2" t="s">
        <v>2204</v>
      </c>
      <c r="N365" s="2" t="s">
        <v>66</v>
      </c>
      <c r="O365" s="3">
        <v>47</v>
      </c>
      <c r="P365" s="3">
        <v>280</v>
      </c>
      <c r="Q365" s="21">
        <f>SUMIF('On Orders'!$B:$B,$C365,'On Orders'!E:E)</f>
        <v>0</v>
      </c>
      <c r="R365" s="22">
        <f>SUMIF('On Orders'!$B:$B,$C365,'On Orders'!F:F)</f>
        <v>0</v>
      </c>
      <c r="S365" s="22">
        <f>SUMIF('On Orders'!$B:$B,$C365,'On Orders'!G:G)</f>
        <v>0</v>
      </c>
      <c r="T365" s="22">
        <f>SUMIF('On Orders'!$B:$B,$C365,'On Orders'!H:H)</f>
        <v>0</v>
      </c>
      <c r="U365" s="3">
        <f>IFERROR(VLOOKUP(B:B,'[1]SI vs ST'!$B:$P,15,0),0)</f>
        <v>8</v>
      </c>
      <c r="V365" s="3" cm="1">
        <f t="array" ref="V365:Z365">IFERROR(VLOOKUP(_xlfn.SINGLE(B:B),'[1]Pivot ST'!$D:$P,{6,7,8,9,10},0),0)</f>
        <v>6</v>
      </c>
      <c r="W365" s="3">
        <v>2</v>
      </c>
      <c r="X365" s="3">
        <v>4</v>
      </c>
      <c r="Y365" s="3">
        <v>2</v>
      </c>
      <c r="Z365" s="3">
        <v>7</v>
      </c>
      <c r="AA365" s="3">
        <v>0</v>
      </c>
      <c r="AB365" s="3">
        <v>3</v>
      </c>
      <c r="AC365" s="3">
        <v>5</v>
      </c>
      <c r="AD365" s="3">
        <v>2</v>
      </c>
      <c r="AE365" s="3">
        <v>2</v>
      </c>
      <c r="AF365" s="3">
        <v>3</v>
      </c>
      <c r="AG365" s="31">
        <f t="shared" si="155"/>
        <v>27</v>
      </c>
      <c r="AH365" s="26">
        <f t="shared" si="156"/>
        <v>24</v>
      </c>
      <c r="AI365" s="26">
        <f t="shared" si="165"/>
        <v>19</v>
      </c>
      <c r="AJ365" s="26">
        <f t="shared" si="166"/>
        <v>17</v>
      </c>
      <c r="AK365" s="26">
        <f t="shared" si="167"/>
        <v>15</v>
      </c>
      <c r="AL365" s="26">
        <f t="shared" si="168"/>
        <v>12</v>
      </c>
      <c r="AM365" s="30">
        <f t="shared" si="179"/>
        <v>0</v>
      </c>
      <c r="AN365" s="30">
        <f t="shared" si="180"/>
        <v>0</v>
      </c>
      <c r="AO365" s="30">
        <f t="shared" si="181"/>
        <v>0</v>
      </c>
      <c r="AP365" s="30">
        <f t="shared" si="182"/>
        <v>0</v>
      </c>
      <c r="AQ365" s="30">
        <f t="shared" si="183"/>
        <v>0</v>
      </c>
      <c r="AR365" s="30">
        <f t="shared" si="184"/>
        <v>0</v>
      </c>
      <c r="AS365" s="22">
        <f t="shared" si="185"/>
        <v>0</v>
      </c>
      <c r="AT365" s="112">
        <f t="shared" si="157"/>
        <v>2478.64</v>
      </c>
      <c r="AU365" s="112">
        <f t="shared" si="158"/>
        <v>1858.98</v>
      </c>
      <c r="AV365" s="112">
        <f t="shared" si="159"/>
        <v>619.66</v>
      </c>
      <c r="AW365" s="112">
        <f t="shared" si="160"/>
        <v>1239.32</v>
      </c>
      <c r="AX365" s="112">
        <f t="shared" si="161"/>
        <v>619.66</v>
      </c>
      <c r="AY365" s="112">
        <f t="shared" si="162"/>
        <v>2168.81</v>
      </c>
      <c r="AZ365" s="112">
        <f t="shared" si="163"/>
        <v>0</v>
      </c>
      <c r="BA365" s="112">
        <f t="shared" si="164"/>
        <v>929.49</v>
      </c>
      <c r="BB365" s="112">
        <f t="shared" si="169"/>
        <v>1549.1499999999999</v>
      </c>
      <c r="BC365" s="112">
        <f t="shared" si="170"/>
        <v>619.66</v>
      </c>
      <c r="BD365" s="112">
        <f t="shared" si="171"/>
        <v>619.66</v>
      </c>
      <c r="BE365" s="112">
        <f t="shared" si="172"/>
        <v>929.49</v>
      </c>
    </row>
    <row r="366" spans="1:57" x14ac:dyDescent="0.2">
      <c r="A366" t="s">
        <v>56</v>
      </c>
      <c r="B366" t="s">
        <v>263</v>
      </c>
      <c r="C366" s="2" t="s">
        <v>264</v>
      </c>
      <c r="D366" s="2" t="s">
        <v>265</v>
      </c>
      <c r="E366" s="2" t="s">
        <v>266</v>
      </c>
      <c r="F366" s="2" t="s">
        <v>60</v>
      </c>
      <c r="G366" s="2" t="s">
        <v>109</v>
      </c>
      <c r="H366" s="2" t="s">
        <v>109</v>
      </c>
      <c r="I366" s="2" t="s">
        <v>27</v>
      </c>
      <c r="J366" s="2" t="s">
        <v>3995</v>
      </c>
      <c r="K366" s="3">
        <v>300</v>
      </c>
      <c r="L366" s="25">
        <v>309.83</v>
      </c>
      <c r="M366" s="2" t="s">
        <v>2204</v>
      </c>
      <c r="N366" s="2" t="s">
        <v>66</v>
      </c>
      <c r="O366" s="3">
        <v>30</v>
      </c>
      <c r="P366" s="3">
        <v>324</v>
      </c>
      <c r="Q366" s="21">
        <f>SUMIF('On Orders'!$B:$B,$C366,'On Orders'!E:E)</f>
        <v>0</v>
      </c>
      <c r="R366" s="22">
        <f>SUMIF('On Orders'!$B:$B,$C366,'On Orders'!F:F)</f>
        <v>0</v>
      </c>
      <c r="S366" s="22">
        <f>SUMIF('On Orders'!$B:$B,$C366,'On Orders'!G:G)</f>
        <v>0</v>
      </c>
      <c r="T366" s="22">
        <f>SUMIF('On Orders'!$B:$B,$C366,'On Orders'!H:H)</f>
        <v>0</v>
      </c>
      <c r="U366" s="3">
        <f>IFERROR(VLOOKUP(B:B,'[1]SI vs ST'!$B:$P,15,0),0)</f>
        <v>2</v>
      </c>
      <c r="V366" s="3" cm="1">
        <f t="array" ref="V366:Z366">IFERROR(VLOOKUP(_xlfn.SINGLE(B:B),'[1]Pivot ST'!$D:$P,{6,7,8,9,10},0),0)</f>
        <v>1</v>
      </c>
      <c r="W366" s="3">
        <v>6</v>
      </c>
      <c r="X366" s="3">
        <v>2</v>
      </c>
      <c r="Y366" s="3">
        <v>1</v>
      </c>
      <c r="Z366" s="3">
        <v>5</v>
      </c>
      <c r="AA366" s="3">
        <v>0</v>
      </c>
      <c r="AB366" s="3">
        <v>5</v>
      </c>
      <c r="AC366" s="3">
        <v>0</v>
      </c>
      <c r="AD366" s="3">
        <v>0</v>
      </c>
      <c r="AE366" s="3">
        <v>0</v>
      </c>
      <c r="AF366" s="3">
        <v>0</v>
      </c>
      <c r="AG366" s="31">
        <f t="shared" si="155"/>
        <v>54</v>
      </c>
      <c r="AH366" s="26">
        <f t="shared" si="156"/>
        <v>49</v>
      </c>
      <c r="AI366" s="26">
        <f t="shared" si="165"/>
        <v>49</v>
      </c>
      <c r="AJ366" s="26">
        <f t="shared" si="166"/>
        <v>49</v>
      </c>
      <c r="AK366" s="26">
        <f t="shared" si="167"/>
        <v>49</v>
      </c>
      <c r="AL366" s="26">
        <f t="shared" si="168"/>
        <v>49</v>
      </c>
      <c r="AM366" s="30">
        <f t="shared" si="179"/>
        <v>0</v>
      </c>
      <c r="AN366" s="30">
        <f t="shared" si="180"/>
        <v>0</v>
      </c>
      <c r="AO366" s="30">
        <f t="shared" si="181"/>
        <v>0</v>
      </c>
      <c r="AP366" s="30">
        <f t="shared" si="182"/>
        <v>0</v>
      </c>
      <c r="AQ366" s="30">
        <f t="shared" si="183"/>
        <v>0</v>
      </c>
      <c r="AR366" s="30">
        <f t="shared" si="184"/>
        <v>0</v>
      </c>
      <c r="AS366" s="22">
        <f t="shared" si="185"/>
        <v>0</v>
      </c>
      <c r="AT366" s="112">
        <f t="shared" si="157"/>
        <v>619.66</v>
      </c>
      <c r="AU366" s="112">
        <f t="shared" si="158"/>
        <v>309.83</v>
      </c>
      <c r="AV366" s="112">
        <f t="shared" si="159"/>
        <v>1858.98</v>
      </c>
      <c r="AW366" s="112">
        <f t="shared" si="160"/>
        <v>619.66</v>
      </c>
      <c r="AX366" s="112">
        <f t="shared" si="161"/>
        <v>309.83</v>
      </c>
      <c r="AY366" s="112">
        <f t="shared" si="162"/>
        <v>1549.1499999999999</v>
      </c>
      <c r="AZ366" s="112">
        <f t="shared" si="163"/>
        <v>0</v>
      </c>
      <c r="BA366" s="112">
        <f t="shared" si="164"/>
        <v>1549.1499999999999</v>
      </c>
      <c r="BB366" s="112">
        <f t="shared" si="169"/>
        <v>0</v>
      </c>
      <c r="BC366" s="112">
        <f t="shared" si="170"/>
        <v>0</v>
      </c>
      <c r="BD366" s="112">
        <f t="shared" si="171"/>
        <v>0</v>
      </c>
      <c r="BE366" s="112">
        <f t="shared" si="172"/>
        <v>0</v>
      </c>
    </row>
    <row r="367" spans="1:57" x14ac:dyDescent="0.2">
      <c r="A367" t="s">
        <v>56</v>
      </c>
      <c r="B367" t="s">
        <v>267</v>
      </c>
      <c r="C367" s="2" t="s">
        <v>268</v>
      </c>
      <c r="D367" s="2" t="s">
        <v>269</v>
      </c>
      <c r="E367" s="2" t="s">
        <v>270</v>
      </c>
      <c r="F367" s="2" t="s">
        <v>60</v>
      </c>
      <c r="G367" s="2" t="s">
        <v>109</v>
      </c>
      <c r="H367" s="2" t="s">
        <v>109</v>
      </c>
      <c r="I367" s="2" t="s">
        <v>27</v>
      </c>
      <c r="J367" s="2" t="s">
        <v>3995</v>
      </c>
      <c r="K367" s="3">
        <v>300</v>
      </c>
      <c r="L367" s="25">
        <v>516.72</v>
      </c>
      <c r="M367" s="2" t="s">
        <v>2204</v>
      </c>
      <c r="N367" s="2" t="s">
        <v>66</v>
      </c>
      <c r="O367" s="3">
        <v>492</v>
      </c>
      <c r="P367" s="3">
        <v>20</v>
      </c>
      <c r="Q367" s="21">
        <f>SUMIF('On Orders'!$B:$B,$C367,'On Orders'!E:E)</f>
        <v>0</v>
      </c>
      <c r="R367" s="22">
        <f>SUMIF('On Orders'!$B:$B,$C367,'On Orders'!F:F)</f>
        <v>0</v>
      </c>
      <c r="S367" s="22">
        <f>SUMIF('On Orders'!$B:$B,$C367,'On Orders'!G:G)</f>
        <v>0</v>
      </c>
      <c r="T367" s="22">
        <f>SUMIF('On Orders'!$B:$B,$C367,'On Orders'!H:H)</f>
        <v>0</v>
      </c>
      <c r="U367" s="3">
        <f>IFERROR(VLOOKUP(B:B,'[1]SI vs ST'!$B:$P,15,0),0)</f>
        <v>242</v>
      </c>
      <c r="V367" s="3" cm="1">
        <f t="array" ref="V367:Z367">IFERROR(VLOOKUP(_xlfn.SINGLE(B:B),'[1]Pivot ST'!$D:$P,{6,7,8,9,10},0),0)</f>
        <v>114</v>
      </c>
      <c r="W367" s="3">
        <v>104</v>
      </c>
      <c r="X367" s="3">
        <v>68</v>
      </c>
      <c r="Y367" s="3">
        <v>55</v>
      </c>
      <c r="Z367" s="3">
        <v>74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1">
        <f t="shared" si="155"/>
        <v>212</v>
      </c>
      <c r="AH367" s="26">
        <f t="shared" si="156"/>
        <v>212</v>
      </c>
      <c r="AI367" s="26">
        <f t="shared" si="165"/>
        <v>212</v>
      </c>
      <c r="AJ367" s="26">
        <f t="shared" si="166"/>
        <v>212</v>
      </c>
      <c r="AK367" s="26">
        <f t="shared" si="167"/>
        <v>212</v>
      </c>
      <c r="AL367" s="26">
        <f t="shared" si="168"/>
        <v>212</v>
      </c>
      <c r="AM367" s="30">
        <f t="shared" si="179"/>
        <v>0</v>
      </c>
      <c r="AN367" s="30">
        <f t="shared" si="180"/>
        <v>0</v>
      </c>
      <c r="AO367" s="30">
        <f t="shared" si="181"/>
        <v>0</v>
      </c>
      <c r="AP367" s="30">
        <f t="shared" si="182"/>
        <v>0</v>
      </c>
      <c r="AQ367" s="30">
        <f t="shared" si="183"/>
        <v>0</v>
      </c>
      <c r="AR367" s="30">
        <f t="shared" si="184"/>
        <v>0</v>
      </c>
      <c r="AS367" s="22">
        <f t="shared" si="185"/>
        <v>0</v>
      </c>
      <c r="AT367" s="112">
        <f t="shared" si="157"/>
        <v>125046.24</v>
      </c>
      <c r="AU367" s="112">
        <f t="shared" si="158"/>
        <v>58906.080000000002</v>
      </c>
      <c r="AV367" s="112">
        <f t="shared" si="159"/>
        <v>53738.880000000005</v>
      </c>
      <c r="AW367" s="112">
        <f t="shared" si="160"/>
        <v>35136.959999999999</v>
      </c>
      <c r="AX367" s="112">
        <f t="shared" si="161"/>
        <v>28419.600000000002</v>
      </c>
      <c r="AY367" s="112">
        <f t="shared" si="162"/>
        <v>38237.279999999999</v>
      </c>
      <c r="AZ367" s="112">
        <f t="shared" si="163"/>
        <v>0</v>
      </c>
      <c r="BA367" s="112">
        <f t="shared" si="164"/>
        <v>0</v>
      </c>
      <c r="BB367" s="112">
        <f t="shared" si="169"/>
        <v>0</v>
      </c>
      <c r="BC367" s="112">
        <f t="shared" si="170"/>
        <v>0</v>
      </c>
      <c r="BD367" s="112">
        <f t="shared" si="171"/>
        <v>0</v>
      </c>
      <c r="BE367" s="112">
        <f t="shared" si="172"/>
        <v>0</v>
      </c>
    </row>
    <row r="368" spans="1:57" x14ac:dyDescent="0.2">
      <c r="A368" t="s">
        <v>56</v>
      </c>
      <c r="B368" t="s">
        <v>271</v>
      </c>
      <c r="C368" s="2" t="s">
        <v>272</v>
      </c>
      <c r="D368" s="2" t="s">
        <v>273</v>
      </c>
      <c r="E368" s="2" t="s">
        <v>274</v>
      </c>
      <c r="F368" s="2" t="s">
        <v>60</v>
      </c>
      <c r="G368" s="2" t="s">
        <v>109</v>
      </c>
      <c r="H368" s="2" t="s">
        <v>110</v>
      </c>
      <c r="I368" s="2" t="s">
        <v>27</v>
      </c>
      <c r="J368" s="2" t="s">
        <v>3995</v>
      </c>
      <c r="K368" s="3">
        <v>300</v>
      </c>
      <c r="L368" s="25">
        <v>516.72</v>
      </c>
      <c r="M368" s="2" t="s">
        <v>2204</v>
      </c>
      <c r="N368" s="2" t="s">
        <v>66</v>
      </c>
      <c r="O368" s="3">
        <v>182</v>
      </c>
      <c r="P368" s="3">
        <v>744</v>
      </c>
      <c r="Q368" s="21">
        <f>SUMIF('On Orders'!$B:$B,$C368,'On Orders'!E:E)</f>
        <v>0</v>
      </c>
      <c r="R368" s="22">
        <f>SUMIF('On Orders'!$B:$B,$C368,'On Orders'!F:F)</f>
        <v>0</v>
      </c>
      <c r="S368" s="22">
        <f>SUMIF('On Orders'!$B:$B,$C368,'On Orders'!G:G)</f>
        <v>0</v>
      </c>
      <c r="T368" s="22">
        <f>SUMIF('On Orders'!$B:$B,$C368,'On Orders'!H:H)</f>
        <v>0</v>
      </c>
      <c r="U368" s="3">
        <f>IFERROR(VLOOKUP(B:B,'[1]SI vs ST'!$B:$P,15,0),0)</f>
        <v>11</v>
      </c>
      <c r="V368" s="3" cm="1">
        <f t="array" ref="V368:Z368">IFERROR(VLOOKUP(_xlfn.SINGLE(B:B),'[1]Pivot ST'!$D:$P,{6,7,8,9,10},0),0)</f>
        <v>15</v>
      </c>
      <c r="W368" s="3">
        <v>7</v>
      </c>
      <c r="X368" s="3">
        <v>8</v>
      </c>
      <c r="Y368" s="3">
        <v>8</v>
      </c>
      <c r="Z368" s="3">
        <v>8</v>
      </c>
      <c r="AA368" s="3">
        <v>10</v>
      </c>
      <c r="AB368" s="3">
        <v>10</v>
      </c>
      <c r="AC368" s="3">
        <v>6</v>
      </c>
      <c r="AD368" s="3">
        <v>10</v>
      </c>
      <c r="AE368" s="3">
        <v>10</v>
      </c>
      <c r="AF368" s="3">
        <v>9</v>
      </c>
      <c r="AG368" s="31">
        <f t="shared" ref="AG368:AG431" si="186">P368+O368+Q368+R368-AA368-K368</f>
        <v>616</v>
      </c>
      <c r="AH368" s="26">
        <f t="shared" si="156"/>
        <v>606</v>
      </c>
      <c r="AI368" s="26">
        <f t="shared" si="165"/>
        <v>600</v>
      </c>
      <c r="AJ368" s="26">
        <f t="shared" si="166"/>
        <v>590</v>
      </c>
      <c r="AK368" s="26">
        <f t="shared" si="167"/>
        <v>580</v>
      </c>
      <c r="AL368" s="26">
        <f t="shared" si="168"/>
        <v>571</v>
      </c>
      <c r="AM368" s="30">
        <f t="shared" si="179"/>
        <v>0</v>
      </c>
      <c r="AN368" s="30">
        <f t="shared" si="180"/>
        <v>0</v>
      </c>
      <c r="AO368" s="30">
        <f t="shared" si="181"/>
        <v>0</v>
      </c>
      <c r="AP368" s="30">
        <f t="shared" si="182"/>
        <v>0</v>
      </c>
      <c r="AQ368" s="30">
        <f t="shared" si="183"/>
        <v>0</v>
      </c>
      <c r="AR368" s="30">
        <f t="shared" si="184"/>
        <v>0</v>
      </c>
      <c r="AS368" s="22">
        <f t="shared" si="185"/>
        <v>0</v>
      </c>
      <c r="AT368" s="112">
        <f t="shared" si="157"/>
        <v>5683.92</v>
      </c>
      <c r="AU368" s="112">
        <f t="shared" si="158"/>
        <v>7750.8</v>
      </c>
      <c r="AV368" s="112">
        <f t="shared" si="159"/>
        <v>3617.04</v>
      </c>
      <c r="AW368" s="112">
        <f t="shared" si="160"/>
        <v>4133.76</v>
      </c>
      <c r="AX368" s="112">
        <f t="shared" si="161"/>
        <v>4133.76</v>
      </c>
      <c r="AY368" s="112">
        <f t="shared" si="162"/>
        <v>4133.76</v>
      </c>
      <c r="AZ368" s="112">
        <f t="shared" si="163"/>
        <v>5167.2000000000007</v>
      </c>
      <c r="BA368" s="112">
        <f t="shared" si="164"/>
        <v>5167.2000000000007</v>
      </c>
      <c r="BB368" s="112">
        <f t="shared" si="169"/>
        <v>3100.32</v>
      </c>
      <c r="BC368" s="112">
        <f t="shared" si="170"/>
        <v>5167.2000000000007</v>
      </c>
      <c r="BD368" s="112">
        <f t="shared" si="171"/>
        <v>5167.2000000000007</v>
      </c>
      <c r="BE368" s="112">
        <f t="shared" si="172"/>
        <v>4650.4800000000005</v>
      </c>
    </row>
    <row r="369" spans="1:60" x14ac:dyDescent="0.2">
      <c r="A369" t="s">
        <v>56</v>
      </c>
      <c r="B369" t="s">
        <v>275</v>
      </c>
      <c r="C369" s="2" t="s">
        <v>276</v>
      </c>
      <c r="D369" s="2" t="s">
        <v>277</v>
      </c>
      <c r="E369" s="2" t="s">
        <v>278</v>
      </c>
      <c r="F369" s="2" t="s">
        <v>60</v>
      </c>
      <c r="G369" s="2" t="s">
        <v>109</v>
      </c>
      <c r="H369" s="2" t="s">
        <v>110</v>
      </c>
      <c r="I369" s="2" t="s">
        <v>27</v>
      </c>
      <c r="J369" s="2" t="s">
        <v>3995</v>
      </c>
      <c r="K369" s="3">
        <v>300</v>
      </c>
      <c r="L369" s="25">
        <v>516.72</v>
      </c>
      <c r="M369" s="2" t="s">
        <v>2204</v>
      </c>
      <c r="N369" s="2" t="s">
        <v>66</v>
      </c>
      <c r="O369" s="3">
        <v>70</v>
      </c>
      <c r="P369" s="3">
        <v>514</v>
      </c>
      <c r="Q369" s="21">
        <f>SUMIF('On Orders'!$B:$B,$C369,'On Orders'!E:E)</f>
        <v>0</v>
      </c>
      <c r="R369" s="22">
        <f>SUMIF('On Orders'!$B:$B,$C369,'On Orders'!F:F)</f>
        <v>0</v>
      </c>
      <c r="S369" s="22">
        <f>SUMIF('On Orders'!$B:$B,$C369,'On Orders'!G:G)</f>
        <v>0</v>
      </c>
      <c r="T369" s="22">
        <f>SUMIF('On Orders'!$B:$B,$C369,'On Orders'!H:H)</f>
        <v>0</v>
      </c>
      <c r="U369" s="3">
        <f>IFERROR(VLOOKUP(B:B,'[1]SI vs ST'!$B:$P,15,0),0)</f>
        <v>4</v>
      </c>
      <c r="V369" s="3" cm="1">
        <f t="array" ref="V369:Z369">IFERROR(VLOOKUP(_xlfn.SINGLE(B:B),'[1]Pivot ST'!$D:$P,{6,7,8,9,10},0),0)</f>
        <v>4</v>
      </c>
      <c r="W369" s="3">
        <v>2</v>
      </c>
      <c r="X369" s="3">
        <v>1</v>
      </c>
      <c r="Y369" s="3">
        <v>3</v>
      </c>
      <c r="Z369" s="3">
        <v>2</v>
      </c>
      <c r="AA369" s="3">
        <v>1</v>
      </c>
      <c r="AB369" s="3">
        <v>3</v>
      </c>
      <c r="AC369" s="3">
        <v>2</v>
      </c>
      <c r="AD369" s="3">
        <v>2</v>
      </c>
      <c r="AE369" s="3">
        <v>2</v>
      </c>
      <c r="AF369" s="3">
        <v>2</v>
      </c>
      <c r="AG369" s="31">
        <f t="shared" si="186"/>
        <v>283</v>
      </c>
      <c r="AH369" s="26">
        <f t="shared" si="156"/>
        <v>280</v>
      </c>
      <c r="AI369" s="26">
        <f t="shared" si="165"/>
        <v>278</v>
      </c>
      <c r="AJ369" s="26">
        <f t="shared" si="166"/>
        <v>276</v>
      </c>
      <c r="AK369" s="26">
        <f t="shared" si="167"/>
        <v>274</v>
      </c>
      <c r="AL369" s="26">
        <f t="shared" si="168"/>
        <v>272</v>
      </c>
      <c r="AM369" s="30">
        <f t="shared" si="179"/>
        <v>0</v>
      </c>
      <c r="AN369" s="30">
        <f t="shared" si="180"/>
        <v>0</v>
      </c>
      <c r="AO369" s="30">
        <f t="shared" si="181"/>
        <v>0</v>
      </c>
      <c r="AP369" s="30">
        <f t="shared" si="182"/>
        <v>0</v>
      </c>
      <c r="AQ369" s="30">
        <f t="shared" si="183"/>
        <v>0</v>
      </c>
      <c r="AR369" s="30">
        <f t="shared" si="184"/>
        <v>0</v>
      </c>
      <c r="AS369" s="22">
        <f t="shared" si="185"/>
        <v>0</v>
      </c>
      <c r="AT369" s="112">
        <f t="shared" si="157"/>
        <v>2066.88</v>
      </c>
      <c r="AU369" s="112">
        <f t="shared" si="158"/>
        <v>2066.88</v>
      </c>
      <c r="AV369" s="112">
        <f t="shared" si="159"/>
        <v>1033.44</v>
      </c>
      <c r="AW369" s="112">
        <f t="shared" si="160"/>
        <v>516.72</v>
      </c>
      <c r="AX369" s="112">
        <f t="shared" si="161"/>
        <v>1550.16</v>
      </c>
      <c r="AY369" s="112">
        <f t="shared" si="162"/>
        <v>1033.44</v>
      </c>
      <c r="AZ369" s="112">
        <f t="shared" si="163"/>
        <v>516.72</v>
      </c>
      <c r="BA369" s="112">
        <f t="shared" si="164"/>
        <v>1550.16</v>
      </c>
      <c r="BB369" s="112">
        <f t="shared" si="169"/>
        <v>1033.44</v>
      </c>
      <c r="BC369" s="112">
        <f t="shared" si="170"/>
        <v>1033.44</v>
      </c>
      <c r="BD369" s="112">
        <f t="shared" si="171"/>
        <v>1033.44</v>
      </c>
      <c r="BE369" s="112">
        <f t="shared" si="172"/>
        <v>1033.44</v>
      </c>
    </row>
    <row r="370" spans="1:60" x14ac:dyDescent="0.2">
      <c r="A370" t="s">
        <v>56</v>
      </c>
      <c r="B370" t="s">
        <v>279</v>
      </c>
      <c r="C370" s="2" t="s">
        <v>280</v>
      </c>
      <c r="D370" s="2" t="s">
        <v>281</v>
      </c>
      <c r="E370" s="2" t="s">
        <v>282</v>
      </c>
      <c r="F370" s="2" t="s">
        <v>60</v>
      </c>
      <c r="G370" s="2" t="s">
        <v>109</v>
      </c>
      <c r="H370" s="2" t="s">
        <v>110</v>
      </c>
      <c r="I370" s="2" t="s">
        <v>27</v>
      </c>
      <c r="J370" s="2" t="s">
        <v>3995</v>
      </c>
      <c r="K370" s="3">
        <v>300</v>
      </c>
      <c r="L370" s="25">
        <v>516.72</v>
      </c>
      <c r="M370" s="2" t="s">
        <v>2204</v>
      </c>
      <c r="N370" s="2" t="s">
        <v>66</v>
      </c>
      <c r="O370" s="3">
        <v>1599</v>
      </c>
      <c r="P370" s="3">
        <v>181</v>
      </c>
      <c r="Q370" s="21">
        <f>SUMIF('On Orders'!$B:$B,$C370,'On Orders'!E:E)</f>
        <v>0</v>
      </c>
      <c r="R370" s="22">
        <f>SUMIF('On Orders'!$B:$B,$C370,'On Orders'!F:F)</f>
        <v>0</v>
      </c>
      <c r="S370" s="22">
        <f>SUMIF('On Orders'!$B:$B,$C370,'On Orders'!G:G)</f>
        <v>0</v>
      </c>
      <c r="T370" s="22">
        <f>SUMIF('On Orders'!$B:$B,$C370,'On Orders'!H:H)</f>
        <v>0</v>
      </c>
      <c r="U370" s="3">
        <f>IFERROR(VLOOKUP(B:B,'[1]SI vs ST'!$B:$P,15,0),0)</f>
        <v>114</v>
      </c>
      <c r="V370" s="3" cm="1">
        <f t="array" ref="V370:Z370">IFERROR(VLOOKUP(_xlfn.SINGLE(B:B),'[1]Pivot ST'!$D:$P,{6,7,8,9,10},0),0)</f>
        <v>70</v>
      </c>
      <c r="W370" s="3">
        <v>60</v>
      </c>
      <c r="X370" s="3">
        <v>88</v>
      </c>
      <c r="Y370" s="3">
        <v>75</v>
      </c>
      <c r="Z370" s="3">
        <v>64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1">
        <f t="shared" si="186"/>
        <v>1480</v>
      </c>
      <c r="AH370" s="26">
        <f t="shared" si="156"/>
        <v>1480</v>
      </c>
      <c r="AI370" s="26">
        <f t="shared" si="165"/>
        <v>1480</v>
      </c>
      <c r="AJ370" s="26">
        <f t="shared" si="166"/>
        <v>1480</v>
      </c>
      <c r="AK370" s="26">
        <f t="shared" si="167"/>
        <v>1480</v>
      </c>
      <c r="AL370" s="26">
        <f t="shared" si="168"/>
        <v>1480</v>
      </c>
      <c r="AM370" s="30">
        <f t="shared" si="179"/>
        <v>0</v>
      </c>
      <c r="AN370" s="30">
        <f t="shared" si="180"/>
        <v>0</v>
      </c>
      <c r="AO370" s="30">
        <f t="shared" si="181"/>
        <v>0</v>
      </c>
      <c r="AP370" s="30">
        <f t="shared" si="182"/>
        <v>0</v>
      </c>
      <c r="AQ370" s="30">
        <f t="shared" si="183"/>
        <v>0</v>
      </c>
      <c r="AR370" s="30">
        <f t="shared" si="184"/>
        <v>0</v>
      </c>
      <c r="AS370" s="22">
        <f t="shared" si="185"/>
        <v>0</v>
      </c>
      <c r="AT370" s="112">
        <f t="shared" si="157"/>
        <v>58906.080000000002</v>
      </c>
      <c r="AU370" s="112">
        <f t="shared" si="158"/>
        <v>36170.400000000001</v>
      </c>
      <c r="AV370" s="112">
        <f t="shared" si="159"/>
        <v>31003.200000000001</v>
      </c>
      <c r="AW370" s="112">
        <f t="shared" si="160"/>
        <v>45471.360000000001</v>
      </c>
      <c r="AX370" s="112">
        <f t="shared" si="161"/>
        <v>38754</v>
      </c>
      <c r="AY370" s="112">
        <f t="shared" si="162"/>
        <v>33070.080000000002</v>
      </c>
      <c r="AZ370" s="112">
        <f t="shared" si="163"/>
        <v>0</v>
      </c>
      <c r="BA370" s="112">
        <f t="shared" si="164"/>
        <v>0</v>
      </c>
      <c r="BB370" s="112">
        <f t="shared" si="169"/>
        <v>0</v>
      </c>
      <c r="BC370" s="112">
        <f t="shared" si="170"/>
        <v>0</v>
      </c>
      <c r="BD370" s="112">
        <f t="shared" si="171"/>
        <v>0</v>
      </c>
      <c r="BE370" s="112">
        <f t="shared" si="172"/>
        <v>0</v>
      </c>
    </row>
    <row r="371" spans="1:60" x14ac:dyDescent="0.2">
      <c r="A371" t="s">
        <v>56</v>
      </c>
      <c r="B371" t="s">
        <v>283</v>
      </c>
      <c r="C371" s="2" t="s">
        <v>284</v>
      </c>
      <c r="D371" s="2" t="s">
        <v>285</v>
      </c>
      <c r="E371" s="2" t="s">
        <v>286</v>
      </c>
      <c r="F371" s="2" t="s">
        <v>60</v>
      </c>
      <c r="G371" s="2" t="s">
        <v>109</v>
      </c>
      <c r="H371" s="2" t="s">
        <v>127</v>
      </c>
      <c r="I371" s="2" t="s">
        <v>27</v>
      </c>
      <c r="J371" s="2" t="s">
        <v>3995</v>
      </c>
      <c r="K371" s="3">
        <v>300</v>
      </c>
      <c r="L371" s="25">
        <v>516.72</v>
      </c>
      <c r="M371" s="2" t="s">
        <v>2204</v>
      </c>
      <c r="N371" s="2" t="s">
        <v>66</v>
      </c>
      <c r="O371" s="3">
        <v>2011</v>
      </c>
      <c r="P371" s="3">
        <v>1845</v>
      </c>
      <c r="Q371" s="21">
        <f>SUMIF('On Orders'!$B:$B,$C371,'On Orders'!E:E)</f>
        <v>0</v>
      </c>
      <c r="R371" s="22">
        <f>SUMIF('On Orders'!$B:$B,$C371,'On Orders'!F:F)</f>
        <v>0</v>
      </c>
      <c r="S371" s="22">
        <f>SUMIF('On Orders'!$B:$B,$C371,'On Orders'!G:G)</f>
        <v>0</v>
      </c>
      <c r="T371" s="22">
        <f>SUMIF('On Orders'!$B:$B,$C371,'On Orders'!H:H)</f>
        <v>0</v>
      </c>
      <c r="U371" s="3">
        <f>IFERROR(VLOOKUP(B:B,'[1]SI vs ST'!$B:$P,15,0),0)</f>
        <v>299</v>
      </c>
      <c r="V371" s="3" cm="1">
        <f t="array" ref="V371:Z371">IFERROR(VLOOKUP(_xlfn.SINGLE(B:B),'[1]Pivot ST'!$D:$P,{6,7,8,9,10},0),0)</f>
        <v>132</v>
      </c>
      <c r="W371" s="3">
        <v>90</v>
      </c>
      <c r="X371" s="3">
        <v>76</v>
      </c>
      <c r="Y371" s="3">
        <v>62</v>
      </c>
      <c r="Z371" s="3">
        <v>38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1">
        <f t="shared" si="186"/>
        <v>3556</v>
      </c>
      <c r="AH371" s="26">
        <f t="shared" si="156"/>
        <v>3556</v>
      </c>
      <c r="AI371" s="26">
        <f t="shared" si="165"/>
        <v>3556</v>
      </c>
      <c r="AJ371" s="26">
        <f t="shared" si="166"/>
        <v>3556</v>
      </c>
      <c r="AK371" s="26">
        <f t="shared" si="167"/>
        <v>3556</v>
      </c>
      <c r="AL371" s="26">
        <f t="shared" si="168"/>
        <v>3556</v>
      </c>
      <c r="AM371" s="30">
        <f t="shared" si="179"/>
        <v>0</v>
      </c>
      <c r="AN371" s="30">
        <f t="shared" si="180"/>
        <v>0</v>
      </c>
      <c r="AO371" s="30">
        <f t="shared" si="181"/>
        <v>0</v>
      </c>
      <c r="AP371" s="30">
        <f t="shared" si="182"/>
        <v>0</v>
      </c>
      <c r="AQ371" s="30">
        <f t="shared" si="183"/>
        <v>0</v>
      </c>
      <c r="AR371" s="30">
        <f t="shared" si="184"/>
        <v>0</v>
      </c>
      <c r="AS371" s="22">
        <f t="shared" si="185"/>
        <v>0</v>
      </c>
      <c r="AT371" s="112">
        <f t="shared" si="157"/>
        <v>154499.28</v>
      </c>
      <c r="AU371" s="112">
        <f t="shared" si="158"/>
        <v>68207.040000000008</v>
      </c>
      <c r="AV371" s="112">
        <f t="shared" si="159"/>
        <v>46504.800000000003</v>
      </c>
      <c r="AW371" s="112">
        <f t="shared" si="160"/>
        <v>39270.720000000001</v>
      </c>
      <c r="AX371" s="112">
        <f t="shared" si="161"/>
        <v>32036.640000000003</v>
      </c>
      <c r="AY371" s="112">
        <f t="shared" si="162"/>
        <v>19635.36</v>
      </c>
      <c r="AZ371" s="112">
        <f t="shared" si="163"/>
        <v>0</v>
      </c>
      <c r="BA371" s="112">
        <f t="shared" si="164"/>
        <v>0</v>
      </c>
      <c r="BB371" s="112">
        <f t="shared" si="169"/>
        <v>0</v>
      </c>
      <c r="BC371" s="112">
        <f t="shared" si="170"/>
        <v>0</v>
      </c>
      <c r="BD371" s="112">
        <f t="shared" si="171"/>
        <v>0</v>
      </c>
      <c r="BE371" s="112">
        <f t="shared" si="172"/>
        <v>0</v>
      </c>
    </row>
    <row r="372" spans="1:60" x14ac:dyDescent="0.2">
      <c r="A372" t="s">
        <v>56</v>
      </c>
      <c r="B372" t="s">
        <v>287</v>
      </c>
      <c r="C372" s="2" t="s">
        <v>288</v>
      </c>
      <c r="D372" s="2" t="s">
        <v>289</v>
      </c>
      <c r="E372" s="2" t="s">
        <v>290</v>
      </c>
      <c r="F372" s="2" t="s">
        <v>60</v>
      </c>
      <c r="G372" s="2" t="s">
        <v>109</v>
      </c>
      <c r="H372" s="2" t="s">
        <v>127</v>
      </c>
      <c r="I372" s="2" t="s">
        <v>27</v>
      </c>
      <c r="J372" s="2" t="s">
        <v>3995</v>
      </c>
      <c r="K372" s="3">
        <v>300</v>
      </c>
      <c r="L372" s="25">
        <v>516.72</v>
      </c>
      <c r="M372" s="2" t="s">
        <v>2204</v>
      </c>
      <c r="N372" s="2" t="s">
        <v>66</v>
      </c>
      <c r="O372" s="3">
        <v>10</v>
      </c>
      <c r="P372" s="3">
        <v>450</v>
      </c>
      <c r="Q372" s="21">
        <f>SUMIF('On Orders'!$B:$B,$C372,'On Orders'!E:E)</f>
        <v>0</v>
      </c>
      <c r="R372" s="22">
        <f>SUMIF('On Orders'!$B:$B,$C372,'On Orders'!F:F)</f>
        <v>0</v>
      </c>
      <c r="S372" s="22">
        <f>SUMIF('On Orders'!$B:$B,$C372,'On Orders'!G:G)</f>
        <v>0</v>
      </c>
      <c r="T372" s="22">
        <f>SUMIF('On Orders'!$B:$B,$C372,'On Orders'!H:H)</f>
        <v>0</v>
      </c>
      <c r="U372" s="3">
        <f>IFERROR(VLOOKUP(B:B,'[1]SI vs ST'!$B:$P,15,0),0)</f>
        <v>1</v>
      </c>
      <c r="V372" s="3" cm="1">
        <f t="array" ref="V372:Z372">IFERROR(VLOOKUP(_xlfn.SINGLE(B:B),'[1]Pivot ST'!$D:$P,{6,7,8,9,10},0),0)</f>
        <v>2</v>
      </c>
      <c r="W372" s="3">
        <v>6</v>
      </c>
      <c r="X372" s="3">
        <v>0</v>
      </c>
      <c r="Y372" s="3">
        <v>1</v>
      </c>
      <c r="Z372" s="3">
        <v>0</v>
      </c>
      <c r="AA372" s="3">
        <v>0</v>
      </c>
      <c r="AB372" s="3">
        <v>6</v>
      </c>
      <c r="AC372" s="3">
        <v>6</v>
      </c>
      <c r="AD372" s="3">
        <v>3</v>
      </c>
      <c r="AE372" s="3">
        <v>3</v>
      </c>
      <c r="AF372" s="3">
        <v>4</v>
      </c>
      <c r="AG372" s="31">
        <f t="shared" si="186"/>
        <v>160</v>
      </c>
      <c r="AH372" s="26">
        <f t="shared" ref="AH372:AH435" si="187">MAX(0,AG372)+S372-AB372</f>
        <v>154</v>
      </c>
      <c r="AI372" s="26">
        <f t="shared" si="165"/>
        <v>148</v>
      </c>
      <c r="AJ372" s="26">
        <f t="shared" si="166"/>
        <v>145</v>
      </c>
      <c r="AK372" s="26">
        <f t="shared" si="167"/>
        <v>142</v>
      </c>
      <c r="AL372" s="26">
        <f t="shared" si="168"/>
        <v>138</v>
      </c>
      <c r="AM372" s="30">
        <f t="shared" si="179"/>
        <v>0</v>
      </c>
      <c r="AN372" s="30">
        <f t="shared" si="180"/>
        <v>0</v>
      </c>
      <c r="AO372" s="30">
        <f t="shared" si="181"/>
        <v>0</v>
      </c>
      <c r="AP372" s="30">
        <f t="shared" si="182"/>
        <v>0</v>
      </c>
      <c r="AQ372" s="30">
        <f t="shared" si="183"/>
        <v>0</v>
      </c>
      <c r="AR372" s="30">
        <f t="shared" si="184"/>
        <v>0</v>
      </c>
      <c r="AS372" s="22">
        <f t="shared" si="185"/>
        <v>0</v>
      </c>
      <c r="AT372" s="112">
        <f t="shared" ref="AT372:AT392" si="188">U372*$L:$L</f>
        <v>516.72</v>
      </c>
      <c r="AU372" s="112">
        <f t="shared" ref="AU372:AU392" si="189">V372*$L:$L</f>
        <v>1033.44</v>
      </c>
      <c r="AV372" s="112">
        <f t="shared" ref="AV372:AV392" si="190">W372*$L:$L</f>
        <v>3100.32</v>
      </c>
      <c r="AW372" s="112">
        <f t="shared" ref="AW372:AW392" si="191">X372*$L:$L</f>
        <v>0</v>
      </c>
      <c r="AX372" s="112">
        <f t="shared" ref="AX372:AX392" si="192">Y372*$L:$L</f>
        <v>516.72</v>
      </c>
      <c r="AY372" s="112">
        <f t="shared" ref="AY372:AY392" si="193">Z372*$L:$L</f>
        <v>0</v>
      </c>
      <c r="AZ372" s="112">
        <f t="shared" ref="AZ372:AZ392" si="194">AA372*$L:$L</f>
        <v>0</v>
      </c>
      <c r="BA372" s="112">
        <f t="shared" ref="BA372:BA392" si="195">AB372*$L:$L</f>
        <v>3100.32</v>
      </c>
      <c r="BB372" s="112">
        <f t="shared" si="169"/>
        <v>3100.32</v>
      </c>
      <c r="BC372" s="112">
        <f t="shared" si="170"/>
        <v>1550.16</v>
      </c>
      <c r="BD372" s="112">
        <f t="shared" si="171"/>
        <v>1550.16</v>
      </c>
      <c r="BE372" s="112">
        <f t="shared" si="172"/>
        <v>2066.88</v>
      </c>
    </row>
    <row r="373" spans="1:60" x14ac:dyDescent="0.2">
      <c r="A373" t="s">
        <v>56</v>
      </c>
      <c r="B373" t="s">
        <v>291</v>
      </c>
      <c r="C373" s="2" t="s">
        <v>292</v>
      </c>
      <c r="D373" s="2" t="s">
        <v>293</v>
      </c>
      <c r="E373" s="2" t="s">
        <v>294</v>
      </c>
      <c r="F373" s="2" t="s">
        <v>60</v>
      </c>
      <c r="G373" s="2" t="s">
        <v>109</v>
      </c>
      <c r="H373" s="2" t="s">
        <v>127</v>
      </c>
      <c r="I373" s="2" t="s">
        <v>27</v>
      </c>
      <c r="J373" s="2" t="s">
        <v>3995</v>
      </c>
      <c r="K373" s="3">
        <v>300</v>
      </c>
      <c r="L373" s="25">
        <v>516.72</v>
      </c>
      <c r="M373" s="2" t="s">
        <v>2204</v>
      </c>
      <c r="N373" s="2" t="s">
        <v>66</v>
      </c>
      <c r="O373" s="3">
        <v>13</v>
      </c>
      <c r="P373" s="3">
        <v>0</v>
      </c>
      <c r="Q373" s="21">
        <f>SUMIF('On Orders'!$B:$B,$C373,'On Orders'!E:E)</f>
        <v>0</v>
      </c>
      <c r="R373" s="22">
        <f>SUMIF('On Orders'!$B:$B,$C373,'On Orders'!F:F)</f>
        <v>0</v>
      </c>
      <c r="S373" s="22">
        <f>SUMIF('On Orders'!$B:$B,$C373,'On Orders'!G:G)</f>
        <v>0</v>
      </c>
      <c r="T373" s="22">
        <f>SUMIF('On Orders'!$B:$B,$C373,'On Orders'!H:H)</f>
        <v>0</v>
      </c>
      <c r="U373" s="3">
        <f>IFERROR(VLOOKUP(B:B,'[1]SI vs ST'!$B:$P,15,0),0)</f>
        <v>4</v>
      </c>
      <c r="V373" s="3" cm="1">
        <f t="array" ref="V373:Z373">IFERROR(VLOOKUP(_xlfn.SINGLE(B:B),'[1]Pivot ST'!$D:$P,{6,7,8,9,10},0),0)</f>
        <v>8</v>
      </c>
      <c r="W373" s="3">
        <v>3</v>
      </c>
      <c r="X373" s="3">
        <v>2</v>
      </c>
      <c r="Y373" s="3">
        <v>4</v>
      </c>
      <c r="Z373" s="3">
        <v>1</v>
      </c>
      <c r="AA373" s="3">
        <v>0</v>
      </c>
      <c r="AB373" s="3">
        <v>0</v>
      </c>
      <c r="AC373" s="3">
        <v>4</v>
      </c>
      <c r="AD373" s="3">
        <v>1</v>
      </c>
      <c r="AE373" s="3">
        <v>1</v>
      </c>
      <c r="AF373" s="3">
        <v>2</v>
      </c>
      <c r="AG373" s="31">
        <f t="shared" si="186"/>
        <v>-287</v>
      </c>
      <c r="AH373" s="26">
        <f t="shared" si="187"/>
        <v>0</v>
      </c>
      <c r="AI373" s="26">
        <f t="shared" ref="AI373:AI436" si="196">MAX(0,AH373)+T373-AC373</f>
        <v>-4</v>
      </c>
      <c r="AJ373" s="26">
        <f t="shared" ref="AJ373:AJ436" si="197">MAX(0,AI373)-AD373</f>
        <v>-1</v>
      </c>
      <c r="AK373" s="26">
        <f t="shared" ref="AK373:AK436" si="198">MAX(0,AJ373)-AE373</f>
        <v>-1</v>
      </c>
      <c r="AL373" s="26">
        <f t="shared" ref="AL373:AL436" si="199">MAX(0,AK373)-AF373</f>
        <v>-2</v>
      </c>
      <c r="AM373" s="30">
        <f t="shared" si="179"/>
        <v>0</v>
      </c>
      <c r="AN373" s="30">
        <f t="shared" si="180"/>
        <v>0</v>
      </c>
      <c r="AO373" s="30">
        <f t="shared" si="181"/>
        <v>0</v>
      </c>
      <c r="AP373" s="30">
        <f t="shared" si="182"/>
        <v>0</v>
      </c>
      <c r="AQ373" s="30">
        <f t="shared" si="183"/>
        <v>0</v>
      </c>
      <c r="AR373" s="30">
        <f t="shared" si="184"/>
        <v>0</v>
      </c>
      <c r="AS373" s="22">
        <f t="shared" si="185"/>
        <v>0</v>
      </c>
      <c r="AT373" s="112">
        <f t="shared" si="188"/>
        <v>2066.88</v>
      </c>
      <c r="AU373" s="112">
        <f t="shared" si="189"/>
        <v>4133.76</v>
      </c>
      <c r="AV373" s="112">
        <f t="shared" si="190"/>
        <v>1550.16</v>
      </c>
      <c r="AW373" s="112">
        <f t="shared" si="191"/>
        <v>1033.44</v>
      </c>
      <c r="AX373" s="112">
        <f t="shared" si="192"/>
        <v>2066.88</v>
      </c>
      <c r="AY373" s="112">
        <f t="shared" si="193"/>
        <v>516.72</v>
      </c>
      <c r="AZ373" s="112">
        <f t="shared" si="194"/>
        <v>0</v>
      </c>
      <c r="BA373" s="112">
        <f t="shared" si="195"/>
        <v>0</v>
      </c>
      <c r="BB373" s="112">
        <f t="shared" ref="BB373:BB392" si="200">AC373*$L:$L</f>
        <v>2066.88</v>
      </c>
      <c r="BC373" s="112">
        <f t="shared" ref="BC373:BC392" si="201">AD373*$L:$L</f>
        <v>516.72</v>
      </c>
      <c r="BD373" s="112">
        <f t="shared" ref="BD373:BD392" si="202">AE373*$L:$L</f>
        <v>516.72</v>
      </c>
      <c r="BE373" s="112">
        <f t="shared" ref="BE373:BE392" si="203">AF373*$L:$L</f>
        <v>1033.44</v>
      </c>
    </row>
    <row r="374" spans="1:60" x14ac:dyDescent="0.2">
      <c r="A374" t="s">
        <v>56</v>
      </c>
      <c r="B374" t="s">
        <v>295</v>
      </c>
      <c r="C374" s="2" t="s">
        <v>296</v>
      </c>
      <c r="D374" s="2" t="s">
        <v>297</v>
      </c>
      <c r="E374" s="2" t="s">
        <v>298</v>
      </c>
      <c r="F374" s="2" t="s">
        <v>60</v>
      </c>
      <c r="G374" s="2" t="s">
        <v>61</v>
      </c>
      <c r="H374" s="2" t="s">
        <v>61</v>
      </c>
      <c r="I374" s="2" t="s">
        <v>27</v>
      </c>
      <c r="J374" s="2" t="s">
        <v>3995</v>
      </c>
      <c r="K374" s="3">
        <v>300</v>
      </c>
      <c r="L374" s="25">
        <v>516.72</v>
      </c>
      <c r="M374" s="2" t="s">
        <v>2204</v>
      </c>
      <c r="N374" s="2" t="s">
        <v>66</v>
      </c>
      <c r="O374" s="3">
        <v>0</v>
      </c>
      <c r="P374" s="3">
        <v>253</v>
      </c>
      <c r="Q374" s="21">
        <f>SUMIF('On Orders'!$B:$B,$C374,'On Orders'!E:E)</f>
        <v>0</v>
      </c>
      <c r="R374" s="22">
        <f>SUMIF('On Orders'!$B:$B,$C374,'On Orders'!F:F)</f>
        <v>0</v>
      </c>
      <c r="S374" s="22">
        <f>SUMIF('On Orders'!$B:$B,$C374,'On Orders'!G:G)</f>
        <v>0</v>
      </c>
      <c r="T374" s="22">
        <f>SUMIF('On Orders'!$B:$B,$C374,'On Orders'!H:H)</f>
        <v>0</v>
      </c>
      <c r="U374" s="3">
        <f>IFERROR(VLOOKUP(B:B,'[1]SI vs ST'!$B:$P,15,0),0)</f>
        <v>0</v>
      </c>
      <c r="V374" s="3" cm="1">
        <f t="array" ref="V374:Z374">IFERROR(VLOOKUP(_xlfn.SINGLE(B:B),'[1]Pivot ST'!$D:$P,{6,7,8,9,10},0),0)</f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1">
        <f t="shared" si="186"/>
        <v>-47</v>
      </c>
      <c r="AH374" s="26">
        <f t="shared" si="187"/>
        <v>0</v>
      </c>
      <c r="AI374" s="26">
        <f t="shared" si="196"/>
        <v>0</v>
      </c>
      <c r="AJ374" s="26">
        <f t="shared" si="197"/>
        <v>0</v>
      </c>
      <c r="AK374" s="26">
        <f t="shared" si="198"/>
        <v>0</v>
      </c>
      <c r="AL374" s="26">
        <f t="shared" si="199"/>
        <v>0</v>
      </c>
      <c r="AM374" s="30">
        <f t="shared" si="179"/>
        <v>0</v>
      </c>
      <c r="AN374" s="30">
        <f t="shared" si="180"/>
        <v>0</v>
      </c>
      <c r="AO374" s="30">
        <f t="shared" si="181"/>
        <v>0</v>
      </c>
      <c r="AP374" s="30">
        <f t="shared" si="182"/>
        <v>0</v>
      </c>
      <c r="AQ374" s="30">
        <f t="shared" si="183"/>
        <v>0</v>
      </c>
      <c r="AR374" s="30">
        <f t="shared" si="184"/>
        <v>0</v>
      </c>
      <c r="AS374" s="22">
        <f t="shared" si="185"/>
        <v>0</v>
      </c>
      <c r="AT374" s="112">
        <f t="shared" si="188"/>
        <v>0</v>
      </c>
      <c r="AU374" s="112">
        <f t="shared" si="189"/>
        <v>0</v>
      </c>
      <c r="AV374" s="112">
        <f t="shared" si="190"/>
        <v>0</v>
      </c>
      <c r="AW374" s="112">
        <f t="shared" si="191"/>
        <v>0</v>
      </c>
      <c r="AX374" s="112">
        <f t="shared" si="192"/>
        <v>0</v>
      </c>
      <c r="AY374" s="112">
        <f t="shared" si="193"/>
        <v>0</v>
      </c>
      <c r="AZ374" s="112">
        <f t="shared" si="194"/>
        <v>0</v>
      </c>
      <c r="BA374" s="112">
        <f t="shared" si="195"/>
        <v>0</v>
      </c>
      <c r="BB374" s="112">
        <f t="shared" si="200"/>
        <v>0</v>
      </c>
      <c r="BC374" s="112">
        <f t="shared" si="201"/>
        <v>0</v>
      </c>
      <c r="BD374" s="112">
        <f t="shared" si="202"/>
        <v>0</v>
      </c>
      <c r="BE374" s="112">
        <f t="shared" si="203"/>
        <v>0</v>
      </c>
    </row>
    <row r="375" spans="1:60" x14ac:dyDescent="0.2">
      <c r="A375" t="s">
        <v>56</v>
      </c>
      <c r="B375" t="s">
        <v>299</v>
      </c>
      <c r="C375" s="2" t="s">
        <v>300</v>
      </c>
      <c r="D375" s="2" t="s">
        <v>301</v>
      </c>
      <c r="E375" s="2" t="s">
        <v>302</v>
      </c>
      <c r="F375" s="2" t="s">
        <v>60</v>
      </c>
      <c r="G375" s="2" t="s">
        <v>61</v>
      </c>
      <c r="H375" s="2" t="s">
        <v>61</v>
      </c>
      <c r="I375" s="2" t="s">
        <v>27</v>
      </c>
      <c r="J375" s="2" t="s">
        <v>3995</v>
      </c>
      <c r="K375" s="3">
        <v>300</v>
      </c>
      <c r="L375" s="25">
        <v>516.72</v>
      </c>
      <c r="M375" s="2" t="s">
        <v>2204</v>
      </c>
      <c r="N375" s="2" t="s">
        <v>66</v>
      </c>
      <c r="O375" s="3">
        <v>0</v>
      </c>
      <c r="P375" s="3">
        <v>0</v>
      </c>
      <c r="Q375" s="21">
        <f>SUMIF('On Orders'!$B:$B,$C375,'On Orders'!E:E)</f>
        <v>0</v>
      </c>
      <c r="R375" s="22">
        <f>SUMIF('On Orders'!$B:$B,$C375,'On Orders'!F:F)</f>
        <v>0</v>
      </c>
      <c r="S375" s="22">
        <f>SUMIF('On Orders'!$B:$B,$C375,'On Orders'!G:G)</f>
        <v>0</v>
      </c>
      <c r="T375" s="22">
        <f>SUMIF('On Orders'!$B:$B,$C375,'On Orders'!H:H)</f>
        <v>0</v>
      </c>
      <c r="U375" s="3">
        <f>IFERROR(VLOOKUP(B:B,'[1]SI vs ST'!$B:$P,15,0),0)</f>
        <v>0</v>
      </c>
      <c r="V375" s="3" cm="1">
        <f t="array" ref="V375:Z375">IFERROR(VLOOKUP(_xlfn.SINGLE(B:B),'[1]Pivot ST'!$D:$P,{6,7,8,9,10},0),0)</f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1">
        <f t="shared" si="186"/>
        <v>-300</v>
      </c>
      <c r="AH375" s="26">
        <f t="shared" si="187"/>
        <v>0</v>
      </c>
      <c r="AI375" s="26">
        <f t="shared" si="196"/>
        <v>0</v>
      </c>
      <c r="AJ375" s="26">
        <f t="shared" si="197"/>
        <v>0</v>
      </c>
      <c r="AK375" s="26">
        <f t="shared" si="198"/>
        <v>0</v>
      </c>
      <c r="AL375" s="26">
        <f t="shared" si="199"/>
        <v>0</v>
      </c>
      <c r="AM375" s="30">
        <f t="shared" si="179"/>
        <v>0</v>
      </c>
      <c r="AN375" s="30">
        <f t="shared" si="180"/>
        <v>0</v>
      </c>
      <c r="AO375" s="30">
        <f t="shared" si="181"/>
        <v>0</v>
      </c>
      <c r="AP375" s="30">
        <f t="shared" si="182"/>
        <v>0</v>
      </c>
      <c r="AQ375" s="30">
        <f t="shared" si="183"/>
        <v>0</v>
      </c>
      <c r="AR375" s="30">
        <f t="shared" si="184"/>
        <v>0</v>
      </c>
      <c r="AS375" s="22">
        <f t="shared" si="185"/>
        <v>0</v>
      </c>
      <c r="AT375" s="112">
        <f t="shared" si="188"/>
        <v>0</v>
      </c>
      <c r="AU375" s="112">
        <f t="shared" si="189"/>
        <v>0</v>
      </c>
      <c r="AV375" s="112">
        <f t="shared" si="190"/>
        <v>0</v>
      </c>
      <c r="AW375" s="112">
        <f t="shared" si="191"/>
        <v>0</v>
      </c>
      <c r="AX375" s="112">
        <f t="shared" si="192"/>
        <v>0</v>
      </c>
      <c r="AY375" s="112">
        <f t="shared" si="193"/>
        <v>0</v>
      </c>
      <c r="AZ375" s="112">
        <f t="shared" si="194"/>
        <v>0</v>
      </c>
      <c r="BA375" s="112">
        <f t="shared" si="195"/>
        <v>0</v>
      </c>
      <c r="BB375" s="112">
        <f t="shared" si="200"/>
        <v>0</v>
      </c>
      <c r="BC375" s="112">
        <f t="shared" si="201"/>
        <v>0</v>
      </c>
      <c r="BD375" s="112">
        <f t="shared" si="202"/>
        <v>0</v>
      </c>
      <c r="BE375" s="112">
        <f t="shared" si="203"/>
        <v>0</v>
      </c>
    </row>
    <row r="376" spans="1:60" x14ac:dyDescent="0.2">
      <c r="A376" t="s">
        <v>56</v>
      </c>
      <c r="B376" t="s">
        <v>303</v>
      </c>
      <c r="C376" s="2" t="s">
        <v>304</v>
      </c>
      <c r="D376" s="2" t="s">
        <v>305</v>
      </c>
      <c r="E376" s="2" t="s">
        <v>306</v>
      </c>
      <c r="F376" s="2" t="s">
        <v>60</v>
      </c>
      <c r="G376" s="2" t="s">
        <v>61</v>
      </c>
      <c r="H376" s="2" t="s">
        <v>61</v>
      </c>
      <c r="I376" s="2" t="s">
        <v>27</v>
      </c>
      <c r="J376" s="2" t="s">
        <v>3995</v>
      </c>
      <c r="K376" s="3">
        <v>300</v>
      </c>
      <c r="L376" s="25">
        <v>516.72</v>
      </c>
      <c r="M376" s="2" t="s">
        <v>2204</v>
      </c>
      <c r="N376" s="2" t="s">
        <v>66</v>
      </c>
      <c r="O376" s="3">
        <v>42</v>
      </c>
      <c r="P376" s="3">
        <v>0</v>
      </c>
      <c r="Q376" s="21">
        <f>SUMIF('On Orders'!$B:$B,$C376,'On Orders'!E:E)</f>
        <v>0</v>
      </c>
      <c r="R376" s="22">
        <f>SUMIF('On Orders'!$B:$B,$C376,'On Orders'!F:F)</f>
        <v>23</v>
      </c>
      <c r="S376" s="22">
        <f>SUMIF('On Orders'!$B:$B,$C376,'On Orders'!G:G)</f>
        <v>0</v>
      </c>
      <c r="T376" s="22">
        <f>SUMIF('On Orders'!$B:$B,$C376,'On Orders'!H:H)</f>
        <v>0</v>
      </c>
      <c r="U376" s="3">
        <f>IFERROR(VLOOKUP(B:B,'[1]SI vs ST'!$B:$P,15,0),0)</f>
        <v>28</v>
      </c>
      <c r="V376" s="3" cm="1">
        <f t="array" ref="V376:Z376">IFERROR(VLOOKUP(_xlfn.SINGLE(B:B),'[1]Pivot ST'!$D:$P,{6,7,8,9,10},0),0)</f>
        <v>18</v>
      </c>
      <c r="W376" s="3">
        <v>5</v>
      </c>
      <c r="X376" s="3">
        <v>12</v>
      </c>
      <c r="Y376" s="3">
        <v>7</v>
      </c>
      <c r="Z376" s="3">
        <v>6</v>
      </c>
      <c r="AA376" s="3">
        <v>23</v>
      </c>
      <c r="AB376" s="3">
        <v>23</v>
      </c>
      <c r="AC376" s="3">
        <v>14</v>
      </c>
      <c r="AD376" s="3">
        <v>16</v>
      </c>
      <c r="AE376" s="3">
        <v>10</v>
      </c>
      <c r="AF376" s="3">
        <v>11</v>
      </c>
      <c r="AG376" s="31">
        <f t="shared" si="186"/>
        <v>-258</v>
      </c>
      <c r="AH376" s="26">
        <f t="shared" si="187"/>
        <v>-23</v>
      </c>
      <c r="AI376" s="26">
        <f t="shared" si="196"/>
        <v>-14</v>
      </c>
      <c r="AJ376" s="26">
        <f t="shared" si="197"/>
        <v>-16</v>
      </c>
      <c r="AK376" s="26">
        <f t="shared" si="198"/>
        <v>-10</v>
      </c>
      <c r="AL376" s="26">
        <f t="shared" si="199"/>
        <v>-11</v>
      </c>
      <c r="AM376" s="30">
        <f t="shared" si="179"/>
        <v>0</v>
      </c>
      <c r="AN376" s="30">
        <f t="shared" si="180"/>
        <v>0</v>
      </c>
      <c r="AO376" s="30">
        <f t="shared" si="181"/>
        <v>0</v>
      </c>
      <c r="AP376" s="30">
        <f t="shared" si="182"/>
        <v>0</v>
      </c>
      <c r="AQ376" s="30">
        <f t="shared" si="183"/>
        <v>0</v>
      </c>
      <c r="AR376" s="30">
        <f t="shared" si="184"/>
        <v>0</v>
      </c>
      <c r="AS376" s="22">
        <f t="shared" si="185"/>
        <v>0</v>
      </c>
      <c r="AT376" s="112">
        <f t="shared" si="188"/>
        <v>14468.16</v>
      </c>
      <c r="AU376" s="112">
        <f t="shared" si="189"/>
        <v>9300.9600000000009</v>
      </c>
      <c r="AV376" s="112">
        <f t="shared" si="190"/>
        <v>2583.6000000000004</v>
      </c>
      <c r="AW376" s="112">
        <f t="shared" si="191"/>
        <v>6200.64</v>
      </c>
      <c r="AX376" s="112">
        <f t="shared" si="192"/>
        <v>3617.04</v>
      </c>
      <c r="AY376" s="112">
        <f t="shared" si="193"/>
        <v>3100.32</v>
      </c>
      <c r="AZ376" s="112">
        <f t="shared" si="194"/>
        <v>11884.560000000001</v>
      </c>
      <c r="BA376" s="112">
        <f t="shared" si="195"/>
        <v>11884.560000000001</v>
      </c>
      <c r="BB376" s="112">
        <f t="shared" si="200"/>
        <v>7234.08</v>
      </c>
      <c r="BC376" s="112">
        <f t="shared" si="201"/>
        <v>8267.52</v>
      </c>
      <c r="BD376" s="112">
        <f t="shared" si="202"/>
        <v>5167.2000000000007</v>
      </c>
      <c r="BE376" s="112">
        <f t="shared" si="203"/>
        <v>5683.92</v>
      </c>
    </row>
    <row r="377" spans="1:60" x14ac:dyDescent="0.2">
      <c r="A377" t="s">
        <v>56</v>
      </c>
      <c r="B377" t="s">
        <v>307</v>
      </c>
      <c r="C377" s="2" t="s">
        <v>308</v>
      </c>
      <c r="D377" s="2" t="s">
        <v>309</v>
      </c>
      <c r="E377" s="2" t="s">
        <v>310</v>
      </c>
      <c r="F377" s="2" t="s">
        <v>60</v>
      </c>
      <c r="G377" s="2" t="s">
        <v>61</v>
      </c>
      <c r="H377" s="2" t="s">
        <v>311</v>
      </c>
      <c r="I377" s="2" t="s">
        <v>27</v>
      </c>
      <c r="J377" s="2" t="s">
        <v>3995</v>
      </c>
      <c r="K377" s="3">
        <v>300</v>
      </c>
      <c r="L377" s="25">
        <v>516.72</v>
      </c>
      <c r="M377" s="2" t="s">
        <v>2204</v>
      </c>
      <c r="N377" s="2" t="s">
        <v>66</v>
      </c>
      <c r="O377" s="3">
        <v>0</v>
      </c>
      <c r="P377" s="3">
        <v>103</v>
      </c>
      <c r="Q377" s="21">
        <f>SUMIF('On Orders'!$B:$B,$C377,'On Orders'!E:E)</f>
        <v>0</v>
      </c>
      <c r="R377" s="22">
        <f>SUMIF('On Orders'!$B:$B,$C377,'On Orders'!F:F)</f>
        <v>0</v>
      </c>
      <c r="S377" s="22">
        <f>SUMIF('On Orders'!$B:$B,$C377,'On Orders'!G:G)</f>
        <v>0</v>
      </c>
      <c r="T377" s="22">
        <f>SUMIF('On Orders'!$B:$B,$C377,'On Orders'!H:H)</f>
        <v>0</v>
      </c>
      <c r="U377" s="3">
        <f>IFERROR(VLOOKUP(B:B,'[1]SI vs ST'!$B:$P,15,0),0)</f>
        <v>0</v>
      </c>
      <c r="V377" s="3" cm="1">
        <f t="array" ref="V377">IFERROR(VLOOKUP(_xlfn.SINGLE(B:B),'[1]Pivot ST'!$D:$P,{6,7,8,9,10},0),0)</f>
        <v>0</v>
      </c>
      <c r="W377" s="3"/>
      <c r="X377" s="3"/>
      <c r="Y377" s="3"/>
      <c r="Z377" s="3"/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1">
        <f t="shared" si="186"/>
        <v>-197</v>
      </c>
      <c r="AH377" s="26">
        <f t="shared" si="187"/>
        <v>0</v>
      </c>
      <c r="AI377" s="26">
        <f t="shared" si="196"/>
        <v>0</v>
      </c>
      <c r="AJ377" s="26">
        <f t="shared" si="197"/>
        <v>0</v>
      </c>
      <c r="AK377" s="26">
        <f t="shared" si="198"/>
        <v>0</v>
      </c>
      <c r="AL377" s="26">
        <f t="shared" si="199"/>
        <v>0</v>
      </c>
      <c r="AM377" s="30">
        <f t="shared" si="179"/>
        <v>0</v>
      </c>
      <c r="AN377" s="30">
        <f t="shared" si="180"/>
        <v>0</v>
      </c>
      <c r="AO377" s="30">
        <f t="shared" si="181"/>
        <v>0</v>
      </c>
      <c r="AP377" s="30">
        <f t="shared" si="182"/>
        <v>0</v>
      </c>
      <c r="AQ377" s="30">
        <f t="shared" si="183"/>
        <v>0</v>
      </c>
      <c r="AR377" s="30">
        <f t="shared" si="184"/>
        <v>0</v>
      </c>
      <c r="AS377" s="22">
        <f t="shared" si="185"/>
        <v>0</v>
      </c>
      <c r="AT377" s="112">
        <f t="shared" si="188"/>
        <v>0</v>
      </c>
      <c r="AU377" s="112">
        <f t="shared" si="189"/>
        <v>0</v>
      </c>
      <c r="AV377" s="112">
        <f t="shared" si="190"/>
        <v>0</v>
      </c>
      <c r="AW377" s="112">
        <f t="shared" si="191"/>
        <v>0</v>
      </c>
      <c r="AX377" s="112">
        <f t="shared" si="192"/>
        <v>0</v>
      </c>
      <c r="AY377" s="112">
        <f t="shared" si="193"/>
        <v>0</v>
      </c>
      <c r="AZ377" s="112">
        <f t="shared" si="194"/>
        <v>0</v>
      </c>
      <c r="BA377" s="112">
        <f t="shared" si="195"/>
        <v>0</v>
      </c>
      <c r="BB377" s="112">
        <f t="shared" si="200"/>
        <v>0</v>
      </c>
      <c r="BC377" s="112">
        <f t="shared" si="201"/>
        <v>0</v>
      </c>
      <c r="BD377" s="112">
        <f t="shared" si="202"/>
        <v>0</v>
      </c>
      <c r="BE377" s="112">
        <f t="shared" si="203"/>
        <v>0</v>
      </c>
    </row>
    <row r="378" spans="1:60" x14ac:dyDescent="0.2">
      <c r="A378" t="s">
        <v>56</v>
      </c>
      <c r="B378" t="s">
        <v>312</v>
      </c>
      <c r="C378" s="2" t="s">
        <v>313</v>
      </c>
      <c r="D378" s="2" t="s">
        <v>314</v>
      </c>
      <c r="E378" s="2" t="s">
        <v>315</v>
      </c>
      <c r="F378" s="2" t="s">
        <v>60</v>
      </c>
      <c r="G378" s="2" t="s">
        <v>61</v>
      </c>
      <c r="H378" s="2" t="s">
        <v>311</v>
      </c>
      <c r="I378" s="2" t="s">
        <v>27</v>
      </c>
      <c r="J378" s="2" t="s">
        <v>3995</v>
      </c>
      <c r="K378" s="3">
        <v>300</v>
      </c>
      <c r="L378" s="25">
        <v>516.72</v>
      </c>
      <c r="M378" s="2" t="s">
        <v>2204</v>
      </c>
      <c r="N378" s="2" t="s">
        <v>66</v>
      </c>
      <c r="O378" s="3">
        <v>0</v>
      </c>
      <c r="P378" s="3">
        <v>70</v>
      </c>
      <c r="Q378" s="21">
        <f>SUMIF('On Orders'!$B:$B,$C378,'On Orders'!E:E)</f>
        <v>0</v>
      </c>
      <c r="R378" s="22">
        <f>SUMIF('On Orders'!$B:$B,$C378,'On Orders'!F:F)</f>
        <v>0</v>
      </c>
      <c r="S378" s="22">
        <f>SUMIF('On Orders'!$B:$B,$C378,'On Orders'!G:G)</f>
        <v>0</v>
      </c>
      <c r="T378" s="22">
        <f>SUMIF('On Orders'!$B:$B,$C378,'On Orders'!H:H)</f>
        <v>0</v>
      </c>
      <c r="U378" s="3">
        <f>IFERROR(VLOOKUP(B:B,'[1]SI vs ST'!$B:$P,15,0),0)</f>
        <v>0</v>
      </c>
      <c r="V378" s="3" cm="1">
        <f t="array" ref="V378">IFERROR(VLOOKUP(_xlfn.SINGLE(B:B),'[1]Pivot ST'!$D:$P,{6,7,8,9,10},0),0)</f>
        <v>0</v>
      </c>
      <c r="W378" s="3"/>
      <c r="X378" s="3"/>
      <c r="Y378" s="3"/>
      <c r="Z378" s="3"/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1">
        <f t="shared" si="186"/>
        <v>-230</v>
      </c>
      <c r="AH378" s="26">
        <f t="shared" si="187"/>
        <v>0</v>
      </c>
      <c r="AI378" s="26">
        <f t="shared" si="196"/>
        <v>0</v>
      </c>
      <c r="AJ378" s="26">
        <f t="shared" si="197"/>
        <v>0</v>
      </c>
      <c r="AK378" s="26">
        <f t="shared" si="198"/>
        <v>0</v>
      </c>
      <c r="AL378" s="26">
        <f t="shared" si="199"/>
        <v>0</v>
      </c>
      <c r="AM378" s="30">
        <f t="shared" si="179"/>
        <v>0</v>
      </c>
      <c r="AN378" s="30">
        <f t="shared" si="180"/>
        <v>0</v>
      </c>
      <c r="AO378" s="30">
        <f t="shared" si="181"/>
        <v>0</v>
      </c>
      <c r="AP378" s="30">
        <f t="shared" si="182"/>
        <v>0</v>
      </c>
      <c r="AQ378" s="30">
        <f t="shared" si="183"/>
        <v>0</v>
      </c>
      <c r="AR378" s="30">
        <f t="shared" si="184"/>
        <v>0</v>
      </c>
      <c r="AS378" s="22">
        <f t="shared" si="185"/>
        <v>0</v>
      </c>
      <c r="AT378" s="112">
        <f t="shared" si="188"/>
        <v>0</v>
      </c>
      <c r="AU378" s="112">
        <f t="shared" si="189"/>
        <v>0</v>
      </c>
      <c r="AV378" s="112">
        <f t="shared" si="190"/>
        <v>0</v>
      </c>
      <c r="AW378" s="112">
        <f t="shared" si="191"/>
        <v>0</v>
      </c>
      <c r="AX378" s="112">
        <f t="shared" si="192"/>
        <v>0</v>
      </c>
      <c r="AY378" s="112">
        <f t="shared" si="193"/>
        <v>0</v>
      </c>
      <c r="AZ378" s="112">
        <f t="shared" si="194"/>
        <v>0</v>
      </c>
      <c r="BA378" s="112">
        <f t="shared" si="195"/>
        <v>0</v>
      </c>
      <c r="BB378" s="112">
        <f t="shared" si="200"/>
        <v>0</v>
      </c>
      <c r="BC378" s="112">
        <f t="shared" si="201"/>
        <v>0</v>
      </c>
      <c r="BD378" s="112">
        <f t="shared" si="202"/>
        <v>0</v>
      </c>
      <c r="BE378" s="112">
        <f t="shared" si="203"/>
        <v>0</v>
      </c>
    </row>
    <row r="379" spans="1:60" x14ac:dyDescent="0.2">
      <c r="A379" t="s">
        <v>56</v>
      </c>
      <c r="B379" t="s">
        <v>316</v>
      </c>
      <c r="C379" s="2" t="s">
        <v>317</v>
      </c>
      <c r="D379" s="2" t="s">
        <v>318</v>
      </c>
      <c r="E379" s="2" t="s">
        <v>319</v>
      </c>
      <c r="F379" s="2" t="s">
        <v>60</v>
      </c>
      <c r="G379" s="2" t="s">
        <v>61</v>
      </c>
      <c r="H379" s="2" t="s">
        <v>311</v>
      </c>
      <c r="I379" s="2" t="s">
        <v>27</v>
      </c>
      <c r="J379" s="2" t="s">
        <v>3995</v>
      </c>
      <c r="K379" s="3">
        <v>300</v>
      </c>
      <c r="L379" s="25">
        <v>516.72</v>
      </c>
      <c r="M379" s="2" t="s">
        <v>2204</v>
      </c>
      <c r="N379" s="2" t="s">
        <v>66</v>
      </c>
      <c r="O379" s="3">
        <v>0</v>
      </c>
      <c r="P379" s="3">
        <v>0</v>
      </c>
      <c r="Q379" s="21">
        <f>SUMIF('On Orders'!$B:$B,$C379,'On Orders'!E:E)</f>
        <v>0</v>
      </c>
      <c r="R379" s="22">
        <f>SUMIF('On Orders'!$B:$B,$C379,'On Orders'!F:F)</f>
        <v>0</v>
      </c>
      <c r="S379" s="22">
        <f>SUMIF('On Orders'!$B:$B,$C379,'On Orders'!G:G)</f>
        <v>0</v>
      </c>
      <c r="T379" s="22">
        <f>SUMIF('On Orders'!$B:$B,$C379,'On Orders'!H:H)</f>
        <v>0</v>
      </c>
      <c r="U379" s="3">
        <f>IFERROR(VLOOKUP(B:B,'[1]SI vs ST'!$B:$P,15,0),0)</f>
        <v>0</v>
      </c>
      <c r="V379" s="3" cm="1">
        <f t="array" ref="V379">IFERROR(VLOOKUP(_xlfn.SINGLE(B:B),'[1]Pivot ST'!$D:$P,{6,7,8,9,10},0),0)</f>
        <v>0</v>
      </c>
      <c r="W379" s="3"/>
      <c r="X379" s="3"/>
      <c r="Y379" s="3"/>
      <c r="Z379" s="3"/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1">
        <f t="shared" si="186"/>
        <v>-300</v>
      </c>
      <c r="AH379" s="26">
        <f t="shared" si="187"/>
        <v>0</v>
      </c>
      <c r="AI379" s="26">
        <f t="shared" si="196"/>
        <v>0</v>
      </c>
      <c r="AJ379" s="26">
        <f t="shared" si="197"/>
        <v>0</v>
      </c>
      <c r="AK379" s="26">
        <f t="shared" si="198"/>
        <v>0</v>
      </c>
      <c r="AL379" s="26">
        <f t="shared" si="199"/>
        <v>0</v>
      </c>
      <c r="AM379" s="30">
        <f t="shared" ref="AM379:AM442" si="204">IF($M379="Descontinuado",0,IF($G379="iPhone 18",AA379,MAX(0,-AG379)))</f>
        <v>0</v>
      </c>
      <c r="AN379" s="30">
        <f t="shared" ref="AN379:AN442" si="205">IF($M379="Descontinuado",0,IF($G379="iPhone 18",AB379,MAX(0,-AH379)))</f>
        <v>0</v>
      </c>
      <c r="AO379" s="30">
        <f t="shared" ref="AO379:AO442" si="206">IF($M379="Descontinuado",0,IF($G379="iPhone 18",AC379,MAX(0,-AI379)))</f>
        <v>0</v>
      </c>
      <c r="AP379" s="30">
        <f t="shared" ref="AP379:AP442" si="207">IF($M379="Descontinuado",0,IF($G379="iPhone 18",AD379,MAX(0,-AJ379)))</f>
        <v>0</v>
      </c>
      <c r="AQ379" s="30">
        <f t="shared" ref="AQ379:AQ442" si="208">IF($M379="Descontinuado",0,IF($G379="iPhone 18",AE379,MAX(0,-AK379)))</f>
        <v>0</v>
      </c>
      <c r="AR379" s="30">
        <f t="shared" ref="AR379:AR442" si="209">IF($M379="Descontinuado",0,IF($G379="iPhone 18",AF379,MAX(0,-AL379)))</f>
        <v>0</v>
      </c>
      <c r="AS379" s="22">
        <f t="shared" si="185"/>
        <v>0</v>
      </c>
      <c r="AT379" s="112">
        <f t="shared" si="188"/>
        <v>0</v>
      </c>
      <c r="AU379" s="112">
        <f t="shared" si="189"/>
        <v>0</v>
      </c>
      <c r="AV379" s="112">
        <f t="shared" si="190"/>
        <v>0</v>
      </c>
      <c r="AW379" s="112">
        <f t="shared" si="191"/>
        <v>0</v>
      </c>
      <c r="AX379" s="112">
        <f t="shared" si="192"/>
        <v>0</v>
      </c>
      <c r="AY379" s="112">
        <f t="shared" si="193"/>
        <v>0</v>
      </c>
      <c r="AZ379" s="112">
        <f t="shared" si="194"/>
        <v>0</v>
      </c>
      <c r="BA379" s="112">
        <f t="shared" si="195"/>
        <v>0</v>
      </c>
      <c r="BB379" s="112">
        <f t="shared" si="200"/>
        <v>0</v>
      </c>
      <c r="BC379" s="112">
        <f t="shared" si="201"/>
        <v>0</v>
      </c>
      <c r="BD379" s="112">
        <f t="shared" si="202"/>
        <v>0</v>
      </c>
      <c r="BE379" s="112">
        <f t="shared" si="203"/>
        <v>0</v>
      </c>
    </row>
    <row r="380" spans="1:60" x14ac:dyDescent="0.2">
      <c r="A380" t="s">
        <v>56</v>
      </c>
      <c r="B380" t="s">
        <v>320</v>
      </c>
      <c r="C380" s="2" t="s">
        <v>321</v>
      </c>
      <c r="D380" s="2" t="s">
        <v>322</v>
      </c>
      <c r="E380" s="2" t="s">
        <v>323</v>
      </c>
      <c r="F380" s="2" t="s">
        <v>60</v>
      </c>
      <c r="G380" s="2" t="s">
        <v>61</v>
      </c>
      <c r="H380" s="2" t="s">
        <v>74</v>
      </c>
      <c r="I380" s="2" t="s">
        <v>27</v>
      </c>
      <c r="J380" s="2" t="s">
        <v>3995</v>
      </c>
      <c r="K380" s="3">
        <v>300</v>
      </c>
      <c r="L380" s="25">
        <v>516.72</v>
      </c>
      <c r="M380" s="2" t="s">
        <v>2204</v>
      </c>
      <c r="N380" s="2" t="s">
        <v>66</v>
      </c>
      <c r="O380" s="3">
        <v>0</v>
      </c>
      <c r="P380" s="3">
        <v>0</v>
      </c>
      <c r="Q380" s="21">
        <f>SUMIF('On Orders'!$B:$B,$C380,'On Orders'!E:E)</f>
        <v>0</v>
      </c>
      <c r="R380" s="22">
        <f>SUMIF('On Orders'!$B:$B,$C380,'On Orders'!F:F)</f>
        <v>0</v>
      </c>
      <c r="S380" s="22">
        <f>SUMIF('On Orders'!$B:$B,$C380,'On Orders'!G:G)</f>
        <v>0</v>
      </c>
      <c r="T380" s="22">
        <f>SUMIF('On Orders'!$B:$B,$C380,'On Orders'!H:H)</f>
        <v>0</v>
      </c>
      <c r="U380" s="3">
        <f>IFERROR(VLOOKUP(B:B,'[1]SI vs ST'!$B:$P,15,0),0)</f>
        <v>0</v>
      </c>
      <c r="V380" s="3" cm="1">
        <f t="array" ref="V380:Z380">IFERROR(VLOOKUP(_xlfn.SINGLE(B:B),'[1]Pivot ST'!$D:$P,{6,7,8,9,10},0),0)</f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1">
        <f t="shared" si="186"/>
        <v>-300</v>
      </c>
      <c r="AH380" s="26">
        <f t="shared" si="187"/>
        <v>0</v>
      </c>
      <c r="AI380" s="26">
        <f t="shared" si="196"/>
        <v>0</v>
      </c>
      <c r="AJ380" s="26">
        <f t="shared" si="197"/>
        <v>0</v>
      </c>
      <c r="AK380" s="26">
        <f t="shared" si="198"/>
        <v>0</v>
      </c>
      <c r="AL380" s="26">
        <f t="shared" si="199"/>
        <v>0</v>
      </c>
      <c r="AM380" s="30">
        <f t="shared" si="204"/>
        <v>0</v>
      </c>
      <c r="AN380" s="30">
        <f t="shared" si="205"/>
        <v>0</v>
      </c>
      <c r="AO380" s="30">
        <f t="shared" si="206"/>
        <v>0</v>
      </c>
      <c r="AP380" s="30">
        <f t="shared" si="207"/>
        <v>0</v>
      </c>
      <c r="AQ380" s="30">
        <f t="shared" si="208"/>
        <v>0</v>
      </c>
      <c r="AR380" s="30">
        <f t="shared" si="209"/>
        <v>0</v>
      </c>
      <c r="AS380" s="22">
        <f t="shared" si="185"/>
        <v>0</v>
      </c>
      <c r="AT380" s="112">
        <f t="shared" si="188"/>
        <v>0</v>
      </c>
      <c r="AU380" s="112">
        <f t="shared" si="189"/>
        <v>0</v>
      </c>
      <c r="AV380" s="112">
        <f t="shared" si="190"/>
        <v>0</v>
      </c>
      <c r="AW380" s="112">
        <f t="shared" si="191"/>
        <v>0</v>
      </c>
      <c r="AX380" s="112">
        <f t="shared" si="192"/>
        <v>0</v>
      </c>
      <c r="AY380" s="112">
        <f t="shared" si="193"/>
        <v>0</v>
      </c>
      <c r="AZ380" s="112">
        <f t="shared" si="194"/>
        <v>0</v>
      </c>
      <c r="BA380" s="112">
        <f t="shared" si="195"/>
        <v>0</v>
      </c>
      <c r="BB380" s="112">
        <f t="shared" si="200"/>
        <v>0</v>
      </c>
      <c r="BC380" s="112">
        <f t="shared" si="201"/>
        <v>0</v>
      </c>
      <c r="BD380" s="112">
        <f t="shared" si="202"/>
        <v>0</v>
      </c>
      <c r="BE380" s="112">
        <f t="shared" si="203"/>
        <v>0</v>
      </c>
    </row>
    <row r="381" spans="1:60" x14ac:dyDescent="0.2">
      <c r="A381" t="s">
        <v>56</v>
      </c>
      <c r="B381" t="s">
        <v>324</v>
      </c>
      <c r="C381" s="2" t="s">
        <v>325</v>
      </c>
      <c r="D381" s="2" t="s">
        <v>326</v>
      </c>
      <c r="E381" s="2" t="s">
        <v>327</v>
      </c>
      <c r="F381" s="2" t="s">
        <v>24</v>
      </c>
      <c r="G381" s="2" t="s">
        <v>79</v>
      </c>
      <c r="H381" s="2" t="s">
        <v>245</v>
      </c>
      <c r="I381" s="2" t="s">
        <v>27</v>
      </c>
      <c r="J381" s="2" t="s">
        <v>3995</v>
      </c>
      <c r="K381" s="3">
        <v>300</v>
      </c>
      <c r="L381" s="25">
        <v>361.55</v>
      </c>
      <c r="M381" s="2" t="s">
        <v>2204</v>
      </c>
      <c r="N381" s="2" t="s">
        <v>66</v>
      </c>
      <c r="O381" s="3">
        <v>1154</v>
      </c>
      <c r="P381" s="3">
        <v>489</v>
      </c>
      <c r="Q381" s="21">
        <f>SUMIF('On Orders'!$B:$B,$C381,'On Orders'!E:E)</f>
        <v>0</v>
      </c>
      <c r="R381" s="22">
        <f>SUMIF('On Orders'!$B:$B,$C381,'On Orders'!F:F)</f>
        <v>0</v>
      </c>
      <c r="S381" s="22">
        <f>SUMIF('On Orders'!$B:$B,$C381,'On Orders'!G:G)</f>
        <v>0</v>
      </c>
      <c r="T381" s="22">
        <f>SUMIF('On Orders'!$B:$B,$C381,'On Orders'!H:H)</f>
        <v>0</v>
      </c>
      <c r="U381" s="3">
        <f>IFERROR(VLOOKUP(B:B,'[1]SI vs ST'!$B:$P,15,0),0)</f>
        <v>6</v>
      </c>
      <c r="V381" s="3" cm="1">
        <f t="array" ref="V381:Z381">IFERROR(VLOOKUP(_xlfn.SINGLE(B:B),'[1]Pivot ST'!$D:$P,{6,7,8,9,10},0),0)</f>
        <v>8</v>
      </c>
      <c r="W381" s="3">
        <v>8</v>
      </c>
      <c r="X381" s="3">
        <v>7</v>
      </c>
      <c r="Y381" s="3">
        <v>6</v>
      </c>
      <c r="Z381" s="3">
        <v>4</v>
      </c>
      <c r="AA381" s="3">
        <v>8</v>
      </c>
      <c r="AB381" s="3">
        <v>8</v>
      </c>
      <c r="AC381" s="3">
        <v>8</v>
      </c>
      <c r="AD381" s="3">
        <v>8</v>
      </c>
      <c r="AE381" s="3">
        <v>8</v>
      </c>
      <c r="AF381" s="3">
        <v>8</v>
      </c>
      <c r="AG381" s="31">
        <f t="shared" si="186"/>
        <v>1335</v>
      </c>
      <c r="AH381" s="26">
        <f t="shared" si="187"/>
        <v>1327</v>
      </c>
      <c r="AI381" s="26">
        <f t="shared" si="196"/>
        <v>1319</v>
      </c>
      <c r="AJ381" s="26">
        <f t="shared" si="197"/>
        <v>1311</v>
      </c>
      <c r="AK381" s="26">
        <f t="shared" si="198"/>
        <v>1303</v>
      </c>
      <c r="AL381" s="26">
        <f t="shared" si="199"/>
        <v>1295</v>
      </c>
      <c r="AM381" s="30">
        <f t="shared" si="204"/>
        <v>0</v>
      </c>
      <c r="AN381" s="30">
        <f t="shared" si="205"/>
        <v>0</v>
      </c>
      <c r="AO381" s="30">
        <f t="shared" si="206"/>
        <v>0</v>
      </c>
      <c r="AP381" s="30">
        <f t="shared" si="207"/>
        <v>0</v>
      </c>
      <c r="AQ381" s="30">
        <f t="shared" si="208"/>
        <v>0</v>
      </c>
      <c r="AR381" s="30">
        <f t="shared" si="209"/>
        <v>0</v>
      </c>
      <c r="AS381" s="22">
        <f t="shared" si="185"/>
        <v>0</v>
      </c>
      <c r="AT381" s="112">
        <f t="shared" si="188"/>
        <v>2169.3000000000002</v>
      </c>
      <c r="AU381" s="112">
        <f t="shared" si="189"/>
        <v>2892.4</v>
      </c>
      <c r="AV381" s="112">
        <f t="shared" si="190"/>
        <v>2892.4</v>
      </c>
      <c r="AW381" s="112">
        <f t="shared" si="191"/>
        <v>2530.85</v>
      </c>
      <c r="AX381" s="112">
        <f t="shared" si="192"/>
        <v>2169.3000000000002</v>
      </c>
      <c r="AY381" s="112">
        <f t="shared" si="193"/>
        <v>1446.2</v>
      </c>
      <c r="AZ381" s="112">
        <f t="shared" si="194"/>
        <v>2892.4</v>
      </c>
      <c r="BA381" s="112">
        <f t="shared" si="195"/>
        <v>2892.4</v>
      </c>
      <c r="BB381" s="112">
        <f t="shared" si="200"/>
        <v>2892.4</v>
      </c>
      <c r="BC381" s="112">
        <f t="shared" si="201"/>
        <v>2892.4</v>
      </c>
      <c r="BD381" s="112">
        <f t="shared" si="202"/>
        <v>2892.4</v>
      </c>
      <c r="BE381" s="112">
        <f t="shared" si="203"/>
        <v>2892.4</v>
      </c>
    </row>
    <row r="382" spans="1:60" x14ac:dyDescent="0.2">
      <c r="A382" t="s">
        <v>56</v>
      </c>
      <c r="B382" t="s">
        <v>328</v>
      </c>
      <c r="C382" s="2" t="s">
        <v>329</v>
      </c>
      <c r="D382" s="2" t="s">
        <v>330</v>
      </c>
      <c r="E382" s="2" t="s">
        <v>331</v>
      </c>
      <c r="F382" s="2" t="s">
        <v>24</v>
      </c>
      <c r="G382" s="2" t="s">
        <v>79</v>
      </c>
      <c r="H382" s="2" t="s">
        <v>254</v>
      </c>
      <c r="I382" s="2" t="s">
        <v>27</v>
      </c>
      <c r="J382" s="2" t="s">
        <v>3995</v>
      </c>
      <c r="K382" s="3">
        <v>300</v>
      </c>
      <c r="L382" s="25">
        <v>361.55</v>
      </c>
      <c r="M382" s="2" t="s">
        <v>2204</v>
      </c>
      <c r="N382" s="2" t="s">
        <v>66</v>
      </c>
      <c r="O382" s="3">
        <v>708</v>
      </c>
      <c r="P382" s="3">
        <v>923</v>
      </c>
      <c r="Q382" s="21">
        <f>SUMIF('On Orders'!$B:$B,$C382,'On Orders'!E:E)</f>
        <v>0</v>
      </c>
      <c r="R382" s="22">
        <f>SUMIF('On Orders'!$B:$B,$C382,'On Orders'!F:F)</f>
        <v>0</v>
      </c>
      <c r="S382" s="22">
        <f>SUMIF('On Orders'!$B:$B,$C382,'On Orders'!G:G)</f>
        <v>0</v>
      </c>
      <c r="T382" s="22">
        <f>SUMIF('On Orders'!$B:$B,$C382,'On Orders'!H:H)</f>
        <v>0</v>
      </c>
      <c r="U382" s="3">
        <f>IFERROR(VLOOKUP(B:B,'[1]SI vs ST'!$B:$P,15,0),0)</f>
        <v>8</v>
      </c>
      <c r="V382" s="3" cm="1">
        <f t="array" ref="V382:Z382">IFERROR(VLOOKUP(_xlfn.SINGLE(B:B),'[1]Pivot ST'!$D:$P,{6,7,8,9,10},0),0)</f>
        <v>18</v>
      </c>
      <c r="W382" s="3">
        <v>4</v>
      </c>
      <c r="X382" s="3">
        <v>8</v>
      </c>
      <c r="Y382" s="3">
        <v>2</v>
      </c>
      <c r="Z382" s="3">
        <v>4</v>
      </c>
      <c r="AA382" s="3">
        <v>8</v>
      </c>
      <c r="AB382" s="3">
        <v>8</v>
      </c>
      <c r="AC382" s="3">
        <v>3</v>
      </c>
      <c r="AD382" s="3">
        <v>7</v>
      </c>
      <c r="AE382" s="3">
        <v>7</v>
      </c>
      <c r="AF382" s="3">
        <v>7</v>
      </c>
      <c r="AG382" s="31">
        <f t="shared" si="186"/>
        <v>1323</v>
      </c>
      <c r="AH382" s="26">
        <f t="shared" si="187"/>
        <v>1315</v>
      </c>
      <c r="AI382" s="26">
        <f t="shared" si="196"/>
        <v>1312</v>
      </c>
      <c r="AJ382" s="26">
        <f t="shared" si="197"/>
        <v>1305</v>
      </c>
      <c r="AK382" s="26">
        <f t="shared" si="198"/>
        <v>1298</v>
      </c>
      <c r="AL382" s="26">
        <f t="shared" si="199"/>
        <v>1291</v>
      </c>
      <c r="AM382" s="30">
        <f t="shared" si="204"/>
        <v>0</v>
      </c>
      <c r="AN382" s="30">
        <f t="shared" si="205"/>
        <v>0</v>
      </c>
      <c r="AO382" s="30">
        <f t="shared" si="206"/>
        <v>0</v>
      </c>
      <c r="AP382" s="30">
        <f t="shared" si="207"/>
        <v>0</v>
      </c>
      <c r="AQ382" s="30">
        <f t="shared" si="208"/>
        <v>0</v>
      </c>
      <c r="AR382" s="30">
        <f t="shared" si="209"/>
        <v>0</v>
      </c>
      <c r="AS382" s="22">
        <f t="shared" si="185"/>
        <v>0</v>
      </c>
      <c r="AT382" s="112">
        <f t="shared" si="188"/>
        <v>2892.4</v>
      </c>
      <c r="AU382" s="112">
        <f t="shared" si="189"/>
        <v>6507.9000000000005</v>
      </c>
      <c r="AV382" s="112">
        <f t="shared" si="190"/>
        <v>1446.2</v>
      </c>
      <c r="AW382" s="112">
        <f t="shared" si="191"/>
        <v>2892.4</v>
      </c>
      <c r="AX382" s="112">
        <f t="shared" si="192"/>
        <v>723.1</v>
      </c>
      <c r="AY382" s="112">
        <f t="shared" si="193"/>
        <v>1446.2</v>
      </c>
      <c r="AZ382" s="112">
        <f t="shared" si="194"/>
        <v>2892.4</v>
      </c>
      <c r="BA382" s="112">
        <f t="shared" si="195"/>
        <v>2892.4</v>
      </c>
      <c r="BB382" s="112">
        <f t="shared" si="200"/>
        <v>1084.6500000000001</v>
      </c>
      <c r="BC382" s="112">
        <f t="shared" si="201"/>
        <v>2530.85</v>
      </c>
      <c r="BD382" s="112">
        <f t="shared" si="202"/>
        <v>2530.85</v>
      </c>
      <c r="BE382" s="112">
        <f t="shared" si="203"/>
        <v>2530.85</v>
      </c>
    </row>
    <row r="383" spans="1:60" x14ac:dyDescent="0.2">
      <c r="A383" t="s">
        <v>56</v>
      </c>
      <c r="B383" t="s">
        <v>332</v>
      </c>
      <c r="C383" s="2" t="s">
        <v>268</v>
      </c>
      <c r="D383" s="2" t="s">
        <v>269</v>
      </c>
      <c r="E383" s="2" t="s">
        <v>270</v>
      </c>
      <c r="F383" s="2" t="s">
        <v>33</v>
      </c>
      <c r="G383" s="2" t="s">
        <v>109</v>
      </c>
      <c r="H383" s="2" t="s">
        <v>109</v>
      </c>
      <c r="I383" s="2" t="s">
        <v>27</v>
      </c>
      <c r="J383" s="2" t="s">
        <v>3995</v>
      </c>
      <c r="K383" s="3">
        <v>300</v>
      </c>
      <c r="L383" s="25">
        <v>542.5</v>
      </c>
      <c r="M383" s="2" t="s">
        <v>2204</v>
      </c>
      <c r="N383" s="2" t="s">
        <v>66</v>
      </c>
      <c r="O383" s="3">
        <v>0</v>
      </c>
      <c r="P383" s="3">
        <v>20</v>
      </c>
      <c r="Q383" s="21">
        <f>SUMIF('On Orders'!$B:$B,$C383,'On Orders'!E:E)</f>
        <v>0</v>
      </c>
      <c r="R383" s="22">
        <f>SUMIF('On Orders'!$B:$B,$C383,'On Orders'!F:F)</f>
        <v>0</v>
      </c>
      <c r="S383" s="22">
        <f>SUMIF('On Orders'!$B:$B,$C383,'On Orders'!G:G)</f>
        <v>0</v>
      </c>
      <c r="T383" s="22">
        <f>SUMIF('On Orders'!$B:$B,$C383,'On Orders'!H:H)</f>
        <v>0</v>
      </c>
      <c r="U383" s="3">
        <f>IFERROR(VLOOKUP(B:B,'[1]SI vs ST'!$B:$P,15,0),0)</f>
        <v>0</v>
      </c>
      <c r="V383" s="3" cm="1">
        <f t="array" ref="V383:Z383">IFERROR(VLOOKUP(_xlfn.SINGLE(B:B),'[1]Pivot ST'!$D:$P,{6,7,8,9,10},0),0)</f>
        <v>1</v>
      </c>
      <c r="W383" s="3">
        <v>1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1">
        <f t="shared" si="186"/>
        <v>-280</v>
      </c>
      <c r="AH383" s="26">
        <f t="shared" si="187"/>
        <v>0</v>
      </c>
      <c r="AI383" s="26">
        <f t="shared" si="196"/>
        <v>0</v>
      </c>
      <c r="AJ383" s="26">
        <f t="shared" si="197"/>
        <v>0</v>
      </c>
      <c r="AK383" s="26">
        <f t="shared" si="198"/>
        <v>0</v>
      </c>
      <c r="AL383" s="26">
        <f t="shared" si="199"/>
        <v>0</v>
      </c>
      <c r="AM383" s="30">
        <f t="shared" si="204"/>
        <v>0</v>
      </c>
      <c r="AN383" s="30">
        <f t="shared" si="205"/>
        <v>0</v>
      </c>
      <c r="AO383" s="30">
        <f t="shared" si="206"/>
        <v>0</v>
      </c>
      <c r="AP383" s="30">
        <f t="shared" si="207"/>
        <v>0</v>
      </c>
      <c r="AQ383" s="30">
        <f t="shared" si="208"/>
        <v>0</v>
      </c>
      <c r="AR383" s="30">
        <f t="shared" si="209"/>
        <v>0</v>
      </c>
      <c r="AS383" s="22">
        <f t="shared" si="185"/>
        <v>0</v>
      </c>
      <c r="AT383" s="112">
        <f t="shared" si="188"/>
        <v>0</v>
      </c>
      <c r="AU383" s="112">
        <f t="shared" si="189"/>
        <v>542.5</v>
      </c>
      <c r="AV383" s="112">
        <f t="shared" si="190"/>
        <v>542.5</v>
      </c>
      <c r="AW383" s="112">
        <f t="shared" si="191"/>
        <v>0</v>
      </c>
      <c r="AX383" s="112">
        <f t="shared" si="192"/>
        <v>0</v>
      </c>
      <c r="AY383" s="112">
        <f t="shared" si="193"/>
        <v>0</v>
      </c>
      <c r="AZ383" s="112">
        <f t="shared" si="194"/>
        <v>0</v>
      </c>
      <c r="BA383" s="112">
        <f t="shared" si="195"/>
        <v>0</v>
      </c>
      <c r="BB383" s="112">
        <f t="shared" si="200"/>
        <v>0</v>
      </c>
      <c r="BC383" s="112">
        <f t="shared" si="201"/>
        <v>0</v>
      </c>
      <c r="BD383" s="112">
        <f t="shared" si="202"/>
        <v>0</v>
      </c>
      <c r="BE383" s="112">
        <f t="shared" si="203"/>
        <v>0</v>
      </c>
      <c r="BG383" s="112"/>
      <c r="BH383" s="184"/>
    </row>
    <row r="384" spans="1:60" x14ac:dyDescent="0.2">
      <c r="A384" t="s">
        <v>56</v>
      </c>
      <c r="B384" t="s">
        <v>333</v>
      </c>
      <c r="C384" s="2" t="s">
        <v>280</v>
      </c>
      <c r="D384" s="2" t="s">
        <v>281</v>
      </c>
      <c r="E384" s="2" t="s">
        <v>282</v>
      </c>
      <c r="F384" s="2" t="s">
        <v>33</v>
      </c>
      <c r="G384" s="2" t="s">
        <v>109</v>
      </c>
      <c r="H384" s="2" t="s">
        <v>110</v>
      </c>
      <c r="I384" s="2" t="s">
        <v>27</v>
      </c>
      <c r="J384" s="2" t="s">
        <v>3995</v>
      </c>
      <c r="K384" s="3">
        <v>300</v>
      </c>
      <c r="L384" s="25">
        <v>542.5</v>
      </c>
      <c r="M384" s="2" t="s">
        <v>2204</v>
      </c>
      <c r="N384" s="2" t="s">
        <v>66</v>
      </c>
      <c r="O384" s="3">
        <v>0</v>
      </c>
      <c r="P384" s="3">
        <v>181</v>
      </c>
      <c r="Q384" s="21">
        <f>SUMIF('On Orders'!$B:$B,$C384,'On Orders'!E:E)</f>
        <v>0</v>
      </c>
      <c r="R384" s="22">
        <f>SUMIF('On Orders'!$B:$B,$C384,'On Orders'!F:F)</f>
        <v>0</v>
      </c>
      <c r="S384" s="22">
        <f>SUMIF('On Orders'!$B:$B,$C384,'On Orders'!G:G)</f>
        <v>0</v>
      </c>
      <c r="T384" s="22">
        <f>SUMIF('On Orders'!$B:$B,$C384,'On Orders'!H:H)</f>
        <v>0</v>
      </c>
      <c r="U384" s="3">
        <f>IFERROR(VLOOKUP(B:B,'[1]SI vs ST'!$B:$P,15,0),0)</f>
        <v>2</v>
      </c>
      <c r="V384" s="3" cm="1">
        <f t="array" ref="V384:Z384">IFERROR(VLOOKUP(_xlfn.SINGLE(B:B),'[1]Pivot ST'!$D:$P,{6,7,8,9,10},0),0)</f>
        <v>0</v>
      </c>
      <c r="W384" s="3">
        <v>4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5</v>
      </c>
      <c r="AD384" s="3">
        <v>1</v>
      </c>
      <c r="AE384" s="3">
        <v>2</v>
      </c>
      <c r="AF384" s="3">
        <v>2</v>
      </c>
      <c r="AG384" s="31">
        <f t="shared" si="186"/>
        <v>-119</v>
      </c>
      <c r="AH384" s="26">
        <f t="shared" si="187"/>
        <v>0</v>
      </c>
      <c r="AI384" s="26">
        <f t="shared" si="196"/>
        <v>-5</v>
      </c>
      <c r="AJ384" s="26">
        <f t="shared" si="197"/>
        <v>-1</v>
      </c>
      <c r="AK384" s="26">
        <f t="shared" si="198"/>
        <v>-2</v>
      </c>
      <c r="AL384" s="26">
        <f t="shared" si="199"/>
        <v>-2</v>
      </c>
      <c r="AM384" s="30">
        <f t="shared" si="204"/>
        <v>0</v>
      </c>
      <c r="AN384" s="30">
        <f t="shared" si="205"/>
        <v>0</v>
      </c>
      <c r="AO384" s="30">
        <f t="shared" si="206"/>
        <v>0</v>
      </c>
      <c r="AP384" s="30">
        <f t="shared" si="207"/>
        <v>0</v>
      </c>
      <c r="AQ384" s="30">
        <f t="shared" si="208"/>
        <v>0</v>
      </c>
      <c r="AR384" s="30">
        <f t="shared" si="209"/>
        <v>0</v>
      </c>
      <c r="AS384" s="22">
        <f t="shared" si="185"/>
        <v>0</v>
      </c>
      <c r="AT384" s="112">
        <f t="shared" si="188"/>
        <v>1085</v>
      </c>
      <c r="AU384" s="112">
        <f t="shared" si="189"/>
        <v>0</v>
      </c>
      <c r="AV384" s="112">
        <f t="shared" si="190"/>
        <v>2170</v>
      </c>
      <c r="AW384" s="112">
        <f t="shared" si="191"/>
        <v>0</v>
      </c>
      <c r="AX384" s="112">
        <f t="shared" si="192"/>
        <v>0</v>
      </c>
      <c r="AY384" s="112">
        <f t="shared" si="193"/>
        <v>0</v>
      </c>
      <c r="AZ384" s="112">
        <f t="shared" si="194"/>
        <v>0</v>
      </c>
      <c r="BA384" s="112">
        <f t="shared" si="195"/>
        <v>0</v>
      </c>
      <c r="BB384" s="112">
        <f t="shared" si="200"/>
        <v>2712.5</v>
      </c>
      <c r="BC384" s="112">
        <f t="shared" si="201"/>
        <v>542.5</v>
      </c>
      <c r="BD384" s="112">
        <f t="shared" si="202"/>
        <v>1085</v>
      </c>
      <c r="BE384" s="112">
        <f t="shared" si="203"/>
        <v>1085</v>
      </c>
      <c r="BG384" s="112"/>
      <c r="BH384" s="184"/>
    </row>
    <row r="385" spans="1:60" x14ac:dyDescent="0.2">
      <c r="A385" t="s">
        <v>56</v>
      </c>
      <c r="B385" t="s">
        <v>334</v>
      </c>
      <c r="C385" s="2" t="s">
        <v>284</v>
      </c>
      <c r="D385" s="2" t="s">
        <v>285</v>
      </c>
      <c r="E385" s="2" t="s">
        <v>286</v>
      </c>
      <c r="F385" s="2" t="s">
        <v>33</v>
      </c>
      <c r="G385" s="2" t="s">
        <v>109</v>
      </c>
      <c r="H385" s="2" t="s">
        <v>127</v>
      </c>
      <c r="I385" s="2" t="s">
        <v>27</v>
      </c>
      <c r="J385" s="2" t="s">
        <v>3995</v>
      </c>
      <c r="K385" s="3">
        <v>300</v>
      </c>
      <c r="L385" s="25">
        <v>542.5</v>
      </c>
      <c r="M385" s="2" t="s">
        <v>2204</v>
      </c>
      <c r="N385" s="2" t="s">
        <v>66</v>
      </c>
      <c r="O385" s="3">
        <v>0</v>
      </c>
      <c r="P385" s="3">
        <v>1845</v>
      </c>
      <c r="Q385" s="21">
        <f>SUMIF('On Orders'!$B:$B,$C385,'On Orders'!E:E)</f>
        <v>0</v>
      </c>
      <c r="R385" s="22">
        <f>SUMIF('On Orders'!$B:$B,$C385,'On Orders'!F:F)</f>
        <v>0</v>
      </c>
      <c r="S385" s="22">
        <f>SUMIF('On Orders'!$B:$B,$C385,'On Orders'!G:G)</f>
        <v>0</v>
      </c>
      <c r="T385" s="22">
        <f>SUMIF('On Orders'!$B:$B,$C385,'On Orders'!H:H)</f>
        <v>0</v>
      </c>
      <c r="U385" s="3">
        <f>IFERROR(VLOOKUP(B:B,'[1]SI vs ST'!$B:$P,15,0),0)</f>
        <v>2</v>
      </c>
      <c r="V385" s="3" cm="1">
        <f t="array" ref="V385:Z385">IFERROR(VLOOKUP(_xlfn.SINGLE(B:B),'[1]Pivot ST'!$D:$P,{6,7,8,9,10},0),0)</f>
        <v>1</v>
      </c>
      <c r="W385" s="3">
        <v>6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4</v>
      </c>
      <c r="AD385" s="3">
        <v>1</v>
      </c>
      <c r="AE385" s="3">
        <v>1</v>
      </c>
      <c r="AF385" s="3">
        <v>2</v>
      </c>
      <c r="AG385" s="31">
        <f t="shared" si="186"/>
        <v>1545</v>
      </c>
      <c r="AH385" s="26">
        <f t="shared" si="187"/>
        <v>1545</v>
      </c>
      <c r="AI385" s="26">
        <f t="shared" si="196"/>
        <v>1541</v>
      </c>
      <c r="AJ385" s="26">
        <f t="shared" si="197"/>
        <v>1540</v>
      </c>
      <c r="AK385" s="26">
        <f t="shared" si="198"/>
        <v>1539</v>
      </c>
      <c r="AL385" s="26">
        <f t="shared" si="199"/>
        <v>1537</v>
      </c>
      <c r="AM385" s="30">
        <f t="shared" si="204"/>
        <v>0</v>
      </c>
      <c r="AN385" s="30">
        <f t="shared" si="205"/>
        <v>0</v>
      </c>
      <c r="AO385" s="30">
        <f t="shared" si="206"/>
        <v>0</v>
      </c>
      <c r="AP385" s="30">
        <f t="shared" si="207"/>
        <v>0</v>
      </c>
      <c r="AQ385" s="30">
        <f t="shared" si="208"/>
        <v>0</v>
      </c>
      <c r="AR385" s="30">
        <f t="shared" si="209"/>
        <v>0</v>
      </c>
      <c r="AS385" s="22">
        <f t="shared" si="185"/>
        <v>0</v>
      </c>
      <c r="AT385" s="112">
        <f t="shared" si="188"/>
        <v>1085</v>
      </c>
      <c r="AU385" s="112">
        <f t="shared" si="189"/>
        <v>542.5</v>
      </c>
      <c r="AV385" s="112">
        <f t="shared" si="190"/>
        <v>3255</v>
      </c>
      <c r="AW385" s="112">
        <f t="shared" si="191"/>
        <v>0</v>
      </c>
      <c r="AX385" s="112">
        <f t="shared" si="192"/>
        <v>0</v>
      </c>
      <c r="AY385" s="112">
        <f t="shared" si="193"/>
        <v>0</v>
      </c>
      <c r="AZ385" s="112">
        <f t="shared" si="194"/>
        <v>0</v>
      </c>
      <c r="BA385" s="112">
        <f t="shared" si="195"/>
        <v>0</v>
      </c>
      <c r="BB385" s="112">
        <f t="shared" si="200"/>
        <v>2170</v>
      </c>
      <c r="BC385" s="112">
        <f t="shared" si="201"/>
        <v>542.5</v>
      </c>
      <c r="BD385" s="112">
        <f t="shared" si="202"/>
        <v>542.5</v>
      </c>
      <c r="BE385" s="112">
        <f t="shared" si="203"/>
        <v>1085</v>
      </c>
      <c r="BG385" s="112"/>
      <c r="BH385" s="184"/>
    </row>
    <row r="386" spans="1:60" x14ac:dyDescent="0.2">
      <c r="A386" t="s">
        <v>335</v>
      </c>
      <c r="B386" t="s">
        <v>336</v>
      </c>
      <c r="C386" s="2" t="s">
        <v>337</v>
      </c>
      <c r="D386" s="2" t="s">
        <v>338</v>
      </c>
      <c r="E386" s="2" t="s">
        <v>339</v>
      </c>
      <c r="F386" s="2" t="s">
        <v>60</v>
      </c>
      <c r="G386" s="2" t="s">
        <v>109</v>
      </c>
      <c r="H386" s="2" t="s">
        <v>109</v>
      </c>
      <c r="I386" s="2" t="s">
        <v>27</v>
      </c>
      <c r="J386" s="2" t="s">
        <v>3995</v>
      </c>
      <c r="K386" s="3">
        <v>300</v>
      </c>
      <c r="L386" s="25">
        <v>516.72</v>
      </c>
      <c r="M386" s="2" t="s">
        <v>2204</v>
      </c>
      <c r="N386" s="2" t="s">
        <v>66</v>
      </c>
      <c r="O386" s="3">
        <v>6</v>
      </c>
      <c r="P386" s="3">
        <v>0</v>
      </c>
      <c r="Q386" s="21">
        <f>SUMIF('On Orders'!$B:$B,$C386,'On Orders'!E:E)</f>
        <v>0</v>
      </c>
      <c r="R386" s="22">
        <f>SUMIF('On Orders'!$B:$B,$C386,'On Orders'!F:F)</f>
        <v>0</v>
      </c>
      <c r="S386" s="22">
        <f>SUMIF('On Orders'!$B:$B,$C386,'On Orders'!G:G)</f>
        <v>0</v>
      </c>
      <c r="T386" s="22">
        <f>SUMIF('On Orders'!$B:$B,$C386,'On Orders'!H:H)</f>
        <v>0</v>
      </c>
      <c r="U386" s="3">
        <f>IFERROR(VLOOKUP(B:B,'[1]SI vs ST'!$B:$P,15,0),0)</f>
        <v>8</v>
      </c>
      <c r="V386" s="3" cm="1">
        <f t="array" ref="V386:Z386">IFERROR(VLOOKUP(_xlfn.SINGLE(B:B),'[1]Pivot ST'!$D:$P,{6,7,8,9,10},0),0)</f>
        <v>3</v>
      </c>
      <c r="W386" s="3">
        <v>1</v>
      </c>
      <c r="X386" s="3">
        <v>3</v>
      </c>
      <c r="Y386" s="3">
        <v>2</v>
      </c>
      <c r="Z386" s="3">
        <v>3</v>
      </c>
      <c r="AA386" s="3">
        <v>0</v>
      </c>
      <c r="AB386" s="3">
        <v>0</v>
      </c>
      <c r="AC386" s="3">
        <v>2</v>
      </c>
      <c r="AD386" s="3">
        <v>1</v>
      </c>
      <c r="AE386" s="3">
        <v>1</v>
      </c>
      <c r="AF386" s="3">
        <v>1</v>
      </c>
      <c r="AG386" s="31">
        <f t="shared" si="186"/>
        <v>-294</v>
      </c>
      <c r="AH386" s="26">
        <f t="shared" si="187"/>
        <v>0</v>
      </c>
      <c r="AI386" s="26">
        <f t="shared" si="196"/>
        <v>-2</v>
      </c>
      <c r="AJ386" s="26">
        <f t="shared" si="197"/>
        <v>-1</v>
      </c>
      <c r="AK386" s="26">
        <f t="shared" si="198"/>
        <v>-1</v>
      </c>
      <c r="AL386" s="26">
        <f t="shared" si="199"/>
        <v>-1</v>
      </c>
      <c r="AM386" s="30">
        <f t="shared" si="204"/>
        <v>0</v>
      </c>
      <c r="AN386" s="30">
        <f t="shared" si="205"/>
        <v>0</v>
      </c>
      <c r="AO386" s="30">
        <f t="shared" si="206"/>
        <v>0</v>
      </c>
      <c r="AP386" s="30">
        <f t="shared" si="207"/>
        <v>0</v>
      </c>
      <c r="AQ386" s="30">
        <f t="shared" si="208"/>
        <v>0</v>
      </c>
      <c r="AR386" s="30">
        <f t="shared" si="209"/>
        <v>0</v>
      </c>
      <c r="AS386" s="22">
        <f t="shared" si="185"/>
        <v>0</v>
      </c>
      <c r="AT386" s="112">
        <f t="shared" si="188"/>
        <v>4133.76</v>
      </c>
      <c r="AU386" s="112">
        <f t="shared" si="189"/>
        <v>1550.16</v>
      </c>
      <c r="AV386" s="112">
        <f t="shared" si="190"/>
        <v>516.72</v>
      </c>
      <c r="AW386" s="112">
        <f t="shared" si="191"/>
        <v>1550.16</v>
      </c>
      <c r="AX386" s="112">
        <f t="shared" si="192"/>
        <v>1033.44</v>
      </c>
      <c r="AY386" s="112">
        <f t="shared" si="193"/>
        <v>1550.16</v>
      </c>
      <c r="AZ386" s="112">
        <f t="shared" si="194"/>
        <v>0</v>
      </c>
      <c r="BA386" s="112">
        <f t="shared" si="195"/>
        <v>0</v>
      </c>
      <c r="BB386" s="112">
        <f t="shared" si="200"/>
        <v>1033.44</v>
      </c>
      <c r="BC386" s="112">
        <f t="shared" si="201"/>
        <v>516.72</v>
      </c>
      <c r="BD386" s="112">
        <f t="shared" si="202"/>
        <v>516.72</v>
      </c>
      <c r="BE386" s="112">
        <f t="shared" si="203"/>
        <v>516.72</v>
      </c>
      <c r="BG386" s="112"/>
      <c r="BH386" s="184"/>
    </row>
    <row r="387" spans="1:60" x14ac:dyDescent="0.2">
      <c r="A387" t="s">
        <v>335</v>
      </c>
      <c r="B387" t="s">
        <v>340</v>
      </c>
      <c r="C387" s="2" t="s">
        <v>341</v>
      </c>
      <c r="D387" s="2" t="s">
        <v>342</v>
      </c>
      <c r="E387" s="2" t="s">
        <v>343</v>
      </c>
      <c r="F387" s="2" t="s">
        <v>60</v>
      </c>
      <c r="G387" s="2" t="s">
        <v>109</v>
      </c>
      <c r="H387" s="2" t="s">
        <v>109</v>
      </c>
      <c r="I387" s="2" t="s">
        <v>27</v>
      </c>
      <c r="J387" s="2" t="s">
        <v>3995</v>
      </c>
      <c r="K387" s="3">
        <v>300</v>
      </c>
      <c r="L387" s="25">
        <v>516.72</v>
      </c>
      <c r="M387" s="2" t="s">
        <v>2204</v>
      </c>
      <c r="N387" s="2" t="s">
        <v>66</v>
      </c>
      <c r="O387" s="3">
        <v>31</v>
      </c>
      <c r="P387" s="3">
        <v>0</v>
      </c>
      <c r="Q387" s="21">
        <f>SUMIF('On Orders'!$B:$B,$C387,'On Orders'!E:E)</f>
        <v>0</v>
      </c>
      <c r="R387" s="22">
        <f>SUMIF('On Orders'!$B:$B,$C387,'On Orders'!F:F)</f>
        <v>0</v>
      </c>
      <c r="S387" s="22">
        <f>SUMIF('On Orders'!$B:$B,$C387,'On Orders'!G:G)</f>
        <v>0</v>
      </c>
      <c r="T387" s="22">
        <f>SUMIF('On Orders'!$B:$B,$C387,'On Orders'!H:H)</f>
        <v>0</v>
      </c>
      <c r="U387" s="3">
        <f>IFERROR(VLOOKUP(B:B,'[1]SI vs ST'!$B:$P,15,0),0)</f>
        <v>8</v>
      </c>
      <c r="V387" s="3" cm="1">
        <f t="array" ref="V387:Z387">IFERROR(VLOOKUP(_xlfn.SINGLE(B:B),'[1]Pivot ST'!$D:$P,{6,7,8,9,10},0),0)</f>
        <v>10</v>
      </c>
      <c r="W387" s="3">
        <v>3</v>
      </c>
      <c r="X387" s="3">
        <v>3</v>
      </c>
      <c r="Y387" s="3">
        <v>3</v>
      </c>
      <c r="Z387" s="3">
        <v>2</v>
      </c>
      <c r="AA387" s="3">
        <v>0</v>
      </c>
      <c r="AB387" s="3">
        <v>0</v>
      </c>
      <c r="AC387" s="3">
        <v>4</v>
      </c>
      <c r="AD387" s="3">
        <v>1</v>
      </c>
      <c r="AE387" s="3">
        <v>1</v>
      </c>
      <c r="AF387" s="3">
        <v>2</v>
      </c>
      <c r="AG387" s="31">
        <f t="shared" si="186"/>
        <v>-269</v>
      </c>
      <c r="AH387" s="26">
        <f t="shared" si="187"/>
        <v>0</v>
      </c>
      <c r="AI387" s="26">
        <f t="shared" si="196"/>
        <v>-4</v>
      </c>
      <c r="AJ387" s="26">
        <f t="shared" si="197"/>
        <v>-1</v>
      </c>
      <c r="AK387" s="26">
        <f t="shared" si="198"/>
        <v>-1</v>
      </c>
      <c r="AL387" s="26">
        <f t="shared" si="199"/>
        <v>-2</v>
      </c>
      <c r="AM387" s="30">
        <f t="shared" si="204"/>
        <v>0</v>
      </c>
      <c r="AN387" s="30">
        <f t="shared" si="205"/>
        <v>0</v>
      </c>
      <c r="AO387" s="30">
        <f t="shared" si="206"/>
        <v>0</v>
      </c>
      <c r="AP387" s="30">
        <f t="shared" si="207"/>
        <v>0</v>
      </c>
      <c r="AQ387" s="30">
        <f t="shared" si="208"/>
        <v>0</v>
      </c>
      <c r="AR387" s="30">
        <f t="shared" si="209"/>
        <v>0</v>
      </c>
      <c r="AS387" s="22">
        <f t="shared" si="185"/>
        <v>0</v>
      </c>
      <c r="AT387" s="112">
        <f t="shared" si="188"/>
        <v>4133.76</v>
      </c>
      <c r="AU387" s="112">
        <f t="shared" si="189"/>
        <v>5167.2000000000007</v>
      </c>
      <c r="AV387" s="112">
        <f t="shared" si="190"/>
        <v>1550.16</v>
      </c>
      <c r="AW387" s="112">
        <f t="shared" si="191"/>
        <v>1550.16</v>
      </c>
      <c r="AX387" s="112">
        <f t="shared" si="192"/>
        <v>1550.16</v>
      </c>
      <c r="AY387" s="112">
        <f t="shared" si="193"/>
        <v>1033.44</v>
      </c>
      <c r="AZ387" s="112">
        <f t="shared" si="194"/>
        <v>0</v>
      </c>
      <c r="BA387" s="112">
        <f t="shared" si="195"/>
        <v>0</v>
      </c>
      <c r="BB387" s="112">
        <f t="shared" si="200"/>
        <v>2066.88</v>
      </c>
      <c r="BC387" s="112">
        <f t="shared" si="201"/>
        <v>516.72</v>
      </c>
      <c r="BD387" s="112">
        <f t="shared" si="202"/>
        <v>516.72</v>
      </c>
      <c r="BE387" s="112">
        <f t="shared" si="203"/>
        <v>1033.44</v>
      </c>
      <c r="BG387" s="112"/>
      <c r="BH387" s="184"/>
    </row>
    <row r="388" spans="1:60" x14ac:dyDescent="0.2">
      <c r="A388" t="s">
        <v>335</v>
      </c>
      <c r="B388" t="s">
        <v>344</v>
      </c>
      <c r="C388" s="2" t="s">
        <v>345</v>
      </c>
      <c r="D388" s="2" t="s">
        <v>346</v>
      </c>
      <c r="E388" s="2" t="s">
        <v>347</v>
      </c>
      <c r="F388" s="2" t="s">
        <v>60</v>
      </c>
      <c r="G388" s="2" t="s">
        <v>109</v>
      </c>
      <c r="H388" s="2" t="s">
        <v>110</v>
      </c>
      <c r="I388" s="2" t="s">
        <v>27</v>
      </c>
      <c r="J388" s="2" t="s">
        <v>3995</v>
      </c>
      <c r="K388" s="3">
        <v>300</v>
      </c>
      <c r="L388" s="25">
        <v>516.72</v>
      </c>
      <c r="M388" s="2" t="s">
        <v>2204</v>
      </c>
      <c r="N388" s="2" t="s">
        <v>66</v>
      </c>
      <c r="O388" s="3">
        <v>58</v>
      </c>
      <c r="P388" s="3">
        <v>3</v>
      </c>
      <c r="Q388" s="21">
        <f>SUMIF('On Orders'!$B:$B,$C388,'On Orders'!E:E)</f>
        <v>0</v>
      </c>
      <c r="R388" s="22">
        <f>SUMIF('On Orders'!$B:$B,$C388,'On Orders'!F:F)</f>
        <v>0</v>
      </c>
      <c r="S388" s="22">
        <f>SUMIF('On Orders'!$B:$B,$C388,'On Orders'!G:G)</f>
        <v>0</v>
      </c>
      <c r="T388" s="22">
        <f>SUMIF('On Orders'!$B:$B,$C388,'On Orders'!H:H)</f>
        <v>0</v>
      </c>
      <c r="U388" s="3">
        <f>IFERROR(VLOOKUP(B:B,'[1]SI vs ST'!$B:$P,15,0),0)</f>
        <v>9</v>
      </c>
      <c r="V388" s="3" cm="1">
        <f t="array" ref="V388:Z388">IFERROR(VLOOKUP(_xlfn.SINGLE(B:B),'[1]Pivot ST'!$D:$P,{6,7,8,9,10},0),0)</f>
        <v>5</v>
      </c>
      <c r="W388" s="3">
        <v>3</v>
      </c>
      <c r="X388" s="3">
        <v>4</v>
      </c>
      <c r="Y388" s="3">
        <v>1</v>
      </c>
      <c r="Z388" s="3">
        <v>2</v>
      </c>
      <c r="AA388" s="3">
        <v>0</v>
      </c>
      <c r="AB388" s="3">
        <v>0</v>
      </c>
      <c r="AC388" s="3">
        <v>3</v>
      </c>
      <c r="AD388" s="3">
        <v>1</v>
      </c>
      <c r="AE388" s="3">
        <v>1</v>
      </c>
      <c r="AF388" s="3">
        <v>1</v>
      </c>
      <c r="AG388" s="31">
        <f t="shared" si="186"/>
        <v>-239</v>
      </c>
      <c r="AH388" s="26">
        <f t="shared" si="187"/>
        <v>0</v>
      </c>
      <c r="AI388" s="26">
        <f t="shared" si="196"/>
        <v>-3</v>
      </c>
      <c r="AJ388" s="26">
        <f t="shared" si="197"/>
        <v>-1</v>
      </c>
      <c r="AK388" s="26">
        <f t="shared" si="198"/>
        <v>-1</v>
      </c>
      <c r="AL388" s="26">
        <f t="shared" si="199"/>
        <v>-1</v>
      </c>
      <c r="AM388" s="30">
        <f t="shared" si="204"/>
        <v>0</v>
      </c>
      <c r="AN388" s="30">
        <f t="shared" si="205"/>
        <v>0</v>
      </c>
      <c r="AO388" s="30">
        <f t="shared" si="206"/>
        <v>0</v>
      </c>
      <c r="AP388" s="30">
        <f t="shared" si="207"/>
        <v>0</v>
      </c>
      <c r="AQ388" s="30">
        <f t="shared" si="208"/>
        <v>0</v>
      </c>
      <c r="AR388" s="30">
        <f t="shared" si="209"/>
        <v>0</v>
      </c>
      <c r="AS388" s="22">
        <f t="shared" si="185"/>
        <v>0</v>
      </c>
      <c r="AT388" s="112">
        <f t="shared" si="188"/>
        <v>4650.4800000000005</v>
      </c>
      <c r="AU388" s="112">
        <f t="shared" si="189"/>
        <v>2583.6000000000004</v>
      </c>
      <c r="AV388" s="112">
        <f t="shared" si="190"/>
        <v>1550.16</v>
      </c>
      <c r="AW388" s="112">
        <f t="shared" si="191"/>
        <v>2066.88</v>
      </c>
      <c r="AX388" s="112">
        <f t="shared" si="192"/>
        <v>516.72</v>
      </c>
      <c r="AY388" s="112">
        <f t="shared" si="193"/>
        <v>1033.44</v>
      </c>
      <c r="AZ388" s="112">
        <f t="shared" si="194"/>
        <v>0</v>
      </c>
      <c r="BA388" s="112">
        <f t="shared" si="195"/>
        <v>0</v>
      </c>
      <c r="BB388" s="112">
        <f t="shared" si="200"/>
        <v>1550.16</v>
      </c>
      <c r="BC388" s="112">
        <f t="shared" si="201"/>
        <v>516.72</v>
      </c>
      <c r="BD388" s="112">
        <f t="shared" si="202"/>
        <v>516.72</v>
      </c>
      <c r="BE388" s="112">
        <f t="shared" si="203"/>
        <v>516.72</v>
      </c>
      <c r="BG388" s="112"/>
      <c r="BH388" s="184"/>
    </row>
    <row r="389" spans="1:60" x14ac:dyDescent="0.2">
      <c r="A389" t="s">
        <v>335</v>
      </c>
      <c r="B389" t="s">
        <v>348</v>
      </c>
      <c r="C389" s="2" t="s">
        <v>349</v>
      </c>
      <c r="D389" s="2" t="s">
        <v>350</v>
      </c>
      <c r="E389" s="2" t="s">
        <v>351</v>
      </c>
      <c r="F389" s="2" t="s">
        <v>60</v>
      </c>
      <c r="G389" s="2" t="s">
        <v>109</v>
      </c>
      <c r="H389" s="2" t="s">
        <v>110</v>
      </c>
      <c r="I389" s="2" t="s">
        <v>27</v>
      </c>
      <c r="J389" s="2" t="s">
        <v>3995</v>
      </c>
      <c r="K389" s="3">
        <v>300</v>
      </c>
      <c r="L389" s="25">
        <v>516.72</v>
      </c>
      <c r="M389" s="2" t="s">
        <v>2204</v>
      </c>
      <c r="N389" s="2" t="s">
        <v>66</v>
      </c>
      <c r="O389" s="3">
        <v>0</v>
      </c>
      <c r="P389" s="3">
        <v>2</v>
      </c>
      <c r="Q389" s="21">
        <f>SUMIF('On Orders'!$B:$B,$C389,'On Orders'!E:E)</f>
        <v>0</v>
      </c>
      <c r="R389" s="22">
        <f>SUMIF('On Orders'!$B:$B,$C389,'On Orders'!F:F)</f>
        <v>0</v>
      </c>
      <c r="S389" s="22">
        <f>SUMIF('On Orders'!$B:$B,$C389,'On Orders'!G:G)</f>
        <v>0</v>
      </c>
      <c r="T389" s="22">
        <f>SUMIF('On Orders'!$B:$B,$C389,'On Orders'!H:H)</f>
        <v>0</v>
      </c>
      <c r="U389" s="3">
        <f>IFERROR(VLOOKUP(B:B,'[1]SI vs ST'!$B:$P,15,0),0)</f>
        <v>0</v>
      </c>
      <c r="V389" s="3" cm="1">
        <f t="array" ref="V389:Z389">IFERROR(VLOOKUP(_xlfn.SINGLE(B:B),'[1]Pivot ST'!$D:$P,{6,7,8,9,10},0),0)</f>
        <v>0</v>
      </c>
      <c r="W389" s="3">
        <v>2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3</v>
      </c>
      <c r="AD389" s="3">
        <v>1</v>
      </c>
      <c r="AE389" s="3">
        <v>1</v>
      </c>
      <c r="AF389" s="3">
        <v>1</v>
      </c>
      <c r="AG389" s="31">
        <f t="shared" si="186"/>
        <v>-298</v>
      </c>
      <c r="AH389" s="26">
        <f t="shared" si="187"/>
        <v>0</v>
      </c>
      <c r="AI389" s="26">
        <f t="shared" si="196"/>
        <v>-3</v>
      </c>
      <c r="AJ389" s="26">
        <f t="shared" si="197"/>
        <v>-1</v>
      </c>
      <c r="AK389" s="26">
        <f t="shared" si="198"/>
        <v>-1</v>
      </c>
      <c r="AL389" s="26">
        <f t="shared" si="199"/>
        <v>-1</v>
      </c>
      <c r="AM389" s="30">
        <f t="shared" si="204"/>
        <v>0</v>
      </c>
      <c r="AN389" s="30">
        <f t="shared" si="205"/>
        <v>0</v>
      </c>
      <c r="AO389" s="30">
        <f t="shared" si="206"/>
        <v>0</v>
      </c>
      <c r="AP389" s="30">
        <f t="shared" si="207"/>
        <v>0</v>
      </c>
      <c r="AQ389" s="30">
        <f t="shared" si="208"/>
        <v>0</v>
      </c>
      <c r="AR389" s="30">
        <f t="shared" si="209"/>
        <v>0</v>
      </c>
      <c r="AS389" s="22">
        <f t="shared" si="185"/>
        <v>0</v>
      </c>
      <c r="AT389" s="112">
        <f t="shared" si="188"/>
        <v>0</v>
      </c>
      <c r="AU389" s="112">
        <f t="shared" si="189"/>
        <v>0</v>
      </c>
      <c r="AV389" s="112">
        <f t="shared" si="190"/>
        <v>1033.44</v>
      </c>
      <c r="AW389" s="112">
        <f t="shared" si="191"/>
        <v>0</v>
      </c>
      <c r="AX389" s="112">
        <f t="shared" si="192"/>
        <v>0</v>
      </c>
      <c r="AY389" s="112">
        <f t="shared" si="193"/>
        <v>0</v>
      </c>
      <c r="AZ389" s="112">
        <f t="shared" si="194"/>
        <v>0</v>
      </c>
      <c r="BA389" s="112">
        <f t="shared" si="195"/>
        <v>0</v>
      </c>
      <c r="BB389" s="112">
        <f t="shared" si="200"/>
        <v>1550.16</v>
      </c>
      <c r="BC389" s="112">
        <f t="shared" si="201"/>
        <v>516.72</v>
      </c>
      <c r="BD389" s="112">
        <f t="shared" si="202"/>
        <v>516.72</v>
      </c>
      <c r="BE389" s="112">
        <f t="shared" si="203"/>
        <v>516.72</v>
      </c>
      <c r="BG389" s="112"/>
      <c r="BH389" s="184"/>
    </row>
    <row r="390" spans="1:60" x14ac:dyDescent="0.2">
      <c r="A390" t="s">
        <v>335</v>
      </c>
      <c r="B390" t="s">
        <v>352</v>
      </c>
      <c r="C390" s="2" t="s">
        <v>353</v>
      </c>
      <c r="D390" s="2" t="s">
        <v>354</v>
      </c>
      <c r="E390" s="2" t="s">
        <v>355</v>
      </c>
      <c r="F390" s="2" t="s">
        <v>60</v>
      </c>
      <c r="G390" s="2" t="s">
        <v>109</v>
      </c>
      <c r="H390" s="2" t="s">
        <v>127</v>
      </c>
      <c r="I390" s="2" t="s">
        <v>27</v>
      </c>
      <c r="J390" s="2" t="s">
        <v>3995</v>
      </c>
      <c r="K390" s="3">
        <v>300</v>
      </c>
      <c r="L390" s="25">
        <v>516.72</v>
      </c>
      <c r="M390" s="2" t="s">
        <v>2204</v>
      </c>
      <c r="N390" s="2" t="s">
        <v>66</v>
      </c>
      <c r="O390" s="3">
        <v>10</v>
      </c>
      <c r="P390" s="3">
        <v>0</v>
      </c>
      <c r="Q390" s="21">
        <f>SUMIF('On Orders'!$B:$B,$C390,'On Orders'!E:E)</f>
        <v>0</v>
      </c>
      <c r="R390" s="22">
        <f>SUMIF('On Orders'!$B:$B,$C390,'On Orders'!F:F)</f>
        <v>0</v>
      </c>
      <c r="S390" s="22">
        <f>SUMIF('On Orders'!$B:$B,$C390,'On Orders'!G:G)</f>
        <v>0</v>
      </c>
      <c r="T390" s="22">
        <f>SUMIF('On Orders'!$B:$B,$C390,'On Orders'!H:H)</f>
        <v>0</v>
      </c>
      <c r="U390" s="3">
        <f>IFERROR(VLOOKUP(B:B,'[1]SI vs ST'!$B:$P,15,0),0)</f>
        <v>2</v>
      </c>
      <c r="V390" s="3" cm="1">
        <f t="array" ref="V390:Z390">IFERROR(VLOOKUP(_xlfn.SINGLE(B:B),'[1]Pivot ST'!$D:$P,{6,7,8,9,10},0),0)</f>
        <v>1</v>
      </c>
      <c r="W390" s="3">
        <v>1</v>
      </c>
      <c r="X390" s="3">
        <v>1</v>
      </c>
      <c r="Y390" s="3">
        <v>0</v>
      </c>
      <c r="Z390" s="3">
        <v>1</v>
      </c>
      <c r="AA390" s="3">
        <v>0</v>
      </c>
      <c r="AB390" s="3">
        <v>0</v>
      </c>
      <c r="AC390" s="3">
        <v>3</v>
      </c>
      <c r="AD390" s="3">
        <v>1</v>
      </c>
      <c r="AE390" s="3">
        <v>1</v>
      </c>
      <c r="AF390" s="3">
        <v>1</v>
      </c>
      <c r="AG390" s="31">
        <f t="shared" si="186"/>
        <v>-290</v>
      </c>
      <c r="AH390" s="26">
        <f t="shared" si="187"/>
        <v>0</v>
      </c>
      <c r="AI390" s="26">
        <f t="shared" si="196"/>
        <v>-3</v>
      </c>
      <c r="AJ390" s="26">
        <f t="shared" si="197"/>
        <v>-1</v>
      </c>
      <c r="AK390" s="26">
        <f t="shared" si="198"/>
        <v>-1</v>
      </c>
      <c r="AL390" s="26">
        <f t="shared" si="199"/>
        <v>-1</v>
      </c>
      <c r="AM390" s="30">
        <f t="shared" si="204"/>
        <v>0</v>
      </c>
      <c r="AN390" s="30">
        <f t="shared" si="205"/>
        <v>0</v>
      </c>
      <c r="AO390" s="30">
        <f t="shared" si="206"/>
        <v>0</v>
      </c>
      <c r="AP390" s="30">
        <f t="shared" si="207"/>
        <v>0</v>
      </c>
      <c r="AQ390" s="30">
        <f t="shared" si="208"/>
        <v>0</v>
      </c>
      <c r="AR390" s="30">
        <f t="shared" si="209"/>
        <v>0</v>
      </c>
      <c r="AS390" s="22">
        <f t="shared" si="185"/>
        <v>0</v>
      </c>
      <c r="AT390" s="112">
        <f t="shared" si="188"/>
        <v>1033.44</v>
      </c>
      <c r="AU390" s="112">
        <f t="shared" si="189"/>
        <v>516.72</v>
      </c>
      <c r="AV390" s="112">
        <f t="shared" si="190"/>
        <v>516.72</v>
      </c>
      <c r="AW390" s="112">
        <f t="shared" si="191"/>
        <v>516.72</v>
      </c>
      <c r="AX390" s="112">
        <f t="shared" si="192"/>
        <v>0</v>
      </c>
      <c r="AY390" s="112">
        <f t="shared" si="193"/>
        <v>516.72</v>
      </c>
      <c r="AZ390" s="112">
        <f t="shared" si="194"/>
        <v>0</v>
      </c>
      <c r="BA390" s="112">
        <f t="shared" si="195"/>
        <v>0</v>
      </c>
      <c r="BB390" s="112">
        <f t="shared" si="200"/>
        <v>1550.16</v>
      </c>
      <c r="BC390" s="112">
        <f t="shared" si="201"/>
        <v>516.72</v>
      </c>
      <c r="BD390" s="112">
        <f t="shared" si="202"/>
        <v>516.72</v>
      </c>
      <c r="BE390" s="112">
        <f t="shared" si="203"/>
        <v>516.72</v>
      </c>
      <c r="BG390" s="112"/>
      <c r="BH390" s="184"/>
    </row>
    <row r="391" spans="1:60" x14ac:dyDescent="0.2">
      <c r="A391" t="s">
        <v>335</v>
      </c>
      <c r="B391" t="s">
        <v>356</v>
      </c>
      <c r="C391" s="2" t="s">
        <v>357</v>
      </c>
      <c r="D391" s="2" t="s">
        <v>358</v>
      </c>
      <c r="E391" s="2" t="s">
        <v>359</v>
      </c>
      <c r="F391" s="2" t="s">
        <v>60</v>
      </c>
      <c r="G391" s="2" t="s">
        <v>109</v>
      </c>
      <c r="H391" s="2" t="s">
        <v>127</v>
      </c>
      <c r="I391" s="2" t="s">
        <v>27</v>
      </c>
      <c r="J391" s="2" t="s">
        <v>3995</v>
      </c>
      <c r="K391" s="3">
        <v>300</v>
      </c>
      <c r="L391" s="25">
        <v>516.72</v>
      </c>
      <c r="M391" s="2" t="s">
        <v>2204</v>
      </c>
      <c r="N391" s="2" t="s">
        <v>66</v>
      </c>
      <c r="O391" s="3">
        <v>0</v>
      </c>
      <c r="P391" s="3">
        <v>0</v>
      </c>
      <c r="Q391" s="21">
        <f>SUMIF('On Orders'!$B:$B,$C391,'On Orders'!E:E)</f>
        <v>0</v>
      </c>
      <c r="R391" s="22">
        <f>SUMIF('On Orders'!$B:$B,$C391,'On Orders'!F:F)</f>
        <v>0</v>
      </c>
      <c r="S391" s="22">
        <f>SUMIF('On Orders'!$B:$B,$C391,'On Orders'!G:G)</f>
        <v>0</v>
      </c>
      <c r="T391" s="22">
        <f>SUMIF('On Orders'!$B:$B,$C391,'On Orders'!H:H)</f>
        <v>0</v>
      </c>
      <c r="U391" s="3">
        <f>IFERROR(VLOOKUP(B:B,'[1]SI vs ST'!$B:$P,15,0),0)</f>
        <v>0</v>
      </c>
      <c r="V391" s="3" cm="1">
        <f t="array" ref="V391:Z391">IFERROR(VLOOKUP(_xlfn.SINGLE(B:B),'[1]Pivot ST'!$D:$P,{6,7,8,9,10},0),0)</f>
        <v>0</v>
      </c>
      <c r="W391" s="3">
        <v>3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1">
        <f t="shared" si="186"/>
        <v>-300</v>
      </c>
      <c r="AH391" s="26">
        <f t="shared" si="187"/>
        <v>0</v>
      </c>
      <c r="AI391" s="26">
        <f t="shared" si="196"/>
        <v>0</v>
      </c>
      <c r="AJ391" s="26">
        <f t="shared" si="197"/>
        <v>0</v>
      </c>
      <c r="AK391" s="26">
        <f t="shared" si="198"/>
        <v>0</v>
      </c>
      <c r="AL391" s="26">
        <f t="shared" si="199"/>
        <v>0</v>
      </c>
      <c r="AM391" s="30">
        <f t="shared" si="204"/>
        <v>0</v>
      </c>
      <c r="AN391" s="30">
        <f t="shared" si="205"/>
        <v>0</v>
      </c>
      <c r="AO391" s="30">
        <f t="shared" si="206"/>
        <v>0</v>
      </c>
      <c r="AP391" s="30">
        <f t="shared" si="207"/>
        <v>0</v>
      </c>
      <c r="AQ391" s="30">
        <f t="shared" si="208"/>
        <v>0</v>
      </c>
      <c r="AR391" s="30">
        <f t="shared" si="209"/>
        <v>0</v>
      </c>
      <c r="AS391" s="22">
        <f t="shared" si="185"/>
        <v>0</v>
      </c>
      <c r="AT391" s="112">
        <f t="shared" si="188"/>
        <v>0</v>
      </c>
      <c r="AU391" s="112">
        <f t="shared" si="189"/>
        <v>0</v>
      </c>
      <c r="AV391" s="112">
        <f t="shared" si="190"/>
        <v>1550.16</v>
      </c>
      <c r="AW391" s="112">
        <f t="shared" si="191"/>
        <v>0</v>
      </c>
      <c r="AX391" s="112">
        <f t="shared" si="192"/>
        <v>0</v>
      </c>
      <c r="AY391" s="112">
        <f t="shared" si="193"/>
        <v>0</v>
      </c>
      <c r="AZ391" s="112">
        <f t="shared" si="194"/>
        <v>0</v>
      </c>
      <c r="BA391" s="112">
        <f t="shared" si="195"/>
        <v>0</v>
      </c>
      <c r="BB391" s="112">
        <f t="shared" si="200"/>
        <v>0</v>
      </c>
      <c r="BC391" s="112">
        <f t="shared" si="201"/>
        <v>0</v>
      </c>
      <c r="BD391" s="112">
        <f t="shared" si="202"/>
        <v>0</v>
      </c>
      <c r="BE391" s="112">
        <f t="shared" si="203"/>
        <v>0</v>
      </c>
      <c r="BG391" s="112"/>
      <c r="BH391" s="184"/>
    </row>
    <row r="392" spans="1:60" x14ac:dyDescent="0.2">
      <c r="A392" t="s">
        <v>104</v>
      </c>
      <c r="B392" t="s">
        <v>1128</v>
      </c>
      <c r="C392" s="2" t="s">
        <v>369</v>
      </c>
      <c r="D392" s="2">
        <v>856504014322</v>
      </c>
      <c r="E392" s="2" t="s">
        <v>370</v>
      </c>
      <c r="F392" s="2" t="s">
        <v>60</v>
      </c>
      <c r="G392" s="2" t="s">
        <v>61</v>
      </c>
      <c r="H392" s="2" t="s">
        <v>62</v>
      </c>
      <c r="I392" s="2" t="s">
        <v>1129</v>
      </c>
      <c r="J392" s="2" t="s">
        <v>3995</v>
      </c>
      <c r="K392" s="3">
        <v>94</v>
      </c>
      <c r="L392" s="25">
        <v>602.84</v>
      </c>
      <c r="M392" s="2" t="s">
        <v>2204</v>
      </c>
      <c r="N392" s="2" t="s">
        <v>28</v>
      </c>
      <c r="O392" s="3">
        <v>327</v>
      </c>
      <c r="P392" s="3">
        <v>552</v>
      </c>
      <c r="Q392" s="21">
        <f>SUMIF('On Orders'!$B:$B,$C392,'On Orders'!E:E)</f>
        <v>0</v>
      </c>
      <c r="R392" s="22">
        <f>SUMIF('On Orders'!$B:$B,$C392,'On Orders'!F:F)</f>
        <v>0</v>
      </c>
      <c r="S392" s="22">
        <f>SUMIF('On Orders'!$B:$B,$C392,'On Orders'!G:G)</f>
        <v>0</v>
      </c>
      <c r="T392" s="22">
        <f>SUMIF('On Orders'!$B:$B,$C392,'On Orders'!H:H)</f>
        <v>0</v>
      </c>
      <c r="U392" s="3">
        <f>IFERROR(VLOOKUP(B:B,'[1]SI vs ST'!$B:$P,15,0),0)</f>
        <v>90</v>
      </c>
      <c r="V392" s="3" cm="1">
        <f t="array" ref="V392:AA392">IFERROR(VLOOKUP(_xlfn.SINGLE(B:B),'[1]Pivot ST'!$D:$QP,{6,7,8,9,10,11},0),0)</f>
        <v>74</v>
      </c>
      <c r="W392" s="3">
        <v>38</v>
      </c>
      <c r="X392" s="3">
        <v>26</v>
      </c>
      <c r="Y392" s="3">
        <v>31</v>
      </c>
      <c r="Z392" s="3">
        <v>36</v>
      </c>
      <c r="AA392" s="3">
        <v>16</v>
      </c>
      <c r="AB392" s="3">
        <v>35</v>
      </c>
      <c r="AC392" s="3">
        <v>0</v>
      </c>
      <c r="AD392" s="3">
        <v>0</v>
      </c>
      <c r="AE392" s="3">
        <v>0</v>
      </c>
      <c r="AF392" s="3">
        <v>0</v>
      </c>
      <c r="AG392" s="31">
        <f t="shared" si="186"/>
        <v>769</v>
      </c>
      <c r="AH392" s="26">
        <f t="shared" si="187"/>
        <v>734</v>
      </c>
      <c r="AI392" s="26">
        <f t="shared" si="196"/>
        <v>734</v>
      </c>
      <c r="AJ392" s="26">
        <f t="shared" si="197"/>
        <v>734</v>
      </c>
      <c r="AK392" s="26">
        <f t="shared" si="198"/>
        <v>734</v>
      </c>
      <c r="AL392" s="26">
        <f t="shared" si="199"/>
        <v>734</v>
      </c>
      <c r="AM392" s="30">
        <f t="shared" si="204"/>
        <v>0</v>
      </c>
      <c r="AN392" s="30">
        <f t="shared" si="205"/>
        <v>0</v>
      </c>
      <c r="AO392" s="30">
        <f t="shared" si="206"/>
        <v>0</v>
      </c>
      <c r="AP392" s="30">
        <f t="shared" si="207"/>
        <v>0</v>
      </c>
      <c r="AQ392" s="30">
        <f t="shared" si="208"/>
        <v>0</v>
      </c>
      <c r="AR392" s="30">
        <f t="shared" si="209"/>
        <v>0</v>
      </c>
      <c r="AS392" s="22">
        <f t="shared" si="185"/>
        <v>0</v>
      </c>
      <c r="AT392" s="112">
        <f t="shared" si="188"/>
        <v>54255.600000000006</v>
      </c>
      <c r="AU392" s="112">
        <f t="shared" si="189"/>
        <v>44610.16</v>
      </c>
      <c r="AV392" s="112">
        <f t="shared" si="190"/>
        <v>22907.920000000002</v>
      </c>
      <c r="AW392" s="112">
        <f t="shared" si="191"/>
        <v>15673.84</v>
      </c>
      <c r="AX392" s="112">
        <f t="shared" si="192"/>
        <v>18688.04</v>
      </c>
      <c r="AY392" s="112">
        <f t="shared" si="193"/>
        <v>21702.240000000002</v>
      </c>
      <c r="AZ392" s="112">
        <f t="shared" si="194"/>
        <v>9645.44</v>
      </c>
      <c r="BA392" s="112">
        <f t="shared" si="195"/>
        <v>21099.4</v>
      </c>
      <c r="BB392" s="112">
        <f t="shared" si="200"/>
        <v>0</v>
      </c>
      <c r="BC392" s="112">
        <f t="shared" si="201"/>
        <v>0</v>
      </c>
      <c r="BD392" s="112">
        <f t="shared" si="202"/>
        <v>0</v>
      </c>
      <c r="BE392" s="112">
        <f t="shared" si="203"/>
        <v>0</v>
      </c>
      <c r="BG392" s="112"/>
      <c r="BH392" s="184"/>
    </row>
    <row r="393" spans="1:60" x14ac:dyDescent="0.2">
      <c r="A393" t="s">
        <v>104</v>
      </c>
      <c r="B393" t="s">
        <v>1130</v>
      </c>
      <c r="C393" s="2" t="s">
        <v>366</v>
      </c>
      <c r="D393" s="2">
        <v>856504014339</v>
      </c>
      <c r="E393" s="2" t="s">
        <v>367</v>
      </c>
      <c r="F393" s="2" t="s">
        <v>60</v>
      </c>
      <c r="G393" s="2" t="s">
        <v>61</v>
      </c>
      <c r="H393" s="2" t="s">
        <v>62</v>
      </c>
      <c r="I393" s="2" t="s">
        <v>1129</v>
      </c>
      <c r="J393" s="2" t="s">
        <v>3995</v>
      </c>
      <c r="K393" s="3">
        <v>94</v>
      </c>
      <c r="L393" s="25">
        <v>602.84</v>
      </c>
      <c r="M393" s="2" t="s">
        <v>2204</v>
      </c>
      <c r="N393" s="2" t="s">
        <v>28</v>
      </c>
      <c r="O393" s="3">
        <v>300</v>
      </c>
      <c r="P393" s="3">
        <v>523</v>
      </c>
      <c r="Q393" s="21">
        <f>SUMIF('On Orders'!$B:$B,$C393,'On Orders'!E:E)</f>
        <v>0</v>
      </c>
      <c r="R393" s="22">
        <f>SUMIF('On Orders'!$B:$B,$C393,'On Orders'!F:F)</f>
        <v>0</v>
      </c>
      <c r="S393" s="22">
        <f>SUMIF('On Orders'!$B:$B,$C393,'On Orders'!G:G)</f>
        <v>0</v>
      </c>
      <c r="T393" s="22">
        <f>SUMIF('On Orders'!$B:$B,$C393,'On Orders'!H:H)</f>
        <v>0</v>
      </c>
      <c r="U393" s="3">
        <f>IFERROR(VLOOKUP(B:B,'[1]SI vs ST'!$B:$P,15,0),0)</f>
        <v>98</v>
      </c>
      <c r="V393" s="3" cm="1">
        <f t="array" ref="V393:AA393">IFERROR(VLOOKUP(_xlfn.SINGLE(B:B),'[1]Pivot ST'!$D:$QP,{6,7,8,9,10,11},0),0)</f>
        <v>92</v>
      </c>
      <c r="W393" s="3">
        <v>46</v>
      </c>
      <c r="X393" s="3">
        <v>31</v>
      </c>
      <c r="Y393" s="3">
        <v>37</v>
      </c>
      <c r="Z393" s="3">
        <v>50</v>
      </c>
      <c r="AA393" s="3">
        <v>36</v>
      </c>
      <c r="AB393" s="3">
        <v>45</v>
      </c>
      <c r="AC393" s="3">
        <v>0</v>
      </c>
      <c r="AD393" s="3">
        <v>0</v>
      </c>
      <c r="AE393" s="3">
        <v>0</v>
      </c>
      <c r="AF393" s="3">
        <v>0</v>
      </c>
      <c r="AG393" s="31">
        <f t="shared" si="186"/>
        <v>693</v>
      </c>
      <c r="AH393" s="26">
        <f t="shared" si="187"/>
        <v>648</v>
      </c>
      <c r="AI393" s="26">
        <f t="shared" si="196"/>
        <v>648</v>
      </c>
      <c r="AJ393" s="26">
        <f t="shared" si="197"/>
        <v>648</v>
      </c>
      <c r="AK393" s="26">
        <f t="shared" si="198"/>
        <v>648</v>
      </c>
      <c r="AL393" s="26">
        <f t="shared" si="199"/>
        <v>648</v>
      </c>
      <c r="AM393" s="30">
        <f t="shared" si="204"/>
        <v>0</v>
      </c>
      <c r="AN393" s="30">
        <f t="shared" si="205"/>
        <v>0</v>
      </c>
      <c r="AO393" s="30">
        <f t="shared" si="206"/>
        <v>0</v>
      </c>
      <c r="AP393" s="30">
        <f t="shared" si="207"/>
        <v>0</v>
      </c>
      <c r="AQ393" s="30">
        <f t="shared" si="208"/>
        <v>0</v>
      </c>
      <c r="AR393" s="30">
        <f t="shared" si="209"/>
        <v>0</v>
      </c>
      <c r="AS393" s="22">
        <f t="shared" si="185"/>
        <v>0</v>
      </c>
      <c r="AT393" s="112">
        <f t="shared" ref="AT393:AT456" si="210">U393*$L:$L</f>
        <v>59078.32</v>
      </c>
      <c r="AU393" s="112">
        <f t="shared" ref="AU393:AU456" si="211">V393*$L:$L</f>
        <v>55461.280000000006</v>
      </c>
      <c r="AV393" s="112">
        <f t="shared" ref="AV393:AV456" si="212">W393*$L:$L</f>
        <v>27730.640000000003</v>
      </c>
      <c r="AW393" s="112">
        <f t="shared" ref="AW393:AW456" si="213">X393*$L:$L</f>
        <v>18688.04</v>
      </c>
      <c r="AX393" s="112">
        <f t="shared" ref="AX393:AX456" si="214">Y393*$L:$L</f>
        <v>22305.08</v>
      </c>
      <c r="AY393" s="112">
        <f t="shared" ref="AY393:AY456" si="215">Z393*$L:$L</f>
        <v>30142</v>
      </c>
      <c r="AZ393" s="112">
        <f t="shared" ref="AZ393:AZ456" si="216">AA393*$L:$L</f>
        <v>21702.240000000002</v>
      </c>
      <c r="BA393" s="112">
        <f t="shared" ref="BA393:BA456" si="217">AB393*$L:$L</f>
        <v>27127.800000000003</v>
      </c>
      <c r="BB393" s="112">
        <f t="shared" ref="BB393:BB456" si="218">AC393*$L:$L</f>
        <v>0</v>
      </c>
      <c r="BC393" s="112">
        <f t="shared" ref="BC393:BC456" si="219">AD393*$L:$L</f>
        <v>0</v>
      </c>
      <c r="BD393" s="112">
        <f t="shared" ref="BD393:BD456" si="220">AE393*$L:$L</f>
        <v>0</v>
      </c>
      <c r="BE393" s="112">
        <f t="shared" ref="BE393:BE456" si="221">AF393*$L:$L</f>
        <v>0</v>
      </c>
      <c r="BG393" s="112"/>
      <c r="BH393" s="184"/>
    </row>
    <row r="394" spans="1:60" x14ac:dyDescent="0.2">
      <c r="A394" t="s">
        <v>104</v>
      </c>
      <c r="B394" t="s">
        <v>1131</v>
      </c>
      <c r="C394" s="2" t="s">
        <v>373</v>
      </c>
      <c r="D394" s="2">
        <v>856504014278</v>
      </c>
      <c r="E394" s="2" t="s">
        <v>374</v>
      </c>
      <c r="F394" s="2" t="s">
        <v>60</v>
      </c>
      <c r="G394" s="2" t="s">
        <v>61</v>
      </c>
      <c r="H394" s="2" t="s">
        <v>74</v>
      </c>
      <c r="I394" s="2" t="s">
        <v>1129</v>
      </c>
      <c r="J394" s="2" t="s">
        <v>3995</v>
      </c>
      <c r="K394" s="3">
        <v>94</v>
      </c>
      <c r="L394" s="25">
        <v>602.84</v>
      </c>
      <c r="M394" s="2" t="s">
        <v>2204</v>
      </c>
      <c r="N394" s="2" t="s">
        <v>28</v>
      </c>
      <c r="O394" s="3">
        <v>216</v>
      </c>
      <c r="P394" s="3">
        <v>388</v>
      </c>
      <c r="Q394" s="21">
        <f>SUMIF('On Orders'!$B:$B,$C394,'On Orders'!E:E)</f>
        <v>0</v>
      </c>
      <c r="R394" s="22">
        <f>SUMIF('On Orders'!$B:$B,$C394,'On Orders'!F:F)</f>
        <v>0</v>
      </c>
      <c r="S394" s="22">
        <f>SUMIF('On Orders'!$B:$B,$C394,'On Orders'!G:G)</f>
        <v>0</v>
      </c>
      <c r="T394" s="22">
        <f>SUMIF('On Orders'!$B:$B,$C394,'On Orders'!H:H)</f>
        <v>0</v>
      </c>
      <c r="U394" s="3">
        <f>IFERROR(VLOOKUP(B:B,'[1]SI vs ST'!$B:$P,15,0),0)</f>
        <v>74</v>
      </c>
      <c r="V394" s="3" cm="1">
        <f t="array" ref="V394:AA394">IFERROR(VLOOKUP(_xlfn.SINGLE(B:B),'[1]Pivot ST'!$D:$QP,{6,7,8,9,10,11},0),0)</f>
        <v>10</v>
      </c>
      <c r="W394" s="3">
        <v>10</v>
      </c>
      <c r="X394" s="3">
        <v>76</v>
      </c>
      <c r="Y394" s="3">
        <v>69</v>
      </c>
      <c r="Z394" s="3">
        <v>84</v>
      </c>
      <c r="AA394" s="3">
        <v>74</v>
      </c>
      <c r="AB394" s="3">
        <v>75</v>
      </c>
      <c r="AC394" s="3">
        <v>0</v>
      </c>
      <c r="AD394" s="3">
        <v>0</v>
      </c>
      <c r="AE394" s="3">
        <v>0</v>
      </c>
      <c r="AF394" s="3">
        <v>0</v>
      </c>
      <c r="AG394" s="31">
        <f t="shared" si="186"/>
        <v>436</v>
      </c>
      <c r="AH394" s="26">
        <f t="shared" si="187"/>
        <v>361</v>
      </c>
      <c r="AI394" s="26">
        <f t="shared" si="196"/>
        <v>361</v>
      </c>
      <c r="AJ394" s="26">
        <f t="shared" si="197"/>
        <v>361</v>
      </c>
      <c r="AK394" s="26">
        <f t="shared" si="198"/>
        <v>361</v>
      </c>
      <c r="AL394" s="26">
        <f t="shared" si="199"/>
        <v>361</v>
      </c>
      <c r="AM394" s="30">
        <f t="shared" si="204"/>
        <v>0</v>
      </c>
      <c r="AN394" s="30">
        <f t="shared" si="205"/>
        <v>0</v>
      </c>
      <c r="AO394" s="30">
        <f t="shared" si="206"/>
        <v>0</v>
      </c>
      <c r="AP394" s="30">
        <f t="shared" si="207"/>
        <v>0</v>
      </c>
      <c r="AQ394" s="30">
        <f t="shared" si="208"/>
        <v>0</v>
      </c>
      <c r="AR394" s="30">
        <f t="shared" si="209"/>
        <v>0</v>
      </c>
      <c r="AS394" s="22">
        <f t="shared" si="185"/>
        <v>0</v>
      </c>
      <c r="AT394" s="112">
        <f t="shared" si="210"/>
        <v>44610.16</v>
      </c>
      <c r="AU394" s="112">
        <f t="shared" si="211"/>
        <v>6028.4000000000005</v>
      </c>
      <c r="AV394" s="112">
        <f t="shared" si="212"/>
        <v>6028.4000000000005</v>
      </c>
      <c r="AW394" s="112">
        <f t="shared" si="213"/>
        <v>45815.840000000004</v>
      </c>
      <c r="AX394" s="112">
        <f t="shared" si="214"/>
        <v>41595.96</v>
      </c>
      <c r="AY394" s="112">
        <f t="shared" si="215"/>
        <v>50638.560000000005</v>
      </c>
      <c r="AZ394" s="112">
        <f t="shared" si="216"/>
        <v>44610.16</v>
      </c>
      <c r="BA394" s="112">
        <f t="shared" si="217"/>
        <v>45213</v>
      </c>
      <c r="BB394" s="112">
        <f t="shared" si="218"/>
        <v>0</v>
      </c>
      <c r="BC394" s="112">
        <f t="shared" si="219"/>
        <v>0</v>
      </c>
      <c r="BD394" s="112">
        <f t="shared" si="220"/>
        <v>0</v>
      </c>
      <c r="BE394" s="112">
        <f t="shared" si="221"/>
        <v>0</v>
      </c>
      <c r="BG394" s="112"/>
      <c r="BH394" s="184"/>
    </row>
    <row r="395" spans="1:60" x14ac:dyDescent="0.2">
      <c r="A395" t="s">
        <v>104</v>
      </c>
      <c r="B395" t="s">
        <v>1132</v>
      </c>
      <c r="C395" s="2" t="s">
        <v>371</v>
      </c>
      <c r="D395" s="2">
        <v>856504014285</v>
      </c>
      <c r="E395" s="2" t="s">
        <v>372</v>
      </c>
      <c r="F395" s="2" t="s">
        <v>60</v>
      </c>
      <c r="G395" s="2" t="s">
        <v>61</v>
      </c>
      <c r="H395" s="2" t="s">
        <v>74</v>
      </c>
      <c r="I395" s="2" t="s">
        <v>1129</v>
      </c>
      <c r="J395" s="2" t="s">
        <v>3995</v>
      </c>
      <c r="K395" s="3">
        <v>94</v>
      </c>
      <c r="L395" s="25">
        <v>602.84</v>
      </c>
      <c r="M395" s="2" t="s">
        <v>2204</v>
      </c>
      <c r="N395" s="2" t="s">
        <v>28</v>
      </c>
      <c r="O395" s="3">
        <v>348</v>
      </c>
      <c r="P395" s="3">
        <v>374</v>
      </c>
      <c r="Q395" s="21">
        <f>SUMIF('On Orders'!$B:$B,$C395,'On Orders'!E:E)</f>
        <v>0</v>
      </c>
      <c r="R395" s="22">
        <f>SUMIF('On Orders'!$B:$B,$C395,'On Orders'!F:F)</f>
        <v>0</v>
      </c>
      <c r="S395" s="22">
        <f>SUMIF('On Orders'!$B:$B,$C395,'On Orders'!G:G)</f>
        <v>0</v>
      </c>
      <c r="T395" s="22">
        <f>SUMIF('On Orders'!$B:$B,$C395,'On Orders'!H:H)</f>
        <v>0</v>
      </c>
      <c r="U395" s="3">
        <f>IFERROR(VLOOKUP(B:B,'[1]SI vs ST'!$B:$P,15,0),0)</f>
        <v>216</v>
      </c>
      <c r="V395" s="3" cm="1">
        <f t="array" ref="V395:AA395">IFERROR(VLOOKUP(_xlfn.SINGLE(B:B),'[1]Pivot ST'!$D:$QP,{6,7,8,9,10,11},0),0)</f>
        <v>69</v>
      </c>
      <c r="W395" s="3">
        <v>90</v>
      </c>
      <c r="X395" s="3">
        <v>83</v>
      </c>
      <c r="Y395" s="3">
        <v>89</v>
      </c>
      <c r="Z395" s="3">
        <v>97</v>
      </c>
      <c r="AA395" s="3">
        <v>84</v>
      </c>
      <c r="AB395" s="3">
        <v>90</v>
      </c>
      <c r="AC395" s="3">
        <v>0</v>
      </c>
      <c r="AD395" s="3">
        <v>0</v>
      </c>
      <c r="AE395" s="3">
        <v>0</v>
      </c>
      <c r="AF395" s="3">
        <v>0</v>
      </c>
      <c r="AG395" s="31">
        <f t="shared" si="186"/>
        <v>544</v>
      </c>
      <c r="AH395" s="26">
        <f t="shared" si="187"/>
        <v>454</v>
      </c>
      <c r="AI395" s="26">
        <f t="shared" si="196"/>
        <v>454</v>
      </c>
      <c r="AJ395" s="26">
        <f t="shared" si="197"/>
        <v>454</v>
      </c>
      <c r="AK395" s="26">
        <f t="shared" si="198"/>
        <v>454</v>
      </c>
      <c r="AL395" s="26">
        <f t="shared" si="199"/>
        <v>454</v>
      </c>
      <c r="AM395" s="30">
        <f t="shared" si="204"/>
        <v>0</v>
      </c>
      <c r="AN395" s="30">
        <f t="shared" si="205"/>
        <v>0</v>
      </c>
      <c r="AO395" s="30">
        <f t="shared" si="206"/>
        <v>0</v>
      </c>
      <c r="AP395" s="30">
        <f t="shared" si="207"/>
        <v>0</v>
      </c>
      <c r="AQ395" s="30">
        <f t="shared" si="208"/>
        <v>0</v>
      </c>
      <c r="AR395" s="30">
        <f t="shared" si="209"/>
        <v>0</v>
      </c>
      <c r="AS395" s="22">
        <f t="shared" si="185"/>
        <v>0</v>
      </c>
      <c r="AT395" s="112">
        <f t="shared" si="210"/>
        <v>130213.44</v>
      </c>
      <c r="AU395" s="112">
        <f t="shared" si="211"/>
        <v>41595.96</v>
      </c>
      <c r="AV395" s="112">
        <f t="shared" si="212"/>
        <v>54255.600000000006</v>
      </c>
      <c r="AW395" s="112">
        <f t="shared" si="213"/>
        <v>50035.72</v>
      </c>
      <c r="AX395" s="112">
        <f t="shared" si="214"/>
        <v>53652.76</v>
      </c>
      <c r="AY395" s="112">
        <f t="shared" si="215"/>
        <v>58475.48</v>
      </c>
      <c r="AZ395" s="112">
        <f t="shared" si="216"/>
        <v>50638.560000000005</v>
      </c>
      <c r="BA395" s="112">
        <f t="shared" si="217"/>
        <v>54255.600000000006</v>
      </c>
      <c r="BB395" s="112">
        <f t="shared" si="218"/>
        <v>0</v>
      </c>
      <c r="BC395" s="112">
        <f t="shared" si="219"/>
        <v>0</v>
      </c>
      <c r="BD395" s="112">
        <f t="shared" si="220"/>
        <v>0</v>
      </c>
      <c r="BE395" s="112">
        <f t="shared" si="221"/>
        <v>0</v>
      </c>
      <c r="BG395" s="112"/>
      <c r="BH395" s="184"/>
    </row>
    <row r="396" spans="1:60" x14ac:dyDescent="0.2">
      <c r="A396" t="s">
        <v>104</v>
      </c>
      <c r="B396" t="s">
        <v>1133</v>
      </c>
      <c r="C396" s="2" t="s">
        <v>471</v>
      </c>
      <c r="D396" s="2">
        <v>856504011284</v>
      </c>
      <c r="E396" s="2" t="s">
        <v>472</v>
      </c>
      <c r="F396" s="2" t="s">
        <v>468</v>
      </c>
      <c r="G396" s="2" t="s">
        <v>469</v>
      </c>
      <c r="H396" s="2" t="s">
        <v>470</v>
      </c>
      <c r="I396" s="2" t="s">
        <v>1129</v>
      </c>
      <c r="J396" s="2" t="s">
        <v>3995</v>
      </c>
      <c r="K396" s="3">
        <v>188</v>
      </c>
      <c r="L396" s="25">
        <v>482.16</v>
      </c>
      <c r="M396" s="2" t="s">
        <v>2202</v>
      </c>
      <c r="N396" s="2" t="s">
        <v>28</v>
      </c>
      <c r="O396" s="3">
        <v>244</v>
      </c>
      <c r="P396" s="3">
        <v>606</v>
      </c>
      <c r="Q396" s="21">
        <f>SUMIF('On Orders'!$B:$B,$C396,'On Orders'!E:E)</f>
        <v>0</v>
      </c>
      <c r="R396" s="22">
        <f>SUMIF('On Orders'!$B:$B,$C396,'On Orders'!F:F)</f>
        <v>0</v>
      </c>
      <c r="S396" s="22">
        <f>SUMIF('On Orders'!$B:$B,$C396,'On Orders'!G:G)</f>
        <v>0</v>
      </c>
      <c r="T396" s="22">
        <f>SUMIF('On Orders'!$B:$B,$C396,'On Orders'!H:H)</f>
        <v>0</v>
      </c>
      <c r="U396" s="3">
        <f>IFERROR(VLOOKUP(B:B,'[1]SI vs ST'!$B:$P,15,0),0)</f>
        <v>0</v>
      </c>
      <c r="V396" s="3" cm="1">
        <f t="array" ref="V396:AA396">IFERROR(VLOOKUP(_xlfn.SINGLE(B:B),'[1]Pivot ST'!$D:$QP,{6,7,8,9,10,11},0),0)</f>
        <v>13</v>
      </c>
      <c r="W396" s="3">
        <v>64</v>
      </c>
      <c r="X396" s="3">
        <v>70</v>
      </c>
      <c r="Y396" s="3">
        <v>57</v>
      </c>
      <c r="Z396" s="3">
        <v>66</v>
      </c>
      <c r="AA396" s="3">
        <v>69</v>
      </c>
      <c r="AB396" s="3">
        <v>72</v>
      </c>
      <c r="AC396" s="3">
        <v>56</v>
      </c>
      <c r="AD396" s="3">
        <v>66</v>
      </c>
      <c r="AE396" s="3">
        <v>79</v>
      </c>
      <c r="AF396" s="3">
        <v>87</v>
      </c>
      <c r="AG396" s="31">
        <f t="shared" si="186"/>
        <v>593</v>
      </c>
      <c r="AH396" s="26">
        <f t="shared" si="187"/>
        <v>521</v>
      </c>
      <c r="AI396" s="26">
        <f t="shared" si="196"/>
        <v>465</v>
      </c>
      <c r="AJ396" s="26">
        <f t="shared" si="197"/>
        <v>399</v>
      </c>
      <c r="AK396" s="26">
        <f t="shared" si="198"/>
        <v>320</v>
      </c>
      <c r="AL396" s="26">
        <f t="shared" si="199"/>
        <v>233</v>
      </c>
      <c r="AM396" s="30">
        <f t="shared" si="204"/>
        <v>0</v>
      </c>
      <c r="AN396" s="30">
        <f t="shared" si="205"/>
        <v>0</v>
      </c>
      <c r="AO396" s="30">
        <f t="shared" si="206"/>
        <v>0</v>
      </c>
      <c r="AP396" s="30">
        <f t="shared" si="207"/>
        <v>0</v>
      </c>
      <c r="AQ396" s="30">
        <f t="shared" si="208"/>
        <v>0</v>
      </c>
      <c r="AR396" s="30">
        <f t="shared" si="209"/>
        <v>0</v>
      </c>
      <c r="AS396" s="22">
        <f t="shared" si="185"/>
        <v>0</v>
      </c>
      <c r="AT396" s="112">
        <f t="shared" si="210"/>
        <v>0</v>
      </c>
      <c r="AU396" s="112">
        <f t="shared" si="211"/>
        <v>6268.08</v>
      </c>
      <c r="AV396" s="112">
        <f t="shared" si="212"/>
        <v>30858.240000000002</v>
      </c>
      <c r="AW396" s="112">
        <f t="shared" si="213"/>
        <v>33751.200000000004</v>
      </c>
      <c r="AX396" s="112">
        <f t="shared" si="214"/>
        <v>27483.120000000003</v>
      </c>
      <c r="AY396" s="112">
        <f t="shared" si="215"/>
        <v>31822.560000000001</v>
      </c>
      <c r="AZ396" s="112">
        <f t="shared" si="216"/>
        <v>33269.040000000001</v>
      </c>
      <c r="BA396" s="112">
        <f t="shared" si="217"/>
        <v>34715.520000000004</v>
      </c>
      <c r="BB396" s="112">
        <f t="shared" si="218"/>
        <v>27000.960000000003</v>
      </c>
      <c r="BC396" s="112">
        <f t="shared" si="219"/>
        <v>31822.560000000001</v>
      </c>
      <c r="BD396" s="112">
        <f t="shared" si="220"/>
        <v>38090.639999999999</v>
      </c>
      <c r="BE396" s="112">
        <f t="shared" si="221"/>
        <v>41947.920000000006</v>
      </c>
      <c r="BG396" s="112"/>
      <c r="BH396" s="184"/>
    </row>
    <row r="397" spans="1:60" x14ac:dyDescent="0.2">
      <c r="A397" t="s">
        <v>104</v>
      </c>
      <c r="B397" t="s">
        <v>1134</v>
      </c>
      <c r="C397" s="2" t="s">
        <v>466</v>
      </c>
      <c r="D397" s="2">
        <v>856504011291</v>
      </c>
      <c r="E397" s="2" t="s">
        <v>467</v>
      </c>
      <c r="F397" s="2" t="s">
        <v>468</v>
      </c>
      <c r="G397" s="2" t="s">
        <v>469</v>
      </c>
      <c r="H397" s="2" t="s">
        <v>470</v>
      </c>
      <c r="I397" s="2" t="s">
        <v>1129</v>
      </c>
      <c r="J397" s="2" t="s">
        <v>3995</v>
      </c>
      <c r="K397" s="3">
        <v>181</v>
      </c>
      <c r="L397" s="25">
        <v>482.16</v>
      </c>
      <c r="M397" s="2" t="s">
        <v>2202</v>
      </c>
      <c r="N397" s="2" t="s">
        <v>28</v>
      </c>
      <c r="O397" s="3">
        <v>313</v>
      </c>
      <c r="P397" s="3">
        <v>618</v>
      </c>
      <c r="Q397" s="21">
        <f>SUMIF('On Orders'!$B:$B,$C397,'On Orders'!E:E)</f>
        <v>0</v>
      </c>
      <c r="R397" s="22">
        <f>SUMIF('On Orders'!$B:$B,$C397,'On Orders'!F:F)</f>
        <v>0</v>
      </c>
      <c r="S397" s="22">
        <f>SUMIF('On Orders'!$B:$B,$C397,'On Orders'!G:G)</f>
        <v>0</v>
      </c>
      <c r="T397" s="22">
        <f>SUMIF('On Orders'!$B:$B,$C397,'On Orders'!H:H)</f>
        <v>0</v>
      </c>
      <c r="U397" s="3">
        <f>IFERROR(VLOOKUP(B:B,'[1]SI vs ST'!$B:$P,15,0),0)</f>
        <v>0</v>
      </c>
      <c r="V397" s="3" cm="1">
        <f t="array" ref="V397:AA397">IFERROR(VLOOKUP(_xlfn.SINGLE(B:B),'[1]Pivot ST'!$D:$QP,{6,7,8,9,10,11},0),0)</f>
        <v>10</v>
      </c>
      <c r="W397" s="3">
        <v>95</v>
      </c>
      <c r="X397" s="3">
        <v>112</v>
      </c>
      <c r="Y397" s="3">
        <v>97</v>
      </c>
      <c r="Z397" s="3">
        <v>103</v>
      </c>
      <c r="AA397" s="3">
        <v>94</v>
      </c>
      <c r="AB397" s="3">
        <v>110</v>
      </c>
      <c r="AC397" s="3">
        <v>114</v>
      </c>
      <c r="AD397" s="3">
        <v>110</v>
      </c>
      <c r="AE397" s="3">
        <v>132</v>
      </c>
      <c r="AF397" s="3">
        <v>145</v>
      </c>
      <c r="AG397" s="31">
        <f t="shared" si="186"/>
        <v>656</v>
      </c>
      <c r="AH397" s="26">
        <f t="shared" si="187"/>
        <v>546</v>
      </c>
      <c r="AI397" s="26">
        <f t="shared" si="196"/>
        <v>432</v>
      </c>
      <c r="AJ397" s="26">
        <f t="shared" si="197"/>
        <v>322</v>
      </c>
      <c r="AK397" s="26">
        <f t="shared" si="198"/>
        <v>190</v>
      </c>
      <c r="AL397" s="26">
        <f t="shared" si="199"/>
        <v>45</v>
      </c>
      <c r="AM397" s="30">
        <f t="shared" si="204"/>
        <v>0</v>
      </c>
      <c r="AN397" s="30">
        <f t="shared" si="205"/>
        <v>0</v>
      </c>
      <c r="AO397" s="30">
        <f t="shared" si="206"/>
        <v>0</v>
      </c>
      <c r="AP397" s="30">
        <f t="shared" si="207"/>
        <v>0</v>
      </c>
      <c r="AQ397" s="30">
        <f t="shared" si="208"/>
        <v>0</v>
      </c>
      <c r="AR397" s="30">
        <f t="shared" si="209"/>
        <v>0</v>
      </c>
      <c r="AS397" s="22">
        <f t="shared" si="185"/>
        <v>0</v>
      </c>
      <c r="AT397" s="112">
        <f t="shared" si="210"/>
        <v>0</v>
      </c>
      <c r="AU397" s="112">
        <f t="shared" si="211"/>
        <v>4821.6000000000004</v>
      </c>
      <c r="AV397" s="112">
        <f t="shared" si="212"/>
        <v>45805.200000000004</v>
      </c>
      <c r="AW397" s="112">
        <f t="shared" si="213"/>
        <v>54001.920000000006</v>
      </c>
      <c r="AX397" s="112">
        <f t="shared" si="214"/>
        <v>46769.520000000004</v>
      </c>
      <c r="AY397" s="112">
        <f t="shared" si="215"/>
        <v>49662.48</v>
      </c>
      <c r="AZ397" s="112">
        <f t="shared" si="216"/>
        <v>45323.040000000001</v>
      </c>
      <c r="BA397" s="112">
        <f t="shared" si="217"/>
        <v>53037.600000000006</v>
      </c>
      <c r="BB397" s="112">
        <f t="shared" si="218"/>
        <v>54966.240000000005</v>
      </c>
      <c r="BC397" s="112">
        <f t="shared" si="219"/>
        <v>53037.600000000006</v>
      </c>
      <c r="BD397" s="112">
        <f t="shared" si="220"/>
        <v>63645.120000000003</v>
      </c>
      <c r="BE397" s="112">
        <f t="shared" si="221"/>
        <v>69913.2</v>
      </c>
      <c r="BG397" s="112"/>
      <c r="BH397" s="184"/>
    </row>
    <row r="398" spans="1:60" x14ac:dyDescent="0.2">
      <c r="A398" t="s">
        <v>104</v>
      </c>
      <c r="B398" t="s">
        <v>1135</v>
      </c>
      <c r="C398" s="2" t="s">
        <v>477</v>
      </c>
      <c r="D398" s="2">
        <v>855848007366</v>
      </c>
      <c r="E398" s="2" t="s">
        <v>478</v>
      </c>
      <c r="F398" s="2" t="s">
        <v>2277</v>
      </c>
      <c r="G398" s="2" t="s">
        <v>475</v>
      </c>
      <c r="H398" s="2" t="s">
        <v>476</v>
      </c>
      <c r="I398" s="2" t="s">
        <v>1129</v>
      </c>
      <c r="J398" s="2" t="s">
        <v>3995</v>
      </c>
      <c r="K398" s="3">
        <v>188</v>
      </c>
      <c r="L398" s="25">
        <v>615.82000000000005</v>
      </c>
      <c r="M398" s="2" t="s">
        <v>2202</v>
      </c>
      <c r="N398" s="2" t="s">
        <v>28</v>
      </c>
      <c r="O398" s="3">
        <v>258</v>
      </c>
      <c r="P398" s="3">
        <v>561</v>
      </c>
      <c r="Q398" s="21">
        <f>SUMIF('On Orders'!$B:$B,$C398,'On Orders'!E:E)</f>
        <v>0</v>
      </c>
      <c r="R398" s="22">
        <f>SUMIF('On Orders'!$B:$B,$C398,'On Orders'!F:F)</f>
        <v>0</v>
      </c>
      <c r="S398" s="22">
        <f>SUMIF('On Orders'!$B:$B,$C398,'On Orders'!G:G)</f>
        <v>0</v>
      </c>
      <c r="T398" s="22">
        <f>SUMIF('On Orders'!$B:$B,$C398,'On Orders'!H:H)</f>
        <v>0</v>
      </c>
      <c r="U398" s="3">
        <f>IFERROR(VLOOKUP(B:B,'[1]SI vs ST'!$B:$P,15,0),0)</f>
        <v>117</v>
      </c>
      <c r="V398" s="3" cm="1">
        <f t="array" ref="V398:AA398">IFERROR(VLOOKUP(_xlfn.SINGLE(B:B),'[1]Pivot ST'!$D:$QP,{6,7,8,9,10,11},0),0)</f>
        <v>106</v>
      </c>
      <c r="W398" s="3">
        <v>70</v>
      </c>
      <c r="X398" s="3">
        <v>70</v>
      </c>
      <c r="Y398" s="3">
        <v>81</v>
      </c>
      <c r="Z398" s="3">
        <v>91</v>
      </c>
      <c r="AA398" s="3">
        <v>61</v>
      </c>
      <c r="AB398" s="3">
        <v>70</v>
      </c>
      <c r="AC398" s="3">
        <v>77</v>
      </c>
      <c r="AD398" s="3">
        <v>80</v>
      </c>
      <c r="AE398" s="3">
        <v>96</v>
      </c>
      <c r="AF398" s="3">
        <v>105</v>
      </c>
      <c r="AG398" s="31">
        <f t="shared" si="186"/>
        <v>570</v>
      </c>
      <c r="AH398" s="26">
        <f t="shared" si="187"/>
        <v>500</v>
      </c>
      <c r="AI398" s="26">
        <f t="shared" si="196"/>
        <v>423</v>
      </c>
      <c r="AJ398" s="26">
        <f t="shared" si="197"/>
        <v>343</v>
      </c>
      <c r="AK398" s="26">
        <f t="shared" si="198"/>
        <v>247</v>
      </c>
      <c r="AL398" s="26">
        <f t="shared" si="199"/>
        <v>142</v>
      </c>
      <c r="AM398" s="30">
        <f t="shared" si="204"/>
        <v>0</v>
      </c>
      <c r="AN398" s="30">
        <f t="shared" si="205"/>
        <v>0</v>
      </c>
      <c r="AO398" s="30">
        <f t="shared" si="206"/>
        <v>0</v>
      </c>
      <c r="AP398" s="30">
        <f t="shared" si="207"/>
        <v>0</v>
      </c>
      <c r="AQ398" s="30">
        <f t="shared" si="208"/>
        <v>0</v>
      </c>
      <c r="AR398" s="30">
        <f t="shared" si="209"/>
        <v>0</v>
      </c>
      <c r="AS398" s="22">
        <f t="shared" si="185"/>
        <v>0</v>
      </c>
      <c r="AT398" s="112">
        <f t="shared" si="210"/>
        <v>72050.94</v>
      </c>
      <c r="AU398" s="112">
        <f t="shared" si="211"/>
        <v>65276.920000000006</v>
      </c>
      <c r="AV398" s="112">
        <f t="shared" si="212"/>
        <v>43107.4</v>
      </c>
      <c r="AW398" s="112">
        <f t="shared" si="213"/>
        <v>43107.4</v>
      </c>
      <c r="AX398" s="112">
        <f t="shared" si="214"/>
        <v>49881.420000000006</v>
      </c>
      <c r="AY398" s="112">
        <f t="shared" si="215"/>
        <v>56039.62</v>
      </c>
      <c r="AZ398" s="112">
        <f t="shared" si="216"/>
        <v>37565.020000000004</v>
      </c>
      <c r="BA398" s="112">
        <f t="shared" si="217"/>
        <v>43107.4</v>
      </c>
      <c r="BB398" s="112">
        <f t="shared" si="218"/>
        <v>47418.140000000007</v>
      </c>
      <c r="BC398" s="112">
        <f t="shared" si="219"/>
        <v>49265.600000000006</v>
      </c>
      <c r="BD398" s="112">
        <f t="shared" si="220"/>
        <v>59118.720000000001</v>
      </c>
      <c r="BE398" s="112">
        <f t="shared" si="221"/>
        <v>64661.100000000006</v>
      </c>
      <c r="BG398" s="112"/>
      <c r="BH398" s="184"/>
    </row>
    <row r="399" spans="1:60" x14ac:dyDescent="0.2">
      <c r="A399" t="s">
        <v>104</v>
      </c>
      <c r="B399" t="s">
        <v>1136</v>
      </c>
      <c r="C399" s="2" t="s">
        <v>1137</v>
      </c>
      <c r="D399" s="2">
        <v>856504011116</v>
      </c>
      <c r="E399" s="2" t="s">
        <v>1138</v>
      </c>
      <c r="F399" s="2" t="s">
        <v>2277</v>
      </c>
      <c r="G399" s="2" t="s">
        <v>475</v>
      </c>
      <c r="H399" s="2" t="s">
        <v>476</v>
      </c>
      <c r="I399" s="2" t="s">
        <v>1129</v>
      </c>
      <c r="J399" s="2" t="s">
        <v>3995</v>
      </c>
      <c r="K399" s="3">
        <v>20</v>
      </c>
      <c r="L399" s="25">
        <v>2413.19</v>
      </c>
      <c r="M399" s="2" t="s">
        <v>2202</v>
      </c>
      <c r="N399" s="2" t="s">
        <v>28</v>
      </c>
      <c r="O399" s="3">
        <v>67</v>
      </c>
      <c r="P399" s="3">
        <v>111</v>
      </c>
      <c r="Q399" s="21">
        <f>SUMIF('On Orders'!$B:$B,$C399,'On Orders'!E:E)</f>
        <v>0</v>
      </c>
      <c r="R399" s="22">
        <f>SUMIF('On Orders'!$B:$B,$C399,'On Orders'!F:F)</f>
        <v>0</v>
      </c>
      <c r="S399" s="22">
        <f>SUMIF('On Orders'!$B:$B,$C399,'On Orders'!G:G)</f>
        <v>0</v>
      </c>
      <c r="T399" s="22">
        <f>SUMIF('On Orders'!$B:$B,$C399,'On Orders'!H:H)</f>
        <v>0</v>
      </c>
      <c r="U399" s="3">
        <f>IFERROR(VLOOKUP(B:B,'[1]SI vs ST'!$B:$P,15,0),0)</f>
        <v>0</v>
      </c>
      <c r="V399" s="3" cm="1">
        <f t="array" ref="V399:AA399">IFERROR(VLOOKUP(_xlfn.SINGLE(B:B),'[1]Pivot ST'!$D:$QP,{6,7,8,9,10,11},0),0)</f>
        <v>0</v>
      </c>
      <c r="W399" s="3">
        <v>24</v>
      </c>
      <c r="X399" s="3">
        <v>16</v>
      </c>
      <c r="Y399" s="3">
        <v>20</v>
      </c>
      <c r="Z399" s="3">
        <v>12</v>
      </c>
      <c r="AA399" s="3">
        <v>25</v>
      </c>
      <c r="AB399" s="3">
        <v>29</v>
      </c>
      <c r="AC399" s="3">
        <v>29</v>
      </c>
      <c r="AD399" s="3">
        <v>24</v>
      </c>
      <c r="AE399" s="3">
        <v>29</v>
      </c>
      <c r="AF399" s="3">
        <v>32</v>
      </c>
      <c r="AG399" s="31">
        <f t="shared" si="186"/>
        <v>133</v>
      </c>
      <c r="AH399" s="26">
        <f t="shared" si="187"/>
        <v>104</v>
      </c>
      <c r="AI399" s="26">
        <f t="shared" si="196"/>
        <v>75</v>
      </c>
      <c r="AJ399" s="26">
        <f t="shared" si="197"/>
        <v>51</v>
      </c>
      <c r="AK399" s="26">
        <f t="shared" si="198"/>
        <v>22</v>
      </c>
      <c r="AL399" s="26">
        <f t="shared" si="199"/>
        <v>-10</v>
      </c>
      <c r="AM399" s="30">
        <f t="shared" si="204"/>
        <v>0</v>
      </c>
      <c r="AN399" s="30">
        <f t="shared" si="205"/>
        <v>0</v>
      </c>
      <c r="AO399" s="30">
        <f t="shared" si="206"/>
        <v>0</v>
      </c>
      <c r="AP399" s="30">
        <f t="shared" si="207"/>
        <v>0</v>
      </c>
      <c r="AQ399" s="30">
        <f t="shared" si="208"/>
        <v>0</v>
      </c>
      <c r="AR399" s="30">
        <f t="shared" si="209"/>
        <v>10</v>
      </c>
      <c r="AS399" s="22">
        <f t="shared" si="185"/>
        <v>10</v>
      </c>
      <c r="AT399" s="112">
        <f t="shared" si="210"/>
        <v>0</v>
      </c>
      <c r="AU399" s="112">
        <f t="shared" si="211"/>
        <v>0</v>
      </c>
      <c r="AV399" s="112">
        <f t="shared" si="212"/>
        <v>57916.56</v>
      </c>
      <c r="AW399" s="112">
        <f t="shared" si="213"/>
        <v>38611.040000000001</v>
      </c>
      <c r="AX399" s="112">
        <f t="shared" si="214"/>
        <v>48263.8</v>
      </c>
      <c r="AY399" s="112">
        <f t="shared" si="215"/>
        <v>28958.28</v>
      </c>
      <c r="AZ399" s="112">
        <f t="shared" si="216"/>
        <v>60329.75</v>
      </c>
      <c r="BA399" s="112">
        <f t="shared" si="217"/>
        <v>69982.509999999995</v>
      </c>
      <c r="BB399" s="112">
        <f t="shared" si="218"/>
        <v>69982.509999999995</v>
      </c>
      <c r="BC399" s="112">
        <f t="shared" si="219"/>
        <v>57916.56</v>
      </c>
      <c r="BD399" s="112">
        <f t="shared" si="220"/>
        <v>69982.509999999995</v>
      </c>
      <c r="BE399" s="112">
        <f t="shared" si="221"/>
        <v>77222.080000000002</v>
      </c>
      <c r="BG399" s="112"/>
      <c r="BH399" s="184"/>
    </row>
    <row r="400" spans="1:60" x14ac:dyDescent="0.2">
      <c r="A400" t="s">
        <v>104</v>
      </c>
      <c r="B400" t="s">
        <v>1139</v>
      </c>
      <c r="C400" s="2" t="s">
        <v>1140</v>
      </c>
      <c r="D400" s="2">
        <v>856504011123</v>
      </c>
      <c r="E400" s="2" t="s">
        <v>1141</v>
      </c>
      <c r="F400" s="2" t="s">
        <v>2277</v>
      </c>
      <c r="G400" s="2" t="s">
        <v>475</v>
      </c>
      <c r="H400" s="2" t="s">
        <v>476</v>
      </c>
      <c r="I400" s="2" t="s">
        <v>1129</v>
      </c>
      <c r="J400" s="2" t="s">
        <v>3995</v>
      </c>
      <c r="K400" s="3">
        <v>20</v>
      </c>
      <c r="L400" s="25">
        <v>2413.19</v>
      </c>
      <c r="M400" s="2" t="s">
        <v>2202</v>
      </c>
      <c r="N400" s="2" t="s">
        <v>28</v>
      </c>
      <c r="O400" s="3">
        <v>48</v>
      </c>
      <c r="P400" s="3">
        <v>101</v>
      </c>
      <c r="Q400" s="21">
        <f>SUMIF('On Orders'!$B:$B,$C400,'On Orders'!E:E)</f>
        <v>0</v>
      </c>
      <c r="R400" s="22">
        <f>SUMIF('On Orders'!$B:$B,$C400,'On Orders'!F:F)</f>
        <v>0</v>
      </c>
      <c r="S400" s="22">
        <f>SUMIF('On Orders'!$B:$B,$C400,'On Orders'!G:G)</f>
        <v>0</v>
      </c>
      <c r="T400" s="22">
        <f>SUMIF('On Orders'!$B:$B,$C400,'On Orders'!H:H)</f>
        <v>0</v>
      </c>
      <c r="U400" s="3">
        <f>IFERROR(VLOOKUP(B:B,'[1]SI vs ST'!$B:$P,15,0),0)</f>
        <v>10</v>
      </c>
      <c r="V400" s="3" cm="1">
        <f t="array" ref="V400:AA400">IFERROR(VLOOKUP(_xlfn.SINGLE(B:B),'[1]Pivot ST'!$D:$QP,{6,7,8,9,10,11},0),0)</f>
        <v>18</v>
      </c>
      <c r="W400" s="3">
        <v>16</v>
      </c>
      <c r="X400" s="3">
        <v>14</v>
      </c>
      <c r="Y400" s="3">
        <v>23</v>
      </c>
      <c r="Z400" s="3">
        <v>19</v>
      </c>
      <c r="AA400" s="3">
        <v>22</v>
      </c>
      <c r="AB400" s="3">
        <v>25</v>
      </c>
      <c r="AC400" s="3">
        <v>19</v>
      </c>
      <c r="AD400" s="3">
        <v>23</v>
      </c>
      <c r="AE400" s="3">
        <v>27</v>
      </c>
      <c r="AF400" s="3">
        <v>30</v>
      </c>
      <c r="AG400" s="31">
        <f t="shared" si="186"/>
        <v>107</v>
      </c>
      <c r="AH400" s="26">
        <f t="shared" si="187"/>
        <v>82</v>
      </c>
      <c r="AI400" s="26">
        <f t="shared" si="196"/>
        <v>63</v>
      </c>
      <c r="AJ400" s="26">
        <f t="shared" si="197"/>
        <v>40</v>
      </c>
      <c r="AK400" s="26">
        <f t="shared" si="198"/>
        <v>13</v>
      </c>
      <c r="AL400" s="26">
        <f t="shared" si="199"/>
        <v>-17</v>
      </c>
      <c r="AM400" s="30">
        <f t="shared" si="204"/>
        <v>0</v>
      </c>
      <c r="AN400" s="30">
        <f t="shared" si="205"/>
        <v>0</v>
      </c>
      <c r="AO400" s="30">
        <f t="shared" si="206"/>
        <v>0</v>
      </c>
      <c r="AP400" s="30">
        <f t="shared" si="207"/>
        <v>0</v>
      </c>
      <c r="AQ400" s="30">
        <f t="shared" si="208"/>
        <v>0</v>
      </c>
      <c r="AR400" s="30">
        <f t="shared" si="209"/>
        <v>17</v>
      </c>
      <c r="AS400" s="22">
        <f t="shared" si="185"/>
        <v>17</v>
      </c>
      <c r="AT400" s="112">
        <f t="shared" si="210"/>
        <v>24131.9</v>
      </c>
      <c r="AU400" s="112">
        <f t="shared" si="211"/>
        <v>43437.42</v>
      </c>
      <c r="AV400" s="112">
        <f t="shared" si="212"/>
        <v>38611.040000000001</v>
      </c>
      <c r="AW400" s="112">
        <f t="shared" si="213"/>
        <v>33784.660000000003</v>
      </c>
      <c r="AX400" s="112">
        <f t="shared" si="214"/>
        <v>55503.37</v>
      </c>
      <c r="AY400" s="112">
        <f t="shared" si="215"/>
        <v>45850.61</v>
      </c>
      <c r="AZ400" s="112">
        <f t="shared" si="216"/>
        <v>53090.18</v>
      </c>
      <c r="BA400" s="112">
        <f t="shared" si="217"/>
        <v>60329.75</v>
      </c>
      <c r="BB400" s="112">
        <f t="shared" si="218"/>
        <v>45850.61</v>
      </c>
      <c r="BC400" s="112">
        <f t="shared" si="219"/>
        <v>55503.37</v>
      </c>
      <c r="BD400" s="112">
        <f t="shared" si="220"/>
        <v>65156.130000000005</v>
      </c>
      <c r="BE400" s="112">
        <f t="shared" si="221"/>
        <v>72395.7</v>
      </c>
      <c r="BG400" s="112"/>
      <c r="BH400" s="184"/>
    </row>
    <row r="401" spans="1:60" x14ac:dyDescent="0.2">
      <c r="A401" t="s">
        <v>104</v>
      </c>
      <c r="B401" t="s">
        <v>1142</v>
      </c>
      <c r="C401" s="2" t="s">
        <v>588</v>
      </c>
      <c r="D401" s="2">
        <v>856504011697</v>
      </c>
      <c r="E401" s="2" t="s">
        <v>589</v>
      </c>
      <c r="F401" s="2" t="s">
        <v>2277</v>
      </c>
      <c r="G401" s="2" t="s">
        <v>475</v>
      </c>
      <c r="H401" s="2" t="s">
        <v>476</v>
      </c>
      <c r="I401" s="2" t="s">
        <v>1129</v>
      </c>
      <c r="J401" s="2" t="s">
        <v>3995</v>
      </c>
      <c r="K401" s="3">
        <v>300</v>
      </c>
      <c r="L401" s="25">
        <v>1008.06</v>
      </c>
      <c r="M401" s="2" t="s">
        <v>2202</v>
      </c>
      <c r="N401" s="2" t="s">
        <v>28</v>
      </c>
      <c r="O401" s="3">
        <v>130</v>
      </c>
      <c r="P401" s="3">
        <v>40</v>
      </c>
      <c r="Q401" s="21">
        <f>SUMIF('On Orders'!$B:$B,$C401,'On Orders'!E:E)</f>
        <v>0</v>
      </c>
      <c r="R401" s="22">
        <f>SUMIF('On Orders'!$B:$B,$C401,'On Orders'!F:F)</f>
        <v>0</v>
      </c>
      <c r="S401" s="22">
        <f>SUMIF('On Orders'!$B:$B,$C401,'On Orders'!G:G)</f>
        <v>0</v>
      </c>
      <c r="T401" s="22">
        <f>SUMIF('On Orders'!$B:$B,$C401,'On Orders'!H:H)</f>
        <v>0</v>
      </c>
      <c r="U401" s="3">
        <f>IFERROR(VLOOKUP(B:B,'[1]SI vs ST'!$B:$P,15,0),0)</f>
        <v>89</v>
      </c>
      <c r="V401" s="3" cm="1">
        <f t="array" ref="V401:AA401">IFERROR(VLOOKUP(_xlfn.SINGLE(B:B),'[1]Pivot ST'!$D:$QP,{6,7,8,9,10,11},0),0)</f>
        <v>65</v>
      </c>
      <c r="W401" s="3">
        <v>59</v>
      </c>
      <c r="X401" s="3">
        <v>57</v>
      </c>
      <c r="Y401" s="3">
        <v>68</v>
      </c>
      <c r="Z401" s="3">
        <v>66</v>
      </c>
      <c r="AA401" s="3">
        <v>52</v>
      </c>
      <c r="AB401" s="3">
        <v>67</v>
      </c>
      <c r="AC401" s="3">
        <v>55</v>
      </c>
      <c r="AD401" s="3">
        <v>62</v>
      </c>
      <c r="AE401" s="3">
        <v>75</v>
      </c>
      <c r="AF401" s="3">
        <v>82</v>
      </c>
      <c r="AG401" s="31">
        <f t="shared" si="186"/>
        <v>-182</v>
      </c>
      <c r="AH401" s="26">
        <f t="shared" si="187"/>
        <v>-67</v>
      </c>
      <c r="AI401" s="26">
        <f t="shared" si="196"/>
        <v>-55</v>
      </c>
      <c r="AJ401" s="26">
        <f t="shared" si="197"/>
        <v>-62</v>
      </c>
      <c r="AK401" s="26">
        <f t="shared" si="198"/>
        <v>-75</v>
      </c>
      <c r="AL401" s="26">
        <f t="shared" si="199"/>
        <v>-82</v>
      </c>
      <c r="AM401" s="30">
        <f t="shared" si="204"/>
        <v>182</v>
      </c>
      <c r="AN401" s="30">
        <f t="shared" si="205"/>
        <v>67</v>
      </c>
      <c r="AO401" s="30">
        <f t="shared" si="206"/>
        <v>55</v>
      </c>
      <c r="AP401" s="30">
        <f t="shared" si="207"/>
        <v>62</v>
      </c>
      <c r="AQ401" s="30">
        <f t="shared" si="208"/>
        <v>75</v>
      </c>
      <c r="AR401" s="30">
        <f t="shared" si="209"/>
        <v>82</v>
      </c>
      <c r="AS401" s="22">
        <f t="shared" si="185"/>
        <v>523</v>
      </c>
      <c r="AT401" s="112">
        <f t="shared" si="210"/>
        <v>89717.34</v>
      </c>
      <c r="AU401" s="112">
        <f t="shared" si="211"/>
        <v>65523.899999999994</v>
      </c>
      <c r="AV401" s="112">
        <f t="shared" si="212"/>
        <v>59475.539999999994</v>
      </c>
      <c r="AW401" s="112">
        <f t="shared" si="213"/>
        <v>57459.42</v>
      </c>
      <c r="AX401" s="112">
        <f t="shared" si="214"/>
        <v>68548.08</v>
      </c>
      <c r="AY401" s="112">
        <f t="shared" si="215"/>
        <v>66531.959999999992</v>
      </c>
      <c r="AZ401" s="112">
        <f t="shared" si="216"/>
        <v>52419.119999999995</v>
      </c>
      <c r="BA401" s="112">
        <f t="shared" si="217"/>
        <v>67540.01999999999</v>
      </c>
      <c r="BB401" s="112">
        <f t="shared" si="218"/>
        <v>55443.299999999996</v>
      </c>
      <c r="BC401" s="112">
        <f t="shared" si="219"/>
        <v>62499.719999999994</v>
      </c>
      <c r="BD401" s="112">
        <f t="shared" si="220"/>
        <v>75604.5</v>
      </c>
      <c r="BE401" s="112">
        <f t="shared" si="221"/>
        <v>82660.92</v>
      </c>
      <c r="BG401" s="112"/>
      <c r="BH401" s="184"/>
    </row>
    <row r="402" spans="1:60" x14ac:dyDescent="0.2">
      <c r="A402" t="s">
        <v>104</v>
      </c>
      <c r="B402" t="s">
        <v>1143</v>
      </c>
      <c r="C402" s="2" t="s">
        <v>586</v>
      </c>
      <c r="D402" s="2">
        <v>856504014810</v>
      </c>
      <c r="E402" s="2" t="s">
        <v>587</v>
      </c>
      <c r="F402" s="2" t="s">
        <v>2277</v>
      </c>
      <c r="G402" s="2" t="s">
        <v>475</v>
      </c>
      <c r="H402" s="2" t="s">
        <v>476</v>
      </c>
      <c r="I402" s="2" t="s">
        <v>1129</v>
      </c>
      <c r="J402" s="2" t="s">
        <v>3995</v>
      </c>
      <c r="K402" s="3">
        <v>60</v>
      </c>
      <c r="L402" s="25">
        <v>1008.06</v>
      </c>
      <c r="M402" s="2" t="s">
        <v>2204</v>
      </c>
      <c r="N402" s="2" t="s">
        <v>66</v>
      </c>
      <c r="O402" s="3">
        <v>75</v>
      </c>
      <c r="P402" s="3">
        <v>48</v>
      </c>
      <c r="Q402" s="21">
        <f>SUMIF('On Orders'!$B:$B,$C402,'On Orders'!E:E)</f>
        <v>0</v>
      </c>
      <c r="R402" s="22">
        <f>SUMIF('On Orders'!$B:$B,$C402,'On Orders'!F:F)</f>
        <v>0</v>
      </c>
      <c r="S402" s="22">
        <f>SUMIF('On Orders'!$B:$B,$C402,'On Orders'!G:G)</f>
        <v>0</v>
      </c>
      <c r="T402" s="22">
        <f>SUMIF('On Orders'!$B:$B,$C402,'On Orders'!H:H)</f>
        <v>0</v>
      </c>
      <c r="U402" s="3">
        <f>IFERROR(VLOOKUP(B:B,'[1]SI vs ST'!$B:$P,15,0),0)</f>
        <v>25</v>
      </c>
      <c r="V402" s="3" cm="1">
        <f t="array" ref="V402:AA402">IFERROR(VLOOKUP(_xlfn.SINGLE(B:B),'[1]Pivot ST'!$D:$QP,{6,7,8,9,10,11},0),0)</f>
        <v>20</v>
      </c>
      <c r="W402" s="3">
        <v>11</v>
      </c>
      <c r="X402" s="3">
        <v>16</v>
      </c>
      <c r="Y402" s="3">
        <v>10</v>
      </c>
      <c r="Z402" s="3">
        <v>12</v>
      </c>
      <c r="AA402" s="3">
        <v>23</v>
      </c>
      <c r="AB402" s="3">
        <v>15</v>
      </c>
      <c r="AC402" s="3">
        <v>11</v>
      </c>
      <c r="AD402" s="3">
        <v>12</v>
      </c>
      <c r="AE402" s="3">
        <v>14</v>
      </c>
      <c r="AF402" s="3">
        <v>15</v>
      </c>
      <c r="AG402" s="31">
        <f t="shared" si="186"/>
        <v>40</v>
      </c>
      <c r="AH402" s="26">
        <f t="shared" si="187"/>
        <v>25</v>
      </c>
      <c r="AI402" s="26">
        <f t="shared" si="196"/>
        <v>14</v>
      </c>
      <c r="AJ402" s="26">
        <f t="shared" si="197"/>
        <v>2</v>
      </c>
      <c r="AK402" s="26">
        <f t="shared" si="198"/>
        <v>-12</v>
      </c>
      <c r="AL402" s="26">
        <f t="shared" si="199"/>
        <v>-15</v>
      </c>
      <c r="AM402" s="30">
        <f t="shared" si="204"/>
        <v>0</v>
      </c>
      <c r="AN402" s="30">
        <f t="shared" si="205"/>
        <v>0</v>
      </c>
      <c r="AO402" s="30">
        <f t="shared" si="206"/>
        <v>0</v>
      </c>
      <c r="AP402" s="30">
        <f t="shared" si="207"/>
        <v>0</v>
      </c>
      <c r="AQ402" s="30">
        <f t="shared" si="208"/>
        <v>0</v>
      </c>
      <c r="AR402" s="30">
        <f t="shared" si="209"/>
        <v>0</v>
      </c>
      <c r="AS402" s="22">
        <f t="shared" si="185"/>
        <v>0</v>
      </c>
      <c r="AT402" s="112">
        <f t="shared" si="210"/>
        <v>25201.5</v>
      </c>
      <c r="AU402" s="112">
        <f t="shared" si="211"/>
        <v>20161.199999999997</v>
      </c>
      <c r="AV402" s="112">
        <f t="shared" si="212"/>
        <v>11088.66</v>
      </c>
      <c r="AW402" s="112">
        <f t="shared" si="213"/>
        <v>16128.96</v>
      </c>
      <c r="AX402" s="112">
        <f t="shared" si="214"/>
        <v>10080.599999999999</v>
      </c>
      <c r="AY402" s="112">
        <f t="shared" si="215"/>
        <v>12096.72</v>
      </c>
      <c r="AZ402" s="112">
        <f t="shared" si="216"/>
        <v>23185.379999999997</v>
      </c>
      <c r="BA402" s="112">
        <f t="shared" si="217"/>
        <v>15120.9</v>
      </c>
      <c r="BB402" s="112">
        <f t="shared" si="218"/>
        <v>11088.66</v>
      </c>
      <c r="BC402" s="112">
        <f t="shared" si="219"/>
        <v>12096.72</v>
      </c>
      <c r="BD402" s="112">
        <f t="shared" si="220"/>
        <v>14112.84</v>
      </c>
      <c r="BE402" s="112">
        <f t="shared" si="221"/>
        <v>15120.9</v>
      </c>
      <c r="BG402" s="112"/>
      <c r="BH402" s="184"/>
    </row>
    <row r="403" spans="1:60" x14ac:dyDescent="0.2">
      <c r="A403" t="s">
        <v>104</v>
      </c>
      <c r="B403" t="s">
        <v>1144</v>
      </c>
      <c r="C403" s="2" t="s">
        <v>483</v>
      </c>
      <c r="D403" s="2">
        <v>856504014827</v>
      </c>
      <c r="E403" s="2" t="s">
        <v>484</v>
      </c>
      <c r="F403" s="2" t="s">
        <v>2277</v>
      </c>
      <c r="G403" s="2" t="s">
        <v>475</v>
      </c>
      <c r="H403" s="2" t="s">
        <v>476</v>
      </c>
      <c r="I403" s="2" t="s">
        <v>1129</v>
      </c>
      <c r="J403" s="2" t="s">
        <v>3995</v>
      </c>
      <c r="K403" s="3">
        <v>60</v>
      </c>
      <c r="L403" s="25">
        <v>1008.06</v>
      </c>
      <c r="M403" s="2" t="s">
        <v>2204</v>
      </c>
      <c r="N403" s="2" t="s">
        <v>66</v>
      </c>
      <c r="O403" s="3">
        <v>68</v>
      </c>
      <c r="P403" s="3">
        <v>61</v>
      </c>
      <c r="Q403" s="21">
        <f>SUMIF('On Orders'!$B:$B,$C403,'On Orders'!E:E)</f>
        <v>0</v>
      </c>
      <c r="R403" s="22">
        <f>SUMIF('On Orders'!$B:$B,$C403,'On Orders'!F:F)</f>
        <v>0</v>
      </c>
      <c r="S403" s="22">
        <f>SUMIF('On Orders'!$B:$B,$C403,'On Orders'!G:G)</f>
        <v>0</v>
      </c>
      <c r="T403" s="22">
        <f>SUMIF('On Orders'!$B:$B,$C403,'On Orders'!H:H)</f>
        <v>0</v>
      </c>
      <c r="U403" s="3">
        <f>IFERROR(VLOOKUP(B:B,'[1]SI vs ST'!$B:$P,15,0),0)</f>
        <v>25</v>
      </c>
      <c r="V403" s="3" cm="1">
        <f t="array" ref="V403:AA403">IFERROR(VLOOKUP(_xlfn.SINGLE(B:B),'[1]Pivot ST'!$D:$QP,{6,7,8,9,10,11},0),0)</f>
        <v>14</v>
      </c>
      <c r="W403" s="3">
        <v>13</v>
      </c>
      <c r="X403" s="3">
        <v>20</v>
      </c>
      <c r="Y403" s="3">
        <v>7</v>
      </c>
      <c r="Z403" s="3">
        <v>16</v>
      </c>
      <c r="AA403" s="3">
        <v>23</v>
      </c>
      <c r="AB403" s="3">
        <v>15</v>
      </c>
      <c r="AC403" s="3">
        <v>11</v>
      </c>
      <c r="AD403" s="3">
        <v>12</v>
      </c>
      <c r="AE403" s="3">
        <v>14</v>
      </c>
      <c r="AF403" s="3">
        <v>15</v>
      </c>
      <c r="AG403" s="31">
        <f t="shared" si="186"/>
        <v>46</v>
      </c>
      <c r="AH403" s="26">
        <f t="shared" si="187"/>
        <v>31</v>
      </c>
      <c r="AI403" s="26">
        <f t="shared" si="196"/>
        <v>20</v>
      </c>
      <c r="AJ403" s="26">
        <f t="shared" si="197"/>
        <v>8</v>
      </c>
      <c r="AK403" s="26">
        <f t="shared" si="198"/>
        <v>-6</v>
      </c>
      <c r="AL403" s="26">
        <f t="shared" si="199"/>
        <v>-15</v>
      </c>
      <c r="AM403" s="30">
        <f t="shared" si="204"/>
        <v>0</v>
      </c>
      <c r="AN403" s="30">
        <f t="shared" si="205"/>
        <v>0</v>
      </c>
      <c r="AO403" s="30">
        <f t="shared" si="206"/>
        <v>0</v>
      </c>
      <c r="AP403" s="30">
        <f t="shared" si="207"/>
        <v>0</v>
      </c>
      <c r="AQ403" s="30">
        <f t="shared" si="208"/>
        <v>0</v>
      </c>
      <c r="AR403" s="30">
        <f t="shared" si="209"/>
        <v>0</v>
      </c>
      <c r="AS403" s="22">
        <f t="shared" si="185"/>
        <v>0</v>
      </c>
      <c r="AT403" s="112">
        <f t="shared" si="210"/>
        <v>25201.5</v>
      </c>
      <c r="AU403" s="112">
        <f t="shared" si="211"/>
        <v>14112.84</v>
      </c>
      <c r="AV403" s="112">
        <f t="shared" si="212"/>
        <v>13104.779999999999</v>
      </c>
      <c r="AW403" s="112">
        <f t="shared" si="213"/>
        <v>20161.199999999997</v>
      </c>
      <c r="AX403" s="112">
        <f t="shared" si="214"/>
        <v>7056.42</v>
      </c>
      <c r="AY403" s="112">
        <f t="shared" si="215"/>
        <v>16128.96</v>
      </c>
      <c r="AZ403" s="112">
        <f t="shared" si="216"/>
        <v>23185.379999999997</v>
      </c>
      <c r="BA403" s="112">
        <f t="shared" si="217"/>
        <v>15120.9</v>
      </c>
      <c r="BB403" s="112">
        <f t="shared" si="218"/>
        <v>11088.66</v>
      </c>
      <c r="BC403" s="112">
        <f t="shared" si="219"/>
        <v>12096.72</v>
      </c>
      <c r="BD403" s="112">
        <f t="shared" si="220"/>
        <v>14112.84</v>
      </c>
      <c r="BE403" s="112">
        <f t="shared" si="221"/>
        <v>15120.9</v>
      </c>
      <c r="BG403" s="112"/>
      <c r="BH403" s="184"/>
    </row>
    <row r="404" spans="1:60" x14ac:dyDescent="0.2">
      <c r="A404" t="s">
        <v>104</v>
      </c>
      <c r="B404" t="s">
        <v>1145</v>
      </c>
      <c r="C404" s="2" t="s">
        <v>479</v>
      </c>
      <c r="D404" s="2">
        <v>856504014919</v>
      </c>
      <c r="E404" s="2" t="s">
        <v>480</v>
      </c>
      <c r="F404" s="2" t="s">
        <v>2277</v>
      </c>
      <c r="G404" s="2" t="s">
        <v>475</v>
      </c>
      <c r="H404" s="2" t="s">
        <v>476</v>
      </c>
      <c r="I404" s="2" t="s">
        <v>1129</v>
      </c>
      <c r="J404" s="2" t="s">
        <v>3995</v>
      </c>
      <c r="K404" s="3">
        <v>188</v>
      </c>
      <c r="L404" s="25">
        <v>615.82000000000005</v>
      </c>
      <c r="M404" s="2" t="s">
        <v>2203</v>
      </c>
      <c r="N404" s="2" t="s">
        <v>28</v>
      </c>
      <c r="O404" s="3">
        <v>254</v>
      </c>
      <c r="P404" s="3">
        <v>75</v>
      </c>
      <c r="Q404" s="21">
        <f>SUMIF('On Orders'!$B:$B,$C404,'On Orders'!E:E)</f>
        <v>0</v>
      </c>
      <c r="R404" s="22">
        <f>SUMIF('On Orders'!$B:$B,$C404,'On Orders'!F:F)</f>
        <v>0</v>
      </c>
      <c r="S404" s="22">
        <f>SUMIF('On Orders'!$B:$B,$C404,'On Orders'!G:G)</f>
        <v>0</v>
      </c>
      <c r="T404" s="22">
        <f>SUMIF('On Orders'!$B:$B,$C404,'On Orders'!H:H)</f>
        <v>0</v>
      </c>
      <c r="U404" s="3">
        <f>IFERROR(VLOOKUP(B:B,'[1]SI vs ST'!$B:$P,15,0),0)</f>
        <v>67</v>
      </c>
      <c r="V404" s="3" cm="1">
        <f t="array" ref="V404:AA404">IFERROR(VLOOKUP(_xlfn.SINGLE(B:B),'[1]Pivot ST'!$D:$QP,{6,7,8,9,10,11},0),0)</f>
        <v>38</v>
      </c>
      <c r="W404" s="3">
        <v>25</v>
      </c>
      <c r="X404" s="3">
        <v>27</v>
      </c>
      <c r="Y404" s="3">
        <v>27</v>
      </c>
      <c r="Z404" s="3">
        <v>42</v>
      </c>
      <c r="AA404" s="3">
        <v>39</v>
      </c>
      <c r="AB404" s="3">
        <v>21</v>
      </c>
      <c r="AC404" s="3">
        <v>16</v>
      </c>
      <c r="AD404" s="3">
        <v>22</v>
      </c>
      <c r="AE404" s="3">
        <v>26</v>
      </c>
      <c r="AF404" s="3">
        <v>28</v>
      </c>
      <c r="AG404" s="31">
        <f t="shared" si="186"/>
        <v>102</v>
      </c>
      <c r="AH404" s="26">
        <f t="shared" si="187"/>
        <v>81</v>
      </c>
      <c r="AI404" s="26">
        <f t="shared" si="196"/>
        <v>65</v>
      </c>
      <c r="AJ404" s="26">
        <f t="shared" si="197"/>
        <v>43</v>
      </c>
      <c r="AK404" s="26">
        <f t="shared" si="198"/>
        <v>17</v>
      </c>
      <c r="AL404" s="26">
        <f t="shared" si="199"/>
        <v>-11</v>
      </c>
      <c r="AM404" s="30">
        <f t="shared" si="204"/>
        <v>0</v>
      </c>
      <c r="AN404" s="30">
        <f t="shared" si="205"/>
        <v>0</v>
      </c>
      <c r="AO404" s="30">
        <f t="shared" si="206"/>
        <v>0</v>
      </c>
      <c r="AP404" s="30">
        <f t="shared" si="207"/>
        <v>0</v>
      </c>
      <c r="AQ404" s="30">
        <f t="shared" si="208"/>
        <v>0</v>
      </c>
      <c r="AR404" s="30">
        <f t="shared" si="209"/>
        <v>11</v>
      </c>
      <c r="AS404" s="22">
        <f t="shared" si="185"/>
        <v>11</v>
      </c>
      <c r="AT404" s="112">
        <f t="shared" si="210"/>
        <v>41259.94</v>
      </c>
      <c r="AU404" s="112">
        <f t="shared" si="211"/>
        <v>23401.160000000003</v>
      </c>
      <c r="AV404" s="112">
        <f t="shared" si="212"/>
        <v>15395.500000000002</v>
      </c>
      <c r="AW404" s="112">
        <f t="shared" si="213"/>
        <v>16627.140000000003</v>
      </c>
      <c r="AX404" s="112">
        <f t="shared" si="214"/>
        <v>16627.140000000003</v>
      </c>
      <c r="AY404" s="112">
        <f t="shared" si="215"/>
        <v>25864.440000000002</v>
      </c>
      <c r="AZ404" s="112">
        <f t="shared" si="216"/>
        <v>24016.980000000003</v>
      </c>
      <c r="BA404" s="112">
        <f t="shared" si="217"/>
        <v>12932.220000000001</v>
      </c>
      <c r="BB404" s="112">
        <f t="shared" si="218"/>
        <v>9853.1200000000008</v>
      </c>
      <c r="BC404" s="112">
        <f t="shared" si="219"/>
        <v>13548.04</v>
      </c>
      <c r="BD404" s="112">
        <f t="shared" si="220"/>
        <v>16011.320000000002</v>
      </c>
      <c r="BE404" s="112">
        <f t="shared" si="221"/>
        <v>17242.960000000003</v>
      </c>
      <c r="BG404" s="112"/>
      <c r="BH404" s="184"/>
    </row>
    <row r="405" spans="1:60" x14ac:dyDescent="0.2">
      <c r="A405" t="s">
        <v>104</v>
      </c>
      <c r="B405" t="s">
        <v>1146</v>
      </c>
      <c r="C405" s="2" t="s">
        <v>473</v>
      </c>
      <c r="D405" s="2">
        <v>856500018522</v>
      </c>
      <c r="E405" s="2" t="s">
        <v>474</v>
      </c>
      <c r="F405" s="2" t="s">
        <v>2277</v>
      </c>
      <c r="G405" s="2" t="s">
        <v>475</v>
      </c>
      <c r="H405" s="2" t="s">
        <v>476</v>
      </c>
      <c r="I405" s="2" t="s">
        <v>1129</v>
      </c>
      <c r="J405" s="2" t="s">
        <v>3995</v>
      </c>
      <c r="K405" s="3">
        <v>188</v>
      </c>
      <c r="L405" s="25">
        <v>615.82000000000005</v>
      </c>
      <c r="M405" s="2" t="s">
        <v>2202</v>
      </c>
      <c r="N405" s="2" t="s">
        <v>28</v>
      </c>
      <c r="O405" s="3">
        <v>265</v>
      </c>
      <c r="P405" s="3">
        <v>574</v>
      </c>
      <c r="Q405" s="21">
        <f>SUMIF('On Orders'!$B:$B,$C405,'On Orders'!E:E)</f>
        <v>0</v>
      </c>
      <c r="R405" s="22">
        <f>SUMIF('On Orders'!$B:$B,$C405,'On Orders'!F:F)</f>
        <v>0</v>
      </c>
      <c r="S405" s="22">
        <f>SUMIF('On Orders'!$B:$B,$C405,'On Orders'!G:G)</f>
        <v>0</v>
      </c>
      <c r="T405" s="22">
        <f>SUMIF('On Orders'!$B:$B,$C405,'On Orders'!H:H)</f>
        <v>0</v>
      </c>
      <c r="U405" s="3">
        <f>IFERROR(VLOOKUP(B:B,'[1]SI vs ST'!$B:$P,15,0),0)</f>
        <v>109</v>
      </c>
      <c r="V405" s="3" cm="1">
        <f t="array" ref="V405:AA405">IFERROR(VLOOKUP(_xlfn.SINGLE(B:B),'[1]Pivot ST'!$D:$QP,{6,7,8,9,10,11},0),0)</f>
        <v>115</v>
      </c>
      <c r="W405" s="3">
        <v>67</v>
      </c>
      <c r="X405" s="3">
        <v>75</v>
      </c>
      <c r="Y405" s="3">
        <v>70</v>
      </c>
      <c r="Z405" s="3">
        <v>81</v>
      </c>
      <c r="AA405" s="3">
        <v>100</v>
      </c>
      <c r="AB405" s="3">
        <v>74</v>
      </c>
      <c r="AC405" s="3">
        <v>72</v>
      </c>
      <c r="AD405" s="3">
        <v>76</v>
      </c>
      <c r="AE405" s="3">
        <v>91</v>
      </c>
      <c r="AF405" s="3">
        <v>101</v>
      </c>
      <c r="AG405" s="31">
        <f t="shared" si="186"/>
        <v>551</v>
      </c>
      <c r="AH405" s="26">
        <f t="shared" si="187"/>
        <v>477</v>
      </c>
      <c r="AI405" s="26">
        <f t="shared" si="196"/>
        <v>405</v>
      </c>
      <c r="AJ405" s="26">
        <f t="shared" si="197"/>
        <v>329</v>
      </c>
      <c r="AK405" s="26">
        <f t="shared" si="198"/>
        <v>238</v>
      </c>
      <c r="AL405" s="26">
        <f t="shared" si="199"/>
        <v>137</v>
      </c>
      <c r="AM405" s="30">
        <f t="shared" si="204"/>
        <v>0</v>
      </c>
      <c r="AN405" s="30">
        <f t="shared" si="205"/>
        <v>0</v>
      </c>
      <c r="AO405" s="30">
        <f t="shared" si="206"/>
        <v>0</v>
      </c>
      <c r="AP405" s="30">
        <f t="shared" si="207"/>
        <v>0</v>
      </c>
      <c r="AQ405" s="30">
        <f t="shared" si="208"/>
        <v>0</v>
      </c>
      <c r="AR405" s="30">
        <f t="shared" si="209"/>
        <v>0</v>
      </c>
      <c r="AS405" s="22">
        <f t="shared" si="185"/>
        <v>0</v>
      </c>
      <c r="AT405" s="112">
        <f t="shared" si="210"/>
        <v>67124.38</v>
      </c>
      <c r="AU405" s="112">
        <f t="shared" si="211"/>
        <v>70819.3</v>
      </c>
      <c r="AV405" s="112">
        <f t="shared" si="212"/>
        <v>41259.94</v>
      </c>
      <c r="AW405" s="112">
        <f t="shared" si="213"/>
        <v>46186.500000000007</v>
      </c>
      <c r="AX405" s="112">
        <f t="shared" si="214"/>
        <v>43107.4</v>
      </c>
      <c r="AY405" s="112">
        <f t="shared" si="215"/>
        <v>49881.420000000006</v>
      </c>
      <c r="AZ405" s="112">
        <f t="shared" si="216"/>
        <v>61582.000000000007</v>
      </c>
      <c r="BA405" s="112">
        <f t="shared" si="217"/>
        <v>45570.68</v>
      </c>
      <c r="BB405" s="112">
        <f t="shared" si="218"/>
        <v>44339.040000000001</v>
      </c>
      <c r="BC405" s="112">
        <f t="shared" si="219"/>
        <v>46802.320000000007</v>
      </c>
      <c r="BD405" s="112">
        <f t="shared" si="220"/>
        <v>56039.62</v>
      </c>
      <c r="BE405" s="112">
        <f t="shared" si="221"/>
        <v>62197.820000000007</v>
      </c>
      <c r="BG405" s="112"/>
      <c r="BH405" s="184"/>
    </row>
    <row r="406" spans="1:60" x14ac:dyDescent="0.2">
      <c r="A406" t="s">
        <v>20</v>
      </c>
      <c r="B406" t="s">
        <v>1147</v>
      </c>
      <c r="C406" s="2" t="s">
        <v>1148</v>
      </c>
      <c r="D406" s="2">
        <v>846537097157</v>
      </c>
      <c r="E406" s="2" t="s">
        <v>1149</v>
      </c>
      <c r="F406" s="2" t="s">
        <v>24</v>
      </c>
      <c r="G406" s="2" t="s">
        <v>61</v>
      </c>
      <c r="H406" s="2" t="s">
        <v>1150</v>
      </c>
      <c r="I406" s="2" t="s">
        <v>1129</v>
      </c>
      <c r="J406" s="2" t="s">
        <v>3995</v>
      </c>
      <c r="K406" s="3">
        <v>188</v>
      </c>
      <c r="L406" s="25">
        <v>150.56</v>
      </c>
      <c r="M406" s="2" t="s">
        <v>2204</v>
      </c>
      <c r="N406" s="2" t="s">
        <v>28</v>
      </c>
      <c r="O406" s="3">
        <v>783</v>
      </c>
      <c r="P406" s="3">
        <v>318</v>
      </c>
      <c r="Q406" s="21">
        <f>SUMIF('On Orders'!$B:$B,$C406,'On Orders'!E:E)</f>
        <v>0</v>
      </c>
      <c r="R406" s="22">
        <f>SUMIF('On Orders'!$B:$B,$C406,'On Orders'!F:F)</f>
        <v>0</v>
      </c>
      <c r="S406" s="22">
        <f>SUMIF('On Orders'!$B:$B,$C406,'On Orders'!G:G)</f>
        <v>0</v>
      </c>
      <c r="T406" s="22">
        <f>SUMIF('On Orders'!$B:$B,$C406,'On Orders'!H:H)</f>
        <v>0</v>
      </c>
      <c r="U406" s="3">
        <f>IFERROR(VLOOKUP(B:B,'[1]SI vs ST'!$B:$P,15,0),0)</f>
        <v>517</v>
      </c>
      <c r="V406" s="3" cm="1">
        <f t="array" ref="V406:AA406">IFERROR(VLOOKUP(_xlfn.SINGLE(B:B),'[1]Pivot ST'!$D:$QP,{6,7,8,9,10,11},0),0)</f>
        <v>251</v>
      </c>
      <c r="W406" s="3">
        <v>173</v>
      </c>
      <c r="X406" s="3">
        <v>168</v>
      </c>
      <c r="Y406" s="3">
        <v>86</v>
      </c>
      <c r="Z406" s="3">
        <v>173</v>
      </c>
      <c r="AA406" s="3">
        <v>92</v>
      </c>
      <c r="AB406" s="3">
        <v>105</v>
      </c>
      <c r="AC406" s="3">
        <v>137</v>
      </c>
      <c r="AD406" s="3">
        <v>108</v>
      </c>
      <c r="AE406" s="3">
        <v>129</v>
      </c>
      <c r="AF406" s="3">
        <v>142</v>
      </c>
      <c r="AG406" s="31">
        <f t="shared" si="186"/>
        <v>821</v>
      </c>
      <c r="AH406" s="26">
        <f t="shared" si="187"/>
        <v>716</v>
      </c>
      <c r="AI406" s="26">
        <f t="shared" si="196"/>
        <v>579</v>
      </c>
      <c r="AJ406" s="26">
        <f t="shared" si="197"/>
        <v>471</v>
      </c>
      <c r="AK406" s="26">
        <f t="shared" si="198"/>
        <v>342</v>
      </c>
      <c r="AL406" s="26">
        <f t="shared" si="199"/>
        <v>200</v>
      </c>
      <c r="AM406" s="30">
        <f t="shared" si="204"/>
        <v>0</v>
      </c>
      <c r="AN406" s="30">
        <f t="shared" si="205"/>
        <v>0</v>
      </c>
      <c r="AO406" s="30">
        <f t="shared" si="206"/>
        <v>0</v>
      </c>
      <c r="AP406" s="30">
        <f t="shared" si="207"/>
        <v>0</v>
      </c>
      <c r="AQ406" s="30">
        <f t="shared" si="208"/>
        <v>0</v>
      </c>
      <c r="AR406" s="30">
        <f t="shared" si="209"/>
        <v>0</v>
      </c>
      <c r="AS406" s="22">
        <f t="shared" si="185"/>
        <v>0</v>
      </c>
      <c r="AT406" s="112">
        <f t="shared" si="210"/>
        <v>77839.520000000004</v>
      </c>
      <c r="AU406" s="112">
        <f t="shared" si="211"/>
        <v>37790.559999999998</v>
      </c>
      <c r="AV406" s="112">
        <f t="shared" si="212"/>
        <v>26046.880000000001</v>
      </c>
      <c r="AW406" s="112">
        <f t="shared" si="213"/>
        <v>25294.080000000002</v>
      </c>
      <c r="AX406" s="112">
        <f t="shared" si="214"/>
        <v>12948.16</v>
      </c>
      <c r="AY406" s="112">
        <f t="shared" si="215"/>
        <v>26046.880000000001</v>
      </c>
      <c r="AZ406" s="112">
        <f t="shared" si="216"/>
        <v>13851.52</v>
      </c>
      <c r="BA406" s="112">
        <f t="shared" si="217"/>
        <v>15808.800000000001</v>
      </c>
      <c r="BB406" s="112">
        <f t="shared" si="218"/>
        <v>20626.72</v>
      </c>
      <c r="BC406" s="112">
        <f t="shared" si="219"/>
        <v>16260.48</v>
      </c>
      <c r="BD406" s="112">
        <f t="shared" si="220"/>
        <v>19422.240000000002</v>
      </c>
      <c r="BE406" s="112">
        <f t="shared" si="221"/>
        <v>21379.52</v>
      </c>
      <c r="BG406" s="112"/>
      <c r="BH406" s="184"/>
    </row>
    <row r="407" spans="1:60" x14ac:dyDescent="0.2">
      <c r="A407" t="s">
        <v>20</v>
      </c>
      <c r="B407" t="s">
        <v>1151</v>
      </c>
      <c r="C407" s="2" t="s">
        <v>30</v>
      </c>
      <c r="D407" s="2" t="s">
        <v>31</v>
      </c>
      <c r="E407" s="2" t="s">
        <v>32</v>
      </c>
      <c r="F407" t="s">
        <v>4152</v>
      </c>
      <c r="G407" s="2" t="s">
        <v>34</v>
      </c>
      <c r="H407" s="2" t="s">
        <v>35</v>
      </c>
      <c r="I407" s="2" t="s">
        <v>1129</v>
      </c>
      <c r="J407" s="2" t="s">
        <v>3995</v>
      </c>
      <c r="K407" s="3">
        <v>188</v>
      </c>
      <c r="L407" s="25">
        <v>212.89</v>
      </c>
      <c r="M407" s="2" t="s">
        <v>2203</v>
      </c>
      <c r="N407" s="2" t="s">
        <v>28</v>
      </c>
      <c r="O407" s="3">
        <v>317</v>
      </c>
      <c r="P407" s="3">
        <v>3175</v>
      </c>
      <c r="Q407" s="21">
        <f>SUMIF('On Orders'!$B:$B,$C407,'On Orders'!E:E)</f>
        <v>0</v>
      </c>
      <c r="R407" s="22">
        <f>SUMIF('On Orders'!$B:$B,$C407,'On Orders'!F:F)</f>
        <v>0</v>
      </c>
      <c r="S407" s="22">
        <f>SUMIF('On Orders'!$B:$B,$C407,'On Orders'!G:G)</f>
        <v>0</v>
      </c>
      <c r="T407" s="22">
        <f>SUMIF('On Orders'!$B:$B,$C407,'On Orders'!H:H)</f>
        <v>0</v>
      </c>
      <c r="U407" s="3">
        <f>IFERROR(VLOOKUP(B:B,'[1]SI vs ST'!$B:$P,15,0),0)</f>
        <v>62</v>
      </c>
      <c r="V407" s="3" cm="1">
        <f t="array" ref="V407:AA407">IFERROR(VLOOKUP(_xlfn.SINGLE(B:B),'[1]Pivot ST'!$D:$QP,{6,7,8,9,10,11},0),0)</f>
        <v>78</v>
      </c>
      <c r="W407" s="3">
        <v>53</v>
      </c>
      <c r="X407" s="3">
        <v>57</v>
      </c>
      <c r="Y407" s="3">
        <v>50</v>
      </c>
      <c r="Z407" s="3">
        <v>49</v>
      </c>
      <c r="AA407" s="3">
        <v>35</v>
      </c>
      <c r="AB407" s="3">
        <v>43</v>
      </c>
      <c r="AC407" s="3">
        <v>46</v>
      </c>
      <c r="AD407" s="3">
        <v>49</v>
      </c>
      <c r="AE407" s="3">
        <v>58</v>
      </c>
      <c r="AF407" s="3">
        <v>64</v>
      </c>
      <c r="AG407" s="31">
        <f t="shared" si="186"/>
        <v>3269</v>
      </c>
      <c r="AH407" s="26">
        <f t="shared" si="187"/>
        <v>3226</v>
      </c>
      <c r="AI407" s="26">
        <f t="shared" si="196"/>
        <v>3180</v>
      </c>
      <c r="AJ407" s="26">
        <f t="shared" si="197"/>
        <v>3131</v>
      </c>
      <c r="AK407" s="26">
        <f t="shared" si="198"/>
        <v>3073</v>
      </c>
      <c r="AL407" s="26">
        <f t="shared" si="199"/>
        <v>3009</v>
      </c>
      <c r="AM407" s="30">
        <f t="shared" si="204"/>
        <v>0</v>
      </c>
      <c r="AN407" s="30">
        <f t="shared" si="205"/>
        <v>0</v>
      </c>
      <c r="AO407" s="30">
        <f t="shared" si="206"/>
        <v>0</v>
      </c>
      <c r="AP407" s="30">
        <f t="shared" si="207"/>
        <v>0</v>
      </c>
      <c r="AQ407" s="30">
        <f t="shared" si="208"/>
        <v>0</v>
      </c>
      <c r="AR407" s="30">
        <f t="shared" si="209"/>
        <v>0</v>
      </c>
      <c r="AS407" s="22">
        <f t="shared" si="185"/>
        <v>0</v>
      </c>
      <c r="AT407" s="112">
        <f t="shared" si="210"/>
        <v>13199.179999999998</v>
      </c>
      <c r="AU407" s="112">
        <f t="shared" si="211"/>
        <v>16605.419999999998</v>
      </c>
      <c r="AV407" s="112">
        <f t="shared" si="212"/>
        <v>11283.17</v>
      </c>
      <c r="AW407" s="112">
        <f t="shared" si="213"/>
        <v>12134.73</v>
      </c>
      <c r="AX407" s="112">
        <f t="shared" si="214"/>
        <v>10644.5</v>
      </c>
      <c r="AY407" s="112">
        <f t="shared" si="215"/>
        <v>10431.609999999999</v>
      </c>
      <c r="AZ407" s="112">
        <f t="shared" si="216"/>
        <v>7451.15</v>
      </c>
      <c r="BA407" s="112">
        <f t="shared" si="217"/>
        <v>9154.2699999999986</v>
      </c>
      <c r="BB407" s="112">
        <f t="shared" si="218"/>
        <v>9792.9399999999987</v>
      </c>
      <c r="BC407" s="112">
        <f t="shared" si="219"/>
        <v>10431.609999999999</v>
      </c>
      <c r="BD407" s="112">
        <f t="shared" si="220"/>
        <v>12347.619999999999</v>
      </c>
      <c r="BE407" s="112">
        <f t="shared" si="221"/>
        <v>13624.96</v>
      </c>
      <c r="BG407" s="112"/>
      <c r="BH407" s="184"/>
    </row>
    <row r="408" spans="1:60" x14ac:dyDescent="0.2">
      <c r="A408" t="s">
        <v>56</v>
      </c>
      <c r="B408" t="s">
        <v>1152</v>
      </c>
      <c r="C408" s="2" t="s">
        <v>485</v>
      </c>
      <c r="D408" s="2">
        <v>840168528202</v>
      </c>
      <c r="E408" s="2" t="s">
        <v>486</v>
      </c>
      <c r="F408" s="2" t="s">
        <v>487</v>
      </c>
      <c r="G408" s="2" t="s">
        <v>488</v>
      </c>
      <c r="H408" s="2" t="s">
        <v>489</v>
      </c>
      <c r="I408" s="2" t="s">
        <v>1129</v>
      </c>
      <c r="J408" s="2" t="s">
        <v>3995</v>
      </c>
      <c r="K408" s="3">
        <v>188</v>
      </c>
      <c r="L408" s="25">
        <v>503.81</v>
      </c>
      <c r="M408" s="2" t="s">
        <v>2202</v>
      </c>
      <c r="N408" s="2" t="s">
        <v>28</v>
      </c>
      <c r="O408" s="3">
        <v>343</v>
      </c>
      <c r="P408" s="3">
        <v>0</v>
      </c>
      <c r="Q408" s="21">
        <f>SUMIF('On Orders'!$B:$B,$C408,'On Orders'!E:E)</f>
        <v>0</v>
      </c>
      <c r="R408" s="22">
        <f>SUMIF('On Orders'!$B:$B,$C408,'On Orders'!F:F)</f>
        <v>352</v>
      </c>
      <c r="S408" s="22">
        <f>SUMIF('On Orders'!$B:$B,$C408,'On Orders'!G:G)</f>
        <v>0</v>
      </c>
      <c r="T408" s="22">
        <f>SUMIF('On Orders'!$B:$B,$C408,'On Orders'!H:H)</f>
        <v>0</v>
      </c>
      <c r="U408" s="3">
        <f>IFERROR(VLOOKUP(B:B,'[1]SI vs ST'!$B:$P,15,0),0)</f>
        <v>297</v>
      </c>
      <c r="V408" s="3" cm="1">
        <f t="array" ref="V408:AA408">IFERROR(VLOOKUP(_xlfn.SINGLE(B:B),'[1]Pivot ST'!$D:$QP,{6,7,8,9,10,11},0),0)</f>
        <v>173</v>
      </c>
      <c r="W408" s="3">
        <v>72</v>
      </c>
      <c r="X408" s="3">
        <v>64</v>
      </c>
      <c r="Y408" s="3">
        <v>70</v>
      </c>
      <c r="Z408" s="3">
        <v>74</v>
      </c>
      <c r="AA408" s="3">
        <v>41</v>
      </c>
      <c r="AB408" s="3">
        <v>81</v>
      </c>
      <c r="AC408" s="3">
        <v>51</v>
      </c>
      <c r="AD408" s="3">
        <v>65</v>
      </c>
      <c r="AE408" s="3">
        <v>77</v>
      </c>
      <c r="AF408" s="3">
        <v>85</v>
      </c>
      <c r="AG408" s="31">
        <f t="shared" si="186"/>
        <v>466</v>
      </c>
      <c r="AH408" s="26">
        <f t="shared" si="187"/>
        <v>385</v>
      </c>
      <c r="AI408" s="26">
        <f t="shared" si="196"/>
        <v>334</v>
      </c>
      <c r="AJ408" s="26">
        <f t="shared" si="197"/>
        <v>269</v>
      </c>
      <c r="AK408" s="26">
        <f t="shared" si="198"/>
        <v>192</v>
      </c>
      <c r="AL408" s="26">
        <f t="shared" si="199"/>
        <v>107</v>
      </c>
      <c r="AM408" s="30">
        <f t="shared" si="204"/>
        <v>0</v>
      </c>
      <c r="AN408" s="30">
        <f t="shared" si="205"/>
        <v>0</v>
      </c>
      <c r="AO408" s="30">
        <f t="shared" si="206"/>
        <v>0</v>
      </c>
      <c r="AP408" s="30">
        <f t="shared" si="207"/>
        <v>0</v>
      </c>
      <c r="AQ408" s="30">
        <f t="shared" si="208"/>
        <v>0</v>
      </c>
      <c r="AR408" s="30">
        <f t="shared" si="209"/>
        <v>0</v>
      </c>
      <c r="AS408" s="22">
        <f t="shared" si="185"/>
        <v>0</v>
      </c>
      <c r="AT408" s="112">
        <f t="shared" si="210"/>
        <v>149631.57</v>
      </c>
      <c r="AU408" s="112">
        <f t="shared" si="211"/>
        <v>87159.13</v>
      </c>
      <c r="AV408" s="112">
        <f t="shared" si="212"/>
        <v>36274.32</v>
      </c>
      <c r="AW408" s="112">
        <f t="shared" si="213"/>
        <v>32243.84</v>
      </c>
      <c r="AX408" s="112">
        <f t="shared" si="214"/>
        <v>35266.699999999997</v>
      </c>
      <c r="AY408" s="112">
        <f t="shared" si="215"/>
        <v>37281.94</v>
      </c>
      <c r="AZ408" s="112">
        <f t="shared" si="216"/>
        <v>20656.21</v>
      </c>
      <c r="BA408" s="112">
        <f t="shared" si="217"/>
        <v>40808.61</v>
      </c>
      <c r="BB408" s="112">
        <f t="shared" si="218"/>
        <v>25694.31</v>
      </c>
      <c r="BC408" s="112">
        <f t="shared" si="219"/>
        <v>32747.65</v>
      </c>
      <c r="BD408" s="112">
        <f t="shared" si="220"/>
        <v>38793.370000000003</v>
      </c>
      <c r="BE408" s="112">
        <f t="shared" si="221"/>
        <v>42823.85</v>
      </c>
      <c r="BG408" s="112"/>
      <c r="BH408" s="184"/>
    </row>
    <row r="409" spans="1:60" x14ac:dyDescent="0.2">
      <c r="A409" t="s">
        <v>56</v>
      </c>
      <c r="B409" t="s">
        <v>1153</v>
      </c>
      <c r="C409" s="2" t="s">
        <v>490</v>
      </c>
      <c r="D409" s="2">
        <v>840168528172</v>
      </c>
      <c r="E409" s="2" t="s">
        <v>491</v>
      </c>
      <c r="F409" s="2" t="s">
        <v>487</v>
      </c>
      <c r="G409" s="2" t="s">
        <v>488</v>
      </c>
      <c r="H409" s="2" t="s">
        <v>489</v>
      </c>
      <c r="I409" s="2" t="s">
        <v>1129</v>
      </c>
      <c r="J409" s="2" t="s">
        <v>3995</v>
      </c>
      <c r="K409" s="3">
        <v>188</v>
      </c>
      <c r="L409" s="25">
        <v>503.81</v>
      </c>
      <c r="M409" s="2" t="s">
        <v>2202</v>
      </c>
      <c r="N409" s="2" t="s">
        <v>28</v>
      </c>
      <c r="O409" s="3">
        <v>342</v>
      </c>
      <c r="P409" s="3">
        <v>38</v>
      </c>
      <c r="Q409" s="21">
        <f>SUMIF('On Orders'!$B:$B,$C409,'On Orders'!E:E)</f>
        <v>0</v>
      </c>
      <c r="R409" s="22">
        <f>SUMIF('On Orders'!$B:$B,$C409,'On Orders'!F:F)</f>
        <v>160</v>
      </c>
      <c r="S409" s="22">
        <f>SUMIF('On Orders'!$B:$B,$C409,'On Orders'!G:G)</f>
        <v>0</v>
      </c>
      <c r="T409" s="22">
        <f>SUMIF('On Orders'!$B:$B,$C409,'On Orders'!H:H)</f>
        <v>0</v>
      </c>
      <c r="U409" s="3">
        <f>IFERROR(VLOOKUP(B:B,'[1]SI vs ST'!$B:$P,15,0),0)</f>
        <v>149</v>
      </c>
      <c r="V409" s="3" cm="1">
        <f t="array" ref="V409:AA409">IFERROR(VLOOKUP(_xlfn.SINGLE(B:B),'[1]Pivot ST'!$D:$QP,{6,7,8,9,10,11},0),0)</f>
        <v>128</v>
      </c>
      <c r="W409" s="3">
        <v>49</v>
      </c>
      <c r="X409" s="3">
        <v>45</v>
      </c>
      <c r="Y409" s="3">
        <v>39</v>
      </c>
      <c r="Z409" s="3">
        <v>42</v>
      </c>
      <c r="AA409" s="3">
        <v>41</v>
      </c>
      <c r="AB409" s="3">
        <v>68</v>
      </c>
      <c r="AC409" s="3">
        <v>57</v>
      </c>
      <c r="AD409" s="3">
        <v>60</v>
      </c>
      <c r="AE409" s="3">
        <v>72</v>
      </c>
      <c r="AF409" s="3">
        <v>79</v>
      </c>
      <c r="AG409" s="31">
        <f t="shared" si="186"/>
        <v>311</v>
      </c>
      <c r="AH409" s="26">
        <f t="shared" si="187"/>
        <v>243</v>
      </c>
      <c r="AI409" s="26">
        <f t="shared" si="196"/>
        <v>186</v>
      </c>
      <c r="AJ409" s="26">
        <f t="shared" si="197"/>
        <v>126</v>
      </c>
      <c r="AK409" s="26">
        <f t="shared" si="198"/>
        <v>54</v>
      </c>
      <c r="AL409" s="26">
        <f t="shared" si="199"/>
        <v>-25</v>
      </c>
      <c r="AM409" s="30">
        <f t="shared" si="204"/>
        <v>0</v>
      </c>
      <c r="AN409" s="30">
        <f t="shared" si="205"/>
        <v>0</v>
      </c>
      <c r="AO409" s="30">
        <f t="shared" si="206"/>
        <v>0</v>
      </c>
      <c r="AP409" s="30">
        <f t="shared" si="207"/>
        <v>0</v>
      </c>
      <c r="AQ409" s="30">
        <f t="shared" si="208"/>
        <v>0</v>
      </c>
      <c r="AR409" s="30">
        <f t="shared" si="209"/>
        <v>25</v>
      </c>
      <c r="AS409" s="22">
        <f t="shared" si="185"/>
        <v>25</v>
      </c>
      <c r="AT409" s="112">
        <f t="shared" si="210"/>
        <v>75067.69</v>
      </c>
      <c r="AU409" s="112">
        <f t="shared" si="211"/>
        <v>64487.68</v>
      </c>
      <c r="AV409" s="112">
        <f t="shared" si="212"/>
        <v>24686.69</v>
      </c>
      <c r="AW409" s="112">
        <f t="shared" si="213"/>
        <v>22671.45</v>
      </c>
      <c r="AX409" s="112">
        <f t="shared" si="214"/>
        <v>19648.59</v>
      </c>
      <c r="AY409" s="112">
        <f t="shared" si="215"/>
        <v>21160.02</v>
      </c>
      <c r="AZ409" s="112">
        <f t="shared" si="216"/>
        <v>20656.21</v>
      </c>
      <c r="BA409" s="112">
        <f t="shared" si="217"/>
        <v>34259.08</v>
      </c>
      <c r="BB409" s="112">
        <f t="shared" si="218"/>
        <v>28717.170000000002</v>
      </c>
      <c r="BC409" s="112">
        <f t="shared" si="219"/>
        <v>30228.6</v>
      </c>
      <c r="BD409" s="112">
        <f t="shared" si="220"/>
        <v>36274.32</v>
      </c>
      <c r="BE409" s="112">
        <f t="shared" si="221"/>
        <v>39800.99</v>
      </c>
      <c r="BG409" s="112"/>
      <c r="BH409" s="184"/>
    </row>
    <row r="410" spans="1:60" x14ac:dyDescent="0.2">
      <c r="A410" t="s">
        <v>56</v>
      </c>
      <c r="B410" t="s">
        <v>1154</v>
      </c>
      <c r="C410" s="2" t="s">
        <v>1155</v>
      </c>
      <c r="D410" s="2">
        <v>840168546053</v>
      </c>
      <c r="E410" s="2" t="s">
        <v>1156</v>
      </c>
      <c r="F410" s="2" t="s">
        <v>487</v>
      </c>
      <c r="G410" s="2" t="s">
        <v>488</v>
      </c>
      <c r="H410" s="2" t="s">
        <v>489</v>
      </c>
      <c r="I410" s="2" t="s">
        <v>1129</v>
      </c>
      <c r="J410" s="2" t="s">
        <v>3995</v>
      </c>
      <c r="K410" s="3">
        <v>188</v>
      </c>
      <c r="L410" s="25">
        <v>503.81</v>
      </c>
      <c r="M410" s="2" t="s">
        <v>2202</v>
      </c>
      <c r="N410" s="2" t="s">
        <v>28</v>
      </c>
      <c r="O410" s="3">
        <v>305</v>
      </c>
      <c r="P410" s="3">
        <v>85</v>
      </c>
      <c r="Q410" s="21">
        <f>SUMIF('On Orders'!$B:$B,$C410,'On Orders'!E:E)</f>
        <v>0</v>
      </c>
      <c r="R410" s="22">
        <f>SUMIF('On Orders'!$B:$B,$C410,'On Orders'!F:F)</f>
        <v>0</v>
      </c>
      <c r="S410" s="22">
        <f>SUMIF('On Orders'!$B:$B,$C410,'On Orders'!G:G)</f>
        <v>0</v>
      </c>
      <c r="T410" s="22">
        <f>SUMIF('On Orders'!$B:$B,$C410,'On Orders'!H:H)</f>
        <v>0</v>
      </c>
      <c r="U410" s="3">
        <f>IFERROR(VLOOKUP(B:B,'[1]SI vs ST'!$B:$P,15,0),0)</f>
        <v>134</v>
      </c>
      <c r="V410" s="3" cm="1">
        <f t="array" ref="V410:AA410">IFERROR(VLOOKUP(_xlfn.SINGLE(B:B),'[1]Pivot ST'!$D:$QP,{6,7,8,9,10,11},0),0)</f>
        <v>101</v>
      </c>
      <c r="W410" s="3">
        <v>34</v>
      </c>
      <c r="X410" s="3">
        <v>34</v>
      </c>
      <c r="Y410" s="3">
        <v>39</v>
      </c>
      <c r="Z410" s="3">
        <v>66</v>
      </c>
      <c r="AA410" s="3">
        <v>38</v>
      </c>
      <c r="AB410" s="3">
        <v>53</v>
      </c>
      <c r="AC410" s="3">
        <v>47</v>
      </c>
      <c r="AD410" s="3">
        <v>47</v>
      </c>
      <c r="AE410" s="3">
        <v>57</v>
      </c>
      <c r="AF410" s="3">
        <v>62</v>
      </c>
      <c r="AG410" s="31">
        <f t="shared" si="186"/>
        <v>164</v>
      </c>
      <c r="AH410" s="26">
        <f t="shared" si="187"/>
        <v>111</v>
      </c>
      <c r="AI410" s="26">
        <f t="shared" si="196"/>
        <v>64</v>
      </c>
      <c r="AJ410" s="26">
        <f t="shared" si="197"/>
        <v>17</v>
      </c>
      <c r="AK410" s="26">
        <f t="shared" si="198"/>
        <v>-40</v>
      </c>
      <c r="AL410" s="26">
        <f t="shared" si="199"/>
        <v>-62</v>
      </c>
      <c r="AM410" s="30">
        <f t="shared" si="204"/>
        <v>0</v>
      </c>
      <c r="AN410" s="30">
        <f t="shared" si="205"/>
        <v>0</v>
      </c>
      <c r="AO410" s="30">
        <f t="shared" si="206"/>
        <v>0</v>
      </c>
      <c r="AP410" s="30">
        <f t="shared" si="207"/>
        <v>0</v>
      </c>
      <c r="AQ410" s="30">
        <f t="shared" si="208"/>
        <v>40</v>
      </c>
      <c r="AR410" s="30">
        <f t="shared" si="209"/>
        <v>62</v>
      </c>
      <c r="AS410" s="22">
        <f t="shared" si="185"/>
        <v>102</v>
      </c>
      <c r="AT410" s="112">
        <f t="shared" si="210"/>
        <v>67510.539999999994</v>
      </c>
      <c r="AU410" s="112">
        <f t="shared" si="211"/>
        <v>50884.81</v>
      </c>
      <c r="AV410" s="112">
        <f t="shared" si="212"/>
        <v>17129.54</v>
      </c>
      <c r="AW410" s="112">
        <f t="shared" si="213"/>
        <v>17129.54</v>
      </c>
      <c r="AX410" s="112">
        <f t="shared" si="214"/>
        <v>19648.59</v>
      </c>
      <c r="AY410" s="112">
        <f t="shared" si="215"/>
        <v>33251.46</v>
      </c>
      <c r="AZ410" s="112">
        <f t="shared" si="216"/>
        <v>19144.78</v>
      </c>
      <c r="BA410" s="112">
        <f t="shared" si="217"/>
        <v>26701.93</v>
      </c>
      <c r="BB410" s="112">
        <f t="shared" si="218"/>
        <v>23679.07</v>
      </c>
      <c r="BC410" s="112">
        <f t="shared" si="219"/>
        <v>23679.07</v>
      </c>
      <c r="BD410" s="112">
        <f t="shared" si="220"/>
        <v>28717.170000000002</v>
      </c>
      <c r="BE410" s="112">
        <f t="shared" si="221"/>
        <v>31236.22</v>
      </c>
      <c r="BG410" s="112"/>
      <c r="BH410" s="184"/>
    </row>
    <row r="411" spans="1:60" x14ac:dyDescent="0.2">
      <c r="A411" t="s">
        <v>56</v>
      </c>
      <c r="B411" t="s">
        <v>1157</v>
      </c>
      <c r="C411" s="2" t="s">
        <v>1158</v>
      </c>
      <c r="D411" s="2">
        <v>840168546657</v>
      </c>
      <c r="E411" s="2" t="s">
        <v>1159</v>
      </c>
      <c r="F411" s="2" t="s">
        <v>487</v>
      </c>
      <c r="G411" s="2" t="s">
        <v>488</v>
      </c>
      <c r="H411" s="2" t="s">
        <v>489</v>
      </c>
      <c r="I411" s="2" t="s">
        <v>1129</v>
      </c>
      <c r="J411" s="2" t="s">
        <v>3995</v>
      </c>
      <c r="K411" s="3">
        <v>188</v>
      </c>
      <c r="L411" s="25">
        <v>503.81</v>
      </c>
      <c r="M411" s="2" t="s">
        <v>2202</v>
      </c>
      <c r="N411" s="2" t="s">
        <v>28</v>
      </c>
      <c r="O411" s="3">
        <v>256</v>
      </c>
      <c r="P411" s="3">
        <v>332</v>
      </c>
      <c r="Q411" s="21">
        <f>SUMIF('On Orders'!$B:$B,$C411,'On Orders'!E:E)</f>
        <v>0</v>
      </c>
      <c r="R411" s="22">
        <f>SUMIF('On Orders'!$B:$B,$C411,'On Orders'!F:F)</f>
        <v>0</v>
      </c>
      <c r="S411" s="22">
        <f>SUMIF('On Orders'!$B:$B,$C411,'On Orders'!G:G)</f>
        <v>0</v>
      </c>
      <c r="T411" s="22">
        <f>SUMIF('On Orders'!$B:$B,$C411,'On Orders'!H:H)</f>
        <v>0</v>
      </c>
      <c r="U411" s="3">
        <f>IFERROR(VLOOKUP(B:B,'[1]SI vs ST'!$B:$P,15,0),0)</f>
        <v>118</v>
      </c>
      <c r="V411" s="3" cm="1">
        <f t="array" ref="V411:AA411">IFERROR(VLOOKUP(_xlfn.SINGLE(B:B),'[1]Pivot ST'!$D:$QP,{6,7,8,9,10,11},0),0)</f>
        <v>28</v>
      </c>
      <c r="W411" s="3">
        <v>4</v>
      </c>
      <c r="X411" s="3">
        <v>62</v>
      </c>
      <c r="Y411" s="3">
        <v>53</v>
      </c>
      <c r="Z411" s="3">
        <v>56</v>
      </c>
      <c r="AA411" s="3">
        <v>52</v>
      </c>
      <c r="AB411" s="3">
        <v>72</v>
      </c>
      <c r="AC411" s="3">
        <v>60</v>
      </c>
      <c r="AD411" s="3">
        <v>62</v>
      </c>
      <c r="AE411" s="3">
        <v>75</v>
      </c>
      <c r="AF411" s="3">
        <v>82</v>
      </c>
      <c r="AG411" s="31">
        <f t="shared" si="186"/>
        <v>348</v>
      </c>
      <c r="AH411" s="26">
        <f t="shared" si="187"/>
        <v>276</v>
      </c>
      <c r="AI411" s="26">
        <f t="shared" si="196"/>
        <v>216</v>
      </c>
      <c r="AJ411" s="26">
        <f t="shared" si="197"/>
        <v>154</v>
      </c>
      <c r="AK411" s="26">
        <f t="shared" si="198"/>
        <v>79</v>
      </c>
      <c r="AL411" s="26">
        <f t="shared" si="199"/>
        <v>-3</v>
      </c>
      <c r="AM411" s="30">
        <f t="shared" si="204"/>
        <v>0</v>
      </c>
      <c r="AN411" s="30">
        <f t="shared" si="205"/>
        <v>0</v>
      </c>
      <c r="AO411" s="30">
        <f t="shared" si="206"/>
        <v>0</v>
      </c>
      <c r="AP411" s="30">
        <f t="shared" si="207"/>
        <v>0</v>
      </c>
      <c r="AQ411" s="30">
        <f t="shared" si="208"/>
        <v>0</v>
      </c>
      <c r="AR411" s="30">
        <f t="shared" si="209"/>
        <v>3</v>
      </c>
      <c r="AS411" s="22">
        <f t="shared" si="185"/>
        <v>3</v>
      </c>
      <c r="AT411" s="112">
        <f t="shared" si="210"/>
        <v>59449.58</v>
      </c>
      <c r="AU411" s="112">
        <f t="shared" si="211"/>
        <v>14106.68</v>
      </c>
      <c r="AV411" s="112">
        <f t="shared" si="212"/>
        <v>2015.24</v>
      </c>
      <c r="AW411" s="112">
        <f t="shared" si="213"/>
        <v>31236.22</v>
      </c>
      <c r="AX411" s="112">
        <f t="shared" si="214"/>
        <v>26701.93</v>
      </c>
      <c r="AY411" s="112">
        <f t="shared" si="215"/>
        <v>28213.360000000001</v>
      </c>
      <c r="AZ411" s="112">
        <f t="shared" si="216"/>
        <v>26198.12</v>
      </c>
      <c r="BA411" s="112">
        <f t="shared" si="217"/>
        <v>36274.32</v>
      </c>
      <c r="BB411" s="112">
        <f t="shared" si="218"/>
        <v>30228.6</v>
      </c>
      <c r="BC411" s="112">
        <f t="shared" si="219"/>
        <v>31236.22</v>
      </c>
      <c r="BD411" s="112">
        <f t="shared" si="220"/>
        <v>37785.75</v>
      </c>
      <c r="BE411" s="112">
        <f t="shared" si="221"/>
        <v>41312.42</v>
      </c>
      <c r="BG411" s="112"/>
      <c r="BH411" s="184"/>
    </row>
    <row r="412" spans="1:60" x14ac:dyDescent="0.2">
      <c r="A412" t="s">
        <v>56</v>
      </c>
      <c r="B412" t="s">
        <v>1160</v>
      </c>
      <c r="C412" s="2" t="s">
        <v>494</v>
      </c>
      <c r="D412" s="2">
        <v>840168546688</v>
      </c>
      <c r="E412" s="2" t="s">
        <v>495</v>
      </c>
      <c r="F412" s="2" t="s">
        <v>487</v>
      </c>
      <c r="G412" s="2" t="s">
        <v>488</v>
      </c>
      <c r="H412" s="2" t="s">
        <v>489</v>
      </c>
      <c r="I412" s="2" t="s">
        <v>1129</v>
      </c>
      <c r="J412" s="2" t="s">
        <v>3995</v>
      </c>
      <c r="K412" s="3">
        <v>188</v>
      </c>
      <c r="L412" s="25">
        <v>503.81</v>
      </c>
      <c r="M412" s="2" t="s">
        <v>2202</v>
      </c>
      <c r="N412" s="2" t="s">
        <v>28</v>
      </c>
      <c r="O412" s="3">
        <v>330</v>
      </c>
      <c r="P412" s="3">
        <v>0</v>
      </c>
      <c r="Q412" s="21">
        <f>SUMIF('On Orders'!$B:$B,$C412,'On Orders'!E:E)</f>
        <v>0</v>
      </c>
      <c r="R412" s="22">
        <f>SUMIF('On Orders'!$B:$B,$C412,'On Orders'!F:F)</f>
        <v>216</v>
      </c>
      <c r="S412" s="22">
        <f>SUMIF('On Orders'!$B:$B,$C412,'On Orders'!G:G)</f>
        <v>0</v>
      </c>
      <c r="T412" s="22">
        <f>SUMIF('On Orders'!$B:$B,$C412,'On Orders'!H:H)</f>
        <v>0</v>
      </c>
      <c r="U412" s="3">
        <f>IFERROR(VLOOKUP(B:B,'[1]SI vs ST'!$B:$P,15,0),0)</f>
        <v>148</v>
      </c>
      <c r="V412" s="3" cm="1">
        <f t="array" ref="V412:AA412">IFERROR(VLOOKUP(_xlfn.SINGLE(B:B),'[1]Pivot ST'!$D:$QP,{6,7,8,9,10,11},0),0)</f>
        <v>94</v>
      </c>
      <c r="W412" s="3">
        <v>64</v>
      </c>
      <c r="X412" s="3">
        <v>35</v>
      </c>
      <c r="Y412" s="3">
        <v>27</v>
      </c>
      <c r="Z412" s="3">
        <v>35</v>
      </c>
      <c r="AA412" s="3">
        <v>24</v>
      </c>
      <c r="AB412" s="3">
        <v>40</v>
      </c>
      <c r="AC412" s="3">
        <v>42</v>
      </c>
      <c r="AD412" s="3">
        <v>35</v>
      </c>
      <c r="AE412" s="3">
        <v>42</v>
      </c>
      <c r="AF412" s="3">
        <v>47</v>
      </c>
      <c r="AG412" s="31">
        <f t="shared" si="186"/>
        <v>334</v>
      </c>
      <c r="AH412" s="26">
        <f t="shared" si="187"/>
        <v>294</v>
      </c>
      <c r="AI412" s="26">
        <f t="shared" si="196"/>
        <v>252</v>
      </c>
      <c r="AJ412" s="26">
        <f t="shared" si="197"/>
        <v>217</v>
      </c>
      <c r="AK412" s="26">
        <f t="shared" si="198"/>
        <v>175</v>
      </c>
      <c r="AL412" s="26">
        <f t="shared" si="199"/>
        <v>128</v>
      </c>
      <c r="AM412" s="30">
        <f t="shared" si="204"/>
        <v>0</v>
      </c>
      <c r="AN412" s="30">
        <f t="shared" si="205"/>
        <v>0</v>
      </c>
      <c r="AO412" s="30">
        <f t="shared" si="206"/>
        <v>0</v>
      </c>
      <c r="AP412" s="30">
        <f t="shared" si="207"/>
        <v>0</v>
      </c>
      <c r="AQ412" s="30">
        <f t="shared" si="208"/>
        <v>0</v>
      </c>
      <c r="AR412" s="30">
        <f t="shared" si="209"/>
        <v>0</v>
      </c>
      <c r="AS412" s="22">
        <f t="shared" si="185"/>
        <v>0</v>
      </c>
      <c r="AT412" s="112">
        <f t="shared" si="210"/>
        <v>74563.88</v>
      </c>
      <c r="AU412" s="112">
        <f t="shared" si="211"/>
        <v>47358.14</v>
      </c>
      <c r="AV412" s="112">
        <f t="shared" si="212"/>
        <v>32243.84</v>
      </c>
      <c r="AW412" s="112">
        <f t="shared" si="213"/>
        <v>17633.349999999999</v>
      </c>
      <c r="AX412" s="112">
        <f t="shared" si="214"/>
        <v>13602.87</v>
      </c>
      <c r="AY412" s="112">
        <f t="shared" si="215"/>
        <v>17633.349999999999</v>
      </c>
      <c r="AZ412" s="112">
        <f t="shared" si="216"/>
        <v>12091.44</v>
      </c>
      <c r="BA412" s="112">
        <f t="shared" si="217"/>
        <v>20152.400000000001</v>
      </c>
      <c r="BB412" s="112">
        <f t="shared" si="218"/>
        <v>21160.02</v>
      </c>
      <c r="BC412" s="112">
        <f t="shared" si="219"/>
        <v>17633.349999999999</v>
      </c>
      <c r="BD412" s="112">
        <f t="shared" si="220"/>
        <v>21160.02</v>
      </c>
      <c r="BE412" s="112">
        <f t="shared" si="221"/>
        <v>23679.07</v>
      </c>
      <c r="BG412" s="112"/>
      <c r="BH412" s="184"/>
    </row>
    <row r="413" spans="1:60" x14ac:dyDescent="0.2">
      <c r="A413" t="s">
        <v>56</v>
      </c>
      <c r="B413" t="s">
        <v>1161</v>
      </c>
      <c r="C413" s="2" t="s">
        <v>1162</v>
      </c>
      <c r="D413" s="2">
        <v>840168546695</v>
      </c>
      <c r="E413" s="2" t="s">
        <v>1163</v>
      </c>
      <c r="F413" s="2" t="s">
        <v>487</v>
      </c>
      <c r="G413" s="2" t="s">
        <v>488</v>
      </c>
      <c r="H413" s="2" t="s">
        <v>489</v>
      </c>
      <c r="I413" s="2" t="s">
        <v>1129</v>
      </c>
      <c r="J413" s="2" t="s">
        <v>3995</v>
      </c>
      <c r="K413" s="3">
        <v>188</v>
      </c>
      <c r="L413" s="25">
        <v>453.38</v>
      </c>
      <c r="M413" s="2" t="s">
        <v>2202</v>
      </c>
      <c r="N413" s="2" t="s">
        <v>28</v>
      </c>
      <c r="O413" s="3">
        <v>195</v>
      </c>
      <c r="P413" s="3">
        <v>129</v>
      </c>
      <c r="Q413" s="21">
        <f>SUMIF('On Orders'!$B:$B,$C413,'On Orders'!E:E)</f>
        <v>0</v>
      </c>
      <c r="R413" s="22">
        <f>SUMIF('On Orders'!$B:$B,$C413,'On Orders'!F:F)</f>
        <v>0</v>
      </c>
      <c r="S413" s="22">
        <f>SUMIF('On Orders'!$B:$B,$C413,'On Orders'!G:G)</f>
        <v>0</v>
      </c>
      <c r="T413" s="22">
        <f>SUMIF('On Orders'!$B:$B,$C413,'On Orders'!H:H)</f>
        <v>0</v>
      </c>
      <c r="U413" s="3">
        <f>IFERROR(VLOOKUP(B:B,'[1]SI vs ST'!$B:$P,15,0),0)</f>
        <v>257</v>
      </c>
      <c r="V413" s="3" cm="1">
        <f t="array" ref="V413:AA413">IFERROR(VLOOKUP(_xlfn.SINGLE(B:B),'[1]Pivot ST'!$D:$QP,{6,7,8,9,10,11},0),0)</f>
        <v>102</v>
      </c>
      <c r="W413" s="3">
        <v>36</v>
      </c>
      <c r="X413" s="3">
        <v>68</v>
      </c>
      <c r="Y413" s="3">
        <v>62</v>
      </c>
      <c r="Z413" s="3">
        <v>39</v>
      </c>
      <c r="AA413" s="3">
        <v>56</v>
      </c>
      <c r="AB413" s="3">
        <v>80</v>
      </c>
      <c r="AC413" s="3">
        <v>64</v>
      </c>
      <c r="AD413" s="3">
        <v>73</v>
      </c>
      <c r="AE413" s="3">
        <v>88</v>
      </c>
      <c r="AF413" s="3">
        <v>97</v>
      </c>
      <c r="AG413" s="31">
        <f t="shared" si="186"/>
        <v>80</v>
      </c>
      <c r="AH413" s="26">
        <f t="shared" si="187"/>
        <v>0</v>
      </c>
      <c r="AI413" s="26">
        <f t="shared" si="196"/>
        <v>-64</v>
      </c>
      <c r="AJ413" s="26">
        <f t="shared" si="197"/>
        <v>-73</v>
      </c>
      <c r="AK413" s="26">
        <f t="shared" si="198"/>
        <v>-88</v>
      </c>
      <c r="AL413" s="26">
        <f t="shared" si="199"/>
        <v>-97</v>
      </c>
      <c r="AM413" s="30">
        <f t="shared" si="204"/>
        <v>0</v>
      </c>
      <c r="AN413" s="30">
        <f t="shared" si="205"/>
        <v>0</v>
      </c>
      <c r="AO413" s="30">
        <f t="shared" si="206"/>
        <v>64</v>
      </c>
      <c r="AP413" s="30">
        <f t="shared" si="207"/>
        <v>73</v>
      </c>
      <c r="AQ413" s="30">
        <f t="shared" si="208"/>
        <v>88</v>
      </c>
      <c r="AR413" s="30">
        <f t="shared" si="209"/>
        <v>97</v>
      </c>
      <c r="AS413" s="22">
        <f t="shared" si="185"/>
        <v>322</v>
      </c>
      <c r="AT413" s="112">
        <f t="shared" si="210"/>
        <v>116518.66</v>
      </c>
      <c r="AU413" s="112">
        <f t="shared" si="211"/>
        <v>46244.76</v>
      </c>
      <c r="AV413" s="112">
        <f t="shared" si="212"/>
        <v>16321.68</v>
      </c>
      <c r="AW413" s="112">
        <f t="shared" si="213"/>
        <v>30829.84</v>
      </c>
      <c r="AX413" s="112">
        <f t="shared" si="214"/>
        <v>28109.56</v>
      </c>
      <c r="AY413" s="112">
        <f t="shared" si="215"/>
        <v>17681.82</v>
      </c>
      <c r="AZ413" s="112">
        <f t="shared" si="216"/>
        <v>25389.279999999999</v>
      </c>
      <c r="BA413" s="112">
        <f t="shared" si="217"/>
        <v>36270.400000000001</v>
      </c>
      <c r="BB413" s="112">
        <f t="shared" si="218"/>
        <v>29016.32</v>
      </c>
      <c r="BC413" s="112">
        <f t="shared" si="219"/>
        <v>33096.74</v>
      </c>
      <c r="BD413" s="112">
        <f t="shared" si="220"/>
        <v>39897.440000000002</v>
      </c>
      <c r="BE413" s="112">
        <f t="shared" si="221"/>
        <v>43977.86</v>
      </c>
      <c r="BG413" s="112"/>
      <c r="BH413" s="184"/>
    </row>
    <row r="414" spans="1:60" x14ac:dyDescent="0.2">
      <c r="A414" t="s">
        <v>56</v>
      </c>
      <c r="B414" t="s">
        <v>1164</v>
      </c>
      <c r="C414" s="2" t="s">
        <v>499</v>
      </c>
      <c r="D414" s="2">
        <v>840168501823</v>
      </c>
      <c r="E414" s="2" t="s">
        <v>500</v>
      </c>
      <c r="F414" s="2" t="s">
        <v>487</v>
      </c>
      <c r="G414" s="2" t="s">
        <v>488</v>
      </c>
      <c r="H414" s="2" t="s">
        <v>501</v>
      </c>
      <c r="I414" s="2" t="s">
        <v>1129</v>
      </c>
      <c r="J414" s="2" t="s">
        <v>3995</v>
      </c>
      <c r="K414" s="3">
        <v>188</v>
      </c>
      <c r="L414" s="25">
        <v>604.66</v>
      </c>
      <c r="M414" s="2" t="s">
        <v>2202</v>
      </c>
      <c r="N414" s="2" t="s">
        <v>28</v>
      </c>
      <c r="O414" s="3">
        <v>300</v>
      </c>
      <c r="P414" s="3">
        <v>48</v>
      </c>
      <c r="Q414" s="21">
        <f>SUMIF('On Orders'!$B:$B,$C414,'On Orders'!E:E)</f>
        <v>0</v>
      </c>
      <c r="R414" s="22">
        <f>SUMIF('On Orders'!$B:$B,$C414,'On Orders'!F:F)</f>
        <v>160</v>
      </c>
      <c r="S414" s="22">
        <f>SUMIF('On Orders'!$B:$B,$C414,'On Orders'!G:G)</f>
        <v>0</v>
      </c>
      <c r="T414" s="22">
        <f>SUMIF('On Orders'!$B:$B,$C414,'On Orders'!H:H)</f>
        <v>0</v>
      </c>
      <c r="U414" s="3">
        <f>IFERROR(VLOOKUP(B:B,'[1]SI vs ST'!$B:$P,15,0),0)</f>
        <v>68</v>
      </c>
      <c r="V414" s="3" cm="1">
        <f t="array" ref="V414:AA414">IFERROR(VLOOKUP(_xlfn.SINGLE(B:B),'[1]Pivot ST'!$D:$QP,{6,7,8,9,10,11},0),0)</f>
        <v>49</v>
      </c>
      <c r="W414" s="3">
        <v>34</v>
      </c>
      <c r="X414" s="3">
        <v>24</v>
      </c>
      <c r="Y414" s="3">
        <v>25</v>
      </c>
      <c r="Z414" s="3">
        <v>38</v>
      </c>
      <c r="AA414" s="3">
        <v>29</v>
      </c>
      <c r="AB414" s="3">
        <v>29</v>
      </c>
      <c r="AC414" s="3">
        <v>22</v>
      </c>
      <c r="AD414" s="3">
        <v>25</v>
      </c>
      <c r="AE414" s="3">
        <v>30</v>
      </c>
      <c r="AF414" s="3">
        <v>33</v>
      </c>
      <c r="AG414" s="31">
        <f t="shared" si="186"/>
        <v>291</v>
      </c>
      <c r="AH414" s="26">
        <f t="shared" si="187"/>
        <v>262</v>
      </c>
      <c r="AI414" s="26">
        <f t="shared" si="196"/>
        <v>240</v>
      </c>
      <c r="AJ414" s="26">
        <f t="shared" si="197"/>
        <v>215</v>
      </c>
      <c r="AK414" s="26">
        <f t="shared" si="198"/>
        <v>185</v>
      </c>
      <c r="AL414" s="26">
        <f t="shared" si="199"/>
        <v>152</v>
      </c>
      <c r="AM414" s="30">
        <f t="shared" si="204"/>
        <v>0</v>
      </c>
      <c r="AN414" s="30">
        <f t="shared" si="205"/>
        <v>0</v>
      </c>
      <c r="AO414" s="30">
        <f t="shared" si="206"/>
        <v>0</v>
      </c>
      <c r="AP414" s="30">
        <f t="shared" si="207"/>
        <v>0</v>
      </c>
      <c r="AQ414" s="30">
        <f t="shared" si="208"/>
        <v>0</v>
      </c>
      <c r="AR414" s="30">
        <f t="shared" si="209"/>
        <v>0</v>
      </c>
      <c r="AS414" s="22">
        <f t="shared" si="185"/>
        <v>0</v>
      </c>
      <c r="AT414" s="112">
        <f t="shared" si="210"/>
        <v>41116.879999999997</v>
      </c>
      <c r="AU414" s="112">
        <f t="shared" si="211"/>
        <v>29628.34</v>
      </c>
      <c r="AV414" s="112">
        <f t="shared" si="212"/>
        <v>20558.439999999999</v>
      </c>
      <c r="AW414" s="112">
        <f t="shared" si="213"/>
        <v>14511.84</v>
      </c>
      <c r="AX414" s="112">
        <f t="shared" si="214"/>
        <v>15116.5</v>
      </c>
      <c r="AY414" s="112">
        <f t="shared" si="215"/>
        <v>22977.079999999998</v>
      </c>
      <c r="AZ414" s="112">
        <f t="shared" si="216"/>
        <v>17535.14</v>
      </c>
      <c r="BA414" s="112">
        <f t="shared" si="217"/>
        <v>17535.14</v>
      </c>
      <c r="BB414" s="112">
        <f t="shared" si="218"/>
        <v>13302.519999999999</v>
      </c>
      <c r="BC414" s="112">
        <f t="shared" si="219"/>
        <v>15116.5</v>
      </c>
      <c r="BD414" s="112">
        <f t="shared" si="220"/>
        <v>18139.8</v>
      </c>
      <c r="BE414" s="112">
        <f t="shared" si="221"/>
        <v>19953.78</v>
      </c>
      <c r="BG414" s="112"/>
      <c r="BH414" s="184"/>
    </row>
    <row r="415" spans="1:60" x14ac:dyDescent="0.2">
      <c r="A415" t="s">
        <v>56</v>
      </c>
      <c r="B415" t="s">
        <v>1165</v>
      </c>
      <c r="C415" s="2" t="s">
        <v>87</v>
      </c>
      <c r="D415" s="2">
        <v>840168546473</v>
      </c>
      <c r="E415" s="2" t="s">
        <v>89</v>
      </c>
      <c r="F415" s="2" t="s">
        <v>60</v>
      </c>
      <c r="G415" s="2" t="s">
        <v>61</v>
      </c>
      <c r="H415" s="2" t="s">
        <v>62</v>
      </c>
      <c r="I415" s="2" t="s">
        <v>1129</v>
      </c>
      <c r="J415" s="2" t="s">
        <v>3995</v>
      </c>
      <c r="K415" s="3">
        <v>94</v>
      </c>
      <c r="L415" s="25">
        <v>460.75</v>
      </c>
      <c r="M415" s="2" t="s">
        <v>2204</v>
      </c>
      <c r="N415" s="2" t="s">
        <v>28</v>
      </c>
      <c r="O415" s="3">
        <v>305</v>
      </c>
      <c r="P415" s="3">
        <v>82</v>
      </c>
      <c r="Q415" s="21">
        <f>SUMIF('On Orders'!$B:$B,$C415,'On Orders'!E:E)</f>
        <v>0</v>
      </c>
      <c r="R415" s="22">
        <f>SUMIF('On Orders'!$B:$B,$C415,'On Orders'!F:F)</f>
        <v>0</v>
      </c>
      <c r="S415" s="22">
        <f>SUMIF('On Orders'!$B:$B,$C415,'On Orders'!G:G)</f>
        <v>0</v>
      </c>
      <c r="T415" s="22">
        <f>SUMIF('On Orders'!$B:$B,$C415,'On Orders'!H:H)</f>
        <v>0</v>
      </c>
      <c r="U415" s="3">
        <f>IFERROR(VLOOKUP(B:B,'[1]SI vs ST'!$B:$P,15,0),0)</f>
        <v>116</v>
      </c>
      <c r="V415" s="3" cm="1">
        <f t="array" ref="V415:AA415">IFERROR(VLOOKUP(_xlfn.SINGLE(B:B),'[1]Pivot ST'!$D:$QP,{6,7,8,9,10,11},0),0)</f>
        <v>53</v>
      </c>
      <c r="W415" s="3">
        <v>49</v>
      </c>
      <c r="X415" s="3">
        <v>20</v>
      </c>
      <c r="Y415" s="3">
        <v>29</v>
      </c>
      <c r="Z415" s="3">
        <v>34</v>
      </c>
      <c r="AA415" s="3">
        <v>34</v>
      </c>
      <c r="AB415" s="3">
        <v>60</v>
      </c>
      <c r="AC415" s="3">
        <v>80</v>
      </c>
      <c r="AD415" s="3">
        <v>70</v>
      </c>
      <c r="AE415" s="3">
        <v>75</v>
      </c>
      <c r="AF415" s="3">
        <v>75</v>
      </c>
      <c r="AG415" s="31">
        <f t="shared" si="186"/>
        <v>259</v>
      </c>
      <c r="AH415" s="26">
        <f t="shared" si="187"/>
        <v>199</v>
      </c>
      <c r="AI415" s="26">
        <f t="shared" si="196"/>
        <v>119</v>
      </c>
      <c r="AJ415" s="26">
        <f t="shared" si="197"/>
        <v>49</v>
      </c>
      <c r="AK415" s="26">
        <f t="shared" si="198"/>
        <v>-26</v>
      </c>
      <c r="AL415" s="26">
        <f t="shared" si="199"/>
        <v>-75</v>
      </c>
      <c r="AM415" s="30">
        <f t="shared" si="204"/>
        <v>0</v>
      </c>
      <c r="AN415" s="30">
        <f t="shared" si="205"/>
        <v>0</v>
      </c>
      <c r="AO415" s="30">
        <f t="shared" si="206"/>
        <v>0</v>
      </c>
      <c r="AP415" s="30">
        <f t="shared" si="207"/>
        <v>0</v>
      </c>
      <c r="AQ415" s="30">
        <f t="shared" si="208"/>
        <v>0</v>
      </c>
      <c r="AR415" s="30">
        <f t="shared" si="209"/>
        <v>0</v>
      </c>
      <c r="AS415" s="22">
        <f t="shared" ref="AS415:AS478" si="222">SUM(AM415:AR415)</f>
        <v>0</v>
      </c>
      <c r="AT415" s="112">
        <f t="shared" si="210"/>
        <v>53447</v>
      </c>
      <c r="AU415" s="112">
        <f t="shared" si="211"/>
        <v>24419.75</v>
      </c>
      <c r="AV415" s="112">
        <f t="shared" si="212"/>
        <v>22576.75</v>
      </c>
      <c r="AW415" s="112">
        <f t="shared" si="213"/>
        <v>9215</v>
      </c>
      <c r="AX415" s="112">
        <f t="shared" si="214"/>
        <v>13361.75</v>
      </c>
      <c r="AY415" s="112">
        <f t="shared" si="215"/>
        <v>15665.5</v>
      </c>
      <c r="AZ415" s="112">
        <f t="shared" si="216"/>
        <v>15665.5</v>
      </c>
      <c r="BA415" s="112">
        <f t="shared" si="217"/>
        <v>27645</v>
      </c>
      <c r="BB415" s="112">
        <f t="shared" si="218"/>
        <v>36860</v>
      </c>
      <c r="BC415" s="112">
        <f t="shared" si="219"/>
        <v>32252.5</v>
      </c>
      <c r="BD415" s="112">
        <f t="shared" si="220"/>
        <v>34556.25</v>
      </c>
      <c r="BE415" s="112">
        <f t="shared" si="221"/>
        <v>34556.25</v>
      </c>
      <c r="BG415" s="112"/>
      <c r="BH415" s="184"/>
    </row>
    <row r="416" spans="1:60" x14ac:dyDescent="0.2">
      <c r="A416" t="s">
        <v>56</v>
      </c>
      <c r="B416" t="s">
        <v>1166</v>
      </c>
      <c r="C416" s="2" t="s">
        <v>58</v>
      </c>
      <c r="D416" s="2">
        <v>840168546381</v>
      </c>
      <c r="E416" s="2" t="s">
        <v>59</v>
      </c>
      <c r="F416" s="2" t="s">
        <v>60</v>
      </c>
      <c r="G416" s="2" t="s">
        <v>61</v>
      </c>
      <c r="H416" s="2" t="s">
        <v>62</v>
      </c>
      <c r="I416" s="2" t="s">
        <v>1129</v>
      </c>
      <c r="J416" s="2" t="s">
        <v>3995</v>
      </c>
      <c r="K416" s="3">
        <v>94</v>
      </c>
      <c r="L416" s="25">
        <v>460.75</v>
      </c>
      <c r="M416" s="2" t="s">
        <v>2204</v>
      </c>
      <c r="N416" s="2" t="s">
        <v>28</v>
      </c>
      <c r="O416" s="3">
        <v>368</v>
      </c>
      <c r="P416" s="3">
        <v>98</v>
      </c>
      <c r="Q416" s="21">
        <f>SUMIF('On Orders'!$B:$B,$C416,'On Orders'!E:E)</f>
        <v>0</v>
      </c>
      <c r="R416" s="22">
        <f>SUMIF('On Orders'!$B:$B,$C416,'On Orders'!F:F)</f>
        <v>0</v>
      </c>
      <c r="S416" s="22">
        <f>SUMIF('On Orders'!$B:$B,$C416,'On Orders'!G:G)</f>
        <v>0</v>
      </c>
      <c r="T416" s="22">
        <f>SUMIF('On Orders'!$B:$B,$C416,'On Orders'!H:H)</f>
        <v>0</v>
      </c>
      <c r="U416" s="3">
        <f>IFERROR(VLOOKUP(B:B,'[1]SI vs ST'!$B:$P,15,0),0)</f>
        <v>85</v>
      </c>
      <c r="V416" s="3" cm="1">
        <f t="array" ref="V416:AA416">IFERROR(VLOOKUP(_xlfn.SINGLE(B:B),'[1]Pivot ST'!$D:$QP,{6,7,8,9,10,11},0),0)</f>
        <v>56</v>
      </c>
      <c r="W416" s="3">
        <v>15</v>
      </c>
      <c r="X416" s="3">
        <v>17</v>
      </c>
      <c r="Y416" s="3">
        <v>13</v>
      </c>
      <c r="Z416" s="3">
        <v>14</v>
      </c>
      <c r="AA416" s="3">
        <v>15</v>
      </c>
      <c r="AB416" s="3">
        <v>19</v>
      </c>
      <c r="AC416" s="3">
        <v>25</v>
      </c>
      <c r="AD416" s="3">
        <v>25</v>
      </c>
      <c r="AE416" s="3">
        <v>29</v>
      </c>
      <c r="AF416" s="3">
        <v>32</v>
      </c>
      <c r="AG416" s="31">
        <f t="shared" si="186"/>
        <v>357</v>
      </c>
      <c r="AH416" s="26">
        <f t="shared" si="187"/>
        <v>338</v>
      </c>
      <c r="AI416" s="26">
        <f t="shared" si="196"/>
        <v>313</v>
      </c>
      <c r="AJ416" s="26">
        <f t="shared" si="197"/>
        <v>288</v>
      </c>
      <c r="AK416" s="26">
        <f t="shared" si="198"/>
        <v>259</v>
      </c>
      <c r="AL416" s="26">
        <f t="shared" si="199"/>
        <v>227</v>
      </c>
      <c r="AM416" s="30">
        <f t="shared" si="204"/>
        <v>0</v>
      </c>
      <c r="AN416" s="30">
        <f t="shared" si="205"/>
        <v>0</v>
      </c>
      <c r="AO416" s="30">
        <f t="shared" si="206"/>
        <v>0</v>
      </c>
      <c r="AP416" s="30">
        <f t="shared" si="207"/>
        <v>0</v>
      </c>
      <c r="AQ416" s="30">
        <f t="shared" si="208"/>
        <v>0</v>
      </c>
      <c r="AR416" s="30">
        <f t="shared" si="209"/>
        <v>0</v>
      </c>
      <c r="AS416" s="22">
        <f t="shared" si="222"/>
        <v>0</v>
      </c>
      <c r="AT416" s="112">
        <f t="shared" si="210"/>
        <v>39163.75</v>
      </c>
      <c r="AU416" s="112">
        <f t="shared" si="211"/>
        <v>25802</v>
      </c>
      <c r="AV416" s="112">
        <f t="shared" si="212"/>
        <v>6911.25</v>
      </c>
      <c r="AW416" s="112">
        <f t="shared" si="213"/>
        <v>7832.75</v>
      </c>
      <c r="AX416" s="112">
        <f t="shared" si="214"/>
        <v>5989.75</v>
      </c>
      <c r="AY416" s="112">
        <f t="shared" si="215"/>
        <v>6450.5</v>
      </c>
      <c r="AZ416" s="112">
        <f t="shared" si="216"/>
        <v>6911.25</v>
      </c>
      <c r="BA416" s="112">
        <f t="shared" si="217"/>
        <v>8754.25</v>
      </c>
      <c r="BB416" s="112">
        <f t="shared" si="218"/>
        <v>11518.75</v>
      </c>
      <c r="BC416" s="112">
        <f t="shared" si="219"/>
        <v>11518.75</v>
      </c>
      <c r="BD416" s="112">
        <f t="shared" si="220"/>
        <v>13361.75</v>
      </c>
      <c r="BE416" s="112">
        <f t="shared" si="221"/>
        <v>14744</v>
      </c>
      <c r="BG416" s="112"/>
      <c r="BH416" s="184"/>
    </row>
    <row r="417" spans="1:60" x14ac:dyDescent="0.2">
      <c r="A417" t="s">
        <v>56</v>
      </c>
      <c r="B417" t="s">
        <v>1167</v>
      </c>
      <c r="C417" s="2" t="s">
        <v>95</v>
      </c>
      <c r="D417" s="2">
        <v>840168546619</v>
      </c>
      <c r="E417" s="2" t="s">
        <v>97</v>
      </c>
      <c r="F417" s="2" t="s">
        <v>60</v>
      </c>
      <c r="G417" s="2" t="s">
        <v>61</v>
      </c>
      <c r="H417" s="2" t="s">
        <v>74</v>
      </c>
      <c r="I417" s="2" t="s">
        <v>1129</v>
      </c>
      <c r="J417" s="2" t="s">
        <v>3995</v>
      </c>
      <c r="K417" s="3">
        <v>94</v>
      </c>
      <c r="L417" s="25">
        <v>460.75</v>
      </c>
      <c r="M417" s="2" t="s">
        <v>2204</v>
      </c>
      <c r="N417" s="2" t="s">
        <v>28</v>
      </c>
      <c r="O417" s="3">
        <v>607</v>
      </c>
      <c r="P417" s="3">
        <v>0</v>
      </c>
      <c r="Q417" s="21">
        <f>SUMIF('On Orders'!$B:$B,$C417,'On Orders'!E:E)</f>
        <v>0</v>
      </c>
      <c r="R417" s="22">
        <f>SUMIF('On Orders'!$B:$B,$C417,'On Orders'!F:F)</f>
        <v>0</v>
      </c>
      <c r="S417" s="22">
        <f>SUMIF('On Orders'!$B:$B,$C417,'On Orders'!G:G)</f>
        <v>0</v>
      </c>
      <c r="T417" s="22">
        <f>SUMIF('On Orders'!$B:$B,$C417,'On Orders'!H:H)</f>
        <v>0</v>
      </c>
      <c r="U417" s="3">
        <f>IFERROR(VLOOKUP(B:B,'[1]SI vs ST'!$B:$P,15,0),0)</f>
        <v>358</v>
      </c>
      <c r="V417" s="3" cm="1">
        <f t="array" ref="V417:AA417">IFERROR(VLOOKUP(_xlfn.SINGLE(B:B),'[1]Pivot ST'!$D:$QP,{6,7,8,9,10,11},0),0)</f>
        <v>119</v>
      </c>
      <c r="W417" s="3">
        <v>185</v>
      </c>
      <c r="X417" s="3">
        <v>174</v>
      </c>
      <c r="Y417" s="3">
        <v>139</v>
      </c>
      <c r="Z417" s="3">
        <v>158</v>
      </c>
      <c r="AA417" s="3">
        <v>108</v>
      </c>
      <c r="AB417" s="3">
        <v>150</v>
      </c>
      <c r="AC417" s="3">
        <v>200</v>
      </c>
      <c r="AD417" s="3">
        <v>200</v>
      </c>
      <c r="AE417" s="3">
        <v>0</v>
      </c>
      <c r="AF417" s="3">
        <v>0</v>
      </c>
      <c r="AG417" s="31">
        <f t="shared" si="186"/>
        <v>405</v>
      </c>
      <c r="AH417" s="26">
        <f t="shared" si="187"/>
        <v>255</v>
      </c>
      <c r="AI417" s="26">
        <f t="shared" si="196"/>
        <v>55</v>
      </c>
      <c r="AJ417" s="26">
        <f t="shared" si="197"/>
        <v>-145</v>
      </c>
      <c r="AK417" s="26">
        <f t="shared" si="198"/>
        <v>0</v>
      </c>
      <c r="AL417" s="26">
        <f t="shared" si="199"/>
        <v>0</v>
      </c>
      <c r="AM417" s="30">
        <f t="shared" si="204"/>
        <v>0</v>
      </c>
      <c r="AN417" s="30">
        <f t="shared" si="205"/>
        <v>0</v>
      </c>
      <c r="AO417" s="30">
        <f t="shared" si="206"/>
        <v>0</v>
      </c>
      <c r="AP417" s="30">
        <f t="shared" si="207"/>
        <v>0</v>
      </c>
      <c r="AQ417" s="30">
        <f t="shared" si="208"/>
        <v>0</v>
      </c>
      <c r="AR417" s="30">
        <f t="shared" si="209"/>
        <v>0</v>
      </c>
      <c r="AS417" s="22">
        <f t="shared" si="222"/>
        <v>0</v>
      </c>
      <c r="AT417" s="112">
        <f t="shared" si="210"/>
        <v>164948.5</v>
      </c>
      <c r="AU417" s="112">
        <f t="shared" si="211"/>
        <v>54829.25</v>
      </c>
      <c r="AV417" s="112">
        <f t="shared" si="212"/>
        <v>85238.75</v>
      </c>
      <c r="AW417" s="112">
        <f t="shared" si="213"/>
        <v>80170.5</v>
      </c>
      <c r="AX417" s="112">
        <f t="shared" si="214"/>
        <v>64044.25</v>
      </c>
      <c r="AY417" s="112">
        <f t="shared" si="215"/>
        <v>72798.5</v>
      </c>
      <c r="AZ417" s="112">
        <f t="shared" si="216"/>
        <v>49761</v>
      </c>
      <c r="BA417" s="112">
        <f t="shared" si="217"/>
        <v>69112.5</v>
      </c>
      <c r="BB417" s="112">
        <f t="shared" si="218"/>
        <v>92150</v>
      </c>
      <c r="BC417" s="112">
        <f t="shared" si="219"/>
        <v>92150</v>
      </c>
      <c r="BD417" s="112">
        <f t="shared" si="220"/>
        <v>0</v>
      </c>
      <c r="BE417" s="112">
        <f t="shared" si="221"/>
        <v>0</v>
      </c>
      <c r="BG417" s="112"/>
      <c r="BH417" s="184"/>
    </row>
    <row r="418" spans="1:60" x14ac:dyDescent="0.2">
      <c r="A418" t="s">
        <v>56</v>
      </c>
      <c r="B418" t="s">
        <v>1168</v>
      </c>
      <c r="C418" s="2" t="s">
        <v>383</v>
      </c>
      <c r="D418" s="2">
        <v>840168546527</v>
      </c>
      <c r="E418" s="2" t="s">
        <v>384</v>
      </c>
      <c r="F418" s="2" t="s">
        <v>60</v>
      </c>
      <c r="G418" s="2" t="s">
        <v>61</v>
      </c>
      <c r="H418" s="2" t="s">
        <v>74</v>
      </c>
      <c r="I418" s="2" t="s">
        <v>1129</v>
      </c>
      <c r="J418" s="2" t="s">
        <v>3995</v>
      </c>
      <c r="K418" s="3">
        <v>94</v>
      </c>
      <c r="L418" s="25">
        <v>460.75</v>
      </c>
      <c r="M418" s="2" t="s">
        <v>2204</v>
      </c>
      <c r="N418" s="2" t="s">
        <v>28</v>
      </c>
      <c r="O418" s="3">
        <v>846</v>
      </c>
      <c r="P418" s="3">
        <v>0</v>
      </c>
      <c r="Q418" s="21">
        <f>SUMIF('On Orders'!$B:$B,$C418,'On Orders'!E:E)</f>
        <v>0</v>
      </c>
      <c r="R418" s="22">
        <f>SUMIF('On Orders'!$B:$B,$C418,'On Orders'!F:F)</f>
        <v>0</v>
      </c>
      <c r="S418" s="22">
        <f>SUMIF('On Orders'!$B:$B,$C418,'On Orders'!G:G)</f>
        <v>0</v>
      </c>
      <c r="T418" s="22">
        <f>SUMIF('On Orders'!$B:$B,$C418,'On Orders'!H:H)</f>
        <v>0</v>
      </c>
      <c r="U418" s="3">
        <f>IFERROR(VLOOKUP(B:B,'[1]SI vs ST'!$B:$P,15,0),0)</f>
        <v>564</v>
      </c>
      <c r="V418" s="3" cm="1">
        <f t="array" ref="V418:AA418">IFERROR(VLOOKUP(_xlfn.SINGLE(B:B),'[1]Pivot ST'!$D:$QP,{6,7,8,9,10,11},0),0)</f>
        <v>355</v>
      </c>
      <c r="W418" s="3">
        <v>57</v>
      </c>
      <c r="X418" s="3">
        <v>92</v>
      </c>
      <c r="Y418" s="3">
        <v>95</v>
      </c>
      <c r="Z418" s="3">
        <v>93</v>
      </c>
      <c r="AA418" s="3">
        <v>85</v>
      </c>
      <c r="AB418" s="3">
        <v>100</v>
      </c>
      <c r="AC418" s="3">
        <v>0</v>
      </c>
      <c r="AD418" s="3">
        <v>0</v>
      </c>
      <c r="AE418" s="3">
        <v>0</v>
      </c>
      <c r="AF418" s="3">
        <v>0</v>
      </c>
      <c r="AG418" s="31">
        <f t="shared" si="186"/>
        <v>667</v>
      </c>
      <c r="AH418" s="26">
        <f t="shared" si="187"/>
        <v>567</v>
      </c>
      <c r="AI418" s="26">
        <f t="shared" si="196"/>
        <v>567</v>
      </c>
      <c r="AJ418" s="26">
        <f t="shared" si="197"/>
        <v>567</v>
      </c>
      <c r="AK418" s="26">
        <f t="shared" si="198"/>
        <v>567</v>
      </c>
      <c r="AL418" s="26">
        <f t="shared" si="199"/>
        <v>567</v>
      </c>
      <c r="AM418" s="30">
        <f t="shared" si="204"/>
        <v>0</v>
      </c>
      <c r="AN418" s="30">
        <f t="shared" si="205"/>
        <v>0</v>
      </c>
      <c r="AO418" s="30">
        <f t="shared" si="206"/>
        <v>0</v>
      </c>
      <c r="AP418" s="30">
        <f t="shared" si="207"/>
        <v>0</v>
      </c>
      <c r="AQ418" s="30">
        <f t="shared" si="208"/>
        <v>0</v>
      </c>
      <c r="AR418" s="30">
        <f t="shared" si="209"/>
        <v>0</v>
      </c>
      <c r="AS418" s="22">
        <f t="shared" si="222"/>
        <v>0</v>
      </c>
      <c r="AT418" s="112">
        <f t="shared" si="210"/>
        <v>259863</v>
      </c>
      <c r="AU418" s="112">
        <f t="shared" si="211"/>
        <v>163566.25</v>
      </c>
      <c r="AV418" s="112">
        <f t="shared" si="212"/>
        <v>26262.75</v>
      </c>
      <c r="AW418" s="112">
        <f t="shared" si="213"/>
        <v>42389</v>
      </c>
      <c r="AX418" s="112">
        <f t="shared" si="214"/>
        <v>43771.25</v>
      </c>
      <c r="AY418" s="112">
        <f t="shared" si="215"/>
        <v>42849.75</v>
      </c>
      <c r="AZ418" s="112">
        <f t="shared" si="216"/>
        <v>39163.75</v>
      </c>
      <c r="BA418" s="112">
        <f t="shared" si="217"/>
        <v>46075</v>
      </c>
      <c r="BB418" s="112">
        <f t="shared" si="218"/>
        <v>0</v>
      </c>
      <c r="BC418" s="112">
        <f t="shared" si="219"/>
        <v>0</v>
      </c>
      <c r="BD418" s="112">
        <f t="shared" si="220"/>
        <v>0</v>
      </c>
      <c r="BE418" s="112">
        <f t="shared" si="221"/>
        <v>0</v>
      </c>
      <c r="BG418" s="112"/>
      <c r="BH418" s="184"/>
    </row>
    <row r="419" spans="1:60" x14ac:dyDescent="0.2">
      <c r="A419" t="s">
        <v>56</v>
      </c>
      <c r="B419" t="s">
        <v>1169</v>
      </c>
      <c r="C419" s="2" t="s">
        <v>360</v>
      </c>
      <c r="D419" s="2">
        <v>840168546589</v>
      </c>
      <c r="E419" s="2" t="s">
        <v>361</v>
      </c>
      <c r="F419" s="2" t="s">
        <v>60</v>
      </c>
      <c r="G419" s="2" t="s">
        <v>61</v>
      </c>
      <c r="H419" s="2" t="s">
        <v>74</v>
      </c>
      <c r="I419" s="2" t="s">
        <v>1129</v>
      </c>
      <c r="J419" s="2" t="s">
        <v>3995</v>
      </c>
      <c r="K419" s="3">
        <v>94</v>
      </c>
      <c r="L419" s="25">
        <v>460.75</v>
      </c>
      <c r="M419" s="2" t="s">
        <v>2204</v>
      </c>
      <c r="N419" s="2" t="s">
        <v>28</v>
      </c>
      <c r="O419" s="3">
        <v>291</v>
      </c>
      <c r="P419" s="3">
        <v>0</v>
      </c>
      <c r="Q419" s="21">
        <f>SUMIF('On Orders'!$B:$B,$C419,'On Orders'!E:E)</f>
        <v>0</v>
      </c>
      <c r="R419" s="22">
        <f>SUMIF('On Orders'!$B:$B,$C419,'On Orders'!F:F)</f>
        <v>0</v>
      </c>
      <c r="S419" s="22">
        <f>SUMIF('On Orders'!$B:$B,$C419,'On Orders'!G:G)</f>
        <v>0</v>
      </c>
      <c r="T419" s="22">
        <f>SUMIF('On Orders'!$B:$B,$C419,'On Orders'!H:H)</f>
        <v>0</v>
      </c>
      <c r="U419" s="3">
        <f>IFERROR(VLOOKUP(B:B,'[1]SI vs ST'!$B:$P,15,0),0)</f>
        <v>109</v>
      </c>
      <c r="V419" s="3" cm="1">
        <f t="array" ref="V419:AA419">IFERROR(VLOOKUP(_xlfn.SINGLE(B:B),'[1]Pivot ST'!$D:$QP,{6,7,8,9,10,11},0),0)</f>
        <v>108</v>
      </c>
      <c r="W419" s="3">
        <v>59</v>
      </c>
      <c r="X419" s="3">
        <v>32</v>
      </c>
      <c r="Y419" s="3">
        <v>18</v>
      </c>
      <c r="Z419" s="3">
        <v>29</v>
      </c>
      <c r="AA419" s="3">
        <v>34</v>
      </c>
      <c r="AB419" s="3">
        <v>20</v>
      </c>
      <c r="AC419" s="3">
        <v>0</v>
      </c>
      <c r="AD419" s="3">
        <v>0</v>
      </c>
      <c r="AE419" s="3">
        <v>0</v>
      </c>
      <c r="AF419" s="3">
        <v>0</v>
      </c>
      <c r="AG419" s="31">
        <f t="shared" si="186"/>
        <v>163</v>
      </c>
      <c r="AH419" s="26">
        <f t="shared" si="187"/>
        <v>143</v>
      </c>
      <c r="AI419" s="26">
        <f t="shared" si="196"/>
        <v>143</v>
      </c>
      <c r="AJ419" s="26">
        <f t="shared" si="197"/>
        <v>143</v>
      </c>
      <c r="AK419" s="26">
        <f t="shared" si="198"/>
        <v>143</v>
      </c>
      <c r="AL419" s="26">
        <f t="shared" si="199"/>
        <v>143</v>
      </c>
      <c r="AM419" s="30">
        <f t="shared" si="204"/>
        <v>0</v>
      </c>
      <c r="AN419" s="30">
        <f t="shared" si="205"/>
        <v>0</v>
      </c>
      <c r="AO419" s="30">
        <f t="shared" si="206"/>
        <v>0</v>
      </c>
      <c r="AP419" s="30">
        <f t="shared" si="207"/>
        <v>0</v>
      </c>
      <c r="AQ419" s="30">
        <f t="shared" si="208"/>
        <v>0</v>
      </c>
      <c r="AR419" s="30">
        <f t="shared" si="209"/>
        <v>0</v>
      </c>
      <c r="AS419" s="22">
        <f t="shared" si="222"/>
        <v>0</v>
      </c>
      <c r="AT419" s="112">
        <f t="shared" si="210"/>
        <v>50221.75</v>
      </c>
      <c r="AU419" s="112">
        <f t="shared" si="211"/>
        <v>49761</v>
      </c>
      <c r="AV419" s="112">
        <f t="shared" si="212"/>
        <v>27184.25</v>
      </c>
      <c r="AW419" s="112">
        <f t="shared" si="213"/>
        <v>14744</v>
      </c>
      <c r="AX419" s="112">
        <f t="shared" si="214"/>
        <v>8293.5</v>
      </c>
      <c r="AY419" s="112">
        <f t="shared" si="215"/>
        <v>13361.75</v>
      </c>
      <c r="AZ419" s="112">
        <f t="shared" si="216"/>
        <v>15665.5</v>
      </c>
      <c r="BA419" s="112">
        <f t="shared" si="217"/>
        <v>9215</v>
      </c>
      <c r="BB419" s="112">
        <f t="shared" si="218"/>
        <v>0</v>
      </c>
      <c r="BC419" s="112">
        <f t="shared" si="219"/>
        <v>0</v>
      </c>
      <c r="BD419" s="112">
        <f t="shared" si="220"/>
        <v>0</v>
      </c>
      <c r="BE419" s="112">
        <f t="shared" si="221"/>
        <v>0</v>
      </c>
      <c r="BG419" s="112"/>
      <c r="BH419" s="184"/>
    </row>
    <row r="420" spans="1:60" x14ac:dyDescent="0.2">
      <c r="A420" t="s">
        <v>56</v>
      </c>
      <c r="B420" t="s">
        <v>1170</v>
      </c>
      <c r="C420" s="2" t="s">
        <v>513</v>
      </c>
      <c r="D420" s="2">
        <v>840168528127</v>
      </c>
      <c r="E420" s="2" t="s">
        <v>514</v>
      </c>
      <c r="F420" s="2" t="s">
        <v>515</v>
      </c>
      <c r="G420" s="2" t="s">
        <v>516</v>
      </c>
      <c r="H420" s="2" t="s">
        <v>517</v>
      </c>
      <c r="I420" s="2" t="s">
        <v>1129</v>
      </c>
      <c r="J420" s="2" t="s">
        <v>3995</v>
      </c>
      <c r="K420" s="3">
        <v>188</v>
      </c>
      <c r="L420" s="25">
        <v>503.81</v>
      </c>
      <c r="M420" s="2" t="s">
        <v>2202</v>
      </c>
      <c r="N420" s="2" t="s">
        <v>28</v>
      </c>
      <c r="O420" s="3">
        <v>376</v>
      </c>
      <c r="P420" s="3">
        <v>152</v>
      </c>
      <c r="Q420" s="21">
        <f>SUMIF('On Orders'!$B:$B,$C420,'On Orders'!E:E)</f>
        <v>0</v>
      </c>
      <c r="R420" s="22">
        <f>SUMIF('On Orders'!$B:$B,$C420,'On Orders'!F:F)</f>
        <v>50</v>
      </c>
      <c r="S420" s="22">
        <f>SUMIF('On Orders'!$B:$B,$C420,'On Orders'!G:G)</f>
        <v>0</v>
      </c>
      <c r="T420" s="22">
        <f>SUMIF('On Orders'!$B:$B,$C420,'On Orders'!H:H)</f>
        <v>0</v>
      </c>
      <c r="U420" s="3">
        <f>IFERROR(VLOOKUP(B:B,'[1]SI vs ST'!$B:$P,15,0),0)</f>
        <v>180</v>
      </c>
      <c r="V420" s="3" cm="1">
        <f t="array" ref="V420:AA420">IFERROR(VLOOKUP(_xlfn.SINGLE(B:B),'[1]Pivot ST'!$D:$QP,{6,7,8,9,10,11},0),0)</f>
        <v>162</v>
      </c>
      <c r="W420" s="3">
        <v>84</v>
      </c>
      <c r="X420" s="3">
        <v>113</v>
      </c>
      <c r="Y420" s="3">
        <v>92</v>
      </c>
      <c r="Z420" s="3">
        <v>108</v>
      </c>
      <c r="AA420" s="3">
        <v>73</v>
      </c>
      <c r="AB420" s="3">
        <v>132</v>
      </c>
      <c r="AC420" s="3">
        <v>112</v>
      </c>
      <c r="AD420" s="3">
        <v>111</v>
      </c>
      <c r="AE420" s="3">
        <v>133</v>
      </c>
      <c r="AF420" s="3">
        <v>146</v>
      </c>
      <c r="AG420" s="31">
        <f t="shared" si="186"/>
        <v>317</v>
      </c>
      <c r="AH420" s="26">
        <f t="shared" si="187"/>
        <v>185</v>
      </c>
      <c r="AI420" s="26">
        <f t="shared" si="196"/>
        <v>73</v>
      </c>
      <c r="AJ420" s="26">
        <f t="shared" si="197"/>
        <v>-38</v>
      </c>
      <c r="AK420" s="26">
        <f t="shared" si="198"/>
        <v>-133</v>
      </c>
      <c r="AL420" s="26">
        <f t="shared" si="199"/>
        <v>-146</v>
      </c>
      <c r="AM420" s="30">
        <f t="shared" si="204"/>
        <v>0</v>
      </c>
      <c r="AN420" s="30">
        <f t="shared" si="205"/>
        <v>0</v>
      </c>
      <c r="AO420" s="30">
        <f t="shared" si="206"/>
        <v>0</v>
      </c>
      <c r="AP420" s="30">
        <f t="shared" si="207"/>
        <v>38</v>
      </c>
      <c r="AQ420" s="30">
        <f t="shared" si="208"/>
        <v>133</v>
      </c>
      <c r="AR420" s="30">
        <f t="shared" si="209"/>
        <v>146</v>
      </c>
      <c r="AS420" s="22">
        <f t="shared" si="222"/>
        <v>317</v>
      </c>
      <c r="AT420" s="112">
        <f t="shared" si="210"/>
        <v>90685.8</v>
      </c>
      <c r="AU420" s="112">
        <f t="shared" si="211"/>
        <v>81617.22</v>
      </c>
      <c r="AV420" s="112">
        <f t="shared" si="212"/>
        <v>42320.04</v>
      </c>
      <c r="AW420" s="112">
        <f t="shared" si="213"/>
        <v>56930.53</v>
      </c>
      <c r="AX420" s="112">
        <f t="shared" si="214"/>
        <v>46350.52</v>
      </c>
      <c r="AY420" s="112">
        <f t="shared" si="215"/>
        <v>54411.48</v>
      </c>
      <c r="AZ420" s="112">
        <f t="shared" si="216"/>
        <v>36778.129999999997</v>
      </c>
      <c r="BA420" s="112">
        <f t="shared" si="217"/>
        <v>66502.92</v>
      </c>
      <c r="BB420" s="112">
        <f t="shared" si="218"/>
        <v>56426.720000000001</v>
      </c>
      <c r="BC420" s="112">
        <f t="shared" si="219"/>
        <v>55922.91</v>
      </c>
      <c r="BD420" s="112">
        <f t="shared" si="220"/>
        <v>67006.73</v>
      </c>
      <c r="BE420" s="112">
        <f t="shared" si="221"/>
        <v>73556.259999999995</v>
      </c>
      <c r="BG420" s="112"/>
      <c r="BH420" s="184"/>
    </row>
    <row r="421" spans="1:60" x14ac:dyDescent="0.2">
      <c r="A421" t="s">
        <v>56</v>
      </c>
      <c r="B421" t="s">
        <v>1171</v>
      </c>
      <c r="C421" s="2" t="s">
        <v>520</v>
      </c>
      <c r="D421" s="2">
        <v>840168528141</v>
      </c>
      <c r="E421" s="2" t="s">
        <v>521</v>
      </c>
      <c r="F421" s="2" t="s">
        <v>515</v>
      </c>
      <c r="G421" s="2" t="s">
        <v>516</v>
      </c>
      <c r="H421" s="2" t="s">
        <v>517</v>
      </c>
      <c r="I421" s="2" t="s">
        <v>1129</v>
      </c>
      <c r="J421" s="2" t="s">
        <v>3995</v>
      </c>
      <c r="K421" s="3">
        <v>188</v>
      </c>
      <c r="L421" s="25">
        <v>503.81</v>
      </c>
      <c r="M421" s="2" t="s">
        <v>2202</v>
      </c>
      <c r="N421" s="2" t="s">
        <v>28</v>
      </c>
      <c r="O421" s="3">
        <v>285</v>
      </c>
      <c r="P421" s="3">
        <v>84</v>
      </c>
      <c r="Q421" s="21">
        <f>SUMIF('On Orders'!$B:$B,$C421,'On Orders'!E:E)</f>
        <v>0</v>
      </c>
      <c r="R421" s="22">
        <f>SUMIF('On Orders'!$B:$B,$C421,'On Orders'!F:F)</f>
        <v>80</v>
      </c>
      <c r="S421" s="22">
        <f>SUMIF('On Orders'!$B:$B,$C421,'On Orders'!G:G)</f>
        <v>0</v>
      </c>
      <c r="T421" s="22">
        <f>SUMIF('On Orders'!$B:$B,$C421,'On Orders'!H:H)</f>
        <v>0</v>
      </c>
      <c r="U421" s="3">
        <f>IFERROR(VLOOKUP(B:B,'[1]SI vs ST'!$B:$P,15,0),0)</f>
        <v>38</v>
      </c>
      <c r="V421" s="3" cm="1">
        <f t="array" ref="V421:AA421">IFERROR(VLOOKUP(_xlfn.SINGLE(B:B),'[1]Pivot ST'!$D:$QP,{6,7,8,9,10,11},0),0)</f>
        <v>48</v>
      </c>
      <c r="W421" s="3">
        <v>27</v>
      </c>
      <c r="X421" s="3">
        <v>41</v>
      </c>
      <c r="Y421" s="3">
        <v>14</v>
      </c>
      <c r="Z421" s="3">
        <v>30</v>
      </c>
      <c r="AA421" s="3">
        <v>26</v>
      </c>
      <c r="AB421" s="3">
        <v>87</v>
      </c>
      <c r="AC421" s="3">
        <v>47</v>
      </c>
      <c r="AD421" s="3">
        <v>73</v>
      </c>
      <c r="AE421" s="3">
        <v>88</v>
      </c>
      <c r="AF421" s="3">
        <v>96</v>
      </c>
      <c r="AG421" s="31">
        <f t="shared" si="186"/>
        <v>235</v>
      </c>
      <c r="AH421" s="26">
        <f t="shared" si="187"/>
        <v>148</v>
      </c>
      <c r="AI421" s="26">
        <f t="shared" si="196"/>
        <v>101</v>
      </c>
      <c r="AJ421" s="26">
        <f t="shared" si="197"/>
        <v>28</v>
      </c>
      <c r="AK421" s="26">
        <f t="shared" si="198"/>
        <v>-60</v>
      </c>
      <c r="AL421" s="26">
        <f t="shared" si="199"/>
        <v>-96</v>
      </c>
      <c r="AM421" s="30">
        <f t="shared" si="204"/>
        <v>0</v>
      </c>
      <c r="AN421" s="30">
        <f t="shared" si="205"/>
        <v>0</v>
      </c>
      <c r="AO421" s="30">
        <f t="shared" si="206"/>
        <v>0</v>
      </c>
      <c r="AP421" s="30">
        <f t="shared" si="207"/>
        <v>0</v>
      </c>
      <c r="AQ421" s="30">
        <f t="shared" si="208"/>
        <v>60</v>
      </c>
      <c r="AR421" s="30">
        <f t="shared" si="209"/>
        <v>96</v>
      </c>
      <c r="AS421" s="22">
        <f t="shared" si="222"/>
        <v>156</v>
      </c>
      <c r="AT421" s="112">
        <f t="shared" si="210"/>
        <v>19144.78</v>
      </c>
      <c r="AU421" s="112">
        <f t="shared" si="211"/>
        <v>24182.880000000001</v>
      </c>
      <c r="AV421" s="112">
        <f t="shared" si="212"/>
        <v>13602.87</v>
      </c>
      <c r="AW421" s="112">
        <f t="shared" si="213"/>
        <v>20656.21</v>
      </c>
      <c r="AX421" s="112">
        <f t="shared" si="214"/>
        <v>7053.34</v>
      </c>
      <c r="AY421" s="112">
        <f t="shared" si="215"/>
        <v>15114.3</v>
      </c>
      <c r="AZ421" s="112">
        <f t="shared" si="216"/>
        <v>13099.06</v>
      </c>
      <c r="BA421" s="112">
        <f t="shared" si="217"/>
        <v>43831.47</v>
      </c>
      <c r="BB421" s="112">
        <f t="shared" si="218"/>
        <v>23679.07</v>
      </c>
      <c r="BC421" s="112">
        <f t="shared" si="219"/>
        <v>36778.129999999997</v>
      </c>
      <c r="BD421" s="112">
        <f t="shared" si="220"/>
        <v>44335.28</v>
      </c>
      <c r="BE421" s="112">
        <f t="shared" si="221"/>
        <v>48365.760000000002</v>
      </c>
      <c r="BG421" s="112"/>
      <c r="BH421" s="184"/>
    </row>
    <row r="422" spans="1:60" x14ac:dyDescent="0.2">
      <c r="A422" t="s">
        <v>56</v>
      </c>
      <c r="B422" t="s">
        <v>1172</v>
      </c>
      <c r="C422" s="2" t="s">
        <v>518</v>
      </c>
      <c r="D422" s="2">
        <v>840168528134</v>
      </c>
      <c r="E422" s="2" t="s">
        <v>519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2" t="s">
        <v>3995</v>
      </c>
      <c r="K422" s="3">
        <v>188</v>
      </c>
      <c r="L422" s="25">
        <v>503.81</v>
      </c>
      <c r="M422" s="2" t="s">
        <v>2202</v>
      </c>
      <c r="N422" s="2" t="s">
        <v>28</v>
      </c>
      <c r="O422" s="3">
        <v>280</v>
      </c>
      <c r="P422" s="3">
        <v>45</v>
      </c>
      <c r="Q422" s="21">
        <f>SUMIF('On Orders'!$B:$B,$C422,'On Orders'!E:E)</f>
        <v>0</v>
      </c>
      <c r="R422" s="22">
        <f>SUMIF('On Orders'!$B:$B,$C422,'On Orders'!F:F)</f>
        <v>240</v>
      </c>
      <c r="S422" s="22">
        <f>SUMIF('On Orders'!$B:$B,$C422,'On Orders'!G:G)</f>
        <v>0</v>
      </c>
      <c r="T422" s="22">
        <f>SUMIF('On Orders'!$B:$B,$C422,'On Orders'!H:H)</f>
        <v>0</v>
      </c>
      <c r="U422" s="3">
        <f>IFERROR(VLOOKUP(B:B,'[1]SI vs ST'!$B:$P,15,0),0)</f>
        <v>56</v>
      </c>
      <c r="V422" s="3" cm="1">
        <f t="array" ref="V422:AA422">IFERROR(VLOOKUP(_xlfn.SINGLE(B:B),'[1]Pivot ST'!$D:$QP,{6,7,8,9,10,11},0),0)</f>
        <v>44</v>
      </c>
      <c r="W422" s="3">
        <v>41</v>
      </c>
      <c r="X422" s="3">
        <v>59</v>
      </c>
      <c r="Y422" s="3">
        <v>35</v>
      </c>
      <c r="Z422" s="3">
        <v>44</v>
      </c>
      <c r="AA422" s="3">
        <v>24</v>
      </c>
      <c r="AB422" s="3">
        <v>66</v>
      </c>
      <c r="AC422" s="3">
        <v>59</v>
      </c>
      <c r="AD422" s="3">
        <v>54</v>
      </c>
      <c r="AE422" s="3">
        <v>65</v>
      </c>
      <c r="AF422" s="3">
        <v>71</v>
      </c>
      <c r="AG422" s="31">
        <f t="shared" si="186"/>
        <v>353</v>
      </c>
      <c r="AH422" s="26">
        <f t="shared" si="187"/>
        <v>287</v>
      </c>
      <c r="AI422" s="26">
        <f t="shared" si="196"/>
        <v>228</v>
      </c>
      <c r="AJ422" s="26">
        <f t="shared" si="197"/>
        <v>174</v>
      </c>
      <c r="AK422" s="26">
        <f t="shared" si="198"/>
        <v>109</v>
      </c>
      <c r="AL422" s="26">
        <f t="shared" si="199"/>
        <v>38</v>
      </c>
      <c r="AM422" s="30">
        <f t="shared" si="204"/>
        <v>0</v>
      </c>
      <c r="AN422" s="30">
        <f t="shared" si="205"/>
        <v>0</v>
      </c>
      <c r="AO422" s="30">
        <f t="shared" si="206"/>
        <v>0</v>
      </c>
      <c r="AP422" s="30">
        <f t="shared" si="207"/>
        <v>0</v>
      </c>
      <c r="AQ422" s="30">
        <f t="shared" si="208"/>
        <v>0</v>
      </c>
      <c r="AR422" s="30">
        <f t="shared" si="209"/>
        <v>0</v>
      </c>
      <c r="AS422" s="22">
        <f t="shared" si="222"/>
        <v>0</v>
      </c>
      <c r="AT422" s="112">
        <f t="shared" si="210"/>
        <v>28213.360000000001</v>
      </c>
      <c r="AU422" s="112">
        <f t="shared" si="211"/>
        <v>22167.64</v>
      </c>
      <c r="AV422" s="112">
        <f t="shared" si="212"/>
        <v>20656.21</v>
      </c>
      <c r="AW422" s="112">
        <f t="shared" si="213"/>
        <v>29724.79</v>
      </c>
      <c r="AX422" s="112">
        <f t="shared" si="214"/>
        <v>17633.349999999999</v>
      </c>
      <c r="AY422" s="112">
        <f t="shared" si="215"/>
        <v>22167.64</v>
      </c>
      <c r="AZ422" s="112">
        <f t="shared" si="216"/>
        <v>12091.44</v>
      </c>
      <c r="BA422" s="112">
        <f t="shared" si="217"/>
        <v>33251.46</v>
      </c>
      <c r="BB422" s="112">
        <f t="shared" si="218"/>
        <v>29724.79</v>
      </c>
      <c r="BC422" s="112">
        <f t="shared" si="219"/>
        <v>27205.74</v>
      </c>
      <c r="BD422" s="112">
        <f t="shared" si="220"/>
        <v>32747.65</v>
      </c>
      <c r="BE422" s="112">
        <f t="shared" si="221"/>
        <v>35770.51</v>
      </c>
      <c r="BG422" s="112"/>
      <c r="BH422" s="184"/>
    </row>
    <row r="423" spans="1:60" x14ac:dyDescent="0.2">
      <c r="A423" t="s">
        <v>56</v>
      </c>
      <c r="B423" t="s">
        <v>1173</v>
      </c>
      <c r="C423" s="2" t="s">
        <v>530</v>
      </c>
      <c r="D423" s="2">
        <v>840168538683</v>
      </c>
      <c r="E423" s="2" t="s">
        <v>531</v>
      </c>
      <c r="F423" s="2" t="s">
        <v>3954</v>
      </c>
      <c r="G423" s="2" t="s">
        <v>532</v>
      </c>
      <c r="H423" s="2" t="s">
        <v>532</v>
      </c>
      <c r="I423" s="2" t="s">
        <v>1129</v>
      </c>
      <c r="J423" s="2" t="s">
        <v>3995</v>
      </c>
      <c r="K423" s="3">
        <v>188</v>
      </c>
      <c r="L423" s="25">
        <v>302.08</v>
      </c>
      <c r="M423" s="2" t="s">
        <v>2202</v>
      </c>
      <c r="N423" s="2" t="s">
        <v>28</v>
      </c>
      <c r="O423" s="3">
        <v>261</v>
      </c>
      <c r="P423" s="3">
        <v>0</v>
      </c>
      <c r="Q423" s="21">
        <f>SUMIF('On Orders'!$B:$B,$C423,'On Orders'!E:E)</f>
        <v>0</v>
      </c>
      <c r="R423" s="22">
        <f>SUMIF('On Orders'!$B:$B,$C423,'On Orders'!F:F)</f>
        <v>168</v>
      </c>
      <c r="S423" s="22">
        <f>SUMIF('On Orders'!$B:$B,$C423,'On Orders'!G:G)</f>
        <v>0</v>
      </c>
      <c r="T423" s="22">
        <f>SUMIF('On Orders'!$B:$B,$C423,'On Orders'!H:H)</f>
        <v>0</v>
      </c>
      <c r="U423" s="3">
        <f>IFERROR(VLOOKUP(B:B,'[1]SI vs ST'!$B:$P,15,0),0)</f>
        <v>48</v>
      </c>
      <c r="V423" s="3" cm="1">
        <f t="array" ref="V423:AA423">IFERROR(VLOOKUP(_xlfn.SINGLE(B:B),'[1]Pivot ST'!$D:$QP,{6,7,8,9,10,11},0),0)</f>
        <v>26</v>
      </c>
      <c r="W423" s="3">
        <v>22</v>
      </c>
      <c r="X423" s="3">
        <v>38</v>
      </c>
      <c r="Y423" s="3">
        <v>34</v>
      </c>
      <c r="Z423" s="3">
        <v>41</v>
      </c>
      <c r="AA423" s="3">
        <v>36</v>
      </c>
      <c r="AB423" s="3">
        <v>33</v>
      </c>
      <c r="AC423" s="3">
        <v>26</v>
      </c>
      <c r="AD423" s="3">
        <v>30</v>
      </c>
      <c r="AE423" s="3">
        <v>36</v>
      </c>
      <c r="AF423" s="3">
        <v>39</v>
      </c>
      <c r="AG423" s="31">
        <f t="shared" si="186"/>
        <v>205</v>
      </c>
      <c r="AH423" s="26">
        <f t="shared" si="187"/>
        <v>172</v>
      </c>
      <c r="AI423" s="26">
        <f t="shared" si="196"/>
        <v>146</v>
      </c>
      <c r="AJ423" s="26">
        <f t="shared" si="197"/>
        <v>116</v>
      </c>
      <c r="AK423" s="26">
        <f t="shared" si="198"/>
        <v>80</v>
      </c>
      <c r="AL423" s="26">
        <f t="shared" si="199"/>
        <v>41</v>
      </c>
      <c r="AM423" s="30">
        <f t="shared" si="204"/>
        <v>0</v>
      </c>
      <c r="AN423" s="30">
        <f t="shared" si="205"/>
        <v>0</v>
      </c>
      <c r="AO423" s="30">
        <f t="shared" si="206"/>
        <v>0</v>
      </c>
      <c r="AP423" s="30">
        <f t="shared" si="207"/>
        <v>0</v>
      </c>
      <c r="AQ423" s="30">
        <f t="shared" si="208"/>
        <v>0</v>
      </c>
      <c r="AR423" s="30">
        <f t="shared" si="209"/>
        <v>0</v>
      </c>
      <c r="AS423" s="22">
        <f t="shared" si="222"/>
        <v>0</v>
      </c>
      <c r="AT423" s="112">
        <f t="shared" si="210"/>
        <v>14499.84</v>
      </c>
      <c r="AU423" s="112">
        <f t="shared" si="211"/>
        <v>7854.08</v>
      </c>
      <c r="AV423" s="112">
        <f t="shared" si="212"/>
        <v>6645.7599999999993</v>
      </c>
      <c r="AW423" s="112">
        <f t="shared" si="213"/>
        <v>11479.039999999999</v>
      </c>
      <c r="AX423" s="112">
        <f t="shared" si="214"/>
        <v>10270.719999999999</v>
      </c>
      <c r="AY423" s="112">
        <f t="shared" si="215"/>
        <v>12385.279999999999</v>
      </c>
      <c r="AZ423" s="112">
        <f t="shared" si="216"/>
        <v>10874.88</v>
      </c>
      <c r="BA423" s="112">
        <f t="shared" si="217"/>
        <v>9968.64</v>
      </c>
      <c r="BB423" s="112">
        <f t="shared" si="218"/>
        <v>7854.08</v>
      </c>
      <c r="BC423" s="112">
        <f t="shared" si="219"/>
        <v>9062.4</v>
      </c>
      <c r="BD423" s="112">
        <f t="shared" si="220"/>
        <v>10874.88</v>
      </c>
      <c r="BE423" s="112">
        <f t="shared" si="221"/>
        <v>11781.119999999999</v>
      </c>
      <c r="BG423" s="112"/>
      <c r="BH423" s="184"/>
    </row>
    <row r="424" spans="1:60" x14ac:dyDescent="0.2">
      <c r="A424" t="s">
        <v>56</v>
      </c>
      <c r="B424" t="s">
        <v>1174</v>
      </c>
      <c r="C424" s="2" t="s">
        <v>1175</v>
      </c>
      <c r="D424" s="2">
        <v>840168532131</v>
      </c>
      <c r="E424" s="2" t="s">
        <v>1176</v>
      </c>
      <c r="F424" s="2" t="s">
        <v>33</v>
      </c>
      <c r="G424" s="2" t="s">
        <v>102</v>
      </c>
      <c r="H424" s="2" t="s">
        <v>1177</v>
      </c>
      <c r="I424" s="2" t="s">
        <v>1129</v>
      </c>
      <c r="J424" s="2" t="s">
        <v>3995</v>
      </c>
      <c r="K424" s="3">
        <v>188</v>
      </c>
      <c r="L424" s="25">
        <v>368.5</v>
      </c>
      <c r="M424" s="2" t="s">
        <v>2204</v>
      </c>
      <c r="N424" s="2" t="s">
        <v>28</v>
      </c>
      <c r="O424" s="3">
        <v>226</v>
      </c>
      <c r="P424" s="3">
        <v>0</v>
      </c>
      <c r="Q424" s="21">
        <f>SUMIF('On Orders'!$B:$B,$C424,'On Orders'!E:E)</f>
        <v>0</v>
      </c>
      <c r="R424" s="22">
        <f>SUMIF('On Orders'!$B:$B,$C424,'On Orders'!F:F)</f>
        <v>0</v>
      </c>
      <c r="S424" s="22">
        <f>SUMIF('On Orders'!$B:$B,$C424,'On Orders'!G:G)</f>
        <v>0</v>
      </c>
      <c r="T424" s="22">
        <f>SUMIF('On Orders'!$B:$B,$C424,'On Orders'!H:H)</f>
        <v>0</v>
      </c>
      <c r="U424" s="3">
        <f>IFERROR(VLOOKUP(B:B,'[1]SI vs ST'!$B:$P,15,0),0)</f>
        <v>31</v>
      </c>
      <c r="V424" s="3" cm="1">
        <f t="array" ref="V424:AA424">IFERROR(VLOOKUP(_xlfn.SINGLE(B:B),'[1]Pivot ST'!$D:$QP,{6,7,8,9,10,11},0),0)</f>
        <v>25</v>
      </c>
      <c r="W424" s="3">
        <v>19</v>
      </c>
      <c r="X424" s="3">
        <v>13</v>
      </c>
      <c r="Y424" s="3">
        <v>20</v>
      </c>
      <c r="Z424" s="3">
        <v>21</v>
      </c>
      <c r="AA424" s="3">
        <v>11</v>
      </c>
      <c r="AB424" s="3">
        <v>21</v>
      </c>
      <c r="AC424" s="3">
        <v>20</v>
      </c>
      <c r="AD424" s="3">
        <v>21</v>
      </c>
      <c r="AE424" s="3">
        <v>25</v>
      </c>
      <c r="AF424" s="3">
        <v>27</v>
      </c>
      <c r="AG424" s="31">
        <f t="shared" si="186"/>
        <v>27</v>
      </c>
      <c r="AH424" s="26">
        <f t="shared" si="187"/>
        <v>6</v>
      </c>
      <c r="AI424" s="26">
        <f t="shared" si="196"/>
        <v>-14</v>
      </c>
      <c r="AJ424" s="26">
        <f t="shared" si="197"/>
        <v>-21</v>
      </c>
      <c r="AK424" s="26">
        <f t="shared" si="198"/>
        <v>-25</v>
      </c>
      <c r="AL424" s="26">
        <f t="shared" si="199"/>
        <v>-27</v>
      </c>
      <c r="AM424" s="30">
        <f t="shared" si="204"/>
        <v>0</v>
      </c>
      <c r="AN424" s="30">
        <f t="shared" si="205"/>
        <v>0</v>
      </c>
      <c r="AO424" s="30">
        <f t="shared" si="206"/>
        <v>0</v>
      </c>
      <c r="AP424" s="30">
        <f t="shared" si="207"/>
        <v>0</v>
      </c>
      <c r="AQ424" s="30">
        <f t="shared" si="208"/>
        <v>0</v>
      </c>
      <c r="AR424" s="30">
        <f t="shared" si="209"/>
        <v>0</v>
      </c>
      <c r="AS424" s="22">
        <f t="shared" si="222"/>
        <v>0</v>
      </c>
      <c r="AT424" s="112">
        <f t="shared" si="210"/>
        <v>11423.5</v>
      </c>
      <c r="AU424" s="112">
        <f t="shared" si="211"/>
        <v>9212.5</v>
      </c>
      <c r="AV424" s="112">
        <f t="shared" si="212"/>
        <v>7001.5</v>
      </c>
      <c r="AW424" s="112">
        <f t="shared" si="213"/>
        <v>4790.5</v>
      </c>
      <c r="AX424" s="112">
        <f t="shared" si="214"/>
        <v>7370</v>
      </c>
      <c r="AY424" s="112">
        <f t="shared" si="215"/>
        <v>7738.5</v>
      </c>
      <c r="AZ424" s="112">
        <f t="shared" si="216"/>
        <v>4053.5</v>
      </c>
      <c r="BA424" s="112">
        <f t="shared" si="217"/>
        <v>7738.5</v>
      </c>
      <c r="BB424" s="112">
        <f t="shared" si="218"/>
        <v>7370</v>
      </c>
      <c r="BC424" s="112">
        <f t="shared" si="219"/>
        <v>7738.5</v>
      </c>
      <c r="BD424" s="112">
        <f t="shared" si="220"/>
        <v>9212.5</v>
      </c>
      <c r="BE424" s="112">
        <f t="shared" si="221"/>
        <v>9949.5</v>
      </c>
      <c r="BG424" s="112"/>
      <c r="BH424" s="184"/>
    </row>
    <row r="425" spans="1:60" x14ac:dyDescent="0.2">
      <c r="A425" t="s">
        <v>56</v>
      </c>
      <c r="B425" t="s">
        <v>1178</v>
      </c>
      <c r="C425" s="2" t="s">
        <v>99</v>
      </c>
      <c r="D425" s="2">
        <v>840168532148</v>
      </c>
      <c r="E425" s="2" t="s">
        <v>101</v>
      </c>
      <c r="F425" s="2" t="s">
        <v>33</v>
      </c>
      <c r="G425" s="2" t="s">
        <v>102</v>
      </c>
      <c r="H425" s="2" t="s">
        <v>103</v>
      </c>
      <c r="I425" s="2" t="s">
        <v>1129</v>
      </c>
      <c r="J425" s="2" t="s">
        <v>3995</v>
      </c>
      <c r="K425" s="3">
        <v>188</v>
      </c>
      <c r="L425" s="25">
        <v>230.14</v>
      </c>
      <c r="M425" s="2" t="s">
        <v>2202</v>
      </c>
      <c r="N425" s="2" t="s">
        <v>28</v>
      </c>
      <c r="O425" s="3">
        <v>315</v>
      </c>
      <c r="P425" s="3">
        <v>3</v>
      </c>
      <c r="Q425" s="21">
        <f>SUMIF('On Orders'!$B:$B,$C425,'On Orders'!E:E)</f>
        <v>0</v>
      </c>
      <c r="R425" s="22">
        <f>SUMIF('On Orders'!$B:$B,$C425,'On Orders'!F:F)</f>
        <v>72</v>
      </c>
      <c r="S425" s="22">
        <f>SUMIF('On Orders'!$B:$B,$C425,'On Orders'!G:G)</f>
        <v>0</v>
      </c>
      <c r="T425" s="22">
        <f>SUMIF('On Orders'!$B:$B,$C425,'On Orders'!H:H)</f>
        <v>0</v>
      </c>
      <c r="U425" s="3">
        <f>IFERROR(VLOOKUP(B:B,'[1]SI vs ST'!$B:$P,15,0),0)</f>
        <v>33</v>
      </c>
      <c r="V425" s="3" cm="1">
        <f t="array" ref="V425:AA425">IFERROR(VLOOKUP(_xlfn.SINGLE(B:B),'[1]Pivot ST'!$D:$QP,{6,7,8,9,10,11},0),0)</f>
        <v>18</v>
      </c>
      <c r="W425" s="3">
        <v>27</v>
      </c>
      <c r="X425" s="3">
        <v>17</v>
      </c>
      <c r="Y425" s="3">
        <v>13</v>
      </c>
      <c r="Z425" s="3">
        <v>20</v>
      </c>
      <c r="AA425" s="3">
        <v>16</v>
      </c>
      <c r="AB425" s="3">
        <v>12</v>
      </c>
      <c r="AC425" s="3">
        <v>11</v>
      </c>
      <c r="AD425" s="3">
        <v>14</v>
      </c>
      <c r="AE425" s="3">
        <v>16</v>
      </c>
      <c r="AF425" s="3">
        <v>18</v>
      </c>
      <c r="AG425" s="31">
        <f t="shared" si="186"/>
        <v>186</v>
      </c>
      <c r="AH425" s="26">
        <f t="shared" si="187"/>
        <v>174</v>
      </c>
      <c r="AI425" s="26">
        <f t="shared" si="196"/>
        <v>163</v>
      </c>
      <c r="AJ425" s="26">
        <f t="shared" si="197"/>
        <v>149</v>
      </c>
      <c r="AK425" s="26">
        <f t="shared" si="198"/>
        <v>133</v>
      </c>
      <c r="AL425" s="26">
        <f t="shared" si="199"/>
        <v>115</v>
      </c>
      <c r="AM425" s="30">
        <f t="shared" si="204"/>
        <v>0</v>
      </c>
      <c r="AN425" s="30">
        <f t="shared" si="205"/>
        <v>0</v>
      </c>
      <c r="AO425" s="30">
        <f t="shared" si="206"/>
        <v>0</v>
      </c>
      <c r="AP425" s="30">
        <f t="shared" si="207"/>
        <v>0</v>
      </c>
      <c r="AQ425" s="30">
        <f t="shared" si="208"/>
        <v>0</v>
      </c>
      <c r="AR425" s="30">
        <f t="shared" si="209"/>
        <v>0</v>
      </c>
      <c r="AS425" s="22">
        <f t="shared" si="222"/>
        <v>0</v>
      </c>
      <c r="AT425" s="112">
        <f t="shared" si="210"/>
        <v>7594.62</v>
      </c>
      <c r="AU425" s="112">
        <f t="shared" si="211"/>
        <v>4142.5199999999995</v>
      </c>
      <c r="AV425" s="112">
        <f t="shared" si="212"/>
        <v>6213.78</v>
      </c>
      <c r="AW425" s="112">
        <f t="shared" si="213"/>
        <v>3912.3799999999997</v>
      </c>
      <c r="AX425" s="112">
        <f t="shared" si="214"/>
        <v>2991.8199999999997</v>
      </c>
      <c r="AY425" s="112">
        <f t="shared" si="215"/>
        <v>4602.7999999999993</v>
      </c>
      <c r="AZ425" s="112">
        <f t="shared" si="216"/>
        <v>3682.24</v>
      </c>
      <c r="BA425" s="112">
        <f t="shared" si="217"/>
        <v>2761.68</v>
      </c>
      <c r="BB425" s="112">
        <f t="shared" si="218"/>
        <v>2531.54</v>
      </c>
      <c r="BC425" s="112">
        <f t="shared" si="219"/>
        <v>3221.96</v>
      </c>
      <c r="BD425" s="112">
        <f t="shared" si="220"/>
        <v>3682.24</v>
      </c>
      <c r="BE425" s="112">
        <f t="shared" si="221"/>
        <v>4142.5199999999995</v>
      </c>
      <c r="BG425" s="112"/>
      <c r="BH425" s="184"/>
    </row>
    <row r="426" spans="1:60" x14ac:dyDescent="0.2">
      <c r="A426" t="s">
        <v>335</v>
      </c>
      <c r="B426" t="s">
        <v>1179</v>
      </c>
      <c r="C426" s="159" t="s">
        <v>1180</v>
      </c>
      <c r="D426" s="2">
        <v>840459607579</v>
      </c>
      <c r="E426" s="2" t="s">
        <v>1181</v>
      </c>
      <c r="F426" s="2" t="s">
        <v>60</v>
      </c>
      <c r="G426" s="2" t="s">
        <v>61</v>
      </c>
      <c r="H426" s="2" t="s">
        <v>62</v>
      </c>
      <c r="I426" s="2" t="s">
        <v>1129</v>
      </c>
      <c r="J426" s="2" t="s">
        <v>3995</v>
      </c>
      <c r="K426" s="3">
        <v>94</v>
      </c>
      <c r="L426" s="25">
        <v>453.38</v>
      </c>
      <c r="M426" s="2" t="s">
        <v>2204</v>
      </c>
      <c r="N426" s="2" t="s">
        <v>28</v>
      </c>
      <c r="O426" s="3">
        <v>279</v>
      </c>
      <c r="P426" s="3">
        <v>0</v>
      </c>
      <c r="Q426" s="21">
        <f>SUMIF('On Orders'!$B:$B,$C426,'On Orders'!E:E)</f>
        <v>0</v>
      </c>
      <c r="R426" s="22">
        <f>SUMIF('On Orders'!$B:$B,$C426,'On Orders'!F:F)</f>
        <v>0</v>
      </c>
      <c r="S426" s="22">
        <f>SUMIF('On Orders'!$B:$B,$C426,'On Orders'!G:G)</f>
        <v>0</v>
      </c>
      <c r="T426" s="22">
        <f>SUMIF('On Orders'!$B:$B,$C426,'On Orders'!H:H)</f>
        <v>0</v>
      </c>
      <c r="U426" s="3">
        <f>IFERROR(VLOOKUP(B:B,'[1]SI vs ST'!$B:$P,15,0),0)</f>
        <v>54</v>
      </c>
      <c r="V426" s="3" cm="1">
        <f t="array" ref="V426:AA426">IFERROR(VLOOKUP(_xlfn.SINGLE(B:B),'[1]Pivot ST'!$D:$QP,{6,7,8,9,10,11},0),0)</f>
        <v>27</v>
      </c>
      <c r="W426" s="3">
        <v>21</v>
      </c>
      <c r="X426" s="3">
        <v>6</v>
      </c>
      <c r="Y426" s="3">
        <v>5</v>
      </c>
      <c r="Z426" s="3">
        <v>11</v>
      </c>
      <c r="AA426" s="3">
        <v>9</v>
      </c>
      <c r="AB426" s="3">
        <v>25</v>
      </c>
      <c r="AC426" s="3">
        <v>33</v>
      </c>
      <c r="AD426" s="3">
        <v>25</v>
      </c>
      <c r="AE426" s="3">
        <v>30</v>
      </c>
      <c r="AF426" s="3">
        <v>33</v>
      </c>
      <c r="AG426" s="31">
        <f t="shared" si="186"/>
        <v>176</v>
      </c>
      <c r="AH426" s="26">
        <f t="shared" si="187"/>
        <v>151</v>
      </c>
      <c r="AI426" s="26">
        <f t="shared" si="196"/>
        <v>118</v>
      </c>
      <c r="AJ426" s="26">
        <f t="shared" si="197"/>
        <v>93</v>
      </c>
      <c r="AK426" s="26">
        <f t="shared" si="198"/>
        <v>63</v>
      </c>
      <c r="AL426" s="26">
        <f t="shared" si="199"/>
        <v>30</v>
      </c>
      <c r="AM426" s="30">
        <f t="shared" si="204"/>
        <v>0</v>
      </c>
      <c r="AN426" s="30">
        <f t="shared" si="205"/>
        <v>0</v>
      </c>
      <c r="AO426" s="30">
        <f t="shared" si="206"/>
        <v>0</v>
      </c>
      <c r="AP426" s="30">
        <f t="shared" si="207"/>
        <v>0</v>
      </c>
      <c r="AQ426" s="30">
        <f t="shared" si="208"/>
        <v>0</v>
      </c>
      <c r="AR426" s="30">
        <f t="shared" si="209"/>
        <v>0</v>
      </c>
      <c r="AS426" s="22">
        <f t="shared" si="222"/>
        <v>0</v>
      </c>
      <c r="AT426" s="112">
        <f t="shared" si="210"/>
        <v>24482.52</v>
      </c>
      <c r="AU426" s="112">
        <f t="shared" si="211"/>
        <v>12241.26</v>
      </c>
      <c r="AV426" s="112">
        <f t="shared" si="212"/>
        <v>9520.98</v>
      </c>
      <c r="AW426" s="112">
        <f t="shared" si="213"/>
        <v>2720.2799999999997</v>
      </c>
      <c r="AX426" s="112">
        <f t="shared" si="214"/>
        <v>2266.9</v>
      </c>
      <c r="AY426" s="112">
        <f t="shared" si="215"/>
        <v>4987.18</v>
      </c>
      <c r="AZ426" s="112">
        <f t="shared" si="216"/>
        <v>4080.42</v>
      </c>
      <c r="BA426" s="112">
        <f t="shared" si="217"/>
        <v>11334.5</v>
      </c>
      <c r="BB426" s="112">
        <f t="shared" si="218"/>
        <v>14961.539999999999</v>
      </c>
      <c r="BC426" s="112">
        <f t="shared" si="219"/>
        <v>11334.5</v>
      </c>
      <c r="BD426" s="112">
        <f t="shared" si="220"/>
        <v>13601.4</v>
      </c>
      <c r="BE426" s="112">
        <f t="shared" si="221"/>
        <v>14961.539999999999</v>
      </c>
      <c r="BG426" s="112"/>
      <c r="BH426" s="184"/>
    </row>
    <row r="427" spans="1:60" x14ac:dyDescent="0.2">
      <c r="A427" t="s">
        <v>335</v>
      </c>
      <c r="B427" t="s">
        <v>1182</v>
      </c>
      <c r="C427" s="2" t="s">
        <v>548</v>
      </c>
      <c r="D427" s="2">
        <v>840459607388</v>
      </c>
      <c r="E427" s="2" t="s">
        <v>549</v>
      </c>
      <c r="F427" s="2" t="s">
        <v>60</v>
      </c>
      <c r="G427" s="2" t="s">
        <v>61</v>
      </c>
      <c r="H427" s="2" t="s">
        <v>74</v>
      </c>
      <c r="I427" s="2" t="s">
        <v>1129</v>
      </c>
      <c r="J427" s="2" t="s">
        <v>3995</v>
      </c>
      <c r="K427" s="3">
        <v>94</v>
      </c>
      <c r="L427" s="25">
        <v>453.38</v>
      </c>
      <c r="M427" s="2" t="s">
        <v>2204</v>
      </c>
      <c r="N427" s="2" t="s">
        <v>28</v>
      </c>
      <c r="O427" s="3">
        <v>301</v>
      </c>
      <c r="P427" s="3">
        <v>0</v>
      </c>
      <c r="Q427" s="21">
        <f>SUMIF('On Orders'!$B:$B,$C427,'On Orders'!E:E)</f>
        <v>0</v>
      </c>
      <c r="R427" s="22">
        <f>SUMIF('On Orders'!$B:$B,$C427,'On Orders'!F:F)</f>
        <v>0</v>
      </c>
      <c r="S427" s="22">
        <f>SUMIF('On Orders'!$B:$B,$C427,'On Orders'!G:G)</f>
        <v>0</v>
      </c>
      <c r="T427" s="22">
        <f>SUMIF('On Orders'!$B:$B,$C427,'On Orders'!H:H)</f>
        <v>0</v>
      </c>
      <c r="U427" s="3">
        <f>IFERROR(VLOOKUP(B:B,'[1]SI vs ST'!$B:$P,15,0),0)</f>
        <v>104</v>
      </c>
      <c r="V427" s="3" cm="1">
        <f t="array" ref="V427:AA427">IFERROR(VLOOKUP(_xlfn.SINGLE(B:B),'[1]Pivot ST'!$D:$QP,{6,7,8,9,10,11},0),0)</f>
        <v>98</v>
      </c>
      <c r="W427" s="3">
        <v>29</v>
      </c>
      <c r="X427" s="3">
        <v>32</v>
      </c>
      <c r="Y427" s="3">
        <v>26</v>
      </c>
      <c r="Z427" s="3">
        <v>36</v>
      </c>
      <c r="AA427" s="3">
        <v>26</v>
      </c>
      <c r="AB427" s="3">
        <v>30</v>
      </c>
      <c r="AC427" s="3">
        <v>0</v>
      </c>
      <c r="AD427" s="3">
        <v>0</v>
      </c>
      <c r="AE427" s="3">
        <v>0</v>
      </c>
      <c r="AF427" s="3">
        <v>0</v>
      </c>
      <c r="AG427" s="31">
        <f t="shared" si="186"/>
        <v>181</v>
      </c>
      <c r="AH427" s="26">
        <f t="shared" si="187"/>
        <v>151</v>
      </c>
      <c r="AI427" s="26">
        <f t="shared" si="196"/>
        <v>151</v>
      </c>
      <c r="AJ427" s="26">
        <f t="shared" si="197"/>
        <v>151</v>
      </c>
      <c r="AK427" s="26">
        <f t="shared" si="198"/>
        <v>151</v>
      </c>
      <c r="AL427" s="26">
        <f t="shared" si="199"/>
        <v>151</v>
      </c>
      <c r="AM427" s="30">
        <f t="shared" si="204"/>
        <v>0</v>
      </c>
      <c r="AN427" s="30">
        <f t="shared" si="205"/>
        <v>0</v>
      </c>
      <c r="AO427" s="30">
        <f t="shared" si="206"/>
        <v>0</v>
      </c>
      <c r="AP427" s="30">
        <f t="shared" si="207"/>
        <v>0</v>
      </c>
      <c r="AQ427" s="30">
        <f t="shared" si="208"/>
        <v>0</v>
      </c>
      <c r="AR427" s="30">
        <f t="shared" si="209"/>
        <v>0</v>
      </c>
      <c r="AS427" s="22">
        <f t="shared" si="222"/>
        <v>0</v>
      </c>
      <c r="AT427" s="112">
        <f t="shared" si="210"/>
        <v>47151.519999999997</v>
      </c>
      <c r="AU427" s="112">
        <f t="shared" si="211"/>
        <v>44431.24</v>
      </c>
      <c r="AV427" s="112">
        <f t="shared" si="212"/>
        <v>13148.02</v>
      </c>
      <c r="AW427" s="112">
        <f t="shared" si="213"/>
        <v>14508.16</v>
      </c>
      <c r="AX427" s="112">
        <f t="shared" si="214"/>
        <v>11787.88</v>
      </c>
      <c r="AY427" s="112">
        <f t="shared" si="215"/>
        <v>16321.68</v>
      </c>
      <c r="AZ427" s="112">
        <f t="shared" si="216"/>
        <v>11787.88</v>
      </c>
      <c r="BA427" s="112">
        <f t="shared" si="217"/>
        <v>13601.4</v>
      </c>
      <c r="BB427" s="112">
        <f t="shared" si="218"/>
        <v>0</v>
      </c>
      <c r="BC427" s="112">
        <f t="shared" si="219"/>
        <v>0</v>
      </c>
      <c r="BD427" s="112">
        <f t="shared" si="220"/>
        <v>0</v>
      </c>
      <c r="BE427" s="112">
        <f t="shared" si="221"/>
        <v>0</v>
      </c>
      <c r="BG427" s="112"/>
      <c r="BH427" s="184"/>
    </row>
    <row r="428" spans="1:60" x14ac:dyDescent="0.2">
      <c r="A428" t="s">
        <v>335</v>
      </c>
      <c r="B428" t="s">
        <v>1183</v>
      </c>
      <c r="C428" s="2" t="s">
        <v>1184</v>
      </c>
      <c r="D428" s="2">
        <v>840459607616</v>
      </c>
      <c r="E428" s="2" t="s">
        <v>1185</v>
      </c>
      <c r="F428" s="2" t="s">
        <v>60</v>
      </c>
      <c r="G428" s="2" t="s">
        <v>61</v>
      </c>
      <c r="H428" s="2" t="s">
        <v>74</v>
      </c>
      <c r="I428" s="2" t="s">
        <v>1129</v>
      </c>
      <c r="J428" s="2" t="s">
        <v>3995</v>
      </c>
      <c r="K428" s="3">
        <v>94</v>
      </c>
      <c r="L428" s="25">
        <v>453.38</v>
      </c>
      <c r="M428" s="2" t="s">
        <v>2204</v>
      </c>
      <c r="N428" s="2" t="s">
        <v>28</v>
      </c>
      <c r="O428" s="3">
        <v>166</v>
      </c>
      <c r="P428" s="3">
        <v>0</v>
      </c>
      <c r="Q428" s="21">
        <f>SUMIF('On Orders'!$B:$B,$C428,'On Orders'!E:E)</f>
        <v>0</v>
      </c>
      <c r="R428" s="22">
        <f>SUMIF('On Orders'!$B:$B,$C428,'On Orders'!F:F)</f>
        <v>0</v>
      </c>
      <c r="S428" s="22">
        <f>SUMIF('On Orders'!$B:$B,$C428,'On Orders'!G:G)</f>
        <v>0</v>
      </c>
      <c r="T428" s="22">
        <f>SUMIF('On Orders'!$B:$B,$C428,'On Orders'!H:H)</f>
        <v>0</v>
      </c>
      <c r="U428" s="3">
        <f>IFERROR(VLOOKUP(B:B,'[1]SI vs ST'!$B:$P,15,0),0)</f>
        <v>187</v>
      </c>
      <c r="V428" s="3" cm="1">
        <f t="array" ref="V428:AA428">IFERROR(VLOOKUP(_xlfn.SINGLE(B:B),'[1]Pivot ST'!$D:$QP,{6,7,8,9,10,11},0),0)</f>
        <v>87</v>
      </c>
      <c r="W428" s="3">
        <v>34</v>
      </c>
      <c r="X428" s="3">
        <v>77</v>
      </c>
      <c r="Y428" s="3">
        <v>44</v>
      </c>
      <c r="Z428" s="3">
        <v>54</v>
      </c>
      <c r="AA428" s="3">
        <v>38</v>
      </c>
      <c r="AB428" s="3">
        <v>54</v>
      </c>
      <c r="AC428" s="3">
        <v>71</v>
      </c>
      <c r="AD428" s="3">
        <v>65</v>
      </c>
      <c r="AE428" s="3">
        <v>78</v>
      </c>
      <c r="AF428" s="3">
        <v>86</v>
      </c>
      <c r="AG428" s="31">
        <f t="shared" si="186"/>
        <v>34</v>
      </c>
      <c r="AH428" s="26">
        <f t="shared" si="187"/>
        <v>-20</v>
      </c>
      <c r="AI428" s="26">
        <f t="shared" si="196"/>
        <v>-71</v>
      </c>
      <c r="AJ428" s="26">
        <f t="shared" si="197"/>
        <v>-65</v>
      </c>
      <c r="AK428" s="26">
        <f t="shared" si="198"/>
        <v>-78</v>
      </c>
      <c r="AL428" s="26">
        <f t="shared" si="199"/>
        <v>-86</v>
      </c>
      <c r="AM428" s="30">
        <f t="shared" si="204"/>
        <v>0</v>
      </c>
      <c r="AN428" s="30">
        <f t="shared" si="205"/>
        <v>0</v>
      </c>
      <c r="AO428" s="30">
        <f t="shared" si="206"/>
        <v>0</v>
      </c>
      <c r="AP428" s="30">
        <f t="shared" si="207"/>
        <v>0</v>
      </c>
      <c r="AQ428" s="30">
        <f t="shared" si="208"/>
        <v>0</v>
      </c>
      <c r="AR428" s="30">
        <f t="shared" si="209"/>
        <v>0</v>
      </c>
      <c r="AS428" s="22">
        <f t="shared" si="222"/>
        <v>0</v>
      </c>
      <c r="AT428" s="112">
        <f t="shared" si="210"/>
        <v>84782.06</v>
      </c>
      <c r="AU428" s="112">
        <f t="shared" si="211"/>
        <v>39444.06</v>
      </c>
      <c r="AV428" s="112">
        <f t="shared" si="212"/>
        <v>15414.92</v>
      </c>
      <c r="AW428" s="112">
        <f t="shared" si="213"/>
        <v>34910.26</v>
      </c>
      <c r="AX428" s="112">
        <f t="shared" si="214"/>
        <v>19948.72</v>
      </c>
      <c r="AY428" s="112">
        <f t="shared" si="215"/>
        <v>24482.52</v>
      </c>
      <c r="AZ428" s="112">
        <f t="shared" si="216"/>
        <v>17228.439999999999</v>
      </c>
      <c r="BA428" s="112">
        <f t="shared" si="217"/>
        <v>24482.52</v>
      </c>
      <c r="BB428" s="112">
        <f t="shared" si="218"/>
        <v>32189.98</v>
      </c>
      <c r="BC428" s="112">
        <f t="shared" si="219"/>
        <v>29469.7</v>
      </c>
      <c r="BD428" s="112">
        <f t="shared" si="220"/>
        <v>35363.64</v>
      </c>
      <c r="BE428" s="112">
        <f t="shared" si="221"/>
        <v>38990.68</v>
      </c>
      <c r="BG428" s="112"/>
      <c r="BH428" s="184"/>
    </row>
    <row r="429" spans="1:60" x14ac:dyDescent="0.2">
      <c r="A429" t="s">
        <v>335</v>
      </c>
      <c r="B429" t="s">
        <v>1186</v>
      </c>
      <c r="C429" s="2" t="s">
        <v>590</v>
      </c>
      <c r="D429" s="2" t="s">
        <v>591</v>
      </c>
      <c r="E429" s="2" t="s">
        <v>592</v>
      </c>
      <c r="F429" s="2" t="s">
        <v>487</v>
      </c>
      <c r="G429" s="2" t="s">
        <v>488</v>
      </c>
      <c r="H429" s="2" t="s">
        <v>504</v>
      </c>
      <c r="I429" s="2" t="s">
        <v>1129</v>
      </c>
      <c r="J429" s="2" t="s">
        <v>3995</v>
      </c>
      <c r="K429" s="3">
        <v>188</v>
      </c>
      <c r="L429" s="25">
        <v>711.09</v>
      </c>
      <c r="M429" s="2" t="s">
        <v>2202</v>
      </c>
      <c r="N429" s="2" t="s">
        <v>28</v>
      </c>
      <c r="O429" s="3">
        <v>276</v>
      </c>
      <c r="P429" s="3">
        <v>77</v>
      </c>
      <c r="Q429" s="21">
        <f>SUMIF('On Orders'!$B:$B,$C429,'On Orders'!E:E)</f>
        <v>0</v>
      </c>
      <c r="R429" s="22">
        <f>SUMIF('On Orders'!$B:$B,$C429,'On Orders'!F:F)</f>
        <v>0</v>
      </c>
      <c r="S429" s="22">
        <f>SUMIF('On Orders'!$B:$B,$C429,'On Orders'!G:G)</f>
        <v>0</v>
      </c>
      <c r="T429" s="22">
        <f>SUMIF('On Orders'!$B:$B,$C429,'On Orders'!H:H)</f>
        <v>0</v>
      </c>
      <c r="U429" s="3">
        <f>IFERROR(VLOOKUP(B:B,'[1]SI vs ST'!$B:$P,15,0),0)</f>
        <v>0</v>
      </c>
      <c r="V429" s="3" cm="1">
        <f t="array" ref="V429:AA429">IFERROR(VLOOKUP(_xlfn.SINGLE(B:B),'[1]Pivot ST'!$D:$QP,{6,7,8,9,10,11},0),0)</f>
        <v>0</v>
      </c>
      <c r="W429" s="3">
        <v>4</v>
      </c>
      <c r="X429" s="3">
        <v>45</v>
      </c>
      <c r="Y429" s="3">
        <v>45</v>
      </c>
      <c r="Z429" s="3">
        <v>42</v>
      </c>
      <c r="AA429" s="3">
        <v>34</v>
      </c>
      <c r="AB429" s="3">
        <v>58</v>
      </c>
      <c r="AC429" s="3">
        <v>57</v>
      </c>
      <c r="AD429" s="3">
        <v>56</v>
      </c>
      <c r="AE429" s="3">
        <v>67</v>
      </c>
      <c r="AF429" s="3">
        <v>74</v>
      </c>
      <c r="AG429" s="31">
        <f t="shared" si="186"/>
        <v>131</v>
      </c>
      <c r="AH429" s="26">
        <f t="shared" si="187"/>
        <v>73</v>
      </c>
      <c r="AI429" s="26">
        <f t="shared" si="196"/>
        <v>16</v>
      </c>
      <c r="AJ429" s="26">
        <f t="shared" si="197"/>
        <v>-40</v>
      </c>
      <c r="AK429" s="26">
        <f t="shared" si="198"/>
        <v>-67</v>
      </c>
      <c r="AL429" s="26">
        <f t="shared" si="199"/>
        <v>-74</v>
      </c>
      <c r="AM429" s="30">
        <f t="shared" si="204"/>
        <v>0</v>
      </c>
      <c r="AN429" s="30">
        <f t="shared" si="205"/>
        <v>0</v>
      </c>
      <c r="AO429" s="30">
        <f t="shared" si="206"/>
        <v>0</v>
      </c>
      <c r="AP429" s="30">
        <f t="shared" si="207"/>
        <v>40</v>
      </c>
      <c r="AQ429" s="30">
        <f t="shared" si="208"/>
        <v>67</v>
      </c>
      <c r="AR429" s="30">
        <f t="shared" si="209"/>
        <v>74</v>
      </c>
      <c r="AS429" s="22">
        <f t="shared" si="222"/>
        <v>181</v>
      </c>
      <c r="AT429" s="112">
        <f t="shared" si="210"/>
        <v>0</v>
      </c>
      <c r="AU429" s="112">
        <f t="shared" si="211"/>
        <v>0</v>
      </c>
      <c r="AV429" s="112">
        <f t="shared" si="212"/>
        <v>2844.36</v>
      </c>
      <c r="AW429" s="112">
        <f t="shared" si="213"/>
        <v>31999.050000000003</v>
      </c>
      <c r="AX429" s="112">
        <f t="shared" si="214"/>
        <v>31999.050000000003</v>
      </c>
      <c r="AY429" s="112">
        <f t="shared" si="215"/>
        <v>29865.780000000002</v>
      </c>
      <c r="AZ429" s="112">
        <f t="shared" si="216"/>
        <v>24177.06</v>
      </c>
      <c r="BA429" s="112">
        <f t="shared" si="217"/>
        <v>41243.22</v>
      </c>
      <c r="BB429" s="112">
        <f t="shared" si="218"/>
        <v>40532.130000000005</v>
      </c>
      <c r="BC429" s="112">
        <f t="shared" si="219"/>
        <v>39821.040000000001</v>
      </c>
      <c r="BD429" s="112">
        <f t="shared" si="220"/>
        <v>47643.03</v>
      </c>
      <c r="BE429" s="112">
        <f t="shared" si="221"/>
        <v>52620.66</v>
      </c>
      <c r="BG429" s="112"/>
      <c r="BH429" s="184"/>
    </row>
    <row r="430" spans="1:60" x14ac:dyDescent="0.2">
      <c r="A430" t="s">
        <v>335</v>
      </c>
      <c r="B430" t="s">
        <v>1187</v>
      </c>
      <c r="C430" s="2" t="s">
        <v>593</v>
      </c>
      <c r="D430" s="2" t="s">
        <v>594</v>
      </c>
      <c r="E430" s="2" t="s">
        <v>595</v>
      </c>
      <c r="F430" s="2" t="s">
        <v>487</v>
      </c>
      <c r="G430" s="2" t="s">
        <v>488</v>
      </c>
      <c r="H430" s="2" t="s">
        <v>504</v>
      </c>
      <c r="I430" s="2" t="s">
        <v>1129</v>
      </c>
      <c r="J430" s="2" t="s">
        <v>3995</v>
      </c>
      <c r="K430" s="3">
        <v>188</v>
      </c>
      <c r="L430" s="25">
        <v>711.09</v>
      </c>
      <c r="M430" s="2" t="s">
        <v>2202</v>
      </c>
      <c r="N430" s="2" t="s">
        <v>28</v>
      </c>
      <c r="O430" s="3">
        <v>295</v>
      </c>
      <c r="P430" s="3">
        <v>0</v>
      </c>
      <c r="Q430" s="21">
        <f>SUMIF('On Orders'!$B:$B,$C430,'On Orders'!E:E)</f>
        <v>0</v>
      </c>
      <c r="R430" s="22">
        <f>SUMIF('On Orders'!$B:$B,$C430,'On Orders'!F:F)</f>
        <v>60</v>
      </c>
      <c r="S430" s="22">
        <f>SUMIF('On Orders'!$B:$B,$C430,'On Orders'!G:G)</f>
        <v>0</v>
      </c>
      <c r="T430" s="22">
        <f>SUMIF('On Orders'!$B:$B,$C430,'On Orders'!H:H)</f>
        <v>0</v>
      </c>
      <c r="U430" s="3">
        <f>IFERROR(VLOOKUP(B:B,'[1]SI vs ST'!$B:$P,15,0),0)</f>
        <v>0</v>
      </c>
      <c r="V430" s="3" cm="1">
        <f t="array" ref="V430:AA430">IFERROR(VLOOKUP(_xlfn.SINGLE(B:B),'[1]Pivot ST'!$D:$QP,{6,7,8,9,10,11},0),0)</f>
        <v>0</v>
      </c>
      <c r="W430" s="3">
        <v>8</v>
      </c>
      <c r="X430" s="3">
        <v>18</v>
      </c>
      <c r="Y430" s="3">
        <v>19</v>
      </c>
      <c r="Z430" s="3">
        <v>25</v>
      </c>
      <c r="AA430" s="3">
        <v>16</v>
      </c>
      <c r="AB430" s="3">
        <v>40</v>
      </c>
      <c r="AC430" s="3">
        <v>45</v>
      </c>
      <c r="AD430" s="3">
        <v>37</v>
      </c>
      <c r="AE430" s="3">
        <v>45</v>
      </c>
      <c r="AF430" s="3">
        <v>49</v>
      </c>
      <c r="AG430" s="31">
        <f t="shared" si="186"/>
        <v>151</v>
      </c>
      <c r="AH430" s="26">
        <f t="shared" si="187"/>
        <v>111</v>
      </c>
      <c r="AI430" s="26">
        <f t="shared" si="196"/>
        <v>66</v>
      </c>
      <c r="AJ430" s="26">
        <f t="shared" si="197"/>
        <v>29</v>
      </c>
      <c r="AK430" s="26">
        <f t="shared" si="198"/>
        <v>-16</v>
      </c>
      <c r="AL430" s="26">
        <f t="shared" si="199"/>
        <v>-49</v>
      </c>
      <c r="AM430" s="30">
        <f t="shared" si="204"/>
        <v>0</v>
      </c>
      <c r="AN430" s="30">
        <f t="shared" si="205"/>
        <v>0</v>
      </c>
      <c r="AO430" s="30">
        <f t="shared" si="206"/>
        <v>0</v>
      </c>
      <c r="AP430" s="30">
        <f t="shared" si="207"/>
        <v>0</v>
      </c>
      <c r="AQ430" s="30">
        <f t="shared" si="208"/>
        <v>16</v>
      </c>
      <c r="AR430" s="30">
        <f t="shared" si="209"/>
        <v>49</v>
      </c>
      <c r="AS430" s="22">
        <f t="shared" si="222"/>
        <v>65</v>
      </c>
      <c r="AT430" s="112">
        <f t="shared" si="210"/>
        <v>0</v>
      </c>
      <c r="AU430" s="112">
        <f t="shared" si="211"/>
        <v>0</v>
      </c>
      <c r="AV430" s="112">
        <f t="shared" si="212"/>
        <v>5688.72</v>
      </c>
      <c r="AW430" s="112">
        <f t="shared" si="213"/>
        <v>12799.62</v>
      </c>
      <c r="AX430" s="112">
        <f t="shared" si="214"/>
        <v>13510.710000000001</v>
      </c>
      <c r="AY430" s="112">
        <f t="shared" si="215"/>
        <v>17777.25</v>
      </c>
      <c r="AZ430" s="112">
        <f t="shared" si="216"/>
        <v>11377.44</v>
      </c>
      <c r="BA430" s="112">
        <f t="shared" si="217"/>
        <v>28443.600000000002</v>
      </c>
      <c r="BB430" s="112">
        <f t="shared" si="218"/>
        <v>31999.050000000003</v>
      </c>
      <c r="BC430" s="112">
        <f t="shared" si="219"/>
        <v>26310.33</v>
      </c>
      <c r="BD430" s="112">
        <f t="shared" si="220"/>
        <v>31999.050000000003</v>
      </c>
      <c r="BE430" s="112">
        <f t="shared" si="221"/>
        <v>34843.410000000003</v>
      </c>
      <c r="BG430" s="112"/>
      <c r="BH430" s="184"/>
    </row>
    <row r="431" spans="1:60" x14ac:dyDescent="0.2">
      <c r="A431" t="s">
        <v>335</v>
      </c>
      <c r="B431" t="s">
        <v>1188</v>
      </c>
      <c r="C431" s="2" t="s">
        <v>596</v>
      </c>
      <c r="D431" s="2" t="s">
        <v>597</v>
      </c>
      <c r="E431" s="2" t="s">
        <v>598</v>
      </c>
      <c r="F431" s="2" t="s">
        <v>515</v>
      </c>
      <c r="G431" s="2" t="s">
        <v>516</v>
      </c>
      <c r="H431" s="2" t="s">
        <v>517</v>
      </c>
      <c r="I431" s="2" t="s">
        <v>1129</v>
      </c>
      <c r="J431" s="2" t="s">
        <v>3995</v>
      </c>
      <c r="K431" s="3">
        <v>188</v>
      </c>
      <c r="L431" s="25">
        <v>656.36</v>
      </c>
      <c r="M431" s="2" t="s">
        <v>2202</v>
      </c>
      <c r="N431" s="2" t="s">
        <v>28</v>
      </c>
      <c r="O431" s="3">
        <v>269</v>
      </c>
      <c r="P431" s="3">
        <v>29</v>
      </c>
      <c r="Q431" s="21">
        <f>SUMIF('On Orders'!$B:$B,$C431,'On Orders'!E:E)</f>
        <v>0</v>
      </c>
      <c r="R431" s="22">
        <f>SUMIF('On Orders'!$B:$B,$C431,'On Orders'!F:F)</f>
        <v>180</v>
      </c>
      <c r="S431" s="22">
        <f>SUMIF('On Orders'!$B:$B,$C431,'On Orders'!G:G)</f>
        <v>0</v>
      </c>
      <c r="T431" s="22">
        <f>SUMIF('On Orders'!$B:$B,$C431,'On Orders'!H:H)</f>
        <v>0</v>
      </c>
      <c r="U431" s="3">
        <f>IFERROR(VLOOKUP(B:B,'[1]SI vs ST'!$B:$P,15,0),0)</f>
        <v>0</v>
      </c>
      <c r="V431" s="3" cm="1">
        <f t="array" ref="V431:AA431">IFERROR(VLOOKUP(_xlfn.SINGLE(B:B),'[1]Pivot ST'!$D:$QP,{6,7,8,9,10,11},0),0)</f>
        <v>0</v>
      </c>
      <c r="W431" s="3">
        <v>0</v>
      </c>
      <c r="X431" s="3">
        <v>56</v>
      </c>
      <c r="Y431" s="3">
        <v>89</v>
      </c>
      <c r="Z431" s="3">
        <v>86</v>
      </c>
      <c r="AA431" s="3">
        <v>56</v>
      </c>
      <c r="AB431" s="3">
        <v>101</v>
      </c>
      <c r="AC431" s="3">
        <v>63</v>
      </c>
      <c r="AD431" s="3">
        <v>84</v>
      </c>
      <c r="AE431" s="3">
        <v>100</v>
      </c>
      <c r="AF431" s="3">
        <v>110</v>
      </c>
      <c r="AG431" s="31">
        <f t="shared" si="186"/>
        <v>234</v>
      </c>
      <c r="AH431" s="26">
        <f t="shared" si="187"/>
        <v>133</v>
      </c>
      <c r="AI431" s="26">
        <f t="shared" si="196"/>
        <v>70</v>
      </c>
      <c r="AJ431" s="26">
        <f t="shared" si="197"/>
        <v>-14</v>
      </c>
      <c r="AK431" s="26">
        <f t="shared" si="198"/>
        <v>-100</v>
      </c>
      <c r="AL431" s="26">
        <f t="shared" si="199"/>
        <v>-110</v>
      </c>
      <c r="AM431" s="30">
        <f t="shared" si="204"/>
        <v>0</v>
      </c>
      <c r="AN431" s="30">
        <f t="shared" si="205"/>
        <v>0</v>
      </c>
      <c r="AO431" s="30">
        <f t="shared" si="206"/>
        <v>0</v>
      </c>
      <c r="AP431" s="30">
        <f t="shared" si="207"/>
        <v>14</v>
      </c>
      <c r="AQ431" s="30">
        <f t="shared" si="208"/>
        <v>100</v>
      </c>
      <c r="AR431" s="30">
        <f t="shared" si="209"/>
        <v>110</v>
      </c>
      <c r="AS431" s="22">
        <f t="shared" si="222"/>
        <v>224</v>
      </c>
      <c r="AT431" s="112">
        <f t="shared" si="210"/>
        <v>0</v>
      </c>
      <c r="AU431" s="112">
        <f t="shared" si="211"/>
        <v>0</v>
      </c>
      <c r="AV431" s="112">
        <f t="shared" si="212"/>
        <v>0</v>
      </c>
      <c r="AW431" s="112">
        <f t="shared" si="213"/>
        <v>36756.160000000003</v>
      </c>
      <c r="AX431" s="112">
        <f t="shared" si="214"/>
        <v>58416.04</v>
      </c>
      <c r="AY431" s="112">
        <f t="shared" si="215"/>
        <v>56446.96</v>
      </c>
      <c r="AZ431" s="112">
        <f t="shared" si="216"/>
        <v>36756.160000000003</v>
      </c>
      <c r="BA431" s="112">
        <f t="shared" si="217"/>
        <v>66292.36</v>
      </c>
      <c r="BB431" s="112">
        <f t="shared" si="218"/>
        <v>41350.68</v>
      </c>
      <c r="BC431" s="112">
        <f t="shared" si="219"/>
        <v>55134.239999999998</v>
      </c>
      <c r="BD431" s="112">
        <f t="shared" si="220"/>
        <v>65636</v>
      </c>
      <c r="BE431" s="112">
        <f t="shared" si="221"/>
        <v>72199.600000000006</v>
      </c>
      <c r="BG431" s="112"/>
      <c r="BH431" s="184"/>
    </row>
    <row r="432" spans="1:60" x14ac:dyDescent="0.2">
      <c r="A432" t="s">
        <v>104</v>
      </c>
      <c r="B432" t="s">
        <v>1189</v>
      </c>
      <c r="C432" s="2" t="s">
        <v>481</v>
      </c>
      <c r="D432" s="2">
        <v>856504014803</v>
      </c>
      <c r="E432" s="2" t="s">
        <v>482</v>
      </c>
      <c r="F432" s="2" t="s">
        <v>2277</v>
      </c>
      <c r="G432" s="2" t="s">
        <v>475</v>
      </c>
      <c r="H432" s="2" t="s">
        <v>476</v>
      </c>
      <c r="I432" s="2" t="s">
        <v>1129</v>
      </c>
      <c r="J432" s="2" t="s">
        <v>3995</v>
      </c>
      <c r="K432" s="3">
        <v>60</v>
      </c>
      <c r="L432" s="25">
        <v>1008.06</v>
      </c>
      <c r="M432" s="2" t="s">
        <v>2204</v>
      </c>
      <c r="N432" s="2" t="s">
        <v>66</v>
      </c>
      <c r="O432" s="3">
        <v>59</v>
      </c>
      <c r="P432" s="3">
        <v>37</v>
      </c>
      <c r="Q432" s="21">
        <f>SUMIF('On Orders'!$B:$B,$C432,'On Orders'!E:E)</f>
        <v>0</v>
      </c>
      <c r="R432" s="22">
        <f>SUMIF('On Orders'!$B:$B,$C432,'On Orders'!F:F)</f>
        <v>0</v>
      </c>
      <c r="S432" s="22">
        <f>SUMIF('On Orders'!$B:$B,$C432,'On Orders'!G:G)</f>
        <v>0</v>
      </c>
      <c r="T432" s="22">
        <f>SUMIF('On Orders'!$B:$B,$C432,'On Orders'!H:H)</f>
        <v>0</v>
      </c>
      <c r="U432" s="3">
        <f>IFERROR(VLOOKUP(B:B,'[1]SI vs ST'!$B:$P,15,0),0)</f>
        <v>21</v>
      </c>
      <c r="V432" s="3" cm="1">
        <f t="array" ref="V432:AA432">IFERROR(VLOOKUP(_xlfn.SINGLE(B:B),'[1]Pivot ST'!$D:$QP,{6,7,8,9,10,11},0),0)</f>
        <v>12</v>
      </c>
      <c r="W432" s="3">
        <v>13</v>
      </c>
      <c r="X432" s="3">
        <v>15</v>
      </c>
      <c r="Y432" s="3">
        <v>9</v>
      </c>
      <c r="Z432" s="3">
        <v>11</v>
      </c>
      <c r="AA432" s="3">
        <v>19</v>
      </c>
      <c r="AB432" s="3">
        <v>12</v>
      </c>
      <c r="AC432" s="3">
        <v>13</v>
      </c>
      <c r="AD432" s="3">
        <v>14</v>
      </c>
      <c r="AE432" s="3">
        <v>17</v>
      </c>
      <c r="AF432" s="3">
        <v>18</v>
      </c>
      <c r="AG432" s="31">
        <f t="shared" ref="AG432:AG495" si="223">P432+O432+Q432+R432-AA432-K432</f>
        <v>17</v>
      </c>
      <c r="AH432" s="26">
        <f t="shared" si="187"/>
        <v>5</v>
      </c>
      <c r="AI432" s="26">
        <f t="shared" si="196"/>
        <v>-8</v>
      </c>
      <c r="AJ432" s="26">
        <f t="shared" si="197"/>
        <v>-14</v>
      </c>
      <c r="AK432" s="26">
        <f t="shared" si="198"/>
        <v>-17</v>
      </c>
      <c r="AL432" s="26">
        <f t="shared" si="199"/>
        <v>-18</v>
      </c>
      <c r="AM432" s="30">
        <f t="shared" si="204"/>
        <v>0</v>
      </c>
      <c r="AN432" s="30">
        <f t="shared" si="205"/>
        <v>0</v>
      </c>
      <c r="AO432" s="30">
        <f t="shared" si="206"/>
        <v>0</v>
      </c>
      <c r="AP432" s="30">
        <f t="shared" si="207"/>
        <v>0</v>
      </c>
      <c r="AQ432" s="30">
        <f t="shared" si="208"/>
        <v>0</v>
      </c>
      <c r="AR432" s="30">
        <f t="shared" si="209"/>
        <v>0</v>
      </c>
      <c r="AS432" s="22">
        <f t="shared" si="222"/>
        <v>0</v>
      </c>
      <c r="AT432" s="112">
        <f t="shared" si="210"/>
        <v>21169.26</v>
      </c>
      <c r="AU432" s="112">
        <f t="shared" si="211"/>
        <v>12096.72</v>
      </c>
      <c r="AV432" s="112">
        <f t="shared" si="212"/>
        <v>13104.779999999999</v>
      </c>
      <c r="AW432" s="112">
        <f t="shared" si="213"/>
        <v>15120.9</v>
      </c>
      <c r="AX432" s="112">
        <f t="shared" si="214"/>
        <v>9072.5399999999991</v>
      </c>
      <c r="AY432" s="112">
        <f t="shared" si="215"/>
        <v>11088.66</v>
      </c>
      <c r="AZ432" s="112">
        <f t="shared" si="216"/>
        <v>19153.14</v>
      </c>
      <c r="BA432" s="112">
        <f t="shared" si="217"/>
        <v>12096.72</v>
      </c>
      <c r="BB432" s="112">
        <f t="shared" si="218"/>
        <v>13104.779999999999</v>
      </c>
      <c r="BC432" s="112">
        <f t="shared" si="219"/>
        <v>14112.84</v>
      </c>
      <c r="BD432" s="112">
        <f t="shared" si="220"/>
        <v>17137.02</v>
      </c>
      <c r="BE432" s="112">
        <f t="shared" si="221"/>
        <v>18145.079999999998</v>
      </c>
      <c r="BG432" s="112"/>
      <c r="BH432" s="184"/>
    </row>
    <row r="433" spans="1:60" x14ac:dyDescent="0.2">
      <c r="A433" t="s">
        <v>1190</v>
      </c>
      <c r="B433" t="s">
        <v>1191</v>
      </c>
      <c r="C433" s="2" t="s">
        <v>1192</v>
      </c>
      <c r="D433" s="2">
        <v>749355418329</v>
      </c>
      <c r="E433" s="2" t="s">
        <v>1193</v>
      </c>
      <c r="F433" s="2" t="s">
        <v>60</v>
      </c>
      <c r="G433" s="2" t="s">
        <v>61</v>
      </c>
      <c r="H433" s="2" t="s">
        <v>62</v>
      </c>
      <c r="I433" s="2" t="s">
        <v>1129</v>
      </c>
      <c r="J433" s="2" t="s">
        <v>3995</v>
      </c>
      <c r="K433" s="3">
        <v>188</v>
      </c>
      <c r="L433" s="25">
        <v>602.84</v>
      </c>
      <c r="M433" s="2" t="s">
        <v>2204</v>
      </c>
      <c r="N433" s="2" t="s">
        <v>66</v>
      </c>
      <c r="O433" s="3">
        <v>141</v>
      </c>
      <c r="P433" s="3">
        <v>0</v>
      </c>
      <c r="Q433" s="21">
        <f>SUMIF('On Orders'!$B:$B,$C433,'On Orders'!E:E)</f>
        <v>0</v>
      </c>
      <c r="R433" s="22">
        <f>SUMIF('On Orders'!$B:$B,$C433,'On Orders'!F:F)</f>
        <v>0</v>
      </c>
      <c r="S433" s="22">
        <f>SUMIF('On Orders'!$B:$B,$C433,'On Orders'!G:G)</f>
        <v>0</v>
      </c>
      <c r="T433" s="22">
        <f>SUMIF('On Orders'!$B:$B,$C433,'On Orders'!H:H)</f>
        <v>0</v>
      </c>
      <c r="U433" s="3">
        <f>IFERROR(VLOOKUP(B:B,'[1]SI vs ST'!$B:$P,15,0),0)</f>
        <v>105</v>
      </c>
      <c r="V433" s="3" cm="1">
        <f t="array" ref="V433:AA433">IFERROR(VLOOKUP(_xlfn.SINGLE(B:B),'[1]Pivot ST'!$D:$QP,{6,7,8,9,10,11},0),0)</f>
        <v>63</v>
      </c>
      <c r="W433" s="3">
        <v>48</v>
      </c>
      <c r="X433" s="3">
        <v>50</v>
      </c>
      <c r="Y433" s="3">
        <v>47</v>
      </c>
      <c r="Z433" s="3">
        <v>53</v>
      </c>
      <c r="AA433" s="3">
        <v>40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1">
        <f t="shared" si="223"/>
        <v>-87</v>
      </c>
      <c r="AH433" s="26">
        <f t="shared" si="187"/>
        <v>0</v>
      </c>
      <c r="AI433" s="26">
        <f t="shared" si="196"/>
        <v>0</v>
      </c>
      <c r="AJ433" s="26">
        <f t="shared" si="197"/>
        <v>0</v>
      </c>
      <c r="AK433" s="26">
        <f t="shared" si="198"/>
        <v>0</v>
      </c>
      <c r="AL433" s="26">
        <f t="shared" si="199"/>
        <v>0</v>
      </c>
      <c r="AM433" s="30">
        <f t="shared" si="204"/>
        <v>0</v>
      </c>
      <c r="AN433" s="30">
        <f t="shared" si="205"/>
        <v>0</v>
      </c>
      <c r="AO433" s="30">
        <f t="shared" si="206"/>
        <v>0</v>
      </c>
      <c r="AP433" s="30">
        <f t="shared" si="207"/>
        <v>0</v>
      </c>
      <c r="AQ433" s="30">
        <f t="shared" si="208"/>
        <v>0</v>
      </c>
      <c r="AR433" s="30">
        <f t="shared" si="209"/>
        <v>0</v>
      </c>
      <c r="AS433" s="22">
        <f t="shared" si="222"/>
        <v>0</v>
      </c>
      <c r="AT433" s="112">
        <f t="shared" si="210"/>
        <v>63298.200000000004</v>
      </c>
      <c r="AU433" s="112">
        <f t="shared" si="211"/>
        <v>37978.920000000006</v>
      </c>
      <c r="AV433" s="112">
        <f t="shared" si="212"/>
        <v>28936.32</v>
      </c>
      <c r="AW433" s="112">
        <f t="shared" si="213"/>
        <v>30142</v>
      </c>
      <c r="AX433" s="112">
        <f t="shared" si="214"/>
        <v>28333.480000000003</v>
      </c>
      <c r="AY433" s="112">
        <f t="shared" si="215"/>
        <v>31950.52</v>
      </c>
      <c r="AZ433" s="112">
        <f t="shared" si="216"/>
        <v>24113.600000000002</v>
      </c>
      <c r="BA433" s="112">
        <f t="shared" si="217"/>
        <v>0</v>
      </c>
      <c r="BB433" s="112">
        <f t="shared" si="218"/>
        <v>0</v>
      </c>
      <c r="BC433" s="112">
        <f t="shared" si="219"/>
        <v>0</v>
      </c>
      <c r="BD433" s="112">
        <f t="shared" si="220"/>
        <v>0</v>
      </c>
      <c r="BE433" s="112">
        <f t="shared" si="221"/>
        <v>0</v>
      </c>
      <c r="BG433" s="112"/>
      <c r="BH433" s="184"/>
    </row>
    <row r="434" spans="1:60" x14ac:dyDescent="0.2">
      <c r="A434" t="s">
        <v>1190</v>
      </c>
      <c r="B434" t="s">
        <v>1194</v>
      </c>
      <c r="C434" s="2" t="s">
        <v>1195</v>
      </c>
      <c r="D434" s="2">
        <v>741654367278</v>
      </c>
      <c r="E434" s="2" t="s">
        <v>1196</v>
      </c>
      <c r="F434" s="2" t="s">
        <v>60</v>
      </c>
      <c r="G434" s="2" t="s">
        <v>61</v>
      </c>
      <c r="H434" s="2" t="s">
        <v>74</v>
      </c>
      <c r="I434" s="2" t="s">
        <v>1129</v>
      </c>
      <c r="J434" s="2" t="s">
        <v>3995</v>
      </c>
      <c r="K434" s="3">
        <v>188</v>
      </c>
      <c r="L434" s="25">
        <v>602.84</v>
      </c>
      <c r="M434" s="2" t="s">
        <v>2204</v>
      </c>
      <c r="N434" s="2" t="s">
        <v>66</v>
      </c>
      <c r="O434" s="3">
        <v>181</v>
      </c>
      <c r="P434" s="3">
        <v>149</v>
      </c>
      <c r="Q434" s="21">
        <f>SUMIF('On Orders'!$B:$B,$C434,'On Orders'!E:E)</f>
        <v>0</v>
      </c>
      <c r="R434" s="22">
        <f>SUMIF('On Orders'!$B:$B,$C434,'On Orders'!F:F)</f>
        <v>0</v>
      </c>
      <c r="S434" s="22">
        <f>SUMIF('On Orders'!$B:$B,$C434,'On Orders'!G:G)</f>
        <v>0</v>
      </c>
      <c r="T434" s="22">
        <f>SUMIF('On Orders'!$B:$B,$C434,'On Orders'!H:H)</f>
        <v>0</v>
      </c>
      <c r="U434" s="3">
        <f>IFERROR(VLOOKUP(B:B,'[1]SI vs ST'!$B:$P,15,0),0)</f>
        <v>227</v>
      </c>
      <c r="V434" s="3" cm="1">
        <f t="array" ref="V434:AA434">IFERROR(VLOOKUP(_xlfn.SINGLE(B:B),'[1]Pivot ST'!$D:$QP,{6,7,8,9,10,11},0),0)</f>
        <v>134</v>
      </c>
      <c r="W434" s="3">
        <v>46</v>
      </c>
      <c r="X434" s="3">
        <v>134</v>
      </c>
      <c r="Y434" s="3">
        <v>99</v>
      </c>
      <c r="Z434" s="3">
        <v>122</v>
      </c>
      <c r="AA434" s="3">
        <v>110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1">
        <f t="shared" si="223"/>
        <v>32</v>
      </c>
      <c r="AH434" s="26">
        <f t="shared" si="187"/>
        <v>32</v>
      </c>
      <c r="AI434" s="26">
        <f t="shared" si="196"/>
        <v>32</v>
      </c>
      <c r="AJ434" s="26">
        <f t="shared" si="197"/>
        <v>32</v>
      </c>
      <c r="AK434" s="26">
        <f t="shared" si="198"/>
        <v>32</v>
      </c>
      <c r="AL434" s="26">
        <f t="shared" si="199"/>
        <v>32</v>
      </c>
      <c r="AM434" s="30">
        <f t="shared" si="204"/>
        <v>0</v>
      </c>
      <c r="AN434" s="30">
        <f t="shared" si="205"/>
        <v>0</v>
      </c>
      <c r="AO434" s="30">
        <f t="shared" si="206"/>
        <v>0</v>
      </c>
      <c r="AP434" s="30">
        <f t="shared" si="207"/>
        <v>0</v>
      </c>
      <c r="AQ434" s="30">
        <f t="shared" si="208"/>
        <v>0</v>
      </c>
      <c r="AR434" s="30">
        <f t="shared" si="209"/>
        <v>0</v>
      </c>
      <c r="AS434" s="22">
        <f t="shared" si="222"/>
        <v>0</v>
      </c>
      <c r="AT434" s="112">
        <f t="shared" si="210"/>
        <v>136844.68</v>
      </c>
      <c r="AU434" s="112">
        <f t="shared" si="211"/>
        <v>80780.56</v>
      </c>
      <c r="AV434" s="112">
        <f t="shared" si="212"/>
        <v>27730.640000000003</v>
      </c>
      <c r="AW434" s="112">
        <f t="shared" si="213"/>
        <v>80780.56</v>
      </c>
      <c r="AX434" s="112">
        <f t="shared" si="214"/>
        <v>59681.16</v>
      </c>
      <c r="AY434" s="112">
        <f t="shared" si="215"/>
        <v>73546.48000000001</v>
      </c>
      <c r="AZ434" s="112">
        <f t="shared" si="216"/>
        <v>66312.400000000009</v>
      </c>
      <c r="BA434" s="112">
        <f t="shared" si="217"/>
        <v>0</v>
      </c>
      <c r="BB434" s="112">
        <f t="shared" si="218"/>
        <v>0</v>
      </c>
      <c r="BC434" s="112">
        <f t="shared" si="219"/>
        <v>0</v>
      </c>
      <c r="BD434" s="112">
        <f t="shared" si="220"/>
        <v>0</v>
      </c>
      <c r="BE434" s="112">
        <f t="shared" si="221"/>
        <v>0</v>
      </c>
      <c r="BG434" s="112"/>
      <c r="BH434" s="184"/>
    </row>
    <row r="435" spans="1:60" x14ac:dyDescent="0.2">
      <c r="A435" t="s">
        <v>20</v>
      </c>
      <c r="B435" t="s">
        <v>1197</v>
      </c>
      <c r="C435" s="2" t="s">
        <v>22</v>
      </c>
      <c r="D435" s="2" t="s">
        <v>1198</v>
      </c>
      <c r="E435" s="2" t="s">
        <v>23</v>
      </c>
      <c r="F435" s="2" t="s">
        <v>3988</v>
      </c>
      <c r="G435" s="2" t="s">
        <v>25</v>
      </c>
      <c r="H435" s="2" t="s">
        <v>26</v>
      </c>
      <c r="I435" s="2" t="s">
        <v>1129</v>
      </c>
      <c r="J435" s="2" t="s">
        <v>3995</v>
      </c>
      <c r="K435" s="3">
        <v>188</v>
      </c>
      <c r="L435" s="25">
        <v>236.59</v>
      </c>
      <c r="M435" s="2" t="s">
        <v>2204</v>
      </c>
      <c r="N435" s="2" t="s">
        <v>66</v>
      </c>
      <c r="O435" s="3">
        <v>0</v>
      </c>
      <c r="P435" s="3">
        <v>46460</v>
      </c>
      <c r="Q435" s="21">
        <f>SUMIF('On Orders'!$B:$B,$C435,'On Orders'!E:E)</f>
        <v>0</v>
      </c>
      <c r="R435" s="22">
        <f>SUMIF('On Orders'!$B:$B,$C435,'On Orders'!F:F)</f>
        <v>0</v>
      </c>
      <c r="S435" s="22">
        <f>SUMIF('On Orders'!$B:$B,$C435,'On Orders'!G:G)</f>
        <v>0</v>
      </c>
      <c r="T435" s="22">
        <f>SUMIF('On Orders'!$B:$B,$C435,'On Orders'!H:H)</f>
        <v>0</v>
      </c>
      <c r="U435" s="3">
        <f>IFERROR(VLOOKUP(B:B,'[1]SI vs ST'!$B:$P,15,0),0)</f>
        <v>0</v>
      </c>
      <c r="V435" s="3" cm="1">
        <f t="array" ref="V435">IFERROR(VLOOKUP(_xlfn.SINGLE(B:B),'[1]Pivot ST'!$D:$QP,{6,7,8,9,10,11},0),0)</f>
        <v>0</v>
      </c>
      <c r="W435" s="3"/>
      <c r="X435" s="3"/>
      <c r="Y435" s="3"/>
      <c r="Z435" s="3"/>
      <c r="AA435" s="3"/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1">
        <f t="shared" si="223"/>
        <v>46272</v>
      </c>
      <c r="AH435" s="26">
        <f t="shared" si="187"/>
        <v>46272</v>
      </c>
      <c r="AI435" s="26">
        <f t="shared" si="196"/>
        <v>46272</v>
      </c>
      <c r="AJ435" s="26">
        <f t="shared" si="197"/>
        <v>46272</v>
      </c>
      <c r="AK435" s="26">
        <f t="shared" si="198"/>
        <v>46272</v>
      </c>
      <c r="AL435" s="26">
        <f t="shared" si="199"/>
        <v>46272</v>
      </c>
      <c r="AM435" s="30">
        <f t="shared" si="204"/>
        <v>0</v>
      </c>
      <c r="AN435" s="30">
        <f t="shared" si="205"/>
        <v>0</v>
      </c>
      <c r="AO435" s="30">
        <f t="shared" si="206"/>
        <v>0</v>
      </c>
      <c r="AP435" s="30">
        <f t="shared" si="207"/>
        <v>0</v>
      </c>
      <c r="AQ435" s="30">
        <f t="shared" si="208"/>
        <v>0</v>
      </c>
      <c r="AR435" s="30">
        <f t="shared" si="209"/>
        <v>0</v>
      </c>
      <c r="AS435" s="22">
        <f t="shared" si="222"/>
        <v>0</v>
      </c>
      <c r="AT435" s="112">
        <f t="shared" si="210"/>
        <v>0</v>
      </c>
      <c r="AU435" s="112">
        <f t="shared" si="211"/>
        <v>0</v>
      </c>
      <c r="AV435" s="112">
        <f t="shared" si="212"/>
        <v>0</v>
      </c>
      <c r="AW435" s="112">
        <f t="shared" si="213"/>
        <v>0</v>
      </c>
      <c r="AX435" s="112">
        <f t="shared" si="214"/>
        <v>0</v>
      </c>
      <c r="AY435" s="112">
        <f t="shared" si="215"/>
        <v>0</v>
      </c>
      <c r="AZ435" s="112">
        <f t="shared" si="216"/>
        <v>0</v>
      </c>
      <c r="BA435" s="112">
        <f t="shared" si="217"/>
        <v>0</v>
      </c>
      <c r="BB435" s="112">
        <f t="shared" si="218"/>
        <v>0</v>
      </c>
      <c r="BC435" s="112">
        <f t="shared" si="219"/>
        <v>0</v>
      </c>
      <c r="BD435" s="112">
        <f t="shared" si="220"/>
        <v>0</v>
      </c>
      <c r="BE435" s="112">
        <f t="shared" si="221"/>
        <v>0</v>
      </c>
      <c r="BG435" s="112"/>
      <c r="BH435" s="184"/>
    </row>
    <row r="436" spans="1:60" x14ac:dyDescent="0.2">
      <c r="A436" t="s">
        <v>20</v>
      </c>
      <c r="B436" t="s">
        <v>1199</v>
      </c>
      <c r="C436" s="2" t="s">
        <v>1200</v>
      </c>
      <c r="D436" s="2" t="s">
        <v>44</v>
      </c>
      <c r="E436" s="2" t="s">
        <v>45</v>
      </c>
      <c r="F436" s="2" t="s">
        <v>3862</v>
      </c>
      <c r="G436" s="2" t="s">
        <v>40</v>
      </c>
      <c r="H436" s="2" t="s">
        <v>46</v>
      </c>
      <c r="I436" s="2" t="s">
        <v>1129</v>
      </c>
      <c r="J436" s="2" t="s">
        <v>3995</v>
      </c>
      <c r="K436" s="3">
        <v>188</v>
      </c>
      <c r="L436" s="25">
        <v>165.47</v>
      </c>
      <c r="M436" s="2" t="s">
        <v>2204</v>
      </c>
      <c r="N436" s="2" t="s">
        <v>66</v>
      </c>
      <c r="O436" s="3">
        <v>0</v>
      </c>
      <c r="P436" s="3">
        <v>0</v>
      </c>
      <c r="Q436" s="21">
        <f>SUMIF('On Orders'!$B:$B,$C436,'On Orders'!E:E)</f>
        <v>0</v>
      </c>
      <c r="R436" s="22">
        <f>SUMIF('On Orders'!$B:$B,$C436,'On Orders'!F:F)</f>
        <v>0</v>
      </c>
      <c r="S436" s="22">
        <f>SUMIF('On Orders'!$B:$B,$C436,'On Orders'!G:G)</f>
        <v>0</v>
      </c>
      <c r="T436" s="22">
        <f>SUMIF('On Orders'!$B:$B,$C436,'On Orders'!H:H)</f>
        <v>0</v>
      </c>
      <c r="U436" s="3">
        <f>IFERROR(VLOOKUP(B:B,'[1]SI vs ST'!$B:$P,15,0),0)</f>
        <v>0</v>
      </c>
      <c r="V436" s="3" cm="1">
        <f t="array" ref="V436">IFERROR(VLOOKUP(_xlfn.SINGLE(B:B),'[1]Pivot ST'!$D:$QP,{6,7,8,9,10,11},0),0)</f>
        <v>0</v>
      </c>
      <c r="W436" s="3"/>
      <c r="X436" s="3"/>
      <c r="Y436" s="3"/>
      <c r="Z436" s="3"/>
      <c r="AA436" s="3"/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1">
        <f t="shared" si="223"/>
        <v>-188</v>
      </c>
      <c r="AH436" s="26">
        <f t="shared" ref="AH436:AH499" si="224">MAX(0,AG436)+S436-AB436</f>
        <v>0</v>
      </c>
      <c r="AI436" s="26">
        <f t="shared" si="196"/>
        <v>0</v>
      </c>
      <c r="AJ436" s="26">
        <f t="shared" si="197"/>
        <v>0</v>
      </c>
      <c r="AK436" s="26">
        <f t="shared" si="198"/>
        <v>0</v>
      </c>
      <c r="AL436" s="26">
        <f t="shared" si="199"/>
        <v>0</v>
      </c>
      <c r="AM436" s="30">
        <f t="shared" si="204"/>
        <v>0</v>
      </c>
      <c r="AN436" s="30">
        <f t="shared" si="205"/>
        <v>0</v>
      </c>
      <c r="AO436" s="30">
        <f t="shared" si="206"/>
        <v>0</v>
      </c>
      <c r="AP436" s="30">
        <f t="shared" si="207"/>
        <v>0</v>
      </c>
      <c r="AQ436" s="30">
        <f t="shared" si="208"/>
        <v>0</v>
      </c>
      <c r="AR436" s="30">
        <f t="shared" si="209"/>
        <v>0</v>
      </c>
      <c r="AS436" s="22">
        <f t="shared" si="222"/>
        <v>0</v>
      </c>
      <c r="AT436" s="112">
        <f t="shared" si="210"/>
        <v>0</v>
      </c>
      <c r="AU436" s="112">
        <f t="shared" si="211"/>
        <v>0</v>
      </c>
      <c r="AV436" s="112">
        <f t="shared" si="212"/>
        <v>0</v>
      </c>
      <c r="AW436" s="112">
        <f t="shared" si="213"/>
        <v>0</v>
      </c>
      <c r="AX436" s="112">
        <f t="shared" si="214"/>
        <v>0</v>
      </c>
      <c r="AY436" s="112">
        <f t="shared" si="215"/>
        <v>0</v>
      </c>
      <c r="AZ436" s="112">
        <f t="shared" si="216"/>
        <v>0</v>
      </c>
      <c r="BA436" s="112">
        <f t="shared" si="217"/>
        <v>0</v>
      </c>
      <c r="BB436" s="112">
        <f t="shared" si="218"/>
        <v>0</v>
      </c>
      <c r="BC436" s="112">
        <f t="shared" si="219"/>
        <v>0</v>
      </c>
      <c r="BD436" s="112">
        <f t="shared" si="220"/>
        <v>0</v>
      </c>
      <c r="BE436" s="112">
        <f t="shared" si="221"/>
        <v>0</v>
      </c>
      <c r="BG436" s="112"/>
      <c r="BH436" s="184"/>
    </row>
    <row r="437" spans="1:60" x14ac:dyDescent="0.2">
      <c r="A437" t="s">
        <v>56</v>
      </c>
      <c r="B437" t="s">
        <v>1201</v>
      </c>
      <c r="C437" s="2" t="s">
        <v>490</v>
      </c>
      <c r="D437" s="2" t="s">
        <v>1202</v>
      </c>
      <c r="E437" s="2" t="s">
        <v>491</v>
      </c>
      <c r="F437" s="2" t="s">
        <v>487</v>
      </c>
      <c r="G437" s="2" t="s">
        <v>488</v>
      </c>
      <c r="H437" s="2" t="s">
        <v>489</v>
      </c>
      <c r="I437" s="2" t="s">
        <v>1129</v>
      </c>
      <c r="J437" s="2" t="s">
        <v>3995</v>
      </c>
      <c r="K437" s="3">
        <v>188</v>
      </c>
      <c r="L437" s="25">
        <v>503.81</v>
      </c>
      <c r="M437" s="2" t="s">
        <v>2204</v>
      </c>
      <c r="N437" s="2" t="s">
        <v>66</v>
      </c>
      <c r="O437" s="3">
        <v>10</v>
      </c>
      <c r="P437" s="3">
        <v>38</v>
      </c>
      <c r="Q437" s="21">
        <f>SUMIF('On Orders'!$B:$B,$C437,'On Orders'!E:E)</f>
        <v>0</v>
      </c>
      <c r="R437" s="22">
        <f>SUMIF('On Orders'!$B:$B,$C437,'On Orders'!F:F)</f>
        <v>160</v>
      </c>
      <c r="S437" s="22">
        <f>SUMIF('On Orders'!$B:$B,$C437,'On Orders'!G:G)</f>
        <v>0</v>
      </c>
      <c r="T437" s="22">
        <f>SUMIF('On Orders'!$B:$B,$C437,'On Orders'!H:H)</f>
        <v>0</v>
      </c>
      <c r="U437" s="3">
        <f>IFERROR(VLOOKUP(B:B,'[1]SI vs ST'!$B:$P,15,0),0)</f>
        <v>3</v>
      </c>
      <c r="V437" s="3" cm="1">
        <f t="array" ref="V437:AA437">IFERROR(VLOOKUP(_xlfn.SINGLE(B:B),'[1]Pivot ST'!$D:$QP,{6,7,8,9,10,11},0),0)</f>
        <v>0</v>
      </c>
      <c r="W437" s="3">
        <v>0</v>
      </c>
      <c r="X437" s="3">
        <v>0</v>
      </c>
      <c r="Y437" s="3">
        <v>0</v>
      </c>
      <c r="Z437" s="3">
        <v>1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1">
        <f t="shared" si="223"/>
        <v>20</v>
      </c>
      <c r="AH437" s="26">
        <f t="shared" si="224"/>
        <v>20</v>
      </c>
      <c r="AI437" s="26">
        <f t="shared" ref="AI437:AI500" si="225">MAX(0,AH437)+T437-AC437</f>
        <v>20</v>
      </c>
      <c r="AJ437" s="26">
        <f t="shared" ref="AJ437:AJ500" si="226">MAX(0,AI437)-AD437</f>
        <v>20</v>
      </c>
      <c r="AK437" s="26">
        <f t="shared" ref="AK437:AK500" si="227">MAX(0,AJ437)-AE437</f>
        <v>20</v>
      </c>
      <c r="AL437" s="26">
        <f t="shared" ref="AL437:AL500" si="228">MAX(0,AK437)-AF437</f>
        <v>20</v>
      </c>
      <c r="AM437" s="30">
        <f t="shared" si="204"/>
        <v>0</v>
      </c>
      <c r="AN437" s="30">
        <f t="shared" si="205"/>
        <v>0</v>
      </c>
      <c r="AO437" s="30">
        <f t="shared" si="206"/>
        <v>0</v>
      </c>
      <c r="AP437" s="30">
        <f t="shared" si="207"/>
        <v>0</v>
      </c>
      <c r="AQ437" s="30">
        <f t="shared" si="208"/>
        <v>0</v>
      </c>
      <c r="AR437" s="30">
        <f t="shared" si="209"/>
        <v>0</v>
      </c>
      <c r="AS437" s="22">
        <f t="shared" si="222"/>
        <v>0</v>
      </c>
      <c r="AT437" s="112">
        <f t="shared" si="210"/>
        <v>1511.43</v>
      </c>
      <c r="AU437" s="112">
        <f t="shared" si="211"/>
        <v>0</v>
      </c>
      <c r="AV437" s="112">
        <f t="shared" si="212"/>
        <v>0</v>
      </c>
      <c r="AW437" s="112">
        <f t="shared" si="213"/>
        <v>0</v>
      </c>
      <c r="AX437" s="112">
        <f t="shared" si="214"/>
        <v>0</v>
      </c>
      <c r="AY437" s="112">
        <f t="shared" si="215"/>
        <v>503.81</v>
      </c>
      <c r="AZ437" s="112">
        <f t="shared" si="216"/>
        <v>0</v>
      </c>
      <c r="BA437" s="112">
        <f t="shared" si="217"/>
        <v>0</v>
      </c>
      <c r="BB437" s="112">
        <f t="shared" si="218"/>
        <v>0</v>
      </c>
      <c r="BC437" s="112">
        <f t="shared" si="219"/>
        <v>0</v>
      </c>
      <c r="BD437" s="112">
        <f t="shared" si="220"/>
        <v>0</v>
      </c>
      <c r="BE437" s="112">
        <f t="shared" si="221"/>
        <v>0</v>
      </c>
      <c r="BG437" s="112"/>
      <c r="BH437" s="184"/>
    </row>
    <row r="438" spans="1:60" x14ac:dyDescent="0.2">
      <c r="A438" t="s">
        <v>56</v>
      </c>
      <c r="B438" t="s">
        <v>1203</v>
      </c>
      <c r="C438" s="2" t="s">
        <v>490</v>
      </c>
      <c r="D438" s="2" t="s">
        <v>1202</v>
      </c>
      <c r="E438" s="2" t="s">
        <v>491</v>
      </c>
      <c r="F438" s="2" t="s">
        <v>487</v>
      </c>
      <c r="G438" s="2" t="s">
        <v>488</v>
      </c>
      <c r="H438" s="2" t="s">
        <v>489</v>
      </c>
      <c r="I438" s="2" t="s">
        <v>1129</v>
      </c>
      <c r="J438" s="2" t="s">
        <v>3995</v>
      </c>
      <c r="K438" s="3">
        <v>188</v>
      </c>
      <c r="L438" s="25">
        <v>615.82000000000005</v>
      </c>
      <c r="M438" s="2" t="s">
        <v>2204</v>
      </c>
      <c r="N438" s="2" t="s">
        <v>66</v>
      </c>
      <c r="O438" s="3">
        <v>0</v>
      </c>
      <c r="P438" s="3">
        <v>38</v>
      </c>
      <c r="Q438" s="21">
        <f>SUMIF('On Orders'!$B:$B,$C438,'On Orders'!E:E)</f>
        <v>0</v>
      </c>
      <c r="R438" s="22">
        <f>SUMIF('On Orders'!$B:$B,$C438,'On Orders'!F:F)</f>
        <v>160</v>
      </c>
      <c r="S438" s="22">
        <f>SUMIF('On Orders'!$B:$B,$C438,'On Orders'!G:G)</f>
        <v>0</v>
      </c>
      <c r="T438" s="22">
        <f>SUMIF('On Orders'!$B:$B,$C438,'On Orders'!H:H)</f>
        <v>0</v>
      </c>
      <c r="U438" s="3">
        <f>IFERROR(VLOOKUP(B:B,'[1]SI vs ST'!$B:$P,15,0),0)</f>
        <v>0</v>
      </c>
      <c r="V438" s="3" cm="1">
        <f t="array" ref="V438">IFERROR(VLOOKUP(_xlfn.SINGLE(B:B),'[1]Pivot ST'!$D:$QP,{6,7,8,9,10,11},0),0)</f>
        <v>0</v>
      </c>
      <c r="W438" s="3"/>
      <c r="X438" s="3"/>
      <c r="Y438" s="3"/>
      <c r="Z438" s="3"/>
      <c r="AA438" s="3"/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1">
        <f t="shared" si="223"/>
        <v>10</v>
      </c>
      <c r="AH438" s="26">
        <f t="shared" si="224"/>
        <v>10</v>
      </c>
      <c r="AI438" s="26">
        <f t="shared" si="225"/>
        <v>10</v>
      </c>
      <c r="AJ438" s="26">
        <f t="shared" si="226"/>
        <v>10</v>
      </c>
      <c r="AK438" s="26">
        <f t="shared" si="227"/>
        <v>10</v>
      </c>
      <c r="AL438" s="26">
        <f t="shared" si="228"/>
        <v>10</v>
      </c>
      <c r="AM438" s="30">
        <f t="shared" si="204"/>
        <v>0</v>
      </c>
      <c r="AN438" s="30">
        <f t="shared" si="205"/>
        <v>0</v>
      </c>
      <c r="AO438" s="30">
        <f t="shared" si="206"/>
        <v>0</v>
      </c>
      <c r="AP438" s="30">
        <f t="shared" si="207"/>
        <v>0</v>
      </c>
      <c r="AQ438" s="30">
        <f t="shared" si="208"/>
        <v>0</v>
      </c>
      <c r="AR438" s="30">
        <f t="shared" si="209"/>
        <v>0</v>
      </c>
      <c r="AS438" s="22">
        <f t="shared" si="222"/>
        <v>0</v>
      </c>
      <c r="AT438" s="112">
        <f t="shared" si="210"/>
        <v>0</v>
      </c>
      <c r="AU438" s="112">
        <f t="shared" si="211"/>
        <v>0</v>
      </c>
      <c r="AV438" s="112">
        <f t="shared" si="212"/>
        <v>0</v>
      </c>
      <c r="AW438" s="112">
        <f t="shared" si="213"/>
        <v>0</v>
      </c>
      <c r="AX438" s="112">
        <f t="shared" si="214"/>
        <v>0</v>
      </c>
      <c r="AY438" s="112">
        <f t="shared" si="215"/>
        <v>0</v>
      </c>
      <c r="AZ438" s="112">
        <f t="shared" si="216"/>
        <v>0</v>
      </c>
      <c r="BA438" s="112">
        <f t="shared" si="217"/>
        <v>0</v>
      </c>
      <c r="BB438" s="112">
        <f t="shared" si="218"/>
        <v>0</v>
      </c>
      <c r="BC438" s="112">
        <f t="shared" si="219"/>
        <v>0</v>
      </c>
      <c r="BD438" s="112">
        <f t="shared" si="220"/>
        <v>0</v>
      </c>
      <c r="BE438" s="112">
        <f t="shared" si="221"/>
        <v>0</v>
      </c>
      <c r="BG438" s="112"/>
      <c r="BH438" s="184"/>
    </row>
    <row r="439" spans="1:60" x14ac:dyDescent="0.2">
      <c r="A439" t="s">
        <v>56</v>
      </c>
      <c r="B439" t="s">
        <v>1204</v>
      </c>
      <c r="C439" s="2" t="s">
        <v>485</v>
      </c>
      <c r="D439" s="2" t="s">
        <v>1205</v>
      </c>
      <c r="E439" s="2" t="s">
        <v>486</v>
      </c>
      <c r="F439" s="2" t="s">
        <v>487</v>
      </c>
      <c r="G439" s="2" t="s">
        <v>488</v>
      </c>
      <c r="H439" s="2" t="s">
        <v>489</v>
      </c>
      <c r="I439" s="2" t="s">
        <v>1129</v>
      </c>
      <c r="J439" s="2" t="s">
        <v>3995</v>
      </c>
      <c r="K439" s="3">
        <v>188</v>
      </c>
      <c r="L439" s="25">
        <v>615.82000000000005</v>
      </c>
      <c r="M439" s="2" t="s">
        <v>2204</v>
      </c>
      <c r="N439" s="2" t="s">
        <v>66</v>
      </c>
      <c r="O439" s="3">
        <v>0</v>
      </c>
      <c r="P439" s="3">
        <v>0</v>
      </c>
      <c r="Q439" s="21">
        <f>SUMIF('On Orders'!$B:$B,$C439,'On Orders'!E:E)</f>
        <v>0</v>
      </c>
      <c r="R439" s="22">
        <f>SUMIF('On Orders'!$B:$B,$C439,'On Orders'!F:F)</f>
        <v>352</v>
      </c>
      <c r="S439" s="22">
        <f>SUMIF('On Orders'!$B:$B,$C439,'On Orders'!G:G)</f>
        <v>0</v>
      </c>
      <c r="T439" s="22">
        <f>SUMIF('On Orders'!$B:$B,$C439,'On Orders'!H:H)</f>
        <v>0</v>
      </c>
      <c r="U439" s="3">
        <f>IFERROR(VLOOKUP(B:B,'[1]SI vs ST'!$B:$P,15,0),0)</f>
        <v>0</v>
      </c>
      <c r="V439" s="3" cm="1">
        <f t="array" ref="V439">IFERROR(VLOOKUP(_xlfn.SINGLE(B:B),'[1]Pivot ST'!$D:$QP,{6,7,8,9,10,11},0),0)</f>
        <v>0</v>
      </c>
      <c r="W439" s="3"/>
      <c r="X439" s="3"/>
      <c r="Y439" s="3"/>
      <c r="Z439" s="3"/>
      <c r="AA439" s="3"/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1">
        <f t="shared" si="223"/>
        <v>164</v>
      </c>
      <c r="AH439" s="26">
        <f t="shared" si="224"/>
        <v>164</v>
      </c>
      <c r="AI439" s="26">
        <f t="shared" si="225"/>
        <v>164</v>
      </c>
      <c r="AJ439" s="26">
        <f t="shared" si="226"/>
        <v>164</v>
      </c>
      <c r="AK439" s="26">
        <f t="shared" si="227"/>
        <v>164</v>
      </c>
      <c r="AL439" s="26">
        <f t="shared" si="228"/>
        <v>164</v>
      </c>
      <c r="AM439" s="30">
        <f t="shared" si="204"/>
        <v>0</v>
      </c>
      <c r="AN439" s="30">
        <f t="shared" si="205"/>
        <v>0</v>
      </c>
      <c r="AO439" s="30">
        <f t="shared" si="206"/>
        <v>0</v>
      </c>
      <c r="AP439" s="30">
        <f t="shared" si="207"/>
        <v>0</v>
      </c>
      <c r="AQ439" s="30">
        <f t="shared" si="208"/>
        <v>0</v>
      </c>
      <c r="AR439" s="30">
        <f t="shared" si="209"/>
        <v>0</v>
      </c>
      <c r="AS439" s="22">
        <f t="shared" si="222"/>
        <v>0</v>
      </c>
      <c r="AT439" s="112">
        <f t="shared" si="210"/>
        <v>0</v>
      </c>
      <c r="AU439" s="112">
        <f t="shared" si="211"/>
        <v>0</v>
      </c>
      <c r="AV439" s="112">
        <f t="shared" si="212"/>
        <v>0</v>
      </c>
      <c r="AW439" s="112">
        <f t="shared" si="213"/>
        <v>0</v>
      </c>
      <c r="AX439" s="112">
        <f t="shared" si="214"/>
        <v>0</v>
      </c>
      <c r="AY439" s="112">
        <f t="shared" si="215"/>
        <v>0</v>
      </c>
      <c r="AZ439" s="112">
        <f t="shared" si="216"/>
        <v>0</v>
      </c>
      <c r="BA439" s="112">
        <f t="shared" si="217"/>
        <v>0</v>
      </c>
      <c r="BB439" s="112">
        <f t="shared" si="218"/>
        <v>0</v>
      </c>
      <c r="BC439" s="112">
        <f t="shared" si="219"/>
        <v>0</v>
      </c>
      <c r="BD439" s="112">
        <f t="shared" si="220"/>
        <v>0</v>
      </c>
      <c r="BE439" s="112">
        <f t="shared" si="221"/>
        <v>0</v>
      </c>
      <c r="BG439" s="112"/>
      <c r="BH439" s="184"/>
    </row>
    <row r="440" spans="1:60" x14ac:dyDescent="0.2">
      <c r="A440" t="s">
        <v>56</v>
      </c>
      <c r="B440" t="s">
        <v>1206</v>
      </c>
      <c r="C440" s="2" t="s">
        <v>502</v>
      </c>
      <c r="D440" s="2" t="s">
        <v>1207</v>
      </c>
      <c r="E440" s="2" t="s">
        <v>503</v>
      </c>
      <c r="F440" s="2" t="s">
        <v>487</v>
      </c>
      <c r="G440" s="2" t="s">
        <v>488</v>
      </c>
      <c r="H440" s="2" t="s">
        <v>504</v>
      </c>
      <c r="I440" s="2" t="s">
        <v>1129</v>
      </c>
      <c r="J440" s="2" t="s">
        <v>3995</v>
      </c>
      <c r="K440" s="3">
        <v>188</v>
      </c>
      <c r="L440" s="25">
        <v>503.8</v>
      </c>
      <c r="M440" s="2" t="s">
        <v>2204</v>
      </c>
      <c r="N440" s="2" t="s">
        <v>66</v>
      </c>
      <c r="O440" s="3">
        <v>58</v>
      </c>
      <c r="P440" s="3">
        <v>1</v>
      </c>
      <c r="Q440" s="21">
        <f>SUMIF('On Orders'!$B:$B,$C440,'On Orders'!E:E)</f>
        <v>0</v>
      </c>
      <c r="R440" s="22">
        <f>SUMIF('On Orders'!$B:$B,$C440,'On Orders'!F:F)</f>
        <v>224</v>
      </c>
      <c r="S440" s="22">
        <f>SUMIF('On Orders'!$B:$B,$C440,'On Orders'!G:G)</f>
        <v>0</v>
      </c>
      <c r="T440" s="22">
        <f>SUMIF('On Orders'!$B:$B,$C440,'On Orders'!H:H)</f>
        <v>0</v>
      </c>
      <c r="U440" s="3">
        <f>IFERROR(VLOOKUP(B:B,'[1]SI vs ST'!$B:$P,15,0),0)</f>
        <v>13</v>
      </c>
      <c r="V440" s="3" cm="1">
        <f t="array" ref="V440:AA440">IFERROR(VLOOKUP(_xlfn.SINGLE(B:B),'[1]Pivot ST'!$D:$QP,{6,7,8,9,10,11},0),0)</f>
        <v>8</v>
      </c>
      <c r="W440" s="3">
        <v>6</v>
      </c>
      <c r="X440" s="3">
        <v>4</v>
      </c>
      <c r="Y440" s="3">
        <v>7</v>
      </c>
      <c r="Z440" s="3">
        <v>3</v>
      </c>
      <c r="AA440" s="3">
        <v>3</v>
      </c>
      <c r="AB440" s="3">
        <v>12</v>
      </c>
      <c r="AC440" s="3">
        <v>6</v>
      </c>
      <c r="AD440" s="3">
        <v>9</v>
      </c>
      <c r="AE440" s="3">
        <v>11</v>
      </c>
      <c r="AF440" s="3">
        <v>12</v>
      </c>
      <c r="AG440" s="31">
        <f t="shared" si="223"/>
        <v>92</v>
      </c>
      <c r="AH440" s="26">
        <f t="shared" si="224"/>
        <v>80</v>
      </c>
      <c r="AI440" s="26">
        <f t="shared" si="225"/>
        <v>74</v>
      </c>
      <c r="AJ440" s="26">
        <f t="shared" si="226"/>
        <v>65</v>
      </c>
      <c r="AK440" s="26">
        <f t="shared" si="227"/>
        <v>54</v>
      </c>
      <c r="AL440" s="26">
        <f t="shared" si="228"/>
        <v>42</v>
      </c>
      <c r="AM440" s="30">
        <f t="shared" si="204"/>
        <v>0</v>
      </c>
      <c r="AN440" s="30">
        <f t="shared" si="205"/>
        <v>0</v>
      </c>
      <c r="AO440" s="30">
        <f t="shared" si="206"/>
        <v>0</v>
      </c>
      <c r="AP440" s="30">
        <f t="shared" si="207"/>
        <v>0</v>
      </c>
      <c r="AQ440" s="30">
        <f t="shared" si="208"/>
        <v>0</v>
      </c>
      <c r="AR440" s="30">
        <f t="shared" si="209"/>
        <v>0</v>
      </c>
      <c r="AS440" s="22">
        <f t="shared" si="222"/>
        <v>0</v>
      </c>
      <c r="AT440" s="112">
        <f t="shared" si="210"/>
        <v>6549.4000000000005</v>
      </c>
      <c r="AU440" s="112">
        <f t="shared" si="211"/>
        <v>4030.4</v>
      </c>
      <c r="AV440" s="112">
        <f t="shared" si="212"/>
        <v>3022.8</v>
      </c>
      <c r="AW440" s="112">
        <f t="shared" si="213"/>
        <v>2015.2</v>
      </c>
      <c r="AX440" s="112">
        <f t="shared" si="214"/>
        <v>3526.6</v>
      </c>
      <c r="AY440" s="112">
        <f t="shared" si="215"/>
        <v>1511.4</v>
      </c>
      <c r="AZ440" s="112">
        <f t="shared" si="216"/>
        <v>1511.4</v>
      </c>
      <c r="BA440" s="112">
        <f t="shared" si="217"/>
        <v>6045.6</v>
      </c>
      <c r="BB440" s="112">
        <f t="shared" si="218"/>
        <v>3022.8</v>
      </c>
      <c r="BC440" s="112">
        <f t="shared" si="219"/>
        <v>4534.2</v>
      </c>
      <c r="BD440" s="112">
        <f t="shared" si="220"/>
        <v>5541.8</v>
      </c>
      <c r="BE440" s="112">
        <f t="shared" si="221"/>
        <v>6045.6</v>
      </c>
      <c r="BG440" s="112"/>
      <c r="BH440" s="184"/>
    </row>
    <row r="441" spans="1:60" x14ac:dyDescent="0.2">
      <c r="A441" t="s">
        <v>56</v>
      </c>
      <c r="B441" t="s">
        <v>1208</v>
      </c>
      <c r="C441" s="2" t="s">
        <v>502</v>
      </c>
      <c r="D441" s="2" t="s">
        <v>1207</v>
      </c>
      <c r="E441" s="2" t="s">
        <v>503</v>
      </c>
      <c r="F441" s="2" t="s">
        <v>487</v>
      </c>
      <c r="G441" s="2" t="s">
        <v>488</v>
      </c>
      <c r="H441" s="2" t="s">
        <v>504</v>
      </c>
      <c r="I441" s="2" t="s">
        <v>1129</v>
      </c>
      <c r="J441" s="2" t="s">
        <v>3995</v>
      </c>
      <c r="K441" s="3">
        <v>188</v>
      </c>
      <c r="L441" s="25">
        <v>753.71</v>
      </c>
      <c r="M441" s="2" t="s">
        <v>2204</v>
      </c>
      <c r="N441" s="2" t="s">
        <v>66</v>
      </c>
      <c r="O441" s="3">
        <v>0</v>
      </c>
      <c r="P441" s="3">
        <v>1</v>
      </c>
      <c r="Q441" s="21">
        <f>SUMIF('On Orders'!$B:$B,$C441,'On Orders'!E:E)</f>
        <v>0</v>
      </c>
      <c r="R441" s="22">
        <f>SUMIF('On Orders'!$B:$B,$C441,'On Orders'!F:F)</f>
        <v>224</v>
      </c>
      <c r="S441" s="22">
        <f>SUMIF('On Orders'!$B:$B,$C441,'On Orders'!G:G)</f>
        <v>0</v>
      </c>
      <c r="T441" s="22">
        <f>SUMIF('On Orders'!$B:$B,$C441,'On Orders'!H:H)</f>
        <v>0</v>
      </c>
      <c r="U441" s="3">
        <f>IFERROR(VLOOKUP(B:B,'[1]SI vs ST'!$B:$P,15,0),0)</f>
        <v>0</v>
      </c>
      <c r="V441" s="3" cm="1">
        <f t="array" ref="V441">IFERROR(VLOOKUP(_xlfn.SINGLE(B:B),'[1]Pivot ST'!$D:$QP,{6,7,8,9,10,11},0),0)</f>
        <v>0</v>
      </c>
      <c r="W441" s="3"/>
      <c r="X441" s="3"/>
      <c r="Y441" s="3"/>
      <c r="Z441" s="3"/>
      <c r="AA441" s="3"/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1">
        <f t="shared" si="223"/>
        <v>37</v>
      </c>
      <c r="AH441" s="26">
        <f t="shared" si="224"/>
        <v>37</v>
      </c>
      <c r="AI441" s="26">
        <f t="shared" si="225"/>
        <v>37</v>
      </c>
      <c r="AJ441" s="26">
        <f t="shared" si="226"/>
        <v>37</v>
      </c>
      <c r="AK441" s="26">
        <f t="shared" si="227"/>
        <v>37</v>
      </c>
      <c r="AL441" s="26">
        <f t="shared" si="228"/>
        <v>37</v>
      </c>
      <c r="AM441" s="30">
        <f t="shared" si="204"/>
        <v>0</v>
      </c>
      <c r="AN441" s="30">
        <f t="shared" si="205"/>
        <v>0</v>
      </c>
      <c r="AO441" s="30">
        <f t="shared" si="206"/>
        <v>0</v>
      </c>
      <c r="AP441" s="30">
        <f t="shared" si="207"/>
        <v>0</v>
      </c>
      <c r="AQ441" s="30">
        <f t="shared" si="208"/>
        <v>0</v>
      </c>
      <c r="AR441" s="30">
        <f t="shared" si="209"/>
        <v>0</v>
      </c>
      <c r="AS441" s="22">
        <f t="shared" si="222"/>
        <v>0</v>
      </c>
      <c r="AT441" s="112">
        <f t="shared" si="210"/>
        <v>0</v>
      </c>
      <c r="AU441" s="112">
        <f t="shared" si="211"/>
        <v>0</v>
      </c>
      <c r="AV441" s="112">
        <f t="shared" si="212"/>
        <v>0</v>
      </c>
      <c r="AW441" s="112">
        <f t="shared" si="213"/>
        <v>0</v>
      </c>
      <c r="AX441" s="112">
        <f t="shared" si="214"/>
        <v>0</v>
      </c>
      <c r="AY441" s="112">
        <f t="shared" si="215"/>
        <v>0</v>
      </c>
      <c r="AZ441" s="112">
        <f t="shared" si="216"/>
        <v>0</v>
      </c>
      <c r="BA441" s="112">
        <f t="shared" si="217"/>
        <v>0</v>
      </c>
      <c r="BB441" s="112">
        <f t="shared" si="218"/>
        <v>0</v>
      </c>
      <c r="BC441" s="112">
        <f t="shared" si="219"/>
        <v>0</v>
      </c>
      <c r="BD441" s="112">
        <f t="shared" si="220"/>
        <v>0</v>
      </c>
      <c r="BE441" s="112">
        <f t="shared" si="221"/>
        <v>0</v>
      </c>
      <c r="BG441" s="112"/>
      <c r="BH441" s="184"/>
    </row>
    <row r="442" spans="1:60" x14ac:dyDescent="0.2">
      <c r="A442" t="s">
        <v>56</v>
      </c>
      <c r="B442" t="s">
        <v>1209</v>
      </c>
      <c r="C442" s="2" t="s">
        <v>76</v>
      </c>
      <c r="D442" s="2" t="s">
        <v>77</v>
      </c>
      <c r="E442" s="2" t="s">
        <v>78</v>
      </c>
      <c r="F442" s="2" t="s">
        <v>60</v>
      </c>
      <c r="G442" s="2" t="s">
        <v>79</v>
      </c>
      <c r="H442" s="2" t="s">
        <v>80</v>
      </c>
      <c r="I442" s="2" t="s">
        <v>1129</v>
      </c>
      <c r="J442" s="2" t="s">
        <v>3995</v>
      </c>
      <c r="K442" s="3">
        <v>188</v>
      </c>
      <c r="L442" s="25">
        <v>276.26</v>
      </c>
      <c r="M442" s="2" t="s">
        <v>2204</v>
      </c>
      <c r="N442" s="2" t="s">
        <v>66</v>
      </c>
      <c r="O442" s="3">
        <v>17</v>
      </c>
      <c r="P442" s="3">
        <v>15</v>
      </c>
      <c r="Q442" s="21">
        <f>SUMIF('On Orders'!$B:$B,$C442,'On Orders'!E:E)</f>
        <v>0</v>
      </c>
      <c r="R442" s="22">
        <f>SUMIF('On Orders'!$B:$B,$C442,'On Orders'!F:F)</f>
        <v>0</v>
      </c>
      <c r="S442" s="22">
        <f>SUMIF('On Orders'!$B:$B,$C442,'On Orders'!G:G)</f>
        <v>0</v>
      </c>
      <c r="T442" s="22">
        <f>SUMIF('On Orders'!$B:$B,$C442,'On Orders'!H:H)</f>
        <v>0</v>
      </c>
      <c r="U442" s="3">
        <f>IFERROR(VLOOKUP(B:B,'[1]SI vs ST'!$B:$P,15,0),0)</f>
        <v>0</v>
      </c>
      <c r="V442" s="3" cm="1">
        <f t="array" ref="V442">IFERROR(VLOOKUP(_xlfn.SINGLE(B:B),'[1]Pivot ST'!$D:$QP,{6,7,8,9,10,11},0),0)</f>
        <v>0</v>
      </c>
      <c r="W442" s="3"/>
      <c r="X442" s="3"/>
      <c r="Y442" s="3"/>
      <c r="Z442" s="3"/>
      <c r="AA442" s="3"/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1">
        <f t="shared" si="223"/>
        <v>-156</v>
      </c>
      <c r="AH442" s="26">
        <f t="shared" si="224"/>
        <v>0</v>
      </c>
      <c r="AI442" s="26">
        <f t="shared" si="225"/>
        <v>0</v>
      </c>
      <c r="AJ442" s="26">
        <f t="shared" si="226"/>
        <v>0</v>
      </c>
      <c r="AK442" s="26">
        <f t="shared" si="227"/>
        <v>0</v>
      </c>
      <c r="AL442" s="26">
        <f t="shared" si="228"/>
        <v>0</v>
      </c>
      <c r="AM442" s="30">
        <f t="shared" si="204"/>
        <v>0</v>
      </c>
      <c r="AN442" s="30">
        <f t="shared" si="205"/>
        <v>0</v>
      </c>
      <c r="AO442" s="30">
        <f t="shared" si="206"/>
        <v>0</v>
      </c>
      <c r="AP442" s="30">
        <f t="shared" si="207"/>
        <v>0</v>
      </c>
      <c r="AQ442" s="30">
        <f t="shared" si="208"/>
        <v>0</v>
      </c>
      <c r="AR442" s="30">
        <f t="shared" si="209"/>
        <v>0</v>
      </c>
      <c r="AS442" s="22">
        <f t="shared" si="222"/>
        <v>0</v>
      </c>
      <c r="AT442" s="112">
        <f t="shared" si="210"/>
        <v>0</v>
      </c>
      <c r="AU442" s="112">
        <f t="shared" si="211"/>
        <v>0</v>
      </c>
      <c r="AV442" s="112">
        <f t="shared" si="212"/>
        <v>0</v>
      </c>
      <c r="AW442" s="112">
        <f t="shared" si="213"/>
        <v>0</v>
      </c>
      <c r="AX442" s="112">
        <f t="shared" si="214"/>
        <v>0</v>
      </c>
      <c r="AY442" s="112">
        <f t="shared" si="215"/>
        <v>0</v>
      </c>
      <c r="AZ442" s="112">
        <f t="shared" si="216"/>
        <v>0</v>
      </c>
      <c r="BA442" s="112">
        <f t="shared" si="217"/>
        <v>0</v>
      </c>
      <c r="BB442" s="112">
        <f t="shared" si="218"/>
        <v>0</v>
      </c>
      <c r="BC442" s="112">
        <f t="shared" si="219"/>
        <v>0</v>
      </c>
      <c r="BD442" s="112">
        <f t="shared" si="220"/>
        <v>0</v>
      </c>
      <c r="BE442" s="112">
        <f t="shared" si="221"/>
        <v>0</v>
      </c>
      <c r="BG442" s="112"/>
      <c r="BH442" s="184"/>
    </row>
    <row r="443" spans="1:60" x14ac:dyDescent="0.2">
      <c r="A443" t="s">
        <v>56</v>
      </c>
      <c r="B443" t="s">
        <v>1210</v>
      </c>
      <c r="C443" s="2" t="s">
        <v>82</v>
      </c>
      <c r="D443" s="2" t="s">
        <v>83</v>
      </c>
      <c r="E443" s="2" t="s">
        <v>84</v>
      </c>
      <c r="F443" s="2" t="s">
        <v>60</v>
      </c>
      <c r="G443" s="2" t="s">
        <v>85</v>
      </c>
      <c r="H443" s="2" t="s">
        <v>80</v>
      </c>
      <c r="I443" s="2" t="s">
        <v>1129</v>
      </c>
      <c r="J443" s="2" t="s">
        <v>3995</v>
      </c>
      <c r="K443" s="3">
        <v>188</v>
      </c>
      <c r="L443" s="25">
        <v>460.75</v>
      </c>
      <c r="M443" s="2" t="s">
        <v>2204</v>
      </c>
      <c r="N443" s="2" t="s">
        <v>66</v>
      </c>
      <c r="O443" s="3">
        <v>2</v>
      </c>
      <c r="P443" s="3">
        <v>0</v>
      </c>
      <c r="Q443" s="21">
        <f>SUMIF('On Orders'!$B:$B,$C443,'On Orders'!E:E)</f>
        <v>0</v>
      </c>
      <c r="R443" s="22">
        <f>SUMIF('On Orders'!$B:$B,$C443,'On Orders'!F:F)</f>
        <v>0</v>
      </c>
      <c r="S443" s="22">
        <f>SUMIF('On Orders'!$B:$B,$C443,'On Orders'!G:G)</f>
        <v>0</v>
      </c>
      <c r="T443" s="22">
        <f>SUMIF('On Orders'!$B:$B,$C443,'On Orders'!H:H)</f>
        <v>0</v>
      </c>
      <c r="U443" s="3">
        <f>IFERROR(VLOOKUP(B:B,'[1]SI vs ST'!$B:$P,15,0),0)</f>
        <v>1</v>
      </c>
      <c r="V443" s="3" cm="1">
        <f t="array" ref="V443:AA443">IFERROR(VLOOKUP(_xlfn.SINGLE(B:B),'[1]Pivot ST'!$D:$QP,{6,7,8,9,10,11},0),0)</f>
        <v>1</v>
      </c>
      <c r="W443" s="3">
        <v>1</v>
      </c>
      <c r="X443" s="3">
        <v>0</v>
      </c>
      <c r="Y443" s="3">
        <v>0</v>
      </c>
      <c r="Z443" s="3">
        <v>1</v>
      </c>
      <c r="AA443" s="3">
        <v>1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1">
        <f t="shared" si="223"/>
        <v>-187</v>
      </c>
      <c r="AH443" s="26">
        <f t="shared" si="224"/>
        <v>0</v>
      </c>
      <c r="AI443" s="26">
        <f t="shared" si="225"/>
        <v>0</v>
      </c>
      <c r="AJ443" s="26">
        <f t="shared" si="226"/>
        <v>0</v>
      </c>
      <c r="AK443" s="26">
        <f t="shared" si="227"/>
        <v>0</v>
      </c>
      <c r="AL443" s="26">
        <f t="shared" si="228"/>
        <v>0</v>
      </c>
      <c r="AM443" s="30">
        <f t="shared" ref="AM443:AM506" si="229">IF($M443="Descontinuado",0,IF($G443="iPhone 18",AA443,MAX(0,-AG443)))</f>
        <v>0</v>
      </c>
      <c r="AN443" s="30">
        <f t="shared" ref="AN443:AN506" si="230">IF($M443="Descontinuado",0,IF($G443="iPhone 18",AB443,MAX(0,-AH443)))</f>
        <v>0</v>
      </c>
      <c r="AO443" s="30">
        <f t="shared" ref="AO443:AO506" si="231">IF($M443="Descontinuado",0,IF($G443="iPhone 18",AC443,MAX(0,-AI443)))</f>
        <v>0</v>
      </c>
      <c r="AP443" s="30">
        <f t="shared" ref="AP443:AP506" si="232">IF($M443="Descontinuado",0,IF($G443="iPhone 18",AD443,MAX(0,-AJ443)))</f>
        <v>0</v>
      </c>
      <c r="AQ443" s="30">
        <f t="shared" ref="AQ443:AQ506" si="233">IF($M443="Descontinuado",0,IF($G443="iPhone 18",AE443,MAX(0,-AK443)))</f>
        <v>0</v>
      </c>
      <c r="AR443" s="30">
        <f t="shared" ref="AR443:AR506" si="234">IF($M443="Descontinuado",0,IF($G443="iPhone 18",AF443,MAX(0,-AL443)))</f>
        <v>0</v>
      </c>
      <c r="AS443" s="22">
        <f t="shared" si="222"/>
        <v>0</v>
      </c>
      <c r="AT443" s="112">
        <f t="shared" si="210"/>
        <v>460.75</v>
      </c>
      <c r="AU443" s="112">
        <f t="shared" si="211"/>
        <v>460.75</v>
      </c>
      <c r="AV443" s="112">
        <f t="shared" si="212"/>
        <v>460.75</v>
      </c>
      <c r="AW443" s="112">
        <f t="shared" si="213"/>
        <v>0</v>
      </c>
      <c r="AX443" s="112">
        <f t="shared" si="214"/>
        <v>0</v>
      </c>
      <c r="AY443" s="112">
        <f t="shared" si="215"/>
        <v>460.75</v>
      </c>
      <c r="AZ443" s="112">
        <f t="shared" si="216"/>
        <v>460.75</v>
      </c>
      <c r="BA443" s="112">
        <f t="shared" si="217"/>
        <v>0</v>
      </c>
      <c r="BB443" s="112">
        <f t="shared" si="218"/>
        <v>0</v>
      </c>
      <c r="BC443" s="112">
        <f t="shared" si="219"/>
        <v>0</v>
      </c>
      <c r="BD443" s="112">
        <f t="shared" si="220"/>
        <v>0</v>
      </c>
      <c r="BE443" s="112">
        <f t="shared" si="221"/>
        <v>0</v>
      </c>
      <c r="BG443" s="112"/>
      <c r="BH443" s="184"/>
    </row>
    <row r="444" spans="1:60" x14ac:dyDescent="0.2">
      <c r="A444" t="s">
        <v>56</v>
      </c>
      <c r="B444" t="s">
        <v>1211</v>
      </c>
      <c r="C444" s="2" t="s">
        <v>562</v>
      </c>
      <c r="D444" s="2" t="s">
        <v>1212</v>
      </c>
      <c r="E444" s="2" t="s">
        <v>563</v>
      </c>
      <c r="F444" s="2" t="s">
        <v>60</v>
      </c>
      <c r="G444" s="2" t="s">
        <v>79</v>
      </c>
      <c r="H444" s="2" t="s">
        <v>80</v>
      </c>
      <c r="I444" s="2" t="s">
        <v>1129</v>
      </c>
      <c r="J444" s="2" t="s">
        <v>3995</v>
      </c>
      <c r="K444" s="3">
        <v>188</v>
      </c>
      <c r="L444" s="25">
        <v>460.75</v>
      </c>
      <c r="M444" s="2" t="s">
        <v>2204</v>
      </c>
      <c r="N444" s="2" t="s">
        <v>66</v>
      </c>
      <c r="O444" s="3">
        <v>13</v>
      </c>
      <c r="P444" s="3">
        <v>0</v>
      </c>
      <c r="Q444" s="21">
        <f>SUMIF('On Orders'!$B:$B,$C444,'On Orders'!E:E)</f>
        <v>0</v>
      </c>
      <c r="R444" s="22">
        <f>SUMIF('On Orders'!$B:$B,$C444,'On Orders'!F:F)</f>
        <v>0</v>
      </c>
      <c r="S444" s="22">
        <f>SUMIF('On Orders'!$B:$B,$C444,'On Orders'!G:G)</f>
        <v>0</v>
      </c>
      <c r="T444" s="22">
        <f>SUMIF('On Orders'!$B:$B,$C444,'On Orders'!H:H)</f>
        <v>0</v>
      </c>
      <c r="U444" s="3">
        <f>IFERROR(VLOOKUP(B:B,'[1]SI vs ST'!$B:$P,15,0),0)</f>
        <v>1</v>
      </c>
      <c r="V444" s="3" cm="1">
        <f t="array" ref="V444:AA444">IFERROR(VLOOKUP(_xlfn.SINGLE(B:B),'[1]Pivot ST'!$D:$QP,{6,7,8,9,10,11},0),0)</f>
        <v>0</v>
      </c>
      <c r="W444" s="3">
        <v>1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1">
        <f t="shared" si="223"/>
        <v>-175</v>
      </c>
      <c r="AH444" s="26">
        <f t="shared" si="224"/>
        <v>0</v>
      </c>
      <c r="AI444" s="26">
        <f t="shared" si="225"/>
        <v>0</v>
      </c>
      <c r="AJ444" s="26">
        <f t="shared" si="226"/>
        <v>0</v>
      </c>
      <c r="AK444" s="26">
        <f t="shared" si="227"/>
        <v>0</v>
      </c>
      <c r="AL444" s="26">
        <f t="shared" si="228"/>
        <v>0</v>
      </c>
      <c r="AM444" s="30">
        <f t="shared" si="229"/>
        <v>0</v>
      </c>
      <c r="AN444" s="30">
        <f t="shared" si="230"/>
        <v>0</v>
      </c>
      <c r="AO444" s="30">
        <f t="shared" si="231"/>
        <v>0</v>
      </c>
      <c r="AP444" s="30">
        <f t="shared" si="232"/>
        <v>0</v>
      </c>
      <c r="AQ444" s="30">
        <f t="shared" si="233"/>
        <v>0</v>
      </c>
      <c r="AR444" s="30">
        <f t="shared" si="234"/>
        <v>0</v>
      </c>
      <c r="AS444" s="22">
        <f t="shared" si="222"/>
        <v>0</v>
      </c>
      <c r="AT444" s="112">
        <f t="shared" si="210"/>
        <v>460.75</v>
      </c>
      <c r="AU444" s="112">
        <f t="shared" si="211"/>
        <v>0</v>
      </c>
      <c r="AV444" s="112">
        <f t="shared" si="212"/>
        <v>460.75</v>
      </c>
      <c r="AW444" s="112">
        <f t="shared" si="213"/>
        <v>0</v>
      </c>
      <c r="AX444" s="112">
        <f t="shared" si="214"/>
        <v>0</v>
      </c>
      <c r="AY444" s="112">
        <f t="shared" si="215"/>
        <v>0</v>
      </c>
      <c r="AZ444" s="112">
        <f t="shared" si="216"/>
        <v>0</v>
      </c>
      <c r="BA444" s="112">
        <f t="shared" si="217"/>
        <v>0</v>
      </c>
      <c r="BB444" s="112">
        <f t="shared" si="218"/>
        <v>0</v>
      </c>
      <c r="BC444" s="112">
        <f t="shared" si="219"/>
        <v>0</v>
      </c>
      <c r="BD444" s="112">
        <f t="shared" si="220"/>
        <v>0</v>
      </c>
      <c r="BE444" s="112">
        <f t="shared" si="221"/>
        <v>0</v>
      </c>
      <c r="BG444" s="112"/>
      <c r="BH444" s="184"/>
    </row>
    <row r="445" spans="1:60" x14ac:dyDescent="0.2">
      <c r="A445" t="s">
        <v>335</v>
      </c>
      <c r="B445" t="s">
        <v>1213</v>
      </c>
      <c r="C445" s="2" t="s">
        <v>1214</v>
      </c>
      <c r="D445" s="2">
        <v>5056586714584</v>
      </c>
      <c r="E445" s="2" t="s">
        <v>1215</v>
      </c>
      <c r="F445" s="2" t="s">
        <v>515</v>
      </c>
      <c r="G445" s="2" t="s">
        <v>516</v>
      </c>
      <c r="H445" s="2" t="s">
        <v>517</v>
      </c>
      <c r="I445" s="2" t="s">
        <v>1129</v>
      </c>
      <c r="J445" s="2" t="s">
        <v>3995</v>
      </c>
      <c r="K445" s="3">
        <v>188</v>
      </c>
      <c r="L445" s="25">
        <v>656.35</v>
      </c>
      <c r="M445" s="2" t="s">
        <v>2204</v>
      </c>
      <c r="N445" s="2" t="s">
        <v>66</v>
      </c>
      <c r="O445" s="3">
        <v>128</v>
      </c>
      <c r="P445" s="3">
        <v>0</v>
      </c>
      <c r="Q445" s="21">
        <f>SUMIF('On Orders'!$B:$B,$C445,'On Orders'!E:E)</f>
        <v>0</v>
      </c>
      <c r="R445" s="22">
        <f>SUMIF('On Orders'!$B:$B,$C445,'On Orders'!F:F)</f>
        <v>0</v>
      </c>
      <c r="S445" s="22">
        <f>SUMIF('On Orders'!$B:$B,$C445,'On Orders'!G:G)</f>
        <v>0</v>
      </c>
      <c r="T445" s="22">
        <f>SUMIF('On Orders'!$B:$B,$C445,'On Orders'!H:H)</f>
        <v>0</v>
      </c>
      <c r="U445" s="3">
        <f>IFERROR(VLOOKUP(B:B,'[1]SI vs ST'!$B:$P,15,0),0)</f>
        <v>56</v>
      </c>
      <c r="V445" s="3" cm="1">
        <f t="array" ref="V445:AA445">IFERROR(VLOOKUP(_xlfn.SINGLE(B:B),'[1]Pivot ST'!$D:$QP,{6,7,8,9,10,11},0),0)</f>
        <v>80</v>
      </c>
      <c r="W445" s="3">
        <v>61</v>
      </c>
      <c r="X445" s="3">
        <v>44</v>
      </c>
      <c r="Y445" s="3">
        <v>43</v>
      </c>
      <c r="Z445" s="3">
        <v>22</v>
      </c>
      <c r="AA445" s="3">
        <v>9</v>
      </c>
      <c r="AB445" s="3">
        <v>38</v>
      </c>
      <c r="AC445" s="3">
        <v>15</v>
      </c>
      <c r="AD445" s="3">
        <v>0</v>
      </c>
      <c r="AE445" s="3">
        <v>0</v>
      </c>
      <c r="AF445" s="3">
        <v>0</v>
      </c>
      <c r="AG445" s="31">
        <f t="shared" si="223"/>
        <v>-69</v>
      </c>
      <c r="AH445" s="26">
        <f t="shared" si="224"/>
        <v>-38</v>
      </c>
      <c r="AI445" s="26">
        <f t="shared" si="225"/>
        <v>-15</v>
      </c>
      <c r="AJ445" s="26">
        <f t="shared" si="226"/>
        <v>0</v>
      </c>
      <c r="AK445" s="26">
        <f t="shared" si="227"/>
        <v>0</v>
      </c>
      <c r="AL445" s="26">
        <f t="shared" si="228"/>
        <v>0</v>
      </c>
      <c r="AM445" s="30">
        <f t="shared" si="229"/>
        <v>0</v>
      </c>
      <c r="AN445" s="30">
        <f t="shared" si="230"/>
        <v>0</v>
      </c>
      <c r="AO445" s="30">
        <f t="shared" si="231"/>
        <v>0</v>
      </c>
      <c r="AP445" s="30">
        <f t="shared" si="232"/>
        <v>0</v>
      </c>
      <c r="AQ445" s="30">
        <f t="shared" si="233"/>
        <v>0</v>
      </c>
      <c r="AR445" s="30">
        <f t="shared" si="234"/>
        <v>0</v>
      </c>
      <c r="AS445" s="22">
        <f t="shared" si="222"/>
        <v>0</v>
      </c>
      <c r="AT445" s="112">
        <f t="shared" si="210"/>
        <v>36755.599999999999</v>
      </c>
      <c r="AU445" s="112">
        <f t="shared" si="211"/>
        <v>52508</v>
      </c>
      <c r="AV445" s="112">
        <f t="shared" si="212"/>
        <v>40037.35</v>
      </c>
      <c r="AW445" s="112">
        <f t="shared" si="213"/>
        <v>28879.4</v>
      </c>
      <c r="AX445" s="112">
        <f t="shared" si="214"/>
        <v>28223.05</v>
      </c>
      <c r="AY445" s="112">
        <f t="shared" si="215"/>
        <v>14439.7</v>
      </c>
      <c r="AZ445" s="112">
        <f t="shared" si="216"/>
        <v>5907.1500000000005</v>
      </c>
      <c r="BA445" s="112">
        <f t="shared" si="217"/>
        <v>24941.3</v>
      </c>
      <c r="BB445" s="112">
        <f t="shared" si="218"/>
        <v>9845.25</v>
      </c>
      <c r="BC445" s="112">
        <f t="shared" si="219"/>
        <v>0</v>
      </c>
      <c r="BD445" s="112">
        <f t="shared" si="220"/>
        <v>0</v>
      </c>
      <c r="BE445" s="112">
        <f t="shared" si="221"/>
        <v>0</v>
      </c>
      <c r="BG445" s="112"/>
      <c r="BH445" s="184"/>
    </row>
    <row r="446" spans="1:60" x14ac:dyDescent="0.2">
      <c r="A446" t="s">
        <v>335</v>
      </c>
      <c r="B446" t="s">
        <v>1217</v>
      </c>
      <c r="C446" s="2" t="s">
        <v>1218</v>
      </c>
      <c r="D446" s="2" t="s">
        <v>1219</v>
      </c>
      <c r="E446" s="2" t="s">
        <v>1220</v>
      </c>
      <c r="F446" s="2" t="s">
        <v>487</v>
      </c>
      <c r="G446" s="2" t="s">
        <v>488</v>
      </c>
      <c r="H446" s="2" t="s">
        <v>1221</v>
      </c>
      <c r="I446" s="2" t="s">
        <v>1129</v>
      </c>
      <c r="J446" s="2" t="s">
        <v>3995</v>
      </c>
      <c r="K446" s="3">
        <v>188</v>
      </c>
      <c r="L446" s="25">
        <v>1099.97</v>
      </c>
      <c r="M446" s="2" t="s">
        <v>2204</v>
      </c>
      <c r="N446" s="2" t="s">
        <v>66</v>
      </c>
      <c r="O446" s="3">
        <v>0</v>
      </c>
      <c r="P446" s="3">
        <v>0</v>
      </c>
      <c r="Q446" s="21">
        <f>SUMIF('On Orders'!$B:$B,$C446,'On Orders'!E:E)</f>
        <v>0</v>
      </c>
      <c r="R446" s="22">
        <f>SUMIF('On Orders'!$B:$B,$C446,'On Orders'!F:F)</f>
        <v>0</v>
      </c>
      <c r="S446" s="22">
        <f>SUMIF('On Orders'!$B:$B,$C446,'On Orders'!G:G)</f>
        <v>0</v>
      </c>
      <c r="T446" s="22">
        <f>SUMIF('On Orders'!$B:$B,$C446,'On Orders'!H:H)</f>
        <v>0</v>
      </c>
      <c r="U446" s="3">
        <f>IFERROR(VLOOKUP(B:B,'[1]SI vs ST'!$B:$P,15,0),0)</f>
        <v>0</v>
      </c>
      <c r="V446" s="3" cm="1">
        <f t="array" ref="V446">IFERROR(VLOOKUP(_xlfn.SINGLE(B:B),'[1]Pivot ST'!$D:$QP,{6,7,8,9,10,11},0),0)</f>
        <v>0</v>
      </c>
      <c r="W446" s="3"/>
      <c r="X446" s="3"/>
      <c r="Y446" s="3"/>
      <c r="Z446" s="3"/>
      <c r="AA446" s="3"/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1">
        <f t="shared" si="223"/>
        <v>-188</v>
      </c>
      <c r="AH446" s="26">
        <f t="shared" si="224"/>
        <v>0</v>
      </c>
      <c r="AI446" s="26">
        <f t="shared" si="225"/>
        <v>0</v>
      </c>
      <c r="AJ446" s="26">
        <f t="shared" si="226"/>
        <v>0</v>
      </c>
      <c r="AK446" s="26">
        <f t="shared" si="227"/>
        <v>0</v>
      </c>
      <c r="AL446" s="26">
        <f t="shared" si="228"/>
        <v>0</v>
      </c>
      <c r="AM446" s="30">
        <f t="shared" si="229"/>
        <v>0</v>
      </c>
      <c r="AN446" s="30">
        <f t="shared" si="230"/>
        <v>0</v>
      </c>
      <c r="AO446" s="30">
        <f t="shared" si="231"/>
        <v>0</v>
      </c>
      <c r="AP446" s="30">
        <f t="shared" si="232"/>
        <v>0</v>
      </c>
      <c r="AQ446" s="30">
        <f t="shared" si="233"/>
        <v>0</v>
      </c>
      <c r="AR446" s="30">
        <f t="shared" si="234"/>
        <v>0</v>
      </c>
      <c r="AS446" s="22">
        <f t="shared" si="222"/>
        <v>0</v>
      </c>
      <c r="AT446" s="112">
        <f t="shared" si="210"/>
        <v>0</v>
      </c>
      <c r="AU446" s="112">
        <f t="shared" si="211"/>
        <v>0</v>
      </c>
      <c r="AV446" s="112">
        <f t="shared" si="212"/>
        <v>0</v>
      </c>
      <c r="AW446" s="112">
        <f t="shared" si="213"/>
        <v>0</v>
      </c>
      <c r="AX446" s="112">
        <f t="shared" si="214"/>
        <v>0</v>
      </c>
      <c r="AY446" s="112">
        <f t="shared" si="215"/>
        <v>0</v>
      </c>
      <c r="AZ446" s="112">
        <f t="shared" si="216"/>
        <v>0</v>
      </c>
      <c r="BA446" s="112">
        <f t="shared" si="217"/>
        <v>0</v>
      </c>
      <c r="BB446" s="112">
        <f t="shared" si="218"/>
        <v>0</v>
      </c>
      <c r="BC446" s="112">
        <f t="shared" si="219"/>
        <v>0</v>
      </c>
      <c r="BD446" s="112">
        <f t="shared" si="220"/>
        <v>0</v>
      </c>
      <c r="BE446" s="112">
        <f t="shared" si="221"/>
        <v>0</v>
      </c>
      <c r="BG446" s="112"/>
      <c r="BH446" s="184"/>
    </row>
    <row r="447" spans="1:60" x14ac:dyDescent="0.2">
      <c r="A447" t="s">
        <v>335</v>
      </c>
      <c r="B447" t="s">
        <v>1222</v>
      </c>
      <c r="C447" s="2" t="s">
        <v>1223</v>
      </c>
      <c r="D447" s="2" t="s">
        <v>1224</v>
      </c>
      <c r="E447" s="2" t="s">
        <v>1225</v>
      </c>
      <c r="F447" s="2" t="s">
        <v>487</v>
      </c>
      <c r="G447" s="2" t="s">
        <v>488</v>
      </c>
      <c r="H447" s="2" t="s">
        <v>1221</v>
      </c>
      <c r="I447" s="2" t="s">
        <v>1129</v>
      </c>
      <c r="J447" s="2" t="s">
        <v>3995</v>
      </c>
      <c r="K447" s="3">
        <v>188</v>
      </c>
      <c r="L447" s="25">
        <v>656.36</v>
      </c>
      <c r="M447" s="2" t="s">
        <v>2204</v>
      </c>
      <c r="N447" s="2" t="s">
        <v>66</v>
      </c>
      <c r="O447" s="3">
        <v>0</v>
      </c>
      <c r="P447" s="3">
        <v>0</v>
      </c>
      <c r="Q447" s="21">
        <f>SUMIF('On Orders'!$B:$B,$C447,'On Orders'!E:E)</f>
        <v>0</v>
      </c>
      <c r="R447" s="22">
        <f>SUMIF('On Orders'!$B:$B,$C447,'On Orders'!F:F)</f>
        <v>0</v>
      </c>
      <c r="S447" s="22">
        <f>SUMIF('On Orders'!$B:$B,$C447,'On Orders'!G:G)</f>
        <v>0</v>
      </c>
      <c r="T447" s="22">
        <f>SUMIF('On Orders'!$B:$B,$C447,'On Orders'!H:H)</f>
        <v>0</v>
      </c>
      <c r="U447" s="3">
        <f>IFERROR(VLOOKUP(B:B,'[1]SI vs ST'!$B:$P,15,0),0)</f>
        <v>0</v>
      </c>
      <c r="V447" s="3" cm="1">
        <f t="array" ref="V447">IFERROR(VLOOKUP(_xlfn.SINGLE(B:B),'[1]Pivot ST'!$D:$QP,{6,7,8,9,10,11},0),0)</f>
        <v>0</v>
      </c>
      <c r="W447" s="3"/>
      <c r="X447" s="3"/>
      <c r="Y447" s="3"/>
      <c r="Z447" s="3"/>
      <c r="AA447" s="3"/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1">
        <f t="shared" si="223"/>
        <v>-188</v>
      </c>
      <c r="AH447" s="26">
        <f t="shared" si="224"/>
        <v>0</v>
      </c>
      <c r="AI447" s="26">
        <f t="shared" si="225"/>
        <v>0</v>
      </c>
      <c r="AJ447" s="26">
        <f t="shared" si="226"/>
        <v>0</v>
      </c>
      <c r="AK447" s="26">
        <f t="shared" si="227"/>
        <v>0</v>
      </c>
      <c r="AL447" s="26">
        <f t="shared" si="228"/>
        <v>0</v>
      </c>
      <c r="AM447" s="30">
        <f t="shared" si="229"/>
        <v>0</v>
      </c>
      <c r="AN447" s="30">
        <f t="shared" si="230"/>
        <v>0</v>
      </c>
      <c r="AO447" s="30">
        <f t="shared" si="231"/>
        <v>0</v>
      </c>
      <c r="AP447" s="30">
        <f t="shared" si="232"/>
        <v>0</v>
      </c>
      <c r="AQ447" s="30">
        <f t="shared" si="233"/>
        <v>0</v>
      </c>
      <c r="AR447" s="30">
        <f t="shared" si="234"/>
        <v>0</v>
      </c>
      <c r="AS447" s="22">
        <f t="shared" si="222"/>
        <v>0</v>
      </c>
      <c r="AT447" s="112">
        <f t="shared" si="210"/>
        <v>0</v>
      </c>
      <c r="AU447" s="112">
        <f t="shared" si="211"/>
        <v>0</v>
      </c>
      <c r="AV447" s="112">
        <f t="shared" si="212"/>
        <v>0</v>
      </c>
      <c r="AW447" s="112">
        <f t="shared" si="213"/>
        <v>0</v>
      </c>
      <c r="AX447" s="112">
        <f t="shared" si="214"/>
        <v>0</v>
      </c>
      <c r="AY447" s="112">
        <f t="shared" si="215"/>
        <v>0</v>
      </c>
      <c r="AZ447" s="112">
        <f t="shared" si="216"/>
        <v>0</v>
      </c>
      <c r="BA447" s="112">
        <f t="shared" si="217"/>
        <v>0</v>
      </c>
      <c r="BB447" s="112">
        <f t="shared" si="218"/>
        <v>0</v>
      </c>
      <c r="BC447" s="112">
        <f t="shared" si="219"/>
        <v>0</v>
      </c>
      <c r="BD447" s="112">
        <f t="shared" si="220"/>
        <v>0</v>
      </c>
      <c r="BE447" s="112">
        <f t="shared" si="221"/>
        <v>0</v>
      </c>
      <c r="BG447" s="112"/>
      <c r="BH447" s="184"/>
    </row>
    <row r="448" spans="1:60" x14ac:dyDescent="0.2">
      <c r="A448" t="s">
        <v>335</v>
      </c>
      <c r="B448" t="s">
        <v>1226</v>
      </c>
      <c r="C448" s="2" t="s">
        <v>1227</v>
      </c>
      <c r="D448" s="2" t="s">
        <v>1228</v>
      </c>
      <c r="E448" s="2" t="s">
        <v>1229</v>
      </c>
      <c r="F448" s="2" t="s">
        <v>487</v>
      </c>
      <c r="G448" s="2" t="s">
        <v>488</v>
      </c>
      <c r="H448" s="2" t="s">
        <v>1221</v>
      </c>
      <c r="I448" s="2" t="s">
        <v>1129</v>
      </c>
      <c r="J448" s="2" t="s">
        <v>3995</v>
      </c>
      <c r="K448" s="3">
        <v>188</v>
      </c>
      <c r="L448" s="25">
        <v>656.36</v>
      </c>
      <c r="M448" s="2" t="s">
        <v>2204</v>
      </c>
      <c r="N448" s="2" t="s">
        <v>66</v>
      </c>
      <c r="O448" s="3">
        <v>0</v>
      </c>
      <c r="P448" s="3">
        <v>0</v>
      </c>
      <c r="Q448" s="21">
        <f>SUMIF('On Orders'!$B:$B,$C448,'On Orders'!E:E)</f>
        <v>0</v>
      </c>
      <c r="R448" s="22">
        <f>SUMIF('On Orders'!$B:$B,$C448,'On Orders'!F:F)</f>
        <v>0</v>
      </c>
      <c r="S448" s="22">
        <f>SUMIF('On Orders'!$B:$B,$C448,'On Orders'!G:G)</f>
        <v>0</v>
      </c>
      <c r="T448" s="22">
        <f>SUMIF('On Orders'!$B:$B,$C448,'On Orders'!H:H)</f>
        <v>0</v>
      </c>
      <c r="U448" s="3">
        <f>IFERROR(VLOOKUP(B:B,'[1]SI vs ST'!$B:$P,15,0),0)</f>
        <v>0</v>
      </c>
      <c r="V448" s="3" cm="1">
        <f t="array" ref="V448">IFERROR(VLOOKUP(_xlfn.SINGLE(B:B),'[1]Pivot ST'!$D:$QP,{6,7,8,9,10,11},0),0)</f>
        <v>0</v>
      </c>
      <c r="W448" s="3"/>
      <c r="X448" s="3"/>
      <c r="Y448" s="3"/>
      <c r="Z448" s="3"/>
      <c r="AA448" s="3"/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1">
        <f t="shared" si="223"/>
        <v>-188</v>
      </c>
      <c r="AH448" s="26">
        <f t="shared" si="224"/>
        <v>0</v>
      </c>
      <c r="AI448" s="26">
        <f t="shared" si="225"/>
        <v>0</v>
      </c>
      <c r="AJ448" s="26">
        <f t="shared" si="226"/>
        <v>0</v>
      </c>
      <c r="AK448" s="26">
        <f t="shared" si="227"/>
        <v>0</v>
      </c>
      <c r="AL448" s="26">
        <f t="shared" si="228"/>
        <v>0</v>
      </c>
      <c r="AM448" s="30">
        <f t="shared" si="229"/>
        <v>0</v>
      </c>
      <c r="AN448" s="30">
        <f t="shared" si="230"/>
        <v>0</v>
      </c>
      <c r="AO448" s="30">
        <f t="shared" si="231"/>
        <v>0</v>
      </c>
      <c r="AP448" s="30">
        <f t="shared" si="232"/>
        <v>0</v>
      </c>
      <c r="AQ448" s="30">
        <f t="shared" si="233"/>
        <v>0</v>
      </c>
      <c r="AR448" s="30">
        <f t="shared" si="234"/>
        <v>0</v>
      </c>
      <c r="AS448" s="22">
        <f t="shared" si="222"/>
        <v>0</v>
      </c>
      <c r="AT448" s="112">
        <f t="shared" si="210"/>
        <v>0</v>
      </c>
      <c r="AU448" s="112">
        <f t="shared" si="211"/>
        <v>0</v>
      </c>
      <c r="AV448" s="112">
        <f t="shared" si="212"/>
        <v>0</v>
      </c>
      <c r="AW448" s="112">
        <f t="shared" si="213"/>
        <v>0</v>
      </c>
      <c r="AX448" s="112">
        <f t="shared" si="214"/>
        <v>0</v>
      </c>
      <c r="AY448" s="112">
        <f t="shared" si="215"/>
        <v>0</v>
      </c>
      <c r="AZ448" s="112">
        <f t="shared" si="216"/>
        <v>0</v>
      </c>
      <c r="BA448" s="112">
        <f t="shared" si="217"/>
        <v>0</v>
      </c>
      <c r="BB448" s="112">
        <f t="shared" si="218"/>
        <v>0</v>
      </c>
      <c r="BC448" s="112">
        <f t="shared" si="219"/>
        <v>0</v>
      </c>
      <c r="BD448" s="112">
        <f t="shared" si="220"/>
        <v>0</v>
      </c>
      <c r="BE448" s="112">
        <f t="shared" si="221"/>
        <v>0</v>
      </c>
      <c r="BG448" s="112"/>
      <c r="BH448" s="184"/>
    </row>
    <row r="449" spans="1:60" x14ac:dyDescent="0.2">
      <c r="A449" t="s">
        <v>335</v>
      </c>
      <c r="B449" t="s">
        <v>1230</v>
      </c>
      <c r="C449" s="2" t="s">
        <v>1231</v>
      </c>
      <c r="D449" s="2" t="s">
        <v>1232</v>
      </c>
      <c r="E449" s="2" t="s">
        <v>1233</v>
      </c>
      <c r="F449" s="2" t="s">
        <v>487</v>
      </c>
      <c r="G449" s="2" t="s">
        <v>488</v>
      </c>
      <c r="H449" s="2" t="s">
        <v>1221</v>
      </c>
      <c r="I449" s="2" t="s">
        <v>1129</v>
      </c>
      <c r="J449" s="2" t="s">
        <v>3995</v>
      </c>
      <c r="K449" s="3">
        <v>188</v>
      </c>
      <c r="L449" s="25">
        <v>656.36</v>
      </c>
      <c r="M449" s="2" t="s">
        <v>2204</v>
      </c>
      <c r="N449" s="2" t="s">
        <v>66</v>
      </c>
      <c r="O449" s="3">
        <v>0</v>
      </c>
      <c r="P449" s="3">
        <v>0</v>
      </c>
      <c r="Q449" s="21">
        <f>SUMIF('On Orders'!$B:$B,$C449,'On Orders'!E:E)</f>
        <v>0</v>
      </c>
      <c r="R449" s="22">
        <f>SUMIF('On Orders'!$B:$B,$C449,'On Orders'!F:F)</f>
        <v>0</v>
      </c>
      <c r="S449" s="22">
        <f>SUMIF('On Orders'!$B:$B,$C449,'On Orders'!G:G)</f>
        <v>0</v>
      </c>
      <c r="T449" s="22">
        <f>SUMIF('On Orders'!$B:$B,$C449,'On Orders'!H:H)</f>
        <v>0</v>
      </c>
      <c r="U449" s="3">
        <f>IFERROR(VLOOKUP(B:B,'[1]SI vs ST'!$B:$P,15,0),0)</f>
        <v>0</v>
      </c>
      <c r="V449" s="3" cm="1">
        <f t="array" ref="V449">IFERROR(VLOOKUP(_xlfn.SINGLE(B:B),'[1]Pivot ST'!$D:$QP,{6,7,8,9,10,11},0),0)</f>
        <v>0</v>
      </c>
      <c r="W449" s="3"/>
      <c r="X449" s="3"/>
      <c r="Y449" s="3"/>
      <c r="Z449" s="3"/>
      <c r="AA449" s="3"/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1">
        <f t="shared" si="223"/>
        <v>-188</v>
      </c>
      <c r="AH449" s="26">
        <f t="shared" si="224"/>
        <v>0</v>
      </c>
      <c r="AI449" s="26">
        <f t="shared" si="225"/>
        <v>0</v>
      </c>
      <c r="AJ449" s="26">
        <f t="shared" si="226"/>
        <v>0</v>
      </c>
      <c r="AK449" s="26">
        <f t="shared" si="227"/>
        <v>0</v>
      </c>
      <c r="AL449" s="26">
        <f t="shared" si="228"/>
        <v>0</v>
      </c>
      <c r="AM449" s="30">
        <f t="shared" si="229"/>
        <v>0</v>
      </c>
      <c r="AN449" s="30">
        <f t="shared" si="230"/>
        <v>0</v>
      </c>
      <c r="AO449" s="30">
        <f t="shared" si="231"/>
        <v>0</v>
      </c>
      <c r="AP449" s="30">
        <f t="shared" si="232"/>
        <v>0</v>
      </c>
      <c r="AQ449" s="30">
        <f t="shared" si="233"/>
        <v>0</v>
      </c>
      <c r="AR449" s="30">
        <f t="shared" si="234"/>
        <v>0</v>
      </c>
      <c r="AS449" s="22">
        <f t="shared" si="222"/>
        <v>0</v>
      </c>
      <c r="AT449" s="112">
        <f t="shared" si="210"/>
        <v>0</v>
      </c>
      <c r="AU449" s="112">
        <f t="shared" si="211"/>
        <v>0</v>
      </c>
      <c r="AV449" s="112">
        <f t="shared" si="212"/>
        <v>0</v>
      </c>
      <c r="AW449" s="112">
        <f t="shared" si="213"/>
        <v>0</v>
      </c>
      <c r="AX449" s="112">
        <f t="shared" si="214"/>
        <v>0</v>
      </c>
      <c r="AY449" s="112">
        <f t="shared" si="215"/>
        <v>0</v>
      </c>
      <c r="AZ449" s="112">
        <f t="shared" si="216"/>
        <v>0</v>
      </c>
      <c r="BA449" s="112">
        <f t="shared" si="217"/>
        <v>0</v>
      </c>
      <c r="BB449" s="112">
        <f t="shared" si="218"/>
        <v>0</v>
      </c>
      <c r="BC449" s="112">
        <f t="shared" si="219"/>
        <v>0</v>
      </c>
      <c r="BD449" s="112">
        <f t="shared" si="220"/>
        <v>0</v>
      </c>
      <c r="BE449" s="112">
        <f t="shared" si="221"/>
        <v>0</v>
      </c>
      <c r="BG449" s="112"/>
      <c r="BH449" s="184"/>
    </row>
    <row r="450" spans="1:60" x14ac:dyDescent="0.2">
      <c r="A450" t="s">
        <v>335</v>
      </c>
      <c r="B450" t="s">
        <v>1234</v>
      </c>
      <c r="C450" s="159" t="s">
        <v>542</v>
      </c>
      <c r="D450" s="2">
        <v>840459607265</v>
      </c>
      <c r="E450" s="2" t="s">
        <v>543</v>
      </c>
      <c r="F450" s="2" t="s">
        <v>60</v>
      </c>
      <c r="G450" s="2" t="s">
        <v>61</v>
      </c>
      <c r="H450" s="2" t="s">
        <v>62</v>
      </c>
      <c r="I450" s="2" t="s">
        <v>1129</v>
      </c>
      <c r="J450" s="2" t="s">
        <v>3995</v>
      </c>
      <c r="K450" s="3">
        <v>188</v>
      </c>
      <c r="L450" s="25">
        <v>453.38</v>
      </c>
      <c r="M450" s="2" t="s">
        <v>2204</v>
      </c>
      <c r="N450" s="2" t="s">
        <v>66</v>
      </c>
      <c r="O450" s="3">
        <v>256</v>
      </c>
      <c r="P450" s="3">
        <v>130</v>
      </c>
      <c r="Q450" s="21">
        <f>SUMIF('On Orders'!$B:$B,$C450,'On Orders'!E:E)</f>
        <v>0</v>
      </c>
      <c r="R450" s="22">
        <f>SUMIF('On Orders'!$B:$B,$C450,'On Orders'!F:F)</f>
        <v>0</v>
      </c>
      <c r="S450" s="22">
        <f>SUMIF('On Orders'!$B:$B,$C450,'On Orders'!G:G)</f>
        <v>0</v>
      </c>
      <c r="T450" s="22">
        <f>SUMIF('On Orders'!$B:$B,$C450,'On Orders'!H:H)</f>
        <v>0</v>
      </c>
      <c r="U450" s="3">
        <f>IFERROR(VLOOKUP(B:B,'[1]SI vs ST'!$B:$P,15,0),0)</f>
        <v>28</v>
      </c>
      <c r="V450" s="3" cm="1">
        <f t="array" ref="V450:AA450">IFERROR(VLOOKUP(_xlfn.SINGLE(B:B),'[1]Pivot ST'!$D:$QP,{6,7,8,9,10,11},0),0)</f>
        <v>24</v>
      </c>
      <c r="W450" s="3">
        <v>11</v>
      </c>
      <c r="X450" s="3">
        <v>7</v>
      </c>
      <c r="Y450" s="3">
        <v>6</v>
      </c>
      <c r="Z450" s="3">
        <v>12</v>
      </c>
      <c r="AA450" s="3">
        <v>9</v>
      </c>
      <c r="AB450" s="3">
        <v>10</v>
      </c>
      <c r="AC450" s="3">
        <v>0</v>
      </c>
      <c r="AD450" s="3">
        <v>0</v>
      </c>
      <c r="AE450" s="3">
        <v>0</v>
      </c>
      <c r="AF450" s="3">
        <v>0</v>
      </c>
      <c r="AG450" s="31">
        <f t="shared" si="223"/>
        <v>189</v>
      </c>
      <c r="AH450" s="26">
        <f t="shared" si="224"/>
        <v>179</v>
      </c>
      <c r="AI450" s="26">
        <f t="shared" si="225"/>
        <v>179</v>
      </c>
      <c r="AJ450" s="26">
        <f t="shared" si="226"/>
        <v>179</v>
      </c>
      <c r="AK450" s="26">
        <f t="shared" si="227"/>
        <v>179</v>
      </c>
      <c r="AL450" s="26">
        <f t="shared" si="228"/>
        <v>179</v>
      </c>
      <c r="AM450" s="30">
        <f t="shared" si="229"/>
        <v>0</v>
      </c>
      <c r="AN450" s="30">
        <f t="shared" si="230"/>
        <v>0</v>
      </c>
      <c r="AO450" s="30">
        <f t="shared" si="231"/>
        <v>0</v>
      </c>
      <c r="AP450" s="30">
        <f t="shared" si="232"/>
        <v>0</v>
      </c>
      <c r="AQ450" s="30">
        <f t="shared" si="233"/>
        <v>0</v>
      </c>
      <c r="AR450" s="30">
        <f t="shared" si="234"/>
        <v>0</v>
      </c>
      <c r="AS450" s="22">
        <f t="shared" si="222"/>
        <v>0</v>
      </c>
      <c r="AT450" s="112">
        <f t="shared" si="210"/>
        <v>12694.64</v>
      </c>
      <c r="AU450" s="112">
        <f t="shared" si="211"/>
        <v>10881.119999999999</v>
      </c>
      <c r="AV450" s="112">
        <f t="shared" si="212"/>
        <v>4987.18</v>
      </c>
      <c r="AW450" s="112">
        <f t="shared" si="213"/>
        <v>3173.66</v>
      </c>
      <c r="AX450" s="112">
        <f t="shared" si="214"/>
        <v>2720.2799999999997</v>
      </c>
      <c r="AY450" s="112">
        <f t="shared" si="215"/>
        <v>5440.5599999999995</v>
      </c>
      <c r="AZ450" s="112">
        <f t="shared" si="216"/>
        <v>4080.42</v>
      </c>
      <c r="BA450" s="112">
        <f t="shared" si="217"/>
        <v>4533.8</v>
      </c>
      <c r="BB450" s="112">
        <f t="shared" si="218"/>
        <v>0</v>
      </c>
      <c r="BC450" s="112">
        <f t="shared" si="219"/>
        <v>0</v>
      </c>
      <c r="BD450" s="112">
        <f t="shared" si="220"/>
        <v>0</v>
      </c>
      <c r="BE450" s="112">
        <f t="shared" si="221"/>
        <v>0</v>
      </c>
      <c r="BG450" s="112"/>
      <c r="BH450" s="184"/>
    </row>
    <row r="451" spans="1:60" x14ac:dyDescent="0.2">
      <c r="A451" t="s">
        <v>20</v>
      </c>
      <c r="B451" t="s">
        <v>1235</v>
      </c>
      <c r="C451" s="2" t="s">
        <v>64</v>
      </c>
      <c r="D451" s="2" t="s">
        <v>1236</v>
      </c>
      <c r="E451" s="2" t="s">
        <v>65</v>
      </c>
      <c r="F451" t="s">
        <v>4152</v>
      </c>
      <c r="G451" s="2" t="s">
        <v>50</v>
      </c>
      <c r="H451" s="2" t="s">
        <v>51</v>
      </c>
      <c r="I451" s="2" t="s">
        <v>1129</v>
      </c>
      <c r="J451" s="2" t="s">
        <v>3995</v>
      </c>
      <c r="K451" s="3">
        <v>188</v>
      </c>
      <c r="L451" s="25">
        <v>0.01</v>
      </c>
      <c r="M451" s="2" t="s">
        <v>2204</v>
      </c>
      <c r="N451" s="2" t="s">
        <v>1237</v>
      </c>
      <c r="O451" s="3">
        <v>45</v>
      </c>
      <c r="P451" s="3">
        <v>158</v>
      </c>
      <c r="Q451" s="21">
        <f>SUMIF('On Orders'!$B:$B,$C451,'On Orders'!E:E)</f>
        <v>0</v>
      </c>
      <c r="R451" s="22">
        <f>SUMIF('On Orders'!$B:$B,$C451,'On Orders'!F:F)</f>
        <v>0</v>
      </c>
      <c r="S451" s="22">
        <f>SUMIF('On Orders'!$B:$B,$C451,'On Orders'!G:G)</f>
        <v>0</v>
      </c>
      <c r="T451" s="22">
        <f>SUMIF('On Orders'!$B:$B,$C451,'On Orders'!H:H)</f>
        <v>0</v>
      </c>
      <c r="U451" s="3">
        <f>IFERROR(VLOOKUP(B:B,'[1]SI vs ST'!$B:$P,15,0),0)</f>
        <v>0</v>
      </c>
      <c r="V451" s="3" cm="1">
        <f t="array" ref="V451">IFERROR(VLOOKUP(_xlfn.SINGLE(B:B),'[1]Pivot ST'!$D:$QP,{6,7,8,9,10,11},0),0)</f>
        <v>0</v>
      </c>
      <c r="W451" s="3"/>
      <c r="X451" s="3"/>
      <c r="Y451" s="3"/>
      <c r="Z451" s="3"/>
      <c r="AA451" s="3"/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1">
        <f t="shared" si="223"/>
        <v>15</v>
      </c>
      <c r="AH451" s="26">
        <f t="shared" si="224"/>
        <v>15</v>
      </c>
      <c r="AI451" s="26">
        <f t="shared" si="225"/>
        <v>15</v>
      </c>
      <c r="AJ451" s="26">
        <f t="shared" si="226"/>
        <v>15</v>
      </c>
      <c r="AK451" s="26">
        <f t="shared" si="227"/>
        <v>15</v>
      </c>
      <c r="AL451" s="26">
        <f t="shared" si="228"/>
        <v>15</v>
      </c>
      <c r="AM451" s="30">
        <f t="shared" si="229"/>
        <v>0</v>
      </c>
      <c r="AN451" s="30">
        <f t="shared" si="230"/>
        <v>0</v>
      </c>
      <c r="AO451" s="30">
        <f t="shared" si="231"/>
        <v>0</v>
      </c>
      <c r="AP451" s="30">
        <f t="shared" si="232"/>
        <v>0</v>
      </c>
      <c r="AQ451" s="30">
        <f t="shared" si="233"/>
        <v>0</v>
      </c>
      <c r="AR451" s="30">
        <f t="shared" si="234"/>
        <v>0</v>
      </c>
      <c r="AS451" s="22">
        <f t="shared" si="222"/>
        <v>0</v>
      </c>
      <c r="AT451" s="112">
        <f t="shared" si="210"/>
        <v>0</v>
      </c>
      <c r="AU451" s="112">
        <f t="shared" si="211"/>
        <v>0</v>
      </c>
      <c r="AV451" s="112">
        <f t="shared" si="212"/>
        <v>0</v>
      </c>
      <c r="AW451" s="112">
        <f t="shared" si="213"/>
        <v>0</v>
      </c>
      <c r="AX451" s="112">
        <f t="shared" si="214"/>
        <v>0</v>
      </c>
      <c r="AY451" s="112">
        <f t="shared" si="215"/>
        <v>0</v>
      </c>
      <c r="AZ451" s="112">
        <f t="shared" si="216"/>
        <v>0</v>
      </c>
      <c r="BA451" s="112">
        <f t="shared" si="217"/>
        <v>0</v>
      </c>
      <c r="BB451" s="112">
        <f t="shared" si="218"/>
        <v>0</v>
      </c>
      <c r="BC451" s="112">
        <f t="shared" si="219"/>
        <v>0</v>
      </c>
      <c r="BD451" s="112">
        <f t="shared" si="220"/>
        <v>0</v>
      </c>
      <c r="BE451" s="112">
        <f t="shared" si="221"/>
        <v>0</v>
      </c>
      <c r="BG451" s="112"/>
      <c r="BH451" s="184"/>
    </row>
    <row r="452" spans="1:60" x14ac:dyDescent="0.2">
      <c r="A452" t="s">
        <v>20</v>
      </c>
      <c r="B452" t="s">
        <v>1238</v>
      </c>
      <c r="C452" s="2" t="s">
        <v>68</v>
      </c>
      <c r="D452" s="2" t="s">
        <v>1239</v>
      </c>
      <c r="E452" s="2" t="s">
        <v>69</v>
      </c>
      <c r="F452" t="s">
        <v>4152</v>
      </c>
      <c r="G452" s="2" t="s">
        <v>50</v>
      </c>
      <c r="H452" s="2" t="s">
        <v>55</v>
      </c>
      <c r="I452" s="2" t="s">
        <v>1129</v>
      </c>
      <c r="J452" s="2" t="s">
        <v>3995</v>
      </c>
      <c r="K452" s="3">
        <v>188</v>
      </c>
      <c r="L452" s="25">
        <v>0.01</v>
      </c>
      <c r="M452" s="2" t="s">
        <v>2204</v>
      </c>
      <c r="N452" s="2" t="s">
        <v>1237</v>
      </c>
      <c r="O452" s="3">
        <v>21</v>
      </c>
      <c r="P452" s="3">
        <v>0</v>
      </c>
      <c r="Q452" s="21">
        <f>SUMIF('On Orders'!$B:$B,$C452,'On Orders'!E:E)</f>
        <v>0</v>
      </c>
      <c r="R452" s="22">
        <f>SUMIF('On Orders'!$B:$B,$C452,'On Orders'!F:F)</f>
        <v>0</v>
      </c>
      <c r="S452" s="22">
        <f>SUMIF('On Orders'!$B:$B,$C452,'On Orders'!G:G)</f>
        <v>0</v>
      </c>
      <c r="T452" s="22">
        <f>SUMIF('On Orders'!$B:$B,$C452,'On Orders'!H:H)</f>
        <v>0</v>
      </c>
      <c r="U452" s="3">
        <f>IFERROR(VLOOKUP(B:B,'[1]SI vs ST'!$B:$P,15,0),0)</f>
        <v>0</v>
      </c>
      <c r="V452" s="3" cm="1">
        <f t="array" ref="V452">IFERROR(VLOOKUP(_xlfn.SINGLE(B:B),'[1]Pivot ST'!$D:$QP,{6,7,8,9,10,11},0),0)</f>
        <v>0</v>
      </c>
      <c r="W452" s="3"/>
      <c r="X452" s="3"/>
      <c r="Y452" s="3"/>
      <c r="Z452" s="3"/>
      <c r="AA452" s="3"/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1">
        <f t="shared" si="223"/>
        <v>-167</v>
      </c>
      <c r="AH452" s="26">
        <f t="shared" si="224"/>
        <v>0</v>
      </c>
      <c r="AI452" s="26">
        <f t="shared" si="225"/>
        <v>0</v>
      </c>
      <c r="AJ452" s="26">
        <f t="shared" si="226"/>
        <v>0</v>
      </c>
      <c r="AK452" s="26">
        <f t="shared" si="227"/>
        <v>0</v>
      </c>
      <c r="AL452" s="26">
        <f t="shared" si="228"/>
        <v>0</v>
      </c>
      <c r="AM452" s="30">
        <f t="shared" si="229"/>
        <v>0</v>
      </c>
      <c r="AN452" s="30">
        <f t="shared" si="230"/>
        <v>0</v>
      </c>
      <c r="AO452" s="30">
        <f t="shared" si="231"/>
        <v>0</v>
      </c>
      <c r="AP452" s="30">
        <f t="shared" si="232"/>
        <v>0</v>
      </c>
      <c r="AQ452" s="30">
        <f t="shared" si="233"/>
        <v>0</v>
      </c>
      <c r="AR452" s="30">
        <f t="shared" si="234"/>
        <v>0</v>
      </c>
      <c r="AS452" s="22">
        <f t="shared" si="222"/>
        <v>0</v>
      </c>
      <c r="AT452" s="112">
        <f t="shared" si="210"/>
        <v>0</v>
      </c>
      <c r="AU452" s="112">
        <f t="shared" si="211"/>
        <v>0</v>
      </c>
      <c r="AV452" s="112">
        <f t="shared" si="212"/>
        <v>0</v>
      </c>
      <c r="AW452" s="112">
        <f t="shared" si="213"/>
        <v>0</v>
      </c>
      <c r="AX452" s="112">
        <f t="shared" si="214"/>
        <v>0</v>
      </c>
      <c r="AY452" s="112">
        <f t="shared" si="215"/>
        <v>0</v>
      </c>
      <c r="AZ452" s="112">
        <f t="shared" si="216"/>
        <v>0</v>
      </c>
      <c r="BA452" s="112">
        <f t="shared" si="217"/>
        <v>0</v>
      </c>
      <c r="BB452" s="112">
        <f t="shared" si="218"/>
        <v>0</v>
      </c>
      <c r="BC452" s="112">
        <f t="shared" si="219"/>
        <v>0</v>
      </c>
      <c r="BD452" s="112">
        <f t="shared" si="220"/>
        <v>0</v>
      </c>
      <c r="BE452" s="112">
        <f t="shared" si="221"/>
        <v>0</v>
      </c>
      <c r="BG452" s="112"/>
      <c r="BH452" s="184"/>
    </row>
    <row r="453" spans="1:60" x14ac:dyDescent="0.2">
      <c r="A453" t="s">
        <v>104</v>
      </c>
      <c r="B453" t="s">
        <v>1240</v>
      </c>
      <c r="C453" s="2" t="s">
        <v>1241</v>
      </c>
      <c r="D453" s="2">
        <v>856500011875</v>
      </c>
      <c r="E453" s="2" t="s">
        <v>1242</v>
      </c>
      <c r="F453" t="s">
        <v>4152</v>
      </c>
      <c r="G453" s="2" t="s">
        <v>50</v>
      </c>
      <c r="H453" s="2" t="s">
        <v>1243</v>
      </c>
      <c r="I453" s="2" t="s">
        <v>1129</v>
      </c>
      <c r="J453" s="2" t="s">
        <v>3995</v>
      </c>
      <c r="K453" s="3">
        <v>188</v>
      </c>
      <c r="L453" s="25">
        <v>783.88</v>
      </c>
      <c r="M453" s="2" t="s">
        <v>2204</v>
      </c>
      <c r="N453" s="2" t="s">
        <v>28</v>
      </c>
      <c r="O453" s="3">
        <v>238</v>
      </c>
      <c r="P453" s="3">
        <v>0</v>
      </c>
      <c r="Q453" s="21">
        <f>SUMIF('On Orders'!$B:$B,$C453,'On Orders'!E:E)</f>
        <v>0</v>
      </c>
      <c r="R453" s="22">
        <f>SUMIF('On Orders'!$B:$B,$C453,'On Orders'!F:F)</f>
        <v>0</v>
      </c>
      <c r="S453" s="22">
        <f>SUMIF('On Orders'!$B:$B,$C453,'On Orders'!G:G)</f>
        <v>0</v>
      </c>
      <c r="T453" s="22">
        <f>SUMIF('On Orders'!$B:$B,$C453,'On Orders'!H:H)</f>
        <v>0</v>
      </c>
      <c r="U453" s="3">
        <f>IFERROR(VLOOKUP(B:B,'[1]SI vs ST'!$B:$P,15,0),0)</f>
        <v>7</v>
      </c>
      <c r="V453" s="3" cm="1">
        <f t="array" ref="V453:AA453">IFERROR(VLOOKUP(_xlfn.SINGLE(B:B),'[1]Pivot ST'!$D:$QP,{6,7,8,9,10,11},0),0)</f>
        <v>20</v>
      </c>
      <c r="W453" s="3">
        <v>14</v>
      </c>
      <c r="X453" s="3">
        <v>4</v>
      </c>
      <c r="Y453" s="3">
        <v>2</v>
      </c>
      <c r="Z453" s="3">
        <v>0</v>
      </c>
      <c r="AA453" s="3">
        <v>1</v>
      </c>
      <c r="AB453" s="3">
        <v>14</v>
      </c>
      <c r="AC453" s="3">
        <v>5</v>
      </c>
      <c r="AD453" s="3">
        <v>13</v>
      </c>
      <c r="AE453" s="3">
        <v>13</v>
      </c>
      <c r="AF453" s="3">
        <v>12</v>
      </c>
      <c r="AG453" s="31">
        <f t="shared" si="223"/>
        <v>49</v>
      </c>
      <c r="AH453" s="26">
        <f t="shared" si="224"/>
        <v>35</v>
      </c>
      <c r="AI453" s="26">
        <f t="shared" si="225"/>
        <v>30</v>
      </c>
      <c r="AJ453" s="26">
        <f t="shared" si="226"/>
        <v>17</v>
      </c>
      <c r="AK453" s="26">
        <f t="shared" si="227"/>
        <v>4</v>
      </c>
      <c r="AL453" s="26">
        <f t="shared" si="228"/>
        <v>-8</v>
      </c>
      <c r="AM453" s="30">
        <f t="shared" si="229"/>
        <v>0</v>
      </c>
      <c r="AN453" s="30">
        <f t="shared" si="230"/>
        <v>0</v>
      </c>
      <c r="AO453" s="30">
        <f t="shared" si="231"/>
        <v>0</v>
      </c>
      <c r="AP453" s="30">
        <f t="shared" si="232"/>
        <v>0</v>
      </c>
      <c r="AQ453" s="30">
        <f t="shared" si="233"/>
        <v>0</v>
      </c>
      <c r="AR453" s="30">
        <f t="shared" si="234"/>
        <v>0</v>
      </c>
      <c r="AS453" s="22">
        <f t="shared" si="222"/>
        <v>0</v>
      </c>
      <c r="AT453" s="112">
        <f t="shared" si="210"/>
        <v>5487.16</v>
      </c>
      <c r="AU453" s="112">
        <f t="shared" si="211"/>
        <v>15677.6</v>
      </c>
      <c r="AV453" s="112">
        <f t="shared" si="212"/>
        <v>10974.32</v>
      </c>
      <c r="AW453" s="112">
        <f t="shared" si="213"/>
        <v>3135.52</v>
      </c>
      <c r="AX453" s="112">
        <f t="shared" si="214"/>
        <v>1567.76</v>
      </c>
      <c r="AY453" s="112">
        <f t="shared" si="215"/>
        <v>0</v>
      </c>
      <c r="AZ453" s="112">
        <f t="shared" si="216"/>
        <v>783.88</v>
      </c>
      <c r="BA453" s="112">
        <f t="shared" si="217"/>
        <v>10974.32</v>
      </c>
      <c r="BB453" s="112">
        <f t="shared" si="218"/>
        <v>3919.4</v>
      </c>
      <c r="BC453" s="112">
        <f t="shared" si="219"/>
        <v>10190.44</v>
      </c>
      <c r="BD453" s="112">
        <f t="shared" si="220"/>
        <v>10190.44</v>
      </c>
      <c r="BE453" s="112">
        <f t="shared" si="221"/>
        <v>9406.56</v>
      </c>
      <c r="BG453" s="112"/>
      <c r="BH453" s="184"/>
    </row>
    <row r="454" spans="1:60" x14ac:dyDescent="0.2">
      <c r="A454" t="s">
        <v>56</v>
      </c>
      <c r="B454" t="s">
        <v>1244</v>
      </c>
      <c r="C454" s="2" t="s">
        <v>560</v>
      </c>
      <c r="D454" s="2">
        <v>840168546671</v>
      </c>
      <c r="E454" s="2" t="s">
        <v>561</v>
      </c>
      <c r="F454" s="2" t="s">
        <v>487</v>
      </c>
      <c r="G454" s="2" t="s">
        <v>488</v>
      </c>
      <c r="H454" s="2" t="s">
        <v>489</v>
      </c>
      <c r="I454" s="2" t="s">
        <v>1129</v>
      </c>
      <c r="J454" s="2" t="s">
        <v>3995</v>
      </c>
      <c r="K454" s="3">
        <v>188</v>
      </c>
      <c r="L454" s="25">
        <v>503.81</v>
      </c>
      <c r="M454" s="2" t="s">
        <v>2202</v>
      </c>
      <c r="N454" s="2" t="s">
        <v>28</v>
      </c>
      <c r="O454" s="3">
        <v>110</v>
      </c>
      <c r="P454" s="3">
        <v>264</v>
      </c>
      <c r="Q454" s="21">
        <f>SUMIF('On Orders'!$B:$B,$C454,'On Orders'!E:E)</f>
        <v>0</v>
      </c>
      <c r="R454" s="22">
        <f>SUMIF('On Orders'!$B:$B,$C454,'On Orders'!F:F)</f>
        <v>0</v>
      </c>
      <c r="S454" s="22">
        <f>SUMIF('On Orders'!$B:$B,$C454,'On Orders'!G:G)</f>
        <v>0</v>
      </c>
      <c r="T454" s="22">
        <f>SUMIF('On Orders'!$B:$B,$C454,'On Orders'!H:H)</f>
        <v>0</v>
      </c>
      <c r="U454" s="3">
        <f>IFERROR(VLOOKUP(B:B,'[1]SI vs ST'!$B:$P,15,0),0)</f>
        <v>186</v>
      </c>
      <c r="V454" s="3" cm="1">
        <f t="array" ref="V454:AA454">IFERROR(VLOOKUP(_xlfn.SINGLE(B:B),'[1]Pivot ST'!$D:$QP,{6,7,8,9,10,11},0),0)</f>
        <v>96</v>
      </c>
      <c r="W454" s="3">
        <v>28</v>
      </c>
      <c r="X454" s="3">
        <v>47</v>
      </c>
      <c r="Y454" s="3">
        <v>42</v>
      </c>
      <c r="Z454" s="3">
        <v>32</v>
      </c>
      <c r="AA454" s="3">
        <v>16</v>
      </c>
      <c r="AB454" s="3">
        <v>48</v>
      </c>
      <c r="AC454" s="3">
        <v>3</v>
      </c>
      <c r="AD454" s="3">
        <v>0</v>
      </c>
      <c r="AE454" s="3">
        <v>0</v>
      </c>
      <c r="AF454" s="3">
        <v>0</v>
      </c>
      <c r="AG454" s="31">
        <f t="shared" si="223"/>
        <v>170</v>
      </c>
      <c r="AH454" s="26">
        <f t="shared" si="224"/>
        <v>122</v>
      </c>
      <c r="AI454" s="26">
        <f t="shared" si="225"/>
        <v>119</v>
      </c>
      <c r="AJ454" s="26">
        <f t="shared" si="226"/>
        <v>119</v>
      </c>
      <c r="AK454" s="26">
        <f t="shared" si="227"/>
        <v>119</v>
      </c>
      <c r="AL454" s="26">
        <f t="shared" si="228"/>
        <v>119</v>
      </c>
      <c r="AM454" s="30">
        <f t="shared" si="229"/>
        <v>0</v>
      </c>
      <c r="AN454" s="30">
        <f t="shared" si="230"/>
        <v>0</v>
      </c>
      <c r="AO454" s="30">
        <f t="shared" si="231"/>
        <v>0</v>
      </c>
      <c r="AP454" s="30">
        <f t="shared" si="232"/>
        <v>0</v>
      </c>
      <c r="AQ454" s="30">
        <f t="shared" si="233"/>
        <v>0</v>
      </c>
      <c r="AR454" s="30">
        <f t="shared" si="234"/>
        <v>0</v>
      </c>
      <c r="AS454" s="22">
        <f t="shared" si="222"/>
        <v>0</v>
      </c>
      <c r="AT454" s="112">
        <f t="shared" si="210"/>
        <v>93708.66</v>
      </c>
      <c r="AU454" s="112">
        <f t="shared" si="211"/>
        <v>48365.760000000002</v>
      </c>
      <c r="AV454" s="112">
        <f t="shared" si="212"/>
        <v>14106.68</v>
      </c>
      <c r="AW454" s="112">
        <f t="shared" si="213"/>
        <v>23679.07</v>
      </c>
      <c r="AX454" s="112">
        <f t="shared" si="214"/>
        <v>21160.02</v>
      </c>
      <c r="AY454" s="112">
        <f t="shared" si="215"/>
        <v>16121.92</v>
      </c>
      <c r="AZ454" s="112">
        <f t="shared" si="216"/>
        <v>8060.96</v>
      </c>
      <c r="BA454" s="112">
        <f t="shared" si="217"/>
        <v>24182.880000000001</v>
      </c>
      <c r="BB454" s="112">
        <f t="shared" si="218"/>
        <v>1511.43</v>
      </c>
      <c r="BC454" s="112">
        <f t="shared" si="219"/>
        <v>0</v>
      </c>
      <c r="BD454" s="112">
        <f t="shared" si="220"/>
        <v>0</v>
      </c>
      <c r="BE454" s="112">
        <f t="shared" si="221"/>
        <v>0</v>
      </c>
      <c r="BG454" s="112"/>
      <c r="BH454" s="184"/>
    </row>
    <row r="455" spans="1:60" x14ac:dyDescent="0.2">
      <c r="A455" t="s">
        <v>56</v>
      </c>
      <c r="B455" t="s">
        <v>1245</v>
      </c>
      <c r="C455" s="2" t="s">
        <v>260</v>
      </c>
      <c r="D455" s="2" t="s">
        <v>261</v>
      </c>
      <c r="E455" s="2" t="s">
        <v>262</v>
      </c>
      <c r="F455" s="2" t="s">
        <v>60</v>
      </c>
      <c r="G455" s="2" t="s">
        <v>109</v>
      </c>
      <c r="H455" s="2" t="s">
        <v>109</v>
      </c>
      <c r="I455" s="2" t="s">
        <v>1129</v>
      </c>
      <c r="J455" s="2" t="s">
        <v>3995</v>
      </c>
      <c r="K455" s="3">
        <v>188</v>
      </c>
      <c r="L455" s="25">
        <v>276.26</v>
      </c>
      <c r="M455" s="2" t="s">
        <v>2204</v>
      </c>
      <c r="N455" s="2" t="s">
        <v>28</v>
      </c>
      <c r="O455" s="3">
        <v>263</v>
      </c>
      <c r="P455" s="3">
        <v>280</v>
      </c>
      <c r="Q455" s="21">
        <f>SUMIF('On Orders'!$B:$B,$C455,'On Orders'!E:E)</f>
        <v>0</v>
      </c>
      <c r="R455" s="22">
        <f>SUMIF('On Orders'!$B:$B,$C455,'On Orders'!F:F)</f>
        <v>0</v>
      </c>
      <c r="S455" s="22">
        <f>SUMIF('On Orders'!$B:$B,$C455,'On Orders'!G:G)</f>
        <v>0</v>
      </c>
      <c r="T455" s="22">
        <f>SUMIF('On Orders'!$B:$B,$C455,'On Orders'!H:H)</f>
        <v>0</v>
      </c>
      <c r="U455" s="3">
        <f>IFERROR(VLOOKUP(B:B,'[1]SI vs ST'!$B:$P,15,0),0)</f>
        <v>31</v>
      </c>
      <c r="V455" s="3" cm="1">
        <f t="array" ref="V455:AA455">IFERROR(VLOOKUP(_xlfn.SINGLE(B:B),'[1]Pivot ST'!$D:$QP,{6,7,8,9,10,11},0),0)</f>
        <v>19</v>
      </c>
      <c r="W455" s="3">
        <v>13</v>
      </c>
      <c r="X455" s="3">
        <v>18</v>
      </c>
      <c r="Y455" s="3">
        <v>13</v>
      </c>
      <c r="Z455" s="3">
        <v>16</v>
      </c>
      <c r="AA455" s="3">
        <v>20</v>
      </c>
      <c r="AB455" s="3">
        <v>18</v>
      </c>
      <c r="AC455" s="3">
        <v>24</v>
      </c>
      <c r="AD455" s="3">
        <v>18</v>
      </c>
      <c r="AE455" s="3">
        <v>18</v>
      </c>
      <c r="AF455" s="3">
        <v>19</v>
      </c>
      <c r="AG455" s="31">
        <f t="shared" si="223"/>
        <v>335</v>
      </c>
      <c r="AH455" s="26">
        <f t="shared" si="224"/>
        <v>317</v>
      </c>
      <c r="AI455" s="26">
        <f t="shared" si="225"/>
        <v>293</v>
      </c>
      <c r="AJ455" s="26">
        <f t="shared" si="226"/>
        <v>275</v>
      </c>
      <c r="AK455" s="26">
        <f t="shared" si="227"/>
        <v>257</v>
      </c>
      <c r="AL455" s="26">
        <f t="shared" si="228"/>
        <v>238</v>
      </c>
      <c r="AM455" s="30">
        <f t="shared" si="229"/>
        <v>0</v>
      </c>
      <c r="AN455" s="30">
        <f t="shared" si="230"/>
        <v>0</v>
      </c>
      <c r="AO455" s="30">
        <f t="shared" si="231"/>
        <v>0</v>
      </c>
      <c r="AP455" s="30">
        <f t="shared" si="232"/>
        <v>0</v>
      </c>
      <c r="AQ455" s="30">
        <f t="shared" si="233"/>
        <v>0</v>
      </c>
      <c r="AR455" s="30">
        <f t="shared" si="234"/>
        <v>0</v>
      </c>
      <c r="AS455" s="22">
        <f t="shared" si="222"/>
        <v>0</v>
      </c>
      <c r="AT455" s="112">
        <f t="shared" si="210"/>
        <v>8564.06</v>
      </c>
      <c r="AU455" s="112">
        <f t="shared" si="211"/>
        <v>5248.94</v>
      </c>
      <c r="AV455" s="112">
        <f t="shared" si="212"/>
        <v>3591.38</v>
      </c>
      <c r="AW455" s="112">
        <f t="shared" si="213"/>
        <v>4972.68</v>
      </c>
      <c r="AX455" s="112">
        <f t="shared" si="214"/>
        <v>3591.38</v>
      </c>
      <c r="AY455" s="112">
        <f t="shared" si="215"/>
        <v>4420.16</v>
      </c>
      <c r="AZ455" s="112">
        <f t="shared" si="216"/>
        <v>5525.2</v>
      </c>
      <c r="BA455" s="112">
        <f t="shared" si="217"/>
        <v>4972.68</v>
      </c>
      <c r="BB455" s="112">
        <f t="shared" si="218"/>
        <v>6630.24</v>
      </c>
      <c r="BC455" s="112">
        <f t="shared" si="219"/>
        <v>4972.68</v>
      </c>
      <c r="BD455" s="112">
        <f t="shared" si="220"/>
        <v>4972.68</v>
      </c>
      <c r="BE455" s="112">
        <f t="shared" si="221"/>
        <v>5248.94</v>
      </c>
      <c r="BG455" s="112"/>
      <c r="BH455" s="184"/>
    </row>
    <row r="456" spans="1:60" x14ac:dyDescent="0.2">
      <c r="A456" t="s">
        <v>335</v>
      </c>
      <c r="B456" t="s">
        <v>1246</v>
      </c>
      <c r="C456" s="2" t="s">
        <v>614</v>
      </c>
      <c r="D456" s="2" t="s">
        <v>1247</v>
      </c>
      <c r="E456" s="2" t="s">
        <v>616</v>
      </c>
      <c r="F456" s="2" t="s">
        <v>468</v>
      </c>
      <c r="G456" s="2" t="s">
        <v>469</v>
      </c>
      <c r="H456" s="2" t="s">
        <v>617</v>
      </c>
      <c r="I456" s="2" t="s">
        <v>1129</v>
      </c>
      <c r="J456" s="2" t="s">
        <v>3995</v>
      </c>
      <c r="K456" s="3">
        <v>188</v>
      </c>
      <c r="L456" s="25">
        <v>226.43</v>
      </c>
      <c r="M456" s="2" t="s">
        <v>2203</v>
      </c>
      <c r="N456" s="2" t="s">
        <v>28</v>
      </c>
      <c r="O456" s="3">
        <v>102</v>
      </c>
      <c r="P456" s="3">
        <v>117</v>
      </c>
      <c r="Q456" s="21">
        <f>SUMIF('On Orders'!$B:$B,$C456,'On Orders'!E:E)</f>
        <v>0</v>
      </c>
      <c r="R456" s="22">
        <f>SUMIF('On Orders'!$B:$B,$C456,'On Orders'!F:F)</f>
        <v>30</v>
      </c>
      <c r="S456" s="22">
        <f>SUMIF('On Orders'!$B:$B,$C456,'On Orders'!G:G)</f>
        <v>0</v>
      </c>
      <c r="T456" s="22">
        <f>SUMIF('On Orders'!$B:$B,$C456,'On Orders'!H:H)</f>
        <v>0</v>
      </c>
      <c r="U456" s="3">
        <f>IFERROR(VLOOKUP(B:B,'[1]SI vs ST'!$B:$P,15,0),0)</f>
        <v>71</v>
      </c>
      <c r="V456" s="3" cm="1">
        <f t="array" ref="V456:AA456">IFERROR(VLOOKUP(_xlfn.SINGLE(B:B),'[1]Pivot ST'!$D:$QP,{6,7,8,9,10,11},0),0)</f>
        <v>45</v>
      </c>
      <c r="W456" s="3">
        <v>26</v>
      </c>
      <c r="X456" s="3">
        <v>13</v>
      </c>
      <c r="Y456" s="3">
        <v>5</v>
      </c>
      <c r="Z456" s="3">
        <v>19</v>
      </c>
      <c r="AA456" s="3">
        <v>9</v>
      </c>
      <c r="AB456" s="3">
        <v>24</v>
      </c>
      <c r="AC456" s="3">
        <v>23</v>
      </c>
      <c r="AD456" s="3">
        <v>21</v>
      </c>
      <c r="AE456" s="3">
        <v>23</v>
      </c>
      <c r="AF456" s="3">
        <v>23</v>
      </c>
      <c r="AG456" s="31">
        <f t="shared" si="223"/>
        <v>52</v>
      </c>
      <c r="AH456" s="26">
        <f t="shared" si="224"/>
        <v>28</v>
      </c>
      <c r="AI456" s="26">
        <f t="shared" si="225"/>
        <v>5</v>
      </c>
      <c r="AJ456" s="26">
        <f t="shared" si="226"/>
        <v>-16</v>
      </c>
      <c r="AK456" s="26">
        <f t="shared" si="227"/>
        <v>-23</v>
      </c>
      <c r="AL456" s="26">
        <f t="shared" si="228"/>
        <v>-23</v>
      </c>
      <c r="AM456" s="30">
        <f t="shared" si="229"/>
        <v>0</v>
      </c>
      <c r="AN456" s="30">
        <f t="shared" si="230"/>
        <v>0</v>
      </c>
      <c r="AO456" s="30">
        <f t="shared" si="231"/>
        <v>0</v>
      </c>
      <c r="AP456" s="30">
        <f t="shared" si="232"/>
        <v>16</v>
      </c>
      <c r="AQ456" s="30">
        <f t="shared" si="233"/>
        <v>23</v>
      </c>
      <c r="AR456" s="30">
        <f t="shared" si="234"/>
        <v>23</v>
      </c>
      <c r="AS456" s="22">
        <f t="shared" si="222"/>
        <v>62</v>
      </c>
      <c r="AT456" s="112">
        <f t="shared" si="210"/>
        <v>16076.53</v>
      </c>
      <c r="AU456" s="112">
        <f t="shared" si="211"/>
        <v>10189.35</v>
      </c>
      <c r="AV456" s="112">
        <f t="shared" si="212"/>
        <v>5887.18</v>
      </c>
      <c r="AW456" s="112">
        <f t="shared" si="213"/>
        <v>2943.59</v>
      </c>
      <c r="AX456" s="112">
        <f t="shared" si="214"/>
        <v>1132.1500000000001</v>
      </c>
      <c r="AY456" s="112">
        <f t="shared" si="215"/>
        <v>4302.17</v>
      </c>
      <c r="AZ456" s="112">
        <f t="shared" si="216"/>
        <v>2037.8700000000001</v>
      </c>
      <c r="BA456" s="112">
        <f t="shared" si="217"/>
        <v>5434.32</v>
      </c>
      <c r="BB456" s="112">
        <f t="shared" si="218"/>
        <v>5207.8900000000003</v>
      </c>
      <c r="BC456" s="112">
        <f t="shared" si="219"/>
        <v>4755.03</v>
      </c>
      <c r="BD456" s="112">
        <f t="shared" si="220"/>
        <v>5207.8900000000003</v>
      </c>
      <c r="BE456" s="112">
        <f t="shared" si="221"/>
        <v>5207.8900000000003</v>
      </c>
      <c r="BG456" s="112"/>
      <c r="BH456" s="184"/>
    </row>
    <row r="457" spans="1:60" x14ac:dyDescent="0.2">
      <c r="A457" t="s">
        <v>1248</v>
      </c>
      <c r="B457" t="s">
        <v>1249</v>
      </c>
      <c r="C457" s="2" t="s">
        <v>1250</v>
      </c>
      <c r="D457" s="2" t="s">
        <v>1251</v>
      </c>
      <c r="E457" s="2" t="s">
        <v>1252</v>
      </c>
      <c r="F457" t="s">
        <v>4030</v>
      </c>
      <c r="G457" s="2" t="s">
        <v>1072</v>
      </c>
      <c r="H457" s="2" t="s">
        <v>1253</v>
      </c>
      <c r="I457" s="2" t="s">
        <v>1129</v>
      </c>
      <c r="J457" s="2" t="s">
        <v>3995</v>
      </c>
      <c r="K457" s="3">
        <v>94</v>
      </c>
      <c r="L457" s="25">
        <v>503.75</v>
      </c>
      <c r="M457" s="2" t="s">
        <v>2204</v>
      </c>
      <c r="N457" s="2" t="s">
        <v>66</v>
      </c>
      <c r="O457" s="3">
        <v>0</v>
      </c>
      <c r="P457" s="3">
        <v>0</v>
      </c>
      <c r="Q457" s="21">
        <f>SUMIF('On Orders'!$B:$B,$C457,'On Orders'!E:E)</f>
        <v>0</v>
      </c>
      <c r="R457" s="22">
        <f>SUMIF('On Orders'!$B:$B,$C457,'On Orders'!F:F)</f>
        <v>0</v>
      </c>
      <c r="S457" s="22">
        <f>SUMIF('On Orders'!$B:$B,$C457,'On Orders'!G:G)</f>
        <v>0</v>
      </c>
      <c r="T457" s="22">
        <f>SUMIF('On Orders'!$B:$B,$C457,'On Orders'!H:H)</f>
        <v>0</v>
      </c>
      <c r="U457" s="3">
        <f>IFERROR(VLOOKUP(B:B,'[1]SI vs ST'!$B:$P,15,0),0)</f>
        <v>0</v>
      </c>
      <c r="V457" s="3" cm="1">
        <f t="array" ref="V457">IFERROR(VLOOKUP(_xlfn.SINGLE(B:B),'[1]Pivot ST'!$D:$QP,{6,7,8,9,10,11},0),0)</f>
        <v>0</v>
      </c>
      <c r="W457" s="3"/>
      <c r="X457" s="3"/>
      <c r="Y457" s="3"/>
      <c r="Z457" s="3"/>
      <c r="AA457" s="3"/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1">
        <f t="shared" si="223"/>
        <v>-94</v>
      </c>
      <c r="AH457" s="26">
        <f t="shared" si="224"/>
        <v>0</v>
      </c>
      <c r="AI457" s="26">
        <f t="shared" si="225"/>
        <v>0</v>
      </c>
      <c r="AJ457" s="26">
        <f t="shared" si="226"/>
        <v>0</v>
      </c>
      <c r="AK457" s="26">
        <f t="shared" si="227"/>
        <v>0</v>
      </c>
      <c r="AL457" s="26">
        <f t="shared" si="228"/>
        <v>0</v>
      </c>
      <c r="AM457" s="30">
        <f t="shared" si="229"/>
        <v>0</v>
      </c>
      <c r="AN457" s="30">
        <f t="shared" si="230"/>
        <v>0</v>
      </c>
      <c r="AO457" s="30">
        <f t="shared" si="231"/>
        <v>0</v>
      </c>
      <c r="AP457" s="30">
        <f t="shared" si="232"/>
        <v>0</v>
      </c>
      <c r="AQ457" s="30">
        <f t="shared" si="233"/>
        <v>0</v>
      </c>
      <c r="AR457" s="30">
        <f t="shared" si="234"/>
        <v>0</v>
      </c>
      <c r="AS457" s="22">
        <f t="shared" si="222"/>
        <v>0</v>
      </c>
      <c r="AT457" s="112">
        <f t="shared" ref="AT457:AT520" si="235">U457*$L:$L</f>
        <v>0</v>
      </c>
      <c r="AU457" s="112">
        <f t="shared" ref="AU457:AU520" si="236">V457*$L:$L</f>
        <v>0</v>
      </c>
      <c r="AV457" s="112">
        <f t="shared" ref="AV457:AV520" si="237">W457*$L:$L</f>
        <v>0</v>
      </c>
      <c r="AW457" s="112">
        <f t="shared" ref="AW457:AW520" si="238">X457*$L:$L</f>
        <v>0</v>
      </c>
      <c r="AX457" s="112">
        <f t="shared" ref="AX457:AX520" si="239">Y457*$L:$L</f>
        <v>0</v>
      </c>
      <c r="AY457" s="112">
        <f t="shared" ref="AY457:AY520" si="240">Z457*$L:$L</f>
        <v>0</v>
      </c>
      <c r="AZ457" s="112">
        <f t="shared" ref="AZ457:AZ520" si="241">AA457*$L:$L</f>
        <v>0</v>
      </c>
      <c r="BA457" s="112">
        <f t="shared" ref="BA457:BA520" si="242">AB457*$L:$L</f>
        <v>0</v>
      </c>
      <c r="BB457" s="112">
        <f t="shared" ref="BB457:BB520" si="243">AC457*$L:$L</f>
        <v>0</v>
      </c>
      <c r="BC457" s="112">
        <f t="shared" ref="BC457:BC520" si="244">AD457*$L:$L</f>
        <v>0</v>
      </c>
      <c r="BD457" s="112">
        <f t="shared" ref="BD457:BD520" si="245">AE457*$L:$L</f>
        <v>0</v>
      </c>
      <c r="BE457" s="112">
        <f t="shared" ref="BE457:BE520" si="246">AF457*$L:$L</f>
        <v>0</v>
      </c>
      <c r="BG457" s="112"/>
      <c r="BH457" s="184"/>
    </row>
    <row r="458" spans="1:60" x14ac:dyDescent="0.2">
      <c r="A458" t="s">
        <v>1248</v>
      </c>
      <c r="B458" t="s">
        <v>1254</v>
      </c>
      <c r="C458" s="2" t="s">
        <v>1255</v>
      </c>
      <c r="D458" s="2" t="s">
        <v>1256</v>
      </c>
      <c r="E458" s="2" t="s">
        <v>1257</v>
      </c>
      <c r="F458" s="2" t="s">
        <v>33</v>
      </c>
      <c r="G458" s="2" t="s">
        <v>1258</v>
      </c>
      <c r="H458" s="2" t="s">
        <v>1259</v>
      </c>
      <c r="I458" s="2" t="s">
        <v>1129</v>
      </c>
      <c r="J458" s="2" t="s">
        <v>3995</v>
      </c>
      <c r="K458" s="3">
        <v>94</v>
      </c>
      <c r="L458" s="25">
        <v>559.78</v>
      </c>
      <c r="M458" s="2" t="s">
        <v>2204</v>
      </c>
      <c r="N458" s="2" t="s">
        <v>66</v>
      </c>
      <c r="O458" s="3">
        <v>0</v>
      </c>
      <c r="P458" s="3">
        <v>23</v>
      </c>
      <c r="Q458" s="21">
        <f>SUMIF('On Orders'!$B:$B,$C458,'On Orders'!E:E)</f>
        <v>0</v>
      </c>
      <c r="R458" s="22">
        <f>SUMIF('On Orders'!$B:$B,$C458,'On Orders'!F:F)</f>
        <v>0</v>
      </c>
      <c r="S458" s="22">
        <f>SUMIF('On Orders'!$B:$B,$C458,'On Orders'!G:G)</f>
        <v>0</v>
      </c>
      <c r="T458" s="22">
        <f>SUMIF('On Orders'!$B:$B,$C458,'On Orders'!H:H)</f>
        <v>0</v>
      </c>
      <c r="U458" s="3">
        <f>IFERROR(VLOOKUP(B:B,'[1]SI vs ST'!$B:$P,15,0),0)</f>
        <v>0</v>
      </c>
      <c r="V458" s="3" cm="1">
        <f t="array" ref="V458">IFERROR(VLOOKUP(_xlfn.SINGLE(B:B),'[1]Pivot ST'!$D:$QP,{6,7,8,9,10,11},0),0)</f>
        <v>0</v>
      </c>
      <c r="W458" s="3"/>
      <c r="X458" s="3"/>
      <c r="Y458" s="3"/>
      <c r="Z458" s="3"/>
      <c r="AA458" s="3"/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1">
        <f t="shared" si="223"/>
        <v>-71</v>
      </c>
      <c r="AH458" s="26">
        <f t="shared" si="224"/>
        <v>0</v>
      </c>
      <c r="AI458" s="26">
        <f t="shared" si="225"/>
        <v>0</v>
      </c>
      <c r="AJ458" s="26">
        <f t="shared" si="226"/>
        <v>0</v>
      </c>
      <c r="AK458" s="26">
        <f t="shared" si="227"/>
        <v>0</v>
      </c>
      <c r="AL458" s="26">
        <f t="shared" si="228"/>
        <v>0</v>
      </c>
      <c r="AM458" s="30">
        <f t="shared" si="229"/>
        <v>0</v>
      </c>
      <c r="AN458" s="30">
        <f t="shared" si="230"/>
        <v>0</v>
      </c>
      <c r="AO458" s="30">
        <f t="shared" si="231"/>
        <v>0</v>
      </c>
      <c r="AP458" s="30">
        <f t="shared" si="232"/>
        <v>0</v>
      </c>
      <c r="AQ458" s="30">
        <f t="shared" si="233"/>
        <v>0</v>
      </c>
      <c r="AR458" s="30">
        <f t="shared" si="234"/>
        <v>0</v>
      </c>
      <c r="AS458" s="22">
        <f t="shared" si="222"/>
        <v>0</v>
      </c>
      <c r="AT458" s="112">
        <f t="shared" si="235"/>
        <v>0</v>
      </c>
      <c r="AU458" s="112">
        <f t="shared" si="236"/>
        <v>0</v>
      </c>
      <c r="AV458" s="112">
        <f t="shared" si="237"/>
        <v>0</v>
      </c>
      <c r="AW458" s="112">
        <f t="shared" si="238"/>
        <v>0</v>
      </c>
      <c r="AX458" s="112">
        <f t="shared" si="239"/>
        <v>0</v>
      </c>
      <c r="AY458" s="112">
        <f t="shared" si="240"/>
        <v>0</v>
      </c>
      <c r="AZ458" s="112">
        <f t="shared" si="241"/>
        <v>0</v>
      </c>
      <c r="BA458" s="112">
        <f t="shared" si="242"/>
        <v>0</v>
      </c>
      <c r="BB458" s="112">
        <f t="shared" si="243"/>
        <v>0</v>
      </c>
      <c r="BC458" s="112">
        <f t="shared" si="244"/>
        <v>0</v>
      </c>
      <c r="BD458" s="112">
        <f t="shared" si="245"/>
        <v>0</v>
      </c>
      <c r="BE458" s="112">
        <f t="shared" si="246"/>
        <v>0</v>
      </c>
      <c r="BG458" s="112"/>
      <c r="BH458" s="184"/>
    </row>
    <row r="459" spans="1:60" x14ac:dyDescent="0.2">
      <c r="A459" t="s">
        <v>1248</v>
      </c>
      <c r="B459" t="s">
        <v>1260</v>
      </c>
      <c r="C459" s="2" t="s">
        <v>1255</v>
      </c>
      <c r="D459" s="2" t="s">
        <v>1256</v>
      </c>
      <c r="E459" s="2" t="s">
        <v>1257</v>
      </c>
      <c r="F459" s="2" t="s">
        <v>33</v>
      </c>
      <c r="G459" s="2" t="s">
        <v>1258</v>
      </c>
      <c r="H459" s="2" t="s">
        <v>1259</v>
      </c>
      <c r="I459" s="2" t="s">
        <v>1129</v>
      </c>
      <c r="J459" s="2" t="s">
        <v>3995</v>
      </c>
      <c r="K459" s="3">
        <v>94</v>
      </c>
      <c r="L459" s="25">
        <v>559.78</v>
      </c>
      <c r="M459" s="2" t="s">
        <v>2204</v>
      </c>
      <c r="N459" s="2" t="s">
        <v>66</v>
      </c>
      <c r="O459" s="3">
        <v>0</v>
      </c>
      <c r="P459" s="3">
        <v>23</v>
      </c>
      <c r="Q459" s="21">
        <f>SUMIF('On Orders'!$B:$B,$C459,'On Orders'!E:E)</f>
        <v>0</v>
      </c>
      <c r="R459" s="22">
        <f>SUMIF('On Orders'!$B:$B,$C459,'On Orders'!F:F)</f>
        <v>0</v>
      </c>
      <c r="S459" s="22">
        <f>SUMIF('On Orders'!$B:$B,$C459,'On Orders'!G:G)</f>
        <v>0</v>
      </c>
      <c r="T459" s="22">
        <f>SUMIF('On Orders'!$B:$B,$C459,'On Orders'!H:H)</f>
        <v>0</v>
      </c>
      <c r="U459" s="3">
        <f>IFERROR(VLOOKUP(B:B,'[1]SI vs ST'!$B:$P,15,0),0)</f>
        <v>0</v>
      </c>
      <c r="V459" s="3" cm="1">
        <f t="array" ref="V459">IFERROR(VLOOKUP(_xlfn.SINGLE(B:B),'[1]Pivot ST'!$D:$QP,{6,7,8,9,10,11},0),0)</f>
        <v>0</v>
      </c>
      <c r="W459" s="3"/>
      <c r="X459" s="3"/>
      <c r="Y459" s="3"/>
      <c r="Z459" s="3"/>
      <c r="AA459" s="3"/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1">
        <f t="shared" si="223"/>
        <v>-71</v>
      </c>
      <c r="AH459" s="26">
        <f t="shared" si="224"/>
        <v>0</v>
      </c>
      <c r="AI459" s="26">
        <f t="shared" si="225"/>
        <v>0</v>
      </c>
      <c r="AJ459" s="26">
        <f t="shared" si="226"/>
        <v>0</v>
      </c>
      <c r="AK459" s="26">
        <f t="shared" si="227"/>
        <v>0</v>
      </c>
      <c r="AL459" s="26">
        <f t="shared" si="228"/>
        <v>0</v>
      </c>
      <c r="AM459" s="30">
        <f t="shared" si="229"/>
        <v>0</v>
      </c>
      <c r="AN459" s="30">
        <f t="shared" si="230"/>
        <v>0</v>
      </c>
      <c r="AO459" s="30">
        <f t="shared" si="231"/>
        <v>0</v>
      </c>
      <c r="AP459" s="30">
        <f t="shared" si="232"/>
        <v>0</v>
      </c>
      <c r="AQ459" s="30">
        <f t="shared" si="233"/>
        <v>0</v>
      </c>
      <c r="AR459" s="30">
        <f t="shared" si="234"/>
        <v>0</v>
      </c>
      <c r="AS459" s="22">
        <f t="shared" si="222"/>
        <v>0</v>
      </c>
      <c r="AT459" s="112">
        <f t="shared" si="235"/>
        <v>0</v>
      </c>
      <c r="AU459" s="112">
        <f t="shared" si="236"/>
        <v>0</v>
      </c>
      <c r="AV459" s="112">
        <f t="shared" si="237"/>
        <v>0</v>
      </c>
      <c r="AW459" s="112">
        <f t="shared" si="238"/>
        <v>0</v>
      </c>
      <c r="AX459" s="112">
        <f t="shared" si="239"/>
        <v>0</v>
      </c>
      <c r="AY459" s="112">
        <f t="shared" si="240"/>
        <v>0</v>
      </c>
      <c r="AZ459" s="112">
        <f t="shared" si="241"/>
        <v>0</v>
      </c>
      <c r="BA459" s="112">
        <f t="shared" si="242"/>
        <v>0</v>
      </c>
      <c r="BB459" s="112">
        <f t="shared" si="243"/>
        <v>0</v>
      </c>
      <c r="BC459" s="112">
        <f t="shared" si="244"/>
        <v>0</v>
      </c>
      <c r="BD459" s="112">
        <f t="shared" si="245"/>
        <v>0</v>
      </c>
      <c r="BE459" s="112">
        <f t="shared" si="246"/>
        <v>0</v>
      </c>
      <c r="BG459" s="112"/>
      <c r="BH459" s="184"/>
    </row>
    <row r="460" spans="1:60" x14ac:dyDescent="0.2">
      <c r="A460" t="s">
        <v>1248</v>
      </c>
      <c r="B460" t="s">
        <v>1261</v>
      </c>
      <c r="C460" s="2" t="s">
        <v>1259</v>
      </c>
      <c r="D460" s="2" t="s">
        <v>1262</v>
      </c>
      <c r="E460" s="2" t="s">
        <v>1263</v>
      </c>
      <c r="F460" s="2" t="s">
        <v>33</v>
      </c>
      <c r="G460" s="2" t="s">
        <v>1258</v>
      </c>
      <c r="H460" s="2" t="s">
        <v>1259</v>
      </c>
      <c r="I460" s="2" t="s">
        <v>1129</v>
      </c>
      <c r="J460" s="2" t="s">
        <v>3995</v>
      </c>
      <c r="K460" s="3">
        <v>94</v>
      </c>
      <c r="L460" s="25">
        <v>559.78</v>
      </c>
      <c r="M460" s="2" t="s">
        <v>2204</v>
      </c>
      <c r="N460" s="2" t="s">
        <v>66</v>
      </c>
      <c r="O460" s="3">
        <v>0</v>
      </c>
      <c r="P460" s="3">
        <v>0</v>
      </c>
      <c r="Q460" s="21">
        <f>SUMIF('On Orders'!$B:$B,$C460,'On Orders'!E:E)</f>
        <v>0</v>
      </c>
      <c r="R460" s="22">
        <f>SUMIF('On Orders'!$B:$B,$C460,'On Orders'!F:F)</f>
        <v>0</v>
      </c>
      <c r="S460" s="22">
        <f>SUMIF('On Orders'!$B:$B,$C460,'On Orders'!G:G)</f>
        <v>0</v>
      </c>
      <c r="T460" s="22">
        <f>SUMIF('On Orders'!$B:$B,$C460,'On Orders'!H:H)</f>
        <v>0</v>
      </c>
      <c r="U460" s="3">
        <f>IFERROR(VLOOKUP(B:B,'[1]SI vs ST'!$B:$P,15,0),0)</f>
        <v>0</v>
      </c>
      <c r="V460" s="3" cm="1">
        <f t="array" ref="V460">IFERROR(VLOOKUP(_xlfn.SINGLE(B:B),'[1]Pivot ST'!$D:$QP,{6,7,8,9,10,11},0),0)</f>
        <v>0</v>
      </c>
      <c r="W460" s="3"/>
      <c r="X460" s="3"/>
      <c r="Y460" s="3"/>
      <c r="Z460" s="3"/>
      <c r="AA460" s="3"/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1">
        <f t="shared" si="223"/>
        <v>-94</v>
      </c>
      <c r="AH460" s="26">
        <f t="shared" si="224"/>
        <v>0</v>
      </c>
      <c r="AI460" s="26">
        <f t="shared" si="225"/>
        <v>0</v>
      </c>
      <c r="AJ460" s="26">
        <f t="shared" si="226"/>
        <v>0</v>
      </c>
      <c r="AK460" s="26">
        <f t="shared" si="227"/>
        <v>0</v>
      </c>
      <c r="AL460" s="26">
        <f t="shared" si="228"/>
        <v>0</v>
      </c>
      <c r="AM460" s="30">
        <f t="shared" si="229"/>
        <v>0</v>
      </c>
      <c r="AN460" s="30">
        <f t="shared" si="230"/>
        <v>0</v>
      </c>
      <c r="AO460" s="30">
        <f t="shared" si="231"/>
        <v>0</v>
      </c>
      <c r="AP460" s="30">
        <f t="shared" si="232"/>
        <v>0</v>
      </c>
      <c r="AQ460" s="30">
        <f t="shared" si="233"/>
        <v>0</v>
      </c>
      <c r="AR460" s="30">
        <f t="shared" si="234"/>
        <v>0</v>
      </c>
      <c r="AS460" s="22">
        <f t="shared" si="222"/>
        <v>0</v>
      </c>
      <c r="AT460" s="112">
        <f t="shared" si="235"/>
        <v>0</v>
      </c>
      <c r="AU460" s="112">
        <f t="shared" si="236"/>
        <v>0</v>
      </c>
      <c r="AV460" s="112">
        <f t="shared" si="237"/>
        <v>0</v>
      </c>
      <c r="AW460" s="112">
        <f t="shared" si="238"/>
        <v>0</v>
      </c>
      <c r="AX460" s="112">
        <f t="shared" si="239"/>
        <v>0</v>
      </c>
      <c r="AY460" s="112">
        <f t="shared" si="240"/>
        <v>0</v>
      </c>
      <c r="AZ460" s="112">
        <f t="shared" si="241"/>
        <v>0</v>
      </c>
      <c r="BA460" s="112">
        <f t="shared" si="242"/>
        <v>0</v>
      </c>
      <c r="BB460" s="112">
        <f t="shared" si="243"/>
        <v>0</v>
      </c>
      <c r="BC460" s="112">
        <f t="shared" si="244"/>
        <v>0</v>
      </c>
      <c r="BD460" s="112">
        <f t="shared" si="245"/>
        <v>0</v>
      </c>
      <c r="BE460" s="112">
        <f t="shared" si="246"/>
        <v>0</v>
      </c>
      <c r="BG460" s="112"/>
      <c r="BH460" s="184"/>
    </row>
    <row r="461" spans="1:60" x14ac:dyDescent="0.2">
      <c r="A461" t="s">
        <v>1248</v>
      </c>
      <c r="B461" t="s">
        <v>1264</v>
      </c>
      <c r="C461" s="2" t="s">
        <v>1265</v>
      </c>
      <c r="D461" s="2" t="s">
        <v>1266</v>
      </c>
      <c r="E461" s="2" t="s">
        <v>1267</v>
      </c>
      <c r="F461" s="2" t="s">
        <v>33</v>
      </c>
      <c r="G461" s="2" t="s">
        <v>1258</v>
      </c>
      <c r="H461" s="2" t="s">
        <v>1268</v>
      </c>
      <c r="I461" s="2" t="s">
        <v>1129</v>
      </c>
      <c r="J461" s="2" t="s">
        <v>3995</v>
      </c>
      <c r="K461" s="3">
        <v>94</v>
      </c>
      <c r="L461" s="25">
        <v>447.72</v>
      </c>
      <c r="M461" s="2" t="s">
        <v>2204</v>
      </c>
      <c r="N461" s="2" t="s">
        <v>66</v>
      </c>
      <c r="O461" s="3">
        <v>0</v>
      </c>
      <c r="P461" s="3">
        <v>47</v>
      </c>
      <c r="Q461" s="21">
        <f>SUMIF('On Orders'!$B:$B,$C461,'On Orders'!E:E)</f>
        <v>0</v>
      </c>
      <c r="R461" s="22">
        <f>SUMIF('On Orders'!$B:$B,$C461,'On Orders'!F:F)</f>
        <v>0</v>
      </c>
      <c r="S461" s="22">
        <f>SUMIF('On Orders'!$B:$B,$C461,'On Orders'!G:G)</f>
        <v>0</v>
      </c>
      <c r="T461" s="22">
        <f>SUMIF('On Orders'!$B:$B,$C461,'On Orders'!H:H)</f>
        <v>0</v>
      </c>
      <c r="U461" s="3">
        <f>IFERROR(VLOOKUP(B:B,'[1]SI vs ST'!$B:$P,15,0),0)</f>
        <v>0</v>
      </c>
      <c r="V461" s="3" cm="1">
        <f t="array" ref="V461">IFERROR(VLOOKUP(_xlfn.SINGLE(B:B),'[1]Pivot ST'!$D:$QP,{6,7,8,9,10,11},0),0)</f>
        <v>0</v>
      </c>
      <c r="W461" s="3"/>
      <c r="X461" s="3"/>
      <c r="Y461" s="3"/>
      <c r="Z461" s="3"/>
      <c r="AA461" s="3"/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1">
        <f t="shared" si="223"/>
        <v>-47</v>
      </c>
      <c r="AH461" s="26">
        <f t="shared" si="224"/>
        <v>0</v>
      </c>
      <c r="AI461" s="26">
        <f t="shared" si="225"/>
        <v>0</v>
      </c>
      <c r="AJ461" s="26">
        <f t="shared" si="226"/>
        <v>0</v>
      </c>
      <c r="AK461" s="26">
        <f t="shared" si="227"/>
        <v>0</v>
      </c>
      <c r="AL461" s="26">
        <f t="shared" si="228"/>
        <v>0</v>
      </c>
      <c r="AM461" s="30">
        <f t="shared" si="229"/>
        <v>0</v>
      </c>
      <c r="AN461" s="30">
        <f t="shared" si="230"/>
        <v>0</v>
      </c>
      <c r="AO461" s="30">
        <f t="shared" si="231"/>
        <v>0</v>
      </c>
      <c r="AP461" s="30">
        <f t="shared" si="232"/>
        <v>0</v>
      </c>
      <c r="AQ461" s="30">
        <f t="shared" si="233"/>
        <v>0</v>
      </c>
      <c r="AR461" s="30">
        <f t="shared" si="234"/>
        <v>0</v>
      </c>
      <c r="AS461" s="22">
        <f t="shared" si="222"/>
        <v>0</v>
      </c>
      <c r="AT461" s="112">
        <f t="shared" si="235"/>
        <v>0</v>
      </c>
      <c r="AU461" s="112">
        <f t="shared" si="236"/>
        <v>0</v>
      </c>
      <c r="AV461" s="112">
        <f t="shared" si="237"/>
        <v>0</v>
      </c>
      <c r="AW461" s="112">
        <f t="shared" si="238"/>
        <v>0</v>
      </c>
      <c r="AX461" s="112">
        <f t="shared" si="239"/>
        <v>0</v>
      </c>
      <c r="AY461" s="112">
        <f t="shared" si="240"/>
        <v>0</v>
      </c>
      <c r="AZ461" s="112">
        <f t="shared" si="241"/>
        <v>0</v>
      </c>
      <c r="BA461" s="112">
        <f t="shared" si="242"/>
        <v>0</v>
      </c>
      <c r="BB461" s="112">
        <f t="shared" si="243"/>
        <v>0</v>
      </c>
      <c r="BC461" s="112">
        <f t="shared" si="244"/>
        <v>0</v>
      </c>
      <c r="BD461" s="112">
        <f t="shared" si="245"/>
        <v>0</v>
      </c>
      <c r="BE461" s="112">
        <f t="shared" si="246"/>
        <v>0</v>
      </c>
      <c r="BG461" s="112"/>
      <c r="BH461" s="184"/>
    </row>
    <row r="462" spans="1:60" x14ac:dyDescent="0.2">
      <c r="A462" t="s">
        <v>1248</v>
      </c>
      <c r="B462" t="s">
        <v>1269</v>
      </c>
      <c r="C462" s="2" t="s">
        <v>1270</v>
      </c>
      <c r="D462" s="2" t="s">
        <v>1271</v>
      </c>
      <c r="E462" s="2" t="s">
        <v>1272</v>
      </c>
      <c r="F462" s="2" t="s">
        <v>33</v>
      </c>
      <c r="G462" s="2" t="s">
        <v>1258</v>
      </c>
      <c r="H462" s="2" t="s">
        <v>1268</v>
      </c>
      <c r="I462" s="2" t="s">
        <v>1129</v>
      </c>
      <c r="J462" s="2" t="s">
        <v>3995</v>
      </c>
      <c r="K462" s="3">
        <v>94</v>
      </c>
      <c r="L462" s="25">
        <v>447.72</v>
      </c>
      <c r="M462" s="2" t="s">
        <v>2204</v>
      </c>
      <c r="N462" s="2" t="s">
        <v>66</v>
      </c>
      <c r="O462" s="3">
        <v>1</v>
      </c>
      <c r="P462" s="3">
        <v>31</v>
      </c>
      <c r="Q462" s="21">
        <f>SUMIF('On Orders'!$B:$B,$C462,'On Orders'!E:E)</f>
        <v>0</v>
      </c>
      <c r="R462" s="22">
        <f>SUMIF('On Orders'!$B:$B,$C462,'On Orders'!F:F)</f>
        <v>0</v>
      </c>
      <c r="S462" s="22">
        <f>SUMIF('On Orders'!$B:$B,$C462,'On Orders'!G:G)</f>
        <v>0</v>
      </c>
      <c r="T462" s="22">
        <f>SUMIF('On Orders'!$B:$B,$C462,'On Orders'!H:H)</f>
        <v>0</v>
      </c>
      <c r="U462" s="3">
        <f>IFERROR(VLOOKUP(B:B,'[1]SI vs ST'!$B:$P,15,0),0)</f>
        <v>0</v>
      </c>
      <c r="V462" s="3" cm="1">
        <f t="array" ref="V462">IFERROR(VLOOKUP(_xlfn.SINGLE(B:B),'[1]Pivot ST'!$D:$QP,{6,7,8,9,10,11},0),0)</f>
        <v>0</v>
      </c>
      <c r="W462" s="3"/>
      <c r="X462" s="3"/>
      <c r="Y462" s="3"/>
      <c r="Z462" s="3"/>
      <c r="AA462" s="3"/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1">
        <f t="shared" si="223"/>
        <v>-62</v>
      </c>
      <c r="AH462" s="26">
        <f t="shared" si="224"/>
        <v>0</v>
      </c>
      <c r="AI462" s="26">
        <f t="shared" si="225"/>
        <v>0</v>
      </c>
      <c r="AJ462" s="26">
        <f t="shared" si="226"/>
        <v>0</v>
      </c>
      <c r="AK462" s="26">
        <f t="shared" si="227"/>
        <v>0</v>
      </c>
      <c r="AL462" s="26">
        <f t="shared" si="228"/>
        <v>0</v>
      </c>
      <c r="AM462" s="30">
        <f t="shared" si="229"/>
        <v>0</v>
      </c>
      <c r="AN462" s="30">
        <f t="shared" si="230"/>
        <v>0</v>
      </c>
      <c r="AO462" s="30">
        <f t="shared" si="231"/>
        <v>0</v>
      </c>
      <c r="AP462" s="30">
        <f t="shared" si="232"/>
        <v>0</v>
      </c>
      <c r="AQ462" s="30">
        <f t="shared" si="233"/>
        <v>0</v>
      </c>
      <c r="AR462" s="30">
        <f t="shared" si="234"/>
        <v>0</v>
      </c>
      <c r="AS462" s="22">
        <f t="shared" si="222"/>
        <v>0</v>
      </c>
      <c r="AT462" s="112">
        <f t="shared" si="235"/>
        <v>0</v>
      </c>
      <c r="AU462" s="112">
        <f t="shared" si="236"/>
        <v>0</v>
      </c>
      <c r="AV462" s="112">
        <f t="shared" si="237"/>
        <v>0</v>
      </c>
      <c r="AW462" s="112">
        <f t="shared" si="238"/>
        <v>0</v>
      </c>
      <c r="AX462" s="112">
        <f t="shared" si="239"/>
        <v>0</v>
      </c>
      <c r="AY462" s="112">
        <f t="shared" si="240"/>
        <v>0</v>
      </c>
      <c r="AZ462" s="112">
        <f t="shared" si="241"/>
        <v>0</v>
      </c>
      <c r="BA462" s="112">
        <f t="shared" si="242"/>
        <v>0</v>
      </c>
      <c r="BB462" s="112">
        <f t="shared" si="243"/>
        <v>0</v>
      </c>
      <c r="BC462" s="112">
        <f t="shared" si="244"/>
        <v>0</v>
      </c>
      <c r="BD462" s="112">
        <f t="shared" si="245"/>
        <v>0</v>
      </c>
      <c r="BE462" s="112">
        <f t="shared" si="246"/>
        <v>0</v>
      </c>
      <c r="BG462" s="112"/>
      <c r="BH462" s="184"/>
    </row>
    <row r="463" spans="1:60" x14ac:dyDescent="0.2">
      <c r="A463" t="s">
        <v>1248</v>
      </c>
      <c r="B463" t="s">
        <v>1273</v>
      </c>
      <c r="C463" s="2" t="s">
        <v>1270</v>
      </c>
      <c r="D463" s="2" t="s">
        <v>1271</v>
      </c>
      <c r="E463" s="2" t="s">
        <v>1272</v>
      </c>
      <c r="F463" s="2" t="s">
        <v>33</v>
      </c>
      <c r="G463" s="2" t="s">
        <v>1258</v>
      </c>
      <c r="H463" s="2" t="s">
        <v>1268</v>
      </c>
      <c r="I463" s="2" t="s">
        <v>1129</v>
      </c>
      <c r="J463" s="2" t="s">
        <v>3995</v>
      </c>
      <c r="K463" s="3">
        <v>94</v>
      </c>
      <c r="L463" s="25">
        <v>447.72</v>
      </c>
      <c r="M463" s="2" t="s">
        <v>2204</v>
      </c>
      <c r="N463" s="2" t="s">
        <v>66</v>
      </c>
      <c r="O463" s="3">
        <v>0</v>
      </c>
      <c r="P463" s="3">
        <v>31</v>
      </c>
      <c r="Q463" s="21">
        <f>SUMIF('On Orders'!$B:$B,$C463,'On Orders'!E:E)</f>
        <v>0</v>
      </c>
      <c r="R463" s="22">
        <f>SUMIF('On Orders'!$B:$B,$C463,'On Orders'!F:F)</f>
        <v>0</v>
      </c>
      <c r="S463" s="22">
        <f>SUMIF('On Orders'!$B:$B,$C463,'On Orders'!G:G)</f>
        <v>0</v>
      </c>
      <c r="T463" s="22">
        <f>SUMIF('On Orders'!$B:$B,$C463,'On Orders'!H:H)</f>
        <v>0</v>
      </c>
      <c r="U463" s="3">
        <f>IFERROR(VLOOKUP(B:B,'[1]SI vs ST'!$B:$P,15,0),0)</f>
        <v>0</v>
      </c>
      <c r="V463" s="3" cm="1">
        <f t="array" ref="V463">IFERROR(VLOOKUP(_xlfn.SINGLE(B:B),'[1]Pivot ST'!$D:$QP,{6,7,8,9,10,11},0),0)</f>
        <v>0</v>
      </c>
      <c r="W463" s="3"/>
      <c r="X463" s="3"/>
      <c r="Y463" s="3"/>
      <c r="Z463" s="3"/>
      <c r="AA463" s="3"/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1">
        <f t="shared" si="223"/>
        <v>-63</v>
      </c>
      <c r="AH463" s="26">
        <f t="shared" si="224"/>
        <v>0</v>
      </c>
      <c r="AI463" s="26">
        <f t="shared" si="225"/>
        <v>0</v>
      </c>
      <c r="AJ463" s="26">
        <f t="shared" si="226"/>
        <v>0</v>
      </c>
      <c r="AK463" s="26">
        <f t="shared" si="227"/>
        <v>0</v>
      </c>
      <c r="AL463" s="26">
        <f t="shared" si="228"/>
        <v>0</v>
      </c>
      <c r="AM463" s="30">
        <f t="shared" si="229"/>
        <v>0</v>
      </c>
      <c r="AN463" s="30">
        <f t="shared" si="230"/>
        <v>0</v>
      </c>
      <c r="AO463" s="30">
        <f t="shared" si="231"/>
        <v>0</v>
      </c>
      <c r="AP463" s="30">
        <f t="shared" si="232"/>
        <v>0</v>
      </c>
      <c r="AQ463" s="30">
        <f t="shared" si="233"/>
        <v>0</v>
      </c>
      <c r="AR463" s="30">
        <f t="shared" si="234"/>
        <v>0</v>
      </c>
      <c r="AS463" s="22">
        <f t="shared" si="222"/>
        <v>0</v>
      </c>
      <c r="AT463" s="112">
        <f t="shared" si="235"/>
        <v>0</v>
      </c>
      <c r="AU463" s="112">
        <f t="shared" si="236"/>
        <v>0</v>
      </c>
      <c r="AV463" s="112">
        <f t="shared" si="237"/>
        <v>0</v>
      </c>
      <c r="AW463" s="112">
        <f t="shared" si="238"/>
        <v>0</v>
      </c>
      <c r="AX463" s="112">
        <f t="shared" si="239"/>
        <v>0</v>
      </c>
      <c r="AY463" s="112">
        <f t="shared" si="240"/>
        <v>0</v>
      </c>
      <c r="AZ463" s="112">
        <f t="shared" si="241"/>
        <v>0</v>
      </c>
      <c r="BA463" s="112">
        <f t="shared" si="242"/>
        <v>0</v>
      </c>
      <c r="BB463" s="112">
        <f t="shared" si="243"/>
        <v>0</v>
      </c>
      <c r="BC463" s="112">
        <f t="shared" si="244"/>
        <v>0</v>
      </c>
      <c r="BD463" s="112">
        <f t="shared" si="245"/>
        <v>0</v>
      </c>
      <c r="BE463" s="112">
        <f t="shared" si="246"/>
        <v>0</v>
      </c>
      <c r="BG463" s="112"/>
      <c r="BH463" s="184"/>
    </row>
    <row r="464" spans="1:60" x14ac:dyDescent="0.2">
      <c r="A464" t="s">
        <v>1248</v>
      </c>
      <c r="B464" t="s">
        <v>1274</v>
      </c>
      <c r="C464" s="2" t="s">
        <v>1275</v>
      </c>
      <c r="D464" s="2" t="s">
        <v>1276</v>
      </c>
      <c r="E464" s="2" t="s">
        <v>1277</v>
      </c>
      <c r="F464" s="2" t="s">
        <v>33</v>
      </c>
      <c r="G464" s="2" t="s">
        <v>1278</v>
      </c>
      <c r="H464" s="2" t="s">
        <v>1279</v>
      </c>
      <c r="I464" s="2" t="s">
        <v>1129</v>
      </c>
      <c r="J464" s="2" t="s">
        <v>3995</v>
      </c>
      <c r="K464" s="3">
        <v>94</v>
      </c>
      <c r="L464" s="25">
        <v>839.96</v>
      </c>
      <c r="M464" s="2" t="s">
        <v>2204</v>
      </c>
      <c r="N464" s="2" t="s">
        <v>66</v>
      </c>
      <c r="O464" s="3">
        <v>0</v>
      </c>
      <c r="P464" s="3">
        <v>45</v>
      </c>
      <c r="Q464" s="21">
        <f>SUMIF('On Orders'!$B:$B,$C464,'On Orders'!E:E)</f>
        <v>0</v>
      </c>
      <c r="R464" s="22">
        <f>SUMIF('On Orders'!$B:$B,$C464,'On Orders'!F:F)</f>
        <v>0</v>
      </c>
      <c r="S464" s="22">
        <f>SUMIF('On Orders'!$B:$B,$C464,'On Orders'!G:G)</f>
        <v>0</v>
      </c>
      <c r="T464" s="22">
        <f>SUMIF('On Orders'!$B:$B,$C464,'On Orders'!H:H)</f>
        <v>0</v>
      </c>
      <c r="U464" s="3">
        <f>IFERROR(VLOOKUP(B:B,'[1]SI vs ST'!$B:$P,15,0),0)</f>
        <v>0</v>
      </c>
      <c r="V464" s="3" cm="1">
        <f t="array" ref="V464">IFERROR(VLOOKUP(_xlfn.SINGLE(B:B),'[1]Pivot ST'!$D:$QP,{6,7,8,9,10,11},0),0)</f>
        <v>0</v>
      </c>
      <c r="W464" s="3"/>
      <c r="X464" s="3"/>
      <c r="Y464" s="3"/>
      <c r="Z464" s="3"/>
      <c r="AA464" s="3"/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1">
        <f t="shared" si="223"/>
        <v>-49</v>
      </c>
      <c r="AH464" s="26">
        <f t="shared" si="224"/>
        <v>0</v>
      </c>
      <c r="AI464" s="26">
        <f t="shared" si="225"/>
        <v>0</v>
      </c>
      <c r="AJ464" s="26">
        <f t="shared" si="226"/>
        <v>0</v>
      </c>
      <c r="AK464" s="26">
        <f t="shared" si="227"/>
        <v>0</v>
      </c>
      <c r="AL464" s="26">
        <f t="shared" si="228"/>
        <v>0</v>
      </c>
      <c r="AM464" s="30">
        <f t="shared" si="229"/>
        <v>0</v>
      </c>
      <c r="AN464" s="30">
        <f t="shared" si="230"/>
        <v>0</v>
      </c>
      <c r="AO464" s="30">
        <f t="shared" si="231"/>
        <v>0</v>
      </c>
      <c r="AP464" s="30">
        <f t="shared" si="232"/>
        <v>0</v>
      </c>
      <c r="AQ464" s="30">
        <f t="shared" si="233"/>
        <v>0</v>
      </c>
      <c r="AR464" s="30">
        <f t="shared" si="234"/>
        <v>0</v>
      </c>
      <c r="AS464" s="22">
        <f t="shared" si="222"/>
        <v>0</v>
      </c>
      <c r="AT464" s="112">
        <f t="shared" si="235"/>
        <v>0</v>
      </c>
      <c r="AU464" s="112">
        <f t="shared" si="236"/>
        <v>0</v>
      </c>
      <c r="AV464" s="112">
        <f t="shared" si="237"/>
        <v>0</v>
      </c>
      <c r="AW464" s="112">
        <f t="shared" si="238"/>
        <v>0</v>
      </c>
      <c r="AX464" s="112">
        <f t="shared" si="239"/>
        <v>0</v>
      </c>
      <c r="AY464" s="112">
        <f t="shared" si="240"/>
        <v>0</v>
      </c>
      <c r="AZ464" s="112">
        <f t="shared" si="241"/>
        <v>0</v>
      </c>
      <c r="BA464" s="112">
        <f t="shared" si="242"/>
        <v>0</v>
      </c>
      <c r="BB464" s="112">
        <f t="shared" si="243"/>
        <v>0</v>
      </c>
      <c r="BC464" s="112">
        <f t="shared" si="244"/>
        <v>0</v>
      </c>
      <c r="BD464" s="112">
        <f t="shared" si="245"/>
        <v>0</v>
      </c>
      <c r="BE464" s="112">
        <f t="shared" si="246"/>
        <v>0</v>
      </c>
      <c r="BG464" s="112"/>
      <c r="BH464" s="184"/>
    </row>
    <row r="465" spans="1:60" x14ac:dyDescent="0.2">
      <c r="A465" t="s">
        <v>1248</v>
      </c>
      <c r="B465" t="s">
        <v>1280</v>
      </c>
      <c r="C465" s="2" t="s">
        <v>1281</v>
      </c>
      <c r="D465" s="2" t="s">
        <v>1282</v>
      </c>
      <c r="E465" s="2" t="s">
        <v>1283</v>
      </c>
      <c r="F465" s="2" t="s">
        <v>33</v>
      </c>
      <c r="G465" s="2" t="s">
        <v>1278</v>
      </c>
      <c r="H465" s="2" t="s">
        <v>1284</v>
      </c>
      <c r="I465" s="2" t="s">
        <v>1129</v>
      </c>
      <c r="J465" s="2" t="s">
        <v>3995</v>
      </c>
      <c r="K465" s="3">
        <v>94</v>
      </c>
      <c r="L465" s="25">
        <v>1344.27</v>
      </c>
      <c r="M465" s="2" t="s">
        <v>2204</v>
      </c>
      <c r="N465" s="2" t="s">
        <v>66</v>
      </c>
      <c r="O465" s="3">
        <v>0</v>
      </c>
      <c r="P465" s="3">
        <v>18</v>
      </c>
      <c r="Q465" s="21">
        <f>SUMIF('On Orders'!$B:$B,$C465,'On Orders'!E:E)</f>
        <v>0</v>
      </c>
      <c r="R465" s="22">
        <f>SUMIF('On Orders'!$B:$B,$C465,'On Orders'!F:F)</f>
        <v>0</v>
      </c>
      <c r="S465" s="22">
        <f>SUMIF('On Orders'!$B:$B,$C465,'On Orders'!G:G)</f>
        <v>0</v>
      </c>
      <c r="T465" s="22">
        <f>SUMIF('On Orders'!$B:$B,$C465,'On Orders'!H:H)</f>
        <v>0</v>
      </c>
      <c r="U465" s="3">
        <f>IFERROR(VLOOKUP(B:B,'[1]SI vs ST'!$B:$P,15,0),0)</f>
        <v>0</v>
      </c>
      <c r="V465" s="3" cm="1">
        <f t="array" ref="V465">IFERROR(VLOOKUP(_xlfn.SINGLE(B:B),'[1]Pivot ST'!$D:$QP,{6,7,8,9,10,11},0),0)</f>
        <v>0</v>
      </c>
      <c r="W465" s="3"/>
      <c r="X465" s="3"/>
      <c r="Y465" s="3"/>
      <c r="Z465" s="3"/>
      <c r="AA465" s="3"/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1">
        <f t="shared" si="223"/>
        <v>-76</v>
      </c>
      <c r="AH465" s="26">
        <f t="shared" si="224"/>
        <v>0</v>
      </c>
      <c r="AI465" s="26">
        <f t="shared" si="225"/>
        <v>0</v>
      </c>
      <c r="AJ465" s="26">
        <f t="shared" si="226"/>
        <v>0</v>
      </c>
      <c r="AK465" s="26">
        <f t="shared" si="227"/>
        <v>0</v>
      </c>
      <c r="AL465" s="26">
        <f t="shared" si="228"/>
        <v>0</v>
      </c>
      <c r="AM465" s="30">
        <f t="shared" si="229"/>
        <v>0</v>
      </c>
      <c r="AN465" s="30">
        <f t="shared" si="230"/>
        <v>0</v>
      </c>
      <c r="AO465" s="30">
        <f t="shared" si="231"/>
        <v>0</v>
      </c>
      <c r="AP465" s="30">
        <f t="shared" si="232"/>
        <v>0</v>
      </c>
      <c r="AQ465" s="30">
        <f t="shared" si="233"/>
        <v>0</v>
      </c>
      <c r="AR465" s="30">
        <f t="shared" si="234"/>
        <v>0</v>
      </c>
      <c r="AS465" s="22">
        <f t="shared" si="222"/>
        <v>0</v>
      </c>
      <c r="AT465" s="112">
        <f t="shared" si="235"/>
        <v>0</v>
      </c>
      <c r="AU465" s="112">
        <f t="shared" si="236"/>
        <v>0</v>
      </c>
      <c r="AV465" s="112">
        <f t="shared" si="237"/>
        <v>0</v>
      </c>
      <c r="AW465" s="112">
        <f t="shared" si="238"/>
        <v>0</v>
      </c>
      <c r="AX465" s="112">
        <f t="shared" si="239"/>
        <v>0</v>
      </c>
      <c r="AY465" s="112">
        <f t="shared" si="240"/>
        <v>0</v>
      </c>
      <c r="AZ465" s="112">
        <f t="shared" si="241"/>
        <v>0</v>
      </c>
      <c r="BA465" s="112">
        <f t="shared" si="242"/>
        <v>0</v>
      </c>
      <c r="BB465" s="112">
        <f t="shared" si="243"/>
        <v>0</v>
      </c>
      <c r="BC465" s="112">
        <f t="shared" si="244"/>
        <v>0</v>
      </c>
      <c r="BD465" s="112">
        <f t="shared" si="245"/>
        <v>0</v>
      </c>
      <c r="BE465" s="112">
        <f t="shared" si="246"/>
        <v>0</v>
      </c>
      <c r="BG465" s="112"/>
      <c r="BH465" s="184"/>
    </row>
    <row r="466" spans="1:60" x14ac:dyDescent="0.2">
      <c r="A466" t="s">
        <v>1248</v>
      </c>
      <c r="B466" t="s">
        <v>1285</v>
      </c>
      <c r="C466" s="2" t="s">
        <v>1286</v>
      </c>
      <c r="D466" s="2" t="s">
        <v>1287</v>
      </c>
      <c r="E466" s="2" t="s">
        <v>1288</v>
      </c>
      <c r="F466" s="2" t="s">
        <v>33</v>
      </c>
      <c r="G466" s="2" t="s">
        <v>1278</v>
      </c>
      <c r="H466" s="2" t="s">
        <v>1289</v>
      </c>
      <c r="I466" s="2" t="s">
        <v>1129</v>
      </c>
      <c r="J466" s="2" t="s">
        <v>3995</v>
      </c>
      <c r="K466" s="3">
        <v>94</v>
      </c>
      <c r="L466" s="25">
        <v>1344.27</v>
      </c>
      <c r="M466" s="2" t="s">
        <v>2204</v>
      </c>
      <c r="N466" s="2" t="s">
        <v>66</v>
      </c>
      <c r="O466" s="3">
        <v>0</v>
      </c>
      <c r="P466" s="3">
        <v>0</v>
      </c>
      <c r="Q466" s="21">
        <f>SUMIF('On Orders'!$B:$B,$C466,'On Orders'!E:E)</f>
        <v>0</v>
      </c>
      <c r="R466" s="22">
        <f>SUMIF('On Orders'!$B:$B,$C466,'On Orders'!F:F)</f>
        <v>0</v>
      </c>
      <c r="S466" s="22">
        <f>SUMIF('On Orders'!$B:$B,$C466,'On Orders'!G:G)</f>
        <v>0</v>
      </c>
      <c r="T466" s="22">
        <f>SUMIF('On Orders'!$B:$B,$C466,'On Orders'!H:H)</f>
        <v>0</v>
      </c>
      <c r="U466" s="3">
        <f>IFERROR(VLOOKUP(B:B,'[1]SI vs ST'!$B:$P,15,0),0)</f>
        <v>0</v>
      </c>
      <c r="V466" s="3" cm="1">
        <f t="array" ref="V466">IFERROR(VLOOKUP(_xlfn.SINGLE(B:B),'[1]Pivot ST'!$D:$QP,{6,7,8,9,10,11},0),0)</f>
        <v>0</v>
      </c>
      <c r="W466" s="3"/>
      <c r="X466" s="3"/>
      <c r="Y466" s="3"/>
      <c r="Z466" s="3"/>
      <c r="AA466" s="3"/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1">
        <f t="shared" si="223"/>
        <v>-94</v>
      </c>
      <c r="AH466" s="26">
        <f t="shared" si="224"/>
        <v>0</v>
      </c>
      <c r="AI466" s="26">
        <f t="shared" si="225"/>
        <v>0</v>
      </c>
      <c r="AJ466" s="26">
        <f t="shared" si="226"/>
        <v>0</v>
      </c>
      <c r="AK466" s="26">
        <f t="shared" si="227"/>
        <v>0</v>
      </c>
      <c r="AL466" s="26">
        <f t="shared" si="228"/>
        <v>0</v>
      </c>
      <c r="AM466" s="30">
        <f t="shared" si="229"/>
        <v>0</v>
      </c>
      <c r="AN466" s="30">
        <f t="shared" si="230"/>
        <v>0</v>
      </c>
      <c r="AO466" s="30">
        <f t="shared" si="231"/>
        <v>0</v>
      </c>
      <c r="AP466" s="30">
        <f t="shared" si="232"/>
        <v>0</v>
      </c>
      <c r="AQ466" s="30">
        <f t="shared" si="233"/>
        <v>0</v>
      </c>
      <c r="AR466" s="30">
        <f t="shared" si="234"/>
        <v>0</v>
      </c>
      <c r="AS466" s="22">
        <f t="shared" si="222"/>
        <v>0</v>
      </c>
      <c r="AT466" s="112">
        <f t="shared" si="235"/>
        <v>0</v>
      </c>
      <c r="AU466" s="112">
        <f t="shared" si="236"/>
        <v>0</v>
      </c>
      <c r="AV466" s="112">
        <f t="shared" si="237"/>
        <v>0</v>
      </c>
      <c r="AW466" s="112">
        <f t="shared" si="238"/>
        <v>0</v>
      </c>
      <c r="AX466" s="112">
        <f t="shared" si="239"/>
        <v>0</v>
      </c>
      <c r="AY466" s="112">
        <f t="shared" si="240"/>
        <v>0</v>
      </c>
      <c r="AZ466" s="112">
        <f t="shared" si="241"/>
        <v>0</v>
      </c>
      <c r="BA466" s="112">
        <f t="shared" si="242"/>
        <v>0</v>
      </c>
      <c r="BB466" s="112">
        <f t="shared" si="243"/>
        <v>0</v>
      </c>
      <c r="BC466" s="112">
        <f t="shared" si="244"/>
        <v>0</v>
      </c>
      <c r="BD466" s="112">
        <f t="shared" si="245"/>
        <v>0</v>
      </c>
      <c r="BE466" s="112">
        <f t="shared" si="246"/>
        <v>0</v>
      </c>
      <c r="BG466" s="112"/>
      <c r="BH466" s="184"/>
    </row>
    <row r="467" spans="1:60" x14ac:dyDescent="0.2">
      <c r="A467" t="s">
        <v>1248</v>
      </c>
      <c r="B467" t="s">
        <v>1290</v>
      </c>
      <c r="C467" s="2" t="s">
        <v>1291</v>
      </c>
      <c r="D467" s="2" t="s">
        <v>1292</v>
      </c>
      <c r="E467" s="2" t="s">
        <v>1293</v>
      </c>
      <c r="F467" s="2" t="s">
        <v>33</v>
      </c>
      <c r="G467" s="2" t="s">
        <v>1278</v>
      </c>
      <c r="H467" s="2" t="s">
        <v>1294</v>
      </c>
      <c r="I467" s="2" t="s">
        <v>1129</v>
      </c>
      <c r="J467" s="2" t="s">
        <v>3995</v>
      </c>
      <c r="K467" s="3">
        <v>94</v>
      </c>
      <c r="L467" s="25">
        <v>1680.47</v>
      </c>
      <c r="M467" s="2" t="s">
        <v>2204</v>
      </c>
      <c r="N467" s="2" t="s">
        <v>66</v>
      </c>
      <c r="O467" s="3">
        <v>0</v>
      </c>
      <c r="P467" s="3">
        <v>3</v>
      </c>
      <c r="Q467" s="21">
        <f>SUMIF('On Orders'!$B:$B,$C467,'On Orders'!E:E)</f>
        <v>0</v>
      </c>
      <c r="R467" s="22">
        <f>SUMIF('On Orders'!$B:$B,$C467,'On Orders'!F:F)</f>
        <v>0</v>
      </c>
      <c r="S467" s="22">
        <f>SUMIF('On Orders'!$B:$B,$C467,'On Orders'!G:G)</f>
        <v>0</v>
      </c>
      <c r="T467" s="22">
        <f>SUMIF('On Orders'!$B:$B,$C467,'On Orders'!H:H)</f>
        <v>0</v>
      </c>
      <c r="U467" s="3">
        <f>IFERROR(VLOOKUP(B:B,'[1]SI vs ST'!$B:$P,15,0),0)</f>
        <v>0</v>
      </c>
      <c r="V467" s="3" cm="1">
        <f t="array" ref="V467">IFERROR(VLOOKUP(_xlfn.SINGLE(B:B),'[1]Pivot ST'!$D:$QP,{6,7,8,9,10,11},0),0)</f>
        <v>0</v>
      </c>
      <c r="W467" s="3"/>
      <c r="X467" s="3"/>
      <c r="Y467" s="3"/>
      <c r="Z467" s="3"/>
      <c r="AA467" s="3"/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1">
        <f t="shared" si="223"/>
        <v>-91</v>
      </c>
      <c r="AH467" s="26">
        <f t="shared" si="224"/>
        <v>0</v>
      </c>
      <c r="AI467" s="26">
        <f t="shared" si="225"/>
        <v>0</v>
      </c>
      <c r="AJ467" s="26">
        <f t="shared" si="226"/>
        <v>0</v>
      </c>
      <c r="AK467" s="26">
        <f t="shared" si="227"/>
        <v>0</v>
      </c>
      <c r="AL467" s="26">
        <f t="shared" si="228"/>
        <v>0</v>
      </c>
      <c r="AM467" s="30">
        <f t="shared" si="229"/>
        <v>0</v>
      </c>
      <c r="AN467" s="30">
        <f t="shared" si="230"/>
        <v>0</v>
      </c>
      <c r="AO467" s="30">
        <f t="shared" si="231"/>
        <v>0</v>
      </c>
      <c r="AP467" s="30">
        <f t="shared" si="232"/>
        <v>0</v>
      </c>
      <c r="AQ467" s="30">
        <f t="shared" si="233"/>
        <v>0</v>
      </c>
      <c r="AR467" s="30">
        <f t="shared" si="234"/>
        <v>0</v>
      </c>
      <c r="AS467" s="22">
        <f t="shared" si="222"/>
        <v>0</v>
      </c>
      <c r="AT467" s="112">
        <f t="shared" si="235"/>
        <v>0</v>
      </c>
      <c r="AU467" s="112">
        <f t="shared" si="236"/>
        <v>0</v>
      </c>
      <c r="AV467" s="112">
        <f t="shared" si="237"/>
        <v>0</v>
      </c>
      <c r="AW467" s="112">
        <f t="shared" si="238"/>
        <v>0</v>
      </c>
      <c r="AX467" s="112">
        <f t="shared" si="239"/>
        <v>0</v>
      </c>
      <c r="AY467" s="112">
        <f t="shared" si="240"/>
        <v>0</v>
      </c>
      <c r="AZ467" s="112">
        <f t="shared" si="241"/>
        <v>0</v>
      </c>
      <c r="BA467" s="112">
        <f t="shared" si="242"/>
        <v>0</v>
      </c>
      <c r="BB467" s="112">
        <f t="shared" si="243"/>
        <v>0</v>
      </c>
      <c r="BC467" s="112">
        <f t="shared" si="244"/>
        <v>0</v>
      </c>
      <c r="BD467" s="112">
        <f t="shared" si="245"/>
        <v>0</v>
      </c>
      <c r="BE467" s="112">
        <f t="shared" si="246"/>
        <v>0</v>
      </c>
      <c r="BG467" s="112"/>
      <c r="BH467" s="184"/>
    </row>
    <row r="468" spans="1:60" x14ac:dyDescent="0.2">
      <c r="A468" t="s">
        <v>1248</v>
      </c>
      <c r="B468" t="s">
        <v>1295</v>
      </c>
      <c r="C468" s="2" t="s">
        <v>1296</v>
      </c>
      <c r="D468" s="2" t="s">
        <v>1297</v>
      </c>
      <c r="E468" s="2" t="s">
        <v>1298</v>
      </c>
      <c r="F468" s="2" t="s">
        <v>4030</v>
      </c>
      <c r="G468" s="2" t="s">
        <v>621</v>
      </c>
      <c r="H468" s="2" t="s">
        <v>1248</v>
      </c>
      <c r="I468" s="2" t="s">
        <v>1129</v>
      </c>
      <c r="J468" s="2" t="s">
        <v>3995</v>
      </c>
      <c r="K468" s="3">
        <v>94</v>
      </c>
      <c r="L468" s="25">
        <v>559.78</v>
      </c>
      <c r="M468" s="2" t="s">
        <v>2204</v>
      </c>
      <c r="N468" s="2" t="s">
        <v>66</v>
      </c>
      <c r="O468" s="3">
        <v>4</v>
      </c>
      <c r="P468" s="3">
        <v>109</v>
      </c>
      <c r="Q468" s="21">
        <f>SUMIF('On Orders'!$B:$B,$C468,'On Orders'!E:E)</f>
        <v>0</v>
      </c>
      <c r="R468" s="22">
        <f>SUMIF('On Orders'!$B:$B,$C468,'On Orders'!F:F)</f>
        <v>0</v>
      </c>
      <c r="S468" s="22">
        <f>SUMIF('On Orders'!$B:$B,$C468,'On Orders'!G:G)</f>
        <v>0</v>
      </c>
      <c r="T468" s="22">
        <f>SUMIF('On Orders'!$B:$B,$C468,'On Orders'!H:H)</f>
        <v>0</v>
      </c>
      <c r="U468" s="3">
        <f>IFERROR(VLOOKUP(B:B,'[1]SI vs ST'!$B:$P,15,0),0)</f>
        <v>0</v>
      </c>
      <c r="V468" s="3" cm="1">
        <f t="array" ref="V468:AA468">IFERROR(VLOOKUP(_xlfn.SINGLE(B:B),'[1]Pivot ST'!$D:$QP,{6,7,8,9,10,11},0),0)</f>
        <v>0</v>
      </c>
      <c r="W468" s="3">
        <v>0</v>
      </c>
      <c r="X468" s="3">
        <v>0</v>
      </c>
      <c r="Y468" s="3">
        <v>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1">
        <f t="shared" si="223"/>
        <v>19</v>
      </c>
      <c r="AH468" s="26">
        <f t="shared" si="224"/>
        <v>19</v>
      </c>
      <c r="AI468" s="26">
        <f t="shared" si="225"/>
        <v>19</v>
      </c>
      <c r="AJ468" s="26">
        <f t="shared" si="226"/>
        <v>19</v>
      </c>
      <c r="AK468" s="26">
        <f t="shared" si="227"/>
        <v>19</v>
      </c>
      <c r="AL468" s="26">
        <f t="shared" si="228"/>
        <v>19</v>
      </c>
      <c r="AM468" s="30">
        <f t="shared" si="229"/>
        <v>0</v>
      </c>
      <c r="AN468" s="30">
        <f t="shared" si="230"/>
        <v>0</v>
      </c>
      <c r="AO468" s="30">
        <f t="shared" si="231"/>
        <v>0</v>
      </c>
      <c r="AP468" s="30">
        <f t="shared" si="232"/>
        <v>0</v>
      </c>
      <c r="AQ468" s="30">
        <f t="shared" si="233"/>
        <v>0</v>
      </c>
      <c r="AR468" s="30">
        <f t="shared" si="234"/>
        <v>0</v>
      </c>
      <c r="AS468" s="22">
        <f t="shared" si="222"/>
        <v>0</v>
      </c>
      <c r="AT468" s="112">
        <f t="shared" si="235"/>
        <v>0</v>
      </c>
      <c r="AU468" s="112">
        <f t="shared" si="236"/>
        <v>0</v>
      </c>
      <c r="AV468" s="112">
        <f t="shared" si="237"/>
        <v>0</v>
      </c>
      <c r="AW468" s="112">
        <f t="shared" si="238"/>
        <v>0</v>
      </c>
      <c r="AX468" s="112">
        <f t="shared" si="239"/>
        <v>559.78</v>
      </c>
      <c r="AY468" s="112">
        <f t="shared" si="240"/>
        <v>0</v>
      </c>
      <c r="AZ468" s="112">
        <f t="shared" si="241"/>
        <v>0</v>
      </c>
      <c r="BA468" s="112">
        <f t="shared" si="242"/>
        <v>0</v>
      </c>
      <c r="BB468" s="112">
        <f t="shared" si="243"/>
        <v>0</v>
      </c>
      <c r="BC468" s="112">
        <f t="shared" si="244"/>
        <v>0</v>
      </c>
      <c r="BD468" s="112">
        <f t="shared" si="245"/>
        <v>0</v>
      </c>
      <c r="BE468" s="112">
        <f t="shared" si="246"/>
        <v>0</v>
      </c>
      <c r="BG468" s="112"/>
      <c r="BH468" s="184"/>
    </row>
    <row r="469" spans="1:60" x14ac:dyDescent="0.2">
      <c r="A469" t="s">
        <v>1248</v>
      </c>
      <c r="B469" t="s">
        <v>1299</v>
      </c>
      <c r="C469" s="2" t="s">
        <v>1300</v>
      </c>
      <c r="D469" s="2" t="s">
        <v>1301</v>
      </c>
      <c r="E469" s="2" t="s">
        <v>1302</v>
      </c>
      <c r="F469" s="2" t="s">
        <v>4030</v>
      </c>
      <c r="G469" s="2" t="s">
        <v>621</v>
      </c>
      <c r="H469" s="2" t="s">
        <v>1248</v>
      </c>
      <c r="I469" s="2" t="s">
        <v>1129</v>
      </c>
      <c r="J469" s="2" t="s">
        <v>3995</v>
      </c>
      <c r="K469" s="3">
        <v>94</v>
      </c>
      <c r="L469" s="25">
        <v>671.85</v>
      </c>
      <c r="M469" s="2" t="s">
        <v>2204</v>
      </c>
      <c r="N469" s="2" t="s">
        <v>66</v>
      </c>
      <c r="O469" s="3">
        <v>0</v>
      </c>
      <c r="P469" s="3">
        <v>0</v>
      </c>
      <c r="Q469" s="21">
        <f>SUMIF('On Orders'!$B:$B,$C469,'On Orders'!E:E)</f>
        <v>0</v>
      </c>
      <c r="R469" s="22">
        <f>SUMIF('On Orders'!$B:$B,$C469,'On Orders'!F:F)</f>
        <v>0</v>
      </c>
      <c r="S469" s="22">
        <f>SUMIF('On Orders'!$B:$B,$C469,'On Orders'!G:G)</f>
        <v>0</v>
      </c>
      <c r="T469" s="22">
        <f>SUMIF('On Orders'!$B:$B,$C469,'On Orders'!H:H)</f>
        <v>0</v>
      </c>
      <c r="U469" s="3">
        <f>IFERROR(VLOOKUP(B:B,'[1]SI vs ST'!$B:$P,15,0),0)</f>
        <v>0</v>
      </c>
      <c r="V469" s="3" cm="1">
        <f t="array" ref="V469">IFERROR(VLOOKUP(_xlfn.SINGLE(B:B),'[1]Pivot ST'!$D:$QP,{6,7,8,9,10,11},0),0)</f>
        <v>0</v>
      </c>
      <c r="W469" s="3"/>
      <c r="X469" s="3"/>
      <c r="Y469" s="3"/>
      <c r="Z469" s="3"/>
      <c r="AA469" s="3"/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1">
        <f t="shared" si="223"/>
        <v>-94</v>
      </c>
      <c r="AH469" s="26">
        <f t="shared" si="224"/>
        <v>0</v>
      </c>
      <c r="AI469" s="26">
        <f t="shared" si="225"/>
        <v>0</v>
      </c>
      <c r="AJ469" s="26">
        <f t="shared" si="226"/>
        <v>0</v>
      </c>
      <c r="AK469" s="26">
        <f t="shared" si="227"/>
        <v>0</v>
      </c>
      <c r="AL469" s="26">
        <f t="shared" si="228"/>
        <v>0</v>
      </c>
      <c r="AM469" s="30">
        <f t="shared" si="229"/>
        <v>0</v>
      </c>
      <c r="AN469" s="30">
        <f t="shared" si="230"/>
        <v>0</v>
      </c>
      <c r="AO469" s="30">
        <f t="shared" si="231"/>
        <v>0</v>
      </c>
      <c r="AP469" s="30">
        <f t="shared" si="232"/>
        <v>0</v>
      </c>
      <c r="AQ469" s="30">
        <f t="shared" si="233"/>
        <v>0</v>
      </c>
      <c r="AR469" s="30">
        <f t="shared" si="234"/>
        <v>0</v>
      </c>
      <c r="AS469" s="22">
        <f t="shared" si="222"/>
        <v>0</v>
      </c>
      <c r="AT469" s="112">
        <f t="shared" si="235"/>
        <v>0</v>
      </c>
      <c r="AU469" s="112">
        <f t="shared" si="236"/>
        <v>0</v>
      </c>
      <c r="AV469" s="112">
        <f t="shared" si="237"/>
        <v>0</v>
      </c>
      <c r="AW469" s="112">
        <f t="shared" si="238"/>
        <v>0</v>
      </c>
      <c r="AX469" s="112">
        <f t="shared" si="239"/>
        <v>0</v>
      </c>
      <c r="AY469" s="112">
        <f t="shared" si="240"/>
        <v>0</v>
      </c>
      <c r="AZ469" s="112">
        <f t="shared" si="241"/>
        <v>0</v>
      </c>
      <c r="BA469" s="112">
        <f t="shared" si="242"/>
        <v>0</v>
      </c>
      <c r="BB469" s="112">
        <f t="shared" si="243"/>
        <v>0</v>
      </c>
      <c r="BC469" s="112">
        <f t="shared" si="244"/>
        <v>0</v>
      </c>
      <c r="BD469" s="112">
        <f t="shared" si="245"/>
        <v>0</v>
      </c>
      <c r="BE469" s="112">
        <f t="shared" si="246"/>
        <v>0</v>
      </c>
      <c r="BG469" s="112"/>
      <c r="BH469" s="184"/>
    </row>
    <row r="470" spans="1:60" x14ac:dyDescent="0.2">
      <c r="A470" t="s">
        <v>1303</v>
      </c>
      <c r="B470" t="s">
        <v>1304</v>
      </c>
      <c r="C470" s="2">
        <v>15559</v>
      </c>
      <c r="D470" s="2" t="s">
        <v>1305</v>
      </c>
      <c r="E470" s="2" t="s">
        <v>1306</v>
      </c>
      <c r="F470" s="2" t="s">
        <v>33</v>
      </c>
      <c r="G470" s="2" t="s">
        <v>1307</v>
      </c>
      <c r="H470" s="2" t="s">
        <v>1308</v>
      </c>
      <c r="I470" s="2" t="s">
        <v>1129</v>
      </c>
      <c r="J470" s="2" t="s">
        <v>3995</v>
      </c>
      <c r="K470" s="3">
        <v>94</v>
      </c>
      <c r="L470" s="25">
        <v>258.11</v>
      </c>
      <c r="M470" s="2" t="s">
        <v>2204</v>
      </c>
      <c r="N470" s="2" t="s">
        <v>66</v>
      </c>
      <c r="O470" s="3">
        <v>54</v>
      </c>
      <c r="P470" s="3">
        <v>0</v>
      </c>
      <c r="Q470" s="21">
        <f>SUMIF('On Orders'!$B:$B,$C470,'On Orders'!E:E)</f>
        <v>0</v>
      </c>
      <c r="R470" s="22">
        <f>SUMIF('On Orders'!$B:$B,$C470,'On Orders'!F:F)</f>
        <v>0</v>
      </c>
      <c r="S470" s="22">
        <f>SUMIF('On Orders'!$B:$B,$C470,'On Orders'!G:G)</f>
        <v>0</v>
      </c>
      <c r="T470" s="22">
        <f>SUMIF('On Orders'!$B:$B,$C470,'On Orders'!H:H)</f>
        <v>0</v>
      </c>
      <c r="U470" s="3">
        <f>IFERROR(VLOOKUP(B:B,'[1]SI vs ST'!$B:$P,15,0),0)</f>
        <v>0</v>
      </c>
      <c r="V470" s="3" cm="1">
        <f t="array" ref="V470">IFERROR(VLOOKUP(_xlfn.SINGLE(B:B),'[1]Pivot ST'!$D:$QP,{6,7,8,9,10,11},0),0)</f>
        <v>0</v>
      </c>
      <c r="W470" s="3"/>
      <c r="X470" s="3"/>
      <c r="Y470" s="3"/>
      <c r="Z470" s="3"/>
      <c r="AA470" s="3"/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1">
        <f t="shared" si="223"/>
        <v>-40</v>
      </c>
      <c r="AH470" s="26">
        <f t="shared" si="224"/>
        <v>0</v>
      </c>
      <c r="AI470" s="26">
        <f t="shared" si="225"/>
        <v>0</v>
      </c>
      <c r="AJ470" s="26">
        <f t="shared" si="226"/>
        <v>0</v>
      </c>
      <c r="AK470" s="26">
        <f t="shared" si="227"/>
        <v>0</v>
      </c>
      <c r="AL470" s="26">
        <f t="shared" si="228"/>
        <v>0</v>
      </c>
      <c r="AM470" s="30">
        <f t="shared" si="229"/>
        <v>0</v>
      </c>
      <c r="AN470" s="30">
        <f t="shared" si="230"/>
        <v>0</v>
      </c>
      <c r="AO470" s="30">
        <f t="shared" si="231"/>
        <v>0</v>
      </c>
      <c r="AP470" s="30">
        <f t="shared" si="232"/>
        <v>0</v>
      </c>
      <c r="AQ470" s="30">
        <f t="shared" si="233"/>
        <v>0</v>
      </c>
      <c r="AR470" s="30">
        <f t="shared" si="234"/>
        <v>0</v>
      </c>
      <c r="AS470" s="22">
        <f t="shared" si="222"/>
        <v>0</v>
      </c>
      <c r="AT470" s="112">
        <f t="shared" si="235"/>
        <v>0</v>
      </c>
      <c r="AU470" s="112">
        <f t="shared" si="236"/>
        <v>0</v>
      </c>
      <c r="AV470" s="112">
        <f t="shared" si="237"/>
        <v>0</v>
      </c>
      <c r="AW470" s="112">
        <f t="shared" si="238"/>
        <v>0</v>
      </c>
      <c r="AX470" s="112">
        <f t="shared" si="239"/>
        <v>0</v>
      </c>
      <c r="AY470" s="112">
        <f t="shared" si="240"/>
        <v>0</v>
      </c>
      <c r="AZ470" s="112">
        <f t="shared" si="241"/>
        <v>0</v>
      </c>
      <c r="BA470" s="112">
        <f t="shared" si="242"/>
        <v>0</v>
      </c>
      <c r="BB470" s="112">
        <f t="shared" si="243"/>
        <v>0</v>
      </c>
      <c r="BC470" s="112">
        <f t="shared" si="244"/>
        <v>0</v>
      </c>
      <c r="BD470" s="112">
        <f t="shared" si="245"/>
        <v>0</v>
      </c>
      <c r="BE470" s="112">
        <f t="shared" si="246"/>
        <v>0</v>
      </c>
      <c r="BG470" s="112"/>
      <c r="BH470" s="184"/>
    </row>
    <row r="471" spans="1:60" x14ac:dyDescent="0.2">
      <c r="A471" t="s">
        <v>1303</v>
      </c>
      <c r="B471" t="s">
        <v>1309</v>
      </c>
      <c r="C471" s="2">
        <v>15351</v>
      </c>
      <c r="D471" s="2" t="s">
        <v>1310</v>
      </c>
      <c r="E471" s="2" t="s">
        <v>1311</v>
      </c>
      <c r="F471" t="s">
        <v>4030</v>
      </c>
      <c r="G471" s="2" t="s">
        <v>1312</v>
      </c>
      <c r="H471" s="2" t="s">
        <v>1313</v>
      </c>
      <c r="I471" s="2" t="s">
        <v>1129</v>
      </c>
      <c r="J471" s="2" t="s">
        <v>3995</v>
      </c>
      <c r="K471" s="3">
        <v>94</v>
      </c>
      <c r="L471" s="25">
        <v>982.24</v>
      </c>
      <c r="M471" s="2" t="s">
        <v>2204</v>
      </c>
      <c r="N471" s="2" t="s">
        <v>66</v>
      </c>
      <c r="O471" s="3">
        <v>0</v>
      </c>
      <c r="P471" s="3">
        <v>0</v>
      </c>
      <c r="Q471" s="21">
        <f>SUMIF('On Orders'!$B:$B,$C471,'On Orders'!E:E)</f>
        <v>0</v>
      </c>
      <c r="R471" s="22">
        <f>SUMIF('On Orders'!$B:$B,$C471,'On Orders'!F:F)</f>
        <v>0</v>
      </c>
      <c r="S471" s="22">
        <f>SUMIF('On Orders'!$B:$B,$C471,'On Orders'!G:G)</f>
        <v>0</v>
      </c>
      <c r="T471" s="22">
        <f>SUMIF('On Orders'!$B:$B,$C471,'On Orders'!H:H)</f>
        <v>0</v>
      </c>
      <c r="U471" s="3">
        <f>IFERROR(VLOOKUP(B:B,'[1]SI vs ST'!$B:$P,15,0),0)</f>
        <v>0</v>
      </c>
      <c r="V471" s="3" cm="1">
        <f t="array" ref="V471">IFERROR(VLOOKUP(_xlfn.SINGLE(B:B),'[1]Pivot ST'!$D:$QP,{6,7,8,9,10,11},0),0)</f>
        <v>0</v>
      </c>
      <c r="W471" s="3"/>
      <c r="X471" s="3"/>
      <c r="Y471" s="3"/>
      <c r="Z471" s="3"/>
      <c r="AA471" s="3"/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1">
        <f t="shared" si="223"/>
        <v>-94</v>
      </c>
      <c r="AH471" s="26">
        <f t="shared" si="224"/>
        <v>0</v>
      </c>
      <c r="AI471" s="26">
        <f t="shared" si="225"/>
        <v>0</v>
      </c>
      <c r="AJ471" s="26">
        <f t="shared" si="226"/>
        <v>0</v>
      </c>
      <c r="AK471" s="26">
        <f t="shared" si="227"/>
        <v>0</v>
      </c>
      <c r="AL471" s="26">
        <f t="shared" si="228"/>
        <v>0</v>
      </c>
      <c r="AM471" s="30">
        <f t="shared" si="229"/>
        <v>0</v>
      </c>
      <c r="AN471" s="30">
        <f t="shared" si="230"/>
        <v>0</v>
      </c>
      <c r="AO471" s="30">
        <f t="shared" si="231"/>
        <v>0</v>
      </c>
      <c r="AP471" s="30">
        <f t="shared" si="232"/>
        <v>0</v>
      </c>
      <c r="AQ471" s="30">
        <f t="shared" si="233"/>
        <v>0</v>
      </c>
      <c r="AR471" s="30">
        <f t="shared" si="234"/>
        <v>0</v>
      </c>
      <c r="AS471" s="22">
        <f t="shared" si="222"/>
        <v>0</v>
      </c>
      <c r="AT471" s="112">
        <f t="shared" si="235"/>
        <v>0</v>
      </c>
      <c r="AU471" s="112">
        <f t="shared" si="236"/>
        <v>0</v>
      </c>
      <c r="AV471" s="112">
        <f t="shared" si="237"/>
        <v>0</v>
      </c>
      <c r="AW471" s="112">
        <f t="shared" si="238"/>
        <v>0</v>
      </c>
      <c r="AX471" s="112">
        <f t="shared" si="239"/>
        <v>0</v>
      </c>
      <c r="AY471" s="112">
        <f t="shared" si="240"/>
        <v>0</v>
      </c>
      <c r="AZ471" s="112">
        <f t="shared" si="241"/>
        <v>0</v>
      </c>
      <c r="BA471" s="112">
        <f t="shared" si="242"/>
        <v>0</v>
      </c>
      <c r="BB471" s="112">
        <f t="shared" si="243"/>
        <v>0</v>
      </c>
      <c r="BC471" s="112">
        <f t="shared" si="244"/>
        <v>0</v>
      </c>
      <c r="BD471" s="112">
        <f t="shared" si="245"/>
        <v>0</v>
      </c>
      <c r="BE471" s="112">
        <f t="shared" si="246"/>
        <v>0</v>
      </c>
      <c r="BG471" s="112"/>
      <c r="BH471" s="184"/>
    </row>
    <row r="472" spans="1:60" x14ac:dyDescent="0.2">
      <c r="A472" t="s">
        <v>1303</v>
      </c>
      <c r="B472" t="s">
        <v>1314</v>
      </c>
      <c r="C472" s="2">
        <v>15352</v>
      </c>
      <c r="D472" s="2" t="s">
        <v>1315</v>
      </c>
      <c r="E472" s="2" t="s">
        <v>1316</v>
      </c>
      <c r="F472" t="s">
        <v>4030</v>
      </c>
      <c r="G472" s="2" t="s">
        <v>1312</v>
      </c>
      <c r="H472" s="2" t="s">
        <v>1313</v>
      </c>
      <c r="I472" s="2" t="s">
        <v>1129</v>
      </c>
      <c r="J472" s="2" t="s">
        <v>3995</v>
      </c>
      <c r="K472" s="3">
        <v>94</v>
      </c>
      <c r="L472" s="25">
        <v>982.24</v>
      </c>
      <c r="M472" s="2" t="s">
        <v>2204</v>
      </c>
      <c r="N472" s="2" t="s">
        <v>66</v>
      </c>
      <c r="O472" s="3">
        <v>0</v>
      </c>
      <c r="P472" s="3">
        <v>0</v>
      </c>
      <c r="Q472" s="21">
        <f>SUMIF('On Orders'!$B:$B,$C472,'On Orders'!E:E)</f>
        <v>0</v>
      </c>
      <c r="R472" s="22">
        <f>SUMIF('On Orders'!$B:$B,$C472,'On Orders'!F:F)</f>
        <v>0</v>
      </c>
      <c r="S472" s="22">
        <f>SUMIF('On Orders'!$B:$B,$C472,'On Orders'!G:G)</f>
        <v>0</v>
      </c>
      <c r="T472" s="22">
        <f>SUMIF('On Orders'!$B:$B,$C472,'On Orders'!H:H)</f>
        <v>0</v>
      </c>
      <c r="U472" s="3">
        <f>IFERROR(VLOOKUP(B:B,'[1]SI vs ST'!$B:$P,15,0),0)</f>
        <v>0</v>
      </c>
      <c r="V472" s="3" cm="1">
        <f t="array" ref="V472">IFERROR(VLOOKUP(_xlfn.SINGLE(B:B),'[1]Pivot ST'!$D:$QP,{6,7,8,9,10,11},0),0)</f>
        <v>0</v>
      </c>
      <c r="W472" s="3"/>
      <c r="X472" s="3"/>
      <c r="Y472" s="3"/>
      <c r="Z472" s="3"/>
      <c r="AA472" s="3"/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1">
        <f t="shared" si="223"/>
        <v>-94</v>
      </c>
      <c r="AH472" s="26">
        <f t="shared" si="224"/>
        <v>0</v>
      </c>
      <c r="AI472" s="26">
        <f t="shared" si="225"/>
        <v>0</v>
      </c>
      <c r="AJ472" s="26">
        <f t="shared" si="226"/>
        <v>0</v>
      </c>
      <c r="AK472" s="26">
        <f t="shared" si="227"/>
        <v>0</v>
      </c>
      <c r="AL472" s="26">
        <f t="shared" si="228"/>
        <v>0</v>
      </c>
      <c r="AM472" s="30">
        <f t="shared" si="229"/>
        <v>0</v>
      </c>
      <c r="AN472" s="30">
        <f t="shared" si="230"/>
        <v>0</v>
      </c>
      <c r="AO472" s="30">
        <f t="shared" si="231"/>
        <v>0</v>
      </c>
      <c r="AP472" s="30">
        <f t="shared" si="232"/>
        <v>0</v>
      </c>
      <c r="AQ472" s="30">
        <f t="shared" si="233"/>
        <v>0</v>
      </c>
      <c r="AR472" s="30">
        <f t="shared" si="234"/>
        <v>0</v>
      </c>
      <c r="AS472" s="22">
        <f t="shared" si="222"/>
        <v>0</v>
      </c>
      <c r="AT472" s="112">
        <f t="shared" si="235"/>
        <v>0</v>
      </c>
      <c r="AU472" s="112">
        <f t="shared" si="236"/>
        <v>0</v>
      </c>
      <c r="AV472" s="112">
        <f t="shared" si="237"/>
        <v>0</v>
      </c>
      <c r="AW472" s="112">
        <f t="shared" si="238"/>
        <v>0</v>
      </c>
      <c r="AX472" s="112">
        <f t="shared" si="239"/>
        <v>0</v>
      </c>
      <c r="AY472" s="112">
        <f t="shared" si="240"/>
        <v>0</v>
      </c>
      <c r="AZ472" s="112">
        <f t="shared" si="241"/>
        <v>0</v>
      </c>
      <c r="BA472" s="112">
        <f t="shared" si="242"/>
        <v>0</v>
      </c>
      <c r="BB472" s="112">
        <f t="shared" si="243"/>
        <v>0</v>
      </c>
      <c r="BC472" s="112">
        <f t="shared" si="244"/>
        <v>0</v>
      </c>
      <c r="BD472" s="112">
        <f t="shared" si="245"/>
        <v>0</v>
      </c>
      <c r="BE472" s="112">
        <f t="shared" si="246"/>
        <v>0</v>
      </c>
      <c r="BG472" s="112"/>
      <c r="BH472" s="184"/>
    </row>
    <row r="473" spans="1:60" x14ac:dyDescent="0.2">
      <c r="A473" t="s">
        <v>1303</v>
      </c>
      <c r="B473" t="s">
        <v>1317</v>
      </c>
      <c r="C473" s="2">
        <v>15432</v>
      </c>
      <c r="D473" s="2" t="s">
        <v>1318</v>
      </c>
      <c r="E473" s="2" t="s">
        <v>1319</v>
      </c>
      <c r="F473" t="s">
        <v>4030</v>
      </c>
      <c r="G473" s="2" t="s">
        <v>1312</v>
      </c>
      <c r="H473" s="2" t="s">
        <v>1313</v>
      </c>
      <c r="I473" s="2" t="s">
        <v>1129</v>
      </c>
      <c r="J473" s="2" t="s">
        <v>3995</v>
      </c>
      <c r="K473" s="3">
        <v>94</v>
      </c>
      <c r="L473" s="25">
        <v>982.24</v>
      </c>
      <c r="M473" s="2" t="s">
        <v>2204</v>
      </c>
      <c r="N473" s="2" t="s">
        <v>66</v>
      </c>
      <c r="O473" s="3">
        <v>0</v>
      </c>
      <c r="P473" s="3">
        <v>0</v>
      </c>
      <c r="Q473" s="21">
        <f>SUMIF('On Orders'!$B:$B,$C473,'On Orders'!E:E)</f>
        <v>0</v>
      </c>
      <c r="R473" s="22">
        <f>SUMIF('On Orders'!$B:$B,$C473,'On Orders'!F:F)</f>
        <v>0</v>
      </c>
      <c r="S473" s="22">
        <f>SUMIF('On Orders'!$B:$B,$C473,'On Orders'!G:G)</f>
        <v>0</v>
      </c>
      <c r="T473" s="22">
        <f>SUMIF('On Orders'!$B:$B,$C473,'On Orders'!H:H)</f>
        <v>0</v>
      </c>
      <c r="U473" s="3">
        <f>IFERROR(VLOOKUP(B:B,'[1]SI vs ST'!$B:$P,15,0),0)</f>
        <v>0</v>
      </c>
      <c r="V473" s="3" cm="1">
        <f t="array" ref="V473">IFERROR(VLOOKUP(_xlfn.SINGLE(B:B),'[1]Pivot ST'!$D:$QP,{6,7,8,9,10,11},0),0)</f>
        <v>0</v>
      </c>
      <c r="W473" s="3"/>
      <c r="X473" s="3"/>
      <c r="Y473" s="3"/>
      <c r="Z473" s="3"/>
      <c r="AA473" s="3"/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1">
        <f t="shared" si="223"/>
        <v>-94</v>
      </c>
      <c r="AH473" s="26">
        <f t="shared" si="224"/>
        <v>0</v>
      </c>
      <c r="AI473" s="26">
        <f t="shared" si="225"/>
        <v>0</v>
      </c>
      <c r="AJ473" s="26">
        <f t="shared" si="226"/>
        <v>0</v>
      </c>
      <c r="AK473" s="26">
        <f t="shared" si="227"/>
        <v>0</v>
      </c>
      <c r="AL473" s="26">
        <f t="shared" si="228"/>
        <v>0</v>
      </c>
      <c r="AM473" s="30">
        <f t="shared" si="229"/>
        <v>0</v>
      </c>
      <c r="AN473" s="30">
        <f t="shared" si="230"/>
        <v>0</v>
      </c>
      <c r="AO473" s="30">
        <f t="shared" si="231"/>
        <v>0</v>
      </c>
      <c r="AP473" s="30">
        <f t="shared" si="232"/>
        <v>0</v>
      </c>
      <c r="AQ473" s="30">
        <f t="shared" si="233"/>
        <v>0</v>
      </c>
      <c r="AR473" s="30">
        <f t="shared" si="234"/>
        <v>0</v>
      </c>
      <c r="AS473" s="22">
        <f t="shared" si="222"/>
        <v>0</v>
      </c>
      <c r="AT473" s="112">
        <f t="shared" si="235"/>
        <v>0</v>
      </c>
      <c r="AU473" s="112">
        <f t="shared" si="236"/>
        <v>0</v>
      </c>
      <c r="AV473" s="112">
        <f t="shared" si="237"/>
        <v>0</v>
      </c>
      <c r="AW473" s="112">
        <f t="shared" si="238"/>
        <v>0</v>
      </c>
      <c r="AX473" s="112">
        <f t="shared" si="239"/>
        <v>0</v>
      </c>
      <c r="AY473" s="112">
        <f t="shared" si="240"/>
        <v>0</v>
      </c>
      <c r="AZ473" s="112">
        <f t="shared" si="241"/>
        <v>0</v>
      </c>
      <c r="BA473" s="112">
        <f t="shared" si="242"/>
        <v>0</v>
      </c>
      <c r="BB473" s="112">
        <f t="shared" si="243"/>
        <v>0</v>
      </c>
      <c r="BC473" s="112">
        <f t="shared" si="244"/>
        <v>0</v>
      </c>
      <c r="BD473" s="112">
        <f t="shared" si="245"/>
        <v>0</v>
      </c>
      <c r="BE473" s="112">
        <f t="shared" si="246"/>
        <v>0</v>
      </c>
      <c r="BG473" s="112"/>
      <c r="BH473" s="184"/>
    </row>
    <row r="474" spans="1:60" x14ac:dyDescent="0.2">
      <c r="A474" t="s">
        <v>1303</v>
      </c>
      <c r="B474" t="s">
        <v>1320</v>
      </c>
      <c r="C474" s="2">
        <v>15597</v>
      </c>
      <c r="D474" s="2" t="s">
        <v>1321</v>
      </c>
      <c r="E474" s="2" t="s">
        <v>1322</v>
      </c>
      <c r="F474" s="2" t="s">
        <v>33</v>
      </c>
      <c r="G474" s="2" t="s">
        <v>1323</v>
      </c>
      <c r="H474" s="2" t="s">
        <v>1324</v>
      </c>
      <c r="I474" s="2" t="s">
        <v>1129</v>
      </c>
      <c r="J474" s="2" t="s">
        <v>3995</v>
      </c>
      <c r="K474" s="3">
        <v>94</v>
      </c>
      <c r="L474" s="25">
        <v>309.83</v>
      </c>
      <c r="M474" s="2" t="s">
        <v>2204</v>
      </c>
      <c r="N474" s="2" t="s">
        <v>66</v>
      </c>
      <c r="O474" s="3">
        <v>0</v>
      </c>
      <c r="P474" s="3">
        <v>129</v>
      </c>
      <c r="Q474" s="21">
        <f>SUMIF('On Orders'!$B:$B,$C474,'On Orders'!E:E)</f>
        <v>0</v>
      </c>
      <c r="R474" s="22">
        <f>SUMIF('On Orders'!$B:$B,$C474,'On Orders'!F:F)</f>
        <v>0</v>
      </c>
      <c r="S474" s="22">
        <f>SUMIF('On Orders'!$B:$B,$C474,'On Orders'!G:G)</f>
        <v>0</v>
      </c>
      <c r="T474" s="22">
        <f>SUMIF('On Orders'!$B:$B,$C474,'On Orders'!H:H)</f>
        <v>0</v>
      </c>
      <c r="U474" s="3">
        <f>IFERROR(VLOOKUP(B:B,'[1]SI vs ST'!$B:$P,15,0),0)</f>
        <v>0</v>
      </c>
      <c r="V474" s="3" cm="1">
        <f t="array" ref="V474">IFERROR(VLOOKUP(_xlfn.SINGLE(B:B),'[1]Pivot ST'!$D:$QP,{6,7,8,9,10,11},0),0)</f>
        <v>0</v>
      </c>
      <c r="W474" s="3"/>
      <c r="X474" s="3"/>
      <c r="Y474" s="3"/>
      <c r="Z474" s="3"/>
      <c r="AA474" s="3"/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1">
        <f t="shared" si="223"/>
        <v>35</v>
      </c>
      <c r="AH474" s="26">
        <f t="shared" si="224"/>
        <v>35</v>
      </c>
      <c r="AI474" s="26">
        <f t="shared" si="225"/>
        <v>35</v>
      </c>
      <c r="AJ474" s="26">
        <f t="shared" si="226"/>
        <v>35</v>
      </c>
      <c r="AK474" s="26">
        <f t="shared" si="227"/>
        <v>35</v>
      </c>
      <c r="AL474" s="26">
        <f t="shared" si="228"/>
        <v>35</v>
      </c>
      <c r="AM474" s="30">
        <f t="shared" si="229"/>
        <v>0</v>
      </c>
      <c r="AN474" s="30">
        <f t="shared" si="230"/>
        <v>0</v>
      </c>
      <c r="AO474" s="30">
        <f t="shared" si="231"/>
        <v>0</v>
      </c>
      <c r="AP474" s="30">
        <f t="shared" si="232"/>
        <v>0</v>
      </c>
      <c r="AQ474" s="30">
        <f t="shared" si="233"/>
        <v>0</v>
      </c>
      <c r="AR474" s="30">
        <f t="shared" si="234"/>
        <v>0</v>
      </c>
      <c r="AS474" s="22">
        <f t="shared" si="222"/>
        <v>0</v>
      </c>
      <c r="AT474" s="112">
        <f t="shared" si="235"/>
        <v>0</v>
      </c>
      <c r="AU474" s="112">
        <f t="shared" si="236"/>
        <v>0</v>
      </c>
      <c r="AV474" s="112">
        <f t="shared" si="237"/>
        <v>0</v>
      </c>
      <c r="AW474" s="112">
        <f t="shared" si="238"/>
        <v>0</v>
      </c>
      <c r="AX474" s="112">
        <f t="shared" si="239"/>
        <v>0</v>
      </c>
      <c r="AY474" s="112">
        <f t="shared" si="240"/>
        <v>0</v>
      </c>
      <c r="AZ474" s="112">
        <f t="shared" si="241"/>
        <v>0</v>
      </c>
      <c r="BA474" s="112">
        <f t="shared" si="242"/>
        <v>0</v>
      </c>
      <c r="BB474" s="112">
        <f t="shared" si="243"/>
        <v>0</v>
      </c>
      <c r="BC474" s="112">
        <f t="shared" si="244"/>
        <v>0</v>
      </c>
      <c r="BD474" s="112">
        <f t="shared" si="245"/>
        <v>0</v>
      </c>
      <c r="BE474" s="112">
        <f t="shared" si="246"/>
        <v>0</v>
      </c>
      <c r="BG474" s="112"/>
      <c r="BH474" s="184"/>
    </row>
    <row r="475" spans="1:60" x14ac:dyDescent="0.2">
      <c r="A475" t="s">
        <v>1303</v>
      </c>
      <c r="B475" t="s">
        <v>1325</v>
      </c>
      <c r="C475" s="2">
        <v>13621</v>
      </c>
      <c r="D475" s="2" t="s">
        <v>1326</v>
      </c>
      <c r="E475" s="2" t="s">
        <v>1327</v>
      </c>
      <c r="F475" s="2" t="s">
        <v>3862</v>
      </c>
      <c r="G475" s="2" t="s">
        <v>1328</v>
      </c>
      <c r="H475" s="2" t="s">
        <v>1329</v>
      </c>
      <c r="I475" s="2" t="s">
        <v>1129</v>
      </c>
      <c r="J475" s="2" t="s">
        <v>3995</v>
      </c>
      <c r="K475" s="3">
        <v>94</v>
      </c>
      <c r="L475" s="25">
        <v>309.83</v>
      </c>
      <c r="M475" s="2" t="s">
        <v>2204</v>
      </c>
      <c r="N475" s="2" t="s">
        <v>66</v>
      </c>
      <c r="O475" s="3">
        <v>0</v>
      </c>
      <c r="P475" s="3">
        <v>2842</v>
      </c>
      <c r="Q475" s="21">
        <f>SUMIF('On Orders'!$B:$B,$C475,'On Orders'!E:E)</f>
        <v>0</v>
      </c>
      <c r="R475" s="22">
        <f>SUMIF('On Orders'!$B:$B,$C475,'On Orders'!F:F)</f>
        <v>0</v>
      </c>
      <c r="S475" s="22">
        <f>SUMIF('On Orders'!$B:$B,$C475,'On Orders'!G:G)</f>
        <v>0</v>
      </c>
      <c r="T475" s="22">
        <f>SUMIF('On Orders'!$B:$B,$C475,'On Orders'!H:H)</f>
        <v>0</v>
      </c>
      <c r="U475" s="3">
        <f>IFERROR(VLOOKUP(B:B,'[1]SI vs ST'!$B:$P,15,0),0)</f>
        <v>0</v>
      </c>
      <c r="V475" s="3" cm="1">
        <f t="array" ref="V475">IFERROR(VLOOKUP(_xlfn.SINGLE(B:B),'[1]Pivot ST'!$D:$QP,{6,7,8,9,10,11},0),0)</f>
        <v>0</v>
      </c>
      <c r="W475" s="3"/>
      <c r="X475" s="3"/>
      <c r="Y475" s="3"/>
      <c r="Z475" s="3"/>
      <c r="AA475" s="3"/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1">
        <f t="shared" si="223"/>
        <v>2748</v>
      </c>
      <c r="AH475" s="26">
        <f t="shared" si="224"/>
        <v>2748</v>
      </c>
      <c r="AI475" s="26">
        <f t="shared" si="225"/>
        <v>2748</v>
      </c>
      <c r="AJ475" s="26">
        <f t="shared" si="226"/>
        <v>2748</v>
      </c>
      <c r="AK475" s="26">
        <f t="shared" si="227"/>
        <v>2748</v>
      </c>
      <c r="AL475" s="26">
        <f t="shared" si="228"/>
        <v>2748</v>
      </c>
      <c r="AM475" s="30">
        <f t="shared" si="229"/>
        <v>0</v>
      </c>
      <c r="AN475" s="30">
        <f t="shared" si="230"/>
        <v>0</v>
      </c>
      <c r="AO475" s="30">
        <f t="shared" si="231"/>
        <v>0</v>
      </c>
      <c r="AP475" s="30">
        <f t="shared" si="232"/>
        <v>0</v>
      </c>
      <c r="AQ475" s="30">
        <f t="shared" si="233"/>
        <v>0</v>
      </c>
      <c r="AR475" s="30">
        <f t="shared" si="234"/>
        <v>0</v>
      </c>
      <c r="AS475" s="22">
        <f t="shared" si="222"/>
        <v>0</v>
      </c>
      <c r="AT475" s="112">
        <f t="shared" si="235"/>
        <v>0</v>
      </c>
      <c r="AU475" s="112">
        <f t="shared" si="236"/>
        <v>0</v>
      </c>
      <c r="AV475" s="112">
        <f t="shared" si="237"/>
        <v>0</v>
      </c>
      <c r="AW475" s="112">
        <f t="shared" si="238"/>
        <v>0</v>
      </c>
      <c r="AX475" s="112">
        <f t="shared" si="239"/>
        <v>0</v>
      </c>
      <c r="AY475" s="112">
        <f t="shared" si="240"/>
        <v>0</v>
      </c>
      <c r="AZ475" s="112">
        <f t="shared" si="241"/>
        <v>0</v>
      </c>
      <c r="BA475" s="112">
        <f t="shared" si="242"/>
        <v>0</v>
      </c>
      <c r="BB475" s="112">
        <f t="shared" si="243"/>
        <v>0</v>
      </c>
      <c r="BC475" s="112">
        <f t="shared" si="244"/>
        <v>0</v>
      </c>
      <c r="BD475" s="112">
        <f t="shared" si="245"/>
        <v>0</v>
      </c>
      <c r="BE475" s="112">
        <f t="shared" si="246"/>
        <v>0</v>
      </c>
      <c r="BG475" s="112"/>
      <c r="BH475" s="184"/>
    </row>
    <row r="476" spans="1:60" x14ac:dyDescent="0.2">
      <c r="A476" t="s">
        <v>1303</v>
      </c>
      <c r="B476" t="s">
        <v>1330</v>
      </c>
      <c r="C476" s="2">
        <v>15437</v>
      </c>
      <c r="D476" s="2" t="s">
        <v>1331</v>
      </c>
      <c r="E476" s="2" t="s">
        <v>1332</v>
      </c>
      <c r="F476" s="2" t="s">
        <v>33</v>
      </c>
      <c r="G476" s="2" t="s">
        <v>1333</v>
      </c>
      <c r="H476" s="2" t="s">
        <v>1334</v>
      </c>
      <c r="I476" s="2" t="s">
        <v>1129</v>
      </c>
      <c r="J476" s="2" t="s">
        <v>3995</v>
      </c>
      <c r="K476" s="3">
        <v>94</v>
      </c>
      <c r="L476" s="25">
        <v>387.41</v>
      </c>
      <c r="M476" s="2" t="s">
        <v>2204</v>
      </c>
      <c r="N476" s="2" t="s">
        <v>66</v>
      </c>
      <c r="O476" s="3">
        <v>0</v>
      </c>
      <c r="P476" s="3">
        <v>275</v>
      </c>
      <c r="Q476" s="21">
        <f>SUMIF('On Orders'!$B:$B,$C476,'On Orders'!E:E)</f>
        <v>0</v>
      </c>
      <c r="R476" s="22">
        <f>SUMIF('On Orders'!$B:$B,$C476,'On Orders'!F:F)</f>
        <v>0</v>
      </c>
      <c r="S476" s="22">
        <f>SUMIF('On Orders'!$B:$B,$C476,'On Orders'!G:G)</f>
        <v>0</v>
      </c>
      <c r="T476" s="22">
        <f>SUMIF('On Orders'!$B:$B,$C476,'On Orders'!H:H)</f>
        <v>0</v>
      </c>
      <c r="U476" s="3">
        <f>IFERROR(VLOOKUP(B:B,'[1]SI vs ST'!$B:$P,15,0),0)</f>
        <v>0</v>
      </c>
      <c r="V476" s="3" cm="1">
        <f t="array" ref="V476">IFERROR(VLOOKUP(_xlfn.SINGLE(B:B),'[1]Pivot ST'!$D:$QP,{6,7,8,9,10,11},0),0)</f>
        <v>0</v>
      </c>
      <c r="W476" s="3"/>
      <c r="X476" s="3"/>
      <c r="Y476" s="3"/>
      <c r="Z476" s="3"/>
      <c r="AA476" s="3"/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1">
        <f t="shared" si="223"/>
        <v>181</v>
      </c>
      <c r="AH476" s="26">
        <f t="shared" si="224"/>
        <v>181</v>
      </c>
      <c r="AI476" s="26">
        <f t="shared" si="225"/>
        <v>181</v>
      </c>
      <c r="AJ476" s="26">
        <f t="shared" si="226"/>
        <v>181</v>
      </c>
      <c r="AK476" s="26">
        <f t="shared" si="227"/>
        <v>181</v>
      </c>
      <c r="AL476" s="26">
        <f t="shared" si="228"/>
        <v>181</v>
      </c>
      <c r="AM476" s="30">
        <f t="shared" si="229"/>
        <v>0</v>
      </c>
      <c r="AN476" s="30">
        <f t="shared" si="230"/>
        <v>0</v>
      </c>
      <c r="AO476" s="30">
        <f t="shared" si="231"/>
        <v>0</v>
      </c>
      <c r="AP476" s="30">
        <f t="shared" si="232"/>
        <v>0</v>
      </c>
      <c r="AQ476" s="30">
        <f t="shared" si="233"/>
        <v>0</v>
      </c>
      <c r="AR476" s="30">
        <f t="shared" si="234"/>
        <v>0</v>
      </c>
      <c r="AS476" s="22">
        <f t="shared" si="222"/>
        <v>0</v>
      </c>
      <c r="AT476" s="112">
        <f t="shared" si="235"/>
        <v>0</v>
      </c>
      <c r="AU476" s="112">
        <f t="shared" si="236"/>
        <v>0</v>
      </c>
      <c r="AV476" s="112">
        <f t="shared" si="237"/>
        <v>0</v>
      </c>
      <c r="AW476" s="112">
        <f t="shared" si="238"/>
        <v>0</v>
      </c>
      <c r="AX476" s="112">
        <f t="shared" si="239"/>
        <v>0</v>
      </c>
      <c r="AY476" s="112">
        <f t="shared" si="240"/>
        <v>0</v>
      </c>
      <c r="AZ476" s="112">
        <f t="shared" si="241"/>
        <v>0</v>
      </c>
      <c r="BA476" s="112">
        <f t="shared" si="242"/>
        <v>0</v>
      </c>
      <c r="BB476" s="112">
        <f t="shared" si="243"/>
        <v>0</v>
      </c>
      <c r="BC476" s="112">
        <f t="shared" si="244"/>
        <v>0</v>
      </c>
      <c r="BD476" s="112">
        <f t="shared" si="245"/>
        <v>0</v>
      </c>
      <c r="BE476" s="112">
        <f t="shared" si="246"/>
        <v>0</v>
      </c>
      <c r="BG476" s="112"/>
      <c r="BH476" s="184"/>
    </row>
    <row r="477" spans="1:60" x14ac:dyDescent="0.2">
      <c r="A477" t="s">
        <v>1335</v>
      </c>
      <c r="B477" t="s">
        <v>1336</v>
      </c>
      <c r="C477" s="2" t="s">
        <v>1337</v>
      </c>
      <c r="D477" s="2" t="s">
        <v>1338</v>
      </c>
      <c r="E477" s="2" t="s">
        <v>1339</v>
      </c>
      <c r="F477" s="2" t="s">
        <v>60</v>
      </c>
      <c r="G477" s="2" t="s">
        <v>169</v>
      </c>
      <c r="H477" s="2" t="s">
        <v>169</v>
      </c>
      <c r="I477" s="2" t="s">
        <v>1129</v>
      </c>
      <c r="J477" s="2" t="s">
        <v>3995</v>
      </c>
      <c r="K477" s="3">
        <v>94</v>
      </c>
      <c r="L477" s="25">
        <v>602.84</v>
      </c>
      <c r="M477" s="2" t="s">
        <v>2204</v>
      </c>
      <c r="N477" s="2" t="s">
        <v>66</v>
      </c>
      <c r="O477" s="3">
        <v>7</v>
      </c>
      <c r="P477" s="3">
        <v>0</v>
      </c>
      <c r="Q477" s="21">
        <f>SUMIF('On Orders'!$B:$B,$C477,'On Orders'!E:E)</f>
        <v>0</v>
      </c>
      <c r="R477" s="22">
        <f>SUMIF('On Orders'!$B:$B,$C477,'On Orders'!F:F)</f>
        <v>0</v>
      </c>
      <c r="S477" s="22">
        <f>SUMIF('On Orders'!$B:$B,$C477,'On Orders'!G:G)</f>
        <v>0</v>
      </c>
      <c r="T477" s="22">
        <f>SUMIF('On Orders'!$B:$B,$C477,'On Orders'!H:H)</f>
        <v>0</v>
      </c>
      <c r="U477" s="3">
        <f>IFERROR(VLOOKUP(B:B,'[1]SI vs ST'!$B:$P,15,0),0)</f>
        <v>0</v>
      </c>
      <c r="V477" s="3" cm="1">
        <f t="array" ref="V477">IFERROR(VLOOKUP(_xlfn.SINGLE(B:B),'[1]Pivot ST'!$D:$QP,{6,7,8,9,10,11},0),0)</f>
        <v>0</v>
      </c>
      <c r="W477" s="3"/>
      <c r="X477" s="3"/>
      <c r="Y477" s="3"/>
      <c r="Z477" s="3"/>
      <c r="AA477" s="3"/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1">
        <f t="shared" si="223"/>
        <v>-87</v>
      </c>
      <c r="AH477" s="26">
        <f t="shared" si="224"/>
        <v>0</v>
      </c>
      <c r="AI477" s="26">
        <f t="shared" si="225"/>
        <v>0</v>
      </c>
      <c r="AJ477" s="26">
        <f t="shared" si="226"/>
        <v>0</v>
      </c>
      <c r="AK477" s="26">
        <f t="shared" si="227"/>
        <v>0</v>
      </c>
      <c r="AL477" s="26">
        <f t="shared" si="228"/>
        <v>0</v>
      </c>
      <c r="AM477" s="30">
        <f t="shared" si="229"/>
        <v>0</v>
      </c>
      <c r="AN477" s="30">
        <f t="shared" si="230"/>
        <v>0</v>
      </c>
      <c r="AO477" s="30">
        <f t="shared" si="231"/>
        <v>0</v>
      </c>
      <c r="AP477" s="30">
        <f t="shared" si="232"/>
        <v>0</v>
      </c>
      <c r="AQ477" s="30">
        <f t="shared" si="233"/>
        <v>0</v>
      </c>
      <c r="AR477" s="30">
        <f t="shared" si="234"/>
        <v>0</v>
      </c>
      <c r="AS477" s="22">
        <f t="shared" si="222"/>
        <v>0</v>
      </c>
      <c r="AT477" s="112">
        <f t="shared" si="235"/>
        <v>0</v>
      </c>
      <c r="AU477" s="112">
        <f t="shared" si="236"/>
        <v>0</v>
      </c>
      <c r="AV477" s="112">
        <f t="shared" si="237"/>
        <v>0</v>
      </c>
      <c r="AW477" s="112">
        <f t="shared" si="238"/>
        <v>0</v>
      </c>
      <c r="AX477" s="112">
        <f t="shared" si="239"/>
        <v>0</v>
      </c>
      <c r="AY477" s="112">
        <f t="shared" si="240"/>
        <v>0</v>
      </c>
      <c r="AZ477" s="112">
        <f t="shared" si="241"/>
        <v>0</v>
      </c>
      <c r="BA477" s="112">
        <f t="shared" si="242"/>
        <v>0</v>
      </c>
      <c r="BB477" s="112">
        <f t="shared" si="243"/>
        <v>0</v>
      </c>
      <c r="BC477" s="112">
        <f t="shared" si="244"/>
        <v>0</v>
      </c>
      <c r="BD477" s="112">
        <f t="shared" si="245"/>
        <v>0</v>
      </c>
      <c r="BE477" s="112">
        <f t="shared" si="246"/>
        <v>0</v>
      </c>
      <c r="BG477" s="112"/>
      <c r="BH477" s="184"/>
    </row>
    <row r="478" spans="1:60" x14ac:dyDescent="0.2">
      <c r="A478" t="s">
        <v>1335</v>
      </c>
      <c r="B478" t="s">
        <v>1340</v>
      </c>
      <c r="C478" s="2" t="s">
        <v>1341</v>
      </c>
      <c r="D478" s="2" t="s">
        <v>1342</v>
      </c>
      <c r="E478" s="2" t="s">
        <v>1343</v>
      </c>
      <c r="F478" s="2" t="s">
        <v>60</v>
      </c>
      <c r="G478" s="2" t="s">
        <v>169</v>
      </c>
      <c r="H478" s="2" t="s">
        <v>1344</v>
      </c>
      <c r="I478" s="2" t="s">
        <v>1129</v>
      </c>
      <c r="J478" s="2" t="s">
        <v>3995</v>
      </c>
      <c r="K478" s="3">
        <v>94</v>
      </c>
      <c r="L478" s="25">
        <v>602.84</v>
      </c>
      <c r="M478" s="2" t="s">
        <v>2204</v>
      </c>
      <c r="N478" s="2" t="s">
        <v>66</v>
      </c>
      <c r="O478" s="3">
        <v>17</v>
      </c>
      <c r="P478" s="3">
        <v>0</v>
      </c>
      <c r="Q478" s="21">
        <f>SUMIF('On Orders'!$B:$B,$C478,'On Orders'!E:E)</f>
        <v>0</v>
      </c>
      <c r="R478" s="22">
        <f>SUMIF('On Orders'!$B:$B,$C478,'On Orders'!F:F)</f>
        <v>0</v>
      </c>
      <c r="S478" s="22">
        <f>SUMIF('On Orders'!$B:$B,$C478,'On Orders'!G:G)</f>
        <v>0</v>
      </c>
      <c r="T478" s="22">
        <f>SUMIF('On Orders'!$B:$B,$C478,'On Orders'!H:H)</f>
        <v>0</v>
      </c>
      <c r="U478" s="3">
        <f>IFERROR(VLOOKUP(B:B,'[1]SI vs ST'!$B:$P,15,0),0)</f>
        <v>0</v>
      </c>
      <c r="V478" s="3" cm="1">
        <f t="array" ref="V478">IFERROR(VLOOKUP(_xlfn.SINGLE(B:B),'[1]Pivot ST'!$D:$QP,{6,7,8,9,10,11},0),0)</f>
        <v>0</v>
      </c>
      <c r="W478" s="3"/>
      <c r="X478" s="3"/>
      <c r="Y478" s="3"/>
      <c r="Z478" s="3"/>
      <c r="AA478" s="3"/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1">
        <f t="shared" si="223"/>
        <v>-77</v>
      </c>
      <c r="AH478" s="26">
        <f t="shared" si="224"/>
        <v>0</v>
      </c>
      <c r="AI478" s="26">
        <f t="shared" si="225"/>
        <v>0</v>
      </c>
      <c r="AJ478" s="26">
        <f t="shared" si="226"/>
        <v>0</v>
      </c>
      <c r="AK478" s="26">
        <f t="shared" si="227"/>
        <v>0</v>
      </c>
      <c r="AL478" s="26">
        <f t="shared" si="228"/>
        <v>0</v>
      </c>
      <c r="AM478" s="30">
        <f t="shared" si="229"/>
        <v>0</v>
      </c>
      <c r="AN478" s="30">
        <f t="shared" si="230"/>
        <v>0</v>
      </c>
      <c r="AO478" s="30">
        <f t="shared" si="231"/>
        <v>0</v>
      </c>
      <c r="AP478" s="30">
        <f t="shared" si="232"/>
        <v>0</v>
      </c>
      <c r="AQ478" s="30">
        <f t="shared" si="233"/>
        <v>0</v>
      </c>
      <c r="AR478" s="30">
        <f t="shared" si="234"/>
        <v>0</v>
      </c>
      <c r="AS478" s="22">
        <f t="shared" si="222"/>
        <v>0</v>
      </c>
      <c r="AT478" s="112">
        <f t="shared" si="235"/>
        <v>0</v>
      </c>
      <c r="AU478" s="112">
        <f t="shared" si="236"/>
        <v>0</v>
      </c>
      <c r="AV478" s="112">
        <f t="shared" si="237"/>
        <v>0</v>
      </c>
      <c r="AW478" s="112">
        <f t="shared" si="238"/>
        <v>0</v>
      </c>
      <c r="AX478" s="112">
        <f t="shared" si="239"/>
        <v>0</v>
      </c>
      <c r="AY478" s="112">
        <f t="shared" si="240"/>
        <v>0</v>
      </c>
      <c r="AZ478" s="112">
        <f t="shared" si="241"/>
        <v>0</v>
      </c>
      <c r="BA478" s="112">
        <f t="shared" si="242"/>
        <v>0</v>
      </c>
      <c r="BB478" s="112">
        <f t="shared" si="243"/>
        <v>0</v>
      </c>
      <c r="BC478" s="112">
        <f t="shared" si="244"/>
        <v>0</v>
      </c>
      <c r="BD478" s="112">
        <f t="shared" si="245"/>
        <v>0</v>
      </c>
      <c r="BE478" s="112">
        <f t="shared" si="246"/>
        <v>0</v>
      </c>
      <c r="BG478" s="112"/>
      <c r="BH478" s="184"/>
    </row>
    <row r="479" spans="1:60" x14ac:dyDescent="0.2">
      <c r="A479" t="s">
        <v>1335</v>
      </c>
      <c r="B479" t="s">
        <v>1345</v>
      </c>
      <c r="C479" s="2" t="s">
        <v>1346</v>
      </c>
      <c r="D479" s="2" t="s">
        <v>1347</v>
      </c>
      <c r="E479" s="2" t="s">
        <v>1348</v>
      </c>
      <c r="F479" s="2" t="s">
        <v>60</v>
      </c>
      <c r="G479" s="2" t="s">
        <v>169</v>
      </c>
      <c r="H479" s="2" t="s">
        <v>175</v>
      </c>
      <c r="I479" s="2" t="s">
        <v>1129</v>
      </c>
      <c r="J479" s="2" t="s">
        <v>3995</v>
      </c>
      <c r="K479" s="3">
        <v>94</v>
      </c>
      <c r="L479" s="25">
        <v>602.84</v>
      </c>
      <c r="M479" s="2" t="s">
        <v>2204</v>
      </c>
      <c r="N479" s="2" t="s">
        <v>66</v>
      </c>
      <c r="O479" s="3">
        <v>0</v>
      </c>
      <c r="P479" s="3">
        <v>0</v>
      </c>
      <c r="Q479" s="21">
        <f>SUMIF('On Orders'!$B:$B,$C479,'On Orders'!E:E)</f>
        <v>0</v>
      </c>
      <c r="R479" s="22">
        <f>SUMIF('On Orders'!$B:$B,$C479,'On Orders'!F:F)</f>
        <v>0</v>
      </c>
      <c r="S479" s="22">
        <f>SUMIF('On Orders'!$B:$B,$C479,'On Orders'!G:G)</f>
        <v>0</v>
      </c>
      <c r="T479" s="22">
        <f>SUMIF('On Orders'!$B:$B,$C479,'On Orders'!H:H)</f>
        <v>0</v>
      </c>
      <c r="U479" s="3">
        <f>IFERROR(VLOOKUP(B:B,'[1]SI vs ST'!$B:$P,15,0),0)</f>
        <v>0</v>
      </c>
      <c r="V479" s="3" cm="1">
        <f t="array" ref="V479">IFERROR(VLOOKUP(_xlfn.SINGLE(B:B),'[1]Pivot ST'!$D:$QP,{6,7,8,9,10,11},0),0)</f>
        <v>0</v>
      </c>
      <c r="W479" s="3"/>
      <c r="X479" s="3"/>
      <c r="Y479" s="3"/>
      <c r="Z479" s="3"/>
      <c r="AA479" s="3"/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1">
        <f t="shared" si="223"/>
        <v>-94</v>
      </c>
      <c r="AH479" s="26">
        <f t="shared" si="224"/>
        <v>0</v>
      </c>
      <c r="AI479" s="26">
        <f t="shared" si="225"/>
        <v>0</v>
      </c>
      <c r="AJ479" s="26">
        <f t="shared" si="226"/>
        <v>0</v>
      </c>
      <c r="AK479" s="26">
        <f t="shared" si="227"/>
        <v>0</v>
      </c>
      <c r="AL479" s="26">
        <f t="shared" si="228"/>
        <v>0</v>
      </c>
      <c r="AM479" s="30">
        <f t="shared" si="229"/>
        <v>0</v>
      </c>
      <c r="AN479" s="30">
        <f t="shared" si="230"/>
        <v>0</v>
      </c>
      <c r="AO479" s="30">
        <f t="shared" si="231"/>
        <v>0</v>
      </c>
      <c r="AP479" s="30">
        <f t="shared" si="232"/>
        <v>0</v>
      </c>
      <c r="AQ479" s="30">
        <f t="shared" si="233"/>
        <v>0</v>
      </c>
      <c r="AR479" s="30">
        <f t="shared" si="234"/>
        <v>0</v>
      </c>
      <c r="AS479" s="22">
        <f t="shared" ref="AS479:AS542" si="247">SUM(AM479:AR479)</f>
        <v>0</v>
      </c>
      <c r="AT479" s="112">
        <f t="shared" si="235"/>
        <v>0</v>
      </c>
      <c r="AU479" s="112">
        <f t="shared" si="236"/>
        <v>0</v>
      </c>
      <c r="AV479" s="112">
        <f t="shared" si="237"/>
        <v>0</v>
      </c>
      <c r="AW479" s="112">
        <f t="shared" si="238"/>
        <v>0</v>
      </c>
      <c r="AX479" s="112">
        <f t="shared" si="239"/>
        <v>0</v>
      </c>
      <c r="AY479" s="112">
        <f t="shared" si="240"/>
        <v>0</v>
      </c>
      <c r="AZ479" s="112">
        <f t="shared" si="241"/>
        <v>0</v>
      </c>
      <c r="BA479" s="112">
        <f t="shared" si="242"/>
        <v>0</v>
      </c>
      <c r="BB479" s="112">
        <f t="shared" si="243"/>
        <v>0</v>
      </c>
      <c r="BC479" s="112">
        <f t="shared" si="244"/>
        <v>0</v>
      </c>
      <c r="BD479" s="112">
        <f t="shared" si="245"/>
        <v>0</v>
      </c>
      <c r="BE479" s="112">
        <f t="shared" si="246"/>
        <v>0</v>
      </c>
      <c r="BG479" s="112"/>
      <c r="BH479" s="184"/>
    </row>
    <row r="480" spans="1:60" x14ac:dyDescent="0.2">
      <c r="A480" t="s">
        <v>1335</v>
      </c>
      <c r="B480" t="s">
        <v>1349</v>
      </c>
      <c r="C480" s="2" t="s">
        <v>1350</v>
      </c>
      <c r="D480" s="2" t="s">
        <v>1351</v>
      </c>
      <c r="E480" s="2" t="s">
        <v>1352</v>
      </c>
      <c r="F480" s="2" t="s">
        <v>60</v>
      </c>
      <c r="G480" s="2" t="s">
        <v>169</v>
      </c>
      <c r="H480" s="2" t="s">
        <v>175</v>
      </c>
      <c r="I480" s="2" t="s">
        <v>1129</v>
      </c>
      <c r="J480" s="2" t="s">
        <v>3995</v>
      </c>
      <c r="K480" s="3">
        <v>94</v>
      </c>
      <c r="L480" s="25">
        <v>602.84</v>
      </c>
      <c r="M480" s="2" t="s">
        <v>2204</v>
      </c>
      <c r="N480" s="2" t="s">
        <v>66</v>
      </c>
      <c r="O480" s="3">
        <v>0</v>
      </c>
      <c r="P480" s="3">
        <v>0</v>
      </c>
      <c r="Q480" s="21">
        <f>SUMIF('On Orders'!$B:$B,$C480,'On Orders'!E:E)</f>
        <v>0</v>
      </c>
      <c r="R480" s="22">
        <f>SUMIF('On Orders'!$B:$B,$C480,'On Orders'!F:F)</f>
        <v>0</v>
      </c>
      <c r="S480" s="22">
        <f>SUMIF('On Orders'!$B:$B,$C480,'On Orders'!G:G)</f>
        <v>0</v>
      </c>
      <c r="T480" s="22">
        <f>SUMIF('On Orders'!$B:$B,$C480,'On Orders'!H:H)</f>
        <v>0</v>
      </c>
      <c r="U480" s="3">
        <f>IFERROR(VLOOKUP(B:B,'[1]SI vs ST'!$B:$P,15,0),0)</f>
        <v>0</v>
      </c>
      <c r="V480" s="3" cm="1">
        <f t="array" ref="V480">IFERROR(VLOOKUP(_xlfn.SINGLE(B:B),'[1]Pivot ST'!$D:$QP,{6,7,8,9,10,11},0),0)</f>
        <v>0</v>
      </c>
      <c r="W480" s="3"/>
      <c r="X480" s="3"/>
      <c r="Y480" s="3"/>
      <c r="Z480" s="3"/>
      <c r="AA480" s="3"/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1">
        <f t="shared" si="223"/>
        <v>-94</v>
      </c>
      <c r="AH480" s="26">
        <f t="shared" si="224"/>
        <v>0</v>
      </c>
      <c r="AI480" s="26">
        <f t="shared" si="225"/>
        <v>0</v>
      </c>
      <c r="AJ480" s="26">
        <f t="shared" si="226"/>
        <v>0</v>
      </c>
      <c r="AK480" s="26">
        <f t="shared" si="227"/>
        <v>0</v>
      </c>
      <c r="AL480" s="26">
        <f t="shared" si="228"/>
        <v>0</v>
      </c>
      <c r="AM480" s="30">
        <f t="shared" si="229"/>
        <v>0</v>
      </c>
      <c r="AN480" s="30">
        <f t="shared" si="230"/>
        <v>0</v>
      </c>
      <c r="AO480" s="30">
        <f t="shared" si="231"/>
        <v>0</v>
      </c>
      <c r="AP480" s="30">
        <f t="shared" si="232"/>
        <v>0</v>
      </c>
      <c r="AQ480" s="30">
        <f t="shared" si="233"/>
        <v>0</v>
      </c>
      <c r="AR480" s="30">
        <f t="shared" si="234"/>
        <v>0</v>
      </c>
      <c r="AS480" s="22">
        <f t="shared" si="247"/>
        <v>0</v>
      </c>
      <c r="AT480" s="112">
        <f t="shared" si="235"/>
        <v>0</v>
      </c>
      <c r="AU480" s="112">
        <f t="shared" si="236"/>
        <v>0</v>
      </c>
      <c r="AV480" s="112">
        <f t="shared" si="237"/>
        <v>0</v>
      </c>
      <c r="AW480" s="112">
        <f t="shared" si="238"/>
        <v>0</v>
      </c>
      <c r="AX480" s="112">
        <f t="shared" si="239"/>
        <v>0</v>
      </c>
      <c r="AY480" s="112">
        <f t="shared" si="240"/>
        <v>0</v>
      </c>
      <c r="AZ480" s="112">
        <f t="shared" si="241"/>
        <v>0</v>
      </c>
      <c r="BA480" s="112">
        <f t="shared" si="242"/>
        <v>0</v>
      </c>
      <c r="BB480" s="112">
        <f t="shared" si="243"/>
        <v>0</v>
      </c>
      <c r="BC480" s="112">
        <f t="shared" si="244"/>
        <v>0</v>
      </c>
      <c r="BD480" s="112">
        <f t="shared" si="245"/>
        <v>0</v>
      </c>
      <c r="BE480" s="112">
        <f t="shared" si="246"/>
        <v>0</v>
      </c>
      <c r="BG480" s="112"/>
      <c r="BH480" s="184"/>
    </row>
    <row r="481" spans="1:60" x14ac:dyDescent="0.2">
      <c r="A481" t="s">
        <v>1335</v>
      </c>
      <c r="B481" t="s">
        <v>1353</v>
      </c>
      <c r="C481" s="2" t="s">
        <v>1354</v>
      </c>
      <c r="D481" s="2" t="s">
        <v>1355</v>
      </c>
      <c r="E481" s="2" t="s">
        <v>1356</v>
      </c>
      <c r="F481" s="2" t="s">
        <v>60</v>
      </c>
      <c r="G481" s="2" t="s">
        <v>169</v>
      </c>
      <c r="H481" s="2" t="s">
        <v>180</v>
      </c>
      <c r="I481" s="2" t="s">
        <v>1129</v>
      </c>
      <c r="J481" s="2" t="s">
        <v>3995</v>
      </c>
      <c r="K481" s="3">
        <v>94</v>
      </c>
      <c r="L481" s="25">
        <v>602.84</v>
      </c>
      <c r="M481" s="2" t="s">
        <v>2204</v>
      </c>
      <c r="N481" s="2" t="s">
        <v>66</v>
      </c>
      <c r="O481" s="3">
        <v>0</v>
      </c>
      <c r="P481" s="3">
        <v>0</v>
      </c>
      <c r="Q481" s="21">
        <f>SUMIF('On Orders'!$B:$B,$C481,'On Orders'!E:E)</f>
        <v>0</v>
      </c>
      <c r="R481" s="22">
        <f>SUMIF('On Orders'!$B:$B,$C481,'On Orders'!F:F)</f>
        <v>0</v>
      </c>
      <c r="S481" s="22">
        <f>SUMIF('On Orders'!$B:$B,$C481,'On Orders'!G:G)</f>
        <v>0</v>
      </c>
      <c r="T481" s="22">
        <f>SUMIF('On Orders'!$B:$B,$C481,'On Orders'!H:H)</f>
        <v>0</v>
      </c>
      <c r="U481" s="3">
        <f>IFERROR(VLOOKUP(B:B,'[1]SI vs ST'!$B:$P,15,0),0)</f>
        <v>0</v>
      </c>
      <c r="V481" s="3" cm="1">
        <f t="array" ref="V481">IFERROR(VLOOKUP(_xlfn.SINGLE(B:B),'[1]Pivot ST'!$D:$QP,{6,7,8,9,10,11},0),0)</f>
        <v>0</v>
      </c>
      <c r="W481" s="3"/>
      <c r="X481" s="3"/>
      <c r="Y481" s="3"/>
      <c r="Z481" s="3"/>
      <c r="AA481" s="3"/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1">
        <f t="shared" si="223"/>
        <v>-94</v>
      </c>
      <c r="AH481" s="26">
        <f t="shared" si="224"/>
        <v>0</v>
      </c>
      <c r="AI481" s="26">
        <f t="shared" si="225"/>
        <v>0</v>
      </c>
      <c r="AJ481" s="26">
        <f t="shared" si="226"/>
        <v>0</v>
      </c>
      <c r="AK481" s="26">
        <f t="shared" si="227"/>
        <v>0</v>
      </c>
      <c r="AL481" s="26">
        <f t="shared" si="228"/>
        <v>0</v>
      </c>
      <c r="AM481" s="30">
        <f t="shared" si="229"/>
        <v>0</v>
      </c>
      <c r="AN481" s="30">
        <f t="shared" si="230"/>
        <v>0</v>
      </c>
      <c r="AO481" s="30">
        <f t="shared" si="231"/>
        <v>0</v>
      </c>
      <c r="AP481" s="30">
        <f t="shared" si="232"/>
        <v>0</v>
      </c>
      <c r="AQ481" s="30">
        <f t="shared" si="233"/>
        <v>0</v>
      </c>
      <c r="AR481" s="30">
        <f t="shared" si="234"/>
        <v>0</v>
      </c>
      <c r="AS481" s="22">
        <f t="shared" si="247"/>
        <v>0</v>
      </c>
      <c r="AT481" s="112">
        <f t="shared" si="235"/>
        <v>0</v>
      </c>
      <c r="AU481" s="112">
        <f t="shared" si="236"/>
        <v>0</v>
      </c>
      <c r="AV481" s="112">
        <f t="shared" si="237"/>
        <v>0</v>
      </c>
      <c r="AW481" s="112">
        <f t="shared" si="238"/>
        <v>0</v>
      </c>
      <c r="AX481" s="112">
        <f t="shared" si="239"/>
        <v>0</v>
      </c>
      <c r="AY481" s="112">
        <f t="shared" si="240"/>
        <v>0</v>
      </c>
      <c r="AZ481" s="112">
        <f t="shared" si="241"/>
        <v>0</v>
      </c>
      <c r="BA481" s="112">
        <f t="shared" si="242"/>
        <v>0</v>
      </c>
      <c r="BB481" s="112">
        <f t="shared" si="243"/>
        <v>0</v>
      </c>
      <c r="BC481" s="112">
        <f t="shared" si="244"/>
        <v>0</v>
      </c>
      <c r="BD481" s="112">
        <f t="shared" si="245"/>
        <v>0</v>
      </c>
      <c r="BE481" s="112">
        <f t="shared" si="246"/>
        <v>0</v>
      </c>
      <c r="BG481" s="112"/>
      <c r="BH481" s="184"/>
    </row>
    <row r="482" spans="1:60" x14ac:dyDescent="0.2">
      <c r="A482" t="s">
        <v>1335</v>
      </c>
      <c r="B482" t="s">
        <v>1357</v>
      </c>
      <c r="C482" s="2" t="s">
        <v>1358</v>
      </c>
      <c r="D482" s="2" t="s">
        <v>1359</v>
      </c>
      <c r="E482" s="2" t="s">
        <v>1360</v>
      </c>
      <c r="F482" s="2" t="s">
        <v>60</v>
      </c>
      <c r="G482" s="2" t="s">
        <v>169</v>
      </c>
      <c r="H482" s="2" t="s">
        <v>180</v>
      </c>
      <c r="I482" s="2" t="s">
        <v>1129</v>
      </c>
      <c r="J482" s="2" t="s">
        <v>3995</v>
      </c>
      <c r="K482" s="3">
        <v>94</v>
      </c>
      <c r="L482" s="25">
        <v>602.84</v>
      </c>
      <c r="M482" s="2" t="s">
        <v>2204</v>
      </c>
      <c r="N482" s="2" t="s">
        <v>66</v>
      </c>
      <c r="O482" s="3">
        <v>0</v>
      </c>
      <c r="P482" s="3">
        <v>0</v>
      </c>
      <c r="Q482" s="21">
        <f>SUMIF('On Orders'!$B:$B,$C482,'On Orders'!E:E)</f>
        <v>0</v>
      </c>
      <c r="R482" s="22">
        <f>SUMIF('On Orders'!$B:$B,$C482,'On Orders'!F:F)</f>
        <v>0</v>
      </c>
      <c r="S482" s="22">
        <f>SUMIF('On Orders'!$B:$B,$C482,'On Orders'!G:G)</f>
        <v>0</v>
      </c>
      <c r="T482" s="22">
        <f>SUMIF('On Orders'!$B:$B,$C482,'On Orders'!H:H)</f>
        <v>0</v>
      </c>
      <c r="U482" s="3">
        <f>IFERROR(VLOOKUP(B:B,'[1]SI vs ST'!$B:$P,15,0),0)</f>
        <v>0</v>
      </c>
      <c r="V482" s="3" cm="1">
        <f t="array" ref="V482">IFERROR(VLOOKUP(_xlfn.SINGLE(B:B),'[1]Pivot ST'!$D:$QP,{6,7,8,9,10,11},0),0)</f>
        <v>0</v>
      </c>
      <c r="W482" s="3"/>
      <c r="X482" s="3"/>
      <c r="Y482" s="3"/>
      <c r="Z482" s="3"/>
      <c r="AA482" s="3"/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1">
        <f t="shared" si="223"/>
        <v>-94</v>
      </c>
      <c r="AH482" s="26">
        <f t="shared" si="224"/>
        <v>0</v>
      </c>
      <c r="AI482" s="26">
        <f t="shared" si="225"/>
        <v>0</v>
      </c>
      <c r="AJ482" s="26">
        <f t="shared" si="226"/>
        <v>0</v>
      </c>
      <c r="AK482" s="26">
        <f t="shared" si="227"/>
        <v>0</v>
      </c>
      <c r="AL482" s="26">
        <f t="shared" si="228"/>
        <v>0</v>
      </c>
      <c r="AM482" s="30">
        <f t="shared" si="229"/>
        <v>0</v>
      </c>
      <c r="AN482" s="30">
        <f t="shared" si="230"/>
        <v>0</v>
      </c>
      <c r="AO482" s="30">
        <f t="shared" si="231"/>
        <v>0</v>
      </c>
      <c r="AP482" s="30">
        <f t="shared" si="232"/>
        <v>0</v>
      </c>
      <c r="AQ482" s="30">
        <f t="shared" si="233"/>
        <v>0</v>
      </c>
      <c r="AR482" s="30">
        <f t="shared" si="234"/>
        <v>0</v>
      </c>
      <c r="AS482" s="22">
        <f t="shared" si="247"/>
        <v>0</v>
      </c>
      <c r="AT482" s="112">
        <f t="shared" si="235"/>
        <v>0</v>
      </c>
      <c r="AU482" s="112">
        <f t="shared" si="236"/>
        <v>0</v>
      </c>
      <c r="AV482" s="112">
        <f t="shared" si="237"/>
        <v>0</v>
      </c>
      <c r="AW482" s="112">
        <f t="shared" si="238"/>
        <v>0</v>
      </c>
      <c r="AX482" s="112">
        <f t="shared" si="239"/>
        <v>0</v>
      </c>
      <c r="AY482" s="112">
        <f t="shared" si="240"/>
        <v>0</v>
      </c>
      <c r="AZ482" s="112">
        <f t="shared" si="241"/>
        <v>0</v>
      </c>
      <c r="BA482" s="112">
        <f t="shared" si="242"/>
        <v>0</v>
      </c>
      <c r="BB482" s="112">
        <f t="shared" si="243"/>
        <v>0</v>
      </c>
      <c r="BC482" s="112">
        <f t="shared" si="244"/>
        <v>0</v>
      </c>
      <c r="BD482" s="112">
        <f t="shared" si="245"/>
        <v>0</v>
      </c>
      <c r="BE482" s="112">
        <f t="shared" si="246"/>
        <v>0</v>
      </c>
      <c r="BG482" s="112"/>
      <c r="BH482" s="184"/>
    </row>
    <row r="483" spans="1:60" x14ac:dyDescent="0.2">
      <c r="A483" t="s">
        <v>1361</v>
      </c>
      <c r="B483" t="s">
        <v>1362</v>
      </c>
      <c r="C483" s="2">
        <v>401101662</v>
      </c>
      <c r="D483" s="2" t="s">
        <v>1363</v>
      </c>
      <c r="E483" s="2" t="s">
        <v>1364</v>
      </c>
      <c r="F483" s="2" t="s">
        <v>4152</v>
      </c>
      <c r="G483" s="2" t="s">
        <v>1365</v>
      </c>
      <c r="H483" s="2" t="s">
        <v>1366</v>
      </c>
      <c r="I483" s="2" t="s">
        <v>1129</v>
      </c>
      <c r="J483" s="2" t="s">
        <v>3995</v>
      </c>
      <c r="K483" s="3">
        <v>94</v>
      </c>
      <c r="L483" s="25">
        <v>206.38</v>
      </c>
      <c r="M483" s="2" t="s">
        <v>2204</v>
      </c>
      <c r="N483" s="2" t="s">
        <v>66</v>
      </c>
      <c r="O483" s="3">
        <v>8</v>
      </c>
      <c r="P483" s="3">
        <v>796</v>
      </c>
      <c r="Q483" s="21">
        <f>SUMIF('On Orders'!$B:$B,$C483,'On Orders'!E:E)</f>
        <v>0</v>
      </c>
      <c r="R483" s="22">
        <f>SUMIF('On Orders'!$B:$B,$C483,'On Orders'!F:F)</f>
        <v>0</v>
      </c>
      <c r="S483" s="22">
        <f>SUMIF('On Orders'!$B:$B,$C483,'On Orders'!G:G)</f>
        <v>0</v>
      </c>
      <c r="T483" s="22">
        <f>SUMIF('On Orders'!$B:$B,$C483,'On Orders'!H:H)</f>
        <v>0</v>
      </c>
      <c r="U483" s="3">
        <f>IFERROR(VLOOKUP(B:B,'[1]SI vs ST'!$B:$P,15,0),0)</f>
        <v>0</v>
      </c>
      <c r="V483" s="3" cm="1">
        <f t="array" ref="V483">IFERROR(VLOOKUP(_xlfn.SINGLE(B:B),'[1]Pivot ST'!$D:$QP,{6,7,8,9,10,11},0),0)</f>
        <v>0</v>
      </c>
      <c r="W483" s="3"/>
      <c r="X483" s="3"/>
      <c r="Y483" s="3"/>
      <c r="Z483" s="3"/>
      <c r="AA483" s="3"/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1">
        <f t="shared" si="223"/>
        <v>710</v>
      </c>
      <c r="AH483" s="26">
        <f t="shared" si="224"/>
        <v>710</v>
      </c>
      <c r="AI483" s="26">
        <f t="shared" si="225"/>
        <v>710</v>
      </c>
      <c r="AJ483" s="26">
        <f t="shared" si="226"/>
        <v>710</v>
      </c>
      <c r="AK483" s="26">
        <f t="shared" si="227"/>
        <v>710</v>
      </c>
      <c r="AL483" s="26">
        <f t="shared" si="228"/>
        <v>710</v>
      </c>
      <c r="AM483" s="30">
        <f t="shared" si="229"/>
        <v>0</v>
      </c>
      <c r="AN483" s="30">
        <f t="shared" si="230"/>
        <v>0</v>
      </c>
      <c r="AO483" s="30">
        <f t="shared" si="231"/>
        <v>0</v>
      </c>
      <c r="AP483" s="30">
        <f t="shared" si="232"/>
        <v>0</v>
      </c>
      <c r="AQ483" s="30">
        <f t="shared" si="233"/>
        <v>0</v>
      </c>
      <c r="AR483" s="30">
        <f t="shared" si="234"/>
        <v>0</v>
      </c>
      <c r="AS483" s="22">
        <f t="shared" si="247"/>
        <v>0</v>
      </c>
      <c r="AT483" s="112">
        <f t="shared" si="235"/>
        <v>0</v>
      </c>
      <c r="AU483" s="112">
        <f t="shared" si="236"/>
        <v>0</v>
      </c>
      <c r="AV483" s="112">
        <f t="shared" si="237"/>
        <v>0</v>
      </c>
      <c r="AW483" s="112">
        <f t="shared" si="238"/>
        <v>0</v>
      </c>
      <c r="AX483" s="112">
        <f t="shared" si="239"/>
        <v>0</v>
      </c>
      <c r="AY483" s="112">
        <f t="shared" si="240"/>
        <v>0</v>
      </c>
      <c r="AZ483" s="112">
        <f t="shared" si="241"/>
        <v>0</v>
      </c>
      <c r="BA483" s="112">
        <f t="shared" si="242"/>
        <v>0</v>
      </c>
      <c r="BB483" s="112">
        <f t="shared" si="243"/>
        <v>0</v>
      </c>
      <c r="BC483" s="112">
        <f t="shared" si="244"/>
        <v>0</v>
      </c>
      <c r="BD483" s="112">
        <f t="shared" si="245"/>
        <v>0</v>
      </c>
      <c r="BE483" s="112">
        <f t="shared" si="246"/>
        <v>0</v>
      </c>
      <c r="BG483" s="112"/>
      <c r="BH483" s="184"/>
    </row>
    <row r="484" spans="1:60" x14ac:dyDescent="0.2">
      <c r="A484" t="s">
        <v>104</v>
      </c>
      <c r="B484" t="s">
        <v>1367</v>
      </c>
      <c r="C484" s="2" t="s">
        <v>1368</v>
      </c>
      <c r="D484" s="2">
        <v>856500018140</v>
      </c>
      <c r="E484" s="2" t="s">
        <v>1369</v>
      </c>
      <c r="F484" s="2" t="s">
        <v>2277</v>
      </c>
      <c r="G484" s="2" t="s">
        <v>475</v>
      </c>
      <c r="H484" s="2" t="s">
        <v>476</v>
      </c>
      <c r="I484" s="2" t="s">
        <v>1129</v>
      </c>
      <c r="J484" s="2" t="s">
        <v>3995</v>
      </c>
      <c r="K484" s="3">
        <v>376</v>
      </c>
      <c r="L484" s="25">
        <v>3620.09</v>
      </c>
      <c r="M484" s="2" t="s">
        <v>2204</v>
      </c>
      <c r="N484" s="2" t="s">
        <v>66</v>
      </c>
      <c r="O484" s="3">
        <v>19</v>
      </c>
      <c r="P484" s="3">
        <v>16</v>
      </c>
      <c r="Q484" s="21">
        <f>SUMIF('On Orders'!$B:$B,$C484,'On Orders'!E:E)</f>
        <v>0</v>
      </c>
      <c r="R484" s="22">
        <f>SUMIF('On Orders'!$B:$B,$C484,'On Orders'!F:F)</f>
        <v>0</v>
      </c>
      <c r="S484" s="22">
        <f>SUMIF('On Orders'!$B:$B,$C484,'On Orders'!G:G)</f>
        <v>0</v>
      </c>
      <c r="T484" s="22">
        <f>SUMIF('On Orders'!$B:$B,$C484,'On Orders'!H:H)</f>
        <v>0</v>
      </c>
      <c r="U484" s="3">
        <f>IFERROR(VLOOKUP(B:B,'[1]SI vs ST'!$B:$P,15,0),0)</f>
        <v>4</v>
      </c>
      <c r="V484" s="3" cm="1">
        <f t="array" ref="V484:AA484">IFERROR(VLOOKUP(_xlfn.SINGLE(B:B),'[1]Pivot ST'!$D:$QP,{6,7,8,9,10,11},0),0)</f>
        <v>7</v>
      </c>
      <c r="W484" s="3">
        <v>2</v>
      </c>
      <c r="X484" s="3">
        <v>4</v>
      </c>
      <c r="Y484" s="3">
        <v>0</v>
      </c>
      <c r="Z484" s="3">
        <v>3</v>
      </c>
      <c r="AA484" s="3">
        <v>2</v>
      </c>
      <c r="AB484" s="3">
        <v>2</v>
      </c>
      <c r="AC484" s="3">
        <v>6</v>
      </c>
      <c r="AD484" s="3">
        <v>3</v>
      </c>
      <c r="AE484" s="3">
        <v>4</v>
      </c>
      <c r="AF484" s="3">
        <v>4</v>
      </c>
      <c r="AG484" s="31">
        <f t="shared" si="223"/>
        <v>-343</v>
      </c>
      <c r="AH484" s="26">
        <f t="shared" si="224"/>
        <v>-2</v>
      </c>
      <c r="AI484" s="26">
        <f t="shared" si="225"/>
        <v>-6</v>
      </c>
      <c r="AJ484" s="26">
        <f t="shared" si="226"/>
        <v>-3</v>
      </c>
      <c r="AK484" s="26">
        <f t="shared" si="227"/>
        <v>-4</v>
      </c>
      <c r="AL484" s="26">
        <f t="shared" si="228"/>
        <v>-4</v>
      </c>
      <c r="AM484" s="30">
        <f t="shared" si="229"/>
        <v>0</v>
      </c>
      <c r="AN484" s="30">
        <f t="shared" si="230"/>
        <v>0</v>
      </c>
      <c r="AO484" s="30">
        <f t="shared" si="231"/>
        <v>0</v>
      </c>
      <c r="AP484" s="30">
        <f t="shared" si="232"/>
        <v>0</v>
      </c>
      <c r="AQ484" s="30">
        <f t="shared" si="233"/>
        <v>0</v>
      </c>
      <c r="AR484" s="30">
        <f t="shared" si="234"/>
        <v>0</v>
      </c>
      <c r="AS484" s="22">
        <f t="shared" si="247"/>
        <v>0</v>
      </c>
      <c r="AT484" s="112">
        <f t="shared" si="235"/>
        <v>14480.36</v>
      </c>
      <c r="AU484" s="112">
        <f t="shared" si="236"/>
        <v>25340.63</v>
      </c>
      <c r="AV484" s="112">
        <f t="shared" si="237"/>
        <v>7240.18</v>
      </c>
      <c r="AW484" s="112">
        <f t="shared" si="238"/>
        <v>14480.36</v>
      </c>
      <c r="AX484" s="112">
        <f t="shared" si="239"/>
        <v>0</v>
      </c>
      <c r="AY484" s="112">
        <f t="shared" si="240"/>
        <v>10860.27</v>
      </c>
      <c r="AZ484" s="112">
        <f t="shared" si="241"/>
        <v>7240.18</v>
      </c>
      <c r="BA484" s="112">
        <f t="shared" si="242"/>
        <v>7240.18</v>
      </c>
      <c r="BB484" s="112">
        <f t="shared" si="243"/>
        <v>21720.54</v>
      </c>
      <c r="BC484" s="112">
        <f t="shared" si="244"/>
        <v>10860.27</v>
      </c>
      <c r="BD484" s="112">
        <f t="shared" si="245"/>
        <v>14480.36</v>
      </c>
      <c r="BE484" s="112">
        <f t="shared" si="246"/>
        <v>14480.36</v>
      </c>
      <c r="BG484" s="112"/>
      <c r="BH484" s="184"/>
    </row>
    <row r="485" spans="1:60" x14ac:dyDescent="0.2">
      <c r="A485" t="s">
        <v>104</v>
      </c>
      <c r="B485" t="s">
        <v>1370</v>
      </c>
      <c r="C485" s="2" t="s">
        <v>1371</v>
      </c>
      <c r="D485" s="2">
        <v>856504014865</v>
      </c>
      <c r="E485" s="2" t="s">
        <v>1372</v>
      </c>
      <c r="F485" s="2" t="s">
        <v>2277</v>
      </c>
      <c r="G485" s="2" t="s">
        <v>475</v>
      </c>
      <c r="H485" s="2" t="s">
        <v>476</v>
      </c>
      <c r="I485" s="2" t="s">
        <v>1129</v>
      </c>
      <c r="J485" s="2" t="s">
        <v>3995</v>
      </c>
      <c r="K485" s="3">
        <v>120</v>
      </c>
      <c r="L485" s="25">
        <v>1008.06</v>
      </c>
      <c r="M485" s="2" t="s">
        <v>2204</v>
      </c>
      <c r="N485" s="2" t="s">
        <v>66</v>
      </c>
      <c r="O485" s="3">
        <v>22</v>
      </c>
      <c r="P485" s="3">
        <v>0</v>
      </c>
      <c r="Q485" s="21">
        <f>SUMIF('On Orders'!$B:$B,$C485,'On Orders'!E:E)</f>
        <v>0</v>
      </c>
      <c r="R485" s="22">
        <f>SUMIF('On Orders'!$B:$B,$C485,'On Orders'!F:F)</f>
        <v>0</v>
      </c>
      <c r="S485" s="22">
        <f>SUMIF('On Orders'!$B:$B,$C485,'On Orders'!G:G)</f>
        <v>0</v>
      </c>
      <c r="T485" s="22">
        <f>SUMIF('On Orders'!$B:$B,$C485,'On Orders'!H:H)</f>
        <v>0</v>
      </c>
      <c r="U485" s="3">
        <f>IFERROR(VLOOKUP(B:B,'[1]SI vs ST'!$B:$P,15,0),0)</f>
        <v>46</v>
      </c>
      <c r="V485" s="3" cm="1">
        <f t="array" ref="V485:AA485">IFERROR(VLOOKUP(_xlfn.SINGLE(B:B),'[1]Pivot ST'!$D:$QP,{6,7,8,9,10,11},0),0)</f>
        <v>16</v>
      </c>
      <c r="W485" s="3">
        <v>8</v>
      </c>
      <c r="X485" s="3">
        <v>9</v>
      </c>
      <c r="Y485" s="3">
        <v>6</v>
      </c>
      <c r="Z485" s="3">
        <v>0</v>
      </c>
      <c r="AA485" s="3">
        <v>4</v>
      </c>
      <c r="AB485" s="3">
        <v>5</v>
      </c>
      <c r="AC485" s="3">
        <v>0</v>
      </c>
      <c r="AD485" s="3">
        <v>5</v>
      </c>
      <c r="AE485" s="3">
        <v>5</v>
      </c>
      <c r="AF485" s="3">
        <v>4</v>
      </c>
      <c r="AG485" s="31">
        <f t="shared" si="223"/>
        <v>-102</v>
      </c>
      <c r="AH485" s="26">
        <f t="shared" si="224"/>
        <v>-5</v>
      </c>
      <c r="AI485" s="26">
        <f t="shared" si="225"/>
        <v>0</v>
      </c>
      <c r="AJ485" s="26">
        <f t="shared" si="226"/>
        <v>-5</v>
      </c>
      <c r="AK485" s="26">
        <f t="shared" si="227"/>
        <v>-5</v>
      </c>
      <c r="AL485" s="26">
        <f t="shared" si="228"/>
        <v>-4</v>
      </c>
      <c r="AM485" s="30">
        <f t="shared" si="229"/>
        <v>0</v>
      </c>
      <c r="AN485" s="30">
        <f t="shared" si="230"/>
        <v>0</v>
      </c>
      <c r="AO485" s="30">
        <f t="shared" si="231"/>
        <v>0</v>
      </c>
      <c r="AP485" s="30">
        <f t="shared" si="232"/>
        <v>0</v>
      </c>
      <c r="AQ485" s="30">
        <f t="shared" si="233"/>
        <v>0</v>
      </c>
      <c r="AR485" s="30">
        <f t="shared" si="234"/>
        <v>0</v>
      </c>
      <c r="AS485" s="22">
        <f t="shared" si="247"/>
        <v>0</v>
      </c>
      <c r="AT485" s="112">
        <f t="shared" si="235"/>
        <v>46370.759999999995</v>
      </c>
      <c r="AU485" s="112">
        <f t="shared" si="236"/>
        <v>16128.96</v>
      </c>
      <c r="AV485" s="112">
        <f t="shared" si="237"/>
        <v>8064.48</v>
      </c>
      <c r="AW485" s="112">
        <f t="shared" si="238"/>
        <v>9072.5399999999991</v>
      </c>
      <c r="AX485" s="112">
        <f t="shared" si="239"/>
        <v>6048.36</v>
      </c>
      <c r="AY485" s="112">
        <f t="shared" si="240"/>
        <v>0</v>
      </c>
      <c r="AZ485" s="112">
        <f t="shared" si="241"/>
        <v>4032.24</v>
      </c>
      <c r="BA485" s="112">
        <f t="shared" si="242"/>
        <v>5040.2999999999993</v>
      </c>
      <c r="BB485" s="112">
        <f t="shared" si="243"/>
        <v>0</v>
      </c>
      <c r="BC485" s="112">
        <f t="shared" si="244"/>
        <v>5040.2999999999993</v>
      </c>
      <c r="BD485" s="112">
        <f t="shared" si="245"/>
        <v>5040.2999999999993</v>
      </c>
      <c r="BE485" s="112">
        <f t="shared" si="246"/>
        <v>4032.24</v>
      </c>
      <c r="BG485" s="112"/>
      <c r="BH485" s="184"/>
    </row>
    <row r="486" spans="1:60" x14ac:dyDescent="0.2">
      <c r="A486" t="s">
        <v>104</v>
      </c>
      <c r="B486" t="s">
        <v>1373</v>
      </c>
      <c r="C486" s="2" t="s">
        <v>1374</v>
      </c>
      <c r="D486" s="2">
        <v>856500018133</v>
      </c>
      <c r="E486" s="2" t="s">
        <v>1375</v>
      </c>
      <c r="F486" s="2" t="s">
        <v>2277</v>
      </c>
      <c r="G486" s="2" t="s">
        <v>475</v>
      </c>
      <c r="H486" s="2" t="s">
        <v>476</v>
      </c>
      <c r="I486" s="2" t="s">
        <v>1129</v>
      </c>
      <c r="J486" s="2" t="s">
        <v>3995</v>
      </c>
      <c r="K486" s="3">
        <v>376</v>
      </c>
      <c r="L486" s="25">
        <v>3620.09</v>
      </c>
      <c r="M486" s="2" t="s">
        <v>2204</v>
      </c>
      <c r="N486" s="2" t="s">
        <v>66</v>
      </c>
      <c r="O486" s="3">
        <v>9</v>
      </c>
      <c r="P486" s="3">
        <v>0</v>
      </c>
      <c r="Q486" s="21">
        <f>SUMIF('On Orders'!$B:$B,$C486,'On Orders'!E:E)</f>
        <v>0</v>
      </c>
      <c r="R486" s="22">
        <f>SUMIF('On Orders'!$B:$B,$C486,'On Orders'!F:F)</f>
        <v>0</v>
      </c>
      <c r="S486" s="22">
        <f>SUMIF('On Orders'!$B:$B,$C486,'On Orders'!G:G)</f>
        <v>0</v>
      </c>
      <c r="T486" s="22">
        <f>SUMIF('On Orders'!$B:$B,$C486,'On Orders'!H:H)</f>
        <v>0</v>
      </c>
      <c r="U486" s="3">
        <f>IFERROR(VLOOKUP(B:B,'[1]SI vs ST'!$B:$P,15,0),0)</f>
        <v>2</v>
      </c>
      <c r="V486" s="3" cm="1">
        <f t="array" ref="V486:AA486">IFERROR(VLOOKUP(_xlfn.SINGLE(B:B),'[1]Pivot ST'!$D:$QP,{6,7,8,9,10,11},0),0)</f>
        <v>5</v>
      </c>
      <c r="W486" s="3">
        <v>1</v>
      </c>
      <c r="X486" s="3">
        <v>2</v>
      </c>
      <c r="Y486" s="3">
        <v>3</v>
      </c>
      <c r="Z486" s="3">
        <v>0</v>
      </c>
      <c r="AA486" s="3">
        <v>0</v>
      </c>
      <c r="AB486" s="3">
        <v>0</v>
      </c>
      <c r="AC486" s="3">
        <v>2</v>
      </c>
      <c r="AD486" s="3">
        <v>4</v>
      </c>
      <c r="AE486" s="3">
        <v>3</v>
      </c>
      <c r="AF486" s="3">
        <v>3</v>
      </c>
      <c r="AG486" s="31">
        <f t="shared" si="223"/>
        <v>-367</v>
      </c>
      <c r="AH486" s="26">
        <f t="shared" si="224"/>
        <v>0</v>
      </c>
      <c r="AI486" s="26">
        <f t="shared" si="225"/>
        <v>-2</v>
      </c>
      <c r="AJ486" s="26">
        <f t="shared" si="226"/>
        <v>-4</v>
      </c>
      <c r="AK486" s="26">
        <f t="shared" si="227"/>
        <v>-3</v>
      </c>
      <c r="AL486" s="26">
        <f t="shared" si="228"/>
        <v>-3</v>
      </c>
      <c r="AM486" s="30">
        <f t="shared" si="229"/>
        <v>0</v>
      </c>
      <c r="AN486" s="30">
        <f t="shared" si="230"/>
        <v>0</v>
      </c>
      <c r="AO486" s="30">
        <f t="shared" si="231"/>
        <v>0</v>
      </c>
      <c r="AP486" s="30">
        <f t="shared" si="232"/>
        <v>0</v>
      </c>
      <c r="AQ486" s="30">
        <f t="shared" si="233"/>
        <v>0</v>
      </c>
      <c r="AR486" s="30">
        <f t="shared" si="234"/>
        <v>0</v>
      </c>
      <c r="AS486" s="22">
        <f t="shared" si="247"/>
        <v>0</v>
      </c>
      <c r="AT486" s="112">
        <f t="shared" si="235"/>
        <v>7240.18</v>
      </c>
      <c r="AU486" s="112">
        <f t="shared" si="236"/>
        <v>18100.45</v>
      </c>
      <c r="AV486" s="112">
        <f t="shared" si="237"/>
        <v>3620.09</v>
      </c>
      <c r="AW486" s="112">
        <f t="shared" si="238"/>
        <v>7240.18</v>
      </c>
      <c r="AX486" s="112">
        <f t="shared" si="239"/>
        <v>10860.27</v>
      </c>
      <c r="AY486" s="112">
        <f t="shared" si="240"/>
        <v>0</v>
      </c>
      <c r="AZ486" s="112">
        <f t="shared" si="241"/>
        <v>0</v>
      </c>
      <c r="BA486" s="112">
        <f t="shared" si="242"/>
        <v>0</v>
      </c>
      <c r="BB486" s="112">
        <f t="shared" si="243"/>
        <v>7240.18</v>
      </c>
      <c r="BC486" s="112">
        <f t="shared" si="244"/>
        <v>14480.36</v>
      </c>
      <c r="BD486" s="112">
        <f t="shared" si="245"/>
        <v>10860.27</v>
      </c>
      <c r="BE486" s="112">
        <f t="shared" si="246"/>
        <v>10860.27</v>
      </c>
      <c r="BG486" s="112"/>
      <c r="BH486" s="184"/>
    </row>
    <row r="487" spans="1:60" x14ac:dyDescent="0.2">
      <c r="A487" t="s">
        <v>104</v>
      </c>
      <c r="B487" t="s">
        <v>1376</v>
      </c>
      <c r="C487" s="2" t="s">
        <v>1377</v>
      </c>
      <c r="D487" s="2" t="s">
        <v>1378</v>
      </c>
      <c r="E487" s="2" t="s">
        <v>1379</v>
      </c>
      <c r="F487" s="2" t="s">
        <v>2277</v>
      </c>
      <c r="G487" s="2" t="s">
        <v>475</v>
      </c>
      <c r="H487" s="2" t="s">
        <v>476</v>
      </c>
      <c r="I487" s="2" t="s">
        <v>1129</v>
      </c>
      <c r="J487" s="2" t="s">
        <v>3995</v>
      </c>
      <c r="K487" s="3">
        <v>188</v>
      </c>
      <c r="L487" s="25">
        <v>615.82000000000005</v>
      </c>
      <c r="M487" s="2" t="s">
        <v>2204</v>
      </c>
      <c r="N487" s="2" t="s">
        <v>66</v>
      </c>
      <c r="O487" s="3">
        <v>148</v>
      </c>
      <c r="P487" s="3">
        <v>0</v>
      </c>
      <c r="Q487" s="21">
        <f>SUMIF('On Orders'!$B:$B,$C487,'On Orders'!E:E)</f>
        <v>0</v>
      </c>
      <c r="R487" s="22">
        <f>SUMIF('On Orders'!$B:$B,$C487,'On Orders'!F:F)</f>
        <v>0</v>
      </c>
      <c r="S487" s="22">
        <f>SUMIF('On Orders'!$B:$B,$C487,'On Orders'!G:G)</f>
        <v>0</v>
      </c>
      <c r="T487" s="22">
        <f>SUMIF('On Orders'!$B:$B,$C487,'On Orders'!H:H)</f>
        <v>0</v>
      </c>
      <c r="U487" s="3">
        <f>IFERROR(VLOOKUP(B:B,'[1]SI vs ST'!$B:$P,15,0),0)</f>
        <v>54</v>
      </c>
      <c r="V487" s="3" cm="1">
        <f t="array" ref="V487:AA487">IFERROR(VLOOKUP(_xlfn.SINGLE(B:B),'[1]Pivot ST'!$D:$QP,{6,7,8,9,10,11},0),0)</f>
        <v>50</v>
      </c>
      <c r="W487" s="3">
        <v>36</v>
      </c>
      <c r="X487" s="3">
        <v>30</v>
      </c>
      <c r="Y487" s="3">
        <v>25</v>
      </c>
      <c r="Z487" s="3">
        <v>28</v>
      </c>
      <c r="AA487" s="3">
        <v>30</v>
      </c>
      <c r="AB487" s="3">
        <v>32</v>
      </c>
      <c r="AC487" s="3">
        <v>29</v>
      </c>
      <c r="AD487" s="3">
        <v>33</v>
      </c>
      <c r="AE487" s="3">
        <v>0</v>
      </c>
      <c r="AF487" s="3">
        <v>0</v>
      </c>
      <c r="AG487" s="31">
        <f t="shared" si="223"/>
        <v>-70</v>
      </c>
      <c r="AH487" s="26">
        <f t="shared" si="224"/>
        <v>-32</v>
      </c>
      <c r="AI487" s="26">
        <f t="shared" si="225"/>
        <v>-29</v>
      </c>
      <c r="AJ487" s="26">
        <f t="shared" si="226"/>
        <v>-33</v>
      </c>
      <c r="AK487" s="26">
        <f t="shared" si="227"/>
        <v>0</v>
      </c>
      <c r="AL487" s="26">
        <f t="shared" si="228"/>
        <v>0</v>
      </c>
      <c r="AM487" s="30">
        <f t="shared" si="229"/>
        <v>0</v>
      </c>
      <c r="AN487" s="30">
        <f t="shared" si="230"/>
        <v>0</v>
      </c>
      <c r="AO487" s="30">
        <f t="shared" si="231"/>
        <v>0</v>
      </c>
      <c r="AP487" s="30">
        <f t="shared" si="232"/>
        <v>0</v>
      </c>
      <c r="AQ487" s="30">
        <f t="shared" si="233"/>
        <v>0</v>
      </c>
      <c r="AR487" s="30">
        <f t="shared" si="234"/>
        <v>0</v>
      </c>
      <c r="AS487" s="22">
        <f t="shared" si="247"/>
        <v>0</v>
      </c>
      <c r="AT487" s="112">
        <f t="shared" si="235"/>
        <v>33254.280000000006</v>
      </c>
      <c r="AU487" s="112">
        <f t="shared" si="236"/>
        <v>30791.000000000004</v>
      </c>
      <c r="AV487" s="112">
        <f t="shared" si="237"/>
        <v>22169.52</v>
      </c>
      <c r="AW487" s="112">
        <f t="shared" si="238"/>
        <v>18474.600000000002</v>
      </c>
      <c r="AX487" s="112">
        <f t="shared" si="239"/>
        <v>15395.500000000002</v>
      </c>
      <c r="AY487" s="112">
        <f t="shared" si="240"/>
        <v>17242.960000000003</v>
      </c>
      <c r="AZ487" s="112">
        <f t="shared" si="241"/>
        <v>18474.600000000002</v>
      </c>
      <c r="BA487" s="112">
        <f t="shared" si="242"/>
        <v>19706.240000000002</v>
      </c>
      <c r="BB487" s="112">
        <f t="shared" si="243"/>
        <v>17858.780000000002</v>
      </c>
      <c r="BC487" s="112">
        <f t="shared" si="244"/>
        <v>20322.060000000001</v>
      </c>
      <c r="BD487" s="112">
        <f t="shared" si="245"/>
        <v>0</v>
      </c>
      <c r="BE487" s="112">
        <f t="shared" si="246"/>
        <v>0</v>
      </c>
      <c r="BG487" s="112"/>
      <c r="BH487" s="184"/>
    </row>
    <row r="488" spans="1:60" x14ac:dyDescent="0.2">
      <c r="A488" t="s">
        <v>104</v>
      </c>
      <c r="B488" t="s">
        <v>1380</v>
      </c>
      <c r="C488" s="2" t="s">
        <v>1381</v>
      </c>
      <c r="D488" s="2" t="s">
        <v>1382</v>
      </c>
      <c r="E488" s="2" t="s">
        <v>1383</v>
      </c>
      <c r="F488" s="2" t="s">
        <v>60</v>
      </c>
      <c r="G488" s="2" t="s">
        <v>150</v>
      </c>
      <c r="H488" s="2" t="s">
        <v>150</v>
      </c>
      <c r="I488" s="2" t="s">
        <v>1129</v>
      </c>
      <c r="J488" s="2" t="s">
        <v>3995</v>
      </c>
      <c r="K488" s="3">
        <v>188</v>
      </c>
      <c r="L488" s="25">
        <v>421.81</v>
      </c>
      <c r="M488" s="2" t="s">
        <v>2204</v>
      </c>
      <c r="N488" s="2" t="s">
        <v>66</v>
      </c>
      <c r="O488" s="3">
        <v>3</v>
      </c>
      <c r="P488" s="3">
        <v>0</v>
      </c>
      <c r="Q488" s="21">
        <f>SUMIF('On Orders'!$B:$B,$C488,'On Orders'!E:E)</f>
        <v>0</v>
      </c>
      <c r="R488" s="22">
        <f>SUMIF('On Orders'!$B:$B,$C488,'On Orders'!F:F)</f>
        <v>0</v>
      </c>
      <c r="S488" s="22">
        <f>SUMIF('On Orders'!$B:$B,$C488,'On Orders'!G:G)</f>
        <v>0</v>
      </c>
      <c r="T488" s="22">
        <f>SUMIF('On Orders'!$B:$B,$C488,'On Orders'!H:H)</f>
        <v>0</v>
      </c>
      <c r="U488" s="3">
        <f>IFERROR(VLOOKUP(B:B,'[1]SI vs ST'!$B:$P,15,0),0)</f>
        <v>0</v>
      </c>
      <c r="V488" s="3" cm="1">
        <f t="array" ref="V488">IFERROR(VLOOKUP(_xlfn.SINGLE(B:B),'[1]Pivot ST'!$D:$QP,{6,7,8,9,10,11},0),0)</f>
        <v>0</v>
      </c>
      <c r="W488" s="3"/>
      <c r="X488" s="3"/>
      <c r="Y488" s="3"/>
      <c r="Z488" s="3"/>
      <c r="AA488" s="3"/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1">
        <f t="shared" si="223"/>
        <v>-185</v>
      </c>
      <c r="AH488" s="26">
        <f t="shared" si="224"/>
        <v>0</v>
      </c>
      <c r="AI488" s="26">
        <f t="shared" si="225"/>
        <v>0</v>
      </c>
      <c r="AJ488" s="26">
        <f t="shared" si="226"/>
        <v>0</v>
      </c>
      <c r="AK488" s="26">
        <f t="shared" si="227"/>
        <v>0</v>
      </c>
      <c r="AL488" s="26">
        <f t="shared" si="228"/>
        <v>0</v>
      </c>
      <c r="AM488" s="30">
        <f t="shared" si="229"/>
        <v>0</v>
      </c>
      <c r="AN488" s="30">
        <f t="shared" si="230"/>
        <v>0</v>
      </c>
      <c r="AO488" s="30">
        <f t="shared" si="231"/>
        <v>0</v>
      </c>
      <c r="AP488" s="30">
        <f t="shared" si="232"/>
        <v>0</v>
      </c>
      <c r="AQ488" s="30">
        <f t="shared" si="233"/>
        <v>0</v>
      </c>
      <c r="AR488" s="30">
        <f t="shared" si="234"/>
        <v>0</v>
      </c>
      <c r="AS488" s="22">
        <f t="shared" si="247"/>
        <v>0</v>
      </c>
      <c r="AT488" s="112">
        <f t="shared" si="235"/>
        <v>0</v>
      </c>
      <c r="AU488" s="112">
        <f t="shared" si="236"/>
        <v>0</v>
      </c>
      <c r="AV488" s="112">
        <f t="shared" si="237"/>
        <v>0</v>
      </c>
      <c r="AW488" s="112">
        <f t="shared" si="238"/>
        <v>0</v>
      </c>
      <c r="AX488" s="112">
        <f t="shared" si="239"/>
        <v>0</v>
      </c>
      <c r="AY488" s="112">
        <f t="shared" si="240"/>
        <v>0</v>
      </c>
      <c r="AZ488" s="112">
        <f t="shared" si="241"/>
        <v>0</v>
      </c>
      <c r="BA488" s="112">
        <f t="shared" si="242"/>
        <v>0</v>
      </c>
      <c r="BB488" s="112">
        <f t="shared" si="243"/>
        <v>0</v>
      </c>
      <c r="BC488" s="112">
        <f t="shared" si="244"/>
        <v>0</v>
      </c>
      <c r="BD488" s="112">
        <f t="shared" si="245"/>
        <v>0</v>
      </c>
      <c r="BE488" s="112">
        <f t="shared" si="246"/>
        <v>0</v>
      </c>
      <c r="BG488" s="112"/>
      <c r="BH488" s="184"/>
    </row>
    <row r="489" spans="1:60" x14ac:dyDescent="0.2">
      <c r="A489" t="s">
        <v>104</v>
      </c>
      <c r="B489" t="s">
        <v>1384</v>
      </c>
      <c r="C489" s="2" t="s">
        <v>1385</v>
      </c>
      <c r="D489" s="2" t="s">
        <v>1386</v>
      </c>
      <c r="E489" s="2" t="s">
        <v>1387</v>
      </c>
      <c r="F489" s="2" t="s">
        <v>60</v>
      </c>
      <c r="G489" s="2" t="s">
        <v>150</v>
      </c>
      <c r="H489" s="2" t="s">
        <v>789</v>
      </c>
      <c r="I489" s="2" t="s">
        <v>1129</v>
      </c>
      <c r="J489" s="2" t="s">
        <v>3995</v>
      </c>
      <c r="K489" s="3">
        <v>188</v>
      </c>
      <c r="L489" s="25">
        <v>602.84</v>
      </c>
      <c r="M489" s="2" t="s">
        <v>2204</v>
      </c>
      <c r="N489" s="2" t="s">
        <v>66</v>
      </c>
      <c r="O489" s="3">
        <v>0</v>
      </c>
      <c r="P489" s="3">
        <v>0</v>
      </c>
      <c r="Q489" s="21">
        <f>SUMIF('On Orders'!$B:$B,$C489,'On Orders'!E:E)</f>
        <v>0</v>
      </c>
      <c r="R489" s="22">
        <f>SUMIF('On Orders'!$B:$B,$C489,'On Orders'!F:F)</f>
        <v>0</v>
      </c>
      <c r="S489" s="22">
        <f>SUMIF('On Orders'!$B:$B,$C489,'On Orders'!G:G)</f>
        <v>0</v>
      </c>
      <c r="T489" s="22">
        <f>SUMIF('On Orders'!$B:$B,$C489,'On Orders'!H:H)</f>
        <v>0</v>
      </c>
      <c r="U489" s="3">
        <f>IFERROR(VLOOKUP(B:B,'[1]SI vs ST'!$B:$P,15,0),0)</f>
        <v>0</v>
      </c>
      <c r="V489" s="3" cm="1">
        <f t="array" ref="V489">IFERROR(VLOOKUP(_xlfn.SINGLE(B:B),'[1]Pivot ST'!$D:$QP,{6,7,8,9,10,11},0),0)</f>
        <v>0</v>
      </c>
      <c r="W489" s="3"/>
      <c r="X489" s="3"/>
      <c r="Y489" s="3"/>
      <c r="Z489" s="3"/>
      <c r="AA489" s="3"/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1">
        <f t="shared" si="223"/>
        <v>-188</v>
      </c>
      <c r="AH489" s="26">
        <f t="shared" si="224"/>
        <v>0</v>
      </c>
      <c r="AI489" s="26">
        <f t="shared" si="225"/>
        <v>0</v>
      </c>
      <c r="AJ489" s="26">
        <f t="shared" si="226"/>
        <v>0</v>
      </c>
      <c r="AK489" s="26">
        <f t="shared" si="227"/>
        <v>0</v>
      </c>
      <c r="AL489" s="26">
        <f t="shared" si="228"/>
        <v>0</v>
      </c>
      <c r="AM489" s="30">
        <f t="shared" si="229"/>
        <v>0</v>
      </c>
      <c r="AN489" s="30">
        <f t="shared" si="230"/>
        <v>0</v>
      </c>
      <c r="AO489" s="30">
        <f t="shared" si="231"/>
        <v>0</v>
      </c>
      <c r="AP489" s="30">
        <f t="shared" si="232"/>
        <v>0</v>
      </c>
      <c r="AQ489" s="30">
        <f t="shared" si="233"/>
        <v>0</v>
      </c>
      <c r="AR489" s="30">
        <f t="shared" si="234"/>
        <v>0</v>
      </c>
      <c r="AS489" s="22">
        <f t="shared" si="247"/>
        <v>0</v>
      </c>
      <c r="AT489" s="112">
        <f t="shared" si="235"/>
        <v>0</v>
      </c>
      <c r="AU489" s="112">
        <f t="shared" si="236"/>
        <v>0</v>
      </c>
      <c r="AV489" s="112">
        <f t="shared" si="237"/>
        <v>0</v>
      </c>
      <c r="AW489" s="112">
        <f t="shared" si="238"/>
        <v>0</v>
      </c>
      <c r="AX489" s="112">
        <f t="shared" si="239"/>
        <v>0</v>
      </c>
      <c r="AY489" s="112">
        <f t="shared" si="240"/>
        <v>0</v>
      </c>
      <c r="AZ489" s="112">
        <f t="shared" si="241"/>
        <v>0</v>
      </c>
      <c r="BA489" s="112">
        <f t="shared" si="242"/>
        <v>0</v>
      </c>
      <c r="BB489" s="112">
        <f t="shared" si="243"/>
        <v>0</v>
      </c>
      <c r="BC489" s="112">
        <f t="shared" si="244"/>
        <v>0</v>
      </c>
      <c r="BD489" s="112">
        <f t="shared" si="245"/>
        <v>0</v>
      </c>
      <c r="BE489" s="112">
        <f t="shared" si="246"/>
        <v>0</v>
      </c>
      <c r="BG489" s="112"/>
      <c r="BH489" s="184"/>
    </row>
    <row r="490" spans="1:60" x14ac:dyDescent="0.2">
      <c r="A490" t="s">
        <v>104</v>
      </c>
      <c r="B490" t="s">
        <v>1388</v>
      </c>
      <c r="C490" s="2" t="s">
        <v>1389</v>
      </c>
      <c r="D490" s="2" t="s">
        <v>1390</v>
      </c>
      <c r="E490" s="2" t="s">
        <v>1391</v>
      </c>
      <c r="F490" s="2" t="s">
        <v>60</v>
      </c>
      <c r="G490" s="2" t="s">
        <v>150</v>
      </c>
      <c r="H490" s="2" t="s">
        <v>1392</v>
      </c>
      <c r="I490" s="2" t="s">
        <v>1129</v>
      </c>
      <c r="J490" s="2" t="s">
        <v>3995</v>
      </c>
      <c r="K490" s="3">
        <v>188</v>
      </c>
      <c r="L490" s="25">
        <v>602.84</v>
      </c>
      <c r="M490" s="2" t="s">
        <v>2204</v>
      </c>
      <c r="N490" s="2" t="s">
        <v>66</v>
      </c>
      <c r="O490" s="3">
        <v>0</v>
      </c>
      <c r="P490" s="3">
        <v>0</v>
      </c>
      <c r="Q490" s="21">
        <f>SUMIF('On Orders'!$B:$B,$C490,'On Orders'!E:E)</f>
        <v>0</v>
      </c>
      <c r="R490" s="22">
        <f>SUMIF('On Orders'!$B:$B,$C490,'On Orders'!F:F)</f>
        <v>0</v>
      </c>
      <c r="S490" s="22">
        <f>SUMIF('On Orders'!$B:$B,$C490,'On Orders'!G:G)</f>
        <v>0</v>
      </c>
      <c r="T490" s="22">
        <f>SUMIF('On Orders'!$B:$B,$C490,'On Orders'!H:H)</f>
        <v>0</v>
      </c>
      <c r="U490" s="3">
        <f>IFERROR(VLOOKUP(B:B,'[1]SI vs ST'!$B:$P,15,0),0)</f>
        <v>0</v>
      </c>
      <c r="V490" s="3" cm="1">
        <f t="array" ref="V490">IFERROR(VLOOKUP(_xlfn.SINGLE(B:B),'[1]Pivot ST'!$D:$QP,{6,7,8,9,10,11},0),0)</f>
        <v>0</v>
      </c>
      <c r="W490" s="3"/>
      <c r="X490" s="3"/>
      <c r="Y490" s="3"/>
      <c r="Z490" s="3"/>
      <c r="AA490" s="3"/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1">
        <f t="shared" si="223"/>
        <v>-188</v>
      </c>
      <c r="AH490" s="26">
        <f t="shared" si="224"/>
        <v>0</v>
      </c>
      <c r="AI490" s="26">
        <f t="shared" si="225"/>
        <v>0</v>
      </c>
      <c r="AJ490" s="26">
        <f t="shared" si="226"/>
        <v>0</v>
      </c>
      <c r="AK490" s="26">
        <f t="shared" si="227"/>
        <v>0</v>
      </c>
      <c r="AL490" s="26">
        <f t="shared" si="228"/>
        <v>0</v>
      </c>
      <c r="AM490" s="30">
        <f t="shared" si="229"/>
        <v>0</v>
      </c>
      <c r="AN490" s="30">
        <f t="shared" si="230"/>
        <v>0</v>
      </c>
      <c r="AO490" s="30">
        <f t="shared" si="231"/>
        <v>0</v>
      </c>
      <c r="AP490" s="30">
        <f t="shared" si="232"/>
        <v>0</v>
      </c>
      <c r="AQ490" s="30">
        <f t="shared" si="233"/>
        <v>0</v>
      </c>
      <c r="AR490" s="30">
        <f t="shared" si="234"/>
        <v>0</v>
      </c>
      <c r="AS490" s="22">
        <f t="shared" si="247"/>
        <v>0</v>
      </c>
      <c r="AT490" s="112">
        <f t="shared" si="235"/>
        <v>0</v>
      </c>
      <c r="AU490" s="112">
        <f t="shared" si="236"/>
        <v>0</v>
      </c>
      <c r="AV490" s="112">
        <f t="shared" si="237"/>
        <v>0</v>
      </c>
      <c r="AW490" s="112">
        <f t="shared" si="238"/>
        <v>0</v>
      </c>
      <c r="AX490" s="112">
        <f t="shared" si="239"/>
        <v>0</v>
      </c>
      <c r="AY490" s="112">
        <f t="shared" si="240"/>
        <v>0</v>
      </c>
      <c r="AZ490" s="112">
        <f t="shared" si="241"/>
        <v>0</v>
      </c>
      <c r="BA490" s="112">
        <f t="shared" si="242"/>
        <v>0</v>
      </c>
      <c r="BB490" s="112">
        <f t="shared" si="243"/>
        <v>0</v>
      </c>
      <c r="BC490" s="112">
        <f t="shared" si="244"/>
        <v>0</v>
      </c>
      <c r="BD490" s="112">
        <f t="shared" si="245"/>
        <v>0</v>
      </c>
      <c r="BE490" s="112">
        <f t="shared" si="246"/>
        <v>0</v>
      </c>
      <c r="BG490" s="112"/>
      <c r="BH490" s="184"/>
    </row>
    <row r="491" spans="1:60" x14ac:dyDescent="0.2">
      <c r="A491" t="s">
        <v>104</v>
      </c>
      <c r="B491" t="s">
        <v>1393</v>
      </c>
      <c r="C491" s="2" t="s">
        <v>1394</v>
      </c>
      <c r="D491" s="2" t="s">
        <v>1395</v>
      </c>
      <c r="E491" s="2" t="s">
        <v>1396</v>
      </c>
      <c r="F491" s="2" t="s">
        <v>60</v>
      </c>
      <c r="G491" s="2" t="s">
        <v>169</v>
      </c>
      <c r="H491" s="2" t="s">
        <v>169</v>
      </c>
      <c r="I491" s="2" t="s">
        <v>1129</v>
      </c>
      <c r="J491" s="2" t="s">
        <v>3995</v>
      </c>
      <c r="K491" s="3">
        <v>188</v>
      </c>
      <c r="L491" s="25">
        <v>542.5</v>
      </c>
      <c r="M491" s="2" t="s">
        <v>2204</v>
      </c>
      <c r="N491" s="2" t="s">
        <v>66</v>
      </c>
      <c r="O491" s="3">
        <v>0</v>
      </c>
      <c r="P491" s="3">
        <v>0</v>
      </c>
      <c r="Q491" s="21">
        <f>SUMIF('On Orders'!$B:$B,$C491,'On Orders'!E:E)</f>
        <v>0</v>
      </c>
      <c r="R491" s="22">
        <f>SUMIF('On Orders'!$B:$B,$C491,'On Orders'!F:F)</f>
        <v>0</v>
      </c>
      <c r="S491" s="22">
        <f>SUMIF('On Orders'!$B:$B,$C491,'On Orders'!G:G)</f>
        <v>0</v>
      </c>
      <c r="T491" s="22">
        <f>SUMIF('On Orders'!$B:$B,$C491,'On Orders'!H:H)</f>
        <v>0</v>
      </c>
      <c r="U491" s="3">
        <f>IFERROR(VLOOKUP(B:B,'[1]SI vs ST'!$B:$P,15,0),0)</f>
        <v>0</v>
      </c>
      <c r="V491" s="3" cm="1">
        <f t="array" ref="V491">IFERROR(VLOOKUP(_xlfn.SINGLE(B:B),'[1]Pivot ST'!$D:$QP,{6,7,8,9,10,11},0),0)</f>
        <v>0</v>
      </c>
      <c r="W491" s="3"/>
      <c r="X491" s="3"/>
      <c r="Y491" s="3"/>
      <c r="Z491" s="3"/>
      <c r="AA491" s="3"/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1">
        <f t="shared" si="223"/>
        <v>-188</v>
      </c>
      <c r="AH491" s="26">
        <f t="shared" si="224"/>
        <v>0</v>
      </c>
      <c r="AI491" s="26">
        <f t="shared" si="225"/>
        <v>0</v>
      </c>
      <c r="AJ491" s="26">
        <f t="shared" si="226"/>
        <v>0</v>
      </c>
      <c r="AK491" s="26">
        <f t="shared" si="227"/>
        <v>0</v>
      </c>
      <c r="AL491" s="26">
        <f t="shared" si="228"/>
        <v>0</v>
      </c>
      <c r="AM491" s="30">
        <f t="shared" si="229"/>
        <v>0</v>
      </c>
      <c r="AN491" s="30">
        <f t="shared" si="230"/>
        <v>0</v>
      </c>
      <c r="AO491" s="30">
        <f t="shared" si="231"/>
        <v>0</v>
      </c>
      <c r="AP491" s="30">
        <f t="shared" si="232"/>
        <v>0</v>
      </c>
      <c r="AQ491" s="30">
        <f t="shared" si="233"/>
        <v>0</v>
      </c>
      <c r="AR491" s="30">
        <f t="shared" si="234"/>
        <v>0</v>
      </c>
      <c r="AS491" s="22">
        <f t="shared" si="247"/>
        <v>0</v>
      </c>
      <c r="AT491" s="112">
        <f t="shared" si="235"/>
        <v>0</v>
      </c>
      <c r="AU491" s="112">
        <f t="shared" si="236"/>
        <v>0</v>
      </c>
      <c r="AV491" s="112">
        <f t="shared" si="237"/>
        <v>0</v>
      </c>
      <c r="AW491" s="112">
        <f t="shared" si="238"/>
        <v>0</v>
      </c>
      <c r="AX491" s="112">
        <f t="shared" si="239"/>
        <v>0</v>
      </c>
      <c r="AY491" s="112">
        <f t="shared" si="240"/>
        <v>0</v>
      </c>
      <c r="AZ491" s="112">
        <f t="shared" si="241"/>
        <v>0</v>
      </c>
      <c r="BA491" s="112">
        <f t="shared" si="242"/>
        <v>0</v>
      </c>
      <c r="BB491" s="112">
        <f t="shared" si="243"/>
        <v>0</v>
      </c>
      <c r="BC491" s="112">
        <f t="shared" si="244"/>
        <v>0</v>
      </c>
      <c r="BD491" s="112">
        <f t="shared" si="245"/>
        <v>0</v>
      </c>
      <c r="BE491" s="112">
        <f t="shared" si="246"/>
        <v>0</v>
      </c>
      <c r="BG491" s="112"/>
      <c r="BH491" s="184"/>
    </row>
    <row r="492" spans="1:60" x14ac:dyDescent="0.2">
      <c r="A492" t="s">
        <v>104</v>
      </c>
      <c r="B492" t="s">
        <v>1397</v>
      </c>
      <c r="C492" s="2" t="s">
        <v>1398</v>
      </c>
      <c r="D492" s="2" t="s">
        <v>1399</v>
      </c>
      <c r="E492" s="2" t="s">
        <v>1400</v>
      </c>
      <c r="F492" s="2" t="s">
        <v>60</v>
      </c>
      <c r="G492" s="2" t="s">
        <v>169</v>
      </c>
      <c r="H492" s="2" t="s">
        <v>1344</v>
      </c>
      <c r="I492" s="2" t="s">
        <v>1129</v>
      </c>
      <c r="J492" s="2" t="s">
        <v>3995</v>
      </c>
      <c r="K492" s="3">
        <v>188</v>
      </c>
      <c r="L492" s="25">
        <v>542.5</v>
      </c>
      <c r="M492" s="2" t="s">
        <v>2204</v>
      </c>
      <c r="N492" s="2" t="s">
        <v>66</v>
      </c>
      <c r="O492" s="3">
        <v>0</v>
      </c>
      <c r="P492" s="3">
        <v>0</v>
      </c>
      <c r="Q492" s="21">
        <f>SUMIF('On Orders'!$B:$B,$C492,'On Orders'!E:E)</f>
        <v>0</v>
      </c>
      <c r="R492" s="22">
        <f>SUMIF('On Orders'!$B:$B,$C492,'On Orders'!F:F)</f>
        <v>0</v>
      </c>
      <c r="S492" s="22">
        <f>SUMIF('On Orders'!$B:$B,$C492,'On Orders'!G:G)</f>
        <v>0</v>
      </c>
      <c r="T492" s="22">
        <f>SUMIF('On Orders'!$B:$B,$C492,'On Orders'!H:H)</f>
        <v>0</v>
      </c>
      <c r="U492" s="3">
        <f>IFERROR(VLOOKUP(B:B,'[1]SI vs ST'!$B:$P,15,0),0)</f>
        <v>0</v>
      </c>
      <c r="V492" s="3" cm="1">
        <f t="array" ref="V492">IFERROR(VLOOKUP(_xlfn.SINGLE(B:B),'[1]Pivot ST'!$D:$QP,{6,7,8,9,10,11},0),0)</f>
        <v>0</v>
      </c>
      <c r="W492" s="3"/>
      <c r="X492" s="3"/>
      <c r="Y492" s="3"/>
      <c r="Z492" s="3"/>
      <c r="AA492" s="3"/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1">
        <f t="shared" si="223"/>
        <v>-188</v>
      </c>
      <c r="AH492" s="26">
        <f t="shared" si="224"/>
        <v>0</v>
      </c>
      <c r="AI492" s="26">
        <f t="shared" si="225"/>
        <v>0</v>
      </c>
      <c r="AJ492" s="26">
        <f t="shared" si="226"/>
        <v>0</v>
      </c>
      <c r="AK492" s="26">
        <f t="shared" si="227"/>
        <v>0</v>
      </c>
      <c r="AL492" s="26">
        <f t="shared" si="228"/>
        <v>0</v>
      </c>
      <c r="AM492" s="30">
        <f t="shared" si="229"/>
        <v>0</v>
      </c>
      <c r="AN492" s="30">
        <f t="shared" si="230"/>
        <v>0</v>
      </c>
      <c r="AO492" s="30">
        <f t="shared" si="231"/>
        <v>0</v>
      </c>
      <c r="AP492" s="30">
        <f t="shared" si="232"/>
        <v>0</v>
      </c>
      <c r="AQ492" s="30">
        <f t="shared" si="233"/>
        <v>0</v>
      </c>
      <c r="AR492" s="30">
        <f t="shared" si="234"/>
        <v>0</v>
      </c>
      <c r="AS492" s="22">
        <f t="shared" si="247"/>
        <v>0</v>
      </c>
      <c r="AT492" s="112">
        <f t="shared" si="235"/>
        <v>0</v>
      </c>
      <c r="AU492" s="112">
        <f t="shared" si="236"/>
        <v>0</v>
      </c>
      <c r="AV492" s="112">
        <f t="shared" si="237"/>
        <v>0</v>
      </c>
      <c r="AW492" s="112">
        <f t="shared" si="238"/>
        <v>0</v>
      </c>
      <c r="AX492" s="112">
        <f t="shared" si="239"/>
        <v>0</v>
      </c>
      <c r="AY492" s="112">
        <f t="shared" si="240"/>
        <v>0</v>
      </c>
      <c r="AZ492" s="112">
        <f t="shared" si="241"/>
        <v>0</v>
      </c>
      <c r="BA492" s="112">
        <f t="shared" si="242"/>
        <v>0</v>
      </c>
      <c r="BB492" s="112">
        <f t="shared" si="243"/>
        <v>0</v>
      </c>
      <c r="BC492" s="112">
        <f t="shared" si="244"/>
        <v>0</v>
      </c>
      <c r="BD492" s="112">
        <f t="shared" si="245"/>
        <v>0</v>
      </c>
      <c r="BE492" s="112">
        <f t="shared" si="246"/>
        <v>0</v>
      </c>
      <c r="BG492" s="112"/>
      <c r="BH492" s="184"/>
    </row>
    <row r="493" spans="1:60" x14ac:dyDescent="0.2">
      <c r="A493" t="s">
        <v>104</v>
      </c>
      <c r="B493" t="s">
        <v>1401</v>
      </c>
      <c r="C493" s="2" t="s">
        <v>1402</v>
      </c>
      <c r="D493" s="2" t="s">
        <v>1403</v>
      </c>
      <c r="E493" s="2" t="s">
        <v>1404</v>
      </c>
      <c r="F493" s="2" t="s">
        <v>60</v>
      </c>
      <c r="G493" s="2" t="s">
        <v>169</v>
      </c>
      <c r="H493" s="2" t="s">
        <v>1344</v>
      </c>
      <c r="I493" s="2" t="s">
        <v>1129</v>
      </c>
      <c r="J493" s="2" t="s">
        <v>3995</v>
      </c>
      <c r="K493" s="3">
        <v>188</v>
      </c>
      <c r="L493" s="25">
        <v>542.5</v>
      </c>
      <c r="M493" s="2" t="s">
        <v>2204</v>
      </c>
      <c r="N493" s="2" t="s">
        <v>66</v>
      </c>
      <c r="O493" s="3">
        <v>0</v>
      </c>
      <c r="P493" s="3">
        <v>0</v>
      </c>
      <c r="Q493" s="21">
        <f>SUMIF('On Orders'!$B:$B,$C493,'On Orders'!E:E)</f>
        <v>0</v>
      </c>
      <c r="R493" s="22">
        <f>SUMIF('On Orders'!$B:$B,$C493,'On Orders'!F:F)</f>
        <v>0</v>
      </c>
      <c r="S493" s="22">
        <f>SUMIF('On Orders'!$B:$B,$C493,'On Orders'!G:G)</f>
        <v>0</v>
      </c>
      <c r="T493" s="22">
        <f>SUMIF('On Orders'!$B:$B,$C493,'On Orders'!H:H)</f>
        <v>0</v>
      </c>
      <c r="U493" s="3">
        <f>IFERROR(VLOOKUP(B:B,'[1]SI vs ST'!$B:$P,15,0),0)</f>
        <v>0</v>
      </c>
      <c r="V493" s="3" cm="1">
        <f t="array" ref="V493">IFERROR(VLOOKUP(_xlfn.SINGLE(B:B),'[1]Pivot ST'!$D:$QP,{6,7,8,9,10,11},0),0)</f>
        <v>0</v>
      </c>
      <c r="W493" s="3"/>
      <c r="X493" s="3"/>
      <c r="Y493" s="3"/>
      <c r="Z493" s="3"/>
      <c r="AA493" s="3"/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1">
        <f t="shared" si="223"/>
        <v>-188</v>
      </c>
      <c r="AH493" s="26">
        <f t="shared" si="224"/>
        <v>0</v>
      </c>
      <c r="AI493" s="26">
        <f t="shared" si="225"/>
        <v>0</v>
      </c>
      <c r="AJ493" s="26">
        <f t="shared" si="226"/>
        <v>0</v>
      </c>
      <c r="AK493" s="26">
        <f t="shared" si="227"/>
        <v>0</v>
      </c>
      <c r="AL493" s="26">
        <f t="shared" si="228"/>
        <v>0</v>
      </c>
      <c r="AM493" s="30">
        <f t="shared" si="229"/>
        <v>0</v>
      </c>
      <c r="AN493" s="30">
        <f t="shared" si="230"/>
        <v>0</v>
      </c>
      <c r="AO493" s="30">
        <f t="shared" si="231"/>
        <v>0</v>
      </c>
      <c r="AP493" s="30">
        <f t="shared" si="232"/>
        <v>0</v>
      </c>
      <c r="AQ493" s="30">
        <f t="shared" si="233"/>
        <v>0</v>
      </c>
      <c r="AR493" s="30">
        <f t="shared" si="234"/>
        <v>0</v>
      </c>
      <c r="AS493" s="22">
        <f t="shared" si="247"/>
        <v>0</v>
      </c>
      <c r="AT493" s="112">
        <f t="shared" si="235"/>
        <v>0</v>
      </c>
      <c r="AU493" s="112">
        <f t="shared" si="236"/>
        <v>0</v>
      </c>
      <c r="AV493" s="112">
        <f t="shared" si="237"/>
        <v>0</v>
      </c>
      <c r="AW493" s="112">
        <f t="shared" si="238"/>
        <v>0</v>
      </c>
      <c r="AX493" s="112">
        <f t="shared" si="239"/>
        <v>0</v>
      </c>
      <c r="AY493" s="112">
        <f t="shared" si="240"/>
        <v>0</v>
      </c>
      <c r="AZ493" s="112">
        <f t="shared" si="241"/>
        <v>0</v>
      </c>
      <c r="BA493" s="112">
        <f t="shared" si="242"/>
        <v>0</v>
      </c>
      <c r="BB493" s="112">
        <f t="shared" si="243"/>
        <v>0</v>
      </c>
      <c r="BC493" s="112">
        <f t="shared" si="244"/>
        <v>0</v>
      </c>
      <c r="BD493" s="112">
        <f t="shared" si="245"/>
        <v>0</v>
      </c>
      <c r="BE493" s="112">
        <f t="shared" si="246"/>
        <v>0</v>
      </c>
      <c r="BG493" s="112"/>
      <c r="BH493" s="184"/>
    </row>
    <row r="494" spans="1:60" x14ac:dyDescent="0.2">
      <c r="A494" t="s">
        <v>104</v>
      </c>
      <c r="B494" t="s">
        <v>1405</v>
      </c>
      <c r="C494" s="2" t="s">
        <v>1406</v>
      </c>
      <c r="D494" s="2" t="s">
        <v>1407</v>
      </c>
      <c r="E494" s="2" t="s">
        <v>1408</v>
      </c>
      <c r="F494" s="2" t="s">
        <v>60</v>
      </c>
      <c r="G494" s="2" t="s">
        <v>169</v>
      </c>
      <c r="H494" s="2" t="s">
        <v>1344</v>
      </c>
      <c r="I494" s="2" t="s">
        <v>1129</v>
      </c>
      <c r="J494" s="2" t="s">
        <v>3995</v>
      </c>
      <c r="K494" s="3">
        <v>188</v>
      </c>
      <c r="L494" s="25">
        <v>542.5</v>
      </c>
      <c r="M494" s="2" t="s">
        <v>2204</v>
      </c>
      <c r="N494" s="2" t="s">
        <v>66</v>
      </c>
      <c r="O494" s="3">
        <v>0</v>
      </c>
      <c r="P494" s="3">
        <v>0</v>
      </c>
      <c r="Q494" s="21">
        <f>SUMIF('On Orders'!$B:$B,$C494,'On Orders'!E:E)</f>
        <v>0</v>
      </c>
      <c r="R494" s="22">
        <f>SUMIF('On Orders'!$B:$B,$C494,'On Orders'!F:F)</f>
        <v>0</v>
      </c>
      <c r="S494" s="22">
        <f>SUMIF('On Orders'!$B:$B,$C494,'On Orders'!G:G)</f>
        <v>0</v>
      </c>
      <c r="T494" s="22">
        <f>SUMIF('On Orders'!$B:$B,$C494,'On Orders'!H:H)</f>
        <v>0</v>
      </c>
      <c r="U494" s="3">
        <f>IFERROR(VLOOKUP(B:B,'[1]SI vs ST'!$B:$P,15,0),0)</f>
        <v>0</v>
      </c>
      <c r="V494" s="3" cm="1">
        <f t="array" ref="V494">IFERROR(VLOOKUP(_xlfn.SINGLE(B:B),'[1]Pivot ST'!$D:$QP,{6,7,8,9,10,11},0),0)</f>
        <v>0</v>
      </c>
      <c r="W494" s="3"/>
      <c r="X494" s="3"/>
      <c r="Y494" s="3"/>
      <c r="Z494" s="3"/>
      <c r="AA494" s="3"/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1">
        <f t="shared" si="223"/>
        <v>-188</v>
      </c>
      <c r="AH494" s="26">
        <f t="shared" si="224"/>
        <v>0</v>
      </c>
      <c r="AI494" s="26">
        <f t="shared" si="225"/>
        <v>0</v>
      </c>
      <c r="AJ494" s="26">
        <f t="shared" si="226"/>
        <v>0</v>
      </c>
      <c r="AK494" s="26">
        <f t="shared" si="227"/>
        <v>0</v>
      </c>
      <c r="AL494" s="26">
        <f t="shared" si="228"/>
        <v>0</v>
      </c>
      <c r="AM494" s="30">
        <f t="shared" si="229"/>
        <v>0</v>
      </c>
      <c r="AN494" s="30">
        <f t="shared" si="230"/>
        <v>0</v>
      </c>
      <c r="AO494" s="30">
        <f t="shared" si="231"/>
        <v>0</v>
      </c>
      <c r="AP494" s="30">
        <f t="shared" si="232"/>
        <v>0</v>
      </c>
      <c r="AQ494" s="30">
        <f t="shared" si="233"/>
        <v>0</v>
      </c>
      <c r="AR494" s="30">
        <f t="shared" si="234"/>
        <v>0</v>
      </c>
      <c r="AS494" s="22">
        <f t="shared" si="247"/>
        <v>0</v>
      </c>
      <c r="AT494" s="112">
        <f t="shared" si="235"/>
        <v>0</v>
      </c>
      <c r="AU494" s="112">
        <f t="shared" si="236"/>
        <v>0</v>
      </c>
      <c r="AV494" s="112">
        <f t="shared" si="237"/>
        <v>0</v>
      </c>
      <c r="AW494" s="112">
        <f t="shared" si="238"/>
        <v>0</v>
      </c>
      <c r="AX494" s="112">
        <f t="shared" si="239"/>
        <v>0</v>
      </c>
      <c r="AY494" s="112">
        <f t="shared" si="240"/>
        <v>0</v>
      </c>
      <c r="AZ494" s="112">
        <f t="shared" si="241"/>
        <v>0</v>
      </c>
      <c r="BA494" s="112">
        <f t="shared" si="242"/>
        <v>0</v>
      </c>
      <c r="BB494" s="112">
        <f t="shared" si="243"/>
        <v>0</v>
      </c>
      <c r="BC494" s="112">
        <f t="shared" si="244"/>
        <v>0</v>
      </c>
      <c r="BD494" s="112">
        <f t="shared" si="245"/>
        <v>0</v>
      </c>
      <c r="BE494" s="112">
        <f t="shared" si="246"/>
        <v>0</v>
      </c>
      <c r="BG494" s="112"/>
      <c r="BH494" s="184"/>
    </row>
    <row r="495" spans="1:60" x14ac:dyDescent="0.2">
      <c r="A495" t="s">
        <v>104</v>
      </c>
      <c r="B495" t="s">
        <v>1409</v>
      </c>
      <c r="C495" s="2" t="s">
        <v>1410</v>
      </c>
      <c r="D495" s="2" t="s">
        <v>1411</v>
      </c>
      <c r="E495" s="2" t="s">
        <v>1412</v>
      </c>
      <c r="F495" s="2" t="s">
        <v>60</v>
      </c>
      <c r="G495" s="2" t="s">
        <v>169</v>
      </c>
      <c r="H495" s="2" t="s">
        <v>1344</v>
      </c>
      <c r="I495" s="2" t="s">
        <v>1129</v>
      </c>
      <c r="J495" s="2" t="s">
        <v>3995</v>
      </c>
      <c r="K495" s="3">
        <v>188</v>
      </c>
      <c r="L495" s="25">
        <v>542.5</v>
      </c>
      <c r="M495" s="2" t="s">
        <v>2204</v>
      </c>
      <c r="N495" s="2" t="s">
        <v>66</v>
      </c>
      <c r="O495" s="3">
        <v>0</v>
      </c>
      <c r="P495" s="3">
        <v>0</v>
      </c>
      <c r="Q495" s="21">
        <f>SUMIF('On Orders'!$B:$B,$C495,'On Orders'!E:E)</f>
        <v>0</v>
      </c>
      <c r="R495" s="22">
        <f>SUMIF('On Orders'!$B:$B,$C495,'On Orders'!F:F)</f>
        <v>0</v>
      </c>
      <c r="S495" s="22">
        <f>SUMIF('On Orders'!$B:$B,$C495,'On Orders'!G:G)</f>
        <v>0</v>
      </c>
      <c r="T495" s="22">
        <f>SUMIF('On Orders'!$B:$B,$C495,'On Orders'!H:H)</f>
        <v>0</v>
      </c>
      <c r="U495" s="3">
        <f>IFERROR(VLOOKUP(B:B,'[1]SI vs ST'!$B:$P,15,0),0)</f>
        <v>0</v>
      </c>
      <c r="V495" s="3" cm="1">
        <f t="array" ref="V495">IFERROR(VLOOKUP(_xlfn.SINGLE(B:B),'[1]Pivot ST'!$D:$QP,{6,7,8,9,10,11},0),0)</f>
        <v>0</v>
      </c>
      <c r="W495" s="3"/>
      <c r="X495" s="3"/>
      <c r="Y495" s="3"/>
      <c r="Z495" s="3"/>
      <c r="AA495" s="3"/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1">
        <f t="shared" si="223"/>
        <v>-188</v>
      </c>
      <c r="AH495" s="26">
        <f t="shared" si="224"/>
        <v>0</v>
      </c>
      <c r="AI495" s="26">
        <f t="shared" si="225"/>
        <v>0</v>
      </c>
      <c r="AJ495" s="26">
        <f t="shared" si="226"/>
        <v>0</v>
      </c>
      <c r="AK495" s="26">
        <f t="shared" si="227"/>
        <v>0</v>
      </c>
      <c r="AL495" s="26">
        <f t="shared" si="228"/>
        <v>0</v>
      </c>
      <c r="AM495" s="30">
        <f t="shared" si="229"/>
        <v>0</v>
      </c>
      <c r="AN495" s="30">
        <f t="shared" si="230"/>
        <v>0</v>
      </c>
      <c r="AO495" s="30">
        <f t="shared" si="231"/>
        <v>0</v>
      </c>
      <c r="AP495" s="30">
        <f t="shared" si="232"/>
        <v>0</v>
      </c>
      <c r="AQ495" s="30">
        <f t="shared" si="233"/>
        <v>0</v>
      </c>
      <c r="AR495" s="30">
        <f t="shared" si="234"/>
        <v>0</v>
      </c>
      <c r="AS495" s="22">
        <f t="shared" si="247"/>
        <v>0</v>
      </c>
      <c r="AT495" s="112">
        <f t="shared" si="235"/>
        <v>0</v>
      </c>
      <c r="AU495" s="112">
        <f t="shared" si="236"/>
        <v>0</v>
      </c>
      <c r="AV495" s="112">
        <f t="shared" si="237"/>
        <v>0</v>
      </c>
      <c r="AW495" s="112">
        <f t="shared" si="238"/>
        <v>0</v>
      </c>
      <c r="AX495" s="112">
        <f t="shared" si="239"/>
        <v>0</v>
      </c>
      <c r="AY495" s="112">
        <f t="shared" si="240"/>
        <v>0</v>
      </c>
      <c r="AZ495" s="112">
        <f t="shared" si="241"/>
        <v>0</v>
      </c>
      <c r="BA495" s="112">
        <f t="shared" si="242"/>
        <v>0</v>
      </c>
      <c r="BB495" s="112">
        <f t="shared" si="243"/>
        <v>0</v>
      </c>
      <c r="BC495" s="112">
        <f t="shared" si="244"/>
        <v>0</v>
      </c>
      <c r="BD495" s="112">
        <f t="shared" si="245"/>
        <v>0</v>
      </c>
      <c r="BE495" s="112">
        <f t="shared" si="246"/>
        <v>0</v>
      </c>
      <c r="BG495" s="112"/>
      <c r="BH495" s="184"/>
    </row>
    <row r="496" spans="1:60" x14ac:dyDescent="0.2">
      <c r="A496" t="s">
        <v>104</v>
      </c>
      <c r="B496" t="s">
        <v>1413</v>
      </c>
      <c r="C496" s="2" t="s">
        <v>1414</v>
      </c>
      <c r="D496" s="2" t="s">
        <v>1415</v>
      </c>
      <c r="E496" s="2" t="s">
        <v>1416</v>
      </c>
      <c r="F496" s="2" t="s">
        <v>60</v>
      </c>
      <c r="G496" s="2" t="s">
        <v>169</v>
      </c>
      <c r="H496" s="2" t="s">
        <v>1344</v>
      </c>
      <c r="I496" s="2" t="s">
        <v>1129</v>
      </c>
      <c r="J496" s="2" t="s">
        <v>3995</v>
      </c>
      <c r="K496" s="3">
        <v>188</v>
      </c>
      <c r="L496" s="25">
        <v>602.84</v>
      </c>
      <c r="M496" s="2" t="s">
        <v>2204</v>
      </c>
      <c r="N496" s="2" t="s">
        <v>66</v>
      </c>
      <c r="O496" s="3">
        <v>0</v>
      </c>
      <c r="P496" s="3">
        <v>0</v>
      </c>
      <c r="Q496" s="21">
        <f>SUMIF('On Orders'!$B:$B,$C496,'On Orders'!E:E)</f>
        <v>0</v>
      </c>
      <c r="R496" s="22">
        <f>SUMIF('On Orders'!$B:$B,$C496,'On Orders'!F:F)</f>
        <v>0</v>
      </c>
      <c r="S496" s="22">
        <f>SUMIF('On Orders'!$B:$B,$C496,'On Orders'!G:G)</f>
        <v>0</v>
      </c>
      <c r="T496" s="22">
        <f>SUMIF('On Orders'!$B:$B,$C496,'On Orders'!H:H)</f>
        <v>0</v>
      </c>
      <c r="U496" s="3">
        <f>IFERROR(VLOOKUP(B:B,'[1]SI vs ST'!$B:$P,15,0),0)</f>
        <v>0</v>
      </c>
      <c r="V496" s="3" cm="1">
        <f t="array" ref="V496">IFERROR(VLOOKUP(_xlfn.SINGLE(B:B),'[1]Pivot ST'!$D:$QP,{6,7,8,9,10,11},0),0)</f>
        <v>0</v>
      </c>
      <c r="W496" s="3"/>
      <c r="X496" s="3"/>
      <c r="Y496" s="3"/>
      <c r="Z496" s="3"/>
      <c r="AA496" s="3"/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1">
        <f t="shared" ref="AG496:AG559" si="248">P496+O496+Q496+R496-AA496-K496</f>
        <v>-188</v>
      </c>
      <c r="AH496" s="26">
        <f t="shared" si="224"/>
        <v>0</v>
      </c>
      <c r="AI496" s="26">
        <f t="shared" si="225"/>
        <v>0</v>
      </c>
      <c r="AJ496" s="26">
        <f t="shared" si="226"/>
        <v>0</v>
      </c>
      <c r="AK496" s="26">
        <f t="shared" si="227"/>
        <v>0</v>
      </c>
      <c r="AL496" s="26">
        <f t="shared" si="228"/>
        <v>0</v>
      </c>
      <c r="AM496" s="30">
        <f t="shared" si="229"/>
        <v>0</v>
      </c>
      <c r="AN496" s="30">
        <f t="shared" si="230"/>
        <v>0</v>
      </c>
      <c r="AO496" s="30">
        <f t="shared" si="231"/>
        <v>0</v>
      </c>
      <c r="AP496" s="30">
        <f t="shared" si="232"/>
        <v>0</v>
      </c>
      <c r="AQ496" s="30">
        <f t="shared" si="233"/>
        <v>0</v>
      </c>
      <c r="AR496" s="30">
        <f t="shared" si="234"/>
        <v>0</v>
      </c>
      <c r="AS496" s="22">
        <f t="shared" si="247"/>
        <v>0</v>
      </c>
      <c r="AT496" s="112">
        <f t="shared" si="235"/>
        <v>0</v>
      </c>
      <c r="AU496" s="112">
        <f t="shared" si="236"/>
        <v>0</v>
      </c>
      <c r="AV496" s="112">
        <f t="shared" si="237"/>
        <v>0</v>
      </c>
      <c r="AW496" s="112">
        <f t="shared" si="238"/>
        <v>0</v>
      </c>
      <c r="AX496" s="112">
        <f t="shared" si="239"/>
        <v>0</v>
      </c>
      <c r="AY496" s="112">
        <f t="shared" si="240"/>
        <v>0</v>
      </c>
      <c r="AZ496" s="112">
        <f t="shared" si="241"/>
        <v>0</v>
      </c>
      <c r="BA496" s="112">
        <f t="shared" si="242"/>
        <v>0</v>
      </c>
      <c r="BB496" s="112">
        <f t="shared" si="243"/>
        <v>0</v>
      </c>
      <c r="BC496" s="112">
        <f t="shared" si="244"/>
        <v>0</v>
      </c>
      <c r="BD496" s="112">
        <f t="shared" si="245"/>
        <v>0</v>
      </c>
      <c r="BE496" s="112">
        <f t="shared" si="246"/>
        <v>0</v>
      </c>
      <c r="BG496" s="112"/>
      <c r="BH496" s="184"/>
    </row>
    <row r="497" spans="1:60" x14ac:dyDescent="0.2">
      <c r="A497" t="s">
        <v>104</v>
      </c>
      <c r="B497" t="s">
        <v>1417</v>
      </c>
      <c r="C497" s="2" t="s">
        <v>1418</v>
      </c>
      <c r="D497" s="2" t="s">
        <v>1419</v>
      </c>
      <c r="E497" s="2" t="s">
        <v>1420</v>
      </c>
      <c r="F497" s="2" t="s">
        <v>60</v>
      </c>
      <c r="G497" s="2" t="s">
        <v>169</v>
      </c>
      <c r="H497" s="2" t="s">
        <v>175</v>
      </c>
      <c r="I497" s="2" t="s">
        <v>1129</v>
      </c>
      <c r="J497" s="2" t="s">
        <v>3995</v>
      </c>
      <c r="K497" s="3">
        <v>188</v>
      </c>
      <c r="L497" s="25">
        <v>602.84</v>
      </c>
      <c r="M497" s="2" t="s">
        <v>2204</v>
      </c>
      <c r="N497" s="2" t="s">
        <v>66</v>
      </c>
      <c r="O497" s="3">
        <v>0</v>
      </c>
      <c r="P497" s="3">
        <v>0</v>
      </c>
      <c r="Q497" s="21">
        <f>SUMIF('On Orders'!$B:$B,$C497,'On Orders'!E:E)</f>
        <v>0</v>
      </c>
      <c r="R497" s="22">
        <f>SUMIF('On Orders'!$B:$B,$C497,'On Orders'!F:F)</f>
        <v>0</v>
      </c>
      <c r="S497" s="22">
        <f>SUMIF('On Orders'!$B:$B,$C497,'On Orders'!G:G)</f>
        <v>0</v>
      </c>
      <c r="T497" s="22">
        <f>SUMIF('On Orders'!$B:$B,$C497,'On Orders'!H:H)</f>
        <v>0</v>
      </c>
      <c r="U497" s="3">
        <f>IFERROR(VLOOKUP(B:B,'[1]SI vs ST'!$B:$P,15,0),0)</f>
        <v>0</v>
      </c>
      <c r="V497" s="3" cm="1">
        <f t="array" ref="V497">IFERROR(VLOOKUP(_xlfn.SINGLE(B:B),'[1]Pivot ST'!$D:$QP,{6,7,8,9,10,11},0),0)</f>
        <v>0</v>
      </c>
      <c r="W497" s="3"/>
      <c r="X497" s="3"/>
      <c r="Y497" s="3"/>
      <c r="Z497" s="3"/>
      <c r="AA497" s="3"/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1">
        <f t="shared" si="248"/>
        <v>-188</v>
      </c>
      <c r="AH497" s="26">
        <f t="shared" si="224"/>
        <v>0</v>
      </c>
      <c r="AI497" s="26">
        <f t="shared" si="225"/>
        <v>0</v>
      </c>
      <c r="AJ497" s="26">
        <f t="shared" si="226"/>
        <v>0</v>
      </c>
      <c r="AK497" s="26">
        <f t="shared" si="227"/>
        <v>0</v>
      </c>
      <c r="AL497" s="26">
        <f t="shared" si="228"/>
        <v>0</v>
      </c>
      <c r="AM497" s="30">
        <f t="shared" si="229"/>
        <v>0</v>
      </c>
      <c r="AN497" s="30">
        <f t="shared" si="230"/>
        <v>0</v>
      </c>
      <c r="AO497" s="30">
        <f t="shared" si="231"/>
        <v>0</v>
      </c>
      <c r="AP497" s="30">
        <f t="shared" si="232"/>
        <v>0</v>
      </c>
      <c r="AQ497" s="30">
        <f t="shared" si="233"/>
        <v>0</v>
      </c>
      <c r="AR497" s="30">
        <f t="shared" si="234"/>
        <v>0</v>
      </c>
      <c r="AS497" s="22">
        <f t="shared" si="247"/>
        <v>0</v>
      </c>
      <c r="AT497" s="112">
        <f t="shared" si="235"/>
        <v>0</v>
      </c>
      <c r="AU497" s="112">
        <f t="shared" si="236"/>
        <v>0</v>
      </c>
      <c r="AV497" s="112">
        <f t="shared" si="237"/>
        <v>0</v>
      </c>
      <c r="AW497" s="112">
        <f t="shared" si="238"/>
        <v>0</v>
      </c>
      <c r="AX497" s="112">
        <f t="shared" si="239"/>
        <v>0</v>
      </c>
      <c r="AY497" s="112">
        <f t="shared" si="240"/>
        <v>0</v>
      </c>
      <c r="AZ497" s="112">
        <f t="shared" si="241"/>
        <v>0</v>
      </c>
      <c r="BA497" s="112">
        <f t="shared" si="242"/>
        <v>0</v>
      </c>
      <c r="BB497" s="112">
        <f t="shared" si="243"/>
        <v>0</v>
      </c>
      <c r="BC497" s="112">
        <f t="shared" si="244"/>
        <v>0</v>
      </c>
      <c r="BD497" s="112">
        <f t="shared" si="245"/>
        <v>0</v>
      </c>
      <c r="BE497" s="112">
        <f t="shared" si="246"/>
        <v>0</v>
      </c>
      <c r="BG497" s="112"/>
      <c r="BH497" s="184"/>
    </row>
    <row r="498" spans="1:60" x14ac:dyDescent="0.2">
      <c r="A498" t="s">
        <v>104</v>
      </c>
      <c r="B498" t="s">
        <v>1421</v>
      </c>
      <c r="C498" s="2" t="s">
        <v>1422</v>
      </c>
      <c r="D498" s="2" t="s">
        <v>1423</v>
      </c>
      <c r="E498" s="2" t="s">
        <v>1424</v>
      </c>
      <c r="F498" s="2" t="s">
        <v>60</v>
      </c>
      <c r="G498" s="2" t="s">
        <v>169</v>
      </c>
      <c r="H498" s="2" t="s">
        <v>175</v>
      </c>
      <c r="I498" s="2" t="s">
        <v>1129</v>
      </c>
      <c r="J498" s="2" t="s">
        <v>3995</v>
      </c>
      <c r="K498" s="3">
        <v>188</v>
      </c>
      <c r="L498" s="25">
        <v>904.57</v>
      </c>
      <c r="M498" s="2" t="s">
        <v>2204</v>
      </c>
      <c r="N498" s="2" t="s">
        <v>66</v>
      </c>
      <c r="O498" s="3">
        <v>0</v>
      </c>
      <c r="P498" s="3">
        <v>2</v>
      </c>
      <c r="Q498" s="21">
        <f>SUMIF('On Orders'!$B:$B,$C498,'On Orders'!E:E)</f>
        <v>0</v>
      </c>
      <c r="R498" s="22">
        <f>SUMIF('On Orders'!$B:$B,$C498,'On Orders'!F:F)</f>
        <v>0</v>
      </c>
      <c r="S498" s="22">
        <f>SUMIF('On Orders'!$B:$B,$C498,'On Orders'!G:G)</f>
        <v>0</v>
      </c>
      <c r="T498" s="22">
        <f>SUMIF('On Orders'!$B:$B,$C498,'On Orders'!H:H)</f>
        <v>0</v>
      </c>
      <c r="U498" s="3">
        <f>IFERROR(VLOOKUP(B:B,'[1]SI vs ST'!$B:$P,15,0),0)</f>
        <v>0</v>
      </c>
      <c r="V498" s="3" cm="1">
        <f t="array" ref="V498">IFERROR(VLOOKUP(_xlfn.SINGLE(B:B),'[1]Pivot ST'!$D:$QP,{6,7,8,9,10,11},0),0)</f>
        <v>0</v>
      </c>
      <c r="W498" s="3"/>
      <c r="X498" s="3"/>
      <c r="Y498" s="3"/>
      <c r="Z498" s="3"/>
      <c r="AA498" s="3"/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1">
        <f t="shared" si="248"/>
        <v>-186</v>
      </c>
      <c r="AH498" s="26">
        <f t="shared" si="224"/>
        <v>0</v>
      </c>
      <c r="AI498" s="26">
        <f t="shared" si="225"/>
        <v>0</v>
      </c>
      <c r="AJ498" s="26">
        <f t="shared" si="226"/>
        <v>0</v>
      </c>
      <c r="AK498" s="26">
        <f t="shared" si="227"/>
        <v>0</v>
      </c>
      <c r="AL498" s="26">
        <f t="shared" si="228"/>
        <v>0</v>
      </c>
      <c r="AM498" s="30">
        <f t="shared" si="229"/>
        <v>0</v>
      </c>
      <c r="AN498" s="30">
        <f t="shared" si="230"/>
        <v>0</v>
      </c>
      <c r="AO498" s="30">
        <f t="shared" si="231"/>
        <v>0</v>
      </c>
      <c r="AP498" s="30">
        <f t="shared" si="232"/>
        <v>0</v>
      </c>
      <c r="AQ498" s="30">
        <f t="shared" si="233"/>
        <v>0</v>
      </c>
      <c r="AR498" s="30">
        <f t="shared" si="234"/>
        <v>0</v>
      </c>
      <c r="AS498" s="22">
        <f t="shared" si="247"/>
        <v>0</v>
      </c>
      <c r="AT498" s="112">
        <f t="shared" si="235"/>
        <v>0</v>
      </c>
      <c r="AU498" s="112">
        <f t="shared" si="236"/>
        <v>0</v>
      </c>
      <c r="AV498" s="112">
        <f t="shared" si="237"/>
        <v>0</v>
      </c>
      <c r="AW498" s="112">
        <f t="shared" si="238"/>
        <v>0</v>
      </c>
      <c r="AX498" s="112">
        <f t="shared" si="239"/>
        <v>0</v>
      </c>
      <c r="AY498" s="112">
        <f t="shared" si="240"/>
        <v>0</v>
      </c>
      <c r="AZ498" s="112">
        <f t="shared" si="241"/>
        <v>0</v>
      </c>
      <c r="BA498" s="112">
        <f t="shared" si="242"/>
        <v>0</v>
      </c>
      <c r="BB498" s="112">
        <f t="shared" si="243"/>
        <v>0</v>
      </c>
      <c r="BC498" s="112">
        <f t="shared" si="244"/>
        <v>0</v>
      </c>
      <c r="BD498" s="112">
        <f t="shared" si="245"/>
        <v>0</v>
      </c>
      <c r="BE498" s="112">
        <f t="shared" si="246"/>
        <v>0</v>
      </c>
      <c r="BG498" s="112"/>
      <c r="BH498" s="184"/>
    </row>
    <row r="499" spans="1:60" x14ac:dyDescent="0.2">
      <c r="A499" t="s">
        <v>104</v>
      </c>
      <c r="B499" t="s">
        <v>1425</v>
      </c>
      <c r="C499" s="2" t="s">
        <v>1426</v>
      </c>
      <c r="D499" s="2" t="s">
        <v>1427</v>
      </c>
      <c r="E499" s="2" t="s">
        <v>1428</v>
      </c>
      <c r="F499" s="2" t="s">
        <v>60</v>
      </c>
      <c r="G499" s="2" t="s">
        <v>169</v>
      </c>
      <c r="H499" s="2" t="s">
        <v>175</v>
      </c>
      <c r="I499" s="2" t="s">
        <v>1129</v>
      </c>
      <c r="J499" s="2" t="s">
        <v>3995</v>
      </c>
      <c r="K499" s="3">
        <v>188</v>
      </c>
      <c r="L499" s="25">
        <v>904.57</v>
      </c>
      <c r="M499" s="2" t="s">
        <v>2204</v>
      </c>
      <c r="N499" s="2" t="s">
        <v>66</v>
      </c>
      <c r="O499" s="3">
        <v>0</v>
      </c>
      <c r="P499" s="3">
        <v>0</v>
      </c>
      <c r="Q499" s="21">
        <f>SUMIF('On Orders'!$B:$B,$C499,'On Orders'!E:E)</f>
        <v>0</v>
      </c>
      <c r="R499" s="22">
        <f>SUMIF('On Orders'!$B:$B,$C499,'On Orders'!F:F)</f>
        <v>0</v>
      </c>
      <c r="S499" s="22">
        <f>SUMIF('On Orders'!$B:$B,$C499,'On Orders'!G:G)</f>
        <v>0</v>
      </c>
      <c r="T499" s="22">
        <f>SUMIF('On Orders'!$B:$B,$C499,'On Orders'!H:H)</f>
        <v>0</v>
      </c>
      <c r="U499" s="3">
        <f>IFERROR(VLOOKUP(B:B,'[1]SI vs ST'!$B:$P,15,0),0)</f>
        <v>0</v>
      </c>
      <c r="V499" s="3" cm="1">
        <f t="array" ref="V499">IFERROR(VLOOKUP(_xlfn.SINGLE(B:B),'[1]Pivot ST'!$D:$QP,{6,7,8,9,10,11},0),0)</f>
        <v>0</v>
      </c>
      <c r="W499" s="3"/>
      <c r="X499" s="3"/>
      <c r="Y499" s="3"/>
      <c r="Z499" s="3"/>
      <c r="AA499" s="3"/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1">
        <f t="shared" si="248"/>
        <v>-188</v>
      </c>
      <c r="AH499" s="26">
        <f t="shared" si="224"/>
        <v>0</v>
      </c>
      <c r="AI499" s="26">
        <f t="shared" si="225"/>
        <v>0</v>
      </c>
      <c r="AJ499" s="26">
        <f t="shared" si="226"/>
        <v>0</v>
      </c>
      <c r="AK499" s="26">
        <f t="shared" si="227"/>
        <v>0</v>
      </c>
      <c r="AL499" s="26">
        <f t="shared" si="228"/>
        <v>0</v>
      </c>
      <c r="AM499" s="30">
        <f t="shared" si="229"/>
        <v>0</v>
      </c>
      <c r="AN499" s="30">
        <f t="shared" si="230"/>
        <v>0</v>
      </c>
      <c r="AO499" s="30">
        <f t="shared" si="231"/>
        <v>0</v>
      </c>
      <c r="AP499" s="30">
        <f t="shared" si="232"/>
        <v>0</v>
      </c>
      <c r="AQ499" s="30">
        <f t="shared" si="233"/>
        <v>0</v>
      </c>
      <c r="AR499" s="30">
        <f t="shared" si="234"/>
        <v>0</v>
      </c>
      <c r="AS499" s="22">
        <f t="shared" si="247"/>
        <v>0</v>
      </c>
      <c r="AT499" s="112">
        <f t="shared" si="235"/>
        <v>0</v>
      </c>
      <c r="AU499" s="112">
        <f t="shared" si="236"/>
        <v>0</v>
      </c>
      <c r="AV499" s="112">
        <f t="shared" si="237"/>
        <v>0</v>
      </c>
      <c r="AW499" s="112">
        <f t="shared" si="238"/>
        <v>0</v>
      </c>
      <c r="AX499" s="112">
        <f t="shared" si="239"/>
        <v>0</v>
      </c>
      <c r="AY499" s="112">
        <f t="shared" si="240"/>
        <v>0</v>
      </c>
      <c r="AZ499" s="112">
        <f t="shared" si="241"/>
        <v>0</v>
      </c>
      <c r="BA499" s="112">
        <f t="shared" si="242"/>
        <v>0</v>
      </c>
      <c r="BB499" s="112">
        <f t="shared" si="243"/>
        <v>0</v>
      </c>
      <c r="BC499" s="112">
        <f t="shared" si="244"/>
        <v>0</v>
      </c>
      <c r="BD499" s="112">
        <f t="shared" si="245"/>
        <v>0</v>
      </c>
      <c r="BE499" s="112">
        <f t="shared" si="246"/>
        <v>0</v>
      </c>
      <c r="BG499" s="112"/>
      <c r="BH499" s="184"/>
    </row>
    <row r="500" spans="1:60" x14ac:dyDescent="0.2">
      <c r="A500" t="s">
        <v>104</v>
      </c>
      <c r="B500" t="s">
        <v>1429</v>
      </c>
      <c r="C500" s="2" t="s">
        <v>1430</v>
      </c>
      <c r="D500" s="2" t="s">
        <v>1431</v>
      </c>
      <c r="E500" s="2" t="s">
        <v>1432</v>
      </c>
      <c r="F500" s="2" t="s">
        <v>60</v>
      </c>
      <c r="G500" s="2" t="s">
        <v>169</v>
      </c>
      <c r="H500" s="2" t="s">
        <v>175</v>
      </c>
      <c r="I500" s="2" t="s">
        <v>1129</v>
      </c>
      <c r="J500" s="2" t="s">
        <v>3995</v>
      </c>
      <c r="K500" s="3">
        <v>188</v>
      </c>
      <c r="L500" s="25">
        <v>542.5</v>
      </c>
      <c r="M500" s="2" t="s">
        <v>2204</v>
      </c>
      <c r="N500" s="2" t="s">
        <v>66</v>
      </c>
      <c r="O500" s="3">
        <v>0</v>
      </c>
      <c r="P500" s="3">
        <v>0</v>
      </c>
      <c r="Q500" s="21">
        <f>SUMIF('On Orders'!$B:$B,$C500,'On Orders'!E:E)</f>
        <v>0</v>
      </c>
      <c r="R500" s="22">
        <f>SUMIF('On Orders'!$B:$B,$C500,'On Orders'!F:F)</f>
        <v>0</v>
      </c>
      <c r="S500" s="22">
        <f>SUMIF('On Orders'!$B:$B,$C500,'On Orders'!G:G)</f>
        <v>0</v>
      </c>
      <c r="T500" s="22">
        <f>SUMIF('On Orders'!$B:$B,$C500,'On Orders'!H:H)</f>
        <v>0</v>
      </c>
      <c r="U500" s="3">
        <f>IFERROR(VLOOKUP(B:B,'[1]SI vs ST'!$B:$P,15,0),0)</f>
        <v>0</v>
      </c>
      <c r="V500" s="3" cm="1">
        <f t="array" ref="V500">IFERROR(VLOOKUP(_xlfn.SINGLE(B:B),'[1]Pivot ST'!$D:$QP,{6,7,8,9,10,11},0),0)</f>
        <v>0</v>
      </c>
      <c r="W500" s="3"/>
      <c r="X500" s="3"/>
      <c r="Y500" s="3"/>
      <c r="Z500" s="3"/>
      <c r="AA500" s="3"/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1">
        <f t="shared" si="248"/>
        <v>-188</v>
      </c>
      <c r="AH500" s="26">
        <f t="shared" ref="AH500:AH563" si="249">MAX(0,AG500)+S500-AB500</f>
        <v>0</v>
      </c>
      <c r="AI500" s="26">
        <f t="shared" si="225"/>
        <v>0</v>
      </c>
      <c r="AJ500" s="26">
        <f t="shared" si="226"/>
        <v>0</v>
      </c>
      <c r="AK500" s="26">
        <f t="shared" si="227"/>
        <v>0</v>
      </c>
      <c r="AL500" s="26">
        <f t="shared" si="228"/>
        <v>0</v>
      </c>
      <c r="AM500" s="30">
        <f t="shared" si="229"/>
        <v>0</v>
      </c>
      <c r="AN500" s="30">
        <f t="shared" si="230"/>
        <v>0</v>
      </c>
      <c r="AO500" s="30">
        <f t="shared" si="231"/>
        <v>0</v>
      </c>
      <c r="AP500" s="30">
        <f t="shared" si="232"/>
        <v>0</v>
      </c>
      <c r="AQ500" s="30">
        <f t="shared" si="233"/>
        <v>0</v>
      </c>
      <c r="AR500" s="30">
        <f t="shared" si="234"/>
        <v>0</v>
      </c>
      <c r="AS500" s="22">
        <f t="shared" si="247"/>
        <v>0</v>
      </c>
      <c r="AT500" s="112">
        <f t="shared" si="235"/>
        <v>0</v>
      </c>
      <c r="AU500" s="112">
        <f t="shared" si="236"/>
        <v>0</v>
      </c>
      <c r="AV500" s="112">
        <f t="shared" si="237"/>
        <v>0</v>
      </c>
      <c r="AW500" s="112">
        <f t="shared" si="238"/>
        <v>0</v>
      </c>
      <c r="AX500" s="112">
        <f t="shared" si="239"/>
        <v>0</v>
      </c>
      <c r="AY500" s="112">
        <f t="shared" si="240"/>
        <v>0</v>
      </c>
      <c r="AZ500" s="112">
        <f t="shared" si="241"/>
        <v>0</v>
      </c>
      <c r="BA500" s="112">
        <f t="shared" si="242"/>
        <v>0</v>
      </c>
      <c r="BB500" s="112">
        <f t="shared" si="243"/>
        <v>0</v>
      </c>
      <c r="BC500" s="112">
        <f t="shared" si="244"/>
        <v>0</v>
      </c>
      <c r="BD500" s="112">
        <f t="shared" si="245"/>
        <v>0</v>
      </c>
      <c r="BE500" s="112">
        <f t="shared" si="246"/>
        <v>0</v>
      </c>
      <c r="BG500" s="112"/>
      <c r="BH500" s="184"/>
    </row>
    <row r="501" spans="1:60" x14ac:dyDescent="0.2">
      <c r="A501" t="s">
        <v>104</v>
      </c>
      <c r="B501" t="s">
        <v>1433</v>
      </c>
      <c r="C501" s="2" t="s">
        <v>1434</v>
      </c>
      <c r="D501" s="2" t="s">
        <v>1435</v>
      </c>
      <c r="E501" s="2" t="s">
        <v>1436</v>
      </c>
      <c r="F501" s="2" t="s">
        <v>60</v>
      </c>
      <c r="G501" s="2" t="s">
        <v>169</v>
      </c>
      <c r="H501" s="2" t="s">
        <v>175</v>
      </c>
      <c r="I501" s="2" t="s">
        <v>1129</v>
      </c>
      <c r="J501" s="2" t="s">
        <v>3995</v>
      </c>
      <c r="K501" s="3">
        <v>188</v>
      </c>
      <c r="L501" s="25">
        <v>542.5</v>
      </c>
      <c r="M501" s="2" t="s">
        <v>2204</v>
      </c>
      <c r="N501" s="2" t="s">
        <v>66</v>
      </c>
      <c r="O501" s="3">
        <v>0</v>
      </c>
      <c r="P501" s="3">
        <v>0</v>
      </c>
      <c r="Q501" s="21">
        <f>SUMIF('On Orders'!$B:$B,$C501,'On Orders'!E:E)</f>
        <v>0</v>
      </c>
      <c r="R501" s="22">
        <f>SUMIF('On Orders'!$B:$B,$C501,'On Orders'!F:F)</f>
        <v>0</v>
      </c>
      <c r="S501" s="22">
        <f>SUMIF('On Orders'!$B:$B,$C501,'On Orders'!G:G)</f>
        <v>0</v>
      </c>
      <c r="T501" s="22">
        <f>SUMIF('On Orders'!$B:$B,$C501,'On Orders'!H:H)</f>
        <v>0</v>
      </c>
      <c r="U501" s="3">
        <f>IFERROR(VLOOKUP(B:B,'[1]SI vs ST'!$B:$P,15,0),0)</f>
        <v>0</v>
      </c>
      <c r="V501" s="3" cm="1">
        <f t="array" ref="V501">IFERROR(VLOOKUP(_xlfn.SINGLE(B:B),'[1]Pivot ST'!$D:$QP,{6,7,8,9,10,11},0),0)</f>
        <v>0</v>
      </c>
      <c r="W501" s="3"/>
      <c r="X501" s="3"/>
      <c r="Y501" s="3"/>
      <c r="Z501" s="3"/>
      <c r="AA501" s="3"/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1">
        <f t="shared" si="248"/>
        <v>-188</v>
      </c>
      <c r="AH501" s="26">
        <f t="shared" si="249"/>
        <v>0</v>
      </c>
      <c r="AI501" s="26">
        <f t="shared" ref="AI501:AI564" si="250">MAX(0,AH501)+T501-AC501</f>
        <v>0</v>
      </c>
      <c r="AJ501" s="26">
        <f t="shared" ref="AJ501:AJ564" si="251">MAX(0,AI501)-AD501</f>
        <v>0</v>
      </c>
      <c r="AK501" s="26">
        <f t="shared" ref="AK501:AK564" si="252">MAX(0,AJ501)-AE501</f>
        <v>0</v>
      </c>
      <c r="AL501" s="26">
        <f t="shared" ref="AL501:AL564" si="253">MAX(0,AK501)-AF501</f>
        <v>0</v>
      </c>
      <c r="AM501" s="30">
        <f t="shared" si="229"/>
        <v>0</v>
      </c>
      <c r="AN501" s="30">
        <f t="shared" si="230"/>
        <v>0</v>
      </c>
      <c r="AO501" s="30">
        <f t="shared" si="231"/>
        <v>0</v>
      </c>
      <c r="AP501" s="30">
        <f t="shared" si="232"/>
        <v>0</v>
      </c>
      <c r="AQ501" s="30">
        <f t="shared" si="233"/>
        <v>0</v>
      </c>
      <c r="AR501" s="30">
        <f t="shared" si="234"/>
        <v>0</v>
      </c>
      <c r="AS501" s="22">
        <f t="shared" si="247"/>
        <v>0</v>
      </c>
      <c r="AT501" s="112">
        <f t="shared" si="235"/>
        <v>0</v>
      </c>
      <c r="AU501" s="112">
        <f t="shared" si="236"/>
        <v>0</v>
      </c>
      <c r="AV501" s="112">
        <f t="shared" si="237"/>
        <v>0</v>
      </c>
      <c r="AW501" s="112">
        <f t="shared" si="238"/>
        <v>0</v>
      </c>
      <c r="AX501" s="112">
        <f t="shared" si="239"/>
        <v>0</v>
      </c>
      <c r="AY501" s="112">
        <f t="shared" si="240"/>
        <v>0</v>
      </c>
      <c r="AZ501" s="112">
        <f t="shared" si="241"/>
        <v>0</v>
      </c>
      <c r="BA501" s="112">
        <f t="shared" si="242"/>
        <v>0</v>
      </c>
      <c r="BB501" s="112">
        <f t="shared" si="243"/>
        <v>0</v>
      </c>
      <c r="BC501" s="112">
        <f t="shared" si="244"/>
        <v>0</v>
      </c>
      <c r="BD501" s="112">
        <f t="shared" si="245"/>
        <v>0</v>
      </c>
      <c r="BE501" s="112">
        <f t="shared" si="246"/>
        <v>0</v>
      </c>
      <c r="BG501" s="112"/>
      <c r="BH501" s="184"/>
    </row>
    <row r="502" spans="1:60" x14ac:dyDescent="0.2">
      <c r="A502" t="s">
        <v>104</v>
      </c>
      <c r="B502" t="s">
        <v>1437</v>
      </c>
      <c r="C502" s="2" t="s">
        <v>1438</v>
      </c>
      <c r="D502" s="2" t="s">
        <v>1439</v>
      </c>
      <c r="E502" s="2" t="s">
        <v>1440</v>
      </c>
      <c r="F502" s="2" t="s">
        <v>60</v>
      </c>
      <c r="G502" s="2" t="s">
        <v>169</v>
      </c>
      <c r="H502" s="2" t="s">
        <v>175</v>
      </c>
      <c r="I502" s="2" t="s">
        <v>1129</v>
      </c>
      <c r="J502" s="2" t="s">
        <v>3995</v>
      </c>
      <c r="K502" s="3">
        <v>188</v>
      </c>
      <c r="L502" s="25">
        <v>542.5</v>
      </c>
      <c r="M502" s="2" t="s">
        <v>2204</v>
      </c>
      <c r="N502" s="2" t="s">
        <v>66</v>
      </c>
      <c r="O502" s="3">
        <v>0</v>
      </c>
      <c r="P502" s="3">
        <v>0</v>
      </c>
      <c r="Q502" s="21">
        <f>SUMIF('On Orders'!$B:$B,$C502,'On Orders'!E:E)</f>
        <v>0</v>
      </c>
      <c r="R502" s="22">
        <f>SUMIF('On Orders'!$B:$B,$C502,'On Orders'!F:F)</f>
        <v>0</v>
      </c>
      <c r="S502" s="22">
        <f>SUMIF('On Orders'!$B:$B,$C502,'On Orders'!G:G)</f>
        <v>0</v>
      </c>
      <c r="T502" s="22">
        <f>SUMIF('On Orders'!$B:$B,$C502,'On Orders'!H:H)</f>
        <v>0</v>
      </c>
      <c r="U502" s="3">
        <f>IFERROR(VLOOKUP(B:B,'[1]SI vs ST'!$B:$P,15,0),0)</f>
        <v>0</v>
      </c>
      <c r="V502" s="3" cm="1">
        <f t="array" ref="V502">IFERROR(VLOOKUP(_xlfn.SINGLE(B:B),'[1]Pivot ST'!$D:$QP,{6,7,8,9,10,11},0),0)</f>
        <v>0</v>
      </c>
      <c r="W502" s="3"/>
      <c r="X502" s="3"/>
      <c r="Y502" s="3"/>
      <c r="Z502" s="3"/>
      <c r="AA502" s="3"/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1">
        <f t="shared" si="248"/>
        <v>-188</v>
      </c>
      <c r="AH502" s="26">
        <f t="shared" si="249"/>
        <v>0</v>
      </c>
      <c r="AI502" s="26">
        <f t="shared" si="250"/>
        <v>0</v>
      </c>
      <c r="AJ502" s="26">
        <f t="shared" si="251"/>
        <v>0</v>
      </c>
      <c r="AK502" s="26">
        <f t="shared" si="252"/>
        <v>0</v>
      </c>
      <c r="AL502" s="26">
        <f t="shared" si="253"/>
        <v>0</v>
      </c>
      <c r="AM502" s="30">
        <f t="shared" si="229"/>
        <v>0</v>
      </c>
      <c r="AN502" s="30">
        <f t="shared" si="230"/>
        <v>0</v>
      </c>
      <c r="AO502" s="30">
        <f t="shared" si="231"/>
        <v>0</v>
      </c>
      <c r="AP502" s="30">
        <f t="shared" si="232"/>
        <v>0</v>
      </c>
      <c r="AQ502" s="30">
        <f t="shared" si="233"/>
        <v>0</v>
      </c>
      <c r="AR502" s="30">
        <f t="shared" si="234"/>
        <v>0</v>
      </c>
      <c r="AS502" s="22">
        <f t="shared" si="247"/>
        <v>0</v>
      </c>
      <c r="AT502" s="112">
        <f t="shared" si="235"/>
        <v>0</v>
      </c>
      <c r="AU502" s="112">
        <f t="shared" si="236"/>
        <v>0</v>
      </c>
      <c r="AV502" s="112">
        <f t="shared" si="237"/>
        <v>0</v>
      </c>
      <c r="AW502" s="112">
        <f t="shared" si="238"/>
        <v>0</v>
      </c>
      <c r="AX502" s="112">
        <f t="shared" si="239"/>
        <v>0</v>
      </c>
      <c r="AY502" s="112">
        <f t="shared" si="240"/>
        <v>0</v>
      </c>
      <c r="AZ502" s="112">
        <f t="shared" si="241"/>
        <v>0</v>
      </c>
      <c r="BA502" s="112">
        <f t="shared" si="242"/>
        <v>0</v>
      </c>
      <c r="BB502" s="112">
        <f t="shared" si="243"/>
        <v>0</v>
      </c>
      <c r="BC502" s="112">
        <f t="shared" si="244"/>
        <v>0</v>
      </c>
      <c r="BD502" s="112">
        <f t="shared" si="245"/>
        <v>0</v>
      </c>
      <c r="BE502" s="112">
        <f t="shared" si="246"/>
        <v>0</v>
      </c>
      <c r="BG502" s="112"/>
      <c r="BH502" s="184"/>
    </row>
    <row r="503" spans="1:60" x14ac:dyDescent="0.2">
      <c r="A503" t="s">
        <v>104</v>
      </c>
      <c r="B503" t="s">
        <v>1441</v>
      </c>
      <c r="C503" s="2" t="s">
        <v>1442</v>
      </c>
      <c r="D503" s="2" t="s">
        <v>1443</v>
      </c>
      <c r="E503" s="2" t="s">
        <v>1444</v>
      </c>
      <c r="F503" s="2" t="s">
        <v>60</v>
      </c>
      <c r="G503" s="2" t="s">
        <v>169</v>
      </c>
      <c r="H503" s="2" t="s">
        <v>180</v>
      </c>
      <c r="I503" s="2" t="s">
        <v>1129</v>
      </c>
      <c r="J503" s="2" t="s">
        <v>3995</v>
      </c>
      <c r="K503" s="3">
        <v>188</v>
      </c>
      <c r="L503" s="25">
        <v>904.57</v>
      </c>
      <c r="M503" s="2" t="s">
        <v>2204</v>
      </c>
      <c r="N503" s="2" t="s">
        <v>66</v>
      </c>
      <c r="O503" s="3">
        <v>0</v>
      </c>
      <c r="P503" s="3">
        <v>0</v>
      </c>
      <c r="Q503" s="21">
        <f>SUMIF('On Orders'!$B:$B,$C503,'On Orders'!E:E)</f>
        <v>0</v>
      </c>
      <c r="R503" s="22">
        <f>SUMIF('On Orders'!$B:$B,$C503,'On Orders'!F:F)</f>
        <v>0</v>
      </c>
      <c r="S503" s="22">
        <f>SUMIF('On Orders'!$B:$B,$C503,'On Orders'!G:G)</f>
        <v>0</v>
      </c>
      <c r="T503" s="22">
        <f>SUMIF('On Orders'!$B:$B,$C503,'On Orders'!H:H)</f>
        <v>0</v>
      </c>
      <c r="U503" s="3">
        <f>IFERROR(VLOOKUP(B:B,'[1]SI vs ST'!$B:$P,15,0),0)</f>
        <v>0</v>
      </c>
      <c r="V503" s="3" cm="1">
        <f t="array" ref="V503">IFERROR(VLOOKUP(_xlfn.SINGLE(B:B),'[1]Pivot ST'!$D:$QP,{6,7,8,9,10,11},0),0)</f>
        <v>0</v>
      </c>
      <c r="W503" s="3"/>
      <c r="X503" s="3"/>
      <c r="Y503" s="3"/>
      <c r="Z503" s="3"/>
      <c r="AA503" s="3"/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1">
        <f t="shared" si="248"/>
        <v>-188</v>
      </c>
      <c r="AH503" s="26">
        <f t="shared" si="249"/>
        <v>0</v>
      </c>
      <c r="AI503" s="26">
        <f t="shared" si="250"/>
        <v>0</v>
      </c>
      <c r="AJ503" s="26">
        <f t="shared" si="251"/>
        <v>0</v>
      </c>
      <c r="AK503" s="26">
        <f t="shared" si="252"/>
        <v>0</v>
      </c>
      <c r="AL503" s="26">
        <f t="shared" si="253"/>
        <v>0</v>
      </c>
      <c r="AM503" s="30">
        <f t="shared" si="229"/>
        <v>0</v>
      </c>
      <c r="AN503" s="30">
        <f t="shared" si="230"/>
        <v>0</v>
      </c>
      <c r="AO503" s="30">
        <f t="shared" si="231"/>
        <v>0</v>
      </c>
      <c r="AP503" s="30">
        <f t="shared" si="232"/>
        <v>0</v>
      </c>
      <c r="AQ503" s="30">
        <f t="shared" si="233"/>
        <v>0</v>
      </c>
      <c r="AR503" s="30">
        <f t="shared" si="234"/>
        <v>0</v>
      </c>
      <c r="AS503" s="22">
        <f t="shared" si="247"/>
        <v>0</v>
      </c>
      <c r="AT503" s="112">
        <f t="shared" si="235"/>
        <v>0</v>
      </c>
      <c r="AU503" s="112">
        <f t="shared" si="236"/>
        <v>0</v>
      </c>
      <c r="AV503" s="112">
        <f t="shared" si="237"/>
        <v>0</v>
      </c>
      <c r="AW503" s="112">
        <f t="shared" si="238"/>
        <v>0</v>
      </c>
      <c r="AX503" s="112">
        <f t="shared" si="239"/>
        <v>0</v>
      </c>
      <c r="AY503" s="112">
        <f t="shared" si="240"/>
        <v>0</v>
      </c>
      <c r="AZ503" s="112">
        <f t="shared" si="241"/>
        <v>0</v>
      </c>
      <c r="BA503" s="112">
        <f t="shared" si="242"/>
        <v>0</v>
      </c>
      <c r="BB503" s="112">
        <f t="shared" si="243"/>
        <v>0</v>
      </c>
      <c r="BC503" s="112">
        <f t="shared" si="244"/>
        <v>0</v>
      </c>
      <c r="BD503" s="112">
        <f t="shared" si="245"/>
        <v>0</v>
      </c>
      <c r="BE503" s="112">
        <f t="shared" si="246"/>
        <v>0</v>
      </c>
      <c r="BG503" s="112"/>
      <c r="BH503" s="184"/>
    </row>
    <row r="504" spans="1:60" x14ac:dyDescent="0.2">
      <c r="A504" t="s">
        <v>104</v>
      </c>
      <c r="B504" t="s">
        <v>1445</v>
      </c>
      <c r="C504" s="2" t="s">
        <v>1446</v>
      </c>
      <c r="D504" s="2" t="s">
        <v>1447</v>
      </c>
      <c r="E504" s="2" t="s">
        <v>1448</v>
      </c>
      <c r="F504" s="2" t="s">
        <v>60</v>
      </c>
      <c r="G504" s="2" t="s">
        <v>169</v>
      </c>
      <c r="H504" s="2" t="s">
        <v>180</v>
      </c>
      <c r="I504" s="2" t="s">
        <v>1129</v>
      </c>
      <c r="J504" s="2" t="s">
        <v>3995</v>
      </c>
      <c r="K504" s="3">
        <v>188</v>
      </c>
      <c r="L504" s="25">
        <v>904.57</v>
      </c>
      <c r="M504" s="2" t="s">
        <v>2204</v>
      </c>
      <c r="N504" s="2" t="s">
        <v>66</v>
      </c>
      <c r="O504" s="3">
        <v>0</v>
      </c>
      <c r="P504" s="3">
        <v>0</v>
      </c>
      <c r="Q504" s="21">
        <f>SUMIF('On Orders'!$B:$B,$C504,'On Orders'!E:E)</f>
        <v>0</v>
      </c>
      <c r="R504" s="22">
        <f>SUMIF('On Orders'!$B:$B,$C504,'On Orders'!F:F)</f>
        <v>0</v>
      </c>
      <c r="S504" s="22">
        <f>SUMIF('On Orders'!$B:$B,$C504,'On Orders'!G:G)</f>
        <v>0</v>
      </c>
      <c r="T504" s="22">
        <f>SUMIF('On Orders'!$B:$B,$C504,'On Orders'!H:H)</f>
        <v>0</v>
      </c>
      <c r="U504" s="3">
        <f>IFERROR(VLOOKUP(B:B,'[1]SI vs ST'!$B:$P,15,0),0)</f>
        <v>0</v>
      </c>
      <c r="V504" s="3" cm="1">
        <f t="array" ref="V504">IFERROR(VLOOKUP(_xlfn.SINGLE(B:B),'[1]Pivot ST'!$D:$QP,{6,7,8,9,10,11},0),0)</f>
        <v>0</v>
      </c>
      <c r="W504" s="3"/>
      <c r="X504" s="3"/>
      <c r="Y504" s="3"/>
      <c r="Z504" s="3"/>
      <c r="AA504" s="3"/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1">
        <f t="shared" si="248"/>
        <v>-188</v>
      </c>
      <c r="AH504" s="26">
        <f t="shared" si="249"/>
        <v>0</v>
      </c>
      <c r="AI504" s="26">
        <f t="shared" si="250"/>
        <v>0</v>
      </c>
      <c r="AJ504" s="26">
        <f t="shared" si="251"/>
        <v>0</v>
      </c>
      <c r="AK504" s="26">
        <f t="shared" si="252"/>
        <v>0</v>
      </c>
      <c r="AL504" s="26">
        <f t="shared" si="253"/>
        <v>0</v>
      </c>
      <c r="AM504" s="30">
        <f t="shared" si="229"/>
        <v>0</v>
      </c>
      <c r="AN504" s="30">
        <f t="shared" si="230"/>
        <v>0</v>
      </c>
      <c r="AO504" s="30">
        <f t="shared" si="231"/>
        <v>0</v>
      </c>
      <c r="AP504" s="30">
        <f t="shared" si="232"/>
        <v>0</v>
      </c>
      <c r="AQ504" s="30">
        <f t="shared" si="233"/>
        <v>0</v>
      </c>
      <c r="AR504" s="30">
        <f t="shared" si="234"/>
        <v>0</v>
      </c>
      <c r="AS504" s="22">
        <f t="shared" si="247"/>
        <v>0</v>
      </c>
      <c r="AT504" s="112">
        <f t="shared" si="235"/>
        <v>0</v>
      </c>
      <c r="AU504" s="112">
        <f t="shared" si="236"/>
        <v>0</v>
      </c>
      <c r="AV504" s="112">
        <f t="shared" si="237"/>
        <v>0</v>
      </c>
      <c r="AW504" s="112">
        <f t="shared" si="238"/>
        <v>0</v>
      </c>
      <c r="AX504" s="112">
        <f t="shared" si="239"/>
        <v>0</v>
      </c>
      <c r="AY504" s="112">
        <f t="shared" si="240"/>
        <v>0</v>
      </c>
      <c r="AZ504" s="112">
        <f t="shared" si="241"/>
        <v>0</v>
      </c>
      <c r="BA504" s="112">
        <f t="shared" si="242"/>
        <v>0</v>
      </c>
      <c r="BB504" s="112">
        <f t="shared" si="243"/>
        <v>0</v>
      </c>
      <c r="BC504" s="112">
        <f t="shared" si="244"/>
        <v>0</v>
      </c>
      <c r="BD504" s="112">
        <f t="shared" si="245"/>
        <v>0</v>
      </c>
      <c r="BE504" s="112">
        <f t="shared" si="246"/>
        <v>0</v>
      </c>
      <c r="BG504" s="112"/>
      <c r="BH504" s="184"/>
    </row>
    <row r="505" spans="1:60" x14ac:dyDescent="0.2">
      <c r="A505" t="s">
        <v>104</v>
      </c>
      <c r="B505" t="s">
        <v>1449</v>
      </c>
      <c r="C505" s="2" t="s">
        <v>1450</v>
      </c>
      <c r="D505" s="2" t="s">
        <v>1451</v>
      </c>
      <c r="E505" s="2" t="s">
        <v>1452</v>
      </c>
      <c r="F505" s="2" t="s">
        <v>60</v>
      </c>
      <c r="G505" s="2" t="s">
        <v>79</v>
      </c>
      <c r="H505" s="2" t="s">
        <v>245</v>
      </c>
      <c r="I505" s="2" t="s">
        <v>1129</v>
      </c>
      <c r="J505" s="2" t="s">
        <v>3995</v>
      </c>
      <c r="K505" s="3">
        <v>188</v>
      </c>
      <c r="L505" s="25">
        <v>602.84</v>
      </c>
      <c r="M505" s="2" t="s">
        <v>2204</v>
      </c>
      <c r="N505" s="2" t="s">
        <v>66</v>
      </c>
      <c r="O505" s="3">
        <v>16</v>
      </c>
      <c r="P505" s="3">
        <v>37</v>
      </c>
      <c r="Q505" s="21">
        <f>SUMIF('On Orders'!$B:$B,$C505,'On Orders'!E:E)</f>
        <v>0</v>
      </c>
      <c r="R505" s="22">
        <f>SUMIF('On Orders'!$B:$B,$C505,'On Orders'!F:F)</f>
        <v>0</v>
      </c>
      <c r="S505" s="22">
        <f>SUMIF('On Orders'!$B:$B,$C505,'On Orders'!G:G)</f>
        <v>0</v>
      </c>
      <c r="T505" s="22">
        <f>SUMIF('On Orders'!$B:$B,$C505,'On Orders'!H:H)</f>
        <v>0</v>
      </c>
      <c r="U505" s="3">
        <f>IFERROR(VLOOKUP(B:B,'[1]SI vs ST'!$B:$P,15,0),0)</f>
        <v>4</v>
      </c>
      <c r="V505" s="3" cm="1">
        <f t="array" ref="V505:AA505">IFERROR(VLOOKUP(_xlfn.SINGLE(B:B),'[1]Pivot ST'!$D:$QP,{6,7,8,9,10,11},0),0)</f>
        <v>3</v>
      </c>
      <c r="W505" s="3">
        <v>1</v>
      </c>
      <c r="X505" s="3">
        <v>0</v>
      </c>
      <c r="Y505" s="3">
        <v>0</v>
      </c>
      <c r="Z505" s="3">
        <v>1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1">
        <f t="shared" si="248"/>
        <v>-135</v>
      </c>
      <c r="AH505" s="26">
        <f t="shared" si="249"/>
        <v>0</v>
      </c>
      <c r="AI505" s="26">
        <f t="shared" si="250"/>
        <v>0</v>
      </c>
      <c r="AJ505" s="26">
        <f t="shared" si="251"/>
        <v>0</v>
      </c>
      <c r="AK505" s="26">
        <f t="shared" si="252"/>
        <v>0</v>
      </c>
      <c r="AL505" s="26">
        <f t="shared" si="253"/>
        <v>0</v>
      </c>
      <c r="AM505" s="30">
        <f t="shared" si="229"/>
        <v>0</v>
      </c>
      <c r="AN505" s="30">
        <f t="shared" si="230"/>
        <v>0</v>
      </c>
      <c r="AO505" s="30">
        <f t="shared" si="231"/>
        <v>0</v>
      </c>
      <c r="AP505" s="30">
        <f t="shared" si="232"/>
        <v>0</v>
      </c>
      <c r="AQ505" s="30">
        <f t="shared" si="233"/>
        <v>0</v>
      </c>
      <c r="AR505" s="30">
        <f t="shared" si="234"/>
        <v>0</v>
      </c>
      <c r="AS505" s="22">
        <f t="shared" si="247"/>
        <v>0</v>
      </c>
      <c r="AT505" s="112">
        <f t="shared" si="235"/>
        <v>2411.36</v>
      </c>
      <c r="AU505" s="112">
        <f t="shared" si="236"/>
        <v>1808.52</v>
      </c>
      <c r="AV505" s="112">
        <f t="shared" si="237"/>
        <v>602.84</v>
      </c>
      <c r="AW505" s="112">
        <f t="shared" si="238"/>
        <v>0</v>
      </c>
      <c r="AX505" s="112">
        <f t="shared" si="239"/>
        <v>0</v>
      </c>
      <c r="AY505" s="112">
        <f t="shared" si="240"/>
        <v>602.84</v>
      </c>
      <c r="AZ505" s="112">
        <f t="shared" si="241"/>
        <v>0</v>
      </c>
      <c r="BA505" s="112">
        <f t="shared" si="242"/>
        <v>0</v>
      </c>
      <c r="BB505" s="112">
        <f t="shared" si="243"/>
        <v>0</v>
      </c>
      <c r="BC505" s="112">
        <f t="shared" si="244"/>
        <v>0</v>
      </c>
      <c r="BD505" s="112">
        <f t="shared" si="245"/>
        <v>0</v>
      </c>
      <c r="BE505" s="112">
        <f t="shared" si="246"/>
        <v>0</v>
      </c>
      <c r="BG505" s="112"/>
      <c r="BH505" s="184"/>
    </row>
    <row r="506" spans="1:60" x14ac:dyDescent="0.2">
      <c r="A506" t="s">
        <v>104</v>
      </c>
      <c r="B506" t="s">
        <v>1453</v>
      </c>
      <c r="C506" s="2" t="s">
        <v>1454</v>
      </c>
      <c r="D506" s="2" t="s">
        <v>1455</v>
      </c>
      <c r="E506" s="2" t="s">
        <v>1456</v>
      </c>
      <c r="F506" s="2" t="s">
        <v>60</v>
      </c>
      <c r="G506" s="2" t="s">
        <v>79</v>
      </c>
      <c r="H506" s="2" t="s">
        <v>245</v>
      </c>
      <c r="I506" s="2" t="s">
        <v>1129</v>
      </c>
      <c r="J506" s="2" t="s">
        <v>3995</v>
      </c>
      <c r="K506" s="3">
        <v>188</v>
      </c>
      <c r="L506" s="25">
        <v>602.84</v>
      </c>
      <c r="M506" s="2" t="s">
        <v>2204</v>
      </c>
      <c r="N506" s="2" t="s">
        <v>66</v>
      </c>
      <c r="O506" s="3">
        <v>15</v>
      </c>
      <c r="P506" s="3">
        <v>0</v>
      </c>
      <c r="Q506" s="21">
        <f>SUMIF('On Orders'!$B:$B,$C506,'On Orders'!E:E)</f>
        <v>0</v>
      </c>
      <c r="R506" s="22">
        <f>SUMIF('On Orders'!$B:$B,$C506,'On Orders'!F:F)</f>
        <v>0</v>
      </c>
      <c r="S506" s="22">
        <f>SUMIF('On Orders'!$B:$B,$C506,'On Orders'!G:G)</f>
        <v>0</v>
      </c>
      <c r="T506" s="22">
        <f>SUMIF('On Orders'!$B:$B,$C506,'On Orders'!H:H)</f>
        <v>0</v>
      </c>
      <c r="U506" s="3">
        <f>IFERROR(VLOOKUP(B:B,'[1]SI vs ST'!$B:$P,15,0),0)</f>
        <v>1</v>
      </c>
      <c r="V506" s="3" cm="1">
        <f t="array" ref="V506:AA506">IFERROR(VLOOKUP(_xlfn.SINGLE(B:B),'[1]Pivot ST'!$D:$QP,{6,7,8,9,10,11},0),0)</f>
        <v>-1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1">
        <f t="shared" si="248"/>
        <v>-173</v>
      </c>
      <c r="AH506" s="26">
        <f t="shared" si="249"/>
        <v>0</v>
      </c>
      <c r="AI506" s="26">
        <f t="shared" si="250"/>
        <v>0</v>
      </c>
      <c r="AJ506" s="26">
        <f t="shared" si="251"/>
        <v>0</v>
      </c>
      <c r="AK506" s="26">
        <f t="shared" si="252"/>
        <v>0</v>
      </c>
      <c r="AL506" s="26">
        <f t="shared" si="253"/>
        <v>0</v>
      </c>
      <c r="AM506" s="30">
        <f t="shared" si="229"/>
        <v>0</v>
      </c>
      <c r="AN506" s="30">
        <f t="shared" si="230"/>
        <v>0</v>
      </c>
      <c r="AO506" s="30">
        <f t="shared" si="231"/>
        <v>0</v>
      </c>
      <c r="AP506" s="30">
        <f t="shared" si="232"/>
        <v>0</v>
      </c>
      <c r="AQ506" s="30">
        <f t="shared" si="233"/>
        <v>0</v>
      </c>
      <c r="AR506" s="30">
        <f t="shared" si="234"/>
        <v>0</v>
      </c>
      <c r="AS506" s="22">
        <f t="shared" si="247"/>
        <v>0</v>
      </c>
      <c r="AT506" s="112">
        <f t="shared" si="235"/>
        <v>602.84</v>
      </c>
      <c r="AU506" s="112">
        <f t="shared" si="236"/>
        <v>-602.84</v>
      </c>
      <c r="AV506" s="112">
        <f t="shared" si="237"/>
        <v>0</v>
      </c>
      <c r="AW506" s="112">
        <f t="shared" si="238"/>
        <v>0</v>
      </c>
      <c r="AX506" s="112">
        <f t="shared" si="239"/>
        <v>0</v>
      </c>
      <c r="AY506" s="112">
        <f t="shared" si="240"/>
        <v>0</v>
      </c>
      <c r="AZ506" s="112">
        <f t="shared" si="241"/>
        <v>0</v>
      </c>
      <c r="BA506" s="112">
        <f t="shared" si="242"/>
        <v>0</v>
      </c>
      <c r="BB506" s="112">
        <f t="shared" si="243"/>
        <v>0</v>
      </c>
      <c r="BC506" s="112">
        <f t="shared" si="244"/>
        <v>0</v>
      </c>
      <c r="BD506" s="112">
        <f t="shared" si="245"/>
        <v>0</v>
      </c>
      <c r="BE506" s="112">
        <f t="shared" si="246"/>
        <v>0</v>
      </c>
      <c r="BG506" s="112"/>
      <c r="BH506" s="184"/>
    </row>
    <row r="507" spans="1:60" x14ac:dyDescent="0.2">
      <c r="A507" t="s">
        <v>104</v>
      </c>
      <c r="B507" t="s">
        <v>1457</v>
      </c>
      <c r="C507" s="2" t="s">
        <v>1458</v>
      </c>
      <c r="D507" s="2" t="s">
        <v>1459</v>
      </c>
      <c r="E507" s="2" t="s">
        <v>1460</v>
      </c>
      <c r="F507" s="2" t="s">
        <v>60</v>
      </c>
      <c r="G507" s="2" t="s">
        <v>79</v>
      </c>
      <c r="H507" s="2" t="s">
        <v>245</v>
      </c>
      <c r="I507" s="2" t="s">
        <v>1129</v>
      </c>
      <c r="J507" s="2" t="s">
        <v>3995</v>
      </c>
      <c r="K507" s="3">
        <v>188</v>
      </c>
      <c r="L507" s="25">
        <v>602.84</v>
      </c>
      <c r="M507" s="2" t="s">
        <v>2204</v>
      </c>
      <c r="N507" s="2" t="s">
        <v>66</v>
      </c>
      <c r="O507" s="3">
        <v>16</v>
      </c>
      <c r="P507" s="3">
        <v>0</v>
      </c>
      <c r="Q507" s="21">
        <f>SUMIF('On Orders'!$B:$B,$C507,'On Orders'!E:E)</f>
        <v>0</v>
      </c>
      <c r="R507" s="22">
        <f>SUMIF('On Orders'!$B:$B,$C507,'On Orders'!F:F)</f>
        <v>0</v>
      </c>
      <c r="S507" s="22">
        <f>SUMIF('On Orders'!$B:$B,$C507,'On Orders'!G:G)</f>
        <v>0</v>
      </c>
      <c r="T507" s="22">
        <f>SUMIF('On Orders'!$B:$B,$C507,'On Orders'!H:H)</f>
        <v>0</v>
      </c>
      <c r="U507" s="3">
        <f>IFERROR(VLOOKUP(B:B,'[1]SI vs ST'!$B:$P,15,0),0)</f>
        <v>2</v>
      </c>
      <c r="V507" s="3" cm="1">
        <f t="array" ref="V507">IFERROR(VLOOKUP(_xlfn.SINGLE(B:B),'[1]Pivot ST'!$D:$QP,{6,7,8,9,10,11},0),0)</f>
        <v>0</v>
      </c>
      <c r="W507" s="3"/>
      <c r="X507" s="3"/>
      <c r="Y507" s="3"/>
      <c r="Z507" s="3"/>
      <c r="AA507" s="3"/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1">
        <f t="shared" si="248"/>
        <v>-172</v>
      </c>
      <c r="AH507" s="26">
        <f t="shared" si="249"/>
        <v>0</v>
      </c>
      <c r="AI507" s="26">
        <f t="shared" si="250"/>
        <v>0</v>
      </c>
      <c r="AJ507" s="26">
        <f t="shared" si="251"/>
        <v>0</v>
      </c>
      <c r="AK507" s="26">
        <f t="shared" si="252"/>
        <v>0</v>
      </c>
      <c r="AL507" s="26">
        <f t="shared" si="253"/>
        <v>0</v>
      </c>
      <c r="AM507" s="30">
        <f t="shared" ref="AM507:AM570" si="254">IF($M507="Descontinuado",0,IF($G507="iPhone 18",AA507,MAX(0,-AG507)))</f>
        <v>0</v>
      </c>
      <c r="AN507" s="30">
        <f t="shared" ref="AN507:AN570" si="255">IF($M507="Descontinuado",0,IF($G507="iPhone 18",AB507,MAX(0,-AH507)))</f>
        <v>0</v>
      </c>
      <c r="AO507" s="30">
        <f t="shared" ref="AO507:AO570" si="256">IF($M507="Descontinuado",0,IF($G507="iPhone 18",AC507,MAX(0,-AI507)))</f>
        <v>0</v>
      </c>
      <c r="AP507" s="30">
        <f t="shared" ref="AP507:AP570" si="257">IF($M507="Descontinuado",0,IF($G507="iPhone 18",AD507,MAX(0,-AJ507)))</f>
        <v>0</v>
      </c>
      <c r="AQ507" s="30">
        <f t="shared" ref="AQ507:AQ570" si="258">IF($M507="Descontinuado",0,IF($G507="iPhone 18",AE507,MAX(0,-AK507)))</f>
        <v>0</v>
      </c>
      <c r="AR507" s="30">
        <f t="shared" ref="AR507:AR570" si="259">IF($M507="Descontinuado",0,IF($G507="iPhone 18",AF507,MAX(0,-AL507)))</f>
        <v>0</v>
      </c>
      <c r="AS507" s="22">
        <f t="shared" si="247"/>
        <v>0</v>
      </c>
      <c r="AT507" s="112">
        <f t="shared" si="235"/>
        <v>1205.68</v>
      </c>
      <c r="AU507" s="112">
        <f t="shared" si="236"/>
        <v>0</v>
      </c>
      <c r="AV507" s="112">
        <f t="shared" si="237"/>
        <v>0</v>
      </c>
      <c r="AW507" s="112">
        <f t="shared" si="238"/>
        <v>0</v>
      </c>
      <c r="AX507" s="112">
        <f t="shared" si="239"/>
        <v>0</v>
      </c>
      <c r="AY507" s="112">
        <f t="shared" si="240"/>
        <v>0</v>
      </c>
      <c r="AZ507" s="112">
        <f t="shared" si="241"/>
        <v>0</v>
      </c>
      <c r="BA507" s="112">
        <f t="shared" si="242"/>
        <v>0</v>
      </c>
      <c r="BB507" s="112">
        <f t="shared" si="243"/>
        <v>0</v>
      </c>
      <c r="BC507" s="112">
        <f t="shared" si="244"/>
        <v>0</v>
      </c>
      <c r="BD507" s="112">
        <f t="shared" si="245"/>
        <v>0</v>
      </c>
      <c r="BE507" s="112">
        <f t="shared" si="246"/>
        <v>0</v>
      </c>
      <c r="BG507" s="112"/>
      <c r="BH507" s="184"/>
    </row>
    <row r="508" spans="1:60" x14ac:dyDescent="0.2">
      <c r="A508" t="s">
        <v>104</v>
      </c>
      <c r="B508" t="s">
        <v>1461</v>
      </c>
      <c r="C508" s="2" t="s">
        <v>1462</v>
      </c>
      <c r="D508" s="2" t="s">
        <v>1463</v>
      </c>
      <c r="E508" s="2" t="s">
        <v>1464</v>
      </c>
      <c r="F508" s="2" t="s">
        <v>60</v>
      </c>
      <c r="G508" s="2" t="s">
        <v>79</v>
      </c>
      <c r="H508" s="2" t="s">
        <v>245</v>
      </c>
      <c r="I508" s="2" t="s">
        <v>1129</v>
      </c>
      <c r="J508" s="2" t="s">
        <v>3995</v>
      </c>
      <c r="K508" s="3">
        <v>188</v>
      </c>
      <c r="L508" s="25">
        <v>602.84</v>
      </c>
      <c r="M508" s="2" t="s">
        <v>2204</v>
      </c>
      <c r="N508" s="2" t="s">
        <v>66</v>
      </c>
      <c r="O508" s="3">
        <v>11</v>
      </c>
      <c r="P508" s="3">
        <v>0</v>
      </c>
      <c r="Q508" s="21">
        <f>SUMIF('On Orders'!$B:$B,$C508,'On Orders'!E:E)</f>
        <v>0</v>
      </c>
      <c r="R508" s="22">
        <f>SUMIF('On Orders'!$B:$B,$C508,'On Orders'!F:F)</f>
        <v>0</v>
      </c>
      <c r="S508" s="22">
        <f>SUMIF('On Orders'!$B:$B,$C508,'On Orders'!G:G)</f>
        <v>0</v>
      </c>
      <c r="T508" s="22">
        <f>SUMIF('On Orders'!$B:$B,$C508,'On Orders'!H:H)</f>
        <v>0</v>
      </c>
      <c r="U508" s="3">
        <f>IFERROR(VLOOKUP(B:B,'[1]SI vs ST'!$B:$P,15,0),0)</f>
        <v>0</v>
      </c>
      <c r="V508" s="3" cm="1">
        <f t="array" ref="V508:AA508">IFERROR(VLOOKUP(_xlfn.SINGLE(B:B),'[1]Pivot ST'!$D:$QP,{6,7,8,9,10,11},0),0)</f>
        <v>1</v>
      </c>
      <c r="W508" s="3">
        <v>1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1">
        <f t="shared" si="248"/>
        <v>-177</v>
      </c>
      <c r="AH508" s="26">
        <f t="shared" si="249"/>
        <v>0</v>
      </c>
      <c r="AI508" s="26">
        <f t="shared" si="250"/>
        <v>0</v>
      </c>
      <c r="AJ508" s="26">
        <f t="shared" si="251"/>
        <v>0</v>
      </c>
      <c r="AK508" s="26">
        <f t="shared" si="252"/>
        <v>0</v>
      </c>
      <c r="AL508" s="26">
        <f t="shared" si="253"/>
        <v>0</v>
      </c>
      <c r="AM508" s="30">
        <f t="shared" si="254"/>
        <v>0</v>
      </c>
      <c r="AN508" s="30">
        <f t="shared" si="255"/>
        <v>0</v>
      </c>
      <c r="AO508" s="30">
        <f t="shared" si="256"/>
        <v>0</v>
      </c>
      <c r="AP508" s="30">
        <f t="shared" si="257"/>
        <v>0</v>
      </c>
      <c r="AQ508" s="30">
        <f t="shared" si="258"/>
        <v>0</v>
      </c>
      <c r="AR508" s="30">
        <f t="shared" si="259"/>
        <v>0</v>
      </c>
      <c r="AS508" s="22">
        <f t="shared" si="247"/>
        <v>0</v>
      </c>
      <c r="AT508" s="112">
        <f t="shared" si="235"/>
        <v>0</v>
      </c>
      <c r="AU508" s="112">
        <f t="shared" si="236"/>
        <v>602.84</v>
      </c>
      <c r="AV508" s="112">
        <f t="shared" si="237"/>
        <v>602.84</v>
      </c>
      <c r="AW508" s="112">
        <f t="shared" si="238"/>
        <v>0</v>
      </c>
      <c r="AX508" s="112">
        <f t="shared" si="239"/>
        <v>0</v>
      </c>
      <c r="AY508" s="112">
        <f t="shared" si="240"/>
        <v>0</v>
      </c>
      <c r="AZ508" s="112">
        <f t="shared" si="241"/>
        <v>0</v>
      </c>
      <c r="BA508" s="112">
        <f t="shared" si="242"/>
        <v>0</v>
      </c>
      <c r="BB508" s="112">
        <f t="shared" si="243"/>
        <v>0</v>
      </c>
      <c r="BC508" s="112">
        <f t="shared" si="244"/>
        <v>0</v>
      </c>
      <c r="BD508" s="112">
        <f t="shared" si="245"/>
        <v>0</v>
      </c>
      <c r="BE508" s="112">
        <f t="shared" si="246"/>
        <v>0</v>
      </c>
      <c r="BG508" s="112"/>
      <c r="BH508" s="184"/>
    </row>
    <row r="509" spans="1:60" x14ac:dyDescent="0.2">
      <c r="A509" t="s">
        <v>104</v>
      </c>
      <c r="B509" t="s">
        <v>1465</v>
      </c>
      <c r="C509" s="2" t="s">
        <v>1466</v>
      </c>
      <c r="D509" s="2" t="s">
        <v>1467</v>
      </c>
      <c r="E509" s="2" t="s">
        <v>1468</v>
      </c>
      <c r="F509" s="2" t="s">
        <v>60</v>
      </c>
      <c r="G509" s="2" t="s">
        <v>79</v>
      </c>
      <c r="H509" s="2" t="s">
        <v>254</v>
      </c>
      <c r="I509" s="2" t="s">
        <v>1129</v>
      </c>
      <c r="J509" s="2" t="s">
        <v>3995</v>
      </c>
      <c r="K509" s="3">
        <v>188</v>
      </c>
      <c r="L509" s="25">
        <v>602.84</v>
      </c>
      <c r="M509" s="2" t="s">
        <v>2204</v>
      </c>
      <c r="N509" s="2" t="s">
        <v>66</v>
      </c>
      <c r="O509" s="3">
        <v>18</v>
      </c>
      <c r="P509" s="3">
        <v>163</v>
      </c>
      <c r="Q509" s="21">
        <f>SUMIF('On Orders'!$B:$B,$C509,'On Orders'!E:E)</f>
        <v>0</v>
      </c>
      <c r="R509" s="22">
        <f>SUMIF('On Orders'!$B:$B,$C509,'On Orders'!F:F)</f>
        <v>0</v>
      </c>
      <c r="S509" s="22">
        <f>SUMIF('On Orders'!$B:$B,$C509,'On Orders'!G:G)</f>
        <v>0</v>
      </c>
      <c r="T509" s="22">
        <f>SUMIF('On Orders'!$B:$B,$C509,'On Orders'!H:H)</f>
        <v>0</v>
      </c>
      <c r="U509" s="3">
        <f>IFERROR(VLOOKUP(B:B,'[1]SI vs ST'!$B:$P,15,0),0)</f>
        <v>2</v>
      </c>
      <c r="V509" s="3" cm="1">
        <f t="array" ref="V509:AA509">IFERROR(VLOOKUP(_xlfn.SINGLE(B:B),'[1]Pivot ST'!$D:$QP,{6,7,8,9,10,11},0),0)</f>
        <v>6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1">
        <f t="shared" si="248"/>
        <v>-7</v>
      </c>
      <c r="AH509" s="26">
        <f t="shared" si="249"/>
        <v>0</v>
      </c>
      <c r="AI509" s="26">
        <f t="shared" si="250"/>
        <v>0</v>
      </c>
      <c r="AJ509" s="26">
        <f t="shared" si="251"/>
        <v>0</v>
      </c>
      <c r="AK509" s="26">
        <f t="shared" si="252"/>
        <v>0</v>
      </c>
      <c r="AL509" s="26">
        <f t="shared" si="253"/>
        <v>0</v>
      </c>
      <c r="AM509" s="30">
        <f t="shared" si="254"/>
        <v>0</v>
      </c>
      <c r="AN509" s="30">
        <f t="shared" si="255"/>
        <v>0</v>
      </c>
      <c r="AO509" s="30">
        <f t="shared" si="256"/>
        <v>0</v>
      </c>
      <c r="AP509" s="30">
        <f t="shared" si="257"/>
        <v>0</v>
      </c>
      <c r="AQ509" s="30">
        <f t="shared" si="258"/>
        <v>0</v>
      </c>
      <c r="AR509" s="30">
        <f t="shared" si="259"/>
        <v>0</v>
      </c>
      <c r="AS509" s="22">
        <f t="shared" si="247"/>
        <v>0</v>
      </c>
      <c r="AT509" s="112">
        <f t="shared" si="235"/>
        <v>1205.68</v>
      </c>
      <c r="AU509" s="112">
        <f t="shared" si="236"/>
        <v>3617.04</v>
      </c>
      <c r="AV509" s="112">
        <f t="shared" si="237"/>
        <v>0</v>
      </c>
      <c r="AW509" s="112">
        <f t="shared" si="238"/>
        <v>0</v>
      </c>
      <c r="AX509" s="112">
        <f t="shared" si="239"/>
        <v>0</v>
      </c>
      <c r="AY509" s="112">
        <f t="shared" si="240"/>
        <v>0</v>
      </c>
      <c r="AZ509" s="112">
        <f t="shared" si="241"/>
        <v>0</v>
      </c>
      <c r="BA509" s="112">
        <f t="shared" si="242"/>
        <v>0</v>
      </c>
      <c r="BB509" s="112">
        <f t="shared" si="243"/>
        <v>0</v>
      </c>
      <c r="BC509" s="112">
        <f t="shared" si="244"/>
        <v>0</v>
      </c>
      <c r="BD509" s="112">
        <f t="shared" si="245"/>
        <v>0</v>
      </c>
      <c r="BE509" s="112">
        <f t="shared" si="246"/>
        <v>0</v>
      </c>
      <c r="BG509" s="112"/>
      <c r="BH509" s="184"/>
    </row>
    <row r="510" spans="1:60" x14ac:dyDescent="0.2">
      <c r="A510" t="s">
        <v>104</v>
      </c>
      <c r="B510" t="s">
        <v>1469</v>
      </c>
      <c r="C510" s="2" t="s">
        <v>1470</v>
      </c>
      <c r="D510" s="2" t="s">
        <v>1471</v>
      </c>
      <c r="E510" s="2" t="s">
        <v>1472</v>
      </c>
      <c r="F510" s="2" t="s">
        <v>60</v>
      </c>
      <c r="G510" s="2" t="s">
        <v>79</v>
      </c>
      <c r="H510" s="2" t="s">
        <v>254</v>
      </c>
      <c r="I510" s="2" t="s">
        <v>1129</v>
      </c>
      <c r="J510" s="2" t="s">
        <v>3995</v>
      </c>
      <c r="K510" s="3">
        <v>188</v>
      </c>
      <c r="L510" s="25">
        <v>602.84</v>
      </c>
      <c r="M510" s="2" t="s">
        <v>2204</v>
      </c>
      <c r="N510" s="2" t="s">
        <v>66</v>
      </c>
      <c r="O510" s="3">
        <v>8</v>
      </c>
      <c r="P510" s="3">
        <v>0</v>
      </c>
      <c r="Q510" s="21">
        <f>SUMIF('On Orders'!$B:$B,$C510,'On Orders'!E:E)</f>
        <v>0</v>
      </c>
      <c r="R510" s="22">
        <f>SUMIF('On Orders'!$B:$B,$C510,'On Orders'!F:F)</f>
        <v>0</v>
      </c>
      <c r="S510" s="22">
        <f>SUMIF('On Orders'!$B:$B,$C510,'On Orders'!G:G)</f>
        <v>0</v>
      </c>
      <c r="T510" s="22">
        <f>SUMIF('On Orders'!$B:$B,$C510,'On Orders'!H:H)</f>
        <v>0</v>
      </c>
      <c r="U510" s="3">
        <f>IFERROR(VLOOKUP(B:B,'[1]SI vs ST'!$B:$P,15,0),0)</f>
        <v>2</v>
      </c>
      <c r="V510" s="3" cm="1">
        <f t="array" ref="V510">IFERROR(VLOOKUP(_xlfn.SINGLE(B:B),'[1]Pivot ST'!$D:$QP,{6,7,8,9,10,11},0),0)</f>
        <v>0</v>
      </c>
      <c r="W510" s="3"/>
      <c r="X510" s="3"/>
      <c r="Y510" s="3"/>
      <c r="Z510" s="3"/>
      <c r="AA510" s="3"/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1">
        <f t="shared" si="248"/>
        <v>-180</v>
      </c>
      <c r="AH510" s="26">
        <f t="shared" si="249"/>
        <v>0</v>
      </c>
      <c r="AI510" s="26">
        <f t="shared" si="250"/>
        <v>0</v>
      </c>
      <c r="AJ510" s="26">
        <f t="shared" si="251"/>
        <v>0</v>
      </c>
      <c r="AK510" s="26">
        <f t="shared" si="252"/>
        <v>0</v>
      </c>
      <c r="AL510" s="26">
        <f t="shared" si="253"/>
        <v>0</v>
      </c>
      <c r="AM510" s="30">
        <f t="shared" si="254"/>
        <v>0</v>
      </c>
      <c r="AN510" s="30">
        <f t="shared" si="255"/>
        <v>0</v>
      </c>
      <c r="AO510" s="30">
        <f t="shared" si="256"/>
        <v>0</v>
      </c>
      <c r="AP510" s="30">
        <f t="shared" si="257"/>
        <v>0</v>
      </c>
      <c r="AQ510" s="30">
        <f t="shared" si="258"/>
        <v>0</v>
      </c>
      <c r="AR510" s="30">
        <f t="shared" si="259"/>
        <v>0</v>
      </c>
      <c r="AS510" s="22">
        <f t="shared" si="247"/>
        <v>0</v>
      </c>
      <c r="AT510" s="112">
        <f t="shared" si="235"/>
        <v>1205.68</v>
      </c>
      <c r="AU510" s="112">
        <f t="shared" si="236"/>
        <v>0</v>
      </c>
      <c r="AV510" s="112">
        <f t="shared" si="237"/>
        <v>0</v>
      </c>
      <c r="AW510" s="112">
        <f t="shared" si="238"/>
        <v>0</v>
      </c>
      <c r="AX510" s="112">
        <f t="shared" si="239"/>
        <v>0</v>
      </c>
      <c r="AY510" s="112">
        <f t="shared" si="240"/>
        <v>0</v>
      </c>
      <c r="AZ510" s="112">
        <f t="shared" si="241"/>
        <v>0</v>
      </c>
      <c r="BA510" s="112">
        <f t="shared" si="242"/>
        <v>0</v>
      </c>
      <c r="BB510" s="112">
        <f t="shared" si="243"/>
        <v>0</v>
      </c>
      <c r="BC510" s="112">
        <f t="shared" si="244"/>
        <v>0</v>
      </c>
      <c r="BD510" s="112">
        <f t="shared" si="245"/>
        <v>0</v>
      </c>
      <c r="BE510" s="112">
        <f t="shared" si="246"/>
        <v>0</v>
      </c>
      <c r="BG510" s="112"/>
      <c r="BH510" s="184"/>
    </row>
    <row r="511" spans="1:60" x14ac:dyDescent="0.2">
      <c r="A511" t="s">
        <v>104</v>
      </c>
      <c r="B511" t="s">
        <v>1473</v>
      </c>
      <c r="C511" s="2" t="s">
        <v>1474</v>
      </c>
      <c r="D511" s="2" t="s">
        <v>1475</v>
      </c>
      <c r="E511" s="2" t="s">
        <v>1476</v>
      </c>
      <c r="F511" s="2" t="s">
        <v>60</v>
      </c>
      <c r="G511" s="2" t="s">
        <v>79</v>
      </c>
      <c r="H511" s="2" t="s">
        <v>1477</v>
      </c>
      <c r="I511" s="2" t="s">
        <v>1129</v>
      </c>
      <c r="J511" s="2" t="s">
        <v>3995</v>
      </c>
      <c r="K511" s="3">
        <v>188</v>
      </c>
      <c r="L511" s="25">
        <v>602.84</v>
      </c>
      <c r="M511" s="2" t="s">
        <v>2204</v>
      </c>
      <c r="N511" s="2" t="s">
        <v>66</v>
      </c>
      <c r="O511" s="3">
        <v>0</v>
      </c>
      <c r="P511" s="3">
        <v>0</v>
      </c>
      <c r="Q511" s="21">
        <f>SUMIF('On Orders'!$B:$B,$C511,'On Orders'!E:E)</f>
        <v>0</v>
      </c>
      <c r="R511" s="22">
        <f>SUMIF('On Orders'!$B:$B,$C511,'On Orders'!F:F)</f>
        <v>0</v>
      </c>
      <c r="S511" s="22">
        <f>SUMIF('On Orders'!$B:$B,$C511,'On Orders'!G:G)</f>
        <v>0</v>
      </c>
      <c r="T511" s="22">
        <f>SUMIF('On Orders'!$B:$B,$C511,'On Orders'!H:H)</f>
        <v>0</v>
      </c>
      <c r="U511" s="3">
        <f>IFERROR(VLOOKUP(B:B,'[1]SI vs ST'!$B:$P,15,0),0)</f>
        <v>2</v>
      </c>
      <c r="V511" s="3" cm="1">
        <f t="array" ref="V511:AA511">IFERROR(VLOOKUP(_xlfn.SINGLE(B:B),'[1]Pivot ST'!$D:$QP,{6,7,8,9,10,11},0),0)</f>
        <v>3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1">
        <f t="shared" si="248"/>
        <v>-188</v>
      </c>
      <c r="AH511" s="26">
        <f t="shared" si="249"/>
        <v>0</v>
      </c>
      <c r="AI511" s="26">
        <f t="shared" si="250"/>
        <v>0</v>
      </c>
      <c r="AJ511" s="26">
        <f t="shared" si="251"/>
        <v>0</v>
      </c>
      <c r="AK511" s="26">
        <f t="shared" si="252"/>
        <v>0</v>
      </c>
      <c r="AL511" s="26">
        <f t="shared" si="253"/>
        <v>0</v>
      </c>
      <c r="AM511" s="30">
        <f t="shared" si="254"/>
        <v>0</v>
      </c>
      <c r="AN511" s="30">
        <f t="shared" si="255"/>
        <v>0</v>
      </c>
      <c r="AO511" s="30">
        <f t="shared" si="256"/>
        <v>0</v>
      </c>
      <c r="AP511" s="30">
        <f t="shared" si="257"/>
        <v>0</v>
      </c>
      <c r="AQ511" s="30">
        <f t="shared" si="258"/>
        <v>0</v>
      </c>
      <c r="AR511" s="30">
        <f t="shared" si="259"/>
        <v>0</v>
      </c>
      <c r="AS511" s="22">
        <f t="shared" si="247"/>
        <v>0</v>
      </c>
      <c r="AT511" s="112">
        <f t="shared" si="235"/>
        <v>1205.68</v>
      </c>
      <c r="AU511" s="112">
        <f t="shared" si="236"/>
        <v>1808.52</v>
      </c>
      <c r="AV511" s="112">
        <f t="shared" si="237"/>
        <v>0</v>
      </c>
      <c r="AW511" s="112">
        <f t="shared" si="238"/>
        <v>0</v>
      </c>
      <c r="AX511" s="112">
        <f t="shared" si="239"/>
        <v>0</v>
      </c>
      <c r="AY511" s="112">
        <f t="shared" si="240"/>
        <v>0</v>
      </c>
      <c r="AZ511" s="112">
        <f t="shared" si="241"/>
        <v>0</v>
      </c>
      <c r="BA511" s="112">
        <f t="shared" si="242"/>
        <v>0</v>
      </c>
      <c r="BB511" s="112">
        <f t="shared" si="243"/>
        <v>0</v>
      </c>
      <c r="BC511" s="112">
        <f t="shared" si="244"/>
        <v>0</v>
      </c>
      <c r="BD511" s="112">
        <f t="shared" si="245"/>
        <v>0</v>
      </c>
      <c r="BE511" s="112">
        <f t="shared" si="246"/>
        <v>0</v>
      </c>
      <c r="BG511" s="112"/>
      <c r="BH511" s="184"/>
    </row>
    <row r="512" spans="1:60" x14ac:dyDescent="0.2">
      <c r="A512" t="s">
        <v>104</v>
      </c>
      <c r="B512" t="s">
        <v>1478</v>
      </c>
      <c r="C512" s="2" t="s">
        <v>1479</v>
      </c>
      <c r="D512" s="2" t="s">
        <v>1480</v>
      </c>
      <c r="E512" s="2" t="s">
        <v>1481</v>
      </c>
      <c r="F512" s="2" t="s">
        <v>60</v>
      </c>
      <c r="G512" s="2" t="s">
        <v>79</v>
      </c>
      <c r="H512" s="2" t="s">
        <v>1477</v>
      </c>
      <c r="I512" s="2" t="s">
        <v>1129</v>
      </c>
      <c r="J512" s="2" t="s">
        <v>3995</v>
      </c>
      <c r="K512" s="3">
        <v>188</v>
      </c>
      <c r="L512" s="25">
        <v>602.84</v>
      </c>
      <c r="M512" s="2" t="s">
        <v>2204</v>
      </c>
      <c r="N512" s="2" t="s">
        <v>66</v>
      </c>
      <c r="O512" s="3">
        <v>21</v>
      </c>
      <c r="P512" s="3">
        <v>0</v>
      </c>
      <c r="Q512" s="21">
        <f>SUMIF('On Orders'!$B:$B,$C512,'On Orders'!E:E)</f>
        <v>0</v>
      </c>
      <c r="R512" s="22">
        <f>SUMIF('On Orders'!$B:$B,$C512,'On Orders'!F:F)</f>
        <v>0</v>
      </c>
      <c r="S512" s="22">
        <f>SUMIF('On Orders'!$B:$B,$C512,'On Orders'!G:G)</f>
        <v>0</v>
      </c>
      <c r="T512" s="22">
        <f>SUMIF('On Orders'!$B:$B,$C512,'On Orders'!H:H)</f>
        <v>0</v>
      </c>
      <c r="U512" s="3">
        <f>IFERROR(VLOOKUP(B:B,'[1]SI vs ST'!$B:$P,15,0),0)</f>
        <v>0</v>
      </c>
      <c r="V512" s="3" cm="1">
        <f t="array" ref="V512">IFERROR(VLOOKUP(_xlfn.SINGLE(B:B),'[1]Pivot ST'!$D:$QP,{6,7,8,9,10,11},0),0)</f>
        <v>0</v>
      </c>
      <c r="W512" s="3"/>
      <c r="X512" s="3"/>
      <c r="Y512" s="3"/>
      <c r="Z512" s="3"/>
      <c r="AA512" s="3"/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1">
        <f t="shared" si="248"/>
        <v>-167</v>
      </c>
      <c r="AH512" s="26">
        <f t="shared" si="249"/>
        <v>0</v>
      </c>
      <c r="AI512" s="26">
        <f t="shared" si="250"/>
        <v>0</v>
      </c>
      <c r="AJ512" s="26">
        <f t="shared" si="251"/>
        <v>0</v>
      </c>
      <c r="AK512" s="26">
        <f t="shared" si="252"/>
        <v>0</v>
      </c>
      <c r="AL512" s="26">
        <f t="shared" si="253"/>
        <v>0</v>
      </c>
      <c r="AM512" s="30">
        <f t="shared" si="254"/>
        <v>0</v>
      </c>
      <c r="AN512" s="30">
        <f t="shared" si="255"/>
        <v>0</v>
      </c>
      <c r="AO512" s="30">
        <f t="shared" si="256"/>
        <v>0</v>
      </c>
      <c r="AP512" s="30">
        <f t="shared" si="257"/>
        <v>0</v>
      </c>
      <c r="AQ512" s="30">
        <f t="shared" si="258"/>
        <v>0</v>
      </c>
      <c r="AR512" s="30">
        <f t="shared" si="259"/>
        <v>0</v>
      </c>
      <c r="AS512" s="22">
        <f t="shared" si="247"/>
        <v>0</v>
      </c>
      <c r="AT512" s="112">
        <f t="shared" si="235"/>
        <v>0</v>
      </c>
      <c r="AU512" s="112">
        <f t="shared" si="236"/>
        <v>0</v>
      </c>
      <c r="AV512" s="112">
        <f t="shared" si="237"/>
        <v>0</v>
      </c>
      <c r="AW512" s="112">
        <f t="shared" si="238"/>
        <v>0</v>
      </c>
      <c r="AX512" s="112">
        <f t="shared" si="239"/>
        <v>0</v>
      </c>
      <c r="AY512" s="112">
        <f t="shared" si="240"/>
        <v>0</v>
      </c>
      <c r="AZ512" s="112">
        <f t="shared" si="241"/>
        <v>0</v>
      </c>
      <c r="BA512" s="112">
        <f t="shared" si="242"/>
        <v>0</v>
      </c>
      <c r="BB512" s="112">
        <f t="shared" si="243"/>
        <v>0</v>
      </c>
      <c r="BC512" s="112">
        <f t="shared" si="244"/>
        <v>0</v>
      </c>
      <c r="BD512" s="112">
        <f t="shared" si="245"/>
        <v>0</v>
      </c>
      <c r="BE512" s="112">
        <f t="shared" si="246"/>
        <v>0</v>
      </c>
      <c r="BG512" s="112"/>
      <c r="BH512" s="184"/>
    </row>
    <row r="513" spans="1:60" x14ac:dyDescent="0.2">
      <c r="A513" t="s">
        <v>104</v>
      </c>
      <c r="B513" t="s">
        <v>1482</v>
      </c>
      <c r="C513" s="2" t="s">
        <v>116</v>
      </c>
      <c r="D513" s="2" t="s">
        <v>117</v>
      </c>
      <c r="E513" s="2" t="s">
        <v>118</v>
      </c>
      <c r="F513" s="2" t="s">
        <v>60</v>
      </c>
      <c r="G513" s="2" t="s">
        <v>109</v>
      </c>
      <c r="H513" s="2" t="s">
        <v>110</v>
      </c>
      <c r="I513" s="2" t="s">
        <v>1129</v>
      </c>
      <c r="J513" s="2" t="s">
        <v>3995</v>
      </c>
      <c r="K513" s="3">
        <v>188</v>
      </c>
      <c r="L513" s="25">
        <v>602.84</v>
      </c>
      <c r="M513" s="2" t="s">
        <v>2204</v>
      </c>
      <c r="N513" s="2" t="s">
        <v>66</v>
      </c>
      <c r="O513" s="3">
        <v>125</v>
      </c>
      <c r="P513" s="3">
        <v>0</v>
      </c>
      <c r="Q513" s="21">
        <f>SUMIF('On Orders'!$B:$B,$C513,'On Orders'!E:E)</f>
        <v>0</v>
      </c>
      <c r="R513" s="22">
        <f>SUMIF('On Orders'!$B:$B,$C513,'On Orders'!F:F)</f>
        <v>0</v>
      </c>
      <c r="S513" s="22">
        <f>SUMIF('On Orders'!$B:$B,$C513,'On Orders'!G:G)</f>
        <v>0</v>
      </c>
      <c r="T513" s="22">
        <f>SUMIF('On Orders'!$B:$B,$C513,'On Orders'!H:H)</f>
        <v>0</v>
      </c>
      <c r="U513" s="3">
        <f>IFERROR(VLOOKUP(B:B,'[1]SI vs ST'!$B:$P,15,0),0)</f>
        <v>7</v>
      </c>
      <c r="V513" s="3" cm="1">
        <f t="array" ref="V513:AA513">IFERROR(VLOOKUP(_xlfn.SINGLE(B:B),'[1]Pivot ST'!$D:$QP,{6,7,8,9,10,11},0),0)</f>
        <v>7</v>
      </c>
      <c r="W513" s="3">
        <v>2</v>
      </c>
      <c r="X513" s="3">
        <v>6</v>
      </c>
      <c r="Y513" s="3">
        <v>6</v>
      </c>
      <c r="Z513" s="3">
        <v>4</v>
      </c>
      <c r="AA513" s="3">
        <v>9</v>
      </c>
      <c r="AB513" s="3">
        <v>4</v>
      </c>
      <c r="AC513" s="3">
        <v>6</v>
      </c>
      <c r="AD513" s="3">
        <v>5</v>
      </c>
      <c r="AE513" s="3">
        <v>5</v>
      </c>
      <c r="AF513" s="3">
        <v>5</v>
      </c>
      <c r="AG513" s="31">
        <f t="shared" si="248"/>
        <v>-72</v>
      </c>
      <c r="AH513" s="26">
        <f t="shared" si="249"/>
        <v>-4</v>
      </c>
      <c r="AI513" s="26">
        <f t="shared" si="250"/>
        <v>-6</v>
      </c>
      <c r="AJ513" s="26">
        <f t="shared" si="251"/>
        <v>-5</v>
      </c>
      <c r="AK513" s="26">
        <f t="shared" si="252"/>
        <v>-5</v>
      </c>
      <c r="AL513" s="26">
        <f t="shared" si="253"/>
        <v>-5</v>
      </c>
      <c r="AM513" s="30">
        <f t="shared" si="254"/>
        <v>0</v>
      </c>
      <c r="AN513" s="30">
        <f t="shared" si="255"/>
        <v>0</v>
      </c>
      <c r="AO513" s="30">
        <f t="shared" si="256"/>
        <v>0</v>
      </c>
      <c r="AP513" s="30">
        <f t="shared" si="257"/>
        <v>0</v>
      </c>
      <c r="AQ513" s="30">
        <f t="shared" si="258"/>
        <v>0</v>
      </c>
      <c r="AR513" s="30">
        <f t="shared" si="259"/>
        <v>0</v>
      </c>
      <c r="AS513" s="22">
        <f t="shared" si="247"/>
        <v>0</v>
      </c>
      <c r="AT513" s="112">
        <f t="shared" si="235"/>
        <v>4219.88</v>
      </c>
      <c r="AU513" s="112">
        <f t="shared" si="236"/>
        <v>4219.88</v>
      </c>
      <c r="AV513" s="112">
        <f t="shared" si="237"/>
        <v>1205.68</v>
      </c>
      <c r="AW513" s="112">
        <f t="shared" si="238"/>
        <v>3617.04</v>
      </c>
      <c r="AX513" s="112">
        <f t="shared" si="239"/>
        <v>3617.04</v>
      </c>
      <c r="AY513" s="112">
        <f t="shared" si="240"/>
        <v>2411.36</v>
      </c>
      <c r="AZ513" s="112">
        <f t="shared" si="241"/>
        <v>5425.56</v>
      </c>
      <c r="BA513" s="112">
        <f t="shared" si="242"/>
        <v>2411.36</v>
      </c>
      <c r="BB513" s="112">
        <f t="shared" si="243"/>
        <v>3617.04</v>
      </c>
      <c r="BC513" s="112">
        <f t="shared" si="244"/>
        <v>3014.2000000000003</v>
      </c>
      <c r="BD513" s="112">
        <f t="shared" si="245"/>
        <v>3014.2000000000003</v>
      </c>
      <c r="BE513" s="112">
        <f t="shared" si="246"/>
        <v>3014.2000000000003</v>
      </c>
      <c r="BG513" s="112"/>
      <c r="BH513" s="184"/>
    </row>
    <row r="514" spans="1:60" x14ac:dyDescent="0.2">
      <c r="A514" t="s">
        <v>104</v>
      </c>
      <c r="B514" t="s">
        <v>1483</v>
      </c>
      <c r="C514" s="2" t="s">
        <v>120</v>
      </c>
      <c r="D514" s="2" t="s">
        <v>121</v>
      </c>
      <c r="E514" s="2" t="s">
        <v>122</v>
      </c>
      <c r="F514" s="2" t="s">
        <v>60</v>
      </c>
      <c r="G514" s="2" t="s">
        <v>109</v>
      </c>
      <c r="H514" s="2" t="s">
        <v>110</v>
      </c>
      <c r="I514" s="2" t="s">
        <v>1129</v>
      </c>
      <c r="J514" s="2" t="s">
        <v>3995</v>
      </c>
      <c r="K514" s="3">
        <v>188</v>
      </c>
      <c r="L514" s="25">
        <v>602.84</v>
      </c>
      <c r="M514" s="2" t="s">
        <v>2204</v>
      </c>
      <c r="N514" s="2" t="s">
        <v>66</v>
      </c>
      <c r="O514" s="3">
        <v>59</v>
      </c>
      <c r="P514" s="3">
        <v>0</v>
      </c>
      <c r="Q514" s="21">
        <f>SUMIF('On Orders'!$B:$B,$C514,'On Orders'!E:E)</f>
        <v>0</v>
      </c>
      <c r="R514" s="22">
        <f>SUMIF('On Orders'!$B:$B,$C514,'On Orders'!F:F)</f>
        <v>0</v>
      </c>
      <c r="S514" s="22">
        <f>SUMIF('On Orders'!$B:$B,$C514,'On Orders'!G:G)</f>
        <v>0</v>
      </c>
      <c r="T514" s="22">
        <f>SUMIF('On Orders'!$B:$B,$C514,'On Orders'!H:H)</f>
        <v>0</v>
      </c>
      <c r="U514" s="3">
        <f>IFERROR(VLOOKUP(B:B,'[1]SI vs ST'!$B:$P,15,0),0)</f>
        <v>3</v>
      </c>
      <c r="V514" s="3" cm="1">
        <f t="array" ref="V514:AA514">IFERROR(VLOOKUP(_xlfn.SINGLE(B:B),'[1]Pivot ST'!$D:$QP,{6,7,8,9,10,11},0),0)</f>
        <v>6</v>
      </c>
      <c r="W514" s="3">
        <v>7</v>
      </c>
      <c r="X514" s="3">
        <v>2</v>
      </c>
      <c r="Y514" s="3">
        <v>1</v>
      </c>
      <c r="Z514" s="3">
        <v>1</v>
      </c>
      <c r="AA514" s="3">
        <v>3</v>
      </c>
      <c r="AB514" s="3">
        <v>2</v>
      </c>
      <c r="AC514" s="3">
        <v>3</v>
      </c>
      <c r="AD514" s="3">
        <v>3</v>
      </c>
      <c r="AE514" s="3">
        <v>3</v>
      </c>
      <c r="AF514" s="3">
        <v>3</v>
      </c>
      <c r="AG514" s="31">
        <f t="shared" si="248"/>
        <v>-132</v>
      </c>
      <c r="AH514" s="26">
        <f t="shared" si="249"/>
        <v>-2</v>
      </c>
      <c r="AI514" s="26">
        <f t="shared" si="250"/>
        <v>-3</v>
      </c>
      <c r="AJ514" s="26">
        <f t="shared" si="251"/>
        <v>-3</v>
      </c>
      <c r="AK514" s="26">
        <f t="shared" si="252"/>
        <v>-3</v>
      </c>
      <c r="AL514" s="26">
        <f t="shared" si="253"/>
        <v>-3</v>
      </c>
      <c r="AM514" s="30">
        <f t="shared" si="254"/>
        <v>0</v>
      </c>
      <c r="AN514" s="30">
        <f t="shared" si="255"/>
        <v>0</v>
      </c>
      <c r="AO514" s="30">
        <f t="shared" si="256"/>
        <v>0</v>
      </c>
      <c r="AP514" s="30">
        <f t="shared" si="257"/>
        <v>0</v>
      </c>
      <c r="AQ514" s="30">
        <f t="shared" si="258"/>
        <v>0</v>
      </c>
      <c r="AR514" s="30">
        <f t="shared" si="259"/>
        <v>0</v>
      </c>
      <c r="AS514" s="22">
        <f t="shared" si="247"/>
        <v>0</v>
      </c>
      <c r="AT514" s="112">
        <f t="shared" si="235"/>
        <v>1808.52</v>
      </c>
      <c r="AU514" s="112">
        <f t="shared" si="236"/>
        <v>3617.04</v>
      </c>
      <c r="AV514" s="112">
        <f t="shared" si="237"/>
        <v>4219.88</v>
      </c>
      <c r="AW514" s="112">
        <f t="shared" si="238"/>
        <v>1205.68</v>
      </c>
      <c r="AX514" s="112">
        <f t="shared" si="239"/>
        <v>602.84</v>
      </c>
      <c r="AY514" s="112">
        <f t="shared" si="240"/>
        <v>602.84</v>
      </c>
      <c r="AZ514" s="112">
        <f t="shared" si="241"/>
        <v>1808.52</v>
      </c>
      <c r="BA514" s="112">
        <f t="shared" si="242"/>
        <v>1205.68</v>
      </c>
      <c r="BB514" s="112">
        <f t="shared" si="243"/>
        <v>1808.52</v>
      </c>
      <c r="BC514" s="112">
        <f t="shared" si="244"/>
        <v>1808.52</v>
      </c>
      <c r="BD514" s="112">
        <f t="shared" si="245"/>
        <v>1808.52</v>
      </c>
      <c r="BE514" s="112">
        <f t="shared" si="246"/>
        <v>1808.52</v>
      </c>
      <c r="BG514" s="112"/>
      <c r="BH514" s="184"/>
    </row>
    <row r="515" spans="1:60" x14ac:dyDescent="0.2">
      <c r="A515" t="s">
        <v>104</v>
      </c>
      <c r="B515" t="s">
        <v>1484</v>
      </c>
      <c r="C515" s="2" t="s">
        <v>1485</v>
      </c>
      <c r="D515" s="2" t="s">
        <v>1486</v>
      </c>
      <c r="E515" s="2" t="s">
        <v>1487</v>
      </c>
      <c r="F515" s="2" t="s">
        <v>60</v>
      </c>
      <c r="G515" s="2" t="s">
        <v>109</v>
      </c>
      <c r="H515" s="2" t="s">
        <v>110</v>
      </c>
      <c r="I515" s="2" t="s">
        <v>1129</v>
      </c>
      <c r="J515" s="2" t="s">
        <v>3995</v>
      </c>
      <c r="K515" s="3">
        <v>188</v>
      </c>
      <c r="L515" s="25">
        <v>602.84</v>
      </c>
      <c r="M515" s="2" t="s">
        <v>2204</v>
      </c>
      <c r="N515" s="2" t="s">
        <v>66</v>
      </c>
      <c r="O515" s="3">
        <v>121</v>
      </c>
      <c r="P515" s="3">
        <v>33</v>
      </c>
      <c r="Q515" s="21">
        <f>SUMIF('On Orders'!$B:$B,$C515,'On Orders'!E:E)</f>
        <v>0</v>
      </c>
      <c r="R515" s="22">
        <f>SUMIF('On Orders'!$B:$B,$C515,'On Orders'!F:F)</f>
        <v>0</v>
      </c>
      <c r="S515" s="22">
        <f>SUMIF('On Orders'!$B:$B,$C515,'On Orders'!G:G)</f>
        <v>0</v>
      </c>
      <c r="T515" s="22">
        <f>SUMIF('On Orders'!$B:$B,$C515,'On Orders'!H:H)</f>
        <v>0</v>
      </c>
      <c r="U515" s="3">
        <f>IFERROR(VLOOKUP(B:B,'[1]SI vs ST'!$B:$P,15,0),0)</f>
        <v>0</v>
      </c>
      <c r="V515" s="3" cm="1">
        <f t="array" ref="V515:AA515">IFERROR(VLOOKUP(_xlfn.SINGLE(B:B),'[1]Pivot ST'!$D:$QP,{6,7,8,9,10,11},0),0)</f>
        <v>8</v>
      </c>
      <c r="W515" s="3">
        <v>3</v>
      </c>
      <c r="X515" s="3">
        <v>7</v>
      </c>
      <c r="Y515" s="3">
        <v>0</v>
      </c>
      <c r="Z515" s="3">
        <v>4</v>
      </c>
      <c r="AA515" s="3">
        <v>11</v>
      </c>
      <c r="AB515" s="3">
        <v>4</v>
      </c>
      <c r="AC515" s="3">
        <v>6</v>
      </c>
      <c r="AD515" s="3">
        <v>5</v>
      </c>
      <c r="AE515" s="3">
        <v>5</v>
      </c>
      <c r="AF515" s="3">
        <v>5</v>
      </c>
      <c r="AG515" s="31">
        <f t="shared" si="248"/>
        <v>-45</v>
      </c>
      <c r="AH515" s="26">
        <f t="shared" si="249"/>
        <v>-4</v>
      </c>
      <c r="AI515" s="26">
        <f t="shared" si="250"/>
        <v>-6</v>
      </c>
      <c r="AJ515" s="26">
        <f t="shared" si="251"/>
        <v>-5</v>
      </c>
      <c r="AK515" s="26">
        <f t="shared" si="252"/>
        <v>-5</v>
      </c>
      <c r="AL515" s="26">
        <f t="shared" si="253"/>
        <v>-5</v>
      </c>
      <c r="AM515" s="30">
        <f t="shared" si="254"/>
        <v>0</v>
      </c>
      <c r="AN515" s="30">
        <f t="shared" si="255"/>
        <v>0</v>
      </c>
      <c r="AO515" s="30">
        <f t="shared" si="256"/>
        <v>0</v>
      </c>
      <c r="AP515" s="30">
        <f t="shared" si="257"/>
        <v>0</v>
      </c>
      <c r="AQ515" s="30">
        <f t="shared" si="258"/>
        <v>0</v>
      </c>
      <c r="AR515" s="30">
        <f t="shared" si="259"/>
        <v>0</v>
      </c>
      <c r="AS515" s="22">
        <f t="shared" si="247"/>
        <v>0</v>
      </c>
      <c r="AT515" s="112">
        <f t="shared" si="235"/>
        <v>0</v>
      </c>
      <c r="AU515" s="112">
        <f t="shared" si="236"/>
        <v>4822.72</v>
      </c>
      <c r="AV515" s="112">
        <f t="shared" si="237"/>
        <v>1808.52</v>
      </c>
      <c r="AW515" s="112">
        <f t="shared" si="238"/>
        <v>4219.88</v>
      </c>
      <c r="AX515" s="112">
        <f t="shared" si="239"/>
        <v>0</v>
      </c>
      <c r="AY515" s="112">
        <f t="shared" si="240"/>
        <v>2411.36</v>
      </c>
      <c r="AZ515" s="112">
        <f t="shared" si="241"/>
        <v>6631.2400000000007</v>
      </c>
      <c r="BA515" s="112">
        <f t="shared" si="242"/>
        <v>2411.36</v>
      </c>
      <c r="BB515" s="112">
        <f t="shared" si="243"/>
        <v>3617.04</v>
      </c>
      <c r="BC515" s="112">
        <f t="shared" si="244"/>
        <v>3014.2000000000003</v>
      </c>
      <c r="BD515" s="112">
        <f t="shared" si="245"/>
        <v>3014.2000000000003</v>
      </c>
      <c r="BE515" s="112">
        <f t="shared" si="246"/>
        <v>3014.2000000000003</v>
      </c>
      <c r="BG515" s="112"/>
      <c r="BH515" s="184"/>
    </row>
    <row r="516" spans="1:60" x14ac:dyDescent="0.2">
      <c r="A516" t="s">
        <v>104</v>
      </c>
      <c r="B516" t="s">
        <v>1488</v>
      </c>
      <c r="C516" s="2" t="s">
        <v>137</v>
      </c>
      <c r="D516" s="2" t="s">
        <v>138</v>
      </c>
      <c r="E516" s="2" t="s">
        <v>139</v>
      </c>
      <c r="F516" s="2" t="s">
        <v>60</v>
      </c>
      <c r="G516" s="2" t="s">
        <v>109</v>
      </c>
      <c r="H516" s="2" t="s">
        <v>127</v>
      </c>
      <c r="I516" s="2" t="s">
        <v>1129</v>
      </c>
      <c r="J516" s="2" t="s">
        <v>3995</v>
      </c>
      <c r="K516" s="3">
        <v>188</v>
      </c>
      <c r="L516" s="25">
        <v>602.84</v>
      </c>
      <c r="M516" s="2" t="s">
        <v>2204</v>
      </c>
      <c r="N516" s="2" t="s">
        <v>66</v>
      </c>
      <c r="O516" s="3">
        <v>7</v>
      </c>
      <c r="P516" s="3">
        <v>0</v>
      </c>
      <c r="Q516" s="21">
        <f>SUMIF('On Orders'!$B:$B,$C516,'On Orders'!E:E)</f>
        <v>0</v>
      </c>
      <c r="R516" s="22">
        <f>SUMIF('On Orders'!$B:$B,$C516,'On Orders'!F:F)</f>
        <v>0</v>
      </c>
      <c r="S516" s="22">
        <f>SUMIF('On Orders'!$B:$B,$C516,'On Orders'!G:G)</f>
        <v>0</v>
      </c>
      <c r="T516" s="22">
        <f>SUMIF('On Orders'!$B:$B,$C516,'On Orders'!H:H)</f>
        <v>0</v>
      </c>
      <c r="U516" s="3">
        <f>IFERROR(VLOOKUP(B:B,'[1]SI vs ST'!$B:$P,15,0),0)</f>
        <v>1</v>
      </c>
      <c r="V516" s="3" cm="1">
        <f t="array" ref="V516:AA516">IFERROR(VLOOKUP(_xlfn.SINGLE(B:B),'[1]Pivot ST'!$D:$QP,{6,7,8,9,10,11},0),0)</f>
        <v>3</v>
      </c>
      <c r="W516" s="3">
        <v>0</v>
      </c>
      <c r="X516" s="3">
        <v>1</v>
      </c>
      <c r="Y516" s="3">
        <v>1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1">
        <f t="shared" si="248"/>
        <v>-181</v>
      </c>
      <c r="AH516" s="26">
        <f t="shared" si="249"/>
        <v>0</v>
      </c>
      <c r="AI516" s="26">
        <f t="shared" si="250"/>
        <v>0</v>
      </c>
      <c r="AJ516" s="26">
        <f t="shared" si="251"/>
        <v>0</v>
      </c>
      <c r="AK516" s="26">
        <f t="shared" si="252"/>
        <v>0</v>
      </c>
      <c r="AL516" s="26">
        <f t="shared" si="253"/>
        <v>0</v>
      </c>
      <c r="AM516" s="30">
        <f t="shared" si="254"/>
        <v>0</v>
      </c>
      <c r="AN516" s="30">
        <f t="shared" si="255"/>
        <v>0</v>
      </c>
      <c r="AO516" s="30">
        <f t="shared" si="256"/>
        <v>0</v>
      </c>
      <c r="AP516" s="30">
        <f t="shared" si="257"/>
        <v>0</v>
      </c>
      <c r="AQ516" s="30">
        <f t="shared" si="258"/>
        <v>0</v>
      </c>
      <c r="AR516" s="30">
        <f t="shared" si="259"/>
        <v>0</v>
      </c>
      <c r="AS516" s="22">
        <f t="shared" si="247"/>
        <v>0</v>
      </c>
      <c r="AT516" s="112">
        <f t="shared" si="235"/>
        <v>602.84</v>
      </c>
      <c r="AU516" s="112">
        <f t="shared" si="236"/>
        <v>1808.52</v>
      </c>
      <c r="AV516" s="112">
        <f t="shared" si="237"/>
        <v>0</v>
      </c>
      <c r="AW516" s="112">
        <f t="shared" si="238"/>
        <v>602.84</v>
      </c>
      <c r="AX516" s="112">
        <f t="shared" si="239"/>
        <v>602.84</v>
      </c>
      <c r="AY516" s="112">
        <f t="shared" si="240"/>
        <v>0</v>
      </c>
      <c r="AZ516" s="112">
        <f t="shared" si="241"/>
        <v>0</v>
      </c>
      <c r="BA516" s="112">
        <f t="shared" si="242"/>
        <v>0</v>
      </c>
      <c r="BB516" s="112">
        <f t="shared" si="243"/>
        <v>0</v>
      </c>
      <c r="BC516" s="112">
        <f t="shared" si="244"/>
        <v>0</v>
      </c>
      <c r="BD516" s="112">
        <f t="shared" si="245"/>
        <v>0</v>
      </c>
      <c r="BE516" s="112">
        <f t="shared" si="246"/>
        <v>0</v>
      </c>
      <c r="BG516" s="112"/>
      <c r="BH516" s="184"/>
    </row>
    <row r="517" spans="1:60" x14ac:dyDescent="0.2">
      <c r="A517" t="s">
        <v>104</v>
      </c>
      <c r="B517" t="s">
        <v>1489</v>
      </c>
      <c r="C517" s="2" t="s">
        <v>1490</v>
      </c>
      <c r="D517" s="2" t="s">
        <v>1491</v>
      </c>
      <c r="E517" s="2" t="s">
        <v>1492</v>
      </c>
      <c r="F517" s="2" t="s">
        <v>60</v>
      </c>
      <c r="G517" s="2" t="s">
        <v>109</v>
      </c>
      <c r="H517" s="2" t="s">
        <v>127</v>
      </c>
      <c r="I517" s="2" t="s">
        <v>1129</v>
      </c>
      <c r="J517" s="2" t="s">
        <v>3995</v>
      </c>
      <c r="K517" s="3">
        <v>188</v>
      </c>
      <c r="L517" s="25">
        <v>602.84</v>
      </c>
      <c r="M517" s="2" t="s">
        <v>2204</v>
      </c>
      <c r="N517" s="2" t="s">
        <v>66</v>
      </c>
      <c r="O517" s="3">
        <v>13</v>
      </c>
      <c r="P517" s="3">
        <v>111</v>
      </c>
      <c r="Q517" s="21">
        <f>SUMIF('On Orders'!$B:$B,$C517,'On Orders'!E:E)</f>
        <v>0</v>
      </c>
      <c r="R517" s="22">
        <f>SUMIF('On Orders'!$B:$B,$C517,'On Orders'!F:F)</f>
        <v>0</v>
      </c>
      <c r="S517" s="22">
        <f>SUMIF('On Orders'!$B:$B,$C517,'On Orders'!G:G)</f>
        <v>0</v>
      </c>
      <c r="T517" s="22">
        <f>SUMIF('On Orders'!$B:$B,$C517,'On Orders'!H:H)</f>
        <v>0</v>
      </c>
      <c r="U517" s="3">
        <f>IFERROR(VLOOKUP(B:B,'[1]SI vs ST'!$B:$P,15,0),0)</f>
        <v>5</v>
      </c>
      <c r="V517" s="3" cm="1">
        <f t="array" ref="V517:AA517">IFERROR(VLOOKUP(_xlfn.SINGLE(B:B),'[1]Pivot ST'!$D:$QP,{6,7,8,9,10,11},0),0)</f>
        <v>2</v>
      </c>
      <c r="W517" s="3">
        <v>1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1">
        <f t="shared" si="248"/>
        <v>-64</v>
      </c>
      <c r="AH517" s="26">
        <f t="shared" si="249"/>
        <v>0</v>
      </c>
      <c r="AI517" s="26">
        <f t="shared" si="250"/>
        <v>0</v>
      </c>
      <c r="AJ517" s="26">
        <f t="shared" si="251"/>
        <v>0</v>
      </c>
      <c r="AK517" s="26">
        <f t="shared" si="252"/>
        <v>0</v>
      </c>
      <c r="AL517" s="26">
        <f t="shared" si="253"/>
        <v>0</v>
      </c>
      <c r="AM517" s="30">
        <f t="shared" si="254"/>
        <v>0</v>
      </c>
      <c r="AN517" s="30">
        <f t="shared" si="255"/>
        <v>0</v>
      </c>
      <c r="AO517" s="30">
        <f t="shared" si="256"/>
        <v>0</v>
      </c>
      <c r="AP517" s="30">
        <f t="shared" si="257"/>
        <v>0</v>
      </c>
      <c r="AQ517" s="30">
        <f t="shared" si="258"/>
        <v>0</v>
      </c>
      <c r="AR517" s="30">
        <f t="shared" si="259"/>
        <v>0</v>
      </c>
      <c r="AS517" s="22">
        <f t="shared" si="247"/>
        <v>0</v>
      </c>
      <c r="AT517" s="112">
        <f t="shared" si="235"/>
        <v>3014.2000000000003</v>
      </c>
      <c r="AU517" s="112">
        <f t="shared" si="236"/>
        <v>1205.68</v>
      </c>
      <c r="AV517" s="112">
        <f t="shared" si="237"/>
        <v>602.84</v>
      </c>
      <c r="AW517" s="112">
        <f t="shared" si="238"/>
        <v>0</v>
      </c>
      <c r="AX517" s="112">
        <f t="shared" si="239"/>
        <v>0</v>
      </c>
      <c r="AY517" s="112">
        <f t="shared" si="240"/>
        <v>0</v>
      </c>
      <c r="AZ517" s="112">
        <f t="shared" si="241"/>
        <v>0</v>
      </c>
      <c r="BA517" s="112">
        <f t="shared" si="242"/>
        <v>0</v>
      </c>
      <c r="BB517" s="112">
        <f t="shared" si="243"/>
        <v>0</v>
      </c>
      <c r="BC517" s="112">
        <f t="shared" si="244"/>
        <v>0</v>
      </c>
      <c r="BD517" s="112">
        <f t="shared" si="245"/>
        <v>0</v>
      </c>
      <c r="BE517" s="112">
        <f t="shared" si="246"/>
        <v>0</v>
      </c>
      <c r="BG517" s="112"/>
      <c r="BH517" s="184"/>
    </row>
    <row r="518" spans="1:60" x14ac:dyDescent="0.2">
      <c r="A518" t="s">
        <v>104</v>
      </c>
      <c r="B518" t="s">
        <v>1493</v>
      </c>
      <c r="C518" s="2" t="s">
        <v>124</v>
      </c>
      <c r="D518" s="2" t="s">
        <v>125</v>
      </c>
      <c r="E518" s="2" t="s">
        <v>126</v>
      </c>
      <c r="F518" s="2" t="s">
        <v>60</v>
      </c>
      <c r="G518" s="2" t="s">
        <v>109</v>
      </c>
      <c r="H518" s="2" t="s">
        <v>127</v>
      </c>
      <c r="I518" s="2" t="s">
        <v>1129</v>
      </c>
      <c r="J518" s="2" t="s">
        <v>3995</v>
      </c>
      <c r="K518" s="3">
        <v>188</v>
      </c>
      <c r="L518" s="25">
        <v>602.84</v>
      </c>
      <c r="M518" s="2" t="s">
        <v>2204</v>
      </c>
      <c r="N518" s="2" t="s">
        <v>66</v>
      </c>
      <c r="O518" s="3">
        <v>0</v>
      </c>
      <c r="P518" s="3">
        <v>57</v>
      </c>
      <c r="Q518" s="21">
        <f>SUMIF('On Orders'!$B:$B,$C518,'On Orders'!E:E)</f>
        <v>0</v>
      </c>
      <c r="R518" s="22">
        <f>SUMIF('On Orders'!$B:$B,$C518,'On Orders'!F:F)</f>
        <v>0</v>
      </c>
      <c r="S518" s="22">
        <f>SUMIF('On Orders'!$B:$B,$C518,'On Orders'!G:G)</f>
        <v>0</v>
      </c>
      <c r="T518" s="22">
        <f>SUMIF('On Orders'!$B:$B,$C518,'On Orders'!H:H)</f>
        <v>0</v>
      </c>
      <c r="U518" s="3">
        <f>IFERROR(VLOOKUP(B:B,'[1]SI vs ST'!$B:$P,15,0),0)</f>
        <v>1</v>
      </c>
      <c r="V518" s="3" cm="1">
        <f t="array" ref="V518">IFERROR(VLOOKUP(_xlfn.SINGLE(B:B),'[1]Pivot ST'!$D:$QP,{6,7,8,9,10,11},0),0)</f>
        <v>0</v>
      </c>
      <c r="W518" s="3"/>
      <c r="X518" s="3"/>
      <c r="Y518" s="3"/>
      <c r="Z518" s="3"/>
      <c r="AA518" s="3"/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1">
        <f t="shared" si="248"/>
        <v>-131</v>
      </c>
      <c r="AH518" s="26">
        <f t="shared" si="249"/>
        <v>0</v>
      </c>
      <c r="AI518" s="26">
        <f t="shared" si="250"/>
        <v>0</v>
      </c>
      <c r="AJ518" s="26">
        <f t="shared" si="251"/>
        <v>0</v>
      </c>
      <c r="AK518" s="26">
        <f t="shared" si="252"/>
        <v>0</v>
      </c>
      <c r="AL518" s="26">
        <f t="shared" si="253"/>
        <v>0</v>
      </c>
      <c r="AM518" s="30">
        <f t="shared" si="254"/>
        <v>0</v>
      </c>
      <c r="AN518" s="30">
        <f t="shared" si="255"/>
        <v>0</v>
      </c>
      <c r="AO518" s="30">
        <f t="shared" si="256"/>
        <v>0</v>
      </c>
      <c r="AP518" s="30">
        <f t="shared" si="257"/>
        <v>0</v>
      </c>
      <c r="AQ518" s="30">
        <f t="shared" si="258"/>
        <v>0</v>
      </c>
      <c r="AR518" s="30">
        <f t="shared" si="259"/>
        <v>0</v>
      </c>
      <c r="AS518" s="22">
        <f t="shared" si="247"/>
        <v>0</v>
      </c>
      <c r="AT518" s="112">
        <f t="shared" si="235"/>
        <v>602.84</v>
      </c>
      <c r="AU518" s="112">
        <f t="shared" si="236"/>
        <v>0</v>
      </c>
      <c r="AV518" s="112">
        <f t="shared" si="237"/>
        <v>0</v>
      </c>
      <c r="AW518" s="112">
        <f t="shared" si="238"/>
        <v>0</v>
      </c>
      <c r="AX518" s="112">
        <f t="shared" si="239"/>
        <v>0</v>
      </c>
      <c r="AY518" s="112">
        <f t="shared" si="240"/>
        <v>0</v>
      </c>
      <c r="AZ518" s="112">
        <f t="shared" si="241"/>
        <v>0</v>
      </c>
      <c r="BA518" s="112">
        <f t="shared" si="242"/>
        <v>0</v>
      </c>
      <c r="BB518" s="112">
        <f t="shared" si="243"/>
        <v>0</v>
      </c>
      <c r="BC518" s="112">
        <f t="shared" si="244"/>
        <v>0</v>
      </c>
      <c r="BD518" s="112">
        <f t="shared" si="245"/>
        <v>0</v>
      </c>
      <c r="BE518" s="112">
        <f t="shared" si="246"/>
        <v>0</v>
      </c>
      <c r="BG518" s="112"/>
      <c r="BH518" s="184"/>
    </row>
    <row r="519" spans="1:60" x14ac:dyDescent="0.2">
      <c r="A519" t="s">
        <v>104</v>
      </c>
      <c r="B519" t="s">
        <v>1494</v>
      </c>
      <c r="C519" s="2" t="s">
        <v>1495</v>
      </c>
      <c r="D519" s="2" t="s">
        <v>1496</v>
      </c>
      <c r="E519" s="2" t="s">
        <v>1497</v>
      </c>
      <c r="F519" s="2" t="s">
        <v>468</v>
      </c>
      <c r="G519" s="2" t="s">
        <v>469</v>
      </c>
      <c r="H519" s="2" t="s">
        <v>1498</v>
      </c>
      <c r="I519" s="2" t="s">
        <v>1129</v>
      </c>
      <c r="J519" s="2" t="s">
        <v>3995</v>
      </c>
      <c r="K519" s="3">
        <v>188</v>
      </c>
      <c r="L519" s="25">
        <v>421.81</v>
      </c>
      <c r="M519" s="2" t="s">
        <v>2204</v>
      </c>
      <c r="N519" s="2" t="s">
        <v>66</v>
      </c>
      <c r="O519" s="3">
        <v>0</v>
      </c>
      <c r="P519" s="3">
        <v>0</v>
      </c>
      <c r="Q519" s="21">
        <f>SUMIF('On Orders'!$B:$B,$C519,'On Orders'!E:E)</f>
        <v>0</v>
      </c>
      <c r="R519" s="22">
        <f>SUMIF('On Orders'!$B:$B,$C519,'On Orders'!F:F)</f>
        <v>0</v>
      </c>
      <c r="S519" s="22">
        <f>SUMIF('On Orders'!$B:$B,$C519,'On Orders'!G:G)</f>
        <v>0</v>
      </c>
      <c r="T519" s="22">
        <f>SUMIF('On Orders'!$B:$B,$C519,'On Orders'!H:H)</f>
        <v>0</v>
      </c>
      <c r="U519" s="3">
        <f>IFERROR(VLOOKUP(B:B,'[1]SI vs ST'!$B:$P,15,0),0)</f>
        <v>0</v>
      </c>
      <c r="V519" s="3" cm="1">
        <f t="array" ref="V519:AA519">IFERROR(VLOOKUP(_xlfn.SINGLE(B:B),'[1]Pivot ST'!$D:$QP,{6,7,8,9,10,11},0),0)</f>
        <v>1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1">
        <f t="shared" si="248"/>
        <v>-188</v>
      </c>
      <c r="AH519" s="26">
        <f t="shared" si="249"/>
        <v>0</v>
      </c>
      <c r="AI519" s="26">
        <f t="shared" si="250"/>
        <v>0</v>
      </c>
      <c r="AJ519" s="26">
        <f t="shared" si="251"/>
        <v>0</v>
      </c>
      <c r="AK519" s="26">
        <f t="shared" si="252"/>
        <v>0</v>
      </c>
      <c r="AL519" s="26">
        <f t="shared" si="253"/>
        <v>0</v>
      </c>
      <c r="AM519" s="30">
        <f t="shared" si="254"/>
        <v>0</v>
      </c>
      <c r="AN519" s="30">
        <f t="shared" si="255"/>
        <v>0</v>
      </c>
      <c r="AO519" s="30">
        <f t="shared" si="256"/>
        <v>0</v>
      </c>
      <c r="AP519" s="30">
        <f t="shared" si="257"/>
        <v>0</v>
      </c>
      <c r="AQ519" s="30">
        <f t="shared" si="258"/>
        <v>0</v>
      </c>
      <c r="AR519" s="30">
        <f t="shared" si="259"/>
        <v>0</v>
      </c>
      <c r="AS519" s="22">
        <f t="shared" si="247"/>
        <v>0</v>
      </c>
      <c r="AT519" s="112">
        <f t="shared" si="235"/>
        <v>0</v>
      </c>
      <c r="AU519" s="112">
        <f t="shared" si="236"/>
        <v>421.81</v>
      </c>
      <c r="AV519" s="112">
        <f t="shared" si="237"/>
        <v>0</v>
      </c>
      <c r="AW519" s="112">
        <f t="shared" si="238"/>
        <v>0</v>
      </c>
      <c r="AX519" s="112">
        <f t="shared" si="239"/>
        <v>0</v>
      </c>
      <c r="AY519" s="112">
        <f t="shared" si="240"/>
        <v>0</v>
      </c>
      <c r="AZ519" s="112">
        <f t="shared" si="241"/>
        <v>0</v>
      </c>
      <c r="BA519" s="112">
        <f t="shared" si="242"/>
        <v>0</v>
      </c>
      <c r="BB519" s="112">
        <f t="shared" si="243"/>
        <v>0</v>
      </c>
      <c r="BC519" s="112">
        <f t="shared" si="244"/>
        <v>0</v>
      </c>
      <c r="BD519" s="112">
        <f t="shared" si="245"/>
        <v>0</v>
      </c>
      <c r="BE519" s="112">
        <f t="shared" si="246"/>
        <v>0</v>
      </c>
      <c r="BG519" s="112"/>
      <c r="BH519" s="184"/>
    </row>
    <row r="520" spans="1:60" x14ac:dyDescent="0.2">
      <c r="A520" t="s">
        <v>104</v>
      </c>
      <c r="B520" t="s">
        <v>1499</v>
      </c>
      <c r="C520" s="2" t="s">
        <v>1500</v>
      </c>
      <c r="D520" s="2" t="s">
        <v>1501</v>
      </c>
      <c r="E520" s="2" t="s">
        <v>1502</v>
      </c>
      <c r="F520" s="2" t="s">
        <v>468</v>
      </c>
      <c r="G520" s="2" t="s">
        <v>469</v>
      </c>
      <c r="H520" s="2" t="s">
        <v>1498</v>
      </c>
      <c r="I520" s="2" t="s">
        <v>1129</v>
      </c>
      <c r="J520" s="2" t="s">
        <v>3995</v>
      </c>
      <c r="K520" s="3">
        <v>188</v>
      </c>
      <c r="L520" s="25">
        <v>301.12</v>
      </c>
      <c r="M520" s="2" t="s">
        <v>2204</v>
      </c>
      <c r="N520" s="2" t="s">
        <v>66</v>
      </c>
      <c r="O520" s="3">
        <v>0</v>
      </c>
      <c r="P520" s="3">
        <v>0</v>
      </c>
      <c r="Q520" s="21">
        <f>SUMIF('On Orders'!$B:$B,$C520,'On Orders'!E:E)</f>
        <v>0</v>
      </c>
      <c r="R520" s="22">
        <f>SUMIF('On Orders'!$B:$B,$C520,'On Orders'!F:F)</f>
        <v>0</v>
      </c>
      <c r="S520" s="22">
        <f>SUMIF('On Orders'!$B:$B,$C520,'On Orders'!G:G)</f>
        <v>0</v>
      </c>
      <c r="T520" s="22">
        <f>SUMIF('On Orders'!$B:$B,$C520,'On Orders'!H:H)</f>
        <v>0</v>
      </c>
      <c r="U520" s="3">
        <f>IFERROR(VLOOKUP(B:B,'[1]SI vs ST'!$B:$P,15,0),0)</f>
        <v>1</v>
      </c>
      <c r="V520" s="3" cm="1">
        <f t="array" ref="V520">IFERROR(VLOOKUP(_xlfn.SINGLE(B:B),'[1]Pivot ST'!$D:$QP,{6,7,8,9,10,11},0),0)</f>
        <v>0</v>
      </c>
      <c r="W520" s="3"/>
      <c r="X520" s="3"/>
      <c r="Y520" s="3"/>
      <c r="Z520" s="3"/>
      <c r="AA520" s="3"/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1">
        <f t="shared" si="248"/>
        <v>-188</v>
      </c>
      <c r="AH520" s="26">
        <f t="shared" si="249"/>
        <v>0</v>
      </c>
      <c r="AI520" s="26">
        <f t="shared" si="250"/>
        <v>0</v>
      </c>
      <c r="AJ520" s="26">
        <f t="shared" si="251"/>
        <v>0</v>
      </c>
      <c r="AK520" s="26">
        <f t="shared" si="252"/>
        <v>0</v>
      </c>
      <c r="AL520" s="26">
        <f t="shared" si="253"/>
        <v>0</v>
      </c>
      <c r="AM520" s="30">
        <f t="shared" si="254"/>
        <v>0</v>
      </c>
      <c r="AN520" s="30">
        <f t="shared" si="255"/>
        <v>0</v>
      </c>
      <c r="AO520" s="30">
        <f t="shared" si="256"/>
        <v>0</v>
      </c>
      <c r="AP520" s="30">
        <f t="shared" si="257"/>
        <v>0</v>
      </c>
      <c r="AQ520" s="30">
        <f t="shared" si="258"/>
        <v>0</v>
      </c>
      <c r="AR520" s="30">
        <f t="shared" si="259"/>
        <v>0</v>
      </c>
      <c r="AS520" s="22">
        <f t="shared" si="247"/>
        <v>0</v>
      </c>
      <c r="AT520" s="112">
        <f t="shared" si="235"/>
        <v>301.12</v>
      </c>
      <c r="AU520" s="112">
        <f t="shared" si="236"/>
        <v>0</v>
      </c>
      <c r="AV520" s="112">
        <f t="shared" si="237"/>
        <v>0</v>
      </c>
      <c r="AW520" s="112">
        <f t="shared" si="238"/>
        <v>0</v>
      </c>
      <c r="AX520" s="112">
        <f t="shared" si="239"/>
        <v>0</v>
      </c>
      <c r="AY520" s="112">
        <f t="shared" si="240"/>
        <v>0</v>
      </c>
      <c r="AZ520" s="112">
        <f t="shared" si="241"/>
        <v>0</v>
      </c>
      <c r="BA520" s="112">
        <f t="shared" si="242"/>
        <v>0</v>
      </c>
      <c r="BB520" s="112">
        <f t="shared" si="243"/>
        <v>0</v>
      </c>
      <c r="BC520" s="112">
        <f t="shared" si="244"/>
        <v>0</v>
      </c>
      <c r="BD520" s="112">
        <f t="shared" si="245"/>
        <v>0</v>
      </c>
      <c r="BE520" s="112">
        <f t="shared" si="246"/>
        <v>0</v>
      </c>
      <c r="BG520" s="112"/>
      <c r="BH520" s="184"/>
    </row>
    <row r="521" spans="1:60" x14ac:dyDescent="0.2">
      <c r="A521" t="s">
        <v>104</v>
      </c>
      <c r="B521" t="s">
        <v>1503</v>
      </c>
      <c r="C521" s="2" t="s">
        <v>1504</v>
      </c>
      <c r="D521" s="2" t="s">
        <v>1505</v>
      </c>
      <c r="E521" s="2" t="s">
        <v>1506</v>
      </c>
      <c r="F521" s="2" t="s">
        <v>468</v>
      </c>
      <c r="G521" s="2" t="s">
        <v>469</v>
      </c>
      <c r="H521" s="2" t="s">
        <v>1498</v>
      </c>
      <c r="I521" s="2" t="s">
        <v>1129</v>
      </c>
      <c r="J521" s="2" t="s">
        <v>3995</v>
      </c>
      <c r="K521" s="3">
        <v>188</v>
      </c>
      <c r="L521" s="25">
        <v>421.81</v>
      </c>
      <c r="M521" s="2" t="s">
        <v>2204</v>
      </c>
      <c r="N521" s="2" t="s">
        <v>66</v>
      </c>
      <c r="O521" s="3">
        <v>0</v>
      </c>
      <c r="P521" s="3">
        <v>0</v>
      </c>
      <c r="Q521" s="21">
        <f>SUMIF('On Orders'!$B:$B,$C521,'On Orders'!E:E)</f>
        <v>0</v>
      </c>
      <c r="R521" s="22">
        <f>SUMIF('On Orders'!$B:$B,$C521,'On Orders'!F:F)</f>
        <v>0</v>
      </c>
      <c r="S521" s="22">
        <f>SUMIF('On Orders'!$B:$B,$C521,'On Orders'!G:G)</f>
        <v>0</v>
      </c>
      <c r="T521" s="22">
        <f>SUMIF('On Orders'!$B:$B,$C521,'On Orders'!H:H)</f>
        <v>0</v>
      </c>
      <c r="U521" s="3">
        <f>IFERROR(VLOOKUP(B:B,'[1]SI vs ST'!$B:$P,15,0),0)</f>
        <v>0</v>
      </c>
      <c r="V521" s="3" cm="1">
        <f t="array" ref="V521">IFERROR(VLOOKUP(_xlfn.SINGLE(B:B),'[1]Pivot ST'!$D:$QP,{6,7,8,9,10,11},0),0)</f>
        <v>0</v>
      </c>
      <c r="W521" s="3"/>
      <c r="X521" s="3"/>
      <c r="Y521" s="3"/>
      <c r="Z521" s="3"/>
      <c r="AA521" s="3"/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1">
        <f t="shared" si="248"/>
        <v>-188</v>
      </c>
      <c r="AH521" s="26">
        <f t="shared" si="249"/>
        <v>0</v>
      </c>
      <c r="AI521" s="26">
        <f t="shared" si="250"/>
        <v>0</v>
      </c>
      <c r="AJ521" s="26">
        <f t="shared" si="251"/>
        <v>0</v>
      </c>
      <c r="AK521" s="26">
        <f t="shared" si="252"/>
        <v>0</v>
      </c>
      <c r="AL521" s="26">
        <f t="shared" si="253"/>
        <v>0</v>
      </c>
      <c r="AM521" s="30">
        <f t="shared" si="254"/>
        <v>0</v>
      </c>
      <c r="AN521" s="30">
        <f t="shared" si="255"/>
        <v>0</v>
      </c>
      <c r="AO521" s="30">
        <f t="shared" si="256"/>
        <v>0</v>
      </c>
      <c r="AP521" s="30">
        <f t="shared" si="257"/>
        <v>0</v>
      </c>
      <c r="AQ521" s="30">
        <f t="shared" si="258"/>
        <v>0</v>
      </c>
      <c r="AR521" s="30">
        <f t="shared" si="259"/>
        <v>0</v>
      </c>
      <c r="AS521" s="22">
        <f t="shared" si="247"/>
        <v>0</v>
      </c>
      <c r="AT521" s="112">
        <f t="shared" ref="AT521:AT584" si="260">U521*$L:$L</f>
        <v>0</v>
      </c>
      <c r="AU521" s="112">
        <f t="shared" ref="AU521:AU584" si="261">V521*$L:$L</f>
        <v>0</v>
      </c>
      <c r="AV521" s="112">
        <f t="shared" ref="AV521:AV584" si="262">W521*$L:$L</f>
        <v>0</v>
      </c>
      <c r="AW521" s="112">
        <f t="shared" ref="AW521:AW584" si="263">X521*$L:$L</f>
        <v>0</v>
      </c>
      <c r="AX521" s="112">
        <f t="shared" ref="AX521:AX584" si="264">Y521*$L:$L</f>
        <v>0</v>
      </c>
      <c r="AY521" s="112">
        <f t="shared" ref="AY521:AY584" si="265">Z521*$L:$L</f>
        <v>0</v>
      </c>
      <c r="AZ521" s="112">
        <f t="shared" ref="AZ521:AZ584" si="266">AA521*$L:$L</f>
        <v>0</v>
      </c>
      <c r="BA521" s="112">
        <f t="shared" ref="BA521:BA584" si="267">AB521*$L:$L</f>
        <v>0</v>
      </c>
      <c r="BB521" s="112">
        <f t="shared" ref="BB521:BB584" si="268">AC521*$L:$L</f>
        <v>0</v>
      </c>
      <c r="BC521" s="112">
        <f t="shared" ref="BC521:BC584" si="269">AD521*$L:$L</f>
        <v>0</v>
      </c>
      <c r="BD521" s="112">
        <f t="shared" ref="BD521:BD584" si="270">AE521*$L:$L</f>
        <v>0</v>
      </c>
      <c r="BE521" s="112">
        <f t="shared" ref="BE521:BE584" si="271">AF521*$L:$L</f>
        <v>0</v>
      </c>
      <c r="BG521" s="112"/>
      <c r="BH521" s="184"/>
    </row>
    <row r="522" spans="1:60" x14ac:dyDescent="0.2">
      <c r="A522" t="s">
        <v>104</v>
      </c>
      <c r="B522" t="s">
        <v>1507</v>
      </c>
      <c r="C522" s="2" t="s">
        <v>1508</v>
      </c>
      <c r="D522" s="2" t="s">
        <v>1509</v>
      </c>
      <c r="E522" s="2" t="s">
        <v>1510</v>
      </c>
      <c r="F522" s="2" t="s">
        <v>468</v>
      </c>
      <c r="G522" s="2" t="s">
        <v>469</v>
      </c>
      <c r="H522" s="2" t="s">
        <v>1511</v>
      </c>
      <c r="I522" s="2" t="s">
        <v>1129</v>
      </c>
      <c r="J522" s="2" t="s">
        <v>3995</v>
      </c>
      <c r="K522" s="3">
        <v>188</v>
      </c>
      <c r="L522" s="25">
        <v>482.16</v>
      </c>
      <c r="M522" s="2" t="s">
        <v>2204</v>
      </c>
      <c r="N522" s="2" t="s">
        <v>66</v>
      </c>
      <c r="O522" s="3">
        <v>0</v>
      </c>
      <c r="P522" s="3">
        <v>0</v>
      </c>
      <c r="Q522" s="21">
        <f>SUMIF('On Orders'!$B:$B,$C522,'On Orders'!E:E)</f>
        <v>0</v>
      </c>
      <c r="R522" s="22">
        <f>SUMIF('On Orders'!$B:$B,$C522,'On Orders'!F:F)</f>
        <v>0</v>
      </c>
      <c r="S522" s="22">
        <f>SUMIF('On Orders'!$B:$B,$C522,'On Orders'!G:G)</f>
        <v>0</v>
      </c>
      <c r="T522" s="22">
        <f>SUMIF('On Orders'!$B:$B,$C522,'On Orders'!H:H)</f>
        <v>0</v>
      </c>
      <c r="U522" s="3">
        <f>IFERROR(VLOOKUP(B:B,'[1]SI vs ST'!$B:$P,15,0),0)</f>
        <v>0</v>
      </c>
      <c r="V522" s="3" cm="1">
        <f t="array" ref="V522">IFERROR(VLOOKUP(_xlfn.SINGLE(B:B),'[1]Pivot ST'!$D:$QP,{6,7,8,9,10,11},0),0)</f>
        <v>0</v>
      </c>
      <c r="W522" s="3"/>
      <c r="X522" s="3"/>
      <c r="Y522" s="3"/>
      <c r="Z522" s="3"/>
      <c r="AA522" s="3"/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1">
        <f t="shared" si="248"/>
        <v>-188</v>
      </c>
      <c r="AH522" s="26">
        <f t="shared" si="249"/>
        <v>0</v>
      </c>
      <c r="AI522" s="26">
        <f t="shared" si="250"/>
        <v>0</v>
      </c>
      <c r="AJ522" s="26">
        <f t="shared" si="251"/>
        <v>0</v>
      </c>
      <c r="AK522" s="26">
        <f t="shared" si="252"/>
        <v>0</v>
      </c>
      <c r="AL522" s="26">
        <f t="shared" si="253"/>
        <v>0</v>
      </c>
      <c r="AM522" s="30">
        <f t="shared" si="254"/>
        <v>0</v>
      </c>
      <c r="AN522" s="30">
        <f t="shared" si="255"/>
        <v>0</v>
      </c>
      <c r="AO522" s="30">
        <f t="shared" si="256"/>
        <v>0</v>
      </c>
      <c r="AP522" s="30">
        <f t="shared" si="257"/>
        <v>0</v>
      </c>
      <c r="AQ522" s="30">
        <f t="shared" si="258"/>
        <v>0</v>
      </c>
      <c r="AR522" s="30">
        <f t="shared" si="259"/>
        <v>0</v>
      </c>
      <c r="AS522" s="22">
        <f t="shared" si="247"/>
        <v>0</v>
      </c>
      <c r="AT522" s="112">
        <f t="shared" si="260"/>
        <v>0</v>
      </c>
      <c r="AU522" s="112">
        <f t="shared" si="261"/>
        <v>0</v>
      </c>
      <c r="AV522" s="112">
        <f t="shared" si="262"/>
        <v>0</v>
      </c>
      <c r="AW522" s="112">
        <f t="shared" si="263"/>
        <v>0</v>
      </c>
      <c r="AX522" s="112">
        <f t="shared" si="264"/>
        <v>0</v>
      </c>
      <c r="AY522" s="112">
        <f t="shared" si="265"/>
        <v>0</v>
      </c>
      <c r="AZ522" s="112">
        <f t="shared" si="266"/>
        <v>0</v>
      </c>
      <c r="BA522" s="112">
        <f t="shared" si="267"/>
        <v>0</v>
      </c>
      <c r="BB522" s="112">
        <f t="shared" si="268"/>
        <v>0</v>
      </c>
      <c r="BC522" s="112">
        <f t="shared" si="269"/>
        <v>0</v>
      </c>
      <c r="BD522" s="112">
        <f t="shared" si="270"/>
        <v>0</v>
      </c>
      <c r="BE522" s="112">
        <f t="shared" si="271"/>
        <v>0</v>
      </c>
      <c r="BG522" s="112"/>
      <c r="BH522" s="184"/>
    </row>
    <row r="523" spans="1:60" x14ac:dyDescent="0.2">
      <c r="A523" t="s">
        <v>104</v>
      </c>
      <c r="B523" t="s">
        <v>1512</v>
      </c>
      <c r="C523" s="2" t="s">
        <v>629</v>
      </c>
      <c r="D523" s="2" t="s">
        <v>630</v>
      </c>
      <c r="E523" s="2" t="s">
        <v>631</v>
      </c>
      <c r="F523" s="2" t="s">
        <v>468</v>
      </c>
      <c r="G523" s="2" t="s">
        <v>469</v>
      </c>
      <c r="H523" s="2" t="s">
        <v>632</v>
      </c>
      <c r="I523" s="2" t="s">
        <v>1129</v>
      </c>
      <c r="J523" s="2" t="s">
        <v>3995</v>
      </c>
      <c r="K523" s="3">
        <v>188</v>
      </c>
      <c r="L523" s="25">
        <v>361.47</v>
      </c>
      <c r="M523" s="2" t="s">
        <v>2204</v>
      </c>
      <c r="N523" s="2" t="s">
        <v>66</v>
      </c>
      <c r="O523" s="3">
        <v>10</v>
      </c>
      <c r="P523" s="3">
        <v>98</v>
      </c>
      <c r="Q523" s="21">
        <f>SUMIF('On Orders'!$B:$B,$C523,'On Orders'!E:E)</f>
        <v>0</v>
      </c>
      <c r="R523" s="22">
        <f>SUMIF('On Orders'!$B:$B,$C523,'On Orders'!F:F)</f>
        <v>0</v>
      </c>
      <c r="S523" s="22">
        <f>SUMIF('On Orders'!$B:$B,$C523,'On Orders'!G:G)</f>
        <v>0</v>
      </c>
      <c r="T523" s="22">
        <f>SUMIF('On Orders'!$B:$B,$C523,'On Orders'!H:H)</f>
        <v>0</v>
      </c>
      <c r="U523" s="3">
        <f>IFERROR(VLOOKUP(B:B,'[1]SI vs ST'!$B:$P,15,0),0)</f>
        <v>32</v>
      </c>
      <c r="V523" s="3" cm="1">
        <f t="array" ref="V523:AA523">IFERROR(VLOOKUP(_xlfn.SINGLE(B:B),'[1]Pivot ST'!$D:$QP,{6,7,8,9,10,11},0),0)</f>
        <v>17</v>
      </c>
      <c r="W523" s="3">
        <v>7</v>
      </c>
      <c r="X523" s="3">
        <v>0</v>
      </c>
      <c r="Y523" s="3">
        <v>0</v>
      </c>
      <c r="Z523" s="3">
        <v>1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1">
        <f t="shared" si="248"/>
        <v>-80</v>
      </c>
      <c r="AH523" s="26">
        <f t="shared" si="249"/>
        <v>0</v>
      </c>
      <c r="AI523" s="26">
        <f t="shared" si="250"/>
        <v>0</v>
      </c>
      <c r="AJ523" s="26">
        <f t="shared" si="251"/>
        <v>0</v>
      </c>
      <c r="AK523" s="26">
        <f t="shared" si="252"/>
        <v>0</v>
      </c>
      <c r="AL523" s="26">
        <f t="shared" si="253"/>
        <v>0</v>
      </c>
      <c r="AM523" s="30">
        <f t="shared" si="254"/>
        <v>0</v>
      </c>
      <c r="AN523" s="30">
        <f t="shared" si="255"/>
        <v>0</v>
      </c>
      <c r="AO523" s="30">
        <f t="shared" si="256"/>
        <v>0</v>
      </c>
      <c r="AP523" s="30">
        <f t="shared" si="257"/>
        <v>0</v>
      </c>
      <c r="AQ523" s="30">
        <f t="shared" si="258"/>
        <v>0</v>
      </c>
      <c r="AR523" s="30">
        <f t="shared" si="259"/>
        <v>0</v>
      </c>
      <c r="AS523" s="22">
        <f t="shared" si="247"/>
        <v>0</v>
      </c>
      <c r="AT523" s="112">
        <f t="shared" si="260"/>
        <v>11567.04</v>
      </c>
      <c r="AU523" s="112">
        <f t="shared" si="261"/>
        <v>6144.9900000000007</v>
      </c>
      <c r="AV523" s="112">
        <f t="shared" si="262"/>
        <v>2530.29</v>
      </c>
      <c r="AW523" s="112">
        <f t="shared" si="263"/>
        <v>0</v>
      </c>
      <c r="AX523" s="112">
        <f t="shared" si="264"/>
        <v>0</v>
      </c>
      <c r="AY523" s="112">
        <f t="shared" si="265"/>
        <v>361.47</v>
      </c>
      <c r="AZ523" s="112">
        <f t="shared" si="266"/>
        <v>0</v>
      </c>
      <c r="BA523" s="112">
        <f t="shared" si="267"/>
        <v>0</v>
      </c>
      <c r="BB523" s="112">
        <f t="shared" si="268"/>
        <v>0</v>
      </c>
      <c r="BC523" s="112">
        <f t="shared" si="269"/>
        <v>0</v>
      </c>
      <c r="BD523" s="112">
        <f t="shared" si="270"/>
        <v>0</v>
      </c>
      <c r="BE523" s="112">
        <f t="shared" si="271"/>
        <v>0</v>
      </c>
      <c r="BG523" s="112"/>
      <c r="BH523" s="184"/>
    </row>
    <row r="524" spans="1:60" x14ac:dyDescent="0.2">
      <c r="A524" t="s">
        <v>104</v>
      </c>
      <c r="B524" t="s">
        <v>1513</v>
      </c>
      <c r="C524" s="2" t="s">
        <v>633</v>
      </c>
      <c r="D524" s="2" t="s">
        <v>634</v>
      </c>
      <c r="E524" s="2" t="s">
        <v>635</v>
      </c>
      <c r="F524" s="2" t="s">
        <v>468</v>
      </c>
      <c r="G524" s="2" t="s">
        <v>469</v>
      </c>
      <c r="H524" s="2" t="s">
        <v>632</v>
      </c>
      <c r="I524" s="2" t="s">
        <v>1129</v>
      </c>
      <c r="J524" s="2" t="s">
        <v>3995</v>
      </c>
      <c r="K524" s="3">
        <v>188</v>
      </c>
      <c r="L524" s="25">
        <v>361.47</v>
      </c>
      <c r="M524" s="2" t="s">
        <v>2204</v>
      </c>
      <c r="N524" s="2" t="s">
        <v>66</v>
      </c>
      <c r="O524" s="3">
        <v>13</v>
      </c>
      <c r="P524" s="3">
        <v>0</v>
      </c>
      <c r="Q524" s="21">
        <f>SUMIF('On Orders'!$B:$B,$C524,'On Orders'!E:E)</f>
        <v>0</v>
      </c>
      <c r="R524" s="22">
        <f>SUMIF('On Orders'!$B:$B,$C524,'On Orders'!F:F)</f>
        <v>0</v>
      </c>
      <c r="S524" s="22">
        <f>SUMIF('On Orders'!$B:$B,$C524,'On Orders'!G:G)</f>
        <v>0</v>
      </c>
      <c r="T524" s="22">
        <f>SUMIF('On Orders'!$B:$B,$C524,'On Orders'!H:H)</f>
        <v>0</v>
      </c>
      <c r="U524" s="3">
        <f>IFERROR(VLOOKUP(B:B,'[1]SI vs ST'!$B:$P,15,0),0)</f>
        <v>21</v>
      </c>
      <c r="V524" s="3" cm="1">
        <f t="array" ref="V524:AA524">IFERROR(VLOOKUP(_xlfn.SINGLE(B:B),'[1]Pivot ST'!$D:$QP,{6,7,8,9,10,11},0),0)</f>
        <v>18</v>
      </c>
      <c r="W524" s="3">
        <v>2</v>
      </c>
      <c r="X524" s="3">
        <v>1</v>
      </c>
      <c r="Y524" s="3">
        <v>2</v>
      </c>
      <c r="Z524" s="3">
        <v>0</v>
      </c>
      <c r="AA524" s="3">
        <v>3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1">
        <f t="shared" si="248"/>
        <v>-178</v>
      </c>
      <c r="AH524" s="26">
        <f t="shared" si="249"/>
        <v>0</v>
      </c>
      <c r="AI524" s="26">
        <f t="shared" si="250"/>
        <v>0</v>
      </c>
      <c r="AJ524" s="26">
        <f t="shared" si="251"/>
        <v>0</v>
      </c>
      <c r="AK524" s="26">
        <f t="shared" si="252"/>
        <v>0</v>
      </c>
      <c r="AL524" s="26">
        <f t="shared" si="253"/>
        <v>0</v>
      </c>
      <c r="AM524" s="30">
        <f t="shared" si="254"/>
        <v>0</v>
      </c>
      <c r="AN524" s="30">
        <f t="shared" si="255"/>
        <v>0</v>
      </c>
      <c r="AO524" s="30">
        <f t="shared" si="256"/>
        <v>0</v>
      </c>
      <c r="AP524" s="30">
        <f t="shared" si="257"/>
        <v>0</v>
      </c>
      <c r="AQ524" s="30">
        <f t="shared" si="258"/>
        <v>0</v>
      </c>
      <c r="AR524" s="30">
        <f t="shared" si="259"/>
        <v>0</v>
      </c>
      <c r="AS524" s="22">
        <f t="shared" si="247"/>
        <v>0</v>
      </c>
      <c r="AT524" s="112">
        <f t="shared" si="260"/>
        <v>7590.8700000000008</v>
      </c>
      <c r="AU524" s="112">
        <f t="shared" si="261"/>
        <v>6506.4600000000009</v>
      </c>
      <c r="AV524" s="112">
        <f t="shared" si="262"/>
        <v>722.94</v>
      </c>
      <c r="AW524" s="112">
        <f t="shared" si="263"/>
        <v>361.47</v>
      </c>
      <c r="AX524" s="112">
        <f t="shared" si="264"/>
        <v>722.94</v>
      </c>
      <c r="AY524" s="112">
        <f t="shared" si="265"/>
        <v>0</v>
      </c>
      <c r="AZ524" s="112">
        <f t="shared" si="266"/>
        <v>1084.4100000000001</v>
      </c>
      <c r="BA524" s="112">
        <f t="shared" si="267"/>
        <v>0</v>
      </c>
      <c r="BB524" s="112">
        <f t="shared" si="268"/>
        <v>0</v>
      </c>
      <c r="BC524" s="112">
        <f t="shared" si="269"/>
        <v>0</v>
      </c>
      <c r="BD524" s="112">
        <f t="shared" si="270"/>
        <v>0</v>
      </c>
      <c r="BE524" s="112">
        <f t="shared" si="271"/>
        <v>0</v>
      </c>
      <c r="BG524" s="112"/>
      <c r="BH524" s="184"/>
    </row>
    <row r="525" spans="1:60" x14ac:dyDescent="0.2">
      <c r="A525" t="s">
        <v>104</v>
      </c>
      <c r="B525" t="s">
        <v>1514</v>
      </c>
      <c r="C525" s="2" t="s">
        <v>1515</v>
      </c>
      <c r="D525" s="2" t="s">
        <v>1516</v>
      </c>
      <c r="E525" s="2" t="s">
        <v>1517</v>
      </c>
      <c r="F525" s="2" t="s">
        <v>468</v>
      </c>
      <c r="G525" s="2" t="s">
        <v>469</v>
      </c>
      <c r="H525" s="2" t="s">
        <v>632</v>
      </c>
      <c r="I525" s="2" t="s">
        <v>1129</v>
      </c>
      <c r="J525" s="2" t="s">
        <v>3995</v>
      </c>
      <c r="K525" s="3">
        <v>188</v>
      </c>
      <c r="L525" s="25">
        <v>482.16</v>
      </c>
      <c r="M525" s="2" t="s">
        <v>2204</v>
      </c>
      <c r="N525" s="2" t="s">
        <v>66</v>
      </c>
      <c r="O525" s="3">
        <v>0</v>
      </c>
      <c r="P525" s="3">
        <v>0</v>
      </c>
      <c r="Q525" s="21">
        <f>SUMIF('On Orders'!$B:$B,$C525,'On Orders'!E:E)</f>
        <v>0</v>
      </c>
      <c r="R525" s="22">
        <f>SUMIF('On Orders'!$B:$B,$C525,'On Orders'!F:F)</f>
        <v>0</v>
      </c>
      <c r="S525" s="22">
        <f>SUMIF('On Orders'!$B:$B,$C525,'On Orders'!G:G)</f>
        <v>0</v>
      </c>
      <c r="T525" s="22">
        <f>SUMIF('On Orders'!$B:$B,$C525,'On Orders'!H:H)</f>
        <v>0</v>
      </c>
      <c r="U525" s="3">
        <f>IFERROR(VLOOKUP(B:B,'[1]SI vs ST'!$B:$P,15,0),0)</f>
        <v>1</v>
      </c>
      <c r="V525" s="3" cm="1">
        <f t="array" ref="V525">IFERROR(VLOOKUP(_xlfn.SINGLE(B:B),'[1]Pivot ST'!$D:$QP,{6,7,8,9,10,11},0),0)</f>
        <v>0</v>
      </c>
      <c r="W525" s="3"/>
      <c r="X525" s="3"/>
      <c r="Y525" s="3"/>
      <c r="Z525" s="3"/>
      <c r="AA525" s="3"/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1">
        <f t="shared" si="248"/>
        <v>-188</v>
      </c>
      <c r="AH525" s="26">
        <f t="shared" si="249"/>
        <v>0</v>
      </c>
      <c r="AI525" s="26">
        <f t="shared" si="250"/>
        <v>0</v>
      </c>
      <c r="AJ525" s="26">
        <f t="shared" si="251"/>
        <v>0</v>
      </c>
      <c r="AK525" s="26">
        <f t="shared" si="252"/>
        <v>0</v>
      </c>
      <c r="AL525" s="26">
        <f t="shared" si="253"/>
        <v>0</v>
      </c>
      <c r="AM525" s="30">
        <f t="shared" si="254"/>
        <v>0</v>
      </c>
      <c r="AN525" s="30">
        <f t="shared" si="255"/>
        <v>0</v>
      </c>
      <c r="AO525" s="30">
        <f t="shared" si="256"/>
        <v>0</v>
      </c>
      <c r="AP525" s="30">
        <f t="shared" si="257"/>
        <v>0</v>
      </c>
      <c r="AQ525" s="30">
        <f t="shared" si="258"/>
        <v>0</v>
      </c>
      <c r="AR525" s="30">
        <f t="shared" si="259"/>
        <v>0</v>
      </c>
      <c r="AS525" s="22">
        <f t="shared" si="247"/>
        <v>0</v>
      </c>
      <c r="AT525" s="112">
        <f t="shared" si="260"/>
        <v>482.16</v>
      </c>
      <c r="AU525" s="112">
        <f t="shared" si="261"/>
        <v>0</v>
      </c>
      <c r="AV525" s="112">
        <f t="shared" si="262"/>
        <v>0</v>
      </c>
      <c r="AW525" s="112">
        <f t="shared" si="263"/>
        <v>0</v>
      </c>
      <c r="AX525" s="112">
        <f t="shared" si="264"/>
        <v>0</v>
      </c>
      <c r="AY525" s="112">
        <f t="shared" si="265"/>
        <v>0</v>
      </c>
      <c r="AZ525" s="112">
        <f t="shared" si="266"/>
        <v>0</v>
      </c>
      <c r="BA525" s="112">
        <f t="shared" si="267"/>
        <v>0</v>
      </c>
      <c r="BB525" s="112">
        <f t="shared" si="268"/>
        <v>0</v>
      </c>
      <c r="BC525" s="112">
        <f t="shared" si="269"/>
        <v>0</v>
      </c>
      <c r="BD525" s="112">
        <f t="shared" si="270"/>
        <v>0</v>
      </c>
      <c r="BE525" s="112">
        <f t="shared" si="271"/>
        <v>0</v>
      </c>
      <c r="BG525" s="112"/>
      <c r="BH525" s="184"/>
    </row>
    <row r="526" spans="1:60" x14ac:dyDescent="0.2">
      <c r="A526" t="s">
        <v>104</v>
      </c>
      <c r="B526" t="s">
        <v>1518</v>
      </c>
      <c r="C526" s="2" t="s">
        <v>1519</v>
      </c>
      <c r="D526" s="2" t="s">
        <v>1520</v>
      </c>
      <c r="E526" s="2" t="s">
        <v>1521</v>
      </c>
      <c r="F526" s="2" t="s">
        <v>468</v>
      </c>
      <c r="G526" s="2" t="s">
        <v>469</v>
      </c>
      <c r="H526" s="2" t="s">
        <v>632</v>
      </c>
      <c r="I526" s="2" t="s">
        <v>1129</v>
      </c>
      <c r="J526" s="2" t="s">
        <v>3995</v>
      </c>
      <c r="K526" s="3">
        <v>188</v>
      </c>
      <c r="L526" s="25">
        <v>482.16</v>
      </c>
      <c r="M526" s="2" t="s">
        <v>2204</v>
      </c>
      <c r="N526" s="2" t="s">
        <v>66</v>
      </c>
      <c r="O526" s="3">
        <v>7</v>
      </c>
      <c r="P526" s="3">
        <v>0</v>
      </c>
      <c r="Q526" s="21">
        <f>SUMIF('On Orders'!$B:$B,$C526,'On Orders'!E:E)</f>
        <v>0</v>
      </c>
      <c r="R526" s="22">
        <f>SUMIF('On Orders'!$B:$B,$C526,'On Orders'!F:F)</f>
        <v>0</v>
      </c>
      <c r="S526" s="22">
        <f>SUMIF('On Orders'!$B:$B,$C526,'On Orders'!G:G)</f>
        <v>0</v>
      </c>
      <c r="T526" s="22">
        <f>SUMIF('On Orders'!$B:$B,$C526,'On Orders'!H:H)</f>
        <v>0</v>
      </c>
      <c r="U526" s="3">
        <f>IFERROR(VLOOKUP(B:B,'[1]SI vs ST'!$B:$P,15,0),0)</f>
        <v>2</v>
      </c>
      <c r="V526" s="3" cm="1">
        <f t="array" ref="V526:AA526">IFERROR(VLOOKUP(_xlfn.SINGLE(B:B),'[1]Pivot ST'!$D:$QP,{6,7,8,9,10,11},0),0)</f>
        <v>0</v>
      </c>
      <c r="W526" s="3">
        <v>0</v>
      </c>
      <c r="X526" s="3">
        <v>0</v>
      </c>
      <c r="Y526" s="3">
        <v>0</v>
      </c>
      <c r="Z526" s="3">
        <v>0</v>
      </c>
      <c r="AA526" s="3">
        <v>1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1">
        <f t="shared" si="248"/>
        <v>-182</v>
      </c>
      <c r="AH526" s="26">
        <f t="shared" si="249"/>
        <v>0</v>
      </c>
      <c r="AI526" s="26">
        <f t="shared" si="250"/>
        <v>0</v>
      </c>
      <c r="AJ526" s="26">
        <f t="shared" si="251"/>
        <v>0</v>
      </c>
      <c r="AK526" s="26">
        <f t="shared" si="252"/>
        <v>0</v>
      </c>
      <c r="AL526" s="26">
        <f t="shared" si="253"/>
        <v>0</v>
      </c>
      <c r="AM526" s="30">
        <f t="shared" si="254"/>
        <v>0</v>
      </c>
      <c r="AN526" s="30">
        <f t="shared" si="255"/>
        <v>0</v>
      </c>
      <c r="AO526" s="30">
        <f t="shared" si="256"/>
        <v>0</v>
      </c>
      <c r="AP526" s="30">
        <f t="shared" si="257"/>
        <v>0</v>
      </c>
      <c r="AQ526" s="30">
        <f t="shared" si="258"/>
        <v>0</v>
      </c>
      <c r="AR526" s="30">
        <f t="shared" si="259"/>
        <v>0</v>
      </c>
      <c r="AS526" s="22">
        <f t="shared" si="247"/>
        <v>0</v>
      </c>
      <c r="AT526" s="112">
        <f t="shared" si="260"/>
        <v>964.32</v>
      </c>
      <c r="AU526" s="112">
        <f t="shared" si="261"/>
        <v>0</v>
      </c>
      <c r="AV526" s="112">
        <f t="shared" si="262"/>
        <v>0</v>
      </c>
      <c r="AW526" s="112">
        <f t="shared" si="263"/>
        <v>0</v>
      </c>
      <c r="AX526" s="112">
        <f t="shared" si="264"/>
        <v>0</v>
      </c>
      <c r="AY526" s="112">
        <f t="shared" si="265"/>
        <v>0</v>
      </c>
      <c r="AZ526" s="112">
        <f t="shared" si="266"/>
        <v>482.16</v>
      </c>
      <c r="BA526" s="112">
        <f t="shared" si="267"/>
        <v>0</v>
      </c>
      <c r="BB526" s="112">
        <f t="shared" si="268"/>
        <v>0</v>
      </c>
      <c r="BC526" s="112">
        <f t="shared" si="269"/>
        <v>0</v>
      </c>
      <c r="BD526" s="112">
        <f t="shared" si="270"/>
        <v>0</v>
      </c>
      <c r="BE526" s="112">
        <f t="shared" si="271"/>
        <v>0</v>
      </c>
      <c r="BG526" s="112"/>
      <c r="BH526" s="184"/>
    </row>
    <row r="527" spans="1:60" x14ac:dyDescent="0.2">
      <c r="A527" t="s">
        <v>104</v>
      </c>
      <c r="B527" t="s">
        <v>1522</v>
      </c>
      <c r="C527" s="2" t="s">
        <v>1523</v>
      </c>
      <c r="D527" s="2" t="s">
        <v>1524</v>
      </c>
      <c r="E527" s="2" t="s">
        <v>1525</v>
      </c>
      <c r="F527" s="2" t="s">
        <v>3954</v>
      </c>
      <c r="G527" s="2" t="s">
        <v>532</v>
      </c>
      <c r="H527" s="2" t="s">
        <v>532</v>
      </c>
      <c r="I527" s="2" t="s">
        <v>1129</v>
      </c>
      <c r="J527" s="2" t="s">
        <v>3995</v>
      </c>
      <c r="K527" s="3">
        <v>188</v>
      </c>
      <c r="L527" s="25">
        <v>482.15</v>
      </c>
      <c r="M527" s="2" t="s">
        <v>2204</v>
      </c>
      <c r="N527" s="2" t="s">
        <v>66</v>
      </c>
      <c r="O527" s="3">
        <v>0</v>
      </c>
      <c r="P527" s="3">
        <v>0</v>
      </c>
      <c r="Q527" s="21">
        <f>SUMIF('On Orders'!$B:$B,$C527,'On Orders'!E:E)</f>
        <v>0</v>
      </c>
      <c r="R527" s="22">
        <f>SUMIF('On Orders'!$B:$B,$C527,'On Orders'!F:F)</f>
        <v>0</v>
      </c>
      <c r="S527" s="22">
        <f>SUMIF('On Orders'!$B:$B,$C527,'On Orders'!G:G)</f>
        <v>0</v>
      </c>
      <c r="T527" s="22">
        <f>SUMIF('On Orders'!$B:$B,$C527,'On Orders'!H:H)</f>
        <v>0</v>
      </c>
      <c r="U527" s="3">
        <f>IFERROR(VLOOKUP(B:B,'[1]SI vs ST'!$B:$P,15,0),0)</f>
        <v>1</v>
      </c>
      <c r="V527" s="3" cm="1">
        <f t="array" ref="V527">IFERROR(VLOOKUP(_xlfn.SINGLE(B:B),'[1]Pivot ST'!$D:$QP,{6,7,8,9,10,11},0),0)</f>
        <v>0</v>
      </c>
      <c r="W527" s="3"/>
      <c r="X527" s="3"/>
      <c r="Y527" s="3"/>
      <c r="Z527" s="3"/>
      <c r="AA527" s="3"/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1">
        <f t="shared" si="248"/>
        <v>-188</v>
      </c>
      <c r="AH527" s="26">
        <f t="shared" si="249"/>
        <v>0</v>
      </c>
      <c r="AI527" s="26">
        <f t="shared" si="250"/>
        <v>0</v>
      </c>
      <c r="AJ527" s="26">
        <f t="shared" si="251"/>
        <v>0</v>
      </c>
      <c r="AK527" s="26">
        <f t="shared" si="252"/>
        <v>0</v>
      </c>
      <c r="AL527" s="26">
        <f t="shared" si="253"/>
        <v>0</v>
      </c>
      <c r="AM527" s="30">
        <f t="shared" si="254"/>
        <v>0</v>
      </c>
      <c r="AN527" s="30">
        <f t="shared" si="255"/>
        <v>0</v>
      </c>
      <c r="AO527" s="30">
        <f t="shared" si="256"/>
        <v>0</v>
      </c>
      <c r="AP527" s="30">
        <f t="shared" si="257"/>
        <v>0</v>
      </c>
      <c r="AQ527" s="30">
        <f t="shared" si="258"/>
        <v>0</v>
      </c>
      <c r="AR527" s="30">
        <f t="shared" si="259"/>
        <v>0</v>
      </c>
      <c r="AS527" s="22">
        <f t="shared" si="247"/>
        <v>0</v>
      </c>
      <c r="AT527" s="112">
        <f t="shared" si="260"/>
        <v>482.15</v>
      </c>
      <c r="AU527" s="112">
        <f t="shared" si="261"/>
        <v>0</v>
      </c>
      <c r="AV527" s="112">
        <f t="shared" si="262"/>
        <v>0</v>
      </c>
      <c r="AW527" s="112">
        <f t="shared" si="263"/>
        <v>0</v>
      </c>
      <c r="AX527" s="112">
        <f t="shared" si="264"/>
        <v>0</v>
      </c>
      <c r="AY527" s="112">
        <f t="shared" si="265"/>
        <v>0</v>
      </c>
      <c r="AZ527" s="112">
        <f t="shared" si="266"/>
        <v>0</v>
      </c>
      <c r="BA527" s="112">
        <f t="shared" si="267"/>
        <v>0</v>
      </c>
      <c r="BB527" s="112">
        <f t="shared" si="268"/>
        <v>0</v>
      </c>
      <c r="BC527" s="112">
        <f t="shared" si="269"/>
        <v>0</v>
      </c>
      <c r="BD527" s="112">
        <f t="shared" si="270"/>
        <v>0</v>
      </c>
      <c r="BE527" s="112">
        <f t="shared" si="271"/>
        <v>0</v>
      </c>
      <c r="BG527" s="112"/>
      <c r="BH527" s="184"/>
    </row>
    <row r="528" spans="1:60" x14ac:dyDescent="0.2">
      <c r="A528" t="s">
        <v>104</v>
      </c>
      <c r="B528" t="s">
        <v>1526</v>
      </c>
      <c r="C528" s="2" t="s">
        <v>1527</v>
      </c>
      <c r="D528" s="2" t="s">
        <v>1528</v>
      </c>
      <c r="E528" s="2" t="s">
        <v>1529</v>
      </c>
      <c r="F528" s="2" t="s">
        <v>2277</v>
      </c>
      <c r="G528" s="2" t="s">
        <v>475</v>
      </c>
      <c r="H528" s="2" t="s">
        <v>1530</v>
      </c>
      <c r="I528" s="2" t="s">
        <v>1129</v>
      </c>
      <c r="J528" s="2" t="s">
        <v>3995</v>
      </c>
      <c r="K528" s="3">
        <v>188</v>
      </c>
      <c r="L528" s="25">
        <v>615.82000000000005</v>
      </c>
      <c r="M528" s="2" t="s">
        <v>2204</v>
      </c>
      <c r="N528" s="2" t="s">
        <v>66</v>
      </c>
      <c r="O528" s="3">
        <v>5</v>
      </c>
      <c r="P528" s="3">
        <v>0</v>
      </c>
      <c r="Q528" s="21">
        <f>SUMIF('On Orders'!$B:$B,$C528,'On Orders'!E:E)</f>
        <v>0</v>
      </c>
      <c r="R528" s="22">
        <f>SUMIF('On Orders'!$B:$B,$C528,'On Orders'!F:F)</f>
        <v>0</v>
      </c>
      <c r="S528" s="22">
        <f>SUMIF('On Orders'!$B:$B,$C528,'On Orders'!G:G)</f>
        <v>0</v>
      </c>
      <c r="T528" s="22">
        <f>SUMIF('On Orders'!$B:$B,$C528,'On Orders'!H:H)</f>
        <v>0</v>
      </c>
      <c r="U528" s="3">
        <f>IFERROR(VLOOKUP(B:B,'[1]SI vs ST'!$B:$P,15,0),0)</f>
        <v>2</v>
      </c>
      <c r="V528" s="3" cm="1">
        <f t="array" ref="V528:AA528">IFERROR(VLOOKUP(_xlfn.SINGLE(B:B),'[1]Pivot ST'!$D:$QP,{6,7,8,9,10,11},0),0)</f>
        <v>3</v>
      </c>
      <c r="W528" s="3">
        <v>3</v>
      </c>
      <c r="X528" s="3">
        <v>0</v>
      </c>
      <c r="Y528" s="3">
        <v>0</v>
      </c>
      <c r="Z528" s="3">
        <v>1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1">
        <f t="shared" si="248"/>
        <v>-183</v>
      </c>
      <c r="AH528" s="26">
        <f t="shared" si="249"/>
        <v>0</v>
      </c>
      <c r="AI528" s="26">
        <f t="shared" si="250"/>
        <v>0</v>
      </c>
      <c r="AJ528" s="26">
        <f t="shared" si="251"/>
        <v>0</v>
      </c>
      <c r="AK528" s="26">
        <f t="shared" si="252"/>
        <v>0</v>
      </c>
      <c r="AL528" s="26">
        <f t="shared" si="253"/>
        <v>0</v>
      </c>
      <c r="AM528" s="30">
        <f t="shared" si="254"/>
        <v>0</v>
      </c>
      <c r="AN528" s="30">
        <f t="shared" si="255"/>
        <v>0</v>
      </c>
      <c r="AO528" s="30">
        <f t="shared" si="256"/>
        <v>0</v>
      </c>
      <c r="AP528" s="30">
        <f t="shared" si="257"/>
        <v>0</v>
      </c>
      <c r="AQ528" s="30">
        <f t="shared" si="258"/>
        <v>0</v>
      </c>
      <c r="AR528" s="30">
        <f t="shared" si="259"/>
        <v>0</v>
      </c>
      <c r="AS528" s="22">
        <f t="shared" si="247"/>
        <v>0</v>
      </c>
      <c r="AT528" s="112">
        <f t="shared" si="260"/>
        <v>1231.6400000000001</v>
      </c>
      <c r="AU528" s="112">
        <f t="shared" si="261"/>
        <v>1847.46</v>
      </c>
      <c r="AV528" s="112">
        <f t="shared" si="262"/>
        <v>1847.46</v>
      </c>
      <c r="AW528" s="112">
        <f t="shared" si="263"/>
        <v>0</v>
      </c>
      <c r="AX528" s="112">
        <f t="shared" si="264"/>
        <v>0</v>
      </c>
      <c r="AY528" s="112">
        <f t="shared" si="265"/>
        <v>615.82000000000005</v>
      </c>
      <c r="AZ528" s="112">
        <f t="shared" si="266"/>
        <v>0</v>
      </c>
      <c r="BA528" s="112">
        <f t="shared" si="267"/>
        <v>0</v>
      </c>
      <c r="BB528" s="112">
        <f t="shared" si="268"/>
        <v>0</v>
      </c>
      <c r="BC528" s="112">
        <f t="shared" si="269"/>
        <v>0</v>
      </c>
      <c r="BD528" s="112">
        <f t="shared" si="270"/>
        <v>0</v>
      </c>
      <c r="BE528" s="112">
        <f t="shared" si="271"/>
        <v>0</v>
      </c>
      <c r="BG528" s="112"/>
      <c r="BH528" s="184"/>
    </row>
    <row r="529" spans="1:60" x14ac:dyDescent="0.2">
      <c r="A529" t="s">
        <v>104</v>
      </c>
      <c r="B529" t="s">
        <v>1531</v>
      </c>
      <c r="C529" s="2" t="s">
        <v>638</v>
      </c>
      <c r="D529" s="2" t="s">
        <v>1532</v>
      </c>
      <c r="E529" s="2" t="s">
        <v>639</v>
      </c>
      <c r="F529" s="2" t="s">
        <v>2277</v>
      </c>
      <c r="G529" s="2" t="s">
        <v>475</v>
      </c>
      <c r="H529" s="2" t="s">
        <v>628</v>
      </c>
      <c r="I529" s="2" t="s">
        <v>1129</v>
      </c>
      <c r="J529" s="2" t="s">
        <v>3995</v>
      </c>
      <c r="K529" s="3">
        <v>188</v>
      </c>
      <c r="L529" s="25">
        <v>1008.06</v>
      </c>
      <c r="M529" s="2" t="s">
        <v>2204</v>
      </c>
      <c r="N529" s="2" t="s">
        <v>66</v>
      </c>
      <c r="O529" s="3">
        <v>59</v>
      </c>
      <c r="P529" s="3">
        <v>0</v>
      </c>
      <c r="Q529" s="21">
        <f>SUMIF('On Orders'!$B:$B,$C529,'On Orders'!E:E)</f>
        <v>0</v>
      </c>
      <c r="R529" s="22">
        <f>SUMIF('On Orders'!$B:$B,$C529,'On Orders'!F:F)</f>
        <v>0</v>
      </c>
      <c r="S529" s="22">
        <f>SUMIF('On Orders'!$B:$B,$C529,'On Orders'!G:G)</f>
        <v>0</v>
      </c>
      <c r="T529" s="22">
        <f>SUMIF('On Orders'!$B:$B,$C529,'On Orders'!H:H)</f>
        <v>0</v>
      </c>
      <c r="U529" s="3">
        <f>IFERROR(VLOOKUP(B:B,'[1]SI vs ST'!$B:$P,15,0),0)</f>
        <v>9</v>
      </c>
      <c r="V529" s="3" cm="1">
        <f t="array" ref="V529:AA529">IFERROR(VLOOKUP(_xlfn.SINGLE(B:B),'[1]Pivot ST'!$D:$QP,{6,7,8,9,10,11},0),0)</f>
        <v>3</v>
      </c>
      <c r="W529" s="3">
        <v>2</v>
      </c>
      <c r="X529" s="3">
        <v>0</v>
      </c>
      <c r="Y529" s="3">
        <v>1</v>
      </c>
      <c r="Z529" s="3">
        <v>0</v>
      </c>
      <c r="AA529" s="3">
        <v>1</v>
      </c>
      <c r="AB529" s="3">
        <v>3</v>
      </c>
      <c r="AC529" s="3">
        <v>4</v>
      </c>
      <c r="AD529" s="3">
        <v>4</v>
      </c>
      <c r="AE529" s="3">
        <v>4</v>
      </c>
      <c r="AF529" s="3">
        <v>4</v>
      </c>
      <c r="AG529" s="31">
        <f t="shared" si="248"/>
        <v>-130</v>
      </c>
      <c r="AH529" s="26">
        <f t="shared" si="249"/>
        <v>-3</v>
      </c>
      <c r="AI529" s="26">
        <f t="shared" si="250"/>
        <v>-4</v>
      </c>
      <c r="AJ529" s="26">
        <f t="shared" si="251"/>
        <v>-4</v>
      </c>
      <c r="AK529" s="26">
        <f t="shared" si="252"/>
        <v>-4</v>
      </c>
      <c r="AL529" s="26">
        <f t="shared" si="253"/>
        <v>-4</v>
      </c>
      <c r="AM529" s="30">
        <f t="shared" si="254"/>
        <v>0</v>
      </c>
      <c r="AN529" s="30">
        <f t="shared" si="255"/>
        <v>0</v>
      </c>
      <c r="AO529" s="30">
        <f t="shared" si="256"/>
        <v>0</v>
      </c>
      <c r="AP529" s="30">
        <f t="shared" si="257"/>
        <v>0</v>
      </c>
      <c r="AQ529" s="30">
        <f t="shared" si="258"/>
        <v>0</v>
      </c>
      <c r="AR529" s="30">
        <f t="shared" si="259"/>
        <v>0</v>
      </c>
      <c r="AS529" s="22">
        <f t="shared" si="247"/>
        <v>0</v>
      </c>
      <c r="AT529" s="112">
        <f t="shared" si="260"/>
        <v>9072.5399999999991</v>
      </c>
      <c r="AU529" s="112">
        <f t="shared" si="261"/>
        <v>3024.18</v>
      </c>
      <c r="AV529" s="112">
        <f t="shared" si="262"/>
        <v>2016.12</v>
      </c>
      <c r="AW529" s="112">
        <f t="shared" si="263"/>
        <v>0</v>
      </c>
      <c r="AX529" s="112">
        <f t="shared" si="264"/>
        <v>1008.06</v>
      </c>
      <c r="AY529" s="112">
        <f t="shared" si="265"/>
        <v>0</v>
      </c>
      <c r="AZ529" s="112">
        <f t="shared" si="266"/>
        <v>1008.06</v>
      </c>
      <c r="BA529" s="112">
        <f t="shared" si="267"/>
        <v>3024.18</v>
      </c>
      <c r="BB529" s="112">
        <f t="shared" si="268"/>
        <v>4032.24</v>
      </c>
      <c r="BC529" s="112">
        <f t="shared" si="269"/>
        <v>4032.24</v>
      </c>
      <c r="BD529" s="112">
        <f t="shared" si="270"/>
        <v>4032.24</v>
      </c>
      <c r="BE529" s="112">
        <f t="shared" si="271"/>
        <v>4032.24</v>
      </c>
      <c r="BG529" s="112"/>
      <c r="BH529" s="184"/>
    </row>
    <row r="530" spans="1:60" x14ac:dyDescent="0.2">
      <c r="A530" t="s">
        <v>104</v>
      </c>
      <c r="B530" t="s">
        <v>1533</v>
      </c>
      <c r="C530" s="2" t="s">
        <v>636</v>
      </c>
      <c r="D530" s="2" t="s">
        <v>1534</v>
      </c>
      <c r="E530" s="2" t="s">
        <v>637</v>
      </c>
      <c r="F530" s="2" t="s">
        <v>2277</v>
      </c>
      <c r="G530" s="2" t="s">
        <v>475</v>
      </c>
      <c r="H530" s="2" t="s">
        <v>628</v>
      </c>
      <c r="I530" s="2" t="s">
        <v>1129</v>
      </c>
      <c r="J530" s="2" t="s">
        <v>3995</v>
      </c>
      <c r="K530" s="3">
        <v>188</v>
      </c>
      <c r="L530" s="25">
        <v>1008.06</v>
      </c>
      <c r="M530" s="2" t="s">
        <v>2204</v>
      </c>
      <c r="N530" s="2" t="s">
        <v>66</v>
      </c>
      <c r="O530" s="3">
        <v>30</v>
      </c>
      <c r="P530" s="3">
        <v>0</v>
      </c>
      <c r="Q530" s="21">
        <f>SUMIF('On Orders'!$B:$B,$C530,'On Orders'!E:E)</f>
        <v>0</v>
      </c>
      <c r="R530" s="22">
        <f>SUMIF('On Orders'!$B:$B,$C530,'On Orders'!F:F)</f>
        <v>0</v>
      </c>
      <c r="S530" s="22">
        <f>SUMIF('On Orders'!$B:$B,$C530,'On Orders'!G:G)</f>
        <v>0</v>
      </c>
      <c r="T530" s="22">
        <f>SUMIF('On Orders'!$B:$B,$C530,'On Orders'!H:H)</f>
        <v>0</v>
      </c>
      <c r="U530" s="3">
        <f>IFERROR(VLOOKUP(B:B,'[1]SI vs ST'!$B:$P,15,0),0)</f>
        <v>7</v>
      </c>
      <c r="V530" s="3" cm="1">
        <f t="array" ref="V530:AA530">IFERROR(VLOOKUP(_xlfn.SINGLE(B:B),'[1]Pivot ST'!$D:$QP,{6,7,8,9,10,11},0),0)</f>
        <v>1</v>
      </c>
      <c r="W530" s="3">
        <v>0</v>
      </c>
      <c r="X530" s="3">
        <v>0</v>
      </c>
      <c r="Y530" s="3">
        <v>0</v>
      </c>
      <c r="Z530" s="3">
        <v>2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1">
        <f t="shared" si="248"/>
        <v>-158</v>
      </c>
      <c r="AH530" s="26">
        <f t="shared" si="249"/>
        <v>0</v>
      </c>
      <c r="AI530" s="26">
        <f t="shared" si="250"/>
        <v>0</v>
      </c>
      <c r="AJ530" s="26">
        <f t="shared" si="251"/>
        <v>0</v>
      </c>
      <c r="AK530" s="26">
        <f t="shared" si="252"/>
        <v>0</v>
      </c>
      <c r="AL530" s="26">
        <f t="shared" si="253"/>
        <v>0</v>
      </c>
      <c r="AM530" s="30">
        <f t="shared" si="254"/>
        <v>0</v>
      </c>
      <c r="AN530" s="30">
        <f t="shared" si="255"/>
        <v>0</v>
      </c>
      <c r="AO530" s="30">
        <f t="shared" si="256"/>
        <v>0</v>
      </c>
      <c r="AP530" s="30">
        <f t="shared" si="257"/>
        <v>0</v>
      </c>
      <c r="AQ530" s="30">
        <f t="shared" si="258"/>
        <v>0</v>
      </c>
      <c r="AR530" s="30">
        <f t="shared" si="259"/>
        <v>0</v>
      </c>
      <c r="AS530" s="22">
        <f t="shared" si="247"/>
        <v>0</v>
      </c>
      <c r="AT530" s="112">
        <f t="shared" si="260"/>
        <v>7056.42</v>
      </c>
      <c r="AU530" s="112">
        <f t="shared" si="261"/>
        <v>1008.06</v>
      </c>
      <c r="AV530" s="112">
        <f t="shared" si="262"/>
        <v>0</v>
      </c>
      <c r="AW530" s="112">
        <f t="shared" si="263"/>
        <v>0</v>
      </c>
      <c r="AX530" s="112">
        <f t="shared" si="264"/>
        <v>0</v>
      </c>
      <c r="AY530" s="112">
        <f t="shared" si="265"/>
        <v>2016.12</v>
      </c>
      <c r="AZ530" s="112">
        <f t="shared" si="266"/>
        <v>0</v>
      </c>
      <c r="BA530" s="112">
        <f t="shared" si="267"/>
        <v>0</v>
      </c>
      <c r="BB530" s="112">
        <f t="shared" si="268"/>
        <v>0</v>
      </c>
      <c r="BC530" s="112">
        <f t="shared" si="269"/>
        <v>0</v>
      </c>
      <c r="BD530" s="112">
        <f t="shared" si="270"/>
        <v>0</v>
      </c>
      <c r="BE530" s="112">
        <f t="shared" si="271"/>
        <v>0</v>
      </c>
      <c r="BG530" s="112"/>
      <c r="BH530" s="184"/>
    </row>
    <row r="531" spans="1:60" x14ac:dyDescent="0.2">
      <c r="A531" t="s">
        <v>104</v>
      </c>
      <c r="B531" t="s">
        <v>1535</v>
      </c>
      <c r="C531" s="2" t="s">
        <v>626</v>
      </c>
      <c r="D531" s="2" t="s">
        <v>1536</v>
      </c>
      <c r="E531" s="2" t="s">
        <v>627</v>
      </c>
      <c r="F531" s="2" t="s">
        <v>2277</v>
      </c>
      <c r="G531" s="2" t="s">
        <v>475</v>
      </c>
      <c r="H531" s="2" t="s">
        <v>628</v>
      </c>
      <c r="I531" s="2" t="s">
        <v>1129</v>
      </c>
      <c r="J531" s="2" t="s">
        <v>3995</v>
      </c>
      <c r="K531" s="3">
        <v>188</v>
      </c>
      <c r="L531" s="25">
        <v>1008.06</v>
      </c>
      <c r="M531" s="2" t="s">
        <v>2204</v>
      </c>
      <c r="N531" s="2" t="s">
        <v>66</v>
      </c>
      <c r="O531" s="3">
        <v>11</v>
      </c>
      <c r="P531" s="3">
        <v>0</v>
      </c>
      <c r="Q531" s="21">
        <f>SUMIF('On Orders'!$B:$B,$C531,'On Orders'!E:E)</f>
        <v>0</v>
      </c>
      <c r="R531" s="22">
        <f>SUMIF('On Orders'!$B:$B,$C531,'On Orders'!F:F)</f>
        <v>0</v>
      </c>
      <c r="S531" s="22">
        <f>SUMIF('On Orders'!$B:$B,$C531,'On Orders'!G:G)</f>
        <v>0</v>
      </c>
      <c r="T531" s="22">
        <f>SUMIF('On Orders'!$B:$B,$C531,'On Orders'!H:H)</f>
        <v>0</v>
      </c>
      <c r="U531" s="3">
        <f>IFERROR(VLOOKUP(B:B,'[1]SI vs ST'!$B:$P,15,0),0)</f>
        <v>0</v>
      </c>
      <c r="V531" s="3" cm="1">
        <f t="array" ref="V531:AA531">IFERROR(VLOOKUP(_xlfn.SINGLE(B:B),'[1]Pivot ST'!$D:$QP,{6,7,8,9,10,11},0),0)</f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1">
        <f t="shared" si="248"/>
        <v>-177</v>
      </c>
      <c r="AH531" s="26">
        <f t="shared" si="249"/>
        <v>0</v>
      </c>
      <c r="AI531" s="26">
        <f t="shared" si="250"/>
        <v>0</v>
      </c>
      <c r="AJ531" s="26">
        <f t="shared" si="251"/>
        <v>0</v>
      </c>
      <c r="AK531" s="26">
        <f t="shared" si="252"/>
        <v>0</v>
      </c>
      <c r="AL531" s="26">
        <f t="shared" si="253"/>
        <v>0</v>
      </c>
      <c r="AM531" s="30">
        <f t="shared" si="254"/>
        <v>0</v>
      </c>
      <c r="AN531" s="30">
        <f t="shared" si="255"/>
        <v>0</v>
      </c>
      <c r="AO531" s="30">
        <f t="shared" si="256"/>
        <v>0</v>
      </c>
      <c r="AP531" s="30">
        <f t="shared" si="257"/>
        <v>0</v>
      </c>
      <c r="AQ531" s="30">
        <f t="shared" si="258"/>
        <v>0</v>
      </c>
      <c r="AR531" s="30">
        <f t="shared" si="259"/>
        <v>0</v>
      </c>
      <c r="AS531" s="22">
        <f t="shared" si="247"/>
        <v>0</v>
      </c>
      <c r="AT531" s="112">
        <f t="shared" si="260"/>
        <v>0</v>
      </c>
      <c r="AU531" s="112">
        <f t="shared" si="261"/>
        <v>0</v>
      </c>
      <c r="AV531" s="112">
        <f t="shared" si="262"/>
        <v>0</v>
      </c>
      <c r="AW531" s="112">
        <f t="shared" si="263"/>
        <v>0</v>
      </c>
      <c r="AX531" s="112">
        <f t="shared" si="264"/>
        <v>0</v>
      </c>
      <c r="AY531" s="112">
        <f t="shared" si="265"/>
        <v>0</v>
      </c>
      <c r="AZ531" s="112">
        <f t="shared" si="266"/>
        <v>0</v>
      </c>
      <c r="BA531" s="112">
        <f t="shared" si="267"/>
        <v>0</v>
      </c>
      <c r="BB531" s="112">
        <f t="shared" si="268"/>
        <v>0</v>
      </c>
      <c r="BC531" s="112">
        <f t="shared" si="269"/>
        <v>0</v>
      </c>
      <c r="BD531" s="112">
        <f t="shared" si="270"/>
        <v>0</v>
      </c>
      <c r="BE531" s="112">
        <f t="shared" si="271"/>
        <v>0</v>
      </c>
      <c r="BG531" s="112"/>
      <c r="BH531" s="184"/>
    </row>
    <row r="532" spans="1:60" x14ac:dyDescent="0.2">
      <c r="A532" t="s">
        <v>104</v>
      </c>
      <c r="B532" t="s">
        <v>1537</v>
      </c>
      <c r="C532" s="2" t="s">
        <v>640</v>
      </c>
      <c r="D532" s="2">
        <v>856500011110</v>
      </c>
      <c r="E532" s="2" t="s">
        <v>641</v>
      </c>
      <c r="F532" s="2" t="s">
        <v>2277</v>
      </c>
      <c r="G532" s="2" t="s">
        <v>475</v>
      </c>
      <c r="H532" s="2" t="s">
        <v>476</v>
      </c>
      <c r="I532" s="2" t="s">
        <v>1129</v>
      </c>
      <c r="J532" s="2" t="s">
        <v>3995</v>
      </c>
      <c r="K532" s="3">
        <v>188</v>
      </c>
      <c r="L532" s="25">
        <v>615.82000000000005</v>
      </c>
      <c r="M532" s="2" t="s">
        <v>2204</v>
      </c>
      <c r="N532" s="2" t="s">
        <v>66</v>
      </c>
      <c r="O532" s="3">
        <v>111</v>
      </c>
      <c r="P532" s="3">
        <v>0</v>
      </c>
      <c r="Q532" s="21">
        <f>SUMIF('On Orders'!$B:$B,$C532,'On Orders'!E:E)</f>
        <v>0</v>
      </c>
      <c r="R532" s="22">
        <f>SUMIF('On Orders'!$B:$B,$C532,'On Orders'!F:F)</f>
        <v>0</v>
      </c>
      <c r="S532" s="22">
        <f>SUMIF('On Orders'!$B:$B,$C532,'On Orders'!G:G)</f>
        <v>0</v>
      </c>
      <c r="T532" s="22">
        <f>SUMIF('On Orders'!$B:$B,$C532,'On Orders'!H:H)</f>
        <v>0</v>
      </c>
      <c r="U532" s="3">
        <f>IFERROR(VLOOKUP(B:B,'[1]SI vs ST'!$B:$P,15,0),0)</f>
        <v>31</v>
      </c>
      <c r="V532" s="3" cm="1">
        <f t="array" ref="V532:AA532">IFERROR(VLOOKUP(_xlfn.SINGLE(B:B),'[1]Pivot ST'!$D:$QP,{6,7,8,9,10,11},0),0)</f>
        <v>33</v>
      </c>
      <c r="W532" s="3">
        <v>22</v>
      </c>
      <c r="X532" s="3">
        <v>9</v>
      </c>
      <c r="Y532" s="3">
        <v>7</v>
      </c>
      <c r="Z532" s="3">
        <v>17</v>
      </c>
      <c r="AA532" s="3">
        <v>16</v>
      </c>
      <c r="AB532" s="3">
        <v>31</v>
      </c>
      <c r="AC532" s="3">
        <v>35</v>
      </c>
      <c r="AD532" s="3">
        <v>32</v>
      </c>
      <c r="AE532" s="3">
        <v>36</v>
      </c>
      <c r="AF532" s="3">
        <v>36</v>
      </c>
      <c r="AG532" s="31">
        <f t="shared" si="248"/>
        <v>-93</v>
      </c>
      <c r="AH532" s="26">
        <f t="shared" si="249"/>
        <v>-31</v>
      </c>
      <c r="AI532" s="26">
        <f t="shared" si="250"/>
        <v>-35</v>
      </c>
      <c r="AJ532" s="26">
        <f t="shared" si="251"/>
        <v>-32</v>
      </c>
      <c r="AK532" s="26">
        <f t="shared" si="252"/>
        <v>-36</v>
      </c>
      <c r="AL532" s="26">
        <f t="shared" si="253"/>
        <v>-36</v>
      </c>
      <c r="AM532" s="30">
        <f t="shared" si="254"/>
        <v>0</v>
      </c>
      <c r="AN532" s="30">
        <f t="shared" si="255"/>
        <v>0</v>
      </c>
      <c r="AO532" s="30">
        <f t="shared" si="256"/>
        <v>0</v>
      </c>
      <c r="AP532" s="30">
        <f t="shared" si="257"/>
        <v>0</v>
      </c>
      <c r="AQ532" s="30">
        <f t="shared" si="258"/>
        <v>0</v>
      </c>
      <c r="AR532" s="30">
        <f t="shared" si="259"/>
        <v>0</v>
      </c>
      <c r="AS532" s="22">
        <f t="shared" si="247"/>
        <v>0</v>
      </c>
      <c r="AT532" s="112">
        <f t="shared" si="260"/>
        <v>19090.420000000002</v>
      </c>
      <c r="AU532" s="112">
        <f t="shared" si="261"/>
        <v>20322.060000000001</v>
      </c>
      <c r="AV532" s="112">
        <f t="shared" si="262"/>
        <v>13548.04</v>
      </c>
      <c r="AW532" s="112">
        <f t="shared" si="263"/>
        <v>5542.38</v>
      </c>
      <c r="AX532" s="112">
        <f t="shared" si="264"/>
        <v>4310.7400000000007</v>
      </c>
      <c r="AY532" s="112">
        <f t="shared" si="265"/>
        <v>10468.94</v>
      </c>
      <c r="AZ532" s="112">
        <f t="shared" si="266"/>
        <v>9853.1200000000008</v>
      </c>
      <c r="BA532" s="112">
        <f t="shared" si="267"/>
        <v>19090.420000000002</v>
      </c>
      <c r="BB532" s="112">
        <f t="shared" si="268"/>
        <v>21553.7</v>
      </c>
      <c r="BC532" s="112">
        <f t="shared" si="269"/>
        <v>19706.240000000002</v>
      </c>
      <c r="BD532" s="112">
        <f t="shared" si="270"/>
        <v>22169.52</v>
      </c>
      <c r="BE532" s="112">
        <f t="shared" si="271"/>
        <v>22169.52</v>
      </c>
      <c r="BG532" s="112"/>
      <c r="BH532" s="184"/>
    </row>
    <row r="533" spans="1:60" x14ac:dyDescent="0.2">
      <c r="A533" t="s">
        <v>104</v>
      </c>
      <c r="B533" t="s">
        <v>1538</v>
      </c>
      <c r="C533" s="2" t="s">
        <v>1539</v>
      </c>
      <c r="D533" s="2" t="s">
        <v>1540</v>
      </c>
      <c r="E533" s="2" t="s">
        <v>1541</v>
      </c>
      <c r="F533" s="2" t="s">
        <v>2277</v>
      </c>
      <c r="G533" s="2" t="s">
        <v>475</v>
      </c>
      <c r="H533" s="2" t="s">
        <v>476</v>
      </c>
      <c r="I533" s="2" t="s">
        <v>1129</v>
      </c>
      <c r="J533" s="2" t="s">
        <v>3995</v>
      </c>
      <c r="K533" s="3">
        <v>188</v>
      </c>
      <c r="L533" s="25">
        <v>615.82000000000005</v>
      </c>
      <c r="M533" s="2" t="s">
        <v>2204</v>
      </c>
      <c r="N533" s="2" t="s">
        <v>66</v>
      </c>
      <c r="O533" s="3">
        <v>76</v>
      </c>
      <c r="P533" s="3">
        <v>0</v>
      </c>
      <c r="Q533" s="21">
        <f>SUMIF('On Orders'!$B:$B,$C533,'On Orders'!E:E)</f>
        <v>0</v>
      </c>
      <c r="R533" s="22">
        <f>SUMIF('On Orders'!$B:$B,$C533,'On Orders'!F:F)</f>
        <v>0</v>
      </c>
      <c r="S533" s="22">
        <f>SUMIF('On Orders'!$B:$B,$C533,'On Orders'!G:G)</f>
        <v>0</v>
      </c>
      <c r="T533" s="22">
        <f>SUMIF('On Orders'!$B:$B,$C533,'On Orders'!H:H)</f>
        <v>0</v>
      </c>
      <c r="U533" s="3">
        <f>IFERROR(VLOOKUP(B:B,'[1]SI vs ST'!$B:$P,15,0),0)</f>
        <v>73</v>
      </c>
      <c r="V533" s="3" cm="1">
        <f t="array" ref="V533:AA533">IFERROR(VLOOKUP(_xlfn.SINGLE(B:B),'[1]Pivot ST'!$D:$QP,{6,7,8,9,10,11},0),0)</f>
        <v>47</v>
      </c>
      <c r="W533" s="3">
        <v>43</v>
      </c>
      <c r="X533" s="3">
        <v>40</v>
      </c>
      <c r="Y533" s="3">
        <v>23</v>
      </c>
      <c r="Z533" s="3">
        <v>22</v>
      </c>
      <c r="AA533" s="3">
        <v>22</v>
      </c>
      <c r="AB533" s="3">
        <v>10</v>
      </c>
      <c r="AC533" s="3">
        <v>30</v>
      </c>
      <c r="AD533" s="3">
        <v>14</v>
      </c>
      <c r="AE533" s="3">
        <v>15</v>
      </c>
      <c r="AF533" s="3">
        <v>16</v>
      </c>
      <c r="AG533" s="31">
        <f t="shared" si="248"/>
        <v>-134</v>
      </c>
      <c r="AH533" s="26">
        <f t="shared" si="249"/>
        <v>-10</v>
      </c>
      <c r="AI533" s="26">
        <f t="shared" si="250"/>
        <v>-30</v>
      </c>
      <c r="AJ533" s="26">
        <f t="shared" si="251"/>
        <v>-14</v>
      </c>
      <c r="AK533" s="26">
        <f t="shared" si="252"/>
        <v>-15</v>
      </c>
      <c r="AL533" s="26">
        <f t="shared" si="253"/>
        <v>-16</v>
      </c>
      <c r="AM533" s="30">
        <f t="shared" si="254"/>
        <v>0</v>
      </c>
      <c r="AN533" s="30">
        <f t="shared" si="255"/>
        <v>0</v>
      </c>
      <c r="AO533" s="30">
        <f t="shared" si="256"/>
        <v>0</v>
      </c>
      <c r="AP533" s="30">
        <f t="shared" si="257"/>
        <v>0</v>
      </c>
      <c r="AQ533" s="30">
        <f t="shared" si="258"/>
        <v>0</v>
      </c>
      <c r="AR533" s="30">
        <f t="shared" si="259"/>
        <v>0</v>
      </c>
      <c r="AS533" s="22">
        <f t="shared" si="247"/>
        <v>0</v>
      </c>
      <c r="AT533" s="112">
        <f t="shared" si="260"/>
        <v>44954.86</v>
      </c>
      <c r="AU533" s="112">
        <f t="shared" si="261"/>
        <v>28943.54</v>
      </c>
      <c r="AV533" s="112">
        <f t="shared" si="262"/>
        <v>26480.260000000002</v>
      </c>
      <c r="AW533" s="112">
        <f t="shared" si="263"/>
        <v>24632.800000000003</v>
      </c>
      <c r="AX533" s="112">
        <f t="shared" si="264"/>
        <v>14163.86</v>
      </c>
      <c r="AY533" s="112">
        <f t="shared" si="265"/>
        <v>13548.04</v>
      </c>
      <c r="AZ533" s="112">
        <f t="shared" si="266"/>
        <v>13548.04</v>
      </c>
      <c r="BA533" s="112">
        <f t="shared" si="267"/>
        <v>6158.2000000000007</v>
      </c>
      <c r="BB533" s="112">
        <f t="shared" si="268"/>
        <v>18474.600000000002</v>
      </c>
      <c r="BC533" s="112">
        <f t="shared" si="269"/>
        <v>8621.4800000000014</v>
      </c>
      <c r="BD533" s="112">
        <f t="shared" si="270"/>
        <v>9237.3000000000011</v>
      </c>
      <c r="BE533" s="112">
        <f t="shared" si="271"/>
        <v>9853.1200000000008</v>
      </c>
      <c r="BG533" s="112"/>
      <c r="BH533" s="184"/>
    </row>
    <row r="534" spans="1:60" x14ac:dyDescent="0.2">
      <c r="A534" t="s">
        <v>104</v>
      </c>
      <c r="B534" t="s">
        <v>1542</v>
      </c>
      <c r="C534" s="2" t="s">
        <v>1543</v>
      </c>
      <c r="D534" s="2" t="s">
        <v>1544</v>
      </c>
      <c r="E534" s="2" t="s">
        <v>1545</v>
      </c>
      <c r="F534" s="2" t="s">
        <v>2277</v>
      </c>
      <c r="G534" s="2" t="s">
        <v>475</v>
      </c>
      <c r="H534" s="2" t="s">
        <v>476</v>
      </c>
      <c r="I534" s="2" t="s">
        <v>1129</v>
      </c>
      <c r="J534" s="2" t="s">
        <v>3995</v>
      </c>
      <c r="K534" s="3">
        <v>188</v>
      </c>
      <c r="L534" s="25">
        <v>615.82000000000005</v>
      </c>
      <c r="M534" s="2" t="s">
        <v>2204</v>
      </c>
      <c r="N534" s="2" t="s">
        <v>66</v>
      </c>
      <c r="O534" s="3">
        <v>16</v>
      </c>
      <c r="P534" s="3">
        <v>1</v>
      </c>
      <c r="Q534" s="21">
        <f>SUMIF('On Orders'!$B:$B,$C534,'On Orders'!E:E)</f>
        <v>0</v>
      </c>
      <c r="R534" s="22">
        <f>SUMIF('On Orders'!$B:$B,$C534,'On Orders'!F:F)</f>
        <v>0</v>
      </c>
      <c r="S534" s="22">
        <f>SUMIF('On Orders'!$B:$B,$C534,'On Orders'!G:G)</f>
        <v>0</v>
      </c>
      <c r="T534" s="22">
        <f>SUMIF('On Orders'!$B:$B,$C534,'On Orders'!H:H)</f>
        <v>0</v>
      </c>
      <c r="U534" s="3">
        <f>IFERROR(VLOOKUP(B:B,'[1]SI vs ST'!$B:$P,15,0),0)</f>
        <v>5</v>
      </c>
      <c r="V534" s="3" cm="1">
        <f t="array" ref="V534:AA534">IFERROR(VLOOKUP(_xlfn.SINGLE(B:B),'[1]Pivot ST'!$D:$QP,{6,7,8,9,10,11},0),0)</f>
        <v>4</v>
      </c>
      <c r="W534" s="3">
        <v>1</v>
      </c>
      <c r="X534" s="3">
        <v>1</v>
      </c>
      <c r="Y534" s="3">
        <v>0</v>
      </c>
      <c r="Z534" s="3">
        <v>1</v>
      </c>
      <c r="AA534" s="3">
        <v>1</v>
      </c>
      <c r="AB534" s="3">
        <v>0</v>
      </c>
      <c r="AC534" s="3">
        <v>0</v>
      </c>
      <c r="AD534" s="3">
        <v>1</v>
      </c>
      <c r="AE534" s="3">
        <v>1</v>
      </c>
      <c r="AF534" s="3">
        <v>1</v>
      </c>
      <c r="AG534" s="31">
        <f t="shared" si="248"/>
        <v>-172</v>
      </c>
      <c r="AH534" s="26">
        <f t="shared" si="249"/>
        <v>0</v>
      </c>
      <c r="AI534" s="26">
        <f t="shared" si="250"/>
        <v>0</v>
      </c>
      <c r="AJ534" s="26">
        <f t="shared" si="251"/>
        <v>-1</v>
      </c>
      <c r="AK534" s="26">
        <f t="shared" si="252"/>
        <v>-1</v>
      </c>
      <c r="AL534" s="26">
        <f t="shared" si="253"/>
        <v>-1</v>
      </c>
      <c r="AM534" s="30">
        <f t="shared" si="254"/>
        <v>0</v>
      </c>
      <c r="AN534" s="30">
        <f t="shared" si="255"/>
        <v>0</v>
      </c>
      <c r="AO534" s="30">
        <f t="shared" si="256"/>
        <v>0</v>
      </c>
      <c r="AP534" s="30">
        <f t="shared" si="257"/>
        <v>0</v>
      </c>
      <c r="AQ534" s="30">
        <f t="shared" si="258"/>
        <v>0</v>
      </c>
      <c r="AR534" s="30">
        <f t="shared" si="259"/>
        <v>0</v>
      </c>
      <c r="AS534" s="22">
        <f t="shared" si="247"/>
        <v>0</v>
      </c>
      <c r="AT534" s="112">
        <f t="shared" si="260"/>
        <v>3079.1000000000004</v>
      </c>
      <c r="AU534" s="112">
        <f t="shared" si="261"/>
        <v>2463.2800000000002</v>
      </c>
      <c r="AV534" s="112">
        <f t="shared" si="262"/>
        <v>615.82000000000005</v>
      </c>
      <c r="AW534" s="112">
        <f t="shared" si="263"/>
        <v>615.82000000000005</v>
      </c>
      <c r="AX534" s="112">
        <f t="shared" si="264"/>
        <v>0</v>
      </c>
      <c r="AY534" s="112">
        <f t="shared" si="265"/>
        <v>615.82000000000005</v>
      </c>
      <c r="AZ534" s="112">
        <f t="shared" si="266"/>
        <v>615.82000000000005</v>
      </c>
      <c r="BA534" s="112">
        <f t="shared" si="267"/>
        <v>0</v>
      </c>
      <c r="BB534" s="112">
        <f t="shared" si="268"/>
        <v>0</v>
      </c>
      <c r="BC534" s="112">
        <f t="shared" si="269"/>
        <v>615.82000000000005</v>
      </c>
      <c r="BD534" s="112">
        <f t="shared" si="270"/>
        <v>615.82000000000005</v>
      </c>
      <c r="BE534" s="112">
        <f t="shared" si="271"/>
        <v>615.82000000000005</v>
      </c>
      <c r="BG534" s="112"/>
      <c r="BH534" s="184"/>
    </row>
    <row r="535" spans="1:60" x14ac:dyDescent="0.2">
      <c r="A535" t="s">
        <v>104</v>
      </c>
      <c r="B535" t="s">
        <v>1546</v>
      </c>
      <c r="C535" s="2" t="s">
        <v>1547</v>
      </c>
      <c r="D535" s="2" t="s">
        <v>1548</v>
      </c>
      <c r="E535" s="2" t="s">
        <v>1549</v>
      </c>
      <c r="F535" s="2" t="s">
        <v>2277</v>
      </c>
      <c r="G535" s="2" t="s">
        <v>475</v>
      </c>
      <c r="H535" s="2" t="s">
        <v>476</v>
      </c>
      <c r="I535" s="2" t="s">
        <v>1129</v>
      </c>
      <c r="J535" s="2" t="s">
        <v>3995</v>
      </c>
      <c r="K535" s="3">
        <v>188</v>
      </c>
      <c r="L535" s="25">
        <v>663.19</v>
      </c>
      <c r="M535" s="2" t="s">
        <v>2204</v>
      </c>
      <c r="N535" s="2" t="s">
        <v>66</v>
      </c>
      <c r="O535" s="3">
        <v>0</v>
      </c>
      <c r="P535" s="3">
        <v>0</v>
      </c>
      <c r="Q535" s="21">
        <f>SUMIF('On Orders'!$B:$B,$C535,'On Orders'!E:E)</f>
        <v>0</v>
      </c>
      <c r="R535" s="22">
        <f>SUMIF('On Orders'!$B:$B,$C535,'On Orders'!F:F)</f>
        <v>0</v>
      </c>
      <c r="S535" s="22">
        <f>SUMIF('On Orders'!$B:$B,$C535,'On Orders'!G:G)</f>
        <v>0</v>
      </c>
      <c r="T535" s="22">
        <f>SUMIF('On Orders'!$B:$B,$C535,'On Orders'!H:H)</f>
        <v>0</v>
      </c>
      <c r="U535" s="3">
        <f>IFERROR(VLOOKUP(B:B,'[1]SI vs ST'!$B:$P,15,0),0)</f>
        <v>1</v>
      </c>
      <c r="V535" s="3" cm="1">
        <f t="array" ref="V535:AA535">IFERROR(VLOOKUP(_xlfn.SINGLE(B:B),'[1]Pivot ST'!$D:$QP,{6,7,8,9,10,11},0),0)</f>
        <v>1</v>
      </c>
      <c r="W535" s="3">
        <v>0</v>
      </c>
      <c r="X535" s="3">
        <v>0</v>
      </c>
      <c r="Y535" s="3">
        <v>0</v>
      </c>
      <c r="Z535" s="3">
        <v>1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1">
        <f t="shared" si="248"/>
        <v>-188</v>
      </c>
      <c r="AH535" s="26">
        <f t="shared" si="249"/>
        <v>0</v>
      </c>
      <c r="AI535" s="26">
        <f t="shared" si="250"/>
        <v>0</v>
      </c>
      <c r="AJ535" s="26">
        <f t="shared" si="251"/>
        <v>0</v>
      </c>
      <c r="AK535" s="26">
        <f t="shared" si="252"/>
        <v>0</v>
      </c>
      <c r="AL535" s="26">
        <f t="shared" si="253"/>
        <v>0</v>
      </c>
      <c r="AM535" s="30">
        <f t="shared" si="254"/>
        <v>0</v>
      </c>
      <c r="AN535" s="30">
        <f t="shared" si="255"/>
        <v>0</v>
      </c>
      <c r="AO535" s="30">
        <f t="shared" si="256"/>
        <v>0</v>
      </c>
      <c r="AP535" s="30">
        <f t="shared" si="257"/>
        <v>0</v>
      </c>
      <c r="AQ535" s="30">
        <f t="shared" si="258"/>
        <v>0</v>
      </c>
      <c r="AR535" s="30">
        <f t="shared" si="259"/>
        <v>0</v>
      </c>
      <c r="AS535" s="22">
        <f t="shared" si="247"/>
        <v>0</v>
      </c>
      <c r="AT535" s="112">
        <f t="shared" si="260"/>
        <v>663.19</v>
      </c>
      <c r="AU535" s="112">
        <f t="shared" si="261"/>
        <v>663.19</v>
      </c>
      <c r="AV535" s="112">
        <f t="shared" si="262"/>
        <v>0</v>
      </c>
      <c r="AW535" s="112">
        <f t="shared" si="263"/>
        <v>0</v>
      </c>
      <c r="AX535" s="112">
        <f t="shared" si="264"/>
        <v>0</v>
      </c>
      <c r="AY535" s="112">
        <f t="shared" si="265"/>
        <v>663.19</v>
      </c>
      <c r="AZ535" s="112">
        <f t="shared" si="266"/>
        <v>0</v>
      </c>
      <c r="BA535" s="112">
        <f t="shared" si="267"/>
        <v>0</v>
      </c>
      <c r="BB535" s="112">
        <f t="shared" si="268"/>
        <v>0</v>
      </c>
      <c r="BC535" s="112">
        <f t="shared" si="269"/>
        <v>0</v>
      </c>
      <c r="BD535" s="112">
        <f t="shared" si="270"/>
        <v>0</v>
      </c>
      <c r="BE535" s="112">
        <f t="shared" si="271"/>
        <v>0</v>
      </c>
      <c r="BG535" s="112"/>
      <c r="BH535" s="184"/>
    </row>
    <row r="536" spans="1:60" x14ac:dyDescent="0.2">
      <c r="A536" t="s">
        <v>104</v>
      </c>
      <c r="B536" t="s">
        <v>1550</v>
      </c>
      <c r="C536" s="2" t="s">
        <v>1551</v>
      </c>
      <c r="D536" s="2" t="s">
        <v>1552</v>
      </c>
      <c r="E536" s="2" t="s">
        <v>1553</v>
      </c>
      <c r="F536" s="2" t="s">
        <v>2277</v>
      </c>
      <c r="G536" s="2" t="s">
        <v>475</v>
      </c>
      <c r="H536" s="2" t="s">
        <v>476</v>
      </c>
      <c r="I536" s="2" t="s">
        <v>1129</v>
      </c>
      <c r="J536" s="2" t="s">
        <v>3995</v>
      </c>
      <c r="K536" s="3">
        <v>188</v>
      </c>
      <c r="L536" s="25">
        <v>615.82000000000005</v>
      </c>
      <c r="M536" s="2" t="s">
        <v>2204</v>
      </c>
      <c r="N536" s="2" t="s">
        <v>66</v>
      </c>
      <c r="O536" s="3">
        <v>0</v>
      </c>
      <c r="P536" s="3">
        <v>0</v>
      </c>
      <c r="Q536" s="21">
        <f>SUMIF('On Orders'!$B:$B,$C536,'On Orders'!E:E)</f>
        <v>0</v>
      </c>
      <c r="R536" s="22">
        <f>SUMIF('On Orders'!$B:$B,$C536,'On Orders'!F:F)</f>
        <v>0</v>
      </c>
      <c r="S536" s="22">
        <f>SUMIF('On Orders'!$B:$B,$C536,'On Orders'!G:G)</f>
        <v>0</v>
      </c>
      <c r="T536" s="22">
        <f>SUMIF('On Orders'!$B:$B,$C536,'On Orders'!H:H)</f>
        <v>0</v>
      </c>
      <c r="U536" s="3">
        <f>IFERROR(VLOOKUP(B:B,'[1]SI vs ST'!$B:$P,15,0),0)</f>
        <v>0</v>
      </c>
      <c r="V536" s="3" cm="1">
        <f t="array" ref="V536:AA536">IFERROR(VLOOKUP(_xlfn.SINGLE(B:B),'[1]Pivot ST'!$D:$QP,{6,7,8,9,10,11},0),0)</f>
        <v>1</v>
      </c>
      <c r="W536" s="3">
        <v>0</v>
      </c>
      <c r="X536" s="3">
        <v>0</v>
      </c>
      <c r="Y536" s="3">
        <v>0</v>
      </c>
      <c r="Z536" s="3">
        <v>3</v>
      </c>
      <c r="AA536" s="3">
        <v>1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1">
        <f t="shared" si="248"/>
        <v>-189</v>
      </c>
      <c r="AH536" s="26">
        <f t="shared" si="249"/>
        <v>0</v>
      </c>
      <c r="AI536" s="26">
        <f t="shared" si="250"/>
        <v>0</v>
      </c>
      <c r="AJ536" s="26">
        <f t="shared" si="251"/>
        <v>0</v>
      </c>
      <c r="AK536" s="26">
        <f t="shared" si="252"/>
        <v>0</v>
      </c>
      <c r="AL536" s="26">
        <f t="shared" si="253"/>
        <v>0</v>
      </c>
      <c r="AM536" s="30">
        <f t="shared" si="254"/>
        <v>0</v>
      </c>
      <c r="AN536" s="30">
        <f t="shared" si="255"/>
        <v>0</v>
      </c>
      <c r="AO536" s="30">
        <f t="shared" si="256"/>
        <v>0</v>
      </c>
      <c r="AP536" s="30">
        <f t="shared" si="257"/>
        <v>0</v>
      </c>
      <c r="AQ536" s="30">
        <f t="shared" si="258"/>
        <v>0</v>
      </c>
      <c r="AR536" s="30">
        <f t="shared" si="259"/>
        <v>0</v>
      </c>
      <c r="AS536" s="22">
        <f t="shared" si="247"/>
        <v>0</v>
      </c>
      <c r="AT536" s="112">
        <f t="shared" si="260"/>
        <v>0</v>
      </c>
      <c r="AU536" s="112">
        <f t="shared" si="261"/>
        <v>615.82000000000005</v>
      </c>
      <c r="AV536" s="112">
        <f t="shared" si="262"/>
        <v>0</v>
      </c>
      <c r="AW536" s="112">
        <f t="shared" si="263"/>
        <v>0</v>
      </c>
      <c r="AX536" s="112">
        <f t="shared" si="264"/>
        <v>0</v>
      </c>
      <c r="AY536" s="112">
        <f t="shared" si="265"/>
        <v>1847.46</v>
      </c>
      <c r="AZ536" s="112">
        <f t="shared" si="266"/>
        <v>615.82000000000005</v>
      </c>
      <c r="BA536" s="112">
        <f t="shared" si="267"/>
        <v>0</v>
      </c>
      <c r="BB536" s="112">
        <f t="shared" si="268"/>
        <v>0</v>
      </c>
      <c r="BC536" s="112">
        <f t="shared" si="269"/>
        <v>0</v>
      </c>
      <c r="BD536" s="112">
        <f t="shared" si="270"/>
        <v>0</v>
      </c>
      <c r="BE536" s="112">
        <f t="shared" si="271"/>
        <v>0</v>
      </c>
      <c r="BG536" s="112"/>
      <c r="BH536" s="184"/>
    </row>
    <row r="537" spans="1:60" x14ac:dyDescent="0.2">
      <c r="A537" t="s">
        <v>104</v>
      </c>
      <c r="B537" t="s">
        <v>1554</v>
      </c>
      <c r="C537" s="2" t="s">
        <v>642</v>
      </c>
      <c r="D537" s="2" t="s">
        <v>643</v>
      </c>
      <c r="E537" s="2" t="s">
        <v>644</v>
      </c>
      <c r="F537" s="2" t="s">
        <v>2277</v>
      </c>
      <c r="G537" s="2" t="s">
        <v>475</v>
      </c>
      <c r="H537" s="2" t="s">
        <v>476</v>
      </c>
      <c r="I537" s="2" t="s">
        <v>1129</v>
      </c>
      <c r="J537" s="2" t="s">
        <v>3995</v>
      </c>
      <c r="K537" s="3">
        <v>188</v>
      </c>
      <c r="L537" s="25">
        <v>663.19</v>
      </c>
      <c r="M537" s="2" t="s">
        <v>2204</v>
      </c>
      <c r="N537" s="2" t="s">
        <v>66</v>
      </c>
      <c r="O537" s="3">
        <v>0</v>
      </c>
      <c r="P537" s="3">
        <v>0</v>
      </c>
      <c r="Q537" s="21">
        <f>SUMIF('On Orders'!$B:$B,$C537,'On Orders'!E:E)</f>
        <v>0</v>
      </c>
      <c r="R537" s="22">
        <f>SUMIF('On Orders'!$B:$B,$C537,'On Orders'!F:F)</f>
        <v>0</v>
      </c>
      <c r="S537" s="22">
        <f>SUMIF('On Orders'!$B:$B,$C537,'On Orders'!G:G)</f>
        <v>0</v>
      </c>
      <c r="T537" s="22">
        <f>SUMIF('On Orders'!$B:$B,$C537,'On Orders'!H:H)</f>
        <v>0</v>
      </c>
      <c r="U537" s="3">
        <f>IFERROR(VLOOKUP(B:B,'[1]SI vs ST'!$B:$P,15,0),0)</f>
        <v>0</v>
      </c>
      <c r="V537" s="3" cm="1">
        <f t="array" ref="V537:AA537">IFERROR(VLOOKUP(_xlfn.SINGLE(B:B),'[1]Pivot ST'!$D:$QP,{6,7,8,9,10,11},0),0)</f>
        <v>0</v>
      </c>
      <c r="W537" s="3">
        <v>0</v>
      </c>
      <c r="X537" s="3">
        <v>0</v>
      </c>
      <c r="Y537" s="3">
        <v>0</v>
      </c>
      <c r="Z537" s="3">
        <v>1</v>
      </c>
      <c r="AA537" s="3">
        <v>1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1">
        <f t="shared" si="248"/>
        <v>-189</v>
      </c>
      <c r="AH537" s="26">
        <f t="shared" si="249"/>
        <v>0</v>
      </c>
      <c r="AI537" s="26">
        <f t="shared" si="250"/>
        <v>0</v>
      </c>
      <c r="AJ537" s="26">
        <f t="shared" si="251"/>
        <v>0</v>
      </c>
      <c r="AK537" s="26">
        <f t="shared" si="252"/>
        <v>0</v>
      </c>
      <c r="AL537" s="26">
        <f t="shared" si="253"/>
        <v>0</v>
      </c>
      <c r="AM537" s="30">
        <f t="shared" si="254"/>
        <v>0</v>
      </c>
      <c r="AN537" s="30">
        <f t="shared" si="255"/>
        <v>0</v>
      </c>
      <c r="AO537" s="30">
        <f t="shared" si="256"/>
        <v>0</v>
      </c>
      <c r="AP537" s="30">
        <f t="shared" si="257"/>
        <v>0</v>
      </c>
      <c r="AQ537" s="30">
        <f t="shared" si="258"/>
        <v>0</v>
      </c>
      <c r="AR537" s="30">
        <f t="shared" si="259"/>
        <v>0</v>
      </c>
      <c r="AS537" s="22">
        <f t="shared" si="247"/>
        <v>0</v>
      </c>
      <c r="AT537" s="112">
        <f t="shared" si="260"/>
        <v>0</v>
      </c>
      <c r="AU537" s="112">
        <f t="shared" si="261"/>
        <v>0</v>
      </c>
      <c r="AV537" s="112">
        <f t="shared" si="262"/>
        <v>0</v>
      </c>
      <c r="AW537" s="112">
        <f t="shared" si="263"/>
        <v>0</v>
      </c>
      <c r="AX537" s="112">
        <f t="shared" si="264"/>
        <v>0</v>
      </c>
      <c r="AY537" s="112">
        <f t="shared" si="265"/>
        <v>663.19</v>
      </c>
      <c r="AZ537" s="112">
        <f t="shared" si="266"/>
        <v>663.19</v>
      </c>
      <c r="BA537" s="112">
        <f t="shared" si="267"/>
        <v>0</v>
      </c>
      <c r="BB537" s="112">
        <f t="shared" si="268"/>
        <v>0</v>
      </c>
      <c r="BC537" s="112">
        <f t="shared" si="269"/>
        <v>0</v>
      </c>
      <c r="BD537" s="112">
        <f t="shared" si="270"/>
        <v>0</v>
      </c>
      <c r="BE537" s="112">
        <f t="shared" si="271"/>
        <v>0</v>
      </c>
      <c r="BG537" s="112"/>
      <c r="BH537" s="184"/>
    </row>
    <row r="538" spans="1:60" x14ac:dyDescent="0.2">
      <c r="A538" t="s">
        <v>104</v>
      </c>
      <c r="B538" t="s">
        <v>1555</v>
      </c>
      <c r="C538" s="2" t="s">
        <v>1556</v>
      </c>
      <c r="D538" s="2" t="s">
        <v>1557</v>
      </c>
      <c r="E538" s="2" t="s">
        <v>1558</v>
      </c>
      <c r="F538" s="2" t="s">
        <v>2277</v>
      </c>
      <c r="G538" s="2" t="s">
        <v>475</v>
      </c>
      <c r="H538" s="2" t="s">
        <v>476</v>
      </c>
      <c r="I538" s="2" t="s">
        <v>1129</v>
      </c>
      <c r="J538" s="2" t="s">
        <v>3995</v>
      </c>
      <c r="K538" s="3">
        <v>188</v>
      </c>
      <c r="L538" s="25">
        <v>663.19</v>
      </c>
      <c r="M538" s="2" t="s">
        <v>2204</v>
      </c>
      <c r="N538" s="2" t="s">
        <v>66</v>
      </c>
      <c r="O538" s="3">
        <v>0</v>
      </c>
      <c r="P538" s="3">
        <v>0</v>
      </c>
      <c r="Q538" s="21">
        <f>SUMIF('On Orders'!$B:$B,$C538,'On Orders'!E:E)</f>
        <v>0</v>
      </c>
      <c r="R538" s="22">
        <f>SUMIF('On Orders'!$B:$B,$C538,'On Orders'!F:F)</f>
        <v>0</v>
      </c>
      <c r="S538" s="22">
        <f>SUMIF('On Orders'!$B:$B,$C538,'On Orders'!G:G)</f>
        <v>0</v>
      </c>
      <c r="T538" s="22">
        <f>SUMIF('On Orders'!$B:$B,$C538,'On Orders'!H:H)</f>
        <v>0</v>
      </c>
      <c r="U538" s="3">
        <f>IFERROR(VLOOKUP(B:B,'[1]SI vs ST'!$B:$P,15,0),0)</f>
        <v>0</v>
      </c>
      <c r="V538" s="3" cm="1">
        <f t="array" ref="V538">IFERROR(VLOOKUP(_xlfn.SINGLE(B:B),'[1]Pivot ST'!$D:$QP,{6,7,8,9,10,11},0),0)</f>
        <v>0</v>
      </c>
      <c r="W538" s="3"/>
      <c r="X538" s="3"/>
      <c r="Y538" s="3"/>
      <c r="Z538" s="3"/>
      <c r="AA538" s="3"/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1">
        <f t="shared" si="248"/>
        <v>-188</v>
      </c>
      <c r="AH538" s="26">
        <f t="shared" si="249"/>
        <v>0</v>
      </c>
      <c r="AI538" s="26">
        <f t="shared" si="250"/>
        <v>0</v>
      </c>
      <c r="AJ538" s="26">
        <f t="shared" si="251"/>
        <v>0</v>
      </c>
      <c r="AK538" s="26">
        <f t="shared" si="252"/>
        <v>0</v>
      </c>
      <c r="AL538" s="26">
        <f t="shared" si="253"/>
        <v>0</v>
      </c>
      <c r="AM538" s="30">
        <f t="shared" si="254"/>
        <v>0</v>
      </c>
      <c r="AN538" s="30">
        <f t="shared" si="255"/>
        <v>0</v>
      </c>
      <c r="AO538" s="30">
        <f t="shared" si="256"/>
        <v>0</v>
      </c>
      <c r="AP538" s="30">
        <f t="shared" si="257"/>
        <v>0</v>
      </c>
      <c r="AQ538" s="30">
        <f t="shared" si="258"/>
        <v>0</v>
      </c>
      <c r="AR538" s="30">
        <f t="shared" si="259"/>
        <v>0</v>
      </c>
      <c r="AS538" s="22">
        <f t="shared" si="247"/>
        <v>0</v>
      </c>
      <c r="AT538" s="112">
        <f t="shared" si="260"/>
        <v>0</v>
      </c>
      <c r="AU538" s="112">
        <f t="shared" si="261"/>
        <v>0</v>
      </c>
      <c r="AV538" s="112">
        <f t="shared" si="262"/>
        <v>0</v>
      </c>
      <c r="AW538" s="112">
        <f t="shared" si="263"/>
        <v>0</v>
      </c>
      <c r="AX538" s="112">
        <f t="shared" si="264"/>
        <v>0</v>
      </c>
      <c r="AY538" s="112">
        <f t="shared" si="265"/>
        <v>0</v>
      </c>
      <c r="AZ538" s="112">
        <f t="shared" si="266"/>
        <v>0</v>
      </c>
      <c r="BA538" s="112">
        <f t="shared" si="267"/>
        <v>0</v>
      </c>
      <c r="BB538" s="112">
        <f t="shared" si="268"/>
        <v>0</v>
      </c>
      <c r="BC538" s="112">
        <f t="shared" si="269"/>
        <v>0</v>
      </c>
      <c r="BD538" s="112">
        <f t="shared" si="270"/>
        <v>0</v>
      </c>
      <c r="BE538" s="112">
        <f t="shared" si="271"/>
        <v>0</v>
      </c>
      <c r="BG538" s="112"/>
      <c r="BH538" s="184"/>
    </row>
    <row r="539" spans="1:60" x14ac:dyDescent="0.2">
      <c r="A539" t="s">
        <v>104</v>
      </c>
      <c r="B539" t="s">
        <v>1559</v>
      </c>
      <c r="C539" s="2" t="s">
        <v>1560</v>
      </c>
      <c r="D539" s="2" t="s">
        <v>1561</v>
      </c>
      <c r="E539" s="2" t="s">
        <v>1562</v>
      </c>
      <c r="F539" s="2" t="s">
        <v>2277</v>
      </c>
      <c r="G539" s="2" t="s">
        <v>475</v>
      </c>
      <c r="H539" s="2" t="s">
        <v>476</v>
      </c>
      <c r="I539" s="2" t="s">
        <v>1129</v>
      </c>
      <c r="J539" s="2" t="s">
        <v>3995</v>
      </c>
      <c r="K539" s="3">
        <v>188</v>
      </c>
      <c r="L539" s="25">
        <v>663.19</v>
      </c>
      <c r="M539" s="2" t="s">
        <v>2204</v>
      </c>
      <c r="N539" s="2" t="s">
        <v>66</v>
      </c>
      <c r="O539" s="3">
        <v>0</v>
      </c>
      <c r="P539" s="3">
        <v>0</v>
      </c>
      <c r="Q539" s="21">
        <f>SUMIF('On Orders'!$B:$B,$C539,'On Orders'!E:E)</f>
        <v>0</v>
      </c>
      <c r="R539" s="22">
        <f>SUMIF('On Orders'!$B:$B,$C539,'On Orders'!F:F)</f>
        <v>0</v>
      </c>
      <c r="S539" s="22">
        <f>SUMIF('On Orders'!$B:$B,$C539,'On Orders'!G:G)</f>
        <v>0</v>
      </c>
      <c r="T539" s="22">
        <f>SUMIF('On Orders'!$B:$B,$C539,'On Orders'!H:H)</f>
        <v>0</v>
      </c>
      <c r="U539" s="3">
        <f>IFERROR(VLOOKUP(B:B,'[1]SI vs ST'!$B:$P,15,0),0)</f>
        <v>0</v>
      </c>
      <c r="V539" s="3" cm="1">
        <f t="array" ref="V539">IFERROR(VLOOKUP(_xlfn.SINGLE(B:B),'[1]Pivot ST'!$D:$QP,{6,7,8,9,10,11},0),0)</f>
        <v>0</v>
      </c>
      <c r="W539" s="3"/>
      <c r="X539" s="3"/>
      <c r="Y539" s="3"/>
      <c r="Z539" s="3"/>
      <c r="AA539" s="3"/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1">
        <f t="shared" si="248"/>
        <v>-188</v>
      </c>
      <c r="AH539" s="26">
        <f t="shared" si="249"/>
        <v>0</v>
      </c>
      <c r="AI539" s="26">
        <f t="shared" si="250"/>
        <v>0</v>
      </c>
      <c r="AJ539" s="26">
        <f t="shared" si="251"/>
        <v>0</v>
      </c>
      <c r="AK539" s="26">
        <f t="shared" si="252"/>
        <v>0</v>
      </c>
      <c r="AL539" s="26">
        <f t="shared" si="253"/>
        <v>0</v>
      </c>
      <c r="AM539" s="30">
        <f t="shared" si="254"/>
        <v>0</v>
      </c>
      <c r="AN539" s="30">
        <f t="shared" si="255"/>
        <v>0</v>
      </c>
      <c r="AO539" s="30">
        <f t="shared" si="256"/>
        <v>0</v>
      </c>
      <c r="AP539" s="30">
        <f t="shared" si="257"/>
        <v>0</v>
      </c>
      <c r="AQ539" s="30">
        <f t="shared" si="258"/>
        <v>0</v>
      </c>
      <c r="AR539" s="30">
        <f t="shared" si="259"/>
        <v>0</v>
      </c>
      <c r="AS539" s="22">
        <f t="shared" si="247"/>
        <v>0</v>
      </c>
      <c r="AT539" s="112">
        <f t="shared" si="260"/>
        <v>0</v>
      </c>
      <c r="AU539" s="112">
        <f t="shared" si="261"/>
        <v>0</v>
      </c>
      <c r="AV539" s="112">
        <f t="shared" si="262"/>
        <v>0</v>
      </c>
      <c r="AW539" s="112">
        <f t="shared" si="263"/>
        <v>0</v>
      </c>
      <c r="AX539" s="112">
        <f t="shared" si="264"/>
        <v>0</v>
      </c>
      <c r="AY539" s="112">
        <f t="shared" si="265"/>
        <v>0</v>
      </c>
      <c r="AZ539" s="112">
        <f t="shared" si="266"/>
        <v>0</v>
      </c>
      <c r="BA539" s="112">
        <f t="shared" si="267"/>
        <v>0</v>
      </c>
      <c r="BB539" s="112">
        <f t="shared" si="268"/>
        <v>0</v>
      </c>
      <c r="BC539" s="112">
        <f t="shared" si="269"/>
        <v>0</v>
      </c>
      <c r="BD539" s="112">
        <f t="shared" si="270"/>
        <v>0</v>
      </c>
      <c r="BE539" s="112">
        <f t="shared" si="271"/>
        <v>0</v>
      </c>
      <c r="BG539" s="112"/>
      <c r="BH539" s="184"/>
    </row>
    <row r="540" spans="1:60" x14ac:dyDescent="0.2">
      <c r="A540" t="s">
        <v>104</v>
      </c>
      <c r="B540" t="s">
        <v>1563</v>
      </c>
      <c r="C540" s="2" t="s">
        <v>1564</v>
      </c>
      <c r="D540" s="2" t="s">
        <v>1565</v>
      </c>
      <c r="E540" s="2" t="s">
        <v>1566</v>
      </c>
      <c r="F540" s="2" t="s">
        <v>2277</v>
      </c>
      <c r="G540" s="2" t="s">
        <v>475</v>
      </c>
      <c r="H540" s="2" t="s">
        <v>476</v>
      </c>
      <c r="I540" s="2" t="s">
        <v>1129</v>
      </c>
      <c r="J540" s="2" t="s">
        <v>3995</v>
      </c>
      <c r="K540" s="3">
        <v>188</v>
      </c>
      <c r="L540" s="25">
        <v>663.19</v>
      </c>
      <c r="M540" s="2" t="s">
        <v>2204</v>
      </c>
      <c r="N540" s="2" t="s">
        <v>66</v>
      </c>
      <c r="O540" s="3">
        <v>0</v>
      </c>
      <c r="P540" s="3">
        <v>0</v>
      </c>
      <c r="Q540" s="21">
        <f>SUMIF('On Orders'!$B:$B,$C540,'On Orders'!E:E)</f>
        <v>0</v>
      </c>
      <c r="R540" s="22">
        <f>SUMIF('On Orders'!$B:$B,$C540,'On Orders'!F:F)</f>
        <v>0</v>
      </c>
      <c r="S540" s="22">
        <f>SUMIF('On Orders'!$B:$B,$C540,'On Orders'!G:G)</f>
        <v>0</v>
      </c>
      <c r="T540" s="22">
        <f>SUMIF('On Orders'!$B:$B,$C540,'On Orders'!H:H)</f>
        <v>0</v>
      </c>
      <c r="U540" s="3">
        <f>IFERROR(VLOOKUP(B:B,'[1]SI vs ST'!$B:$P,15,0),0)</f>
        <v>0</v>
      </c>
      <c r="V540" s="3" cm="1">
        <f t="array" ref="V540">IFERROR(VLOOKUP(_xlfn.SINGLE(B:B),'[1]Pivot ST'!$D:$QP,{6,7,8,9,10,11},0),0)</f>
        <v>0</v>
      </c>
      <c r="W540" s="3"/>
      <c r="X540" s="3"/>
      <c r="Y540" s="3"/>
      <c r="Z540" s="3"/>
      <c r="AA540" s="3"/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1">
        <f t="shared" si="248"/>
        <v>-188</v>
      </c>
      <c r="AH540" s="26">
        <f t="shared" si="249"/>
        <v>0</v>
      </c>
      <c r="AI540" s="26">
        <f t="shared" si="250"/>
        <v>0</v>
      </c>
      <c r="AJ540" s="26">
        <f t="shared" si="251"/>
        <v>0</v>
      </c>
      <c r="AK540" s="26">
        <f t="shared" si="252"/>
        <v>0</v>
      </c>
      <c r="AL540" s="26">
        <f t="shared" si="253"/>
        <v>0</v>
      </c>
      <c r="AM540" s="30">
        <f t="shared" si="254"/>
        <v>0</v>
      </c>
      <c r="AN540" s="30">
        <f t="shared" si="255"/>
        <v>0</v>
      </c>
      <c r="AO540" s="30">
        <f t="shared" si="256"/>
        <v>0</v>
      </c>
      <c r="AP540" s="30">
        <f t="shared" si="257"/>
        <v>0</v>
      </c>
      <c r="AQ540" s="30">
        <f t="shared" si="258"/>
        <v>0</v>
      </c>
      <c r="AR540" s="30">
        <f t="shared" si="259"/>
        <v>0</v>
      </c>
      <c r="AS540" s="22">
        <f t="shared" si="247"/>
        <v>0</v>
      </c>
      <c r="AT540" s="112">
        <f t="shared" si="260"/>
        <v>0</v>
      </c>
      <c r="AU540" s="112">
        <f t="shared" si="261"/>
        <v>0</v>
      </c>
      <c r="AV540" s="112">
        <f t="shared" si="262"/>
        <v>0</v>
      </c>
      <c r="AW540" s="112">
        <f t="shared" si="263"/>
        <v>0</v>
      </c>
      <c r="AX540" s="112">
        <f t="shared" si="264"/>
        <v>0</v>
      </c>
      <c r="AY540" s="112">
        <f t="shared" si="265"/>
        <v>0</v>
      </c>
      <c r="AZ540" s="112">
        <f t="shared" si="266"/>
        <v>0</v>
      </c>
      <c r="BA540" s="112">
        <f t="shared" si="267"/>
        <v>0</v>
      </c>
      <c r="BB540" s="112">
        <f t="shared" si="268"/>
        <v>0</v>
      </c>
      <c r="BC540" s="112">
        <f t="shared" si="269"/>
        <v>0</v>
      </c>
      <c r="BD540" s="112">
        <f t="shared" si="270"/>
        <v>0</v>
      </c>
      <c r="BE540" s="112">
        <f t="shared" si="271"/>
        <v>0</v>
      </c>
      <c r="BG540" s="112"/>
      <c r="BH540" s="184"/>
    </row>
    <row r="541" spans="1:60" x14ac:dyDescent="0.2">
      <c r="A541" t="s">
        <v>104</v>
      </c>
      <c r="B541" t="s">
        <v>1567</v>
      </c>
      <c r="C541" s="2" t="s">
        <v>1568</v>
      </c>
      <c r="D541" s="2" t="s">
        <v>1569</v>
      </c>
      <c r="E541" s="2" t="s">
        <v>1570</v>
      </c>
      <c r="F541" s="2" t="s">
        <v>3862</v>
      </c>
      <c r="G541" s="2" t="s">
        <v>212</v>
      </c>
      <c r="H541" s="2" t="s">
        <v>46</v>
      </c>
      <c r="I541" s="2" t="s">
        <v>1129</v>
      </c>
      <c r="J541" s="2" t="s">
        <v>3995</v>
      </c>
      <c r="K541" s="3">
        <v>188</v>
      </c>
      <c r="L541" s="25">
        <v>301.12</v>
      </c>
      <c r="M541" s="2" t="s">
        <v>2204</v>
      </c>
      <c r="N541" s="2" t="s">
        <v>66</v>
      </c>
      <c r="O541" s="3">
        <v>3</v>
      </c>
      <c r="P541" s="3">
        <v>0</v>
      </c>
      <c r="Q541" s="21">
        <f>SUMIF('On Orders'!$B:$B,$C541,'On Orders'!E:E)</f>
        <v>0</v>
      </c>
      <c r="R541" s="22">
        <f>SUMIF('On Orders'!$B:$B,$C541,'On Orders'!F:F)</f>
        <v>0</v>
      </c>
      <c r="S541" s="22">
        <f>SUMIF('On Orders'!$B:$B,$C541,'On Orders'!G:G)</f>
        <v>0</v>
      </c>
      <c r="T541" s="22">
        <f>SUMIF('On Orders'!$B:$B,$C541,'On Orders'!H:H)</f>
        <v>0</v>
      </c>
      <c r="U541" s="3">
        <f>IFERROR(VLOOKUP(B:B,'[1]SI vs ST'!$B:$P,15,0),0)</f>
        <v>0</v>
      </c>
      <c r="V541" s="3" cm="1">
        <f t="array" ref="V541">IFERROR(VLOOKUP(_xlfn.SINGLE(B:B),'[1]Pivot ST'!$D:$QP,{6,7,8,9,10,11},0),0)</f>
        <v>0</v>
      </c>
      <c r="W541" s="3"/>
      <c r="X541" s="3"/>
      <c r="Y541" s="3"/>
      <c r="Z541" s="3"/>
      <c r="AA541" s="3"/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1">
        <f t="shared" si="248"/>
        <v>-185</v>
      </c>
      <c r="AH541" s="26">
        <f t="shared" si="249"/>
        <v>0</v>
      </c>
      <c r="AI541" s="26">
        <f t="shared" si="250"/>
        <v>0</v>
      </c>
      <c r="AJ541" s="26">
        <f t="shared" si="251"/>
        <v>0</v>
      </c>
      <c r="AK541" s="26">
        <f t="shared" si="252"/>
        <v>0</v>
      </c>
      <c r="AL541" s="26">
        <f t="shared" si="253"/>
        <v>0</v>
      </c>
      <c r="AM541" s="30">
        <f t="shared" si="254"/>
        <v>0</v>
      </c>
      <c r="AN541" s="30">
        <f t="shared" si="255"/>
        <v>0</v>
      </c>
      <c r="AO541" s="30">
        <f t="shared" si="256"/>
        <v>0</v>
      </c>
      <c r="AP541" s="30">
        <f t="shared" si="257"/>
        <v>0</v>
      </c>
      <c r="AQ541" s="30">
        <f t="shared" si="258"/>
        <v>0</v>
      </c>
      <c r="AR541" s="30">
        <f t="shared" si="259"/>
        <v>0</v>
      </c>
      <c r="AS541" s="22">
        <f t="shared" si="247"/>
        <v>0</v>
      </c>
      <c r="AT541" s="112">
        <f t="shared" si="260"/>
        <v>0</v>
      </c>
      <c r="AU541" s="112">
        <f t="shared" si="261"/>
        <v>0</v>
      </c>
      <c r="AV541" s="112">
        <f t="shared" si="262"/>
        <v>0</v>
      </c>
      <c r="AW541" s="112">
        <f t="shared" si="263"/>
        <v>0</v>
      </c>
      <c r="AX541" s="112">
        <f t="shared" si="264"/>
        <v>0</v>
      </c>
      <c r="AY541" s="112">
        <f t="shared" si="265"/>
        <v>0</v>
      </c>
      <c r="AZ541" s="112">
        <f t="shared" si="266"/>
        <v>0</v>
      </c>
      <c r="BA541" s="112">
        <f t="shared" si="267"/>
        <v>0</v>
      </c>
      <c r="BB541" s="112">
        <f t="shared" si="268"/>
        <v>0</v>
      </c>
      <c r="BC541" s="112">
        <f t="shared" si="269"/>
        <v>0</v>
      </c>
      <c r="BD541" s="112">
        <f t="shared" si="270"/>
        <v>0</v>
      </c>
      <c r="BE541" s="112">
        <f t="shared" si="271"/>
        <v>0</v>
      </c>
      <c r="BG541" s="112"/>
      <c r="BH541" s="184"/>
    </row>
    <row r="542" spans="1:60" x14ac:dyDescent="0.2">
      <c r="A542" t="s">
        <v>104</v>
      </c>
      <c r="B542" t="s">
        <v>1571</v>
      </c>
      <c r="C542" s="2" t="s">
        <v>1572</v>
      </c>
      <c r="D542" s="2" t="s">
        <v>1573</v>
      </c>
      <c r="E542" s="2" t="s">
        <v>1574</v>
      </c>
      <c r="F542" s="2" t="s">
        <v>3862</v>
      </c>
      <c r="G542" s="2" t="s">
        <v>212</v>
      </c>
      <c r="H542" s="2" t="s">
        <v>46</v>
      </c>
      <c r="I542" s="2" t="s">
        <v>1129</v>
      </c>
      <c r="J542" s="2" t="s">
        <v>3995</v>
      </c>
      <c r="K542" s="3">
        <v>188</v>
      </c>
      <c r="L542" s="25">
        <v>391.64</v>
      </c>
      <c r="M542" s="2" t="s">
        <v>2204</v>
      </c>
      <c r="N542" s="2" t="s">
        <v>66</v>
      </c>
      <c r="O542" s="3">
        <v>1</v>
      </c>
      <c r="P542" s="3">
        <v>0</v>
      </c>
      <c r="Q542" s="21">
        <f>SUMIF('On Orders'!$B:$B,$C542,'On Orders'!E:E)</f>
        <v>0</v>
      </c>
      <c r="R542" s="22">
        <f>SUMIF('On Orders'!$B:$B,$C542,'On Orders'!F:F)</f>
        <v>0</v>
      </c>
      <c r="S542" s="22">
        <f>SUMIF('On Orders'!$B:$B,$C542,'On Orders'!G:G)</f>
        <v>0</v>
      </c>
      <c r="T542" s="22">
        <f>SUMIF('On Orders'!$B:$B,$C542,'On Orders'!H:H)</f>
        <v>0</v>
      </c>
      <c r="U542" s="3">
        <f>IFERROR(VLOOKUP(B:B,'[1]SI vs ST'!$B:$P,15,0),0)</f>
        <v>0</v>
      </c>
      <c r="V542" s="3" cm="1">
        <f t="array" ref="V542">IFERROR(VLOOKUP(_xlfn.SINGLE(B:B),'[1]Pivot ST'!$D:$QP,{6,7,8,9,10,11},0),0)</f>
        <v>0</v>
      </c>
      <c r="W542" s="3"/>
      <c r="X542" s="3"/>
      <c r="Y542" s="3"/>
      <c r="Z542" s="3"/>
      <c r="AA542" s="3"/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1">
        <f t="shared" si="248"/>
        <v>-187</v>
      </c>
      <c r="AH542" s="26">
        <f t="shared" si="249"/>
        <v>0</v>
      </c>
      <c r="AI542" s="26">
        <f t="shared" si="250"/>
        <v>0</v>
      </c>
      <c r="AJ542" s="26">
        <f t="shared" si="251"/>
        <v>0</v>
      </c>
      <c r="AK542" s="26">
        <f t="shared" si="252"/>
        <v>0</v>
      </c>
      <c r="AL542" s="26">
        <f t="shared" si="253"/>
        <v>0</v>
      </c>
      <c r="AM542" s="30">
        <f t="shared" si="254"/>
        <v>0</v>
      </c>
      <c r="AN542" s="30">
        <f t="shared" si="255"/>
        <v>0</v>
      </c>
      <c r="AO542" s="30">
        <f t="shared" si="256"/>
        <v>0</v>
      </c>
      <c r="AP542" s="30">
        <f t="shared" si="257"/>
        <v>0</v>
      </c>
      <c r="AQ542" s="30">
        <f t="shared" si="258"/>
        <v>0</v>
      </c>
      <c r="AR542" s="30">
        <f t="shared" si="259"/>
        <v>0</v>
      </c>
      <c r="AS542" s="22">
        <f t="shared" si="247"/>
        <v>0</v>
      </c>
      <c r="AT542" s="112">
        <f t="shared" si="260"/>
        <v>0</v>
      </c>
      <c r="AU542" s="112">
        <f t="shared" si="261"/>
        <v>0</v>
      </c>
      <c r="AV542" s="112">
        <f t="shared" si="262"/>
        <v>0</v>
      </c>
      <c r="AW542" s="112">
        <f t="shared" si="263"/>
        <v>0</v>
      </c>
      <c r="AX542" s="112">
        <f t="shared" si="264"/>
        <v>0</v>
      </c>
      <c r="AY542" s="112">
        <f t="shared" si="265"/>
        <v>0</v>
      </c>
      <c r="AZ542" s="112">
        <f t="shared" si="266"/>
        <v>0</v>
      </c>
      <c r="BA542" s="112">
        <f t="shared" si="267"/>
        <v>0</v>
      </c>
      <c r="BB542" s="112">
        <f t="shared" si="268"/>
        <v>0</v>
      </c>
      <c r="BC542" s="112">
        <f t="shared" si="269"/>
        <v>0</v>
      </c>
      <c r="BD542" s="112">
        <f t="shared" si="270"/>
        <v>0</v>
      </c>
      <c r="BE542" s="112">
        <f t="shared" si="271"/>
        <v>0</v>
      </c>
      <c r="BG542" s="112"/>
      <c r="BH542" s="184"/>
    </row>
    <row r="543" spans="1:60" x14ac:dyDescent="0.2">
      <c r="A543" t="s">
        <v>104</v>
      </c>
      <c r="B543" t="s">
        <v>1575</v>
      </c>
      <c r="C543" s="2" t="s">
        <v>1576</v>
      </c>
      <c r="D543" s="2">
        <v>856500011868</v>
      </c>
      <c r="E543" s="2" t="s">
        <v>1577</v>
      </c>
      <c r="F543" t="s">
        <v>4152</v>
      </c>
      <c r="G543" s="2" t="s">
        <v>50</v>
      </c>
      <c r="H543" s="2" t="s">
        <v>55</v>
      </c>
      <c r="I543" s="2" t="s">
        <v>1129</v>
      </c>
      <c r="J543" s="2" t="s">
        <v>3995</v>
      </c>
      <c r="K543" s="3">
        <v>188</v>
      </c>
      <c r="L543" s="25">
        <v>421.81</v>
      </c>
      <c r="M543" s="2" t="s">
        <v>2204</v>
      </c>
      <c r="N543" s="2" t="s">
        <v>66</v>
      </c>
      <c r="O543" s="3">
        <v>214</v>
      </c>
      <c r="P543" s="3">
        <v>136</v>
      </c>
      <c r="Q543" s="21">
        <f>SUMIF('On Orders'!$B:$B,$C543,'On Orders'!E:E)</f>
        <v>0</v>
      </c>
      <c r="R543" s="22">
        <f>SUMIF('On Orders'!$B:$B,$C543,'On Orders'!F:F)</f>
        <v>0</v>
      </c>
      <c r="S543" s="22">
        <f>SUMIF('On Orders'!$B:$B,$C543,'On Orders'!G:G)</f>
        <v>0</v>
      </c>
      <c r="T543" s="22">
        <f>SUMIF('On Orders'!$B:$B,$C543,'On Orders'!H:H)</f>
        <v>0</v>
      </c>
      <c r="U543" s="3">
        <f>IFERROR(VLOOKUP(B:B,'[1]SI vs ST'!$B:$P,15,0),0)</f>
        <v>5</v>
      </c>
      <c r="V543" s="3" cm="1">
        <f t="array" ref="V543:AA543">IFERROR(VLOOKUP(_xlfn.SINGLE(B:B),'[1]Pivot ST'!$D:$QP,{6,7,8,9,10,11},0),0)</f>
        <v>13</v>
      </c>
      <c r="W543" s="3">
        <v>2</v>
      </c>
      <c r="X543" s="3">
        <v>2</v>
      </c>
      <c r="Y543" s="3">
        <v>2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1">
        <f t="shared" si="248"/>
        <v>162</v>
      </c>
      <c r="AH543" s="26">
        <f t="shared" si="249"/>
        <v>162</v>
      </c>
      <c r="AI543" s="26">
        <f t="shared" si="250"/>
        <v>162</v>
      </c>
      <c r="AJ543" s="26">
        <f t="shared" si="251"/>
        <v>162</v>
      </c>
      <c r="AK543" s="26">
        <f t="shared" si="252"/>
        <v>162</v>
      </c>
      <c r="AL543" s="26">
        <f t="shared" si="253"/>
        <v>162</v>
      </c>
      <c r="AM543" s="30">
        <f t="shared" si="254"/>
        <v>0</v>
      </c>
      <c r="AN543" s="30">
        <f t="shared" si="255"/>
        <v>0</v>
      </c>
      <c r="AO543" s="30">
        <f t="shared" si="256"/>
        <v>0</v>
      </c>
      <c r="AP543" s="30">
        <f t="shared" si="257"/>
        <v>0</v>
      </c>
      <c r="AQ543" s="30">
        <f t="shared" si="258"/>
        <v>0</v>
      </c>
      <c r="AR543" s="30">
        <f t="shared" si="259"/>
        <v>0</v>
      </c>
      <c r="AS543" s="22">
        <f t="shared" ref="AS543:AS606" si="272">SUM(AM543:AR543)</f>
        <v>0</v>
      </c>
      <c r="AT543" s="112">
        <f t="shared" si="260"/>
        <v>2109.0500000000002</v>
      </c>
      <c r="AU543" s="112">
        <f t="shared" si="261"/>
        <v>5483.53</v>
      </c>
      <c r="AV543" s="112">
        <f t="shared" si="262"/>
        <v>843.62</v>
      </c>
      <c r="AW543" s="112">
        <f t="shared" si="263"/>
        <v>843.62</v>
      </c>
      <c r="AX543" s="112">
        <f t="shared" si="264"/>
        <v>843.62</v>
      </c>
      <c r="AY543" s="112">
        <f t="shared" si="265"/>
        <v>0</v>
      </c>
      <c r="AZ543" s="112">
        <f t="shared" si="266"/>
        <v>0</v>
      </c>
      <c r="BA543" s="112">
        <f t="shared" si="267"/>
        <v>0</v>
      </c>
      <c r="BB543" s="112">
        <f t="shared" si="268"/>
        <v>0</v>
      </c>
      <c r="BC543" s="112">
        <f t="shared" si="269"/>
        <v>0</v>
      </c>
      <c r="BD543" s="112">
        <f t="shared" si="270"/>
        <v>0</v>
      </c>
      <c r="BE543" s="112">
        <f t="shared" si="271"/>
        <v>0</v>
      </c>
      <c r="BG543" s="112"/>
      <c r="BH543" s="184"/>
    </row>
    <row r="544" spans="1:60" x14ac:dyDescent="0.2">
      <c r="A544" t="s">
        <v>104</v>
      </c>
      <c r="B544" t="s">
        <v>1578</v>
      </c>
      <c r="C544" s="2" t="s">
        <v>1579</v>
      </c>
      <c r="D544" s="2" t="s">
        <v>1580</v>
      </c>
      <c r="E544" s="2" t="s">
        <v>1581</v>
      </c>
      <c r="F544" t="s">
        <v>4152</v>
      </c>
      <c r="G544" s="2" t="s">
        <v>50</v>
      </c>
      <c r="H544" s="2" t="s">
        <v>1243</v>
      </c>
      <c r="I544" s="2" t="s">
        <v>1129</v>
      </c>
      <c r="J544" s="2" t="s">
        <v>3995</v>
      </c>
      <c r="K544" s="3">
        <v>188</v>
      </c>
      <c r="L544" s="25">
        <v>1025.26</v>
      </c>
      <c r="M544" s="2" t="s">
        <v>2204</v>
      </c>
      <c r="N544" s="2" t="s">
        <v>66</v>
      </c>
      <c r="O544" s="3">
        <v>24</v>
      </c>
      <c r="P544" s="3">
        <v>0</v>
      </c>
      <c r="Q544" s="21">
        <f>SUMIF('On Orders'!$B:$B,$C544,'On Orders'!E:E)</f>
        <v>0</v>
      </c>
      <c r="R544" s="22">
        <f>SUMIF('On Orders'!$B:$B,$C544,'On Orders'!F:F)</f>
        <v>0</v>
      </c>
      <c r="S544" s="22">
        <f>SUMIF('On Orders'!$B:$B,$C544,'On Orders'!G:G)</f>
        <v>0</v>
      </c>
      <c r="T544" s="22">
        <f>SUMIF('On Orders'!$B:$B,$C544,'On Orders'!H:H)</f>
        <v>0</v>
      </c>
      <c r="U544" s="3">
        <f>IFERROR(VLOOKUP(B:B,'[1]SI vs ST'!$B:$P,15,0),0)</f>
        <v>0</v>
      </c>
      <c r="V544" s="3" cm="1">
        <f t="array" ref="V544:AA544">IFERROR(VLOOKUP(_xlfn.SINGLE(B:B),'[1]Pivot ST'!$D:$QP,{6,7,8,9,10,11},0),0)</f>
        <v>1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1">
        <f t="shared" si="248"/>
        <v>-164</v>
      </c>
      <c r="AH544" s="26">
        <f t="shared" si="249"/>
        <v>0</v>
      </c>
      <c r="AI544" s="26">
        <f t="shared" si="250"/>
        <v>0</v>
      </c>
      <c r="AJ544" s="26">
        <f t="shared" si="251"/>
        <v>0</v>
      </c>
      <c r="AK544" s="26">
        <f t="shared" si="252"/>
        <v>0</v>
      </c>
      <c r="AL544" s="26">
        <f t="shared" si="253"/>
        <v>0</v>
      </c>
      <c r="AM544" s="30">
        <f t="shared" si="254"/>
        <v>0</v>
      </c>
      <c r="AN544" s="30">
        <f t="shared" si="255"/>
        <v>0</v>
      </c>
      <c r="AO544" s="30">
        <f t="shared" si="256"/>
        <v>0</v>
      </c>
      <c r="AP544" s="30">
        <f t="shared" si="257"/>
        <v>0</v>
      </c>
      <c r="AQ544" s="30">
        <f t="shared" si="258"/>
        <v>0</v>
      </c>
      <c r="AR544" s="30">
        <f t="shared" si="259"/>
        <v>0</v>
      </c>
      <c r="AS544" s="22">
        <f t="shared" si="272"/>
        <v>0</v>
      </c>
      <c r="AT544" s="112">
        <f t="shared" si="260"/>
        <v>0</v>
      </c>
      <c r="AU544" s="112">
        <f t="shared" si="261"/>
        <v>1025.26</v>
      </c>
      <c r="AV544" s="112">
        <f t="shared" si="262"/>
        <v>0</v>
      </c>
      <c r="AW544" s="112">
        <f t="shared" si="263"/>
        <v>0</v>
      </c>
      <c r="AX544" s="112">
        <f t="shared" si="264"/>
        <v>0</v>
      </c>
      <c r="AY544" s="112">
        <f t="shared" si="265"/>
        <v>0</v>
      </c>
      <c r="AZ544" s="112">
        <f t="shared" si="266"/>
        <v>0</v>
      </c>
      <c r="BA544" s="112">
        <f t="shared" si="267"/>
        <v>0</v>
      </c>
      <c r="BB544" s="112">
        <f t="shared" si="268"/>
        <v>0</v>
      </c>
      <c r="BC544" s="112">
        <f t="shared" si="269"/>
        <v>0</v>
      </c>
      <c r="BD544" s="112">
        <f t="shared" si="270"/>
        <v>0</v>
      </c>
      <c r="BE544" s="112">
        <f t="shared" si="271"/>
        <v>0</v>
      </c>
      <c r="BG544" s="112"/>
      <c r="BH544" s="184"/>
    </row>
    <row r="545" spans="1:60" x14ac:dyDescent="0.2">
      <c r="A545" t="s">
        <v>1582</v>
      </c>
      <c r="B545" t="s">
        <v>1583</v>
      </c>
      <c r="C545" s="2" t="s">
        <v>1584</v>
      </c>
      <c r="D545" s="2" t="s">
        <v>1585</v>
      </c>
      <c r="E545" s="2" t="s">
        <v>1586</v>
      </c>
      <c r="F545" s="2" t="s">
        <v>24</v>
      </c>
      <c r="G545" s="2" t="s">
        <v>1587</v>
      </c>
      <c r="H545" s="2" t="s">
        <v>1588</v>
      </c>
      <c r="I545" s="2" t="s">
        <v>1129</v>
      </c>
      <c r="J545" s="2" t="s">
        <v>3995</v>
      </c>
      <c r="K545" s="3">
        <v>188</v>
      </c>
      <c r="L545" s="25">
        <v>100</v>
      </c>
      <c r="M545" s="2" t="s">
        <v>2204</v>
      </c>
      <c r="N545" s="2" t="s">
        <v>66</v>
      </c>
      <c r="O545" s="3">
        <v>0</v>
      </c>
      <c r="P545" s="3">
        <v>0</v>
      </c>
      <c r="Q545" s="21">
        <f>SUMIF('On Orders'!$B:$B,$C545,'On Orders'!E:E)</f>
        <v>0</v>
      </c>
      <c r="R545" s="22">
        <f>SUMIF('On Orders'!$B:$B,$C545,'On Orders'!F:F)</f>
        <v>0</v>
      </c>
      <c r="S545" s="22">
        <f>SUMIF('On Orders'!$B:$B,$C545,'On Orders'!G:G)</f>
        <v>0</v>
      </c>
      <c r="T545" s="22">
        <f>SUMIF('On Orders'!$B:$B,$C545,'On Orders'!H:H)</f>
        <v>0</v>
      </c>
      <c r="U545" s="3">
        <f>IFERROR(VLOOKUP(B:B,'[1]SI vs ST'!$B:$P,15,0),0)</f>
        <v>0</v>
      </c>
      <c r="V545" s="3" cm="1">
        <f t="array" ref="V545">IFERROR(VLOOKUP(_xlfn.SINGLE(B:B),'[1]Pivot ST'!$D:$QP,{6,7,8,9,10,11},0),0)</f>
        <v>0</v>
      </c>
      <c r="W545" s="3"/>
      <c r="X545" s="3"/>
      <c r="Y545" s="3"/>
      <c r="Z545" s="3"/>
      <c r="AA545" s="3"/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1">
        <f t="shared" si="248"/>
        <v>-188</v>
      </c>
      <c r="AH545" s="26">
        <f t="shared" si="249"/>
        <v>0</v>
      </c>
      <c r="AI545" s="26">
        <f t="shared" si="250"/>
        <v>0</v>
      </c>
      <c r="AJ545" s="26">
        <f t="shared" si="251"/>
        <v>0</v>
      </c>
      <c r="AK545" s="26">
        <f t="shared" si="252"/>
        <v>0</v>
      </c>
      <c r="AL545" s="26">
        <f t="shared" si="253"/>
        <v>0</v>
      </c>
      <c r="AM545" s="30">
        <f t="shared" si="254"/>
        <v>0</v>
      </c>
      <c r="AN545" s="30">
        <f t="shared" si="255"/>
        <v>0</v>
      </c>
      <c r="AO545" s="30">
        <f t="shared" si="256"/>
        <v>0</v>
      </c>
      <c r="AP545" s="30">
        <f t="shared" si="257"/>
        <v>0</v>
      </c>
      <c r="AQ545" s="30">
        <f t="shared" si="258"/>
        <v>0</v>
      </c>
      <c r="AR545" s="30">
        <f t="shared" si="259"/>
        <v>0</v>
      </c>
      <c r="AS545" s="22">
        <f t="shared" si="272"/>
        <v>0</v>
      </c>
      <c r="AT545" s="112">
        <f t="shared" si="260"/>
        <v>0</v>
      </c>
      <c r="AU545" s="112">
        <f t="shared" si="261"/>
        <v>0</v>
      </c>
      <c r="AV545" s="112">
        <f t="shared" si="262"/>
        <v>0</v>
      </c>
      <c r="AW545" s="112">
        <f t="shared" si="263"/>
        <v>0</v>
      </c>
      <c r="AX545" s="112">
        <f t="shared" si="264"/>
        <v>0</v>
      </c>
      <c r="AY545" s="112">
        <f t="shared" si="265"/>
        <v>0</v>
      </c>
      <c r="AZ545" s="112">
        <f t="shared" si="266"/>
        <v>0</v>
      </c>
      <c r="BA545" s="112">
        <f t="shared" si="267"/>
        <v>0</v>
      </c>
      <c r="BB545" s="112">
        <f t="shared" si="268"/>
        <v>0</v>
      </c>
      <c r="BC545" s="112">
        <f t="shared" si="269"/>
        <v>0</v>
      </c>
      <c r="BD545" s="112">
        <f t="shared" si="270"/>
        <v>0</v>
      </c>
      <c r="BE545" s="112">
        <f t="shared" si="271"/>
        <v>0</v>
      </c>
      <c r="BG545" s="112"/>
      <c r="BH545" s="184"/>
    </row>
    <row r="546" spans="1:60" x14ac:dyDescent="0.2">
      <c r="A546" t="s">
        <v>1190</v>
      </c>
      <c r="B546" t="s">
        <v>1589</v>
      </c>
      <c r="C546" s="2" t="s">
        <v>1590</v>
      </c>
      <c r="D546" s="2" t="s">
        <v>1591</v>
      </c>
      <c r="E546" s="2" t="s">
        <v>1592</v>
      </c>
      <c r="F546" s="2" t="s">
        <v>60</v>
      </c>
      <c r="G546" s="2" t="s">
        <v>79</v>
      </c>
      <c r="H546" s="2" t="s">
        <v>1593</v>
      </c>
      <c r="I546" s="2" t="s">
        <v>1129</v>
      </c>
      <c r="J546" s="2" t="s">
        <v>3995</v>
      </c>
      <c r="K546" s="3">
        <v>188</v>
      </c>
      <c r="L546" s="25">
        <v>844.22</v>
      </c>
      <c r="M546" s="2" t="s">
        <v>2204</v>
      </c>
      <c r="N546" s="2" t="s">
        <v>66</v>
      </c>
      <c r="O546" s="3">
        <v>3</v>
      </c>
      <c r="P546" s="3">
        <v>0</v>
      </c>
      <c r="Q546" s="21">
        <f>SUMIF('On Orders'!$B:$B,$C546,'On Orders'!E:E)</f>
        <v>0</v>
      </c>
      <c r="R546" s="22">
        <f>SUMIF('On Orders'!$B:$B,$C546,'On Orders'!F:F)</f>
        <v>0</v>
      </c>
      <c r="S546" s="22">
        <f>SUMIF('On Orders'!$B:$B,$C546,'On Orders'!G:G)</f>
        <v>0</v>
      </c>
      <c r="T546" s="22">
        <f>SUMIF('On Orders'!$B:$B,$C546,'On Orders'!H:H)</f>
        <v>0</v>
      </c>
      <c r="U546" s="3">
        <f>IFERROR(VLOOKUP(B:B,'[1]SI vs ST'!$B:$P,15,0),0)</f>
        <v>0</v>
      </c>
      <c r="V546" s="3" cm="1">
        <f t="array" ref="V546">IFERROR(VLOOKUP(_xlfn.SINGLE(B:B),'[1]Pivot ST'!$D:$QP,{6,7,8,9,10,11},0),0)</f>
        <v>0</v>
      </c>
      <c r="W546" s="3"/>
      <c r="X546" s="3"/>
      <c r="Y546" s="3"/>
      <c r="Z546" s="3"/>
      <c r="AA546" s="3"/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1">
        <f t="shared" si="248"/>
        <v>-185</v>
      </c>
      <c r="AH546" s="26">
        <f t="shared" si="249"/>
        <v>0</v>
      </c>
      <c r="AI546" s="26">
        <f t="shared" si="250"/>
        <v>0</v>
      </c>
      <c r="AJ546" s="26">
        <f t="shared" si="251"/>
        <v>0</v>
      </c>
      <c r="AK546" s="26">
        <f t="shared" si="252"/>
        <v>0</v>
      </c>
      <c r="AL546" s="26">
        <f t="shared" si="253"/>
        <v>0</v>
      </c>
      <c r="AM546" s="30">
        <f t="shared" si="254"/>
        <v>0</v>
      </c>
      <c r="AN546" s="30">
        <f t="shared" si="255"/>
        <v>0</v>
      </c>
      <c r="AO546" s="30">
        <f t="shared" si="256"/>
        <v>0</v>
      </c>
      <c r="AP546" s="30">
        <f t="shared" si="257"/>
        <v>0</v>
      </c>
      <c r="AQ546" s="30">
        <f t="shared" si="258"/>
        <v>0</v>
      </c>
      <c r="AR546" s="30">
        <f t="shared" si="259"/>
        <v>0</v>
      </c>
      <c r="AS546" s="22">
        <f t="shared" si="272"/>
        <v>0</v>
      </c>
      <c r="AT546" s="112">
        <f t="shared" si="260"/>
        <v>0</v>
      </c>
      <c r="AU546" s="112">
        <f t="shared" si="261"/>
        <v>0</v>
      </c>
      <c r="AV546" s="112">
        <f t="shared" si="262"/>
        <v>0</v>
      </c>
      <c r="AW546" s="112">
        <f t="shared" si="263"/>
        <v>0</v>
      </c>
      <c r="AX546" s="112">
        <f t="shared" si="264"/>
        <v>0</v>
      </c>
      <c r="AY546" s="112">
        <f t="shared" si="265"/>
        <v>0</v>
      </c>
      <c r="AZ546" s="112">
        <f t="shared" si="266"/>
        <v>0</v>
      </c>
      <c r="BA546" s="112">
        <f t="shared" si="267"/>
        <v>0</v>
      </c>
      <c r="BB546" s="112">
        <f t="shared" si="268"/>
        <v>0</v>
      </c>
      <c r="BC546" s="112">
        <f t="shared" si="269"/>
        <v>0</v>
      </c>
      <c r="BD546" s="112">
        <f t="shared" si="270"/>
        <v>0</v>
      </c>
      <c r="BE546" s="112">
        <f t="shared" si="271"/>
        <v>0</v>
      </c>
      <c r="BG546" s="112"/>
      <c r="BH546" s="184"/>
    </row>
    <row r="547" spans="1:60" x14ac:dyDescent="0.2">
      <c r="A547" t="s">
        <v>1190</v>
      </c>
      <c r="B547" t="s">
        <v>1594</v>
      </c>
      <c r="C547" s="2" t="s">
        <v>1595</v>
      </c>
      <c r="D547" s="2" t="s">
        <v>1596</v>
      </c>
      <c r="E547" s="2" t="s">
        <v>1597</v>
      </c>
      <c r="F547" s="2" t="s">
        <v>60</v>
      </c>
      <c r="G547" s="2" t="s">
        <v>79</v>
      </c>
      <c r="H547" s="2" t="s">
        <v>1598</v>
      </c>
      <c r="I547" s="2" t="s">
        <v>1129</v>
      </c>
      <c r="J547" s="2" t="s">
        <v>3995</v>
      </c>
      <c r="K547" s="3">
        <v>188</v>
      </c>
      <c r="L547" s="25">
        <v>844.22</v>
      </c>
      <c r="M547" s="2" t="s">
        <v>2204</v>
      </c>
      <c r="N547" s="2" t="s">
        <v>66</v>
      </c>
      <c r="O547" s="3">
        <v>2</v>
      </c>
      <c r="P547" s="3">
        <v>0</v>
      </c>
      <c r="Q547" s="21">
        <f>SUMIF('On Orders'!$B:$B,$C547,'On Orders'!E:E)</f>
        <v>0</v>
      </c>
      <c r="R547" s="22">
        <f>SUMIF('On Orders'!$B:$B,$C547,'On Orders'!F:F)</f>
        <v>0</v>
      </c>
      <c r="S547" s="22">
        <f>SUMIF('On Orders'!$B:$B,$C547,'On Orders'!G:G)</f>
        <v>0</v>
      </c>
      <c r="T547" s="22">
        <f>SUMIF('On Orders'!$B:$B,$C547,'On Orders'!H:H)</f>
        <v>0</v>
      </c>
      <c r="U547" s="3">
        <f>IFERROR(VLOOKUP(B:B,'[1]SI vs ST'!$B:$P,15,0),0)</f>
        <v>0</v>
      </c>
      <c r="V547" s="3" cm="1">
        <f t="array" ref="V547">IFERROR(VLOOKUP(_xlfn.SINGLE(B:B),'[1]Pivot ST'!$D:$QP,{6,7,8,9,10,11},0),0)</f>
        <v>0</v>
      </c>
      <c r="W547" s="3"/>
      <c r="X547" s="3"/>
      <c r="Y547" s="3"/>
      <c r="Z547" s="3"/>
      <c r="AA547" s="3"/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1">
        <f t="shared" si="248"/>
        <v>-186</v>
      </c>
      <c r="AH547" s="26">
        <f t="shared" si="249"/>
        <v>0</v>
      </c>
      <c r="AI547" s="26">
        <f t="shared" si="250"/>
        <v>0</v>
      </c>
      <c r="AJ547" s="26">
        <f t="shared" si="251"/>
        <v>0</v>
      </c>
      <c r="AK547" s="26">
        <f t="shared" si="252"/>
        <v>0</v>
      </c>
      <c r="AL547" s="26">
        <f t="shared" si="253"/>
        <v>0</v>
      </c>
      <c r="AM547" s="30">
        <f t="shared" si="254"/>
        <v>0</v>
      </c>
      <c r="AN547" s="30">
        <f t="shared" si="255"/>
        <v>0</v>
      </c>
      <c r="AO547" s="30">
        <f t="shared" si="256"/>
        <v>0</v>
      </c>
      <c r="AP547" s="30">
        <f t="shared" si="257"/>
        <v>0</v>
      </c>
      <c r="AQ547" s="30">
        <f t="shared" si="258"/>
        <v>0</v>
      </c>
      <c r="AR547" s="30">
        <f t="shared" si="259"/>
        <v>0</v>
      </c>
      <c r="AS547" s="22">
        <f t="shared" si="272"/>
        <v>0</v>
      </c>
      <c r="AT547" s="112">
        <f t="shared" si="260"/>
        <v>0</v>
      </c>
      <c r="AU547" s="112">
        <f t="shared" si="261"/>
        <v>0</v>
      </c>
      <c r="AV547" s="112">
        <f t="shared" si="262"/>
        <v>0</v>
      </c>
      <c r="AW547" s="112">
        <f t="shared" si="263"/>
        <v>0</v>
      </c>
      <c r="AX547" s="112">
        <f t="shared" si="264"/>
        <v>0</v>
      </c>
      <c r="AY547" s="112">
        <f t="shared" si="265"/>
        <v>0</v>
      </c>
      <c r="AZ547" s="112">
        <f t="shared" si="266"/>
        <v>0</v>
      </c>
      <c r="BA547" s="112">
        <f t="shared" si="267"/>
        <v>0</v>
      </c>
      <c r="BB547" s="112">
        <f t="shared" si="268"/>
        <v>0</v>
      </c>
      <c r="BC547" s="112">
        <f t="shared" si="269"/>
        <v>0</v>
      </c>
      <c r="BD547" s="112">
        <f t="shared" si="270"/>
        <v>0</v>
      </c>
      <c r="BE547" s="112">
        <f t="shared" si="271"/>
        <v>0</v>
      </c>
      <c r="BG547" s="112"/>
      <c r="BH547" s="184"/>
    </row>
    <row r="548" spans="1:60" x14ac:dyDescent="0.2">
      <c r="A548" t="s">
        <v>1190</v>
      </c>
      <c r="B548" t="s">
        <v>1599</v>
      </c>
      <c r="C548" s="2" t="s">
        <v>1600</v>
      </c>
      <c r="D548" s="2" t="s">
        <v>1601</v>
      </c>
      <c r="E548" s="2" t="s">
        <v>1602</v>
      </c>
      <c r="F548" s="2" t="s">
        <v>60</v>
      </c>
      <c r="G548" s="2" t="s">
        <v>109</v>
      </c>
      <c r="H548" s="2" t="s">
        <v>937</v>
      </c>
      <c r="I548" s="2" t="s">
        <v>1129</v>
      </c>
      <c r="J548" s="2" t="s">
        <v>3995</v>
      </c>
      <c r="K548" s="3">
        <v>188</v>
      </c>
      <c r="L548" s="25">
        <v>844.22</v>
      </c>
      <c r="M548" s="2" t="s">
        <v>2204</v>
      </c>
      <c r="N548" s="2" t="s">
        <v>66</v>
      </c>
      <c r="O548" s="3">
        <v>97</v>
      </c>
      <c r="P548" s="3">
        <v>0</v>
      </c>
      <c r="Q548" s="21">
        <f>SUMIF('On Orders'!$B:$B,$C548,'On Orders'!E:E)</f>
        <v>0</v>
      </c>
      <c r="R548" s="22">
        <f>SUMIF('On Orders'!$B:$B,$C548,'On Orders'!F:F)</f>
        <v>0</v>
      </c>
      <c r="S548" s="22">
        <f>SUMIF('On Orders'!$B:$B,$C548,'On Orders'!G:G)</f>
        <v>0</v>
      </c>
      <c r="T548" s="22">
        <f>SUMIF('On Orders'!$B:$B,$C548,'On Orders'!H:H)</f>
        <v>0</v>
      </c>
      <c r="U548" s="3">
        <f>IFERROR(VLOOKUP(B:B,'[1]SI vs ST'!$B:$P,15,0),0)</f>
        <v>3</v>
      </c>
      <c r="V548" s="3" cm="1">
        <f t="array" ref="V548:AA548">IFERROR(VLOOKUP(_xlfn.SINGLE(B:B),'[1]Pivot ST'!$D:$QP,{6,7,8,9,10,11},0),0)</f>
        <v>0</v>
      </c>
      <c r="W548" s="3">
        <v>1</v>
      </c>
      <c r="X548" s="3">
        <v>4</v>
      </c>
      <c r="Y548" s="3">
        <v>4</v>
      </c>
      <c r="Z548" s="3">
        <v>2</v>
      </c>
      <c r="AA548" s="3">
        <v>2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1">
        <f t="shared" si="248"/>
        <v>-93</v>
      </c>
      <c r="AH548" s="26">
        <f t="shared" si="249"/>
        <v>0</v>
      </c>
      <c r="AI548" s="26">
        <f t="shared" si="250"/>
        <v>0</v>
      </c>
      <c r="AJ548" s="26">
        <f t="shared" si="251"/>
        <v>0</v>
      </c>
      <c r="AK548" s="26">
        <f t="shared" si="252"/>
        <v>0</v>
      </c>
      <c r="AL548" s="26">
        <f t="shared" si="253"/>
        <v>0</v>
      </c>
      <c r="AM548" s="30">
        <f t="shared" si="254"/>
        <v>0</v>
      </c>
      <c r="AN548" s="30">
        <f t="shared" si="255"/>
        <v>0</v>
      </c>
      <c r="AO548" s="30">
        <f t="shared" si="256"/>
        <v>0</v>
      </c>
      <c r="AP548" s="30">
        <f t="shared" si="257"/>
        <v>0</v>
      </c>
      <c r="AQ548" s="30">
        <f t="shared" si="258"/>
        <v>0</v>
      </c>
      <c r="AR548" s="30">
        <f t="shared" si="259"/>
        <v>0</v>
      </c>
      <c r="AS548" s="22">
        <f t="shared" si="272"/>
        <v>0</v>
      </c>
      <c r="AT548" s="112">
        <f t="shared" si="260"/>
        <v>2532.66</v>
      </c>
      <c r="AU548" s="112">
        <f t="shared" si="261"/>
        <v>0</v>
      </c>
      <c r="AV548" s="112">
        <f t="shared" si="262"/>
        <v>844.22</v>
      </c>
      <c r="AW548" s="112">
        <f t="shared" si="263"/>
        <v>3376.88</v>
      </c>
      <c r="AX548" s="112">
        <f t="shared" si="264"/>
        <v>3376.88</v>
      </c>
      <c r="AY548" s="112">
        <f t="shared" si="265"/>
        <v>1688.44</v>
      </c>
      <c r="AZ548" s="112">
        <f t="shared" si="266"/>
        <v>1688.44</v>
      </c>
      <c r="BA548" s="112">
        <f t="shared" si="267"/>
        <v>0</v>
      </c>
      <c r="BB548" s="112">
        <f t="shared" si="268"/>
        <v>0</v>
      </c>
      <c r="BC548" s="112">
        <f t="shared" si="269"/>
        <v>0</v>
      </c>
      <c r="BD548" s="112">
        <f t="shared" si="270"/>
        <v>0</v>
      </c>
      <c r="BE548" s="112">
        <f t="shared" si="271"/>
        <v>0</v>
      </c>
      <c r="BG548" s="112"/>
      <c r="BH548" s="184"/>
    </row>
    <row r="549" spans="1:60" x14ac:dyDescent="0.2">
      <c r="A549" t="s">
        <v>1190</v>
      </c>
      <c r="B549" t="s">
        <v>1603</v>
      </c>
      <c r="C549" s="2" t="s">
        <v>1604</v>
      </c>
      <c r="D549" s="2" t="s">
        <v>1605</v>
      </c>
      <c r="E549" s="2" t="s">
        <v>1606</v>
      </c>
      <c r="F549" s="2" t="s">
        <v>60</v>
      </c>
      <c r="G549" s="2" t="s">
        <v>109</v>
      </c>
      <c r="H549" s="2" t="s">
        <v>127</v>
      </c>
      <c r="I549" s="2" t="s">
        <v>1129</v>
      </c>
      <c r="J549" s="2" t="s">
        <v>3995</v>
      </c>
      <c r="K549" s="3">
        <v>188</v>
      </c>
      <c r="L549" s="25">
        <v>844.22</v>
      </c>
      <c r="M549" s="2" t="s">
        <v>2204</v>
      </c>
      <c r="N549" s="2" t="s">
        <v>66</v>
      </c>
      <c r="O549" s="3">
        <v>8</v>
      </c>
      <c r="P549" s="3">
        <v>0</v>
      </c>
      <c r="Q549" s="21">
        <f>SUMIF('On Orders'!$B:$B,$C549,'On Orders'!E:E)</f>
        <v>0</v>
      </c>
      <c r="R549" s="22">
        <f>SUMIF('On Orders'!$B:$B,$C549,'On Orders'!F:F)</f>
        <v>0</v>
      </c>
      <c r="S549" s="22">
        <f>SUMIF('On Orders'!$B:$B,$C549,'On Orders'!G:G)</f>
        <v>0</v>
      </c>
      <c r="T549" s="22">
        <f>SUMIF('On Orders'!$B:$B,$C549,'On Orders'!H:H)</f>
        <v>0</v>
      </c>
      <c r="U549" s="3">
        <f>IFERROR(VLOOKUP(B:B,'[1]SI vs ST'!$B:$P,15,0),0)</f>
        <v>4</v>
      </c>
      <c r="V549" s="3" cm="1">
        <f t="array" ref="V549:AA549">IFERROR(VLOOKUP(_xlfn.SINGLE(B:B),'[1]Pivot ST'!$D:$QP,{6,7,8,9,10,11},0),0)</f>
        <v>4</v>
      </c>
      <c r="W549" s="3">
        <v>1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1">
        <f t="shared" si="248"/>
        <v>-180</v>
      </c>
      <c r="AH549" s="26">
        <f t="shared" si="249"/>
        <v>0</v>
      </c>
      <c r="AI549" s="26">
        <f t="shared" si="250"/>
        <v>0</v>
      </c>
      <c r="AJ549" s="26">
        <f t="shared" si="251"/>
        <v>0</v>
      </c>
      <c r="AK549" s="26">
        <f t="shared" si="252"/>
        <v>0</v>
      </c>
      <c r="AL549" s="26">
        <f t="shared" si="253"/>
        <v>0</v>
      </c>
      <c r="AM549" s="30">
        <f t="shared" si="254"/>
        <v>0</v>
      </c>
      <c r="AN549" s="30">
        <f t="shared" si="255"/>
        <v>0</v>
      </c>
      <c r="AO549" s="30">
        <f t="shared" si="256"/>
        <v>0</v>
      </c>
      <c r="AP549" s="30">
        <f t="shared" si="257"/>
        <v>0</v>
      </c>
      <c r="AQ549" s="30">
        <f t="shared" si="258"/>
        <v>0</v>
      </c>
      <c r="AR549" s="30">
        <f t="shared" si="259"/>
        <v>0</v>
      </c>
      <c r="AS549" s="22">
        <f t="shared" si="272"/>
        <v>0</v>
      </c>
      <c r="AT549" s="112">
        <f t="shared" si="260"/>
        <v>3376.88</v>
      </c>
      <c r="AU549" s="112">
        <f t="shared" si="261"/>
        <v>3376.88</v>
      </c>
      <c r="AV549" s="112">
        <f t="shared" si="262"/>
        <v>844.22</v>
      </c>
      <c r="AW549" s="112">
        <f t="shared" si="263"/>
        <v>0</v>
      </c>
      <c r="AX549" s="112">
        <f t="shared" si="264"/>
        <v>0</v>
      </c>
      <c r="AY549" s="112">
        <f t="shared" si="265"/>
        <v>0</v>
      </c>
      <c r="AZ549" s="112">
        <f t="shared" si="266"/>
        <v>0</v>
      </c>
      <c r="BA549" s="112">
        <f t="shared" si="267"/>
        <v>0</v>
      </c>
      <c r="BB549" s="112">
        <f t="shared" si="268"/>
        <v>0</v>
      </c>
      <c r="BC549" s="112">
        <f t="shared" si="269"/>
        <v>0</v>
      </c>
      <c r="BD549" s="112">
        <f t="shared" si="270"/>
        <v>0</v>
      </c>
      <c r="BE549" s="112">
        <f t="shared" si="271"/>
        <v>0</v>
      </c>
      <c r="BG549" s="112"/>
      <c r="BH549" s="184"/>
    </row>
    <row r="550" spans="1:60" x14ac:dyDescent="0.2">
      <c r="A550" t="s">
        <v>1190</v>
      </c>
      <c r="B550" t="s">
        <v>1607</v>
      </c>
      <c r="C550" s="2" t="s">
        <v>1608</v>
      </c>
      <c r="D550" s="2" t="s">
        <v>1609</v>
      </c>
      <c r="E550" s="2" t="s">
        <v>1610</v>
      </c>
      <c r="F550" s="2" t="s">
        <v>2281</v>
      </c>
      <c r="G550" s="2" t="s">
        <v>475</v>
      </c>
      <c r="H550" s="2" t="s">
        <v>1611</v>
      </c>
      <c r="I550" s="2" t="s">
        <v>1129</v>
      </c>
      <c r="J550" s="2" t="s">
        <v>3995</v>
      </c>
      <c r="K550" s="3">
        <v>188</v>
      </c>
      <c r="L550" s="25">
        <v>602.84</v>
      </c>
      <c r="M550" s="2" t="s">
        <v>2204</v>
      </c>
      <c r="N550" s="2" t="s">
        <v>66</v>
      </c>
      <c r="O550" s="3">
        <v>56</v>
      </c>
      <c r="P550" s="3">
        <v>45</v>
      </c>
      <c r="Q550" s="21">
        <f>SUMIF('On Orders'!$B:$B,$C550,'On Orders'!E:E)</f>
        <v>0</v>
      </c>
      <c r="R550" s="22">
        <f>SUMIF('On Orders'!$B:$B,$C550,'On Orders'!F:F)</f>
        <v>0</v>
      </c>
      <c r="S550" s="22">
        <f>SUMIF('On Orders'!$B:$B,$C550,'On Orders'!G:G)</f>
        <v>0</v>
      </c>
      <c r="T550" s="22">
        <f>SUMIF('On Orders'!$B:$B,$C550,'On Orders'!H:H)</f>
        <v>0</v>
      </c>
      <c r="U550" s="3">
        <f>IFERROR(VLOOKUP(B:B,'[1]SI vs ST'!$B:$P,15,0),0)</f>
        <v>6</v>
      </c>
      <c r="V550" s="3" cm="1">
        <f t="array" ref="V550:AA550">IFERROR(VLOOKUP(_xlfn.SINGLE(B:B),'[1]Pivot ST'!$D:$QP,{6,7,8,9,10,11},0),0)</f>
        <v>3</v>
      </c>
      <c r="W550" s="3">
        <v>1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1">
        <f t="shared" si="248"/>
        <v>-87</v>
      </c>
      <c r="AH550" s="26">
        <f t="shared" si="249"/>
        <v>0</v>
      </c>
      <c r="AI550" s="26">
        <f t="shared" si="250"/>
        <v>0</v>
      </c>
      <c r="AJ550" s="26">
        <f t="shared" si="251"/>
        <v>0</v>
      </c>
      <c r="AK550" s="26">
        <f t="shared" si="252"/>
        <v>0</v>
      </c>
      <c r="AL550" s="26">
        <f t="shared" si="253"/>
        <v>0</v>
      </c>
      <c r="AM550" s="30">
        <f t="shared" si="254"/>
        <v>0</v>
      </c>
      <c r="AN550" s="30">
        <f t="shared" si="255"/>
        <v>0</v>
      </c>
      <c r="AO550" s="30">
        <f t="shared" si="256"/>
        <v>0</v>
      </c>
      <c r="AP550" s="30">
        <f t="shared" si="257"/>
        <v>0</v>
      </c>
      <c r="AQ550" s="30">
        <f t="shared" si="258"/>
        <v>0</v>
      </c>
      <c r="AR550" s="30">
        <f t="shared" si="259"/>
        <v>0</v>
      </c>
      <c r="AS550" s="22">
        <f t="shared" si="272"/>
        <v>0</v>
      </c>
      <c r="AT550" s="112">
        <f t="shared" si="260"/>
        <v>3617.04</v>
      </c>
      <c r="AU550" s="112">
        <f t="shared" si="261"/>
        <v>1808.52</v>
      </c>
      <c r="AV550" s="112">
        <f t="shared" si="262"/>
        <v>602.84</v>
      </c>
      <c r="AW550" s="112">
        <f t="shared" si="263"/>
        <v>0</v>
      </c>
      <c r="AX550" s="112">
        <f t="shared" si="264"/>
        <v>0</v>
      </c>
      <c r="AY550" s="112">
        <f t="shared" si="265"/>
        <v>0</v>
      </c>
      <c r="AZ550" s="112">
        <f t="shared" si="266"/>
        <v>0</v>
      </c>
      <c r="BA550" s="112">
        <f t="shared" si="267"/>
        <v>0</v>
      </c>
      <c r="BB550" s="112">
        <f t="shared" si="268"/>
        <v>0</v>
      </c>
      <c r="BC550" s="112">
        <f t="shared" si="269"/>
        <v>0</v>
      </c>
      <c r="BD550" s="112">
        <f t="shared" si="270"/>
        <v>0</v>
      </c>
      <c r="BE550" s="112">
        <f t="shared" si="271"/>
        <v>0</v>
      </c>
      <c r="BG550" s="112"/>
      <c r="BH550" s="184"/>
    </row>
    <row r="551" spans="1:60" x14ac:dyDescent="0.2">
      <c r="A551" t="s">
        <v>1190</v>
      </c>
      <c r="B551" t="s">
        <v>1612</v>
      </c>
      <c r="C551" s="2" t="s">
        <v>1613</v>
      </c>
      <c r="D551" s="2" t="s">
        <v>1614</v>
      </c>
      <c r="E551" s="2" t="s">
        <v>1615</v>
      </c>
      <c r="F551" s="2" t="s">
        <v>33</v>
      </c>
      <c r="G551" s="2" t="s">
        <v>475</v>
      </c>
      <c r="H551" s="2" t="s">
        <v>1616</v>
      </c>
      <c r="I551" s="2" t="s">
        <v>1129</v>
      </c>
      <c r="J551" s="2" t="s">
        <v>3995</v>
      </c>
      <c r="K551" s="3">
        <v>188</v>
      </c>
      <c r="L551" s="25">
        <v>723.54</v>
      </c>
      <c r="M551" s="2" t="s">
        <v>2204</v>
      </c>
      <c r="N551" s="2" t="s">
        <v>66</v>
      </c>
      <c r="O551" s="3">
        <v>2</v>
      </c>
      <c r="P551" s="3">
        <v>0</v>
      </c>
      <c r="Q551" s="21">
        <f>SUMIF('On Orders'!$B:$B,$C551,'On Orders'!E:E)</f>
        <v>0</v>
      </c>
      <c r="R551" s="22">
        <f>SUMIF('On Orders'!$B:$B,$C551,'On Orders'!F:F)</f>
        <v>0</v>
      </c>
      <c r="S551" s="22">
        <f>SUMIF('On Orders'!$B:$B,$C551,'On Orders'!G:G)</f>
        <v>0</v>
      </c>
      <c r="T551" s="22">
        <f>SUMIF('On Orders'!$B:$B,$C551,'On Orders'!H:H)</f>
        <v>0</v>
      </c>
      <c r="U551" s="3">
        <f>IFERROR(VLOOKUP(B:B,'[1]SI vs ST'!$B:$P,15,0),0)</f>
        <v>2</v>
      </c>
      <c r="V551" s="3" cm="1">
        <f t="array" ref="V551:AA551">IFERROR(VLOOKUP(_xlfn.SINGLE(B:B),'[1]Pivot ST'!$D:$QP,{6,7,8,9,10,11},0),0)</f>
        <v>1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1">
        <f t="shared" si="248"/>
        <v>-186</v>
      </c>
      <c r="AH551" s="26">
        <f t="shared" si="249"/>
        <v>0</v>
      </c>
      <c r="AI551" s="26">
        <f t="shared" si="250"/>
        <v>0</v>
      </c>
      <c r="AJ551" s="26">
        <f t="shared" si="251"/>
        <v>0</v>
      </c>
      <c r="AK551" s="26">
        <f t="shared" si="252"/>
        <v>0</v>
      </c>
      <c r="AL551" s="26">
        <f t="shared" si="253"/>
        <v>0</v>
      </c>
      <c r="AM551" s="30">
        <f t="shared" si="254"/>
        <v>0</v>
      </c>
      <c r="AN551" s="30">
        <f t="shared" si="255"/>
        <v>0</v>
      </c>
      <c r="AO551" s="30">
        <f t="shared" si="256"/>
        <v>0</v>
      </c>
      <c r="AP551" s="30">
        <f t="shared" si="257"/>
        <v>0</v>
      </c>
      <c r="AQ551" s="30">
        <f t="shared" si="258"/>
        <v>0</v>
      </c>
      <c r="AR551" s="30">
        <f t="shared" si="259"/>
        <v>0</v>
      </c>
      <c r="AS551" s="22">
        <f t="shared" si="272"/>
        <v>0</v>
      </c>
      <c r="AT551" s="112">
        <f t="shared" si="260"/>
        <v>1447.08</v>
      </c>
      <c r="AU551" s="112">
        <f t="shared" si="261"/>
        <v>723.54</v>
      </c>
      <c r="AV551" s="112">
        <f t="shared" si="262"/>
        <v>0</v>
      </c>
      <c r="AW551" s="112">
        <f t="shared" si="263"/>
        <v>0</v>
      </c>
      <c r="AX551" s="112">
        <f t="shared" si="264"/>
        <v>0</v>
      </c>
      <c r="AY551" s="112">
        <f t="shared" si="265"/>
        <v>0</v>
      </c>
      <c r="AZ551" s="112">
        <f t="shared" si="266"/>
        <v>0</v>
      </c>
      <c r="BA551" s="112">
        <f t="shared" si="267"/>
        <v>0</v>
      </c>
      <c r="BB551" s="112">
        <f t="shared" si="268"/>
        <v>0</v>
      </c>
      <c r="BC551" s="112">
        <f t="shared" si="269"/>
        <v>0</v>
      </c>
      <c r="BD551" s="112">
        <f t="shared" si="270"/>
        <v>0</v>
      </c>
      <c r="BE551" s="112">
        <f t="shared" si="271"/>
        <v>0</v>
      </c>
      <c r="BG551" s="112"/>
      <c r="BH551" s="184"/>
    </row>
    <row r="552" spans="1:60" x14ac:dyDescent="0.2">
      <c r="A552" t="s">
        <v>1190</v>
      </c>
      <c r="B552" t="s">
        <v>1617</v>
      </c>
      <c r="C552" s="2" t="s">
        <v>1618</v>
      </c>
      <c r="D552" s="2" t="s">
        <v>1619</v>
      </c>
      <c r="E552" s="2" t="s">
        <v>1620</v>
      </c>
      <c r="F552" s="2" t="s">
        <v>4152</v>
      </c>
      <c r="G552" s="2" t="s">
        <v>1621</v>
      </c>
      <c r="H552" s="2" t="s">
        <v>1622</v>
      </c>
      <c r="I552" s="2" t="s">
        <v>1129</v>
      </c>
      <c r="J552" s="2" t="s">
        <v>3995</v>
      </c>
      <c r="K552" s="3">
        <v>188</v>
      </c>
      <c r="L552" s="25">
        <v>1568.36</v>
      </c>
      <c r="M552" s="2" t="s">
        <v>2204</v>
      </c>
      <c r="N552" s="2" t="s">
        <v>66</v>
      </c>
      <c r="O552" s="3">
        <v>4</v>
      </c>
      <c r="P552" s="3">
        <v>0</v>
      </c>
      <c r="Q552" s="21">
        <f>SUMIF('On Orders'!$B:$B,$C552,'On Orders'!E:E)</f>
        <v>0</v>
      </c>
      <c r="R552" s="22">
        <f>SUMIF('On Orders'!$B:$B,$C552,'On Orders'!F:F)</f>
        <v>0</v>
      </c>
      <c r="S552" s="22">
        <f>SUMIF('On Orders'!$B:$B,$C552,'On Orders'!G:G)</f>
        <v>0</v>
      </c>
      <c r="T552" s="22">
        <f>SUMIF('On Orders'!$B:$B,$C552,'On Orders'!H:H)</f>
        <v>0</v>
      </c>
      <c r="U552" s="3">
        <f>IFERROR(VLOOKUP(B:B,'[1]SI vs ST'!$B:$P,15,0),0)</f>
        <v>1</v>
      </c>
      <c r="V552" s="3" cm="1">
        <f t="array" ref="V552">IFERROR(VLOOKUP(_xlfn.SINGLE(B:B),'[1]Pivot ST'!$D:$QP,{6,7,8,9,10,11},0),0)</f>
        <v>0</v>
      </c>
      <c r="W552" s="3"/>
      <c r="X552" s="3"/>
      <c r="Y552" s="3"/>
      <c r="Z552" s="3"/>
      <c r="AA552" s="3"/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1">
        <f t="shared" si="248"/>
        <v>-184</v>
      </c>
      <c r="AH552" s="26">
        <f t="shared" si="249"/>
        <v>0</v>
      </c>
      <c r="AI552" s="26">
        <f t="shared" si="250"/>
        <v>0</v>
      </c>
      <c r="AJ552" s="26">
        <f t="shared" si="251"/>
        <v>0</v>
      </c>
      <c r="AK552" s="26">
        <f t="shared" si="252"/>
        <v>0</v>
      </c>
      <c r="AL552" s="26">
        <f t="shared" si="253"/>
        <v>0</v>
      </c>
      <c r="AM552" s="30">
        <f t="shared" si="254"/>
        <v>0</v>
      </c>
      <c r="AN552" s="30">
        <f t="shared" si="255"/>
        <v>0</v>
      </c>
      <c r="AO552" s="30">
        <f t="shared" si="256"/>
        <v>0</v>
      </c>
      <c r="AP552" s="30">
        <f t="shared" si="257"/>
        <v>0</v>
      </c>
      <c r="AQ552" s="30">
        <f t="shared" si="258"/>
        <v>0</v>
      </c>
      <c r="AR552" s="30">
        <f t="shared" si="259"/>
        <v>0</v>
      </c>
      <c r="AS552" s="22">
        <f t="shared" si="272"/>
        <v>0</v>
      </c>
      <c r="AT552" s="112">
        <f t="shared" si="260"/>
        <v>1568.36</v>
      </c>
      <c r="AU552" s="112">
        <f t="shared" si="261"/>
        <v>0</v>
      </c>
      <c r="AV552" s="112">
        <f t="shared" si="262"/>
        <v>0</v>
      </c>
      <c r="AW552" s="112">
        <f t="shared" si="263"/>
        <v>0</v>
      </c>
      <c r="AX552" s="112">
        <f t="shared" si="264"/>
        <v>0</v>
      </c>
      <c r="AY552" s="112">
        <f t="shared" si="265"/>
        <v>0</v>
      </c>
      <c r="AZ552" s="112">
        <f t="shared" si="266"/>
        <v>0</v>
      </c>
      <c r="BA552" s="112">
        <f t="shared" si="267"/>
        <v>0</v>
      </c>
      <c r="BB552" s="112">
        <f t="shared" si="268"/>
        <v>0</v>
      </c>
      <c r="BC552" s="112">
        <f t="shared" si="269"/>
        <v>0</v>
      </c>
      <c r="BD552" s="112">
        <f t="shared" si="270"/>
        <v>0</v>
      </c>
      <c r="BE552" s="112">
        <f t="shared" si="271"/>
        <v>0</v>
      </c>
      <c r="BG552" s="112"/>
      <c r="BH552" s="184"/>
    </row>
    <row r="553" spans="1:60" x14ac:dyDescent="0.2">
      <c r="A553" t="s">
        <v>1190</v>
      </c>
      <c r="B553" t="s">
        <v>1623</v>
      </c>
      <c r="C553" s="2" t="s">
        <v>1624</v>
      </c>
      <c r="D553" s="2" t="s">
        <v>1625</v>
      </c>
      <c r="E553" s="2" t="s">
        <v>1626</v>
      </c>
      <c r="F553" s="2" t="s">
        <v>33</v>
      </c>
      <c r="G553" s="2" t="s">
        <v>103</v>
      </c>
      <c r="H553" s="2" t="s">
        <v>103</v>
      </c>
      <c r="I553" s="2" t="s">
        <v>1129</v>
      </c>
      <c r="J553" s="2" t="s">
        <v>3995</v>
      </c>
      <c r="K553" s="3">
        <v>188</v>
      </c>
      <c r="L553" s="25">
        <v>482.16</v>
      </c>
      <c r="M553" s="2" t="s">
        <v>2204</v>
      </c>
      <c r="N553" s="2" t="s">
        <v>66</v>
      </c>
      <c r="O553" s="3">
        <v>77</v>
      </c>
      <c r="P553" s="3">
        <v>0</v>
      </c>
      <c r="Q553" s="21">
        <f>SUMIF('On Orders'!$B:$B,$C553,'On Orders'!E:E)</f>
        <v>0</v>
      </c>
      <c r="R553" s="22">
        <f>SUMIF('On Orders'!$B:$B,$C553,'On Orders'!F:F)</f>
        <v>0</v>
      </c>
      <c r="S553" s="22">
        <f>SUMIF('On Orders'!$B:$B,$C553,'On Orders'!G:G)</f>
        <v>0</v>
      </c>
      <c r="T553" s="22">
        <f>SUMIF('On Orders'!$B:$B,$C553,'On Orders'!H:H)</f>
        <v>0</v>
      </c>
      <c r="U553" s="3">
        <f>IFERROR(VLOOKUP(B:B,'[1]SI vs ST'!$B:$P,15,0),0)</f>
        <v>3</v>
      </c>
      <c r="V553" s="3" cm="1">
        <f t="array" ref="V553:AA553">IFERROR(VLOOKUP(_xlfn.SINGLE(B:B),'[1]Pivot ST'!$D:$QP,{6,7,8,9,10,11},0),0)</f>
        <v>8</v>
      </c>
      <c r="W553" s="3">
        <v>0</v>
      </c>
      <c r="X553" s="3">
        <v>0</v>
      </c>
      <c r="Y553" s="3">
        <v>0</v>
      </c>
      <c r="Z553" s="3">
        <v>1</v>
      </c>
      <c r="AA553" s="3">
        <v>1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1">
        <f t="shared" si="248"/>
        <v>-112</v>
      </c>
      <c r="AH553" s="26">
        <f t="shared" si="249"/>
        <v>0</v>
      </c>
      <c r="AI553" s="26">
        <f t="shared" si="250"/>
        <v>0</v>
      </c>
      <c r="AJ553" s="26">
        <f t="shared" si="251"/>
        <v>0</v>
      </c>
      <c r="AK553" s="26">
        <f t="shared" si="252"/>
        <v>0</v>
      </c>
      <c r="AL553" s="26">
        <f t="shared" si="253"/>
        <v>0</v>
      </c>
      <c r="AM553" s="30">
        <f t="shared" si="254"/>
        <v>0</v>
      </c>
      <c r="AN553" s="30">
        <f t="shared" si="255"/>
        <v>0</v>
      </c>
      <c r="AO553" s="30">
        <f t="shared" si="256"/>
        <v>0</v>
      </c>
      <c r="AP553" s="30">
        <f t="shared" si="257"/>
        <v>0</v>
      </c>
      <c r="AQ553" s="30">
        <f t="shared" si="258"/>
        <v>0</v>
      </c>
      <c r="AR553" s="30">
        <f t="shared" si="259"/>
        <v>0</v>
      </c>
      <c r="AS553" s="22">
        <f t="shared" si="272"/>
        <v>0</v>
      </c>
      <c r="AT553" s="112">
        <f t="shared" si="260"/>
        <v>1446.48</v>
      </c>
      <c r="AU553" s="112">
        <f t="shared" si="261"/>
        <v>3857.28</v>
      </c>
      <c r="AV553" s="112">
        <f t="shared" si="262"/>
        <v>0</v>
      </c>
      <c r="AW553" s="112">
        <f t="shared" si="263"/>
        <v>0</v>
      </c>
      <c r="AX553" s="112">
        <f t="shared" si="264"/>
        <v>0</v>
      </c>
      <c r="AY553" s="112">
        <f t="shared" si="265"/>
        <v>482.16</v>
      </c>
      <c r="AZ553" s="112">
        <f t="shared" si="266"/>
        <v>482.16</v>
      </c>
      <c r="BA553" s="112">
        <f t="shared" si="267"/>
        <v>0</v>
      </c>
      <c r="BB553" s="112">
        <f t="shared" si="268"/>
        <v>0</v>
      </c>
      <c r="BC553" s="112">
        <f t="shared" si="269"/>
        <v>0</v>
      </c>
      <c r="BD553" s="112">
        <f t="shared" si="270"/>
        <v>0</v>
      </c>
      <c r="BE553" s="112">
        <f t="shared" si="271"/>
        <v>0</v>
      </c>
      <c r="BG553" s="112"/>
      <c r="BH553" s="184"/>
    </row>
    <row r="554" spans="1:60" x14ac:dyDescent="0.2">
      <c r="A554" t="s">
        <v>20</v>
      </c>
      <c r="B554" t="s">
        <v>1627</v>
      </c>
      <c r="C554" s="2" t="s">
        <v>1628</v>
      </c>
      <c r="D554" s="2">
        <v>846537097287</v>
      </c>
      <c r="E554" s="2" t="s">
        <v>1629</v>
      </c>
      <c r="F554" s="2" t="s">
        <v>24</v>
      </c>
      <c r="G554" s="2" t="s">
        <v>61</v>
      </c>
      <c r="H554" s="2" t="s">
        <v>311</v>
      </c>
      <c r="I554" s="2" t="s">
        <v>1129</v>
      </c>
      <c r="J554" s="2" t="s">
        <v>3995</v>
      </c>
      <c r="K554" s="3">
        <v>188</v>
      </c>
      <c r="L554" s="25">
        <v>150.56</v>
      </c>
      <c r="M554" s="2" t="s">
        <v>2204</v>
      </c>
      <c r="N554" s="2" t="s">
        <v>66</v>
      </c>
      <c r="O554" s="3">
        <v>478</v>
      </c>
      <c r="P554" s="3">
        <v>614</v>
      </c>
      <c r="Q554" s="21">
        <f>SUMIF('On Orders'!$B:$B,$C554,'On Orders'!E:E)</f>
        <v>0</v>
      </c>
      <c r="R554" s="22">
        <f>SUMIF('On Orders'!$B:$B,$C554,'On Orders'!F:F)</f>
        <v>0</v>
      </c>
      <c r="S554" s="22">
        <f>SUMIF('On Orders'!$B:$B,$C554,'On Orders'!G:G)</f>
        <v>0</v>
      </c>
      <c r="T554" s="22">
        <f>SUMIF('On Orders'!$B:$B,$C554,'On Orders'!H:H)</f>
        <v>0</v>
      </c>
      <c r="U554" s="3">
        <f>IFERROR(VLOOKUP(B:B,'[1]SI vs ST'!$B:$P,15,0),0)</f>
        <v>19</v>
      </c>
      <c r="V554" s="3" cm="1">
        <f t="array" ref="V554:AA554">IFERROR(VLOOKUP(_xlfn.SINGLE(B:B),'[1]Pivot ST'!$D:$QP,{6,7,8,9,10,11},0),0)</f>
        <v>8</v>
      </c>
      <c r="W554" s="3">
        <v>10</v>
      </c>
      <c r="X554" s="3">
        <v>19</v>
      </c>
      <c r="Y554" s="3">
        <v>10</v>
      </c>
      <c r="Z554" s="3">
        <v>7</v>
      </c>
      <c r="AA554" s="3">
        <v>30</v>
      </c>
      <c r="AB554" s="3">
        <v>9</v>
      </c>
      <c r="AC554" s="3">
        <v>12</v>
      </c>
      <c r="AD554" s="3">
        <v>10</v>
      </c>
      <c r="AE554" s="3">
        <v>10</v>
      </c>
      <c r="AF554" s="3">
        <v>10</v>
      </c>
      <c r="AG554" s="31">
        <f t="shared" si="248"/>
        <v>874</v>
      </c>
      <c r="AH554" s="26">
        <f t="shared" si="249"/>
        <v>865</v>
      </c>
      <c r="AI554" s="26">
        <f t="shared" si="250"/>
        <v>853</v>
      </c>
      <c r="AJ554" s="26">
        <f t="shared" si="251"/>
        <v>843</v>
      </c>
      <c r="AK554" s="26">
        <f t="shared" si="252"/>
        <v>833</v>
      </c>
      <c r="AL554" s="26">
        <f t="shared" si="253"/>
        <v>823</v>
      </c>
      <c r="AM554" s="30">
        <f t="shared" si="254"/>
        <v>0</v>
      </c>
      <c r="AN554" s="30">
        <f t="shared" si="255"/>
        <v>0</v>
      </c>
      <c r="AO554" s="30">
        <f t="shared" si="256"/>
        <v>0</v>
      </c>
      <c r="AP554" s="30">
        <f t="shared" si="257"/>
        <v>0</v>
      </c>
      <c r="AQ554" s="30">
        <f t="shared" si="258"/>
        <v>0</v>
      </c>
      <c r="AR554" s="30">
        <f t="shared" si="259"/>
        <v>0</v>
      </c>
      <c r="AS554" s="22">
        <f t="shared" si="272"/>
        <v>0</v>
      </c>
      <c r="AT554" s="112">
        <f t="shared" si="260"/>
        <v>2860.64</v>
      </c>
      <c r="AU554" s="112">
        <f t="shared" si="261"/>
        <v>1204.48</v>
      </c>
      <c r="AV554" s="112">
        <f t="shared" si="262"/>
        <v>1505.6</v>
      </c>
      <c r="AW554" s="112">
        <f t="shared" si="263"/>
        <v>2860.64</v>
      </c>
      <c r="AX554" s="112">
        <f t="shared" si="264"/>
        <v>1505.6</v>
      </c>
      <c r="AY554" s="112">
        <f t="shared" si="265"/>
        <v>1053.92</v>
      </c>
      <c r="AZ554" s="112">
        <f t="shared" si="266"/>
        <v>4516.8</v>
      </c>
      <c r="BA554" s="112">
        <f t="shared" si="267"/>
        <v>1355.04</v>
      </c>
      <c r="BB554" s="112">
        <f t="shared" si="268"/>
        <v>1806.72</v>
      </c>
      <c r="BC554" s="112">
        <f t="shared" si="269"/>
        <v>1505.6</v>
      </c>
      <c r="BD554" s="112">
        <f t="shared" si="270"/>
        <v>1505.6</v>
      </c>
      <c r="BE554" s="112">
        <f t="shared" si="271"/>
        <v>1505.6</v>
      </c>
      <c r="BG554" s="112"/>
      <c r="BH554" s="184"/>
    </row>
    <row r="555" spans="1:60" x14ac:dyDescent="0.2">
      <c r="A555" t="s">
        <v>20</v>
      </c>
      <c r="B555" t="s">
        <v>1630</v>
      </c>
      <c r="C555" s="2" t="s">
        <v>147</v>
      </c>
      <c r="D555" s="2" t="s">
        <v>148</v>
      </c>
      <c r="E555" s="2" t="s">
        <v>149</v>
      </c>
      <c r="F555" s="2" t="s">
        <v>60</v>
      </c>
      <c r="G555" s="2" t="s">
        <v>150</v>
      </c>
      <c r="H555" s="2" t="s">
        <v>150</v>
      </c>
      <c r="I555" s="2" t="s">
        <v>1129</v>
      </c>
      <c r="J555" s="2" t="s">
        <v>3995</v>
      </c>
      <c r="K555" s="3">
        <v>188</v>
      </c>
      <c r="L555" s="25">
        <v>284.01</v>
      </c>
      <c r="M555" s="2" t="s">
        <v>2204</v>
      </c>
      <c r="N555" s="2" t="s">
        <v>66</v>
      </c>
      <c r="O555" s="3">
        <v>0</v>
      </c>
      <c r="P555" s="3">
        <v>0</v>
      </c>
      <c r="Q555" s="21">
        <f>SUMIF('On Orders'!$B:$B,$C555,'On Orders'!E:E)</f>
        <v>0</v>
      </c>
      <c r="R555" s="22">
        <f>SUMIF('On Orders'!$B:$B,$C555,'On Orders'!F:F)</f>
        <v>0</v>
      </c>
      <c r="S555" s="22">
        <f>SUMIF('On Orders'!$B:$B,$C555,'On Orders'!G:G)</f>
        <v>0</v>
      </c>
      <c r="T555" s="22">
        <f>SUMIF('On Orders'!$B:$B,$C555,'On Orders'!H:H)</f>
        <v>0</v>
      </c>
      <c r="U555" s="3">
        <f>IFERROR(VLOOKUP(B:B,'[1]SI vs ST'!$B:$P,15,0),0)</f>
        <v>0</v>
      </c>
      <c r="V555" s="3" cm="1">
        <f t="array" ref="V555">IFERROR(VLOOKUP(_xlfn.SINGLE(B:B),'[1]Pivot ST'!$D:$QP,{6,7,8,9,10,11},0),0)</f>
        <v>0</v>
      </c>
      <c r="W555" s="3"/>
      <c r="X555" s="3"/>
      <c r="Y555" s="3"/>
      <c r="Z555" s="3"/>
      <c r="AA555" s="3"/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1">
        <f t="shared" si="248"/>
        <v>-188</v>
      </c>
      <c r="AH555" s="26">
        <f t="shared" si="249"/>
        <v>0</v>
      </c>
      <c r="AI555" s="26">
        <f t="shared" si="250"/>
        <v>0</v>
      </c>
      <c r="AJ555" s="26">
        <f t="shared" si="251"/>
        <v>0</v>
      </c>
      <c r="AK555" s="26">
        <f t="shared" si="252"/>
        <v>0</v>
      </c>
      <c r="AL555" s="26">
        <f t="shared" si="253"/>
        <v>0</v>
      </c>
      <c r="AM555" s="30">
        <f t="shared" si="254"/>
        <v>0</v>
      </c>
      <c r="AN555" s="30">
        <f t="shared" si="255"/>
        <v>0</v>
      </c>
      <c r="AO555" s="30">
        <f t="shared" si="256"/>
        <v>0</v>
      </c>
      <c r="AP555" s="30">
        <f t="shared" si="257"/>
        <v>0</v>
      </c>
      <c r="AQ555" s="30">
        <f t="shared" si="258"/>
        <v>0</v>
      </c>
      <c r="AR555" s="30">
        <f t="shared" si="259"/>
        <v>0</v>
      </c>
      <c r="AS555" s="22">
        <f t="shared" si="272"/>
        <v>0</v>
      </c>
      <c r="AT555" s="112">
        <f t="shared" si="260"/>
        <v>0</v>
      </c>
      <c r="AU555" s="112">
        <f t="shared" si="261"/>
        <v>0</v>
      </c>
      <c r="AV555" s="112">
        <f t="shared" si="262"/>
        <v>0</v>
      </c>
      <c r="AW555" s="112">
        <f t="shared" si="263"/>
        <v>0</v>
      </c>
      <c r="AX555" s="112">
        <f t="shared" si="264"/>
        <v>0</v>
      </c>
      <c r="AY555" s="112">
        <f t="shared" si="265"/>
        <v>0</v>
      </c>
      <c r="AZ555" s="112">
        <f t="shared" si="266"/>
        <v>0</v>
      </c>
      <c r="BA555" s="112">
        <f t="shared" si="267"/>
        <v>0</v>
      </c>
      <c r="BB555" s="112">
        <f t="shared" si="268"/>
        <v>0</v>
      </c>
      <c r="BC555" s="112">
        <f t="shared" si="269"/>
        <v>0</v>
      </c>
      <c r="BD555" s="112">
        <f t="shared" si="270"/>
        <v>0</v>
      </c>
      <c r="BE555" s="112">
        <f t="shared" si="271"/>
        <v>0</v>
      </c>
      <c r="BG555" s="112"/>
      <c r="BH555" s="184"/>
    </row>
    <row r="556" spans="1:60" x14ac:dyDescent="0.2">
      <c r="A556" t="s">
        <v>20</v>
      </c>
      <c r="B556" t="s">
        <v>1631</v>
      </c>
      <c r="C556" s="2" t="s">
        <v>152</v>
      </c>
      <c r="D556" s="2" t="s">
        <v>153</v>
      </c>
      <c r="E556" s="2" t="s">
        <v>154</v>
      </c>
      <c r="F556" s="2" t="s">
        <v>60</v>
      </c>
      <c r="G556" s="2" t="s">
        <v>150</v>
      </c>
      <c r="H556" s="2" t="s">
        <v>150</v>
      </c>
      <c r="I556" s="2" t="s">
        <v>1129</v>
      </c>
      <c r="J556" s="2" t="s">
        <v>3995</v>
      </c>
      <c r="K556" s="3">
        <v>188</v>
      </c>
      <c r="L556" s="25">
        <v>284.01</v>
      </c>
      <c r="M556" s="2" t="s">
        <v>2204</v>
      </c>
      <c r="N556" s="2" t="s">
        <v>66</v>
      </c>
      <c r="O556" s="3">
        <v>0</v>
      </c>
      <c r="P556" s="3">
        <v>0</v>
      </c>
      <c r="Q556" s="21">
        <f>SUMIF('On Orders'!$B:$B,$C556,'On Orders'!E:E)</f>
        <v>0</v>
      </c>
      <c r="R556" s="22">
        <f>SUMIF('On Orders'!$B:$B,$C556,'On Orders'!F:F)</f>
        <v>0</v>
      </c>
      <c r="S556" s="22">
        <f>SUMIF('On Orders'!$B:$B,$C556,'On Orders'!G:G)</f>
        <v>0</v>
      </c>
      <c r="T556" s="22">
        <f>SUMIF('On Orders'!$B:$B,$C556,'On Orders'!H:H)</f>
        <v>0</v>
      </c>
      <c r="U556" s="3">
        <f>IFERROR(VLOOKUP(B:B,'[1]SI vs ST'!$B:$P,15,0),0)</f>
        <v>0</v>
      </c>
      <c r="V556" s="3" cm="1">
        <f t="array" ref="V556">IFERROR(VLOOKUP(_xlfn.SINGLE(B:B),'[1]Pivot ST'!$D:$QP,{6,7,8,9,10,11},0),0)</f>
        <v>0</v>
      </c>
      <c r="W556" s="3"/>
      <c r="X556" s="3"/>
      <c r="Y556" s="3"/>
      <c r="Z556" s="3"/>
      <c r="AA556" s="3"/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1">
        <f t="shared" si="248"/>
        <v>-188</v>
      </c>
      <c r="AH556" s="26">
        <f t="shared" si="249"/>
        <v>0</v>
      </c>
      <c r="AI556" s="26">
        <f t="shared" si="250"/>
        <v>0</v>
      </c>
      <c r="AJ556" s="26">
        <f t="shared" si="251"/>
        <v>0</v>
      </c>
      <c r="AK556" s="26">
        <f t="shared" si="252"/>
        <v>0</v>
      </c>
      <c r="AL556" s="26">
        <f t="shared" si="253"/>
        <v>0</v>
      </c>
      <c r="AM556" s="30">
        <f t="shared" si="254"/>
        <v>0</v>
      </c>
      <c r="AN556" s="30">
        <f t="shared" si="255"/>
        <v>0</v>
      </c>
      <c r="AO556" s="30">
        <f t="shared" si="256"/>
        <v>0</v>
      </c>
      <c r="AP556" s="30">
        <f t="shared" si="257"/>
        <v>0</v>
      </c>
      <c r="AQ556" s="30">
        <f t="shared" si="258"/>
        <v>0</v>
      </c>
      <c r="AR556" s="30">
        <f t="shared" si="259"/>
        <v>0</v>
      </c>
      <c r="AS556" s="22">
        <f t="shared" si="272"/>
        <v>0</v>
      </c>
      <c r="AT556" s="112">
        <f t="shared" si="260"/>
        <v>0</v>
      </c>
      <c r="AU556" s="112">
        <f t="shared" si="261"/>
        <v>0</v>
      </c>
      <c r="AV556" s="112">
        <f t="shared" si="262"/>
        <v>0</v>
      </c>
      <c r="AW556" s="112">
        <f t="shared" si="263"/>
        <v>0</v>
      </c>
      <c r="AX556" s="112">
        <f t="shared" si="264"/>
        <v>0</v>
      </c>
      <c r="AY556" s="112">
        <f t="shared" si="265"/>
        <v>0</v>
      </c>
      <c r="AZ556" s="112">
        <f t="shared" si="266"/>
        <v>0</v>
      </c>
      <c r="BA556" s="112">
        <f t="shared" si="267"/>
        <v>0</v>
      </c>
      <c r="BB556" s="112">
        <f t="shared" si="268"/>
        <v>0</v>
      </c>
      <c r="BC556" s="112">
        <f t="shared" si="269"/>
        <v>0</v>
      </c>
      <c r="BD556" s="112">
        <f t="shared" si="270"/>
        <v>0</v>
      </c>
      <c r="BE556" s="112">
        <f t="shared" si="271"/>
        <v>0</v>
      </c>
      <c r="BG556" s="112"/>
      <c r="BH556" s="184"/>
    </row>
    <row r="557" spans="1:60" x14ac:dyDescent="0.2">
      <c r="A557" t="s">
        <v>20</v>
      </c>
      <c r="B557" t="s">
        <v>1632</v>
      </c>
      <c r="C557" s="2" t="s">
        <v>1633</v>
      </c>
      <c r="D557" s="2" t="s">
        <v>1634</v>
      </c>
      <c r="E557" s="2" t="s">
        <v>1635</v>
      </c>
      <c r="F557" s="2" t="s">
        <v>60</v>
      </c>
      <c r="G557" s="2" t="s">
        <v>150</v>
      </c>
      <c r="H557" s="2" t="s">
        <v>1636</v>
      </c>
      <c r="I557" s="2" t="s">
        <v>1129</v>
      </c>
      <c r="J557" s="2" t="s">
        <v>3995</v>
      </c>
      <c r="K557" s="3">
        <v>188</v>
      </c>
      <c r="L557" s="25">
        <v>284.01</v>
      </c>
      <c r="M557" s="2" t="s">
        <v>2204</v>
      </c>
      <c r="N557" s="2" t="s">
        <v>66</v>
      </c>
      <c r="O557" s="3">
        <v>0</v>
      </c>
      <c r="P557" s="3">
        <v>0</v>
      </c>
      <c r="Q557" s="21">
        <f>SUMIF('On Orders'!$B:$B,$C557,'On Orders'!E:E)</f>
        <v>0</v>
      </c>
      <c r="R557" s="22">
        <f>SUMIF('On Orders'!$B:$B,$C557,'On Orders'!F:F)</f>
        <v>0</v>
      </c>
      <c r="S557" s="22">
        <f>SUMIF('On Orders'!$B:$B,$C557,'On Orders'!G:G)</f>
        <v>0</v>
      </c>
      <c r="T557" s="22">
        <f>SUMIF('On Orders'!$B:$B,$C557,'On Orders'!H:H)</f>
        <v>0</v>
      </c>
      <c r="U557" s="3">
        <f>IFERROR(VLOOKUP(B:B,'[1]SI vs ST'!$B:$P,15,0),0)</f>
        <v>0</v>
      </c>
      <c r="V557" s="3" cm="1">
        <f t="array" ref="V557">IFERROR(VLOOKUP(_xlfn.SINGLE(B:B),'[1]Pivot ST'!$D:$QP,{6,7,8,9,10,11},0),0)</f>
        <v>0</v>
      </c>
      <c r="W557" s="3"/>
      <c r="X557" s="3"/>
      <c r="Y557" s="3"/>
      <c r="Z557" s="3"/>
      <c r="AA557" s="3"/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1">
        <f t="shared" si="248"/>
        <v>-188</v>
      </c>
      <c r="AH557" s="26">
        <f t="shared" si="249"/>
        <v>0</v>
      </c>
      <c r="AI557" s="26">
        <f t="shared" si="250"/>
        <v>0</v>
      </c>
      <c r="AJ557" s="26">
        <f t="shared" si="251"/>
        <v>0</v>
      </c>
      <c r="AK557" s="26">
        <f t="shared" si="252"/>
        <v>0</v>
      </c>
      <c r="AL557" s="26">
        <f t="shared" si="253"/>
        <v>0</v>
      </c>
      <c r="AM557" s="30">
        <f t="shared" si="254"/>
        <v>0</v>
      </c>
      <c r="AN557" s="30">
        <f t="shared" si="255"/>
        <v>0</v>
      </c>
      <c r="AO557" s="30">
        <f t="shared" si="256"/>
        <v>0</v>
      </c>
      <c r="AP557" s="30">
        <f t="shared" si="257"/>
        <v>0</v>
      </c>
      <c r="AQ557" s="30">
        <f t="shared" si="258"/>
        <v>0</v>
      </c>
      <c r="AR557" s="30">
        <f t="shared" si="259"/>
        <v>0</v>
      </c>
      <c r="AS557" s="22">
        <f t="shared" si="272"/>
        <v>0</v>
      </c>
      <c r="AT557" s="112">
        <f t="shared" si="260"/>
        <v>0</v>
      </c>
      <c r="AU557" s="112">
        <f t="shared" si="261"/>
        <v>0</v>
      </c>
      <c r="AV557" s="112">
        <f t="shared" si="262"/>
        <v>0</v>
      </c>
      <c r="AW557" s="112">
        <f t="shared" si="263"/>
        <v>0</v>
      </c>
      <c r="AX557" s="112">
        <f t="shared" si="264"/>
        <v>0</v>
      </c>
      <c r="AY557" s="112">
        <f t="shared" si="265"/>
        <v>0</v>
      </c>
      <c r="AZ557" s="112">
        <f t="shared" si="266"/>
        <v>0</v>
      </c>
      <c r="BA557" s="112">
        <f t="shared" si="267"/>
        <v>0</v>
      </c>
      <c r="BB557" s="112">
        <f t="shared" si="268"/>
        <v>0</v>
      </c>
      <c r="BC557" s="112">
        <f t="shared" si="269"/>
        <v>0</v>
      </c>
      <c r="BD557" s="112">
        <f t="shared" si="270"/>
        <v>0</v>
      </c>
      <c r="BE557" s="112">
        <f t="shared" si="271"/>
        <v>0</v>
      </c>
      <c r="BG557" s="112"/>
      <c r="BH557" s="184"/>
    </row>
    <row r="558" spans="1:60" x14ac:dyDescent="0.2">
      <c r="A558" t="s">
        <v>20</v>
      </c>
      <c r="B558" t="s">
        <v>1637</v>
      </c>
      <c r="C558" s="2" t="s">
        <v>1638</v>
      </c>
      <c r="D558" s="2" t="s">
        <v>1639</v>
      </c>
      <c r="E558" s="2" t="s">
        <v>1640</v>
      </c>
      <c r="F558" s="2" t="s">
        <v>60</v>
      </c>
      <c r="G558" s="2" t="s">
        <v>150</v>
      </c>
      <c r="H558" s="2" t="s">
        <v>1636</v>
      </c>
      <c r="I558" s="2" t="s">
        <v>1129</v>
      </c>
      <c r="J558" s="2" t="s">
        <v>3995</v>
      </c>
      <c r="K558" s="3">
        <v>188</v>
      </c>
      <c r="L558" s="25">
        <v>284.01</v>
      </c>
      <c r="M558" s="2" t="s">
        <v>2204</v>
      </c>
      <c r="N558" s="2" t="s">
        <v>66</v>
      </c>
      <c r="O558" s="3">
        <v>0</v>
      </c>
      <c r="P558" s="3">
        <v>0</v>
      </c>
      <c r="Q558" s="21">
        <f>SUMIF('On Orders'!$B:$B,$C558,'On Orders'!E:E)</f>
        <v>0</v>
      </c>
      <c r="R558" s="22">
        <f>SUMIF('On Orders'!$B:$B,$C558,'On Orders'!F:F)</f>
        <v>0</v>
      </c>
      <c r="S558" s="22">
        <f>SUMIF('On Orders'!$B:$B,$C558,'On Orders'!G:G)</f>
        <v>0</v>
      </c>
      <c r="T558" s="22">
        <f>SUMIF('On Orders'!$B:$B,$C558,'On Orders'!H:H)</f>
        <v>0</v>
      </c>
      <c r="U558" s="3">
        <f>IFERROR(VLOOKUP(B:B,'[1]SI vs ST'!$B:$P,15,0),0)</f>
        <v>0</v>
      </c>
      <c r="V558" s="3" cm="1">
        <f t="array" ref="V558">IFERROR(VLOOKUP(_xlfn.SINGLE(B:B),'[1]Pivot ST'!$D:$QP,{6,7,8,9,10,11},0),0)</f>
        <v>0</v>
      </c>
      <c r="W558" s="3"/>
      <c r="X558" s="3"/>
      <c r="Y558" s="3"/>
      <c r="Z558" s="3"/>
      <c r="AA558" s="3"/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1">
        <f t="shared" si="248"/>
        <v>-188</v>
      </c>
      <c r="AH558" s="26">
        <f t="shared" si="249"/>
        <v>0</v>
      </c>
      <c r="AI558" s="26">
        <f t="shared" si="250"/>
        <v>0</v>
      </c>
      <c r="AJ558" s="26">
        <f t="shared" si="251"/>
        <v>0</v>
      </c>
      <c r="AK558" s="26">
        <f t="shared" si="252"/>
        <v>0</v>
      </c>
      <c r="AL558" s="26">
        <f t="shared" si="253"/>
        <v>0</v>
      </c>
      <c r="AM558" s="30">
        <f t="shared" si="254"/>
        <v>0</v>
      </c>
      <c r="AN558" s="30">
        <f t="shared" si="255"/>
        <v>0</v>
      </c>
      <c r="AO558" s="30">
        <f t="shared" si="256"/>
        <v>0</v>
      </c>
      <c r="AP558" s="30">
        <f t="shared" si="257"/>
        <v>0</v>
      </c>
      <c r="AQ558" s="30">
        <f t="shared" si="258"/>
        <v>0</v>
      </c>
      <c r="AR558" s="30">
        <f t="shared" si="259"/>
        <v>0</v>
      </c>
      <c r="AS558" s="22">
        <f t="shared" si="272"/>
        <v>0</v>
      </c>
      <c r="AT558" s="112">
        <f t="shared" si="260"/>
        <v>0</v>
      </c>
      <c r="AU558" s="112">
        <f t="shared" si="261"/>
        <v>0</v>
      </c>
      <c r="AV558" s="112">
        <f t="shared" si="262"/>
        <v>0</v>
      </c>
      <c r="AW558" s="112">
        <f t="shared" si="263"/>
        <v>0</v>
      </c>
      <c r="AX558" s="112">
        <f t="shared" si="264"/>
        <v>0</v>
      </c>
      <c r="AY558" s="112">
        <f t="shared" si="265"/>
        <v>0</v>
      </c>
      <c r="AZ558" s="112">
        <f t="shared" si="266"/>
        <v>0</v>
      </c>
      <c r="BA558" s="112">
        <f t="shared" si="267"/>
        <v>0</v>
      </c>
      <c r="BB558" s="112">
        <f t="shared" si="268"/>
        <v>0</v>
      </c>
      <c r="BC558" s="112">
        <f t="shared" si="269"/>
        <v>0</v>
      </c>
      <c r="BD558" s="112">
        <f t="shared" si="270"/>
        <v>0</v>
      </c>
      <c r="BE558" s="112">
        <f t="shared" si="271"/>
        <v>0</v>
      </c>
      <c r="BG558" s="112"/>
      <c r="BH558" s="184"/>
    </row>
    <row r="559" spans="1:60" x14ac:dyDescent="0.2">
      <c r="A559" t="s">
        <v>20</v>
      </c>
      <c r="B559" t="s">
        <v>1641</v>
      </c>
      <c r="C559" s="2" t="s">
        <v>1642</v>
      </c>
      <c r="D559" s="2" t="s">
        <v>1643</v>
      </c>
      <c r="E559" s="2" t="s">
        <v>1644</v>
      </c>
      <c r="F559" s="2" t="s">
        <v>60</v>
      </c>
      <c r="G559" s="2" t="s">
        <v>150</v>
      </c>
      <c r="H559" s="2" t="s">
        <v>789</v>
      </c>
      <c r="I559" s="2" t="s">
        <v>1129</v>
      </c>
      <c r="J559" s="2" t="s">
        <v>3995</v>
      </c>
      <c r="K559" s="3">
        <v>188</v>
      </c>
      <c r="L559" s="25">
        <v>284.01</v>
      </c>
      <c r="M559" s="2" t="s">
        <v>2204</v>
      </c>
      <c r="N559" s="2" t="s">
        <v>66</v>
      </c>
      <c r="O559" s="3">
        <v>0</v>
      </c>
      <c r="P559" s="3">
        <v>0</v>
      </c>
      <c r="Q559" s="21">
        <f>SUMIF('On Orders'!$B:$B,$C559,'On Orders'!E:E)</f>
        <v>0</v>
      </c>
      <c r="R559" s="22">
        <f>SUMIF('On Orders'!$B:$B,$C559,'On Orders'!F:F)</f>
        <v>0</v>
      </c>
      <c r="S559" s="22">
        <f>SUMIF('On Orders'!$B:$B,$C559,'On Orders'!G:G)</f>
        <v>0</v>
      </c>
      <c r="T559" s="22">
        <f>SUMIF('On Orders'!$B:$B,$C559,'On Orders'!H:H)</f>
        <v>0</v>
      </c>
      <c r="U559" s="3">
        <f>IFERROR(VLOOKUP(B:B,'[1]SI vs ST'!$B:$P,15,0),0)</f>
        <v>0</v>
      </c>
      <c r="V559" s="3" cm="1">
        <f t="array" ref="V559">IFERROR(VLOOKUP(_xlfn.SINGLE(B:B),'[1]Pivot ST'!$D:$QP,{6,7,8,9,10,11},0),0)</f>
        <v>0</v>
      </c>
      <c r="W559" s="3"/>
      <c r="X559" s="3"/>
      <c r="Y559" s="3"/>
      <c r="Z559" s="3"/>
      <c r="AA559" s="3"/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1">
        <f t="shared" si="248"/>
        <v>-188</v>
      </c>
      <c r="AH559" s="26">
        <f t="shared" si="249"/>
        <v>0</v>
      </c>
      <c r="AI559" s="26">
        <f t="shared" si="250"/>
        <v>0</v>
      </c>
      <c r="AJ559" s="26">
        <f t="shared" si="251"/>
        <v>0</v>
      </c>
      <c r="AK559" s="26">
        <f t="shared" si="252"/>
        <v>0</v>
      </c>
      <c r="AL559" s="26">
        <f t="shared" si="253"/>
        <v>0</v>
      </c>
      <c r="AM559" s="30">
        <f t="shared" si="254"/>
        <v>0</v>
      </c>
      <c r="AN559" s="30">
        <f t="shared" si="255"/>
        <v>0</v>
      </c>
      <c r="AO559" s="30">
        <f t="shared" si="256"/>
        <v>0</v>
      </c>
      <c r="AP559" s="30">
        <f t="shared" si="257"/>
        <v>0</v>
      </c>
      <c r="AQ559" s="30">
        <f t="shared" si="258"/>
        <v>0</v>
      </c>
      <c r="AR559" s="30">
        <f t="shared" si="259"/>
        <v>0</v>
      </c>
      <c r="AS559" s="22">
        <f t="shared" si="272"/>
        <v>0</v>
      </c>
      <c r="AT559" s="112">
        <f t="shared" si="260"/>
        <v>0</v>
      </c>
      <c r="AU559" s="112">
        <f t="shared" si="261"/>
        <v>0</v>
      </c>
      <c r="AV559" s="112">
        <f t="shared" si="262"/>
        <v>0</v>
      </c>
      <c r="AW559" s="112">
        <f t="shared" si="263"/>
        <v>0</v>
      </c>
      <c r="AX559" s="112">
        <f t="shared" si="264"/>
        <v>0</v>
      </c>
      <c r="AY559" s="112">
        <f t="shared" si="265"/>
        <v>0</v>
      </c>
      <c r="AZ559" s="112">
        <f t="shared" si="266"/>
        <v>0</v>
      </c>
      <c r="BA559" s="112">
        <f t="shared" si="267"/>
        <v>0</v>
      </c>
      <c r="BB559" s="112">
        <f t="shared" si="268"/>
        <v>0</v>
      </c>
      <c r="BC559" s="112">
        <f t="shared" si="269"/>
        <v>0</v>
      </c>
      <c r="BD559" s="112">
        <f t="shared" si="270"/>
        <v>0</v>
      </c>
      <c r="BE559" s="112">
        <f t="shared" si="271"/>
        <v>0</v>
      </c>
      <c r="BG559" s="112"/>
      <c r="BH559" s="184"/>
    </row>
    <row r="560" spans="1:60" x14ac:dyDescent="0.2">
      <c r="A560" t="s">
        <v>20</v>
      </c>
      <c r="B560" t="s">
        <v>1645</v>
      </c>
      <c r="C560" s="2" t="s">
        <v>1646</v>
      </c>
      <c r="D560" s="2" t="s">
        <v>1647</v>
      </c>
      <c r="E560" s="2" t="s">
        <v>1648</v>
      </c>
      <c r="F560" s="2" t="s">
        <v>60</v>
      </c>
      <c r="G560" s="2" t="s">
        <v>150</v>
      </c>
      <c r="H560" s="2" t="s">
        <v>789</v>
      </c>
      <c r="I560" s="2" t="s">
        <v>1129</v>
      </c>
      <c r="J560" s="2" t="s">
        <v>3995</v>
      </c>
      <c r="K560" s="3">
        <v>188</v>
      </c>
      <c r="L560" s="25">
        <v>284.01</v>
      </c>
      <c r="M560" s="2" t="s">
        <v>2204</v>
      </c>
      <c r="N560" s="2" t="s">
        <v>66</v>
      </c>
      <c r="O560" s="3">
        <v>0</v>
      </c>
      <c r="P560" s="3">
        <v>0</v>
      </c>
      <c r="Q560" s="21">
        <f>SUMIF('On Orders'!$B:$B,$C560,'On Orders'!E:E)</f>
        <v>0</v>
      </c>
      <c r="R560" s="22">
        <f>SUMIF('On Orders'!$B:$B,$C560,'On Orders'!F:F)</f>
        <v>0</v>
      </c>
      <c r="S560" s="22">
        <f>SUMIF('On Orders'!$B:$B,$C560,'On Orders'!G:G)</f>
        <v>0</v>
      </c>
      <c r="T560" s="22">
        <f>SUMIF('On Orders'!$B:$B,$C560,'On Orders'!H:H)</f>
        <v>0</v>
      </c>
      <c r="U560" s="3">
        <f>IFERROR(VLOOKUP(B:B,'[1]SI vs ST'!$B:$P,15,0),0)</f>
        <v>0</v>
      </c>
      <c r="V560" s="3" cm="1">
        <f t="array" ref="V560">IFERROR(VLOOKUP(_xlfn.SINGLE(B:B),'[1]Pivot ST'!$D:$QP,{6,7,8,9,10,11},0),0)</f>
        <v>0</v>
      </c>
      <c r="W560" s="3"/>
      <c r="X560" s="3"/>
      <c r="Y560" s="3"/>
      <c r="Z560" s="3"/>
      <c r="AA560" s="3"/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1">
        <f t="shared" ref="AG560:AG623" si="273">P560+O560+Q560+R560-AA560-K560</f>
        <v>-188</v>
      </c>
      <c r="AH560" s="26">
        <f t="shared" si="249"/>
        <v>0</v>
      </c>
      <c r="AI560" s="26">
        <f t="shared" si="250"/>
        <v>0</v>
      </c>
      <c r="AJ560" s="26">
        <f t="shared" si="251"/>
        <v>0</v>
      </c>
      <c r="AK560" s="26">
        <f t="shared" si="252"/>
        <v>0</v>
      </c>
      <c r="AL560" s="26">
        <f t="shared" si="253"/>
        <v>0</v>
      </c>
      <c r="AM560" s="30">
        <f t="shared" si="254"/>
        <v>0</v>
      </c>
      <c r="AN560" s="30">
        <f t="shared" si="255"/>
        <v>0</v>
      </c>
      <c r="AO560" s="30">
        <f t="shared" si="256"/>
        <v>0</v>
      </c>
      <c r="AP560" s="30">
        <f t="shared" si="257"/>
        <v>0</v>
      </c>
      <c r="AQ560" s="30">
        <f t="shared" si="258"/>
        <v>0</v>
      </c>
      <c r="AR560" s="30">
        <f t="shared" si="259"/>
        <v>0</v>
      </c>
      <c r="AS560" s="22">
        <f t="shared" si="272"/>
        <v>0</v>
      </c>
      <c r="AT560" s="112">
        <f t="shared" si="260"/>
        <v>0</v>
      </c>
      <c r="AU560" s="112">
        <f t="shared" si="261"/>
        <v>0</v>
      </c>
      <c r="AV560" s="112">
        <f t="shared" si="262"/>
        <v>0</v>
      </c>
      <c r="AW560" s="112">
        <f t="shared" si="263"/>
        <v>0</v>
      </c>
      <c r="AX560" s="112">
        <f t="shared" si="264"/>
        <v>0</v>
      </c>
      <c r="AY560" s="112">
        <f t="shared" si="265"/>
        <v>0</v>
      </c>
      <c r="AZ560" s="112">
        <f t="shared" si="266"/>
        <v>0</v>
      </c>
      <c r="BA560" s="112">
        <f t="shared" si="267"/>
        <v>0</v>
      </c>
      <c r="BB560" s="112">
        <f t="shared" si="268"/>
        <v>0</v>
      </c>
      <c r="BC560" s="112">
        <f t="shared" si="269"/>
        <v>0</v>
      </c>
      <c r="BD560" s="112">
        <f t="shared" si="270"/>
        <v>0</v>
      </c>
      <c r="BE560" s="112">
        <f t="shared" si="271"/>
        <v>0</v>
      </c>
      <c r="BG560" s="112"/>
      <c r="BH560" s="184"/>
    </row>
    <row r="561" spans="1:60" x14ac:dyDescent="0.2">
      <c r="A561" t="s">
        <v>20</v>
      </c>
      <c r="B561" t="s">
        <v>1649</v>
      </c>
      <c r="C561" s="2" t="s">
        <v>1650</v>
      </c>
      <c r="D561" s="2" t="s">
        <v>1651</v>
      </c>
      <c r="E561" s="2" t="s">
        <v>1652</v>
      </c>
      <c r="F561" s="2" t="s">
        <v>60</v>
      </c>
      <c r="G561" s="2" t="s">
        <v>150</v>
      </c>
      <c r="H561" s="2" t="s">
        <v>1392</v>
      </c>
      <c r="I561" s="2" t="s">
        <v>1129</v>
      </c>
      <c r="J561" s="2" t="s">
        <v>3995</v>
      </c>
      <c r="K561" s="3">
        <v>188</v>
      </c>
      <c r="L561" s="25">
        <v>284.01</v>
      </c>
      <c r="M561" s="2" t="s">
        <v>2204</v>
      </c>
      <c r="N561" s="2" t="s">
        <v>66</v>
      </c>
      <c r="O561" s="3">
        <v>0</v>
      </c>
      <c r="P561" s="3">
        <v>0</v>
      </c>
      <c r="Q561" s="21">
        <f>SUMIF('On Orders'!$B:$B,$C561,'On Orders'!E:E)</f>
        <v>0</v>
      </c>
      <c r="R561" s="22">
        <f>SUMIF('On Orders'!$B:$B,$C561,'On Orders'!F:F)</f>
        <v>0</v>
      </c>
      <c r="S561" s="22">
        <f>SUMIF('On Orders'!$B:$B,$C561,'On Orders'!G:G)</f>
        <v>0</v>
      </c>
      <c r="T561" s="22">
        <f>SUMIF('On Orders'!$B:$B,$C561,'On Orders'!H:H)</f>
        <v>0</v>
      </c>
      <c r="U561" s="3">
        <f>IFERROR(VLOOKUP(B:B,'[1]SI vs ST'!$B:$P,15,0),0)</f>
        <v>0</v>
      </c>
      <c r="V561" s="3" cm="1">
        <f t="array" ref="V561">IFERROR(VLOOKUP(_xlfn.SINGLE(B:B),'[1]Pivot ST'!$D:$QP,{6,7,8,9,10,11},0),0)</f>
        <v>0</v>
      </c>
      <c r="W561" s="3"/>
      <c r="X561" s="3"/>
      <c r="Y561" s="3"/>
      <c r="Z561" s="3"/>
      <c r="AA561" s="3"/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1">
        <f t="shared" si="273"/>
        <v>-188</v>
      </c>
      <c r="AH561" s="26">
        <f t="shared" si="249"/>
        <v>0</v>
      </c>
      <c r="AI561" s="26">
        <f t="shared" si="250"/>
        <v>0</v>
      </c>
      <c r="AJ561" s="26">
        <f t="shared" si="251"/>
        <v>0</v>
      </c>
      <c r="AK561" s="26">
        <f t="shared" si="252"/>
        <v>0</v>
      </c>
      <c r="AL561" s="26">
        <f t="shared" si="253"/>
        <v>0</v>
      </c>
      <c r="AM561" s="30">
        <f t="shared" si="254"/>
        <v>0</v>
      </c>
      <c r="AN561" s="30">
        <f t="shared" si="255"/>
        <v>0</v>
      </c>
      <c r="AO561" s="30">
        <f t="shared" si="256"/>
        <v>0</v>
      </c>
      <c r="AP561" s="30">
        <f t="shared" si="257"/>
        <v>0</v>
      </c>
      <c r="AQ561" s="30">
        <f t="shared" si="258"/>
        <v>0</v>
      </c>
      <c r="AR561" s="30">
        <f t="shared" si="259"/>
        <v>0</v>
      </c>
      <c r="AS561" s="22">
        <f t="shared" si="272"/>
        <v>0</v>
      </c>
      <c r="AT561" s="112">
        <f t="shared" si="260"/>
        <v>0</v>
      </c>
      <c r="AU561" s="112">
        <f t="shared" si="261"/>
        <v>0</v>
      </c>
      <c r="AV561" s="112">
        <f t="shared" si="262"/>
        <v>0</v>
      </c>
      <c r="AW561" s="112">
        <f t="shared" si="263"/>
        <v>0</v>
      </c>
      <c r="AX561" s="112">
        <f t="shared" si="264"/>
        <v>0</v>
      </c>
      <c r="AY561" s="112">
        <f t="shared" si="265"/>
        <v>0</v>
      </c>
      <c r="AZ561" s="112">
        <f t="shared" si="266"/>
        <v>0</v>
      </c>
      <c r="BA561" s="112">
        <f t="shared" si="267"/>
        <v>0</v>
      </c>
      <c r="BB561" s="112">
        <f t="shared" si="268"/>
        <v>0</v>
      </c>
      <c r="BC561" s="112">
        <f t="shared" si="269"/>
        <v>0</v>
      </c>
      <c r="BD561" s="112">
        <f t="shared" si="270"/>
        <v>0</v>
      </c>
      <c r="BE561" s="112">
        <f t="shared" si="271"/>
        <v>0</v>
      </c>
      <c r="BG561" s="112"/>
      <c r="BH561" s="184"/>
    </row>
    <row r="562" spans="1:60" x14ac:dyDescent="0.2">
      <c r="A562" t="s">
        <v>20</v>
      </c>
      <c r="B562" t="s">
        <v>1653</v>
      </c>
      <c r="C562" s="2" t="s">
        <v>1654</v>
      </c>
      <c r="D562" s="2" t="s">
        <v>1655</v>
      </c>
      <c r="E562" s="2" t="s">
        <v>1656</v>
      </c>
      <c r="F562" s="2" t="s">
        <v>60</v>
      </c>
      <c r="G562" s="2" t="s">
        <v>150</v>
      </c>
      <c r="H562" s="2" t="s">
        <v>1392</v>
      </c>
      <c r="I562" s="2" t="s">
        <v>1129</v>
      </c>
      <c r="J562" s="2" t="s">
        <v>3995</v>
      </c>
      <c r="K562" s="3">
        <v>188</v>
      </c>
      <c r="L562" s="25">
        <v>284.01</v>
      </c>
      <c r="M562" s="2" t="s">
        <v>2204</v>
      </c>
      <c r="N562" s="2" t="s">
        <v>66</v>
      </c>
      <c r="O562" s="3">
        <v>0</v>
      </c>
      <c r="P562" s="3">
        <v>0</v>
      </c>
      <c r="Q562" s="21">
        <f>SUMIF('On Orders'!$B:$B,$C562,'On Orders'!E:E)</f>
        <v>0</v>
      </c>
      <c r="R562" s="22">
        <f>SUMIF('On Orders'!$B:$B,$C562,'On Orders'!F:F)</f>
        <v>0</v>
      </c>
      <c r="S562" s="22">
        <f>SUMIF('On Orders'!$B:$B,$C562,'On Orders'!G:G)</f>
        <v>0</v>
      </c>
      <c r="T562" s="22">
        <f>SUMIF('On Orders'!$B:$B,$C562,'On Orders'!H:H)</f>
        <v>0</v>
      </c>
      <c r="U562" s="3">
        <f>IFERROR(VLOOKUP(B:B,'[1]SI vs ST'!$B:$P,15,0),0)</f>
        <v>0</v>
      </c>
      <c r="V562" s="3" cm="1">
        <f t="array" ref="V562">IFERROR(VLOOKUP(_xlfn.SINGLE(B:B),'[1]Pivot ST'!$D:$QP,{6,7,8,9,10,11},0),0)</f>
        <v>0</v>
      </c>
      <c r="W562" s="3"/>
      <c r="X562" s="3"/>
      <c r="Y562" s="3"/>
      <c r="Z562" s="3"/>
      <c r="AA562" s="3"/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1">
        <f t="shared" si="273"/>
        <v>-188</v>
      </c>
      <c r="AH562" s="26">
        <f t="shared" si="249"/>
        <v>0</v>
      </c>
      <c r="AI562" s="26">
        <f t="shared" si="250"/>
        <v>0</v>
      </c>
      <c r="AJ562" s="26">
        <f t="shared" si="251"/>
        <v>0</v>
      </c>
      <c r="AK562" s="26">
        <f t="shared" si="252"/>
        <v>0</v>
      </c>
      <c r="AL562" s="26">
        <f t="shared" si="253"/>
        <v>0</v>
      </c>
      <c r="AM562" s="30">
        <f t="shared" si="254"/>
        <v>0</v>
      </c>
      <c r="AN562" s="30">
        <f t="shared" si="255"/>
        <v>0</v>
      </c>
      <c r="AO562" s="30">
        <f t="shared" si="256"/>
        <v>0</v>
      </c>
      <c r="AP562" s="30">
        <f t="shared" si="257"/>
        <v>0</v>
      </c>
      <c r="AQ562" s="30">
        <f t="shared" si="258"/>
        <v>0</v>
      </c>
      <c r="AR562" s="30">
        <f t="shared" si="259"/>
        <v>0</v>
      </c>
      <c r="AS562" s="22">
        <f t="shared" si="272"/>
        <v>0</v>
      </c>
      <c r="AT562" s="112">
        <f t="shared" si="260"/>
        <v>0</v>
      </c>
      <c r="AU562" s="112">
        <f t="shared" si="261"/>
        <v>0</v>
      </c>
      <c r="AV562" s="112">
        <f t="shared" si="262"/>
        <v>0</v>
      </c>
      <c r="AW562" s="112">
        <f t="shared" si="263"/>
        <v>0</v>
      </c>
      <c r="AX562" s="112">
        <f t="shared" si="264"/>
        <v>0</v>
      </c>
      <c r="AY562" s="112">
        <f t="shared" si="265"/>
        <v>0</v>
      </c>
      <c r="AZ562" s="112">
        <f t="shared" si="266"/>
        <v>0</v>
      </c>
      <c r="BA562" s="112">
        <f t="shared" si="267"/>
        <v>0</v>
      </c>
      <c r="BB562" s="112">
        <f t="shared" si="268"/>
        <v>0</v>
      </c>
      <c r="BC562" s="112">
        <f t="shared" si="269"/>
        <v>0</v>
      </c>
      <c r="BD562" s="112">
        <f t="shared" si="270"/>
        <v>0</v>
      </c>
      <c r="BE562" s="112">
        <f t="shared" si="271"/>
        <v>0</v>
      </c>
      <c r="BG562" s="112"/>
      <c r="BH562" s="184"/>
    </row>
    <row r="563" spans="1:60" x14ac:dyDescent="0.2">
      <c r="A563" t="s">
        <v>20</v>
      </c>
      <c r="B563" t="s">
        <v>1657</v>
      </c>
      <c r="C563" s="2" t="s">
        <v>1658</v>
      </c>
      <c r="D563" s="2" t="s">
        <v>1659</v>
      </c>
      <c r="E563" s="2" t="s">
        <v>1660</v>
      </c>
      <c r="F563" s="2" t="s">
        <v>24</v>
      </c>
      <c r="G563" s="2" t="s">
        <v>1587</v>
      </c>
      <c r="H563" s="2" t="s">
        <v>1661</v>
      </c>
      <c r="I563" s="2" t="s">
        <v>1129</v>
      </c>
      <c r="J563" s="2" t="s">
        <v>3995</v>
      </c>
      <c r="K563" s="3">
        <v>188</v>
      </c>
      <c r="L563" s="25">
        <v>100</v>
      </c>
      <c r="M563" s="2" t="s">
        <v>2204</v>
      </c>
      <c r="N563" s="2" t="s">
        <v>66</v>
      </c>
      <c r="O563" s="3">
        <v>0</v>
      </c>
      <c r="P563" s="3">
        <v>0</v>
      </c>
      <c r="Q563" s="21">
        <f>SUMIF('On Orders'!$B:$B,$C563,'On Orders'!E:E)</f>
        <v>0</v>
      </c>
      <c r="R563" s="22">
        <f>SUMIF('On Orders'!$B:$B,$C563,'On Orders'!F:F)</f>
        <v>0</v>
      </c>
      <c r="S563" s="22">
        <f>SUMIF('On Orders'!$B:$B,$C563,'On Orders'!G:G)</f>
        <v>0</v>
      </c>
      <c r="T563" s="22">
        <f>SUMIF('On Orders'!$B:$B,$C563,'On Orders'!H:H)</f>
        <v>0</v>
      </c>
      <c r="U563" s="3">
        <f>IFERROR(VLOOKUP(B:B,'[1]SI vs ST'!$B:$P,15,0),0)</f>
        <v>0</v>
      </c>
      <c r="V563" s="3" cm="1">
        <f t="array" ref="V563">IFERROR(VLOOKUP(_xlfn.SINGLE(B:B),'[1]Pivot ST'!$D:$QP,{6,7,8,9,10,11},0),0)</f>
        <v>0</v>
      </c>
      <c r="W563" s="3"/>
      <c r="X563" s="3"/>
      <c r="Y563" s="3"/>
      <c r="Z563" s="3"/>
      <c r="AA563" s="3"/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1">
        <f t="shared" si="273"/>
        <v>-188</v>
      </c>
      <c r="AH563" s="26">
        <f t="shared" si="249"/>
        <v>0</v>
      </c>
      <c r="AI563" s="26">
        <f t="shared" si="250"/>
        <v>0</v>
      </c>
      <c r="AJ563" s="26">
        <f t="shared" si="251"/>
        <v>0</v>
      </c>
      <c r="AK563" s="26">
        <f t="shared" si="252"/>
        <v>0</v>
      </c>
      <c r="AL563" s="26">
        <f t="shared" si="253"/>
        <v>0</v>
      </c>
      <c r="AM563" s="30">
        <f t="shared" si="254"/>
        <v>0</v>
      </c>
      <c r="AN563" s="30">
        <f t="shared" si="255"/>
        <v>0</v>
      </c>
      <c r="AO563" s="30">
        <f t="shared" si="256"/>
        <v>0</v>
      </c>
      <c r="AP563" s="30">
        <f t="shared" si="257"/>
        <v>0</v>
      </c>
      <c r="AQ563" s="30">
        <f t="shared" si="258"/>
        <v>0</v>
      </c>
      <c r="AR563" s="30">
        <f t="shared" si="259"/>
        <v>0</v>
      </c>
      <c r="AS563" s="22">
        <f t="shared" si="272"/>
        <v>0</v>
      </c>
      <c r="AT563" s="112">
        <f t="shared" si="260"/>
        <v>0</v>
      </c>
      <c r="AU563" s="112">
        <f t="shared" si="261"/>
        <v>0</v>
      </c>
      <c r="AV563" s="112">
        <f t="shared" si="262"/>
        <v>0</v>
      </c>
      <c r="AW563" s="112">
        <f t="shared" si="263"/>
        <v>0</v>
      </c>
      <c r="AX563" s="112">
        <f t="shared" si="264"/>
        <v>0</v>
      </c>
      <c r="AY563" s="112">
        <f t="shared" si="265"/>
        <v>0</v>
      </c>
      <c r="AZ563" s="112">
        <f t="shared" si="266"/>
        <v>0</v>
      </c>
      <c r="BA563" s="112">
        <f t="shared" si="267"/>
        <v>0</v>
      </c>
      <c r="BB563" s="112">
        <f t="shared" si="268"/>
        <v>0</v>
      </c>
      <c r="BC563" s="112">
        <f t="shared" si="269"/>
        <v>0</v>
      </c>
      <c r="BD563" s="112">
        <f t="shared" si="270"/>
        <v>0</v>
      </c>
      <c r="BE563" s="112">
        <f t="shared" si="271"/>
        <v>0</v>
      </c>
      <c r="BG563" s="112"/>
      <c r="BH563" s="184"/>
    </row>
    <row r="564" spans="1:60" x14ac:dyDescent="0.2">
      <c r="A564" t="s">
        <v>20</v>
      </c>
      <c r="B564" t="s">
        <v>1662</v>
      </c>
      <c r="C564" s="2" t="s">
        <v>1663</v>
      </c>
      <c r="D564" s="2" t="s">
        <v>1664</v>
      </c>
      <c r="E564" s="2" t="s">
        <v>1665</v>
      </c>
      <c r="F564" s="2" t="s">
        <v>24</v>
      </c>
      <c r="G564" s="2" t="s">
        <v>1587</v>
      </c>
      <c r="H564" s="2" t="s">
        <v>1392</v>
      </c>
      <c r="I564" s="2" t="s">
        <v>1129</v>
      </c>
      <c r="J564" s="2" t="s">
        <v>3995</v>
      </c>
      <c r="K564" s="3">
        <v>188</v>
      </c>
      <c r="L564" s="25">
        <v>100</v>
      </c>
      <c r="M564" s="2" t="s">
        <v>2204</v>
      </c>
      <c r="N564" s="2" t="s">
        <v>66</v>
      </c>
      <c r="O564" s="3">
        <v>0</v>
      </c>
      <c r="P564" s="3">
        <v>0</v>
      </c>
      <c r="Q564" s="21">
        <f>SUMIF('On Orders'!$B:$B,$C564,'On Orders'!E:E)</f>
        <v>0</v>
      </c>
      <c r="R564" s="22">
        <f>SUMIF('On Orders'!$B:$B,$C564,'On Orders'!F:F)</f>
        <v>0</v>
      </c>
      <c r="S564" s="22">
        <f>SUMIF('On Orders'!$B:$B,$C564,'On Orders'!G:G)</f>
        <v>0</v>
      </c>
      <c r="T564" s="22">
        <f>SUMIF('On Orders'!$B:$B,$C564,'On Orders'!H:H)</f>
        <v>0</v>
      </c>
      <c r="U564" s="3">
        <f>IFERROR(VLOOKUP(B:B,'[1]SI vs ST'!$B:$P,15,0),0)</f>
        <v>0</v>
      </c>
      <c r="V564" s="3" cm="1">
        <f t="array" ref="V564">IFERROR(VLOOKUP(_xlfn.SINGLE(B:B),'[1]Pivot ST'!$D:$QP,{6,7,8,9,10,11},0),0)</f>
        <v>0</v>
      </c>
      <c r="W564" s="3"/>
      <c r="X564" s="3"/>
      <c r="Y564" s="3"/>
      <c r="Z564" s="3"/>
      <c r="AA564" s="3"/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1">
        <f t="shared" si="273"/>
        <v>-188</v>
      </c>
      <c r="AH564" s="26">
        <f t="shared" ref="AH564:AH627" si="274">MAX(0,AG564)+S564-AB564</f>
        <v>0</v>
      </c>
      <c r="AI564" s="26">
        <f t="shared" si="250"/>
        <v>0</v>
      </c>
      <c r="AJ564" s="26">
        <f t="shared" si="251"/>
        <v>0</v>
      </c>
      <c r="AK564" s="26">
        <f t="shared" si="252"/>
        <v>0</v>
      </c>
      <c r="AL564" s="26">
        <f t="shared" si="253"/>
        <v>0</v>
      </c>
      <c r="AM564" s="30">
        <f t="shared" si="254"/>
        <v>0</v>
      </c>
      <c r="AN564" s="30">
        <f t="shared" si="255"/>
        <v>0</v>
      </c>
      <c r="AO564" s="30">
        <f t="shared" si="256"/>
        <v>0</v>
      </c>
      <c r="AP564" s="30">
        <f t="shared" si="257"/>
        <v>0</v>
      </c>
      <c r="AQ564" s="30">
        <f t="shared" si="258"/>
        <v>0</v>
      </c>
      <c r="AR564" s="30">
        <f t="shared" si="259"/>
        <v>0</v>
      </c>
      <c r="AS564" s="22">
        <f t="shared" si="272"/>
        <v>0</v>
      </c>
      <c r="AT564" s="112">
        <f t="shared" si="260"/>
        <v>0</v>
      </c>
      <c r="AU564" s="112">
        <f t="shared" si="261"/>
        <v>0</v>
      </c>
      <c r="AV564" s="112">
        <f t="shared" si="262"/>
        <v>0</v>
      </c>
      <c r="AW564" s="112">
        <f t="shared" si="263"/>
        <v>0</v>
      </c>
      <c r="AX564" s="112">
        <f t="shared" si="264"/>
        <v>0</v>
      </c>
      <c r="AY564" s="112">
        <f t="shared" si="265"/>
        <v>0</v>
      </c>
      <c r="AZ564" s="112">
        <f t="shared" si="266"/>
        <v>0</v>
      </c>
      <c r="BA564" s="112">
        <f t="shared" si="267"/>
        <v>0</v>
      </c>
      <c r="BB564" s="112">
        <f t="shared" si="268"/>
        <v>0</v>
      </c>
      <c r="BC564" s="112">
        <f t="shared" si="269"/>
        <v>0</v>
      </c>
      <c r="BD564" s="112">
        <f t="shared" si="270"/>
        <v>0</v>
      </c>
      <c r="BE564" s="112">
        <f t="shared" si="271"/>
        <v>0</v>
      </c>
      <c r="BG564" s="112"/>
      <c r="BH564" s="184"/>
    </row>
    <row r="565" spans="1:60" x14ac:dyDescent="0.2">
      <c r="A565" t="s">
        <v>20</v>
      </c>
      <c r="B565" t="s">
        <v>1666</v>
      </c>
      <c r="C565" s="2" t="s">
        <v>1667</v>
      </c>
      <c r="D565" s="2" t="s">
        <v>1668</v>
      </c>
      <c r="E565" s="2" t="s">
        <v>1669</v>
      </c>
      <c r="F565" s="2" t="s">
        <v>24</v>
      </c>
      <c r="G565" s="2" t="s">
        <v>1587</v>
      </c>
      <c r="H565" s="2" t="s">
        <v>1670</v>
      </c>
      <c r="I565" s="2" t="s">
        <v>1129</v>
      </c>
      <c r="J565" s="2" t="s">
        <v>3995</v>
      </c>
      <c r="K565" s="3">
        <v>188</v>
      </c>
      <c r="L565" s="25">
        <v>100</v>
      </c>
      <c r="M565" s="2" t="s">
        <v>2204</v>
      </c>
      <c r="N565" s="2" t="s">
        <v>66</v>
      </c>
      <c r="O565" s="3">
        <v>0</v>
      </c>
      <c r="P565" s="3">
        <v>0</v>
      </c>
      <c r="Q565" s="21">
        <f>SUMIF('On Orders'!$B:$B,$C565,'On Orders'!E:E)</f>
        <v>0</v>
      </c>
      <c r="R565" s="22">
        <f>SUMIF('On Orders'!$B:$B,$C565,'On Orders'!F:F)</f>
        <v>0</v>
      </c>
      <c r="S565" s="22">
        <f>SUMIF('On Orders'!$B:$B,$C565,'On Orders'!G:G)</f>
        <v>0</v>
      </c>
      <c r="T565" s="22">
        <f>SUMIF('On Orders'!$B:$B,$C565,'On Orders'!H:H)</f>
        <v>0</v>
      </c>
      <c r="U565" s="3">
        <f>IFERROR(VLOOKUP(B:B,'[1]SI vs ST'!$B:$P,15,0),0)</f>
        <v>0</v>
      </c>
      <c r="V565" s="3" cm="1">
        <f t="array" ref="V565">IFERROR(VLOOKUP(_xlfn.SINGLE(B:B),'[1]Pivot ST'!$D:$QP,{6,7,8,9,10,11},0),0)</f>
        <v>0</v>
      </c>
      <c r="W565" s="3"/>
      <c r="X565" s="3"/>
      <c r="Y565" s="3"/>
      <c r="Z565" s="3"/>
      <c r="AA565" s="3"/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1">
        <f t="shared" si="273"/>
        <v>-188</v>
      </c>
      <c r="AH565" s="26">
        <f t="shared" si="274"/>
        <v>0</v>
      </c>
      <c r="AI565" s="26">
        <f t="shared" ref="AI565:AI628" si="275">MAX(0,AH565)+T565-AC565</f>
        <v>0</v>
      </c>
      <c r="AJ565" s="26">
        <f t="shared" ref="AJ565:AJ628" si="276">MAX(0,AI565)-AD565</f>
        <v>0</v>
      </c>
      <c r="AK565" s="26">
        <f t="shared" ref="AK565:AK628" si="277">MAX(0,AJ565)-AE565</f>
        <v>0</v>
      </c>
      <c r="AL565" s="26">
        <f t="shared" ref="AL565:AL628" si="278">MAX(0,AK565)-AF565</f>
        <v>0</v>
      </c>
      <c r="AM565" s="30">
        <f t="shared" si="254"/>
        <v>0</v>
      </c>
      <c r="AN565" s="30">
        <f t="shared" si="255"/>
        <v>0</v>
      </c>
      <c r="AO565" s="30">
        <f t="shared" si="256"/>
        <v>0</v>
      </c>
      <c r="AP565" s="30">
        <f t="shared" si="257"/>
        <v>0</v>
      </c>
      <c r="AQ565" s="30">
        <f t="shared" si="258"/>
        <v>0</v>
      </c>
      <c r="AR565" s="30">
        <f t="shared" si="259"/>
        <v>0</v>
      </c>
      <c r="AS565" s="22">
        <f t="shared" si="272"/>
        <v>0</v>
      </c>
      <c r="AT565" s="112">
        <f t="shared" si="260"/>
        <v>0</v>
      </c>
      <c r="AU565" s="112">
        <f t="shared" si="261"/>
        <v>0</v>
      </c>
      <c r="AV565" s="112">
        <f t="shared" si="262"/>
        <v>0</v>
      </c>
      <c r="AW565" s="112">
        <f t="shared" si="263"/>
        <v>0</v>
      </c>
      <c r="AX565" s="112">
        <f t="shared" si="264"/>
        <v>0</v>
      </c>
      <c r="AY565" s="112">
        <f t="shared" si="265"/>
        <v>0</v>
      </c>
      <c r="AZ565" s="112">
        <f t="shared" si="266"/>
        <v>0</v>
      </c>
      <c r="BA565" s="112">
        <f t="shared" si="267"/>
        <v>0</v>
      </c>
      <c r="BB565" s="112">
        <f t="shared" si="268"/>
        <v>0</v>
      </c>
      <c r="BC565" s="112">
        <f t="shared" si="269"/>
        <v>0</v>
      </c>
      <c r="BD565" s="112">
        <f t="shared" si="270"/>
        <v>0</v>
      </c>
      <c r="BE565" s="112">
        <f t="shared" si="271"/>
        <v>0</v>
      </c>
      <c r="BG565" s="112"/>
      <c r="BH565" s="184"/>
    </row>
    <row r="566" spans="1:60" x14ac:dyDescent="0.2">
      <c r="A566" t="s">
        <v>20</v>
      </c>
      <c r="B566" t="s">
        <v>1671</v>
      </c>
      <c r="C566" s="2" t="s">
        <v>1672</v>
      </c>
      <c r="D566" s="2" t="s">
        <v>1673</v>
      </c>
      <c r="E566" s="2" t="s">
        <v>1674</v>
      </c>
      <c r="F566" s="2" t="s">
        <v>24</v>
      </c>
      <c r="G566" s="2" t="s">
        <v>488</v>
      </c>
      <c r="H566" s="2" t="s">
        <v>648</v>
      </c>
      <c r="I566" s="2" t="s">
        <v>1129</v>
      </c>
      <c r="J566" s="2" t="s">
        <v>3995</v>
      </c>
      <c r="K566" s="3">
        <v>188</v>
      </c>
      <c r="L566" s="25">
        <v>310</v>
      </c>
      <c r="M566" s="2" t="s">
        <v>2204</v>
      </c>
      <c r="N566" s="2" t="s">
        <v>66</v>
      </c>
      <c r="O566" s="3">
        <v>10</v>
      </c>
      <c r="P566" s="3">
        <v>133</v>
      </c>
      <c r="Q566" s="21">
        <f>SUMIF('On Orders'!$B:$B,$C566,'On Orders'!E:E)</f>
        <v>0</v>
      </c>
      <c r="R566" s="22">
        <f>SUMIF('On Orders'!$B:$B,$C566,'On Orders'!F:F)</f>
        <v>0</v>
      </c>
      <c r="S566" s="22">
        <f>SUMIF('On Orders'!$B:$B,$C566,'On Orders'!G:G)</f>
        <v>0</v>
      </c>
      <c r="T566" s="22">
        <f>SUMIF('On Orders'!$B:$B,$C566,'On Orders'!H:H)</f>
        <v>0</v>
      </c>
      <c r="U566" s="3">
        <f>IFERROR(VLOOKUP(B:B,'[1]SI vs ST'!$B:$P,15,0),0)</f>
        <v>6</v>
      </c>
      <c r="V566" s="3" cm="1">
        <f t="array" ref="V566:AA566">IFERROR(VLOOKUP(_xlfn.SINGLE(B:B),'[1]Pivot ST'!$D:$QP,{6,7,8,9,10,11},0),0)</f>
        <v>6</v>
      </c>
      <c r="W566" s="3">
        <v>4</v>
      </c>
      <c r="X566" s="3">
        <v>2</v>
      </c>
      <c r="Y566" s="3">
        <v>3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1">
        <f t="shared" si="273"/>
        <v>-45</v>
      </c>
      <c r="AH566" s="26">
        <f t="shared" si="274"/>
        <v>0</v>
      </c>
      <c r="AI566" s="26">
        <f t="shared" si="275"/>
        <v>0</v>
      </c>
      <c r="AJ566" s="26">
        <f t="shared" si="276"/>
        <v>0</v>
      </c>
      <c r="AK566" s="26">
        <f t="shared" si="277"/>
        <v>0</v>
      </c>
      <c r="AL566" s="26">
        <f t="shared" si="278"/>
        <v>0</v>
      </c>
      <c r="AM566" s="30">
        <f t="shared" si="254"/>
        <v>0</v>
      </c>
      <c r="AN566" s="30">
        <f t="shared" si="255"/>
        <v>0</v>
      </c>
      <c r="AO566" s="30">
        <f t="shared" si="256"/>
        <v>0</v>
      </c>
      <c r="AP566" s="30">
        <f t="shared" si="257"/>
        <v>0</v>
      </c>
      <c r="AQ566" s="30">
        <f t="shared" si="258"/>
        <v>0</v>
      </c>
      <c r="AR566" s="30">
        <f t="shared" si="259"/>
        <v>0</v>
      </c>
      <c r="AS566" s="22">
        <f t="shared" si="272"/>
        <v>0</v>
      </c>
      <c r="AT566" s="112">
        <f t="shared" si="260"/>
        <v>1860</v>
      </c>
      <c r="AU566" s="112">
        <f t="shared" si="261"/>
        <v>1860</v>
      </c>
      <c r="AV566" s="112">
        <f t="shared" si="262"/>
        <v>1240</v>
      </c>
      <c r="AW566" s="112">
        <f t="shared" si="263"/>
        <v>620</v>
      </c>
      <c r="AX566" s="112">
        <f t="shared" si="264"/>
        <v>930</v>
      </c>
      <c r="AY566" s="112">
        <f t="shared" si="265"/>
        <v>0</v>
      </c>
      <c r="AZ566" s="112">
        <f t="shared" si="266"/>
        <v>0</v>
      </c>
      <c r="BA566" s="112">
        <f t="shared" si="267"/>
        <v>0</v>
      </c>
      <c r="BB566" s="112">
        <f t="shared" si="268"/>
        <v>0</v>
      </c>
      <c r="BC566" s="112">
        <f t="shared" si="269"/>
        <v>0</v>
      </c>
      <c r="BD566" s="112">
        <f t="shared" si="270"/>
        <v>0</v>
      </c>
      <c r="BE566" s="112">
        <f t="shared" si="271"/>
        <v>0</v>
      </c>
      <c r="BG566" s="112"/>
      <c r="BH566" s="184"/>
    </row>
    <row r="567" spans="1:60" x14ac:dyDescent="0.2">
      <c r="A567" t="s">
        <v>20</v>
      </c>
      <c r="B567" t="s">
        <v>1675</v>
      </c>
      <c r="C567" s="2" t="s">
        <v>1676</v>
      </c>
      <c r="D567" s="2" t="s">
        <v>1677</v>
      </c>
      <c r="E567" s="2" t="s">
        <v>1678</v>
      </c>
      <c r="F567" s="2" t="s">
        <v>24</v>
      </c>
      <c r="G567" s="2" t="s">
        <v>488</v>
      </c>
      <c r="H567" s="2" t="s">
        <v>1679</v>
      </c>
      <c r="I567" s="2" t="s">
        <v>1129</v>
      </c>
      <c r="J567" s="2" t="s">
        <v>3995</v>
      </c>
      <c r="K567" s="3">
        <v>188</v>
      </c>
      <c r="L567" s="25">
        <v>310</v>
      </c>
      <c r="M567" s="2" t="s">
        <v>2204</v>
      </c>
      <c r="N567" s="2" t="s">
        <v>66</v>
      </c>
      <c r="O567" s="3">
        <v>6</v>
      </c>
      <c r="P567" s="3">
        <v>1760</v>
      </c>
      <c r="Q567" s="21">
        <f>SUMIF('On Orders'!$B:$B,$C567,'On Orders'!E:E)</f>
        <v>0</v>
      </c>
      <c r="R567" s="22">
        <f>SUMIF('On Orders'!$B:$B,$C567,'On Orders'!F:F)</f>
        <v>0</v>
      </c>
      <c r="S567" s="22">
        <f>SUMIF('On Orders'!$B:$B,$C567,'On Orders'!G:G)</f>
        <v>0</v>
      </c>
      <c r="T567" s="22">
        <f>SUMIF('On Orders'!$B:$B,$C567,'On Orders'!H:H)</f>
        <v>0</v>
      </c>
      <c r="U567" s="3">
        <f>IFERROR(VLOOKUP(B:B,'[1]SI vs ST'!$B:$P,15,0),0)</f>
        <v>4</v>
      </c>
      <c r="V567" s="3" cm="1">
        <f t="array" ref="V567:AA567">IFERROR(VLOOKUP(_xlfn.SINGLE(B:B),'[1]Pivot ST'!$D:$QP,{6,7,8,9,10,11},0),0)</f>
        <v>6</v>
      </c>
      <c r="W567" s="3">
        <v>1</v>
      </c>
      <c r="X567" s="3">
        <v>3</v>
      </c>
      <c r="Y567" s="3">
        <v>1</v>
      </c>
      <c r="Z567" s="3">
        <v>1</v>
      </c>
      <c r="AA567" s="3">
        <v>1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1">
        <f t="shared" si="273"/>
        <v>1577</v>
      </c>
      <c r="AH567" s="26">
        <f t="shared" si="274"/>
        <v>1577</v>
      </c>
      <c r="AI567" s="26">
        <f t="shared" si="275"/>
        <v>1577</v>
      </c>
      <c r="AJ567" s="26">
        <f t="shared" si="276"/>
        <v>1577</v>
      </c>
      <c r="AK567" s="26">
        <f t="shared" si="277"/>
        <v>1577</v>
      </c>
      <c r="AL567" s="26">
        <f t="shared" si="278"/>
        <v>1577</v>
      </c>
      <c r="AM567" s="30">
        <f t="shared" si="254"/>
        <v>0</v>
      </c>
      <c r="AN567" s="30">
        <f t="shared" si="255"/>
        <v>0</v>
      </c>
      <c r="AO567" s="30">
        <f t="shared" si="256"/>
        <v>0</v>
      </c>
      <c r="AP567" s="30">
        <f t="shared" si="257"/>
        <v>0</v>
      </c>
      <c r="AQ567" s="30">
        <f t="shared" si="258"/>
        <v>0</v>
      </c>
      <c r="AR567" s="30">
        <f t="shared" si="259"/>
        <v>0</v>
      </c>
      <c r="AS567" s="22">
        <f t="shared" si="272"/>
        <v>0</v>
      </c>
      <c r="AT567" s="112">
        <f t="shared" si="260"/>
        <v>1240</v>
      </c>
      <c r="AU567" s="112">
        <f t="shared" si="261"/>
        <v>1860</v>
      </c>
      <c r="AV567" s="112">
        <f t="shared" si="262"/>
        <v>310</v>
      </c>
      <c r="AW567" s="112">
        <f t="shared" si="263"/>
        <v>930</v>
      </c>
      <c r="AX567" s="112">
        <f t="shared" si="264"/>
        <v>310</v>
      </c>
      <c r="AY567" s="112">
        <f t="shared" si="265"/>
        <v>310</v>
      </c>
      <c r="AZ567" s="112">
        <f t="shared" si="266"/>
        <v>310</v>
      </c>
      <c r="BA567" s="112">
        <f t="shared" si="267"/>
        <v>0</v>
      </c>
      <c r="BB567" s="112">
        <f t="shared" si="268"/>
        <v>0</v>
      </c>
      <c r="BC567" s="112">
        <f t="shared" si="269"/>
        <v>0</v>
      </c>
      <c r="BD567" s="112">
        <f t="shared" si="270"/>
        <v>0</v>
      </c>
      <c r="BE567" s="112">
        <f t="shared" si="271"/>
        <v>0</v>
      </c>
      <c r="BG567" s="112"/>
      <c r="BH567" s="184"/>
    </row>
    <row r="568" spans="1:60" x14ac:dyDescent="0.2">
      <c r="A568" t="s">
        <v>20</v>
      </c>
      <c r="B568" t="s">
        <v>1680</v>
      </c>
      <c r="C568" s="2" t="s">
        <v>1681</v>
      </c>
      <c r="D568" s="2" t="s">
        <v>1682</v>
      </c>
      <c r="E568" s="2" t="s">
        <v>1683</v>
      </c>
      <c r="F568" s="2" t="s">
        <v>24</v>
      </c>
      <c r="G568" s="2" t="s">
        <v>85</v>
      </c>
      <c r="H568" s="2" t="s">
        <v>970</v>
      </c>
      <c r="I568" s="2" t="s">
        <v>1129</v>
      </c>
      <c r="J568" s="2" t="s">
        <v>3995</v>
      </c>
      <c r="K568" s="3">
        <v>188</v>
      </c>
      <c r="L568" s="25">
        <v>206.55</v>
      </c>
      <c r="M568" s="2" t="s">
        <v>2204</v>
      </c>
      <c r="N568" s="2" t="s">
        <v>66</v>
      </c>
      <c r="O568" s="3">
        <v>17</v>
      </c>
      <c r="P568" s="3">
        <v>0</v>
      </c>
      <c r="Q568" s="21">
        <f>SUMIF('On Orders'!$B:$B,$C568,'On Orders'!E:E)</f>
        <v>0</v>
      </c>
      <c r="R568" s="22">
        <f>SUMIF('On Orders'!$B:$B,$C568,'On Orders'!F:F)</f>
        <v>0</v>
      </c>
      <c r="S568" s="22">
        <f>SUMIF('On Orders'!$B:$B,$C568,'On Orders'!G:G)</f>
        <v>0</v>
      </c>
      <c r="T568" s="22">
        <f>SUMIF('On Orders'!$B:$B,$C568,'On Orders'!H:H)</f>
        <v>0</v>
      </c>
      <c r="U568" s="3">
        <f>IFERROR(VLOOKUP(B:B,'[1]SI vs ST'!$B:$P,15,0),0)</f>
        <v>2</v>
      </c>
      <c r="V568" s="3" cm="1">
        <f t="array" ref="V568:AA568">IFERROR(VLOOKUP(_xlfn.SINGLE(B:B),'[1]Pivot ST'!$D:$QP,{6,7,8,9,10,11},0),0)</f>
        <v>0</v>
      </c>
      <c r="W568" s="3">
        <v>0</v>
      </c>
      <c r="X568" s="3">
        <v>0</v>
      </c>
      <c r="Y568" s="3">
        <v>3</v>
      </c>
      <c r="Z568" s="3">
        <v>0</v>
      </c>
      <c r="AA568" s="3">
        <v>6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1">
        <f t="shared" si="273"/>
        <v>-177</v>
      </c>
      <c r="AH568" s="26">
        <f t="shared" si="274"/>
        <v>0</v>
      </c>
      <c r="AI568" s="26">
        <f t="shared" si="275"/>
        <v>0</v>
      </c>
      <c r="AJ568" s="26">
        <f t="shared" si="276"/>
        <v>0</v>
      </c>
      <c r="AK568" s="26">
        <f t="shared" si="277"/>
        <v>0</v>
      </c>
      <c r="AL568" s="26">
        <f t="shared" si="278"/>
        <v>0</v>
      </c>
      <c r="AM568" s="30">
        <f t="shared" si="254"/>
        <v>0</v>
      </c>
      <c r="AN568" s="30">
        <f t="shared" si="255"/>
        <v>0</v>
      </c>
      <c r="AO568" s="30">
        <f t="shared" si="256"/>
        <v>0</v>
      </c>
      <c r="AP568" s="30">
        <f t="shared" si="257"/>
        <v>0</v>
      </c>
      <c r="AQ568" s="30">
        <f t="shared" si="258"/>
        <v>0</v>
      </c>
      <c r="AR568" s="30">
        <f t="shared" si="259"/>
        <v>0</v>
      </c>
      <c r="AS568" s="22">
        <f t="shared" si="272"/>
        <v>0</v>
      </c>
      <c r="AT568" s="112">
        <f t="shared" si="260"/>
        <v>413.1</v>
      </c>
      <c r="AU568" s="112">
        <f t="shared" si="261"/>
        <v>0</v>
      </c>
      <c r="AV568" s="112">
        <f t="shared" si="262"/>
        <v>0</v>
      </c>
      <c r="AW568" s="112">
        <f t="shared" si="263"/>
        <v>0</v>
      </c>
      <c r="AX568" s="112">
        <f t="shared" si="264"/>
        <v>619.65000000000009</v>
      </c>
      <c r="AY568" s="112">
        <f t="shared" si="265"/>
        <v>0</v>
      </c>
      <c r="AZ568" s="112">
        <f t="shared" si="266"/>
        <v>1239.3000000000002</v>
      </c>
      <c r="BA568" s="112">
        <f t="shared" si="267"/>
        <v>0</v>
      </c>
      <c r="BB568" s="112">
        <f t="shared" si="268"/>
        <v>0</v>
      </c>
      <c r="BC568" s="112">
        <f t="shared" si="269"/>
        <v>0</v>
      </c>
      <c r="BD568" s="112">
        <f t="shared" si="270"/>
        <v>0</v>
      </c>
      <c r="BE568" s="112">
        <f t="shared" si="271"/>
        <v>0</v>
      </c>
      <c r="BG568" s="112"/>
      <c r="BH568" s="184"/>
    </row>
    <row r="569" spans="1:60" x14ac:dyDescent="0.2">
      <c r="A569" t="s">
        <v>20</v>
      </c>
      <c r="B569" t="s">
        <v>1684</v>
      </c>
      <c r="C569" s="2" t="s">
        <v>1685</v>
      </c>
      <c r="D569" s="2" t="s">
        <v>1686</v>
      </c>
      <c r="E569" s="2" t="s">
        <v>1687</v>
      </c>
      <c r="F569" s="2" t="s">
        <v>24</v>
      </c>
      <c r="G569" s="2" t="s">
        <v>159</v>
      </c>
      <c r="H569" s="2" t="s">
        <v>1688</v>
      </c>
      <c r="I569" s="2" t="s">
        <v>1129</v>
      </c>
      <c r="J569" s="2" t="s">
        <v>3995</v>
      </c>
      <c r="K569" s="3">
        <v>188</v>
      </c>
      <c r="L569" s="25">
        <v>100</v>
      </c>
      <c r="M569" s="2" t="s">
        <v>2204</v>
      </c>
      <c r="N569" s="2" t="s">
        <v>66</v>
      </c>
      <c r="O569" s="3">
        <v>0</v>
      </c>
      <c r="P569" s="3">
        <v>0</v>
      </c>
      <c r="Q569" s="21">
        <f>SUMIF('On Orders'!$B:$B,$C569,'On Orders'!E:E)</f>
        <v>0</v>
      </c>
      <c r="R569" s="22">
        <f>SUMIF('On Orders'!$B:$B,$C569,'On Orders'!F:F)</f>
        <v>0</v>
      </c>
      <c r="S569" s="22">
        <f>SUMIF('On Orders'!$B:$B,$C569,'On Orders'!G:G)</f>
        <v>0</v>
      </c>
      <c r="T569" s="22">
        <f>SUMIF('On Orders'!$B:$B,$C569,'On Orders'!H:H)</f>
        <v>0</v>
      </c>
      <c r="U569" s="3">
        <f>IFERROR(VLOOKUP(B:B,'[1]SI vs ST'!$B:$P,15,0),0)</f>
        <v>0</v>
      </c>
      <c r="V569" s="3" cm="1">
        <f t="array" ref="V569">IFERROR(VLOOKUP(_xlfn.SINGLE(B:B),'[1]Pivot ST'!$D:$QP,{6,7,8,9,10,11},0),0)</f>
        <v>0</v>
      </c>
      <c r="W569" s="3"/>
      <c r="X569" s="3"/>
      <c r="Y569" s="3"/>
      <c r="Z569" s="3"/>
      <c r="AA569" s="3"/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1">
        <f t="shared" si="273"/>
        <v>-188</v>
      </c>
      <c r="AH569" s="26">
        <f t="shared" si="274"/>
        <v>0</v>
      </c>
      <c r="AI569" s="26">
        <f t="shared" si="275"/>
        <v>0</v>
      </c>
      <c r="AJ569" s="26">
        <f t="shared" si="276"/>
        <v>0</v>
      </c>
      <c r="AK569" s="26">
        <f t="shared" si="277"/>
        <v>0</v>
      </c>
      <c r="AL569" s="26">
        <f t="shared" si="278"/>
        <v>0</v>
      </c>
      <c r="AM569" s="30">
        <f t="shared" si="254"/>
        <v>0</v>
      </c>
      <c r="AN569" s="30">
        <f t="shared" si="255"/>
        <v>0</v>
      </c>
      <c r="AO569" s="30">
        <f t="shared" si="256"/>
        <v>0</v>
      </c>
      <c r="AP569" s="30">
        <f t="shared" si="257"/>
        <v>0</v>
      </c>
      <c r="AQ569" s="30">
        <f t="shared" si="258"/>
        <v>0</v>
      </c>
      <c r="AR569" s="30">
        <f t="shared" si="259"/>
        <v>0</v>
      </c>
      <c r="AS569" s="22">
        <f t="shared" si="272"/>
        <v>0</v>
      </c>
      <c r="AT569" s="112">
        <f t="shared" si="260"/>
        <v>0</v>
      </c>
      <c r="AU569" s="112">
        <f t="shared" si="261"/>
        <v>0</v>
      </c>
      <c r="AV569" s="112">
        <f t="shared" si="262"/>
        <v>0</v>
      </c>
      <c r="AW569" s="112">
        <f t="shared" si="263"/>
        <v>0</v>
      </c>
      <c r="AX569" s="112">
        <f t="shared" si="264"/>
        <v>0</v>
      </c>
      <c r="AY569" s="112">
        <f t="shared" si="265"/>
        <v>0</v>
      </c>
      <c r="AZ569" s="112">
        <f t="shared" si="266"/>
        <v>0</v>
      </c>
      <c r="BA569" s="112">
        <f t="shared" si="267"/>
        <v>0</v>
      </c>
      <c r="BB569" s="112">
        <f t="shared" si="268"/>
        <v>0</v>
      </c>
      <c r="BC569" s="112">
        <f t="shared" si="269"/>
        <v>0</v>
      </c>
      <c r="BD569" s="112">
        <f t="shared" si="270"/>
        <v>0</v>
      </c>
      <c r="BE569" s="112">
        <f t="shared" si="271"/>
        <v>0</v>
      </c>
      <c r="BG569" s="112"/>
      <c r="BH569" s="184"/>
    </row>
    <row r="570" spans="1:60" x14ac:dyDescent="0.2">
      <c r="A570" t="s">
        <v>20</v>
      </c>
      <c r="B570" t="s">
        <v>1689</v>
      </c>
      <c r="C570" s="2" t="s">
        <v>1690</v>
      </c>
      <c r="D570" s="2" t="s">
        <v>1347</v>
      </c>
      <c r="E570" s="2" t="s">
        <v>1691</v>
      </c>
      <c r="F570" s="2" t="s">
        <v>24</v>
      </c>
      <c r="G570" s="2" t="s">
        <v>159</v>
      </c>
      <c r="H570" s="2" t="s">
        <v>1692</v>
      </c>
      <c r="I570" s="2" t="s">
        <v>1129</v>
      </c>
      <c r="J570" s="2" t="s">
        <v>3995</v>
      </c>
      <c r="K570" s="3">
        <v>188</v>
      </c>
      <c r="L570" s="25">
        <v>100</v>
      </c>
      <c r="M570" s="2" t="s">
        <v>2204</v>
      </c>
      <c r="N570" s="2" t="s">
        <v>66</v>
      </c>
      <c r="O570" s="3">
        <v>0</v>
      </c>
      <c r="P570" s="3">
        <v>0</v>
      </c>
      <c r="Q570" s="21">
        <f>SUMIF('On Orders'!$B:$B,$C570,'On Orders'!E:E)</f>
        <v>0</v>
      </c>
      <c r="R570" s="22">
        <f>SUMIF('On Orders'!$B:$B,$C570,'On Orders'!F:F)</f>
        <v>0</v>
      </c>
      <c r="S570" s="22">
        <f>SUMIF('On Orders'!$B:$B,$C570,'On Orders'!G:G)</f>
        <v>0</v>
      </c>
      <c r="T570" s="22">
        <f>SUMIF('On Orders'!$B:$B,$C570,'On Orders'!H:H)</f>
        <v>0</v>
      </c>
      <c r="U570" s="3">
        <f>IFERROR(VLOOKUP(B:B,'[1]SI vs ST'!$B:$P,15,0),0)</f>
        <v>0</v>
      </c>
      <c r="V570" s="3" cm="1">
        <f t="array" ref="V570">IFERROR(VLOOKUP(_xlfn.SINGLE(B:B),'[1]Pivot ST'!$D:$QP,{6,7,8,9,10,11},0),0)</f>
        <v>0</v>
      </c>
      <c r="W570" s="3"/>
      <c r="X570" s="3"/>
      <c r="Y570" s="3"/>
      <c r="Z570" s="3"/>
      <c r="AA570" s="3"/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1">
        <f t="shared" si="273"/>
        <v>-188</v>
      </c>
      <c r="AH570" s="26">
        <f t="shared" si="274"/>
        <v>0</v>
      </c>
      <c r="AI570" s="26">
        <f t="shared" si="275"/>
        <v>0</v>
      </c>
      <c r="AJ570" s="26">
        <f t="shared" si="276"/>
        <v>0</v>
      </c>
      <c r="AK570" s="26">
        <f t="shared" si="277"/>
        <v>0</v>
      </c>
      <c r="AL570" s="26">
        <f t="shared" si="278"/>
        <v>0</v>
      </c>
      <c r="AM570" s="30">
        <f t="shared" si="254"/>
        <v>0</v>
      </c>
      <c r="AN570" s="30">
        <f t="shared" si="255"/>
        <v>0</v>
      </c>
      <c r="AO570" s="30">
        <f t="shared" si="256"/>
        <v>0</v>
      </c>
      <c r="AP570" s="30">
        <f t="shared" si="257"/>
        <v>0</v>
      </c>
      <c r="AQ570" s="30">
        <f t="shared" si="258"/>
        <v>0</v>
      </c>
      <c r="AR570" s="30">
        <f t="shared" si="259"/>
        <v>0</v>
      </c>
      <c r="AS570" s="22">
        <f t="shared" si="272"/>
        <v>0</v>
      </c>
      <c r="AT570" s="112">
        <f t="shared" si="260"/>
        <v>0</v>
      </c>
      <c r="AU570" s="112">
        <f t="shared" si="261"/>
        <v>0</v>
      </c>
      <c r="AV570" s="112">
        <f t="shared" si="262"/>
        <v>0</v>
      </c>
      <c r="AW570" s="112">
        <f t="shared" si="263"/>
        <v>0</v>
      </c>
      <c r="AX570" s="112">
        <f t="shared" si="264"/>
        <v>0</v>
      </c>
      <c r="AY570" s="112">
        <f t="shared" si="265"/>
        <v>0</v>
      </c>
      <c r="AZ570" s="112">
        <f t="shared" si="266"/>
        <v>0</v>
      </c>
      <c r="BA570" s="112">
        <f t="shared" si="267"/>
        <v>0</v>
      </c>
      <c r="BB570" s="112">
        <f t="shared" si="268"/>
        <v>0</v>
      </c>
      <c r="BC570" s="112">
        <f t="shared" si="269"/>
        <v>0</v>
      </c>
      <c r="BD570" s="112">
        <f t="shared" si="270"/>
        <v>0</v>
      </c>
      <c r="BE570" s="112">
        <f t="shared" si="271"/>
        <v>0</v>
      </c>
      <c r="BG570" s="112"/>
      <c r="BH570" s="184"/>
    </row>
    <row r="571" spans="1:60" x14ac:dyDescent="0.2">
      <c r="A571" t="s">
        <v>20</v>
      </c>
      <c r="B571" t="s">
        <v>1693</v>
      </c>
      <c r="C571" s="2" t="s">
        <v>156</v>
      </c>
      <c r="D571" s="2" t="s">
        <v>157</v>
      </c>
      <c r="E571" s="2" t="s">
        <v>158</v>
      </c>
      <c r="F571" s="2" t="s">
        <v>24</v>
      </c>
      <c r="G571" s="2" t="s">
        <v>159</v>
      </c>
      <c r="H571" s="2" t="s">
        <v>160</v>
      </c>
      <c r="I571" s="2" t="s">
        <v>1129</v>
      </c>
      <c r="J571" s="2" t="s">
        <v>3995</v>
      </c>
      <c r="K571" s="3">
        <v>188</v>
      </c>
      <c r="L571" s="25">
        <v>100</v>
      </c>
      <c r="M571" s="2" t="s">
        <v>2204</v>
      </c>
      <c r="N571" s="2" t="s">
        <v>66</v>
      </c>
      <c r="O571" s="3">
        <v>0</v>
      </c>
      <c r="P571" s="3">
        <v>0</v>
      </c>
      <c r="Q571" s="21">
        <f>SUMIF('On Orders'!$B:$B,$C571,'On Orders'!E:E)</f>
        <v>0</v>
      </c>
      <c r="R571" s="22">
        <f>SUMIF('On Orders'!$B:$B,$C571,'On Orders'!F:F)</f>
        <v>0</v>
      </c>
      <c r="S571" s="22">
        <f>SUMIF('On Orders'!$B:$B,$C571,'On Orders'!G:G)</f>
        <v>0</v>
      </c>
      <c r="T571" s="22">
        <f>SUMIF('On Orders'!$B:$B,$C571,'On Orders'!H:H)</f>
        <v>0</v>
      </c>
      <c r="U571" s="3">
        <f>IFERROR(VLOOKUP(B:B,'[1]SI vs ST'!$B:$P,15,0),0)</f>
        <v>0</v>
      </c>
      <c r="V571" s="3" cm="1">
        <f t="array" ref="V571">IFERROR(VLOOKUP(_xlfn.SINGLE(B:B),'[1]Pivot ST'!$D:$QP,{6,7,8,9,10,11},0),0)</f>
        <v>0</v>
      </c>
      <c r="W571" s="3"/>
      <c r="X571" s="3"/>
      <c r="Y571" s="3"/>
      <c r="Z571" s="3"/>
      <c r="AA571" s="3"/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1">
        <f t="shared" si="273"/>
        <v>-188</v>
      </c>
      <c r="AH571" s="26">
        <f t="shared" si="274"/>
        <v>0</v>
      </c>
      <c r="AI571" s="26">
        <f t="shared" si="275"/>
        <v>0</v>
      </c>
      <c r="AJ571" s="26">
        <f t="shared" si="276"/>
        <v>0</v>
      </c>
      <c r="AK571" s="26">
        <f t="shared" si="277"/>
        <v>0</v>
      </c>
      <c r="AL571" s="26">
        <f t="shared" si="278"/>
        <v>0</v>
      </c>
      <c r="AM571" s="30">
        <f t="shared" ref="AM571:AM634" si="279">IF($M571="Descontinuado",0,IF($G571="iPhone 18",AA571,MAX(0,-AG571)))</f>
        <v>0</v>
      </c>
      <c r="AN571" s="30">
        <f t="shared" ref="AN571:AN634" si="280">IF($M571="Descontinuado",0,IF($G571="iPhone 18",AB571,MAX(0,-AH571)))</f>
        <v>0</v>
      </c>
      <c r="AO571" s="30">
        <f t="shared" ref="AO571:AO634" si="281">IF($M571="Descontinuado",0,IF($G571="iPhone 18",AC571,MAX(0,-AI571)))</f>
        <v>0</v>
      </c>
      <c r="AP571" s="30">
        <f t="shared" ref="AP571:AP634" si="282">IF($M571="Descontinuado",0,IF($G571="iPhone 18",AD571,MAX(0,-AJ571)))</f>
        <v>0</v>
      </c>
      <c r="AQ571" s="30">
        <f t="shared" ref="AQ571:AQ634" si="283">IF($M571="Descontinuado",0,IF($G571="iPhone 18",AE571,MAX(0,-AK571)))</f>
        <v>0</v>
      </c>
      <c r="AR571" s="30">
        <f t="shared" ref="AR571:AR634" si="284">IF($M571="Descontinuado",0,IF($G571="iPhone 18",AF571,MAX(0,-AL571)))</f>
        <v>0</v>
      </c>
      <c r="AS571" s="22">
        <f t="shared" si="272"/>
        <v>0</v>
      </c>
      <c r="AT571" s="112">
        <f t="shared" si="260"/>
        <v>0</v>
      </c>
      <c r="AU571" s="112">
        <f t="shared" si="261"/>
        <v>0</v>
      </c>
      <c r="AV571" s="112">
        <f t="shared" si="262"/>
        <v>0</v>
      </c>
      <c r="AW571" s="112">
        <f t="shared" si="263"/>
        <v>0</v>
      </c>
      <c r="AX571" s="112">
        <f t="shared" si="264"/>
        <v>0</v>
      </c>
      <c r="AY571" s="112">
        <f t="shared" si="265"/>
        <v>0</v>
      </c>
      <c r="AZ571" s="112">
        <f t="shared" si="266"/>
        <v>0</v>
      </c>
      <c r="BA571" s="112">
        <f t="shared" si="267"/>
        <v>0</v>
      </c>
      <c r="BB571" s="112">
        <f t="shared" si="268"/>
        <v>0</v>
      </c>
      <c r="BC571" s="112">
        <f t="shared" si="269"/>
        <v>0</v>
      </c>
      <c r="BD571" s="112">
        <f t="shared" si="270"/>
        <v>0</v>
      </c>
      <c r="BE571" s="112">
        <f t="shared" si="271"/>
        <v>0</v>
      </c>
      <c r="BG571" s="112"/>
      <c r="BH571" s="184"/>
    </row>
    <row r="572" spans="1:60" x14ac:dyDescent="0.2">
      <c r="A572" t="s">
        <v>20</v>
      </c>
      <c r="B572" t="s">
        <v>1694</v>
      </c>
      <c r="C572" s="2" t="s">
        <v>1695</v>
      </c>
      <c r="D572" s="2" t="s">
        <v>1696</v>
      </c>
      <c r="E572" s="2" t="s">
        <v>1697</v>
      </c>
      <c r="F572" s="2" t="s">
        <v>24</v>
      </c>
      <c r="G572" s="2" t="s">
        <v>144</v>
      </c>
      <c r="H572" s="2" t="s">
        <v>1698</v>
      </c>
      <c r="I572" s="2" t="s">
        <v>1129</v>
      </c>
      <c r="J572" s="2" t="s">
        <v>3995</v>
      </c>
      <c r="K572" s="3">
        <v>188</v>
      </c>
      <c r="L572" s="25">
        <v>100</v>
      </c>
      <c r="M572" s="2" t="s">
        <v>2204</v>
      </c>
      <c r="N572" s="2" t="s">
        <v>66</v>
      </c>
      <c r="O572" s="3">
        <v>0</v>
      </c>
      <c r="P572" s="3">
        <v>0</v>
      </c>
      <c r="Q572" s="21">
        <f>SUMIF('On Orders'!$B:$B,$C572,'On Orders'!E:E)</f>
        <v>0</v>
      </c>
      <c r="R572" s="22">
        <f>SUMIF('On Orders'!$B:$B,$C572,'On Orders'!F:F)</f>
        <v>0</v>
      </c>
      <c r="S572" s="22">
        <f>SUMIF('On Orders'!$B:$B,$C572,'On Orders'!G:G)</f>
        <v>0</v>
      </c>
      <c r="T572" s="22">
        <f>SUMIF('On Orders'!$B:$B,$C572,'On Orders'!H:H)</f>
        <v>0</v>
      </c>
      <c r="U572" s="3">
        <f>IFERROR(VLOOKUP(B:B,'[1]SI vs ST'!$B:$P,15,0),0)</f>
        <v>0</v>
      </c>
      <c r="V572" s="3" cm="1">
        <f t="array" ref="V572">IFERROR(VLOOKUP(_xlfn.SINGLE(B:B),'[1]Pivot ST'!$D:$QP,{6,7,8,9,10,11},0),0)</f>
        <v>0</v>
      </c>
      <c r="W572" s="3"/>
      <c r="X572" s="3"/>
      <c r="Y572" s="3"/>
      <c r="Z572" s="3"/>
      <c r="AA572" s="3"/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1">
        <f t="shared" si="273"/>
        <v>-188</v>
      </c>
      <c r="AH572" s="26">
        <f t="shared" si="274"/>
        <v>0</v>
      </c>
      <c r="AI572" s="26">
        <f t="shared" si="275"/>
        <v>0</v>
      </c>
      <c r="AJ572" s="26">
        <f t="shared" si="276"/>
        <v>0</v>
      </c>
      <c r="AK572" s="26">
        <f t="shared" si="277"/>
        <v>0</v>
      </c>
      <c r="AL572" s="26">
        <f t="shared" si="278"/>
        <v>0</v>
      </c>
      <c r="AM572" s="30">
        <f t="shared" si="279"/>
        <v>0</v>
      </c>
      <c r="AN572" s="30">
        <f t="shared" si="280"/>
        <v>0</v>
      </c>
      <c r="AO572" s="30">
        <f t="shared" si="281"/>
        <v>0</v>
      </c>
      <c r="AP572" s="30">
        <f t="shared" si="282"/>
        <v>0</v>
      </c>
      <c r="AQ572" s="30">
        <f t="shared" si="283"/>
        <v>0</v>
      </c>
      <c r="AR572" s="30">
        <f t="shared" si="284"/>
        <v>0</v>
      </c>
      <c r="AS572" s="22">
        <f t="shared" si="272"/>
        <v>0</v>
      </c>
      <c r="AT572" s="112">
        <f t="shared" si="260"/>
        <v>0</v>
      </c>
      <c r="AU572" s="112">
        <f t="shared" si="261"/>
        <v>0</v>
      </c>
      <c r="AV572" s="112">
        <f t="shared" si="262"/>
        <v>0</v>
      </c>
      <c r="AW572" s="112">
        <f t="shared" si="263"/>
        <v>0</v>
      </c>
      <c r="AX572" s="112">
        <f t="shared" si="264"/>
        <v>0</v>
      </c>
      <c r="AY572" s="112">
        <f t="shared" si="265"/>
        <v>0</v>
      </c>
      <c r="AZ572" s="112">
        <f t="shared" si="266"/>
        <v>0</v>
      </c>
      <c r="BA572" s="112">
        <f t="shared" si="267"/>
        <v>0</v>
      </c>
      <c r="BB572" s="112">
        <f t="shared" si="268"/>
        <v>0</v>
      </c>
      <c r="BC572" s="112">
        <f t="shared" si="269"/>
        <v>0</v>
      </c>
      <c r="BD572" s="112">
        <f t="shared" si="270"/>
        <v>0</v>
      </c>
      <c r="BE572" s="112">
        <f t="shared" si="271"/>
        <v>0</v>
      </c>
      <c r="BG572" s="112"/>
      <c r="BH572" s="184"/>
    </row>
    <row r="573" spans="1:60" x14ac:dyDescent="0.2">
      <c r="A573" t="s">
        <v>20</v>
      </c>
      <c r="B573" t="s">
        <v>1699</v>
      </c>
      <c r="C573" s="2" t="s">
        <v>162</v>
      </c>
      <c r="D573" s="2" t="s">
        <v>163</v>
      </c>
      <c r="E573" s="2" t="s">
        <v>164</v>
      </c>
      <c r="F573" s="2" t="s">
        <v>24</v>
      </c>
      <c r="G573" s="2" t="s">
        <v>144</v>
      </c>
      <c r="H573" s="2" t="s">
        <v>145</v>
      </c>
      <c r="I573" s="2" t="s">
        <v>1129</v>
      </c>
      <c r="J573" s="2" t="s">
        <v>3995</v>
      </c>
      <c r="K573" s="3">
        <v>188</v>
      </c>
      <c r="L573" s="25">
        <v>100</v>
      </c>
      <c r="M573" s="2" t="s">
        <v>2204</v>
      </c>
      <c r="N573" s="2" t="s">
        <v>66</v>
      </c>
      <c r="O573" s="3">
        <v>0</v>
      </c>
      <c r="P573" s="3">
        <v>0</v>
      </c>
      <c r="Q573" s="21">
        <f>SUMIF('On Orders'!$B:$B,$C573,'On Orders'!E:E)</f>
        <v>0</v>
      </c>
      <c r="R573" s="22">
        <f>SUMIF('On Orders'!$B:$B,$C573,'On Orders'!F:F)</f>
        <v>0</v>
      </c>
      <c r="S573" s="22">
        <f>SUMIF('On Orders'!$B:$B,$C573,'On Orders'!G:G)</f>
        <v>0</v>
      </c>
      <c r="T573" s="22">
        <f>SUMIF('On Orders'!$B:$B,$C573,'On Orders'!H:H)</f>
        <v>0</v>
      </c>
      <c r="U573" s="3">
        <f>IFERROR(VLOOKUP(B:B,'[1]SI vs ST'!$B:$P,15,0),0)</f>
        <v>0</v>
      </c>
      <c r="V573" s="3" cm="1">
        <f t="array" ref="V573">IFERROR(VLOOKUP(_xlfn.SINGLE(B:B),'[1]Pivot ST'!$D:$QP,{6,7,8,9,10,11},0),0)</f>
        <v>0</v>
      </c>
      <c r="W573" s="3"/>
      <c r="X573" s="3"/>
      <c r="Y573" s="3"/>
      <c r="Z573" s="3"/>
      <c r="AA573" s="3"/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1">
        <f t="shared" si="273"/>
        <v>-188</v>
      </c>
      <c r="AH573" s="26">
        <f t="shared" si="274"/>
        <v>0</v>
      </c>
      <c r="AI573" s="26">
        <f t="shared" si="275"/>
        <v>0</v>
      </c>
      <c r="AJ573" s="26">
        <f t="shared" si="276"/>
        <v>0</v>
      </c>
      <c r="AK573" s="26">
        <f t="shared" si="277"/>
        <v>0</v>
      </c>
      <c r="AL573" s="26">
        <f t="shared" si="278"/>
        <v>0</v>
      </c>
      <c r="AM573" s="30">
        <f t="shared" si="279"/>
        <v>0</v>
      </c>
      <c r="AN573" s="30">
        <f t="shared" si="280"/>
        <v>0</v>
      </c>
      <c r="AO573" s="30">
        <f t="shared" si="281"/>
        <v>0</v>
      </c>
      <c r="AP573" s="30">
        <f t="shared" si="282"/>
        <v>0</v>
      </c>
      <c r="AQ573" s="30">
        <f t="shared" si="283"/>
        <v>0</v>
      </c>
      <c r="AR573" s="30">
        <f t="shared" si="284"/>
        <v>0</v>
      </c>
      <c r="AS573" s="22">
        <f t="shared" si="272"/>
        <v>0</v>
      </c>
      <c r="AT573" s="112">
        <f t="shared" si="260"/>
        <v>0</v>
      </c>
      <c r="AU573" s="112">
        <f t="shared" si="261"/>
        <v>0</v>
      </c>
      <c r="AV573" s="112">
        <f t="shared" si="262"/>
        <v>0</v>
      </c>
      <c r="AW573" s="112">
        <f t="shared" si="263"/>
        <v>0</v>
      </c>
      <c r="AX573" s="112">
        <f t="shared" si="264"/>
        <v>0</v>
      </c>
      <c r="AY573" s="112">
        <f t="shared" si="265"/>
        <v>0</v>
      </c>
      <c r="AZ573" s="112">
        <f t="shared" si="266"/>
        <v>0</v>
      </c>
      <c r="BA573" s="112">
        <f t="shared" si="267"/>
        <v>0</v>
      </c>
      <c r="BB573" s="112">
        <f t="shared" si="268"/>
        <v>0</v>
      </c>
      <c r="BC573" s="112">
        <f t="shared" si="269"/>
        <v>0</v>
      </c>
      <c r="BD573" s="112">
        <f t="shared" si="270"/>
        <v>0</v>
      </c>
      <c r="BE573" s="112">
        <f t="shared" si="271"/>
        <v>0</v>
      </c>
      <c r="BG573" s="112"/>
      <c r="BH573" s="184"/>
    </row>
    <row r="574" spans="1:60" x14ac:dyDescent="0.2">
      <c r="A574" t="s">
        <v>20</v>
      </c>
      <c r="B574" t="s">
        <v>1700</v>
      </c>
      <c r="C574" s="2" t="s">
        <v>1701</v>
      </c>
      <c r="D574" s="2" t="s">
        <v>1702</v>
      </c>
      <c r="E574" s="2" t="s">
        <v>1703</v>
      </c>
      <c r="F574" s="2" t="s">
        <v>24</v>
      </c>
      <c r="G574" s="2" t="s">
        <v>150</v>
      </c>
      <c r="H574" s="2" t="s">
        <v>1636</v>
      </c>
      <c r="I574" s="2" t="s">
        <v>1129</v>
      </c>
      <c r="J574" s="2" t="s">
        <v>3995</v>
      </c>
      <c r="K574" s="3">
        <v>188</v>
      </c>
      <c r="L574" s="25">
        <v>206.55</v>
      </c>
      <c r="M574" s="2" t="s">
        <v>2204</v>
      </c>
      <c r="N574" s="2" t="s">
        <v>66</v>
      </c>
      <c r="O574" s="3">
        <v>0</v>
      </c>
      <c r="P574" s="3">
        <v>0</v>
      </c>
      <c r="Q574" s="21">
        <f>SUMIF('On Orders'!$B:$B,$C574,'On Orders'!E:E)</f>
        <v>0</v>
      </c>
      <c r="R574" s="22">
        <f>SUMIF('On Orders'!$B:$B,$C574,'On Orders'!F:F)</f>
        <v>0</v>
      </c>
      <c r="S574" s="22">
        <f>SUMIF('On Orders'!$B:$B,$C574,'On Orders'!G:G)</f>
        <v>0</v>
      </c>
      <c r="T574" s="22">
        <f>SUMIF('On Orders'!$B:$B,$C574,'On Orders'!H:H)</f>
        <v>0</v>
      </c>
      <c r="U574" s="3">
        <f>IFERROR(VLOOKUP(B:B,'[1]SI vs ST'!$B:$P,15,0),0)</f>
        <v>0</v>
      </c>
      <c r="V574" s="3" cm="1">
        <f t="array" ref="V574">IFERROR(VLOOKUP(_xlfn.SINGLE(B:B),'[1]Pivot ST'!$D:$QP,{6,7,8,9,10,11},0),0)</f>
        <v>0</v>
      </c>
      <c r="W574" s="3"/>
      <c r="X574" s="3"/>
      <c r="Y574" s="3"/>
      <c r="Z574" s="3"/>
      <c r="AA574" s="3"/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1">
        <f t="shared" si="273"/>
        <v>-188</v>
      </c>
      <c r="AH574" s="26">
        <f t="shared" si="274"/>
        <v>0</v>
      </c>
      <c r="AI574" s="26">
        <f t="shared" si="275"/>
        <v>0</v>
      </c>
      <c r="AJ574" s="26">
        <f t="shared" si="276"/>
        <v>0</v>
      </c>
      <c r="AK574" s="26">
        <f t="shared" si="277"/>
        <v>0</v>
      </c>
      <c r="AL574" s="26">
        <f t="shared" si="278"/>
        <v>0</v>
      </c>
      <c r="AM574" s="30">
        <f t="shared" si="279"/>
        <v>0</v>
      </c>
      <c r="AN574" s="30">
        <f t="shared" si="280"/>
        <v>0</v>
      </c>
      <c r="AO574" s="30">
        <f t="shared" si="281"/>
        <v>0</v>
      </c>
      <c r="AP574" s="30">
        <f t="shared" si="282"/>
        <v>0</v>
      </c>
      <c r="AQ574" s="30">
        <f t="shared" si="283"/>
        <v>0</v>
      </c>
      <c r="AR574" s="30">
        <f t="shared" si="284"/>
        <v>0</v>
      </c>
      <c r="AS574" s="22">
        <f t="shared" si="272"/>
        <v>0</v>
      </c>
      <c r="AT574" s="112">
        <f t="shared" si="260"/>
        <v>0</v>
      </c>
      <c r="AU574" s="112">
        <f t="shared" si="261"/>
        <v>0</v>
      </c>
      <c r="AV574" s="112">
        <f t="shared" si="262"/>
        <v>0</v>
      </c>
      <c r="AW574" s="112">
        <f t="shared" si="263"/>
        <v>0</v>
      </c>
      <c r="AX574" s="112">
        <f t="shared" si="264"/>
        <v>0</v>
      </c>
      <c r="AY574" s="112">
        <f t="shared" si="265"/>
        <v>0</v>
      </c>
      <c r="AZ574" s="112">
        <f t="shared" si="266"/>
        <v>0</v>
      </c>
      <c r="BA574" s="112">
        <f t="shared" si="267"/>
        <v>0</v>
      </c>
      <c r="BB574" s="112">
        <f t="shared" si="268"/>
        <v>0</v>
      </c>
      <c r="BC574" s="112">
        <f t="shared" si="269"/>
        <v>0</v>
      </c>
      <c r="BD574" s="112">
        <f t="shared" si="270"/>
        <v>0</v>
      </c>
      <c r="BE574" s="112">
        <f t="shared" si="271"/>
        <v>0</v>
      </c>
      <c r="BG574" s="112"/>
      <c r="BH574" s="184"/>
    </row>
    <row r="575" spans="1:60" x14ac:dyDescent="0.2">
      <c r="A575" t="s">
        <v>20</v>
      </c>
      <c r="B575" t="s">
        <v>1704</v>
      </c>
      <c r="C575" s="2" t="s">
        <v>1705</v>
      </c>
      <c r="D575" s="2" t="s">
        <v>1706</v>
      </c>
      <c r="E575" s="2" t="s">
        <v>1707</v>
      </c>
      <c r="F575" s="2" t="s">
        <v>24</v>
      </c>
      <c r="G575" s="2" t="s">
        <v>150</v>
      </c>
      <c r="H575" s="2" t="s">
        <v>1392</v>
      </c>
      <c r="I575" s="2" t="s">
        <v>1129</v>
      </c>
      <c r="J575" s="2" t="s">
        <v>3995</v>
      </c>
      <c r="K575" s="3">
        <v>188</v>
      </c>
      <c r="L575" s="25">
        <v>206.55</v>
      </c>
      <c r="M575" s="2" t="s">
        <v>2204</v>
      </c>
      <c r="N575" s="2" t="s">
        <v>66</v>
      </c>
      <c r="O575" s="3">
        <v>4</v>
      </c>
      <c r="P575" s="3">
        <v>0</v>
      </c>
      <c r="Q575" s="21">
        <f>SUMIF('On Orders'!$B:$B,$C575,'On Orders'!E:E)</f>
        <v>0</v>
      </c>
      <c r="R575" s="22">
        <f>SUMIF('On Orders'!$B:$B,$C575,'On Orders'!F:F)</f>
        <v>0</v>
      </c>
      <c r="S575" s="22">
        <f>SUMIF('On Orders'!$B:$B,$C575,'On Orders'!G:G)</f>
        <v>0</v>
      </c>
      <c r="T575" s="22">
        <f>SUMIF('On Orders'!$B:$B,$C575,'On Orders'!H:H)</f>
        <v>0</v>
      </c>
      <c r="U575" s="3">
        <f>IFERROR(VLOOKUP(B:B,'[1]SI vs ST'!$B:$P,15,0),0)</f>
        <v>0</v>
      </c>
      <c r="V575" s="3" cm="1">
        <f t="array" ref="V575">IFERROR(VLOOKUP(_xlfn.SINGLE(B:B),'[1]Pivot ST'!$D:$QP,{6,7,8,9,10,11},0),0)</f>
        <v>0</v>
      </c>
      <c r="W575" s="3"/>
      <c r="X575" s="3"/>
      <c r="Y575" s="3"/>
      <c r="Z575" s="3"/>
      <c r="AA575" s="3"/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1">
        <f t="shared" si="273"/>
        <v>-184</v>
      </c>
      <c r="AH575" s="26">
        <f t="shared" si="274"/>
        <v>0</v>
      </c>
      <c r="AI575" s="26">
        <f t="shared" si="275"/>
        <v>0</v>
      </c>
      <c r="AJ575" s="26">
        <f t="shared" si="276"/>
        <v>0</v>
      </c>
      <c r="AK575" s="26">
        <f t="shared" si="277"/>
        <v>0</v>
      </c>
      <c r="AL575" s="26">
        <f t="shared" si="278"/>
        <v>0</v>
      </c>
      <c r="AM575" s="30">
        <f t="shared" si="279"/>
        <v>0</v>
      </c>
      <c r="AN575" s="30">
        <f t="shared" si="280"/>
        <v>0</v>
      </c>
      <c r="AO575" s="30">
        <f t="shared" si="281"/>
        <v>0</v>
      </c>
      <c r="AP575" s="30">
        <f t="shared" si="282"/>
        <v>0</v>
      </c>
      <c r="AQ575" s="30">
        <f t="shared" si="283"/>
        <v>0</v>
      </c>
      <c r="AR575" s="30">
        <f t="shared" si="284"/>
        <v>0</v>
      </c>
      <c r="AS575" s="22">
        <f t="shared" si="272"/>
        <v>0</v>
      </c>
      <c r="AT575" s="112">
        <f t="shared" si="260"/>
        <v>0</v>
      </c>
      <c r="AU575" s="112">
        <f t="shared" si="261"/>
        <v>0</v>
      </c>
      <c r="AV575" s="112">
        <f t="shared" si="262"/>
        <v>0</v>
      </c>
      <c r="AW575" s="112">
        <f t="shared" si="263"/>
        <v>0</v>
      </c>
      <c r="AX575" s="112">
        <f t="shared" si="264"/>
        <v>0</v>
      </c>
      <c r="AY575" s="112">
        <f t="shared" si="265"/>
        <v>0</v>
      </c>
      <c r="AZ575" s="112">
        <f t="shared" si="266"/>
        <v>0</v>
      </c>
      <c r="BA575" s="112">
        <f t="shared" si="267"/>
        <v>0</v>
      </c>
      <c r="BB575" s="112">
        <f t="shared" si="268"/>
        <v>0</v>
      </c>
      <c r="BC575" s="112">
        <f t="shared" si="269"/>
        <v>0</v>
      </c>
      <c r="BD575" s="112">
        <f t="shared" si="270"/>
        <v>0</v>
      </c>
      <c r="BE575" s="112">
        <f t="shared" si="271"/>
        <v>0</v>
      </c>
      <c r="BG575" s="112"/>
      <c r="BH575" s="184"/>
    </row>
    <row r="576" spans="1:60" x14ac:dyDescent="0.2">
      <c r="A576" t="s">
        <v>20</v>
      </c>
      <c r="B576" t="s">
        <v>1708</v>
      </c>
      <c r="C576" s="2" t="s">
        <v>1709</v>
      </c>
      <c r="D576" s="2" t="s">
        <v>1710</v>
      </c>
      <c r="E576" s="2" t="s">
        <v>1711</v>
      </c>
      <c r="F576" s="2" t="s">
        <v>24</v>
      </c>
      <c r="G576" s="2" t="s">
        <v>150</v>
      </c>
      <c r="H576" s="2" t="s">
        <v>1712</v>
      </c>
      <c r="I576" s="2" t="s">
        <v>1129</v>
      </c>
      <c r="J576" s="2" t="s">
        <v>3995</v>
      </c>
      <c r="K576" s="3">
        <v>188</v>
      </c>
      <c r="L576" s="25">
        <v>206.55</v>
      </c>
      <c r="M576" s="2" t="s">
        <v>2204</v>
      </c>
      <c r="N576" s="2" t="s">
        <v>66</v>
      </c>
      <c r="O576" s="3">
        <v>3</v>
      </c>
      <c r="P576" s="3">
        <v>0</v>
      </c>
      <c r="Q576" s="21">
        <f>SUMIF('On Orders'!$B:$B,$C576,'On Orders'!E:E)</f>
        <v>0</v>
      </c>
      <c r="R576" s="22">
        <f>SUMIF('On Orders'!$B:$B,$C576,'On Orders'!F:F)</f>
        <v>0</v>
      </c>
      <c r="S576" s="22">
        <f>SUMIF('On Orders'!$B:$B,$C576,'On Orders'!G:G)</f>
        <v>0</v>
      </c>
      <c r="T576" s="22">
        <f>SUMIF('On Orders'!$B:$B,$C576,'On Orders'!H:H)</f>
        <v>0</v>
      </c>
      <c r="U576" s="3">
        <f>IFERROR(VLOOKUP(B:B,'[1]SI vs ST'!$B:$P,15,0),0)</f>
        <v>0</v>
      </c>
      <c r="V576" s="3" cm="1">
        <f t="array" ref="V576">IFERROR(VLOOKUP(_xlfn.SINGLE(B:B),'[1]Pivot ST'!$D:$QP,{6,7,8,9,10,11},0),0)</f>
        <v>0</v>
      </c>
      <c r="W576" s="3"/>
      <c r="X576" s="3"/>
      <c r="Y576" s="3"/>
      <c r="Z576" s="3"/>
      <c r="AA576" s="3"/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1">
        <f t="shared" si="273"/>
        <v>-185</v>
      </c>
      <c r="AH576" s="26">
        <f t="shared" si="274"/>
        <v>0</v>
      </c>
      <c r="AI576" s="26">
        <f t="shared" si="275"/>
        <v>0</v>
      </c>
      <c r="AJ576" s="26">
        <f t="shared" si="276"/>
        <v>0</v>
      </c>
      <c r="AK576" s="26">
        <f t="shared" si="277"/>
        <v>0</v>
      </c>
      <c r="AL576" s="26">
        <f t="shared" si="278"/>
        <v>0</v>
      </c>
      <c r="AM576" s="30">
        <f t="shared" si="279"/>
        <v>0</v>
      </c>
      <c r="AN576" s="30">
        <f t="shared" si="280"/>
        <v>0</v>
      </c>
      <c r="AO576" s="30">
        <f t="shared" si="281"/>
        <v>0</v>
      </c>
      <c r="AP576" s="30">
        <f t="shared" si="282"/>
        <v>0</v>
      </c>
      <c r="AQ576" s="30">
        <f t="shared" si="283"/>
        <v>0</v>
      </c>
      <c r="AR576" s="30">
        <f t="shared" si="284"/>
        <v>0</v>
      </c>
      <c r="AS576" s="22">
        <f t="shared" si="272"/>
        <v>0</v>
      </c>
      <c r="AT576" s="112">
        <f t="shared" si="260"/>
        <v>0</v>
      </c>
      <c r="AU576" s="112">
        <f t="shared" si="261"/>
        <v>0</v>
      </c>
      <c r="AV576" s="112">
        <f t="shared" si="262"/>
        <v>0</v>
      </c>
      <c r="AW576" s="112">
        <f t="shared" si="263"/>
        <v>0</v>
      </c>
      <c r="AX576" s="112">
        <f t="shared" si="264"/>
        <v>0</v>
      </c>
      <c r="AY576" s="112">
        <f t="shared" si="265"/>
        <v>0</v>
      </c>
      <c r="AZ576" s="112">
        <f t="shared" si="266"/>
        <v>0</v>
      </c>
      <c r="BA576" s="112">
        <f t="shared" si="267"/>
        <v>0</v>
      </c>
      <c r="BB576" s="112">
        <f t="shared" si="268"/>
        <v>0</v>
      </c>
      <c r="BC576" s="112">
        <f t="shared" si="269"/>
        <v>0</v>
      </c>
      <c r="BD576" s="112">
        <f t="shared" si="270"/>
        <v>0</v>
      </c>
      <c r="BE576" s="112">
        <f t="shared" si="271"/>
        <v>0</v>
      </c>
      <c r="BG576" s="112"/>
      <c r="BH576" s="184"/>
    </row>
    <row r="577" spans="1:60" x14ac:dyDescent="0.2">
      <c r="A577" t="s">
        <v>20</v>
      </c>
      <c r="B577" t="s">
        <v>1713</v>
      </c>
      <c r="C577" s="2" t="s">
        <v>1714</v>
      </c>
      <c r="D577" s="2" t="s">
        <v>1715</v>
      </c>
      <c r="E577" s="2" t="s">
        <v>1716</v>
      </c>
      <c r="F577" s="2" t="s">
        <v>24</v>
      </c>
      <c r="G577" s="2" t="s">
        <v>169</v>
      </c>
      <c r="H577" s="2" t="s">
        <v>169</v>
      </c>
      <c r="I577" s="2" t="s">
        <v>1129</v>
      </c>
      <c r="J577" s="2" t="s">
        <v>3995</v>
      </c>
      <c r="K577" s="3">
        <v>188</v>
      </c>
      <c r="L577" s="25">
        <v>189.31</v>
      </c>
      <c r="M577" s="2" t="s">
        <v>2204</v>
      </c>
      <c r="N577" s="2" t="s">
        <v>66</v>
      </c>
      <c r="O577" s="3">
        <v>0</v>
      </c>
      <c r="P577" s="3">
        <v>0</v>
      </c>
      <c r="Q577" s="21">
        <f>SUMIF('On Orders'!$B:$B,$C577,'On Orders'!E:E)</f>
        <v>0</v>
      </c>
      <c r="R577" s="22">
        <f>SUMIF('On Orders'!$B:$B,$C577,'On Orders'!F:F)</f>
        <v>0</v>
      </c>
      <c r="S577" s="22">
        <f>SUMIF('On Orders'!$B:$B,$C577,'On Orders'!G:G)</f>
        <v>0</v>
      </c>
      <c r="T577" s="22">
        <f>SUMIF('On Orders'!$B:$B,$C577,'On Orders'!H:H)</f>
        <v>0</v>
      </c>
      <c r="U577" s="3">
        <f>IFERROR(VLOOKUP(B:B,'[1]SI vs ST'!$B:$P,15,0),0)</f>
        <v>0</v>
      </c>
      <c r="V577" s="3" cm="1">
        <f t="array" ref="V577">IFERROR(VLOOKUP(_xlfn.SINGLE(B:B),'[1]Pivot ST'!$D:$QP,{6,7,8,9,10,11},0),0)</f>
        <v>0</v>
      </c>
      <c r="W577" s="3"/>
      <c r="X577" s="3"/>
      <c r="Y577" s="3"/>
      <c r="Z577" s="3"/>
      <c r="AA577" s="3"/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1">
        <f t="shared" si="273"/>
        <v>-188</v>
      </c>
      <c r="AH577" s="26">
        <f t="shared" si="274"/>
        <v>0</v>
      </c>
      <c r="AI577" s="26">
        <f t="shared" si="275"/>
        <v>0</v>
      </c>
      <c r="AJ577" s="26">
        <f t="shared" si="276"/>
        <v>0</v>
      </c>
      <c r="AK577" s="26">
        <f t="shared" si="277"/>
        <v>0</v>
      </c>
      <c r="AL577" s="26">
        <f t="shared" si="278"/>
        <v>0</v>
      </c>
      <c r="AM577" s="30">
        <f t="shared" si="279"/>
        <v>0</v>
      </c>
      <c r="AN577" s="30">
        <f t="shared" si="280"/>
        <v>0</v>
      </c>
      <c r="AO577" s="30">
        <f t="shared" si="281"/>
        <v>0</v>
      </c>
      <c r="AP577" s="30">
        <f t="shared" si="282"/>
        <v>0</v>
      </c>
      <c r="AQ577" s="30">
        <f t="shared" si="283"/>
        <v>0</v>
      </c>
      <c r="AR577" s="30">
        <f t="shared" si="284"/>
        <v>0</v>
      </c>
      <c r="AS577" s="22">
        <f t="shared" si="272"/>
        <v>0</v>
      </c>
      <c r="AT577" s="112">
        <f t="shared" si="260"/>
        <v>0</v>
      </c>
      <c r="AU577" s="112">
        <f t="shared" si="261"/>
        <v>0</v>
      </c>
      <c r="AV577" s="112">
        <f t="shared" si="262"/>
        <v>0</v>
      </c>
      <c r="AW577" s="112">
        <f t="shared" si="263"/>
        <v>0</v>
      </c>
      <c r="AX577" s="112">
        <f t="shared" si="264"/>
        <v>0</v>
      </c>
      <c r="AY577" s="112">
        <f t="shared" si="265"/>
        <v>0</v>
      </c>
      <c r="AZ577" s="112">
        <f t="shared" si="266"/>
        <v>0</v>
      </c>
      <c r="BA577" s="112">
        <f t="shared" si="267"/>
        <v>0</v>
      </c>
      <c r="BB577" s="112">
        <f t="shared" si="268"/>
        <v>0</v>
      </c>
      <c r="BC577" s="112">
        <f t="shared" si="269"/>
        <v>0</v>
      </c>
      <c r="BD577" s="112">
        <f t="shared" si="270"/>
        <v>0</v>
      </c>
      <c r="BE577" s="112">
        <f t="shared" si="271"/>
        <v>0</v>
      </c>
      <c r="BG577" s="112"/>
      <c r="BH577" s="184"/>
    </row>
    <row r="578" spans="1:60" x14ac:dyDescent="0.2">
      <c r="A578" t="s">
        <v>20</v>
      </c>
      <c r="B578" t="s">
        <v>1717</v>
      </c>
      <c r="C578" s="2" t="s">
        <v>1718</v>
      </c>
      <c r="D578" s="2" t="s">
        <v>1719</v>
      </c>
      <c r="E578" s="2" t="s">
        <v>1720</v>
      </c>
      <c r="F578" s="2" t="s">
        <v>24</v>
      </c>
      <c r="G578" s="2" t="s">
        <v>169</v>
      </c>
      <c r="H578" s="2" t="s">
        <v>832</v>
      </c>
      <c r="I578" s="2" t="s">
        <v>1129</v>
      </c>
      <c r="J578" s="2" t="s">
        <v>3995</v>
      </c>
      <c r="K578" s="3">
        <v>188</v>
      </c>
      <c r="L578" s="25">
        <v>189.31</v>
      </c>
      <c r="M578" s="2" t="s">
        <v>2204</v>
      </c>
      <c r="N578" s="2" t="s">
        <v>66</v>
      </c>
      <c r="O578" s="3">
        <v>0</v>
      </c>
      <c r="P578" s="3">
        <v>0</v>
      </c>
      <c r="Q578" s="21">
        <f>SUMIF('On Orders'!$B:$B,$C578,'On Orders'!E:E)</f>
        <v>0</v>
      </c>
      <c r="R578" s="22">
        <f>SUMIF('On Orders'!$B:$B,$C578,'On Orders'!F:F)</f>
        <v>0</v>
      </c>
      <c r="S578" s="22">
        <f>SUMIF('On Orders'!$B:$B,$C578,'On Orders'!G:G)</f>
        <v>0</v>
      </c>
      <c r="T578" s="22">
        <f>SUMIF('On Orders'!$B:$B,$C578,'On Orders'!H:H)</f>
        <v>0</v>
      </c>
      <c r="U578" s="3">
        <f>IFERROR(VLOOKUP(B:B,'[1]SI vs ST'!$B:$P,15,0),0)</f>
        <v>0</v>
      </c>
      <c r="V578" s="3" cm="1">
        <f t="array" ref="V578">IFERROR(VLOOKUP(_xlfn.SINGLE(B:B),'[1]Pivot ST'!$D:$QP,{6,7,8,9,10,11},0),0)</f>
        <v>0</v>
      </c>
      <c r="W578" s="3"/>
      <c r="X578" s="3"/>
      <c r="Y578" s="3"/>
      <c r="Z578" s="3"/>
      <c r="AA578" s="3"/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1">
        <f t="shared" si="273"/>
        <v>-188</v>
      </c>
      <c r="AH578" s="26">
        <f t="shared" si="274"/>
        <v>0</v>
      </c>
      <c r="AI578" s="26">
        <f t="shared" si="275"/>
        <v>0</v>
      </c>
      <c r="AJ578" s="26">
        <f t="shared" si="276"/>
        <v>0</v>
      </c>
      <c r="AK578" s="26">
        <f t="shared" si="277"/>
        <v>0</v>
      </c>
      <c r="AL578" s="26">
        <f t="shared" si="278"/>
        <v>0</v>
      </c>
      <c r="AM578" s="30">
        <f t="shared" si="279"/>
        <v>0</v>
      </c>
      <c r="AN578" s="30">
        <f t="shared" si="280"/>
        <v>0</v>
      </c>
      <c r="AO578" s="30">
        <f t="shared" si="281"/>
        <v>0</v>
      </c>
      <c r="AP578" s="30">
        <f t="shared" si="282"/>
        <v>0</v>
      </c>
      <c r="AQ578" s="30">
        <f t="shared" si="283"/>
        <v>0</v>
      </c>
      <c r="AR578" s="30">
        <f t="shared" si="284"/>
        <v>0</v>
      </c>
      <c r="AS578" s="22">
        <f t="shared" si="272"/>
        <v>0</v>
      </c>
      <c r="AT578" s="112">
        <f t="shared" si="260"/>
        <v>0</v>
      </c>
      <c r="AU578" s="112">
        <f t="shared" si="261"/>
        <v>0</v>
      </c>
      <c r="AV578" s="112">
        <f t="shared" si="262"/>
        <v>0</v>
      </c>
      <c r="AW578" s="112">
        <f t="shared" si="263"/>
        <v>0</v>
      </c>
      <c r="AX578" s="112">
        <f t="shared" si="264"/>
        <v>0</v>
      </c>
      <c r="AY578" s="112">
        <f t="shared" si="265"/>
        <v>0</v>
      </c>
      <c r="AZ578" s="112">
        <f t="shared" si="266"/>
        <v>0</v>
      </c>
      <c r="BA578" s="112">
        <f t="shared" si="267"/>
        <v>0</v>
      </c>
      <c r="BB578" s="112">
        <f t="shared" si="268"/>
        <v>0</v>
      </c>
      <c r="BC578" s="112">
        <f t="shared" si="269"/>
        <v>0</v>
      </c>
      <c r="BD578" s="112">
        <f t="shared" si="270"/>
        <v>0</v>
      </c>
      <c r="BE578" s="112">
        <f t="shared" si="271"/>
        <v>0</v>
      </c>
      <c r="BG578" s="112"/>
      <c r="BH578" s="184"/>
    </row>
    <row r="579" spans="1:60" x14ac:dyDescent="0.2">
      <c r="A579" t="s">
        <v>20</v>
      </c>
      <c r="B579" t="s">
        <v>1721</v>
      </c>
      <c r="C579" s="2" t="s">
        <v>1722</v>
      </c>
      <c r="D579" s="2" t="s">
        <v>173</v>
      </c>
      <c r="E579" s="2" t="s">
        <v>1723</v>
      </c>
      <c r="F579" s="2" t="s">
        <v>24</v>
      </c>
      <c r="G579" s="2" t="s">
        <v>169</v>
      </c>
      <c r="H579" s="2" t="s">
        <v>175</v>
      </c>
      <c r="I579" s="2" t="s">
        <v>1129</v>
      </c>
      <c r="J579" s="2" t="s">
        <v>3995</v>
      </c>
      <c r="K579" s="3">
        <v>188</v>
      </c>
      <c r="L579" s="25">
        <v>189.31</v>
      </c>
      <c r="M579" s="2" t="s">
        <v>2204</v>
      </c>
      <c r="N579" s="2" t="s">
        <v>66</v>
      </c>
      <c r="O579" s="3">
        <v>0</v>
      </c>
      <c r="P579" s="3">
        <v>0</v>
      </c>
      <c r="Q579" s="21">
        <f>SUMIF('On Orders'!$B:$B,$C579,'On Orders'!E:E)</f>
        <v>0</v>
      </c>
      <c r="R579" s="22">
        <f>SUMIF('On Orders'!$B:$B,$C579,'On Orders'!F:F)</f>
        <v>0</v>
      </c>
      <c r="S579" s="22">
        <f>SUMIF('On Orders'!$B:$B,$C579,'On Orders'!G:G)</f>
        <v>0</v>
      </c>
      <c r="T579" s="22">
        <f>SUMIF('On Orders'!$B:$B,$C579,'On Orders'!H:H)</f>
        <v>0</v>
      </c>
      <c r="U579" s="3">
        <f>IFERROR(VLOOKUP(B:B,'[1]SI vs ST'!$B:$P,15,0),0)</f>
        <v>0</v>
      </c>
      <c r="V579" s="3" cm="1">
        <f t="array" ref="V579">IFERROR(VLOOKUP(_xlfn.SINGLE(B:B),'[1]Pivot ST'!$D:$QP,{6,7,8,9,10,11},0),0)</f>
        <v>0</v>
      </c>
      <c r="W579" s="3"/>
      <c r="X579" s="3"/>
      <c r="Y579" s="3"/>
      <c r="Z579" s="3"/>
      <c r="AA579" s="3"/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1">
        <f t="shared" si="273"/>
        <v>-188</v>
      </c>
      <c r="AH579" s="26">
        <f t="shared" si="274"/>
        <v>0</v>
      </c>
      <c r="AI579" s="26">
        <f t="shared" si="275"/>
        <v>0</v>
      </c>
      <c r="AJ579" s="26">
        <f t="shared" si="276"/>
        <v>0</v>
      </c>
      <c r="AK579" s="26">
        <f t="shared" si="277"/>
        <v>0</v>
      </c>
      <c r="AL579" s="26">
        <f t="shared" si="278"/>
        <v>0</v>
      </c>
      <c r="AM579" s="30">
        <f t="shared" si="279"/>
        <v>0</v>
      </c>
      <c r="AN579" s="30">
        <f t="shared" si="280"/>
        <v>0</v>
      </c>
      <c r="AO579" s="30">
        <f t="shared" si="281"/>
        <v>0</v>
      </c>
      <c r="AP579" s="30">
        <f t="shared" si="282"/>
        <v>0</v>
      </c>
      <c r="AQ579" s="30">
        <f t="shared" si="283"/>
        <v>0</v>
      </c>
      <c r="AR579" s="30">
        <f t="shared" si="284"/>
        <v>0</v>
      </c>
      <c r="AS579" s="22">
        <f t="shared" si="272"/>
        <v>0</v>
      </c>
      <c r="AT579" s="112">
        <f t="shared" si="260"/>
        <v>0</v>
      </c>
      <c r="AU579" s="112">
        <f t="shared" si="261"/>
        <v>0</v>
      </c>
      <c r="AV579" s="112">
        <f t="shared" si="262"/>
        <v>0</v>
      </c>
      <c r="AW579" s="112">
        <f t="shared" si="263"/>
        <v>0</v>
      </c>
      <c r="AX579" s="112">
        <f t="shared" si="264"/>
        <v>0</v>
      </c>
      <c r="AY579" s="112">
        <f t="shared" si="265"/>
        <v>0</v>
      </c>
      <c r="AZ579" s="112">
        <f t="shared" si="266"/>
        <v>0</v>
      </c>
      <c r="BA579" s="112">
        <f t="shared" si="267"/>
        <v>0</v>
      </c>
      <c r="BB579" s="112">
        <f t="shared" si="268"/>
        <v>0</v>
      </c>
      <c r="BC579" s="112">
        <f t="shared" si="269"/>
        <v>0</v>
      </c>
      <c r="BD579" s="112">
        <f t="shared" si="270"/>
        <v>0</v>
      </c>
      <c r="BE579" s="112">
        <f t="shared" si="271"/>
        <v>0</v>
      </c>
      <c r="BG579" s="112"/>
      <c r="BH579" s="184"/>
    </row>
    <row r="580" spans="1:60" x14ac:dyDescent="0.2">
      <c r="A580" t="s">
        <v>20</v>
      </c>
      <c r="B580" t="s">
        <v>1724</v>
      </c>
      <c r="C580" s="2" t="s">
        <v>1725</v>
      </c>
      <c r="D580" s="2" t="s">
        <v>178</v>
      </c>
      <c r="E580" s="2" t="s">
        <v>1726</v>
      </c>
      <c r="F580" s="2" t="s">
        <v>24</v>
      </c>
      <c r="G580" s="2" t="s">
        <v>169</v>
      </c>
      <c r="H580" s="2" t="s">
        <v>180</v>
      </c>
      <c r="I580" s="2" t="s">
        <v>1129</v>
      </c>
      <c r="J580" s="2" t="s">
        <v>3995</v>
      </c>
      <c r="K580" s="3">
        <v>188</v>
      </c>
      <c r="L580" s="25">
        <v>189.31</v>
      </c>
      <c r="M580" s="2" t="s">
        <v>2204</v>
      </c>
      <c r="N580" s="2" t="s">
        <v>66</v>
      </c>
      <c r="O580" s="3">
        <v>0</v>
      </c>
      <c r="P580" s="3">
        <v>0</v>
      </c>
      <c r="Q580" s="21">
        <f>SUMIF('On Orders'!$B:$B,$C580,'On Orders'!E:E)</f>
        <v>0</v>
      </c>
      <c r="R580" s="22">
        <f>SUMIF('On Orders'!$B:$B,$C580,'On Orders'!F:F)</f>
        <v>0</v>
      </c>
      <c r="S580" s="22">
        <f>SUMIF('On Orders'!$B:$B,$C580,'On Orders'!G:G)</f>
        <v>0</v>
      </c>
      <c r="T580" s="22">
        <f>SUMIF('On Orders'!$B:$B,$C580,'On Orders'!H:H)</f>
        <v>0</v>
      </c>
      <c r="U580" s="3">
        <f>IFERROR(VLOOKUP(B:B,'[1]SI vs ST'!$B:$P,15,0),0)</f>
        <v>0</v>
      </c>
      <c r="V580" s="3" cm="1">
        <f t="array" ref="V580">IFERROR(VLOOKUP(_xlfn.SINGLE(B:B),'[1]Pivot ST'!$D:$QP,{6,7,8,9,10,11},0),0)</f>
        <v>0</v>
      </c>
      <c r="W580" s="3"/>
      <c r="X580" s="3"/>
      <c r="Y580" s="3"/>
      <c r="Z580" s="3"/>
      <c r="AA580" s="3"/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1">
        <f t="shared" si="273"/>
        <v>-188</v>
      </c>
      <c r="AH580" s="26">
        <f t="shared" si="274"/>
        <v>0</v>
      </c>
      <c r="AI580" s="26">
        <f t="shared" si="275"/>
        <v>0</v>
      </c>
      <c r="AJ580" s="26">
        <f t="shared" si="276"/>
        <v>0</v>
      </c>
      <c r="AK580" s="26">
        <f t="shared" si="277"/>
        <v>0</v>
      </c>
      <c r="AL580" s="26">
        <f t="shared" si="278"/>
        <v>0</v>
      </c>
      <c r="AM580" s="30">
        <f t="shared" si="279"/>
        <v>0</v>
      </c>
      <c r="AN580" s="30">
        <f t="shared" si="280"/>
        <v>0</v>
      </c>
      <c r="AO580" s="30">
        <f t="shared" si="281"/>
        <v>0</v>
      </c>
      <c r="AP580" s="30">
        <f t="shared" si="282"/>
        <v>0</v>
      </c>
      <c r="AQ580" s="30">
        <f t="shared" si="283"/>
        <v>0</v>
      </c>
      <c r="AR580" s="30">
        <f t="shared" si="284"/>
        <v>0</v>
      </c>
      <c r="AS580" s="22">
        <f t="shared" si="272"/>
        <v>0</v>
      </c>
      <c r="AT580" s="112">
        <f t="shared" si="260"/>
        <v>0</v>
      </c>
      <c r="AU580" s="112">
        <f t="shared" si="261"/>
        <v>0</v>
      </c>
      <c r="AV580" s="112">
        <f t="shared" si="262"/>
        <v>0</v>
      </c>
      <c r="AW580" s="112">
        <f t="shared" si="263"/>
        <v>0</v>
      </c>
      <c r="AX580" s="112">
        <f t="shared" si="264"/>
        <v>0</v>
      </c>
      <c r="AY580" s="112">
        <f t="shared" si="265"/>
        <v>0</v>
      </c>
      <c r="AZ580" s="112">
        <f t="shared" si="266"/>
        <v>0</v>
      </c>
      <c r="BA580" s="112">
        <f t="shared" si="267"/>
        <v>0</v>
      </c>
      <c r="BB580" s="112">
        <f t="shared" si="268"/>
        <v>0</v>
      </c>
      <c r="BC580" s="112">
        <f t="shared" si="269"/>
        <v>0</v>
      </c>
      <c r="BD580" s="112">
        <f t="shared" si="270"/>
        <v>0</v>
      </c>
      <c r="BE580" s="112">
        <f t="shared" si="271"/>
        <v>0</v>
      </c>
      <c r="BG580" s="112"/>
      <c r="BH580" s="184"/>
    </row>
    <row r="581" spans="1:60" x14ac:dyDescent="0.2">
      <c r="A581" t="s">
        <v>20</v>
      </c>
      <c r="B581" t="s">
        <v>1727</v>
      </c>
      <c r="C581" s="2" t="s">
        <v>182</v>
      </c>
      <c r="D581" s="2" t="s">
        <v>183</v>
      </c>
      <c r="E581" s="2" t="s">
        <v>184</v>
      </c>
      <c r="F581" s="2" t="s">
        <v>24</v>
      </c>
      <c r="G581" s="2" t="s">
        <v>79</v>
      </c>
      <c r="H581" s="2" t="s">
        <v>185</v>
      </c>
      <c r="I581" s="2" t="s">
        <v>1129</v>
      </c>
      <c r="J581" s="2" t="s">
        <v>3995</v>
      </c>
      <c r="K581" s="3">
        <v>188</v>
      </c>
      <c r="L581" s="25">
        <v>189.31</v>
      </c>
      <c r="M581" s="2" t="s">
        <v>2204</v>
      </c>
      <c r="N581" s="2" t="s">
        <v>66</v>
      </c>
      <c r="O581" s="3">
        <v>8</v>
      </c>
      <c r="P581" s="3">
        <v>1153</v>
      </c>
      <c r="Q581" s="21">
        <f>SUMIF('On Orders'!$B:$B,$C581,'On Orders'!E:E)</f>
        <v>0</v>
      </c>
      <c r="R581" s="22">
        <f>SUMIF('On Orders'!$B:$B,$C581,'On Orders'!F:F)</f>
        <v>0</v>
      </c>
      <c r="S581" s="22">
        <f>SUMIF('On Orders'!$B:$B,$C581,'On Orders'!G:G)</f>
        <v>0</v>
      </c>
      <c r="T581" s="22">
        <f>SUMIF('On Orders'!$B:$B,$C581,'On Orders'!H:H)</f>
        <v>0</v>
      </c>
      <c r="U581" s="3">
        <f>IFERROR(VLOOKUP(B:B,'[1]SI vs ST'!$B:$P,15,0),0)</f>
        <v>1</v>
      </c>
      <c r="V581" s="3" cm="1">
        <f t="array" ref="V581:AA581">IFERROR(VLOOKUP(_xlfn.SINGLE(B:B),'[1]Pivot ST'!$D:$QP,{6,7,8,9,10,11},0),0)</f>
        <v>0</v>
      </c>
      <c r="W581" s="3">
        <v>4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1">
        <f t="shared" si="273"/>
        <v>973</v>
      </c>
      <c r="AH581" s="26">
        <f t="shared" si="274"/>
        <v>973</v>
      </c>
      <c r="AI581" s="26">
        <f t="shared" si="275"/>
        <v>973</v>
      </c>
      <c r="AJ581" s="26">
        <f t="shared" si="276"/>
        <v>973</v>
      </c>
      <c r="AK581" s="26">
        <f t="shared" si="277"/>
        <v>973</v>
      </c>
      <c r="AL581" s="26">
        <f t="shared" si="278"/>
        <v>973</v>
      </c>
      <c r="AM581" s="30">
        <f t="shared" si="279"/>
        <v>0</v>
      </c>
      <c r="AN581" s="30">
        <f t="shared" si="280"/>
        <v>0</v>
      </c>
      <c r="AO581" s="30">
        <f t="shared" si="281"/>
        <v>0</v>
      </c>
      <c r="AP581" s="30">
        <f t="shared" si="282"/>
        <v>0</v>
      </c>
      <c r="AQ581" s="30">
        <f t="shared" si="283"/>
        <v>0</v>
      </c>
      <c r="AR581" s="30">
        <f t="shared" si="284"/>
        <v>0</v>
      </c>
      <c r="AS581" s="22">
        <f t="shared" si="272"/>
        <v>0</v>
      </c>
      <c r="AT581" s="112">
        <f t="shared" si="260"/>
        <v>189.31</v>
      </c>
      <c r="AU581" s="112">
        <f t="shared" si="261"/>
        <v>0</v>
      </c>
      <c r="AV581" s="112">
        <f t="shared" si="262"/>
        <v>757.24</v>
      </c>
      <c r="AW581" s="112">
        <f t="shared" si="263"/>
        <v>0</v>
      </c>
      <c r="AX581" s="112">
        <f t="shared" si="264"/>
        <v>0</v>
      </c>
      <c r="AY581" s="112">
        <f t="shared" si="265"/>
        <v>0</v>
      </c>
      <c r="AZ581" s="112">
        <f t="shared" si="266"/>
        <v>0</v>
      </c>
      <c r="BA581" s="112">
        <f t="shared" si="267"/>
        <v>0</v>
      </c>
      <c r="BB581" s="112">
        <f t="shared" si="268"/>
        <v>0</v>
      </c>
      <c r="BC581" s="112">
        <f t="shared" si="269"/>
        <v>0</v>
      </c>
      <c r="BD581" s="112">
        <f t="shared" si="270"/>
        <v>0</v>
      </c>
      <c r="BE581" s="112">
        <f t="shared" si="271"/>
        <v>0</v>
      </c>
      <c r="BG581" s="112"/>
      <c r="BH581" s="184"/>
    </row>
    <row r="582" spans="1:60" x14ac:dyDescent="0.2">
      <c r="A582" t="s">
        <v>20</v>
      </c>
      <c r="B582" t="s">
        <v>1728</v>
      </c>
      <c r="C582" s="2" t="s">
        <v>1729</v>
      </c>
      <c r="D582" s="2" t="s">
        <v>1730</v>
      </c>
      <c r="E582" s="2" t="s">
        <v>1731</v>
      </c>
      <c r="F582" s="2" t="s">
        <v>24</v>
      </c>
      <c r="G582" s="2" t="s">
        <v>79</v>
      </c>
      <c r="H582" s="2" t="s">
        <v>245</v>
      </c>
      <c r="I582" s="2" t="s">
        <v>1129</v>
      </c>
      <c r="J582" s="2" t="s">
        <v>3995</v>
      </c>
      <c r="K582" s="3">
        <v>188</v>
      </c>
      <c r="L582" s="25">
        <v>189.31</v>
      </c>
      <c r="M582" s="2" t="s">
        <v>2204</v>
      </c>
      <c r="N582" s="2" t="s">
        <v>66</v>
      </c>
      <c r="O582" s="3">
        <v>3</v>
      </c>
      <c r="P582" s="3">
        <v>4765</v>
      </c>
      <c r="Q582" s="21">
        <f>SUMIF('On Orders'!$B:$B,$C582,'On Orders'!E:E)</f>
        <v>0</v>
      </c>
      <c r="R582" s="22">
        <f>SUMIF('On Orders'!$B:$B,$C582,'On Orders'!F:F)</f>
        <v>0</v>
      </c>
      <c r="S582" s="22">
        <f>SUMIF('On Orders'!$B:$B,$C582,'On Orders'!G:G)</f>
        <v>0</v>
      </c>
      <c r="T582" s="22">
        <f>SUMIF('On Orders'!$B:$B,$C582,'On Orders'!H:H)</f>
        <v>0</v>
      </c>
      <c r="U582" s="3">
        <f>IFERROR(VLOOKUP(B:B,'[1]SI vs ST'!$B:$P,15,0),0)</f>
        <v>2</v>
      </c>
      <c r="V582" s="3" cm="1">
        <f t="array" ref="V582">IFERROR(VLOOKUP(_xlfn.SINGLE(B:B),'[1]Pivot ST'!$D:$QP,{6,7,8,9,10,11},0),0)</f>
        <v>0</v>
      </c>
      <c r="W582" s="3"/>
      <c r="X582" s="3"/>
      <c r="Y582" s="3"/>
      <c r="Z582" s="3"/>
      <c r="AA582" s="3"/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1">
        <f t="shared" si="273"/>
        <v>4580</v>
      </c>
      <c r="AH582" s="26">
        <f t="shared" si="274"/>
        <v>4580</v>
      </c>
      <c r="AI582" s="26">
        <f t="shared" si="275"/>
        <v>4580</v>
      </c>
      <c r="AJ582" s="26">
        <f t="shared" si="276"/>
        <v>4580</v>
      </c>
      <c r="AK582" s="26">
        <f t="shared" si="277"/>
        <v>4580</v>
      </c>
      <c r="AL582" s="26">
        <f t="shared" si="278"/>
        <v>4580</v>
      </c>
      <c r="AM582" s="30">
        <f t="shared" si="279"/>
        <v>0</v>
      </c>
      <c r="AN582" s="30">
        <f t="shared" si="280"/>
        <v>0</v>
      </c>
      <c r="AO582" s="30">
        <f t="shared" si="281"/>
        <v>0</v>
      </c>
      <c r="AP582" s="30">
        <f t="shared" si="282"/>
        <v>0</v>
      </c>
      <c r="AQ582" s="30">
        <f t="shared" si="283"/>
        <v>0</v>
      </c>
      <c r="AR582" s="30">
        <f t="shared" si="284"/>
        <v>0</v>
      </c>
      <c r="AS582" s="22">
        <f t="shared" si="272"/>
        <v>0</v>
      </c>
      <c r="AT582" s="112">
        <f t="shared" si="260"/>
        <v>378.62</v>
      </c>
      <c r="AU582" s="112">
        <f t="shared" si="261"/>
        <v>0</v>
      </c>
      <c r="AV582" s="112">
        <f t="shared" si="262"/>
        <v>0</v>
      </c>
      <c r="AW582" s="112">
        <f t="shared" si="263"/>
        <v>0</v>
      </c>
      <c r="AX582" s="112">
        <f t="shared" si="264"/>
        <v>0</v>
      </c>
      <c r="AY582" s="112">
        <f t="shared" si="265"/>
        <v>0</v>
      </c>
      <c r="AZ582" s="112">
        <f t="shared" si="266"/>
        <v>0</v>
      </c>
      <c r="BA582" s="112">
        <f t="shared" si="267"/>
        <v>0</v>
      </c>
      <c r="BB582" s="112">
        <f t="shared" si="268"/>
        <v>0</v>
      </c>
      <c r="BC582" s="112">
        <f t="shared" si="269"/>
        <v>0</v>
      </c>
      <c r="BD582" s="112">
        <f t="shared" si="270"/>
        <v>0</v>
      </c>
      <c r="BE582" s="112">
        <f t="shared" si="271"/>
        <v>0</v>
      </c>
      <c r="BG582" s="112"/>
      <c r="BH582" s="184"/>
    </row>
    <row r="583" spans="1:60" x14ac:dyDescent="0.2">
      <c r="A583" t="s">
        <v>20</v>
      </c>
      <c r="B583" t="s">
        <v>1732</v>
      </c>
      <c r="C583" s="2" t="s">
        <v>1729</v>
      </c>
      <c r="D583" s="2" t="s">
        <v>1730</v>
      </c>
      <c r="E583" s="2" t="s">
        <v>1731</v>
      </c>
      <c r="F583" s="2" t="s">
        <v>24</v>
      </c>
      <c r="G583" s="2" t="s">
        <v>79</v>
      </c>
      <c r="H583" s="2" t="s">
        <v>245</v>
      </c>
      <c r="I583" s="2" t="s">
        <v>1129</v>
      </c>
      <c r="J583" s="2" t="s">
        <v>3995</v>
      </c>
      <c r="K583" s="3">
        <v>188</v>
      </c>
      <c r="L583" s="25">
        <v>100</v>
      </c>
      <c r="M583" s="2" t="s">
        <v>2204</v>
      </c>
      <c r="N583" s="2" t="s">
        <v>66</v>
      </c>
      <c r="O583" s="3">
        <v>0</v>
      </c>
      <c r="P583" s="3">
        <v>4765</v>
      </c>
      <c r="Q583" s="21">
        <f>SUMIF('On Orders'!$B:$B,$C583,'On Orders'!E:E)</f>
        <v>0</v>
      </c>
      <c r="R583" s="22">
        <f>SUMIF('On Orders'!$B:$B,$C583,'On Orders'!F:F)</f>
        <v>0</v>
      </c>
      <c r="S583" s="22">
        <f>SUMIF('On Orders'!$B:$B,$C583,'On Orders'!G:G)</f>
        <v>0</v>
      </c>
      <c r="T583" s="22">
        <f>SUMIF('On Orders'!$B:$B,$C583,'On Orders'!H:H)</f>
        <v>0</v>
      </c>
      <c r="U583" s="3">
        <f>IFERROR(VLOOKUP(B:B,'[1]SI vs ST'!$B:$P,15,0),0)</f>
        <v>0</v>
      </c>
      <c r="V583" s="3" cm="1">
        <f t="array" ref="V583">IFERROR(VLOOKUP(_xlfn.SINGLE(B:B),'[1]Pivot ST'!$D:$QP,{6,7,8,9,10,11},0),0)</f>
        <v>0</v>
      </c>
      <c r="W583" s="3"/>
      <c r="X583" s="3"/>
      <c r="Y583" s="3"/>
      <c r="Z583" s="3"/>
      <c r="AA583" s="3"/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1">
        <f t="shared" si="273"/>
        <v>4577</v>
      </c>
      <c r="AH583" s="26">
        <f t="shared" si="274"/>
        <v>4577</v>
      </c>
      <c r="AI583" s="26">
        <f t="shared" si="275"/>
        <v>4577</v>
      </c>
      <c r="AJ583" s="26">
        <f t="shared" si="276"/>
        <v>4577</v>
      </c>
      <c r="AK583" s="26">
        <f t="shared" si="277"/>
        <v>4577</v>
      </c>
      <c r="AL583" s="26">
        <f t="shared" si="278"/>
        <v>4577</v>
      </c>
      <c r="AM583" s="30">
        <f t="shared" si="279"/>
        <v>0</v>
      </c>
      <c r="AN583" s="30">
        <f t="shared" si="280"/>
        <v>0</v>
      </c>
      <c r="AO583" s="30">
        <f t="shared" si="281"/>
        <v>0</v>
      </c>
      <c r="AP583" s="30">
        <f t="shared" si="282"/>
        <v>0</v>
      </c>
      <c r="AQ583" s="30">
        <f t="shared" si="283"/>
        <v>0</v>
      </c>
      <c r="AR583" s="30">
        <f t="shared" si="284"/>
        <v>0</v>
      </c>
      <c r="AS583" s="22">
        <f t="shared" si="272"/>
        <v>0</v>
      </c>
      <c r="AT583" s="112">
        <f t="shared" si="260"/>
        <v>0</v>
      </c>
      <c r="AU583" s="112">
        <f t="shared" si="261"/>
        <v>0</v>
      </c>
      <c r="AV583" s="112">
        <f t="shared" si="262"/>
        <v>0</v>
      </c>
      <c r="AW583" s="112">
        <f t="shared" si="263"/>
        <v>0</v>
      </c>
      <c r="AX583" s="112">
        <f t="shared" si="264"/>
        <v>0</v>
      </c>
      <c r="AY583" s="112">
        <f t="shared" si="265"/>
        <v>0</v>
      </c>
      <c r="AZ583" s="112">
        <f t="shared" si="266"/>
        <v>0</v>
      </c>
      <c r="BA583" s="112">
        <f t="shared" si="267"/>
        <v>0</v>
      </c>
      <c r="BB583" s="112">
        <f t="shared" si="268"/>
        <v>0</v>
      </c>
      <c r="BC583" s="112">
        <f t="shared" si="269"/>
        <v>0</v>
      </c>
      <c r="BD583" s="112">
        <f t="shared" si="270"/>
        <v>0</v>
      </c>
      <c r="BE583" s="112">
        <f t="shared" si="271"/>
        <v>0</v>
      </c>
      <c r="BG583" s="112"/>
      <c r="BH583" s="184"/>
    </row>
    <row r="584" spans="1:60" x14ac:dyDescent="0.2">
      <c r="A584" t="s">
        <v>20</v>
      </c>
      <c r="B584" t="s">
        <v>1733</v>
      </c>
      <c r="C584" s="2" t="s">
        <v>1734</v>
      </c>
      <c r="D584" s="2" t="s">
        <v>1735</v>
      </c>
      <c r="E584" s="2" t="s">
        <v>1736</v>
      </c>
      <c r="F584" s="2" t="s">
        <v>24</v>
      </c>
      <c r="G584" s="2" t="s">
        <v>79</v>
      </c>
      <c r="H584" s="2" t="s">
        <v>254</v>
      </c>
      <c r="I584" s="2" t="s">
        <v>1129</v>
      </c>
      <c r="J584" s="2" t="s">
        <v>3995</v>
      </c>
      <c r="K584" s="3">
        <v>188</v>
      </c>
      <c r="L584" s="25">
        <v>189.31</v>
      </c>
      <c r="M584" s="2" t="s">
        <v>2204</v>
      </c>
      <c r="N584" s="2" t="s">
        <v>66</v>
      </c>
      <c r="O584" s="3">
        <v>3</v>
      </c>
      <c r="P584" s="3">
        <v>0</v>
      </c>
      <c r="Q584" s="21">
        <f>SUMIF('On Orders'!$B:$B,$C584,'On Orders'!E:E)</f>
        <v>0</v>
      </c>
      <c r="R584" s="22">
        <f>SUMIF('On Orders'!$B:$B,$C584,'On Orders'!F:F)</f>
        <v>0</v>
      </c>
      <c r="S584" s="22">
        <f>SUMIF('On Orders'!$B:$B,$C584,'On Orders'!G:G)</f>
        <v>0</v>
      </c>
      <c r="T584" s="22">
        <f>SUMIF('On Orders'!$B:$B,$C584,'On Orders'!H:H)</f>
        <v>0</v>
      </c>
      <c r="U584" s="3">
        <f>IFERROR(VLOOKUP(B:B,'[1]SI vs ST'!$B:$P,15,0),0)</f>
        <v>0</v>
      </c>
      <c r="V584" s="3" cm="1">
        <f t="array" ref="V584">IFERROR(VLOOKUP(_xlfn.SINGLE(B:B),'[1]Pivot ST'!$D:$QP,{6,7,8,9,10,11},0),0)</f>
        <v>0</v>
      </c>
      <c r="W584" s="3"/>
      <c r="X584" s="3"/>
      <c r="Y584" s="3"/>
      <c r="Z584" s="3"/>
      <c r="AA584" s="3"/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1">
        <f t="shared" si="273"/>
        <v>-185</v>
      </c>
      <c r="AH584" s="26">
        <f t="shared" si="274"/>
        <v>0</v>
      </c>
      <c r="AI584" s="26">
        <f t="shared" si="275"/>
        <v>0</v>
      </c>
      <c r="AJ584" s="26">
        <f t="shared" si="276"/>
        <v>0</v>
      </c>
      <c r="AK584" s="26">
        <f t="shared" si="277"/>
        <v>0</v>
      </c>
      <c r="AL584" s="26">
        <f t="shared" si="278"/>
        <v>0</v>
      </c>
      <c r="AM584" s="30">
        <f t="shared" si="279"/>
        <v>0</v>
      </c>
      <c r="AN584" s="30">
        <f t="shared" si="280"/>
        <v>0</v>
      </c>
      <c r="AO584" s="30">
        <f t="shared" si="281"/>
        <v>0</v>
      </c>
      <c r="AP584" s="30">
        <f t="shared" si="282"/>
        <v>0</v>
      </c>
      <c r="AQ584" s="30">
        <f t="shared" si="283"/>
        <v>0</v>
      </c>
      <c r="AR584" s="30">
        <f t="shared" si="284"/>
        <v>0</v>
      </c>
      <c r="AS584" s="22">
        <f t="shared" si="272"/>
        <v>0</v>
      </c>
      <c r="AT584" s="112">
        <f t="shared" si="260"/>
        <v>0</v>
      </c>
      <c r="AU584" s="112">
        <f t="shared" si="261"/>
        <v>0</v>
      </c>
      <c r="AV584" s="112">
        <f t="shared" si="262"/>
        <v>0</v>
      </c>
      <c r="AW584" s="112">
        <f t="shared" si="263"/>
        <v>0</v>
      </c>
      <c r="AX584" s="112">
        <f t="shared" si="264"/>
        <v>0</v>
      </c>
      <c r="AY584" s="112">
        <f t="shared" si="265"/>
        <v>0</v>
      </c>
      <c r="AZ584" s="112">
        <f t="shared" si="266"/>
        <v>0</v>
      </c>
      <c r="BA584" s="112">
        <f t="shared" si="267"/>
        <v>0</v>
      </c>
      <c r="BB584" s="112">
        <f t="shared" si="268"/>
        <v>0</v>
      </c>
      <c r="BC584" s="112">
        <f t="shared" si="269"/>
        <v>0</v>
      </c>
      <c r="BD584" s="112">
        <f t="shared" si="270"/>
        <v>0</v>
      </c>
      <c r="BE584" s="112">
        <f t="shared" si="271"/>
        <v>0</v>
      </c>
      <c r="BG584" s="112"/>
      <c r="BH584" s="184"/>
    </row>
    <row r="585" spans="1:60" x14ac:dyDescent="0.2">
      <c r="A585" t="s">
        <v>20</v>
      </c>
      <c r="B585" t="s">
        <v>1737</v>
      </c>
      <c r="C585" s="2" t="s">
        <v>187</v>
      </c>
      <c r="D585" s="2" t="s">
        <v>188</v>
      </c>
      <c r="E585" s="2" t="s">
        <v>189</v>
      </c>
      <c r="F585" s="2" t="s">
        <v>24</v>
      </c>
      <c r="G585" s="2" t="s">
        <v>79</v>
      </c>
      <c r="H585" s="2" t="s">
        <v>80</v>
      </c>
      <c r="I585" s="2" t="s">
        <v>1129</v>
      </c>
      <c r="J585" s="2" t="s">
        <v>3995</v>
      </c>
      <c r="K585" s="3">
        <v>188</v>
      </c>
      <c r="L585" s="25">
        <v>189.31</v>
      </c>
      <c r="M585" s="2" t="s">
        <v>2204</v>
      </c>
      <c r="N585" s="2" t="s">
        <v>66</v>
      </c>
      <c r="O585" s="3">
        <v>29</v>
      </c>
      <c r="P585" s="3">
        <v>1485</v>
      </c>
      <c r="Q585" s="21">
        <f>SUMIF('On Orders'!$B:$B,$C585,'On Orders'!E:E)</f>
        <v>0</v>
      </c>
      <c r="R585" s="22">
        <f>SUMIF('On Orders'!$B:$B,$C585,'On Orders'!F:F)</f>
        <v>0</v>
      </c>
      <c r="S585" s="22">
        <f>SUMIF('On Orders'!$B:$B,$C585,'On Orders'!G:G)</f>
        <v>0</v>
      </c>
      <c r="T585" s="22">
        <f>SUMIF('On Orders'!$B:$B,$C585,'On Orders'!H:H)</f>
        <v>0</v>
      </c>
      <c r="U585" s="3">
        <f>IFERROR(VLOOKUP(B:B,'[1]SI vs ST'!$B:$P,15,0),0)</f>
        <v>0</v>
      </c>
      <c r="V585" s="3" cm="1">
        <f t="array" ref="V585:AA585">IFERROR(VLOOKUP(_xlfn.SINGLE(B:B),'[1]Pivot ST'!$D:$QP,{6,7,8,9,10,11},0),0)</f>
        <v>2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1">
        <f t="shared" si="273"/>
        <v>1326</v>
      </c>
      <c r="AH585" s="26">
        <f t="shared" si="274"/>
        <v>1326</v>
      </c>
      <c r="AI585" s="26">
        <f t="shared" si="275"/>
        <v>1326</v>
      </c>
      <c r="AJ585" s="26">
        <f t="shared" si="276"/>
        <v>1326</v>
      </c>
      <c r="AK585" s="26">
        <f t="shared" si="277"/>
        <v>1326</v>
      </c>
      <c r="AL585" s="26">
        <f t="shared" si="278"/>
        <v>1326</v>
      </c>
      <c r="AM585" s="30">
        <f t="shared" si="279"/>
        <v>0</v>
      </c>
      <c r="AN585" s="30">
        <f t="shared" si="280"/>
        <v>0</v>
      </c>
      <c r="AO585" s="30">
        <f t="shared" si="281"/>
        <v>0</v>
      </c>
      <c r="AP585" s="30">
        <f t="shared" si="282"/>
        <v>0</v>
      </c>
      <c r="AQ585" s="30">
        <f t="shared" si="283"/>
        <v>0</v>
      </c>
      <c r="AR585" s="30">
        <f t="shared" si="284"/>
        <v>0</v>
      </c>
      <c r="AS585" s="22">
        <f t="shared" si="272"/>
        <v>0</v>
      </c>
      <c r="AT585" s="112">
        <f t="shared" ref="AT585:AT648" si="285">U585*$L:$L</f>
        <v>0</v>
      </c>
      <c r="AU585" s="112">
        <f t="shared" ref="AU585:AU648" si="286">V585*$L:$L</f>
        <v>378.62</v>
      </c>
      <c r="AV585" s="112">
        <f t="shared" ref="AV585:AV648" si="287">W585*$L:$L</f>
        <v>0</v>
      </c>
      <c r="AW585" s="112">
        <f t="shared" ref="AW585:AW648" si="288">X585*$L:$L</f>
        <v>0</v>
      </c>
      <c r="AX585" s="112">
        <f t="shared" ref="AX585:AX648" si="289">Y585*$L:$L</f>
        <v>0</v>
      </c>
      <c r="AY585" s="112">
        <f t="shared" ref="AY585:AY648" si="290">Z585*$L:$L</f>
        <v>0</v>
      </c>
      <c r="AZ585" s="112">
        <f t="shared" ref="AZ585:AZ648" si="291">AA585*$L:$L</f>
        <v>0</v>
      </c>
      <c r="BA585" s="112">
        <f t="shared" ref="BA585:BA648" si="292">AB585*$L:$L</f>
        <v>0</v>
      </c>
      <c r="BB585" s="112">
        <f t="shared" ref="BB585:BB648" si="293">AC585*$L:$L</f>
        <v>0</v>
      </c>
      <c r="BC585" s="112">
        <f t="shared" ref="BC585:BC648" si="294">AD585*$L:$L</f>
        <v>0</v>
      </c>
      <c r="BD585" s="112">
        <f t="shared" ref="BD585:BD648" si="295">AE585*$L:$L</f>
        <v>0</v>
      </c>
      <c r="BE585" s="112">
        <f t="shared" ref="BE585:BE648" si="296">AF585*$L:$L</f>
        <v>0</v>
      </c>
      <c r="BG585" s="112"/>
      <c r="BH585" s="184"/>
    </row>
    <row r="586" spans="1:60" x14ac:dyDescent="0.2">
      <c r="A586" t="s">
        <v>20</v>
      </c>
      <c r="B586" t="s">
        <v>1738</v>
      </c>
      <c r="C586" s="2" t="s">
        <v>191</v>
      </c>
      <c r="D586" s="2" t="s">
        <v>192</v>
      </c>
      <c r="E586" s="2" t="s">
        <v>193</v>
      </c>
      <c r="F586" s="2" t="s">
        <v>24</v>
      </c>
      <c r="G586" s="2" t="s">
        <v>109</v>
      </c>
      <c r="H586" s="2" t="s">
        <v>109</v>
      </c>
      <c r="I586" s="2" t="s">
        <v>1129</v>
      </c>
      <c r="J586" s="2" t="s">
        <v>3995</v>
      </c>
      <c r="K586" s="3">
        <v>188</v>
      </c>
      <c r="L586" s="25">
        <v>150.56</v>
      </c>
      <c r="M586" s="2" t="s">
        <v>2204</v>
      </c>
      <c r="N586" s="2" t="s">
        <v>66</v>
      </c>
      <c r="O586" s="3">
        <v>256</v>
      </c>
      <c r="P586" s="3">
        <v>2415</v>
      </c>
      <c r="Q586" s="21">
        <f>SUMIF('On Orders'!$B:$B,$C586,'On Orders'!E:E)</f>
        <v>0</v>
      </c>
      <c r="R586" s="22">
        <f>SUMIF('On Orders'!$B:$B,$C586,'On Orders'!F:F)</f>
        <v>0</v>
      </c>
      <c r="S586" s="22">
        <f>SUMIF('On Orders'!$B:$B,$C586,'On Orders'!G:G)</f>
        <v>0</v>
      </c>
      <c r="T586" s="22">
        <f>SUMIF('On Orders'!$B:$B,$C586,'On Orders'!H:H)</f>
        <v>0</v>
      </c>
      <c r="U586" s="3">
        <f>IFERROR(VLOOKUP(B:B,'[1]SI vs ST'!$B:$P,15,0),0)</f>
        <v>24</v>
      </c>
      <c r="V586" s="3" cm="1">
        <f t="array" ref="V586:AA586">IFERROR(VLOOKUP(_xlfn.SINGLE(B:B),'[1]Pivot ST'!$D:$QP,{6,7,8,9,10,11},0),0)</f>
        <v>15</v>
      </c>
      <c r="W586" s="3">
        <v>23</v>
      </c>
      <c r="X586" s="3">
        <v>7</v>
      </c>
      <c r="Y586" s="3">
        <v>24</v>
      </c>
      <c r="Z586" s="3">
        <v>11</v>
      </c>
      <c r="AA586" s="3">
        <v>2</v>
      </c>
      <c r="AB586" s="3">
        <v>11</v>
      </c>
      <c r="AC586" s="3">
        <v>15</v>
      </c>
      <c r="AD586" s="3">
        <v>15</v>
      </c>
      <c r="AE586" s="3">
        <v>14</v>
      </c>
      <c r="AF586" s="3">
        <v>14</v>
      </c>
      <c r="AG586" s="31">
        <f t="shared" si="273"/>
        <v>2481</v>
      </c>
      <c r="AH586" s="26">
        <f t="shared" si="274"/>
        <v>2470</v>
      </c>
      <c r="AI586" s="26">
        <f t="shared" si="275"/>
        <v>2455</v>
      </c>
      <c r="AJ586" s="26">
        <f t="shared" si="276"/>
        <v>2440</v>
      </c>
      <c r="AK586" s="26">
        <f t="shared" si="277"/>
        <v>2426</v>
      </c>
      <c r="AL586" s="26">
        <f t="shared" si="278"/>
        <v>2412</v>
      </c>
      <c r="AM586" s="30">
        <f t="shared" si="279"/>
        <v>0</v>
      </c>
      <c r="AN586" s="30">
        <f t="shared" si="280"/>
        <v>0</v>
      </c>
      <c r="AO586" s="30">
        <f t="shared" si="281"/>
        <v>0</v>
      </c>
      <c r="AP586" s="30">
        <f t="shared" si="282"/>
        <v>0</v>
      </c>
      <c r="AQ586" s="30">
        <f t="shared" si="283"/>
        <v>0</v>
      </c>
      <c r="AR586" s="30">
        <f t="shared" si="284"/>
        <v>0</v>
      </c>
      <c r="AS586" s="22">
        <f t="shared" si="272"/>
        <v>0</v>
      </c>
      <c r="AT586" s="112">
        <f t="shared" si="285"/>
        <v>3613.44</v>
      </c>
      <c r="AU586" s="112">
        <f t="shared" si="286"/>
        <v>2258.4</v>
      </c>
      <c r="AV586" s="112">
        <f t="shared" si="287"/>
        <v>3462.88</v>
      </c>
      <c r="AW586" s="112">
        <f t="shared" si="288"/>
        <v>1053.92</v>
      </c>
      <c r="AX586" s="112">
        <f t="shared" si="289"/>
        <v>3613.44</v>
      </c>
      <c r="AY586" s="112">
        <f t="shared" si="290"/>
        <v>1656.16</v>
      </c>
      <c r="AZ586" s="112">
        <f t="shared" si="291"/>
        <v>301.12</v>
      </c>
      <c r="BA586" s="112">
        <f t="shared" si="292"/>
        <v>1656.16</v>
      </c>
      <c r="BB586" s="112">
        <f t="shared" si="293"/>
        <v>2258.4</v>
      </c>
      <c r="BC586" s="112">
        <f t="shared" si="294"/>
        <v>2258.4</v>
      </c>
      <c r="BD586" s="112">
        <f t="shared" si="295"/>
        <v>2107.84</v>
      </c>
      <c r="BE586" s="112">
        <f t="shared" si="296"/>
        <v>2107.84</v>
      </c>
      <c r="BG586" s="112"/>
      <c r="BH586" s="184"/>
    </row>
    <row r="587" spans="1:60" x14ac:dyDescent="0.2">
      <c r="A587" t="s">
        <v>20</v>
      </c>
      <c r="B587" t="s">
        <v>1739</v>
      </c>
      <c r="C587" s="2" t="s">
        <v>1740</v>
      </c>
      <c r="D587" s="2" t="s">
        <v>1741</v>
      </c>
      <c r="E587" s="2" t="s">
        <v>1742</v>
      </c>
      <c r="F587" s="2" t="s">
        <v>24</v>
      </c>
      <c r="G587" s="2" t="s">
        <v>109</v>
      </c>
      <c r="H587" s="2" t="s">
        <v>931</v>
      </c>
      <c r="I587" s="2" t="s">
        <v>1129</v>
      </c>
      <c r="J587" s="2" t="s">
        <v>3995</v>
      </c>
      <c r="K587" s="3">
        <v>188</v>
      </c>
      <c r="L587" s="25">
        <v>150.56</v>
      </c>
      <c r="M587" s="2" t="s">
        <v>2204</v>
      </c>
      <c r="N587" s="2" t="s">
        <v>66</v>
      </c>
      <c r="O587" s="3">
        <v>7</v>
      </c>
      <c r="P587" s="3">
        <v>687</v>
      </c>
      <c r="Q587" s="21">
        <f>SUMIF('On Orders'!$B:$B,$C587,'On Orders'!E:E)</f>
        <v>0</v>
      </c>
      <c r="R587" s="22">
        <f>SUMIF('On Orders'!$B:$B,$C587,'On Orders'!F:F)</f>
        <v>0</v>
      </c>
      <c r="S587" s="22">
        <f>SUMIF('On Orders'!$B:$B,$C587,'On Orders'!G:G)</f>
        <v>0</v>
      </c>
      <c r="T587" s="22">
        <f>SUMIF('On Orders'!$B:$B,$C587,'On Orders'!H:H)</f>
        <v>0</v>
      </c>
      <c r="U587" s="3">
        <f>IFERROR(VLOOKUP(B:B,'[1]SI vs ST'!$B:$P,15,0),0)</f>
        <v>1</v>
      </c>
      <c r="V587" s="3" cm="1">
        <f t="array" ref="V587:AA587">IFERROR(VLOOKUP(_xlfn.SINGLE(B:B),'[1]Pivot ST'!$D:$QP,{6,7,8,9,10,11},0),0)</f>
        <v>6</v>
      </c>
      <c r="W587" s="3">
        <v>3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1">
        <f t="shared" si="273"/>
        <v>506</v>
      </c>
      <c r="AH587" s="26">
        <f t="shared" si="274"/>
        <v>506</v>
      </c>
      <c r="AI587" s="26">
        <f t="shared" si="275"/>
        <v>506</v>
      </c>
      <c r="AJ587" s="26">
        <f t="shared" si="276"/>
        <v>506</v>
      </c>
      <c r="AK587" s="26">
        <f t="shared" si="277"/>
        <v>506</v>
      </c>
      <c r="AL587" s="26">
        <f t="shared" si="278"/>
        <v>506</v>
      </c>
      <c r="AM587" s="30">
        <f t="shared" si="279"/>
        <v>0</v>
      </c>
      <c r="AN587" s="30">
        <f t="shared" si="280"/>
        <v>0</v>
      </c>
      <c r="AO587" s="30">
        <f t="shared" si="281"/>
        <v>0</v>
      </c>
      <c r="AP587" s="30">
        <f t="shared" si="282"/>
        <v>0</v>
      </c>
      <c r="AQ587" s="30">
        <f t="shared" si="283"/>
        <v>0</v>
      </c>
      <c r="AR587" s="30">
        <f t="shared" si="284"/>
        <v>0</v>
      </c>
      <c r="AS587" s="22">
        <f t="shared" si="272"/>
        <v>0</v>
      </c>
      <c r="AT587" s="112">
        <f t="shared" si="285"/>
        <v>150.56</v>
      </c>
      <c r="AU587" s="112">
        <f t="shared" si="286"/>
        <v>903.36</v>
      </c>
      <c r="AV587" s="112">
        <f t="shared" si="287"/>
        <v>451.68</v>
      </c>
      <c r="AW587" s="112">
        <f t="shared" si="288"/>
        <v>0</v>
      </c>
      <c r="AX587" s="112">
        <f t="shared" si="289"/>
        <v>0</v>
      </c>
      <c r="AY587" s="112">
        <f t="shared" si="290"/>
        <v>0</v>
      </c>
      <c r="AZ587" s="112">
        <f t="shared" si="291"/>
        <v>0</v>
      </c>
      <c r="BA587" s="112">
        <f t="shared" si="292"/>
        <v>0</v>
      </c>
      <c r="BB587" s="112">
        <f t="shared" si="293"/>
        <v>0</v>
      </c>
      <c r="BC587" s="112">
        <f t="shared" si="294"/>
        <v>0</v>
      </c>
      <c r="BD587" s="112">
        <f t="shared" si="295"/>
        <v>0</v>
      </c>
      <c r="BE587" s="112">
        <f t="shared" si="296"/>
        <v>0</v>
      </c>
      <c r="BG587" s="112"/>
      <c r="BH587" s="184"/>
    </row>
    <row r="588" spans="1:60" x14ac:dyDescent="0.2">
      <c r="A588" t="s">
        <v>20</v>
      </c>
      <c r="B588" t="s">
        <v>1743</v>
      </c>
      <c r="C588" s="2" t="s">
        <v>195</v>
      </c>
      <c r="D588" s="2" t="s">
        <v>196</v>
      </c>
      <c r="E588" s="2" t="s">
        <v>197</v>
      </c>
      <c r="F588" s="2" t="s">
        <v>24</v>
      </c>
      <c r="G588" s="2" t="s">
        <v>109</v>
      </c>
      <c r="H588" s="2" t="s">
        <v>198</v>
      </c>
      <c r="I588" s="2" t="s">
        <v>1129</v>
      </c>
      <c r="J588" s="2" t="s">
        <v>3995</v>
      </c>
      <c r="K588" s="3">
        <v>188</v>
      </c>
      <c r="L588" s="25">
        <v>150.56</v>
      </c>
      <c r="M588" s="2" t="s">
        <v>2204</v>
      </c>
      <c r="N588" s="2" t="s">
        <v>66</v>
      </c>
      <c r="O588" s="3">
        <v>312</v>
      </c>
      <c r="P588" s="3">
        <v>1838</v>
      </c>
      <c r="Q588" s="21">
        <f>SUMIF('On Orders'!$B:$B,$C588,'On Orders'!E:E)</f>
        <v>0</v>
      </c>
      <c r="R588" s="22">
        <f>SUMIF('On Orders'!$B:$B,$C588,'On Orders'!F:F)</f>
        <v>0</v>
      </c>
      <c r="S588" s="22">
        <f>SUMIF('On Orders'!$B:$B,$C588,'On Orders'!G:G)</f>
        <v>0</v>
      </c>
      <c r="T588" s="22">
        <f>SUMIF('On Orders'!$B:$B,$C588,'On Orders'!H:H)</f>
        <v>0</v>
      </c>
      <c r="U588" s="3">
        <f>IFERROR(VLOOKUP(B:B,'[1]SI vs ST'!$B:$P,15,0),0)</f>
        <v>63</v>
      </c>
      <c r="V588" s="3" cm="1">
        <f t="array" ref="V588:AA588">IFERROR(VLOOKUP(_xlfn.SINGLE(B:B),'[1]Pivot ST'!$D:$QP,{6,7,8,9,10,11},0),0)</f>
        <v>42</v>
      </c>
      <c r="W588" s="3">
        <v>44</v>
      </c>
      <c r="X588" s="3">
        <v>35</v>
      </c>
      <c r="Y588" s="3">
        <v>8</v>
      </c>
      <c r="Z588" s="3">
        <v>13</v>
      </c>
      <c r="AA588" s="3">
        <v>7</v>
      </c>
      <c r="AB588" s="3">
        <v>15</v>
      </c>
      <c r="AC588" s="3">
        <v>20</v>
      </c>
      <c r="AD588" s="3">
        <v>16</v>
      </c>
      <c r="AE588" s="3">
        <v>17</v>
      </c>
      <c r="AF588" s="3">
        <v>16</v>
      </c>
      <c r="AG588" s="31">
        <f t="shared" si="273"/>
        <v>1955</v>
      </c>
      <c r="AH588" s="26">
        <f t="shared" si="274"/>
        <v>1940</v>
      </c>
      <c r="AI588" s="26">
        <f t="shared" si="275"/>
        <v>1920</v>
      </c>
      <c r="AJ588" s="26">
        <f t="shared" si="276"/>
        <v>1904</v>
      </c>
      <c r="AK588" s="26">
        <f t="shared" si="277"/>
        <v>1887</v>
      </c>
      <c r="AL588" s="26">
        <f t="shared" si="278"/>
        <v>1871</v>
      </c>
      <c r="AM588" s="30">
        <f t="shared" si="279"/>
        <v>0</v>
      </c>
      <c r="AN588" s="30">
        <f t="shared" si="280"/>
        <v>0</v>
      </c>
      <c r="AO588" s="30">
        <f t="shared" si="281"/>
        <v>0</v>
      </c>
      <c r="AP588" s="30">
        <f t="shared" si="282"/>
        <v>0</v>
      </c>
      <c r="AQ588" s="30">
        <f t="shared" si="283"/>
        <v>0</v>
      </c>
      <c r="AR588" s="30">
        <f t="shared" si="284"/>
        <v>0</v>
      </c>
      <c r="AS588" s="22">
        <f t="shared" si="272"/>
        <v>0</v>
      </c>
      <c r="AT588" s="112">
        <f t="shared" si="285"/>
        <v>9485.2800000000007</v>
      </c>
      <c r="AU588" s="112">
        <f t="shared" si="286"/>
        <v>6323.52</v>
      </c>
      <c r="AV588" s="112">
        <f t="shared" si="287"/>
        <v>6624.64</v>
      </c>
      <c r="AW588" s="112">
        <f t="shared" si="288"/>
        <v>5269.6</v>
      </c>
      <c r="AX588" s="112">
        <f t="shared" si="289"/>
        <v>1204.48</v>
      </c>
      <c r="AY588" s="112">
        <f t="shared" si="290"/>
        <v>1957.28</v>
      </c>
      <c r="AZ588" s="112">
        <f t="shared" si="291"/>
        <v>1053.92</v>
      </c>
      <c r="BA588" s="112">
        <f t="shared" si="292"/>
        <v>2258.4</v>
      </c>
      <c r="BB588" s="112">
        <f t="shared" si="293"/>
        <v>3011.2</v>
      </c>
      <c r="BC588" s="112">
        <f t="shared" si="294"/>
        <v>2408.96</v>
      </c>
      <c r="BD588" s="112">
        <f t="shared" si="295"/>
        <v>2559.52</v>
      </c>
      <c r="BE588" s="112">
        <f t="shared" si="296"/>
        <v>2408.96</v>
      </c>
      <c r="BG588" s="112"/>
      <c r="BH588" s="184"/>
    </row>
    <row r="589" spans="1:60" x14ac:dyDescent="0.2">
      <c r="A589" t="s">
        <v>20</v>
      </c>
      <c r="B589" t="s">
        <v>1744</v>
      </c>
      <c r="C589" s="2" t="s">
        <v>200</v>
      </c>
      <c r="D589" s="2" t="s">
        <v>201</v>
      </c>
      <c r="E589" s="2" t="s">
        <v>202</v>
      </c>
      <c r="F589" s="2" t="s">
        <v>24</v>
      </c>
      <c r="G589" s="2" t="s">
        <v>109</v>
      </c>
      <c r="H589" s="2" t="s">
        <v>127</v>
      </c>
      <c r="I589" s="2" t="s">
        <v>1129</v>
      </c>
      <c r="J589" s="2" t="s">
        <v>3995</v>
      </c>
      <c r="K589" s="3">
        <v>188</v>
      </c>
      <c r="L589" s="25">
        <v>150.56</v>
      </c>
      <c r="M589" s="2" t="s">
        <v>2204</v>
      </c>
      <c r="N589" s="2" t="s">
        <v>66</v>
      </c>
      <c r="O589" s="3">
        <v>20</v>
      </c>
      <c r="P589" s="3">
        <v>52</v>
      </c>
      <c r="Q589" s="21">
        <f>SUMIF('On Orders'!$B:$B,$C589,'On Orders'!E:E)</f>
        <v>0</v>
      </c>
      <c r="R589" s="22">
        <f>SUMIF('On Orders'!$B:$B,$C589,'On Orders'!F:F)</f>
        <v>0</v>
      </c>
      <c r="S589" s="22">
        <f>SUMIF('On Orders'!$B:$B,$C589,'On Orders'!G:G)</f>
        <v>0</v>
      </c>
      <c r="T589" s="22">
        <f>SUMIF('On Orders'!$B:$B,$C589,'On Orders'!H:H)</f>
        <v>0</v>
      </c>
      <c r="U589" s="3">
        <f>IFERROR(VLOOKUP(B:B,'[1]SI vs ST'!$B:$P,15,0),0)</f>
        <v>137</v>
      </c>
      <c r="V589" s="3" cm="1">
        <f t="array" ref="V589:AA589">IFERROR(VLOOKUP(_xlfn.SINGLE(B:B),'[1]Pivot ST'!$D:$QP,{6,7,8,9,10,11},0),0)</f>
        <v>36</v>
      </c>
      <c r="W589" s="3">
        <v>12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1">
        <f t="shared" si="273"/>
        <v>-116</v>
      </c>
      <c r="AH589" s="26">
        <f t="shared" si="274"/>
        <v>0</v>
      </c>
      <c r="AI589" s="26">
        <f t="shared" si="275"/>
        <v>0</v>
      </c>
      <c r="AJ589" s="26">
        <f t="shared" si="276"/>
        <v>0</v>
      </c>
      <c r="AK589" s="26">
        <f t="shared" si="277"/>
        <v>0</v>
      </c>
      <c r="AL589" s="26">
        <f t="shared" si="278"/>
        <v>0</v>
      </c>
      <c r="AM589" s="30">
        <f t="shared" si="279"/>
        <v>0</v>
      </c>
      <c r="AN589" s="30">
        <f t="shared" si="280"/>
        <v>0</v>
      </c>
      <c r="AO589" s="30">
        <f t="shared" si="281"/>
        <v>0</v>
      </c>
      <c r="AP589" s="30">
        <f t="shared" si="282"/>
        <v>0</v>
      </c>
      <c r="AQ589" s="30">
        <f t="shared" si="283"/>
        <v>0</v>
      </c>
      <c r="AR589" s="30">
        <f t="shared" si="284"/>
        <v>0</v>
      </c>
      <c r="AS589" s="22">
        <f t="shared" si="272"/>
        <v>0</v>
      </c>
      <c r="AT589" s="112">
        <f t="shared" si="285"/>
        <v>20626.72</v>
      </c>
      <c r="AU589" s="112">
        <f t="shared" si="286"/>
        <v>5420.16</v>
      </c>
      <c r="AV589" s="112">
        <f t="shared" si="287"/>
        <v>1806.72</v>
      </c>
      <c r="AW589" s="112">
        <f t="shared" si="288"/>
        <v>0</v>
      </c>
      <c r="AX589" s="112">
        <f t="shared" si="289"/>
        <v>0</v>
      </c>
      <c r="AY589" s="112">
        <f t="shared" si="290"/>
        <v>0</v>
      </c>
      <c r="AZ589" s="112">
        <f t="shared" si="291"/>
        <v>0</v>
      </c>
      <c r="BA589" s="112">
        <f t="shared" si="292"/>
        <v>0</v>
      </c>
      <c r="BB589" s="112">
        <f t="shared" si="293"/>
        <v>0</v>
      </c>
      <c r="BC589" s="112">
        <f t="shared" si="294"/>
        <v>0</v>
      </c>
      <c r="BD589" s="112">
        <f t="shared" si="295"/>
        <v>0</v>
      </c>
      <c r="BE589" s="112">
        <f t="shared" si="296"/>
        <v>0</v>
      </c>
      <c r="BG589" s="112"/>
      <c r="BH589" s="184"/>
    </row>
    <row r="590" spans="1:60" x14ac:dyDescent="0.2">
      <c r="A590" t="s">
        <v>20</v>
      </c>
      <c r="B590" t="s">
        <v>1745</v>
      </c>
      <c r="C590" s="2" t="s">
        <v>200</v>
      </c>
      <c r="D590" s="2" t="s">
        <v>201</v>
      </c>
      <c r="E590" s="2" t="s">
        <v>202</v>
      </c>
      <c r="F590" s="2" t="s">
        <v>24</v>
      </c>
      <c r="G590" s="2" t="s">
        <v>109</v>
      </c>
      <c r="H590" s="2" t="s">
        <v>127</v>
      </c>
      <c r="I590" s="2" t="s">
        <v>1129</v>
      </c>
      <c r="J590" s="2" t="s">
        <v>3995</v>
      </c>
      <c r="K590" s="3">
        <v>188</v>
      </c>
      <c r="L590" s="25">
        <v>110</v>
      </c>
      <c r="M590" s="2" t="s">
        <v>2204</v>
      </c>
      <c r="N590" s="2" t="s">
        <v>66</v>
      </c>
      <c r="O590" s="3">
        <v>0</v>
      </c>
      <c r="P590" s="3">
        <v>52</v>
      </c>
      <c r="Q590" s="21">
        <f>SUMIF('On Orders'!$B:$B,$C590,'On Orders'!E:E)</f>
        <v>0</v>
      </c>
      <c r="R590" s="22">
        <f>SUMIF('On Orders'!$B:$B,$C590,'On Orders'!F:F)</f>
        <v>0</v>
      </c>
      <c r="S590" s="22">
        <f>SUMIF('On Orders'!$B:$B,$C590,'On Orders'!G:G)</f>
        <v>0</v>
      </c>
      <c r="T590" s="22">
        <f>SUMIF('On Orders'!$B:$B,$C590,'On Orders'!H:H)</f>
        <v>0</v>
      </c>
      <c r="U590" s="3">
        <f>IFERROR(VLOOKUP(B:B,'[1]SI vs ST'!$B:$P,15,0),0)</f>
        <v>0</v>
      </c>
      <c r="V590" s="3" cm="1">
        <f t="array" ref="V590">IFERROR(VLOOKUP(_xlfn.SINGLE(B:B),'[1]Pivot ST'!$D:$QP,{6,7,8,9,10,11},0),0)</f>
        <v>0</v>
      </c>
      <c r="W590" s="3"/>
      <c r="X590" s="3"/>
      <c r="Y590" s="3"/>
      <c r="Z590" s="3"/>
      <c r="AA590" s="3"/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1">
        <f t="shared" si="273"/>
        <v>-136</v>
      </c>
      <c r="AH590" s="26">
        <f t="shared" si="274"/>
        <v>0</v>
      </c>
      <c r="AI590" s="26">
        <f t="shared" si="275"/>
        <v>0</v>
      </c>
      <c r="AJ590" s="26">
        <f t="shared" si="276"/>
        <v>0</v>
      </c>
      <c r="AK590" s="26">
        <f t="shared" si="277"/>
        <v>0</v>
      </c>
      <c r="AL590" s="26">
        <f t="shared" si="278"/>
        <v>0</v>
      </c>
      <c r="AM590" s="30">
        <f t="shared" si="279"/>
        <v>0</v>
      </c>
      <c r="AN590" s="30">
        <f t="shared" si="280"/>
        <v>0</v>
      </c>
      <c r="AO590" s="30">
        <f t="shared" si="281"/>
        <v>0</v>
      </c>
      <c r="AP590" s="30">
        <f t="shared" si="282"/>
        <v>0</v>
      </c>
      <c r="AQ590" s="30">
        <f t="shared" si="283"/>
        <v>0</v>
      </c>
      <c r="AR590" s="30">
        <f t="shared" si="284"/>
        <v>0</v>
      </c>
      <c r="AS590" s="22">
        <f t="shared" si="272"/>
        <v>0</v>
      </c>
      <c r="AT590" s="112">
        <f t="shared" si="285"/>
        <v>0</v>
      </c>
      <c r="AU590" s="112">
        <f t="shared" si="286"/>
        <v>0</v>
      </c>
      <c r="AV590" s="112">
        <f t="shared" si="287"/>
        <v>0</v>
      </c>
      <c r="AW590" s="112">
        <f t="shared" si="288"/>
        <v>0</v>
      </c>
      <c r="AX590" s="112">
        <f t="shared" si="289"/>
        <v>0</v>
      </c>
      <c r="AY590" s="112">
        <f t="shared" si="290"/>
        <v>0</v>
      </c>
      <c r="AZ590" s="112">
        <f t="shared" si="291"/>
        <v>0</v>
      </c>
      <c r="BA590" s="112">
        <f t="shared" si="292"/>
        <v>0</v>
      </c>
      <c r="BB590" s="112">
        <f t="shared" si="293"/>
        <v>0</v>
      </c>
      <c r="BC590" s="112">
        <f t="shared" si="294"/>
        <v>0</v>
      </c>
      <c r="BD590" s="112">
        <f t="shared" si="295"/>
        <v>0</v>
      </c>
      <c r="BE590" s="112">
        <f t="shared" si="296"/>
        <v>0</v>
      </c>
      <c r="BG590" s="112"/>
      <c r="BH590" s="184"/>
    </row>
    <row r="591" spans="1:60" x14ac:dyDescent="0.2">
      <c r="A591" t="s">
        <v>20</v>
      </c>
      <c r="B591" t="s">
        <v>1746</v>
      </c>
      <c r="C591" s="2" t="s">
        <v>1747</v>
      </c>
      <c r="D591" s="2">
        <v>846537097553</v>
      </c>
      <c r="E591" s="2" t="s">
        <v>1748</v>
      </c>
      <c r="F591" s="2" t="s">
        <v>24</v>
      </c>
      <c r="G591" s="2" t="s">
        <v>61</v>
      </c>
      <c r="H591" s="2" t="s">
        <v>1749</v>
      </c>
      <c r="I591" s="2" t="s">
        <v>1129</v>
      </c>
      <c r="J591" s="2" t="s">
        <v>3995</v>
      </c>
      <c r="K591" s="3">
        <v>188</v>
      </c>
      <c r="L591" s="25">
        <v>150.56</v>
      </c>
      <c r="M591" s="2" t="s">
        <v>2204</v>
      </c>
      <c r="N591" s="2" t="s">
        <v>66</v>
      </c>
      <c r="O591" s="3">
        <v>520</v>
      </c>
      <c r="P591" s="3">
        <v>0</v>
      </c>
      <c r="Q591" s="21">
        <f>SUMIF('On Orders'!$B:$B,$C591,'On Orders'!E:E)</f>
        <v>0</v>
      </c>
      <c r="R591" s="22">
        <f>SUMIF('On Orders'!$B:$B,$C591,'On Orders'!F:F)</f>
        <v>0</v>
      </c>
      <c r="S591" s="22">
        <f>SUMIF('On Orders'!$B:$B,$C591,'On Orders'!G:G)</f>
        <v>0</v>
      </c>
      <c r="T591" s="22">
        <f>SUMIF('On Orders'!$B:$B,$C591,'On Orders'!H:H)</f>
        <v>0</v>
      </c>
      <c r="U591" s="3">
        <f>IFERROR(VLOOKUP(B:B,'[1]SI vs ST'!$B:$P,15,0),0)</f>
        <v>1240</v>
      </c>
      <c r="V591" s="3" cm="1">
        <f t="array" ref="V591:AA591">IFERROR(VLOOKUP(_xlfn.SINGLE(B:B),'[1]Pivot ST'!$D:$QP,{6,7,8,9,10,11},0),0)</f>
        <v>416</v>
      </c>
      <c r="W591" s="3">
        <v>449</v>
      </c>
      <c r="X591" s="3">
        <v>153</v>
      </c>
      <c r="Y591" s="3">
        <v>103</v>
      </c>
      <c r="Z591" s="3">
        <v>97</v>
      </c>
      <c r="AA591" s="3">
        <v>23</v>
      </c>
      <c r="AB591" s="3">
        <v>200</v>
      </c>
      <c r="AC591" s="3">
        <v>260</v>
      </c>
      <c r="AD591" s="3">
        <v>0</v>
      </c>
      <c r="AE591" s="3">
        <v>0</v>
      </c>
      <c r="AF591" s="3">
        <v>0</v>
      </c>
      <c r="AG591" s="31">
        <f t="shared" si="273"/>
        <v>309</v>
      </c>
      <c r="AH591" s="26">
        <f t="shared" si="274"/>
        <v>109</v>
      </c>
      <c r="AI591" s="26">
        <f t="shared" si="275"/>
        <v>-151</v>
      </c>
      <c r="AJ591" s="26">
        <f t="shared" si="276"/>
        <v>0</v>
      </c>
      <c r="AK591" s="26">
        <f t="shared" si="277"/>
        <v>0</v>
      </c>
      <c r="AL591" s="26">
        <f t="shared" si="278"/>
        <v>0</v>
      </c>
      <c r="AM591" s="30">
        <f t="shared" si="279"/>
        <v>0</v>
      </c>
      <c r="AN591" s="30">
        <f t="shared" si="280"/>
        <v>0</v>
      </c>
      <c r="AO591" s="30">
        <f t="shared" si="281"/>
        <v>0</v>
      </c>
      <c r="AP591" s="30">
        <f t="shared" si="282"/>
        <v>0</v>
      </c>
      <c r="AQ591" s="30">
        <f t="shared" si="283"/>
        <v>0</v>
      </c>
      <c r="AR591" s="30">
        <f t="shared" si="284"/>
        <v>0</v>
      </c>
      <c r="AS591" s="22">
        <f t="shared" si="272"/>
        <v>0</v>
      </c>
      <c r="AT591" s="112">
        <f t="shared" si="285"/>
        <v>186694.39999999999</v>
      </c>
      <c r="AU591" s="112">
        <f t="shared" si="286"/>
        <v>62632.959999999999</v>
      </c>
      <c r="AV591" s="112">
        <f t="shared" si="287"/>
        <v>67601.440000000002</v>
      </c>
      <c r="AW591" s="112">
        <f t="shared" si="288"/>
        <v>23035.68</v>
      </c>
      <c r="AX591" s="112">
        <f t="shared" si="289"/>
        <v>15507.68</v>
      </c>
      <c r="AY591" s="112">
        <f t="shared" si="290"/>
        <v>14604.32</v>
      </c>
      <c r="AZ591" s="112">
        <f t="shared" si="291"/>
        <v>3462.88</v>
      </c>
      <c r="BA591" s="112">
        <f t="shared" si="292"/>
        <v>30112</v>
      </c>
      <c r="BB591" s="112">
        <f t="shared" si="293"/>
        <v>39145.599999999999</v>
      </c>
      <c r="BC591" s="112">
        <f t="shared" si="294"/>
        <v>0</v>
      </c>
      <c r="BD591" s="112">
        <f t="shared" si="295"/>
        <v>0</v>
      </c>
      <c r="BE591" s="112">
        <f t="shared" si="296"/>
        <v>0</v>
      </c>
      <c r="BG591" s="112"/>
      <c r="BH591" s="184"/>
    </row>
    <row r="592" spans="1:60" x14ac:dyDescent="0.2">
      <c r="A592" t="s">
        <v>20</v>
      </c>
      <c r="B592" t="s">
        <v>1750</v>
      </c>
      <c r="C592" s="2" t="s">
        <v>1751</v>
      </c>
      <c r="D592" s="2" t="s">
        <v>1752</v>
      </c>
      <c r="E592" s="2" t="s">
        <v>1753</v>
      </c>
      <c r="F592" t="s">
        <v>4152</v>
      </c>
      <c r="G592" s="2" t="s">
        <v>34</v>
      </c>
      <c r="H592" s="2" t="s">
        <v>1754</v>
      </c>
      <c r="I592" s="2" t="s">
        <v>1129</v>
      </c>
      <c r="J592" s="2" t="s">
        <v>3995</v>
      </c>
      <c r="K592" s="3">
        <v>188</v>
      </c>
      <c r="L592" s="25">
        <v>165.47</v>
      </c>
      <c r="M592" s="2" t="s">
        <v>2204</v>
      </c>
      <c r="N592" s="2" t="s">
        <v>66</v>
      </c>
      <c r="O592" s="3">
        <v>0</v>
      </c>
      <c r="P592" s="3">
        <v>2264</v>
      </c>
      <c r="Q592" s="21">
        <f>SUMIF('On Orders'!$B:$B,$C592,'On Orders'!E:E)</f>
        <v>0</v>
      </c>
      <c r="R592" s="22">
        <f>SUMIF('On Orders'!$B:$B,$C592,'On Orders'!F:F)</f>
        <v>0</v>
      </c>
      <c r="S592" s="22">
        <f>SUMIF('On Orders'!$B:$B,$C592,'On Orders'!G:G)</f>
        <v>0</v>
      </c>
      <c r="T592" s="22">
        <f>SUMIF('On Orders'!$B:$B,$C592,'On Orders'!H:H)</f>
        <v>0</v>
      </c>
      <c r="U592" s="3">
        <f>IFERROR(VLOOKUP(B:B,'[1]SI vs ST'!$B:$P,15,0),0)</f>
        <v>0</v>
      </c>
      <c r="V592" s="3" cm="1">
        <f t="array" ref="V592">IFERROR(VLOOKUP(_xlfn.SINGLE(B:B),'[1]Pivot ST'!$D:$QP,{6,7,8,9,10,11},0),0)</f>
        <v>0</v>
      </c>
      <c r="W592" s="3"/>
      <c r="X592" s="3"/>
      <c r="Y592" s="3"/>
      <c r="Z592" s="3"/>
      <c r="AA592" s="3"/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1">
        <f t="shared" si="273"/>
        <v>2076</v>
      </c>
      <c r="AH592" s="26">
        <f t="shared" si="274"/>
        <v>2076</v>
      </c>
      <c r="AI592" s="26">
        <f t="shared" si="275"/>
        <v>2076</v>
      </c>
      <c r="AJ592" s="26">
        <f t="shared" si="276"/>
        <v>2076</v>
      </c>
      <c r="AK592" s="26">
        <f t="shared" si="277"/>
        <v>2076</v>
      </c>
      <c r="AL592" s="26">
        <f t="shared" si="278"/>
        <v>2076</v>
      </c>
      <c r="AM592" s="30">
        <f t="shared" si="279"/>
        <v>0</v>
      </c>
      <c r="AN592" s="30">
        <f t="shared" si="280"/>
        <v>0</v>
      </c>
      <c r="AO592" s="30">
        <f t="shared" si="281"/>
        <v>0</v>
      </c>
      <c r="AP592" s="30">
        <f t="shared" si="282"/>
        <v>0</v>
      </c>
      <c r="AQ592" s="30">
        <f t="shared" si="283"/>
        <v>0</v>
      </c>
      <c r="AR592" s="30">
        <f t="shared" si="284"/>
        <v>0</v>
      </c>
      <c r="AS592" s="22">
        <f t="shared" si="272"/>
        <v>0</v>
      </c>
      <c r="AT592" s="112">
        <f t="shared" si="285"/>
        <v>0</v>
      </c>
      <c r="AU592" s="112">
        <f t="shared" si="286"/>
        <v>0</v>
      </c>
      <c r="AV592" s="112">
        <f t="shared" si="287"/>
        <v>0</v>
      </c>
      <c r="AW592" s="112">
        <f t="shared" si="288"/>
        <v>0</v>
      </c>
      <c r="AX592" s="112">
        <f t="shared" si="289"/>
        <v>0</v>
      </c>
      <c r="AY592" s="112">
        <f t="shared" si="290"/>
        <v>0</v>
      </c>
      <c r="AZ592" s="112">
        <f t="shared" si="291"/>
        <v>0</v>
      </c>
      <c r="BA592" s="112">
        <f t="shared" si="292"/>
        <v>0</v>
      </c>
      <c r="BB592" s="112">
        <f t="shared" si="293"/>
        <v>0</v>
      </c>
      <c r="BC592" s="112">
        <f t="shared" si="294"/>
        <v>0</v>
      </c>
      <c r="BD592" s="112">
        <f t="shared" si="295"/>
        <v>0</v>
      </c>
      <c r="BE592" s="112">
        <f t="shared" si="296"/>
        <v>0</v>
      </c>
      <c r="BG592" s="112"/>
      <c r="BH592" s="184"/>
    </row>
    <row r="593" spans="1:60" x14ac:dyDescent="0.2">
      <c r="A593" t="s">
        <v>20</v>
      </c>
      <c r="B593" t="s">
        <v>1755</v>
      </c>
      <c r="C593" s="2" t="s">
        <v>1756</v>
      </c>
      <c r="D593" s="2" t="s">
        <v>1757</v>
      </c>
      <c r="E593" s="2" t="s">
        <v>1758</v>
      </c>
      <c r="F593" t="s">
        <v>4152</v>
      </c>
      <c r="G593" s="2" t="s">
        <v>34</v>
      </c>
      <c r="H593" s="2" t="s">
        <v>222</v>
      </c>
      <c r="I593" s="2" t="s">
        <v>1129</v>
      </c>
      <c r="J593" s="2" t="s">
        <v>3995</v>
      </c>
      <c r="K593" s="3">
        <v>188</v>
      </c>
      <c r="L593" s="25">
        <v>212.89</v>
      </c>
      <c r="M593" s="2" t="s">
        <v>2204</v>
      </c>
      <c r="N593" s="2" t="s">
        <v>66</v>
      </c>
      <c r="O593" s="3">
        <v>0</v>
      </c>
      <c r="P593" s="3">
        <v>0</v>
      </c>
      <c r="Q593" s="21">
        <f>SUMIF('On Orders'!$B:$B,$C593,'On Orders'!E:E)</f>
        <v>0</v>
      </c>
      <c r="R593" s="22">
        <f>SUMIF('On Orders'!$B:$B,$C593,'On Orders'!F:F)</f>
        <v>0</v>
      </c>
      <c r="S593" s="22">
        <f>SUMIF('On Orders'!$B:$B,$C593,'On Orders'!G:G)</f>
        <v>0</v>
      </c>
      <c r="T593" s="22">
        <f>SUMIF('On Orders'!$B:$B,$C593,'On Orders'!H:H)</f>
        <v>0</v>
      </c>
      <c r="U593" s="3">
        <f>IFERROR(VLOOKUP(B:B,'[1]SI vs ST'!$B:$P,15,0),0)</f>
        <v>0</v>
      </c>
      <c r="V593" s="3" cm="1">
        <f t="array" ref="V593">IFERROR(VLOOKUP(_xlfn.SINGLE(B:B),'[1]Pivot ST'!$D:$QP,{6,7,8,9,10,11},0),0)</f>
        <v>0</v>
      </c>
      <c r="W593" s="3"/>
      <c r="X593" s="3"/>
      <c r="Y593" s="3"/>
      <c r="Z593" s="3"/>
      <c r="AA593" s="3"/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1">
        <f t="shared" si="273"/>
        <v>-188</v>
      </c>
      <c r="AH593" s="26">
        <f t="shared" si="274"/>
        <v>0</v>
      </c>
      <c r="AI593" s="26">
        <f t="shared" si="275"/>
        <v>0</v>
      </c>
      <c r="AJ593" s="26">
        <f t="shared" si="276"/>
        <v>0</v>
      </c>
      <c r="AK593" s="26">
        <f t="shared" si="277"/>
        <v>0</v>
      </c>
      <c r="AL593" s="26">
        <f t="shared" si="278"/>
        <v>0</v>
      </c>
      <c r="AM593" s="30">
        <f t="shared" si="279"/>
        <v>0</v>
      </c>
      <c r="AN593" s="30">
        <f t="shared" si="280"/>
        <v>0</v>
      </c>
      <c r="AO593" s="30">
        <f t="shared" si="281"/>
        <v>0</v>
      </c>
      <c r="AP593" s="30">
        <f t="shared" si="282"/>
        <v>0</v>
      </c>
      <c r="AQ593" s="30">
        <f t="shared" si="283"/>
        <v>0</v>
      </c>
      <c r="AR593" s="30">
        <f t="shared" si="284"/>
        <v>0</v>
      </c>
      <c r="AS593" s="22">
        <f t="shared" si="272"/>
        <v>0</v>
      </c>
      <c r="AT593" s="112">
        <f t="shared" si="285"/>
        <v>0</v>
      </c>
      <c r="AU593" s="112">
        <f t="shared" si="286"/>
        <v>0</v>
      </c>
      <c r="AV593" s="112">
        <f t="shared" si="287"/>
        <v>0</v>
      </c>
      <c r="AW593" s="112">
        <f t="shared" si="288"/>
        <v>0</v>
      </c>
      <c r="AX593" s="112">
        <f t="shared" si="289"/>
        <v>0</v>
      </c>
      <c r="AY593" s="112">
        <f t="shared" si="290"/>
        <v>0</v>
      </c>
      <c r="AZ593" s="112">
        <f t="shared" si="291"/>
        <v>0</v>
      </c>
      <c r="BA593" s="112">
        <f t="shared" si="292"/>
        <v>0</v>
      </c>
      <c r="BB593" s="112">
        <f t="shared" si="293"/>
        <v>0</v>
      </c>
      <c r="BC593" s="112">
        <f t="shared" si="294"/>
        <v>0</v>
      </c>
      <c r="BD593" s="112">
        <f t="shared" si="295"/>
        <v>0</v>
      </c>
      <c r="BE593" s="112">
        <f t="shared" si="296"/>
        <v>0</v>
      </c>
      <c r="BG593" s="112"/>
      <c r="BH593" s="184"/>
    </row>
    <row r="594" spans="1:60" x14ac:dyDescent="0.2">
      <c r="A594" t="s">
        <v>20</v>
      </c>
      <c r="B594" t="s">
        <v>1759</v>
      </c>
      <c r="C594" s="2" t="s">
        <v>1756</v>
      </c>
      <c r="D594" s="2" t="s">
        <v>1757</v>
      </c>
      <c r="E594" s="2" t="s">
        <v>1758</v>
      </c>
      <c r="F594" t="s">
        <v>4152</v>
      </c>
      <c r="G594" s="2" t="s">
        <v>34</v>
      </c>
      <c r="H594" s="2" t="s">
        <v>222</v>
      </c>
      <c r="I594" s="2" t="s">
        <v>1129</v>
      </c>
      <c r="J594" s="2" t="s">
        <v>3995</v>
      </c>
      <c r="K594" s="3">
        <v>188</v>
      </c>
      <c r="L594" s="25">
        <v>212.89</v>
      </c>
      <c r="M594" s="2" t="s">
        <v>2204</v>
      </c>
      <c r="N594" s="2" t="s">
        <v>66</v>
      </c>
      <c r="O594" s="3">
        <v>11</v>
      </c>
      <c r="P594" s="3">
        <v>0</v>
      </c>
      <c r="Q594" s="21">
        <f>SUMIF('On Orders'!$B:$B,$C594,'On Orders'!E:E)</f>
        <v>0</v>
      </c>
      <c r="R594" s="22">
        <f>SUMIF('On Orders'!$B:$B,$C594,'On Orders'!F:F)</f>
        <v>0</v>
      </c>
      <c r="S594" s="22">
        <f>SUMIF('On Orders'!$B:$B,$C594,'On Orders'!G:G)</f>
        <v>0</v>
      </c>
      <c r="T594" s="22">
        <f>SUMIF('On Orders'!$B:$B,$C594,'On Orders'!H:H)</f>
        <v>0</v>
      </c>
      <c r="U594" s="3">
        <f>IFERROR(VLOOKUP(B:B,'[1]SI vs ST'!$B:$P,15,0),0)</f>
        <v>0</v>
      </c>
      <c r="V594" s="3" cm="1">
        <f t="array" ref="V594:AA594">IFERROR(VLOOKUP(_xlfn.SINGLE(B:B),'[1]Pivot ST'!$D:$QP,{6,7,8,9,10,11},0),0)</f>
        <v>0</v>
      </c>
      <c r="W594" s="3">
        <v>1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1">
        <f t="shared" si="273"/>
        <v>-177</v>
      </c>
      <c r="AH594" s="26">
        <f t="shared" si="274"/>
        <v>0</v>
      </c>
      <c r="AI594" s="26">
        <f t="shared" si="275"/>
        <v>0</v>
      </c>
      <c r="AJ594" s="26">
        <f t="shared" si="276"/>
        <v>0</v>
      </c>
      <c r="AK594" s="26">
        <f t="shared" si="277"/>
        <v>0</v>
      </c>
      <c r="AL594" s="26">
        <f t="shared" si="278"/>
        <v>0</v>
      </c>
      <c r="AM594" s="30">
        <f t="shared" si="279"/>
        <v>0</v>
      </c>
      <c r="AN594" s="30">
        <f t="shared" si="280"/>
        <v>0</v>
      </c>
      <c r="AO594" s="30">
        <f t="shared" si="281"/>
        <v>0</v>
      </c>
      <c r="AP594" s="30">
        <f t="shared" si="282"/>
        <v>0</v>
      </c>
      <c r="AQ594" s="30">
        <f t="shared" si="283"/>
        <v>0</v>
      </c>
      <c r="AR594" s="30">
        <f t="shared" si="284"/>
        <v>0</v>
      </c>
      <c r="AS594" s="22">
        <f t="shared" si="272"/>
        <v>0</v>
      </c>
      <c r="AT594" s="112">
        <f t="shared" si="285"/>
        <v>0</v>
      </c>
      <c r="AU594" s="112">
        <f t="shared" si="286"/>
        <v>0</v>
      </c>
      <c r="AV594" s="112">
        <f t="shared" si="287"/>
        <v>212.89</v>
      </c>
      <c r="AW594" s="112">
        <f t="shared" si="288"/>
        <v>0</v>
      </c>
      <c r="AX594" s="112">
        <f t="shared" si="289"/>
        <v>0</v>
      </c>
      <c r="AY594" s="112">
        <f t="shared" si="290"/>
        <v>0</v>
      </c>
      <c r="AZ594" s="112">
        <f t="shared" si="291"/>
        <v>0</v>
      </c>
      <c r="BA594" s="112">
        <f t="shared" si="292"/>
        <v>0</v>
      </c>
      <c r="BB594" s="112">
        <f t="shared" si="293"/>
        <v>0</v>
      </c>
      <c r="BC594" s="112">
        <f t="shared" si="294"/>
        <v>0</v>
      </c>
      <c r="BD594" s="112">
        <f t="shared" si="295"/>
        <v>0</v>
      </c>
      <c r="BE594" s="112">
        <f t="shared" si="296"/>
        <v>0</v>
      </c>
      <c r="BG594" s="112"/>
      <c r="BH594" s="184"/>
    </row>
    <row r="595" spans="1:60" x14ac:dyDescent="0.2">
      <c r="A595" t="s">
        <v>20</v>
      </c>
      <c r="B595" t="s">
        <v>1760</v>
      </c>
      <c r="C595" s="2" t="s">
        <v>1761</v>
      </c>
      <c r="D595" s="2" t="s">
        <v>1762</v>
      </c>
      <c r="E595" s="2" t="s">
        <v>1763</v>
      </c>
      <c r="F595" s="2" t="s">
        <v>33</v>
      </c>
      <c r="G595" s="2" t="s">
        <v>207</v>
      </c>
      <c r="H595" s="2" t="s">
        <v>207</v>
      </c>
      <c r="I595" s="2" t="s">
        <v>1129</v>
      </c>
      <c r="J595" s="2" t="s">
        <v>3995</v>
      </c>
      <c r="K595" s="3">
        <v>188</v>
      </c>
      <c r="L595" s="25">
        <v>378.84</v>
      </c>
      <c r="M595" s="2" t="s">
        <v>2204</v>
      </c>
      <c r="N595" s="2" t="s">
        <v>66</v>
      </c>
      <c r="O595" s="3">
        <v>0</v>
      </c>
      <c r="P595" s="3">
        <v>4142</v>
      </c>
      <c r="Q595" s="21">
        <f>SUMIF('On Orders'!$B:$B,$C595,'On Orders'!E:E)</f>
        <v>0</v>
      </c>
      <c r="R595" s="22">
        <f>SUMIF('On Orders'!$B:$B,$C595,'On Orders'!F:F)</f>
        <v>0</v>
      </c>
      <c r="S595" s="22">
        <f>SUMIF('On Orders'!$B:$B,$C595,'On Orders'!G:G)</f>
        <v>0</v>
      </c>
      <c r="T595" s="22">
        <f>SUMIF('On Orders'!$B:$B,$C595,'On Orders'!H:H)</f>
        <v>0</v>
      </c>
      <c r="U595" s="3">
        <f>IFERROR(VLOOKUP(B:B,'[1]SI vs ST'!$B:$P,15,0),0)</f>
        <v>0</v>
      </c>
      <c r="V595" s="3" cm="1">
        <f t="array" ref="V595">IFERROR(VLOOKUP(_xlfn.SINGLE(B:B),'[1]Pivot ST'!$D:$QP,{6,7,8,9,10,11},0),0)</f>
        <v>0</v>
      </c>
      <c r="W595" s="3"/>
      <c r="X595" s="3"/>
      <c r="Y595" s="3"/>
      <c r="Z595" s="3"/>
      <c r="AA595" s="3"/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1">
        <f t="shared" si="273"/>
        <v>3954</v>
      </c>
      <c r="AH595" s="26">
        <f t="shared" si="274"/>
        <v>3954</v>
      </c>
      <c r="AI595" s="26">
        <f t="shared" si="275"/>
        <v>3954</v>
      </c>
      <c r="AJ595" s="26">
        <f t="shared" si="276"/>
        <v>3954</v>
      </c>
      <c r="AK595" s="26">
        <f t="shared" si="277"/>
        <v>3954</v>
      </c>
      <c r="AL595" s="26">
        <f t="shared" si="278"/>
        <v>3954</v>
      </c>
      <c r="AM595" s="30">
        <f t="shared" si="279"/>
        <v>0</v>
      </c>
      <c r="AN595" s="30">
        <f t="shared" si="280"/>
        <v>0</v>
      </c>
      <c r="AO595" s="30">
        <f t="shared" si="281"/>
        <v>0</v>
      </c>
      <c r="AP595" s="30">
        <f t="shared" si="282"/>
        <v>0</v>
      </c>
      <c r="AQ595" s="30">
        <f t="shared" si="283"/>
        <v>0</v>
      </c>
      <c r="AR595" s="30">
        <f t="shared" si="284"/>
        <v>0</v>
      </c>
      <c r="AS595" s="22">
        <f t="shared" si="272"/>
        <v>0</v>
      </c>
      <c r="AT595" s="112">
        <f t="shared" si="285"/>
        <v>0</v>
      </c>
      <c r="AU595" s="112">
        <f t="shared" si="286"/>
        <v>0</v>
      </c>
      <c r="AV595" s="112">
        <f t="shared" si="287"/>
        <v>0</v>
      </c>
      <c r="AW595" s="112">
        <f t="shared" si="288"/>
        <v>0</v>
      </c>
      <c r="AX595" s="112">
        <f t="shared" si="289"/>
        <v>0</v>
      </c>
      <c r="AY595" s="112">
        <f t="shared" si="290"/>
        <v>0</v>
      </c>
      <c r="AZ595" s="112">
        <f t="shared" si="291"/>
        <v>0</v>
      </c>
      <c r="BA595" s="112">
        <f t="shared" si="292"/>
        <v>0</v>
      </c>
      <c r="BB595" s="112">
        <f t="shared" si="293"/>
        <v>0</v>
      </c>
      <c r="BC595" s="112">
        <f t="shared" si="294"/>
        <v>0</v>
      </c>
      <c r="BD595" s="112">
        <f t="shared" si="295"/>
        <v>0</v>
      </c>
      <c r="BE595" s="112">
        <f t="shared" si="296"/>
        <v>0</v>
      </c>
      <c r="BG595" s="112"/>
      <c r="BH595" s="184"/>
    </row>
    <row r="596" spans="1:60" x14ac:dyDescent="0.2">
      <c r="A596" t="s">
        <v>20</v>
      </c>
      <c r="B596" t="s">
        <v>1764</v>
      </c>
      <c r="C596" s="2" t="s">
        <v>1765</v>
      </c>
      <c r="D596" s="2" t="s">
        <v>1766</v>
      </c>
      <c r="E596" s="2" t="s">
        <v>1767</v>
      </c>
      <c r="F596" t="s">
        <v>4030</v>
      </c>
      <c r="G596" s="2" t="s">
        <v>1072</v>
      </c>
      <c r="H596" s="2" t="s">
        <v>1313</v>
      </c>
      <c r="I596" s="2" t="s">
        <v>1129</v>
      </c>
      <c r="J596" s="2" t="s">
        <v>3995</v>
      </c>
      <c r="K596" s="3">
        <v>188</v>
      </c>
      <c r="L596" s="25">
        <v>236.59</v>
      </c>
      <c r="M596" s="2" t="s">
        <v>2204</v>
      </c>
      <c r="N596" s="2" t="s">
        <v>66</v>
      </c>
      <c r="O596" s="3">
        <v>0</v>
      </c>
      <c r="P596" s="3">
        <v>753</v>
      </c>
      <c r="Q596" s="21">
        <f>SUMIF('On Orders'!$B:$B,$C596,'On Orders'!E:E)</f>
        <v>0</v>
      </c>
      <c r="R596" s="22">
        <f>SUMIF('On Orders'!$B:$B,$C596,'On Orders'!F:F)</f>
        <v>0</v>
      </c>
      <c r="S596" s="22">
        <f>SUMIF('On Orders'!$B:$B,$C596,'On Orders'!G:G)</f>
        <v>0</v>
      </c>
      <c r="T596" s="22">
        <f>SUMIF('On Orders'!$B:$B,$C596,'On Orders'!H:H)</f>
        <v>0</v>
      </c>
      <c r="U596" s="3">
        <f>IFERROR(VLOOKUP(B:B,'[1]SI vs ST'!$B:$P,15,0),0)</f>
        <v>0</v>
      </c>
      <c r="V596" s="3" cm="1">
        <f t="array" ref="V596">IFERROR(VLOOKUP(_xlfn.SINGLE(B:B),'[1]Pivot ST'!$D:$QP,{6,7,8,9,10,11},0),0)</f>
        <v>0</v>
      </c>
      <c r="W596" s="3"/>
      <c r="X596" s="3"/>
      <c r="Y596" s="3"/>
      <c r="Z596" s="3"/>
      <c r="AA596" s="3"/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1">
        <f t="shared" si="273"/>
        <v>565</v>
      </c>
      <c r="AH596" s="26">
        <f t="shared" si="274"/>
        <v>565</v>
      </c>
      <c r="AI596" s="26">
        <f t="shared" si="275"/>
        <v>565</v>
      </c>
      <c r="AJ596" s="26">
        <f t="shared" si="276"/>
        <v>565</v>
      </c>
      <c r="AK596" s="26">
        <f t="shared" si="277"/>
        <v>565</v>
      </c>
      <c r="AL596" s="26">
        <f t="shared" si="278"/>
        <v>565</v>
      </c>
      <c r="AM596" s="30">
        <f t="shared" si="279"/>
        <v>0</v>
      </c>
      <c r="AN596" s="30">
        <f t="shared" si="280"/>
        <v>0</v>
      </c>
      <c r="AO596" s="30">
        <f t="shared" si="281"/>
        <v>0</v>
      </c>
      <c r="AP596" s="30">
        <f t="shared" si="282"/>
        <v>0</v>
      </c>
      <c r="AQ596" s="30">
        <f t="shared" si="283"/>
        <v>0</v>
      </c>
      <c r="AR596" s="30">
        <f t="shared" si="284"/>
        <v>0</v>
      </c>
      <c r="AS596" s="22">
        <f t="shared" si="272"/>
        <v>0</v>
      </c>
      <c r="AT596" s="112">
        <f t="shared" si="285"/>
        <v>0</v>
      </c>
      <c r="AU596" s="112">
        <f t="shared" si="286"/>
        <v>0</v>
      </c>
      <c r="AV596" s="112">
        <f t="shared" si="287"/>
        <v>0</v>
      </c>
      <c r="AW596" s="112">
        <f t="shared" si="288"/>
        <v>0</v>
      </c>
      <c r="AX596" s="112">
        <f t="shared" si="289"/>
        <v>0</v>
      </c>
      <c r="AY596" s="112">
        <f t="shared" si="290"/>
        <v>0</v>
      </c>
      <c r="AZ596" s="112">
        <f t="shared" si="291"/>
        <v>0</v>
      </c>
      <c r="BA596" s="112">
        <f t="shared" si="292"/>
        <v>0</v>
      </c>
      <c r="BB596" s="112">
        <f t="shared" si="293"/>
        <v>0</v>
      </c>
      <c r="BC596" s="112">
        <f t="shared" si="294"/>
        <v>0</v>
      </c>
      <c r="BD596" s="112">
        <f t="shared" si="295"/>
        <v>0</v>
      </c>
      <c r="BE596" s="112">
        <f t="shared" si="296"/>
        <v>0</v>
      </c>
      <c r="BG596" s="112"/>
      <c r="BH596" s="184"/>
    </row>
    <row r="597" spans="1:60" x14ac:dyDescent="0.2">
      <c r="A597" t="s">
        <v>20</v>
      </c>
      <c r="B597" t="s">
        <v>1769</v>
      </c>
      <c r="C597" s="2" t="s">
        <v>1770</v>
      </c>
      <c r="D597" s="2" t="s">
        <v>1771</v>
      </c>
      <c r="E597" s="2" t="s">
        <v>1772</v>
      </c>
      <c r="F597" t="s">
        <v>4030</v>
      </c>
      <c r="G597" s="2" t="s">
        <v>1072</v>
      </c>
      <c r="H597" s="2" t="s">
        <v>1313</v>
      </c>
      <c r="I597" s="2" t="s">
        <v>1129</v>
      </c>
      <c r="J597" s="2" t="s">
        <v>3995</v>
      </c>
      <c r="K597" s="3">
        <v>188</v>
      </c>
      <c r="L597" s="25">
        <v>236.59</v>
      </c>
      <c r="M597" s="2" t="s">
        <v>2204</v>
      </c>
      <c r="N597" s="2" t="s">
        <v>66</v>
      </c>
      <c r="O597" s="3">
        <v>0</v>
      </c>
      <c r="P597" s="3">
        <v>334</v>
      </c>
      <c r="Q597" s="21">
        <f>SUMIF('On Orders'!$B:$B,$C597,'On Orders'!E:E)</f>
        <v>0</v>
      </c>
      <c r="R597" s="22">
        <f>SUMIF('On Orders'!$B:$B,$C597,'On Orders'!F:F)</f>
        <v>0</v>
      </c>
      <c r="S597" s="22">
        <f>SUMIF('On Orders'!$B:$B,$C597,'On Orders'!G:G)</f>
        <v>0</v>
      </c>
      <c r="T597" s="22">
        <f>SUMIF('On Orders'!$B:$B,$C597,'On Orders'!H:H)</f>
        <v>0</v>
      </c>
      <c r="U597" s="3">
        <f>IFERROR(VLOOKUP(B:B,'[1]SI vs ST'!$B:$P,15,0),0)</f>
        <v>0</v>
      </c>
      <c r="V597" s="3" cm="1">
        <f t="array" ref="V597">IFERROR(VLOOKUP(_xlfn.SINGLE(B:B),'[1]Pivot ST'!$D:$QP,{6,7,8,9,10,11},0),0)</f>
        <v>0</v>
      </c>
      <c r="W597" s="3"/>
      <c r="X597" s="3"/>
      <c r="Y597" s="3"/>
      <c r="Z597" s="3"/>
      <c r="AA597" s="3"/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1">
        <f t="shared" si="273"/>
        <v>146</v>
      </c>
      <c r="AH597" s="26">
        <f t="shared" si="274"/>
        <v>146</v>
      </c>
      <c r="AI597" s="26">
        <f t="shared" si="275"/>
        <v>146</v>
      </c>
      <c r="AJ597" s="26">
        <f t="shared" si="276"/>
        <v>146</v>
      </c>
      <c r="AK597" s="26">
        <f t="shared" si="277"/>
        <v>146</v>
      </c>
      <c r="AL597" s="26">
        <f t="shared" si="278"/>
        <v>146</v>
      </c>
      <c r="AM597" s="30">
        <f t="shared" si="279"/>
        <v>0</v>
      </c>
      <c r="AN597" s="30">
        <f t="shared" si="280"/>
        <v>0</v>
      </c>
      <c r="AO597" s="30">
        <f t="shared" si="281"/>
        <v>0</v>
      </c>
      <c r="AP597" s="30">
        <f t="shared" si="282"/>
        <v>0</v>
      </c>
      <c r="AQ597" s="30">
        <f t="shared" si="283"/>
        <v>0</v>
      </c>
      <c r="AR597" s="30">
        <f t="shared" si="284"/>
        <v>0</v>
      </c>
      <c r="AS597" s="22">
        <f t="shared" si="272"/>
        <v>0</v>
      </c>
      <c r="AT597" s="112">
        <f t="shared" si="285"/>
        <v>0</v>
      </c>
      <c r="AU597" s="112">
        <f t="shared" si="286"/>
        <v>0</v>
      </c>
      <c r="AV597" s="112">
        <f t="shared" si="287"/>
        <v>0</v>
      </c>
      <c r="AW597" s="112">
        <f t="shared" si="288"/>
        <v>0</v>
      </c>
      <c r="AX597" s="112">
        <f t="shared" si="289"/>
        <v>0</v>
      </c>
      <c r="AY597" s="112">
        <f t="shared" si="290"/>
        <v>0</v>
      </c>
      <c r="AZ597" s="112">
        <f t="shared" si="291"/>
        <v>0</v>
      </c>
      <c r="BA597" s="112">
        <f t="shared" si="292"/>
        <v>0</v>
      </c>
      <c r="BB597" s="112">
        <f t="shared" si="293"/>
        <v>0</v>
      </c>
      <c r="BC597" s="112">
        <f t="shared" si="294"/>
        <v>0</v>
      </c>
      <c r="BD597" s="112">
        <f t="shared" si="295"/>
        <v>0</v>
      </c>
      <c r="BE597" s="112">
        <f t="shared" si="296"/>
        <v>0</v>
      </c>
      <c r="BG597" s="112"/>
      <c r="BH597" s="184"/>
    </row>
    <row r="598" spans="1:60" x14ac:dyDescent="0.2">
      <c r="A598" t="s">
        <v>20</v>
      </c>
      <c r="B598" t="s">
        <v>1773</v>
      </c>
      <c r="C598" s="2" t="s">
        <v>1774</v>
      </c>
      <c r="D598" s="2" t="s">
        <v>1775</v>
      </c>
      <c r="E598" s="2" t="s">
        <v>1776</v>
      </c>
      <c r="F598" t="s">
        <v>4030</v>
      </c>
      <c r="G598" s="2" t="s">
        <v>1072</v>
      </c>
      <c r="H598" s="2" t="s">
        <v>1777</v>
      </c>
      <c r="I598" s="2" t="s">
        <v>1129</v>
      </c>
      <c r="J598" s="2" t="s">
        <v>3995</v>
      </c>
      <c r="K598" s="3">
        <v>188</v>
      </c>
      <c r="L598" s="25">
        <v>331.42</v>
      </c>
      <c r="M598" s="2" t="s">
        <v>2204</v>
      </c>
      <c r="N598" s="2" t="s">
        <v>66</v>
      </c>
      <c r="O598" s="3">
        <v>0</v>
      </c>
      <c r="P598" s="3">
        <v>953</v>
      </c>
      <c r="Q598" s="21">
        <f>SUMIF('On Orders'!$B:$B,$C598,'On Orders'!E:E)</f>
        <v>0</v>
      </c>
      <c r="R598" s="22">
        <f>SUMIF('On Orders'!$B:$B,$C598,'On Orders'!F:F)</f>
        <v>0</v>
      </c>
      <c r="S598" s="22">
        <f>SUMIF('On Orders'!$B:$B,$C598,'On Orders'!G:G)</f>
        <v>0</v>
      </c>
      <c r="T598" s="22">
        <f>SUMIF('On Orders'!$B:$B,$C598,'On Orders'!H:H)</f>
        <v>0</v>
      </c>
      <c r="U598" s="3">
        <f>IFERROR(VLOOKUP(B:B,'[1]SI vs ST'!$B:$P,15,0),0)</f>
        <v>0</v>
      </c>
      <c r="V598" s="3" cm="1">
        <f t="array" ref="V598">IFERROR(VLOOKUP(_xlfn.SINGLE(B:B),'[1]Pivot ST'!$D:$QP,{6,7,8,9,10,11},0),0)</f>
        <v>0</v>
      </c>
      <c r="W598" s="3"/>
      <c r="X598" s="3"/>
      <c r="Y598" s="3"/>
      <c r="Z598" s="3"/>
      <c r="AA598" s="3"/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1">
        <f t="shared" si="273"/>
        <v>765</v>
      </c>
      <c r="AH598" s="26">
        <f t="shared" si="274"/>
        <v>765</v>
      </c>
      <c r="AI598" s="26">
        <f t="shared" si="275"/>
        <v>765</v>
      </c>
      <c r="AJ598" s="26">
        <f t="shared" si="276"/>
        <v>765</v>
      </c>
      <c r="AK598" s="26">
        <f t="shared" si="277"/>
        <v>765</v>
      </c>
      <c r="AL598" s="26">
        <f t="shared" si="278"/>
        <v>765</v>
      </c>
      <c r="AM598" s="30">
        <f t="shared" si="279"/>
        <v>0</v>
      </c>
      <c r="AN598" s="30">
        <f t="shared" si="280"/>
        <v>0</v>
      </c>
      <c r="AO598" s="30">
        <f t="shared" si="281"/>
        <v>0</v>
      </c>
      <c r="AP598" s="30">
        <f t="shared" si="282"/>
        <v>0</v>
      </c>
      <c r="AQ598" s="30">
        <f t="shared" si="283"/>
        <v>0</v>
      </c>
      <c r="AR598" s="30">
        <f t="shared" si="284"/>
        <v>0</v>
      </c>
      <c r="AS598" s="22">
        <f t="shared" si="272"/>
        <v>0</v>
      </c>
      <c r="AT598" s="112">
        <f t="shared" si="285"/>
        <v>0</v>
      </c>
      <c r="AU598" s="112">
        <f t="shared" si="286"/>
        <v>0</v>
      </c>
      <c r="AV598" s="112">
        <f t="shared" si="287"/>
        <v>0</v>
      </c>
      <c r="AW598" s="112">
        <f t="shared" si="288"/>
        <v>0</v>
      </c>
      <c r="AX598" s="112">
        <f t="shared" si="289"/>
        <v>0</v>
      </c>
      <c r="AY598" s="112">
        <f t="shared" si="290"/>
        <v>0</v>
      </c>
      <c r="AZ598" s="112">
        <f t="shared" si="291"/>
        <v>0</v>
      </c>
      <c r="BA598" s="112">
        <f t="shared" si="292"/>
        <v>0</v>
      </c>
      <c r="BB598" s="112">
        <f t="shared" si="293"/>
        <v>0</v>
      </c>
      <c r="BC598" s="112">
        <f t="shared" si="294"/>
        <v>0</v>
      </c>
      <c r="BD598" s="112">
        <f t="shared" si="295"/>
        <v>0</v>
      </c>
      <c r="BE598" s="112">
        <f t="shared" si="296"/>
        <v>0</v>
      </c>
      <c r="BG598" s="112"/>
      <c r="BH598" s="184"/>
    </row>
    <row r="599" spans="1:60" x14ac:dyDescent="0.2">
      <c r="A599" t="s">
        <v>20</v>
      </c>
      <c r="B599" t="s">
        <v>1778</v>
      </c>
      <c r="C599" s="2" t="s">
        <v>1779</v>
      </c>
      <c r="D599" s="2" t="s">
        <v>1780</v>
      </c>
      <c r="E599" s="2" t="s">
        <v>1781</v>
      </c>
      <c r="F599" t="s">
        <v>4030</v>
      </c>
      <c r="G599" s="2" t="s">
        <v>1072</v>
      </c>
      <c r="H599" s="2" t="s">
        <v>1777</v>
      </c>
      <c r="I599" s="2" t="s">
        <v>1129</v>
      </c>
      <c r="J599" s="2" t="s">
        <v>3995</v>
      </c>
      <c r="K599" s="3">
        <v>188</v>
      </c>
      <c r="L599" s="25">
        <v>331.42</v>
      </c>
      <c r="M599" s="2" t="s">
        <v>2204</v>
      </c>
      <c r="N599" s="2" t="s">
        <v>66</v>
      </c>
      <c r="O599" s="3">
        <v>0</v>
      </c>
      <c r="P599" s="3">
        <v>308</v>
      </c>
      <c r="Q599" s="21">
        <f>SUMIF('On Orders'!$B:$B,$C599,'On Orders'!E:E)</f>
        <v>0</v>
      </c>
      <c r="R599" s="22">
        <f>SUMIF('On Orders'!$B:$B,$C599,'On Orders'!F:F)</f>
        <v>0</v>
      </c>
      <c r="S599" s="22">
        <f>SUMIF('On Orders'!$B:$B,$C599,'On Orders'!G:G)</f>
        <v>0</v>
      </c>
      <c r="T599" s="22">
        <f>SUMIF('On Orders'!$B:$B,$C599,'On Orders'!H:H)</f>
        <v>0</v>
      </c>
      <c r="U599" s="3">
        <f>IFERROR(VLOOKUP(B:B,'[1]SI vs ST'!$B:$P,15,0),0)</f>
        <v>0</v>
      </c>
      <c r="V599" s="3" cm="1">
        <f t="array" ref="V599">IFERROR(VLOOKUP(_xlfn.SINGLE(B:B),'[1]Pivot ST'!$D:$QP,{6,7,8,9,10,11},0),0)</f>
        <v>0</v>
      </c>
      <c r="W599" s="3"/>
      <c r="X599" s="3"/>
      <c r="Y599" s="3"/>
      <c r="Z599" s="3"/>
      <c r="AA599" s="3"/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1">
        <f t="shared" si="273"/>
        <v>120</v>
      </c>
      <c r="AH599" s="26">
        <f t="shared" si="274"/>
        <v>120</v>
      </c>
      <c r="AI599" s="26">
        <f t="shared" si="275"/>
        <v>120</v>
      </c>
      <c r="AJ599" s="26">
        <f t="shared" si="276"/>
        <v>120</v>
      </c>
      <c r="AK599" s="26">
        <f t="shared" si="277"/>
        <v>120</v>
      </c>
      <c r="AL599" s="26">
        <f t="shared" si="278"/>
        <v>120</v>
      </c>
      <c r="AM599" s="30">
        <f t="shared" si="279"/>
        <v>0</v>
      </c>
      <c r="AN599" s="30">
        <f t="shared" si="280"/>
        <v>0</v>
      </c>
      <c r="AO599" s="30">
        <f t="shared" si="281"/>
        <v>0</v>
      </c>
      <c r="AP599" s="30">
        <f t="shared" si="282"/>
        <v>0</v>
      </c>
      <c r="AQ599" s="30">
        <f t="shared" si="283"/>
        <v>0</v>
      </c>
      <c r="AR599" s="30">
        <f t="shared" si="284"/>
        <v>0</v>
      </c>
      <c r="AS599" s="22">
        <f t="shared" si="272"/>
        <v>0</v>
      </c>
      <c r="AT599" s="112">
        <f t="shared" si="285"/>
        <v>0</v>
      </c>
      <c r="AU599" s="112">
        <f t="shared" si="286"/>
        <v>0</v>
      </c>
      <c r="AV599" s="112">
        <f t="shared" si="287"/>
        <v>0</v>
      </c>
      <c r="AW599" s="112">
        <f t="shared" si="288"/>
        <v>0</v>
      </c>
      <c r="AX599" s="112">
        <f t="shared" si="289"/>
        <v>0</v>
      </c>
      <c r="AY599" s="112">
        <f t="shared" si="290"/>
        <v>0</v>
      </c>
      <c r="AZ599" s="112">
        <f t="shared" si="291"/>
        <v>0</v>
      </c>
      <c r="BA599" s="112">
        <f t="shared" si="292"/>
        <v>0</v>
      </c>
      <c r="BB599" s="112">
        <f t="shared" si="293"/>
        <v>0</v>
      </c>
      <c r="BC599" s="112">
        <f t="shared" si="294"/>
        <v>0</v>
      </c>
      <c r="BD599" s="112">
        <f t="shared" si="295"/>
        <v>0</v>
      </c>
      <c r="BE599" s="112">
        <f t="shared" si="296"/>
        <v>0</v>
      </c>
      <c r="BG599" s="112"/>
      <c r="BH599" s="184"/>
    </row>
    <row r="600" spans="1:60" x14ac:dyDescent="0.2">
      <c r="A600" t="s">
        <v>20</v>
      </c>
      <c r="B600" t="s">
        <v>1782</v>
      </c>
      <c r="C600" s="2" t="s">
        <v>1783</v>
      </c>
      <c r="D600" s="2" t="s">
        <v>1784</v>
      </c>
      <c r="E600" s="2" t="s">
        <v>1785</v>
      </c>
      <c r="F600" s="2" t="s">
        <v>3862</v>
      </c>
      <c r="G600" s="2" t="s">
        <v>1328</v>
      </c>
      <c r="H600" s="2" t="s">
        <v>46</v>
      </c>
      <c r="I600" s="2" t="s">
        <v>1129</v>
      </c>
      <c r="J600" s="2" t="s">
        <v>3995</v>
      </c>
      <c r="K600" s="3">
        <v>188</v>
      </c>
      <c r="L600" s="25">
        <v>236.59</v>
      </c>
      <c r="M600" s="2" t="s">
        <v>2204</v>
      </c>
      <c r="N600" s="2" t="s">
        <v>66</v>
      </c>
      <c r="O600" s="3">
        <v>0</v>
      </c>
      <c r="P600" s="3">
        <v>1005</v>
      </c>
      <c r="Q600" s="21">
        <f>SUMIF('On Orders'!$B:$B,$C600,'On Orders'!E:E)</f>
        <v>0</v>
      </c>
      <c r="R600" s="22">
        <f>SUMIF('On Orders'!$B:$B,$C600,'On Orders'!F:F)</f>
        <v>0</v>
      </c>
      <c r="S600" s="22">
        <f>SUMIF('On Orders'!$B:$B,$C600,'On Orders'!G:G)</f>
        <v>0</v>
      </c>
      <c r="T600" s="22">
        <f>SUMIF('On Orders'!$B:$B,$C600,'On Orders'!H:H)</f>
        <v>0</v>
      </c>
      <c r="U600" s="3">
        <f>IFERROR(VLOOKUP(B:B,'[1]SI vs ST'!$B:$P,15,0),0)</f>
        <v>0</v>
      </c>
      <c r="V600" s="3" cm="1">
        <f t="array" ref="V600">IFERROR(VLOOKUP(_xlfn.SINGLE(B:B),'[1]Pivot ST'!$D:$QP,{6,7,8,9,10,11},0),0)</f>
        <v>0</v>
      </c>
      <c r="W600" s="3"/>
      <c r="X600" s="3"/>
      <c r="Y600" s="3"/>
      <c r="Z600" s="3"/>
      <c r="AA600" s="3"/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1">
        <f t="shared" si="273"/>
        <v>817</v>
      </c>
      <c r="AH600" s="26">
        <f t="shared" si="274"/>
        <v>817</v>
      </c>
      <c r="AI600" s="26">
        <f t="shared" si="275"/>
        <v>817</v>
      </c>
      <c r="AJ600" s="26">
        <f t="shared" si="276"/>
        <v>817</v>
      </c>
      <c r="AK600" s="26">
        <f t="shared" si="277"/>
        <v>817</v>
      </c>
      <c r="AL600" s="26">
        <f t="shared" si="278"/>
        <v>817</v>
      </c>
      <c r="AM600" s="30">
        <f t="shared" si="279"/>
        <v>0</v>
      </c>
      <c r="AN600" s="30">
        <f t="shared" si="280"/>
        <v>0</v>
      </c>
      <c r="AO600" s="30">
        <f t="shared" si="281"/>
        <v>0</v>
      </c>
      <c r="AP600" s="30">
        <f t="shared" si="282"/>
        <v>0</v>
      </c>
      <c r="AQ600" s="30">
        <f t="shared" si="283"/>
        <v>0</v>
      </c>
      <c r="AR600" s="30">
        <f t="shared" si="284"/>
        <v>0</v>
      </c>
      <c r="AS600" s="22">
        <f t="shared" si="272"/>
        <v>0</v>
      </c>
      <c r="AT600" s="112">
        <f t="shared" si="285"/>
        <v>0</v>
      </c>
      <c r="AU600" s="112">
        <f t="shared" si="286"/>
        <v>0</v>
      </c>
      <c r="AV600" s="112">
        <f t="shared" si="287"/>
        <v>0</v>
      </c>
      <c r="AW600" s="112">
        <f t="shared" si="288"/>
        <v>0</v>
      </c>
      <c r="AX600" s="112">
        <f t="shared" si="289"/>
        <v>0</v>
      </c>
      <c r="AY600" s="112">
        <f t="shared" si="290"/>
        <v>0</v>
      </c>
      <c r="AZ600" s="112">
        <f t="shared" si="291"/>
        <v>0</v>
      </c>
      <c r="BA600" s="112">
        <f t="shared" si="292"/>
        <v>0</v>
      </c>
      <c r="BB600" s="112">
        <f t="shared" si="293"/>
        <v>0</v>
      </c>
      <c r="BC600" s="112">
        <f t="shared" si="294"/>
        <v>0</v>
      </c>
      <c r="BD600" s="112">
        <f t="shared" si="295"/>
        <v>0</v>
      </c>
      <c r="BE600" s="112">
        <f t="shared" si="296"/>
        <v>0</v>
      </c>
      <c r="BG600" s="112"/>
      <c r="BH600" s="184"/>
    </row>
    <row r="601" spans="1:60" x14ac:dyDescent="0.2">
      <c r="A601" t="s">
        <v>20</v>
      </c>
      <c r="B601" t="s">
        <v>1786</v>
      </c>
      <c r="C601" s="2" t="s">
        <v>210</v>
      </c>
      <c r="D601" s="2" t="s">
        <v>167</v>
      </c>
      <c r="E601" s="2" t="s">
        <v>211</v>
      </c>
      <c r="F601" s="2" t="s">
        <v>3862</v>
      </c>
      <c r="G601" s="2" t="s">
        <v>212</v>
      </c>
      <c r="H601" s="2" t="s">
        <v>46</v>
      </c>
      <c r="I601" s="2" t="s">
        <v>1129</v>
      </c>
      <c r="J601" s="2" t="s">
        <v>3995</v>
      </c>
      <c r="K601" s="3">
        <v>188</v>
      </c>
      <c r="L601" s="25">
        <v>212.89</v>
      </c>
      <c r="M601" s="2" t="s">
        <v>2204</v>
      </c>
      <c r="N601" s="2" t="s">
        <v>66</v>
      </c>
      <c r="O601" s="3">
        <v>0</v>
      </c>
      <c r="P601" s="3">
        <v>7553</v>
      </c>
      <c r="Q601" s="21">
        <f>SUMIF('On Orders'!$B:$B,$C601,'On Orders'!E:E)</f>
        <v>0</v>
      </c>
      <c r="R601" s="22">
        <f>SUMIF('On Orders'!$B:$B,$C601,'On Orders'!F:F)</f>
        <v>0</v>
      </c>
      <c r="S601" s="22">
        <f>SUMIF('On Orders'!$B:$B,$C601,'On Orders'!G:G)</f>
        <v>0</v>
      </c>
      <c r="T601" s="22">
        <f>SUMIF('On Orders'!$B:$B,$C601,'On Orders'!H:H)</f>
        <v>0</v>
      </c>
      <c r="U601" s="3">
        <f>IFERROR(VLOOKUP(B:B,'[1]SI vs ST'!$B:$P,15,0),0)</f>
        <v>0</v>
      </c>
      <c r="V601" s="3" cm="1">
        <f t="array" ref="V601">IFERROR(VLOOKUP(_xlfn.SINGLE(B:B),'[1]Pivot ST'!$D:$QP,{6,7,8,9,10,11},0),0)</f>
        <v>0</v>
      </c>
      <c r="W601" s="3"/>
      <c r="X601" s="3"/>
      <c r="Y601" s="3"/>
      <c r="Z601" s="3"/>
      <c r="AA601" s="3"/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1">
        <f t="shared" si="273"/>
        <v>7365</v>
      </c>
      <c r="AH601" s="26">
        <f t="shared" si="274"/>
        <v>7365</v>
      </c>
      <c r="AI601" s="26">
        <f t="shared" si="275"/>
        <v>7365</v>
      </c>
      <c r="AJ601" s="26">
        <f t="shared" si="276"/>
        <v>7365</v>
      </c>
      <c r="AK601" s="26">
        <f t="shared" si="277"/>
        <v>7365</v>
      </c>
      <c r="AL601" s="26">
        <f t="shared" si="278"/>
        <v>7365</v>
      </c>
      <c r="AM601" s="30">
        <f t="shared" si="279"/>
        <v>0</v>
      </c>
      <c r="AN601" s="30">
        <f t="shared" si="280"/>
        <v>0</v>
      </c>
      <c r="AO601" s="30">
        <f t="shared" si="281"/>
        <v>0</v>
      </c>
      <c r="AP601" s="30">
        <f t="shared" si="282"/>
        <v>0</v>
      </c>
      <c r="AQ601" s="30">
        <f t="shared" si="283"/>
        <v>0</v>
      </c>
      <c r="AR601" s="30">
        <f t="shared" si="284"/>
        <v>0</v>
      </c>
      <c r="AS601" s="22">
        <f t="shared" si="272"/>
        <v>0</v>
      </c>
      <c r="AT601" s="112">
        <f t="shared" si="285"/>
        <v>0</v>
      </c>
      <c r="AU601" s="112">
        <f t="shared" si="286"/>
        <v>0</v>
      </c>
      <c r="AV601" s="112">
        <f t="shared" si="287"/>
        <v>0</v>
      </c>
      <c r="AW601" s="112">
        <f t="shared" si="288"/>
        <v>0</v>
      </c>
      <c r="AX601" s="112">
        <f t="shared" si="289"/>
        <v>0</v>
      </c>
      <c r="AY601" s="112">
        <f t="shared" si="290"/>
        <v>0</v>
      </c>
      <c r="AZ601" s="112">
        <f t="shared" si="291"/>
        <v>0</v>
      </c>
      <c r="BA601" s="112">
        <f t="shared" si="292"/>
        <v>0</v>
      </c>
      <c r="BB601" s="112">
        <f t="shared" si="293"/>
        <v>0</v>
      </c>
      <c r="BC601" s="112">
        <f t="shared" si="294"/>
        <v>0</v>
      </c>
      <c r="BD601" s="112">
        <f t="shared" si="295"/>
        <v>0</v>
      </c>
      <c r="BE601" s="112">
        <f t="shared" si="296"/>
        <v>0</v>
      </c>
      <c r="BG601" s="112"/>
      <c r="BH601" s="184"/>
    </row>
    <row r="602" spans="1:60" x14ac:dyDescent="0.2">
      <c r="A602" t="s">
        <v>20</v>
      </c>
      <c r="B602" t="s">
        <v>1787</v>
      </c>
      <c r="C602" s="2" t="s">
        <v>1788</v>
      </c>
      <c r="D602" s="2" t="s">
        <v>1789</v>
      </c>
      <c r="E602" s="2" t="s">
        <v>1790</v>
      </c>
      <c r="F602" s="2" t="s">
        <v>4152</v>
      </c>
      <c r="G602" s="2" t="s">
        <v>1365</v>
      </c>
      <c r="H602" s="2" t="s">
        <v>1791</v>
      </c>
      <c r="I602" s="2" t="s">
        <v>1129</v>
      </c>
      <c r="J602" s="2" t="s">
        <v>3995</v>
      </c>
      <c r="K602" s="3">
        <v>188</v>
      </c>
      <c r="L602" s="25">
        <v>568.49</v>
      </c>
      <c r="M602" s="2" t="s">
        <v>2204</v>
      </c>
      <c r="N602" s="2" t="s">
        <v>66</v>
      </c>
      <c r="O602" s="3">
        <v>0</v>
      </c>
      <c r="P602" s="3">
        <v>0</v>
      </c>
      <c r="Q602" s="21">
        <f>SUMIF('On Orders'!$B:$B,$C602,'On Orders'!E:E)</f>
        <v>0</v>
      </c>
      <c r="R602" s="22">
        <f>SUMIF('On Orders'!$B:$B,$C602,'On Orders'!F:F)</f>
        <v>0</v>
      </c>
      <c r="S602" s="22">
        <f>SUMIF('On Orders'!$B:$B,$C602,'On Orders'!G:G)</f>
        <v>0</v>
      </c>
      <c r="T602" s="22">
        <f>SUMIF('On Orders'!$B:$B,$C602,'On Orders'!H:H)</f>
        <v>0</v>
      </c>
      <c r="U602" s="3">
        <f>IFERROR(VLOOKUP(B:B,'[1]SI vs ST'!$B:$P,15,0),0)</f>
        <v>0</v>
      </c>
      <c r="V602" s="3" cm="1">
        <f t="array" ref="V602">IFERROR(VLOOKUP(_xlfn.SINGLE(B:B),'[1]Pivot ST'!$D:$QP,{6,7,8,9,10,11},0),0)</f>
        <v>0</v>
      </c>
      <c r="W602" s="3"/>
      <c r="X602" s="3"/>
      <c r="Y602" s="3"/>
      <c r="Z602" s="3"/>
      <c r="AA602" s="3"/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1">
        <f t="shared" si="273"/>
        <v>-188</v>
      </c>
      <c r="AH602" s="26">
        <f t="shared" si="274"/>
        <v>0</v>
      </c>
      <c r="AI602" s="26">
        <f t="shared" si="275"/>
        <v>0</v>
      </c>
      <c r="AJ602" s="26">
        <f t="shared" si="276"/>
        <v>0</v>
      </c>
      <c r="AK602" s="26">
        <f t="shared" si="277"/>
        <v>0</v>
      </c>
      <c r="AL602" s="26">
        <f t="shared" si="278"/>
        <v>0</v>
      </c>
      <c r="AM602" s="30">
        <f t="shared" si="279"/>
        <v>0</v>
      </c>
      <c r="AN602" s="30">
        <f t="shared" si="280"/>
        <v>0</v>
      </c>
      <c r="AO602" s="30">
        <f t="shared" si="281"/>
        <v>0</v>
      </c>
      <c r="AP602" s="30">
        <f t="shared" si="282"/>
        <v>0</v>
      </c>
      <c r="AQ602" s="30">
        <f t="shared" si="283"/>
        <v>0</v>
      </c>
      <c r="AR602" s="30">
        <f t="shared" si="284"/>
        <v>0</v>
      </c>
      <c r="AS602" s="22">
        <f t="shared" si="272"/>
        <v>0</v>
      </c>
      <c r="AT602" s="112">
        <f t="shared" si="285"/>
        <v>0</v>
      </c>
      <c r="AU602" s="112">
        <f t="shared" si="286"/>
        <v>0</v>
      </c>
      <c r="AV602" s="112">
        <f t="shared" si="287"/>
        <v>0</v>
      </c>
      <c r="AW602" s="112">
        <f t="shared" si="288"/>
        <v>0</v>
      </c>
      <c r="AX602" s="112">
        <f t="shared" si="289"/>
        <v>0</v>
      </c>
      <c r="AY602" s="112">
        <f t="shared" si="290"/>
        <v>0</v>
      </c>
      <c r="AZ602" s="112">
        <f t="shared" si="291"/>
        <v>0</v>
      </c>
      <c r="BA602" s="112">
        <f t="shared" si="292"/>
        <v>0</v>
      </c>
      <c r="BB602" s="112">
        <f t="shared" si="293"/>
        <v>0</v>
      </c>
      <c r="BC602" s="112">
        <f t="shared" si="294"/>
        <v>0</v>
      </c>
      <c r="BD602" s="112">
        <f t="shared" si="295"/>
        <v>0</v>
      </c>
      <c r="BE602" s="112">
        <f t="shared" si="296"/>
        <v>0</v>
      </c>
      <c r="BG602" s="112"/>
      <c r="BH602" s="184"/>
    </row>
    <row r="603" spans="1:60" x14ac:dyDescent="0.2">
      <c r="A603" t="s">
        <v>20</v>
      </c>
      <c r="B603" t="s">
        <v>1792</v>
      </c>
      <c r="C603" s="2" t="s">
        <v>1793</v>
      </c>
      <c r="D603" s="2" t="s">
        <v>1794</v>
      </c>
      <c r="E603" s="2" t="s">
        <v>1795</v>
      </c>
      <c r="F603" s="2" t="s">
        <v>4152</v>
      </c>
      <c r="G603" s="2" t="s">
        <v>1365</v>
      </c>
      <c r="H603" s="2" t="s">
        <v>1366</v>
      </c>
      <c r="I603" s="2" t="s">
        <v>1129</v>
      </c>
      <c r="J603" s="2" t="s">
        <v>3995</v>
      </c>
      <c r="K603" s="3">
        <v>188</v>
      </c>
      <c r="L603" s="25">
        <v>236.59</v>
      </c>
      <c r="M603" s="2" t="s">
        <v>2204</v>
      </c>
      <c r="N603" s="2" t="s">
        <v>66</v>
      </c>
      <c r="O603" s="3">
        <v>0</v>
      </c>
      <c r="P603" s="3">
        <v>618</v>
      </c>
      <c r="Q603" s="21">
        <f>SUMIF('On Orders'!$B:$B,$C603,'On Orders'!E:E)</f>
        <v>0</v>
      </c>
      <c r="R603" s="22">
        <f>SUMIF('On Orders'!$B:$B,$C603,'On Orders'!F:F)</f>
        <v>0</v>
      </c>
      <c r="S603" s="22">
        <f>SUMIF('On Orders'!$B:$B,$C603,'On Orders'!G:G)</f>
        <v>0</v>
      </c>
      <c r="T603" s="22">
        <f>SUMIF('On Orders'!$B:$B,$C603,'On Orders'!H:H)</f>
        <v>0</v>
      </c>
      <c r="U603" s="3">
        <f>IFERROR(VLOOKUP(B:B,'[1]SI vs ST'!$B:$P,15,0),0)</f>
        <v>0</v>
      </c>
      <c r="V603" s="3" cm="1">
        <f t="array" ref="V603">IFERROR(VLOOKUP(_xlfn.SINGLE(B:B),'[1]Pivot ST'!$D:$QP,{6,7,8,9,10,11},0),0)</f>
        <v>0</v>
      </c>
      <c r="W603" s="3"/>
      <c r="X603" s="3"/>
      <c r="Y603" s="3"/>
      <c r="Z603" s="3"/>
      <c r="AA603" s="3"/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1">
        <f t="shared" si="273"/>
        <v>430</v>
      </c>
      <c r="AH603" s="26">
        <f t="shared" si="274"/>
        <v>430</v>
      </c>
      <c r="AI603" s="26">
        <f t="shared" si="275"/>
        <v>430</v>
      </c>
      <c r="AJ603" s="26">
        <f t="shared" si="276"/>
        <v>430</v>
      </c>
      <c r="AK603" s="26">
        <f t="shared" si="277"/>
        <v>430</v>
      </c>
      <c r="AL603" s="26">
        <f t="shared" si="278"/>
        <v>430</v>
      </c>
      <c r="AM603" s="30">
        <f t="shared" si="279"/>
        <v>0</v>
      </c>
      <c r="AN603" s="30">
        <f t="shared" si="280"/>
        <v>0</v>
      </c>
      <c r="AO603" s="30">
        <f t="shared" si="281"/>
        <v>0</v>
      </c>
      <c r="AP603" s="30">
        <f t="shared" si="282"/>
        <v>0</v>
      </c>
      <c r="AQ603" s="30">
        <f t="shared" si="283"/>
        <v>0</v>
      </c>
      <c r="AR603" s="30">
        <f t="shared" si="284"/>
        <v>0</v>
      </c>
      <c r="AS603" s="22">
        <f t="shared" si="272"/>
        <v>0</v>
      </c>
      <c r="AT603" s="112">
        <f t="shared" si="285"/>
        <v>0</v>
      </c>
      <c r="AU603" s="112">
        <f t="shared" si="286"/>
        <v>0</v>
      </c>
      <c r="AV603" s="112">
        <f t="shared" si="287"/>
        <v>0</v>
      </c>
      <c r="AW603" s="112">
        <f t="shared" si="288"/>
        <v>0</v>
      </c>
      <c r="AX603" s="112">
        <f t="shared" si="289"/>
        <v>0</v>
      </c>
      <c r="AY603" s="112">
        <f t="shared" si="290"/>
        <v>0</v>
      </c>
      <c r="AZ603" s="112">
        <f t="shared" si="291"/>
        <v>0</v>
      </c>
      <c r="BA603" s="112">
        <f t="shared" si="292"/>
        <v>0</v>
      </c>
      <c r="BB603" s="112">
        <f t="shared" si="293"/>
        <v>0</v>
      </c>
      <c r="BC603" s="112">
        <f t="shared" si="294"/>
        <v>0</v>
      </c>
      <c r="BD603" s="112">
        <f t="shared" si="295"/>
        <v>0</v>
      </c>
      <c r="BE603" s="112">
        <f t="shared" si="296"/>
        <v>0</v>
      </c>
      <c r="BG603" s="112"/>
      <c r="BH603" s="184"/>
    </row>
    <row r="604" spans="1:60" x14ac:dyDescent="0.2">
      <c r="A604" t="s">
        <v>20</v>
      </c>
      <c r="B604" t="s">
        <v>1796</v>
      </c>
      <c r="C604" s="2" t="s">
        <v>1797</v>
      </c>
      <c r="D604" s="2" t="s">
        <v>1798</v>
      </c>
      <c r="E604" s="2" t="s">
        <v>1799</v>
      </c>
      <c r="F604" t="s">
        <v>4152</v>
      </c>
      <c r="G604" s="2" t="s">
        <v>50</v>
      </c>
      <c r="H604" s="2" t="s">
        <v>1800</v>
      </c>
      <c r="I604" s="2" t="s">
        <v>1129</v>
      </c>
      <c r="J604" s="2" t="s">
        <v>3995</v>
      </c>
      <c r="K604" s="3">
        <v>188</v>
      </c>
      <c r="L604" s="25">
        <v>236.59</v>
      </c>
      <c r="M604" s="2" t="s">
        <v>2204</v>
      </c>
      <c r="N604" s="2" t="s">
        <v>66</v>
      </c>
      <c r="O604" s="3">
        <v>0</v>
      </c>
      <c r="P604" s="3">
        <v>3901</v>
      </c>
      <c r="Q604" s="21">
        <f>SUMIF('On Orders'!$B:$B,$C604,'On Orders'!E:E)</f>
        <v>0</v>
      </c>
      <c r="R604" s="22">
        <f>SUMIF('On Orders'!$B:$B,$C604,'On Orders'!F:F)</f>
        <v>0</v>
      </c>
      <c r="S604" s="22">
        <f>SUMIF('On Orders'!$B:$B,$C604,'On Orders'!G:G)</f>
        <v>0</v>
      </c>
      <c r="T604" s="22">
        <f>SUMIF('On Orders'!$B:$B,$C604,'On Orders'!H:H)</f>
        <v>0</v>
      </c>
      <c r="U604" s="3">
        <f>IFERROR(VLOOKUP(B:B,'[1]SI vs ST'!$B:$P,15,0),0)</f>
        <v>0</v>
      </c>
      <c r="V604" s="3" cm="1">
        <f t="array" ref="V604">IFERROR(VLOOKUP(_xlfn.SINGLE(B:B),'[1]Pivot ST'!$D:$QP,{6,7,8,9,10,11},0),0)</f>
        <v>0</v>
      </c>
      <c r="W604" s="3"/>
      <c r="X604" s="3"/>
      <c r="Y604" s="3"/>
      <c r="Z604" s="3"/>
      <c r="AA604" s="3"/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1">
        <f t="shared" si="273"/>
        <v>3713</v>
      </c>
      <c r="AH604" s="26">
        <f t="shared" si="274"/>
        <v>3713</v>
      </c>
      <c r="AI604" s="26">
        <f t="shared" si="275"/>
        <v>3713</v>
      </c>
      <c r="AJ604" s="26">
        <f t="shared" si="276"/>
        <v>3713</v>
      </c>
      <c r="AK604" s="26">
        <f t="shared" si="277"/>
        <v>3713</v>
      </c>
      <c r="AL604" s="26">
        <f t="shared" si="278"/>
        <v>3713</v>
      </c>
      <c r="AM604" s="30">
        <f t="shared" si="279"/>
        <v>0</v>
      </c>
      <c r="AN604" s="30">
        <f t="shared" si="280"/>
        <v>0</v>
      </c>
      <c r="AO604" s="30">
        <f t="shared" si="281"/>
        <v>0</v>
      </c>
      <c r="AP604" s="30">
        <f t="shared" si="282"/>
        <v>0</v>
      </c>
      <c r="AQ604" s="30">
        <f t="shared" si="283"/>
        <v>0</v>
      </c>
      <c r="AR604" s="30">
        <f t="shared" si="284"/>
        <v>0</v>
      </c>
      <c r="AS604" s="22">
        <f t="shared" si="272"/>
        <v>0</v>
      </c>
      <c r="AT604" s="112">
        <f t="shared" si="285"/>
        <v>0</v>
      </c>
      <c r="AU604" s="112">
        <f t="shared" si="286"/>
        <v>0</v>
      </c>
      <c r="AV604" s="112">
        <f t="shared" si="287"/>
        <v>0</v>
      </c>
      <c r="AW604" s="112">
        <f t="shared" si="288"/>
        <v>0</v>
      </c>
      <c r="AX604" s="112">
        <f t="shared" si="289"/>
        <v>0</v>
      </c>
      <c r="AY604" s="112">
        <f t="shared" si="290"/>
        <v>0</v>
      </c>
      <c r="AZ604" s="112">
        <f t="shared" si="291"/>
        <v>0</v>
      </c>
      <c r="BA604" s="112">
        <f t="shared" si="292"/>
        <v>0</v>
      </c>
      <c r="BB604" s="112">
        <f t="shared" si="293"/>
        <v>0</v>
      </c>
      <c r="BC604" s="112">
        <f t="shared" si="294"/>
        <v>0</v>
      </c>
      <c r="BD604" s="112">
        <f t="shared" si="295"/>
        <v>0</v>
      </c>
      <c r="BE604" s="112">
        <f t="shared" si="296"/>
        <v>0</v>
      </c>
      <c r="BG604" s="112"/>
      <c r="BH604" s="184"/>
    </row>
    <row r="605" spans="1:60" x14ac:dyDescent="0.2">
      <c r="A605" t="s">
        <v>20</v>
      </c>
      <c r="B605" t="s">
        <v>1801</v>
      </c>
      <c r="C605" s="2" t="s">
        <v>219</v>
      </c>
      <c r="D605" s="2" t="s">
        <v>220</v>
      </c>
      <c r="E605" s="2" t="s">
        <v>221</v>
      </c>
      <c r="F605" t="s">
        <v>4152</v>
      </c>
      <c r="G605" s="2" t="s">
        <v>50</v>
      </c>
      <c r="H605" s="2" t="s">
        <v>222</v>
      </c>
      <c r="I605" s="2" t="s">
        <v>1129</v>
      </c>
      <c r="J605" s="2" t="s">
        <v>3995</v>
      </c>
      <c r="K605" s="3">
        <v>188</v>
      </c>
      <c r="L605" s="25">
        <v>284.01</v>
      </c>
      <c r="M605" s="2" t="s">
        <v>2204</v>
      </c>
      <c r="N605" s="2" t="s">
        <v>66</v>
      </c>
      <c r="O605" s="3">
        <v>0</v>
      </c>
      <c r="P605" s="3">
        <v>0</v>
      </c>
      <c r="Q605" s="21">
        <f>SUMIF('On Orders'!$B:$B,$C605,'On Orders'!E:E)</f>
        <v>0</v>
      </c>
      <c r="R605" s="22">
        <f>SUMIF('On Orders'!$B:$B,$C605,'On Orders'!F:F)</f>
        <v>0</v>
      </c>
      <c r="S605" s="22">
        <f>SUMIF('On Orders'!$B:$B,$C605,'On Orders'!G:G)</f>
        <v>0</v>
      </c>
      <c r="T605" s="22">
        <f>SUMIF('On Orders'!$B:$B,$C605,'On Orders'!H:H)</f>
        <v>0</v>
      </c>
      <c r="U605" s="3">
        <f>IFERROR(VLOOKUP(B:B,'[1]SI vs ST'!$B:$P,15,0),0)</f>
        <v>0</v>
      </c>
      <c r="V605" s="3" cm="1">
        <f t="array" ref="V605">IFERROR(VLOOKUP(_xlfn.SINGLE(B:B),'[1]Pivot ST'!$D:$QP,{6,7,8,9,10,11},0),0)</f>
        <v>0</v>
      </c>
      <c r="W605" s="3"/>
      <c r="X605" s="3"/>
      <c r="Y605" s="3"/>
      <c r="Z605" s="3"/>
      <c r="AA605" s="3"/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1">
        <f t="shared" si="273"/>
        <v>-188</v>
      </c>
      <c r="AH605" s="26">
        <f t="shared" si="274"/>
        <v>0</v>
      </c>
      <c r="AI605" s="26">
        <f t="shared" si="275"/>
        <v>0</v>
      </c>
      <c r="AJ605" s="26">
        <f t="shared" si="276"/>
        <v>0</v>
      </c>
      <c r="AK605" s="26">
        <f t="shared" si="277"/>
        <v>0</v>
      </c>
      <c r="AL605" s="26">
        <f t="shared" si="278"/>
        <v>0</v>
      </c>
      <c r="AM605" s="30">
        <f t="shared" si="279"/>
        <v>0</v>
      </c>
      <c r="AN605" s="30">
        <f t="shared" si="280"/>
        <v>0</v>
      </c>
      <c r="AO605" s="30">
        <f t="shared" si="281"/>
        <v>0</v>
      </c>
      <c r="AP605" s="30">
        <f t="shared" si="282"/>
        <v>0</v>
      </c>
      <c r="AQ605" s="30">
        <f t="shared" si="283"/>
        <v>0</v>
      </c>
      <c r="AR605" s="30">
        <f t="shared" si="284"/>
        <v>0</v>
      </c>
      <c r="AS605" s="22">
        <f t="shared" si="272"/>
        <v>0</v>
      </c>
      <c r="AT605" s="112">
        <f t="shared" si="285"/>
        <v>0</v>
      </c>
      <c r="AU605" s="112">
        <f t="shared" si="286"/>
        <v>0</v>
      </c>
      <c r="AV605" s="112">
        <f t="shared" si="287"/>
        <v>0</v>
      </c>
      <c r="AW605" s="112">
        <f t="shared" si="288"/>
        <v>0</v>
      </c>
      <c r="AX605" s="112">
        <f t="shared" si="289"/>
        <v>0</v>
      </c>
      <c r="AY605" s="112">
        <f t="shared" si="290"/>
        <v>0</v>
      </c>
      <c r="AZ605" s="112">
        <f t="shared" si="291"/>
        <v>0</v>
      </c>
      <c r="BA605" s="112">
        <f t="shared" si="292"/>
        <v>0</v>
      </c>
      <c r="BB605" s="112">
        <f t="shared" si="293"/>
        <v>0</v>
      </c>
      <c r="BC605" s="112">
        <f t="shared" si="294"/>
        <v>0</v>
      </c>
      <c r="BD605" s="112">
        <f t="shared" si="295"/>
        <v>0</v>
      </c>
      <c r="BE605" s="112">
        <f t="shared" si="296"/>
        <v>0</v>
      </c>
      <c r="BG605" s="112"/>
      <c r="BH605" s="184"/>
    </row>
    <row r="606" spans="1:60" x14ac:dyDescent="0.2">
      <c r="A606" t="s">
        <v>20</v>
      </c>
      <c r="B606" t="s">
        <v>1802</v>
      </c>
      <c r="C606" s="2" t="s">
        <v>1803</v>
      </c>
      <c r="D606" s="2" t="s">
        <v>1804</v>
      </c>
      <c r="E606" s="2" t="s">
        <v>1805</v>
      </c>
      <c r="F606" s="2" t="s">
        <v>33</v>
      </c>
      <c r="G606" s="2" t="s">
        <v>227</v>
      </c>
      <c r="H606" s="2" t="s">
        <v>1806</v>
      </c>
      <c r="I606" s="2" t="s">
        <v>1129</v>
      </c>
      <c r="J606" s="2" t="s">
        <v>3995</v>
      </c>
      <c r="K606" s="3">
        <v>188</v>
      </c>
      <c r="L606" s="25">
        <v>805.56</v>
      </c>
      <c r="M606" s="2" t="s">
        <v>2204</v>
      </c>
      <c r="N606" s="2" t="s">
        <v>66</v>
      </c>
      <c r="O606" s="3">
        <v>0</v>
      </c>
      <c r="P606" s="3">
        <v>0</v>
      </c>
      <c r="Q606" s="21">
        <f>SUMIF('On Orders'!$B:$B,$C606,'On Orders'!E:E)</f>
        <v>0</v>
      </c>
      <c r="R606" s="22">
        <f>SUMIF('On Orders'!$B:$B,$C606,'On Orders'!F:F)</f>
        <v>0</v>
      </c>
      <c r="S606" s="22">
        <f>SUMIF('On Orders'!$B:$B,$C606,'On Orders'!G:G)</f>
        <v>0</v>
      </c>
      <c r="T606" s="22">
        <f>SUMIF('On Orders'!$B:$B,$C606,'On Orders'!H:H)</f>
        <v>0</v>
      </c>
      <c r="U606" s="3">
        <f>IFERROR(VLOOKUP(B:B,'[1]SI vs ST'!$B:$P,15,0),0)</f>
        <v>0</v>
      </c>
      <c r="V606" s="3" cm="1">
        <f t="array" ref="V606">IFERROR(VLOOKUP(_xlfn.SINGLE(B:B),'[1]Pivot ST'!$D:$QP,{6,7,8,9,10,11},0),0)</f>
        <v>0</v>
      </c>
      <c r="W606" s="3"/>
      <c r="X606" s="3"/>
      <c r="Y606" s="3"/>
      <c r="Z606" s="3"/>
      <c r="AA606" s="3"/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1">
        <f t="shared" si="273"/>
        <v>-188</v>
      </c>
      <c r="AH606" s="26">
        <f t="shared" si="274"/>
        <v>0</v>
      </c>
      <c r="AI606" s="26">
        <f t="shared" si="275"/>
        <v>0</v>
      </c>
      <c r="AJ606" s="26">
        <f t="shared" si="276"/>
        <v>0</v>
      </c>
      <c r="AK606" s="26">
        <f t="shared" si="277"/>
        <v>0</v>
      </c>
      <c r="AL606" s="26">
        <f t="shared" si="278"/>
        <v>0</v>
      </c>
      <c r="AM606" s="30">
        <f t="shared" si="279"/>
        <v>0</v>
      </c>
      <c r="AN606" s="30">
        <f t="shared" si="280"/>
        <v>0</v>
      </c>
      <c r="AO606" s="30">
        <f t="shared" si="281"/>
        <v>0</v>
      </c>
      <c r="AP606" s="30">
        <f t="shared" si="282"/>
        <v>0</v>
      </c>
      <c r="AQ606" s="30">
        <f t="shared" si="283"/>
        <v>0</v>
      </c>
      <c r="AR606" s="30">
        <f t="shared" si="284"/>
        <v>0</v>
      </c>
      <c r="AS606" s="22">
        <f t="shared" si="272"/>
        <v>0</v>
      </c>
      <c r="AT606" s="112">
        <f t="shared" si="285"/>
        <v>0</v>
      </c>
      <c r="AU606" s="112">
        <f t="shared" si="286"/>
        <v>0</v>
      </c>
      <c r="AV606" s="112">
        <f t="shared" si="287"/>
        <v>0</v>
      </c>
      <c r="AW606" s="112">
        <f t="shared" si="288"/>
        <v>0</v>
      </c>
      <c r="AX606" s="112">
        <f t="shared" si="289"/>
        <v>0</v>
      </c>
      <c r="AY606" s="112">
        <f t="shared" si="290"/>
        <v>0</v>
      </c>
      <c r="AZ606" s="112">
        <f t="shared" si="291"/>
        <v>0</v>
      </c>
      <c r="BA606" s="112">
        <f t="shared" si="292"/>
        <v>0</v>
      </c>
      <c r="BB606" s="112">
        <f t="shared" si="293"/>
        <v>0</v>
      </c>
      <c r="BC606" s="112">
        <f t="shared" si="294"/>
        <v>0</v>
      </c>
      <c r="BD606" s="112">
        <f t="shared" si="295"/>
        <v>0</v>
      </c>
      <c r="BE606" s="112">
        <f t="shared" si="296"/>
        <v>0</v>
      </c>
      <c r="BG606" s="112"/>
      <c r="BH606" s="184"/>
    </row>
    <row r="607" spans="1:60" x14ac:dyDescent="0.2">
      <c r="A607" t="s">
        <v>1807</v>
      </c>
      <c r="B607" t="s">
        <v>1808</v>
      </c>
      <c r="C607" s="2" t="s">
        <v>1809</v>
      </c>
      <c r="D607" s="2" t="s">
        <v>1810</v>
      </c>
      <c r="E607" s="2" t="s">
        <v>1811</v>
      </c>
      <c r="F607" s="2" t="s">
        <v>2281</v>
      </c>
      <c r="G607" s="2" t="s">
        <v>475</v>
      </c>
      <c r="H607" s="2" t="s">
        <v>1530</v>
      </c>
      <c r="I607" s="2" t="s">
        <v>1129</v>
      </c>
      <c r="J607" s="2" t="s">
        <v>3995</v>
      </c>
      <c r="K607" s="3">
        <v>188</v>
      </c>
      <c r="L607" s="25">
        <v>154.66</v>
      </c>
      <c r="M607" s="2" t="s">
        <v>2204</v>
      </c>
      <c r="N607" s="2" t="s">
        <v>66</v>
      </c>
      <c r="O607" s="3">
        <v>6</v>
      </c>
      <c r="P607" s="3">
        <v>0</v>
      </c>
      <c r="Q607" s="21">
        <f>SUMIF('On Orders'!$B:$B,$C607,'On Orders'!E:E)</f>
        <v>0</v>
      </c>
      <c r="R607" s="22">
        <f>SUMIF('On Orders'!$B:$B,$C607,'On Orders'!F:F)</f>
        <v>0</v>
      </c>
      <c r="S607" s="22">
        <f>SUMIF('On Orders'!$B:$B,$C607,'On Orders'!G:G)</f>
        <v>0</v>
      </c>
      <c r="T607" s="22">
        <f>SUMIF('On Orders'!$B:$B,$C607,'On Orders'!H:H)</f>
        <v>0</v>
      </c>
      <c r="U607" s="3">
        <f>IFERROR(VLOOKUP(B:B,'[1]SI vs ST'!$B:$P,15,0),0)</f>
        <v>28</v>
      </c>
      <c r="V607" s="3" cm="1">
        <f t="array" ref="V607:AA607">IFERROR(VLOOKUP(_xlfn.SINGLE(B:B),'[1]Pivot ST'!$D:$QP,{6,7,8,9,10,11},0),0)</f>
        <v>25</v>
      </c>
      <c r="W607" s="3">
        <v>2</v>
      </c>
      <c r="X607" s="3">
        <v>2</v>
      </c>
      <c r="Y607" s="3">
        <v>1</v>
      </c>
      <c r="Z607" s="3">
        <v>1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1">
        <f t="shared" si="273"/>
        <v>-182</v>
      </c>
      <c r="AH607" s="26">
        <f t="shared" si="274"/>
        <v>0</v>
      </c>
      <c r="AI607" s="26">
        <f t="shared" si="275"/>
        <v>0</v>
      </c>
      <c r="AJ607" s="26">
        <f t="shared" si="276"/>
        <v>0</v>
      </c>
      <c r="AK607" s="26">
        <f t="shared" si="277"/>
        <v>0</v>
      </c>
      <c r="AL607" s="26">
        <f t="shared" si="278"/>
        <v>0</v>
      </c>
      <c r="AM607" s="30">
        <f t="shared" si="279"/>
        <v>0</v>
      </c>
      <c r="AN607" s="30">
        <f t="shared" si="280"/>
        <v>0</v>
      </c>
      <c r="AO607" s="30">
        <f t="shared" si="281"/>
        <v>0</v>
      </c>
      <c r="AP607" s="30">
        <f t="shared" si="282"/>
        <v>0</v>
      </c>
      <c r="AQ607" s="30">
        <f t="shared" si="283"/>
        <v>0</v>
      </c>
      <c r="AR607" s="30">
        <f t="shared" si="284"/>
        <v>0</v>
      </c>
      <c r="AS607" s="22">
        <f t="shared" ref="AS607:AS670" si="297">SUM(AM607:AR607)</f>
        <v>0</v>
      </c>
      <c r="AT607" s="112">
        <f t="shared" si="285"/>
        <v>4330.4799999999996</v>
      </c>
      <c r="AU607" s="112">
        <f t="shared" si="286"/>
        <v>3866.5</v>
      </c>
      <c r="AV607" s="112">
        <f t="shared" si="287"/>
        <v>309.32</v>
      </c>
      <c r="AW607" s="112">
        <f t="shared" si="288"/>
        <v>309.32</v>
      </c>
      <c r="AX607" s="112">
        <f t="shared" si="289"/>
        <v>154.66</v>
      </c>
      <c r="AY607" s="112">
        <f t="shared" si="290"/>
        <v>154.66</v>
      </c>
      <c r="AZ607" s="112">
        <f t="shared" si="291"/>
        <v>0</v>
      </c>
      <c r="BA607" s="112">
        <f t="shared" si="292"/>
        <v>0</v>
      </c>
      <c r="BB607" s="112">
        <f t="shared" si="293"/>
        <v>0</v>
      </c>
      <c r="BC607" s="112">
        <f t="shared" si="294"/>
        <v>0</v>
      </c>
      <c r="BD607" s="112">
        <f t="shared" si="295"/>
        <v>0</v>
      </c>
      <c r="BE607" s="112">
        <f t="shared" si="296"/>
        <v>0</v>
      </c>
      <c r="BG607" s="112"/>
      <c r="BH607" s="184"/>
    </row>
    <row r="608" spans="1:60" x14ac:dyDescent="0.2">
      <c r="A608" t="s">
        <v>1807</v>
      </c>
      <c r="B608" t="s">
        <v>1812</v>
      </c>
      <c r="C608" s="2">
        <v>463706</v>
      </c>
      <c r="D608" s="2" t="s">
        <v>1813</v>
      </c>
      <c r="E608" s="2" t="s">
        <v>1814</v>
      </c>
      <c r="F608" s="2" t="s">
        <v>2281</v>
      </c>
      <c r="G608" s="2" t="s">
        <v>475</v>
      </c>
      <c r="H608" s="2" t="s">
        <v>1530</v>
      </c>
      <c r="I608" s="2" t="s">
        <v>1129</v>
      </c>
      <c r="J608" s="2" t="s">
        <v>3995</v>
      </c>
      <c r="K608" s="3">
        <v>188</v>
      </c>
      <c r="L608" s="25">
        <v>361.55</v>
      </c>
      <c r="M608" s="2" t="s">
        <v>2204</v>
      </c>
      <c r="N608" s="2" t="s">
        <v>66</v>
      </c>
      <c r="O608" s="3">
        <v>14</v>
      </c>
      <c r="P608" s="3">
        <v>0</v>
      </c>
      <c r="Q608" s="21">
        <f>SUMIF('On Orders'!$B:$B,$C608,'On Orders'!E:E)</f>
        <v>0</v>
      </c>
      <c r="R608" s="22">
        <f>SUMIF('On Orders'!$B:$B,$C608,'On Orders'!F:F)</f>
        <v>0</v>
      </c>
      <c r="S608" s="22">
        <f>SUMIF('On Orders'!$B:$B,$C608,'On Orders'!G:G)</f>
        <v>0</v>
      </c>
      <c r="T608" s="22">
        <f>SUMIF('On Orders'!$B:$B,$C608,'On Orders'!H:H)</f>
        <v>0</v>
      </c>
      <c r="U608" s="3">
        <f>IFERROR(VLOOKUP(B:B,'[1]SI vs ST'!$B:$P,15,0),0)</f>
        <v>0</v>
      </c>
      <c r="V608" s="3" cm="1">
        <f t="array" ref="V608">IFERROR(VLOOKUP(_xlfn.SINGLE(B:B),'[1]Pivot ST'!$D:$QP,{6,7,8,9,10,11},0),0)</f>
        <v>0</v>
      </c>
      <c r="W608" s="3"/>
      <c r="X608" s="3"/>
      <c r="Y608" s="3"/>
      <c r="Z608" s="3"/>
      <c r="AA608" s="3"/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1">
        <f t="shared" si="273"/>
        <v>-174</v>
      </c>
      <c r="AH608" s="26">
        <f t="shared" si="274"/>
        <v>0</v>
      </c>
      <c r="AI608" s="26">
        <f t="shared" si="275"/>
        <v>0</v>
      </c>
      <c r="AJ608" s="26">
        <f t="shared" si="276"/>
        <v>0</v>
      </c>
      <c r="AK608" s="26">
        <f t="shared" si="277"/>
        <v>0</v>
      </c>
      <c r="AL608" s="26">
        <f t="shared" si="278"/>
        <v>0</v>
      </c>
      <c r="AM608" s="30">
        <f t="shared" si="279"/>
        <v>0</v>
      </c>
      <c r="AN608" s="30">
        <f t="shared" si="280"/>
        <v>0</v>
      </c>
      <c r="AO608" s="30">
        <f t="shared" si="281"/>
        <v>0</v>
      </c>
      <c r="AP608" s="30">
        <f t="shared" si="282"/>
        <v>0</v>
      </c>
      <c r="AQ608" s="30">
        <f t="shared" si="283"/>
        <v>0</v>
      </c>
      <c r="AR608" s="30">
        <f t="shared" si="284"/>
        <v>0</v>
      </c>
      <c r="AS608" s="22">
        <f t="shared" si="297"/>
        <v>0</v>
      </c>
      <c r="AT608" s="112">
        <f t="shared" si="285"/>
        <v>0</v>
      </c>
      <c r="AU608" s="112">
        <f t="shared" si="286"/>
        <v>0</v>
      </c>
      <c r="AV608" s="112">
        <f t="shared" si="287"/>
        <v>0</v>
      </c>
      <c r="AW608" s="112">
        <f t="shared" si="288"/>
        <v>0</v>
      </c>
      <c r="AX608" s="112">
        <f t="shared" si="289"/>
        <v>0</v>
      </c>
      <c r="AY608" s="112">
        <f t="shared" si="290"/>
        <v>0</v>
      </c>
      <c r="AZ608" s="112">
        <f t="shared" si="291"/>
        <v>0</v>
      </c>
      <c r="BA608" s="112">
        <f t="shared" si="292"/>
        <v>0</v>
      </c>
      <c r="BB608" s="112">
        <f t="shared" si="293"/>
        <v>0</v>
      </c>
      <c r="BC608" s="112">
        <f t="shared" si="294"/>
        <v>0</v>
      </c>
      <c r="BD608" s="112">
        <f t="shared" si="295"/>
        <v>0</v>
      </c>
      <c r="BE608" s="112">
        <f t="shared" si="296"/>
        <v>0</v>
      </c>
      <c r="BG608" s="112"/>
      <c r="BH608" s="184"/>
    </row>
    <row r="609" spans="1:60" x14ac:dyDescent="0.2">
      <c r="A609" t="s">
        <v>1807</v>
      </c>
      <c r="B609" t="s">
        <v>1815</v>
      </c>
      <c r="C609" s="2">
        <v>463676</v>
      </c>
      <c r="D609" s="2" t="s">
        <v>1816</v>
      </c>
      <c r="E609" s="2" t="s">
        <v>1817</v>
      </c>
      <c r="F609" s="2" t="s">
        <v>2281</v>
      </c>
      <c r="G609" s="2" t="s">
        <v>475</v>
      </c>
      <c r="H609" s="2" t="s">
        <v>1530</v>
      </c>
      <c r="I609" s="2" t="s">
        <v>1129</v>
      </c>
      <c r="J609" s="2" t="s">
        <v>3995</v>
      </c>
      <c r="K609" s="3">
        <v>188</v>
      </c>
      <c r="L609" s="25">
        <v>361.55</v>
      </c>
      <c r="M609" s="2" t="s">
        <v>2204</v>
      </c>
      <c r="N609" s="2" t="s">
        <v>66</v>
      </c>
      <c r="O609" s="3">
        <v>2</v>
      </c>
      <c r="P609" s="3">
        <v>0</v>
      </c>
      <c r="Q609" s="21">
        <f>SUMIF('On Orders'!$B:$B,$C609,'On Orders'!E:E)</f>
        <v>0</v>
      </c>
      <c r="R609" s="22">
        <f>SUMIF('On Orders'!$B:$B,$C609,'On Orders'!F:F)</f>
        <v>0</v>
      </c>
      <c r="S609" s="22">
        <f>SUMIF('On Orders'!$B:$B,$C609,'On Orders'!G:G)</f>
        <v>0</v>
      </c>
      <c r="T609" s="22">
        <f>SUMIF('On Orders'!$B:$B,$C609,'On Orders'!H:H)</f>
        <v>0</v>
      </c>
      <c r="U609" s="3">
        <f>IFERROR(VLOOKUP(B:B,'[1]SI vs ST'!$B:$P,15,0),0)</f>
        <v>0</v>
      </c>
      <c r="V609" s="3" cm="1">
        <f t="array" ref="V609">IFERROR(VLOOKUP(_xlfn.SINGLE(B:B),'[1]Pivot ST'!$D:$QP,{6,7,8,9,10,11},0),0)</f>
        <v>0</v>
      </c>
      <c r="W609" s="3"/>
      <c r="X609" s="3"/>
      <c r="Y609" s="3"/>
      <c r="Z609" s="3"/>
      <c r="AA609" s="3"/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1">
        <f t="shared" si="273"/>
        <v>-186</v>
      </c>
      <c r="AH609" s="26">
        <f t="shared" si="274"/>
        <v>0</v>
      </c>
      <c r="AI609" s="26">
        <f t="shared" si="275"/>
        <v>0</v>
      </c>
      <c r="AJ609" s="26">
        <f t="shared" si="276"/>
        <v>0</v>
      </c>
      <c r="AK609" s="26">
        <f t="shared" si="277"/>
        <v>0</v>
      </c>
      <c r="AL609" s="26">
        <f t="shared" si="278"/>
        <v>0</v>
      </c>
      <c r="AM609" s="30">
        <f t="shared" si="279"/>
        <v>0</v>
      </c>
      <c r="AN609" s="30">
        <f t="shared" si="280"/>
        <v>0</v>
      </c>
      <c r="AO609" s="30">
        <f t="shared" si="281"/>
        <v>0</v>
      </c>
      <c r="AP609" s="30">
        <f t="shared" si="282"/>
        <v>0</v>
      </c>
      <c r="AQ609" s="30">
        <f t="shared" si="283"/>
        <v>0</v>
      </c>
      <c r="AR609" s="30">
        <f t="shared" si="284"/>
        <v>0</v>
      </c>
      <c r="AS609" s="22">
        <f t="shared" si="297"/>
        <v>0</v>
      </c>
      <c r="AT609" s="112">
        <f t="shared" si="285"/>
        <v>0</v>
      </c>
      <c r="AU609" s="112">
        <f t="shared" si="286"/>
        <v>0</v>
      </c>
      <c r="AV609" s="112">
        <f t="shared" si="287"/>
        <v>0</v>
      </c>
      <c r="AW609" s="112">
        <f t="shared" si="288"/>
        <v>0</v>
      </c>
      <c r="AX609" s="112">
        <f t="shared" si="289"/>
        <v>0</v>
      </c>
      <c r="AY609" s="112">
        <f t="shared" si="290"/>
        <v>0</v>
      </c>
      <c r="AZ609" s="112">
        <f t="shared" si="291"/>
        <v>0</v>
      </c>
      <c r="BA609" s="112">
        <f t="shared" si="292"/>
        <v>0</v>
      </c>
      <c r="BB609" s="112">
        <f t="shared" si="293"/>
        <v>0</v>
      </c>
      <c r="BC609" s="112">
        <f t="shared" si="294"/>
        <v>0</v>
      </c>
      <c r="BD609" s="112">
        <f t="shared" si="295"/>
        <v>0</v>
      </c>
      <c r="BE609" s="112">
        <f t="shared" si="296"/>
        <v>0</v>
      </c>
      <c r="BG609" s="112"/>
      <c r="BH609" s="184"/>
    </row>
    <row r="610" spans="1:60" x14ac:dyDescent="0.2">
      <c r="A610" t="s">
        <v>1807</v>
      </c>
      <c r="B610" t="s">
        <v>1818</v>
      </c>
      <c r="C610" s="2" t="s">
        <v>1819</v>
      </c>
      <c r="D610" s="2" t="s">
        <v>1820</v>
      </c>
      <c r="E610" s="2" t="s">
        <v>1821</v>
      </c>
      <c r="F610" s="2" t="s">
        <v>2277</v>
      </c>
      <c r="G610" s="2" t="s">
        <v>475</v>
      </c>
      <c r="H610" s="2" t="s">
        <v>1530</v>
      </c>
      <c r="I610" s="2" t="s">
        <v>1129</v>
      </c>
      <c r="J610" s="2" t="s">
        <v>3995</v>
      </c>
      <c r="K610" s="3">
        <v>188</v>
      </c>
      <c r="L610" s="25">
        <v>473.66</v>
      </c>
      <c r="M610" s="2" t="s">
        <v>2204</v>
      </c>
      <c r="N610" s="2" t="s">
        <v>66</v>
      </c>
      <c r="O610" s="3">
        <v>42</v>
      </c>
      <c r="P610" s="3">
        <v>0</v>
      </c>
      <c r="Q610" s="21">
        <f>SUMIF('On Orders'!$B:$B,$C610,'On Orders'!E:E)</f>
        <v>0</v>
      </c>
      <c r="R610" s="22">
        <f>SUMIF('On Orders'!$B:$B,$C610,'On Orders'!F:F)</f>
        <v>0</v>
      </c>
      <c r="S610" s="22">
        <f>SUMIF('On Orders'!$B:$B,$C610,'On Orders'!G:G)</f>
        <v>0</v>
      </c>
      <c r="T610" s="22">
        <f>SUMIF('On Orders'!$B:$B,$C610,'On Orders'!H:H)</f>
        <v>0</v>
      </c>
      <c r="U610" s="3">
        <f>IFERROR(VLOOKUP(B:B,'[1]SI vs ST'!$B:$P,15,0),0)</f>
        <v>25</v>
      </c>
      <c r="V610" s="3" cm="1">
        <f t="array" ref="V610:AA610">IFERROR(VLOOKUP(_xlfn.SINGLE(B:B),'[1]Pivot ST'!$D:$QP,{6,7,8,9,10,11},0),0)</f>
        <v>9</v>
      </c>
      <c r="W610" s="3">
        <v>4</v>
      </c>
      <c r="X610" s="3">
        <v>2</v>
      </c>
      <c r="Y610" s="3">
        <v>0</v>
      </c>
      <c r="Z610" s="3">
        <v>3</v>
      </c>
      <c r="AA610" s="3">
        <v>5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1">
        <f t="shared" si="273"/>
        <v>-151</v>
      </c>
      <c r="AH610" s="26">
        <f t="shared" si="274"/>
        <v>0</v>
      </c>
      <c r="AI610" s="26">
        <f t="shared" si="275"/>
        <v>0</v>
      </c>
      <c r="AJ610" s="26">
        <f t="shared" si="276"/>
        <v>0</v>
      </c>
      <c r="AK610" s="26">
        <f t="shared" si="277"/>
        <v>0</v>
      </c>
      <c r="AL610" s="26">
        <f t="shared" si="278"/>
        <v>0</v>
      </c>
      <c r="AM610" s="30">
        <f t="shared" si="279"/>
        <v>0</v>
      </c>
      <c r="AN610" s="30">
        <f t="shared" si="280"/>
        <v>0</v>
      </c>
      <c r="AO610" s="30">
        <f t="shared" si="281"/>
        <v>0</v>
      </c>
      <c r="AP610" s="30">
        <f t="shared" si="282"/>
        <v>0</v>
      </c>
      <c r="AQ610" s="30">
        <f t="shared" si="283"/>
        <v>0</v>
      </c>
      <c r="AR610" s="30">
        <f t="shared" si="284"/>
        <v>0</v>
      </c>
      <c r="AS610" s="22">
        <f t="shared" si="297"/>
        <v>0</v>
      </c>
      <c r="AT610" s="112">
        <f t="shared" si="285"/>
        <v>11841.5</v>
      </c>
      <c r="AU610" s="112">
        <f t="shared" si="286"/>
        <v>4262.9400000000005</v>
      </c>
      <c r="AV610" s="112">
        <f t="shared" si="287"/>
        <v>1894.64</v>
      </c>
      <c r="AW610" s="112">
        <f t="shared" si="288"/>
        <v>947.32</v>
      </c>
      <c r="AX610" s="112">
        <f t="shared" si="289"/>
        <v>0</v>
      </c>
      <c r="AY610" s="112">
        <f t="shared" si="290"/>
        <v>1420.98</v>
      </c>
      <c r="AZ610" s="112">
        <f t="shared" si="291"/>
        <v>2368.3000000000002</v>
      </c>
      <c r="BA610" s="112">
        <f t="shared" si="292"/>
        <v>0</v>
      </c>
      <c r="BB610" s="112">
        <f t="shared" si="293"/>
        <v>0</v>
      </c>
      <c r="BC610" s="112">
        <f t="shared" si="294"/>
        <v>0</v>
      </c>
      <c r="BD610" s="112">
        <f t="shared" si="295"/>
        <v>0</v>
      </c>
      <c r="BE610" s="112">
        <f t="shared" si="296"/>
        <v>0</v>
      </c>
      <c r="BG610" s="112"/>
      <c r="BH610" s="184"/>
    </row>
    <row r="611" spans="1:60" x14ac:dyDescent="0.2">
      <c r="A611" t="s">
        <v>1807</v>
      </c>
      <c r="B611" t="s">
        <v>1822</v>
      </c>
      <c r="C611" s="2" t="s">
        <v>1823</v>
      </c>
      <c r="D611" s="2" t="s">
        <v>1824</v>
      </c>
      <c r="E611" s="2" t="s">
        <v>1825</v>
      </c>
      <c r="F611" s="2" t="s">
        <v>2281</v>
      </c>
      <c r="G611" s="2" t="s">
        <v>475</v>
      </c>
      <c r="H611" s="2" t="s">
        <v>1826</v>
      </c>
      <c r="I611" s="2" t="s">
        <v>1129</v>
      </c>
      <c r="J611" s="2" t="s">
        <v>3995</v>
      </c>
      <c r="K611" s="3">
        <v>188</v>
      </c>
      <c r="L611" s="25">
        <v>154.66</v>
      </c>
      <c r="M611" s="2" t="s">
        <v>2204</v>
      </c>
      <c r="N611" s="2" t="s">
        <v>66</v>
      </c>
      <c r="O611" s="3">
        <v>0</v>
      </c>
      <c r="P611" s="3">
        <v>169</v>
      </c>
      <c r="Q611" s="21">
        <f>SUMIF('On Orders'!$B:$B,$C611,'On Orders'!E:E)</f>
        <v>0</v>
      </c>
      <c r="R611" s="22">
        <f>SUMIF('On Orders'!$B:$B,$C611,'On Orders'!F:F)</f>
        <v>0</v>
      </c>
      <c r="S611" s="22">
        <f>SUMIF('On Orders'!$B:$B,$C611,'On Orders'!G:G)</f>
        <v>0</v>
      </c>
      <c r="T611" s="22">
        <f>SUMIF('On Orders'!$B:$B,$C611,'On Orders'!H:H)</f>
        <v>0</v>
      </c>
      <c r="U611" s="3">
        <f>IFERROR(VLOOKUP(B:B,'[1]SI vs ST'!$B:$P,15,0),0)</f>
        <v>0</v>
      </c>
      <c r="V611" s="3" cm="1">
        <f t="array" ref="V611:AA611">IFERROR(VLOOKUP(_xlfn.SINGLE(B:B),'[1]Pivot ST'!$D:$QP,{6,7,8,9,10,11},0),0)</f>
        <v>0</v>
      </c>
      <c r="W611" s="3">
        <v>7</v>
      </c>
      <c r="X611" s="3">
        <v>2</v>
      </c>
      <c r="Y611" s="3">
        <v>3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1">
        <f t="shared" si="273"/>
        <v>-19</v>
      </c>
      <c r="AH611" s="26">
        <f t="shared" si="274"/>
        <v>0</v>
      </c>
      <c r="AI611" s="26">
        <f t="shared" si="275"/>
        <v>0</v>
      </c>
      <c r="AJ611" s="26">
        <f t="shared" si="276"/>
        <v>0</v>
      </c>
      <c r="AK611" s="26">
        <f t="shared" si="277"/>
        <v>0</v>
      </c>
      <c r="AL611" s="26">
        <f t="shared" si="278"/>
        <v>0</v>
      </c>
      <c r="AM611" s="30">
        <f t="shared" si="279"/>
        <v>0</v>
      </c>
      <c r="AN611" s="30">
        <f t="shared" si="280"/>
        <v>0</v>
      </c>
      <c r="AO611" s="30">
        <f t="shared" si="281"/>
        <v>0</v>
      </c>
      <c r="AP611" s="30">
        <f t="shared" si="282"/>
        <v>0</v>
      </c>
      <c r="AQ611" s="30">
        <f t="shared" si="283"/>
        <v>0</v>
      </c>
      <c r="AR611" s="30">
        <f t="shared" si="284"/>
        <v>0</v>
      </c>
      <c r="AS611" s="22">
        <f t="shared" si="297"/>
        <v>0</v>
      </c>
      <c r="AT611" s="112">
        <f t="shared" si="285"/>
        <v>0</v>
      </c>
      <c r="AU611" s="112">
        <f t="shared" si="286"/>
        <v>0</v>
      </c>
      <c r="AV611" s="112">
        <f t="shared" si="287"/>
        <v>1082.6199999999999</v>
      </c>
      <c r="AW611" s="112">
        <f t="shared" si="288"/>
        <v>309.32</v>
      </c>
      <c r="AX611" s="112">
        <f t="shared" si="289"/>
        <v>463.98</v>
      </c>
      <c r="AY611" s="112">
        <f t="shared" si="290"/>
        <v>0</v>
      </c>
      <c r="AZ611" s="112">
        <f t="shared" si="291"/>
        <v>0</v>
      </c>
      <c r="BA611" s="112">
        <f t="shared" si="292"/>
        <v>0</v>
      </c>
      <c r="BB611" s="112">
        <f t="shared" si="293"/>
        <v>0</v>
      </c>
      <c r="BC611" s="112">
        <f t="shared" si="294"/>
        <v>0</v>
      </c>
      <c r="BD611" s="112">
        <f t="shared" si="295"/>
        <v>0</v>
      </c>
      <c r="BE611" s="112">
        <f t="shared" si="296"/>
        <v>0</v>
      </c>
      <c r="BG611" s="112"/>
      <c r="BH611" s="184"/>
    </row>
    <row r="612" spans="1:60" x14ac:dyDescent="0.2">
      <c r="A612" t="s">
        <v>1807</v>
      </c>
      <c r="B612" t="s">
        <v>1827</v>
      </c>
      <c r="C612" s="2">
        <v>463522</v>
      </c>
      <c r="D612" s="2" t="s">
        <v>1828</v>
      </c>
      <c r="E612" s="2" t="s">
        <v>1829</v>
      </c>
      <c r="F612" s="2" t="s">
        <v>2281</v>
      </c>
      <c r="G612" s="2" t="s">
        <v>475</v>
      </c>
      <c r="H612" s="2" t="s">
        <v>1826</v>
      </c>
      <c r="I612" s="2" t="s">
        <v>1129</v>
      </c>
      <c r="J612" s="2" t="s">
        <v>3995</v>
      </c>
      <c r="K612" s="3">
        <v>188</v>
      </c>
      <c r="L612" s="25">
        <v>361.55</v>
      </c>
      <c r="M612" s="2" t="s">
        <v>2204</v>
      </c>
      <c r="N612" s="2" t="s">
        <v>66</v>
      </c>
      <c r="O612" s="3">
        <v>3</v>
      </c>
      <c r="P612" s="3">
        <v>0</v>
      </c>
      <c r="Q612" s="21">
        <f>SUMIF('On Orders'!$B:$B,$C612,'On Orders'!E:E)</f>
        <v>0</v>
      </c>
      <c r="R612" s="22">
        <f>SUMIF('On Orders'!$B:$B,$C612,'On Orders'!F:F)</f>
        <v>0</v>
      </c>
      <c r="S612" s="22">
        <f>SUMIF('On Orders'!$B:$B,$C612,'On Orders'!G:G)</f>
        <v>0</v>
      </c>
      <c r="T612" s="22">
        <f>SUMIF('On Orders'!$B:$B,$C612,'On Orders'!H:H)</f>
        <v>0</v>
      </c>
      <c r="U612" s="3">
        <f>IFERROR(VLOOKUP(B:B,'[1]SI vs ST'!$B:$P,15,0),0)</f>
        <v>0</v>
      </c>
      <c r="V612" s="3" cm="1">
        <f t="array" ref="V612">IFERROR(VLOOKUP(_xlfn.SINGLE(B:B),'[1]Pivot ST'!$D:$QP,{6,7,8,9,10,11},0),0)</f>
        <v>0</v>
      </c>
      <c r="W612" s="3"/>
      <c r="X612" s="3"/>
      <c r="Y612" s="3"/>
      <c r="Z612" s="3"/>
      <c r="AA612" s="3"/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1">
        <f t="shared" si="273"/>
        <v>-185</v>
      </c>
      <c r="AH612" s="26">
        <f t="shared" si="274"/>
        <v>0</v>
      </c>
      <c r="AI612" s="26">
        <f t="shared" si="275"/>
        <v>0</v>
      </c>
      <c r="AJ612" s="26">
        <f t="shared" si="276"/>
        <v>0</v>
      </c>
      <c r="AK612" s="26">
        <f t="shared" si="277"/>
        <v>0</v>
      </c>
      <c r="AL612" s="26">
        <f t="shared" si="278"/>
        <v>0</v>
      </c>
      <c r="AM612" s="30">
        <f t="shared" si="279"/>
        <v>0</v>
      </c>
      <c r="AN612" s="30">
        <f t="shared" si="280"/>
        <v>0</v>
      </c>
      <c r="AO612" s="30">
        <f t="shared" si="281"/>
        <v>0</v>
      </c>
      <c r="AP612" s="30">
        <f t="shared" si="282"/>
        <v>0</v>
      </c>
      <c r="AQ612" s="30">
        <f t="shared" si="283"/>
        <v>0</v>
      </c>
      <c r="AR612" s="30">
        <f t="shared" si="284"/>
        <v>0</v>
      </c>
      <c r="AS612" s="22">
        <f t="shared" si="297"/>
        <v>0</v>
      </c>
      <c r="AT612" s="112">
        <f t="shared" si="285"/>
        <v>0</v>
      </c>
      <c r="AU612" s="112">
        <f t="shared" si="286"/>
        <v>0</v>
      </c>
      <c r="AV612" s="112">
        <f t="shared" si="287"/>
        <v>0</v>
      </c>
      <c r="AW612" s="112">
        <f t="shared" si="288"/>
        <v>0</v>
      </c>
      <c r="AX612" s="112">
        <f t="shared" si="289"/>
        <v>0</v>
      </c>
      <c r="AY612" s="112">
        <f t="shared" si="290"/>
        <v>0</v>
      </c>
      <c r="AZ612" s="112">
        <f t="shared" si="291"/>
        <v>0</v>
      </c>
      <c r="BA612" s="112">
        <f t="shared" si="292"/>
        <v>0</v>
      </c>
      <c r="BB612" s="112">
        <f t="shared" si="293"/>
        <v>0</v>
      </c>
      <c r="BC612" s="112">
        <f t="shared" si="294"/>
        <v>0</v>
      </c>
      <c r="BD612" s="112">
        <f t="shared" si="295"/>
        <v>0</v>
      </c>
      <c r="BE612" s="112">
        <f t="shared" si="296"/>
        <v>0</v>
      </c>
      <c r="BG612" s="112"/>
      <c r="BH612" s="184"/>
    </row>
    <row r="613" spans="1:60" x14ac:dyDescent="0.2">
      <c r="A613" t="s">
        <v>1807</v>
      </c>
      <c r="B613" t="s">
        <v>1830</v>
      </c>
      <c r="C613" s="2">
        <v>463492</v>
      </c>
      <c r="D613" s="2" t="s">
        <v>1831</v>
      </c>
      <c r="E613" s="2" t="s">
        <v>1832</v>
      </c>
      <c r="F613" s="2" t="s">
        <v>2281</v>
      </c>
      <c r="G613" s="2" t="s">
        <v>475</v>
      </c>
      <c r="H613" s="2" t="s">
        <v>1826</v>
      </c>
      <c r="I613" s="2" t="s">
        <v>1129</v>
      </c>
      <c r="J613" s="2" t="s">
        <v>3995</v>
      </c>
      <c r="K613" s="3">
        <v>188</v>
      </c>
      <c r="L613" s="25">
        <v>361.55</v>
      </c>
      <c r="M613" s="2" t="s">
        <v>2204</v>
      </c>
      <c r="N613" s="2" t="s">
        <v>66</v>
      </c>
      <c r="O613" s="3">
        <v>2</v>
      </c>
      <c r="P613" s="3">
        <v>0</v>
      </c>
      <c r="Q613" s="21">
        <f>SUMIF('On Orders'!$B:$B,$C613,'On Orders'!E:E)</f>
        <v>0</v>
      </c>
      <c r="R613" s="22">
        <f>SUMIF('On Orders'!$B:$B,$C613,'On Orders'!F:F)</f>
        <v>0</v>
      </c>
      <c r="S613" s="22">
        <f>SUMIF('On Orders'!$B:$B,$C613,'On Orders'!G:G)</f>
        <v>0</v>
      </c>
      <c r="T613" s="22">
        <f>SUMIF('On Orders'!$B:$B,$C613,'On Orders'!H:H)</f>
        <v>0</v>
      </c>
      <c r="U613" s="3">
        <f>IFERROR(VLOOKUP(B:B,'[1]SI vs ST'!$B:$P,15,0),0)</f>
        <v>0</v>
      </c>
      <c r="V613" s="3" cm="1">
        <f t="array" ref="V613:AA613">IFERROR(VLOOKUP(_xlfn.SINGLE(B:B),'[1]Pivot ST'!$D:$QP,{6,7,8,9,10,11},0),0)</f>
        <v>0</v>
      </c>
      <c r="W613" s="3">
        <v>0</v>
      </c>
      <c r="X613" s="3">
        <v>0</v>
      </c>
      <c r="Y613" s="3">
        <v>1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1">
        <f t="shared" si="273"/>
        <v>-186</v>
      </c>
      <c r="AH613" s="26">
        <f t="shared" si="274"/>
        <v>0</v>
      </c>
      <c r="AI613" s="26">
        <f t="shared" si="275"/>
        <v>0</v>
      </c>
      <c r="AJ613" s="26">
        <f t="shared" si="276"/>
        <v>0</v>
      </c>
      <c r="AK613" s="26">
        <f t="shared" si="277"/>
        <v>0</v>
      </c>
      <c r="AL613" s="26">
        <f t="shared" si="278"/>
        <v>0</v>
      </c>
      <c r="AM613" s="30">
        <f t="shared" si="279"/>
        <v>0</v>
      </c>
      <c r="AN613" s="30">
        <f t="shared" si="280"/>
        <v>0</v>
      </c>
      <c r="AO613" s="30">
        <f t="shared" si="281"/>
        <v>0</v>
      </c>
      <c r="AP613" s="30">
        <f t="shared" si="282"/>
        <v>0</v>
      </c>
      <c r="AQ613" s="30">
        <f t="shared" si="283"/>
        <v>0</v>
      </c>
      <c r="AR613" s="30">
        <f t="shared" si="284"/>
        <v>0</v>
      </c>
      <c r="AS613" s="22">
        <f t="shared" si="297"/>
        <v>0</v>
      </c>
      <c r="AT613" s="112">
        <f t="shared" si="285"/>
        <v>0</v>
      </c>
      <c r="AU613" s="112">
        <f t="shared" si="286"/>
        <v>0</v>
      </c>
      <c r="AV613" s="112">
        <f t="shared" si="287"/>
        <v>0</v>
      </c>
      <c r="AW613" s="112">
        <f t="shared" si="288"/>
        <v>0</v>
      </c>
      <c r="AX613" s="112">
        <f t="shared" si="289"/>
        <v>361.55</v>
      </c>
      <c r="AY613" s="112">
        <f t="shared" si="290"/>
        <v>0</v>
      </c>
      <c r="AZ613" s="112">
        <f t="shared" si="291"/>
        <v>0</v>
      </c>
      <c r="BA613" s="112">
        <f t="shared" si="292"/>
        <v>0</v>
      </c>
      <c r="BB613" s="112">
        <f t="shared" si="293"/>
        <v>0</v>
      </c>
      <c r="BC613" s="112">
        <f t="shared" si="294"/>
        <v>0</v>
      </c>
      <c r="BD613" s="112">
        <f t="shared" si="295"/>
        <v>0</v>
      </c>
      <c r="BE613" s="112">
        <f t="shared" si="296"/>
        <v>0</v>
      </c>
      <c r="BG613" s="112"/>
      <c r="BH613" s="184"/>
    </row>
    <row r="614" spans="1:60" x14ac:dyDescent="0.2">
      <c r="A614" t="s">
        <v>1807</v>
      </c>
      <c r="B614" t="s">
        <v>1833</v>
      </c>
      <c r="C614" s="2" t="s">
        <v>1834</v>
      </c>
      <c r="D614" s="2" t="s">
        <v>1835</v>
      </c>
      <c r="E614" s="2" t="s">
        <v>1836</v>
      </c>
      <c r="F614" s="2" t="s">
        <v>2277</v>
      </c>
      <c r="G614" s="2" t="s">
        <v>475</v>
      </c>
      <c r="H614" s="2" t="s">
        <v>476</v>
      </c>
      <c r="I614" s="2" t="s">
        <v>1129</v>
      </c>
      <c r="J614" s="2" t="s">
        <v>3995</v>
      </c>
      <c r="K614" s="3">
        <v>188</v>
      </c>
      <c r="L614" s="25">
        <v>473.66</v>
      </c>
      <c r="M614" s="2" t="s">
        <v>2204</v>
      </c>
      <c r="N614" s="2" t="s">
        <v>66</v>
      </c>
      <c r="O614" s="3">
        <v>120</v>
      </c>
      <c r="P614" s="3">
        <v>0</v>
      </c>
      <c r="Q614" s="21">
        <f>SUMIF('On Orders'!$B:$B,$C614,'On Orders'!E:E)</f>
        <v>0</v>
      </c>
      <c r="R614" s="22">
        <f>SUMIF('On Orders'!$B:$B,$C614,'On Orders'!F:F)</f>
        <v>0</v>
      </c>
      <c r="S614" s="22">
        <f>SUMIF('On Orders'!$B:$B,$C614,'On Orders'!G:G)</f>
        <v>0</v>
      </c>
      <c r="T614" s="22">
        <f>SUMIF('On Orders'!$B:$B,$C614,'On Orders'!H:H)</f>
        <v>0</v>
      </c>
      <c r="U614" s="3">
        <f>IFERROR(VLOOKUP(B:B,'[1]SI vs ST'!$B:$P,15,0),0)</f>
        <v>71</v>
      </c>
      <c r="V614" s="3" cm="1">
        <f t="array" ref="V614:AA614">IFERROR(VLOOKUP(_xlfn.SINGLE(B:B),'[1]Pivot ST'!$D:$QP,{6,7,8,9,10,11},0),0)</f>
        <v>20</v>
      </c>
      <c r="W614" s="3">
        <v>7</v>
      </c>
      <c r="X614" s="3">
        <v>0</v>
      </c>
      <c r="Y614" s="3">
        <v>2</v>
      </c>
      <c r="Z614" s="3">
        <v>4</v>
      </c>
      <c r="AA614" s="3">
        <v>6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1">
        <f t="shared" si="273"/>
        <v>-74</v>
      </c>
      <c r="AH614" s="26">
        <f t="shared" si="274"/>
        <v>0</v>
      </c>
      <c r="AI614" s="26">
        <f t="shared" si="275"/>
        <v>0</v>
      </c>
      <c r="AJ614" s="26">
        <f t="shared" si="276"/>
        <v>0</v>
      </c>
      <c r="AK614" s="26">
        <f t="shared" si="277"/>
        <v>0</v>
      </c>
      <c r="AL614" s="26">
        <f t="shared" si="278"/>
        <v>0</v>
      </c>
      <c r="AM614" s="30">
        <f t="shared" si="279"/>
        <v>0</v>
      </c>
      <c r="AN614" s="30">
        <f t="shared" si="280"/>
        <v>0</v>
      </c>
      <c r="AO614" s="30">
        <f t="shared" si="281"/>
        <v>0</v>
      </c>
      <c r="AP614" s="30">
        <f t="shared" si="282"/>
        <v>0</v>
      </c>
      <c r="AQ614" s="30">
        <f t="shared" si="283"/>
        <v>0</v>
      </c>
      <c r="AR614" s="30">
        <f t="shared" si="284"/>
        <v>0</v>
      </c>
      <c r="AS614" s="22">
        <f t="shared" si="297"/>
        <v>0</v>
      </c>
      <c r="AT614" s="112">
        <f t="shared" si="285"/>
        <v>33629.86</v>
      </c>
      <c r="AU614" s="112">
        <f t="shared" si="286"/>
        <v>9473.2000000000007</v>
      </c>
      <c r="AV614" s="112">
        <f t="shared" si="287"/>
        <v>3315.6200000000003</v>
      </c>
      <c r="AW614" s="112">
        <f t="shared" si="288"/>
        <v>0</v>
      </c>
      <c r="AX614" s="112">
        <f t="shared" si="289"/>
        <v>947.32</v>
      </c>
      <c r="AY614" s="112">
        <f t="shared" si="290"/>
        <v>1894.64</v>
      </c>
      <c r="AZ614" s="112">
        <f t="shared" si="291"/>
        <v>2841.96</v>
      </c>
      <c r="BA614" s="112">
        <f t="shared" si="292"/>
        <v>0</v>
      </c>
      <c r="BB614" s="112">
        <f t="shared" si="293"/>
        <v>0</v>
      </c>
      <c r="BC614" s="112">
        <f t="shared" si="294"/>
        <v>0</v>
      </c>
      <c r="BD614" s="112">
        <f t="shared" si="295"/>
        <v>0</v>
      </c>
      <c r="BE614" s="112">
        <f t="shared" si="296"/>
        <v>0</v>
      </c>
      <c r="BG614" s="112"/>
      <c r="BH614" s="184"/>
    </row>
    <row r="615" spans="1:60" x14ac:dyDescent="0.2">
      <c r="A615" t="s">
        <v>56</v>
      </c>
      <c r="B615" t="s">
        <v>1837</v>
      </c>
      <c r="C615" s="2" t="s">
        <v>645</v>
      </c>
      <c r="D615" s="2" t="s">
        <v>646</v>
      </c>
      <c r="E615" s="2" t="s">
        <v>647</v>
      </c>
      <c r="F615" s="2" t="s">
        <v>487</v>
      </c>
      <c r="G615" s="2" t="s">
        <v>488</v>
      </c>
      <c r="H615" s="2" t="s">
        <v>648</v>
      </c>
      <c r="I615" s="2" t="s">
        <v>1129</v>
      </c>
      <c r="J615" s="2" t="s">
        <v>3995</v>
      </c>
      <c r="K615" s="3">
        <v>188</v>
      </c>
      <c r="L615" s="25">
        <v>503.8</v>
      </c>
      <c r="M615" s="2" t="s">
        <v>2204</v>
      </c>
      <c r="N615" s="2" t="s">
        <v>66</v>
      </c>
      <c r="O615" s="3">
        <v>2</v>
      </c>
      <c r="P615" s="3">
        <v>123</v>
      </c>
      <c r="Q615" s="21">
        <f>SUMIF('On Orders'!$B:$B,$C615,'On Orders'!E:E)</f>
        <v>0</v>
      </c>
      <c r="R615" s="22">
        <f>SUMIF('On Orders'!$B:$B,$C615,'On Orders'!F:F)</f>
        <v>0</v>
      </c>
      <c r="S615" s="22">
        <f>SUMIF('On Orders'!$B:$B,$C615,'On Orders'!G:G)</f>
        <v>0</v>
      </c>
      <c r="T615" s="22">
        <f>SUMIF('On Orders'!$B:$B,$C615,'On Orders'!H:H)</f>
        <v>0</v>
      </c>
      <c r="U615" s="3">
        <f>IFERROR(VLOOKUP(B:B,'[1]SI vs ST'!$B:$P,15,0),0)</f>
        <v>11</v>
      </c>
      <c r="V615" s="3" cm="1">
        <f t="array" ref="V615:AA615">IFERROR(VLOOKUP(_xlfn.SINGLE(B:B),'[1]Pivot ST'!$D:$QP,{6,7,8,9,10,11},0),0)</f>
        <v>6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1">
        <f t="shared" si="273"/>
        <v>-63</v>
      </c>
      <c r="AH615" s="26">
        <f t="shared" si="274"/>
        <v>0</v>
      </c>
      <c r="AI615" s="26">
        <f t="shared" si="275"/>
        <v>0</v>
      </c>
      <c r="AJ615" s="26">
        <f t="shared" si="276"/>
        <v>0</v>
      </c>
      <c r="AK615" s="26">
        <f t="shared" si="277"/>
        <v>0</v>
      </c>
      <c r="AL615" s="26">
        <f t="shared" si="278"/>
        <v>0</v>
      </c>
      <c r="AM615" s="30">
        <f t="shared" si="279"/>
        <v>0</v>
      </c>
      <c r="AN615" s="30">
        <f t="shared" si="280"/>
        <v>0</v>
      </c>
      <c r="AO615" s="30">
        <f t="shared" si="281"/>
        <v>0</v>
      </c>
      <c r="AP615" s="30">
        <f t="shared" si="282"/>
        <v>0</v>
      </c>
      <c r="AQ615" s="30">
        <f t="shared" si="283"/>
        <v>0</v>
      </c>
      <c r="AR615" s="30">
        <f t="shared" si="284"/>
        <v>0</v>
      </c>
      <c r="AS615" s="22">
        <f t="shared" si="297"/>
        <v>0</v>
      </c>
      <c r="AT615" s="112">
        <f t="shared" si="285"/>
        <v>5541.8</v>
      </c>
      <c r="AU615" s="112">
        <f t="shared" si="286"/>
        <v>3022.8</v>
      </c>
      <c r="AV615" s="112">
        <f t="shared" si="287"/>
        <v>0</v>
      </c>
      <c r="AW615" s="112">
        <f t="shared" si="288"/>
        <v>0</v>
      </c>
      <c r="AX615" s="112">
        <f t="shared" si="289"/>
        <v>0</v>
      </c>
      <c r="AY615" s="112">
        <f t="shared" si="290"/>
        <v>0</v>
      </c>
      <c r="AZ615" s="112">
        <f t="shared" si="291"/>
        <v>0</v>
      </c>
      <c r="BA615" s="112">
        <f t="shared" si="292"/>
        <v>0</v>
      </c>
      <c r="BB615" s="112">
        <f t="shared" si="293"/>
        <v>0</v>
      </c>
      <c r="BC615" s="112">
        <f t="shared" si="294"/>
        <v>0</v>
      </c>
      <c r="BD615" s="112">
        <f t="shared" si="295"/>
        <v>0</v>
      </c>
      <c r="BE615" s="112">
        <f t="shared" si="296"/>
        <v>0</v>
      </c>
      <c r="BG615" s="112"/>
      <c r="BH615" s="184"/>
    </row>
    <row r="616" spans="1:60" x14ac:dyDescent="0.2">
      <c r="A616" t="s">
        <v>56</v>
      </c>
      <c r="B616" t="s">
        <v>1838</v>
      </c>
      <c r="C616" s="2" t="s">
        <v>649</v>
      </c>
      <c r="D616" s="2" t="s">
        <v>650</v>
      </c>
      <c r="E616" s="2" t="s">
        <v>651</v>
      </c>
      <c r="F616" s="2" t="s">
        <v>487</v>
      </c>
      <c r="G616" s="2" t="s">
        <v>488</v>
      </c>
      <c r="H616" s="2" t="s">
        <v>648</v>
      </c>
      <c r="I616" s="2" t="s">
        <v>1129</v>
      </c>
      <c r="J616" s="2" t="s">
        <v>3995</v>
      </c>
      <c r="K616" s="3">
        <v>188</v>
      </c>
      <c r="L616" s="25">
        <v>554.24</v>
      </c>
      <c r="M616" s="2" t="s">
        <v>2204</v>
      </c>
      <c r="N616" s="2" t="s">
        <v>66</v>
      </c>
      <c r="O616" s="3">
        <v>0</v>
      </c>
      <c r="P616" s="3">
        <v>97</v>
      </c>
      <c r="Q616" s="21">
        <f>SUMIF('On Orders'!$B:$B,$C616,'On Orders'!E:E)</f>
        <v>0</v>
      </c>
      <c r="R616" s="22">
        <f>SUMIF('On Orders'!$B:$B,$C616,'On Orders'!F:F)</f>
        <v>0</v>
      </c>
      <c r="S616" s="22">
        <f>SUMIF('On Orders'!$B:$B,$C616,'On Orders'!G:G)</f>
        <v>0</v>
      </c>
      <c r="T616" s="22">
        <f>SUMIF('On Orders'!$B:$B,$C616,'On Orders'!H:H)</f>
        <v>0</v>
      </c>
      <c r="U616" s="3">
        <f>IFERROR(VLOOKUP(B:B,'[1]SI vs ST'!$B:$P,15,0),0)</f>
        <v>0</v>
      </c>
      <c r="V616" s="3" cm="1">
        <f t="array" ref="V616">IFERROR(VLOOKUP(_xlfn.SINGLE(B:B),'[1]Pivot ST'!$D:$QP,{6,7,8,9,10,11},0),0)</f>
        <v>0</v>
      </c>
      <c r="W616" s="3"/>
      <c r="X616" s="3"/>
      <c r="Y616" s="3"/>
      <c r="Z616" s="3"/>
      <c r="AA616" s="3"/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1">
        <f t="shared" si="273"/>
        <v>-91</v>
      </c>
      <c r="AH616" s="26">
        <f t="shared" si="274"/>
        <v>0</v>
      </c>
      <c r="AI616" s="26">
        <f t="shared" si="275"/>
        <v>0</v>
      </c>
      <c r="AJ616" s="26">
        <f t="shared" si="276"/>
        <v>0</v>
      </c>
      <c r="AK616" s="26">
        <f t="shared" si="277"/>
        <v>0</v>
      </c>
      <c r="AL616" s="26">
        <f t="shared" si="278"/>
        <v>0</v>
      </c>
      <c r="AM616" s="30">
        <f t="shared" si="279"/>
        <v>0</v>
      </c>
      <c r="AN616" s="30">
        <f t="shared" si="280"/>
        <v>0</v>
      </c>
      <c r="AO616" s="30">
        <f t="shared" si="281"/>
        <v>0</v>
      </c>
      <c r="AP616" s="30">
        <f t="shared" si="282"/>
        <v>0</v>
      </c>
      <c r="AQ616" s="30">
        <f t="shared" si="283"/>
        <v>0</v>
      </c>
      <c r="AR616" s="30">
        <f t="shared" si="284"/>
        <v>0</v>
      </c>
      <c r="AS616" s="22">
        <f t="shared" si="297"/>
        <v>0</v>
      </c>
      <c r="AT616" s="112">
        <f t="shared" si="285"/>
        <v>0</v>
      </c>
      <c r="AU616" s="112">
        <f t="shared" si="286"/>
        <v>0</v>
      </c>
      <c r="AV616" s="112">
        <f t="shared" si="287"/>
        <v>0</v>
      </c>
      <c r="AW616" s="112">
        <f t="shared" si="288"/>
        <v>0</v>
      </c>
      <c r="AX616" s="112">
        <f t="shared" si="289"/>
        <v>0</v>
      </c>
      <c r="AY616" s="112">
        <f t="shared" si="290"/>
        <v>0</v>
      </c>
      <c r="AZ616" s="112">
        <f t="shared" si="291"/>
        <v>0</v>
      </c>
      <c r="BA616" s="112">
        <f t="shared" si="292"/>
        <v>0</v>
      </c>
      <c r="BB616" s="112">
        <f t="shared" si="293"/>
        <v>0</v>
      </c>
      <c r="BC616" s="112">
        <f t="shared" si="294"/>
        <v>0</v>
      </c>
      <c r="BD616" s="112">
        <f t="shared" si="295"/>
        <v>0</v>
      </c>
      <c r="BE616" s="112">
        <f t="shared" si="296"/>
        <v>0</v>
      </c>
      <c r="BG616" s="112"/>
      <c r="BH616" s="184"/>
    </row>
    <row r="617" spans="1:60" x14ac:dyDescent="0.2">
      <c r="A617" t="s">
        <v>56</v>
      </c>
      <c r="B617" t="s">
        <v>1839</v>
      </c>
      <c r="C617" s="2" t="s">
        <v>652</v>
      </c>
      <c r="D617" s="2" t="s">
        <v>653</v>
      </c>
      <c r="E617" s="2" t="s">
        <v>654</v>
      </c>
      <c r="F617" s="2" t="s">
        <v>487</v>
      </c>
      <c r="G617" s="2" t="s">
        <v>488</v>
      </c>
      <c r="H617" s="2" t="s">
        <v>648</v>
      </c>
      <c r="I617" s="2" t="s">
        <v>1129</v>
      </c>
      <c r="J617" s="2" t="s">
        <v>3995</v>
      </c>
      <c r="K617" s="3">
        <v>188</v>
      </c>
      <c r="L617" s="25">
        <v>503.81</v>
      </c>
      <c r="M617" s="2" t="s">
        <v>2204</v>
      </c>
      <c r="N617" s="2" t="s">
        <v>66</v>
      </c>
      <c r="O617" s="3">
        <v>2</v>
      </c>
      <c r="P617" s="3">
        <v>79</v>
      </c>
      <c r="Q617" s="21">
        <f>SUMIF('On Orders'!$B:$B,$C617,'On Orders'!E:E)</f>
        <v>0</v>
      </c>
      <c r="R617" s="22">
        <f>SUMIF('On Orders'!$B:$B,$C617,'On Orders'!F:F)</f>
        <v>0</v>
      </c>
      <c r="S617" s="22">
        <f>SUMIF('On Orders'!$B:$B,$C617,'On Orders'!G:G)</f>
        <v>0</v>
      </c>
      <c r="T617" s="22">
        <f>SUMIF('On Orders'!$B:$B,$C617,'On Orders'!H:H)</f>
        <v>0</v>
      </c>
      <c r="U617" s="3">
        <f>IFERROR(VLOOKUP(B:B,'[1]SI vs ST'!$B:$P,15,0),0)</f>
        <v>3</v>
      </c>
      <c r="V617" s="3" cm="1">
        <f t="array" ref="V617:AA617">IFERROR(VLOOKUP(_xlfn.SINGLE(B:B),'[1]Pivot ST'!$D:$QP,{6,7,8,9,10,11},0),0)</f>
        <v>7</v>
      </c>
      <c r="W617" s="3">
        <v>0</v>
      </c>
      <c r="X617" s="3">
        <v>1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1">
        <f t="shared" si="273"/>
        <v>-107</v>
      </c>
      <c r="AH617" s="26">
        <f t="shared" si="274"/>
        <v>0</v>
      </c>
      <c r="AI617" s="26">
        <f t="shared" si="275"/>
        <v>0</v>
      </c>
      <c r="AJ617" s="26">
        <f t="shared" si="276"/>
        <v>0</v>
      </c>
      <c r="AK617" s="26">
        <f t="shared" si="277"/>
        <v>0</v>
      </c>
      <c r="AL617" s="26">
        <f t="shared" si="278"/>
        <v>0</v>
      </c>
      <c r="AM617" s="30">
        <f t="shared" si="279"/>
        <v>0</v>
      </c>
      <c r="AN617" s="30">
        <f t="shared" si="280"/>
        <v>0</v>
      </c>
      <c r="AO617" s="30">
        <f t="shared" si="281"/>
        <v>0</v>
      </c>
      <c r="AP617" s="30">
        <f t="shared" si="282"/>
        <v>0</v>
      </c>
      <c r="AQ617" s="30">
        <f t="shared" si="283"/>
        <v>0</v>
      </c>
      <c r="AR617" s="30">
        <f t="shared" si="284"/>
        <v>0</v>
      </c>
      <c r="AS617" s="22">
        <f t="shared" si="297"/>
        <v>0</v>
      </c>
      <c r="AT617" s="112">
        <f t="shared" si="285"/>
        <v>1511.43</v>
      </c>
      <c r="AU617" s="112">
        <f t="shared" si="286"/>
        <v>3526.67</v>
      </c>
      <c r="AV617" s="112">
        <f t="shared" si="287"/>
        <v>0</v>
      </c>
      <c r="AW617" s="112">
        <f t="shared" si="288"/>
        <v>503.81</v>
      </c>
      <c r="AX617" s="112">
        <f t="shared" si="289"/>
        <v>0</v>
      </c>
      <c r="AY617" s="112">
        <f t="shared" si="290"/>
        <v>0</v>
      </c>
      <c r="AZ617" s="112">
        <f t="shared" si="291"/>
        <v>0</v>
      </c>
      <c r="BA617" s="112">
        <f t="shared" si="292"/>
        <v>0</v>
      </c>
      <c r="BB617" s="112">
        <f t="shared" si="293"/>
        <v>0</v>
      </c>
      <c r="BC617" s="112">
        <f t="shared" si="294"/>
        <v>0</v>
      </c>
      <c r="BD617" s="112">
        <f t="shared" si="295"/>
        <v>0</v>
      </c>
      <c r="BE617" s="112">
        <f t="shared" si="296"/>
        <v>0</v>
      </c>
      <c r="BG617" s="112"/>
      <c r="BH617" s="184"/>
    </row>
    <row r="618" spans="1:60" x14ac:dyDescent="0.2">
      <c r="A618" t="s">
        <v>56</v>
      </c>
      <c r="B618" t="s">
        <v>1840</v>
      </c>
      <c r="C618" s="2" t="s">
        <v>659</v>
      </c>
      <c r="D618" s="2" t="s">
        <v>660</v>
      </c>
      <c r="E618" s="2" t="s">
        <v>661</v>
      </c>
      <c r="F618" s="2" t="s">
        <v>487</v>
      </c>
      <c r="G618" s="2" t="s">
        <v>488</v>
      </c>
      <c r="H618" s="2" t="s">
        <v>648</v>
      </c>
      <c r="I618" s="2" t="s">
        <v>1129</v>
      </c>
      <c r="J618" s="2" t="s">
        <v>3995</v>
      </c>
      <c r="K618" s="3">
        <v>188</v>
      </c>
      <c r="L618" s="25">
        <v>503.8</v>
      </c>
      <c r="M618" s="2" t="s">
        <v>2204</v>
      </c>
      <c r="N618" s="2" t="s">
        <v>66</v>
      </c>
      <c r="O618" s="3">
        <v>0</v>
      </c>
      <c r="P618" s="3">
        <v>2</v>
      </c>
      <c r="Q618" s="21">
        <f>SUMIF('On Orders'!$B:$B,$C618,'On Orders'!E:E)</f>
        <v>0</v>
      </c>
      <c r="R618" s="22">
        <f>SUMIF('On Orders'!$B:$B,$C618,'On Orders'!F:F)</f>
        <v>0</v>
      </c>
      <c r="S618" s="22">
        <f>SUMIF('On Orders'!$B:$B,$C618,'On Orders'!G:G)</f>
        <v>0</v>
      </c>
      <c r="T618" s="22">
        <f>SUMIF('On Orders'!$B:$B,$C618,'On Orders'!H:H)</f>
        <v>0</v>
      </c>
      <c r="U618" s="3">
        <f>IFERROR(VLOOKUP(B:B,'[1]SI vs ST'!$B:$P,15,0),0)</f>
        <v>0</v>
      </c>
      <c r="V618" s="3" cm="1">
        <f t="array" ref="V618">IFERROR(VLOOKUP(_xlfn.SINGLE(B:B),'[1]Pivot ST'!$D:$QP,{6,7,8,9,10,11},0),0)</f>
        <v>0</v>
      </c>
      <c r="W618" s="3"/>
      <c r="X618" s="3"/>
      <c r="Y618" s="3"/>
      <c r="Z618" s="3"/>
      <c r="AA618" s="3"/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1">
        <f t="shared" si="273"/>
        <v>-186</v>
      </c>
      <c r="AH618" s="26">
        <f t="shared" si="274"/>
        <v>0</v>
      </c>
      <c r="AI618" s="26">
        <f t="shared" si="275"/>
        <v>0</v>
      </c>
      <c r="AJ618" s="26">
        <f t="shared" si="276"/>
        <v>0</v>
      </c>
      <c r="AK618" s="26">
        <f t="shared" si="277"/>
        <v>0</v>
      </c>
      <c r="AL618" s="26">
        <f t="shared" si="278"/>
        <v>0</v>
      </c>
      <c r="AM618" s="30">
        <f t="shared" si="279"/>
        <v>0</v>
      </c>
      <c r="AN618" s="30">
        <f t="shared" si="280"/>
        <v>0</v>
      </c>
      <c r="AO618" s="30">
        <f t="shared" si="281"/>
        <v>0</v>
      </c>
      <c r="AP618" s="30">
        <f t="shared" si="282"/>
        <v>0</v>
      </c>
      <c r="AQ618" s="30">
        <f t="shared" si="283"/>
        <v>0</v>
      </c>
      <c r="AR618" s="30">
        <f t="shared" si="284"/>
        <v>0</v>
      </c>
      <c r="AS618" s="22">
        <f t="shared" si="297"/>
        <v>0</v>
      </c>
      <c r="AT618" s="112">
        <f t="shared" si="285"/>
        <v>0</v>
      </c>
      <c r="AU618" s="112">
        <f t="shared" si="286"/>
        <v>0</v>
      </c>
      <c r="AV618" s="112">
        <f t="shared" si="287"/>
        <v>0</v>
      </c>
      <c r="AW618" s="112">
        <f t="shared" si="288"/>
        <v>0</v>
      </c>
      <c r="AX618" s="112">
        <f t="shared" si="289"/>
        <v>0</v>
      </c>
      <c r="AY618" s="112">
        <f t="shared" si="290"/>
        <v>0</v>
      </c>
      <c r="AZ618" s="112">
        <f t="shared" si="291"/>
        <v>0</v>
      </c>
      <c r="BA618" s="112">
        <f t="shared" si="292"/>
        <v>0</v>
      </c>
      <c r="BB618" s="112">
        <f t="shared" si="293"/>
        <v>0</v>
      </c>
      <c r="BC618" s="112">
        <f t="shared" si="294"/>
        <v>0</v>
      </c>
      <c r="BD618" s="112">
        <f t="shared" si="295"/>
        <v>0</v>
      </c>
      <c r="BE618" s="112">
        <f t="shared" si="296"/>
        <v>0</v>
      </c>
      <c r="BG618" s="112"/>
      <c r="BH618" s="184"/>
    </row>
    <row r="619" spans="1:60" x14ac:dyDescent="0.2">
      <c r="A619" t="s">
        <v>56</v>
      </c>
      <c r="B619" t="s">
        <v>1841</v>
      </c>
      <c r="C619" s="2" t="s">
        <v>659</v>
      </c>
      <c r="D619" s="2" t="s">
        <v>660</v>
      </c>
      <c r="E619" s="2" t="s">
        <v>661</v>
      </c>
      <c r="F619" s="2" t="s">
        <v>487</v>
      </c>
      <c r="G619" s="2" t="s">
        <v>488</v>
      </c>
      <c r="H619" s="2" t="s">
        <v>648</v>
      </c>
      <c r="I619" s="2" t="s">
        <v>1129</v>
      </c>
      <c r="J619" s="2" t="s">
        <v>3995</v>
      </c>
      <c r="K619" s="3">
        <v>188</v>
      </c>
      <c r="L619" s="25">
        <v>593.41</v>
      </c>
      <c r="M619" s="2" t="s">
        <v>2204</v>
      </c>
      <c r="N619" s="2" t="s">
        <v>66</v>
      </c>
      <c r="O619" s="3">
        <v>0</v>
      </c>
      <c r="P619" s="3">
        <v>2</v>
      </c>
      <c r="Q619" s="21">
        <f>SUMIF('On Orders'!$B:$B,$C619,'On Orders'!E:E)</f>
        <v>0</v>
      </c>
      <c r="R619" s="22">
        <f>SUMIF('On Orders'!$B:$B,$C619,'On Orders'!F:F)</f>
        <v>0</v>
      </c>
      <c r="S619" s="22">
        <f>SUMIF('On Orders'!$B:$B,$C619,'On Orders'!G:G)</f>
        <v>0</v>
      </c>
      <c r="T619" s="22">
        <f>SUMIF('On Orders'!$B:$B,$C619,'On Orders'!H:H)</f>
        <v>0</v>
      </c>
      <c r="U619" s="3">
        <f>IFERROR(VLOOKUP(B:B,'[1]SI vs ST'!$B:$P,15,0),0)</f>
        <v>0</v>
      </c>
      <c r="V619" s="3" cm="1">
        <f t="array" ref="V619">IFERROR(VLOOKUP(_xlfn.SINGLE(B:B),'[1]Pivot ST'!$D:$QP,{6,7,8,9,10,11},0),0)</f>
        <v>0</v>
      </c>
      <c r="W619" s="3"/>
      <c r="X619" s="3"/>
      <c r="Y619" s="3"/>
      <c r="Z619" s="3"/>
      <c r="AA619" s="3"/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1">
        <f t="shared" si="273"/>
        <v>-186</v>
      </c>
      <c r="AH619" s="26">
        <f t="shared" si="274"/>
        <v>0</v>
      </c>
      <c r="AI619" s="26">
        <f t="shared" si="275"/>
        <v>0</v>
      </c>
      <c r="AJ619" s="26">
        <f t="shared" si="276"/>
        <v>0</v>
      </c>
      <c r="AK619" s="26">
        <f t="shared" si="277"/>
        <v>0</v>
      </c>
      <c r="AL619" s="26">
        <f t="shared" si="278"/>
        <v>0</v>
      </c>
      <c r="AM619" s="30">
        <f t="shared" si="279"/>
        <v>0</v>
      </c>
      <c r="AN619" s="30">
        <f t="shared" si="280"/>
        <v>0</v>
      </c>
      <c r="AO619" s="30">
        <f t="shared" si="281"/>
        <v>0</v>
      </c>
      <c r="AP619" s="30">
        <f t="shared" si="282"/>
        <v>0</v>
      </c>
      <c r="AQ619" s="30">
        <f t="shared" si="283"/>
        <v>0</v>
      </c>
      <c r="AR619" s="30">
        <f t="shared" si="284"/>
        <v>0</v>
      </c>
      <c r="AS619" s="22">
        <f t="shared" si="297"/>
        <v>0</v>
      </c>
      <c r="AT619" s="112">
        <f t="shared" si="285"/>
        <v>0</v>
      </c>
      <c r="AU619" s="112">
        <f t="shared" si="286"/>
        <v>0</v>
      </c>
      <c r="AV619" s="112">
        <f t="shared" si="287"/>
        <v>0</v>
      </c>
      <c r="AW619" s="112">
        <f t="shared" si="288"/>
        <v>0</v>
      </c>
      <c r="AX619" s="112">
        <f t="shared" si="289"/>
        <v>0</v>
      </c>
      <c r="AY619" s="112">
        <f t="shared" si="290"/>
        <v>0</v>
      </c>
      <c r="AZ619" s="112">
        <f t="shared" si="291"/>
        <v>0</v>
      </c>
      <c r="BA619" s="112">
        <f t="shared" si="292"/>
        <v>0</v>
      </c>
      <c r="BB619" s="112">
        <f t="shared" si="293"/>
        <v>0</v>
      </c>
      <c r="BC619" s="112">
        <f t="shared" si="294"/>
        <v>0</v>
      </c>
      <c r="BD619" s="112">
        <f t="shared" si="295"/>
        <v>0</v>
      </c>
      <c r="BE619" s="112">
        <f t="shared" si="296"/>
        <v>0</v>
      </c>
      <c r="BG619" s="112"/>
      <c r="BH619" s="184"/>
    </row>
    <row r="620" spans="1:60" x14ac:dyDescent="0.2">
      <c r="A620" t="s">
        <v>56</v>
      </c>
      <c r="B620" t="s">
        <v>1842</v>
      </c>
      <c r="C620" s="2" t="s">
        <v>1843</v>
      </c>
      <c r="D620" s="2" t="s">
        <v>1844</v>
      </c>
      <c r="E620" s="2" t="s">
        <v>1845</v>
      </c>
      <c r="F620" s="2" t="s">
        <v>487</v>
      </c>
      <c r="G620" s="2" t="s">
        <v>488</v>
      </c>
      <c r="H620" s="2" t="s">
        <v>648</v>
      </c>
      <c r="I620" s="2" t="s">
        <v>1129</v>
      </c>
      <c r="J620" s="2" t="s">
        <v>3995</v>
      </c>
      <c r="K620" s="3">
        <v>188</v>
      </c>
      <c r="L620" s="25">
        <v>593.41</v>
      </c>
      <c r="M620" s="2" t="s">
        <v>2204</v>
      </c>
      <c r="N620" s="2" t="s">
        <v>66</v>
      </c>
      <c r="O620" s="3">
        <v>0</v>
      </c>
      <c r="P620" s="3">
        <v>0</v>
      </c>
      <c r="Q620" s="21">
        <f>SUMIF('On Orders'!$B:$B,$C620,'On Orders'!E:E)</f>
        <v>0</v>
      </c>
      <c r="R620" s="22">
        <f>SUMIF('On Orders'!$B:$B,$C620,'On Orders'!F:F)</f>
        <v>0</v>
      </c>
      <c r="S620" s="22">
        <f>SUMIF('On Orders'!$B:$B,$C620,'On Orders'!G:G)</f>
        <v>0</v>
      </c>
      <c r="T620" s="22">
        <f>SUMIF('On Orders'!$B:$B,$C620,'On Orders'!H:H)</f>
        <v>0</v>
      </c>
      <c r="U620" s="3">
        <f>IFERROR(VLOOKUP(B:B,'[1]SI vs ST'!$B:$P,15,0),0)</f>
        <v>0</v>
      </c>
      <c r="V620" s="3" cm="1">
        <f t="array" ref="V620">IFERROR(VLOOKUP(_xlfn.SINGLE(B:B),'[1]Pivot ST'!$D:$QP,{6,7,8,9,10,11},0),0)</f>
        <v>0</v>
      </c>
      <c r="W620" s="3"/>
      <c r="X620" s="3"/>
      <c r="Y620" s="3"/>
      <c r="Z620" s="3"/>
      <c r="AA620" s="3"/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1">
        <f t="shared" si="273"/>
        <v>-188</v>
      </c>
      <c r="AH620" s="26">
        <f t="shared" si="274"/>
        <v>0</v>
      </c>
      <c r="AI620" s="26">
        <f t="shared" si="275"/>
        <v>0</v>
      </c>
      <c r="AJ620" s="26">
        <f t="shared" si="276"/>
        <v>0</v>
      </c>
      <c r="AK620" s="26">
        <f t="shared" si="277"/>
        <v>0</v>
      </c>
      <c r="AL620" s="26">
        <f t="shared" si="278"/>
        <v>0</v>
      </c>
      <c r="AM620" s="30">
        <f t="shared" si="279"/>
        <v>0</v>
      </c>
      <c r="AN620" s="30">
        <f t="shared" si="280"/>
        <v>0</v>
      </c>
      <c r="AO620" s="30">
        <f t="shared" si="281"/>
        <v>0</v>
      </c>
      <c r="AP620" s="30">
        <f t="shared" si="282"/>
        <v>0</v>
      </c>
      <c r="AQ620" s="30">
        <f t="shared" si="283"/>
        <v>0</v>
      </c>
      <c r="AR620" s="30">
        <f t="shared" si="284"/>
        <v>0</v>
      </c>
      <c r="AS620" s="22">
        <f t="shared" si="297"/>
        <v>0</v>
      </c>
      <c r="AT620" s="112">
        <f t="shared" si="285"/>
        <v>0</v>
      </c>
      <c r="AU620" s="112">
        <f t="shared" si="286"/>
        <v>0</v>
      </c>
      <c r="AV620" s="112">
        <f t="shared" si="287"/>
        <v>0</v>
      </c>
      <c r="AW620" s="112">
        <f t="shared" si="288"/>
        <v>0</v>
      </c>
      <c r="AX620" s="112">
        <f t="shared" si="289"/>
        <v>0</v>
      </c>
      <c r="AY620" s="112">
        <f t="shared" si="290"/>
        <v>0</v>
      </c>
      <c r="AZ620" s="112">
        <f t="shared" si="291"/>
        <v>0</v>
      </c>
      <c r="BA620" s="112">
        <f t="shared" si="292"/>
        <v>0</v>
      </c>
      <c r="BB620" s="112">
        <f t="shared" si="293"/>
        <v>0</v>
      </c>
      <c r="BC620" s="112">
        <f t="shared" si="294"/>
        <v>0</v>
      </c>
      <c r="BD620" s="112">
        <f t="shared" si="295"/>
        <v>0</v>
      </c>
      <c r="BE620" s="112">
        <f t="shared" si="296"/>
        <v>0</v>
      </c>
      <c r="BG620" s="112"/>
      <c r="BH620" s="184"/>
    </row>
    <row r="621" spans="1:60" x14ac:dyDescent="0.2">
      <c r="A621" t="s">
        <v>56</v>
      </c>
      <c r="B621" t="s">
        <v>1846</v>
      </c>
      <c r="C621" s="2" t="s">
        <v>1847</v>
      </c>
      <c r="D621" s="2">
        <v>840168546640</v>
      </c>
      <c r="E621" s="2" t="s">
        <v>1848</v>
      </c>
      <c r="F621" s="2" t="s">
        <v>487</v>
      </c>
      <c r="G621" s="2" t="s">
        <v>488</v>
      </c>
      <c r="H621" s="2" t="s">
        <v>489</v>
      </c>
      <c r="I621" s="2" t="s">
        <v>1129</v>
      </c>
      <c r="J621" s="2" t="s">
        <v>3995</v>
      </c>
      <c r="K621" s="3">
        <v>188</v>
      </c>
      <c r="L621" s="25">
        <v>503.81</v>
      </c>
      <c r="M621" s="2" t="s">
        <v>2204</v>
      </c>
      <c r="N621" s="2" t="s">
        <v>66</v>
      </c>
      <c r="O621" s="3">
        <v>59</v>
      </c>
      <c r="P621" s="3">
        <v>0</v>
      </c>
      <c r="Q621" s="21">
        <f>SUMIF('On Orders'!$B:$B,$C621,'On Orders'!E:E)</f>
        <v>0</v>
      </c>
      <c r="R621" s="22">
        <f>SUMIF('On Orders'!$B:$B,$C621,'On Orders'!F:F)</f>
        <v>0</v>
      </c>
      <c r="S621" s="22">
        <f>SUMIF('On Orders'!$B:$B,$C621,'On Orders'!G:G)</f>
        <v>0</v>
      </c>
      <c r="T621" s="22">
        <f>SUMIF('On Orders'!$B:$B,$C621,'On Orders'!H:H)</f>
        <v>0</v>
      </c>
      <c r="U621" s="3">
        <f>IFERROR(VLOOKUP(B:B,'[1]SI vs ST'!$B:$P,15,0),0)</f>
        <v>107</v>
      </c>
      <c r="V621" s="3" cm="1">
        <f t="array" ref="V621:AA621">IFERROR(VLOOKUP(_xlfn.SINGLE(B:B),'[1]Pivot ST'!$D:$QP,{6,7,8,9,10,11},0),0)</f>
        <v>39</v>
      </c>
      <c r="W621" s="3">
        <v>17</v>
      </c>
      <c r="X621" s="3">
        <v>6</v>
      </c>
      <c r="Y621" s="3">
        <v>5</v>
      </c>
      <c r="Z621" s="3">
        <v>4</v>
      </c>
      <c r="AA621" s="3">
        <v>3</v>
      </c>
      <c r="AB621" s="3">
        <v>15</v>
      </c>
      <c r="AC621" s="3">
        <v>3</v>
      </c>
      <c r="AD621" s="3">
        <v>10</v>
      </c>
      <c r="AE621" s="3">
        <v>12</v>
      </c>
      <c r="AF621" s="3">
        <v>11</v>
      </c>
      <c r="AG621" s="31">
        <f t="shared" si="273"/>
        <v>-132</v>
      </c>
      <c r="AH621" s="26">
        <f t="shared" si="274"/>
        <v>-15</v>
      </c>
      <c r="AI621" s="26">
        <f t="shared" si="275"/>
        <v>-3</v>
      </c>
      <c r="AJ621" s="26">
        <f t="shared" si="276"/>
        <v>-10</v>
      </c>
      <c r="AK621" s="26">
        <f t="shared" si="277"/>
        <v>-12</v>
      </c>
      <c r="AL621" s="26">
        <f t="shared" si="278"/>
        <v>-11</v>
      </c>
      <c r="AM621" s="30">
        <f t="shared" si="279"/>
        <v>0</v>
      </c>
      <c r="AN621" s="30">
        <f t="shared" si="280"/>
        <v>0</v>
      </c>
      <c r="AO621" s="30">
        <f t="shared" si="281"/>
        <v>0</v>
      </c>
      <c r="AP621" s="30">
        <f t="shared" si="282"/>
        <v>0</v>
      </c>
      <c r="AQ621" s="30">
        <f t="shared" si="283"/>
        <v>0</v>
      </c>
      <c r="AR621" s="30">
        <f t="shared" si="284"/>
        <v>0</v>
      </c>
      <c r="AS621" s="22">
        <f t="shared" si="297"/>
        <v>0</v>
      </c>
      <c r="AT621" s="112">
        <f t="shared" si="285"/>
        <v>53907.67</v>
      </c>
      <c r="AU621" s="112">
        <f t="shared" si="286"/>
        <v>19648.59</v>
      </c>
      <c r="AV621" s="112">
        <f t="shared" si="287"/>
        <v>8564.77</v>
      </c>
      <c r="AW621" s="112">
        <f t="shared" si="288"/>
        <v>3022.86</v>
      </c>
      <c r="AX621" s="112">
        <f t="shared" si="289"/>
        <v>2519.0500000000002</v>
      </c>
      <c r="AY621" s="112">
        <f t="shared" si="290"/>
        <v>2015.24</v>
      </c>
      <c r="AZ621" s="112">
        <f t="shared" si="291"/>
        <v>1511.43</v>
      </c>
      <c r="BA621" s="112">
        <f t="shared" si="292"/>
        <v>7557.15</v>
      </c>
      <c r="BB621" s="112">
        <f t="shared" si="293"/>
        <v>1511.43</v>
      </c>
      <c r="BC621" s="112">
        <f t="shared" si="294"/>
        <v>5038.1000000000004</v>
      </c>
      <c r="BD621" s="112">
        <f t="shared" si="295"/>
        <v>6045.72</v>
      </c>
      <c r="BE621" s="112">
        <f t="shared" si="296"/>
        <v>5541.91</v>
      </c>
      <c r="BG621" s="112"/>
      <c r="BH621" s="184"/>
    </row>
    <row r="622" spans="1:60" x14ac:dyDescent="0.2">
      <c r="A622" t="s">
        <v>56</v>
      </c>
      <c r="B622" t="s">
        <v>1849</v>
      </c>
      <c r="C622" s="2" t="s">
        <v>1850</v>
      </c>
      <c r="D622" s="2">
        <v>840168546664</v>
      </c>
      <c r="E622" s="2" t="s">
        <v>1851</v>
      </c>
      <c r="F622" s="2" t="s">
        <v>487</v>
      </c>
      <c r="G622" s="2" t="s">
        <v>488</v>
      </c>
      <c r="H622" s="2" t="s">
        <v>489</v>
      </c>
      <c r="I622" s="2" t="s">
        <v>1129</v>
      </c>
      <c r="J622" s="2" t="s">
        <v>3995</v>
      </c>
      <c r="K622" s="3">
        <v>188</v>
      </c>
      <c r="L622" s="25">
        <v>503.81</v>
      </c>
      <c r="M622" s="2" t="s">
        <v>2204</v>
      </c>
      <c r="N622" s="2" t="s">
        <v>66</v>
      </c>
      <c r="O622" s="3">
        <v>98</v>
      </c>
      <c r="P622" s="3">
        <v>0</v>
      </c>
      <c r="Q622" s="21">
        <f>SUMIF('On Orders'!$B:$B,$C622,'On Orders'!E:E)</f>
        <v>0</v>
      </c>
      <c r="R622" s="22">
        <f>SUMIF('On Orders'!$B:$B,$C622,'On Orders'!F:F)</f>
        <v>0</v>
      </c>
      <c r="S622" s="22">
        <f>SUMIF('On Orders'!$B:$B,$C622,'On Orders'!G:G)</f>
        <v>0</v>
      </c>
      <c r="T622" s="22">
        <f>SUMIF('On Orders'!$B:$B,$C622,'On Orders'!H:H)</f>
        <v>0</v>
      </c>
      <c r="U622" s="3">
        <f>IFERROR(VLOOKUP(B:B,'[1]SI vs ST'!$B:$P,15,0),0)</f>
        <v>44</v>
      </c>
      <c r="V622" s="3" cm="1">
        <f t="array" ref="V622:AA622">IFERROR(VLOOKUP(_xlfn.SINGLE(B:B),'[1]Pivot ST'!$D:$QP,{6,7,8,9,10,11},0),0)</f>
        <v>34</v>
      </c>
      <c r="W622" s="3">
        <v>8</v>
      </c>
      <c r="X622" s="3">
        <v>4</v>
      </c>
      <c r="Y622" s="3">
        <v>5</v>
      </c>
      <c r="Z622" s="3">
        <v>3</v>
      </c>
      <c r="AA622" s="3">
        <v>2</v>
      </c>
      <c r="AB622" s="3">
        <v>12</v>
      </c>
      <c r="AC622" s="3">
        <v>8</v>
      </c>
      <c r="AD622" s="3">
        <v>11</v>
      </c>
      <c r="AE622" s="3">
        <v>13</v>
      </c>
      <c r="AF622" s="3">
        <v>11</v>
      </c>
      <c r="AG622" s="31">
        <f t="shared" si="273"/>
        <v>-92</v>
      </c>
      <c r="AH622" s="26">
        <f t="shared" si="274"/>
        <v>-12</v>
      </c>
      <c r="AI622" s="26">
        <f t="shared" si="275"/>
        <v>-8</v>
      </c>
      <c r="AJ622" s="26">
        <f t="shared" si="276"/>
        <v>-11</v>
      </c>
      <c r="AK622" s="26">
        <f t="shared" si="277"/>
        <v>-13</v>
      </c>
      <c r="AL622" s="26">
        <f t="shared" si="278"/>
        <v>-11</v>
      </c>
      <c r="AM622" s="30">
        <f t="shared" si="279"/>
        <v>0</v>
      </c>
      <c r="AN622" s="30">
        <f t="shared" si="280"/>
        <v>0</v>
      </c>
      <c r="AO622" s="30">
        <f t="shared" si="281"/>
        <v>0</v>
      </c>
      <c r="AP622" s="30">
        <f t="shared" si="282"/>
        <v>0</v>
      </c>
      <c r="AQ622" s="30">
        <f t="shared" si="283"/>
        <v>0</v>
      </c>
      <c r="AR622" s="30">
        <f t="shared" si="284"/>
        <v>0</v>
      </c>
      <c r="AS622" s="22">
        <f t="shared" si="297"/>
        <v>0</v>
      </c>
      <c r="AT622" s="112">
        <f t="shared" si="285"/>
        <v>22167.64</v>
      </c>
      <c r="AU622" s="112">
        <f t="shared" si="286"/>
        <v>17129.54</v>
      </c>
      <c r="AV622" s="112">
        <f t="shared" si="287"/>
        <v>4030.48</v>
      </c>
      <c r="AW622" s="112">
        <f t="shared" si="288"/>
        <v>2015.24</v>
      </c>
      <c r="AX622" s="112">
        <f t="shared" si="289"/>
        <v>2519.0500000000002</v>
      </c>
      <c r="AY622" s="112">
        <f t="shared" si="290"/>
        <v>1511.43</v>
      </c>
      <c r="AZ622" s="112">
        <f t="shared" si="291"/>
        <v>1007.62</v>
      </c>
      <c r="BA622" s="112">
        <f t="shared" si="292"/>
        <v>6045.72</v>
      </c>
      <c r="BB622" s="112">
        <f t="shared" si="293"/>
        <v>4030.48</v>
      </c>
      <c r="BC622" s="112">
        <f t="shared" si="294"/>
        <v>5541.91</v>
      </c>
      <c r="BD622" s="112">
        <f t="shared" si="295"/>
        <v>6549.53</v>
      </c>
      <c r="BE622" s="112">
        <f t="shared" si="296"/>
        <v>5541.91</v>
      </c>
      <c r="BG622" s="112"/>
      <c r="BH622" s="184"/>
    </row>
    <row r="623" spans="1:60" x14ac:dyDescent="0.2">
      <c r="A623" t="s">
        <v>56</v>
      </c>
      <c r="B623" t="s">
        <v>1852</v>
      </c>
      <c r="C623" s="2" t="s">
        <v>1853</v>
      </c>
      <c r="D623" s="2"/>
      <c r="E623" s="2" t="s">
        <v>1854</v>
      </c>
      <c r="F623" s="2" t="s">
        <v>60</v>
      </c>
      <c r="G623" s="2" t="s">
        <v>85</v>
      </c>
      <c r="H623" s="2" t="s">
        <v>1855</v>
      </c>
      <c r="I623" s="2" t="s">
        <v>1129</v>
      </c>
      <c r="J623" s="2" t="s">
        <v>3995</v>
      </c>
      <c r="K623" s="3">
        <v>188</v>
      </c>
      <c r="L623" s="25">
        <v>451.98</v>
      </c>
      <c r="M623" s="2" t="s">
        <v>2204</v>
      </c>
      <c r="N623" s="2" t="s">
        <v>66</v>
      </c>
      <c r="O623" s="3">
        <v>0</v>
      </c>
      <c r="P623" s="3">
        <v>0</v>
      </c>
      <c r="Q623" s="21">
        <f>SUMIF('On Orders'!$B:$B,$C623,'On Orders'!E:E)</f>
        <v>0</v>
      </c>
      <c r="R623" s="22">
        <f>SUMIF('On Orders'!$B:$B,$C623,'On Orders'!F:F)</f>
        <v>0</v>
      </c>
      <c r="S623" s="22">
        <f>SUMIF('On Orders'!$B:$B,$C623,'On Orders'!G:G)</f>
        <v>0</v>
      </c>
      <c r="T623" s="22">
        <f>SUMIF('On Orders'!$B:$B,$C623,'On Orders'!H:H)</f>
        <v>0</v>
      </c>
      <c r="U623" s="3">
        <f>IFERROR(VLOOKUP(B:B,'[1]SI vs ST'!$B:$P,15,0),0)</f>
        <v>0</v>
      </c>
      <c r="V623" s="3" cm="1">
        <f t="array" ref="V623">IFERROR(VLOOKUP(_xlfn.SINGLE(B:B),'[1]Pivot ST'!$D:$QP,{6,7,8,9,10,11},0),0)</f>
        <v>0</v>
      </c>
      <c r="W623" s="3"/>
      <c r="X623" s="3"/>
      <c r="Y623" s="3"/>
      <c r="Z623" s="3"/>
      <c r="AA623" s="3"/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1">
        <f t="shared" si="273"/>
        <v>-188</v>
      </c>
      <c r="AH623" s="26">
        <f t="shared" si="274"/>
        <v>0</v>
      </c>
      <c r="AI623" s="26">
        <f t="shared" si="275"/>
        <v>0</v>
      </c>
      <c r="AJ623" s="26">
        <f t="shared" si="276"/>
        <v>0</v>
      </c>
      <c r="AK623" s="26">
        <f t="shared" si="277"/>
        <v>0</v>
      </c>
      <c r="AL623" s="26">
        <f t="shared" si="278"/>
        <v>0</v>
      </c>
      <c r="AM623" s="30">
        <f t="shared" si="279"/>
        <v>0</v>
      </c>
      <c r="AN623" s="30">
        <f t="shared" si="280"/>
        <v>0</v>
      </c>
      <c r="AO623" s="30">
        <f t="shared" si="281"/>
        <v>0</v>
      </c>
      <c r="AP623" s="30">
        <f t="shared" si="282"/>
        <v>0</v>
      </c>
      <c r="AQ623" s="30">
        <f t="shared" si="283"/>
        <v>0</v>
      </c>
      <c r="AR623" s="30">
        <f t="shared" si="284"/>
        <v>0</v>
      </c>
      <c r="AS623" s="22">
        <f t="shared" si="297"/>
        <v>0</v>
      </c>
      <c r="AT623" s="112">
        <f t="shared" si="285"/>
        <v>0</v>
      </c>
      <c r="AU623" s="112">
        <f t="shared" si="286"/>
        <v>0</v>
      </c>
      <c r="AV623" s="112">
        <f t="shared" si="287"/>
        <v>0</v>
      </c>
      <c r="AW623" s="112">
        <f t="shared" si="288"/>
        <v>0</v>
      </c>
      <c r="AX623" s="112">
        <f t="shared" si="289"/>
        <v>0</v>
      </c>
      <c r="AY623" s="112">
        <f t="shared" si="290"/>
        <v>0</v>
      </c>
      <c r="AZ623" s="112">
        <f t="shared" si="291"/>
        <v>0</v>
      </c>
      <c r="BA623" s="112">
        <f t="shared" si="292"/>
        <v>0</v>
      </c>
      <c r="BB623" s="112">
        <f t="shared" si="293"/>
        <v>0</v>
      </c>
      <c r="BC623" s="112">
        <f t="shared" si="294"/>
        <v>0</v>
      </c>
      <c r="BD623" s="112">
        <f t="shared" si="295"/>
        <v>0</v>
      </c>
      <c r="BE623" s="112">
        <f t="shared" si="296"/>
        <v>0</v>
      </c>
      <c r="BG623" s="112"/>
      <c r="BH623" s="184"/>
    </row>
    <row r="624" spans="1:60" x14ac:dyDescent="0.2">
      <c r="A624" t="s">
        <v>56</v>
      </c>
      <c r="B624" t="s">
        <v>1856</v>
      </c>
      <c r="C624" s="2" t="s">
        <v>1857</v>
      </c>
      <c r="D624" s="2"/>
      <c r="E624" s="2" t="s">
        <v>1858</v>
      </c>
      <c r="F624" s="2" t="s">
        <v>60</v>
      </c>
      <c r="G624" s="2" t="s">
        <v>85</v>
      </c>
      <c r="H624" s="2" t="s">
        <v>1859</v>
      </c>
      <c r="I624" s="2" t="s">
        <v>1129</v>
      </c>
      <c r="J624" s="2" t="s">
        <v>3995</v>
      </c>
      <c r="K624" s="3">
        <v>188</v>
      </c>
      <c r="L624" s="25">
        <v>361.47</v>
      </c>
      <c r="M624" s="2" t="s">
        <v>2204</v>
      </c>
      <c r="N624" s="2" t="s">
        <v>66</v>
      </c>
      <c r="O624" s="3">
        <v>0</v>
      </c>
      <c r="P624" s="3">
        <v>0</v>
      </c>
      <c r="Q624" s="21">
        <f>SUMIF('On Orders'!$B:$B,$C624,'On Orders'!E:E)</f>
        <v>0</v>
      </c>
      <c r="R624" s="22">
        <f>SUMIF('On Orders'!$B:$B,$C624,'On Orders'!F:F)</f>
        <v>0</v>
      </c>
      <c r="S624" s="22">
        <f>SUMIF('On Orders'!$B:$B,$C624,'On Orders'!G:G)</f>
        <v>0</v>
      </c>
      <c r="T624" s="22">
        <f>SUMIF('On Orders'!$B:$B,$C624,'On Orders'!H:H)</f>
        <v>0</v>
      </c>
      <c r="U624" s="3">
        <f>IFERROR(VLOOKUP(B:B,'[1]SI vs ST'!$B:$P,15,0),0)</f>
        <v>0</v>
      </c>
      <c r="V624" s="3" cm="1">
        <f t="array" ref="V624">IFERROR(VLOOKUP(_xlfn.SINGLE(B:B),'[1]Pivot ST'!$D:$QP,{6,7,8,9,10,11},0),0)</f>
        <v>0</v>
      </c>
      <c r="W624" s="3"/>
      <c r="X624" s="3"/>
      <c r="Y624" s="3"/>
      <c r="Z624" s="3"/>
      <c r="AA624" s="3"/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1">
        <f t="shared" ref="AG624:AG687" si="298">P624+O624+Q624+R624-AA624-K624</f>
        <v>-188</v>
      </c>
      <c r="AH624" s="26">
        <f t="shared" si="274"/>
        <v>0</v>
      </c>
      <c r="AI624" s="26">
        <f t="shared" si="275"/>
        <v>0</v>
      </c>
      <c r="AJ624" s="26">
        <f t="shared" si="276"/>
        <v>0</v>
      </c>
      <c r="AK624" s="26">
        <f t="shared" si="277"/>
        <v>0</v>
      </c>
      <c r="AL624" s="26">
        <f t="shared" si="278"/>
        <v>0</v>
      </c>
      <c r="AM624" s="30">
        <f t="shared" si="279"/>
        <v>0</v>
      </c>
      <c r="AN624" s="30">
        <f t="shared" si="280"/>
        <v>0</v>
      </c>
      <c r="AO624" s="30">
        <f t="shared" si="281"/>
        <v>0</v>
      </c>
      <c r="AP624" s="30">
        <f t="shared" si="282"/>
        <v>0</v>
      </c>
      <c r="AQ624" s="30">
        <f t="shared" si="283"/>
        <v>0</v>
      </c>
      <c r="AR624" s="30">
        <f t="shared" si="284"/>
        <v>0</v>
      </c>
      <c r="AS624" s="22">
        <f t="shared" si="297"/>
        <v>0</v>
      </c>
      <c r="AT624" s="112">
        <f t="shared" si="285"/>
        <v>0</v>
      </c>
      <c r="AU624" s="112">
        <f t="shared" si="286"/>
        <v>0</v>
      </c>
      <c r="AV624" s="112">
        <f t="shared" si="287"/>
        <v>0</v>
      </c>
      <c r="AW624" s="112">
        <f t="shared" si="288"/>
        <v>0</v>
      </c>
      <c r="AX624" s="112">
        <f t="shared" si="289"/>
        <v>0</v>
      </c>
      <c r="AY624" s="112">
        <f t="shared" si="290"/>
        <v>0</v>
      </c>
      <c r="AZ624" s="112">
        <f t="shared" si="291"/>
        <v>0</v>
      </c>
      <c r="BA624" s="112">
        <f t="shared" si="292"/>
        <v>0</v>
      </c>
      <c r="BB624" s="112">
        <f t="shared" si="293"/>
        <v>0</v>
      </c>
      <c r="BC624" s="112">
        <f t="shared" si="294"/>
        <v>0</v>
      </c>
      <c r="BD624" s="112">
        <f t="shared" si="295"/>
        <v>0</v>
      </c>
      <c r="BE624" s="112">
        <f t="shared" si="296"/>
        <v>0</v>
      </c>
      <c r="BG624" s="112"/>
      <c r="BH624" s="184"/>
    </row>
    <row r="625" spans="1:60" x14ac:dyDescent="0.2">
      <c r="A625" t="s">
        <v>56</v>
      </c>
      <c r="B625" t="s">
        <v>1860</v>
      </c>
      <c r="C625" s="2" t="s">
        <v>1861</v>
      </c>
      <c r="D625" s="2"/>
      <c r="E625" s="2" t="s">
        <v>1862</v>
      </c>
      <c r="F625" s="2" t="s">
        <v>60</v>
      </c>
      <c r="G625" s="2" t="s">
        <v>150</v>
      </c>
      <c r="H625" s="2" t="s">
        <v>150</v>
      </c>
      <c r="I625" s="2" t="s">
        <v>1129</v>
      </c>
      <c r="J625" s="2" t="s">
        <v>3995</v>
      </c>
      <c r="K625" s="3">
        <v>188</v>
      </c>
      <c r="L625" s="25">
        <v>542.52</v>
      </c>
      <c r="M625" s="2" t="s">
        <v>2204</v>
      </c>
      <c r="N625" s="2" t="s">
        <v>66</v>
      </c>
      <c r="O625" s="3">
        <v>0</v>
      </c>
      <c r="P625" s="3">
        <v>0</v>
      </c>
      <c r="Q625" s="21">
        <f>SUMIF('On Orders'!$B:$B,$C625,'On Orders'!E:E)</f>
        <v>0</v>
      </c>
      <c r="R625" s="22">
        <f>SUMIF('On Orders'!$B:$B,$C625,'On Orders'!F:F)</f>
        <v>0</v>
      </c>
      <c r="S625" s="22">
        <f>SUMIF('On Orders'!$B:$B,$C625,'On Orders'!G:G)</f>
        <v>0</v>
      </c>
      <c r="T625" s="22">
        <f>SUMIF('On Orders'!$B:$B,$C625,'On Orders'!H:H)</f>
        <v>0</v>
      </c>
      <c r="U625" s="3">
        <f>IFERROR(VLOOKUP(B:B,'[1]SI vs ST'!$B:$P,15,0),0)</f>
        <v>0</v>
      </c>
      <c r="V625" s="3" cm="1">
        <f t="array" ref="V625">IFERROR(VLOOKUP(_xlfn.SINGLE(B:B),'[1]Pivot ST'!$D:$QP,{6,7,8,9,10,11},0),0)</f>
        <v>0</v>
      </c>
      <c r="W625" s="3"/>
      <c r="X625" s="3"/>
      <c r="Y625" s="3"/>
      <c r="Z625" s="3"/>
      <c r="AA625" s="3"/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1">
        <f t="shared" si="298"/>
        <v>-188</v>
      </c>
      <c r="AH625" s="26">
        <f t="shared" si="274"/>
        <v>0</v>
      </c>
      <c r="AI625" s="26">
        <f t="shared" si="275"/>
        <v>0</v>
      </c>
      <c r="AJ625" s="26">
        <f t="shared" si="276"/>
        <v>0</v>
      </c>
      <c r="AK625" s="26">
        <f t="shared" si="277"/>
        <v>0</v>
      </c>
      <c r="AL625" s="26">
        <f t="shared" si="278"/>
        <v>0</v>
      </c>
      <c r="AM625" s="30">
        <f t="shared" si="279"/>
        <v>0</v>
      </c>
      <c r="AN625" s="30">
        <f t="shared" si="280"/>
        <v>0</v>
      </c>
      <c r="AO625" s="30">
        <f t="shared" si="281"/>
        <v>0</v>
      </c>
      <c r="AP625" s="30">
        <f t="shared" si="282"/>
        <v>0</v>
      </c>
      <c r="AQ625" s="30">
        <f t="shared" si="283"/>
        <v>0</v>
      </c>
      <c r="AR625" s="30">
        <f t="shared" si="284"/>
        <v>0</v>
      </c>
      <c r="AS625" s="22">
        <f t="shared" si="297"/>
        <v>0</v>
      </c>
      <c r="AT625" s="112">
        <f t="shared" si="285"/>
        <v>0</v>
      </c>
      <c r="AU625" s="112">
        <f t="shared" si="286"/>
        <v>0</v>
      </c>
      <c r="AV625" s="112">
        <f t="shared" si="287"/>
        <v>0</v>
      </c>
      <c r="AW625" s="112">
        <f t="shared" si="288"/>
        <v>0</v>
      </c>
      <c r="AX625" s="112">
        <f t="shared" si="289"/>
        <v>0</v>
      </c>
      <c r="AY625" s="112">
        <f t="shared" si="290"/>
        <v>0</v>
      </c>
      <c r="AZ625" s="112">
        <f t="shared" si="291"/>
        <v>0</v>
      </c>
      <c r="BA625" s="112">
        <f t="shared" si="292"/>
        <v>0</v>
      </c>
      <c r="BB625" s="112">
        <f t="shared" si="293"/>
        <v>0</v>
      </c>
      <c r="BC625" s="112">
        <f t="shared" si="294"/>
        <v>0</v>
      </c>
      <c r="BD625" s="112">
        <f t="shared" si="295"/>
        <v>0</v>
      </c>
      <c r="BE625" s="112">
        <f t="shared" si="296"/>
        <v>0</v>
      </c>
      <c r="BG625" s="112"/>
      <c r="BH625" s="184"/>
    </row>
    <row r="626" spans="1:60" x14ac:dyDescent="0.2">
      <c r="A626" t="s">
        <v>56</v>
      </c>
      <c r="B626" t="s">
        <v>1863</v>
      </c>
      <c r="C626" s="2" t="s">
        <v>1864</v>
      </c>
      <c r="D626" s="2"/>
      <c r="E626" s="2" t="s">
        <v>1865</v>
      </c>
      <c r="F626" s="2" t="s">
        <v>60</v>
      </c>
      <c r="G626" s="2" t="s">
        <v>150</v>
      </c>
      <c r="H626" s="2" t="s">
        <v>789</v>
      </c>
      <c r="I626" s="2" t="s">
        <v>1129</v>
      </c>
      <c r="J626" s="2" t="s">
        <v>3995</v>
      </c>
      <c r="K626" s="3">
        <v>188</v>
      </c>
      <c r="L626" s="25">
        <v>542.5</v>
      </c>
      <c r="M626" s="2" t="s">
        <v>2204</v>
      </c>
      <c r="N626" s="2" t="s">
        <v>66</v>
      </c>
      <c r="O626" s="3">
        <v>0</v>
      </c>
      <c r="P626" s="3">
        <v>0</v>
      </c>
      <c r="Q626" s="21">
        <f>SUMIF('On Orders'!$B:$B,$C626,'On Orders'!E:E)</f>
        <v>0</v>
      </c>
      <c r="R626" s="22">
        <f>SUMIF('On Orders'!$B:$B,$C626,'On Orders'!F:F)</f>
        <v>0</v>
      </c>
      <c r="S626" s="22">
        <f>SUMIF('On Orders'!$B:$B,$C626,'On Orders'!G:G)</f>
        <v>0</v>
      </c>
      <c r="T626" s="22">
        <f>SUMIF('On Orders'!$B:$B,$C626,'On Orders'!H:H)</f>
        <v>0</v>
      </c>
      <c r="U626" s="3">
        <f>IFERROR(VLOOKUP(B:B,'[1]SI vs ST'!$B:$P,15,0),0)</f>
        <v>0</v>
      </c>
      <c r="V626" s="3" cm="1">
        <f t="array" ref="V626">IFERROR(VLOOKUP(_xlfn.SINGLE(B:B),'[1]Pivot ST'!$D:$QP,{6,7,8,9,10,11},0),0)</f>
        <v>0</v>
      </c>
      <c r="W626" s="3"/>
      <c r="X626" s="3"/>
      <c r="Y626" s="3"/>
      <c r="Z626" s="3"/>
      <c r="AA626" s="3"/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1">
        <f t="shared" si="298"/>
        <v>-188</v>
      </c>
      <c r="AH626" s="26">
        <f t="shared" si="274"/>
        <v>0</v>
      </c>
      <c r="AI626" s="26">
        <f t="shared" si="275"/>
        <v>0</v>
      </c>
      <c r="AJ626" s="26">
        <f t="shared" si="276"/>
        <v>0</v>
      </c>
      <c r="AK626" s="26">
        <f t="shared" si="277"/>
        <v>0</v>
      </c>
      <c r="AL626" s="26">
        <f t="shared" si="278"/>
        <v>0</v>
      </c>
      <c r="AM626" s="30">
        <f t="shared" si="279"/>
        <v>0</v>
      </c>
      <c r="AN626" s="30">
        <f t="shared" si="280"/>
        <v>0</v>
      </c>
      <c r="AO626" s="30">
        <f t="shared" si="281"/>
        <v>0</v>
      </c>
      <c r="AP626" s="30">
        <f t="shared" si="282"/>
        <v>0</v>
      </c>
      <c r="AQ626" s="30">
        <f t="shared" si="283"/>
        <v>0</v>
      </c>
      <c r="AR626" s="30">
        <f t="shared" si="284"/>
        <v>0</v>
      </c>
      <c r="AS626" s="22">
        <f t="shared" si="297"/>
        <v>0</v>
      </c>
      <c r="AT626" s="112">
        <f t="shared" si="285"/>
        <v>0</v>
      </c>
      <c r="AU626" s="112">
        <f t="shared" si="286"/>
        <v>0</v>
      </c>
      <c r="AV626" s="112">
        <f t="shared" si="287"/>
        <v>0</v>
      </c>
      <c r="AW626" s="112">
        <f t="shared" si="288"/>
        <v>0</v>
      </c>
      <c r="AX626" s="112">
        <f t="shared" si="289"/>
        <v>0</v>
      </c>
      <c r="AY626" s="112">
        <f t="shared" si="290"/>
        <v>0</v>
      </c>
      <c r="AZ626" s="112">
        <f t="shared" si="291"/>
        <v>0</v>
      </c>
      <c r="BA626" s="112">
        <f t="shared" si="292"/>
        <v>0</v>
      </c>
      <c r="BB626" s="112">
        <f t="shared" si="293"/>
        <v>0</v>
      </c>
      <c r="BC626" s="112">
        <f t="shared" si="294"/>
        <v>0</v>
      </c>
      <c r="BD626" s="112">
        <f t="shared" si="295"/>
        <v>0</v>
      </c>
      <c r="BE626" s="112">
        <f t="shared" si="296"/>
        <v>0</v>
      </c>
      <c r="BG626" s="112"/>
      <c r="BH626" s="184"/>
    </row>
    <row r="627" spans="1:60" x14ac:dyDescent="0.2">
      <c r="A627" t="s">
        <v>56</v>
      </c>
      <c r="B627" t="s">
        <v>1866</v>
      </c>
      <c r="C627" s="2" t="s">
        <v>796</v>
      </c>
      <c r="D627" s="2"/>
      <c r="E627" s="2" t="s">
        <v>798</v>
      </c>
      <c r="F627" s="2" t="s">
        <v>60</v>
      </c>
      <c r="G627" s="2" t="s">
        <v>150</v>
      </c>
      <c r="H627" s="2" t="s">
        <v>789</v>
      </c>
      <c r="I627" s="2" t="s">
        <v>1129</v>
      </c>
      <c r="J627" s="2" t="s">
        <v>3995</v>
      </c>
      <c r="K627" s="3">
        <v>188</v>
      </c>
      <c r="L627" s="25">
        <v>602.84</v>
      </c>
      <c r="M627" s="2" t="s">
        <v>2204</v>
      </c>
      <c r="N627" s="2" t="s">
        <v>66</v>
      </c>
      <c r="O627" s="3">
        <v>0</v>
      </c>
      <c r="P627" s="3">
        <v>0</v>
      </c>
      <c r="Q627" s="21">
        <f>SUMIF('On Orders'!$B:$B,$C627,'On Orders'!E:E)</f>
        <v>0</v>
      </c>
      <c r="R627" s="22">
        <f>SUMIF('On Orders'!$B:$B,$C627,'On Orders'!F:F)</f>
        <v>0</v>
      </c>
      <c r="S627" s="22">
        <f>SUMIF('On Orders'!$B:$B,$C627,'On Orders'!G:G)</f>
        <v>0</v>
      </c>
      <c r="T627" s="22">
        <f>SUMIF('On Orders'!$B:$B,$C627,'On Orders'!H:H)</f>
        <v>0</v>
      </c>
      <c r="U627" s="3">
        <f>IFERROR(VLOOKUP(B:B,'[1]SI vs ST'!$B:$P,15,0),0)</f>
        <v>0</v>
      </c>
      <c r="V627" s="3" cm="1">
        <f t="array" ref="V627">IFERROR(VLOOKUP(_xlfn.SINGLE(B:B),'[1]Pivot ST'!$D:$QP,{6,7,8,9,10,11},0),0)</f>
        <v>0</v>
      </c>
      <c r="W627" s="3"/>
      <c r="X627" s="3"/>
      <c r="Y627" s="3"/>
      <c r="Z627" s="3"/>
      <c r="AA627" s="3"/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1">
        <f t="shared" si="298"/>
        <v>-188</v>
      </c>
      <c r="AH627" s="26">
        <f t="shared" si="274"/>
        <v>0</v>
      </c>
      <c r="AI627" s="26">
        <f t="shared" si="275"/>
        <v>0</v>
      </c>
      <c r="AJ627" s="26">
        <f t="shared" si="276"/>
        <v>0</v>
      </c>
      <c r="AK627" s="26">
        <f t="shared" si="277"/>
        <v>0</v>
      </c>
      <c r="AL627" s="26">
        <f t="shared" si="278"/>
        <v>0</v>
      </c>
      <c r="AM627" s="30">
        <f t="shared" si="279"/>
        <v>0</v>
      </c>
      <c r="AN627" s="30">
        <f t="shared" si="280"/>
        <v>0</v>
      </c>
      <c r="AO627" s="30">
        <f t="shared" si="281"/>
        <v>0</v>
      </c>
      <c r="AP627" s="30">
        <f t="shared" si="282"/>
        <v>0</v>
      </c>
      <c r="AQ627" s="30">
        <f t="shared" si="283"/>
        <v>0</v>
      </c>
      <c r="AR627" s="30">
        <f t="shared" si="284"/>
        <v>0</v>
      </c>
      <c r="AS627" s="22">
        <f t="shared" si="297"/>
        <v>0</v>
      </c>
      <c r="AT627" s="112">
        <f t="shared" si="285"/>
        <v>0</v>
      </c>
      <c r="AU627" s="112">
        <f t="shared" si="286"/>
        <v>0</v>
      </c>
      <c r="AV627" s="112">
        <f t="shared" si="287"/>
        <v>0</v>
      </c>
      <c r="AW627" s="112">
        <f t="shared" si="288"/>
        <v>0</v>
      </c>
      <c r="AX627" s="112">
        <f t="shared" si="289"/>
        <v>0</v>
      </c>
      <c r="AY627" s="112">
        <f t="shared" si="290"/>
        <v>0</v>
      </c>
      <c r="AZ627" s="112">
        <f t="shared" si="291"/>
        <v>0</v>
      </c>
      <c r="BA627" s="112">
        <f t="shared" si="292"/>
        <v>0</v>
      </c>
      <c r="BB627" s="112">
        <f t="shared" si="293"/>
        <v>0</v>
      </c>
      <c r="BC627" s="112">
        <f t="shared" si="294"/>
        <v>0</v>
      </c>
      <c r="BD627" s="112">
        <f t="shared" si="295"/>
        <v>0</v>
      </c>
      <c r="BE627" s="112">
        <f t="shared" si="296"/>
        <v>0</v>
      </c>
      <c r="BG627" s="112"/>
      <c r="BH627" s="184"/>
    </row>
    <row r="628" spans="1:60" x14ac:dyDescent="0.2">
      <c r="A628" t="s">
        <v>56</v>
      </c>
      <c r="B628" t="s">
        <v>1867</v>
      </c>
      <c r="C628" s="2" t="s">
        <v>793</v>
      </c>
      <c r="D628" s="2"/>
      <c r="E628" s="2" t="s">
        <v>795</v>
      </c>
      <c r="F628" s="2" t="s">
        <v>60</v>
      </c>
      <c r="G628" s="2" t="s">
        <v>150</v>
      </c>
      <c r="H628" s="2" t="s">
        <v>789</v>
      </c>
      <c r="I628" s="2" t="s">
        <v>1129</v>
      </c>
      <c r="J628" s="2" t="s">
        <v>3995</v>
      </c>
      <c r="K628" s="3">
        <v>188</v>
      </c>
      <c r="L628" s="25">
        <v>602.84</v>
      </c>
      <c r="M628" s="2" t="s">
        <v>2204</v>
      </c>
      <c r="N628" s="2" t="s">
        <v>66</v>
      </c>
      <c r="O628" s="3">
        <v>0</v>
      </c>
      <c r="P628" s="3">
        <v>0</v>
      </c>
      <c r="Q628" s="21">
        <f>SUMIF('On Orders'!$B:$B,$C628,'On Orders'!E:E)</f>
        <v>0</v>
      </c>
      <c r="R628" s="22">
        <f>SUMIF('On Orders'!$B:$B,$C628,'On Orders'!F:F)</f>
        <v>0</v>
      </c>
      <c r="S628" s="22">
        <f>SUMIF('On Orders'!$B:$B,$C628,'On Orders'!G:G)</f>
        <v>0</v>
      </c>
      <c r="T628" s="22">
        <f>SUMIF('On Orders'!$B:$B,$C628,'On Orders'!H:H)</f>
        <v>0</v>
      </c>
      <c r="U628" s="3">
        <f>IFERROR(VLOOKUP(B:B,'[1]SI vs ST'!$B:$P,15,0),0)</f>
        <v>0</v>
      </c>
      <c r="V628" s="3" cm="1">
        <f t="array" ref="V628">IFERROR(VLOOKUP(_xlfn.SINGLE(B:B),'[1]Pivot ST'!$D:$QP,{6,7,8,9,10,11},0),0)</f>
        <v>0</v>
      </c>
      <c r="W628" s="3"/>
      <c r="X628" s="3"/>
      <c r="Y628" s="3"/>
      <c r="Z628" s="3"/>
      <c r="AA628" s="3"/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1">
        <f t="shared" si="298"/>
        <v>-188</v>
      </c>
      <c r="AH628" s="26">
        <f t="shared" ref="AH628:AH691" si="299">MAX(0,AG628)+S628-AB628</f>
        <v>0</v>
      </c>
      <c r="AI628" s="26">
        <f t="shared" si="275"/>
        <v>0</v>
      </c>
      <c r="AJ628" s="26">
        <f t="shared" si="276"/>
        <v>0</v>
      </c>
      <c r="AK628" s="26">
        <f t="shared" si="277"/>
        <v>0</v>
      </c>
      <c r="AL628" s="26">
        <f t="shared" si="278"/>
        <v>0</v>
      </c>
      <c r="AM628" s="30">
        <f t="shared" si="279"/>
        <v>0</v>
      </c>
      <c r="AN628" s="30">
        <f t="shared" si="280"/>
        <v>0</v>
      </c>
      <c r="AO628" s="30">
        <f t="shared" si="281"/>
        <v>0</v>
      </c>
      <c r="AP628" s="30">
        <f t="shared" si="282"/>
        <v>0</v>
      </c>
      <c r="AQ628" s="30">
        <f t="shared" si="283"/>
        <v>0</v>
      </c>
      <c r="AR628" s="30">
        <f t="shared" si="284"/>
        <v>0</v>
      </c>
      <c r="AS628" s="22">
        <f t="shared" si="297"/>
        <v>0</v>
      </c>
      <c r="AT628" s="112">
        <f t="shared" si="285"/>
        <v>0</v>
      </c>
      <c r="AU628" s="112">
        <f t="shared" si="286"/>
        <v>0</v>
      </c>
      <c r="AV628" s="112">
        <f t="shared" si="287"/>
        <v>0</v>
      </c>
      <c r="AW628" s="112">
        <f t="shared" si="288"/>
        <v>0</v>
      </c>
      <c r="AX628" s="112">
        <f t="shared" si="289"/>
        <v>0</v>
      </c>
      <c r="AY628" s="112">
        <f t="shared" si="290"/>
        <v>0</v>
      </c>
      <c r="AZ628" s="112">
        <f t="shared" si="291"/>
        <v>0</v>
      </c>
      <c r="BA628" s="112">
        <f t="shared" si="292"/>
        <v>0</v>
      </c>
      <c r="BB628" s="112">
        <f t="shared" si="293"/>
        <v>0</v>
      </c>
      <c r="BC628" s="112">
        <f t="shared" si="294"/>
        <v>0</v>
      </c>
      <c r="BD628" s="112">
        <f t="shared" si="295"/>
        <v>0</v>
      </c>
      <c r="BE628" s="112">
        <f t="shared" si="296"/>
        <v>0</v>
      </c>
      <c r="BG628" s="112"/>
      <c r="BH628" s="184"/>
    </row>
    <row r="629" spans="1:60" x14ac:dyDescent="0.2">
      <c r="A629" t="s">
        <v>56</v>
      </c>
      <c r="B629" t="s">
        <v>1868</v>
      </c>
      <c r="C629" s="2" t="s">
        <v>826</v>
      </c>
      <c r="D629" s="2" t="s">
        <v>827</v>
      </c>
      <c r="E629" s="2" t="s">
        <v>828</v>
      </c>
      <c r="F629" s="2" t="s">
        <v>60</v>
      </c>
      <c r="G629" s="2" t="s">
        <v>169</v>
      </c>
      <c r="H629" s="2" t="s">
        <v>169</v>
      </c>
      <c r="I629" s="2" t="s">
        <v>1129</v>
      </c>
      <c r="J629" s="2" t="s">
        <v>3995</v>
      </c>
      <c r="K629" s="3">
        <v>188</v>
      </c>
      <c r="L629" s="25">
        <v>542.5</v>
      </c>
      <c r="M629" s="2" t="s">
        <v>2204</v>
      </c>
      <c r="N629" s="2" t="s">
        <v>66</v>
      </c>
      <c r="O629" s="3">
        <v>0</v>
      </c>
      <c r="P629" s="3">
        <v>0</v>
      </c>
      <c r="Q629" s="21">
        <f>SUMIF('On Orders'!$B:$B,$C629,'On Orders'!E:E)</f>
        <v>0</v>
      </c>
      <c r="R629" s="22">
        <f>SUMIF('On Orders'!$B:$B,$C629,'On Orders'!F:F)</f>
        <v>0</v>
      </c>
      <c r="S629" s="22">
        <f>SUMIF('On Orders'!$B:$B,$C629,'On Orders'!G:G)</f>
        <v>0</v>
      </c>
      <c r="T629" s="22">
        <f>SUMIF('On Orders'!$B:$B,$C629,'On Orders'!H:H)</f>
        <v>0</v>
      </c>
      <c r="U629" s="3">
        <f>IFERROR(VLOOKUP(B:B,'[1]SI vs ST'!$B:$P,15,0),0)</f>
        <v>0</v>
      </c>
      <c r="V629" s="3" cm="1">
        <f t="array" ref="V629">IFERROR(VLOOKUP(_xlfn.SINGLE(B:B),'[1]Pivot ST'!$D:$QP,{6,7,8,9,10,11},0),0)</f>
        <v>0</v>
      </c>
      <c r="W629" s="3"/>
      <c r="X629" s="3"/>
      <c r="Y629" s="3"/>
      <c r="Z629" s="3"/>
      <c r="AA629" s="3"/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1">
        <f t="shared" si="298"/>
        <v>-188</v>
      </c>
      <c r="AH629" s="26">
        <f t="shared" si="299"/>
        <v>0</v>
      </c>
      <c r="AI629" s="26">
        <f t="shared" ref="AI629:AI692" si="300">MAX(0,AH629)+T629-AC629</f>
        <v>0</v>
      </c>
      <c r="AJ629" s="26">
        <f t="shared" ref="AJ629:AJ692" si="301">MAX(0,AI629)-AD629</f>
        <v>0</v>
      </c>
      <c r="AK629" s="26">
        <f t="shared" ref="AK629:AK692" si="302">MAX(0,AJ629)-AE629</f>
        <v>0</v>
      </c>
      <c r="AL629" s="26">
        <f t="shared" ref="AL629:AL692" si="303">MAX(0,AK629)-AF629</f>
        <v>0</v>
      </c>
      <c r="AM629" s="30">
        <f t="shared" si="279"/>
        <v>0</v>
      </c>
      <c r="AN629" s="30">
        <f t="shared" si="280"/>
        <v>0</v>
      </c>
      <c r="AO629" s="30">
        <f t="shared" si="281"/>
        <v>0</v>
      </c>
      <c r="AP629" s="30">
        <f t="shared" si="282"/>
        <v>0</v>
      </c>
      <c r="AQ629" s="30">
        <f t="shared" si="283"/>
        <v>0</v>
      </c>
      <c r="AR629" s="30">
        <f t="shared" si="284"/>
        <v>0</v>
      </c>
      <c r="AS629" s="22">
        <f t="shared" si="297"/>
        <v>0</v>
      </c>
      <c r="AT629" s="112">
        <f t="shared" si="285"/>
        <v>0</v>
      </c>
      <c r="AU629" s="112">
        <f t="shared" si="286"/>
        <v>0</v>
      </c>
      <c r="AV629" s="112">
        <f t="shared" si="287"/>
        <v>0</v>
      </c>
      <c r="AW629" s="112">
        <f t="shared" si="288"/>
        <v>0</v>
      </c>
      <c r="AX629" s="112">
        <f t="shared" si="289"/>
        <v>0</v>
      </c>
      <c r="AY629" s="112">
        <f t="shared" si="290"/>
        <v>0</v>
      </c>
      <c r="AZ629" s="112">
        <f t="shared" si="291"/>
        <v>0</v>
      </c>
      <c r="BA629" s="112">
        <f t="shared" si="292"/>
        <v>0</v>
      </c>
      <c r="BB629" s="112">
        <f t="shared" si="293"/>
        <v>0</v>
      </c>
      <c r="BC629" s="112">
        <f t="shared" si="294"/>
        <v>0</v>
      </c>
      <c r="BD629" s="112">
        <f t="shared" si="295"/>
        <v>0</v>
      </c>
      <c r="BE629" s="112">
        <f t="shared" si="296"/>
        <v>0</v>
      </c>
      <c r="BG629" s="112"/>
      <c r="BH629" s="184"/>
    </row>
    <row r="630" spans="1:60" x14ac:dyDescent="0.2">
      <c r="A630" t="s">
        <v>56</v>
      </c>
      <c r="B630" t="s">
        <v>1869</v>
      </c>
      <c r="C630" s="2" t="s">
        <v>829</v>
      </c>
      <c r="D630" s="2"/>
      <c r="E630" s="2" t="s">
        <v>831</v>
      </c>
      <c r="F630" s="2" t="s">
        <v>60</v>
      </c>
      <c r="G630" s="2" t="s">
        <v>169</v>
      </c>
      <c r="H630" s="2" t="s">
        <v>832</v>
      </c>
      <c r="I630" s="2" t="s">
        <v>1129</v>
      </c>
      <c r="J630" s="2" t="s">
        <v>3995</v>
      </c>
      <c r="K630" s="3">
        <v>188</v>
      </c>
      <c r="L630" s="25">
        <v>542.5</v>
      </c>
      <c r="M630" s="2" t="s">
        <v>2204</v>
      </c>
      <c r="N630" s="2" t="s">
        <v>66</v>
      </c>
      <c r="O630" s="3">
        <v>0</v>
      </c>
      <c r="P630" s="3">
        <v>0</v>
      </c>
      <c r="Q630" s="21">
        <f>SUMIF('On Orders'!$B:$B,$C630,'On Orders'!E:E)</f>
        <v>0</v>
      </c>
      <c r="R630" s="22">
        <f>SUMIF('On Orders'!$B:$B,$C630,'On Orders'!F:F)</f>
        <v>0</v>
      </c>
      <c r="S630" s="22">
        <f>SUMIF('On Orders'!$B:$B,$C630,'On Orders'!G:G)</f>
        <v>0</v>
      </c>
      <c r="T630" s="22">
        <f>SUMIF('On Orders'!$B:$B,$C630,'On Orders'!H:H)</f>
        <v>0</v>
      </c>
      <c r="U630" s="3">
        <f>IFERROR(VLOOKUP(B:B,'[1]SI vs ST'!$B:$P,15,0),0)</f>
        <v>0</v>
      </c>
      <c r="V630" s="3" cm="1">
        <f t="array" ref="V630">IFERROR(VLOOKUP(_xlfn.SINGLE(B:B),'[1]Pivot ST'!$D:$QP,{6,7,8,9,10,11},0),0)</f>
        <v>0</v>
      </c>
      <c r="W630" s="3"/>
      <c r="X630" s="3"/>
      <c r="Y630" s="3"/>
      <c r="Z630" s="3"/>
      <c r="AA630" s="3"/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1">
        <f t="shared" si="298"/>
        <v>-188</v>
      </c>
      <c r="AH630" s="26">
        <f t="shared" si="299"/>
        <v>0</v>
      </c>
      <c r="AI630" s="26">
        <f t="shared" si="300"/>
        <v>0</v>
      </c>
      <c r="AJ630" s="26">
        <f t="shared" si="301"/>
        <v>0</v>
      </c>
      <c r="AK630" s="26">
        <f t="shared" si="302"/>
        <v>0</v>
      </c>
      <c r="AL630" s="26">
        <f t="shared" si="303"/>
        <v>0</v>
      </c>
      <c r="AM630" s="30">
        <f t="shared" si="279"/>
        <v>0</v>
      </c>
      <c r="AN630" s="30">
        <f t="shared" si="280"/>
        <v>0</v>
      </c>
      <c r="AO630" s="30">
        <f t="shared" si="281"/>
        <v>0</v>
      </c>
      <c r="AP630" s="30">
        <f t="shared" si="282"/>
        <v>0</v>
      </c>
      <c r="AQ630" s="30">
        <f t="shared" si="283"/>
        <v>0</v>
      </c>
      <c r="AR630" s="30">
        <f t="shared" si="284"/>
        <v>0</v>
      </c>
      <c r="AS630" s="22">
        <f t="shared" si="297"/>
        <v>0</v>
      </c>
      <c r="AT630" s="112">
        <f t="shared" si="285"/>
        <v>0</v>
      </c>
      <c r="AU630" s="112">
        <f t="shared" si="286"/>
        <v>0</v>
      </c>
      <c r="AV630" s="112">
        <f t="shared" si="287"/>
        <v>0</v>
      </c>
      <c r="AW630" s="112">
        <f t="shared" si="288"/>
        <v>0</v>
      </c>
      <c r="AX630" s="112">
        <f t="shared" si="289"/>
        <v>0</v>
      </c>
      <c r="AY630" s="112">
        <f t="shared" si="290"/>
        <v>0</v>
      </c>
      <c r="AZ630" s="112">
        <f t="shared" si="291"/>
        <v>0</v>
      </c>
      <c r="BA630" s="112">
        <f t="shared" si="292"/>
        <v>0</v>
      </c>
      <c r="BB630" s="112">
        <f t="shared" si="293"/>
        <v>0</v>
      </c>
      <c r="BC630" s="112">
        <f t="shared" si="294"/>
        <v>0</v>
      </c>
      <c r="BD630" s="112">
        <f t="shared" si="295"/>
        <v>0</v>
      </c>
      <c r="BE630" s="112">
        <f t="shared" si="296"/>
        <v>0</v>
      </c>
      <c r="BG630" s="112"/>
      <c r="BH630" s="184"/>
    </row>
    <row r="631" spans="1:60" x14ac:dyDescent="0.2">
      <c r="A631" t="s">
        <v>56</v>
      </c>
      <c r="B631" t="s">
        <v>1870</v>
      </c>
      <c r="C631" s="2" t="s">
        <v>846</v>
      </c>
      <c r="D631" s="2"/>
      <c r="E631" s="2" t="s">
        <v>848</v>
      </c>
      <c r="F631" s="2" t="s">
        <v>60</v>
      </c>
      <c r="G631" s="2" t="s">
        <v>169</v>
      </c>
      <c r="H631" s="2" t="s">
        <v>832</v>
      </c>
      <c r="I631" s="2" t="s">
        <v>1129</v>
      </c>
      <c r="J631" s="2" t="s">
        <v>3995</v>
      </c>
      <c r="K631" s="3">
        <v>188</v>
      </c>
      <c r="L631" s="25">
        <v>542.5</v>
      </c>
      <c r="M631" s="2" t="s">
        <v>2204</v>
      </c>
      <c r="N631" s="2" t="s">
        <v>66</v>
      </c>
      <c r="O631" s="3">
        <v>0</v>
      </c>
      <c r="P631" s="3">
        <v>0</v>
      </c>
      <c r="Q631" s="21">
        <f>SUMIF('On Orders'!$B:$B,$C631,'On Orders'!E:E)</f>
        <v>0</v>
      </c>
      <c r="R631" s="22">
        <f>SUMIF('On Orders'!$B:$B,$C631,'On Orders'!F:F)</f>
        <v>0</v>
      </c>
      <c r="S631" s="22">
        <f>SUMIF('On Orders'!$B:$B,$C631,'On Orders'!G:G)</f>
        <v>0</v>
      </c>
      <c r="T631" s="22">
        <f>SUMIF('On Orders'!$B:$B,$C631,'On Orders'!H:H)</f>
        <v>0</v>
      </c>
      <c r="U631" s="3">
        <f>IFERROR(VLOOKUP(B:B,'[1]SI vs ST'!$B:$P,15,0),0)</f>
        <v>0</v>
      </c>
      <c r="V631" s="3" cm="1">
        <f t="array" ref="V631">IFERROR(VLOOKUP(_xlfn.SINGLE(B:B),'[1]Pivot ST'!$D:$QP,{6,7,8,9,10,11},0),0)</f>
        <v>0</v>
      </c>
      <c r="W631" s="3"/>
      <c r="X631" s="3"/>
      <c r="Y631" s="3"/>
      <c r="Z631" s="3"/>
      <c r="AA631" s="3"/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1">
        <f t="shared" si="298"/>
        <v>-188</v>
      </c>
      <c r="AH631" s="26">
        <f t="shared" si="299"/>
        <v>0</v>
      </c>
      <c r="AI631" s="26">
        <f t="shared" si="300"/>
        <v>0</v>
      </c>
      <c r="AJ631" s="26">
        <f t="shared" si="301"/>
        <v>0</v>
      </c>
      <c r="AK631" s="26">
        <f t="shared" si="302"/>
        <v>0</v>
      </c>
      <c r="AL631" s="26">
        <f t="shared" si="303"/>
        <v>0</v>
      </c>
      <c r="AM631" s="30">
        <f t="shared" si="279"/>
        <v>0</v>
      </c>
      <c r="AN631" s="30">
        <f t="shared" si="280"/>
        <v>0</v>
      </c>
      <c r="AO631" s="30">
        <f t="shared" si="281"/>
        <v>0</v>
      </c>
      <c r="AP631" s="30">
        <f t="shared" si="282"/>
        <v>0</v>
      </c>
      <c r="AQ631" s="30">
        <f t="shared" si="283"/>
        <v>0</v>
      </c>
      <c r="AR631" s="30">
        <f t="shared" si="284"/>
        <v>0</v>
      </c>
      <c r="AS631" s="22">
        <f t="shared" si="297"/>
        <v>0</v>
      </c>
      <c r="AT631" s="112">
        <f t="shared" si="285"/>
        <v>0</v>
      </c>
      <c r="AU631" s="112">
        <f t="shared" si="286"/>
        <v>0</v>
      </c>
      <c r="AV631" s="112">
        <f t="shared" si="287"/>
        <v>0</v>
      </c>
      <c r="AW631" s="112">
        <f t="shared" si="288"/>
        <v>0</v>
      </c>
      <c r="AX631" s="112">
        <f t="shared" si="289"/>
        <v>0</v>
      </c>
      <c r="AY631" s="112">
        <f t="shared" si="290"/>
        <v>0</v>
      </c>
      <c r="AZ631" s="112">
        <f t="shared" si="291"/>
        <v>0</v>
      </c>
      <c r="BA631" s="112">
        <f t="shared" si="292"/>
        <v>0</v>
      </c>
      <c r="BB631" s="112">
        <f t="shared" si="293"/>
        <v>0</v>
      </c>
      <c r="BC631" s="112">
        <f t="shared" si="294"/>
        <v>0</v>
      </c>
      <c r="BD631" s="112">
        <f t="shared" si="295"/>
        <v>0</v>
      </c>
      <c r="BE631" s="112">
        <f t="shared" si="296"/>
        <v>0</v>
      </c>
      <c r="BG631" s="112"/>
      <c r="BH631" s="184"/>
    </row>
    <row r="632" spans="1:60" x14ac:dyDescent="0.2">
      <c r="A632" t="s">
        <v>56</v>
      </c>
      <c r="B632" t="s">
        <v>1871</v>
      </c>
      <c r="C632" s="2" t="s">
        <v>230</v>
      </c>
      <c r="D632" s="2"/>
      <c r="E632" s="2" t="s">
        <v>232</v>
      </c>
      <c r="F632" s="2" t="s">
        <v>60</v>
      </c>
      <c r="G632" s="2" t="s">
        <v>169</v>
      </c>
      <c r="H632" s="2" t="s">
        <v>175</v>
      </c>
      <c r="I632" s="2" t="s">
        <v>1129</v>
      </c>
      <c r="J632" s="2" t="s">
        <v>3995</v>
      </c>
      <c r="K632" s="3">
        <v>188</v>
      </c>
      <c r="L632" s="25">
        <v>542.5</v>
      </c>
      <c r="M632" s="2" t="s">
        <v>2204</v>
      </c>
      <c r="N632" s="2" t="s">
        <v>66</v>
      </c>
      <c r="O632" s="3">
        <v>0</v>
      </c>
      <c r="P632" s="3">
        <v>0</v>
      </c>
      <c r="Q632" s="21">
        <f>SUMIF('On Orders'!$B:$B,$C632,'On Orders'!E:E)</f>
        <v>0</v>
      </c>
      <c r="R632" s="22">
        <f>SUMIF('On Orders'!$B:$B,$C632,'On Orders'!F:F)</f>
        <v>0</v>
      </c>
      <c r="S632" s="22">
        <f>SUMIF('On Orders'!$B:$B,$C632,'On Orders'!G:G)</f>
        <v>0</v>
      </c>
      <c r="T632" s="22">
        <f>SUMIF('On Orders'!$B:$B,$C632,'On Orders'!H:H)</f>
        <v>0</v>
      </c>
      <c r="U632" s="3">
        <f>IFERROR(VLOOKUP(B:B,'[1]SI vs ST'!$B:$P,15,0),0)</f>
        <v>0</v>
      </c>
      <c r="V632" s="3" cm="1">
        <f t="array" ref="V632">IFERROR(VLOOKUP(_xlfn.SINGLE(B:B),'[1]Pivot ST'!$D:$QP,{6,7,8,9,10,11},0),0)</f>
        <v>0</v>
      </c>
      <c r="W632" s="3"/>
      <c r="X632" s="3"/>
      <c r="Y632" s="3"/>
      <c r="Z632" s="3"/>
      <c r="AA632" s="3"/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1">
        <f t="shared" si="298"/>
        <v>-188</v>
      </c>
      <c r="AH632" s="26">
        <f t="shared" si="299"/>
        <v>0</v>
      </c>
      <c r="AI632" s="26">
        <f t="shared" si="300"/>
        <v>0</v>
      </c>
      <c r="AJ632" s="26">
        <f t="shared" si="301"/>
        <v>0</v>
      </c>
      <c r="AK632" s="26">
        <f t="shared" si="302"/>
        <v>0</v>
      </c>
      <c r="AL632" s="26">
        <f t="shared" si="303"/>
        <v>0</v>
      </c>
      <c r="AM632" s="30">
        <f t="shared" si="279"/>
        <v>0</v>
      </c>
      <c r="AN632" s="30">
        <f t="shared" si="280"/>
        <v>0</v>
      </c>
      <c r="AO632" s="30">
        <f t="shared" si="281"/>
        <v>0</v>
      </c>
      <c r="AP632" s="30">
        <f t="shared" si="282"/>
        <v>0</v>
      </c>
      <c r="AQ632" s="30">
        <f t="shared" si="283"/>
        <v>0</v>
      </c>
      <c r="AR632" s="30">
        <f t="shared" si="284"/>
        <v>0</v>
      </c>
      <c r="AS632" s="22">
        <f t="shared" si="297"/>
        <v>0</v>
      </c>
      <c r="AT632" s="112">
        <f t="shared" si="285"/>
        <v>0</v>
      </c>
      <c r="AU632" s="112">
        <f t="shared" si="286"/>
        <v>0</v>
      </c>
      <c r="AV632" s="112">
        <f t="shared" si="287"/>
        <v>0</v>
      </c>
      <c r="AW632" s="112">
        <f t="shared" si="288"/>
        <v>0</v>
      </c>
      <c r="AX632" s="112">
        <f t="shared" si="289"/>
        <v>0</v>
      </c>
      <c r="AY632" s="112">
        <f t="shared" si="290"/>
        <v>0</v>
      </c>
      <c r="AZ632" s="112">
        <f t="shared" si="291"/>
        <v>0</v>
      </c>
      <c r="BA632" s="112">
        <f t="shared" si="292"/>
        <v>0</v>
      </c>
      <c r="BB632" s="112">
        <f t="shared" si="293"/>
        <v>0</v>
      </c>
      <c r="BC632" s="112">
        <f t="shared" si="294"/>
        <v>0</v>
      </c>
      <c r="BD632" s="112">
        <f t="shared" si="295"/>
        <v>0</v>
      </c>
      <c r="BE632" s="112">
        <f t="shared" si="296"/>
        <v>0</v>
      </c>
      <c r="BG632" s="112"/>
      <c r="BH632" s="184"/>
    </row>
    <row r="633" spans="1:60" x14ac:dyDescent="0.2">
      <c r="A633" t="s">
        <v>56</v>
      </c>
      <c r="B633" t="s">
        <v>1872</v>
      </c>
      <c r="C633" s="2" t="s">
        <v>853</v>
      </c>
      <c r="D633" s="2"/>
      <c r="E633" s="2" t="s">
        <v>855</v>
      </c>
      <c r="F633" s="2" t="s">
        <v>60</v>
      </c>
      <c r="G633" s="2" t="s">
        <v>169</v>
      </c>
      <c r="H633" s="2" t="s">
        <v>175</v>
      </c>
      <c r="I633" s="2" t="s">
        <v>1129</v>
      </c>
      <c r="J633" s="2" t="s">
        <v>3995</v>
      </c>
      <c r="K633" s="3">
        <v>188</v>
      </c>
      <c r="L633" s="25">
        <v>542.5</v>
      </c>
      <c r="M633" s="2" t="s">
        <v>2204</v>
      </c>
      <c r="N633" s="2" t="s">
        <v>66</v>
      </c>
      <c r="O633" s="3">
        <v>0</v>
      </c>
      <c r="P633" s="3">
        <v>0</v>
      </c>
      <c r="Q633" s="21">
        <f>SUMIF('On Orders'!$B:$B,$C633,'On Orders'!E:E)</f>
        <v>0</v>
      </c>
      <c r="R633" s="22">
        <f>SUMIF('On Orders'!$B:$B,$C633,'On Orders'!F:F)</f>
        <v>0</v>
      </c>
      <c r="S633" s="22">
        <f>SUMIF('On Orders'!$B:$B,$C633,'On Orders'!G:G)</f>
        <v>0</v>
      </c>
      <c r="T633" s="22">
        <f>SUMIF('On Orders'!$B:$B,$C633,'On Orders'!H:H)</f>
        <v>0</v>
      </c>
      <c r="U633" s="3">
        <f>IFERROR(VLOOKUP(B:B,'[1]SI vs ST'!$B:$P,15,0),0)</f>
        <v>0</v>
      </c>
      <c r="V633" s="3" cm="1">
        <f t="array" ref="V633">IFERROR(VLOOKUP(_xlfn.SINGLE(B:B),'[1]Pivot ST'!$D:$QP,{6,7,8,9,10,11},0),0)</f>
        <v>0</v>
      </c>
      <c r="W633" s="3"/>
      <c r="X633" s="3"/>
      <c r="Y633" s="3"/>
      <c r="Z633" s="3"/>
      <c r="AA633" s="3"/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1">
        <f t="shared" si="298"/>
        <v>-188</v>
      </c>
      <c r="AH633" s="26">
        <f t="shared" si="299"/>
        <v>0</v>
      </c>
      <c r="AI633" s="26">
        <f t="shared" si="300"/>
        <v>0</v>
      </c>
      <c r="AJ633" s="26">
        <f t="shared" si="301"/>
        <v>0</v>
      </c>
      <c r="AK633" s="26">
        <f t="shared" si="302"/>
        <v>0</v>
      </c>
      <c r="AL633" s="26">
        <f t="shared" si="303"/>
        <v>0</v>
      </c>
      <c r="AM633" s="30">
        <f t="shared" si="279"/>
        <v>0</v>
      </c>
      <c r="AN633" s="30">
        <f t="shared" si="280"/>
        <v>0</v>
      </c>
      <c r="AO633" s="30">
        <f t="shared" si="281"/>
        <v>0</v>
      </c>
      <c r="AP633" s="30">
        <f t="shared" si="282"/>
        <v>0</v>
      </c>
      <c r="AQ633" s="30">
        <f t="shared" si="283"/>
        <v>0</v>
      </c>
      <c r="AR633" s="30">
        <f t="shared" si="284"/>
        <v>0</v>
      </c>
      <c r="AS633" s="22">
        <f t="shared" si="297"/>
        <v>0</v>
      </c>
      <c r="AT633" s="112">
        <f t="shared" si="285"/>
        <v>0</v>
      </c>
      <c r="AU633" s="112">
        <f t="shared" si="286"/>
        <v>0</v>
      </c>
      <c r="AV633" s="112">
        <f t="shared" si="287"/>
        <v>0</v>
      </c>
      <c r="AW633" s="112">
        <f t="shared" si="288"/>
        <v>0</v>
      </c>
      <c r="AX633" s="112">
        <f t="shared" si="289"/>
        <v>0</v>
      </c>
      <c r="AY633" s="112">
        <f t="shared" si="290"/>
        <v>0</v>
      </c>
      <c r="AZ633" s="112">
        <f t="shared" si="291"/>
        <v>0</v>
      </c>
      <c r="BA633" s="112">
        <f t="shared" si="292"/>
        <v>0</v>
      </c>
      <c r="BB633" s="112">
        <f t="shared" si="293"/>
        <v>0</v>
      </c>
      <c r="BC633" s="112">
        <f t="shared" si="294"/>
        <v>0</v>
      </c>
      <c r="BD633" s="112">
        <f t="shared" si="295"/>
        <v>0</v>
      </c>
      <c r="BE633" s="112">
        <f t="shared" si="296"/>
        <v>0</v>
      </c>
      <c r="BG633" s="112"/>
      <c r="BH633" s="184"/>
    </row>
    <row r="634" spans="1:60" x14ac:dyDescent="0.2">
      <c r="A634" t="s">
        <v>56</v>
      </c>
      <c r="B634" t="s">
        <v>1873</v>
      </c>
      <c r="C634" s="2" t="s">
        <v>234</v>
      </c>
      <c r="D634" s="2" t="s">
        <v>235</v>
      </c>
      <c r="E634" s="2" t="s">
        <v>236</v>
      </c>
      <c r="F634" s="2" t="s">
        <v>60</v>
      </c>
      <c r="G634" s="2" t="s">
        <v>169</v>
      </c>
      <c r="H634" s="2" t="s">
        <v>180</v>
      </c>
      <c r="I634" s="2" t="s">
        <v>1129</v>
      </c>
      <c r="J634" s="2" t="s">
        <v>3995</v>
      </c>
      <c r="K634" s="3">
        <v>188</v>
      </c>
      <c r="L634" s="25">
        <v>542.5</v>
      </c>
      <c r="M634" s="2" t="s">
        <v>2204</v>
      </c>
      <c r="N634" s="2" t="s">
        <v>66</v>
      </c>
      <c r="O634" s="3">
        <v>0</v>
      </c>
      <c r="P634" s="3">
        <v>0</v>
      </c>
      <c r="Q634" s="21">
        <f>SUMIF('On Orders'!$B:$B,$C634,'On Orders'!E:E)</f>
        <v>0</v>
      </c>
      <c r="R634" s="22">
        <f>SUMIF('On Orders'!$B:$B,$C634,'On Orders'!F:F)</f>
        <v>0</v>
      </c>
      <c r="S634" s="22">
        <f>SUMIF('On Orders'!$B:$B,$C634,'On Orders'!G:G)</f>
        <v>0</v>
      </c>
      <c r="T634" s="22">
        <f>SUMIF('On Orders'!$B:$B,$C634,'On Orders'!H:H)</f>
        <v>0</v>
      </c>
      <c r="U634" s="3">
        <f>IFERROR(VLOOKUP(B:B,'[1]SI vs ST'!$B:$P,15,0),0)</f>
        <v>0</v>
      </c>
      <c r="V634" s="3" cm="1">
        <f t="array" ref="V634">IFERROR(VLOOKUP(_xlfn.SINGLE(B:B),'[1]Pivot ST'!$D:$QP,{6,7,8,9,10,11},0),0)</f>
        <v>0</v>
      </c>
      <c r="W634" s="3"/>
      <c r="X634" s="3"/>
      <c r="Y634" s="3"/>
      <c r="Z634" s="3"/>
      <c r="AA634" s="3"/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1">
        <f t="shared" si="298"/>
        <v>-188</v>
      </c>
      <c r="AH634" s="26">
        <f t="shared" si="299"/>
        <v>0</v>
      </c>
      <c r="AI634" s="26">
        <f t="shared" si="300"/>
        <v>0</v>
      </c>
      <c r="AJ634" s="26">
        <f t="shared" si="301"/>
        <v>0</v>
      </c>
      <c r="AK634" s="26">
        <f t="shared" si="302"/>
        <v>0</v>
      </c>
      <c r="AL634" s="26">
        <f t="shared" si="303"/>
        <v>0</v>
      </c>
      <c r="AM634" s="30">
        <f t="shared" si="279"/>
        <v>0</v>
      </c>
      <c r="AN634" s="30">
        <f t="shared" si="280"/>
        <v>0</v>
      </c>
      <c r="AO634" s="30">
        <f t="shared" si="281"/>
        <v>0</v>
      </c>
      <c r="AP634" s="30">
        <f t="shared" si="282"/>
        <v>0</v>
      </c>
      <c r="AQ634" s="30">
        <f t="shared" si="283"/>
        <v>0</v>
      </c>
      <c r="AR634" s="30">
        <f t="shared" si="284"/>
        <v>0</v>
      </c>
      <c r="AS634" s="22">
        <f t="shared" si="297"/>
        <v>0</v>
      </c>
      <c r="AT634" s="112">
        <f t="shared" si="285"/>
        <v>0</v>
      </c>
      <c r="AU634" s="112">
        <f t="shared" si="286"/>
        <v>0</v>
      </c>
      <c r="AV634" s="112">
        <f t="shared" si="287"/>
        <v>0</v>
      </c>
      <c r="AW634" s="112">
        <f t="shared" si="288"/>
        <v>0</v>
      </c>
      <c r="AX634" s="112">
        <f t="shared" si="289"/>
        <v>0</v>
      </c>
      <c r="AY634" s="112">
        <f t="shared" si="290"/>
        <v>0</v>
      </c>
      <c r="AZ634" s="112">
        <f t="shared" si="291"/>
        <v>0</v>
      </c>
      <c r="BA634" s="112">
        <f t="shared" si="292"/>
        <v>0</v>
      </c>
      <c r="BB634" s="112">
        <f t="shared" si="293"/>
        <v>0</v>
      </c>
      <c r="BC634" s="112">
        <f t="shared" si="294"/>
        <v>0</v>
      </c>
      <c r="BD634" s="112">
        <f t="shared" si="295"/>
        <v>0</v>
      </c>
      <c r="BE634" s="112">
        <f t="shared" si="296"/>
        <v>0</v>
      </c>
      <c r="BG634" s="112"/>
      <c r="BH634" s="184"/>
    </row>
    <row r="635" spans="1:60" x14ac:dyDescent="0.2">
      <c r="A635" t="s">
        <v>56</v>
      </c>
      <c r="B635" t="s">
        <v>1874</v>
      </c>
      <c r="C635" s="2" t="s">
        <v>876</v>
      </c>
      <c r="D635" s="2"/>
      <c r="E635" s="2" t="s">
        <v>878</v>
      </c>
      <c r="F635" s="2" t="s">
        <v>60</v>
      </c>
      <c r="G635" s="2" t="s">
        <v>169</v>
      </c>
      <c r="H635" s="2" t="s">
        <v>180</v>
      </c>
      <c r="I635" s="2" t="s">
        <v>1129</v>
      </c>
      <c r="J635" s="2" t="s">
        <v>3995</v>
      </c>
      <c r="K635" s="3">
        <v>188</v>
      </c>
      <c r="L635" s="25">
        <v>542.5</v>
      </c>
      <c r="M635" s="2" t="s">
        <v>2204</v>
      </c>
      <c r="N635" s="2" t="s">
        <v>66</v>
      </c>
      <c r="O635" s="3">
        <v>0</v>
      </c>
      <c r="P635" s="3">
        <v>0</v>
      </c>
      <c r="Q635" s="21">
        <f>SUMIF('On Orders'!$B:$B,$C635,'On Orders'!E:E)</f>
        <v>0</v>
      </c>
      <c r="R635" s="22">
        <f>SUMIF('On Orders'!$B:$B,$C635,'On Orders'!F:F)</f>
        <v>0</v>
      </c>
      <c r="S635" s="22">
        <f>SUMIF('On Orders'!$B:$B,$C635,'On Orders'!G:G)</f>
        <v>0</v>
      </c>
      <c r="T635" s="22">
        <f>SUMIF('On Orders'!$B:$B,$C635,'On Orders'!H:H)</f>
        <v>0</v>
      </c>
      <c r="U635" s="3">
        <f>IFERROR(VLOOKUP(B:B,'[1]SI vs ST'!$B:$P,15,0),0)</f>
        <v>0</v>
      </c>
      <c r="V635" s="3" cm="1">
        <f t="array" ref="V635">IFERROR(VLOOKUP(_xlfn.SINGLE(B:B),'[1]Pivot ST'!$D:$QP,{6,7,8,9,10,11},0),0)</f>
        <v>0</v>
      </c>
      <c r="W635" s="3"/>
      <c r="X635" s="3"/>
      <c r="Y635" s="3"/>
      <c r="Z635" s="3"/>
      <c r="AA635" s="3"/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1">
        <f t="shared" si="298"/>
        <v>-188</v>
      </c>
      <c r="AH635" s="26">
        <f t="shared" si="299"/>
        <v>0</v>
      </c>
      <c r="AI635" s="26">
        <f t="shared" si="300"/>
        <v>0</v>
      </c>
      <c r="AJ635" s="26">
        <f t="shared" si="301"/>
        <v>0</v>
      </c>
      <c r="AK635" s="26">
        <f t="shared" si="302"/>
        <v>0</v>
      </c>
      <c r="AL635" s="26">
        <f t="shared" si="303"/>
        <v>0</v>
      </c>
      <c r="AM635" s="30">
        <f t="shared" ref="AM635:AM698" si="304">IF($M635="Descontinuado",0,IF($G635="iPhone 18",AA635,MAX(0,-AG635)))</f>
        <v>0</v>
      </c>
      <c r="AN635" s="30">
        <f t="shared" ref="AN635:AN698" si="305">IF($M635="Descontinuado",0,IF($G635="iPhone 18",AB635,MAX(0,-AH635)))</f>
        <v>0</v>
      </c>
      <c r="AO635" s="30">
        <f t="shared" ref="AO635:AO698" si="306">IF($M635="Descontinuado",0,IF($G635="iPhone 18",AC635,MAX(0,-AI635)))</f>
        <v>0</v>
      </c>
      <c r="AP635" s="30">
        <f t="shared" ref="AP635:AP698" si="307">IF($M635="Descontinuado",0,IF($G635="iPhone 18",AD635,MAX(0,-AJ635)))</f>
        <v>0</v>
      </c>
      <c r="AQ635" s="30">
        <f t="shared" ref="AQ635:AQ698" si="308">IF($M635="Descontinuado",0,IF($G635="iPhone 18",AE635,MAX(0,-AK635)))</f>
        <v>0</v>
      </c>
      <c r="AR635" s="30">
        <f t="shared" ref="AR635:AR698" si="309">IF($M635="Descontinuado",0,IF($G635="iPhone 18",AF635,MAX(0,-AL635)))</f>
        <v>0</v>
      </c>
      <c r="AS635" s="22">
        <f t="shared" si="297"/>
        <v>0</v>
      </c>
      <c r="AT635" s="112">
        <f t="shared" si="285"/>
        <v>0</v>
      </c>
      <c r="AU635" s="112">
        <f t="shared" si="286"/>
        <v>0</v>
      </c>
      <c r="AV635" s="112">
        <f t="shared" si="287"/>
        <v>0</v>
      </c>
      <c r="AW635" s="112">
        <f t="shared" si="288"/>
        <v>0</v>
      </c>
      <c r="AX635" s="112">
        <f t="shared" si="289"/>
        <v>0</v>
      </c>
      <c r="AY635" s="112">
        <f t="shared" si="290"/>
        <v>0</v>
      </c>
      <c r="AZ635" s="112">
        <f t="shared" si="291"/>
        <v>0</v>
      </c>
      <c r="BA635" s="112">
        <f t="shared" si="292"/>
        <v>0</v>
      </c>
      <c r="BB635" s="112">
        <f t="shared" si="293"/>
        <v>0</v>
      </c>
      <c r="BC635" s="112">
        <f t="shared" si="294"/>
        <v>0</v>
      </c>
      <c r="BD635" s="112">
        <f t="shared" si="295"/>
        <v>0</v>
      </c>
      <c r="BE635" s="112">
        <f t="shared" si="296"/>
        <v>0</v>
      </c>
      <c r="BG635" s="112"/>
      <c r="BH635" s="184"/>
    </row>
    <row r="636" spans="1:60" x14ac:dyDescent="0.2">
      <c r="A636" t="s">
        <v>56</v>
      </c>
      <c r="B636" t="s">
        <v>1875</v>
      </c>
      <c r="C636" s="2" t="s">
        <v>901</v>
      </c>
      <c r="D636" s="2" t="s">
        <v>902</v>
      </c>
      <c r="E636" s="2" t="s">
        <v>903</v>
      </c>
      <c r="F636" s="2" t="s">
        <v>60</v>
      </c>
      <c r="G636" s="2" t="s">
        <v>79</v>
      </c>
      <c r="H636" s="2" t="s">
        <v>185</v>
      </c>
      <c r="I636" s="2" t="s">
        <v>1129</v>
      </c>
      <c r="J636" s="2" t="s">
        <v>3995</v>
      </c>
      <c r="K636" s="3">
        <v>188</v>
      </c>
      <c r="L636" s="25">
        <v>460.75</v>
      </c>
      <c r="M636" s="2" t="s">
        <v>2204</v>
      </c>
      <c r="N636" s="2" t="s">
        <v>66</v>
      </c>
      <c r="O636" s="3">
        <v>6</v>
      </c>
      <c r="P636" s="3">
        <v>296</v>
      </c>
      <c r="Q636" s="21">
        <f>SUMIF('On Orders'!$B:$B,$C636,'On Orders'!E:E)</f>
        <v>0</v>
      </c>
      <c r="R636" s="22">
        <f>SUMIF('On Orders'!$B:$B,$C636,'On Orders'!F:F)</f>
        <v>0</v>
      </c>
      <c r="S636" s="22">
        <f>SUMIF('On Orders'!$B:$B,$C636,'On Orders'!G:G)</f>
        <v>0</v>
      </c>
      <c r="T636" s="22">
        <f>SUMIF('On Orders'!$B:$B,$C636,'On Orders'!H:H)</f>
        <v>0</v>
      </c>
      <c r="U636" s="3">
        <f>IFERROR(VLOOKUP(B:B,'[1]SI vs ST'!$B:$P,15,0),0)</f>
        <v>3</v>
      </c>
      <c r="V636" s="3" cm="1">
        <f t="array" ref="V636:AA636">IFERROR(VLOOKUP(_xlfn.SINGLE(B:B),'[1]Pivot ST'!$D:$QP,{6,7,8,9,10,11},0),0)</f>
        <v>0</v>
      </c>
      <c r="W636" s="3">
        <v>0</v>
      </c>
      <c r="X636" s="3">
        <v>0</v>
      </c>
      <c r="Y636" s="3">
        <v>0</v>
      </c>
      <c r="Z636" s="3">
        <v>0</v>
      </c>
      <c r="AA636" s="3">
        <v>1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1">
        <f t="shared" si="298"/>
        <v>113</v>
      </c>
      <c r="AH636" s="26">
        <f t="shared" si="299"/>
        <v>113</v>
      </c>
      <c r="AI636" s="26">
        <f t="shared" si="300"/>
        <v>113</v>
      </c>
      <c r="AJ636" s="26">
        <f t="shared" si="301"/>
        <v>113</v>
      </c>
      <c r="AK636" s="26">
        <f t="shared" si="302"/>
        <v>113</v>
      </c>
      <c r="AL636" s="26">
        <f t="shared" si="303"/>
        <v>113</v>
      </c>
      <c r="AM636" s="30">
        <f t="shared" si="304"/>
        <v>0</v>
      </c>
      <c r="AN636" s="30">
        <f t="shared" si="305"/>
        <v>0</v>
      </c>
      <c r="AO636" s="30">
        <f t="shared" si="306"/>
        <v>0</v>
      </c>
      <c r="AP636" s="30">
        <f t="shared" si="307"/>
        <v>0</v>
      </c>
      <c r="AQ636" s="30">
        <f t="shared" si="308"/>
        <v>0</v>
      </c>
      <c r="AR636" s="30">
        <f t="shared" si="309"/>
        <v>0</v>
      </c>
      <c r="AS636" s="22">
        <f t="shared" si="297"/>
        <v>0</v>
      </c>
      <c r="AT636" s="112">
        <f t="shared" si="285"/>
        <v>1382.25</v>
      </c>
      <c r="AU636" s="112">
        <f t="shared" si="286"/>
        <v>0</v>
      </c>
      <c r="AV636" s="112">
        <f t="shared" si="287"/>
        <v>0</v>
      </c>
      <c r="AW636" s="112">
        <f t="shared" si="288"/>
        <v>0</v>
      </c>
      <c r="AX636" s="112">
        <f t="shared" si="289"/>
        <v>0</v>
      </c>
      <c r="AY636" s="112">
        <f t="shared" si="290"/>
        <v>0</v>
      </c>
      <c r="AZ636" s="112">
        <f t="shared" si="291"/>
        <v>460.75</v>
      </c>
      <c r="BA636" s="112">
        <f t="shared" si="292"/>
        <v>0</v>
      </c>
      <c r="BB636" s="112">
        <f t="shared" si="293"/>
        <v>0</v>
      </c>
      <c r="BC636" s="112">
        <f t="shared" si="294"/>
        <v>0</v>
      </c>
      <c r="BD636" s="112">
        <f t="shared" si="295"/>
        <v>0</v>
      </c>
      <c r="BE636" s="112">
        <f t="shared" si="296"/>
        <v>0</v>
      </c>
      <c r="BG636" s="112"/>
      <c r="BH636" s="184"/>
    </row>
    <row r="637" spans="1:60" x14ac:dyDescent="0.2">
      <c r="A637" t="s">
        <v>56</v>
      </c>
      <c r="B637" t="s">
        <v>1876</v>
      </c>
      <c r="C637" s="2" t="s">
        <v>238</v>
      </c>
      <c r="D637" s="2" t="s">
        <v>239</v>
      </c>
      <c r="E637" s="2" t="s">
        <v>240</v>
      </c>
      <c r="F637" s="2" t="s">
        <v>60</v>
      </c>
      <c r="G637" s="2" t="s">
        <v>79</v>
      </c>
      <c r="H637" s="2" t="s">
        <v>185</v>
      </c>
      <c r="I637" s="2" t="s">
        <v>1129</v>
      </c>
      <c r="J637" s="2" t="s">
        <v>3995</v>
      </c>
      <c r="K637" s="3">
        <v>188</v>
      </c>
      <c r="L637" s="25">
        <v>276.26</v>
      </c>
      <c r="M637" s="2" t="s">
        <v>2204</v>
      </c>
      <c r="N637" s="2" t="s">
        <v>66</v>
      </c>
      <c r="O637" s="3">
        <v>0</v>
      </c>
      <c r="P637" s="3">
        <v>0</v>
      </c>
      <c r="Q637" s="21">
        <f>SUMIF('On Orders'!$B:$B,$C637,'On Orders'!E:E)</f>
        <v>0</v>
      </c>
      <c r="R637" s="22">
        <f>SUMIF('On Orders'!$B:$B,$C637,'On Orders'!F:F)</f>
        <v>0</v>
      </c>
      <c r="S637" s="22">
        <f>SUMIF('On Orders'!$B:$B,$C637,'On Orders'!G:G)</f>
        <v>0</v>
      </c>
      <c r="T637" s="22">
        <f>SUMIF('On Orders'!$B:$B,$C637,'On Orders'!H:H)</f>
        <v>0</v>
      </c>
      <c r="U637" s="3">
        <f>IFERROR(VLOOKUP(B:B,'[1]SI vs ST'!$B:$P,15,0),0)</f>
        <v>2</v>
      </c>
      <c r="V637" s="3" cm="1">
        <f t="array" ref="V637:AA637">IFERROR(VLOOKUP(_xlfn.SINGLE(B:B),'[1]Pivot ST'!$D:$QP,{6,7,8,9,10,11},0),0)</f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1">
        <f t="shared" si="298"/>
        <v>-188</v>
      </c>
      <c r="AH637" s="26">
        <f t="shared" si="299"/>
        <v>0</v>
      </c>
      <c r="AI637" s="26">
        <f t="shared" si="300"/>
        <v>0</v>
      </c>
      <c r="AJ637" s="26">
        <f t="shared" si="301"/>
        <v>0</v>
      </c>
      <c r="AK637" s="26">
        <f t="shared" si="302"/>
        <v>0</v>
      </c>
      <c r="AL637" s="26">
        <f t="shared" si="303"/>
        <v>0</v>
      </c>
      <c r="AM637" s="30">
        <f t="shared" si="304"/>
        <v>0</v>
      </c>
      <c r="AN637" s="30">
        <f t="shared" si="305"/>
        <v>0</v>
      </c>
      <c r="AO637" s="30">
        <f t="shared" si="306"/>
        <v>0</v>
      </c>
      <c r="AP637" s="30">
        <f t="shared" si="307"/>
        <v>0</v>
      </c>
      <c r="AQ637" s="30">
        <f t="shared" si="308"/>
        <v>0</v>
      </c>
      <c r="AR637" s="30">
        <f t="shared" si="309"/>
        <v>0</v>
      </c>
      <c r="AS637" s="22">
        <f t="shared" si="297"/>
        <v>0</v>
      </c>
      <c r="AT637" s="112">
        <f t="shared" si="285"/>
        <v>552.52</v>
      </c>
      <c r="AU637" s="112">
        <f t="shared" si="286"/>
        <v>276.26</v>
      </c>
      <c r="AV637" s="112">
        <f t="shared" si="287"/>
        <v>0</v>
      </c>
      <c r="AW637" s="112">
        <f t="shared" si="288"/>
        <v>0</v>
      </c>
      <c r="AX637" s="112">
        <f t="shared" si="289"/>
        <v>0</v>
      </c>
      <c r="AY637" s="112">
        <f t="shared" si="290"/>
        <v>0</v>
      </c>
      <c r="AZ637" s="112">
        <f t="shared" si="291"/>
        <v>0</v>
      </c>
      <c r="BA637" s="112">
        <f t="shared" si="292"/>
        <v>0</v>
      </c>
      <c r="BB637" s="112">
        <f t="shared" si="293"/>
        <v>0</v>
      </c>
      <c r="BC637" s="112">
        <f t="shared" si="294"/>
        <v>0</v>
      </c>
      <c r="BD637" s="112">
        <f t="shared" si="295"/>
        <v>0</v>
      </c>
      <c r="BE637" s="112">
        <f t="shared" si="296"/>
        <v>0</v>
      </c>
      <c r="BG637" s="112"/>
      <c r="BH637" s="184"/>
    </row>
    <row r="638" spans="1:60" x14ac:dyDescent="0.2">
      <c r="A638" t="s">
        <v>56</v>
      </c>
      <c r="B638" t="s">
        <v>1877</v>
      </c>
      <c r="C638" s="2" t="s">
        <v>242</v>
      </c>
      <c r="D638" s="2" t="s">
        <v>243</v>
      </c>
      <c r="E638" s="2" t="s">
        <v>244</v>
      </c>
      <c r="F638" s="2" t="s">
        <v>60</v>
      </c>
      <c r="G638" s="2" t="s">
        <v>79</v>
      </c>
      <c r="H638" s="2" t="s">
        <v>245</v>
      </c>
      <c r="I638" s="2" t="s">
        <v>1129</v>
      </c>
      <c r="J638" s="2" t="s">
        <v>3995</v>
      </c>
      <c r="K638" s="3">
        <v>188</v>
      </c>
      <c r="L638" s="25">
        <v>460.75</v>
      </c>
      <c r="M638" s="2" t="s">
        <v>2204</v>
      </c>
      <c r="N638" s="2" t="s">
        <v>66</v>
      </c>
      <c r="O638" s="3">
        <v>38</v>
      </c>
      <c r="P638" s="3">
        <v>1300</v>
      </c>
      <c r="Q638" s="21">
        <f>SUMIF('On Orders'!$B:$B,$C638,'On Orders'!E:E)</f>
        <v>0</v>
      </c>
      <c r="R638" s="22">
        <f>SUMIF('On Orders'!$B:$B,$C638,'On Orders'!F:F)</f>
        <v>0</v>
      </c>
      <c r="S638" s="22">
        <f>SUMIF('On Orders'!$B:$B,$C638,'On Orders'!G:G)</f>
        <v>0</v>
      </c>
      <c r="T638" s="22">
        <f>SUMIF('On Orders'!$B:$B,$C638,'On Orders'!H:H)</f>
        <v>0</v>
      </c>
      <c r="U638" s="3">
        <f>IFERROR(VLOOKUP(B:B,'[1]SI vs ST'!$B:$P,15,0),0)</f>
        <v>1</v>
      </c>
      <c r="V638" s="3" cm="1">
        <f t="array" ref="V638:AA638">IFERROR(VLOOKUP(_xlfn.SINGLE(B:B),'[1]Pivot ST'!$D:$QP,{6,7,8,9,10,11},0),0)</f>
        <v>0</v>
      </c>
      <c r="W638" s="3">
        <v>1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1">
        <f t="shared" si="298"/>
        <v>1150</v>
      </c>
      <c r="AH638" s="26">
        <f t="shared" si="299"/>
        <v>1150</v>
      </c>
      <c r="AI638" s="26">
        <f t="shared" si="300"/>
        <v>1150</v>
      </c>
      <c r="AJ638" s="26">
        <f t="shared" si="301"/>
        <v>1150</v>
      </c>
      <c r="AK638" s="26">
        <f t="shared" si="302"/>
        <v>1150</v>
      </c>
      <c r="AL638" s="26">
        <f t="shared" si="303"/>
        <v>1150</v>
      </c>
      <c r="AM638" s="30">
        <f t="shared" si="304"/>
        <v>0</v>
      </c>
      <c r="AN638" s="30">
        <f t="shared" si="305"/>
        <v>0</v>
      </c>
      <c r="AO638" s="30">
        <f t="shared" si="306"/>
        <v>0</v>
      </c>
      <c r="AP638" s="30">
        <f t="shared" si="307"/>
        <v>0</v>
      </c>
      <c r="AQ638" s="30">
        <f t="shared" si="308"/>
        <v>0</v>
      </c>
      <c r="AR638" s="30">
        <f t="shared" si="309"/>
        <v>0</v>
      </c>
      <c r="AS638" s="22">
        <f t="shared" si="297"/>
        <v>0</v>
      </c>
      <c r="AT638" s="112">
        <f t="shared" si="285"/>
        <v>460.75</v>
      </c>
      <c r="AU638" s="112">
        <f t="shared" si="286"/>
        <v>0</v>
      </c>
      <c r="AV638" s="112">
        <f t="shared" si="287"/>
        <v>460.75</v>
      </c>
      <c r="AW638" s="112">
        <f t="shared" si="288"/>
        <v>0</v>
      </c>
      <c r="AX638" s="112">
        <f t="shared" si="289"/>
        <v>0</v>
      </c>
      <c r="AY638" s="112">
        <f t="shared" si="290"/>
        <v>0</v>
      </c>
      <c r="AZ638" s="112">
        <f t="shared" si="291"/>
        <v>0</v>
      </c>
      <c r="BA638" s="112">
        <f t="shared" si="292"/>
        <v>0</v>
      </c>
      <c r="BB638" s="112">
        <f t="shared" si="293"/>
        <v>0</v>
      </c>
      <c r="BC638" s="112">
        <f t="shared" si="294"/>
        <v>0</v>
      </c>
      <c r="BD638" s="112">
        <f t="shared" si="295"/>
        <v>0</v>
      </c>
      <c r="BE638" s="112">
        <f t="shared" si="296"/>
        <v>0</v>
      </c>
      <c r="BG638" s="112"/>
      <c r="BH638" s="184"/>
    </row>
    <row r="639" spans="1:60" x14ac:dyDescent="0.2">
      <c r="A639" t="s">
        <v>56</v>
      </c>
      <c r="B639" t="s">
        <v>1878</v>
      </c>
      <c r="C639" s="2" t="s">
        <v>247</v>
      </c>
      <c r="D639" s="2" t="s">
        <v>248</v>
      </c>
      <c r="E639" s="2" t="s">
        <v>249</v>
      </c>
      <c r="F639" s="2" t="s">
        <v>60</v>
      </c>
      <c r="G639" s="2" t="s">
        <v>79</v>
      </c>
      <c r="H639" s="2" t="s">
        <v>245</v>
      </c>
      <c r="I639" s="2" t="s">
        <v>1129</v>
      </c>
      <c r="J639" s="2" t="s">
        <v>3995</v>
      </c>
      <c r="K639" s="3">
        <v>188</v>
      </c>
      <c r="L639" s="25">
        <v>460.75</v>
      </c>
      <c r="M639" s="2" t="s">
        <v>2204</v>
      </c>
      <c r="N639" s="2" t="s">
        <v>66</v>
      </c>
      <c r="O639" s="3">
        <v>32</v>
      </c>
      <c r="P639" s="3">
        <v>671</v>
      </c>
      <c r="Q639" s="21">
        <f>SUMIF('On Orders'!$B:$B,$C639,'On Orders'!E:E)</f>
        <v>0</v>
      </c>
      <c r="R639" s="22">
        <f>SUMIF('On Orders'!$B:$B,$C639,'On Orders'!F:F)</f>
        <v>0</v>
      </c>
      <c r="S639" s="22">
        <f>SUMIF('On Orders'!$B:$B,$C639,'On Orders'!G:G)</f>
        <v>0</v>
      </c>
      <c r="T639" s="22">
        <f>SUMIF('On Orders'!$B:$B,$C639,'On Orders'!H:H)</f>
        <v>0</v>
      </c>
      <c r="U639" s="3">
        <f>IFERROR(VLOOKUP(B:B,'[1]SI vs ST'!$B:$P,15,0),0)</f>
        <v>3</v>
      </c>
      <c r="V639" s="3" cm="1">
        <f t="array" ref="V639:AA639">IFERROR(VLOOKUP(_xlfn.SINGLE(B:B),'[1]Pivot ST'!$D:$QP,{6,7,8,9,10,11},0),0)</f>
        <v>1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1">
        <f t="shared" si="298"/>
        <v>515</v>
      </c>
      <c r="AH639" s="26">
        <f t="shared" si="299"/>
        <v>515</v>
      </c>
      <c r="AI639" s="26">
        <f t="shared" si="300"/>
        <v>515</v>
      </c>
      <c r="AJ639" s="26">
        <f t="shared" si="301"/>
        <v>515</v>
      </c>
      <c r="AK639" s="26">
        <f t="shared" si="302"/>
        <v>515</v>
      </c>
      <c r="AL639" s="26">
        <f t="shared" si="303"/>
        <v>515</v>
      </c>
      <c r="AM639" s="30">
        <f t="shared" si="304"/>
        <v>0</v>
      </c>
      <c r="AN639" s="30">
        <f t="shared" si="305"/>
        <v>0</v>
      </c>
      <c r="AO639" s="30">
        <f t="shared" si="306"/>
        <v>0</v>
      </c>
      <c r="AP639" s="30">
        <f t="shared" si="307"/>
        <v>0</v>
      </c>
      <c r="AQ639" s="30">
        <f t="shared" si="308"/>
        <v>0</v>
      </c>
      <c r="AR639" s="30">
        <f t="shared" si="309"/>
        <v>0</v>
      </c>
      <c r="AS639" s="22">
        <f t="shared" si="297"/>
        <v>0</v>
      </c>
      <c r="AT639" s="112">
        <f t="shared" si="285"/>
        <v>1382.25</v>
      </c>
      <c r="AU639" s="112">
        <f t="shared" si="286"/>
        <v>460.75</v>
      </c>
      <c r="AV639" s="112">
        <f t="shared" si="287"/>
        <v>0</v>
      </c>
      <c r="AW639" s="112">
        <f t="shared" si="288"/>
        <v>0</v>
      </c>
      <c r="AX639" s="112">
        <f t="shared" si="289"/>
        <v>0</v>
      </c>
      <c r="AY639" s="112">
        <f t="shared" si="290"/>
        <v>0</v>
      </c>
      <c r="AZ639" s="112">
        <f t="shared" si="291"/>
        <v>0</v>
      </c>
      <c r="BA639" s="112">
        <f t="shared" si="292"/>
        <v>0</v>
      </c>
      <c r="BB639" s="112">
        <f t="shared" si="293"/>
        <v>0</v>
      </c>
      <c r="BC639" s="112">
        <f t="shared" si="294"/>
        <v>0</v>
      </c>
      <c r="BD639" s="112">
        <f t="shared" si="295"/>
        <v>0</v>
      </c>
      <c r="BE639" s="112">
        <f t="shared" si="296"/>
        <v>0</v>
      </c>
      <c r="BG639" s="112"/>
      <c r="BH639" s="184"/>
    </row>
    <row r="640" spans="1:60" x14ac:dyDescent="0.2">
      <c r="A640" t="s">
        <v>56</v>
      </c>
      <c r="B640" t="s">
        <v>1879</v>
      </c>
      <c r="C640" s="2" t="s">
        <v>904</v>
      </c>
      <c r="D640" s="2" t="s">
        <v>905</v>
      </c>
      <c r="E640" s="2" t="s">
        <v>906</v>
      </c>
      <c r="F640" s="2" t="s">
        <v>60</v>
      </c>
      <c r="G640" s="2" t="s">
        <v>79</v>
      </c>
      <c r="H640" s="2" t="s">
        <v>245</v>
      </c>
      <c r="I640" s="2" t="s">
        <v>1129</v>
      </c>
      <c r="J640" s="2" t="s">
        <v>3995</v>
      </c>
      <c r="K640" s="3">
        <v>188</v>
      </c>
      <c r="L640" s="25">
        <v>460.75</v>
      </c>
      <c r="M640" s="2" t="s">
        <v>2204</v>
      </c>
      <c r="N640" s="2" t="s">
        <v>66</v>
      </c>
      <c r="O640" s="3">
        <v>42</v>
      </c>
      <c r="P640" s="3">
        <v>587</v>
      </c>
      <c r="Q640" s="21">
        <f>SUMIF('On Orders'!$B:$B,$C640,'On Orders'!E:E)</f>
        <v>0</v>
      </c>
      <c r="R640" s="22">
        <f>SUMIF('On Orders'!$B:$B,$C640,'On Orders'!F:F)</f>
        <v>0</v>
      </c>
      <c r="S640" s="22">
        <f>SUMIF('On Orders'!$B:$B,$C640,'On Orders'!G:G)</f>
        <v>0</v>
      </c>
      <c r="T640" s="22">
        <f>SUMIF('On Orders'!$B:$B,$C640,'On Orders'!H:H)</f>
        <v>0</v>
      </c>
      <c r="U640" s="3">
        <f>IFERROR(VLOOKUP(B:B,'[1]SI vs ST'!$B:$P,15,0),0)</f>
        <v>1</v>
      </c>
      <c r="V640" s="3" cm="1">
        <f t="array" ref="V640">IFERROR(VLOOKUP(_xlfn.SINGLE(B:B),'[1]Pivot ST'!$D:$QP,{6,7,8,9,10,11},0),0)</f>
        <v>0</v>
      </c>
      <c r="W640" s="3"/>
      <c r="X640" s="3"/>
      <c r="Y640" s="3"/>
      <c r="Z640" s="3"/>
      <c r="AA640" s="3"/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1">
        <f t="shared" si="298"/>
        <v>441</v>
      </c>
      <c r="AH640" s="26">
        <f t="shared" si="299"/>
        <v>441</v>
      </c>
      <c r="AI640" s="26">
        <f t="shared" si="300"/>
        <v>441</v>
      </c>
      <c r="AJ640" s="26">
        <f t="shared" si="301"/>
        <v>441</v>
      </c>
      <c r="AK640" s="26">
        <f t="shared" si="302"/>
        <v>441</v>
      </c>
      <c r="AL640" s="26">
        <f t="shared" si="303"/>
        <v>441</v>
      </c>
      <c r="AM640" s="30">
        <f t="shared" si="304"/>
        <v>0</v>
      </c>
      <c r="AN640" s="30">
        <f t="shared" si="305"/>
        <v>0</v>
      </c>
      <c r="AO640" s="30">
        <f t="shared" si="306"/>
        <v>0</v>
      </c>
      <c r="AP640" s="30">
        <f t="shared" si="307"/>
        <v>0</v>
      </c>
      <c r="AQ640" s="30">
        <f t="shared" si="308"/>
        <v>0</v>
      </c>
      <c r="AR640" s="30">
        <f t="shared" si="309"/>
        <v>0</v>
      </c>
      <c r="AS640" s="22">
        <f t="shared" si="297"/>
        <v>0</v>
      </c>
      <c r="AT640" s="112">
        <f t="shared" si="285"/>
        <v>460.75</v>
      </c>
      <c r="AU640" s="112">
        <f t="shared" si="286"/>
        <v>0</v>
      </c>
      <c r="AV640" s="112">
        <f t="shared" si="287"/>
        <v>0</v>
      </c>
      <c r="AW640" s="112">
        <f t="shared" si="288"/>
        <v>0</v>
      </c>
      <c r="AX640" s="112">
        <f t="shared" si="289"/>
        <v>0</v>
      </c>
      <c r="AY640" s="112">
        <f t="shared" si="290"/>
        <v>0</v>
      </c>
      <c r="AZ640" s="112">
        <f t="shared" si="291"/>
        <v>0</v>
      </c>
      <c r="BA640" s="112">
        <f t="shared" si="292"/>
        <v>0</v>
      </c>
      <c r="BB640" s="112">
        <f t="shared" si="293"/>
        <v>0</v>
      </c>
      <c r="BC640" s="112">
        <f t="shared" si="294"/>
        <v>0</v>
      </c>
      <c r="BD640" s="112">
        <f t="shared" si="295"/>
        <v>0</v>
      </c>
      <c r="BE640" s="112">
        <f t="shared" si="296"/>
        <v>0</v>
      </c>
      <c r="BG640" s="112"/>
      <c r="BH640" s="184"/>
    </row>
    <row r="641" spans="1:60" x14ac:dyDescent="0.2">
      <c r="A641" t="s">
        <v>56</v>
      </c>
      <c r="B641" t="s">
        <v>1880</v>
      </c>
      <c r="C641" s="2" t="s">
        <v>907</v>
      </c>
      <c r="D641" s="2" t="s">
        <v>908</v>
      </c>
      <c r="E641" s="2" t="s">
        <v>909</v>
      </c>
      <c r="F641" s="2" t="s">
        <v>60</v>
      </c>
      <c r="G641" s="2" t="s">
        <v>79</v>
      </c>
      <c r="H641" s="2" t="s">
        <v>245</v>
      </c>
      <c r="I641" s="2" t="s">
        <v>1129</v>
      </c>
      <c r="J641" s="2" t="s">
        <v>3995</v>
      </c>
      <c r="K641" s="3">
        <v>188</v>
      </c>
      <c r="L641" s="25">
        <v>460.75</v>
      </c>
      <c r="M641" s="2" t="s">
        <v>2204</v>
      </c>
      <c r="N641" s="2" t="s">
        <v>66</v>
      </c>
      <c r="O641" s="3">
        <v>34</v>
      </c>
      <c r="P641" s="3">
        <v>203</v>
      </c>
      <c r="Q641" s="21">
        <f>SUMIF('On Orders'!$B:$B,$C641,'On Orders'!E:E)</f>
        <v>0</v>
      </c>
      <c r="R641" s="22">
        <f>SUMIF('On Orders'!$B:$B,$C641,'On Orders'!F:F)</f>
        <v>0</v>
      </c>
      <c r="S641" s="22">
        <f>SUMIF('On Orders'!$B:$B,$C641,'On Orders'!G:G)</f>
        <v>0</v>
      </c>
      <c r="T641" s="22">
        <f>SUMIF('On Orders'!$B:$B,$C641,'On Orders'!H:H)</f>
        <v>0</v>
      </c>
      <c r="U641" s="3">
        <f>IFERROR(VLOOKUP(B:B,'[1]SI vs ST'!$B:$P,15,0),0)</f>
        <v>2</v>
      </c>
      <c r="V641" s="3" cm="1">
        <f t="array" ref="V641">IFERROR(VLOOKUP(_xlfn.SINGLE(B:B),'[1]Pivot ST'!$D:$QP,{6,7,8,9,10,11},0),0)</f>
        <v>0</v>
      </c>
      <c r="W641" s="3"/>
      <c r="X641" s="3"/>
      <c r="Y641" s="3"/>
      <c r="Z641" s="3"/>
      <c r="AA641" s="3"/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1">
        <f t="shared" si="298"/>
        <v>49</v>
      </c>
      <c r="AH641" s="26">
        <f t="shared" si="299"/>
        <v>49</v>
      </c>
      <c r="AI641" s="26">
        <f t="shared" si="300"/>
        <v>49</v>
      </c>
      <c r="AJ641" s="26">
        <f t="shared" si="301"/>
        <v>49</v>
      </c>
      <c r="AK641" s="26">
        <f t="shared" si="302"/>
        <v>49</v>
      </c>
      <c r="AL641" s="26">
        <f t="shared" si="303"/>
        <v>49</v>
      </c>
      <c r="AM641" s="30">
        <f t="shared" si="304"/>
        <v>0</v>
      </c>
      <c r="AN641" s="30">
        <f t="shared" si="305"/>
        <v>0</v>
      </c>
      <c r="AO641" s="30">
        <f t="shared" si="306"/>
        <v>0</v>
      </c>
      <c r="AP641" s="30">
        <f t="shared" si="307"/>
        <v>0</v>
      </c>
      <c r="AQ641" s="30">
        <f t="shared" si="308"/>
        <v>0</v>
      </c>
      <c r="AR641" s="30">
        <f t="shared" si="309"/>
        <v>0</v>
      </c>
      <c r="AS641" s="22">
        <f t="shared" si="297"/>
        <v>0</v>
      </c>
      <c r="AT641" s="112">
        <f t="shared" si="285"/>
        <v>921.5</v>
      </c>
      <c r="AU641" s="112">
        <f t="shared" si="286"/>
        <v>0</v>
      </c>
      <c r="AV641" s="112">
        <f t="shared" si="287"/>
        <v>0</v>
      </c>
      <c r="AW641" s="112">
        <f t="shared" si="288"/>
        <v>0</v>
      </c>
      <c r="AX641" s="112">
        <f t="shared" si="289"/>
        <v>0</v>
      </c>
      <c r="AY641" s="112">
        <f t="shared" si="290"/>
        <v>0</v>
      </c>
      <c r="AZ641" s="112">
        <f t="shared" si="291"/>
        <v>0</v>
      </c>
      <c r="BA641" s="112">
        <f t="shared" si="292"/>
        <v>0</v>
      </c>
      <c r="BB641" s="112">
        <f t="shared" si="293"/>
        <v>0</v>
      </c>
      <c r="BC641" s="112">
        <f t="shared" si="294"/>
        <v>0</v>
      </c>
      <c r="BD641" s="112">
        <f t="shared" si="295"/>
        <v>0</v>
      </c>
      <c r="BE641" s="112">
        <f t="shared" si="296"/>
        <v>0</v>
      </c>
      <c r="BG641" s="112"/>
      <c r="BH641" s="184"/>
    </row>
    <row r="642" spans="1:60" x14ac:dyDescent="0.2">
      <c r="A642" t="s">
        <v>56</v>
      </c>
      <c r="B642" t="s">
        <v>1881</v>
      </c>
      <c r="C642" s="2" t="s">
        <v>1882</v>
      </c>
      <c r="D642" s="2" t="s">
        <v>1883</v>
      </c>
      <c r="E642" s="2" t="s">
        <v>1884</v>
      </c>
      <c r="F642" s="2" t="s">
        <v>60</v>
      </c>
      <c r="G642" s="2" t="s">
        <v>79</v>
      </c>
      <c r="H642" s="2" t="s">
        <v>245</v>
      </c>
      <c r="I642" s="2" t="s">
        <v>1129</v>
      </c>
      <c r="J642" s="2" t="s">
        <v>3995</v>
      </c>
      <c r="K642" s="3">
        <v>188</v>
      </c>
      <c r="L642" s="25">
        <v>460.75</v>
      </c>
      <c r="M642" s="2" t="s">
        <v>2204</v>
      </c>
      <c r="N642" s="2" t="s">
        <v>66</v>
      </c>
      <c r="O642" s="3">
        <v>32</v>
      </c>
      <c r="P642" s="3">
        <v>116</v>
      </c>
      <c r="Q642" s="21">
        <f>SUMIF('On Orders'!$B:$B,$C642,'On Orders'!E:E)</f>
        <v>0</v>
      </c>
      <c r="R642" s="22">
        <f>SUMIF('On Orders'!$B:$B,$C642,'On Orders'!F:F)</f>
        <v>0</v>
      </c>
      <c r="S642" s="22">
        <f>SUMIF('On Orders'!$B:$B,$C642,'On Orders'!G:G)</f>
        <v>0</v>
      </c>
      <c r="T642" s="22">
        <f>SUMIF('On Orders'!$B:$B,$C642,'On Orders'!H:H)</f>
        <v>0</v>
      </c>
      <c r="U642" s="3">
        <f>IFERROR(VLOOKUP(B:B,'[1]SI vs ST'!$B:$P,15,0),0)</f>
        <v>2</v>
      </c>
      <c r="V642" s="3" cm="1">
        <f t="array" ref="V642:AA642">IFERROR(VLOOKUP(_xlfn.SINGLE(B:B),'[1]Pivot ST'!$D:$QP,{6,7,8,9,10,11},0),0)</f>
        <v>0</v>
      </c>
      <c r="W642" s="3">
        <v>1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1">
        <f t="shared" si="298"/>
        <v>-40</v>
      </c>
      <c r="AH642" s="26">
        <f t="shared" si="299"/>
        <v>0</v>
      </c>
      <c r="AI642" s="26">
        <f t="shared" si="300"/>
        <v>0</v>
      </c>
      <c r="AJ642" s="26">
        <f t="shared" si="301"/>
        <v>0</v>
      </c>
      <c r="AK642" s="26">
        <f t="shared" si="302"/>
        <v>0</v>
      </c>
      <c r="AL642" s="26">
        <f t="shared" si="303"/>
        <v>0</v>
      </c>
      <c r="AM642" s="30">
        <f t="shared" si="304"/>
        <v>0</v>
      </c>
      <c r="AN642" s="30">
        <f t="shared" si="305"/>
        <v>0</v>
      </c>
      <c r="AO642" s="30">
        <f t="shared" si="306"/>
        <v>0</v>
      </c>
      <c r="AP642" s="30">
        <f t="shared" si="307"/>
        <v>0</v>
      </c>
      <c r="AQ642" s="30">
        <f t="shared" si="308"/>
        <v>0</v>
      </c>
      <c r="AR642" s="30">
        <f t="shared" si="309"/>
        <v>0</v>
      </c>
      <c r="AS642" s="22">
        <f t="shared" si="297"/>
        <v>0</v>
      </c>
      <c r="AT642" s="112">
        <f t="shared" si="285"/>
        <v>921.5</v>
      </c>
      <c r="AU642" s="112">
        <f t="shared" si="286"/>
        <v>0</v>
      </c>
      <c r="AV642" s="112">
        <f t="shared" si="287"/>
        <v>460.75</v>
      </c>
      <c r="AW642" s="112">
        <f t="shared" si="288"/>
        <v>0</v>
      </c>
      <c r="AX642" s="112">
        <f t="shared" si="289"/>
        <v>0</v>
      </c>
      <c r="AY642" s="112">
        <f t="shared" si="290"/>
        <v>0</v>
      </c>
      <c r="AZ642" s="112">
        <f t="shared" si="291"/>
        <v>0</v>
      </c>
      <c r="BA642" s="112">
        <f t="shared" si="292"/>
        <v>0</v>
      </c>
      <c r="BB642" s="112">
        <f t="shared" si="293"/>
        <v>0</v>
      </c>
      <c r="BC642" s="112">
        <f t="shared" si="294"/>
        <v>0</v>
      </c>
      <c r="BD642" s="112">
        <f t="shared" si="295"/>
        <v>0</v>
      </c>
      <c r="BE642" s="112">
        <f t="shared" si="296"/>
        <v>0</v>
      </c>
      <c r="BG642" s="112"/>
      <c r="BH642" s="184"/>
    </row>
    <row r="643" spans="1:60" x14ac:dyDescent="0.2">
      <c r="A643" t="s">
        <v>56</v>
      </c>
      <c r="B643" t="s">
        <v>1885</v>
      </c>
      <c r="C643" s="2" t="s">
        <v>1886</v>
      </c>
      <c r="D643" s="2" t="s">
        <v>1887</v>
      </c>
      <c r="E643" s="2" t="s">
        <v>1888</v>
      </c>
      <c r="F643" s="2" t="s">
        <v>60</v>
      </c>
      <c r="G643" s="2" t="s">
        <v>79</v>
      </c>
      <c r="H643" s="2" t="s">
        <v>245</v>
      </c>
      <c r="I643" s="2" t="s">
        <v>1129</v>
      </c>
      <c r="J643" s="2" t="s">
        <v>3995</v>
      </c>
      <c r="K643" s="3">
        <v>188</v>
      </c>
      <c r="L643" s="25">
        <v>460.75</v>
      </c>
      <c r="M643" s="2" t="s">
        <v>2204</v>
      </c>
      <c r="N643" s="2" t="s">
        <v>66</v>
      </c>
      <c r="O643" s="3">
        <v>35</v>
      </c>
      <c r="P643" s="3">
        <v>67</v>
      </c>
      <c r="Q643" s="21">
        <f>SUMIF('On Orders'!$B:$B,$C643,'On Orders'!E:E)</f>
        <v>0</v>
      </c>
      <c r="R643" s="22">
        <f>SUMIF('On Orders'!$B:$B,$C643,'On Orders'!F:F)</f>
        <v>0</v>
      </c>
      <c r="S643" s="22">
        <f>SUMIF('On Orders'!$B:$B,$C643,'On Orders'!G:G)</f>
        <v>0</v>
      </c>
      <c r="T643" s="22">
        <f>SUMIF('On Orders'!$B:$B,$C643,'On Orders'!H:H)</f>
        <v>0</v>
      </c>
      <c r="U643" s="3">
        <f>IFERROR(VLOOKUP(B:B,'[1]SI vs ST'!$B:$P,15,0),0)</f>
        <v>0</v>
      </c>
      <c r="V643" s="3" cm="1">
        <f t="array" ref="V643:AA643">IFERROR(VLOOKUP(_xlfn.SINGLE(B:B),'[1]Pivot ST'!$D:$QP,{6,7,8,9,10,11},0),0)</f>
        <v>0</v>
      </c>
      <c r="W643" s="3">
        <v>1</v>
      </c>
      <c r="X643" s="3">
        <v>0</v>
      </c>
      <c r="Y643" s="3">
        <v>0</v>
      </c>
      <c r="Z643" s="3">
        <v>2</v>
      </c>
      <c r="AA643" s="3">
        <v>2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1">
        <f t="shared" si="298"/>
        <v>-88</v>
      </c>
      <c r="AH643" s="26">
        <f t="shared" si="299"/>
        <v>0</v>
      </c>
      <c r="AI643" s="26">
        <f t="shared" si="300"/>
        <v>0</v>
      </c>
      <c r="AJ643" s="26">
        <f t="shared" si="301"/>
        <v>0</v>
      </c>
      <c r="AK643" s="26">
        <f t="shared" si="302"/>
        <v>0</v>
      </c>
      <c r="AL643" s="26">
        <f t="shared" si="303"/>
        <v>0</v>
      </c>
      <c r="AM643" s="30">
        <f t="shared" si="304"/>
        <v>0</v>
      </c>
      <c r="AN643" s="30">
        <f t="shared" si="305"/>
        <v>0</v>
      </c>
      <c r="AO643" s="30">
        <f t="shared" si="306"/>
        <v>0</v>
      </c>
      <c r="AP643" s="30">
        <f t="shared" si="307"/>
        <v>0</v>
      </c>
      <c r="AQ643" s="30">
        <f t="shared" si="308"/>
        <v>0</v>
      </c>
      <c r="AR643" s="30">
        <f t="shared" si="309"/>
        <v>0</v>
      </c>
      <c r="AS643" s="22">
        <f t="shared" si="297"/>
        <v>0</v>
      </c>
      <c r="AT643" s="112">
        <f t="shared" si="285"/>
        <v>0</v>
      </c>
      <c r="AU643" s="112">
        <f t="shared" si="286"/>
        <v>0</v>
      </c>
      <c r="AV643" s="112">
        <f t="shared" si="287"/>
        <v>460.75</v>
      </c>
      <c r="AW643" s="112">
        <f t="shared" si="288"/>
        <v>0</v>
      </c>
      <c r="AX643" s="112">
        <f t="shared" si="289"/>
        <v>0</v>
      </c>
      <c r="AY643" s="112">
        <f t="shared" si="290"/>
        <v>921.5</v>
      </c>
      <c r="AZ643" s="112">
        <f t="shared" si="291"/>
        <v>921.5</v>
      </c>
      <c r="BA643" s="112">
        <f t="shared" si="292"/>
        <v>0</v>
      </c>
      <c r="BB643" s="112">
        <f t="shared" si="293"/>
        <v>0</v>
      </c>
      <c r="BC643" s="112">
        <f t="shared" si="294"/>
        <v>0</v>
      </c>
      <c r="BD643" s="112">
        <f t="shared" si="295"/>
        <v>0</v>
      </c>
      <c r="BE643" s="112">
        <f t="shared" si="296"/>
        <v>0</v>
      </c>
      <c r="BG643" s="112"/>
      <c r="BH643" s="184"/>
    </row>
    <row r="644" spans="1:60" x14ac:dyDescent="0.2">
      <c r="A644" t="s">
        <v>56</v>
      </c>
      <c r="B644" t="s">
        <v>1889</v>
      </c>
      <c r="C644" s="2" t="s">
        <v>1890</v>
      </c>
      <c r="D644" s="2" t="s">
        <v>1891</v>
      </c>
      <c r="E644" s="2" t="s">
        <v>1892</v>
      </c>
      <c r="F644" s="2" t="s">
        <v>60</v>
      </c>
      <c r="G644" s="2" t="s">
        <v>79</v>
      </c>
      <c r="H644" s="2" t="s">
        <v>245</v>
      </c>
      <c r="I644" s="2" t="s">
        <v>1129</v>
      </c>
      <c r="J644" s="2" t="s">
        <v>3995</v>
      </c>
      <c r="K644" s="3">
        <v>188</v>
      </c>
      <c r="L644" s="25">
        <v>460.75</v>
      </c>
      <c r="M644" s="2" t="s">
        <v>2204</v>
      </c>
      <c r="N644" s="2" t="s">
        <v>66</v>
      </c>
      <c r="O644" s="3">
        <v>39</v>
      </c>
      <c r="P644" s="3">
        <v>65</v>
      </c>
      <c r="Q644" s="21">
        <f>SUMIF('On Orders'!$B:$B,$C644,'On Orders'!E:E)</f>
        <v>0</v>
      </c>
      <c r="R644" s="22">
        <f>SUMIF('On Orders'!$B:$B,$C644,'On Orders'!F:F)</f>
        <v>0</v>
      </c>
      <c r="S644" s="22">
        <f>SUMIF('On Orders'!$B:$B,$C644,'On Orders'!G:G)</f>
        <v>0</v>
      </c>
      <c r="T644" s="22">
        <f>SUMIF('On Orders'!$B:$B,$C644,'On Orders'!H:H)</f>
        <v>0</v>
      </c>
      <c r="U644" s="3">
        <f>IFERROR(VLOOKUP(B:B,'[1]SI vs ST'!$B:$P,15,0),0)</f>
        <v>3</v>
      </c>
      <c r="V644" s="3" cm="1">
        <f t="array" ref="V644:AA644">IFERROR(VLOOKUP(_xlfn.SINGLE(B:B),'[1]Pivot ST'!$D:$QP,{6,7,8,9,10,11},0),0)</f>
        <v>2</v>
      </c>
      <c r="W644" s="3">
        <v>0</v>
      </c>
      <c r="X644" s="3">
        <v>0</v>
      </c>
      <c r="Y644" s="3">
        <v>0</v>
      </c>
      <c r="Z644" s="3">
        <v>1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1">
        <f t="shared" si="298"/>
        <v>-84</v>
      </c>
      <c r="AH644" s="26">
        <f t="shared" si="299"/>
        <v>0</v>
      </c>
      <c r="AI644" s="26">
        <f t="shared" si="300"/>
        <v>0</v>
      </c>
      <c r="AJ644" s="26">
        <f t="shared" si="301"/>
        <v>0</v>
      </c>
      <c r="AK644" s="26">
        <f t="shared" si="302"/>
        <v>0</v>
      </c>
      <c r="AL644" s="26">
        <f t="shared" si="303"/>
        <v>0</v>
      </c>
      <c r="AM644" s="30">
        <f t="shared" si="304"/>
        <v>0</v>
      </c>
      <c r="AN644" s="30">
        <f t="shared" si="305"/>
        <v>0</v>
      </c>
      <c r="AO644" s="30">
        <f t="shared" si="306"/>
        <v>0</v>
      </c>
      <c r="AP644" s="30">
        <f t="shared" si="307"/>
        <v>0</v>
      </c>
      <c r="AQ644" s="30">
        <f t="shared" si="308"/>
        <v>0</v>
      </c>
      <c r="AR644" s="30">
        <f t="shared" si="309"/>
        <v>0</v>
      </c>
      <c r="AS644" s="22">
        <f t="shared" si="297"/>
        <v>0</v>
      </c>
      <c r="AT644" s="112">
        <f t="shared" si="285"/>
        <v>1382.25</v>
      </c>
      <c r="AU644" s="112">
        <f t="shared" si="286"/>
        <v>921.5</v>
      </c>
      <c r="AV644" s="112">
        <f t="shared" si="287"/>
        <v>0</v>
      </c>
      <c r="AW644" s="112">
        <f t="shared" si="288"/>
        <v>0</v>
      </c>
      <c r="AX644" s="112">
        <f t="shared" si="289"/>
        <v>0</v>
      </c>
      <c r="AY644" s="112">
        <f t="shared" si="290"/>
        <v>460.75</v>
      </c>
      <c r="AZ644" s="112">
        <f t="shared" si="291"/>
        <v>0</v>
      </c>
      <c r="BA644" s="112">
        <f t="shared" si="292"/>
        <v>0</v>
      </c>
      <c r="BB644" s="112">
        <f t="shared" si="293"/>
        <v>0</v>
      </c>
      <c r="BC644" s="112">
        <f t="shared" si="294"/>
        <v>0</v>
      </c>
      <c r="BD644" s="112">
        <f t="shared" si="295"/>
        <v>0</v>
      </c>
      <c r="BE644" s="112">
        <f t="shared" si="296"/>
        <v>0</v>
      </c>
      <c r="BG644" s="112"/>
      <c r="BH644" s="184"/>
    </row>
    <row r="645" spans="1:60" x14ac:dyDescent="0.2">
      <c r="A645" t="s">
        <v>56</v>
      </c>
      <c r="B645" t="s">
        <v>1893</v>
      </c>
      <c r="C645" s="2" t="s">
        <v>1894</v>
      </c>
      <c r="D645" s="2" t="s">
        <v>1895</v>
      </c>
      <c r="E645" s="2" t="s">
        <v>1896</v>
      </c>
      <c r="F645" s="2" t="s">
        <v>60</v>
      </c>
      <c r="G645" s="2" t="s">
        <v>79</v>
      </c>
      <c r="H645" s="2" t="s">
        <v>245</v>
      </c>
      <c r="I645" s="2" t="s">
        <v>1129</v>
      </c>
      <c r="J645" s="2" t="s">
        <v>3995</v>
      </c>
      <c r="K645" s="3">
        <v>188</v>
      </c>
      <c r="L645" s="25">
        <v>460.75</v>
      </c>
      <c r="M645" s="2" t="s">
        <v>2204</v>
      </c>
      <c r="N645" s="2" t="s">
        <v>66</v>
      </c>
      <c r="O645" s="3">
        <v>31</v>
      </c>
      <c r="P645" s="3">
        <v>0</v>
      </c>
      <c r="Q645" s="21">
        <f>SUMIF('On Orders'!$B:$B,$C645,'On Orders'!E:E)</f>
        <v>0</v>
      </c>
      <c r="R645" s="22">
        <f>SUMIF('On Orders'!$B:$B,$C645,'On Orders'!F:F)</f>
        <v>0</v>
      </c>
      <c r="S645" s="22">
        <f>SUMIF('On Orders'!$B:$B,$C645,'On Orders'!G:G)</f>
        <v>0</v>
      </c>
      <c r="T645" s="22">
        <f>SUMIF('On Orders'!$B:$B,$C645,'On Orders'!H:H)</f>
        <v>0</v>
      </c>
      <c r="U645" s="3">
        <f>IFERROR(VLOOKUP(B:B,'[1]SI vs ST'!$B:$P,15,0),0)</f>
        <v>0</v>
      </c>
      <c r="V645" s="3" cm="1">
        <f t="array" ref="V645:AA645">IFERROR(VLOOKUP(_xlfn.SINGLE(B:B),'[1]Pivot ST'!$D:$QP,{6,7,8,9,10,11},0),0)</f>
        <v>2</v>
      </c>
      <c r="W645" s="3">
        <v>0</v>
      </c>
      <c r="X645" s="3">
        <v>1</v>
      </c>
      <c r="Y645" s="3">
        <v>1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1">
        <f t="shared" si="298"/>
        <v>-157</v>
      </c>
      <c r="AH645" s="26">
        <f t="shared" si="299"/>
        <v>0</v>
      </c>
      <c r="AI645" s="26">
        <f t="shared" si="300"/>
        <v>0</v>
      </c>
      <c r="AJ645" s="26">
        <f t="shared" si="301"/>
        <v>0</v>
      </c>
      <c r="AK645" s="26">
        <f t="shared" si="302"/>
        <v>0</v>
      </c>
      <c r="AL645" s="26">
        <f t="shared" si="303"/>
        <v>0</v>
      </c>
      <c r="AM645" s="30">
        <f t="shared" si="304"/>
        <v>0</v>
      </c>
      <c r="AN645" s="30">
        <f t="shared" si="305"/>
        <v>0</v>
      </c>
      <c r="AO645" s="30">
        <f t="shared" si="306"/>
        <v>0</v>
      </c>
      <c r="AP645" s="30">
        <f t="shared" si="307"/>
        <v>0</v>
      </c>
      <c r="AQ645" s="30">
        <f t="shared" si="308"/>
        <v>0</v>
      </c>
      <c r="AR645" s="30">
        <f t="shared" si="309"/>
        <v>0</v>
      </c>
      <c r="AS645" s="22">
        <f t="shared" si="297"/>
        <v>0</v>
      </c>
      <c r="AT645" s="112">
        <f t="shared" si="285"/>
        <v>0</v>
      </c>
      <c r="AU645" s="112">
        <f t="shared" si="286"/>
        <v>921.5</v>
      </c>
      <c r="AV645" s="112">
        <f t="shared" si="287"/>
        <v>0</v>
      </c>
      <c r="AW645" s="112">
        <f t="shared" si="288"/>
        <v>460.75</v>
      </c>
      <c r="AX645" s="112">
        <f t="shared" si="289"/>
        <v>460.75</v>
      </c>
      <c r="AY645" s="112">
        <f t="shared" si="290"/>
        <v>0</v>
      </c>
      <c r="AZ645" s="112">
        <f t="shared" si="291"/>
        <v>0</v>
      </c>
      <c r="BA645" s="112">
        <f t="shared" si="292"/>
        <v>0</v>
      </c>
      <c r="BB645" s="112">
        <f t="shared" si="293"/>
        <v>0</v>
      </c>
      <c r="BC645" s="112">
        <f t="shared" si="294"/>
        <v>0</v>
      </c>
      <c r="BD645" s="112">
        <f t="shared" si="295"/>
        <v>0</v>
      </c>
      <c r="BE645" s="112">
        <f t="shared" si="296"/>
        <v>0</v>
      </c>
      <c r="BG645" s="112"/>
      <c r="BH645" s="184"/>
    </row>
    <row r="646" spans="1:60" x14ac:dyDescent="0.2">
      <c r="A646" t="s">
        <v>56</v>
      </c>
      <c r="B646" t="s">
        <v>1897</v>
      </c>
      <c r="C646" s="2" t="s">
        <v>251</v>
      </c>
      <c r="D646" s="2" t="s">
        <v>252</v>
      </c>
      <c r="E646" s="2" t="s">
        <v>253</v>
      </c>
      <c r="F646" s="2" t="s">
        <v>60</v>
      </c>
      <c r="G646" s="2" t="s">
        <v>79</v>
      </c>
      <c r="H646" s="2" t="s">
        <v>254</v>
      </c>
      <c r="I646" s="2" t="s">
        <v>1129</v>
      </c>
      <c r="J646" s="2" t="s">
        <v>3995</v>
      </c>
      <c r="K646" s="3">
        <v>188</v>
      </c>
      <c r="L646" s="25">
        <v>460.75</v>
      </c>
      <c r="M646" s="2" t="s">
        <v>2204</v>
      </c>
      <c r="N646" s="2" t="s">
        <v>66</v>
      </c>
      <c r="O646" s="3">
        <v>26</v>
      </c>
      <c r="P646" s="3">
        <v>209</v>
      </c>
      <c r="Q646" s="21">
        <f>SUMIF('On Orders'!$B:$B,$C646,'On Orders'!E:E)</f>
        <v>0</v>
      </c>
      <c r="R646" s="22">
        <f>SUMIF('On Orders'!$B:$B,$C646,'On Orders'!F:F)</f>
        <v>0</v>
      </c>
      <c r="S646" s="22">
        <f>SUMIF('On Orders'!$B:$B,$C646,'On Orders'!G:G)</f>
        <v>0</v>
      </c>
      <c r="T646" s="22">
        <f>SUMIF('On Orders'!$B:$B,$C646,'On Orders'!H:H)</f>
        <v>0</v>
      </c>
      <c r="U646" s="3">
        <f>IFERROR(VLOOKUP(B:B,'[1]SI vs ST'!$B:$P,15,0),0)</f>
        <v>1</v>
      </c>
      <c r="V646" s="3" cm="1">
        <f t="array" ref="V646:AA646">IFERROR(VLOOKUP(_xlfn.SINGLE(B:B),'[1]Pivot ST'!$D:$QP,{6,7,8,9,10,11},0),0)</f>
        <v>2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1">
        <f t="shared" si="298"/>
        <v>47</v>
      </c>
      <c r="AH646" s="26">
        <f t="shared" si="299"/>
        <v>47</v>
      </c>
      <c r="AI646" s="26">
        <f t="shared" si="300"/>
        <v>47</v>
      </c>
      <c r="AJ646" s="26">
        <f t="shared" si="301"/>
        <v>47</v>
      </c>
      <c r="AK646" s="26">
        <f t="shared" si="302"/>
        <v>47</v>
      </c>
      <c r="AL646" s="26">
        <f t="shared" si="303"/>
        <v>47</v>
      </c>
      <c r="AM646" s="30">
        <f t="shared" si="304"/>
        <v>0</v>
      </c>
      <c r="AN646" s="30">
        <f t="shared" si="305"/>
        <v>0</v>
      </c>
      <c r="AO646" s="30">
        <f t="shared" si="306"/>
        <v>0</v>
      </c>
      <c r="AP646" s="30">
        <f t="shared" si="307"/>
        <v>0</v>
      </c>
      <c r="AQ646" s="30">
        <f t="shared" si="308"/>
        <v>0</v>
      </c>
      <c r="AR646" s="30">
        <f t="shared" si="309"/>
        <v>0</v>
      </c>
      <c r="AS646" s="22">
        <f t="shared" si="297"/>
        <v>0</v>
      </c>
      <c r="AT646" s="112">
        <f t="shared" si="285"/>
        <v>460.75</v>
      </c>
      <c r="AU646" s="112">
        <f t="shared" si="286"/>
        <v>921.5</v>
      </c>
      <c r="AV646" s="112">
        <f t="shared" si="287"/>
        <v>0</v>
      </c>
      <c r="AW646" s="112">
        <f t="shared" si="288"/>
        <v>0</v>
      </c>
      <c r="AX646" s="112">
        <f t="shared" si="289"/>
        <v>0</v>
      </c>
      <c r="AY646" s="112">
        <f t="shared" si="290"/>
        <v>0</v>
      </c>
      <c r="AZ646" s="112">
        <f t="shared" si="291"/>
        <v>0</v>
      </c>
      <c r="BA646" s="112">
        <f t="shared" si="292"/>
        <v>0</v>
      </c>
      <c r="BB646" s="112">
        <f t="shared" si="293"/>
        <v>0</v>
      </c>
      <c r="BC646" s="112">
        <f t="shared" si="294"/>
        <v>0</v>
      </c>
      <c r="BD646" s="112">
        <f t="shared" si="295"/>
        <v>0</v>
      </c>
      <c r="BE646" s="112">
        <f t="shared" si="296"/>
        <v>0</v>
      </c>
      <c r="BG646" s="112"/>
      <c r="BH646" s="184"/>
    </row>
    <row r="647" spans="1:60" x14ac:dyDescent="0.2">
      <c r="A647" t="s">
        <v>56</v>
      </c>
      <c r="B647" t="s">
        <v>1898</v>
      </c>
      <c r="C647" s="2" t="s">
        <v>910</v>
      </c>
      <c r="D647" s="2" t="s">
        <v>911</v>
      </c>
      <c r="E647" s="2" t="s">
        <v>912</v>
      </c>
      <c r="F647" s="2" t="s">
        <v>60</v>
      </c>
      <c r="G647" s="2" t="s">
        <v>79</v>
      </c>
      <c r="H647" s="2" t="s">
        <v>254</v>
      </c>
      <c r="I647" s="2" t="s">
        <v>1129</v>
      </c>
      <c r="J647" s="2" t="s">
        <v>3995</v>
      </c>
      <c r="K647" s="3">
        <v>188</v>
      </c>
      <c r="L647" s="25">
        <v>460.75</v>
      </c>
      <c r="M647" s="2" t="s">
        <v>2204</v>
      </c>
      <c r="N647" s="2" t="s">
        <v>66</v>
      </c>
      <c r="O647" s="3">
        <v>29</v>
      </c>
      <c r="P647" s="3">
        <v>33</v>
      </c>
      <c r="Q647" s="21">
        <f>SUMIF('On Orders'!$B:$B,$C647,'On Orders'!E:E)</f>
        <v>0</v>
      </c>
      <c r="R647" s="22">
        <f>SUMIF('On Orders'!$B:$B,$C647,'On Orders'!F:F)</f>
        <v>0</v>
      </c>
      <c r="S647" s="22">
        <f>SUMIF('On Orders'!$B:$B,$C647,'On Orders'!G:G)</f>
        <v>0</v>
      </c>
      <c r="T647" s="22">
        <f>SUMIF('On Orders'!$B:$B,$C647,'On Orders'!H:H)</f>
        <v>0</v>
      </c>
      <c r="U647" s="3">
        <f>IFERROR(VLOOKUP(B:B,'[1]SI vs ST'!$B:$P,15,0),0)</f>
        <v>0</v>
      </c>
      <c r="V647" s="3" cm="1">
        <f t="array" ref="V647">IFERROR(VLOOKUP(_xlfn.SINGLE(B:B),'[1]Pivot ST'!$D:$QP,{6,7,8,9,10,11},0),0)</f>
        <v>0</v>
      </c>
      <c r="W647" s="3"/>
      <c r="X647" s="3"/>
      <c r="Y647" s="3"/>
      <c r="Z647" s="3"/>
      <c r="AA647" s="3"/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1">
        <f t="shared" si="298"/>
        <v>-126</v>
      </c>
      <c r="AH647" s="26">
        <f t="shared" si="299"/>
        <v>0</v>
      </c>
      <c r="AI647" s="26">
        <f t="shared" si="300"/>
        <v>0</v>
      </c>
      <c r="AJ647" s="26">
        <f t="shared" si="301"/>
        <v>0</v>
      </c>
      <c r="AK647" s="26">
        <f t="shared" si="302"/>
        <v>0</v>
      </c>
      <c r="AL647" s="26">
        <f t="shared" si="303"/>
        <v>0</v>
      </c>
      <c r="AM647" s="30">
        <f t="shared" si="304"/>
        <v>0</v>
      </c>
      <c r="AN647" s="30">
        <f t="shared" si="305"/>
        <v>0</v>
      </c>
      <c r="AO647" s="30">
        <f t="shared" si="306"/>
        <v>0</v>
      </c>
      <c r="AP647" s="30">
        <f t="shared" si="307"/>
        <v>0</v>
      </c>
      <c r="AQ647" s="30">
        <f t="shared" si="308"/>
        <v>0</v>
      </c>
      <c r="AR647" s="30">
        <f t="shared" si="309"/>
        <v>0</v>
      </c>
      <c r="AS647" s="22">
        <f t="shared" si="297"/>
        <v>0</v>
      </c>
      <c r="AT647" s="112">
        <f t="shared" si="285"/>
        <v>0</v>
      </c>
      <c r="AU647" s="112">
        <f t="shared" si="286"/>
        <v>0</v>
      </c>
      <c r="AV647" s="112">
        <f t="shared" si="287"/>
        <v>0</v>
      </c>
      <c r="AW647" s="112">
        <f t="shared" si="288"/>
        <v>0</v>
      </c>
      <c r="AX647" s="112">
        <f t="shared" si="289"/>
        <v>0</v>
      </c>
      <c r="AY647" s="112">
        <f t="shared" si="290"/>
        <v>0</v>
      </c>
      <c r="AZ647" s="112">
        <f t="shared" si="291"/>
        <v>0</v>
      </c>
      <c r="BA647" s="112">
        <f t="shared" si="292"/>
        <v>0</v>
      </c>
      <c r="BB647" s="112">
        <f t="shared" si="293"/>
        <v>0</v>
      </c>
      <c r="BC647" s="112">
        <f t="shared" si="294"/>
        <v>0</v>
      </c>
      <c r="BD647" s="112">
        <f t="shared" si="295"/>
        <v>0</v>
      </c>
      <c r="BE647" s="112">
        <f t="shared" si="296"/>
        <v>0</v>
      </c>
      <c r="BG647" s="112"/>
      <c r="BH647" s="184"/>
    </row>
    <row r="648" spans="1:60" x14ac:dyDescent="0.2">
      <c r="A648" t="s">
        <v>56</v>
      </c>
      <c r="B648" t="s">
        <v>1899</v>
      </c>
      <c r="C648" s="2" t="s">
        <v>1900</v>
      </c>
      <c r="D648" s="2" t="s">
        <v>1901</v>
      </c>
      <c r="E648" s="2" t="s">
        <v>1902</v>
      </c>
      <c r="F648" s="2" t="s">
        <v>60</v>
      </c>
      <c r="G648" s="2" t="s">
        <v>79</v>
      </c>
      <c r="H648" s="2" t="s">
        <v>254</v>
      </c>
      <c r="I648" s="2" t="s">
        <v>1129</v>
      </c>
      <c r="J648" s="2" t="s">
        <v>3995</v>
      </c>
      <c r="K648" s="3">
        <v>188</v>
      </c>
      <c r="L648" s="25">
        <v>460.75</v>
      </c>
      <c r="M648" s="2" t="s">
        <v>2204</v>
      </c>
      <c r="N648" s="2" t="s">
        <v>66</v>
      </c>
      <c r="O648" s="3">
        <v>23</v>
      </c>
      <c r="P648" s="3">
        <v>14</v>
      </c>
      <c r="Q648" s="21">
        <f>SUMIF('On Orders'!$B:$B,$C648,'On Orders'!E:E)</f>
        <v>0</v>
      </c>
      <c r="R648" s="22">
        <f>SUMIF('On Orders'!$B:$B,$C648,'On Orders'!F:F)</f>
        <v>0</v>
      </c>
      <c r="S648" s="22">
        <f>SUMIF('On Orders'!$B:$B,$C648,'On Orders'!G:G)</f>
        <v>0</v>
      </c>
      <c r="T648" s="22">
        <f>SUMIF('On Orders'!$B:$B,$C648,'On Orders'!H:H)</f>
        <v>0</v>
      </c>
      <c r="U648" s="3">
        <f>IFERROR(VLOOKUP(B:B,'[1]SI vs ST'!$B:$P,15,0),0)</f>
        <v>1</v>
      </c>
      <c r="V648" s="3" cm="1">
        <f t="array" ref="V648:AA648">IFERROR(VLOOKUP(_xlfn.SINGLE(B:B),'[1]Pivot ST'!$D:$QP,{6,7,8,9,10,11},0),0)</f>
        <v>0</v>
      </c>
      <c r="W648" s="3">
        <v>1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1">
        <f t="shared" si="298"/>
        <v>-151</v>
      </c>
      <c r="AH648" s="26">
        <f t="shared" si="299"/>
        <v>0</v>
      </c>
      <c r="AI648" s="26">
        <f t="shared" si="300"/>
        <v>0</v>
      </c>
      <c r="AJ648" s="26">
        <f t="shared" si="301"/>
        <v>0</v>
      </c>
      <c r="AK648" s="26">
        <f t="shared" si="302"/>
        <v>0</v>
      </c>
      <c r="AL648" s="26">
        <f t="shared" si="303"/>
        <v>0</v>
      </c>
      <c r="AM648" s="30">
        <f t="shared" si="304"/>
        <v>0</v>
      </c>
      <c r="AN648" s="30">
        <f t="shared" si="305"/>
        <v>0</v>
      </c>
      <c r="AO648" s="30">
        <f t="shared" si="306"/>
        <v>0</v>
      </c>
      <c r="AP648" s="30">
        <f t="shared" si="307"/>
        <v>0</v>
      </c>
      <c r="AQ648" s="30">
        <f t="shared" si="308"/>
        <v>0</v>
      </c>
      <c r="AR648" s="30">
        <f t="shared" si="309"/>
        <v>0</v>
      </c>
      <c r="AS648" s="22">
        <f t="shared" si="297"/>
        <v>0</v>
      </c>
      <c r="AT648" s="112">
        <f t="shared" si="285"/>
        <v>460.75</v>
      </c>
      <c r="AU648" s="112">
        <f t="shared" si="286"/>
        <v>0</v>
      </c>
      <c r="AV648" s="112">
        <f t="shared" si="287"/>
        <v>460.75</v>
      </c>
      <c r="AW648" s="112">
        <f t="shared" si="288"/>
        <v>0</v>
      </c>
      <c r="AX648" s="112">
        <f t="shared" si="289"/>
        <v>0</v>
      </c>
      <c r="AY648" s="112">
        <f t="shared" si="290"/>
        <v>0</v>
      </c>
      <c r="AZ648" s="112">
        <f t="shared" si="291"/>
        <v>0</v>
      </c>
      <c r="BA648" s="112">
        <f t="shared" si="292"/>
        <v>0</v>
      </c>
      <c r="BB648" s="112">
        <f t="shared" si="293"/>
        <v>0</v>
      </c>
      <c r="BC648" s="112">
        <f t="shared" si="294"/>
        <v>0</v>
      </c>
      <c r="BD648" s="112">
        <f t="shared" si="295"/>
        <v>0</v>
      </c>
      <c r="BE648" s="112">
        <f t="shared" si="296"/>
        <v>0</v>
      </c>
      <c r="BG648" s="112"/>
      <c r="BH648" s="184"/>
    </row>
    <row r="649" spans="1:60" x14ac:dyDescent="0.2">
      <c r="A649" t="s">
        <v>56</v>
      </c>
      <c r="B649" t="s">
        <v>1903</v>
      </c>
      <c r="C649" s="2" t="s">
        <v>1904</v>
      </c>
      <c r="D649" s="2" t="s">
        <v>1905</v>
      </c>
      <c r="E649" s="2" t="s">
        <v>1906</v>
      </c>
      <c r="F649" s="2" t="s">
        <v>60</v>
      </c>
      <c r="G649" s="2" t="s">
        <v>79</v>
      </c>
      <c r="H649" s="2" t="s">
        <v>254</v>
      </c>
      <c r="I649" s="2" t="s">
        <v>1129</v>
      </c>
      <c r="J649" s="2" t="s">
        <v>3995</v>
      </c>
      <c r="K649" s="3">
        <v>188</v>
      </c>
      <c r="L649" s="25">
        <v>460.75</v>
      </c>
      <c r="M649" s="2" t="s">
        <v>2204</v>
      </c>
      <c r="N649" s="2" t="s">
        <v>66</v>
      </c>
      <c r="O649" s="3">
        <v>19</v>
      </c>
      <c r="P649" s="3">
        <v>7</v>
      </c>
      <c r="Q649" s="21">
        <f>SUMIF('On Orders'!$B:$B,$C649,'On Orders'!E:E)</f>
        <v>0</v>
      </c>
      <c r="R649" s="22">
        <f>SUMIF('On Orders'!$B:$B,$C649,'On Orders'!F:F)</f>
        <v>0</v>
      </c>
      <c r="S649" s="22">
        <f>SUMIF('On Orders'!$B:$B,$C649,'On Orders'!G:G)</f>
        <v>0</v>
      </c>
      <c r="T649" s="22">
        <f>SUMIF('On Orders'!$B:$B,$C649,'On Orders'!H:H)</f>
        <v>0</v>
      </c>
      <c r="U649" s="3">
        <f>IFERROR(VLOOKUP(B:B,'[1]SI vs ST'!$B:$P,15,0),0)</f>
        <v>4</v>
      </c>
      <c r="V649" s="3" cm="1">
        <f t="array" ref="V649">IFERROR(VLOOKUP(_xlfn.SINGLE(B:B),'[1]Pivot ST'!$D:$QP,{6,7,8,9,10,11},0),0)</f>
        <v>0</v>
      </c>
      <c r="W649" s="3"/>
      <c r="X649" s="3"/>
      <c r="Y649" s="3"/>
      <c r="Z649" s="3"/>
      <c r="AA649" s="3"/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1">
        <f t="shared" si="298"/>
        <v>-162</v>
      </c>
      <c r="AH649" s="26">
        <f t="shared" si="299"/>
        <v>0</v>
      </c>
      <c r="AI649" s="26">
        <f t="shared" si="300"/>
        <v>0</v>
      </c>
      <c r="AJ649" s="26">
        <f t="shared" si="301"/>
        <v>0</v>
      </c>
      <c r="AK649" s="26">
        <f t="shared" si="302"/>
        <v>0</v>
      </c>
      <c r="AL649" s="26">
        <f t="shared" si="303"/>
        <v>0</v>
      </c>
      <c r="AM649" s="30">
        <f t="shared" si="304"/>
        <v>0</v>
      </c>
      <c r="AN649" s="30">
        <f t="shared" si="305"/>
        <v>0</v>
      </c>
      <c r="AO649" s="30">
        <f t="shared" si="306"/>
        <v>0</v>
      </c>
      <c r="AP649" s="30">
        <f t="shared" si="307"/>
        <v>0</v>
      </c>
      <c r="AQ649" s="30">
        <f t="shared" si="308"/>
        <v>0</v>
      </c>
      <c r="AR649" s="30">
        <f t="shared" si="309"/>
        <v>0</v>
      </c>
      <c r="AS649" s="22">
        <f t="shared" si="297"/>
        <v>0</v>
      </c>
      <c r="AT649" s="112">
        <f t="shared" ref="AT649:AT712" si="310">U649*$L:$L</f>
        <v>1843</v>
      </c>
      <c r="AU649" s="112">
        <f t="shared" ref="AU649:AU712" si="311">V649*$L:$L</f>
        <v>0</v>
      </c>
      <c r="AV649" s="112">
        <f t="shared" ref="AV649:AV712" si="312">W649*$L:$L</f>
        <v>0</v>
      </c>
      <c r="AW649" s="112">
        <f t="shared" ref="AW649:AW712" si="313">X649*$L:$L</f>
        <v>0</v>
      </c>
      <c r="AX649" s="112">
        <f t="shared" ref="AX649:AX712" si="314">Y649*$L:$L</f>
        <v>0</v>
      </c>
      <c r="AY649" s="112">
        <f t="shared" ref="AY649:AY712" si="315">Z649*$L:$L</f>
        <v>0</v>
      </c>
      <c r="AZ649" s="112">
        <f t="shared" ref="AZ649:AZ712" si="316">AA649*$L:$L</f>
        <v>0</v>
      </c>
      <c r="BA649" s="112">
        <f t="shared" ref="BA649:BA712" si="317">AB649*$L:$L</f>
        <v>0</v>
      </c>
      <c r="BB649" s="112">
        <f t="shared" ref="BB649:BB712" si="318">AC649*$L:$L</f>
        <v>0</v>
      </c>
      <c r="BC649" s="112">
        <f t="shared" ref="BC649:BC712" si="319">AD649*$L:$L</f>
        <v>0</v>
      </c>
      <c r="BD649" s="112">
        <f t="shared" ref="BD649:BD712" si="320">AE649*$L:$L</f>
        <v>0</v>
      </c>
      <c r="BE649" s="112">
        <f t="shared" ref="BE649:BE712" si="321">AF649*$L:$L</f>
        <v>0</v>
      </c>
      <c r="BG649" s="112"/>
      <c r="BH649" s="184"/>
    </row>
    <row r="650" spans="1:60" x14ac:dyDescent="0.2">
      <c r="A650" t="s">
        <v>56</v>
      </c>
      <c r="B650" t="s">
        <v>1907</v>
      </c>
      <c r="C650" s="2" t="s">
        <v>1908</v>
      </c>
      <c r="D650" s="2" t="s">
        <v>1909</v>
      </c>
      <c r="E650" s="2" t="s">
        <v>1910</v>
      </c>
      <c r="F650" s="2" t="s">
        <v>60</v>
      </c>
      <c r="G650" s="2" t="s">
        <v>79</v>
      </c>
      <c r="H650" s="2" t="s">
        <v>254</v>
      </c>
      <c r="I650" s="2" t="s">
        <v>1129</v>
      </c>
      <c r="J650" s="2" t="s">
        <v>3995</v>
      </c>
      <c r="K650" s="3">
        <v>188</v>
      </c>
      <c r="L650" s="25">
        <v>460.75</v>
      </c>
      <c r="M650" s="2" t="s">
        <v>2204</v>
      </c>
      <c r="N650" s="2" t="s">
        <v>66</v>
      </c>
      <c r="O650" s="3">
        <v>22</v>
      </c>
      <c r="P650" s="3">
        <v>0</v>
      </c>
      <c r="Q650" s="21">
        <f>SUMIF('On Orders'!$B:$B,$C650,'On Orders'!E:E)</f>
        <v>0</v>
      </c>
      <c r="R650" s="22">
        <f>SUMIF('On Orders'!$B:$B,$C650,'On Orders'!F:F)</f>
        <v>0</v>
      </c>
      <c r="S650" s="22">
        <f>SUMIF('On Orders'!$B:$B,$C650,'On Orders'!G:G)</f>
        <v>0</v>
      </c>
      <c r="T650" s="22">
        <f>SUMIF('On Orders'!$B:$B,$C650,'On Orders'!H:H)</f>
        <v>0</v>
      </c>
      <c r="U650" s="3">
        <f>IFERROR(VLOOKUP(B:B,'[1]SI vs ST'!$B:$P,15,0),0)</f>
        <v>1</v>
      </c>
      <c r="V650" s="3" cm="1">
        <f t="array" ref="V650">IFERROR(VLOOKUP(_xlfn.SINGLE(B:B),'[1]Pivot ST'!$D:$QP,{6,7,8,9,10,11},0),0)</f>
        <v>0</v>
      </c>
      <c r="W650" s="3"/>
      <c r="X650" s="3"/>
      <c r="Y650" s="3"/>
      <c r="Z650" s="3"/>
      <c r="AA650" s="3"/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1">
        <f t="shared" si="298"/>
        <v>-166</v>
      </c>
      <c r="AH650" s="26">
        <f t="shared" si="299"/>
        <v>0</v>
      </c>
      <c r="AI650" s="26">
        <f t="shared" si="300"/>
        <v>0</v>
      </c>
      <c r="AJ650" s="26">
        <f t="shared" si="301"/>
        <v>0</v>
      </c>
      <c r="AK650" s="26">
        <f t="shared" si="302"/>
        <v>0</v>
      </c>
      <c r="AL650" s="26">
        <f t="shared" si="303"/>
        <v>0</v>
      </c>
      <c r="AM650" s="30">
        <f t="shared" si="304"/>
        <v>0</v>
      </c>
      <c r="AN650" s="30">
        <f t="shared" si="305"/>
        <v>0</v>
      </c>
      <c r="AO650" s="30">
        <f t="shared" si="306"/>
        <v>0</v>
      </c>
      <c r="AP650" s="30">
        <f t="shared" si="307"/>
        <v>0</v>
      </c>
      <c r="AQ650" s="30">
        <f t="shared" si="308"/>
        <v>0</v>
      </c>
      <c r="AR650" s="30">
        <f t="shared" si="309"/>
        <v>0</v>
      </c>
      <c r="AS650" s="22">
        <f t="shared" si="297"/>
        <v>0</v>
      </c>
      <c r="AT650" s="112">
        <f t="shared" si="310"/>
        <v>460.75</v>
      </c>
      <c r="AU650" s="112">
        <f t="shared" si="311"/>
        <v>0</v>
      </c>
      <c r="AV650" s="112">
        <f t="shared" si="312"/>
        <v>0</v>
      </c>
      <c r="AW650" s="112">
        <f t="shared" si="313"/>
        <v>0</v>
      </c>
      <c r="AX650" s="112">
        <f t="shared" si="314"/>
        <v>0</v>
      </c>
      <c r="AY650" s="112">
        <f t="shared" si="315"/>
        <v>0</v>
      </c>
      <c r="AZ650" s="112">
        <f t="shared" si="316"/>
        <v>0</v>
      </c>
      <c r="BA650" s="112">
        <f t="shared" si="317"/>
        <v>0</v>
      </c>
      <c r="BB650" s="112">
        <f t="shared" si="318"/>
        <v>0</v>
      </c>
      <c r="BC650" s="112">
        <f t="shared" si="319"/>
        <v>0</v>
      </c>
      <c r="BD650" s="112">
        <f t="shared" si="320"/>
        <v>0</v>
      </c>
      <c r="BE650" s="112">
        <f t="shared" si="321"/>
        <v>0</v>
      </c>
      <c r="BG650" s="112"/>
      <c r="BH650" s="184"/>
    </row>
    <row r="651" spans="1:60" x14ac:dyDescent="0.2">
      <c r="A651" t="s">
        <v>56</v>
      </c>
      <c r="B651" t="s">
        <v>1911</v>
      </c>
      <c r="C651" s="2" t="s">
        <v>256</v>
      </c>
      <c r="D651" s="2" t="s">
        <v>257</v>
      </c>
      <c r="E651" s="2" t="s">
        <v>258</v>
      </c>
      <c r="F651" s="2" t="s">
        <v>60</v>
      </c>
      <c r="G651" s="2" t="s">
        <v>79</v>
      </c>
      <c r="H651" s="2" t="s">
        <v>254</v>
      </c>
      <c r="I651" s="2" t="s">
        <v>1129</v>
      </c>
      <c r="J651" s="2" t="s">
        <v>3995</v>
      </c>
      <c r="K651" s="3">
        <v>188</v>
      </c>
      <c r="L651" s="25">
        <v>460.75</v>
      </c>
      <c r="M651" s="2" t="s">
        <v>2204</v>
      </c>
      <c r="N651" s="2" t="s">
        <v>66</v>
      </c>
      <c r="O651" s="3">
        <v>20</v>
      </c>
      <c r="P651" s="3">
        <v>0</v>
      </c>
      <c r="Q651" s="21">
        <f>SUMIF('On Orders'!$B:$B,$C651,'On Orders'!E:E)</f>
        <v>0</v>
      </c>
      <c r="R651" s="22">
        <f>SUMIF('On Orders'!$B:$B,$C651,'On Orders'!F:F)</f>
        <v>0</v>
      </c>
      <c r="S651" s="22">
        <f>SUMIF('On Orders'!$B:$B,$C651,'On Orders'!G:G)</f>
        <v>0</v>
      </c>
      <c r="T651" s="22">
        <f>SUMIF('On Orders'!$B:$B,$C651,'On Orders'!H:H)</f>
        <v>0</v>
      </c>
      <c r="U651" s="3">
        <f>IFERROR(VLOOKUP(B:B,'[1]SI vs ST'!$B:$P,15,0),0)</f>
        <v>1</v>
      </c>
      <c r="V651" s="3" cm="1">
        <f t="array" ref="V651:AA651">IFERROR(VLOOKUP(_xlfn.SINGLE(B:B),'[1]Pivot ST'!$D:$QP,{6,7,8,9,10,11},0),0)</f>
        <v>1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1">
        <f t="shared" si="298"/>
        <v>-168</v>
      </c>
      <c r="AH651" s="26">
        <f t="shared" si="299"/>
        <v>0</v>
      </c>
      <c r="AI651" s="26">
        <f t="shared" si="300"/>
        <v>0</v>
      </c>
      <c r="AJ651" s="26">
        <f t="shared" si="301"/>
        <v>0</v>
      </c>
      <c r="AK651" s="26">
        <f t="shared" si="302"/>
        <v>0</v>
      </c>
      <c r="AL651" s="26">
        <f t="shared" si="303"/>
        <v>0</v>
      </c>
      <c r="AM651" s="30">
        <f t="shared" si="304"/>
        <v>0</v>
      </c>
      <c r="AN651" s="30">
        <f t="shared" si="305"/>
        <v>0</v>
      </c>
      <c r="AO651" s="30">
        <f t="shared" si="306"/>
        <v>0</v>
      </c>
      <c r="AP651" s="30">
        <f t="shared" si="307"/>
        <v>0</v>
      </c>
      <c r="AQ651" s="30">
        <f t="shared" si="308"/>
        <v>0</v>
      </c>
      <c r="AR651" s="30">
        <f t="shared" si="309"/>
        <v>0</v>
      </c>
      <c r="AS651" s="22">
        <f t="shared" si="297"/>
        <v>0</v>
      </c>
      <c r="AT651" s="112">
        <f t="shared" si="310"/>
        <v>460.75</v>
      </c>
      <c r="AU651" s="112">
        <f t="shared" si="311"/>
        <v>460.75</v>
      </c>
      <c r="AV651" s="112">
        <f t="shared" si="312"/>
        <v>0</v>
      </c>
      <c r="AW651" s="112">
        <f t="shared" si="313"/>
        <v>0</v>
      </c>
      <c r="AX651" s="112">
        <f t="shared" si="314"/>
        <v>0</v>
      </c>
      <c r="AY651" s="112">
        <f t="shared" si="315"/>
        <v>0</v>
      </c>
      <c r="AZ651" s="112">
        <f t="shared" si="316"/>
        <v>0</v>
      </c>
      <c r="BA651" s="112">
        <f t="shared" si="317"/>
        <v>0</v>
      </c>
      <c r="BB651" s="112">
        <f t="shared" si="318"/>
        <v>0</v>
      </c>
      <c r="BC651" s="112">
        <f t="shared" si="319"/>
        <v>0</v>
      </c>
      <c r="BD651" s="112">
        <f t="shared" si="320"/>
        <v>0</v>
      </c>
      <c r="BE651" s="112">
        <f t="shared" si="321"/>
        <v>0</v>
      </c>
      <c r="BG651" s="112"/>
      <c r="BH651" s="184"/>
    </row>
    <row r="652" spans="1:60" x14ac:dyDescent="0.2">
      <c r="A652" t="s">
        <v>56</v>
      </c>
      <c r="B652" t="s">
        <v>1912</v>
      </c>
      <c r="C652" s="2" t="s">
        <v>1913</v>
      </c>
      <c r="D652" s="2" t="s">
        <v>1914</v>
      </c>
      <c r="E652" s="2" t="s">
        <v>1915</v>
      </c>
      <c r="F652" s="2" t="s">
        <v>60</v>
      </c>
      <c r="G652" s="2" t="s">
        <v>79</v>
      </c>
      <c r="H652" s="2" t="s">
        <v>254</v>
      </c>
      <c r="I652" s="2" t="s">
        <v>1129</v>
      </c>
      <c r="J652" s="2" t="s">
        <v>3995</v>
      </c>
      <c r="K652" s="3">
        <v>188</v>
      </c>
      <c r="L652" s="25">
        <v>460.75</v>
      </c>
      <c r="M652" s="2" t="s">
        <v>2204</v>
      </c>
      <c r="N652" s="2" t="s">
        <v>66</v>
      </c>
      <c r="O652" s="3">
        <v>14</v>
      </c>
      <c r="P652" s="3">
        <v>0</v>
      </c>
      <c r="Q652" s="21">
        <f>SUMIF('On Orders'!$B:$B,$C652,'On Orders'!E:E)</f>
        <v>0</v>
      </c>
      <c r="R652" s="22">
        <f>SUMIF('On Orders'!$B:$B,$C652,'On Orders'!F:F)</f>
        <v>0</v>
      </c>
      <c r="S652" s="22">
        <f>SUMIF('On Orders'!$B:$B,$C652,'On Orders'!G:G)</f>
        <v>0</v>
      </c>
      <c r="T652" s="22">
        <f>SUMIF('On Orders'!$B:$B,$C652,'On Orders'!H:H)</f>
        <v>0</v>
      </c>
      <c r="U652" s="3">
        <f>IFERROR(VLOOKUP(B:B,'[1]SI vs ST'!$B:$P,15,0),0)</f>
        <v>1</v>
      </c>
      <c r="V652" s="3" cm="1">
        <f t="array" ref="V652:AA652">IFERROR(VLOOKUP(_xlfn.SINGLE(B:B),'[1]Pivot ST'!$D:$QP,{6,7,8,9,10,11},0),0)</f>
        <v>1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1">
        <f t="shared" si="298"/>
        <v>-174</v>
      </c>
      <c r="AH652" s="26">
        <f t="shared" si="299"/>
        <v>0</v>
      </c>
      <c r="AI652" s="26">
        <f t="shared" si="300"/>
        <v>0</v>
      </c>
      <c r="AJ652" s="26">
        <f t="shared" si="301"/>
        <v>0</v>
      </c>
      <c r="AK652" s="26">
        <f t="shared" si="302"/>
        <v>0</v>
      </c>
      <c r="AL652" s="26">
        <f t="shared" si="303"/>
        <v>0</v>
      </c>
      <c r="AM652" s="30">
        <f t="shared" si="304"/>
        <v>0</v>
      </c>
      <c r="AN652" s="30">
        <f t="shared" si="305"/>
        <v>0</v>
      </c>
      <c r="AO652" s="30">
        <f t="shared" si="306"/>
        <v>0</v>
      </c>
      <c r="AP652" s="30">
        <f t="shared" si="307"/>
        <v>0</v>
      </c>
      <c r="AQ652" s="30">
        <f t="shared" si="308"/>
        <v>0</v>
      </c>
      <c r="AR652" s="30">
        <f t="shared" si="309"/>
        <v>0</v>
      </c>
      <c r="AS652" s="22">
        <f t="shared" si="297"/>
        <v>0</v>
      </c>
      <c r="AT652" s="112">
        <f t="shared" si="310"/>
        <v>460.75</v>
      </c>
      <c r="AU652" s="112">
        <f t="shared" si="311"/>
        <v>460.75</v>
      </c>
      <c r="AV652" s="112">
        <f t="shared" si="312"/>
        <v>0</v>
      </c>
      <c r="AW652" s="112">
        <f t="shared" si="313"/>
        <v>0</v>
      </c>
      <c r="AX652" s="112">
        <f t="shared" si="314"/>
        <v>0</v>
      </c>
      <c r="AY652" s="112">
        <f t="shared" si="315"/>
        <v>0</v>
      </c>
      <c r="AZ652" s="112">
        <f t="shared" si="316"/>
        <v>0</v>
      </c>
      <c r="BA652" s="112">
        <f t="shared" si="317"/>
        <v>0</v>
      </c>
      <c r="BB652" s="112">
        <f t="shared" si="318"/>
        <v>0</v>
      </c>
      <c r="BC652" s="112">
        <f t="shared" si="319"/>
        <v>0</v>
      </c>
      <c r="BD652" s="112">
        <f t="shared" si="320"/>
        <v>0</v>
      </c>
      <c r="BE652" s="112">
        <f t="shared" si="321"/>
        <v>0</v>
      </c>
      <c r="BG652" s="112"/>
      <c r="BH652" s="184"/>
    </row>
    <row r="653" spans="1:60" x14ac:dyDescent="0.2">
      <c r="A653" t="s">
        <v>56</v>
      </c>
      <c r="B653" t="s">
        <v>1916</v>
      </c>
      <c r="C653" s="2" t="s">
        <v>913</v>
      </c>
      <c r="D653" s="2" t="s">
        <v>914</v>
      </c>
      <c r="E653" s="2" t="s">
        <v>915</v>
      </c>
      <c r="F653" s="2" t="s">
        <v>60</v>
      </c>
      <c r="G653" s="2" t="s">
        <v>79</v>
      </c>
      <c r="H653" s="2" t="s">
        <v>254</v>
      </c>
      <c r="I653" s="2" t="s">
        <v>1129</v>
      </c>
      <c r="J653" s="2" t="s">
        <v>3995</v>
      </c>
      <c r="K653" s="3">
        <v>188</v>
      </c>
      <c r="L653" s="25">
        <v>460.75</v>
      </c>
      <c r="M653" s="2" t="s">
        <v>2204</v>
      </c>
      <c r="N653" s="2" t="s">
        <v>66</v>
      </c>
      <c r="O653" s="3">
        <v>35</v>
      </c>
      <c r="P653" s="3">
        <v>0</v>
      </c>
      <c r="Q653" s="21">
        <f>SUMIF('On Orders'!$B:$B,$C653,'On Orders'!E:E)</f>
        <v>0</v>
      </c>
      <c r="R653" s="22">
        <f>SUMIF('On Orders'!$B:$B,$C653,'On Orders'!F:F)</f>
        <v>0</v>
      </c>
      <c r="S653" s="22">
        <f>SUMIF('On Orders'!$B:$B,$C653,'On Orders'!G:G)</f>
        <v>0</v>
      </c>
      <c r="T653" s="22">
        <f>SUMIF('On Orders'!$B:$B,$C653,'On Orders'!H:H)</f>
        <v>0</v>
      </c>
      <c r="U653" s="3">
        <f>IFERROR(VLOOKUP(B:B,'[1]SI vs ST'!$B:$P,15,0),0)</f>
        <v>1</v>
      </c>
      <c r="V653" s="3" cm="1">
        <f t="array" ref="V653:AA653">IFERROR(VLOOKUP(_xlfn.SINGLE(B:B),'[1]Pivot ST'!$D:$QP,{6,7,8,9,10,11},0),0)</f>
        <v>1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1">
        <f t="shared" si="298"/>
        <v>-153</v>
      </c>
      <c r="AH653" s="26">
        <f t="shared" si="299"/>
        <v>0</v>
      </c>
      <c r="AI653" s="26">
        <f t="shared" si="300"/>
        <v>0</v>
      </c>
      <c r="AJ653" s="26">
        <f t="shared" si="301"/>
        <v>0</v>
      </c>
      <c r="AK653" s="26">
        <f t="shared" si="302"/>
        <v>0</v>
      </c>
      <c r="AL653" s="26">
        <f t="shared" si="303"/>
        <v>0</v>
      </c>
      <c r="AM653" s="30">
        <f t="shared" si="304"/>
        <v>0</v>
      </c>
      <c r="AN653" s="30">
        <f t="shared" si="305"/>
        <v>0</v>
      </c>
      <c r="AO653" s="30">
        <f t="shared" si="306"/>
        <v>0</v>
      </c>
      <c r="AP653" s="30">
        <f t="shared" si="307"/>
        <v>0</v>
      </c>
      <c r="AQ653" s="30">
        <f t="shared" si="308"/>
        <v>0</v>
      </c>
      <c r="AR653" s="30">
        <f t="shared" si="309"/>
        <v>0</v>
      </c>
      <c r="AS653" s="22">
        <f t="shared" si="297"/>
        <v>0</v>
      </c>
      <c r="AT653" s="112">
        <f t="shared" si="310"/>
        <v>460.75</v>
      </c>
      <c r="AU653" s="112">
        <f t="shared" si="311"/>
        <v>460.75</v>
      </c>
      <c r="AV653" s="112">
        <f t="shared" si="312"/>
        <v>0</v>
      </c>
      <c r="AW653" s="112">
        <f t="shared" si="313"/>
        <v>0</v>
      </c>
      <c r="AX653" s="112">
        <f t="shared" si="314"/>
        <v>0</v>
      </c>
      <c r="AY653" s="112">
        <f t="shared" si="315"/>
        <v>0</v>
      </c>
      <c r="AZ653" s="112">
        <f t="shared" si="316"/>
        <v>0</v>
      </c>
      <c r="BA653" s="112">
        <f t="shared" si="317"/>
        <v>0</v>
      </c>
      <c r="BB653" s="112">
        <f t="shared" si="318"/>
        <v>0</v>
      </c>
      <c r="BC653" s="112">
        <f t="shared" si="319"/>
        <v>0</v>
      </c>
      <c r="BD653" s="112">
        <f t="shared" si="320"/>
        <v>0</v>
      </c>
      <c r="BE653" s="112">
        <f t="shared" si="321"/>
        <v>0</v>
      </c>
      <c r="BG653" s="112"/>
      <c r="BH653" s="184"/>
    </row>
    <row r="654" spans="1:60" x14ac:dyDescent="0.2">
      <c r="A654" t="s">
        <v>56</v>
      </c>
      <c r="B654" t="s">
        <v>1917</v>
      </c>
      <c r="C654" s="2" t="s">
        <v>921</v>
      </c>
      <c r="D654" s="2" t="s">
        <v>1918</v>
      </c>
      <c r="E654" s="2" t="s">
        <v>922</v>
      </c>
      <c r="F654" s="2" t="s">
        <v>60</v>
      </c>
      <c r="G654" s="2" t="s">
        <v>79</v>
      </c>
      <c r="H654" s="2" t="s">
        <v>80</v>
      </c>
      <c r="I654" s="2" t="s">
        <v>1129</v>
      </c>
      <c r="J654" s="2" t="s">
        <v>3995</v>
      </c>
      <c r="K654" s="3">
        <v>188</v>
      </c>
      <c r="L654" s="25">
        <v>460.75</v>
      </c>
      <c r="M654" s="2" t="s">
        <v>2204</v>
      </c>
      <c r="N654" s="2" t="s">
        <v>66</v>
      </c>
      <c r="O654" s="3">
        <v>28</v>
      </c>
      <c r="P654" s="3">
        <v>0</v>
      </c>
      <c r="Q654" s="21">
        <f>SUMIF('On Orders'!$B:$B,$C654,'On Orders'!E:E)</f>
        <v>0</v>
      </c>
      <c r="R654" s="22">
        <f>SUMIF('On Orders'!$B:$B,$C654,'On Orders'!F:F)</f>
        <v>0</v>
      </c>
      <c r="S654" s="22">
        <f>SUMIF('On Orders'!$B:$B,$C654,'On Orders'!G:G)</f>
        <v>0</v>
      </c>
      <c r="T654" s="22">
        <f>SUMIF('On Orders'!$B:$B,$C654,'On Orders'!H:H)</f>
        <v>0</v>
      </c>
      <c r="U654" s="3">
        <f>IFERROR(VLOOKUP(B:B,'[1]SI vs ST'!$B:$P,15,0),0)</f>
        <v>0</v>
      </c>
      <c r="V654" s="3" cm="1">
        <f t="array" ref="V654:AA654">IFERROR(VLOOKUP(_xlfn.SINGLE(B:B),'[1]Pivot ST'!$D:$QP,{6,7,8,9,10,11},0),0)</f>
        <v>0</v>
      </c>
      <c r="W654" s="3">
        <v>0</v>
      </c>
      <c r="X654" s="3">
        <v>0</v>
      </c>
      <c r="Y654" s="3">
        <v>0</v>
      </c>
      <c r="Z654" s="3">
        <v>0</v>
      </c>
      <c r="AA654" s="3">
        <v>1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1">
        <f t="shared" si="298"/>
        <v>-161</v>
      </c>
      <c r="AH654" s="26">
        <f t="shared" si="299"/>
        <v>0</v>
      </c>
      <c r="AI654" s="26">
        <f t="shared" si="300"/>
        <v>0</v>
      </c>
      <c r="AJ654" s="26">
        <f t="shared" si="301"/>
        <v>0</v>
      </c>
      <c r="AK654" s="26">
        <f t="shared" si="302"/>
        <v>0</v>
      </c>
      <c r="AL654" s="26">
        <f t="shared" si="303"/>
        <v>0</v>
      </c>
      <c r="AM654" s="30">
        <f t="shared" si="304"/>
        <v>0</v>
      </c>
      <c r="AN654" s="30">
        <f t="shared" si="305"/>
        <v>0</v>
      </c>
      <c r="AO654" s="30">
        <f t="shared" si="306"/>
        <v>0</v>
      </c>
      <c r="AP654" s="30">
        <f t="shared" si="307"/>
        <v>0</v>
      </c>
      <c r="AQ654" s="30">
        <f t="shared" si="308"/>
        <v>0</v>
      </c>
      <c r="AR654" s="30">
        <f t="shared" si="309"/>
        <v>0</v>
      </c>
      <c r="AS654" s="22">
        <f t="shared" si="297"/>
        <v>0</v>
      </c>
      <c r="AT654" s="112">
        <f t="shared" si="310"/>
        <v>0</v>
      </c>
      <c r="AU654" s="112">
        <f t="shared" si="311"/>
        <v>0</v>
      </c>
      <c r="AV654" s="112">
        <f t="shared" si="312"/>
        <v>0</v>
      </c>
      <c r="AW654" s="112">
        <f t="shared" si="313"/>
        <v>0</v>
      </c>
      <c r="AX654" s="112">
        <f t="shared" si="314"/>
        <v>0</v>
      </c>
      <c r="AY654" s="112">
        <f t="shared" si="315"/>
        <v>0</v>
      </c>
      <c r="AZ654" s="112">
        <f t="shared" si="316"/>
        <v>460.75</v>
      </c>
      <c r="BA654" s="112">
        <f t="shared" si="317"/>
        <v>0</v>
      </c>
      <c r="BB654" s="112">
        <f t="shared" si="318"/>
        <v>0</v>
      </c>
      <c r="BC654" s="112">
        <f t="shared" si="319"/>
        <v>0</v>
      </c>
      <c r="BD654" s="112">
        <f t="shared" si="320"/>
        <v>0</v>
      </c>
      <c r="BE654" s="112">
        <f t="shared" si="321"/>
        <v>0</v>
      </c>
      <c r="BG654" s="112"/>
      <c r="BH654" s="184"/>
    </row>
    <row r="655" spans="1:60" x14ac:dyDescent="0.2">
      <c r="A655" t="s">
        <v>56</v>
      </c>
      <c r="B655" t="s">
        <v>1919</v>
      </c>
      <c r="C655" s="2" t="s">
        <v>264</v>
      </c>
      <c r="D655" s="2" t="s">
        <v>265</v>
      </c>
      <c r="E655" s="2" t="s">
        <v>266</v>
      </c>
      <c r="F655" s="2" t="s">
        <v>60</v>
      </c>
      <c r="G655" s="2" t="s">
        <v>109</v>
      </c>
      <c r="H655" s="2" t="s">
        <v>109</v>
      </c>
      <c r="I655" s="2" t="s">
        <v>1129</v>
      </c>
      <c r="J655" s="2" t="s">
        <v>3995</v>
      </c>
      <c r="K655" s="3">
        <v>188</v>
      </c>
      <c r="L655" s="25">
        <v>276.26</v>
      </c>
      <c r="M655" s="2" t="s">
        <v>2204</v>
      </c>
      <c r="N655" s="2" t="s">
        <v>66</v>
      </c>
      <c r="O655" s="3">
        <v>172</v>
      </c>
      <c r="P655" s="3">
        <v>324</v>
      </c>
      <c r="Q655" s="21">
        <f>SUMIF('On Orders'!$B:$B,$C655,'On Orders'!E:E)</f>
        <v>0</v>
      </c>
      <c r="R655" s="22">
        <f>SUMIF('On Orders'!$B:$B,$C655,'On Orders'!F:F)</f>
        <v>0</v>
      </c>
      <c r="S655" s="22">
        <f>SUMIF('On Orders'!$B:$B,$C655,'On Orders'!G:G)</f>
        <v>0</v>
      </c>
      <c r="T655" s="22">
        <f>SUMIF('On Orders'!$B:$B,$C655,'On Orders'!H:H)</f>
        <v>0</v>
      </c>
      <c r="U655" s="3">
        <f>IFERROR(VLOOKUP(B:B,'[1]SI vs ST'!$B:$P,15,0),0)</f>
        <v>14</v>
      </c>
      <c r="V655" s="3" cm="1">
        <f t="array" ref="V655:AA655">IFERROR(VLOOKUP(_xlfn.SINGLE(B:B),'[1]Pivot ST'!$D:$QP,{6,7,8,9,10,11},0),0)</f>
        <v>8</v>
      </c>
      <c r="W655" s="3">
        <v>6</v>
      </c>
      <c r="X655" s="3">
        <v>6</v>
      </c>
      <c r="Y655" s="3">
        <v>17</v>
      </c>
      <c r="Z655" s="3">
        <v>2</v>
      </c>
      <c r="AA655" s="3">
        <v>2</v>
      </c>
      <c r="AB655" s="3">
        <v>5</v>
      </c>
      <c r="AC655" s="3">
        <v>7</v>
      </c>
      <c r="AD655" s="3">
        <v>6</v>
      </c>
      <c r="AE655" s="3">
        <v>6</v>
      </c>
      <c r="AF655" s="3">
        <v>6</v>
      </c>
      <c r="AG655" s="31">
        <f t="shared" si="298"/>
        <v>306</v>
      </c>
      <c r="AH655" s="26">
        <f t="shared" si="299"/>
        <v>301</v>
      </c>
      <c r="AI655" s="26">
        <f t="shared" si="300"/>
        <v>294</v>
      </c>
      <c r="AJ655" s="26">
        <f t="shared" si="301"/>
        <v>288</v>
      </c>
      <c r="AK655" s="26">
        <f t="shared" si="302"/>
        <v>282</v>
      </c>
      <c r="AL655" s="26">
        <f t="shared" si="303"/>
        <v>276</v>
      </c>
      <c r="AM655" s="30">
        <f t="shared" si="304"/>
        <v>0</v>
      </c>
      <c r="AN655" s="30">
        <f t="shared" si="305"/>
        <v>0</v>
      </c>
      <c r="AO655" s="30">
        <f t="shared" si="306"/>
        <v>0</v>
      </c>
      <c r="AP655" s="30">
        <f t="shared" si="307"/>
        <v>0</v>
      </c>
      <c r="AQ655" s="30">
        <f t="shared" si="308"/>
        <v>0</v>
      </c>
      <c r="AR655" s="30">
        <f t="shared" si="309"/>
        <v>0</v>
      </c>
      <c r="AS655" s="22">
        <f t="shared" si="297"/>
        <v>0</v>
      </c>
      <c r="AT655" s="112">
        <f t="shared" si="310"/>
        <v>3867.64</v>
      </c>
      <c r="AU655" s="112">
        <f t="shared" si="311"/>
        <v>2210.08</v>
      </c>
      <c r="AV655" s="112">
        <f t="shared" si="312"/>
        <v>1657.56</v>
      </c>
      <c r="AW655" s="112">
        <f t="shared" si="313"/>
        <v>1657.56</v>
      </c>
      <c r="AX655" s="112">
        <f t="shared" si="314"/>
        <v>4696.42</v>
      </c>
      <c r="AY655" s="112">
        <f t="shared" si="315"/>
        <v>552.52</v>
      </c>
      <c r="AZ655" s="112">
        <f t="shared" si="316"/>
        <v>552.52</v>
      </c>
      <c r="BA655" s="112">
        <f t="shared" si="317"/>
        <v>1381.3</v>
      </c>
      <c r="BB655" s="112">
        <f t="shared" si="318"/>
        <v>1933.82</v>
      </c>
      <c r="BC655" s="112">
        <f t="shared" si="319"/>
        <v>1657.56</v>
      </c>
      <c r="BD655" s="112">
        <f t="shared" si="320"/>
        <v>1657.56</v>
      </c>
      <c r="BE655" s="112">
        <f t="shared" si="321"/>
        <v>1657.56</v>
      </c>
      <c r="BG655" s="112"/>
      <c r="BH655" s="184"/>
    </row>
    <row r="656" spans="1:60" x14ac:dyDescent="0.2">
      <c r="A656" t="s">
        <v>56</v>
      </c>
      <c r="B656" t="s">
        <v>1920</v>
      </c>
      <c r="C656" s="2" t="s">
        <v>1921</v>
      </c>
      <c r="D656" s="2" t="s">
        <v>1922</v>
      </c>
      <c r="E656" s="2" t="s">
        <v>1923</v>
      </c>
      <c r="F656" s="2" t="s">
        <v>60</v>
      </c>
      <c r="G656" s="2" t="s">
        <v>109</v>
      </c>
      <c r="H656" s="2" t="s">
        <v>931</v>
      </c>
      <c r="I656" s="2" t="s">
        <v>1129</v>
      </c>
      <c r="J656" s="2" t="s">
        <v>3995</v>
      </c>
      <c r="K656" s="3">
        <v>188</v>
      </c>
      <c r="L656" s="25">
        <v>276.26</v>
      </c>
      <c r="M656" s="2" t="s">
        <v>2204</v>
      </c>
      <c r="N656" s="2" t="s">
        <v>66</v>
      </c>
      <c r="O656" s="3">
        <v>7</v>
      </c>
      <c r="P656" s="3">
        <v>0</v>
      </c>
      <c r="Q656" s="21">
        <f>SUMIF('On Orders'!$B:$B,$C656,'On Orders'!E:E)</f>
        <v>0</v>
      </c>
      <c r="R656" s="22">
        <f>SUMIF('On Orders'!$B:$B,$C656,'On Orders'!F:F)</f>
        <v>0</v>
      </c>
      <c r="S656" s="22">
        <f>SUMIF('On Orders'!$B:$B,$C656,'On Orders'!G:G)</f>
        <v>0</v>
      </c>
      <c r="T656" s="22">
        <f>SUMIF('On Orders'!$B:$B,$C656,'On Orders'!H:H)</f>
        <v>0</v>
      </c>
      <c r="U656" s="3">
        <f>IFERROR(VLOOKUP(B:B,'[1]SI vs ST'!$B:$P,15,0),0)</f>
        <v>6</v>
      </c>
      <c r="V656" s="3" cm="1">
        <f t="array" ref="V656:AA656">IFERROR(VLOOKUP(_xlfn.SINGLE(B:B),'[1]Pivot ST'!$D:$QP,{6,7,8,9,10,11},0),0)</f>
        <v>1</v>
      </c>
      <c r="W656" s="3">
        <v>1</v>
      </c>
      <c r="X656" s="3">
        <v>0</v>
      </c>
      <c r="Y656" s="3">
        <v>0</v>
      </c>
      <c r="Z656" s="3">
        <v>0</v>
      </c>
      <c r="AA656" s="3">
        <v>2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1">
        <f t="shared" si="298"/>
        <v>-183</v>
      </c>
      <c r="AH656" s="26">
        <f t="shared" si="299"/>
        <v>0</v>
      </c>
      <c r="AI656" s="26">
        <f t="shared" si="300"/>
        <v>0</v>
      </c>
      <c r="AJ656" s="26">
        <f t="shared" si="301"/>
        <v>0</v>
      </c>
      <c r="AK656" s="26">
        <f t="shared" si="302"/>
        <v>0</v>
      </c>
      <c r="AL656" s="26">
        <f t="shared" si="303"/>
        <v>0</v>
      </c>
      <c r="AM656" s="30">
        <f t="shared" si="304"/>
        <v>0</v>
      </c>
      <c r="AN656" s="30">
        <f t="shared" si="305"/>
        <v>0</v>
      </c>
      <c r="AO656" s="30">
        <f t="shared" si="306"/>
        <v>0</v>
      </c>
      <c r="AP656" s="30">
        <f t="shared" si="307"/>
        <v>0</v>
      </c>
      <c r="AQ656" s="30">
        <f t="shared" si="308"/>
        <v>0</v>
      </c>
      <c r="AR656" s="30">
        <f t="shared" si="309"/>
        <v>0</v>
      </c>
      <c r="AS656" s="22">
        <f t="shared" si="297"/>
        <v>0</v>
      </c>
      <c r="AT656" s="112">
        <f t="shared" si="310"/>
        <v>1657.56</v>
      </c>
      <c r="AU656" s="112">
        <f t="shared" si="311"/>
        <v>276.26</v>
      </c>
      <c r="AV656" s="112">
        <f t="shared" si="312"/>
        <v>276.26</v>
      </c>
      <c r="AW656" s="112">
        <f t="shared" si="313"/>
        <v>0</v>
      </c>
      <c r="AX656" s="112">
        <f t="shared" si="314"/>
        <v>0</v>
      </c>
      <c r="AY656" s="112">
        <f t="shared" si="315"/>
        <v>0</v>
      </c>
      <c r="AZ656" s="112">
        <f t="shared" si="316"/>
        <v>552.52</v>
      </c>
      <c r="BA656" s="112">
        <f t="shared" si="317"/>
        <v>0</v>
      </c>
      <c r="BB656" s="112">
        <f t="shared" si="318"/>
        <v>0</v>
      </c>
      <c r="BC656" s="112">
        <f t="shared" si="319"/>
        <v>0</v>
      </c>
      <c r="BD656" s="112">
        <f t="shared" si="320"/>
        <v>0</v>
      </c>
      <c r="BE656" s="112">
        <f t="shared" si="321"/>
        <v>0</v>
      </c>
      <c r="BG656" s="112"/>
      <c r="BH656" s="184"/>
    </row>
    <row r="657" spans="1:60" x14ac:dyDescent="0.2">
      <c r="A657" t="s">
        <v>56</v>
      </c>
      <c r="B657" t="s">
        <v>1924</v>
      </c>
      <c r="C657" s="2" t="s">
        <v>1925</v>
      </c>
      <c r="D657" s="2" t="s">
        <v>1926</v>
      </c>
      <c r="E657" s="2" t="s">
        <v>1927</v>
      </c>
      <c r="F657" s="2" t="s">
        <v>60</v>
      </c>
      <c r="G657" s="2" t="s">
        <v>109</v>
      </c>
      <c r="H657" s="2" t="s">
        <v>931</v>
      </c>
      <c r="I657" s="2" t="s">
        <v>1129</v>
      </c>
      <c r="J657" s="2" t="s">
        <v>3995</v>
      </c>
      <c r="K657" s="3">
        <v>188</v>
      </c>
      <c r="L657" s="25">
        <v>276.26</v>
      </c>
      <c r="M657" s="2" t="s">
        <v>2204</v>
      </c>
      <c r="N657" s="2" t="s">
        <v>66</v>
      </c>
      <c r="O657" s="3">
        <v>12</v>
      </c>
      <c r="P657" s="3">
        <v>0</v>
      </c>
      <c r="Q657" s="21">
        <f>SUMIF('On Orders'!$B:$B,$C657,'On Orders'!E:E)</f>
        <v>0</v>
      </c>
      <c r="R657" s="22">
        <f>SUMIF('On Orders'!$B:$B,$C657,'On Orders'!F:F)</f>
        <v>0</v>
      </c>
      <c r="S657" s="22">
        <f>SUMIF('On Orders'!$B:$B,$C657,'On Orders'!G:G)</f>
        <v>0</v>
      </c>
      <c r="T657" s="22">
        <f>SUMIF('On Orders'!$B:$B,$C657,'On Orders'!H:H)</f>
        <v>0</v>
      </c>
      <c r="U657" s="3">
        <f>IFERROR(VLOOKUP(B:B,'[1]SI vs ST'!$B:$P,15,0),0)</f>
        <v>3</v>
      </c>
      <c r="V657" s="3" cm="1">
        <f t="array" ref="V657:AA657">IFERROR(VLOOKUP(_xlfn.SINGLE(B:B),'[1]Pivot ST'!$D:$QP,{6,7,8,9,10,11},0),0)</f>
        <v>2</v>
      </c>
      <c r="W657" s="3">
        <v>3</v>
      </c>
      <c r="X657" s="3">
        <v>0</v>
      </c>
      <c r="Y657" s="3">
        <v>0</v>
      </c>
      <c r="Z657" s="3">
        <v>0</v>
      </c>
      <c r="AA657" s="3">
        <v>6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1">
        <f t="shared" si="298"/>
        <v>-182</v>
      </c>
      <c r="AH657" s="26">
        <f t="shared" si="299"/>
        <v>0</v>
      </c>
      <c r="AI657" s="26">
        <f t="shared" si="300"/>
        <v>0</v>
      </c>
      <c r="AJ657" s="26">
        <f t="shared" si="301"/>
        <v>0</v>
      </c>
      <c r="AK657" s="26">
        <f t="shared" si="302"/>
        <v>0</v>
      </c>
      <c r="AL657" s="26">
        <f t="shared" si="303"/>
        <v>0</v>
      </c>
      <c r="AM657" s="30">
        <f t="shared" si="304"/>
        <v>0</v>
      </c>
      <c r="AN657" s="30">
        <f t="shared" si="305"/>
        <v>0</v>
      </c>
      <c r="AO657" s="30">
        <f t="shared" si="306"/>
        <v>0</v>
      </c>
      <c r="AP657" s="30">
        <f t="shared" si="307"/>
        <v>0</v>
      </c>
      <c r="AQ657" s="30">
        <f t="shared" si="308"/>
        <v>0</v>
      </c>
      <c r="AR657" s="30">
        <f t="shared" si="309"/>
        <v>0</v>
      </c>
      <c r="AS657" s="22">
        <f t="shared" si="297"/>
        <v>0</v>
      </c>
      <c r="AT657" s="112">
        <f t="shared" si="310"/>
        <v>828.78</v>
      </c>
      <c r="AU657" s="112">
        <f t="shared" si="311"/>
        <v>552.52</v>
      </c>
      <c r="AV657" s="112">
        <f t="shared" si="312"/>
        <v>828.78</v>
      </c>
      <c r="AW657" s="112">
        <f t="shared" si="313"/>
        <v>0</v>
      </c>
      <c r="AX657" s="112">
        <f t="shared" si="314"/>
        <v>0</v>
      </c>
      <c r="AY657" s="112">
        <f t="shared" si="315"/>
        <v>0</v>
      </c>
      <c r="AZ657" s="112">
        <f t="shared" si="316"/>
        <v>1657.56</v>
      </c>
      <c r="BA657" s="112">
        <f t="shared" si="317"/>
        <v>0</v>
      </c>
      <c r="BB657" s="112">
        <f t="shared" si="318"/>
        <v>0</v>
      </c>
      <c r="BC657" s="112">
        <f t="shared" si="319"/>
        <v>0</v>
      </c>
      <c r="BD657" s="112">
        <f t="shared" si="320"/>
        <v>0</v>
      </c>
      <c r="BE657" s="112">
        <f t="shared" si="321"/>
        <v>0</v>
      </c>
      <c r="BG657" s="112"/>
      <c r="BH657" s="184"/>
    </row>
    <row r="658" spans="1:60" x14ac:dyDescent="0.2">
      <c r="A658" t="s">
        <v>56</v>
      </c>
      <c r="B658" t="s">
        <v>1928</v>
      </c>
      <c r="C658" s="2" t="s">
        <v>272</v>
      </c>
      <c r="D658" s="2" t="s">
        <v>273</v>
      </c>
      <c r="E658" s="2" t="s">
        <v>274</v>
      </c>
      <c r="F658" s="2" t="s">
        <v>60</v>
      </c>
      <c r="G658" s="2" t="s">
        <v>109</v>
      </c>
      <c r="H658" s="2" t="s">
        <v>110</v>
      </c>
      <c r="I658" s="2" t="s">
        <v>1129</v>
      </c>
      <c r="J658" s="2" t="s">
        <v>3995</v>
      </c>
      <c r="K658" s="3">
        <v>188</v>
      </c>
      <c r="L658" s="25">
        <v>460.75</v>
      </c>
      <c r="M658" s="2" t="s">
        <v>2204</v>
      </c>
      <c r="N658" s="2" t="s">
        <v>66</v>
      </c>
      <c r="O658" s="3">
        <v>163</v>
      </c>
      <c r="P658" s="3">
        <v>744</v>
      </c>
      <c r="Q658" s="21">
        <f>SUMIF('On Orders'!$B:$B,$C658,'On Orders'!E:E)</f>
        <v>0</v>
      </c>
      <c r="R658" s="22">
        <f>SUMIF('On Orders'!$B:$B,$C658,'On Orders'!F:F)</f>
        <v>0</v>
      </c>
      <c r="S658" s="22">
        <f>SUMIF('On Orders'!$B:$B,$C658,'On Orders'!G:G)</f>
        <v>0</v>
      </c>
      <c r="T658" s="22">
        <f>SUMIF('On Orders'!$B:$B,$C658,'On Orders'!H:H)</f>
        <v>0</v>
      </c>
      <c r="U658" s="3">
        <f>IFERROR(VLOOKUP(B:B,'[1]SI vs ST'!$B:$P,15,0),0)</f>
        <v>8</v>
      </c>
      <c r="V658" s="3" cm="1">
        <f t="array" ref="V658:AA658">IFERROR(VLOOKUP(_xlfn.SINGLE(B:B),'[1]Pivot ST'!$D:$QP,{6,7,8,9,10,11},0),0)</f>
        <v>8</v>
      </c>
      <c r="W658" s="3">
        <v>4</v>
      </c>
      <c r="X658" s="3">
        <v>6</v>
      </c>
      <c r="Y658" s="3">
        <v>4</v>
      </c>
      <c r="Z658" s="3">
        <v>9</v>
      </c>
      <c r="AA658" s="3">
        <v>10</v>
      </c>
      <c r="AB658" s="3">
        <v>6</v>
      </c>
      <c r="AC658" s="3">
        <v>8</v>
      </c>
      <c r="AD658" s="3">
        <v>7</v>
      </c>
      <c r="AE658" s="3">
        <v>7</v>
      </c>
      <c r="AF658" s="3">
        <v>7</v>
      </c>
      <c r="AG658" s="31">
        <f t="shared" si="298"/>
        <v>709</v>
      </c>
      <c r="AH658" s="26">
        <f t="shared" si="299"/>
        <v>703</v>
      </c>
      <c r="AI658" s="26">
        <f t="shared" si="300"/>
        <v>695</v>
      </c>
      <c r="AJ658" s="26">
        <f t="shared" si="301"/>
        <v>688</v>
      </c>
      <c r="AK658" s="26">
        <f t="shared" si="302"/>
        <v>681</v>
      </c>
      <c r="AL658" s="26">
        <f t="shared" si="303"/>
        <v>674</v>
      </c>
      <c r="AM658" s="30">
        <f t="shared" si="304"/>
        <v>0</v>
      </c>
      <c r="AN658" s="30">
        <f t="shared" si="305"/>
        <v>0</v>
      </c>
      <c r="AO658" s="30">
        <f t="shared" si="306"/>
        <v>0</v>
      </c>
      <c r="AP658" s="30">
        <f t="shared" si="307"/>
        <v>0</v>
      </c>
      <c r="AQ658" s="30">
        <f t="shared" si="308"/>
        <v>0</v>
      </c>
      <c r="AR658" s="30">
        <f t="shared" si="309"/>
        <v>0</v>
      </c>
      <c r="AS658" s="22">
        <f t="shared" si="297"/>
        <v>0</v>
      </c>
      <c r="AT658" s="112">
        <f t="shared" si="310"/>
        <v>3686</v>
      </c>
      <c r="AU658" s="112">
        <f t="shared" si="311"/>
        <v>3686</v>
      </c>
      <c r="AV658" s="112">
        <f t="shared" si="312"/>
        <v>1843</v>
      </c>
      <c r="AW658" s="112">
        <f t="shared" si="313"/>
        <v>2764.5</v>
      </c>
      <c r="AX658" s="112">
        <f t="shared" si="314"/>
        <v>1843</v>
      </c>
      <c r="AY658" s="112">
        <f t="shared" si="315"/>
        <v>4146.75</v>
      </c>
      <c r="AZ658" s="112">
        <f t="shared" si="316"/>
        <v>4607.5</v>
      </c>
      <c r="BA658" s="112">
        <f t="shared" si="317"/>
        <v>2764.5</v>
      </c>
      <c r="BB658" s="112">
        <f t="shared" si="318"/>
        <v>3686</v>
      </c>
      <c r="BC658" s="112">
        <f t="shared" si="319"/>
        <v>3225.25</v>
      </c>
      <c r="BD658" s="112">
        <f t="shared" si="320"/>
        <v>3225.25</v>
      </c>
      <c r="BE658" s="112">
        <f t="shared" si="321"/>
        <v>3225.25</v>
      </c>
      <c r="BG658" s="112"/>
      <c r="BH658" s="184"/>
    </row>
    <row r="659" spans="1:60" x14ac:dyDescent="0.2">
      <c r="A659" t="s">
        <v>56</v>
      </c>
      <c r="B659" t="s">
        <v>1929</v>
      </c>
      <c r="C659" s="2" t="s">
        <v>280</v>
      </c>
      <c r="D659" s="2" t="s">
        <v>281</v>
      </c>
      <c r="E659" s="2" t="s">
        <v>282</v>
      </c>
      <c r="F659" s="2" t="s">
        <v>60</v>
      </c>
      <c r="G659" s="2" t="s">
        <v>109</v>
      </c>
      <c r="H659" s="2" t="s">
        <v>110</v>
      </c>
      <c r="I659" s="2" t="s">
        <v>1129</v>
      </c>
      <c r="J659" s="2" t="s">
        <v>3995</v>
      </c>
      <c r="K659" s="3">
        <v>188</v>
      </c>
      <c r="L659" s="25">
        <v>460.75</v>
      </c>
      <c r="M659" s="2" t="s">
        <v>2204</v>
      </c>
      <c r="N659" s="2" t="s">
        <v>66</v>
      </c>
      <c r="O659" s="3">
        <v>198</v>
      </c>
      <c r="P659" s="3">
        <v>181</v>
      </c>
      <c r="Q659" s="21">
        <f>SUMIF('On Orders'!$B:$B,$C659,'On Orders'!E:E)</f>
        <v>0</v>
      </c>
      <c r="R659" s="22">
        <f>SUMIF('On Orders'!$B:$B,$C659,'On Orders'!F:F)</f>
        <v>0</v>
      </c>
      <c r="S659" s="22">
        <f>SUMIF('On Orders'!$B:$B,$C659,'On Orders'!G:G)</f>
        <v>0</v>
      </c>
      <c r="T659" s="22">
        <f>SUMIF('On Orders'!$B:$B,$C659,'On Orders'!H:H)</f>
        <v>0</v>
      </c>
      <c r="U659" s="3">
        <f>IFERROR(VLOOKUP(B:B,'[1]SI vs ST'!$B:$P,15,0),0)</f>
        <v>8</v>
      </c>
      <c r="V659" s="3" cm="1">
        <f t="array" ref="V659:AA659">IFERROR(VLOOKUP(_xlfn.SINGLE(B:B),'[1]Pivot ST'!$D:$QP,{6,7,8,9,10,11},0),0)</f>
        <v>9</v>
      </c>
      <c r="W659" s="3">
        <v>3</v>
      </c>
      <c r="X659" s="3">
        <v>4</v>
      </c>
      <c r="Y659" s="3">
        <v>2</v>
      </c>
      <c r="Z659" s="3">
        <v>9</v>
      </c>
      <c r="AA659" s="3">
        <v>7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1">
        <f t="shared" si="298"/>
        <v>184</v>
      </c>
      <c r="AH659" s="26">
        <f t="shared" si="299"/>
        <v>184</v>
      </c>
      <c r="AI659" s="26">
        <f t="shared" si="300"/>
        <v>184</v>
      </c>
      <c r="AJ659" s="26">
        <f t="shared" si="301"/>
        <v>184</v>
      </c>
      <c r="AK659" s="26">
        <f t="shared" si="302"/>
        <v>184</v>
      </c>
      <c r="AL659" s="26">
        <f t="shared" si="303"/>
        <v>184</v>
      </c>
      <c r="AM659" s="30">
        <f t="shared" si="304"/>
        <v>0</v>
      </c>
      <c r="AN659" s="30">
        <f t="shared" si="305"/>
        <v>0</v>
      </c>
      <c r="AO659" s="30">
        <f t="shared" si="306"/>
        <v>0</v>
      </c>
      <c r="AP659" s="30">
        <f t="shared" si="307"/>
        <v>0</v>
      </c>
      <c r="AQ659" s="30">
        <f t="shared" si="308"/>
        <v>0</v>
      </c>
      <c r="AR659" s="30">
        <f t="shared" si="309"/>
        <v>0</v>
      </c>
      <c r="AS659" s="22">
        <f t="shared" si="297"/>
        <v>0</v>
      </c>
      <c r="AT659" s="112">
        <f t="shared" si="310"/>
        <v>3686</v>
      </c>
      <c r="AU659" s="112">
        <f t="shared" si="311"/>
        <v>4146.75</v>
      </c>
      <c r="AV659" s="112">
        <f t="shared" si="312"/>
        <v>1382.25</v>
      </c>
      <c r="AW659" s="112">
        <f t="shared" si="313"/>
        <v>1843</v>
      </c>
      <c r="AX659" s="112">
        <f t="shared" si="314"/>
        <v>921.5</v>
      </c>
      <c r="AY659" s="112">
        <f t="shared" si="315"/>
        <v>4146.75</v>
      </c>
      <c r="AZ659" s="112">
        <f t="shared" si="316"/>
        <v>3225.25</v>
      </c>
      <c r="BA659" s="112">
        <f t="shared" si="317"/>
        <v>0</v>
      </c>
      <c r="BB659" s="112">
        <f t="shared" si="318"/>
        <v>0</v>
      </c>
      <c r="BC659" s="112">
        <f t="shared" si="319"/>
        <v>0</v>
      </c>
      <c r="BD659" s="112">
        <f t="shared" si="320"/>
        <v>0</v>
      </c>
      <c r="BE659" s="112">
        <f t="shared" si="321"/>
        <v>0</v>
      </c>
      <c r="BG659" s="112"/>
      <c r="BH659" s="184"/>
    </row>
    <row r="660" spans="1:60" x14ac:dyDescent="0.2">
      <c r="A660" t="s">
        <v>56</v>
      </c>
      <c r="B660" t="s">
        <v>1930</v>
      </c>
      <c r="C660" s="2" t="s">
        <v>1931</v>
      </c>
      <c r="D660" s="2" t="s">
        <v>1932</v>
      </c>
      <c r="E660" s="2" t="s">
        <v>1933</v>
      </c>
      <c r="F660" s="2" t="s">
        <v>60</v>
      </c>
      <c r="G660" s="2" t="s">
        <v>109</v>
      </c>
      <c r="H660" s="2" t="s">
        <v>110</v>
      </c>
      <c r="I660" s="2" t="s">
        <v>1129</v>
      </c>
      <c r="J660" s="2" t="s">
        <v>3995</v>
      </c>
      <c r="K660" s="3">
        <v>188</v>
      </c>
      <c r="L660" s="25">
        <v>460.75</v>
      </c>
      <c r="M660" s="2" t="s">
        <v>2204</v>
      </c>
      <c r="N660" s="2" t="s">
        <v>66</v>
      </c>
      <c r="O660" s="3">
        <v>194</v>
      </c>
      <c r="P660" s="3">
        <v>162</v>
      </c>
      <c r="Q660" s="21">
        <f>SUMIF('On Orders'!$B:$B,$C660,'On Orders'!E:E)</f>
        <v>0</v>
      </c>
      <c r="R660" s="22">
        <f>SUMIF('On Orders'!$B:$B,$C660,'On Orders'!F:F)</f>
        <v>0</v>
      </c>
      <c r="S660" s="22">
        <f>SUMIF('On Orders'!$B:$B,$C660,'On Orders'!G:G)</f>
        <v>0</v>
      </c>
      <c r="T660" s="22">
        <f>SUMIF('On Orders'!$B:$B,$C660,'On Orders'!H:H)</f>
        <v>0</v>
      </c>
      <c r="U660" s="3">
        <f>IFERROR(VLOOKUP(B:B,'[1]SI vs ST'!$B:$P,15,0),0)</f>
        <v>10</v>
      </c>
      <c r="V660" s="3" cm="1">
        <f t="array" ref="V660:AA660">IFERROR(VLOOKUP(_xlfn.SINGLE(B:B),'[1]Pivot ST'!$D:$QP,{6,7,8,9,10,11},0),0)</f>
        <v>3</v>
      </c>
      <c r="W660" s="3">
        <v>3</v>
      </c>
      <c r="X660" s="3">
        <v>6</v>
      </c>
      <c r="Y660" s="3">
        <v>6</v>
      </c>
      <c r="Z660" s="3">
        <v>3</v>
      </c>
      <c r="AA660" s="3">
        <v>7</v>
      </c>
      <c r="AB660" s="3">
        <v>5</v>
      </c>
      <c r="AC660" s="3">
        <v>7</v>
      </c>
      <c r="AD660" s="3">
        <v>4</v>
      </c>
      <c r="AE660" s="3">
        <v>5</v>
      </c>
      <c r="AF660" s="3">
        <v>5</v>
      </c>
      <c r="AG660" s="31">
        <f t="shared" si="298"/>
        <v>161</v>
      </c>
      <c r="AH660" s="26">
        <f t="shared" si="299"/>
        <v>156</v>
      </c>
      <c r="AI660" s="26">
        <f t="shared" si="300"/>
        <v>149</v>
      </c>
      <c r="AJ660" s="26">
        <f t="shared" si="301"/>
        <v>145</v>
      </c>
      <c r="AK660" s="26">
        <f t="shared" si="302"/>
        <v>140</v>
      </c>
      <c r="AL660" s="26">
        <f t="shared" si="303"/>
        <v>135</v>
      </c>
      <c r="AM660" s="30">
        <f t="shared" si="304"/>
        <v>0</v>
      </c>
      <c r="AN660" s="30">
        <f t="shared" si="305"/>
        <v>0</v>
      </c>
      <c r="AO660" s="30">
        <f t="shared" si="306"/>
        <v>0</v>
      </c>
      <c r="AP660" s="30">
        <f t="shared" si="307"/>
        <v>0</v>
      </c>
      <c r="AQ660" s="30">
        <f t="shared" si="308"/>
        <v>0</v>
      </c>
      <c r="AR660" s="30">
        <f t="shared" si="309"/>
        <v>0</v>
      </c>
      <c r="AS660" s="22">
        <f t="shared" si="297"/>
        <v>0</v>
      </c>
      <c r="AT660" s="112">
        <f t="shared" si="310"/>
        <v>4607.5</v>
      </c>
      <c r="AU660" s="112">
        <f t="shared" si="311"/>
        <v>1382.25</v>
      </c>
      <c r="AV660" s="112">
        <f t="shared" si="312"/>
        <v>1382.25</v>
      </c>
      <c r="AW660" s="112">
        <f t="shared" si="313"/>
        <v>2764.5</v>
      </c>
      <c r="AX660" s="112">
        <f t="shared" si="314"/>
        <v>2764.5</v>
      </c>
      <c r="AY660" s="112">
        <f t="shared" si="315"/>
        <v>1382.25</v>
      </c>
      <c r="AZ660" s="112">
        <f t="shared" si="316"/>
        <v>3225.25</v>
      </c>
      <c r="BA660" s="112">
        <f t="shared" si="317"/>
        <v>2303.75</v>
      </c>
      <c r="BB660" s="112">
        <f t="shared" si="318"/>
        <v>3225.25</v>
      </c>
      <c r="BC660" s="112">
        <f t="shared" si="319"/>
        <v>1843</v>
      </c>
      <c r="BD660" s="112">
        <f t="shared" si="320"/>
        <v>2303.75</v>
      </c>
      <c r="BE660" s="112">
        <f t="shared" si="321"/>
        <v>2303.75</v>
      </c>
      <c r="BG660" s="112"/>
      <c r="BH660" s="184"/>
    </row>
    <row r="661" spans="1:60" x14ac:dyDescent="0.2">
      <c r="A661" t="s">
        <v>56</v>
      </c>
      <c r="B661" t="s">
        <v>1934</v>
      </c>
      <c r="C661" s="2" t="s">
        <v>938</v>
      </c>
      <c r="D661" s="2" t="s">
        <v>939</v>
      </c>
      <c r="E661" s="2" t="s">
        <v>940</v>
      </c>
      <c r="F661" s="2" t="s">
        <v>60</v>
      </c>
      <c r="G661" s="2" t="s">
        <v>109</v>
      </c>
      <c r="H661" s="2" t="s">
        <v>110</v>
      </c>
      <c r="I661" s="2" t="s">
        <v>1129</v>
      </c>
      <c r="J661" s="2" t="s">
        <v>3995</v>
      </c>
      <c r="K661" s="3">
        <v>188</v>
      </c>
      <c r="L661" s="25">
        <v>460.75</v>
      </c>
      <c r="M661" s="2" t="s">
        <v>2204</v>
      </c>
      <c r="N661" s="2" t="s">
        <v>66</v>
      </c>
      <c r="O661" s="3">
        <v>185</v>
      </c>
      <c r="P661" s="3">
        <v>19</v>
      </c>
      <c r="Q661" s="21">
        <f>SUMIF('On Orders'!$B:$B,$C661,'On Orders'!E:E)</f>
        <v>0</v>
      </c>
      <c r="R661" s="22">
        <f>SUMIF('On Orders'!$B:$B,$C661,'On Orders'!F:F)</f>
        <v>0</v>
      </c>
      <c r="S661" s="22">
        <f>SUMIF('On Orders'!$B:$B,$C661,'On Orders'!G:G)</f>
        <v>0</v>
      </c>
      <c r="T661" s="22">
        <f>SUMIF('On Orders'!$B:$B,$C661,'On Orders'!H:H)</f>
        <v>0</v>
      </c>
      <c r="U661" s="3">
        <f>IFERROR(VLOOKUP(B:B,'[1]SI vs ST'!$B:$P,15,0),0)</f>
        <v>7</v>
      </c>
      <c r="V661" s="3" cm="1">
        <f t="array" ref="V661:AA661">IFERROR(VLOOKUP(_xlfn.SINGLE(B:B),'[1]Pivot ST'!$D:$QP,{6,7,8,9,10,11},0),0)</f>
        <v>7</v>
      </c>
      <c r="W661" s="3">
        <v>8</v>
      </c>
      <c r="X661" s="3">
        <v>9</v>
      </c>
      <c r="Y661" s="3">
        <v>4</v>
      </c>
      <c r="Z661" s="3">
        <v>6</v>
      </c>
      <c r="AA661" s="3">
        <v>14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1">
        <f t="shared" si="298"/>
        <v>2</v>
      </c>
      <c r="AH661" s="26">
        <f t="shared" si="299"/>
        <v>2</v>
      </c>
      <c r="AI661" s="26">
        <f t="shared" si="300"/>
        <v>2</v>
      </c>
      <c r="AJ661" s="26">
        <f t="shared" si="301"/>
        <v>2</v>
      </c>
      <c r="AK661" s="26">
        <f t="shared" si="302"/>
        <v>2</v>
      </c>
      <c r="AL661" s="26">
        <f t="shared" si="303"/>
        <v>2</v>
      </c>
      <c r="AM661" s="30">
        <f t="shared" si="304"/>
        <v>0</v>
      </c>
      <c r="AN661" s="30">
        <f t="shared" si="305"/>
        <v>0</v>
      </c>
      <c r="AO661" s="30">
        <f t="shared" si="306"/>
        <v>0</v>
      </c>
      <c r="AP661" s="30">
        <f t="shared" si="307"/>
        <v>0</v>
      </c>
      <c r="AQ661" s="30">
        <f t="shared" si="308"/>
        <v>0</v>
      </c>
      <c r="AR661" s="30">
        <f t="shared" si="309"/>
        <v>0</v>
      </c>
      <c r="AS661" s="22">
        <f t="shared" si="297"/>
        <v>0</v>
      </c>
      <c r="AT661" s="112">
        <f t="shared" si="310"/>
        <v>3225.25</v>
      </c>
      <c r="AU661" s="112">
        <f t="shared" si="311"/>
        <v>3225.25</v>
      </c>
      <c r="AV661" s="112">
        <f t="shared" si="312"/>
        <v>3686</v>
      </c>
      <c r="AW661" s="112">
        <f t="shared" si="313"/>
        <v>4146.75</v>
      </c>
      <c r="AX661" s="112">
        <f t="shared" si="314"/>
        <v>1843</v>
      </c>
      <c r="AY661" s="112">
        <f t="shared" si="315"/>
        <v>2764.5</v>
      </c>
      <c r="AZ661" s="112">
        <f t="shared" si="316"/>
        <v>6450.5</v>
      </c>
      <c r="BA661" s="112">
        <f t="shared" si="317"/>
        <v>0</v>
      </c>
      <c r="BB661" s="112">
        <f t="shared" si="318"/>
        <v>0</v>
      </c>
      <c r="BC661" s="112">
        <f t="shared" si="319"/>
        <v>0</v>
      </c>
      <c r="BD661" s="112">
        <f t="shared" si="320"/>
        <v>0</v>
      </c>
      <c r="BE661" s="112">
        <f t="shared" si="321"/>
        <v>0</v>
      </c>
      <c r="BG661" s="112"/>
      <c r="BH661" s="184"/>
    </row>
    <row r="662" spans="1:60" x14ac:dyDescent="0.2">
      <c r="A662" t="s">
        <v>56</v>
      </c>
      <c r="B662" t="s">
        <v>1935</v>
      </c>
      <c r="C662" s="2" t="s">
        <v>276</v>
      </c>
      <c r="D662" s="2" t="s">
        <v>277</v>
      </c>
      <c r="E662" s="2" t="s">
        <v>278</v>
      </c>
      <c r="F662" s="2" t="s">
        <v>60</v>
      </c>
      <c r="G662" s="2" t="s">
        <v>109</v>
      </c>
      <c r="H662" s="2" t="s">
        <v>110</v>
      </c>
      <c r="I662" s="2" t="s">
        <v>1129</v>
      </c>
      <c r="J662" s="2" t="s">
        <v>3995</v>
      </c>
      <c r="K662" s="3">
        <v>188</v>
      </c>
      <c r="L662" s="25">
        <v>460.75</v>
      </c>
      <c r="M662" s="2" t="s">
        <v>2204</v>
      </c>
      <c r="N662" s="2" t="s">
        <v>66</v>
      </c>
      <c r="O662" s="3">
        <v>193</v>
      </c>
      <c r="P662" s="3">
        <v>514</v>
      </c>
      <c r="Q662" s="21">
        <f>SUMIF('On Orders'!$B:$B,$C662,'On Orders'!E:E)</f>
        <v>0</v>
      </c>
      <c r="R662" s="22">
        <f>SUMIF('On Orders'!$B:$B,$C662,'On Orders'!F:F)</f>
        <v>0</v>
      </c>
      <c r="S662" s="22">
        <f>SUMIF('On Orders'!$B:$B,$C662,'On Orders'!G:G)</f>
        <v>0</v>
      </c>
      <c r="T662" s="22">
        <f>SUMIF('On Orders'!$B:$B,$C662,'On Orders'!H:H)</f>
        <v>0</v>
      </c>
      <c r="U662" s="3">
        <f>IFERROR(VLOOKUP(B:B,'[1]SI vs ST'!$B:$P,15,0),0)</f>
        <v>7</v>
      </c>
      <c r="V662" s="3" cm="1">
        <f t="array" ref="V662:AA662">IFERROR(VLOOKUP(_xlfn.SINGLE(B:B),'[1]Pivot ST'!$D:$QP,{6,7,8,9,10,11},0),0)</f>
        <v>8</v>
      </c>
      <c r="W662" s="3">
        <v>9</v>
      </c>
      <c r="X662" s="3">
        <v>9</v>
      </c>
      <c r="Y662" s="3">
        <v>5</v>
      </c>
      <c r="Z662" s="3">
        <v>7</v>
      </c>
      <c r="AA662" s="3">
        <v>9</v>
      </c>
      <c r="AB662" s="3">
        <v>9</v>
      </c>
      <c r="AC662" s="3">
        <v>12</v>
      </c>
      <c r="AD662" s="3">
        <v>8</v>
      </c>
      <c r="AE662" s="3">
        <v>9</v>
      </c>
      <c r="AF662" s="3">
        <v>9</v>
      </c>
      <c r="AG662" s="31">
        <f t="shared" si="298"/>
        <v>510</v>
      </c>
      <c r="AH662" s="26">
        <f t="shared" si="299"/>
        <v>501</v>
      </c>
      <c r="AI662" s="26">
        <f t="shared" si="300"/>
        <v>489</v>
      </c>
      <c r="AJ662" s="26">
        <f t="shared" si="301"/>
        <v>481</v>
      </c>
      <c r="AK662" s="26">
        <f t="shared" si="302"/>
        <v>472</v>
      </c>
      <c r="AL662" s="26">
        <f t="shared" si="303"/>
        <v>463</v>
      </c>
      <c r="AM662" s="30">
        <f t="shared" si="304"/>
        <v>0</v>
      </c>
      <c r="AN662" s="30">
        <f t="shared" si="305"/>
        <v>0</v>
      </c>
      <c r="AO662" s="30">
        <f t="shared" si="306"/>
        <v>0</v>
      </c>
      <c r="AP662" s="30">
        <f t="shared" si="307"/>
        <v>0</v>
      </c>
      <c r="AQ662" s="30">
        <f t="shared" si="308"/>
        <v>0</v>
      </c>
      <c r="AR662" s="30">
        <f t="shared" si="309"/>
        <v>0</v>
      </c>
      <c r="AS662" s="22">
        <f t="shared" si="297"/>
        <v>0</v>
      </c>
      <c r="AT662" s="112">
        <f t="shared" si="310"/>
        <v>3225.25</v>
      </c>
      <c r="AU662" s="112">
        <f t="shared" si="311"/>
        <v>3686</v>
      </c>
      <c r="AV662" s="112">
        <f t="shared" si="312"/>
        <v>4146.75</v>
      </c>
      <c r="AW662" s="112">
        <f t="shared" si="313"/>
        <v>4146.75</v>
      </c>
      <c r="AX662" s="112">
        <f t="shared" si="314"/>
        <v>2303.75</v>
      </c>
      <c r="AY662" s="112">
        <f t="shared" si="315"/>
        <v>3225.25</v>
      </c>
      <c r="AZ662" s="112">
        <f t="shared" si="316"/>
        <v>4146.75</v>
      </c>
      <c r="BA662" s="112">
        <f t="shared" si="317"/>
        <v>4146.75</v>
      </c>
      <c r="BB662" s="112">
        <f t="shared" si="318"/>
        <v>5529</v>
      </c>
      <c r="BC662" s="112">
        <f t="shared" si="319"/>
        <v>3686</v>
      </c>
      <c r="BD662" s="112">
        <f t="shared" si="320"/>
        <v>4146.75</v>
      </c>
      <c r="BE662" s="112">
        <f t="shared" si="321"/>
        <v>4146.75</v>
      </c>
      <c r="BG662" s="112"/>
      <c r="BH662" s="184"/>
    </row>
    <row r="663" spans="1:60" x14ac:dyDescent="0.2">
      <c r="A663" t="s">
        <v>56</v>
      </c>
      <c r="B663" t="s">
        <v>1936</v>
      </c>
      <c r="C663" s="2" t="s">
        <v>284</v>
      </c>
      <c r="D663" s="2" t="s">
        <v>285</v>
      </c>
      <c r="E663" s="2" t="s">
        <v>286</v>
      </c>
      <c r="F663" s="2" t="s">
        <v>60</v>
      </c>
      <c r="G663" s="2" t="s">
        <v>109</v>
      </c>
      <c r="H663" s="2" t="s">
        <v>127</v>
      </c>
      <c r="I663" s="2" t="s">
        <v>1129</v>
      </c>
      <c r="J663" s="2" t="s">
        <v>3995</v>
      </c>
      <c r="K663" s="3">
        <v>188</v>
      </c>
      <c r="L663" s="25">
        <v>460.75</v>
      </c>
      <c r="M663" s="2" t="s">
        <v>2204</v>
      </c>
      <c r="N663" s="2" t="s">
        <v>66</v>
      </c>
      <c r="O663" s="3">
        <v>11</v>
      </c>
      <c r="P663" s="3">
        <v>1845</v>
      </c>
      <c r="Q663" s="21">
        <f>SUMIF('On Orders'!$B:$B,$C663,'On Orders'!E:E)</f>
        <v>0</v>
      </c>
      <c r="R663" s="22">
        <f>SUMIF('On Orders'!$B:$B,$C663,'On Orders'!F:F)</f>
        <v>0</v>
      </c>
      <c r="S663" s="22">
        <f>SUMIF('On Orders'!$B:$B,$C663,'On Orders'!G:G)</f>
        <v>0</v>
      </c>
      <c r="T663" s="22">
        <f>SUMIF('On Orders'!$B:$B,$C663,'On Orders'!H:H)</f>
        <v>0</v>
      </c>
      <c r="U663" s="3">
        <f>IFERROR(VLOOKUP(B:B,'[1]SI vs ST'!$B:$P,15,0),0)</f>
        <v>18</v>
      </c>
      <c r="V663" s="3" cm="1">
        <f t="array" ref="V663:AA663">IFERROR(VLOOKUP(_xlfn.SINGLE(B:B),'[1]Pivot ST'!$D:$QP,{6,7,8,9,10,11},0),0)</f>
        <v>9</v>
      </c>
      <c r="W663" s="3">
        <v>4</v>
      </c>
      <c r="X663" s="3">
        <v>0</v>
      </c>
      <c r="Y663" s="3">
        <v>1</v>
      </c>
      <c r="Z663" s="3">
        <v>2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1">
        <f t="shared" si="298"/>
        <v>1668</v>
      </c>
      <c r="AH663" s="26">
        <f t="shared" si="299"/>
        <v>1668</v>
      </c>
      <c r="AI663" s="26">
        <f t="shared" si="300"/>
        <v>1668</v>
      </c>
      <c r="AJ663" s="26">
        <f t="shared" si="301"/>
        <v>1668</v>
      </c>
      <c r="AK663" s="26">
        <f t="shared" si="302"/>
        <v>1668</v>
      </c>
      <c r="AL663" s="26">
        <f t="shared" si="303"/>
        <v>1668</v>
      </c>
      <c r="AM663" s="30">
        <f t="shared" si="304"/>
        <v>0</v>
      </c>
      <c r="AN663" s="30">
        <f t="shared" si="305"/>
        <v>0</v>
      </c>
      <c r="AO663" s="30">
        <f t="shared" si="306"/>
        <v>0</v>
      </c>
      <c r="AP663" s="30">
        <f t="shared" si="307"/>
        <v>0</v>
      </c>
      <c r="AQ663" s="30">
        <f t="shared" si="308"/>
        <v>0</v>
      </c>
      <c r="AR663" s="30">
        <f t="shared" si="309"/>
        <v>0</v>
      </c>
      <c r="AS663" s="22">
        <f t="shared" si="297"/>
        <v>0</v>
      </c>
      <c r="AT663" s="112">
        <f t="shared" si="310"/>
        <v>8293.5</v>
      </c>
      <c r="AU663" s="112">
        <f t="shared" si="311"/>
        <v>4146.75</v>
      </c>
      <c r="AV663" s="112">
        <f t="shared" si="312"/>
        <v>1843</v>
      </c>
      <c r="AW663" s="112">
        <f t="shared" si="313"/>
        <v>0</v>
      </c>
      <c r="AX663" s="112">
        <f t="shared" si="314"/>
        <v>460.75</v>
      </c>
      <c r="AY663" s="112">
        <f t="shared" si="315"/>
        <v>921.5</v>
      </c>
      <c r="AZ663" s="112">
        <f t="shared" si="316"/>
        <v>0</v>
      </c>
      <c r="BA663" s="112">
        <f t="shared" si="317"/>
        <v>0</v>
      </c>
      <c r="BB663" s="112">
        <f t="shared" si="318"/>
        <v>0</v>
      </c>
      <c r="BC663" s="112">
        <f t="shared" si="319"/>
        <v>0</v>
      </c>
      <c r="BD663" s="112">
        <f t="shared" si="320"/>
        <v>0</v>
      </c>
      <c r="BE663" s="112">
        <f t="shared" si="321"/>
        <v>0</v>
      </c>
      <c r="BG663" s="112"/>
      <c r="BH663" s="184"/>
    </row>
    <row r="664" spans="1:60" x14ac:dyDescent="0.2">
      <c r="A664" t="s">
        <v>56</v>
      </c>
      <c r="B664" t="s">
        <v>1937</v>
      </c>
      <c r="C664" s="2" t="s">
        <v>1938</v>
      </c>
      <c r="D664" s="2" t="s">
        <v>1939</v>
      </c>
      <c r="E664" s="2" t="s">
        <v>1940</v>
      </c>
      <c r="F664" s="2" t="s">
        <v>60</v>
      </c>
      <c r="G664" s="2" t="s">
        <v>109</v>
      </c>
      <c r="H664" s="2" t="s">
        <v>127</v>
      </c>
      <c r="I664" s="2" t="s">
        <v>1129</v>
      </c>
      <c r="J664" s="2" t="s">
        <v>3995</v>
      </c>
      <c r="K664" s="3">
        <v>188</v>
      </c>
      <c r="L664" s="25">
        <v>460.75</v>
      </c>
      <c r="M664" s="2" t="s">
        <v>2204</v>
      </c>
      <c r="N664" s="2" t="s">
        <v>66</v>
      </c>
      <c r="O664" s="3">
        <v>8</v>
      </c>
      <c r="P664" s="3">
        <v>617</v>
      </c>
      <c r="Q664" s="21">
        <f>SUMIF('On Orders'!$B:$B,$C664,'On Orders'!E:E)</f>
        <v>0</v>
      </c>
      <c r="R664" s="22">
        <f>SUMIF('On Orders'!$B:$B,$C664,'On Orders'!F:F)</f>
        <v>0</v>
      </c>
      <c r="S664" s="22">
        <f>SUMIF('On Orders'!$B:$B,$C664,'On Orders'!G:G)</f>
        <v>0</v>
      </c>
      <c r="T664" s="22">
        <f>SUMIF('On Orders'!$B:$B,$C664,'On Orders'!H:H)</f>
        <v>0</v>
      </c>
      <c r="U664" s="3">
        <f>IFERROR(VLOOKUP(B:B,'[1]SI vs ST'!$B:$P,15,0),0)</f>
        <v>12</v>
      </c>
      <c r="V664" s="3" cm="1">
        <f t="array" ref="V664:AA664">IFERROR(VLOOKUP(_xlfn.SINGLE(B:B),'[1]Pivot ST'!$D:$QP,{6,7,8,9,10,11},0),0)</f>
        <v>8</v>
      </c>
      <c r="W664" s="3">
        <v>5</v>
      </c>
      <c r="X664" s="3">
        <v>0</v>
      </c>
      <c r="Y664" s="3">
        <v>0</v>
      </c>
      <c r="Z664" s="3">
        <v>0</v>
      </c>
      <c r="AA664" s="3">
        <v>0</v>
      </c>
      <c r="AB664" s="3">
        <v>8</v>
      </c>
      <c r="AC664" s="3">
        <v>11</v>
      </c>
      <c r="AD664" s="3">
        <v>4</v>
      </c>
      <c r="AE664" s="3">
        <v>4</v>
      </c>
      <c r="AF664" s="3">
        <v>5</v>
      </c>
      <c r="AG664" s="31">
        <f t="shared" si="298"/>
        <v>437</v>
      </c>
      <c r="AH664" s="26">
        <f t="shared" si="299"/>
        <v>429</v>
      </c>
      <c r="AI664" s="26">
        <f t="shared" si="300"/>
        <v>418</v>
      </c>
      <c r="AJ664" s="26">
        <f t="shared" si="301"/>
        <v>414</v>
      </c>
      <c r="AK664" s="26">
        <f t="shared" si="302"/>
        <v>410</v>
      </c>
      <c r="AL664" s="26">
        <f t="shared" si="303"/>
        <v>405</v>
      </c>
      <c r="AM664" s="30">
        <f t="shared" si="304"/>
        <v>0</v>
      </c>
      <c r="AN664" s="30">
        <f t="shared" si="305"/>
        <v>0</v>
      </c>
      <c r="AO664" s="30">
        <f t="shared" si="306"/>
        <v>0</v>
      </c>
      <c r="AP664" s="30">
        <f t="shared" si="307"/>
        <v>0</v>
      </c>
      <c r="AQ664" s="30">
        <f t="shared" si="308"/>
        <v>0</v>
      </c>
      <c r="AR664" s="30">
        <f t="shared" si="309"/>
        <v>0</v>
      </c>
      <c r="AS664" s="22">
        <f t="shared" si="297"/>
        <v>0</v>
      </c>
      <c r="AT664" s="112">
        <f t="shared" si="310"/>
        <v>5529</v>
      </c>
      <c r="AU664" s="112">
        <f t="shared" si="311"/>
        <v>3686</v>
      </c>
      <c r="AV664" s="112">
        <f t="shared" si="312"/>
        <v>2303.75</v>
      </c>
      <c r="AW664" s="112">
        <f t="shared" si="313"/>
        <v>0</v>
      </c>
      <c r="AX664" s="112">
        <f t="shared" si="314"/>
        <v>0</v>
      </c>
      <c r="AY664" s="112">
        <f t="shared" si="315"/>
        <v>0</v>
      </c>
      <c r="AZ664" s="112">
        <f t="shared" si="316"/>
        <v>0</v>
      </c>
      <c r="BA664" s="112">
        <f t="shared" si="317"/>
        <v>3686</v>
      </c>
      <c r="BB664" s="112">
        <f t="shared" si="318"/>
        <v>5068.25</v>
      </c>
      <c r="BC664" s="112">
        <f t="shared" si="319"/>
        <v>1843</v>
      </c>
      <c r="BD664" s="112">
        <f t="shared" si="320"/>
        <v>1843</v>
      </c>
      <c r="BE664" s="112">
        <f t="shared" si="321"/>
        <v>2303.75</v>
      </c>
      <c r="BG664" s="112"/>
      <c r="BH664" s="184"/>
    </row>
    <row r="665" spans="1:60" x14ac:dyDescent="0.2">
      <c r="A665" t="s">
        <v>56</v>
      </c>
      <c r="B665" t="s">
        <v>1941</v>
      </c>
      <c r="C665" s="2" t="s">
        <v>292</v>
      </c>
      <c r="D665" s="2" t="s">
        <v>293</v>
      </c>
      <c r="E665" s="2" t="s">
        <v>294</v>
      </c>
      <c r="F665" s="2" t="s">
        <v>60</v>
      </c>
      <c r="G665" s="2" t="s">
        <v>109</v>
      </c>
      <c r="H665" s="2" t="s">
        <v>127</v>
      </c>
      <c r="I665" s="2" t="s">
        <v>1129</v>
      </c>
      <c r="J665" s="2" t="s">
        <v>3995</v>
      </c>
      <c r="K665" s="3">
        <v>188</v>
      </c>
      <c r="L665" s="25">
        <v>460.75</v>
      </c>
      <c r="M665" s="2" t="s">
        <v>2204</v>
      </c>
      <c r="N665" s="2" t="s">
        <v>66</v>
      </c>
      <c r="O665" s="3">
        <v>11</v>
      </c>
      <c r="P665" s="3">
        <v>0</v>
      </c>
      <c r="Q665" s="21">
        <f>SUMIF('On Orders'!$B:$B,$C665,'On Orders'!E:E)</f>
        <v>0</v>
      </c>
      <c r="R665" s="22">
        <f>SUMIF('On Orders'!$B:$B,$C665,'On Orders'!F:F)</f>
        <v>0</v>
      </c>
      <c r="S665" s="22">
        <f>SUMIF('On Orders'!$B:$B,$C665,'On Orders'!G:G)</f>
        <v>0</v>
      </c>
      <c r="T665" s="22">
        <f>SUMIF('On Orders'!$B:$B,$C665,'On Orders'!H:H)</f>
        <v>0</v>
      </c>
      <c r="U665" s="3">
        <f>IFERROR(VLOOKUP(B:B,'[1]SI vs ST'!$B:$P,15,0),0)</f>
        <v>10</v>
      </c>
      <c r="V665" s="3" cm="1">
        <f t="array" ref="V665:AA665">IFERROR(VLOOKUP(_xlfn.SINGLE(B:B),'[1]Pivot ST'!$D:$QP,{6,7,8,9,10,11},0),0)</f>
        <v>3</v>
      </c>
      <c r="W665" s="3">
        <v>2</v>
      </c>
      <c r="X665" s="3">
        <v>0</v>
      </c>
      <c r="Y665" s="3">
        <v>1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1">
        <f t="shared" si="298"/>
        <v>-177</v>
      </c>
      <c r="AH665" s="26">
        <f t="shared" si="299"/>
        <v>0</v>
      </c>
      <c r="AI665" s="26">
        <f t="shared" si="300"/>
        <v>0</v>
      </c>
      <c r="AJ665" s="26">
        <f t="shared" si="301"/>
        <v>0</v>
      </c>
      <c r="AK665" s="26">
        <f t="shared" si="302"/>
        <v>0</v>
      </c>
      <c r="AL665" s="26">
        <f t="shared" si="303"/>
        <v>0</v>
      </c>
      <c r="AM665" s="30">
        <f t="shared" si="304"/>
        <v>0</v>
      </c>
      <c r="AN665" s="30">
        <f t="shared" si="305"/>
        <v>0</v>
      </c>
      <c r="AO665" s="30">
        <f t="shared" si="306"/>
        <v>0</v>
      </c>
      <c r="AP665" s="30">
        <f t="shared" si="307"/>
        <v>0</v>
      </c>
      <c r="AQ665" s="30">
        <f t="shared" si="308"/>
        <v>0</v>
      </c>
      <c r="AR665" s="30">
        <f t="shared" si="309"/>
        <v>0</v>
      </c>
      <c r="AS665" s="22">
        <f t="shared" si="297"/>
        <v>0</v>
      </c>
      <c r="AT665" s="112">
        <f t="shared" si="310"/>
        <v>4607.5</v>
      </c>
      <c r="AU665" s="112">
        <f t="shared" si="311"/>
        <v>1382.25</v>
      </c>
      <c r="AV665" s="112">
        <f t="shared" si="312"/>
        <v>921.5</v>
      </c>
      <c r="AW665" s="112">
        <f t="shared" si="313"/>
        <v>0</v>
      </c>
      <c r="AX665" s="112">
        <f t="shared" si="314"/>
        <v>460.75</v>
      </c>
      <c r="AY665" s="112">
        <f t="shared" si="315"/>
        <v>0</v>
      </c>
      <c r="AZ665" s="112">
        <f t="shared" si="316"/>
        <v>0</v>
      </c>
      <c r="BA665" s="112">
        <f t="shared" si="317"/>
        <v>0</v>
      </c>
      <c r="BB665" s="112">
        <f t="shared" si="318"/>
        <v>0</v>
      </c>
      <c r="BC665" s="112">
        <f t="shared" si="319"/>
        <v>0</v>
      </c>
      <c r="BD665" s="112">
        <f t="shared" si="320"/>
        <v>0</v>
      </c>
      <c r="BE665" s="112">
        <f t="shared" si="321"/>
        <v>0</v>
      </c>
      <c r="BG665" s="112"/>
      <c r="BH665" s="184"/>
    </row>
    <row r="666" spans="1:60" x14ac:dyDescent="0.2">
      <c r="A666" t="s">
        <v>56</v>
      </c>
      <c r="B666" t="s">
        <v>1942</v>
      </c>
      <c r="C666" s="2" t="s">
        <v>947</v>
      </c>
      <c r="D666" s="2" t="s">
        <v>948</v>
      </c>
      <c r="E666" s="2" t="s">
        <v>949</v>
      </c>
      <c r="F666" s="2" t="s">
        <v>60</v>
      </c>
      <c r="G666" s="2" t="s">
        <v>109</v>
      </c>
      <c r="H666" s="2" t="s">
        <v>127</v>
      </c>
      <c r="I666" s="2" t="s">
        <v>1129</v>
      </c>
      <c r="J666" s="2" t="s">
        <v>3995</v>
      </c>
      <c r="K666" s="3">
        <v>188</v>
      </c>
      <c r="L666" s="25">
        <v>460.75</v>
      </c>
      <c r="M666" s="2" t="s">
        <v>2204</v>
      </c>
      <c r="N666" s="2" t="s">
        <v>66</v>
      </c>
      <c r="O666" s="3">
        <v>4</v>
      </c>
      <c r="P666" s="3">
        <v>0</v>
      </c>
      <c r="Q666" s="21">
        <f>SUMIF('On Orders'!$B:$B,$C666,'On Orders'!E:E)</f>
        <v>0</v>
      </c>
      <c r="R666" s="22">
        <f>SUMIF('On Orders'!$B:$B,$C666,'On Orders'!F:F)</f>
        <v>0</v>
      </c>
      <c r="S666" s="22">
        <f>SUMIF('On Orders'!$B:$B,$C666,'On Orders'!G:G)</f>
        <v>0</v>
      </c>
      <c r="T666" s="22">
        <f>SUMIF('On Orders'!$B:$B,$C666,'On Orders'!H:H)</f>
        <v>0</v>
      </c>
      <c r="U666" s="3">
        <f>IFERROR(VLOOKUP(B:B,'[1]SI vs ST'!$B:$P,15,0),0)</f>
        <v>13</v>
      </c>
      <c r="V666" s="3" cm="1">
        <f t="array" ref="V666:AA666">IFERROR(VLOOKUP(_xlfn.SINGLE(B:B),'[1]Pivot ST'!$D:$QP,{6,7,8,9,10,11},0),0)</f>
        <v>5</v>
      </c>
      <c r="W666" s="3">
        <v>3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1">
        <f t="shared" si="298"/>
        <v>-184</v>
      </c>
      <c r="AH666" s="26">
        <f t="shared" si="299"/>
        <v>0</v>
      </c>
      <c r="AI666" s="26">
        <f t="shared" si="300"/>
        <v>0</v>
      </c>
      <c r="AJ666" s="26">
        <f t="shared" si="301"/>
        <v>0</v>
      </c>
      <c r="AK666" s="26">
        <f t="shared" si="302"/>
        <v>0</v>
      </c>
      <c r="AL666" s="26">
        <f t="shared" si="303"/>
        <v>0</v>
      </c>
      <c r="AM666" s="30">
        <f t="shared" si="304"/>
        <v>0</v>
      </c>
      <c r="AN666" s="30">
        <f t="shared" si="305"/>
        <v>0</v>
      </c>
      <c r="AO666" s="30">
        <f t="shared" si="306"/>
        <v>0</v>
      </c>
      <c r="AP666" s="30">
        <f t="shared" si="307"/>
        <v>0</v>
      </c>
      <c r="AQ666" s="30">
        <f t="shared" si="308"/>
        <v>0</v>
      </c>
      <c r="AR666" s="30">
        <f t="shared" si="309"/>
        <v>0</v>
      </c>
      <c r="AS666" s="22">
        <f t="shared" si="297"/>
        <v>0</v>
      </c>
      <c r="AT666" s="112">
        <f t="shared" si="310"/>
        <v>5989.75</v>
      </c>
      <c r="AU666" s="112">
        <f t="shared" si="311"/>
        <v>2303.75</v>
      </c>
      <c r="AV666" s="112">
        <f t="shared" si="312"/>
        <v>1382.25</v>
      </c>
      <c r="AW666" s="112">
        <f t="shared" si="313"/>
        <v>0</v>
      </c>
      <c r="AX666" s="112">
        <f t="shared" si="314"/>
        <v>0</v>
      </c>
      <c r="AY666" s="112">
        <f t="shared" si="315"/>
        <v>0</v>
      </c>
      <c r="AZ666" s="112">
        <f t="shared" si="316"/>
        <v>0</v>
      </c>
      <c r="BA666" s="112">
        <f t="shared" si="317"/>
        <v>0</v>
      </c>
      <c r="BB666" s="112">
        <f t="shared" si="318"/>
        <v>0</v>
      </c>
      <c r="BC666" s="112">
        <f t="shared" si="319"/>
        <v>0</v>
      </c>
      <c r="BD666" s="112">
        <f t="shared" si="320"/>
        <v>0</v>
      </c>
      <c r="BE666" s="112">
        <f t="shared" si="321"/>
        <v>0</v>
      </c>
      <c r="BG666" s="112"/>
      <c r="BH666" s="184"/>
    </row>
    <row r="667" spans="1:60" x14ac:dyDescent="0.2">
      <c r="A667" t="s">
        <v>56</v>
      </c>
      <c r="B667" t="s">
        <v>1943</v>
      </c>
      <c r="C667" s="2" t="s">
        <v>288</v>
      </c>
      <c r="D667" s="2" t="s">
        <v>289</v>
      </c>
      <c r="E667" s="2" t="s">
        <v>290</v>
      </c>
      <c r="F667" s="2" t="s">
        <v>60</v>
      </c>
      <c r="G667" s="2" t="s">
        <v>109</v>
      </c>
      <c r="H667" s="2" t="s">
        <v>127</v>
      </c>
      <c r="I667" s="2" t="s">
        <v>1129</v>
      </c>
      <c r="J667" s="2" t="s">
        <v>3995</v>
      </c>
      <c r="K667" s="3">
        <v>188</v>
      </c>
      <c r="L667" s="25">
        <v>460.75</v>
      </c>
      <c r="M667" s="2" t="s">
        <v>2204</v>
      </c>
      <c r="N667" s="2" t="s">
        <v>66</v>
      </c>
      <c r="O667" s="3">
        <v>13</v>
      </c>
      <c r="P667" s="3">
        <v>450</v>
      </c>
      <c r="Q667" s="21">
        <f>SUMIF('On Orders'!$B:$B,$C667,'On Orders'!E:E)</f>
        <v>0</v>
      </c>
      <c r="R667" s="22">
        <f>SUMIF('On Orders'!$B:$B,$C667,'On Orders'!F:F)</f>
        <v>0</v>
      </c>
      <c r="S667" s="22">
        <f>SUMIF('On Orders'!$B:$B,$C667,'On Orders'!G:G)</f>
        <v>0</v>
      </c>
      <c r="T667" s="22">
        <f>SUMIF('On Orders'!$B:$B,$C667,'On Orders'!H:H)</f>
        <v>0</v>
      </c>
      <c r="U667" s="3">
        <f>IFERROR(VLOOKUP(B:B,'[1]SI vs ST'!$B:$P,15,0),0)</f>
        <v>29</v>
      </c>
      <c r="V667" s="3" cm="1">
        <f t="array" ref="V667:AA667">IFERROR(VLOOKUP(_xlfn.SINGLE(B:B),'[1]Pivot ST'!$D:$QP,{6,7,8,9,10,11},0),0)</f>
        <v>19</v>
      </c>
      <c r="W667" s="3">
        <v>1</v>
      </c>
      <c r="X667" s="3">
        <v>1</v>
      </c>
      <c r="Y667" s="3">
        <v>0</v>
      </c>
      <c r="Z667" s="3">
        <v>3</v>
      </c>
      <c r="AA667" s="3">
        <v>1</v>
      </c>
      <c r="AB667" s="3">
        <v>10</v>
      </c>
      <c r="AC667" s="3">
        <v>13</v>
      </c>
      <c r="AD667" s="3">
        <v>4</v>
      </c>
      <c r="AE667" s="3">
        <v>5</v>
      </c>
      <c r="AF667" s="3">
        <v>6</v>
      </c>
      <c r="AG667" s="31">
        <f t="shared" si="298"/>
        <v>274</v>
      </c>
      <c r="AH667" s="26">
        <f t="shared" si="299"/>
        <v>264</v>
      </c>
      <c r="AI667" s="26">
        <f t="shared" si="300"/>
        <v>251</v>
      </c>
      <c r="AJ667" s="26">
        <f t="shared" si="301"/>
        <v>247</v>
      </c>
      <c r="AK667" s="26">
        <f t="shared" si="302"/>
        <v>242</v>
      </c>
      <c r="AL667" s="26">
        <f t="shared" si="303"/>
        <v>236</v>
      </c>
      <c r="AM667" s="30">
        <f t="shared" si="304"/>
        <v>0</v>
      </c>
      <c r="AN667" s="30">
        <f t="shared" si="305"/>
        <v>0</v>
      </c>
      <c r="AO667" s="30">
        <f t="shared" si="306"/>
        <v>0</v>
      </c>
      <c r="AP667" s="30">
        <f t="shared" si="307"/>
        <v>0</v>
      </c>
      <c r="AQ667" s="30">
        <f t="shared" si="308"/>
        <v>0</v>
      </c>
      <c r="AR667" s="30">
        <f t="shared" si="309"/>
        <v>0</v>
      </c>
      <c r="AS667" s="22">
        <f t="shared" si="297"/>
        <v>0</v>
      </c>
      <c r="AT667" s="112">
        <f t="shared" si="310"/>
        <v>13361.75</v>
      </c>
      <c r="AU667" s="112">
        <f t="shared" si="311"/>
        <v>8754.25</v>
      </c>
      <c r="AV667" s="112">
        <f t="shared" si="312"/>
        <v>460.75</v>
      </c>
      <c r="AW667" s="112">
        <f t="shared" si="313"/>
        <v>460.75</v>
      </c>
      <c r="AX667" s="112">
        <f t="shared" si="314"/>
        <v>0</v>
      </c>
      <c r="AY667" s="112">
        <f t="shared" si="315"/>
        <v>1382.25</v>
      </c>
      <c r="AZ667" s="112">
        <f t="shared" si="316"/>
        <v>460.75</v>
      </c>
      <c r="BA667" s="112">
        <f t="shared" si="317"/>
        <v>4607.5</v>
      </c>
      <c r="BB667" s="112">
        <f t="shared" si="318"/>
        <v>5989.75</v>
      </c>
      <c r="BC667" s="112">
        <f t="shared" si="319"/>
        <v>1843</v>
      </c>
      <c r="BD667" s="112">
        <f t="shared" si="320"/>
        <v>2303.75</v>
      </c>
      <c r="BE667" s="112">
        <f t="shared" si="321"/>
        <v>2764.5</v>
      </c>
      <c r="BG667" s="112"/>
      <c r="BH667" s="184"/>
    </row>
    <row r="668" spans="1:60" x14ac:dyDescent="0.2">
      <c r="A668" t="s">
        <v>56</v>
      </c>
      <c r="B668" t="s">
        <v>1944</v>
      </c>
      <c r="C668" s="2" t="s">
        <v>300</v>
      </c>
      <c r="D668" s="2">
        <v>840168546190</v>
      </c>
      <c r="E668" s="2" t="s">
        <v>302</v>
      </c>
      <c r="F668" s="2" t="s">
        <v>60</v>
      </c>
      <c r="G668" s="2" t="s">
        <v>61</v>
      </c>
      <c r="H668" s="2" t="s">
        <v>61</v>
      </c>
      <c r="I668" s="2" t="s">
        <v>1129</v>
      </c>
      <c r="J668" s="2" t="s">
        <v>3995</v>
      </c>
      <c r="K668" s="3">
        <v>188</v>
      </c>
      <c r="L668" s="25">
        <v>460.75</v>
      </c>
      <c r="M668" s="2" t="s">
        <v>2204</v>
      </c>
      <c r="N668" s="2" t="s">
        <v>66</v>
      </c>
      <c r="O668" s="3">
        <v>71</v>
      </c>
      <c r="P668" s="3">
        <v>0</v>
      </c>
      <c r="Q668" s="21">
        <f>SUMIF('On Orders'!$B:$B,$C668,'On Orders'!E:E)</f>
        <v>0</v>
      </c>
      <c r="R668" s="22">
        <f>SUMIF('On Orders'!$B:$B,$C668,'On Orders'!F:F)</f>
        <v>0</v>
      </c>
      <c r="S668" s="22">
        <f>SUMIF('On Orders'!$B:$B,$C668,'On Orders'!G:G)</f>
        <v>0</v>
      </c>
      <c r="T668" s="22">
        <f>SUMIF('On Orders'!$B:$B,$C668,'On Orders'!H:H)</f>
        <v>0</v>
      </c>
      <c r="U668" s="3">
        <f>IFERROR(VLOOKUP(B:B,'[1]SI vs ST'!$B:$P,15,0),0)</f>
        <v>50</v>
      </c>
      <c r="V668" s="3" cm="1">
        <f t="array" ref="V668:AA668">IFERROR(VLOOKUP(_xlfn.SINGLE(B:B),'[1]Pivot ST'!$D:$QP,{6,7,8,9,10,11},0),0)</f>
        <v>34</v>
      </c>
      <c r="W668" s="3">
        <v>16</v>
      </c>
      <c r="X668" s="3">
        <v>12</v>
      </c>
      <c r="Y668" s="3">
        <v>8</v>
      </c>
      <c r="Z668" s="3">
        <v>11</v>
      </c>
      <c r="AA668" s="3">
        <v>7</v>
      </c>
      <c r="AB668" s="3">
        <v>13</v>
      </c>
      <c r="AC668" s="3">
        <v>17</v>
      </c>
      <c r="AD668" s="3">
        <v>13</v>
      </c>
      <c r="AE668" s="3">
        <v>14</v>
      </c>
      <c r="AF668" s="3">
        <v>14</v>
      </c>
      <c r="AG668" s="31">
        <f t="shared" si="298"/>
        <v>-124</v>
      </c>
      <c r="AH668" s="26">
        <f t="shared" si="299"/>
        <v>-13</v>
      </c>
      <c r="AI668" s="26">
        <f t="shared" si="300"/>
        <v>-17</v>
      </c>
      <c r="AJ668" s="26">
        <f t="shared" si="301"/>
        <v>-13</v>
      </c>
      <c r="AK668" s="26">
        <f t="shared" si="302"/>
        <v>-14</v>
      </c>
      <c r="AL668" s="26">
        <f t="shared" si="303"/>
        <v>-14</v>
      </c>
      <c r="AM668" s="30">
        <f t="shared" si="304"/>
        <v>0</v>
      </c>
      <c r="AN668" s="30">
        <f t="shared" si="305"/>
        <v>0</v>
      </c>
      <c r="AO668" s="30">
        <f t="shared" si="306"/>
        <v>0</v>
      </c>
      <c r="AP668" s="30">
        <f t="shared" si="307"/>
        <v>0</v>
      </c>
      <c r="AQ668" s="30">
        <f t="shared" si="308"/>
        <v>0</v>
      </c>
      <c r="AR668" s="30">
        <f t="shared" si="309"/>
        <v>0</v>
      </c>
      <c r="AS668" s="22">
        <f t="shared" si="297"/>
        <v>0</v>
      </c>
      <c r="AT668" s="112">
        <f t="shared" si="310"/>
        <v>23037.5</v>
      </c>
      <c r="AU668" s="112">
        <f t="shared" si="311"/>
        <v>15665.5</v>
      </c>
      <c r="AV668" s="112">
        <f t="shared" si="312"/>
        <v>7372</v>
      </c>
      <c r="AW668" s="112">
        <f t="shared" si="313"/>
        <v>5529</v>
      </c>
      <c r="AX668" s="112">
        <f t="shared" si="314"/>
        <v>3686</v>
      </c>
      <c r="AY668" s="112">
        <f t="shared" si="315"/>
        <v>5068.25</v>
      </c>
      <c r="AZ668" s="112">
        <f t="shared" si="316"/>
        <v>3225.25</v>
      </c>
      <c r="BA668" s="112">
        <f t="shared" si="317"/>
        <v>5989.75</v>
      </c>
      <c r="BB668" s="112">
        <f t="shared" si="318"/>
        <v>7832.75</v>
      </c>
      <c r="BC668" s="112">
        <f t="shared" si="319"/>
        <v>5989.75</v>
      </c>
      <c r="BD668" s="112">
        <f t="shared" si="320"/>
        <v>6450.5</v>
      </c>
      <c r="BE668" s="112">
        <f t="shared" si="321"/>
        <v>6450.5</v>
      </c>
      <c r="BG668" s="112"/>
      <c r="BH668" s="184"/>
    </row>
    <row r="669" spans="1:60" x14ac:dyDescent="0.2">
      <c r="A669" t="s">
        <v>56</v>
      </c>
      <c r="B669" t="s">
        <v>1945</v>
      </c>
      <c r="C669" s="2" t="s">
        <v>313</v>
      </c>
      <c r="D669" s="2" t="s">
        <v>314</v>
      </c>
      <c r="E669" s="2" t="s">
        <v>1946</v>
      </c>
      <c r="F669" s="2" t="s">
        <v>60</v>
      </c>
      <c r="G669" s="2" t="s">
        <v>61</v>
      </c>
      <c r="H669" s="2" t="s">
        <v>311</v>
      </c>
      <c r="I669" s="2" t="s">
        <v>1129</v>
      </c>
      <c r="J669" s="2" t="s">
        <v>3995</v>
      </c>
      <c r="K669" s="3">
        <v>188</v>
      </c>
      <c r="L669" s="25">
        <v>460.75</v>
      </c>
      <c r="M669" s="2" t="s">
        <v>2204</v>
      </c>
      <c r="N669" s="2" t="s">
        <v>66</v>
      </c>
      <c r="O669" s="3">
        <v>182</v>
      </c>
      <c r="P669" s="3">
        <v>70</v>
      </c>
      <c r="Q669" s="21">
        <f>SUMIF('On Orders'!$B:$B,$C669,'On Orders'!E:E)</f>
        <v>0</v>
      </c>
      <c r="R669" s="22">
        <f>SUMIF('On Orders'!$B:$B,$C669,'On Orders'!F:F)</f>
        <v>0</v>
      </c>
      <c r="S669" s="22">
        <f>SUMIF('On Orders'!$B:$B,$C669,'On Orders'!G:G)</f>
        <v>0</v>
      </c>
      <c r="T669" s="22">
        <f>SUMIF('On Orders'!$B:$B,$C669,'On Orders'!H:H)</f>
        <v>0</v>
      </c>
      <c r="U669" s="3">
        <f>IFERROR(VLOOKUP(B:B,'[1]SI vs ST'!$B:$P,15,0),0)</f>
        <v>10</v>
      </c>
      <c r="V669" s="3" cm="1">
        <f t="array" ref="V669:AA669">IFERROR(VLOOKUP(_xlfn.SINGLE(B:B),'[1]Pivot ST'!$D:$QP,{6,7,8,9,10,11},0),0)</f>
        <v>5</v>
      </c>
      <c r="W669" s="3">
        <v>2</v>
      </c>
      <c r="X669" s="3">
        <v>8</v>
      </c>
      <c r="Y669" s="3">
        <v>5</v>
      </c>
      <c r="Z669" s="3">
        <v>1</v>
      </c>
      <c r="AA669" s="3">
        <v>6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1">
        <f t="shared" si="298"/>
        <v>58</v>
      </c>
      <c r="AH669" s="26">
        <f t="shared" si="299"/>
        <v>58</v>
      </c>
      <c r="AI669" s="26">
        <f t="shared" si="300"/>
        <v>58</v>
      </c>
      <c r="AJ669" s="26">
        <f t="shared" si="301"/>
        <v>58</v>
      </c>
      <c r="AK669" s="26">
        <f t="shared" si="302"/>
        <v>58</v>
      </c>
      <c r="AL669" s="26">
        <f t="shared" si="303"/>
        <v>58</v>
      </c>
      <c r="AM669" s="30">
        <f t="shared" si="304"/>
        <v>0</v>
      </c>
      <c r="AN669" s="30">
        <f t="shared" si="305"/>
        <v>0</v>
      </c>
      <c r="AO669" s="30">
        <f t="shared" si="306"/>
        <v>0</v>
      </c>
      <c r="AP669" s="30">
        <f t="shared" si="307"/>
        <v>0</v>
      </c>
      <c r="AQ669" s="30">
        <f t="shared" si="308"/>
        <v>0</v>
      </c>
      <c r="AR669" s="30">
        <f t="shared" si="309"/>
        <v>0</v>
      </c>
      <c r="AS669" s="22">
        <f t="shared" si="297"/>
        <v>0</v>
      </c>
      <c r="AT669" s="112">
        <f t="shared" si="310"/>
        <v>4607.5</v>
      </c>
      <c r="AU669" s="112">
        <f t="shared" si="311"/>
        <v>2303.75</v>
      </c>
      <c r="AV669" s="112">
        <f t="shared" si="312"/>
        <v>921.5</v>
      </c>
      <c r="AW669" s="112">
        <f t="shared" si="313"/>
        <v>3686</v>
      </c>
      <c r="AX669" s="112">
        <f t="shared" si="314"/>
        <v>2303.75</v>
      </c>
      <c r="AY669" s="112">
        <f t="shared" si="315"/>
        <v>460.75</v>
      </c>
      <c r="AZ669" s="112">
        <f t="shared" si="316"/>
        <v>2764.5</v>
      </c>
      <c r="BA669" s="112">
        <f t="shared" si="317"/>
        <v>0</v>
      </c>
      <c r="BB669" s="112">
        <f t="shared" si="318"/>
        <v>0</v>
      </c>
      <c r="BC669" s="112">
        <f t="shared" si="319"/>
        <v>0</v>
      </c>
      <c r="BD669" s="112">
        <f t="shared" si="320"/>
        <v>0</v>
      </c>
      <c r="BE669" s="112">
        <f t="shared" si="321"/>
        <v>0</v>
      </c>
      <c r="BG669" s="112"/>
      <c r="BH669" s="184"/>
    </row>
    <row r="670" spans="1:60" x14ac:dyDescent="0.2">
      <c r="A670" t="s">
        <v>56</v>
      </c>
      <c r="B670" t="s">
        <v>1947</v>
      </c>
      <c r="C670" s="2" t="s">
        <v>317</v>
      </c>
      <c r="D670" s="2" t="s">
        <v>318</v>
      </c>
      <c r="E670" s="2" t="s">
        <v>319</v>
      </c>
      <c r="F670" s="2" t="s">
        <v>60</v>
      </c>
      <c r="G670" s="2" t="s">
        <v>61</v>
      </c>
      <c r="H670" s="2" t="s">
        <v>311</v>
      </c>
      <c r="I670" s="2" t="s">
        <v>1129</v>
      </c>
      <c r="J670" s="2" t="s">
        <v>3995</v>
      </c>
      <c r="K670" s="3">
        <v>188</v>
      </c>
      <c r="L670" s="25">
        <v>460.75</v>
      </c>
      <c r="M670" s="2" t="s">
        <v>2204</v>
      </c>
      <c r="N670" s="2" t="s">
        <v>66</v>
      </c>
      <c r="O670" s="3">
        <v>147</v>
      </c>
      <c r="P670" s="3">
        <v>0</v>
      </c>
      <c r="Q670" s="21">
        <f>SUMIF('On Orders'!$B:$B,$C670,'On Orders'!E:E)</f>
        <v>0</v>
      </c>
      <c r="R670" s="22">
        <f>SUMIF('On Orders'!$B:$B,$C670,'On Orders'!F:F)</f>
        <v>0</v>
      </c>
      <c r="S670" s="22">
        <f>SUMIF('On Orders'!$B:$B,$C670,'On Orders'!G:G)</f>
        <v>0</v>
      </c>
      <c r="T670" s="22">
        <f>SUMIF('On Orders'!$B:$B,$C670,'On Orders'!H:H)</f>
        <v>0</v>
      </c>
      <c r="U670" s="3">
        <f>IFERROR(VLOOKUP(B:B,'[1]SI vs ST'!$B:$P,15,0),0)</f>
        <v>24</v>
      </c>
      <c r="V670" s="3" cm="1">
        <f t="array" ref="V670:AA670">IFERROR(VLOOKUP(_xlfn.SINGLE(B:B),'[1]Pivot ST'!$D:$QP,{6,7,8,9,10,11},0),0)</f>
        <v>8</v>
      </c>
      <c r="W670" s="3">
        <v>6</v>
      </c>
      <c r="X670" s="3">
        <v>10</v>
      </c>
      <c r="Y670" s="3">
        <v>3</v>
      </c>
      <c r="Z670" s="3">
        <v>2</v>
      </c>
      <c r="AA670" s="3">
        <v>8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1">
        <f t="shared" si="298"/>
        <v>-49</v>
      </c>
      <c r="AH670" s="26">
        <f t="shared" si="299"/>
        <v>0</v>
      </c>
      <c r="AI670" s="26">
        <f t="shared" si="300"/>
        <v>0</v>
      </c>
      <c r="AJ670" s="26">
        <f t="shared" si="301"/>
        <v>0</v>
      </c>
      <c r="AK670" s="26">
        <f t="shared" si="302"/>
        <v>0</v>
      </c>
      <c r="AL670" s="26">
        <f t="shared" si="303"/>
        <v>0</v>
      </c>
      <c r="AM670" s="30">
        <f t="shared" si="304"/>
        <v>0</v>
      </c>
      <c r="AN670" s="30">
        <f t="shared" si="305"/>
        <v>0</v>
      </c>
      <c r="AO670" s="30">
        <f t="shared" si="306"/>
        <v>0</v>
      </c>
      <c r="AP670" s="30">
        <f t="shared" si="307"/>
        <v>0</v>
      </c>
      <c r="AQ670" s="30">
        <f t="shared" si="308"/>
        <v>0</v>
      </c>
      <c r="AR670" s="30">
        <f t="shared" si="309"/>
        <v>0</v>
      </c>
      <c r="AS670" s="22">
        <f t="shared" si="297"/>
        <v>0</v>
      </c>
      <c r="AT670" s="112">
        <f t="shared" si="310"/>
        <v>11058</v>
      </c>
      <c r="AU670" s="112">
        <f t="shared" si="311"/>
        <v>3686</v>
      </c>
      <c r="AV670" s="112">
        <f t="shared" si="312"/>
        <v>2764.5</v>
      </c>
      <c r="AW670" s="112">
        <f t="shared" si="313"/>
        <v>4607.5</v>
      </c>
      <c r="AX670" s="112">
        <f t="shared" si="314"/>
        <v>1382.25</v>
      </c>
      <c r="AY670" s="112">
        <f t="shared" si="315"/>
        <v>921.5</v>
      </c>
      <c r="AZ670" s="112">
        <f t="shared" si="316"/>
        <v>3686</v>
      </c>
      <c r="BA670" s="112">
        <f t="shared" si="317"/>
        <v>0</v>
      </c>
      <c r="BB670" s="112">
        <f t="shared" si="318"/>
        <v>0</v>
      </c>
      <c r="BC670" s="112">
        <f t="shared" si="319"/>
        <v>0</v>
      </c>
      <c r="BD670" s="112">
        <f t="shared" si="320"/>
        <v>0</v>
      </c>
      <c r="BE670" s="112">
        <f t="shared" si="321"/>
        <v>0</v>
      </c>
      <c r="BG670" s="112"/>
      <c r="BH670" s="184"/>
    </row>
    <row r="671" spans="1:60" x14ac:dyDescent="0.2">
      <c r="A671" t="s">
        <v>56</v>
      </c>
      <c r="B671" t="s">
        <v>1948</v>
      </c>
      <c r="C671" s="2" t="s">
        <v>618</v>
      </c>
      <c r="D671" s="2" t="s">
        <v>1092</v>
      </c>
      <c r="E671" s="2" t="s">
        <v>620</v>
      </c>
      <c r="F671" s="2" t="s">
        <v>4030</v>
      </c>
      <c r="G671" s="2" t="s">
        <v>621</v>
      </c>
      <c r="H671" s="2" t="s">
        <v>622</v>
      </c>
      <c r="I671" s="2" t="s">
        <v>1129</v>
      </c>
      <c r="J671" s="2" t="s">
        <v>3995</v>
      </c>
      <c r="K671" s="3">
        <v>188</v>
      </c>
      <c r="L671" s="25">
        <v>1809.74</v>
      </c>
      <c r="M671" s="2" t="s">
        <v>2204</v>
      </c>
      <c r="N671" s="2" t="s">
        <v>66</v>
      </c>
      <c r="O671" s="3">
        <v>37</v>
      </c>
      <c r="P671" s="3">
        <v>114</v>
      </c>
      <c r="Q671" s="21">
        <f>SUMIF('On Orders'!$B:$B,$C671,'On Orders'!E:E)</f>
        <v>0</v>
      </c>
      <c r="R671" s="22">
        <f>SUMIF('On Orders'!$B:$B,$C671,'On Orders'!F:F)</f>
        <v>0</v>
      </c>
      <c r="S671" s="22">
        <f>SUMIF('On Orders'!$B:$B,$C671,'On Orders'!G:G)</f>
        <v>0</v>
      </c>
      <c r="T671" s="22">
        <f>SUMIF('On Orders'!$B:$B,$C671,'On Orders'!H:H)</f>
        <v>0</v>
      </c>
      <c r="U671" s="3">
        <f>IFERROR(VLOOKUP(B:B,'[1]SI vs ST'!$B:$P,15,0),0)</f>
        <v>2</v>
      </c>
      <c r="V671" s="3" cm="1">
        <f t="array" ref="V671:AA671">IFERROR(VLOOKUP(_xlfn.SINGLE(B:B),'[1]Pivot ST'!$D:$QP,{6,7,8,9,10,11},0),0)</f>
        <v>1</v>
      </c>
      <c r="W671" s="3">
        <v>0</v>
      </c>
      <c r="X671" s="3">
        <v>1</v>
      </c>
      <c r="Y671" s="3">
        <v>0</v>
      </c>
      <c r="Z671" s="3">
        <v>1</v>
      </c>
      <c r="AA671" s="3">
        <v>0</v>
      </c>
      <c r="AB671" s="3">
        <v>3</v>
      </c>
      <c r="AC671" s="3">
        <v>1</v>
      </c>
      <c r="AD671" s="3">
        <v>2</v>
      </c>
      <c r="AE671" s="3">
        <v>2</v>
      </c>
      <c r="AF671" s="3">
        <v>2</v>
      </c>
      <c r="AG671" s="31">
        <f t="shared" si="298"/>
        <v>-37</v>
      </c>
      <c r="AH671" s="26">
        <f t="shared" si="299"/>
        <v>-3</v>
      </c>
      <c r="AI671" s="26">
        <f t="shared" si="300"/>
        <v>-1</v>
      </c>
      <c r="AJ671" s="26">
        <f t="shared" si="301"/>
        <v>-2</v>
      </c>
      <c r="AK671" s="26">
        <f t="shared" si="302"/>
        <v>-2</v>
      </c>
      <c r="AL671" s="26">
        <f t="shared" si="303"/>
        <v>-2</v>
      </c>
      <c r="AM671" s="30">
        <f t="shared" si="304"/>
        <v>0</v>
      </c>
      <c r="AN671" s="30">
        <f t="shared" si="305"/>
        <v>0</v>
      </c>
      <c r="AO671" s="30">
        <f t="shared" si="306"/>
        <v>0</v>
      </c>
      <c r="AP671" s="30">
        <f t="shared" si="307"/>
        <v>0</v>
      </c>
      <c r="AQ671" s="30">
        <f t="shared" si="308"/>
        <v>0</v>
      </c>
      <c r="AR671" s="30">
        <f t="shared" si="309"/>
        <v>0</v>
      </c>
      <c r="AS671" s="22">
        <f t="shared" ref="AS671:AS734" si="322">SUM(AM671:AR671)</f>
        <v>0</v>
      </c>
      <c r="AT671" s="112">
        <f t="shared" si="310"/>
        <v>3619.48</v>
      </c>
      <c r="AU671" s="112">
        <f t="shared" si="311"/>
        <v>1809.74</v>
      </c>
      <c r="AV671" s="112">
        <f t="shared" si="312"/>
        <v>0</v>
      </c>
      <c r="AW671" s="112">
        <f t="shared" si="313"/>
        <v>1809.74</v>
      </c>
      <c r="AX671" s="112">
        <f t="shared" si="314"/>
        <v>0</v>
      </c>
      <c r="AY671" s="112">
        <f t="shared" si="315"/>
        <v>1809.74</v>
      </c>
      <c r="AZ671" s="112">
        <f t="shared" si="316"/>
        <v>0</v>
      </c>
      <c r="BA671" s="112">
        <f t="shared" si="317"/>
        <v>5429.22</v>
      </c>
      <c r="BB671" s="112">
        <f t="shared" si="318"/>
        <v>1809.74</v>
      </c>
      <c r="BC671" s="112">
        <f t="shared" si="319"/>
        <v>3619.48</v>
      </c>
      <c r="BD671" s="112">
        <f t="shared" si="320"/>
        <v>3619.48</v>
      </c>
      <c r="BE671" s="112">
        <f t="shared" si="321"/>
        <v>3619.48</v>
      </c>
      <c r="BG671" s="112"/>
      <c r="BH671" s="184"/>
    </row>
    <row r="672" spans="1:60" x14ac:dyDescent="0.2">
      <c r="A672" t="s">
        <v>56</v>
      </c>
      <c r="B672" t="s">
        <v>1949</v>
      </c>
      <c r="C672" s="2" t="s">
        <v>623</v>
      </c>
      <c r="D672" s="2" t="s">
        <v>1094</v>
      </c>
      <c r="E672" s="2" t="s">
        <v>625</v>
      </c>
      <c r="F672" s="2" t="s">
        <v>4030</v>
      </c>
      <c r="G672" s="2" t="s">
        <v>621</v>
      </c>
      <c r="H672" s="2" t="s">
        <v>622</v>
      </c>
      <c r="I672" s="2" t="s">
        <v>1129</v>
      </c>
      <c r="J672" s="2" t="s">
        <v>3995</v>
      </c>
      <c r="K672" s="3">
        <v>188</v>
      </c>
      <c r="L672" s="25">
        <v>1085.5999999999999</v>
      </c>
      <c r="M672" s="2" t="s">
        <v>2204</v>
      </c>
      <c r="N672" s="2" t="s">
        <v>66</v>
      </c>
      <c r="O672" s="3">
        <v>155</v>
      </c>
      <c r="P672" s="3">
        <v>95</v>
      </c>
      <c r="Q672" s="21">
        <f>SUMIF('On Orders'!$B:$B,$C672,'On Orders'!E:E)</f>
        <v>0</v>
      </c>
      <c r="R672" s="22">
        <f>SUMIF('On Orders'!$B:$B,$C672,'On Orders'!F:F)</f>
        <v>0</v>
      </c>
      <c r="S672" s="22">
        <f>SUMIF('On Orders'!$B:$B,$C672,'On Orders'!G:G)</f>
        <v>0</v>
      </c>
      <c r="T672" s="22">
        <f>SUMIF('On Orders'!$B:$B,$C672,'On Orders'!H:H)</f>
        <v>0</v>
      </c>
      <c r="U672" s="3">
        <f>IFERROR(VLOOKUP(B:B,'[1]SI vs ST'!$B:$P,15,0),0)</f>
        <v>8</v>
      </c>
      <c r="V672" s="3" cm="1">
        <f t="array" ref="V672:AA672">IFERROR(VLOOKUP(_xlfn.SINGLE(B:B),'[1]Pivot ST'!$D:$QP,{6,7,8,9,10,11},0),0)</f>
        <v>4</v>
      </c>
      <c r="W672" s="3">
        <v>4</v>
      </c>
      <c r="X672" s="3">
        <v>2</v>
      </c>
      <c r="Y672" s="3">
        <v>1</v>
      </c>
      <c r="Z672" s="3">
        <v>4</v>
      </c>
      <c r="AA672" s="3">
        <v>1</v>
      </c>
      <c r="AB672" s="3">
        <v>2</v>
      </c>
      <c r="AC672" s="3">
        <v>3</v>
      </c>
      <c r="AD672" s="3">
        <v>4</v>
      </c>
      <c r="AE672" s="3">
        <v>4</v>
      </c>
      <c r="AF672" s="3">
        <v>4</v>
      </c>
      <c r="AG672" s="31">
        <f t="shared" si="298"/>
        <v>61</v>
      </c>
      <c r="AH672" s="26">
        <f t="shared" si="299"/>
        <v>59</v>
      </c>
      <c r="AI672" s="26">
        <f t="shared" si="300"/>
        <v>56</v>
      </c>
      <c r="AJ672" s="26">
        <f t="shared" si="301"/>
        <v>52</v>
      </c>
      <c r="AK672" s="26">
        <f t="shared" si="302"/>
        <v>48</v>
      </c>
      <c r="AL672" s="26">
        <f t="shared" si="303"/>
        <v>44</v>
      </c>
      <c r="AM672" s="30">
        <f t="shared" si="304"/>
        <v>0</v>
      </c>
      <c r="AN672" s="30">
        <f t="shared" si="305"/>
        <v>0</v>
      </c>
      <c r="AO672" s="30">
        <f t="shared" si="306"/>
        <v>0</v>
      </c>
      <c r="AP672" s="30">
        <f t="shared" si="307"/>
        <v>0</v>
      </c>
      <c r="AQ672" s="30">
        <f t="shared" si="308"/>
        <v>0</v>
      </c>
      <c r="AR672" s="30">
        <f t="shared" si="309"/>
        <v>0</v>
      </c>
      <c r="AS672" s="22">
        <f t="shared" si="322"/>
        <v>0</v>
      </c>
      <c r="AT672" s="112">
        <f t="shared" si="310"/>
        <v>8684.7999999999993</v>
      </c>
      <c r="AU672" s="112">
        <f t="shared" si="311"/>
        <v>4342.3999999999996</v>
      </c>
      <c r="AV672" s="112">
        <f t="shared" si="312"/>
        <v>4342.3999999999996</v>
      </c>
      <c r="AW672" s="112">
        <f t="shared" si="313"/>
        <v>2171.1999999999998</v>
      </c>
      <c r="AX672" s="112">
        <f t="shared" si="314"/>
        <v>1085.5999999999999</v>
      </c>
      <c r="AY672" s="112">
        <f t="shared" si="315"/>
        <v>4342.3999999999996</v>
      </c>
      <c r="AZ672" s="112">
        <f t="shared" si="316"/>
        <v>1085.5999999999999</v>
      </c>
      <c r="BA672" s="112">
        <f t="shared" si="317"/>
        <v>2171.1999999999998</v>
      </c>
      <c r="BB672" s="112">
        <f t="shared" si="318"/>
        <v>3256.7999999999997</v>
      </c>
      <c r="BC672" s="112">
        <f t="shared" si="319"/>
        <v>4342.3999999999996</v>
      </c>
      <c r="BD672" s="112">
        <f t="shared" si="320"/>
        <v>4342.3999999999996</v>
      </c>
      <c r="BE672" s="112">
        <f t="shared" si="321"/>
        <v>4342.3999999999996</v>
      </c>
      <c r="BG672" s="112"/>
      <c r="BH672" s="184"/>
    </row>
    <row r="673" spans="1:60" x14ac:dyDescent="0.2">
      <c r="A673" t="s">
        <v>56</v>
      </c>
      <c r="B673" t="s">
        <v>1950</v>
      </c>
      <c r="C673" s="2" t="s">
        <v>1951</v>
      </c>
      <c r="D673" s="2" t="s">
        <v>1952</v>
      </c>
      <c r="E673" s="2" t="s">
        <v>1953</v>
      </c>
      <c r="F673" s="2" t="s">
        <v>4030</v>
      </c>
      <c r="G673" s="2" t="s">
        <v>621</v>
      </c>
      <c r="H673" s="2" t="s">
        <v>622</v>
      </c>
      <c r="I673" s="2" t="s">
        <v>1129</v>
      </c>
      <c r="J673" s="2" t="s">
        <v>3995</v>
      </c>
      <c r="K673" s="3">
        <v>188</v>
      </c>
      <c r="L673" s="25">
        <v>1447.67</v>
      </c>
      <c r="M673" s="2" t="s">
        <v>2204</v>
      </c>
      <c r="N673" s="2" t="s">
        <v>66</v>
      </c>
      <c r="O673" s="3">
        <v>61</v>
      </c>
      <c r="P673" s="3">
        <v>17</v>
      </c>
      <c r="Q673" s="21">
        <f>SUMIF('On Orders'!$B:$B,$C673,'On Orders'!E:E)</f>
        <v>0</v>
      </c>
      <c r="R673" s="22">
        <f>SUMIF('On Orders'!$B:$B,$C673,'On Orders'!F:F)</f>
        <v>0</v>
      </c>
      <c r="S673" s="22">
        <f>SUMIF('On Orders'!$B:$B,$C673,'On Orders'!G:G)</f>
        <v>0</v>
      </c>
      <c r="T673" s="22">
        <f>SUMIF('On Orders'!$B:$B,$C673,'On Orders'!H:H)</f>
        <v>0</v>
      </c>
      <c r="U673" s="3">
        <f>IFERROR(VLOOKUP(B:B,'[1]SI vs ST'!$B:$P,15,0),0)</f>
        <v>1</v>
      </c>
      <c r="V673" s="3" cm="1">
        <f t="array" ref="V673:AA673">IFERROR(VLOOKUP(_xlfn.SINGLE(B:B),'[1]Pivot ST'!$D:$QP,{6,7,8,9,10,11},0),0)</f>
        <v>1</v>
      </c>
      <c r="W673" s="3">
        <v>0</v>
      </c>
      <c r="X673" s="3">
        <v>0</v>
      </c>
      <c r="Y673" s="3">
        <v>1</v>
      </c>
      <c r="Z673" s="3">
        <v>2</v>
      </c>
      <c r="AA673" s="3">
        <v>2</v>
      </c>
      <c r="AB673" s="3">
        <v>5</v>
      </c>
      <c r="AC673" s="3">
        <v>1</v>
      </c>
      <c r="AD673" s="3">
        <v>3</v>
      </c>
      <c r="AE673" s="3">
        <v>3</v>
      </c>
      <c r="AF673" s="3">
        <v>3</v>
      </c>
      <c r="AG673" s="31">
        <f t="shared" si="298"/>
        <v>-112</v>
      </c>
      <c r="AH673" s="26">
        <f t="shared" si="299"/>
        <v>-5</v>
      </c>
      <c r="AI673" s="26">
        <f t="shared" si="300"/>
        <v>-1</v>
      </c>
      <c r="AJ673" s="26">
        <f t="shared" si="301"/>
        <v>-3</v>
      </c>
      <c r="AK673" s="26">
        <f t="shared" si="302"/>
        <v>-3</v>
      </c>
      <c r="AL673" s="26">
        <f t="shared" si="303"/>
        <v>-3</v>
      </c>
      <c r="AM673" s="30">
        <f t="shared" si="304"/>
        <v>0</v>
      </c>
      <c r="AN673" s="30">
        <f t="shared" si="305"/>
        <v>0</v>
      </c>
      <c r="AO673" s="30">
        <f t="shared" si="306"/>
        <v>0</v>
      </c>
      <c r="AP673" s="30">
        <f t="shared" si="307"/>
        <v>0</v>
      </c>
      <c r="AQ673" s="30">
        <f t="shared" si="308"/>
        <v>0</v>
      </c>
      <c r="AR673" s="30">
        <f t="shared" si="309"/>
        <v>0</v>
      </c>
      <c r="AS673" s="22">
        <f t="shared" si="322"/>
        <v>0</v>
      </c>
      <c r="AT673" s="112">
        <f t="shared" si="310"/>
        <v>1447.67</v>
      </c>
      <c r="AU673" s="112">
        <f t="shared" si="311"/>
        <v>1447.67</v>
      </c>
      <c r="AV673" s="112">
        <f t="shared" si="312"/>
        <v>0</v>
      </c>
      <c r="AW673" s="112">
        <f t="shared" si="313"/>
        <v>0</v>
      </c>
      <c r="AX673" s="112">
        <f t="shared" si="314"/>
        <v>1447.67</v>
      </c>
      <c r="AY673" s="112">
        <f t="shared" si="315"/>
        <v>2895.34</v>
      </c>
      <c r="AZ673" s="112">
        <f t="shared" si="316"/>
        <v>2895.34</v>
      </c>
      <c r="BA673" s="112">
        <f t="shared" si="317"/>
        <v>7238.35</v>
      </c>
      <c r="BB673" s="112">
        <f t="shared" si="318"/>
        <v>1447.67</v>
      </c>
      <c r="BC673" s="112">
        <f t="shared" si="319"/>
        <v>4343.01</v>
      </c>
      <c r="BD673" s="112">
        <f t="shared" si="320"/>
        <v>4343.01</v>
      </c>
      <c r="BE673" s="112">
        <f t="shared" si="321"/>
        <v>4343.01</v>
      </c>
      <c r="BG673" s="112"/>
      <c r="BH673" s="184"/>
    </row>
    <row r="674" spans="1:60" x14ac:dyDescent="0.2">
      <c r="A674" t="s">
        <v>335</v>
      </c>
      <c r="B674" t="s">
        <v>1954</v>
      </c>
      <c r="C674" s="2" t="s">
        <v>1955</v>
      </c>
      <c r="D674" s="2">
        <v>5056586714768</v>
      </c>
      <c r="E674" s="2" t="s">
        <v>1956</v>
      </c>
      <c r="F674" s="2" t="s">
        <v>515</v>
      </c>
      <c r="G674" s="2" t="s">
        <v>516</v>
      </c>
      <c r="H674" s="2" t="s">
        <v>517</v>
      </c>
      <c r="I674" s="2" t="s">
        <v>1129</v>
      </c>
      <c r="J674" s="2" t="s">
        <v>3995</v>
      </c>
      <c r="K674" s="3">
        <v>188</v>
      </c>
      <c r="L674" s="25">
        <v>656.35</v>
      </c>
      <c r="M674" s="2" t="s">
        <v>2204</v>
      </c>
      <c r="N674" s="2" t="s">
        <v>66</v>
      </c>
      <c r="O674" s="3">
        <v>86</v>
      </c>
      <c r="P674" s="3">
        <v>0</v>
      </c>
      <c r="Q674" s="21">
        <f>SUMIF('On Orders'!$B:$B,$C674,'On Orders'!E:E)</f>
        <v>0</v>
      </c>
      <c r="R674" s="22">
        <f>SUMIF('On Orders'!$B:$B,$C674,'On Orders'!F:F)</f>
        <v>0</v>
      </c>
      <c r="S674" s="22">
        <f>SUMIF('On Orders'!$B:$B,$C674,'On Orders'!G:G)</f>
        <v>0</v>
      </c>
      <c r="T674" s="22">
        <f>SUMIF('On Orders'!$B:$B,$C674,'On Orders'!H:H)</f>
        <v>0</v>
      </c>
      <c r="U674" s="3">
        <f>IFERROR(VLOOKUP(B:B,'[1]SI vs ST'!$B:$P,15,0),0)</f>
        <v>28</v>
      </c>
      <c r="V674" s="3" cm="1">
        <f t="array" ref="V674:AA674">IFERROR(VLOOKUP(_xlfn.SINGLE(B:B),'[1]Pivot ST'!$D:$QP,{6,7,8,9,10,11},0),0)</f>
        <v>27</v>
      </c>
      <c r="W674" s="3">
        <v>18</v>
      </c>
      <c r="X674" s="3">
        <v>11</v>
      </c>
      <c r="Y674" s="3">
        <v>7</v>
      </c>
      <c r="Z674" s="3">
        <v>13</v>
      </c>
      <c r="AA674" s="3">
        <v>5</v>
      </c>
      <c r="AB674" s="3">
        <v>6</v>
      </c>
      <c r="AC674" s="3">
        <v>6</v>
      </c>
      <c r="AD674" s="3">
        <v>6</v>
      </c>
      <c r="AE674" s="3">
        <v>6</v>
      </c>
      <c r="AF674" s="3">
        <v>6</v>
      </c>
      <c r="AG674" s="31">
        <f t="shared" si="298"/>
        <v>-107</v>
      </c>
      <c r="AH674" s="26">
        <f t="shared" si="299"/>
        <v>-6</v>
      </c>
      <c r="AI674" s="26">
        <f t="shared" si="300"/>
        <v>-6</v>
      </c>
      <c r="AJ674" s="26">
        <f t="shared" si="301"/>
        <v>-6</v>
      </c>
      <c r="AK674" s="26">
        <f t="shared" si="302"/>
        <v>-6</v>
      </c>
      <c r="AL674" s="26">
        <f t="shared" si="303"/>
        <v>-6</v>
      </c>
      <c r="AM674" s="30">
        <f t="shared" si="304"/>
        <v>0</v>
      </c>
      <c r="AN674" s="30">
        <f t="shared" si="305"/>
        <v>0</v>
      </c>
      <c r="AO674" s="30">
        <f t="shared" si="306"/>
        <v>0</v>
      </c>
      <c r="AP674" s="30">
        <f t="shared" si="307"/>
        <v>0</v>
      </c>
      <c r="AQ674" s="30">
        <f t="shared" si="308"/>
        <v>0</v>
      </c>
      <c r="AR674" s="30">
        <f t="shared" si="309"/>
        <v>0</v>
      </c>
      <c r="AS674" s="22">
        <f t="shared" si="322"/>
        <v>0</v>
      </c>
      <c r="AT674" s="112">
        <f t="shared" si="310"/>
        <v>18377.8</v>
      </c>
      <c r="AU674" s="112">
        <f t="shared" si="311"/>
        <v>17721.45</v>
      </c>
      <c r="AV674" s="112">
        <f t="shared" si="312"/>
        <v>11814.300000000001</v>
      </c>
      <c r="AW674" s="112">
        <f t="shared" si="313"/>
        <v>7219.85</v>
      </c>
      <c r="AX674" s="112">
        <f t="shared" si="314"/>
        <v>4594.45</v>
      </c>
      <c r="AY674" s="112">
        <f t="shared" si="315"/>
        <v>8532.5500000000011</v>
      </c>
      <c r="AZ674" s="112">
        <f t="shared" si="316"/>
        <v>3281.75</v>
      </c>
      <c r="BA674" s="112">
        <f t="shared" si="317"/>
        <v>3938.1000000000004</v>
      </c>
      <c r="BB674" s="112">
        <f t="shared" si="318"/>
        <v>3938.1000000000004</v>
      </c>
      <c r="BC674" s="112">
        <f t="shared" si="319"/>
        <v>3938.1000000000004</v>
      </c>
      <c r="BD674" s="112">
        <f t="shared" si="320"/>
        <v>3938.1000000000004</v>
      </c>
      <c r="BE674" s="112">
        <f t="shared" si="321"/>
        <v>3938.1000000000004</v>
      </c>
      <c r="BG674" s="112"/>
      <c r="BH674" s="184"/>
    </row>
    <row r="675" spans="1:60" x14ac:dyDescent="0.2">
      <c r="A675" t="s">
        <v>335</v>
      </c>
      <c r="B675" t="s">
        <v>1957</v>
      </c>
      <c r="C675" s="2" t="s">
        <v>1958</v>
      </c>
      <c r="D675" s="2" t="s">
        <v>1959</v>
      </c>
      <c r="E675" s="2" t="s">
        <v>1960</v>
      </c>
      <c r="F675" s="2" t="s">
        <v>60</v>
      </c>
      <c r="G675" s="2" t="s">
        <v>159</v>
      </c>
      <c r="H675" s="2" t="s">
        <v>159</v>
      </c>
      <c r="I675" s="2" t="s">
        <v>1129</v>
      </c>
      <c r="J675" s="2" t="s">
        <v>3995</v>
      </c>
      <c r="K675" s="3">
        <v>188</v>
      </c>
      <c r="L675" s="25">
        <v>206.38</v>
      </c>
      <c r="M675" s="2" t="s">
        <v>2204</v>
      </c>
      <c r="N675" s="2" t="s">
        <v>66</v>
      </c>
      <c r="O675" s="3">
        <v>0</v>
      </c>
      <c r="P675" s="3">
        <v>0</v>
      </c>
      <c r="Q675" s="21">
        <f>SUMIF('On Orders'!$B:$B,$C675,'On Orders'!E:E)</f>
        <v>0</v>
      </c>
      <c r="R675" s="22">
        <f>SUMIF('On Orders'!$B:$B,$C675,'On Orders'!F:F)</f>
        <v>0</v>
      </c>
      <c r="S675" s="22">
        <f>SUMIF('On Orders'!$B:$B,$C675,'On Orders'!G:G)</f>
        <v>0</v>
      </c>
      <c r="T675" s="22">
        <f>SUMIF('On Orders'!$B:$B,$C675,'On Orders'!H:H)</f>
        <v>0</v>
      </c>
      <c r="U675" s="3">
        <f>IFERROR(VLOOKUP(B:B,'[1]SI vs ST'!$B:$P,15,0),0)</f>
        <v>0</v>
      </c>
      <c r="V675" s="3" cm="1">
        <f t="array" ref="V675">IFERROR(VLOOKUP(_xlfn.SINGLE(B:B),'[1]Pivot ST'!$D:$QP,{6,7,8,9,10,11},0),0)</f>
        <v>0</v>
      </c>
      <c r="W675" s="3"/>
      <c r="X675" s="3"/>
      <c r="Y675" s="3"/>
      <c r="Z675" s="3"/>
      <c r="AA675" s="3"/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1">
        <f t="shared" si="298"/>
        <v>-188</v>
      </c>
      <c r="AH675" s="26">
        <f t="shared" si="299"/>
        <v>0</v>
      </c>
      <c r="AI675" s="26">
        <f t="shared" si="300"/>
        <v>0</v>
      </c>
      <c r="AJ675" s="26">
        <f t="shared" si="301"/>
        <v>0</v>
      </c>
      <c r="AK675" s="26">
        <f t="shared" si="302"/>
        <v>0</v>
      </c>
      <c r="AL675" s="26">
        <f t="shared" si="303"/>
        <v>0</v>
      </c>
      <c r="AM675" s="30">
        <f t="shared" si="304"/>
        <v>0</v>
      </c>
      <c r="AN675" s="30">
        <f t="shared" si="305"/>
        <v>0</v>
      </c>
      <c r="AO675" s="30">
        <f t="shared" si="306"/>
        <v>0</v>
      </c>
      <c r="AP675" s="30">
        <f t="shared" si="307"/>
        <v>0</v>
      </c>
      <c r="AQ675" s="30">
        <f t="shared" si="308"/>
        <v>0</v>
      </c>
      <c r="AR675" s="30">
        <f t="shared" si="309"/>
        <v>0</v>
      </c>
      <c r="AS675" s="22">
        <f t="shared" si="322"/>
        <v>0</v>
      </c>
      <c r="AT675" s="112">
        <f t="shared" si="310"/>
        <v>0</v>
      </c>
      <c r="AU675" s="112">
        <f t="shared" si="311"/>
        <v>0</v>
      </c>
      <c r="AV675" s="112">
        <f t="shared" si="312"/>
        <v>0</v>
      </c>
      <c r="AW675" s="112">
        <f t="shared" si="313"/>
        <v>0</v>
      </c>
      <c r="AX675" s="112">
        <f t="shared" si="314"/>
        <v>0</v>
      </c>
      <c r="AY675" s="112">
        <f t="shared" si="315"/>
        <v>0</v>
      </c>
      <c r="AZ675" s="112">
        <f t="shared" si="316"/>
        <v>0</v>
      </c>
      <c r="BA675" s="112">
        <f t="shared" si="317"/>
        <v>0</v>
      </c>
      <c r="BB675" s="112">
        <f t="shared" si="318"/>
        <v>0</v>
      </c>
      <c r="BC675" s="112">
        <f t="shared" si="319"/>
        <v>0</v>
      </c>
      <c r="BD675" s="112">
        <f t="shared" si="320"/>
        <v>0</v>
      </c>
      <c r="BE675" s="112">
        <f t="shared" si="321"/>
        <v>0</v>
      </c>
      <c r="BG675" s="112"/>
      <c r="BH675" s="184"/>
    </row>
    <row r="676" spans="1:60" x14ac:dyDescent="0.2">
      <c r="A676" t="s">
        <v>335</v>
      </c>
      <c r="B676" t="s">
        <v>1961</v>
      </c>
      <c r="C676" s="2" t="s">
        <v>1962</v>
      </c>
      <c r="D676" s="2" t="s">
        <v>1963</v>
      </c>
      <c r="E676" s="2" t="s">
        <v>1964</v>
      </c>
      <c r="F676" s="2" t="s">
        <v>60</v>
      </c>
      <c r="G676" s="2" t="s">
        <v>159</v>
      </c>
      <c r="H676" s="2" t="s">
        <v>159</v>
      </c>
      <c r="I676" s="2" t="s">
        <v>1129</v>
      </c>
      <c r="J676" s="2" t="s">
        <v>3995</v>
      </c>
      <c r="K676" s="3">
        <v>188</v>
      </c>
      <c r="L676" s="25">
        <v>171.98</v>
      </c>
      <c r="M676" s="2" t="s">
        <v>2204</v>
      </c>
      <c r="N676" s="2" t="s">
        <v>66</v>
      </c>
      <c r="O676" s="3">
        <v>0</v>
      </c>
      <c r="P676" s="3">
        <v>0</v>
      </c>
      <c r="Q676" s="21">
        <f>SUMIF('On Orders'!$B:$B,$C676,'On Orders'!E:E)</f>
        <v>0</v>
      </c>
      <c r="R676" s="22">
        <f>SUMIF('On Orders'!$B:$B,$C676,'On Orders'!F:F)</f>
        <v>0</v>
      </c>
      <c r="S676" s="22">
        <f>SUMIF('On Orders'!$B:$B,$C676,'On Orders'!G:G)</f>
        <v>0</v>
      </c>
      <c r="T676" s="22">
        <f>SUMIF('On Orders'!$B:$B,$C676,'On Orders'!H:H)</f>
        <v>0</v>
      </c>
      <c r="U676" s="3">
        <f>IFERROR(VLOOKUP(B:B,'[1]SI vs ST'!$B:$P,15,0),0)</f>
        <v>0</v>
      </c>
      <c r="V676" s="3" cm="1">
        <f t="array" ref="V676">IFERROR(VLOOKUP(_xlfn.SINGLE(B:B),'[1]Pivot ST'!$D:$QP,{6,7,8,9,10,11},0),0)</f>
        <v>0</v>
      </c>
      <c r="W676" s="3"/>
      <c r="X676" s="3"/>
      <c r="Y676" s="3"/>
      <c r="Z676" s="3"/>
      <c r="AA676" s="3"/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1">
        <f t="shared" si="298"/>
        <v>-188</v>
      </c>
      <c r="AH676" s="26">
        <f t="shared" si="299"/>
        <v>0</v>
      </c>
      <c r="AI676" s="26">
        <f t="shared" si="300"/>
        <v>0</v>
      </c>
      <c r="AJ676" s="26">
        <f t="shared" si="301"/>
        <v>0</v>
      </c>
      <c r="AK676" s="26">
        <f t="shared" si="302"/>
        <v>0</v>
      </c>
      <c r="AL676" s="26">
        <f t="shared" si="303"/>
        <v>0</v>
      </c>
      <c r="AM676" s="30">
        <f t="shared" si="304"/>
        <v>0</v>
      </c>
      <c r="AN676" s="30">
        <f t="shared" si="305"/>
        <v>0</v>
      </c>
      <c r="AO676" s="30">
        <f t="shared" si="306"/>
        <v>0</v>
      </c>
      <c r="AP676" s="30">
        <f t="shared" si="307"/>
        <v>0</v>
      </c>
      <c r="AQ676" s="30">
        <f t="shared" si="308"/>
        <v>0</v>
      </c>
      <c r="AR676" s="30">
        <f t="shared" si="309"/>
        <v>0</v>
      </c>
      <c r="AS676" s="22">
        <f t="shared" si="322"/>
        <v>0</v>
      </c>
      <c r="AT676" s="112">
        <f t="shared" si="310"/>
        <v>0</v>
      </c>
      <c r="AU676" s="112">
        <f t="shared" si="311"/>
        <v>0</v>
      </c>
      <c r="AV676" s="112">
        <f t="shared" si="312"/>
        <v>0</v>
      </c>
      <c r="AW676" s="112">
        <f t="shared" si="313"/>
        <v>0</v>
      </c>
      <c r="AX676" s="112">
        <f t="shared" si="314"/>
        <v>0</v>
      </c>
      <c r="AY676" s="112">
        <f t="shared" si="315"/>
        <v>0</v>
      </c>
      <c r="AZ676" s="112">
        <f t="shared" si="316"/>
        <v>0</v>
      </c>
      <c r="BA676" s="112">
        <f t="shared" si="317"/>
        <v>0</v>
      </c>
      <c r="BB676" s="112">
        <f t="shared" si="318"/>
        <v>0</v>
      </c>
      <c r="BC676" s="112">
        <f t="shared" si="319"/>
        <v>0</v>
      </c>
      <c r="BD676" s="112">
        <f t="shared" si="320"/>
        <v>0</v>
      </c>
      <c r="BE676" s="112">
        <f t="shared" si="321"/>
        <v>0</v>
      </c>
      <c r="BG676" s="112"/>
      <c r="BH676" s="184"/>
    </row>
    <row r="677" spans="1:60" x14ac:dyDescent="0.2">
      <c r="A677" t="s">
        <v>335</v>
      </c>
      <c r="B677" t="s">
        <v>1965</v>
      </c>
      <c r="C677" s="2" t="s">
        <v>1966</v>
      </c>
      <c r="D677" s="2" t="s">
        <v>1967</v>
      </c>
      <c r="E677" s="2" t="s">
        <v>1968</v>
      </c>
      <c r="F677" s="2" t="s">
        <v>60</v>
      </c>
      <c r="G677" s="2" t="s">
        <v>144</v>
      </c>
      <c r="H677" s="2" t="s">
        <v>145</v>
      </c>
      <c r="I677" s="2" t="s">
        <v>1129</v>
      </c>
      <c r="J677" s="2" t="s">
        <v>3995</v>
      </c>
      <c r="K677" s="3">
        <v>188</v>
      </c>
      <c r="L677" s="25">
        <v>206.38</v>
      </c>
      <c r="M677" s="2" t="s">
        <v>2204</v>
      </c>
      <c r="N677" s="2" t="s">
        <v>66</v>
      </c>
      <c r="O677" s="3">
        <v>0</v>
      </c>
      <c r="P677" s="3">
        <v>0</v>
      </c>
      <c r="Q677" s="21">
        <f>SUMIF('On Orders'!$B:$B,$C677,'On Orders'!E:E)</f>
        <v>0</v>
      </c>
      <c r="R677" s="22">
        <f>SUMIF('On Orders'!$B:$B,$C677,'On Orders'!F:F)</f>
        <v>0</v>
      </c>
      <c r="S677" s="22">
        <f>SUMIF('On Orders'!$B:$B,$C677,'On Orders'!G:G)</f>
        <v>0</v>
      </c>
      <c r="T677" s="22">
        <f>SUMIF('On Orders'!$B:$B,$C677,'On Orders'!H:H)</f>
        <v>0</v>
      </c>
      <c r="U677" s="3">
        <f>IFERROR(VLOOKUP(B:B,'[1]SI vs ST'!$B:$P,15,0),0)</f>
        <v>0</v>
      </c>
      <c r="V677" s="3" cm="1">
        <f t="array" ref="V677">IFERROR(VLOOKUP(_xlfn.SINGLE(B:B),'[1]Pivot ST'!$D:$QP,{6,7,8,9,10,11},0),0)</f>
        <v>0</v>
      </c>
      <c r="W677" s="3"/>
      <c r="X677" s="3"/>
      <c r="Y677" s="3"/>
      <c r="Z677" s="3"/>
      <c r="AA677" s="3"/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1">
        <f t="shared" si="298"/>
        <v>-188</v>
      </c>
      <c r="AH677" s="26">
        <f t="shared" si="299"/>
        <v>0</v>
      </c>
      <c r="AI677" s="26">
        <f t="shared" si="300"/>
        <v>0</v>
      </c>
      <c r="AJ677" s="26">
        <f t="shared" si="301"/>
        <v>0</v>
      </c>
      <c r="AK677" s="26">
        <f t="shared" si="302"/>
        <v>0</v>
      </c>
      <c r="AL677" s="26">
        <f t="shared" si="303"/>
        <v>0</v>
      </c>
      <c r="AM677" s="30">
        <f t="shared" si="304"/>
        <v>0</v>
      </c>
      <c r="AN677" s="30">
        <f t="shared" si="305"/>
        <v>0</v>
      </c>
      <c r="AO677" s="30">
        <f t="shared" si="306"/>
        <v>0</v>
      </c>
      <c r="AP677" s="30">
        <f t="shared" si="307"/>
        <v>0</v>
      </c>
      <c r="AQ677" s="30">
        <f t="shared" si="308"/>
        <v>0</v>
      </c>
      <c r="AR677" s="30">
        <f t="shared" si="309"/>
        <v>0</v>
      </c>
      <c r="AS677" s="22">
        <f t="shared" si="322"/>
        <v>0</v>
      </c>
      <c r="AT677" s="112">
        <f t="shared" si="310"/>
        <v>0</v>
      </c>
      <c r="AU677" s="112">
        <f t="shared" si="311"/>
        <v>0</v>
      </c>
      <c r="AV677" s="112">
        <f t="shared" si="312"/>
        <v>0</v>
      </c>
      <c r="AW677" s="112">
        <f t="shared" si="313"/>
        <v>0</v>
      </c>
      <c r="AX677" s="112">
        <f t="shared" si="314"/>
        <v>0</v>
      </c>
      <c r="AY677" s="112">
        <f t="shared" si="315"/>
        <v>0</v>
      </c>
      <c r="AZ677" s="112">
        <f t="shared" si="316"/>
        <v>0</v>
      </c>
      <c r="BA677" s="112">
        <f t="shared" si="317"/>
        <v>0</v>
      </c>
      <c r="BB677" s="112">
        <f t="shared" si="318"/>
        <v>0</v>
      </c>
      <c r="BC677" s="112">
        <f t="shared" si="319"/>
        <v>0</v>
      </c>
      <c r="BD677" s="112">
        <f t="shared" si="320"/>
        <v>0</v>
      </c>
      <c r="BE677" s="112">
        <f t="shared" si="321"/>
        <v>0</v>
      </c>
      <c r="BG677" s="112"/>
      <c r="BH677" s="184"/>
    </row>
    <row r="678" spans="1:60" x14ac:dyDescent="0.2">
      <c r="A678" t="s">
        <v>335</v>
      </c>
      <c r="B678" t="s">
        <v>1969</v>
      </c>
      <c r="C678" s="2" t="s">
        <v>1095</v>
      </c>
      <c r="D678" s="2" t="s">
        <v>1096</v>
      </c>
      <c r="E678" s="2" t="s">
        <v>1097</v>
      </c>
      <c r="F678" s="2" t="s">
        <v>60</v>
      </c>
      <c r="G678" s="2" t="s">
        <v>79</v>
      </c>
      <c r="H678" s="2" t="s">
        <v>80</v>
      </c>
      <c r="I678" s="2" t="s">
        <v>1129</v>
      </c>
      <c r="J678" s="2" t="s">
        <v>3995</v>
      </c>
      <c r="K678" s="3">
        <v>188</v>
      </c>
      <c r="L678" s="25">
        <v>251.63</v>
      </c>
      <c r="M678" s="2" t="s">
        <v>2204</v>
      </c>
      <c r="N678" s="2" t="s">
        <v>66</v>
      </c>
      <c r="O678" s="3">
        <v>0</v>
      </c>
      <c r="P678" s="3">
        <v>98</v>
      </c>
      <c r="Q678" s="21">
        <f>SUMIF('On Orders'!$B:$B,$C678,'On Orders'!E:E)</f>
        <v>0</v>
      </c>
      <c r="R678" s="22">
        <f>SUMIF('On Orders'!$B:$B,$C678,'On Orders'!F:F)</f>
        <v>0</v>
      </c>
      <c r="S678" s="22">
        <f>SUMIF('On Orders'!$B:$B,$C678,'On Orders'!G:G)</f>
        <v>0</v>
      </c>
      <c r="T678" s="22">
        <f>SUMIF('On Orders'!$B:$B,$C678,'On Orders'!H:H)</f>
        <v>0</v>
      </c>
      <c r="U678" s="3">
        <f>IFERROR(VLOOKUP(B:B,'[1]SI vs ST'!$B:$P,15,0),0)</f>
        <v>0</v>
      </c>
      <c r="V678" s="3" cm="1">
        <f t="array" ref="V678">IFERROR(VLOOKUP(_xlfn.SINGLE(B:B),'[1]Pivot ST'!$D:$QP,{6,7,8,9,10,11},0),0)</f>
        <v>0</v>
      </c>
      <c r="W678" s="3"/>
      <c r="X678" s="3"/>
      <c r="Y678" s="3"/>
      <c r="Z678" s="3"/>
      <c r="AA678" s="3"/>
      <c r="AB678" s="3">
        <v>2</v>
      </c>
      <c r="AC678" s="3">
        <v>3</v>
      </c>
      <c r="AD678" s="3">
        <v>1</v>
      </c>
      <c r="AE678" s="3">
        <v>1</v>
      </c>
      <c r="AF678" s="3">
        <v>2</v>
      </c>
      <c r="AG678" s="31">
        <f t="shared" si="298"/>
        <v>-90</v>
      </c>
      <c r="AH678" s="26">
        <f t="shared" si="299"/>
        <v>-2</v>
      </c>
      <c r="AI678" s="26">
        <f t="shared" si="300"/>
        <v>-3</v>
      </c>
      <c r="AJ678" s="26">
        <f t="shared" si="301"/>
        <v>-1</v>
      </c>
      <c r="AK678" s="26">
        <f t="shared" si="302"/>
        <v>-1</v>
      </c>
      <c r="AL678" s="26">
        <f t="shared" si="303"/>
        <v>-2</v>
      </c>
      <c r="AM678" s="30">
        <f t="shared" si="304"/>
        <v>0</v>
      </c>
      <c r="AN678" s="30">
        <f t="shared" si="305"/>
        <v>0</v>
      </c>
      <c r="AO678" s="30">
        <f t="shared" si="306"/>
        <v>0</v>
      </c>
      <c r="AP678" s="30">
        <f t="shared" si="307"/>
        <v>0</v>
      </c>
      <c r="AQ678" s="30">
        <f t="shared" si="308"/>
        <v>0</v>
      </c>
      <c r="AR678" s="30">
        <f t="shared" si="309"/>
        <v>0</v>
      </c>
      <c r="AS678" s="22">
        <f t="shared" si="322"/>
        <v>0</v>
      </c>
      <c r="AT678" s="112">
        <f t="shared" si="310"/>
        <v>0</v>
      </c>
      <c r="AU678" s="112">
        <f t="shared" si="311"/>
        <v>0</v>
      </c>
      <c r="AV678" s="112">
        <f t="shared" si="312"/>
        <v>0</v>
      </c>
      <c r="AW678" s="112">
        <f t="shared" si="313"/>
        <v>0</v>
      </c>
      <c r="AX678" s="112">
        <f t="shared" si="314"/>
        <v>0</v>
      </c>
      <c r="AY678" s="112">
        <f t="shared" si="315"/>
        <v>0</v>
      </c>
      <c r="AZ678" s="112">
        <f t="shared" si="316"/>
        <v>0</v>
      </c>
      <c r="BA678" s="112">
        <f t="shared" si="317"/>
        <v>503.26</v>
      </c>
      <c r="BB678" s="112">
        <f t="shared" si="318"/>
        <v>754.89</v>
      </c>
      <c r="BC678" s="112">
        <f t="shared" si="319"/>
        <v>251.63</v>
      </c>
      <c r="BD678" s="112">
        <f t="shared" si="320"/>
        <v>251.63</v>
      </c>
      <c r="BE678" s="112">
        <f t="shared" si="321"/>
        <v>503.26</v>
      </c>
      <c r="BG678" s="112"/>
      <c r="BH678" s="184"/>
    </row>
    <row r="679" spans="1:60" x14ac:dyDescent="0.2">
      <c r="A679" t="s">
        <v>335</v>
      </c>
      <c r="B679" t="s">
        <v>1970</v>
      </c>
      <c r="C679" s="2" t="s">
        <v>341</v>
      </c>
      <c r="D679" s="2" t="s">
        <v>342</v>
      </c>
      <c r="E679" s="2" t="s">
        <v>343</v>
      </c>
      <c r="F679" s="2" t="s">
        <v>60</v>
      </c>
      <c r="G679" s="2" t="s">
        <v>109</v>
      </c>
      <c r="H679" s="2" t="s">
        <v>109</v>
      </c>
      <c r="I679" s="2" t="s">
        <v>1129</v>
      </c>
      <c r="J679" s="2" t="s">
        <v>3995</v>
      </c>
      <c r="K679" s="3">
        <v>188</v>
      </c>
      <c r="L679" s="25">
        <v>503.81</v>
      </c>
      <c r="M679" s="2" t="s">
        <v>2204</v>
      </c>
      <c r="N679" s="2" t="s">
        <v>66</v>
      </c>
      <c r="O679" s="3">
        <v>102</v>
      </c>
      <c r="P679" s="3">
        <v>0</v>
      </c>
      <c r="Q679" s="21">
        <f>SUMIF('On Orders'!$B:$B,$C679,'On Orders'!E:E)</f>
        <v>0</v>
      </c>
      <c r="R679" s="22">
        <f>SUMIF('On Orders'!$B:$B,$C679,'On Orders'!F:F)</f>
        <v>0</v>
      </c>
      <c r="S679" s="22">
        <f>SUMIF('On Orders'!$B:$B,$C679,'On Orders'!G:G)</f>
        <v>0</v>
      </c>
      <c r="T679" s="22">
        <f>SUMIF('On Orders'!$B:$B,$C679,'On Orders'!H:H)</f>
        <v>0</v>
      </c>
      <c r="U679" s="3">
        <f>IFERROR(VLOOKUP(B:B,'[1]SI vs ST'!$B:$P,15,0),0)</f>
        <v>4</v>
      </c>
      <c r="V679" s="3" cm="1">
        <f t="array" ref="V679:AA679">IFERROR(VLOOKUP(_xlfn.SINGLE(B:B),'[1]Pivot ST'!$D:$QP,{6,7,8,9,10,11},0),0)</f>
        <v>4</v>
      </c>
      <c r="W679" s="3">
        <v>3</v>
      </c>
      <c r="X679" s="3">
        <v>3</v>
      </c>
      <c r="Y679" s="3">
        <v>6</v>
      </c>
      <c r="Z679" s="3">
        <v>8</v>
      </c>
      <c r="AA679" s="3">
        <v>3</v>
      </c>
      <c r="AB679" s="3">
        <v>3</v>
      </c>
      <c r="AC679" s="3">
        <v>4</v>
      </c>
      <c r="AD679" s="3">
        <v>4</v>
      </c>
      <c r="AE679" s="3">
        <v>4</v>
      </c>
      <c r="AF679" s="3">
        <v>4</v>
      </c>
      <c r="AG679" s="31">
        <f t="shared" si="298"/>
        <v>-89</v>
      </c>
      <c r="AH679" s="26">
        <f t="shared" si="299"/>
        <v>-3</v>
      </c>
      <c r="AI679" s="26">
        <f t="shared" si="300"/>
        <v>-4</v>
      </c>
      <c r="AJ679" s="26">
        <f t="shared" si="301"/>
        <v>-4</v>
      </c>
      <c r="AK679" s="26">
        <f t="shared" si="302"/>
        <v>-4</v>
      </c>
      <c r="AL679" s="26">
        <f t="shared" si="303"/>
        <v>-4</v>
      </c>
      <c r="AM679" s="30">
        <f t="shared" si="304"/>
        <v>0</v>
      </c>
      <c r="AN679" s="30">
        <f t="shared" si="305"/>
        <v>0</v>
      </c>
      <c r="AO679" s="30">
        <f t="shared" si="306"/>
        <v>0</v>
      </c>
      <c r="AP679" s="30">
        <f t="shared" si="307"/>
        <v>0</v>
      </c>
      <c r="AQ679" s="30">
        <f t="shared" si="308"/>
        <v>0</v>
      </c>
      <c r="AR679" s="30">
        <f t="shared" si="309"/>
        <v>0</v>
      </c>
      <c r="AS679" s="22">
        <f t="shared" si="322"/>
        <v>0</v>
      </c>
      <c r="AT679" s="112">
        <f t="shared" si="310"/>
        <v>2015.24</v>
      </c>
      <c r="AU679" s="112">
        <f t="shared" si="311"/>
        <v>2015.24</v>
      </c>
      <c r="AV679" s="112">
        <f t="shared" si="312"/>
        <v>1511.43</v>
      </c>
      <c r="AW679" s="112">
        <f t="shared" si="313"/>
        <v>1511.43</v>
      </c>
      <c r="AX679" s="112">
        <f t="shared" si="314"/>
        <v>3022.86</v>
      </c>
      <c r="AY679" s="112">
        <f t="shared" si="315"/>
        <v>4030.48</v>
      </c>
      <c r="AZ679" s="112">
        <f t="shared" si="316"/>
        <v>1511.43</v>
      </c>
      <c r="BA679" s="112">
        <f t="shared" si="317"/>
        <v>1511.43</v>
      </c>
      <c r="BB679" s="112">
        <f t="shared" si="318"/>
        <v>2015.24</v>
      </c>
      <c r="BC679" s="112">
        <f t="shared" si="319"/>
        <v>2015.24</v>
      </c>
      <c r="BD679" s="112">
        <f t="shared" si="320"/>
        <v>2015.24</v>
      </c>
      <c r="BE679" s="112">
        <f t="shared" si="321"/>
        <v>2015.24</v>
      </c>
      <c r="BG679" s="112"/>
      <c r="BH679" s="184"/>
    </row>
    <row r="680" spans="1:60" x14ac:dyDescent="0.2">
      <c r="A680" t="s">
        <v>335</v>
      </c>
      <c r="B680" t="s">
        <v>1971</v>
      </c>
      <c r="C680" s="2" t="s">
        <v>1107</v>
      </c>
      <c r="D680" s="2" t="s">
        <v>1108</v>
      </c>
      <c r="E680" s="2" t="s">
        <v>1109</v>
      </c>
      <c r="F680" s="2" t="s">
        <v>60</v>
      </c>
      <c r="G680" s="2" t="s">
        <v>109</v>
      </c>
      <c r="H680" s="2" t="s">
        <v>109</v>
      </c>
      <c r="I680" s="2" t="s">
        <v>1129</v>
      </c>
      <c r="J680" s="2" t="s">
        <v>3995</v>
      </c>
      <c r="K680" s="3">
        <v>188</v>
      </c>
      <c r="L680" s="25">
        <v>503.81</v>
      </c>
      <c r="M680" s="2" t="s">
        <v>2204</v>
      </c>
      <c r="N680" s="2" t="s">
        <v>66</v>
      </c>
      <c r="O680" s="3">
        <v>152</v>
      </c>
      <c r="P680" s="3">
        <v>50</v>
      </c>
      <c r="Q680" s="21">
        <f>SUMIF('On Orders'!$B:$B,$C680,'On Orders'!E:E)</f>
        <v>0</v>
      </c>
      <c r="R680" s="22">
        <f>SUMIF('On Orders'!$B:$B,$C680,'On Orders'!F:F)</f>
        <v>0</v>
      </c>
      <c r="S680" s="22">
        <f>SUMIF('On Orders'!$B:$B,$C680,'On Orders'!G:G)</f>
        <v>0</v>
      </c>
      <c r="T680" s="22">
        <f>SUMIF('On Orders'!$B:$B,$C680,'On Orders'!H:H)</f>
        <v>0</v>
      </c>
      <c r="U680" s="3">
        <f>IFERROR(VLOOKUP(B:B,'[1]SI vs ST'!$B:$P,15,0),0)</f>
        <v>10</v>
      </c>
      <c r="V680" s="3" cm="1">
        <f t="array" ref="V680:AA680">IFERROR(VLOOKUP(_xlfn.SINGLE(B:B),'[1]Pivot ST'!$D:$QP,{6,7,8,9,10,11},0),0)</f>
        <v>12</v>
      </c>
      <c r="W680" s="3">
        <v>4</v>
      </c>
      <c r="X680" s="3">
        <v>7</v>
      </c>
      <c r="Y680" s="3">
        <v>7</v>
      </c>
      <c r="Z680" s="3">
        <v>19</v>
      </c>
      <c r="AA680" s="3">
        <v>7</v>
      </c>
      <c r="AB680" s="3">
        <v>11</v>
      </c>
      <c r="AC680" s="3">
        <v>15</v>
      </c>
      <c r="AD680" s="3">
        <v>9</v>
      </c>
      <c r="AE680" s="3">
        <v>10</v>
      </c>
      <c r="AF680" s="3">
        <v>10</v>
      </c>
      <c r="AG680" s="31">
        <f t="shared" si="298"/>
        <v>7</v>
      </c>
      <c r="AH680" s="26">
        <f t="shared" si="299"/>
        <v>-4</v>
      </c>
      <c r="AI680" s="26">
        <f t="shared" si="300"/>
        <v>-15</v>
      </c>
      <c r="AJ680" s="26">
        <f t="shared" si="301"/>
        <v>-9</v>
      </c>
      <c r="AK680" s="26">
        <f t="shared" si="302"/>
        <v>-10</v>
      </c>
      <c r="AL680" s="26">
        <f t="shared" si="303"/>
        <v>-10</v>
      </c>
      <c r="AM680" s="30">
        <f t="shared" si="304"/>
        <v>0</v>
      </c>
      <c r="AN680" s="30">
        <f t="shared" si="305"/>
        <v>0</v>
      </c>
      <c r="AO680" s="30">
        <f t="shared" si="306"/>
        <v>0</v>
      </c>
      <c r="AP680" s="30">
        <f t="shared" si="307"/>
        <v>0</v>
      </c>
      <c r="AQ680" s="30">
        <f t="shared" si="308"/>
        <v>0</v>
      </c>
      <c r="AR680" s="30">
        <f t="shared" si="309"/>
        <v>0</v>
      </c>
      <c r="AS680" s="22">
        <f t="shared" si="322"/>
        <v>0</v>
      </c>
      <c r="AT680" s="112">
        <f t="shared" si="310"/>
        <v>5038.1000000000004</v>
      </c>
      <c r="AU680" s="112">
        <f t="shared" si="311"/>
        <v>6045.72</v>
      </c>
      <c r="AV680" s="112">
        <f t="shared" si="312"/>
        <v>2015.24</v>
      </c>
      <c r="AW680" s="112">
        <f t="shared" si="313"/>
        <v>3526.67</v>
      </c>
      <c r="AX680" s="112">
        <f t="shared" si="314"/>
        <v>3526.67</v>
      </c>
      <c r="AY680" s="112">
        <f t="shared" si="315"/>
        <v>9572.39</v>
      </c>
      <c r="AZ680" s="112">
        <f t="shared" si="316"/>
        <v>3526.67</v>
      </c>
      <c r="BA680" s="112">
        <f t="shared" si="317"/>
        <v>5541.91</v>
      </c>
      <c r="BB680" s="112">
        <f t="shared" si="318"/>
        <v>7557.15</v>
      </c>
      <c r="BC680" s="112">
        <f t="shared" si="319"/>
        <v>4534.29</v>
      </c>
      <c r="BD680" s="112">
        <f t="shared" si="320"/>
        <v>5038.1000000000004</v>
      </c>
      <c r="BE680" s="112">
        <f t="shared" si="321"/>
        <v>5038.1000000000004</v>
      </c>
      <c r="BG680" s="112"/>
      <c r="BH680" s="184"/>
    </row>
    <row r="681" spans="1:60" x14ac:dyDescent="0.2">
      <c r="A681" t="s">
        <v>335</v>
      </c>
      <c r="B681" t="s">
        <v>1972</v>
      </c>
      <c r="C681" s="2" t="s">
        <v>1973</v>
      </c>
      <c r="D681" s="2" t="s">
        <v>1974</v>
      </c>
      <c r="E681" s="2" t="s">
        <v>1975</v>
      </c>
      <c r="F681" s="2" t="s">
        <v>60</v>
      </c>
      <c r="G681" s="2" t="s">
        <v>109</v>
      </c>
      <c r="H681" s="2" t="s">
        <v>110</v>
      </c>
      <c r="I681" s="2" t="s">
        <v>1129</v>
      </c>
      <c r="J681" s="2" t="s">
        <v>3995</v>
      </c>
      <c r="K681" s="3">
        <v>188</v>
      </c>
      <c r="L681" s="25">
        <v>604.66999999999996</v>
      </c>
      <c r="M681" s="2" t="s">
        <v>2204</v>
      </c>
      <c r="N681" s="2" t="s">
        <v>66</v>
      </c>
      <c r="O681" s="3">
        <v>100</v>
      </c>
      <c r="P681" s="3">
        <v>290</v>
      </c>
      <c r="Q681" s="21">
        <f>SUMIF('On Orders'!$B:$B,$C681,'On Orders'!E:E)</f>
        <v>0</v>
      </c>
      <c r="R681" s="22">
        <f>SUMIF('On Orders'!$B:$B,$C681,'On Orders'!F:F)</f>
        <v>0</v>
      </c>
      <c r="S681" s="22">
        <f>SUMIF('On Orders'!$B:$B,$C681,'On Orders'!G:G)</f>
        <v>0</v>
      </c>
      <c r="T681" s="22">
        <f>SUMIF('On Orders'!$B:$B,$C681,'On Orders'!H:H)</f>
        <v>0</v>
      </c>
      <c r="U681" s="3">
        <f>IFERROR(VLOOKUP(B:B,'[1]SI vs ST'!$B:$P,15,0),0)</f>
        <v>3</v>
      </c>
      <c r="V681" s="3" cm="1">
        <f t="array" ref="V681:AA681">IFERROR(VLOOKUP(_xlfn.SINGLE(B:B),'[1]Pivot ST'!$D:$QP,{6,7,8,9,10,11},0),0)</f>
        <v>5</v>
      </c>
      <c r="W681" s="3">
        <v>2</v>
      </c>
      <c r="X681" s="3">
        <v>1</v>
      </c>
      <c r="Y681" s="3">
        <v>0</v>
      </c>
      <c r="Z681" s="3">
        <v>4</v>
      </c>
      <c r="AA681" s="3">
        <v>4</v>
      </c>
      <c r="AB681" s="3">
        <v>2</v>
      </c>
      <c r="AC681" s="3">
        <v>3</v>
      </c>
      <c r="AD681" s="3">
        <v>4</v>
      </c>
      <c r="AE681" s="3">
        <v>4</v>
      </c>
      <c r="AF681" s="3">
        <v>4</v>
      </c>
      <c r="AG681" s="31">
        <f t="shared" si="298"/>
        <v>198</v>
      </c>
      <c r="AH681" s="26">
        <f t="shared" si="299"/>
        <v>196</v>
      </c>
      <c r="AI681" s="26">
        <f t="shared" si="300"/>
        <v>193</v>
      </c>
      <c r="AJ681" s="26">
        <f t="shared" si="301"/>
        <v>189</v>
      </c>
      <c r="AK681" s="26">
        <f t="shared" si="302"/>
        <v>185</v>
      </c>
      <c r="AL681" s="26">
        <f t="shared" si="303"/>
        <v>181</v>
      </c>
      <c r="AM681" s="30">
        <f t="shared" si="304"/>
        <v>0</v>
      </c>
      <c r="AN681" s="30">
        <f t="shared" si="305"/>
        <v>0</v>
      </c>
      <c r="AO681" s="30">
        <f t="shared" si="306"/>
        <v>0</v>
      </c>
      <c r="AP681" s="30">
        <f t="shared" si="307"/>
        <v>0</v>
      </c>
      <c r="AQ681" s="30">
        <f t="shared" si="308"/>
        <v>0</v>
      </c>
      <c r="AR681" s="30">
        <f t="shared" si="309"/>
        <v>0</v>
      </c>
      <c r="AS681" s="22">
        <f t="shared" si="322"/>
        <v>0</v>
      </c>
      <c r="AT681" s="112">
        <f t="shared" si="310"/>
        <v>1814.0099999999998</v>
      </c>
      <c r="AU681" s="112">
        <f t="shared" si="311"/>
        <v>3023.35</v>
      </c>
      <c r="AV681" s="112">
        <f t="shared" si="312"/>
        <v>1209.3399999999999</v>
      </c>
      <c r="AW681" s="112">
        <f t="shared" si="313"/>
        <v>604.66999999999996</v>
      </c>
      <c r="AX681" s="112">
        <f t="shared" si="314"/>
        <v>0</v>
      </c>
      <c r="AY681" s="112">
        <f t="shared" si="315"/>
        <v>2418.6799999999998</v>
      </c>
      <c r="AZ681" s="112">
        <f t="shared" si="316"/>
        <v>2418.6799999999998</v>
      </c>
      <c r="BA681" s="112">
        <f t="shared" si="317"/>
        <v>1209.3399999999999</v>
      </c>
      <c r="BB681" s="112">
        <f t="shared" si="318"/>
        <v>1814.0099999999998</v>
      </c>
      <c r="BC681" s="112">
        <f t="shared" si="319"/>
        <v>2418.6799999999998</v>
      </c>
      <c r="BD681" s="112">
        <f t="shared" si="320"/>
        <v>2418.6799999999998</v>
      </c>
      <c r="BE681" s="112">
        <f t="shared" si="321"/>
        <v>2418.6799999999998</v>
      </c>
      <c r="BG681" s="112"/>
      <c r="BH681" s="184"/>
    </row>
    <row r="682" spans="1:60" x14ac:dyDescent="0.2">
      <c r="A682" t="s">
        <v>335</v>
      </c>
      <c r="B682" t="s">
        <v>1976</v>
      </c>
      <c r="C682" s="2" t="s">
        <v>1977</v>
      </c>
      <c r="D682" s="2" t="s">
        <v>1978</v>
      </c>
      <c r="E682" s="2" t="s">
        <v>1979</v>
      </c>
      <c r="F682" s="2" t="s">
        <v>60</v>
      </c>
      <c r="G682" s="2" t="s">
        <v>109</v>
      </c>
      <c r="H682" s="2" t="s">
        <v>110</v>
      </c>
      <c r="I682" s="2" t="s">
        <v>1129</v>
      </c>
      <c r="J682" s="2" t="s">
        <v>3995</v>
      </c>
      <c r="K682" s="3">
        <v>188</v>
      </c>
      <c r="L682" s="25">
        <v>604.66999999999996</v>
      </c>
      <c r="M682" s="2" t="s">
        <v>2204</v>
      </c>
      <c r="N682" s="2" t="s">
        <v>66</v>
      </c>
      <c r="O682" s="3">
        <v>132</v>
      </c>
      <c r="P682" s="3">
        <v>202</v>
      </c>
      <c r="Q682" s="21">
        <f>SUMIF('On Orders'!$B:$B,$C682,'On Orders'!E:E)</f>
        <v>0</v>
      </c>
      <c r="R682" s="22">
        <f>SUMIF('On Orders'!$B:$B,$C682,'On Orders'!F:F)</f>
        <v>0</v>
      </c>
      <c r="S682" s="22">
        <f>SUMIF('On Orders'!$B:$B,$C682,'On Orders'!G:G)</f>
        <v>0</v>
      </c>
      <c r="T682" s="22">
        <f>SUMIF('On Orders'!$B:$B,$C682,'On Orders'!H:H)</f>
        <v>0</v>
      </c>
      <c r="U682" s="3">
        <f>IFERROR(VLOOKUP(B:B,'[1]SI vs ST'!$B:$P,15,0),0)</f>
        <v>9</v>
      </c>
      <c r="V682" s="3" cm="1">
        <f t="array" ref="V682:AA682">IFERROR(VLOOKUP(_xlfn.SINGLE(B:B),'[1]Pivot ST'!$D:$QP,{6,7,8,9,10,11},0),0)</f>
        <v>3</v>
      </c>
      <c r="W682" s="3">
        <v>0</v>
      </c>
      <c r="X682" s="3">
        <v>4</v>
      </c>
      <c r="Y682" s="3">
        <v>2</v>
      </c>
      <c r="Z682" s="3">
        <v>3</v>
      </c>
      <c r="AA682" s="3">
        <v>2</v>
      </c>
      <c r="AB682" s="3">
        <v>5</v>
      </c>
      <c r="AC682" s="3">
        <v>7</v>
      </c>
      <c r="AD682" s="3">
        <v>5</v>
      </c>
      <c r="AE682" s="3">
        <v>5</v>
      </c>
      <c r="AF682" s="3">
        <v>5</v>
      </c>
      <c r="AG682" s="31">
        <f t="shared" si="298"/>
        <v>144</v>
      </c>
      <c r="AH682" s="26">
        <f t="shared" si="299"/>
        <v>139</v>
      </c>
      <c r="AI682" s="26">
        <f t="shared" si="300"/>
        <v>132</v>
      </c>
      <c r="AJ682" s="26">
        <f t="shared" si="301"/>
        <v>127</v>
      </c>
      <c r="AK682" s="26">
        <f t="shared" si="302"/>
        <v>122</v>
      </c>
      <c r="AL682" s="26">
        <f t="shared" si="303"/>
        <v>117</v>
      </c>
      <c r="AM682" s="30">
        <f t="shared" si="304"/>
        <v>0</v>
      </c>
      <c r="AN682" s="30">
        <f t="shared" si="305"/>
        <v>0</v>
      </c>
      <c r="AO682" s="30">
        <f t="shared" si="306"/>
        <v>0</v>
      </c>
      <c r="AP682" s="30">
        <f t="shared" si="307"/>
        <v>0</v>
      </c>
      <c r="AQ682" s="30">
        <f t="shared" si="308"/>
        <v>0</v>
      </c>
      <c r="AR682" s="30">
        <f t="shared" si="309"/>
        <v>0</v>
      </c>
      <c r="AS682" s="22">
        <f t="shared" si="322"/>
        <v>0</v>
      </c>
      <c r="AT682" s="112">
        <f t="shared" si="310"/>
        <v>5442.03</v>
      </c>
      <c r="AU682" s="112">
        <f t="shared" si="311"/>
        <v>1814.0099999999998</v>
      </c>
      <c r="AV682" s="112">
        <f t="shared" si="312"/>
        <v>0</v>
      </c>
      <c r="AW682" s="112">
        <f t="shared" si="313"/>
        <v>2418.6799999999998</v>
      </c>
      <c r="AX682" s="112">
        <f t="shared" si="314"/>
        <v>1209.3399999999999</v>
      </c>
      <c r="AY682" s="112">
        <f t="shared" si="315"/>
        <v>1814.0099999999998</v>
      </c>
      <c r="AZ682" s="112">
        <f t="shared" si="316"/>
        <v>1209.3399999999999</v>
      </c>
      <c r="BA682" s="112">
        <f t="shared" si="317"/>
        <v>3023.35</v>
      </c>
      <c r="BB682" s="112">
        <f t="shared" si="318"/>
        <v>4232.6899999999996</v>
      </c>
      <c r="BC682" s="112">
        <f t="shared" si="319"/>
        <v>3023.35</v>
      </c>
      <c r="BD682" s="112">
        <f t="shared" si="320"/>
        <v>3023.35</v>
      </c>
      <c r="BE682" s="112">
        <f t="shared" si="321"/>
        <v>3023.35</v>
      </c>
      <c r="BG682" s="112"/>
      <c r="BH682" s="184"/>
    </row>
    <row r="683" spans="1:60" x14ac:dyDescent="0.2">
      <c r="A683" t="s">
        <v>335</v>
      </c>
      <c r="B683" t="s">
        <v>1980</v>
      </c>
      <c r="C683" s="2" t="s">
        <v>1981</v>
      </c>
      <c r="D683" s="2" t="s">
        <v>1982</v>
      </c>
      <c r="E683" s="2" t="s">
        <v>1983</v>
      </c>
      <c r="F683" s="2" t="s">
        <v>60</v>
      </c>
      <c r="G683" s="2" t="s">
        <v>109</v>
      </c>
      <c r="H683" s="2" t="s">
        <v>127</v>
      </c>
      <c r="I683" s="2" t="s">
        <v>1129</v>
      </c>
      <c r="J683" s="2" t="s">
        <v>3995</v>
      </c>
      <c r="K683" s="3">
        <v>188</v>
      </c>
      <c r="L683" s="25">
        <v>604.66999999999996</v>
      </c>
      <c r="M683" s="2" t="s">
        <v>2204</v>
      </c>
      <c r="N683" s="2" t="s">
        <v>66</v>
      </c>
      <c r="O683" s="3">
        <v>7</v>
      </c>
      <c r="P683" s="3">
        <v>12</v>
      </c>
      <c r="Q683" s="21">
        <f>SUMIF('On Orders'!$B:$B,$C683,'On Orders'!E:E)</f>
        <v>0</v>
      </c>
      <c r="R683" s="22">
        <f>SUMIF('On Orders'!$B:$B,$C683,'On Orders'!F:F)</f>
        <v>0</v>
      </c>
      <c r="S683" s="22">
        <f>SUMIF('On Orders'!$B:$B,$C683,'On Orders'!G:G)</f>
        <v>0</v>
      </c>
      <c r="T683" s="22">
        <f>SUMIF('On Orders'!$B:$B,$C683,'On Orders'!H:H)</f>
        <v>0</v>
      </c>
      <c r="U683" s="3">
        <f>IFERROR(VLOOKUP(B:B,'[1]SI vs ST'!$B:$P,15,0),0)</f>
        <v>10</v>
      </c>
      <c r="V683" s="3" cm="1">
        <f t="array" ref="V683:AA683">IFERROR(VLOOKUP(_xlfn.SINGLE(B:B),'[1]Pivot ST'!$D:$QP,{6,7,8,9,10,11},0),0)</f>
        <v>7</v>
      </c>
      <c r="W683" s="3">
        <v>2</v>
      </c>
      <c r="X683" s="3">
        <v>1</v>
      </c>
      <c r="Y683" s="3">
        <v>1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1">
        <f t="shared" si="298"/>
        <v>-169</v>
      </c>
      <c r="AH683" s="26">
        <f t="shared" si="299"/>
        <v>0</v>
      </c>
      <c r="AI683" s="26">
        <f t="shared" si="300"/>
        <v>0</v>
      </c>
      <c r="AJ683" s="26">
        <f t="shared" si="301"/>
        <v>0</v>
      </c>
      <c r="AK683" s="26">
        <f t="shared" si="302"/>
        <v>0</v>
      </c>
      <c r="AL683" s="26">
        <f t="shared" si="303"/>
        <v>0</v>
      </c>
      <c r="AM683" s="30">
        <f t="shared" si="304"/>
        <v>0</v>
      </c>
      <c r="AN683" s="30">
        <f t="shared" si="305"/>
        <v>0</v>
      </c>
      <c r="AO683" s="30">
        <f t="shared" si="306"/>
        <v>0</v>
      </c>
      <c r="AP683" s="30">
        <f t="shared" si="307"/>
        <v>0</v>
      </c>
      <c r="AQ683" s="30">
        <f t="shared" si="308"/>
        <v>0</v>
      </c>
      <c r="AR683" s="30">
        <f t="shared" si="309"/>
        <v>0</v>
      </c>
      <c r="AS683" s="22">
        <f t="shared" si="322"/>
        <v>0</v>
      </c>
      <c r="AT683" s="112">
        <f t="shared" si="310"/>
        <v>6046.7</v>
      </c>
      <c r="AU683" s="112">
        <f t="shared" si="311"/>
        <v>4232.6899999999996</v>
      </c>
      <c r="AV683" s="112">
        <f t="shared" si="312"/>
        <v>1209.3399999999999</v>
      </c>
      <c r="AW683" s="112">
        <f t="shared" si="313"/>
        <v>604.66999999999996</v>
      </c>
      <c r="AX683" s="112">
        <f t="shared" si="314"/>
        <v>604.66999999999996</v>
      </c>
      <c r="AY683" s="112">
        <f t="shared" si="315"/>
        <v>0</v>
      </c>
      <c r="AZ683" s="112">
        <f t="shared" si="316"/>
        <v>0</v>
      </c>
      <c r="BA683" s="112">
        <f t="shared" si="317"/>
        <v>0</v>
      </c>
      <c r="BB683" s="112">
        <f t="shared" si="318"/>
        <v>0</v>
      </c>
      <c r="BC683" s="112">
        <f t="shared" si="319"/>
        <v>0</v>
      </c>
      <c r="BD683" s="112">
        <f t="shared" si="320"/>
        <v>0</v>
      </c>
      <c r="BE683" s="112">
        <f t="shared" si="321"/>
        <v>0</v>
      </c>
      <c r="BG683" s="112"/>
      <c r="BH683" s="184"/>
    </row>
    <row r="684" spans="1:60" x14ac:dyDescent="0.2">
      <c r="A684" t="s">
        <v>335</v>
      </c>
      <c r="B684" t="s">
        <v>1984</v>
      </c>
      <c r="C684" s="2" t="s">
        <v>1985</v>
      </c>
      <c r="D684" s="2" t="s">
        <v>1986</v>
      </c>
      <c r="E684" s="2" t="s">
        <v>1987</v>
      </c>
      <c r="F684" s="2" t="s">
        <v>60</v>
      </c>
      <c r="G684" s="2" t="s">
        <v>109</v>
      </c>
      <c r="H684" s="2" t="s">
        <v>127</v>
      </c>
      <c r="I684" s="2" t="s">
        <v>1129</v>
      </c>
      <c r="J684" s="2" t="s">
        <v>3995</v>
      </c>
      <c r="K684" s="3">
        <v>188</v>
      </c>
      <c r="L684" s="25">
        <v>604.66999999999996</v>
      </c>
      <c r="M684" s="2" t="s">
        <v>2204</v>
      </c>
      <c r="N684" s="2" t="s">
        <v>66</v>
      </c>
      <c r="O684" s="3">
        <v>3</v>
      </c>
      <c r="P684" s="3">
        <v>216</v>
      </c>
      <c r="Q684" s="21">
        <f>SUMIF('On Orders'!$B:$B,$C684,'On Orders'!E:E)</f>
        <v>0</v>
      </c>
      <c r="R684" s="22">
        <f>SUMIF('On Orders'!$B:$B,$C684,'On Orders'!F:F)</f>
        <v>0</v>
      </c>
      <c r="S684" s="22">
        <f>SUMIF('On Orders'!$B:$B,$C684,'On Orders'!G:G)</f>
        <v>0</v>
      </c>
      <c r="T684" s="22">
        <f>SUMIF('On Orders'!$B:$B,$C684,'On Orders'!H:H)</f>
        <v>0</v>
      </c>
      <c r="U684" s="3">
        <f>IFERROR(VLOOKUP(B:B,'[1]SI vs ST'!$B:$P,15,0),0)</f>
        <v>4</v>
      </c>
      <c r="V684" s="3" cm="1">
        <f t="array" ref="V684:AA684">IFERROR(VLOOKUP(_xlfn.SINGLE(B:B),'[1]Pivot ST'!$D:$QP,{6,7,8,9,10,11},0),0)</f>
        <v>1</v>
      </c>
      <c r="W684" s="3">
        <v>1</v>
      </c>
      <c r="X684" s="3">
        <v>0</v>
      </c>
      <c r="Y684" s="3">
        <v>0</v>
      </c>
      <c r="Z684" s="3">
        <v>0</v>
      </c>
      <c r="AA684" s="3">
        <v>0</v>
      </c>
      <c r="AB684" s="3">
        <v>2</v>
      </c>
      <c r="AC684" s="3">
        <v>3</v>
      </c>
      <c r="AD684" s="3">
        <v>1</v>
      </c>
      <c r="AE684" s="3">
        <v>1</v>
      </c>
      <c r="AF684" s="3">
        <v>2</v>
      </c>
      <c r="AG684" s="31">
        <f t="shared" si="298"/>
        <v>31</v>
      </c>
      <c r="AH684" s="26">
        <f t="shared" si="299"/>
        <v>29</v>
      </c>
      <c r="AI684" s="26">
        <f t="shared" si="300"/>
        <v>26</v>
      </c>
      <c r="AJ684" s="26">
        <f t="shared" si="301"/>
        <v>25</v>
      </c>
      <c r="AK684" s="26">
        <f t="shared" si="302"/>
        <v>24</v>
      </c>
      <c r="AL684" s="26">
        <f t="shared" si="303"/>
        <v>22</v>
      </c>
      <c r="AM684" s="30">
        <f t="shared" si="304"/>
        <v>0</v>
      </c>
      <c r="AN684" s="30">
        <f t="shared" si="305"/>
        <v>0</v>
      </c>
      <c r="AO684" s="30">
        <f t="shared" si="306"/>
        <v>0</v>
      </c>
      <c r="AP684" s="30">
        <f t="shared" si="307"/>
        <v>0</v>
      </c>
      <c r="AQ684" s="30">
        <f t="shared" si="308"/>
        <v>0</v>
      </c>
      <c r="AR684" s="30">
        <f t="shared" si="309"/>
        <v>0</v>
      </c>
      <c r="AS684" s="22">
        <f t="shared" si="322"/>
        <v>0</v>
      </c>
      <c r="AT684" s="112">
        <f t="shared" si="310"/>
        <v>2418.6799999999998</v>
      </c>
      <c r="AU684" s="112">
        <f t="shared" si="311"/>
        <v>604.66999999999996</v>
      </c>
      <c r="AV684" s="112">
        <f t="shared" si="312"/>
        <v>604.66999999999996</v>
      </c>
      <c r="AW684" s="112">
        <f t="shared" si="313"/>
        <v>0</v>
      </c>
      <c r="AX684" s="112">
        <f t="shared" si="314"/>
        <v>0</v>
      </c>
      <c r="AY684" s="112">
        <f t="shared" si="315"/>
        <v>0</v>
      </c>
      <c r="AZ684" s="112">
        <f t="shared" si="316"/>
        <v>0</v>
      </c>
      <c r="BA684" s="112">
        <f t="shared" si="317"/>
        <v>1209.3399999999999</v>
      </c>
      <c r="BB684" s="112">
        <f t="shared" si="318"/>
        <v>1814.0099999999998</v>
      </c>
      <c r="BC684" s="112">
        <f t="shared" si="319"/>
        <v>604.66999999999996</v>
      </c>
      <c r="BD684" s="112">
        <f t="shared" si="320"/>
        <v>604.66999999999996</v>
      </c>
      <c r="BE684" s="112">
        <f t="shared" si="321"/>
        <v>1209.3399999999999</v>
      </c>
      <c r="BG684" s="112"/>
      <c r="BH684" s="184"/>
    </row>
    <row r="685" spans="1:60" x14ac:dyDescent="0.2">
      <c r="A685" t="s">
        <v>335</v>
      </c>
      <c r="B685" t="s">
        <v>1988</v>
      </c>
      <c r="C685" s="2" t="s">
        <v>612</v>
      </c>
      <c r="D685" s="2">
        <v>840459607043</v>
      </c>
      <c r="E685" s="2" t="s">
        <v>613</v>
      </c>
      <c r="F685" s="2" t="s">
        <v>60</v>
      </c>
      <c r="G685" s="2" t="s">
        <v>61</v>
      </c>
      <c r="H685" s="2" t="s">
        <v>61</v>
      </c>
      <c r="I685" s="2" t="s">
        <v>1129</v>
      </c>
      <c r="J685" s="2" t="s">
        <v>3995</v>
      </c>
      <c r="K685" s="3">
        <v>188</v>
      </c>
      <c r="L685" s="25">
        <v>453.38</v>
      </c>
      <c r="M685" s="2" t="s">
        <v>2204</v>
      </c>
      <c r="N685" s="2" t="s">
        <v>66</v>
      </c>
      <c r="O685" s="3">
        <v>158</v>
      </c>
      <c r="P685" s="3">
        <v>190</v>
      </c>
      <c r="Q685" s="21">
        <f>SUMIF('On Orders'!$B:$B,$C685,'On Orders'!E:E)</f>
        <v>0</v>
      </c>
      <c r="R685" s="22">
        <f>SUMIF('On Orders'!$B:$B,$C685,'On Orders'!F:F)</f>
        <v>0</v>
      </c>
      <c r="S685" s="22">
        <f>SUMIF('On Orders'!$B:$B,$C685,'On Orders'!G:G)</f>
        <v>0</v>
      </c>
      <c r="T685" s="22">
        <f>SUMIF('On Orders'!$B:$B,$C685,'On Orders'!H:H)</f>
        <v>0</v>
      </c>
      <c r="U685" s="3">
        <f>IFERROR(VLOOKUP(B:B,'[1]SI vs ST'!$B:$P,15,0),0)</f>
        <v>50</v>
      </c>
      <c r="V685" s="3" cm="1">
        <f t="array" ref="V685:AA685">IFERROR(VLOOKUP(_xlfn.SINGLE(B:B),'[1]Pivot ST'!$D:$QP,{6,7,8,9,10,11},0),0)</f>
        <v>47</v>
      </c>
      <c r="W685" s="3">
        <v>22</v>
      </c>
      <c r="X685" s="3">
        <v>21</v>
      </c>
      <c r="Y685" s="3">
        <v>25</v>
      </c>
      <c r="Z685" s="3">
        <v>32</v>
      </c>
      <c r="AA685" s="3">
        <v>18</v>
      </c>
      <c r="AB685" s="3">
        <v>28</v>
      </c>
      <c r="AC685" s="3">
        <v>37</v>
      </c>
      <c r="AD685" s="3">
        <v>26</v>
      </c>
      <c r="AE685" s="3">
        <v>28</v>
      </c>
      <c r="AF685" s="3">
        <v>28</v>
      </c>
      <c r="AG685" s="31">
        <f t="shared" si="298"/>
        <v>142</v>
      </c>
      <c r="AH685" s="26">
        <f t="shared" si="299"/>
        <v>114</v>
      </c>
      <c r="AI685" s="26">
        <f t="shared" si="300"/>
        <v>77</v>
      </c>
      <c r="AJ685" s="26">
        <f t="shared" si="301"/>
        <v>51</v>
      </c>
      <c r="AK685" s="26">
        <f t="shared" si="302"/>
        <v>23</v>
      </c>
      <c r="AL685" s="26">
        <f t="shared" si="303"/>
        <v>-5</v>
      </c>
      <c r="AM685" s="30">
        <f t="shared" si="304"/>
        <v>0</v>
      </c>
      <c r="AN685" s="30">
        <f t="shared" si="305"/>
        <v>0</v>
      </c>
      <c r="AO685" s="30">
        <f t="shared" si="306"/>
        <v>0</v>
      </c>
      <c r="AP685" s="30">
        <f t="shared" si="307"/>
        <v>0</v>
      </c>
      <c r="AQ685" s="30">
        <f t="shared" si="308"/>
        <v>0</v>
      </c>
      <c r="AR685" s="30">
        <f t="shared" si="309"/>
        <v>0</v>
      </c>
      <c r="AS685" s="22">
        <f t="shared" si="322"/>
        <v>0</v>
      </c>
      <c r="AT685" s="112">
        <f t="shared" si="310"/>
        <v>22669</v>
      </c>
      <c r="AU685" s="112">
        <f t="shared" si="311"/>
        <v>21308.86</v>
      </c>
      <c r="AV685" s="112">
        <f t="shared" si="312"/>
        <v>9974.36</v>
      </c>
      <c r="AW685" s="112">
        <f t="shared" si="313"/>
        <v>9520.98</v>
      </c>
      <c r="AX685" s="112">
        <f t="shared" si="314"/>
        <v>11334.5</v>
      </c>
      <c r="AY685" s="112">
        <f t="shared" si="315"/>
        <v>14508.16</v>
      </c>
      <c r="AZ685" s="112">
        <f t="shared" si="316"/>
        <v>8160.84</v>
      </c>
      <c r="BA685" s="112">
        <f t="shared" si="317"/>
        <v>12694.64</v>
      </c>
      <c r="BB685" s="112">
        <f t="shared" si="318"/>
        <v>16775.060000000001</v>
      </c>
      <c r="BC685" s="112">
        <f t="shared" si="319"/>
        <v>11787.88</v>
      </c>
      <c r="BD685" s="112">
        <f t="shared" si="320"/>
        <v>12694.64</v>
      </c>
      <c r="BE685" s="112">
        <f t="shared" si="321"/>
        <v>12694.64</v>
      </c>
      <c r="BG685" s="112"/>
      <c r="BH685" s="184"/>
    </row>
    <row r="686" spans="1:60" x14ac:dyDescent="0.2">
      <c r="A686" t="s">
        <v>335</v>
      </c>
      <c r="B686" t="s">
        <v>1989</v>
      </c>
      <c r="C686" s="2" t="s">
        <v>1990</v>
      </c>
      <c r="D686" s="2">
        <v>840459607487</v>
      </c>
      <c r="E686" s="2" t="s">
        <v>1991</v>
      </c>
      <c r="F686" s="2" t="s">
        <v>60</v>
      </c>
      <c r="G686" s="2" t="s">
        <v>61</v>
      </c>
      <c r="H686" s="2" t="s">
        <v>61</v>
      </c>
      <c r="I686" s="2" t="s">
        <v>1129</v>
      </c>
      <c r="J686" s="2" t="s">
        <v>3995</v>
      </c>
      <c r="K686" s="3">
        <v>188</v>
      </c>
      <c r="L686" s="25">
        <v>453.38</v>
      </c>
      <c r="M686" s="2" t="s">
        <v>2204</v>
      </c>
      <c r="N686" s="2" t="s">
        <v>66</v>
      </c>
      <c r="O686" s="3">
        <v>118</v>
      </c>
      <c r="P686" s="3">
        <v>0</v>
      </c>
      <c r="Q686" s="21">
        <f>SUMIF('On Orders'!$B:$B,$C686,'On Orders'!E:E)</f>
        <v>0</v>
      </c>
      <c r="R686" s="22">
        <f>SUMIF('On Orders'!$B:$B,$C686,'On Orders'!F:F)</f>
        <v>0</v>
      </c>
      <c r="S686" s="22">
        <f>SUMIF('On Orders'!$B:$B,$C686,'On Orders'!G:G)</f>
        <v>0</v>
      </c>
      <c r="T686" s="22">
        <f>SUMIF('On Orders'!$B:$B,$C686,'On Orders'!H:H)</f>
        <v>0</v>
      </c>
      <c r="U686" s="3">
        <f>IFERROR(VLOOKUP(B:B,'[1]SI vs ST'!$B:$P,15,0),0)</f>
        <v>41</v>
      </c>
      <c r="V686" s="3" cm="1">
        <f t="array" ref="V686:AA686">IFERROR(VLOOKUP(_xlfn.SINGLE(B:B),'[1]Pivot ST'!$D:$QP,{6,7,8,9,10,11},0),0)</f>
        <v>38</v>
      </c>
      <c r="W686" s="3">
        <v>32</v>
      </c>
      <c r="X686" s="3">
        <v>26</v>
      </c>
      <c r="Y686" s="3">
        <v>14</v>
      </c>
      <c r="Z686" s="3">
        <v>32</v>
      </c>
      <c r="AA686" s="3">
        <v>19</v>
      </c>
      <c r="AB686" s="3">
        <v>31</v>
      </c>
      <c r="AC686" s="3">
        <v>41</v>
      </c>
      <c r="AD686" s="3">
        <v>31</v>
      </c>
      <c r="AE686" s="3">
        <v>32</v>
      </c>
      <c r="AF686" s="3">
        <v>32</v>
      </c>
      <c r="AG686" s="31">
        <f t="shared" si="298"/>
        <v>-89</v>
      </c>
      <c r="AH686" s="26">
        <f t="shared" si="299"/>
        <v>-31</v>
      </c>
      <c r="AI686" s="26">
        <f t="shared" si="300"/>
        <v>-41</v>
      </c>
      <c r="AJ686" s="26">
        <f t="shared" si="301"/>
        <v>-31</v>
      </c>
      <c r="AK686" s="26">
        <f t="shared" si="302"/>
        <v>-32</v>
      </c>
      <c r="AL686" s="26">
        <f t="shared" si="303"/>
        <v>-32</v>
      </c>
      <c r="AM686" s="30">
        <f t="shared" si="304"/>
        <v>0</v>
      </c>
      <c r="AN686" s="30">
        <f t="shared" si="305"/>
        <v>0</v>
      </c>
      <c r="AO686" s="30">
        <f t="shared" si="306"/>
        <v>0</v>
      </c>
      <c r="AP686" s="30">
        <f t="shared" si="307"/>
        <v>0</v>
      </c>
      <c r="AQ686" s="30">
        <f t="shared" si="308"/>
        <v>0</v>
      </c>
      <c r="AR686" s="30">
        <f t="shared" si="309"/>
        <v>0</v>
      </c>
      <c r="AS686" s="22">
        <f t="shared" si="322"/>
        <v>0</v>
      </c>
      <c r="AT686" s="112">
        <f t="shared" si="310"/>
        <v>18588.579999999998</v>
      </c>
      <c r="AU686" s="112">
        <f t="shared" si="311"/>
        <v>17228.439999999999</v>
      </c>
      <c r="AV686" s="112">
        <f t="shared" si="312"/>
        <v>14508.16</v>
      </c>
      <c r="AW686" s="112">
        <f t="shared" si="313"/>
        <v>11787.88</v>
      </c>
      <c r="AX686" s="112">
        <f t="shared" si="314"/>
        <v>6347.32</v>
      </c>
      <c r="AY686" s="112">
        <f t="shared" si="315"/>
        <v>14508.16</v>
      </c>
      <c r="AZ686" s="112">
        <f t="shared" si="316"/>
        <v>8614.2199999999993</v>
      </c>
      <c r="BA686" s="112">
        <f t="shared" si="317"/>
        <v>14054.78</v>
      </c>
      <c r="BB686" s="112">
        <f t="shared" si="318"/>
        <v>18588.579999999998</v>
      </c>
      <c r="BC686" s="112">
        <f t="shared" si="319"/>
        <v>14054.78</v>
      </c>
      <c r="BD686" s="112">
        <f t="shared" si="320"/>
        <v>14508.16</v>
      </c>
      <c r="BE686" s="112">
        <f t="shared" si="321"/>
        <v>14508.16</v>
      </c>
      <c r="BG686" s="112"/>
      <c r="BH686" s="184"/>
    </row>
    <row r="687" spans="1:60" x14ac:dyDescent="0.2">
      <c r="A687" t="s">
        <v>335</v>
      </c>
      <c r="B687" t="s">
        <v>1992</v>
      </c>
      <c r="C687" s="2" t="s">
        <v>1121</v>
      </c>
      <c r="D687" s="2" t="s">
        <v>1993</v>
      </c>
      <c r="E687" s="2" t="s">
        <v>1994</v>
      </c>
      <c r="F687" s="2" t="s">
        <v>60</v>
      </c>
      <c r="G687" s="2" t="s">
        <v>61</v>
      </c>
      <c r="H687" s="2" t="s">
        <v>311</v>
      </c>
      <c r="I687" s="2" t="s">
        <v>1129</v>
      </c>
      <c r="J687" s="2" t="s">
        <v>3995</v>
      </c>
      <c r="K687" s="3">
        <v>188</v>
      </c>
      <c r="L687" s="25">
        <v>453.38</v>
      </c>
      <c r="M687" s="2" t="s">
        <v>2204</v>
      </c>
      <c r="N687" s="2" t="s">
        <v>66</v>
      </c>
      <c r="O687" s="3">
        <v>181</v>
      </c>
      <c r="P687" s="3">
        <v>56</v>
      </c>
      <c r="Q687" s="21">
        <f>SUMIF('On Orders'!$B:$B,$C687,'On Orders'!E:E)</f>
        <v>0</v>
      </c>
      <c r="R687" s="22">
        <f>SUMIF('On Orders'!$B:$B,$C687,'On Orders'!F:F)</f>
        <v>0</v>
      </c>
      <c r="S687" s="22">
        <f>SUMIF('On Orders'!$B:$B,$C687,'On Orders'!G:G)</f>
        <v>0</v>
      </c>
      <c r="T687" s="22">
        <f>SUMIF('On Orders'!$B:$B,$C687,'On Orders'!H:H)</f>
        <v>0</v>
      </c>
      <c r="U687" s="3">
        <f>IFERROR(VLOOKUP(B:B,'[1]SI vs ST'!$B:$P,15,0),0)</f>
        <v>9</v>
      </c>
      <c r="V687" s="3" cm="1">
        <f t="array" ref="V687:AA687">IFERROR(VLOOKUP(_xlfn.SINGLE(B:B),'[1]Pivot ST'!$D:$QP,{6,7,8,9,10,11},0),0)</f>
        <v>3</v>
      </c>
      <c r="W687" s="3">
        <v>1</v>
      </c>
      <c r="X687" s="3">
        <v>6</v>
      </c>
      <c r="Y687" s="3">
        <v>3</v>
      </c>
      <c r="Z687" s="3">
        <v>2</v>
      </c>
      <c r="AA687" s="3">
        <v>12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1">
        <f t="shared" si="298"/>
        <v>37</v>
      </c>
      <c r="AH687" s="26">
        <f t="shared" si="299"/>
        <v>37</v>
      </c>
      <c r="AI687" s="26">
        <f t="shared" si="300"/>
        <v>37</v>
      </c>
      <c r="AJ687" s="26">
        <f t="shared" si="301"/>
        <v>37</v>
      </c>
      <c r="AK687" s="26">
        <f t="shared" si="302"/>
        <v>37</v>
      </c>
      <c r="AL687" s="26">
        <f t="shared" si="303"/>
        <v>37</v>
      </c>
      <c r="AM687" s="30">
        <f t="shared" si="304"/>
        <v>0</v>
      </c>
      <c r="AN687" s="30">
        <f t="shared" si="305"/>
        <v>0</v>
      </c>
      <c r="AO687" s="30">
        <f t="shared" si="306"/>
        <v>0</v>
      </c>
      <c r="AP687" s="30">
        <f t="shared" si="307"/>
        <v>0</v>
      </c>
      <c r="AQ687" s="30">
        <f t="shared" si="308"/>
        <v>0</v>
      </c>
      <c r="AR687" s="30">
        <f t="shared" si="309"/>
        <v>0</v>
      </c>
      <c r="AS687" s="22">
        <f t="shared" si="322"/>
        <v>0</v>
      </c>
      <c r="AT687" s="112">
        <f t="shared" si="310"/>
        <v>4080.42</v>
      </c>
      <c r="AU687" s="112">
        <f t="shared" si="311"/>
        <v>1360.1399999999999</v>
      </c>
      <c r="AV687" s="112">
        <f t="shared" si="312"/>
        <v>453.38</v>
      </c>
      <c r="AW687" s="112">
        <f t="shared" si="313"/>
        <v>2720.2799999999997</v>
      </c>
      <c r="AX687" s="112">
        <f t="shared" si="314"/>
        <v>1360.1399999999999</v>
      </c>
      <c r="AY687" s="112">
        <f t="shared" si="315"/>
        <v>906.76</v>
      </c>
      <c r="AZ687" s="112">
        <f t="shared" si="316"/>
        <v>5440.5599999999995</v>
      </c>
      <c r="BA687" s="112">
        <f t="shared" si="317"/>
        <v>0</v>
      </c>
      <c r="BB687" s="112">
        <f t="shared" si="318"/>
        <v>0</v>
      </c>
      <c r="BC687" s="112">
        <f t="shared" si="319"/>
        <v>0</v>
      </c>
      <c r="BD687" s="112">
        <f t="shared" si="320"/>
        <v>0</v>
      </c>
      <c r="BE687" s="112">
        <f t="shared" si="321"/>
        <v>0</v>
      </c>
      <c r="BG687" s="112"/>
      <c r="BH687" s="184"/>
    </row>
    <row r="688" spans="1:60" x14ac:dyDescent="0.2">
      <c r="A688" t="s">
        <v>335</v>
      </c>
      <c r="B688" t="s">
        <v>1995</v>
      </c>
      <c r="C688" s="2" t="s">
        <v>1996</v>
      </c>
      <c r="D688" s="2" t="s">
        <v>1997</v>
      </c>
      <c r="E688" s="2" t="s">
        <v>1998</v>
      </c>
      <c r="F688" s="2" t="s">
        <v>60</v>
      </c>
      <c r="G688" s="2" t="s">
        <v>61</v>
      </c>
      <c r="H688" s="2" t="s">
        <v>311</v>
      </c>
      <c r="I688" s="2" t="s">
        <v>1129</v>
      </c>
      <c r="J688" s="2" t="s">
        <v>3995</v>
      </c>
      <c r="K688" s="3">
        <v>188</v>
      </c>
      <c r="L688" s="25">
        <v>453.38</v>
      </c>
      <c r="M688" s="2" t="s">
        <v>2204</v>
      </c>
      <c r="N688" s="2" t="s">
        <v>66</v>
      </c>
      <c r="O688" s="3">
        <v>192</v>
      </c>
      <c r="P688" s="3">
        <v>21</v>
      </c>
      <c r="Q688" s="21">
        <f>SUMIF('On Orders'!$B:$B,$C688,'On Orders'!E:E)</f>
        <v>0</v>
      </c>
      <c r="R688" s="22">
        <f>SUMIF('On Orders'!$B:$B,$C688,'On Orders'!F:F)</f>
        <v>0</v>
      </c>
      <c r="S688" s="22">
        <f>SUMIF('On Orders'!$B:$B,$C688,'On Orders'!G:G)</f>
        <v>0</v>
      </c>
      <c r="T688" s="22">
        <f>SUMIF('On Orders'!$B:$B,$C688,'On Orders'!H:H)</f>
        <v>0</v>
      </c>
      <c r="U688" s="3">
        <f>IFERROR(VLOOKUP(B:B,'[1]SI vs ST'!$B:$P,15,0),0)</f>
        <v>9</v>
      </c>
      <c r="V688" s="3" cm="1">
        <f t="array" ref="V688:AA688">IFERROR(VLOOKUP(_xlfn.SINGLE(B:B),'[1]Pivot ST'!$D:$QP,{6,7,8,9,10,11},0),0)</f>
        <v>4</v>
      </c>
      <c r="W688" s="3">
        <v>3</v>
      </c>
      <c r="X688" s="3">
        <v>2</v>
      </c>
      <c r="Y688" s="3">
        <v>3</v>
      </c>
      <c r="Z688" s="3">
        <v>2</v>
      </c>
      <c r="AA688" s="3">
        <v>4</v>
      </c>
      <c r="AB688" s="3">
        <v>5</v>
      </c>
      <c r="AC688" s="3">
        <v>7</v>
      </c>
      <c r="AD688" s="3">
        <v>5</v>
      </c>
      <c r="AE688" s="3">
        <v>6</v>
      </c>
      <c r="AF688" s="3">
        <v>6</v>
      </c>
      <c r="AG688" s="31">
        <f t="shared" ref="AG688:AG751" si="323">P688+O688+Q688+R688-AA688-K688</f>
        <v>21</v>
      </c>
      <c r="AH688" s="26">
        <f t="shared" si="299"/>
        <v>16</v>
      </c>
      <c r="AI688" s="26">
        <f t="shared" si="300"/>
        <v>9</v>
      </c>
      <c r="AJ688" s="26">
        <f t="shared" si="301"/>
        <v>4</v>
      </c>
      <c r="AK688" s="26">
        <f t="shared" si="302"/>
        <v>-2</v>
      </c>
      <c r="AL688" s="26">
        <f t="shared" si="303"/>
        <v>-6</v>
      </c>
      <c r="AM688" s="30">
        <f t="shared" si="304"/>
        <v>0</v>
      </c>
      <c r="AN688" s="30">
        <f t="shared" si="305"/>
        <v>0</v>
      </c>
      <c r="AO688" s="30">
        <f t="shared" si="306"/>
        <v>0</v>
      </c>
      <c r="AP688" s="30">
        <f t="shared" si="307"/>
        <v>0</v>
      </c>
      <c r="AQ688" s="30">
        <f t="shared" si="308"/>
        <v>0</v>
      </c>
      <c r="AR688" s="30">
        <f t="shared" si="309"/>
        <v>0</v>
      </c>
      <c r="AS688" s="22">
        <f t="shared" si="322"/>
        <v>0</v>
      </c>
      <c r="AT688" s="112">
        <f t="shared" si="310"/>
        <v>4080.42</v>
      </c>
      <c r="AU688" s="112">
        <f t="shared" si="311"/>
        <v>1813.52</v>
      </c>
      <c r="AV688" s="112">
        <f t="shared" si="312"/>
        <v>1360.1399999999999</v>
      </c>
      <c r="AW688" s="112">
        <f t="shared" si="313"/>
        <v>906.76</v>
      </c>
      <c r="AX688" s="112">
        <f t="shared" si="314"/>
        <v>1360.1399999999999</v>
      </c>
      <c r="AY688" s="112">
        <f t="shared" si="315"/>
        <v>906.76</v>
      </c>
      <c r="AZ688" s="112">
        <f t="shared" si="316"/>
        <v>1813.52</v>
      </c>
      <c r="BA688" s="112">
        <f t="shared" si="317"/>
        <v>2266.9</v>
      </c>
      <c r="BB688" s="112">
        <f t="shared" si="318"/>
        <v>3173.66</v>
      </c>
      <c r="BC688" s="112">
        <f t="shared" si="319"/>
        <v>2266.9</v>
      </c>
      <c r="BD688" s="112">
        <f t="shared" si="320"/>
        <v>2720.2799999999997</v>
      </c>
      <c r="BE688" s="112">
        <f t="shared" si="321"/>
        <v>2720.2799999999997</v>
      </c>
      <c r="BG688" s="112"/>
      <c r="BH688" s="184"/>
    </row>
    <row r="689" spans="1:60" x14ac:dyDescent="0.2">
      <c r="A689" t="s">
        <v>1999</v>
      </c>
      <c r="B689" t="s">
        <v>2000</v>
      </c>
      <c r="C689" s="2" t="s">
        <v>2001</v>
      </c>
      <c r="D689" s="2" t="s">
        <v>2002</v>
      </c>
      <c r="E689" s="2" t="s">
        <v>2003</v>
      </c>
      <c r="F689" s="2" t="s">
        <v>33</v>
      </c>
      <c r="G689" s="2" t="s">
        <v>2004</v>
      </c>
      <c r="H689" s="2" t="s">
        <v>2004</v>
      </c>
      <c r="I689" s="2" t="s">
        <v>1129</v>
      </c>
      <c r="J689" s="2" t="s">
        <v>3995</v>
      </c>
      <c r="K689" s="3">
        <v>188</v>
      </c>
      <c r="L689" s="25">
        <v>355.13</v>
      </c>
      <c r="M689" s="2" t="s">
        <v>2204</v>
      </c>
      <c r="N689" s="2" t="s">
        <v>66</v>
      </c>
      <c r="O689" s="3">
        <v>1</v>
      </c>
      <c r="P689" s="3">
        <v>0</v>
      </c>
      <c r="Q689" s="21">
        <f>SUMIF('On Orders'!$B:$B,$C689,'On Orders'!E:E)</f>
        <v>0</v>
      </c>
      <c r="R689" s="22">
        <f>SUMIF('On Orders'!$B:$B,$C689,'On Orders'!F:F)</f>
        <v>0</v>
      </c>
      <c r="S689" s="22">
        <f>SUMIF('On Orders'!$B:$B,$C689,'On Orders'!G:G)</f>
        <v>0</v>
      </c>
      <c r="T689" s="22">
        <f>SUMIF('On Orders'!$B:$B,$C689,'On Orders'!H:H)</f>
        <v>0</v>
      </c>
      <c r="U689" s="3">
        <f>IFERROR(VLOOKUP(B:B,'[1]SI vs ST'!$B:$P,15,0),0)</f>
        <v>0</v>
      </c>
      <c r="V689" s="3" cm="1">
        <f t="array" ref="V689">IFERROR(VLOOKUP(_xlfn.SINGLE(B:B),'[1]Pivot ST'!$D:$QP,{6,7,8,9,10,11},0),0)</f>
        <v>0</v>
      </c>
      <c r="W689" s="3"/>
      <c r="X689" s="3"/>
      <c r="Y689" s="3"/>
      <c r="Z689" s="3"/>
      <c r="AA689" s="3"/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1">
        <f t="shared" si="323"/>
        <v>-187</v>
      </c>
      <c r="AH689" s="26">
        <f t="shared" si="299"/>
        <v>0</v>
      </c>
      <c r="AI689" s="26">
        <f t="shared" si="300"/>
        <v>0</v>
      </c>
      <c r="AJ689" s="26">
        <f t="shared" si="301"/>
        <v>0</v>
      </c>
      <c r="AK689" s="26">
        <f t="shared" si="302"/>
        <v>0</v>
      </c>
      <c r="AL689" s="26">
        <f t="shared" si="303"/>
        <v>0</v>
      </c>
      <c r="AM689" s="30">
        <f t="shared" si="304"/>
        <v>0</v>
      </c>
      <c r="AN689" s="30">
        <f t="shared" si="305"/>
        <v>0</v>
      </c>
      <c r="AO689" s="30">
        <f t="shared" si="306"/>
        <v>0</v>
      </c>
      <c r="AP689" s="30">
        <f t="shared" si="307"/>
        <v>0</v>
      </c>
      <c r="AQ689" s="30">
        <f t="shared" si="308"/>
        <v>0</v>
      </c>
      <c r="AR689" s="30">
        <f t="shared" si="309"/>
        <v>0</v>
      </c>
      <c r="AS689" s="22">
        <f t="shared" si="322"/>
        <v>0</v>
      </c>
      <c r="AT689" s="112">
        <f t="shared" si="310"/>
        <v>0</v>
      </c>
      <c r="AU689" s="112">
        <f t="shared" si="311"/>
        <v>0</v>
      </c>
      <c r="AV689" s="112">
        <f t="shared" si="312"/>
        <v>0</v>
      </c>
      <c r="AW689" s="112">
        <f t="shared" si="313"/>
        <v>0</v>
      </c>
      <c r="AX689" s="112">
        <f t="shared" si="314"/>
        <v>0</v>
      </c>
      <c r="AY689" s="112">
        <f t="shared" si="315"/>
        <v>0</v>
      </c>
      <c r="AZ689" s="112">
        <f t="shared" si="316"/>
        <v>0</v>
      </c>
      <c r="BA689" s="112">
        <f t="shared" si="317"/>
        <v>0</v>
      </c>
      <c r="BB689" s="112">
        <f t="shared" si="318"/>
        <v>0</v>
      </c>
      <c r="BC689" s="112">
        <f t="shared" si="319"/>
        <v>0</v>
      </c>
      <c r="BD689" s="112">
        <f t="shared" si="320"/>
        <v>0</v>
      </c>
      <c r="BE689" s="112">
        <f t="shared" si="321"/>
        <v>0</v>
      </c>
      <c r="BG689" s="112"/>
      <c r="BH689" s="184"/>
    </row>
    <row r="690" spans="1:60" x14ac:dyDescent="0.2">
      <c r="A690" t="s">
        <v>1999</v>
      </c>
      <c r="B690" t="s">
        <v>2005</v>
      </c>
      <c r="C690" s="2" t="s">
        <v>2006</v>
      </c>
      <c r="D690" s="2" t="s">
        <v>2007</v>
      </c>
      <c r="E690" s="2" t="s">
        <v>2008</v>
      </c>
      <c r="F690" s="2" t="s">
        <v>33</v>
      </c>
      <c r="G690" s="2" t="s">
        <v>1333</v>
      </c>
      <c r="H690" s="2" t="s">
        <v>2009</v>
      </c>
      <c r="I690" s="2" t="s">
        <v>1129</v>
      </c>
      <c r="J690" s="2" t="s">
        <v>3995</v>
      </c>
      <c r="K690" s="3">
        <v>188</v>
      </c>
      <c r="L690" s="25">
        <v>189.18</v>
      </c>
      <c r="M690" s="2" t="s">
        <v>2204</v>
      </c>
      <c r="N690" s="2" t="s">
        <v>66</v>
      </c>
      <c r="O690" s="3">
        <v>1</v>
      </c>
      <c r="P690" s="3">
        <v>0</v>
      </c>
      <c r="Q690" s="21">
        <f>SUMIF('On Orders'!$B:$B,$C690,'On Orders'!E:E)</f>
        <v>0</v>
      </c>
      <c r="R690" s="22">
        <f>SUMIF('On Orders'!$B:$B,$C690,'On Orders'!F:F)</f>
        <v>0</v>
      </c>
      <c r="S690" s="22">
        <f>SUMIF('On Orders'!$B:$B,$C690,'On Orders'!G:G)</f>
        <v>0</v>
      </c>
      <c r="T690" s="22">
        <f>SUMIF('On Orders'!$B:$B,$C690,'On Orders'!H:H)</f>
        <v>0</v>
      </c>
      <c r="U690" s="3">
        <f>IFERROR(VLOOKUP(B:B,'[1]SI vs ST'!$B:$P,15,0),0)</f>
        <v>0</v>
      </c>
      <c r="V690" s="3" cm="1">
        <f t="array" ref="V690">IFERROR(VLOOKUP(_xlfn.SINGLE(B:B),'[1]Pivot ST'!$D:$QP,{6,7,8,9,10,11},0),0)</f>
        <v>0</v>
      </c>
      <c r="W690" s="3"/>
      <c r="X690" s="3"/>
      <c r="Y690" s="3"/>
      <c r="Z690" s="3"/>
      <c r="AA690" s="3"/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1">
        <f t="shared" si="323"/>
        <v>-187</v>
      </c>
      <c r="AH690" s="26">
        <f t="shared" si="299"/>
        <v>0</v>
      </c>
      <c r="AI690" s="26">
        <f t="shared" si="300"/>
        <v>0</v>
      </c>
      <c r="AJ690" s="26">
        <f t="shared" si="301"/>
        <v>0</v>
      </c>
      <c r="AK690" s="26">
        <f t="shared" si="302"/>
        <v>0</v>
      </c>
      <c r="AL690" s="26">
        <f t="shared" si="303"/>
        <v>0</v>
      </c>
      <c r="AM690" s="30">
        <f t="shared" si="304"/>
        <v>0</v>
      </c>
      <c r="AN690" s="30">
        <f t="shared" si="305"/>
        <v>0</v>
      </c>
      <c r="AO690" s="30">
        <f t="shared" si="306"/>
        <v>0</v>
      </c>
      <c r="AP690" s="30">
        <f t="shared" si="307"/>
        <v>0</v>
      </c>
      <c r="AQ690" s="30">
        <f t="shared" si="308"/>
        <v>0</v>
      </c>
      <c r="AR690" s="30">
        <f t="shared" si="309"/>
        <v>0</v>
      </c>
      <c r="AS690" s="22">
        <f t="shared" si="322"/>
        <v>0</v>
      </c>
      <c r="AT690" s="112">
        <f t="shared" si="310"/>
        <v>0</v>
      </c>
      <c r="AU690" s="112">
        <f t="shared" si="311"/>
        <v>0</v>
      </c>
      <c r="AV690" s="112">
        <f t="shared" si="312"/>
        <v>0</v>
      </c>
      <c r="AW690" s="112">
        <f t="shared" si="313"/>
        <v>0</v>
      </c>
      <c r="AX690" s="112">
        <f t="shared" si="314"/>
        <v>0</v>
      </c>
      <c r="AY690" s="112">
        <f t="shared" si="315"/>
        <v>0</v>
      </c>
      <c r="AZ690" s="112">
        <f t="shared" si="316"/>
        <v>0</v>
      </c>
      <c r="BA690" s="112">
        <f t="shared" si="317"/>
        <v>0</v>
      </c>
      <c r="BB690" s="112">
        <f t="shared" si="318"/>
        <v>0</v>
      </c>
      <c r="BC690" s="112">
        <f t="shared" si="319"/>
        <v>0</v>
      </c>
      <c r="BD690" s="112">
        <f t="shared" si="320"/>
        <v>0</v>
      </c>
      <c r="BE690" s="112">
        <f t="shared" si="321"/>
        <v>0</v>
      </c>
      <c r="BG690" s="112"/>
      <c r="BH690" s="184"/>
    </row>
    <row r="691" spans="1:60" x14ac:dyDescent="0.2">
      <c r="A691" t="s">
        <v>1999</v>
      </c>
      <c r="B691" t="s">
        <v>2010</v>
      </c>
      <c r="C691" s="2" t="s">
        <v>2011</v>
      </c>
      <c r="D691" s="2" t="s">
        <v>2012</v>
      </c>
      <c r="E691" s="2" t="s">
        <v>2013</v>
      </c>
      <c r="F691" s="2" t="s">
        <v>33</v>
      </c>
      <c r="G691" s="2" t="s">
        <v>1333</v>
      </c>
      <c r="H691" s="2" t="s">
        <v>2014</v>
      </c>
      <c r="I691" s="2" t="s">
        <v>1129</v>
      </c>
      <c r="J691" s="2" t="s">
        <v>3995</v>
      </c>
      <c r="K691" s="3">
        <v>188</v>
      </c>
      <c r="L691" s="25">
        <v>122.8</v>
      </c>
      <c r="M691" s="2" t="s">
        <v>2204</v>
      </c>
      <c r="N691" s="2" t="s">
        <v>66</v>
      </c>
      <c r="O691" s="3">
        <v>0</v>
      </c>
      <c r="P691" s="3">
        <v>0</v>
      </c>
      <c r="Q691" s="21">
        <f>SUMIF('On Orders'!$B:$B,$C691,'On Orders'!E:E)</f>
        <v>0</v>
      </c>
      <c r="R691" s="22">
        <f>SUMIF('On Orders'!$B:$B,$C691,'On Orders'!F:F)</f>
        <v>0</v>
      </c>
      <c r="S691" s="22">
        <f>SUMIF('On Orders'!$B:$B,$C691,'On Orders'!G:G)</f>
        <v>0</v>
      </c>
      <c r="T691" s="22">
        <f>SUMIF('On Orders'!$B:$B,$C691,'On Orders'!H:H)</f>
        <v>0</v>
      </c>
      <c r="U691" s="3">
        <f>IFERROR(VLOOKUP(B:B,'[1]SI vs ST'!$B:$P,15,0),0)</f>
        <v>0</v>
      </c>
      <c r="V691" s="3" cm="1">
        <f t="array" ref="V691:AA691">IFERROR(VLOOKUP(_xlfn.SINGLE(B:B),'[1]Pivot ST'!$D:$QP,{6,7,8,9,10,11},0),0)</f>
        <v>1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1">
        <f t="shared" si="323"/>
        <v>-188</v>
      </c>
      <c r="AH691" s="26">
        <f t="shared" si="299"/>
        <v>0</v>
      </c>
      <c r="AI691" s="26">
        <f t="shared" si="300"/>
        <v>0</v>
      </c>
      <c r="AJ691" s="26">
        <f t="shared" si="301"/>
        <v>0</v>
      </c>
      <c r="AK691" s="26">
        <f t="shared" si="302"/>
        <v>0</v>
      </c>
      <c r="AL691" s="26">
        <f t="shared" si="303"/>
        <v>0</v>
      </c>
      <c r="AM691" s="30">
        <f t="shared" si="304"/>
        <v>0</v>
      </c>
      <c r="AN691" s="30">
        <f t="shared" si="305"/>
        <v>0</v>
      </c>
      <c r="AO691" s="30">
        <f t="shared" si="306"/>
        <v>0</v>
      </c>
      <c r="AP691" s="30">
        <f t="shared" si="307"/>
        <v>0</v>
      </c>
      <c r="AQ691" s="30">
        <f t="shared" si="308"/>
        <v>0</v>
      </c>
      <c r="AR691" s="30">
        <f t="shared" si="309"/>
        <v>0</v>
      </c>
      <c r="AS691" s="22">
        <f t="shared" si="322"/>
        <v>0</v>
      </c>
      <c r="AT691" s="112">
        <f t="shared" si="310"/>
        <v>0</v>
      </c>
      <c r="AU691" s="112">
        <f t="shared" si="311"/>
        <v>122.8</v>
      </c>
      <c r="AV691" s="112">
        <f t="shared" si="312"/>
        <v>0</v>
      </c>
      <c r="AW691" s="112">
        <f t="shared" si="313"/>
        <v>0</v>
      </c>
      <c r="AX691" s="112">
        <f t="shared" si="314"/>
        <v>0</v>
      </c>
      <c r="AY691" s="112">
        <f t="shared" si="315"/>
        <v>0</v>
      </c>
      <c r="AZ691" s="112">
        <f t="shared" si="316"/>
        <v>0</v>
      </c>
      <c r="BA691" s="112">
        <f t="shared" si="317"/>
        <v>0</v>
      </c>
      <c r="BB691" s="112">
        <f t="shared" si="318"/>
        <v>0</v>
      </c>
      <c r="BC691" s="112">
        <f t="shared" si="319"/>
        <v>0</v>
      </c>
      <c r="BD691" s="112">
        <f t="shared" si="320"/>
        <v>0</v>
      </c>
      <c r="BE691" s="112">
        <f t="shared" si="321"/>
        <v>0</v>
      </c>
      <c r="BG691" s="112"/>
      <c r="BH691" s="184"/>
    </row>
    <row r="692" spans="1:60" x14ac:dyDescent="0.2">
      <c r="A692" t="s">
        <v>1248</v>
      </c>
      <c r="B692" t="s">
        <v>2015</v>
      </c>
      <c r="C692" s="2" t="s">
        <v>1259</v>
      </c>
      <c r="D692" s="2" t="s">
        <v>1262</v>
      </c>
      <c r="E692" s="2" t="s">
        <v>1263</v>
      </c>
      <c r="F692" s="2" t="s">
        <v>33</v>
      </c>
      <c r="G692" s="2" t="s">
        <v>1258</v>
      </c>
      <c r="H692" s="2" t="s">
        <v>1259</v>
      </c>
      <c r="I692" s="2" t="s">
        <v>1129</v>
      </c>
      <c r="J692" s="2" t="s">
        <v>3995</v>
      </c>
      <c r="K692" s="3">
        <v>188</v>
      </c>
      <c r="L692" s="25">
        <v>0.01</v>
      </c>
      <c r="M692" s="2" t="s">
        <v>2204</v>
      </c>
      <c r="N692" s="2" t="s">
        <v>1237</v>
      </c>
      <c r="O692" s="3">
        <v>2</v>
      </c>
      <c r="P692" s="3">
        <v>0</v>
      </c>
      <c r="Q692" s="21">
        <f>SUMIF('On Orders'!$B:$B,$C692,'On Orders'!E:E)</f>
        <v>0</v>
      </c>
      <c r="R692" s="22">
        <f>SUMIF('On Orders'!$B:$B,$C692,'On Orders'!F:F)</f>
        <v>0</v>
      </c>
      <c r="S692" s="22">
        <f>SUMIF('On Orders'!$B:$B,$C692,'On Orders'!G:G)</f>
        <v>0</v>
      </c>
      <c r="T692" s="22">
        <f>SUMIF('On Orders'!$B:$B,$C692,'On Orders'!H:H)</f>
        <v>0</v>
      </c>
      <c r="U692" s="3">
        <f>IFERROR(VLOOKUP(B:B,'[1]SI vs ST'!$B:$P,15,0),0)</f>
        <v>0</v>
      </c>
      <c r="V692" s="3" cm="1">
        <f t="array" ref="V692">IFERROR(VLOOKUP(_xlfn.SINGLE(B:B),'[1]Pivot ST'!$D:$QP,{6,7,8,9,10,11},0),0)</f>
        <v>0</v>
      </c>
      <c r="W692" s="3"/>
      <c r="X692" s="3"/>
      <c r="Y692" s="3"/>
      <c r="Z692" s="3"/>
      <c r="AA692" s="3"/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1">
        <f t="shared" si="323"/>
        <v>-186</v>
      </c>
      <c r="AH692" s="26">
        <f t="shared" ref="AH692:AH755" si="324">MAX(0,AG692)+S692-AB692</f>
        <v>0</v>
      </c>
      <c r="AI692" s="26">
        <f t="shared" si="300"/>
        <v>0</v>
      </c>
      <c r="AJ692" s="26">
        <f t="shared" si="301"/>
        <v>0</v>
      </c>
      <c r="AK692" s="26">
        <f t="shared" si="302"/>
        <v>0</v>
      </c>
      <c r="AL692" s="26">
        <f t="shared" si="303"/>
        <v>0</v>
      </c>
      <c r="AM692" s="30">
        <f t="shared" si="304"/>
        <v>0</v>
      </c>
      <c r="AN692" s="30">
        <f t="shared" si="305"/>
        <v>0</v>
      </c>
      <c r="AO692" s="30">
        <f t="shared" si="306"/>
        <v>0</v>
      </c>
      <c r="AP692" s="30">
        <f t="shared" si="307"/>
        <v>0</v>
      </c>
      <c r="AQ692" s="30">
        <f t="shared" si="308"/>
        <v>0</v>
      </c>
      <c r="AR692" s="30">
        <f t="shared" si="309"/>
        <v>0</v>
      </c>
      <c r="AS692" s="22">
        <f t="shared" si="322"/>
        <v>0</v>
      </c>
      <c r="AT692" s="112">
        <f t="shared" si="310"/>
        <v>0</v>
      </c>
      <c r="AU692" s="112">
        <f t="shared" si="311"/>
        <v>0</v>
      </c>
      <c r="AV692" s="112">
        <f t="shared" si="312"/>
        <v>0</v>
      </c>
      <c r="AW692" s="112">
        <f t="shared" si="313"/>
        <v>0</v>
      </c>
      <c r="AX692" s="112">
        <f t="shared" si="314"/>
        <v>0</v>
      </c>
      <c r="AY692" s="112">
        <f t="shared" si="315"/>
        <v>0</v>
      </c>
      <c r="AZ692" s="112">
        <f t="shared" si="316"/>
        <v>0</v>
      </c>
      <c r="BA692" s="112">
        <f t="shared" si="317"/>
        <v>0</v>
      </c>
      <c r="BB692" s="112">
        <f t="shared" si="318"/>
        <v>0</v>
      </c>
      <c r="BC692" s="112">
        <f t="shared" si="319"/>
        <v>0</v>
      </c>
      <c r="BD692" s="112">
        <f t="shared" si="320"/>
        <v>0</v>
      </c>
      <c r="BE692" s="112">
        <f t="shared" si="321"/>
        <v>0</v>
      </c>
      <c r="BG692" s="112"/>
      <c r="BH692" s="184"/>
    </row>
    <row r="693" spans="1:60" x14ac:dyDescent="0.2">
      <c r="A693" t="s">
        <v>1248</v>
      </c>
      <c r="B693" t="s">
        <v>2016</v>
      </c>
      <c r="C693" s="2" t="s">
        <v>1300</v>
      </c>
      <c r="D693" s="2" t="s">
        <v>1301</v>
      </c>
      <c r="E693" s="2" t="s">
        <v>1302</v>
      </c>
      <c r="F693" s="2" t="s">
        <v>4030</v>
      </c>
      <c r="G693" s="2" t="s">
        <v>621</v>
      </c>
      <c r="H693" s="2" t="s">
        <v>1248</v>
      </c>
      <c r="I693" s="2" t="s">
        <v>1129</v>
      </c>
      <c r="J693" s="2" t="s">
        <v>3995</v>
      </c>
      <c r="K693" s="3">
        <v>188</v>
      </c>
      <c r="L693" s="25">
        <v>0.01</v>
      </c>
      <c r="M693" s="2" t="s">
        <v>2204</v>
      </c>
      <c r="N693" s="2" t="s">
        <v>1237</v>
      </c>
      <c r="O693" s="3">
        <v>25</v>
      </c>
      <c r="P693" s="3">
        <v>0</v>
      </c>
      <c r="Q693" s="21">
        <f>SUMIF('On Orders'!$B:$B,$C693,'On Orders'!E:E)</f>
        <v>0</v>
      </c>
      <c r="R693" s="22">
        <f>SUMIF('On Orders'!$B:$B,$C693,'On Orders'!F:F)</f>
        <v>0</v>
      </c>
      <c r="S693" s="22">
        <f>SUMIF('On Orders'!$B:$B,$C693,'On Orders'!G:G)</f>
        <v>0</v>
      </c>
      <c r="T693" s="22">
        <f>SUMIF('On Orders'!$B:$B,$C693,'On Orders'!H:H)</f>
        <v>0</v>
      </c>
      <c r="U693" s="3">
        <f>IFERROR(VLOOKUP(B:B,'[1]SI vs ST'!$B:$P,15,0),0)</f>
        <v>0</v>
      </c>
      <c r="V693" s="3" cm="1">
        <f t="array" ref="V693">IFERROR(VLOOKUP(_xlfn.SINGLE(B:B),'[1]Pivot ST'!$D:$QP,{6,7,8,9,10,11},0),0)</f>
        <v>0</v>
      </c>
      <c r="W693" s="3"/>
      <c r="X693" s="3"/>
      <c r="Y693" s="3"/>
      <c r="Z693" s="3"/>
      <c r="AA693" s="3"/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1">
        <f t="shared" si="323"/>
        <v>-163</v>
      </c>
      <c r="AH693" s="26">
        <f t="shared" si="324"/>
        <v>0</v>
      </c>
      <c r="AI693" s="26">
        <f t="shared" ref="AI693:AI756" si="325">MAX(0,AH693)+T693-AC693</f>
        <v>0</v>
      </c>
      <c r="AJ693" s="26">
        <f t="shared" ref="AJ693:AJ756" si="326">MAX(0,AI693)-AD693</f>
        <v>0</v>
      </c>
      <c r="AK693" s="26">
        <f t="shared" ref="AK693:AK756" si="327">MAX(0,AJ693)-AE693</f>
        <v>0</v>
      </c>
      <c r="AL693" s="26">
        <f t="shared" ref="AL693:AL756" si="328">MAX(0,AK693)-AF693</f>
        <v>0</v>
      </c>
      <c r="AM693" s="30">
        <f t="shared" si="304"/>
        <v>0</v>
      </c>
      <c r="AN693" s="30">
        <f t="shared" si="305"/>
        <v>0</v>
      </c>
      <c r="AO693" s="30">
        <f t="shared" si="306"/>
        <v>0</v>
      </c>
      <c r="AP693" s="30">
        <f t="shared" si="307"/>
        <v>0</v>
      </c>
      <c r="AQ693" s="30">
        <f t="shared" si="308"/>
        <v>0</v>
      </c>
      <c r="AR693" s="30">
        <f t="shared" si="309"/>
        <v>0</v>
      </c>
      <c r="AS693" s="22">
        <f t="shared" si="322"/>
        <v>0</v>
      </c>
      <c r="AT693" s="112">
        <f t="shared" si="310"/>
        <v>0</v>
      </c>
      <c r="AU693" s="112">
        <f t="shared" si="311"/>
        <v>0</v>
      </c>
      <c r="AV693" s="112">
        <f t="shared" si="312"/>
        <v>0</v>
      </c>
      <c r="AW693" s="112">
        <f t="shared" si="313"/>
        <v>0</v>
      </c>
      <c r="AX693" s="112">
        <f t="shared" si="314"/>
        <v>0</v>
      </c>
      <c r="AY693" s="112">
        <f t="shared" si="315"/>
        <v>0</v>
      </c>
      <c r="AZ693" s="112">
        <f t="shared" si="316"/>
        <v>0</v>
      </c>
      <c r="BA693" s="112">
        <f t="shared" si="317"/>
        <v>0</v>
      </c>
      <c r="BB693" s="112">
        <f t="shared" si="318"/>
        <v>0</v>
      </c>
      <c r="BC693" s="112">
        <f t="shared" si="319"/>
        <v>0</v>
      </c>
      <c r="BD693" s="112">
        <f t="shared" si="320"/>
        <v>0</v>
      </c>
      <c r="BE693" s="112">
        <f t="shared" si="321"/>
        <v>0</v>
      </c>
      <c r="BG693" s="112"/>
      <c r="BH693" s="184"/>
    </row>
    <row r="694" spans="1:60" x14ac:dyDescent="0.2">
      <c r="A694" t="s">
        <v>1190</v>
      </c>
      <c r="B694" t="s">
        <v>2017</v>
      </c>
      <c r="C694" s="2" t="s">
        <v>1618</v>
      </c>
      <c r="D694" s="2" t="s">
        <v>1614</v>
      </c>
      <c r="E694" s="2" t="s">
        <v>1620</v>
      </c>
      <c r="F694" s="2" t="s">
        <v>4152</v>
      </c>
      <c r="G694" s="2" t="s">
        <v>1621</v>
      </c>
      <c r="H694" s="2" t="s">
        <v>1622</v>
      </c>
      <c r="I694" s="2" t="s">
        <v>1129</v>
      </c>
      <c r="J694" s="2" t="s">
        <v>3995</v>
      </c>
      <c r="K694" s="3">
        <v>188</v>
      </c>
      <c r="L694" s="25">
        <v>0.01</v>
      </c>
      <c r="M694" s="2" t="s">
        <v>2204</v>
      </c>
      <c r="N694" s="2" t="s">
        <v>1237</v>
      </c>
      <c r="O694" s="3">
        <v>19</v>
      </c>
      <c r="P694" s="3">
        <v>0</v>
      </c>
      <c r="Q694" s="21">
        <f>SUMIF('On Orders'!$B:$B,$C694,'On Orders'!E:E)</f>
        <v>0</v>
      </c>
      <c r="R694" s="22">
        <f>SUMIF('On Orders'!$B:$B,$C694,'On Orders'!F:F)</f>
        <v>0</v>
      </c>
      <c r="S694" s="22">
        <f>SUMIF('On Orders'!$B:$B,$C694,'On Orders'!G:G)</f>
        <v>0</v>
      </c>
      <c r="T694" s="22">
        <f>SUMIF('On Orders'!$B:$B,$C694,'On Orders'!H:H)</f>
        <v>0</v>
      </c>
      <c r="U694" s="3">
        <f>IFERROR(VLOOKUP(B:B,'[1]SI vs ST'!$B:$P,15,0),0)</f>
        <v>0</v>
      </c>
      <c r="V694" s="3" cm="1">
        <f t="array" ref="V694">IFERROR(VLOOKUP(_xlfn.SINGLE(B:B),'[1]Pivot ST'!$D:$QP,{6,7,8,9,10,11},0),0)</f>
        <v>0</v>
      </c>
      <c r="W694" s="3"/>
      <c r="X694" s="3"/>
      <c r="Y694" s="3"/>
      <c r="Z694" s="3"/>
      <c r="AA694" s="3"/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1">
        <f t="shared" si="323"/>
        <v>-169</v>
      </c>
      <c r="AH694" s="26">
        <f t="shared" si="324"/>
        <v>0</v>
      </c>
      <c r="AI694" s="26">
        <f t="shared" si="325"/>
        <v>0</v>
      </c>
      <c r="AJ694" s="26">
        <f t="shared" si="326"/>
        <v>0</v>
      </c>
      <c r="AK694" s="26">
        <f t="shared" si="327"/>
        <v>0</v>
      </c>
      <c r="AL694" s="26">
        <f t="shared" si="328"/>
        <v>0</v>
      </c>
      <c r="AM694" s="30">
        <f t="shared" si="304"/>
        <v>0</v>
      </c>
      <c r="AN694" s="30">
        <f t="shared" si="305"/>
        <v>0</v>
      </c>
      <c r="AO694" s="30">
        <f t="shared" si="306"/>
        <v>0</v>
      </c>
      <c r="AP694" s="30">
        <f t="shared" si="307"/>
        <v>0</v>
      </c>
      <c r="AQ694" s="30">
        <f t="shared" si="308"/>
        <v>0</v>
      </c>
      <c r="AR694" s="30">
        <f t="shared" si="309"/>
        <v>0</v>
      </c>
      <c r="AS694" s="22">
        <f t="shared" si="322"/>
        <v>0</v>
      </c>
      <c r="AT694" s="112">
        <f t="shared" si="310"/>
        <v>0</v>
      </c>
      <c r="AU694" s="112">
        <f t="shared" si="311"/>
        <v>0</v>
      </c>
      <c r="AV694" s="112">
        <f t="shared" si="312"/>
        <v>0</v>
      </c>
      <c r="AW694" s="112">
        <f t="shared" si="313"/>
        <v>0</v>
      </c>
      <c r="AX694" s="112">
        <f t="shared" si="314"/>
        <v>0</v>
      </c>
      <c r="AY694" s="112">
        <f t="shared" si="315"/>
        <v>0</v>
      </c>
      <c r="AZ694" s="112">
        <f t="shared" si="316"/>
        <v>0</v>
      </c>
      <c r="BA694" s="112">
        <f t="shared" si="317"/>
        <v>0</v>
      </c>
      <c r="BB694" s="112">
        <f t="shared" si="318"/>
        <v>0</v>
      </c>
      <c r="BC694" s="112">
        <f t="shared" si="319"/>
        <v>0</v>
      </c>
      <c r="BD694" s="112">
        <f t="shared" si="320"/>
        <v>0</v>
      </c>
      <c r="BE694" s="112">
        <f t="shared" si="321"/>
        <v>0</v>
      </c>
      <c r="BG694" s="112"/>
      <c r="BH694" s="184"/>
    </row>
    <row r="695" spans="1:60" x14ac:dyDescent="0.2">
      <c r="A695" t="s">
        <v>20</v>
      </c>
      <c r="B695" t="s">
        <v>2018</v>
      </c>
      <c r="C695" s="2" t="s">
        <v>219</v>
      </c>
      <c r="D695" s="2" t="s">
        <v>220</v>
      </c>
      <c r="E695" s="2" t="s">
        <v>221</v>
      </c>
      <c r="F695" t="s">
        <v>4152</v>
      </c>
      <c r="G695" s="2" t="s">
        <v>50</v>
      </c>
      <c r="H695" s="2" t="s">
        <v>222</v>
      </c>
      <c r="I695" s="2" t="s">
        <v>1129</v>
      </c>
      <c r="J695" s="2" t="s">
        <v>3995</v>
      </c>
      <c r="K695" s="3">
        <v>188</v>
      </c>
      <c r="L695" s="25">
        <v>0.01</v>
      </c>
      <c r="M695" s="2" t="s">
        <v>2204</v>
      </c>
      <c r="N695" s="2" t="s">
        <v>1237</v>
      </c>
      <c r="O695" s="3">
        <v>53</v>
      </c>
      <c r="P695" s="3">
        <v>0</v>
      </c>
      <c r="Q695" s="21">
        <f>SUMIF('On Orders'!$B:$B,$C695,'On Orders'!E:E)</f>
        <v>0</v>
      </c>
      <c r="R695" s="22">
        <f>SUMIF('On Orders'!$B:$B,$C695,'On Orders'!F:F)</f>
        <v>0</v>
      </c>
      <c r="S695" s="22">
        <f>SUMIF('On Orders'!$B:$B,$C695,'On Orders'!G:G)</f>
        <v>0</v>
      </c>
      <c r="T695" s="22">
        <f>SUMIF('On Orders'!$B:$B,$C695,'On Orders'!H:H)</f>
        <v>0</v>
      </c>
      <c r="U695" s="3">
        <f>IFERROR(VLOOKUP(B:B,'[1]SI vs ST'!$B:$P,15,0),0)</f>
        <v>0</v>
      </c>
      <c r="V695" s="3" cm="1">
        <f t="array" ref="V695">IFERROR(VLOOKUP(_xlfn.SINGLE(B:B),'[1]Pivot ST'!$D:$QP,{6,7,8,9,10,11},0),0)</f>
        <v>0</v>
      </c>
      <c r="W695" s="3"/>
      <c r="X695" s="3"/>
      <c r="Y695" s="3"/>
      <c r="Z695" s="3"/>
      <c r="AA695" s="3"/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1">
        <f t="shared" si="323"/>
        <v>-135</v>
      </c>
      <c r="AH695" s="26">
        <f t="shared" si="324"/>
        <v>0</v>
      </c>
      <c r="AI695" s="26">
        <f t="shared" si="325"/>
        <v>0</v>
      </c>
      <c r="AJ695" s="26">
        <f t="shared" si="326"/>
        <v>0</v>
      </c>
      <c r="AK695" s="26">
        <f t="shared" si="327"/>
        <v>0</v>
      </c>
      <c r="AL695" s="26">
        <f t="shared" si="328"/>
        <v>0</v>
      </c>
      <c r="AM695" s="30">
        <f t="shared" si="304"/>
        <v>0</v>
      </c>
      <c r="AN695" s="30">
        <f t="shared" si="305"/>
        <v>0</v>
      </c>
      <c r="AO695" s="30">
        <f t="shared" si="306"/>
        <v>0</v>
      </c>
      <c r="AP695" s="30">
        <f t="shared" si="307"/>
        <v>0</v>
      </c>
      <c r="AQ695" s="30">
        <f t="shared" si="308"/>
        <v>0</v>
      </c>
      <c r="AR695" s="30">
        <f t="shared" si="309"/>
        <v>0</v>
      </c>
      <c r="AS695" s="22">
        <f t="shared" si="322"/>
        <v>0</v>
      </c>
      <c r="AT695" s="112">
        <f t="shared" si="310"/>
        <v>0</v>
      </c>
      <c r="AU695" s="112">
        <f t="shared" si="311"/>
        <v>0</v>
      </c>
      <c r="AV695" s="112">
        <f t="shared" si="312"/>
        <v>0</v>
      </c>
      <c r="AW695" s="112">
        <f t="shared" si="313"/>
        <v>0</v>
      </c>
      <c r="AX695" s="112">
        <f t="shared" si="314"/>
        <v>0</v>
      </c>
      <c r="AY695" s="112">
        <f t="shared" si="315"/>
        <v>0</v>
      </c>
      <c r="AZ695" s="112">
        <f t="shared" si="316"/>
        <v>0</v>
      </c>
      <c r="BA695" s="112">
        <f t="shared" si="317"/>
        <v>0</v>
      </c>
      <c r="BB695" s="112">
        <f t="shared" si="318"/>
        <v>0</v>
      </c>
      <c r="BC695" s="112">
        <f t="shared" si="319"/>
        <v>0</v>
      </c>
      <c r="BD695" s="112">
        <f t="shared" si="320"/>
        <v>0</v>
      </c>
      <c r="BE695" s="112">
        <f t="shared" si="321"/>
        <v>0</v>
      </c>
      <c r="BG695" s="112"/>
      <c r="BH695" s="184"/>
    </row>
    <row r="696" spans="1:60" x14ac:dyDescent="0.2">
      <c r="A696" t="s">
        <v>56</v>
      </c>
      <c r="B696" t="s">
        <v>2019</v>
      </c>
      <c r="C696" s="2" t="s">
        <v>618</v>
      </c>
      <c r="D696" s="2" t="s">
        <v>1092</v>
      </c>
      <c r="E696" s="2" t="s">
        <v>620</v>
      </c>
      <c r="F696" s="2" t="s">
        <v>4030</v>
      </c>
      <c r="G696" s="2" t="s">
        <v>621</v>
      </c>
      <c r="H696" s="2" t="s">
        <v>622</v>
      </c>
      <c r="I696" s="2" t="s">
        <v>1129</v>
      </c>
      <c r="J696" s="2" t="s">
        <v>3995</v>
      </c>
      <c r="K696" s="3">
        <v>188</v>
      </c>
      <c r="L696" s="25">
        <v>0.01</v>
      </c>
      <c r="M696" s="2" t="s">
        <v>2204</v>
      </c>
      <c r="N696" s="2" t="s">
        <v>1237</v>
      </c>
      <c r="O696" s="3">
        <v>25</v>
      </c>
      <c r="P696" s="3">
        <v>114</v>
      </c>
      <c r="Q696" s="21">
        <f>SUMIF('On Orders'!$B:$B,$C696,'On Orders'!E:E)</f>
        <v>0</v>
      </c>
      <c r="R696" s="22">
        <f>SUMIF('On Orders'!$B:$B,$C696,'On Orders'!F:F)</f>
        <v>0</v>
      </c>
      <c r="S696" s="22">
        <f>SUMIF('On Orders'!$B:$B,$C696,'On Orders'!G:G)</f>
        <v>0</v>
      </c>
      <c r="T696" s="22">
        <f>SUMIF('On Orders'!$B:$B,$C696,'On Orders'!H:H)</f>
        <v>0</v>
      </c>
      <c r="U696" s="3">
        <f>IFERROR(VLOOKUP(B:B,'[1]SI vs ST'!$B:$P,15,0),0)</f>
        <v>0</v>
      </c>
      <c r="V696" s="3" cm="1">
        <f t="array" ref="V696">IFERROR(VLOOKUP(_xlfn.SINGLE(B:B),'[1]Pivot ST'!$D:$QP,{6,7,8,9,10,11},0),0)</f>
        <v>0</v>
      </c>
      <c r="W696" s="3"/>
      <c r="X696" s="3"/>
      <c r="Y696" s="3"/>
      <c r="Z696" s="3"/>
      <c r="AA696" s="3"/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1">
        <f t="shared" si="323"/>
        <v>-49</v>
      </c>
      <c r="AH696" s="26">
        <f t="shared" si="324"/>
        <v>0</v>
      </c>
      <c r="AI696" s="26">
        <f t="shared" si="325"/>
        <v>0</v>
      </c>
      <c r="AJ696" s="26">
        <f t="shared" si="326"/>
        <v>0</v>
      </c>
      <c r="AK696" s="26">
        <f t="shared" si="327"/>
        <v>0</v>
      </c>
      <c r="AL696" s="26">
        <f t="shared" si="328"/>
        <v>0</v>
      </c>
      <c r="AM696" s="30">
        <f t="shared" si="304"/>
        <v>0</v>
      </c>
      <c r="AN696" s="30">
        <f t="shared" si="305"/>
        <v>0</v>
      </c>
      <c r="AO696" s="30">
        <f t="shared" si="306"/>
        <v>0</v>
      </c>
      <c r="AP696" s="30">
        <f t="shared" si="307"/>
        <v>0</v>
      </c>
      <c r="AQ696" s="30">
        <f t="shared" si="308"/>
        <v>0</v>
      </c>
      <c r="AR696" s="30">
        <f t="shared" si="309"/>
        <v>0</v>
      </c>
      <c r="AS696" s="22">
        <f t="shared" si="322"/>
        <v>0</v>
      </c>
      <c r="AT696" s="112">
        <f t="shared" si="310"/>
        <v>0</v>
      </c>
      <c r="AU696" s="112">
        <f t="shared" si="311"/>
        <v>0</v>
      </c>
      <c r="AV696" s="112">
        <f t="shared" si="312"/>
        <v>0</v>
      </c>
      <c r="AW696" s="112">
        <f t="shared" si="313"/>
        <v>0</v>
      </c>
      <c r="AX696" s="112">
        <f t="shared" si="314"/>
        <v>0</v>
      </c>
      <c r="AY696" s="112">
        <f t="shared" si="315"/>
        <v>0</v>
      </c>
      <c r="AZ696" s="112">
        <f t="shared" si="316"/>
        <v>0</v>
      </c>
      <c r="BA696" s="112">
        <f t="shared" si="317"/>
        <v>0</v>
      </c>
      <c r="BB696" s="112">
        <f t="shared" si="318"/>
        <v>0</v>
      </c>
      <c r="BC696" s="112">
        <f t="shared" si="319"/>
        <v>0</v>
      </c>
      <c r="BD696" s="112">
        <f t="shared" si="320"/>
        <v>0</v>
      </c>
      <c r="BE696" s="112">
        <f t="shared" si="321"/>
        <v>0</v>
      </c>
      <c r="BG696" s="112"/>
      <c r="BH696" s="184"/>
    </row>
    <row r="697" spans="1:60" x14ac:dyDescent="0.2">
      <c r="A697" t="s">
        <v>56</v>
      </c>
      <c r="B697" t="s">
        <v>2020</v>
      </c>
      <c r="C697" s="2" t="s">
        <v>623</v>
      </c>
      <c r="D697" s="2" t="s">
        <v>1094</v>
      </c>
      <c r="E697" s="2" t="s">
        <v>625</v>
      </c>
      <c r="F697" s="2" t="s">
        <v>4030</v>
      </c>
      <c r="G697" s="2" t="s">
        <v>621</v>
      </c>
      <c r="H697" s="2" t="s">
        <v>622</v>
      </c>
      <c r="I697" s="2" t="s">
        <v>1129</v>
      </c>
      <c r="J697" s="2" t="s">
        <v>3995</v>
      </c>
      <c r="K697" s="3">
        <v>188</v>
      </c>
      <c r="L697" s="25">
        <v>0.01</v>
      </c>
      <c r="M697" s="2" t="s">
        <v>2204</v>
      </c>
      <c r="N697" s="2" t="s">
        <v>1237</v>
      </c>
      <c r="O697" s="3">
        <v>79</v>
      </c>
      <c r="P697" s="3">
        <v>95</v>
      </c>
      <c r="Q697" s="21">
        <f>SUMIF('On Orders'!$B:$B,$C697,'On Orders'!E:E)</f>
        <v>0</v>
      </c>
      <c r="R697" s="22">
        <f>SUMIF('On Orders'!$B:$B,$C697,'On Orders'!F:F)</f>
        <v>0</v>
      </c>
      <c r="S697" s="22">
        <f>SUMIF('On Orders'!$B:$B,$C697,'On Orders'!G:G)</f>
        <v>0</v>
      </c>
      <c r="T697" s="22">
        <f>SUMIF('On Orders'!$B:$B,$C697,'On Orders'!H:H)</f>
        <v>0</v>
      </c>
      <c r="U697" s="3">
        <f>IFERROR(VLOOKUP(B:B,'[1]SI vs ST'!$B:$P,15,0),0)</f>
        <v>0</v>
      </c>
      <c r="V697" s="3" cm="1">
        <f t="array" ref="V697">IFERROR(VLOOKUP(_xlfn.SINGLE(B:B),'[1]Pivot ST'!$D:$QP,{6,7,8,9,10,11},0),0)</f>
        <v>0</v>
      </c>
      <c r="W697" s="3"/>
      <c r="X697" s="3"/>
      <c r="Y697" s="3"/>
      <c r="Z697" s="3"/>
      <c r="AA697" s="3"/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1">
        <f t="shared" si="323"/>
        <v>-14</v>
      </c>
      <c r="AH697" s="26">
        <f t="shared" si="324"/>
        <v>0</v>
      </c>
      <c r="AI697" s="26">
        <f t="shared" si="325"/>
        <v>0</v>
      </c>
      <c r="AJ697" s="26">
        <f t="shared" si="326"/>
        <v>0</v>
      </c>
      <c r="AK697" s="26">
        <f t="shared" si="327"/>
        <v>0</v>
      </c>
      <c r="AL697" s="26">
        <f t="shared" si="328"/>
        <v>0</v>
      </c>
      <c r="AM697" s="30">
        <f t="shared" si="304"/>
        <v>0</v>
      </c>
      <c r="AN697" s="30">
        <f t="shared" si="305"/>
        <v>0</v>
      </c>
      <c r="AO697" s="30">
        <f t="shared" si="306"/>
        <v>0</v>
      </c>
      <c r="AP697" s="30">
        <f t="shared" si="307"/>
        <v>0</v>
      </c>
      <c r="AQ697" s="30">
        <f t="shared" si="308"/>
        <v>0</v>
      </c>
      <c r="AR697" s="30">
        <f t="shared" si="309"/>
        <v>0</v>
      </c>
      <c r="AS697" s="22">
        <f t="shared" si="322"/>
        <v>0</v>
      </c>
      <c r="AT697" s="112">
        <f t="shared" si="310"/>
        <v>0</v>
      </c>
      <c r="AU697" s="112">
        <f t="shared" si="311"/>
        <v>0</v>
      </c>
      <c r="AV697" s="112">
        <f t="shared" si="312"/>
        <v>0</v>
      </c>
      <c r="AW697" s="112">
        <f t="shared" si="313"/>
        <v>0</v>
      </c>
      <c r="AX697" s="112">
        <f t="shared" si="314"/>
        <v>0</v>
      </c>
      <c r="AY697" s="112">
        <f t="shared" si="315"/>
        <v>0</v>
      </c>
      <c r="AZ697" s="112">
        <f t="shared" si="316"/>
        <v>0</v>
      </c>
      <c r="BA697" s="112">
        <f t="shared" si="317"/>
        <v>0</v>
      </c>
      <c r="BB697" s="112">
        <f t="shared" si="318"/>
        <v>0</v>
      </c>
      <c r="BC697" s="112">
        <f t="shared" si="319"/>
        <v>0</v>
      </c>
      <c r="BD697" s="112">
        <f t="shared" si="320"/>
        <v>0</v>
      </c>
      <c r="BE697" s="112">
        <f t="shared" si="321"/>
        <v>0</v>
      </c>
      <c r="BG697" s="112"/>
      <c r="BH697" s="184"/>
    </row>
    <row r="698" spans="1:60" x14ac:dyDescent="0.2">
      <c r="A698" t="s">
        <v>56</v>
      </c>
      <c r="B698" t="s">
        <v>2021</v>
      </c>
      <c r="C698" s="2" t="s">
        <v>1951</v>
      </c>
      <c r="D698" s="2" t="s">
        <v>1952</v>
      </c>
      <c r="E698" s="2" t="s">
        <v>1953</v>
      </c>
      <c r="F698" s="2" t="s">
        <v>4030</v>
      </c>
      <c r="G698" s="2" t="s">
        <v>621</v>
      </c>
      <c r="H698" s="2" t="s">
        <v>622</v>
      </c>
      <c r="I698" s="2" t="s">
        <v>1129</v>
      </c>
      <c r="J698" s="2" t="s">
        <v>3995</v>
      </c>
      <c r="K698" s="3">
        <v>188</v>
      </c>
      <c r="L698" s="25">
        <v>0.01</v>
      </c>
      <c r="M698" s="2" t="s">
        <v>2204</v>
      </c>
      <c r="N698" s="2" t="s">
        <v>1237</v>
      </c>
      <c r="O698" s="3">
        <v>33</v>
      </c>
      <c r="P698" s="3">
        <v>17</v>
      </c>
      <c r="Q698" s="21">
        <f>SUMIF('On Orders'!$B:$B,$C698,'On Orders'!E:E)</f>
        <v>0</v>
      </c>
      <c r="R698" s="22">
        <f>SUMIF('On Orders'!$B:$B,$C698,'On Orders'!F:F)</f>
        <v>0</v>
      </c>
      <c r="S698" s="22">
        <f>SUMIF('On Orders'!$B:$B,$C698,'On Orders'!G:G)</f>
        <v>0</v>
      </c>
      <c r="T698" s="22">
        <f>SUMIF('On Orders'!$B:$B,$C698,'On Orders'!H:H)</f>
        <v>0</v>
      </c>
      <c r="U698" s="3">
        <f>IFERROR(VLOOKUP(B:B,'[1]SI vs ST'!$B:$P,15,0),0)</f>
        <v>0</v>
      </c>
      <c r="V698" s="3" cm="1">
        <f t="array" ref="V698">IFERROR(VLOOKUP(_xlfn.SINGLE(B:B),'[1]Pivot ST'!$D:$QP,{6,7,8,9,10,11},0),0)</f>
        <v>0</v>
      </c>
      <c r="W698" s="3"/>
      <c r="X698" s="3"/>
      <c r="Y698" s="3"/>
      <c r="Z698" s="3"/>
      <c r="AA698" s="3"/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1">
        <f t="shared" si="323"/>
        <v>-138</v>
      </c>
      <c r="AH698" s="26">
        <f t="shared" si="324"/>
        <v>0</v>
      </c>
      <c r="AI698" s="26">
        <f t="shared" si="325"/>
        <v>0</v>
      </c>
      <c r="AJ698" s="26">
        <f t="shared" si="326"/>
        <v>0</v>
      </c>
      <c r="AK698" s="26">
        <f t="shared" si="327"/>
        <v>0</v>
      </c>
      <c r="AL698" s="26">
        <f t="shared" si="328"/>
        <v>0</v>
      </c>
      <c r="AM698" s="30">
        <f t="shared" si="304"/>
        <v>0</v>
      </c>
      <c r="AN698" s="30">
        <f t="shared" si="305"/>
        <v>0</v>
      </c>
      <c r="AO698" s="30">
        <f t="shared" si="306"/>
        <v>0</v>
      </c>
      <c r="AP698" s="30">
        <f t="shared" si="307"/>
        <v>0</v>
      </c>
      <c r="AQ698" s="30">
        <f t="shared" si="308"/>
        <v>0</v>
      </c>
      <c r="AR698" s="30">
        <f t="shared" si="309"/>
        <v>0</v>
      </c>
      <c r="AS698" s="22">
        <f t="shared" si="322"/>
        <v>0</v>
      </c>
      <c r="AT698" s="112">
        <f t="shared" si="310"/>
        <v>0</v>
      </c>
      <c r="AU698" s="112">
        <f t="shared" si="311"/>
        <v>0</v>
      </c>
      <c r="AV698" s="112">
        <f t="shared" si="312"/>
        <v>0</v>
      </c>
      <c r="AW698" s="112">
        <f t="shared" si="313"/>
        <v>0</v>
      </c>
      <c r="AX698" s="112">
        <f t="shared" si="314"/>
        <v>0</v>
      </c>
      <c r="AY698" s="112">
        <f t="shared" si="315"/>
        <v>0</v>
      </c>
      <c r="AZ698" s="112">
        <f t="shared" si="316"/>
        <v>0</v>
      </c>
      <c r="BA698" s="112">
        <f t="shared" si="317"/>
        <v>0</v>
      </c>
      <c r="BB698" s="112">
        <f t="shared" si="318"/>
        <v>0</v>
      </c>
      <c r="BC698" s="112">
        <f t="shared" si="319"/>
        <v>0</v>
      </c>
      <c r="BD698" s="112">
        <f t="shared" si="320"/>
        <v>0</v>
      </c>
      <c r="BE698" s="112">
        <f t="shared" si="321"/>
        <v>0</v>
      </c>
      <c r="BG698" s="112"/>
      <c r="BH698" s="184"/>
    </row>
    <row r="699" spans="1:60" x14ac:dyDescent="0.2">
      <c r="A699" t="s">
        <v>56</v>
      </c>
      <c r="B699" t="s">
        <v>2022</v>
      </c>
      <c r="C699" s="2" t="s">
        <v>1951</v>
      </c>
      <c r="D699" s="2" t="s">
        <v>1952</v>
      </c>
      <c r="E699" s="2" t="s">
        <v>1953</v>
      </c>
      <c r="F699" s="2" t="s">
        <v>4030</v>
      </c>
      <c r="G699" s="2" t="s">
        <v>621</v>
      </c>
      <c r="H699" s="2" t="s">
        <v>622</v>
      </c>
      <c r="I699" s="2" t="s">
        <v>1129</v>
      </c>
      <c r="J699" s="2" t="s">
        <v>3995</v>
      </c>
      <c r="K699" s="3">
        <v>188</v>
      </c>
      <c r="L699" s="25">
        <v>0.01</v>
      </c>
      <c r="M699" s="2" t="s">
        <v>2204</v>
      </c>
      <c r="N699" s="2" t="s">
        <v>1237</v>
      </c>
      <c r="O699" s="3">
        <v>0</v>
      </c>
      <c r="P699" s="3">
        <v>17</v>
      </c>
      <c r="Q699" s="21">
        <f>SUMIF('On Orders'!$B:$B,$C699,'On Orders'!E:E)</f>
        <v>0</v>
      </c>
      <c r="R699" s="22">
        <f>SUMIF('On Orders'!$B:$B,$C699,'On Orders'!F:F)</f>
        <v>0</v>
      </c>
      <c r="S699" s="22">
        <f>SUMIF('On Orders'!$B:$B,$C699,'On Orders'!G:G)</f>
        <v>0</v>
      </c>
      <c r="T699" s="22">
        <f>SUMIF('On Orders'!$B:$B,$C699,'On Orders'!H:H)</f>
        <v>0</v>
      </c>
      <c r="U699" s="3">
        <f>IFERROR(VLOOKUP(B:B,'[1]SI vs ST'!$B:$P,15,0),0)</f>
        <v>0</v>
      </c>
      <c r="V699" s="3" cm="1">
        <f t="array" ref="V699">IFERROR(VLOOKUP(_xlfn.SINGLE(B:B),'[1]Pivot ST'!$D:$QP,{6,7,8,9,10,11},0),0)</f>
        <v>0</v>
      </c>
      <c r="W699" s="3"/>
      <c r="X699" s="3"/>
      <c r="Y699" s="3"/>
      <c r="Z699" s="3"/>
      <c r="AA699" s="3"/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1">
        <f t="shared" si="323"/>
        <v>-171</v>
      </c>
      <c r="AH699" s="26">
        <f t="shared" si="324"/>
        <v>0</v>
      </c>
      <c r="AI699" s="26">
        <f t="shared" si="325"/>
        <v>0</v>
      </c>
      <c r="AJ699" s="26">
        <f t="shared" si="326"/>
        <v>0</v>
      </c>
      <c r="AK699" s="26">
        <f t="shared" si="327"/>
        <v>0</v>
      </c>
      <c r="AL699" s="26">
        <f t="shared" si="328"/>
        <v>0</v>
      </c>
      <c r="AM699" s="30">
        <f t="shared" ref="AM699:AM762" si="329">IF($M699="Descontinuado",0,IF($G699="iPhone 18",AA699,MAX(0,-AG699)))</f>
        <v>0</v>
      </c>
      <c r="AN699" s="30">
        <f t="shared" ref="AN699:AN762" si="330">IF($M699="Descontinuado",0,IF($G699="iPhone 18",AB699,MAX(0,-AH699)))</f>
        <v>0</v>
      </c>
      <c r="AO699" s="30">
        <f t="shared" ref="AO699:AO762" si="331">IF($M699="Descontinuado",0,IF($G699="iPhone 18",AC699,MAX(0,-AI699)))</f>
        <v>0</v>
      </c>
      <c r="AP699" s="30">
        <f t="shared" ref="AP699:AP762" si="332">IF($M699="Descontinuado",0,IF($G699="iPhone 18",AD699,MAX(0,-AJ699)))</f>
        <v>0</v>
      </c>
      <c r="AQ699" s="30">
        <f t="shared" ref="AQ699:AQ762" si="333">IF($M699="Descontinuado",0,IF($G699="iPhone 18",AE699,MAX(0,-AK699)))</f>
        <v>0</v>
      </c>
      <c r="AR699" s="30">
        <f t="shared" ref="AR699:AR762" si="334">IF($M699="Descontinuado",0,IF($G699="iPhone 18",AF699,MAX(0,-AL699)))</f>
        <v>0</v>
      </c>
      <c r="AS699" s="22">
        <f t="shared" si="322"/>
        <v>0</v>
      </c>
      <c r="AT699" s="112">
        <f t="shared" si="310"/>
        <v>0</v>
      </c>
      <c r="AU699" s="112">
        <f t="shared" si="311"/>
        <v>0</v>
      </c>
      <c r="AV699" s="112">
        <f t="shared" si="312"/>
        <v>0</v>
      </c>
      <c r="AW699" s="112">
        <f t="shared" si="313"/>
        <v>0</v>
      </c>
      <c r="AX699" s="112">
        <f t="shared" si="314"/>
        <v>0</v>
      </c>
      <c r="AY699" s="112">
        <f t="shared" si="315"/>
        <v>0</v>
      </c>
      <c r="AZ699" s="112">
        <f t="shared" si="316"/>
        <v>0</v>
      </c>
      <c r="BA699" s="112">
        <f t="shared" si="317"/>
        <v>0</v>
      </c>
      <c r="BB699" s="112">
        <f t="shared" si="318"/>
        <v>0</v>
      </c>
      <c r="BC699" s="112">
        <f t="shared" si="319"/>
        <v>0</v>
      </c>
      <c r="BD699" s="112">
        <f t="shared" si="320"/>
        <v>0</v>
      </c>
      <c r="BE699" s="112">
        <f t="shared" si="321"/>
        <v>0</v>
      </c>
      <c r="BG699" s="112"/>
      <c r="BH699" s="184"/>
    </row>
    <row r="700" spans="1:60" x14ac:dyDescent="0.2">
      <c r="A700" t="s">
        <v>1999</v>
      </c>
      <c r="B700" t="s">
        <v>2023</v>
      </c>
      <c r="C700" s="2" t="s">
        <v>2006</v>
      </c>
      <c r="D700" s="2" t="s">
        <v>2007</v>
      </c>
      <c r="E700" s="2" t="s">
        <v>2008</v>
      </c>
      <c r="F700" s="2" t="s">
        <v>33</v>
      </c>
      <c r="G700" s="2" t="s">
        <v>1333</v>
      </c>
      <c r="H700" s="2" t="s">
        <v>2009</v>
      </c>
      <c r="I700" s="2" t="s">
        <v>1129</v>
      </c>
      <c r="J700" s="2" t="s">
        <v>3995</v>
      </c>
      <c r="K700" s="3">
        <v>188</v>
      </c>
      <c r="L700" s="25">
        <v>0.01</v>
      </c>
      <c r="M700" s="2" t="s">
        <v>2204</v>
      </c>
      <c r="N700" s="2" t="s">
        <v>1237</v>
      </c>
      <c r="O700" s="3">
        <v>0</v>
      </c>
      <c r="P700" s="3">
        <v>0</v>
      </c>
      <c r="Q700" s="21">
        <f>SUMIF('On Orders'!$B:$B,$C700,'On Orders'!E:E)</f>
        <v>0</v>
      </c>
      <c r="R700" s="22">
        <f>SUMIF('On Orders'!$B:$B,$C700,'On Orders'!F:F)</f>
        <v>0</v>
      </c>
      <c r="S700" s="22">
        <f>SUMIF('On Orders'!$B:$B,$C700,'On Orders'!G:G)</f>
        <v>0</v>
      </c>
      <c r="T700" s="22">
        <f>SUMIF('On Orders'!$B:$B,$C700,'On Orders'!H:H)</f>
        <v>0</v>
      </c>
      <c r="U700" s="3">
        <f>IFERROR(VLOOKUP(B:B,'[1]SI vs ST'!$B:$P,15,0),0)</f>
        <v>0</v>
      </c>
      <c r="V700" s="3" cm="1">
        <f t="array" ref="V700">IFERROR(VLOOKUP(_xlfn.SINGLE(B:B),'[1]Pivot ST'!$D:$QP,{6,7,8,9,10,11},0),0)</f>
        <v>0</v>
      </c>
      <c r="W700" s="3"/>
      <c r="X700" s="3"/>
      <c r="Y700" s="3"/>
      <c r="Z700" s="3"/>
      <c r="AA700" s="3"/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1">
        <f t="shared" si="323"/>
        <v>-188</v>
      </c>
      <c r="AH700" s="26">
        <f t="shared" si="324"/>
        <v>0</v>
      </c>
      <c r="AI700" s="26">
        <f t="shared" si="325"/>
        <v>0</v>
      </c>
      <c r="AJ700" s="26">
        <f t="shared" si="326"/>
        <v>0</v>
      </c>
      <c r="AK700" s="26">
        <f t="shared" si="327"/>
        <v>0</v>
      </c>
      <c r="AL700" s="26">
        <f t="shared" si="328"/>
        <v>0</v>
      </c>
      <c r="AM700" s="30">
        <f t="shared" si="329"/>
        <v>0</v>
      </c>
      <c r="AN700" s="30">
        <f t="shared" si="330"/>
        <v>0</v>
      </c>
      <c r="AO700" s="30">
        <f t="shared" si="331"/>
        <v>0</v>
      </c>
      <c r="AP700" s="30">
        <f t="shared" si="332"/>
        <v>0</v>
      </c>
      <c r="AQ700" s="30">
        <f t="shared" si="333"/>
        <v>0</v>
      </c>
      <c r="AR700" s="30">
        <f t="shared" si="334"/>
        <v>0</v>
      </c>
      <c r="AS700" s="22">
        <f t="shared" si="322"/>
        <v>0</v>
      </c>
      <c r="AT700" s="112">
        <f t="shared" si="310"/>
        <v>0</v>
      </c>
      <c r="AU700" s="112">
        <f t="shared" si="311"/>
        <v>0</v>
      </c>
      <c r="AV700" s="112">
        <f t="shared" si="312"/>
        <v>0</v>
      </c>
      <c r="AW700" s="112">
        <f t="shared" si="313"/>
        <v>0</v>
      </c>
      <c r="AX700" s="112">
        <f t="shared" si="314"/>
        <v>0</v>
      </c>
      <c r="AY700" s="112">
        <f t="shared" si="315"/>
        <v>0</v>
      </c>
      <c r="AZ700" s="112">
        <f t="shared" si="316"/>
        <v>0</v>
      </c>
      <c r="BA700" s="112">
        <f t="shared" si="317"/>
        <v>0</v>
      </c>
      <c r="BB700" s="112">
        <f t="shared" si="318"/>
        <v>0</v>
      </c>
      <c r="BC700" s="112">
        <f t="shared" si="319"/>
        <v>0</v>
      </c>
      <c r="BD700" s="112">
        <f t="shared" si="320"/>
        <v>0</v>
      </c>
      <c r="BE700" s="112">
        <f t="shared" si="321"/>
        <v>0</v>
      </c>
      <c r="BG700" s="112"/>
      <c r="BH700" s="184"/>
    </row>
    <row r="701" spans="1:60" x14ac:dyDescent="0.2">
      <c r="A701" t="s">
        <v>1999</v>
      </c>
      <c r="B701" t="s">
        <v>2024</v>
      </c>
      <c r="C701" s="2" t="s">
        <v>2011</v>
      </c>
      <c r="D701" s="2" t="s">
        <v>2012</v>
      </c>
      <c r="E701" s="2" t="s">
        <v>2013</v>
      </c>
      <c r="F701" s="2" t="s">
        <v>33</v>
      </c>
      <c r="G701" s="2" t="s">
        <v>1333</v>
      </c>
      <c r="H701" s="2" t="s">
        <v>2014</v>
      </c>
      <c r="I701" s="2" t="s">
        <v>1129</v>
      </c>
      <c r="J701" s="2" t="s">
        <v>3995</v>
      </c>
      <c r="K701" s="3">
        <v>188</v>
      </c>
      <c r="L701" s="25">
        <v>0.01</v>
      </c>
      <c r="M701" s="2" t="s">
        <v>2204</v>
      </c>
      <c r="N701" s="2" t="s">
        <v>1237</v>
      </c>
      <c r="O701" s="3">
        <v>2</v>
      </c>
      <c r="P701" s="3">
        <v>0</v>
      </c>
      <c r="Q701" s="21">
        <f>SUMIF('On Orders'!$B:$B,$C701,'On Orders'!E:E)</f>
        <v>0</v>
      </c>
      <c r="R701" s="22">
        <f>SUMIF('On Orders'!$B:$B,$C701,'On Orders'!F:F)</f>
        <v>0</v>
      </c>
      <c r="S701" s="22">
        <f>SUMIF('On Orders'!$B:$B,$C701,'On Orders'!G:G)</f>
        <v>0</v>
      </c>
      <c r="T701" s="22">
        <f>SUMIF('On Orders'!$B:$B,$C701,'On Orders'!H:H)</f>
        <v>0</v>
      </c>
      <c r="U701" s="3">
        <f>IFERROR(VLOOKUP(B:B,'[1]SI vs ST'!$B:$P,15,0),0)</f>
        <v>0</v>
      </c>
      <c r="V701" s="3" cm="1">
        <f t="array" ref="V701">IFERROR(VLOOKUP(_xlfn.SINGLE(B:B),'[1]Pivot ST'!$D:$QP,{6,7,8,9,10,11},0),0)</f>
        <v>0</v>
      </c>
      <c r="W701" s="3"/>
      <c r="X701" s="3"/>
      <c r="Y701" s="3"/>
      <c r="Z701" s="3"/>
      <c r="AA701" s="3"/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1">
        <f t="shared" si="323"/>
        <v>-186</v>
      </c>
      <c r="AH701" s="26">
        <f t="shared" si="324"/>
        <v>0</v>
      </c>
      <c r="AI701" s="26">
        <f t="shared" si="325"/>
        <v>0</v>
      </c>
      <c r="AJ701" s="26">
        <f t="shared" si="326"/>
        <v>0</v>
      </c>
      <c r="AK701" s="26">
        <f t="shared" si="327"/>
        <v>0</v>
      </c>
      <c r="AL701" s="26">
        <f t="shared" si="328"/>
        <v>0</v>
      </c>
      <c r="AM701" s="30">
        <f t="shared" si="329"/>
        <v>0</v>
      </c>
      <c r="AN701" s="30">
        <f t="shared" si="330"/>
        <v>0</v>
      </c>
      <c r="AO701" s="30">
        <f t="shared" si="331"/>
        <v>0</v>
      </c>
      <c r="AP701" s="30">
        <f t="shared" si="332"/>
        <v>0</v>
      </c>
      <c r="AQ701" s="30">
        <f t="shared" si="333"/>
        <v>0</v>
      </c>
      <c r="AR701" s="30">
        <f t="shared" si="334"/>
        <v>0</v>
      </c>
      <c r="AS701" s="22">
        <f t="shared" si="322"/>
        <v>0</v>
      </c>
      <c r="AT701" s="112">
        <f t="shared" si="310"/>
        <v>0</v>
      </c>
      <c r="AU701" s="112">
        <f t="shared" si="311"/>
        <v>0</v>
      </c>
      <c r="AV701" s="112">
        <f t="shared" si="312"/>
        <v>0</v>
      </c>
      <c r="AW701" s="112">
        <f t="shared" si="313"/>
        <v>0</v>
      </c>
      <c r="AX701" s="112">
        <f t="shared" si="314"/>
        <v>0</v>
      </c>
      <c r="AY701" s="112">
        <f t="shared" si="315"/>
        <v>0</v>
      </c>
      <c r="AZ701" s="112">
        <f t="shared" si="316"/>
        <v>0</v>
      </c>
      <c r="BA701" s="112">
        <f t="shared" si="317"/>
        <v>0</v>
      </c>
      <c r="BB701" s="112">
        <f t="shared" si="318"/>
        <v>0</v>
      </c>
      <c r="BC701" s="112">
        <f t="shared" si="319"/>
        <v>0</v>
      </c>
      <c r="BD701" s="112">
        <f t="shared" si="320"/>
        <v>0</v>
      </c>
      <c r="BE701" s="112">
        <f t="shared" si="321"/>
        <v>0</v>
      </c>
      <c r="BG701" s="112"/>
      <c r="BH701" s="184"/>
    </row>
    <row r="702" spans="1:60" x14ac:dyDescent="0.2">
      <c r="A702" t="s">
        <v>2025</v>
      </c>
      <c r="B702" t="s">
        <v>2026</v>
      </c>
      <c r="C702" s="2" t="s">
        <v>2027</v>
      </c>
      <c r="D702" s="2">
        <v>8886463688151</v>
      </c>
      <c r="E702" s="2" t="s">
        <v>2028</v>
      </c>
      <c r="F702" s="2" t="s">
        <v>2277</v>
      </c>
      <c r="G702" s="2" t="s">
        <v>475</v>
      </c>
      <c r="H702" s="2" t="s">
        <v>476</v>
      </c>
      <c r="I702" s="2" t="s">
        <v>1129</v>
      </c>
      <c r="J702" s="2" t="s">
        <v>3995</v>
      </c>
      <c r="K702" s="3">
        <v>250</v>
      </c>
      <c r="L702" s="25">
        <v>691.35</v>
      </c>
      <c r="M702" s="2" t="s">
        <v>2202</v>
      </c>
      <c r="N702" s="2" t="s">
        <v>28</v>
      </c>
      <c r="O702" s="3">
        <v>188</v>
      </c>
      <c r="P702" s="3">
        <v>260</v>
      </c>
      <c r="Q702" s="21">
        <f>SUMIF('On Orders'!$B:$B,$C702,'On Orders'!E:E)</f>
        <v>0</v>
      </c>
      <c r="R702" s="22">
        <f>SUMIF('On Orders'!$B:$B,$C702,'On Orders'!F:F)</f>
        <v>0</v>
      </c>
      <c r="S702" s="22">
        <f>SUMIF('On Orders'!$B:$B,$C702,'On Orders'!G:G)</f>
        <v>0</v>
      </c>
      <c r="T702" s="22">
        <f>SUMIF('On Orders'!$B:$B,$C702,'On Orders'!H:H)</f>
        <v>0</v>
      </c>
      <c r="U702" s="3">
        <f>IFERROR(VLOOKUP(B:B,'[1]SI vs ST'!$B:$P,15,0),0)</f>
        <v>0</v>
      </c>
      <c r="V702" s="3" cm="1">
        <f t="array" ref="V702:AA702">IFERROR(VLOOKUP(_xlfn.SINGLE(B:B),'[1]Pivot ST'!$D:$QP,{6,7,8,9,10,11},0),0)</f>
        <v>0</v>
      </c>
      <c r="W702" s="3">
        <v>0</v>
      </c>
      <c r="X702" s="3">
        <v>0</v>
      </c>
      <c r="Y702" s="3">
        <v>0</v>
      </c>
      <c r="Z702" s="3">
        <v>0</v>
      </c>
      <c r="AA702" s="3">
        <v>6</v>
      </c>
      <c r="AB702" s="3">
        <v>134</v>
      </c>
      <c r="AC702" s="3">
        <v>130</v>
      </c>
      <c r="AD702" s="3">
        <v>127</v>
      </c>
      <c r="AE702" s="3">
        <v>123</v>
      </c>
      <c r="AF702" s="3">
        <v>119</v>
      </c>
      <c r="AG702" s="31">
        <f t="shared" si="323"/>
        <v>192</v>
      </c>
      <c r="AH702" s="26">
        <f t="shared" si="324"/>
        <v>58</v>
      </c>
      <c r="AI702" s="26">
        <f t="shared" si="325"/>
        <v>-72</v>
      </c>
      <c r="AJ702" s="26">
        <f t="shared" si="326"/>
        <v>-127</v>
      </c>
      <c r="AK702" s="26">
        <f t="shared" si="327"/>
        <v>-123</v>
      </c>
      <c r="AL702" s="26">
        <f t="shared" si="328"/>
        <v>-119</v>
      </c>
      <c r="AM702" s="30">
        <f t="shared" si="329"/>
        <v>0</v>
      </c>
      <c r="AN702" s="30">
        <f t="shared" si="330"/>
        <v>0</v>
      </c>
      <c r="AO702" s="30">
        <f t="shared" si="331"/>
        <v>72</v>
      </c>
      <c r="AP702" s="30">
        <f t="shared" si="332"/>
        <v>127</v>
      </c>
      <c r="AQ702" s="30">
        <f t="shared" si="333"/>
        <v>123</v>
      </c>
      <c r="AR702" s="30">
        <f t="shared" si="334"/>
        <v>119</v>
      </c>
      <c r="AS702" s="22">
        <f t="shared" si="322"/>
        <v>441</v>
      </c>
      <c r="AT702" s="112">
        <f t="shared" si="310"/>
        <v>0</v>
      </c>
      <c r="AU702" s="112">
        <f t="shared" si="311"/>
        <v>0</v>
      </c>
      <c r="AV702" s="112">
        <f t="shared" si="312"/>
        <v>0</v>
      </c>
      <c r="AW702" s="112">
        <f t="shared" si="313"/>
        <v>0</v>
      </c>
      <c r="AX702" s="112">
        <f t="shared" si="314"/>
        <v>0</v>
      </c>
      <c r="AY702" s="112">
        <f t="shared" si="315"/>
        <v>0</v>
      </c>
      <c r="AZ702" s="112">
        <f t="shared" si="316"/>
        <v>4148.1000000000004</v>
      </c>
      <c r="BA702" s="112">
        <f t="shared" si="317"/>
        <v>92640.900000000009</v>
      </c>
      <c r="BB702" s="112">
        <f t="shared" si="318"/>
        <v>89875.5</v>
      </c>
      <c r="BC702" s="112">
        <f t="shared" si="319"/>
        <v>87801.45</v>
      </c>
      <c r="BD702" s="112">
        <f t="shared" si="320"/>
        <v>85036.05</v>
      </c>
      <c r="BE702" s="112">
        <f t="shared" si="321"/>
        <v>82270.650000000009</v>
      </c>
      <c r="BG702" s="112"/>
      <c r="BH702" s="184"/>
    </row>
    <row r="703" spans="1:60" x14ac:dyDescent="0.2">
      <c r="A703" t="s">
        <v>2025</v>
      </c>
      <c r="B703" t="s">
        <v>2029</v>
      </c>
      <c r="C703" s="2" t="s">
        <v>2030</v>
      </c>
      <c r="D703" s="2">
        <v>8886463684634</v>
      </c>
      <c r="E703" s="2" t="s">
        <v>2031</v>
      </c>
      <c r="F703" s="2" t="s">
        <v>2277</v>
      </c>
      <c r="G703" s="2" t="s">
        <v>475</v>
      </c>
      <c r="H703" s="2" t="s">
        <v>476</v>
      </c>
      <c r="I703" s="2" t="s">
        <v>1129</v>
      </c>
      <c r="J703" s="2" t="s">
        <v>3995</v>
      </c>
      <c r="K703" s="3">
        <v>250</v>
      </c>
      <c r="L703" s="25">
        <v>691.35</v>
      </c>
      <c r="M703" s="2" t="s">
        <v>2202</v>
      </c>
      <c r="N703" s="2" t="s">
        <v>28</v>
      </c>
      <c r="O703" s="3">
        <v>185</v>
      </c>
      <c r="P703" s="3">
        <v>163</v>
      </c>
      <c r="Q703" s="21">
        <f>SUMIF('On Orders'!$B:$B,$C703,'On Orders'!E:E)</f>
        <v>0</v>
      </c>
      <c r="R703" s="22">
        <f>SUMIF('On Orders'!$B:$B,$C703,'On Orders'!F:F)</f>
        <v>0</v>
      </c>
      <c r="S703" s="22">
        <f>SUMIF('On Orders'!$B:$B,$C703,'On Orders'!G:G)</f>
        <v>0</v>
      </c>
      <c r="T703" s="22">
        <f>SUMIF('On Orders'!$B:$B,$C703,'On Orders'!H:H)</f>
        <v>0</v>
      </c>
      <c r="U703" s="3">
        <f>IFERROR(VLOOKUP(B:B,'[1]SI vs ST'!$B:$P,15,0),0)</f>
        <v>0</v>
      </c>
      <c r="V703" s="3" cm="1">
        <f t="array" ref="V703:AA703">IFERROR(VLOOKUP(_xlfn.SINGLE(B:B),'[1]Pivot ST'!$D:$QP,{6,7,8,9,10,11},0),0)</f>
        <v>0</v>
      </c>
      <c r="W703" s="3">
        <v>0</v>
      </c>
      <c r="X703" s="3">
        <v>0</v>
      </c>
      <c r="Y703" s="3">
        <v>0</v>
      </c>
      <c r="Z703" s="3">
        <v>0</v>
      </c>
      <c r="AA703" s="3">
        <v>8</v>
      </c>
      <c r="AB703" s="3">
        <v>75</v>
      </c>
      <c r="AC703" s="3">
        <v>158</v>
      </c>
      <c r="AD703" s="3">
        <v>127</v>
      </c>
      <c r="AE703" s="3">
        <v>123</v>
      </c>
      <c r="AF703" s="3">
        <v>119</v>
      </c>
      <c r="AG703" s="31">
        <f t="shared" si="323"/>
        <v>90</v>
      </c>
      <c r="AH703" s="26">
        <f t="shared" si="324"/>
        <v>15</v>
      </c>
      <c r="AI703" s="26">
        <f t="shared" si="325"/>
        <v>-143</v>
      </c>
      <c r="AJ703" s="26">
        <f t="shared" si="326"/>
        <v>-127</v>
      </c>
      <c r="AK703" s="26">
        <f t="shared" si="327"/>
        <v>-123</v>
      </c>
      <c r="AL703" s="26">
        <f t="shared" si="328"/>
        <v>-119</v>
      </c>
      <c r="AM703" s="30">
        <f t="shared" si="329"/>
        <v>0</v>
      </c>
      <c r="AN703" s="30">
        <f t="shared" si="330"/>
        <v>0</v>
      </c>
      <c r="AO703" s="30">
        <f t="shared" si="331"/>
        <v>143</v>
      </c>
      <c r="AP703" s="30">
        <f t="shared" si="332"/>
        <v>127</v>
      </c>
      <c r="AQ703" s="30">
        <f t="shared" si="333"/>
        <v>123</v>
      </c>
      <c r="AR703" s="30">
        <f t="shared" si="334"/>
        <v>119</v>
      </c>
      <c r="AS703" s="22">
        <f t="shared" si="322"/>
        <v>512</v>
      </c>
      <c r="AT703" s="112">
        <f t="shared" si="310"/>
        <v>0</v>
      </c>
      <c r="AU703" s="112">
        <f t="shared" si="311"/>
        <v>0</v>
      </c>
      <c r="AV703" s="112">
        <f t="shared" si="312"/>
        <v>0</v>
      </c>
      <c r="AW703" s="112">
        <f t="shared" si="313"/>
        <v>0</v>
      </c>
      <c r="AX703" s="112">
        <f t="shared" si="314"/>
        <v>0</v>
      </c>
      <c r="AY703" s="112">
        <f t="shared" si="315"/>
        <v>0</v>
      </c>
      <c r="AZ703" s="112">
        <f t="shared" si="316"/>
        <v>5530.8</v>
      </c>
      <c r="BA703" s="112">
        <f t="shared" si="317"/>
        <v>51851.25</v>
      </c>
      <c r="BB703" s="112">
        <f t="shared" si="318"/>
        <v>109233.3</v>
      </c>
      <c r="BC703" s="112">
        <f t="shared" si="319"/>
        <v>87801.45</v>
      </c>
      <c r="BD703" s="112">
        <f t="shared" si="320"/>
        <v>85036.05</v>
      </c>
      <c r="BE703" s="112">
        <f t="shared" si="321"/>
        <v>82270.650000000009</v>
      </c>
      <c r="BG703" s="112"/>
      <c r="BH703" s="184"/>
    </row>
    <row r="704" spans="1:60" x14ac:dyDescent="0.2">
      <c r="A704" t="s">
        <v>2025</v>
      </c>
      <c r="B704" t="s">
        <v>2032</v>
      </c>
      <c r="C704" s="2" t="s">
        <v>2033</v>
      </c>
      <c r="D704" s="2">
        <v>8886463679159</v>
      </c>
      <c r="E704" s="2" t="s">
        <v>2034</v>
      </c>
      <c r="F704" s="2" t="s">
        <v>2277</v>
      </c>
      <c r="G704" s="2" t="s">
        <v>475</v>
      </c>
      <c r="H704" s="2" t="s">
        <v>476</v>
      </c>
      <c r="I704" s="2" t="s">
        <v>1129</v>
      </c>
      <c r="J704" s="2" t="s">
        <v>3995</v>
      </c>
      <c r="K704" s="3">
        <v>250</v>
      </c>
      <c r="L704" s="25">
        <v>506.87</v>
      </c>
      <c r="M704" s="2" t="s">
        <v>2202</v>
      </c>
      <c r="N704" s="2" t="s">
        <v>28</v>
      </c>
      <c r="O704" s="3">
        <v>218</v>
      </c>
      <c r="P704" s="3">
        <v>189</v>
      </c>
      <c r="Q704" s="21">
        <f>SUMIF('On Orders'!$B:$B,$C704,'On Orders'!E:E)</f>
        <v>0</v>
      </c>
      <c r="R704" s="22">
        <f>SUMIF('On Orders'!$B:$B,$C704,'On Orders'!F:F)</f>
        <v>0</v>
      </c>
      <c r="S704" s="22">
        <f>SUMIF('On Orders'!$B:$B,$C704,'On Orders'!G:G)</f>
        <v>0</v>
      </c>
      <c r="T704" s="22">
        <f>SUMIF('On Orders'!$B:$B,$C704,'On Orders'!H:H)</f>
        <v>0</v>
      </c>
      <c r="U704" s="3">
        <f>IFERROR(VLOOKUP(B:B,'[1]SI vs ST'!$B:$P,15,0),0)</f>
        <v>0</v>
      </c>
      <c r="V704" s="3" cm="1">
        <f t="array" ref="V704:AA704">IFERROR(VLOOKUP(_xlfn.SINGLE(B:B),'[1]Pivot ST'!$D:$QP,{6,7,8,9,10,11},0),0)</f>
        <v>0</v>
      </c>
      <c r="W704" s="3">
        <v>0</v>
      </c>
      <c r="X704" s="3">
        <v>0</v>
      </c>
      <c r="Y704" s="3">
        <v>0</v>
      </c>
      <c r="Z704" s="3">
        <v>0</v>
      </c>
      <c r="AA704" s="3">
        <v>13</v>
      </c>
      <c r="AB704" s="3">
        <v>106</v>
      </c>
      <c r="AC704" s="3">
        <v>101</v>
      </c>
      <c r="AD704" s="3">
        <v>95</v>
      </c>
      <c r="AE704" s="3">
        <v>90</v>
      </c>
      <c r="AF704" s="3">
        <v>84</v>
      </c>
      <c r="AG704" s="31">
        <f t="shared" si="323"/>
        <v>144</v>
      </c>
      <c r="AH704" s="26">
        <f t="shared" si="324"/>
        <v>38</v>
      </c>
      <c r="AI704" s="26">
        <f t="shared" si="325"/>
        <v>-63</v>
      </c>
      <c r="AJ704" s="26">
        <f t="shared" si="326"/>
        <v>-95</v>
      </c>
      <c r="AK704" s="26">
        <f t="shared" si="327"/>
        <v>-90</v>
      </c>
      <c r="AL704" s="26">
        <f t="shared" si="328"/>
        <v>-84</v>
      </c>
      <c r="AM704" s="30">
        <f t="shared" si="329"/>
        <v>0</v>
      </c>
      <c r="AN704" s="30">
        <f t="shared" si="330"/>
        <v>0</v>
      </c>
      <c r="AO704" s="30">
        <f t="shared" si="331"/>
        <v>63</v>
      </c>
      <c r="AP704" s="30">
        <f t="shared" si="332"/>
        <v>95</v>
      </c>
      <c r="AQ704" s="30">
        <f t="shared" si="333"/>
        <v>90</v>
      </c>
      <c r="AR704" s="30">
        <f t="shared" si="334"/>
        <v>84</v>
      </c>
      <c r="AS704" s="22">
        <f t="shared" si="322"/>
        <v>332</v>
      </c>
      <c r="AT704" s="112">
        <f t="shared" si="310"/>
        <v>0</v>
      </c>
      <c r="AU704" s="112">
        <f t="shared" si="311"/>
        <v>0</v>
      </c>
      <c r="AV704" s="112">
        <f t="shared" si="312"/>
        <v>0</v>
      </c>
      <c r="AW704" s="112">
        <f t="shared" si="313"/>
        <v>0</v>
      </c>
      <c r="AX704" s="112">
        <f t="shared" si="314"/>
        <v>0</v>
      </c>
      <c r="AY704" s="112">
        <f t="shared" si="315"/>
        <v>0</v>
      </c>
      <c r="AZ704" s="112">
        <f t="shared" si="316"/>
        <v>6589.31</v>
      </c>
      <c r="BA704" s="112">
        <f t="shared" si="317"/>
        <v>53728.22</v>
      </c>
      <c r="BB704" s="112">
        <f t="shared" si="318"/>
        <v>51193.87</v>
      </c>
      <c r="BC704" s="112">
        <f t="shared" si="319"/>
        <v>48152.65</v>
      </c>
      <c r="BD704" s="112">
        <f t="shared" si="320"/>
        <v>45618.3</v>
      </c>
      <c r="BE704" s="112">
        <f t="shared" si="321"/>
        <v>42577.08</v>
      </c>
      <c r="BG704" s="112"/>
      <c r="BH704" s="184"/>
    </row>
    <row r="705" spans="1:60" x14ac:dyDescent="0.2">
      <c r="A705" t="s">
        <v>2025</v>
      </c>
      <c r="B705" t="s">
        <v>2035</v>
      </c>
      <c r="C705" s="2" t="s">
        <v>2211</v>
      </c>
      <c r="D705" s="2">
        <v>8886463692257</v>
      </c>
      <c r="E705" s="2" t="s">
        <v>2037</v>
      </c>
      <c r="F705" s="2" t="s">
        <v>2277</v>
      </c>
      <c r="G705" s="2" t="s">
        <v>475</v>
      </c>
      <c r="H705" s="2" t="s">
        <v>476</v>
      </c>
      <c r="I705" s="2" t="s">
        <v>1129</v>
      </c>
      <c r="J705" s="2" t="s">
        <v>3995</v>
      </c>
      <c r="K705" s="3">
        <v>250</v>
      </c>
      <c r="L705" s="25">
        <v>506.87</v>
      </c>
      <c r="M705" s="2" t="s">
        <v>2202</v>
      </c>
      <c r="N705" s="2" t="s">
        <v>28</v>
      </c>
      <c r="O705" s="3">
        <v>77</v>
      </c>
      <c r="P705" s="3">
        <v>0</v>
      </c>
      <c r="Q705" s="21">
        <f>SUMIF('On Orders'!$B:$B,$C705,'On Orders'!E:E)</f>
        <v>0</v>
      </c>
      <c r="R705" s="22">
        <f>SUMIF('On Orders'!$B:$B,$C705,'On Orders'!F:F)</f>
        <v>650</v>
      </c>
      <c r="S705" s="22">
        <f>SUMIF('On Orders'!$B:$B,$C705,'On Orders'!G:G)</f>
        <v>180</v>
      </c>
      <c r="T705" s="22">
        <f>SUMIF('On Orders'!$B:$B,$C705,'On Orders'!H:H)</f>
        <v>0</v>
      </c>
      <c r="U705" s="3">
        <f>IFERROR(VLOOKUP(B:B,'[1]SI vs ST'!$B:$P,15,0),0)</f>
        <v>0</v>
      </c>
      <c r="V705" s="3" cm="1">
        <f t="array" ref="V705:AA705">IFERROR(VLOOKUP(_xlfn.SINGLE(B:B),'[1]Pivot ST'!$D:$QP,{6,7,8,9,10,11},0),0)</f>
        <v>0</v>
      </c>
      <c r="W705" s="3">
        <v>0</v>
      </c>
      <c r="X705" s="3">
        <v>0</v>
      </c>
      <c r="Y705" s="3">
        <v>0</v>
      </c>
      <c r="Z705" s="3">
        <v>0</v>
      </c>
      <c r="AA705" s="3">
        <v>5</v>
      </c>
      <c r="AB705" s="3">
        <v>195</v>
      </c>
      <c r="AC705" s="3">
        <v>207</v>
      </c>
      <c r="AD705" s="3">
        <v>218</v>
      </c>
      <c r="AE705" s="3">
        <v>228</v>
      </c>
      <c r="AF705" s="3">
        <v>238</v>
      </c>
      <c r="AG705" s="31">
        <f t="shared" si="323"/>
        <v>472</v>
      </c>
      <c r="AH705" s="26">
        <f t="shared" si="324"/>
        <v>457</v>
      </c>
      <c r="AI705" s="26">
        <f t="shared" si="325"/>
        <v>250</v>
      </c>
      <c r="AJ705" s="26">
        <f t="shared" si="326"/>
        <v>32</v>
      </c>
      <c r="AK705" s="26">
        <f t="shared" si="327"/>
        <v>-196</v>
      </c>
      <c r="AL705" s="26">
        <f t="shared" si="328"/>
        <v>-238</v>
      </c>
      <c r="AM705" s="30">
        <f t="shared" si="329"/>
        <v>0</v>
      </c>
      <c r="AN705" s="30">
        <f t="shared" si="330"/>
        <v>0</v>
      </c>
      <c r="AO705" s="30">
        <f t="shared" si="331"/>
        <v>0</v>
      </c>
      <c r="AP705" s="30">
        <f t="shared" si="332"/>
        <v>0</v>
      </c>
      <c r="AQ705" s="30">
        <f t="shared" si="333"/>
        <v>196</v>
      </c>
      <c r="AR705" s="30">
        <f t="shared" si="334"/>
        <v>238</v>
      </c>
      <c r="AS705" s="22">
        <f t="shared" si="322"/>
        <v>434</v>
      </c>
      <c r="AT705" s="112">
        <f t="shared" si="310"/>
        <v>0</v>
      </c>
      <c r="AU705" s="112">
        <f t="shared" si="311"/>
        <v>0</v>
      </c>
      <c r="AV705" s="112">
        <f t="shared" si="312"/>
        <v>0</v>
      </c>
      <c r="AW705" s="112">
        <f t="shared" si="313"/>
        <v>0</v>
      </c>
      <c r="AX705" s="112">
        <f t="shared" si="314"/>
        <v>0</v>
      </c>
      <c r="AY705" s="112">
        <f t="shared" si="315"/>
        <v>0</v>
      </c>
      <c r="AZ705" s="112">
        <f t="shared" si="316"/>
        <v>2534.35</v>
      </c>
      <c r="BA705" s="112">
        <f t="shared" si="317"/>
        <v>98839.65</v>
      </c>
      <c r="BB705" s="112">
        <f t="shared" si="318"/>
        <v>104922.09</v>
      </c>
      <c r="BC705" s="112">
        <f t="shared" si="319"/>
        <v>110497.66</v>
      </c>
      <c r="BD705" s="112">
        <f t="shared" si="320"/>
        <v>115566.36</v>
      </c>
      <c r="BE705" s="112">
        <f t="shared" si="321"/>
        <v>120635.06</v>
      </c>
      <c r="BG705" s="112"/>
      <c r="BH705" s="184"/>
    </row>
    <row r="706" spans="1:60" x14ac:dyDescent="0.2">
      <c r="A706" t="s">
        <v>2025</v>
      </c>
      <c r="B706" t="s">
        <v>2038</v>
      </c>
      <c r="C706" s="2" t="s">
        <v>2212</v>
      </c>
      <c r="D706" s="2">
        <v>8886463692264</v>
      </c>
      <c r="E706" s="2" t="s">
        <v>2040</v>
      </c>
      <c r="F706" s="2" t="s">
        <v>2277</v>
      </c>
      <c r="G706" s="2" t="s">
        <v>475</v>
      </c>
      <c r="H706" s="2" t="s">
        <v>476</v>
      </c>
      <c r="I706" s="2" t="s">
        <v>1129</v>
      </c>
      <c r="J706" s="2" t="s">
        <v>3995</v>
      </c>
      <c r="K706" s="3">
        <v>250</v>
      </c>
      <c r="L706" s="25">
        <v>506.87</v>
      </c>
      <c r="M706" s="2" t="s">
        <v>2202</v>
      </c>
      <c r="N706" s="2" t="s">
        <v>28</v>
      </c>
      <c r="O706" s="3">
        <v>340</v>
      </c>
      <c r="P706" s="3">
        <v>0</v>
      </c>
      <c r="Q706" s="21">
        <f>SUMIF('On Orders'!$B:$B,$C706,'On Orders'!E:E)</f>
        <v>0</v>
      </c>
      <c r="R706" s="22">
        <f>SUMIF('On Orders'!$B:$B,$C706,'On Orders'!F:F)</f>
        <v>100</v>
      </c>
      <c r="S706" s="22">
        <f>SUMIF('On Orders'!$B:$B,$C706,'On Orders'!G:G)</f>
        <v>0</v>
      </c>
      <c r="T706" s="22">
        <f>SUMIF('On Orders'!$B:$B,$C706,'On Orders'!H:H)</f>
        <v>0</v>
      </c>
      <c r="U706" s="3">
        <f>IFERROR(VLOOKUP(B:B,'[1]SI vs ST'!$B:$P,15,0),0)</f>
        <v>0</v>
      </c>
      <c r="V706" s="3" cm="1">
        <f t="array" ref="V706:AA706">IFERROR(VLOOKUP(_xlfn.SINGLE(B:B),'[1]Pivot ST'!$D:$QP,{6,7,8,9,10,11},0),0)</f>
        <v>0</v>
      </c>
      <c r="W706" s="3">
        <v>0</v>
      </c>
      <c r="X706" s="3">
        <v>0</v>
      </c>
      <c r="Y706" s="3">
        <v>0</v>
      </c>
      <c r="Z706" s="3">
        <v>0</v>
      </c>
      <c r="AA706" s="3">
        <v>6</v>
      </c>
      <c r="AB706" s="3">
        <v>289</v>
      </c>
      <c r="AC706" s="3">
        <v>309</v>
      </c>
      <c r="AD706" s="3">
        <v>327</v>
      </c>
      <c r="AE706" s="3">
        <v>346</v>
      </c>
      <c r="AF706" s="3">
        <v>364</v>
      </c>
      <c r="AG706" s="31">
        <f t="shared" si="323"/>
        <v>184</v>
      </c>
      <c r="AH706" s="26">
        <f t="shared" si="324"/>
        <v>-105</v>
      </c>
      <c r="AI706" s="26">
        <f t="shared" si="325"/>
        <v>-309</v>
      </c>
      <c r="AJ706" s="26">
        <f t="shared" si="326"/>
        <v>-327</v>
      </c>
      <c r="AK706" s="26">
        <f t="shared" si="327"/>
        <v>-346</v>
      </c>
      <c r="AL706" s="26">
        <f t="shared" si="328"/>
        <v>-364</v>
      </c>
      <c r="AM706" s="30">
        <f t="shared" si="329"/>
        <v>0</v>
      </c>
      <c r="AN706" s="30">
        <f t="shared" si="330"/>
        <v>105</v>
      </c>
      <c r="AO706" s="30">
        <f t="shared" si="331"/>
        <v>309</v>
      </c>
      <c r="AP706" s="30">
        <f t="shared" si="332"/>
        <v>327</v>
      </c>
      <c r="AQ706" s="30">
        <f t="shared" si="333"/>
        <v>346</v>
      </c>
      <c r="AR706" s="30">
        <f t="shared" si="334"/>
        <v>364</v>
      </c>
      <c r="AS706" s="22">
        <f t="shared" si="322"/>
        <v>1451</v>
      </c>
      <c r="AT706" s="112">
        <f t="shared" si="310"/>
        <v>0</v>
      </c>
      <c r="AU706" s="112">
        <f t="shared" si="311"/>
        <v>0</v>
      </c>
      <c r="AV706" s="112">
        <f t="shared" si="312"/>
        <v>0</v>
      </c>
      <c r="AW706" s="112">
        <f t="shared" si="313"/>
        <v>0</v>
      </c>
      <c r="AX706" s="112">
        <f t="shared" si="314"/>
        <v>0</v>
      </c>
      <c r="AY706" s="112">
        <f t="shared" si="315"/>
        <v>0</v>
      </c>
      <c r="AZ706" s="112">
        <f t="shared" si="316"/>
        <v>3041.2200000000003</v>
      </c>
      <c r="BA706" s="112">
        <f t="shared" si="317"/>
        <v>146485.43</v>
      </c>
      <c r="BB706" s="112">
        <f t="shared" si="318"/>
        <v>156622.82999999999</v>
      </c>
      <c r="BC706" s="112">
        <f t="shared" si="319"/>
        <v>165746.49</v>
      </c>
      <c r="BD706" s="112">
        <f t="shared" si="320"/>
        <v>175377.02</v>
      </c>
      <c r="BE706" s="112">
        <f t="shared" si="321"/>
        <v>184500.68</v>
      </c>
      <c r="BG706" s="112"/>
      <c r="BH706" s="184"/>
    </row>
    <row r="707" spans="1:60" x14ac:dyDescent="0.2">
      <c r="A707" t="s">
        <v>2025</v>
      </c>
      <c r="B707" t="s">
        <v>2041</v>
      </c>
      <c r="C707" s="2" t="s">
        <v>2042</v>
      </c>
      <c r="D707" s="2">
        <v>8886463691342</v>
      </c>
      <c r="E707" s="2" t="s">
        <v>2043</v>
      </c>
      <c r="F707" s="2" t="s">
        <v>468</v>
      </c>
      <c r="G707" s="2" t="s">
        <v>469</v>
      </c>
      <c r="H707" s="2" t="s">
        <v>617</v>
      </c>
      <c r="I707" s="2" t="s">
        <v>1129</v>
      </c>
      <c r="J707" s="2" t="s">
        <v>3995</v>
      </c>
      <c r="K707" s="3">
        <v>250</v>
      </c>
      <c r="L707" s="25">
        <v>207.08</v>
      </c>
      <c r="M707" s="2" t="s">
        <v>2204</v>
      </c>
      <c r="N707" s="2" t="s">
        <v>28</v>
      </c>
      <c r="O707" s="3">
        <v>212</v>
      </c>
      <c r="P707" s="3">
        <v>14</v>
      </c>
      <c r="Q707" s="21">
        <f>SUMIF('On Orders'!$B:$B,$C707,'On Orders'!E:E)</f>
        <v>0</v>
      </c>
      <c r="R707" s="22">
        <f>SUMIF('On Orders'!$B:$B,$C707,'On Orders'!F:F)</f>
        <v>0</v>
      </c>
      <c r="S707" s="22">
        <f>SUMIF('On Orders'!$B:$B,$C707,'On Orders'!G:G)</f>
        <v>0</v>
      </c>
      <c r="T707" s="22">
        <f>SUMIF('On Orders'!$B:$B,$C707,'On Orders'!H:H)</f>
        <v>0</v>
      </c>
      <c r="U707" s="3">
        <f>IFERROR(VLOOKUP(B:B,'[1]SI vs ST'!$B:$P,15,0),0)</f>
        <v>0</v>
      </c>
      <c r="V707" s="3" cm="1">
        <f t="array" ref="V707:AA707">IFERROR(VLOOKUP(_xlfn.SINGLE(B:B),'[1]Pivot ST'!$D:$QP,{6,7,8,9,10,11},0),0)</f>
        <v>0</v>
      </c>
      <c r="W707" s="3">
        <v>0</v>
      </c>
      <c r="X707" s="3">
        <v>0</v>
      </c>
      <c r="Y707" s="3">
        <v>0</v>
      </c>
      <c r="Z707" s="3">
        <v>0</v>
      </c>
      <c r="AA707" s="3">
        <v>12</v>
      </c>
      <c r="AB707" s="3">
        <v>98</v>
      </c>
      <c r="AC707" s="3">
        <v>102</v>
      </c>
      <c r="AD707" s="3">
        <v>106</v>
      </c>
      <c r="AE707" s="3">
        <v>110</v>
      </c>
      <c r="AF707" s="3">
        <v>114</v>
      </c>
      <c r="AG707" s="31">
        <f t="shared" si="323"/>
        <v>-36</v>
      </c>
      <c r="AH707" s="26">
        <f t="shared" si="324"/>
        <v>-98</v>
      </c>
      <c r="AI707" s="26">
        <f t="shared" si="325"/>
        <v>-102</v>
      </c>
      <c r="AJ707" s="26">
        <f t="shared" si="326"/>
        <v>-106</v>
      </c>
      <c r="AK707" s="26">
        <f t="shared" si="327"/>
        <v>-110</v>
      </c>
      <c r="AL707" s="26">
        <f t="shared" si="328"/>
        <v>-114</v>
      </c>
      <c r="AM707" s="30">
        <f t="shared" si="329"/>
        <v>0</v>
      </c>
      <c r="AN707" s="30">
        <f t="shared" si="330"/>
        <v>0</v>
      </c>
      <c r="AO707" s="30">
        <f t="shared" si="331"/>
        <v>0</v>
      </c>
      <c r="AP707" s="30">
        <f t="shared" si="332"/>
        <v>0</v>
      </c>
      <c r="AQ707" s="30">
        <f t="shared" si="333"/>
        <v>0</v>
      </c>
      <c r="AR707" s="30">
        <f t="shared" si="334"/>
        <v>0</v>
      </c>
      <c r="AS707" s="22">
        <f t="shared" si="322"/>
        <v>0</v>
      </c>
      <c r="AT707" s="112">
        <f t="shared" si="310"/>
        <v>0</v>
      </c>
      <c r="AU707" s="112">
        <f t="shared" si="311"/>
        <v>0</v>
      </c>
      <c r="AV707" s="112">
        <f t="shared" si="312"/>
        <v>0</v>
      </c>
      <c r="AW707" s="112">
        <f t="shared" si="313"/>
        <v>0</v>
      </c>
      <c r="AX707" s="112">
        <f t="shared" si="314"/>
        <v>0</v>
      </c>
      <c r="AY707" s="112">
        <f t="shared" si="315"/>
        <v>0</v>
      </c>
      <c r="AZ707" s="112">
        <f t="shared" si="316"/>
        <v>2484.96</v>
      </c>
      <c r="BA707" s="112">
        <f t="shared" si="317"/>
        <v>20293.84</v>
      </c>
      <c r="BB707" s="112">
        <f t="shared" si="318"/>
        <v>21122.16</v>
      </c>
      <c r="BC707" s="112">
        <f t="shared" si="319"/>
        <v>21950.48</v>
      </c>
      <c r="BD707" s="112">
        <f t="shared" si="320"/>
        <v>22778.800000000003</v>
      </c>
      <c r="BE707" s="112">
        <f t="shared" si="321"/>
        <v>23607.120000000003</v>
      </c>
      <c r="BG707" s="112"/>
      <c r="BH707" s="184"/>
    </row>
    <row r="708" spans="1:60" x14ac:dyDescent="0.2">
      <c r="A708" t="s">
        <v>2025</v>
      </c>
      <c r="B708" t="s">
        <v>2044</v>
      </c>
      <c r="C708" s="2" t="s">
        <v>2045</v>
      </c>
      <c r="D708" s="2">
        <v>8886463691359</v>
      </c>
      <c r="E708" s="2" t="s">
        <v>2046</v>
      </c>
      <c r="F708" s="2" t="s">
        <v>468</v>
      </c>
      <c r="G708" s="2" t="s">
        <v>469</v>
      </c>
      <c r="H708" s="2" t="s">
        <v>617</v>
      </c>
      <c r="I708" s="2" t="s">
        <v>1129</v>
      </c>
      <c r="J708" s="2" t="s">
        <v>3995</v>
      </c>
      <c r="K708" s="3">
        <v>250</v>
      </c>
      <c r="L708" s="25">
        <v>207.08</v>
      </c>
      <c r="M708" s="2" t="s">
        <v>2204</v>
      </c>
      <c r="N708" s="2" t="s">
        <v>28</v>
      </c>
      <c r="O708" s="3">
        <v>154</v>
      </c>
      <c r="P708" s="3">
        <v>0</v>
      </c>
      <c r="Q708" s="21">
        <f>SUMIF('On Orders'!$B:$B,$C708,'On Orders'!E:E)</f>
        <v>0</v>
      </c>
      <c r="R708" s="22">
        <f>SUMIF('On Orders'!$B:$B,$C708,'On Orders'!F:F)</f>
        <v>0</v>
      </c>
      <c r="S708" s="22">
        <f>SUMIF('On Orders'!$B:$B,$C708,'On Orders'!G:G)</f>
        <v>0</v>
      </c>
      <c r="T708" s="22">
        <f>SUMIF('On Orders'!$B:$B,$C708,'On Orders'!H:H)</f>
        <v>0</v>
      </c>
      <c r="U708" s="3">
        <f>IFERROR(VLOOKUP(B:B,'[1]SI vs ST'!$B:$P,15,0),0)</f>
        <v>0</v>
      </c>
      <c r="V708" s="3" cm="1">
        <f t="array" ref="V708:AA708">IFERROR(VLOOKUP(_xlfn.SINGLE(B:B),'[1]Pivot ST'!$D:$QP,{6,7,8,9,10,11},0),0)</f>
        <v>0</v>
      </c>
      <c r="W708" s="3">
        <v>0</v>
      </c>
      <c r="X708" s="3">
        <v>0</v>
      </c>
      <c r="Y708" s="3">
        <v>0</v>
      </c>
      <c r="Z708" s="3">
        <v>0</v>
      </c>
      <c r="AA708" s="3">
        <v>5</v>
      </c>
      <c r="AB708" s="3">
        <v>98</v>
      </c>
      <c r="AC708" s="3">
        <v>99</v>
      </c>
      <c r="AD708" s="3">
        <v>102</v>
      </c>
      <c r="AE708" s="3">
        <v>104</v>
      </c>
      <c r="AF708" s="3">
        <v>107</v>
      </c>
      <c r="AG708" s="31">
        <f t="shared" si="323"/>
        <v>-101</v>
      </c>
      <c r="AH708" s="26">
        <f t="shared" si="324"/>
        <v>-98</v>
      </c>
      <c r="AI708" s="26">
        <f t="shared" si="325"/>
        <v>-99</v>
      </c>
      <c r="AJ708" s="26">
        <f t="shared" si="326"/>
        <v>-102</v>
      </c>
      <c r="AK708" s="26">
        <f t="shared" si="327"/>
        <v>-104</v>
      </c>
      <c r="AL708" s="26">
        <f t="shared" si="328"/>
        <v>-107</v>
      </c>
      <c r="AM708" s="30">
        <f t="shared" si="329"/>
        <v>0</v>
      </c>
      <c r="AN708" s="30">
        <f t="shared" si="330"/>
        <v>0</v>
      </c>
      <c r="AO708" s="30">
        <f t="shared" si="331"/>
        <v>0</v>
      </c>
      <c r="AP708" s="30">
        <f t="shared" si="332"/>
        <v>0</v>
      </c>
      <c r="AQ708" s="30">
        <f t="shared" si="333"/>
        <v>0</v>
      </c>
      <c r="AR708" s="30">
        <f t="shared" si="334"/>
        <v>0</v>
      </c>
      <c r="AS708" s="22">
        <f t="shared" si="322"/>
        <v>0</v>
      </c>
      <c r="AT708" s="112">
        <f t="shared" si="310"/>
        <v>0</v>
      </c>
      <c r="AU708" s="112">
        <f t="shared" si="311"/>
        <v>0</v>
      </c>
      <c r="AV708" s="112">
        <f t="shared" si="312"/>
        <v>0</v>
      </c>
      <c r="AW708" s="112">
        <f t="shared" si="313"/>
        <v>0</v>
      </c>
      <c r="AX708" s="112">
        <f t="shared" si="314"/>
        <v>0</v>
      </c>
      <c r="AY708" s="112">
        <f t="shared" si="315"/>
        <v>0</v>
      </c>
      <c r="AZ708" s="112">
        <f t="shared" si="316"/>
        <v>1035.4000000000001</v>
      </c>
      <c r="BA708" s="112">
        <f t="shared" si="317"/>
        <v>20293.84</v>
      </c>
      <c r="BB708" s="112">
        <f t="shared" si="318"/>
        <v>20500.920000000002</v>
      </c>
      <c r="BC708" s="112">
        <f t="shared" si="319"/>
        <v>21122.16</v>
      </c>
      <c r="BD708" s="112">
        <f t="shared" si="320"/>
        <v>21536.32</v>
      </c>
      <c r="BE708" s="112">
        <f t="shared" si="321"/>
        <v>22157.56</v>
      </c>
      <c r="BG708" s="112"/>
      <c r="BH708" s="184"/>
    </row>
    <row r="709" spans="1:60" x14ac:dyDescent="0.2">
      <c r="A709" t="s">
        <v>2025</v>
      </c>
      <c r="B709" t="s">
        <v>2047</v>
      </c>
      <c r="C709" s="2" t="s">
        <v>2048</v>
      </c>
      <c r="D709" s="2">
        <v>8886463696231</v>
      </c>
      <c r="E709" s="2" t="s">
        <v>2049</v>
      </c>
      <c r="F709" s="2" t="s">
        <v>60</v>
      </c>
      <c r="G709" s="2" t="s">
        <v>61</v>
      </c>
      <c r="H709" s="2" t="s">
        <v>62</v>
      </c>
      <c r="I709" s="2" t="s">
        <v>1129</v>
      </c>
      <c r="J709" s="2" t="s">
        <v>3995</v>
      </c>
      <c r="K709" s="3">
        <v>188</v>
      </c>
      <c r="L709" s="25">
        <v>402.94</v>
      </c>
      <c r="M709" s="2" t="s">
        <v>2204</v>
      </c>
      <c r="N709" s="2" t="s">
        <v>28</v>
      </c>
      <c r="O709" s="3">
        <v>102</v>
      </c>
      <c r="P709" s="3">
        <v>76</v>
      </c>
      <c r="Q709" s="21">
        <f>SUMIF('On Orders'!$B:$B,$C709,'On Orders'!E:E)</f>
        <v>0</v>
      </c>
      <c r="R709" s="22">
        <f>SUMIF('On Orders'!$B:$B,$C709,'On Orders'!F:F)</f>
        <v>0</v>
      </c>
      <c r="S709" s="22">
        <f>SUMIF('On Orders'!$B:$B,$C709,'On Orders'!G:G)</f>
        <v>0</v>
      </c>
      <c r="T709" s="22">
        <f>SUMIF('On Orders'!$B:$B,$C709,'On Orders'!H:H)</f>
        <v>0</v>
      </c>
      <c r="U709" s="3">
        <f>IFERROR(VLOOKUP(B:B,'[1]SI vs ST'!$B:$P,15,0),0)</f>
        <v>0</v>
      </c>
      <c r="V709" s="3" cm="1">
        <f t="array" ref="V709:AA709">IFERROR(VLOOKUP(_xlfn.SINGLE(B:B),'[1]Pivot ST'!$D:$QP,{6,7,8,9,10,11},0),0)</f>
        <v>0</v>
      </c>
      <c r="W709" s="3">
        <v>0</v>
      </c>
      <c r="X709" s="3">
        <v>0</v>
      </c>
      <c r="Y709" s="3">
        <v>0</v>
      </c>
      <c r="Z709" s="3">
        <v>0</v>
      </c>
      <c r="AA709" s="3">
        <v>4</v>
      </c>
      <c r="AB709" s="3">
        <v>48</v>
      </c>
      <c r="AC709" s="3">
        <v>0</v>
      </c>
      <c r="AD709" s="3">
        <v>0</v>
      </c>
      <c r="AE709" s="3">
        <v>0</v>
      </c>
      <c r="AF709" s="3">
        <v>0</v>
      </c>
      <c r="AG709" s="31">
        <f t="shared" si="323"/>
        <v>-14</v>
      </c>
      <c r="AH709" s="26">
        <f t="shared" si="324"/>
        <v>-48</v>
      </c>
      <c r="AI709" s="26">
        <f t="shared" si="325"/>
        <v>0</v>
      </c>
      <c r="AJ709" s="26">
        <f t="shared" si="326"/>
        <v>0</v>
      </c>
      <c r="AK709" s="26">
        <f t="shared" si="327"/>
        <v>0</v>
      </c>
      <c r="AL709" s="26">
        <f t="shared" si="328"/>
        <v>0</v>
      </c>
      <c r="AM709" s="30">
        <f t="shared" si="329"/>
        <v>0</v>
      </c>
      <c r="AN709" s="30">
        <f t="shared" si="330"/>
        <v>0</v>
      </c>
      <c r="AO709" s="30">
        <f t="shared" si="331"/>
        <v>0</v>
      </c>
      <c r="AP709" s="30">
        <f t="shared" si="332"/>
        <v>0</v>
      </c>
      <c r="AQ709" s="30">
        <f t="shared" si="333"/>
        <v>0</v>
      </c>
      <c r="AR709" s="30">
        <f t="shared" si="334"/>
        <v>0</v>
      </c>
      <c r="AS709" s="22">
        <f t="shared" si="322"/>
        <v>0</v>
      </c>
      <c r="AT709" s="112">
        <f t="shared" si="310"/>
        <v>0</v>
      </c>
      <c r="AU709" s="112">
        <f t="shared" si="311"/>
        <v>0</v>
      </c>
      <c r="AV709" s="112">
        <f t="shared" si="312"/>
        <v>0</v>
      </c>
      <c r="AW709" s="112">
        <f t="shared" si="313"/>
        <v>0</v>
      </c>
      <c r="AX709" s="112">
        <f t="shared" si="314"/>
        <v>0</v>
      </c>
      <c r="AY709" s="112">
        <f t="shared" si="315"/>
        <v>0</v>
      </c>
      <c r="AZ709" s="112">
        <f t="shared" si="316"/>
        <v>1611.76</v>
      </c>
      <c r="BA709" s="112">
        <f t="shared" si="317"/>
        <v>19341.12</v>
      </c>
      <c r="BB709" s="112">
        <f t="shared" si="318"/>
        <v>0</v>
      </c>
      <c r="BC709" s="112">
        <f t="shared" si="319"/>
        <v>0</v>
      </c>
      <c r="BD709" s="112">
        <f t="shared" si="320"/>
        <v>0</v>
      </c>
      <c r="BE709" s="112">
        <f t="shared" si="321"/>
        <v>0</v>
      </c>
      <c r="BG709" s="112"/>
      <c r="BH709" s="184"/>
    </row>
    <row r="710" spans="1:60" x14ac:dyDescent="0.2">
      <c r="A710" t="s">
        <v>2025</v>
      </c>
      <c r="B710" t="s">
        <v>2050</v>
      </c>
      <c r="C710" s="2" t="s">
        <v>2051</v>
      </c>
      <c r="D710" s="2">
        <v>8886463696224</v>
      </c>
      <c r="E710" s="2" t="s">
        <v>2052</v>
      </c>
      <c r="F710" s="2" t="s">
        <v>60</v>
      </c>
      <c r="G710" s="2" t="s">
        <v>61</v>
      </c>
      <c r="H710" s="2" t="s">
        <v>62</v>
      </c>
      <c r="I710" s="2" t="s">
        <v>1129</v>
      </c>
      <c r="J710" s="2" t="s">
        <v>3995</v>
      </c>
      <c r="K710" s="3">
        <v>188</v>
      </c>
      <c r="L710" s="25">
        <v>402.94</v>
      </c>
      <c r="M710" s="2" t="s">
        <v>2204</v>
      </c>
      <c r="N710" s="2" t="s">
        <v>28</v>
      </c>
      <c r="O710" s="3">
        <v>125</v>
      </c>
      <c r="P710" s="3">
        <v>0</v>
      </c>
      <c r="Q710" s="21">
        <f>SUMIF('On Orders'!$B:$B,$C710,'On Orders'!E:E)</f>
        <v>0</v>
      </c>
      <c r="R710" s="22">
        <f>SUMIF('On Orders'!$B:$B,$C710,'On Orders'!F:F)</f>
        <v>0</v>
      </c>
      <c r="S710" s="22">
        <f>SUMIF('On Orders'!$B:$B,$C710,'On Orders'!G:G)</f>
        <v>0</v>
      </c>
      <c r="T710" s="22">
        <f>SUMIF('On Orders'!$B:$B,$C710,'On Orders'!H:H)</f>
        <v>0</v>
      </c>
      <c r="U710" s="3">
        <f>IFERROR(VLOOKUP(B:B,'[1]SI vs ST'!$B:$P,15,0),0)</f>
        <v>0</v>
      </c>
      <c r="V710" s="3" cm="1">
        <f t="array" ref="V710:AA710">IFERROR(VLOOKUP(_xlfn.SINGLE(B:B),'[1]Pivot ST'!$D:$QP,{6,7,8,9,10,11},0),0)</f>
        <v>0</v>
      </c>
      <c r="W710" s="3">
        <v>0</v>
      </c>
      <c r="X710" s="3">
        <v>0</v>
      </c>
      <c r="Y710" s="3">
        <v>0</v>
      </c>
      <c r="Z710" s="3">
        <v>0</v>
      </c>
      <c r="AA710" s="3">
        <v>8</v>
      </c>
      <c r="AB710" s="3">
        <v>23</v>
      </c>
      <c r="AC710" s="3">
        <v>25</v>
      </c>
      <c r="AD710" s="3">
        <v>0</v>
      </c>
      <c r="AE710" s="3">
        <v>0</v>
      </c>
      <c r="AF710" s="3">
        <v>0</v>
      </c>
      <c r="AG710" s="31">
        <f t="shared" si="323"/>
        <v>-71</v>
      </c>
      <c r="AH710" s="26">
        <f t="shared" si="324"/>
        <v>-23</v>
      </c>
      <c r="AI710" s="26">
        <f t="shared" si="325"/>
        <v>-25</v>
      </c>
      <c r="AJ710" s="26">
        <f t="shared" si="326"/>
        <v>0</v>
      </c>
      <c r="AK710" s="26">
        <f t="shared" si="327"/>
        <v>0</v>
      </c>
      <c r="AL710" s="26">
        <f t="shared" si="328"/>
        <v>0</v>
      </c>
      <c r="AM710" s="30">
        <f t="shared" si="329"/>
        <v>0</v>
      </c>
      <c r="AN710" s="30">
        <f t="shared" si="330"/>
        <v>0</v>
      </c>
      <c r="AO710" s="30">
        <f t="shared" si="331"/>
        <v>0</v>
      </c>
      <c r="AP710" s="30">
        <f t="shared" si="332"/>
        <v>0</v>
      </c>
      <c r="AQ710" s="30">
        <f t="shared" si="333"/>
        <v>0</v>
      </c>
      <c r="AR710" s="30">
        <f t="shared" si="334"/>
        <v>0</v>
      </c>
      <c r="AS710" s="22">
        <f t="shared" si="322"/>
        <v>0</v>
      </c>
      <c r="AT710" s="112">
        <f t="shared" si="310"/>
        <v>0</v>
      </c>
      <c r="AU710" s="112">
        <f t="shared" si="311"/>
        <v>0</v>
      </c>
      <c r="AV710" s="112">
        <f t="shared" si="312"/>
        <v>0</v>
      </c>
      <c r="AW710" s="112">
        <f t="shared" si="313"/>
        <v>0</v>
      </c>
      <c r="AX710" s="112">
        <f t="shared" si="314"/>
        <v>0</v>
      </c>
      <c r="AY710" s="112">
        <f t="shared" si="315"/>
        <v>0</v>
      </c>
      <c r="AZ710" s="112">
        <f t="shared" si="316"/>
        <v>3223.52</v>
      </c>
      <c r="BA710" s="112">
        <f t="shared" si="317"/>
        <v>9267.6200000000008</v>
      </c>
      <c r="BB710" s="112">
        <f t="shared" si="318"/>
        <v>10073.5</v>
      </c>
      <c r="BC710" s="112">
        <f t="shared" si="319"/>
        <v>0</v>
      </c>
      <c r="BD710" s="112">
        <f t="shared" si="320"/>
        <v>0</v>
      </c>
      <c r="BE710" s="112">
        <f t="shared" si="321"/>
        <v>0</v>
      </c>
      <c r="BG710" s="112"/>
      <c r="BH710" s="184"/>
    </row>
    <row r="711" spans="1:60" x14ac:dyDescent="0.2">
      <c r="A711" t="s">
        <v>2025</v>
      </c>
      <c r="B711" t="s">
        <v>2053</v>
      </c>
      <c r="C711" s="2" t="s">
        <v>2054</v>
      </c>
      <c r="D711" s="2">
        <v>8886463694688</v>
      </c>
      <c r="E711" s="2" t="s">
        <v>2055</v>
      </c>
      <c r="F711" s="2" t="s">
        <v>60</v>
      </c>
      <c r="G711" s="2" t="s">
        <v>61</v>
      </c>
      <c r="H711" s="2" t="s">
        <v>62</v>
      </c>
      <c r="I711" s="2" t="s">
        <v>1129</v>
      </c>
      <c r="J711" s="2" t="s">
        <v>3995</v>
      </c>
      <c r="K711" s="3">
        <v>188</v>
      </c>
      <c r="L711" s="25">
        <v>554.24</v>
      </c>
      <c r="M711" s="2" t="s">
        <v>2204</v>
      </c>
      <c r="N711" s="2" t="s">
        <v>28</v>
      </c>
      <c r="O711" s="3">
        <v>50</v>
      </c>
      <c r="P711" s="3">
        <v>77</v>
      </c>
      <c r="Q711" s="21">
        <f>SUMIF('On Orders'!$B:$B,$C711,'On Orders'!E:E)</f>
        <v>0</v>
      </c>
      <c r="R711" s="22">
        <f>SUMIF('On Orders'!$B:$B,$C711,'On Orders'!F:F)</f>
        <v>0</v>
      </c>
      <c r="S711" s="22">
        <f>SUMIF('On Orders'!$B:$B,$C711,'On Orders'!G:G)</f>
        <v>0</v>
      </c>
      <c r="T711" s="22">
        <f>SUMIF('On Orders'!$B:$B,$C711,'On Orders'!H:H)</f>
        <v>0</v>
      </c>
      <c r="U711" s="3">
        <f>IFERROR(VLOOKUP(B:B,'[1]SI vs ST'!$B:$P,15,0),0)</f>
        <v>0</v>
      </c>
      <c r="V711" s="3" cm="1">
        <f t="array" ref="V711:AA711">IFERROR(VLOOKUP(_xlfn.SINGLE(B:B),'[1]Pivot ST'!$D:$QP,{6,7,8,9,10,11},0),0)</f>
        <v>0</v>
      </c>
      <c r="W711" s="3">
        <v>0</v>
      </c>
      <c r="X711" s="3">
        <v>0</v>
      </c>
      <c r="Y711" s="3">
        <v>0</v>
      </c>
      <c r="Z711" s="3">
        <v>0</v>
      </c>
      <c r="AA711" s="3">
        <v>4</v>
      </c>
      <c r="AB711" s="3">
        <v>28</v>
      </c>
      <c r="AC711" s="3">
        <v>0</v>
      </c>
      <c r="AD711" s="3">
        <v>0</v>
      </c>
      <c r="AE711" s="3">
        <v>0</v>
      </c>
      <c r="AF711" s="3">
        <v>0</v>
      </c>
      <c r="AG711" s="31">
        <f t="shared" si="323"/>
        <v>-65</v>
      </c>
      <c r="AH711" s="26">
        <f t="shared" si="324"/>
        <v>-28</v>
      </c>
      <c r="AI711" s="26">
        <f t="shared" si="325"/>
        <v>0</v>
      </c>
      <c r="AJ711" s="26">
        <f t="shared" si="326"/>
        <v>0</v>
      </c>
      <c r="AK711" s="26">
        <f t="shared" si="327"/>
        <v>0</v>
      </c>
      <c r="AL711" s="26">
        <f t="shared" si="328"/>
        <v>0</v>
      </c>
      <c r="AM711" s="30">
        <f t="shared" si="329"/>
        <v>0</v>
      </c>
      <c r="AN711" s="30">
        <f t="shared" si="330"/>
        <v>0</v>
      </c>
      <c r="AO711" s="30">
        <f t="shared" si="331"/>
        <v>0</v>
      </c>
      <c r="AP711" s="30">
        <f t="shared" si="332"/>
        <v>0</v>
      </c>
      <c r="AQ711" s="30">
        <f t="shared" si="333"/>
        <v>0</v>
      </c>
      <c r="AR711" s="30">
        <f t="shared" si="334"/>
        <v>0</v>
      </c>
      <c r="AS711" s="22">
        <f t="shared" si="322"/>
        <v>0</v>
      </c>
      <c r="AT711" s="112">
        <f t="shared" si="310"/>
        <v>0</v>
      </c>
      <c r="AU711" s="112">
        <f t="shared" si="311"/>
        <v>0</v>
      </c>
      <c r="AV711" s="112">
        <f t="shared" si="312"/>
        <v>0</v>
      </c>
      <c r="AW711" s="112">
        <f t="shared" si="313"/>
        <v>0</v>
      </c>
      <c r="AX711" s="112">
        <f t="shared" si="314"/>
        <v>0</v>
      </c>
      <c r="AY711" s="112">
        <f t="shared" si="315"/>
        <v>0</v>
      </c>
      <c r="AZ711" s="112">
        <f t="shared" si="316"/>
        <v>2216.96</v>
      </c>
      <c r="BA711" s="112">
        <f t="shared" si="317"/>
        <v>15518.720000000001</v>
      </c>
      <c r="BB711" s="112">
        <f t="shared" si="318"/>
        <v>0</v>
      </c>
      <c r="BC711" s="112">
        <f t="shared" si="319"/>
        <v>0</v>
      </c>
      <c r="BD711" s="112">
        <f t="shared" si="320"/>
        <v>0</v>
      </c>
      <c r="BE711" s="112">
        <f t="shared" si="321"/>
        <v>0</v>
      </c>
      <c r="BG711" s="112"/>
      <c r="BH711" s="184"/>
    </row>
    <row r="712" spans="1:60" x14ac:dyDescent="0.2">
      <c r="A712" t="s">
        <v>2025</v>
      </c>
      <c r="B712" t="s">
        <v>2056</v>
      </c>
      <c r="C712" s="2" t="s">
        <v>2057</v>
      </c>
      <c r="D712" s="2">
        <v>8886463696255</v>
      </c>
      <c r="E712" s="2" t="s">
        <v>2058</v>
      </c>
      <c r="F712" s="2" t="s">
        <v>60</v>
      </c>
      <c r="G712" s="2" t="s">
        <v>61</v>
      </c>
      <c r="H712" s="2" t="s">
        <v>74</v>
      </c>
      <c r="I712" s="2" t="s">
        <v>1129</v>
      </c>
      <c r="J712" s="2" t="s">
        <v>3995</v>
      </c>
      <c r="K712" s="3">
        <v>188</v>
      </c>
      <c r="L712" s="25">
        <v>402.94</v>
      </c>
      <c r="M712" s="2" t="s">
        <v>2204</v>
      </c>
      <c r="N712" s="2" t="s">
        <v>28</v>
      </c>
      <c r="O712" s="3">
        <v>99</v>
      </c>
      <c r="P712" s="3">
        <v>208</v>
      </c>
      <c r="Q712" s="21">
        <f>SUMIF('On Orders'!$B:$B,$C712,'On Orders'!E:E)</f>
        <v>0</v>
      </c>
      <c r="R712" s="22">
        <f>SUMIF('On Orders'!$B:$B,$C712,'On Orders'!F:F)</f>
        <v>0</v>
      </c>
      <c r="S712" s="22">
        <f>SUMIF('On Orders'!$B:$B,$C712,'On Orders'!G:G)</f>
        <v>0</v>
      </c>
      <c r="T712" s="22">
        <f>SUMIF('On Orders'!$B:$B,$C712,'On Orders'!H:H)</f>
        <v>0</v>
      </c>
      <c r="U712" s="3">
        <f>IFERROR(VLOOKUP(B:B,'[1]SI vs ST'!$B:$P,15,0),0)</f>
        <v>0</v>
      </c>
      <c r="V712" s="3" cm="1">
        <f t="array" ref="V712:AA712">IFERROR(VLOOKUP(_xlfn.SINGLE(B:B),'[1]Pivot ST'!$D:$QP,{6,7,8,9,10,11},0),0)</f>
        <v>0</v>
      </c>
      <c r="W712" s="3">
        <v>0</v>
      </c>
      <c r="X712" s="3">
        <v>0</v>
      </c>
      <c r="Y712" s="3">
        <v>0</v>
      </c>
      <c r="Z712" s="3">
        <v>0</v>
      </c>
      <c r="AA712" s="3">
        <v>11</v>
      </c>
      <c r="AB712" s="3">
        <v>328</v>
      </c>
      <c r="AC712" s="3">
        <v>0</v>
      </c>
      <c r="AD712" s="3">
        <v>0</v>
      </c>
      <c r="AE712" s="3">
        <v>0</v>
      </c>
      <c r="AF712" s="3">
        <v>0</v>
      </c>
      <c r="AG712" s="31">
        <f t="shared" si="323"/>
        <v>108</v>
      </c>
      <c r="AH712" s="26">
        <f t="shared" si="324"/>
        <v>-220</v>
      </c>
      <c r="AI712" s="26">
        <f t="shared" si="325"/>
        <v>0</v>
      </c>
      <c r="AJ712" s="26">
        <f t="shared" si="326"/>
        <v>0</v>
      </c>
      <c r="AK712" s="26">
        <f t="shared" si="327"/>
        <v>0</v>
      </c>
      <c r="AL712" s="26">
        <f t="shared" si="328"/>
        <v>0</v>
      </c>
      <c r="AM712" s="30">
        <f t="shared" si="329"/>
        <v>0</v>
      </c>
      <c r="AN712" s="30">
        <f t="shared" si="330"/>
        <v>0</v>
      </c>
      <c r="AO712" s="30">
        <f t="shared" si="331"/>
        <v>0</v>
      </c>
      <c r="AP712" s="30">
        <f t="shared" si="332"/>
        <v>0</v>
      </c>
      <c r="AQ712" s="30">
        <f t="shared" si="333"/>
        <v>0</v>
      </c>
      <c r="AR712" s="30">
        <f t="shared" si="334"/>
        <v>0</v>
      </c>
      <c r="AS712" s="22">
        <f t="shared" si="322"/>
        <v>0</v>
      </c>
      <c r="AT712" s="112">
        <f t="shared" si="310"/>
        <v>0</v>
      </c>
      <c r="AU712" s="112">
        <f t="shared" si="311"/>
        <v>0</v>
      </c>
      <c r="AV712" s="112">
        <f t="shared" si="312"/>
        <v>0</v>
      </c>
      <c r="AW712" s="112">
        <f t="shared" si="313"/>
        <v>0</v>
      </c>
      <c r="AX712" s="112">
        <f t="shared" si="314"/>
        <v>0</v>
      </c>
      <c r="AY712" s="112">
        <f t="shared" si="315"/>
        <v>0</v>
      </c>
      <c r="AZ712" s="112">
        <f t="shared" si="316"/>
        <v>4432.34</v>
      </c>
      <c r="BA712" s="112">
        <f t="shared" si="317"/>
        <v>132164.32</v>
      </c>
      <c r="BB712" s="112">
        <f t="shared" si="318"/>
        <v>0</v>
      </c>
      <c r="BC712" s="112">
        <f t="shared" si="319"/>
        <v>0</v>
      </c>
      <c r="BD712" s="112">
        <f t="shared" si="320"/>
        <v>0</v>
      </c>
      <c r="BE712" s="112">
        <f t="shared" si="321"/>
        <v>0</v>
      </c>
      <c r="BG712" s="112"/>
      <c r="BH712" s="184"/>
    </row>
    <row r="713" spans="1:60" x14ac:dyDescent="0.2">
      <c r="A713" t="s">
        <v>2025</v>
      </c>
      <c r="B713" t="s">
        <v>2059</v>
      </c>
      <c r="C713" s="2" t="s">
        <v>2060</v>
      </c>
      <c r="D713" s="2">
        <v>8886463696279</v>
      </c>
      <c r="E713" s="2" t="s">
        <v>2061</v>
      </c>
      <c r="F713" s="2" t="s">
        <v>60</v>
      </c>
      <c r="G713" s="2" t="s">
        <v>61</v>
      </c>
      <c r="H713" s="2" t="s">
        <v>74</v>
      </c>
      <c r="I713" s="2" t="s">
        <v>1129</v>
      </c>
      <c r="J713" s="2" t="s">
        <v>3995</v>
      </c>
      <c r="K713" s="3">
        <v>188</v>
      </c>
      <c r="L713" s="25">
        <v>402.94</v>
      </c>
      <c r="M713" s="2" t="s">
        <v>2204</v>
      </c>
      <c r="N713" s="2" t="s">
        <v>28</v>
      </c>
      <c r="O713" s="3">
        <v>126</v>
      </c>
      <c r="P713" s="3">
        <v>101</v>
      </c>
      <c r="Q713" s="21">
        <f>SUMIF('On Orders'!$B:$B,$C713,'On Orders'!E:E)</f>
        <v>0</v>
      </c>
      <c r="R713" s="22">
        <f>SUMIF('On Orders'!$B:$B,$C713,'On Orders'!F:F)</f>
        <v>0</v>
      </c>
      <c r="S713" s="22">
        <f>SUMIF('On Orders'!$B:$B,$C713,'On Orders'!G:G)</f>
        <v>0</v>
      </c>
      <c r="T713" s="22">
        <f>SUMIF('On Orders'!$B:$B,$C713,'On Orders'!H:H)</f>
        <v>0</v>
      </c>
      <c r="U713" s="3">
        <f>IFERROR(VLOOKUP(B:B,'[1]SI vs ST'!$B:$P,15,0),0)</f>
        <v>0</v>
      </c>
      <c r="V713" s="3" cm="1">
        <f t="array" ref="V713:AA713">IFERROR(VLOOKUP(_xlfn.SINGLE(B:B),'[1]Pivot ST'!$D:$QP,{6,7,8,9,10,11},0),0)</f>
        <v>0</v>
      </c>
      <c r="W713" s="3">
        <v>0</v>
      </c>
      <c r="X713" s="3">
        <v>0</v>
      </c>
      <c r="Y713" s="3">
        <v>0</v>
      </c>
      <c r="Z713" s="3">
        <v>0</v>
      </c>
      <c r="AA713" s="3">
        <v>3</v>
      </c>
      <c r="AB713" s="3">
        <v>189</v>
      </c>
      <c r="AC713" s="3">
        <v>0</v>
      </c>
      <c r="AD713" s="3">
        <v>0</v>
      </c>
      <c r="AE713" s="3">
        <v>0</v>
      </c>
      <c r="AF713" s="3">
        <v>0</v>
      </c>
      <c r="AG713" s="31">
        <f t="shared" si="323"/>
        <v>36</v>
      </c>
      <c r="AH713" s="26">
        <f t="shared" si="324"/>
        <v>-153</v>
      </c>
      <c r="AI713" s="26">
        <f t="shared" si="325"/>
        <v>0</v>
      </c>
      <c r="AJ713" s="26">
        <f t="shared" si="326"/>
        <v>0</v>
      </c>
      <c r="AK713" s="26">
        <f t="shared" si="327"/>
        <v>0</v>
      </c>
      <c r="AL713" s="26">
        <f t="shared" si="328"/>
        <v>0</v>
      </c>
      <c r="AM713" s="30">
        <f t="shared" si="329"/>
        <v>0</v>
      </c>
      <c r="AN713" s="30">
        <f t="shared" si="330"/>
        <v>0</v>
      </c>
      <c r="AO713" s="30">
        <f t="shared" si="331"/>
        <v>0</v>
      </c>
      <c r="AP713" s="30">
        <f t="shared" si="332"/>
        <v>0</v>
      </c>
      <c r="AQ713" s="30">
        <f t="shared" si="333"/>
        <v>0</v>
      </c>
      <c r="AR713" s="30">
        <f t="shared" si="334"/>
        <v>0</v>
      </c>
      <c r="AS713" s="22">
        <f t="shared" si="322"/>
        <v>0</v>
      </c>
      <c r="AT713" s="112">
        <f t="shared" ref="AT713:AT744" si="335">U713*$L:$L</f>
        <v>0</v>
      </c>
      <c r="AU713" s="112">
        <f t="shared" ref="AU713:AU744" si="336">V713*$L:$L</f>
        <v>0</v>
      </c>
      <c r="AV713" s="112">
        <f t="shared" ref="AV713:AV744" si="337">W713*$L:$L</f>
        <v>0</v>
      </c>
      <c r="AW713" s="112">
        <f t="shared" ref="AW713:AW744" si="338">X713*$L:$L</f>
        <v>0</v>
      </c>
      <c r="AX713" s="112">
        <f t="shared" ref="AX713:AX744" si="339">Y713*$L:$L</f>
        <v>0</v>
      </c>
      <c r="AY713" s="112">
        <f t="shared" ref="AY713:AY744" si="340">Z713*$L:$L</f>
        <v>0</v>
      </c>
      <c r="AZ713" s="112">
        <f t="shared" ref="AZ713:AZ744" si="341">AA713*$L:$L</f>
        <v>1208.82</v>
      </c>
      <c r="BA713" s="112">
        <f t="shared" ref="BA713:BA744" si="342">AB713*$L:$L</f>
        <v>76155.66</v>
      </c>
      <c r="BB713" s="112">
        <f t="shared" ref="BB713:BB744" si="343">AC713*$L:$L</f>
        <v>0</v>
      </c>
      <c r="BC713" s="112">
        <f t="shared" ref="BC713:BC744" si="344">AD713*$L:$L</f>
        <v>0</v>
      </c>
      <c r="BD713" s="112">
        <f t="shared" ref="BD713:BD744" si="345">AE713*$L:$L</f>
        <v>0</v>
      </c>
      <c r="BE713" s="112">
        <f t="shared" ref="BE713:BE744" si="346">AF713*$L:$L</f>
        <v>0</v>
      </c>
      <c r="BG713" s="112"/>
      <c r="BH713" s="184"/>
    </row>
    <row r="714" spans="1:60" x14ac:dyDescent="0.2">
      <c r="A714" t="s">
        <v>2025</v>
      </c>
      <c r="B714" t="s">
        <v>2062</v>
      </c>
      <c r="C714" s="2" t="s">
        <v>2063</v>
      </c>
      <c r="D714" s="2">
        <v>8886463694701</v>
      </c>
      <c r="E714" s="2" t="s">
        <v>2064</v>
      </c>
      <c r="F714" s="2" t="s">
        <v>60</v>
      </c>
      <c r="G714" s="2" t="s">
        <v>61</v>
      </c>
      <c r="H714" s="2" t="s">
        <v>74</v>
      </c>
      <c r="I714" s="2" t="s">
        <v>1129</v>
      </c>
      <c r="J714" s="2" t="s">
        <v>3995</v>
      </c>
      <c r="K714" s="3">
        <v>188</v>
      </c>
      <c r="L714" s="25">
        <v>554.24</v>
      </c>
      <c r="M714" s="2" t="s">
        <v>2204</v>
      </c>
      <c r="N714" s="2" t="s">
        <v>28</v>
      </c>
      <c r="O714" s="3">
        <v>158</v>
      </c>
      <c r="P714" s="3">
        <v>229</v>
      </c>
      <c r="Q714" s="21">
        <f>SUMIF('On Orders'!$B:$B,$C714,'On Orders'!E:E)</f>
        <v>0</v>
      </c>
      <c r="R714" s="22">
        <f>SUMIF('On Orders'!$B:$B,$C714,'On Orders'!F:F)</f>
        <v>0</v>
      </c>
      <c r="S714" s="22">
        <f>SUMIF('On Orders'!$B:$B,$C714,'On Orders'!G:G)</f>
        <v>0</v>
      </c>
      <c r="T714" s="22">
        <f>SUMIF('On Orders'!$B:$B,$C714,'On Orders'!H:H)</f>
        <v>0</v>
      </c>
      <c r="U714" s="3">
        <f>IFERROR(VLOOKUP(B:B,'[1]SI vs ST'!$B:$P,15,0),0)</f>
        <v>0</v>
      </c>
      <c r="V714" s="3" cm="1">
        <f t="array" ref="V714:AA714">IFERROR(VLOOKUP(_xlfn.SINGLE(B:B),'[1]Pivot ST'!$D:$QP,{6,7,8,9,10,11},0),0)</f>
        <v>0</v>
      </c>
      <c r="W714" s="3">
        <v>0</v>
      </c>
      <c r="X714" s="3">
        <v>0</v>
      </c>
      <c r="Y714" s="3">
        <v>0</v>
      </c>
      <c r="Z714" s="3">
        <v>0</v>
      </c>
      <c r="AA714" s="3">
        <v>7</v>
      </c>
      <c r="AB714" s="3">
        <v>181</v>
      </c>
      <c r="AC714" s="3">
        <v>0</v>
      </c>
      <c r="AD714" s="3">
        <v>0</v>
      </c>
      <c r="AE714" s="3">
        <v>0</v>
      </c>
      <c r="AF714" s="3">
        <v>0</v>
      </c>
      <c r="AG714" s="31">
        <f t="shared" si="323"/>
        <v>192</v>
      </c>
      <c r="AH714" s="26">
        <f t="shared" si="324"/>
        <v>11</v>
      </c>
      <c r="AI714" s="26">
        <f t="shared" si="325"/>
        <v>11</v>
      </c>
      <c r="AJ714" s="26">
        <f t="shared" si="326"/>
        <v>11</v>
      </c>
      <c r="AK714" s="26">
        <f t="shared" si="327"/>
        <v>11</v>
      </c>
      <c r="AL714" s="26">
        <f t="shared" si="328"/>
        <v>11</v>
      </c>
      <c r="AM714" s="30">
        <f t="shared" si="329"/>
        <v>0</v>
      </c>
      <c r="AN714" s="30">
        <f t="shared" si="330"/>
        <v>0</v>
      </c>
      <c r="AO714" s="30">
        <f t="shared" si="331"/>
        <v>0</v>
      </c>
      <c r="AP714" s="30">
        <f t="shared" si="332"/>
        <v>0</v>
      </c>
      <c r="AQ714" s="30">
        <f t="shared" si="333"/>
        <v>0</v>
      </c>
      <c r="AR714" s="30">
        <f t="shared" si="334"/>
        <v>0</v>
      </c>
      <c r="AS714" s="22">
        <f t="shared" si="322"/>
        <v>0</v>
      </c>
      <c r="AT714" s="112">
        <f t="shared" si="335"/>
        <v>0</v>
      </c>
      <c r="AU714" s="112">
        <f t="shared" si="336"/>
        <v>0</v>
      </c>
      <c r="AV714" s="112">
        <f t="shared" si="337"/>
        <v>0</v>
      </c>
      <c r="AW714" s="112">
        <f t="shared" si="338"/>
        <v>0</v>
      </c>
      <c r="AX714" s="112">
        <f t="shared" si="339"/>
        <v>0</v>
      </c>
      <c r="AY714" s="112">
        <f t="shared" si="340"/>
        <v>0</v>
      </c>
      <c r="AZ714" s="112">
        <f t="shared" si="341"/>
        <v>3879.6800000000003</v>
      </c>
      <c r="BA714" s="112">
        <f t="shared" si="342"/>
        <v>100317.44</v>
      </c>
      <c r="BB714" s="112">
        <f t="shared" si="343"/>
        <v>0</v>
      </c>
      <c r="BC714" s="112">
        <f t="shared" si="344"/>
        <v>0</v>
      </c>
      <c r="BD714" s="112">
        <f t="shared" si="345"/>
        <v>0</v>
      </c>
      <c r="BE714" s="112">
        <f t="shared" si="346"/>
        <v>0</v>
      </c>
      <c r="BG714" s="112"/>
      <c r="BH714" s="184"/>
    </row>
    <row r="715" spans="1:60" x14ac:dyDescent="0.2">
      <c r="A715" t="s">
        <v>56</v>
      </c>
      <c r="B715" t="s">
        <v>2065</v>
      </c>
      <c r="C715" s="2" t="s">
        <v>533</v>
      </c>
      <c r="D715" s="2" t="s">
        <v>2066</v>
      </c>
      <c r="E715" s="2" t="s">
        <v>534</v>
      </c>
      <c r="F715" s="2" t="s">
        <v>535</v>
      </c>
      <c r="G715" s="2" t="s">
        <v>536</v>
      </c>
      <c r="H715" s="2" t="s">
        <v>537</v>
      </c>
      <c r="I715" s="2" t="s">
        <v>1129</v>
      </c>
      <c r="J715" s="2" t="s">
        <v>3995</v>
      </c>
      <c r="K715" s="3">
        <v>150</v>
      </c>
      <c r="L715" s="25">
        <v>503.81</v>
      </c>
      <c r="M715" s="2" t="s">
        <v>2202</v>
      </c>
      <c r="N715" s="2" t="s">
        <v>393</v>
      </c>
      <c r="O715" s="3">
        <v>183</v>
      </c>
      <c r="P715" s="3">
        <v>0</v>
      </c>
      <c r="Q715" s="21">
        <f>SUMIF('On Orders'!$B:$B,$C715,'On Orders'!E:E)</f>
        <v>0</v>
      </c>
      <c r="R715" s="22">
        <f>SUMIF('On Orders'!$B:$B,$C715,'On Orders'!F:F)</f>
        <v>48</v>
      </c>
      <c r="S715" s="22">
        <f>SUMIF('On Orders'!$B:$B,$C715,'On Orders'!G:G)</f>
        <v>0</v>
      </c>
      <c r="T715" s="22">
        <f>SUMIF('On Orders'!$B:$B,$C715,'On Orders'!H:H)</f>
        <v>0</v>
      </c>
      <c r="U715" s="3">
        <f>IFERROR(VLOOKUP(B:B,'[1]SI vs ST'!$B:$P,15,0),0)</f>
        <v>0</v>
      </c>
      <c r="V715" s="3" cm="1">
        <f t="array" ref="V715:AA715">IFERROR(VLOOKUP(_xlfn.SINGLE(B:B),'[1]Pivot ST'!$D:$QP,{6,7,8,9,10,11},0),0)</f>
        <v>0</v>
      </c>
      <c r="W715" s="3">
        <v>0</v>
      </c>
      <c r="X715" s="3">
        <v>0</v>
      </c>
      <c r="Y715" s="3">
        <v>3</v>
      </c>
      <c r="Z715" s="3">
        <v>6</v>
      </c>
      <c r="AA715" s="3">
        <v>3</v>
      </c>
      <c r="AB715" s="3">
        <v>20</v>
      </c>
      <c r="AC715" s="3">
        <v>12</v>
      </c>
      <c r="AD715" s="3">
        <v>11</v>
      </c>
      <c r="AE715" s="3">
        <v>13</v>
      </c>
      <c r="AF715" s="3">
        <v>18</v>
      </c>
      <c r="AG715" s="31">
        <f t="shared" si="323"/>
        <v>78</v>
      </c>
      <c r="AH715" s="26">
        <f t="shared" si="324"/>
        <v>58</v>
      </c>
      <c r="AI715" s="26">
        <f t="shared" si="325"/>
        <v>46</v>
      </c>
      <c r="AJ715" s="26">
        <f t="shared" si="326"/>
        <v>35</v>
      </c>
      <c r="AK715" s="26">
        <f t="shared" si="327"/>
        <v>22</v>
      </c>
      <c r="AL715" s="26">
        <f t="shared" si="328"/>
        <v>4</v>
      </c>
      <c r="AM715" s="30">
        <f t="shared" si="329"/>
        <v>0</v>
      </c>
      <c r="AN715" s="30">
        <f t="shared" si="330"/>
        <v>0</v>
      </c>
      <c r="AO715" s="30">
        <f t="shared" si="331"/>
        <v>0</v>
      </c>
      <c r="AP715" s="30">
        <f t="shared" si="332"/>
        <v>0</v>
      </c>
      <c r="AQ715" s="30">
        <f t="shared" si="333"/>
        <v>0</v>
      </c>
      <c r="AR715" s="30">
        <f t="shared" si="334"/>
        <v>0</v>
      </c>
      <c r="AS715" s="22">
        <f t="shared" si="322"/>
        <v>0</v>
      </c>
      <c r="AT715" s="112">
        <f t="shared" si="335"/>
        <v>0</v>
      </c>
      <c r="AU715" s="112">
        <f t="shared" si="336"/>
        <v>0</v>
      </c>
      <c r="AV715" s="112">
        <f t="shared" si="337"/>
        <v>0</v>
      </c>
      <c r="AW715" s="112">
        <f t="shared" si="338"/>
        <v>0</v>
      </c>
      <c r="AX715" s="112">
        <f t="shared" si="339"/>
        <v>1511.43</v>
      </c>
      <c r="AY715" s="112">
        <f t="shared" si="340"/>
        <v>3022.86</v>
      </c>
      <c r="AZ715" s="112">
        <f t="shared" si="341"/>
        <v>1511.43</v>
      </c>
      <c r="BA715" s="112">
        <f t="shared" si="342"/>
        <v>10076.200000000001</v>
      </c>
      <c r="BB715" s="112">
        <f t="shared" si="343"/>
        <v>6045.72</v>
      </c>
      <c r="BC715" s="112">
        <f t="shared" si="344"/>
        <v>5541.91</v>
      </c>
      <c r="BD715" s="112">
        <f t="shared" si="345"/>
        <v>6549.53</v>
      </c>
      <c r="BE715" s="112">
        <f t="shared" si="346"/>
        <v>9068.58</v>
      </c>
      <c r="BG715" s="112"/>
      <c r="BH715" s="184"/>
    </row>
    <row r="716" spans="1:60" x14ac:dyDescent="0.2">
      <c r="A716" t="s">
        <v>56</v>
      </c>
      <c r="B716" t="s">
        <v>2067</v>
      </c>
      <c r="C716" s="2" t="s">
        <v>2068</v>
      </c>
      <c r="D716" s="2" t="s">
        <v>2069</v>
      </c>
      <c r="E716" s="2" t="s">
        <v>2070</v>
      </c>
      <c r="F716" s="2" t="s">
        <v>60</v>
      </c>
      <c r="G716" s="2" t="s">
        <v>391</v>
      </c>
      <c r="H716" s="2" t="s">
        <v>396</v>
      </c>
      <c r="I716" s="2" t="s">
        <v>1129</v>
      </c>
      <c r="J716" s="2" t="s">
        <v>3995</v>
      </c>
      <c r="K716" s="141">
        <v>350</v>
      </c>
      <c r="L716" s="25">
        <v>460.74568965517238</v>
      </c>
      <c r="M716" s="2" t="s">
        <v>393</v>
      </c>
      <c r="N716" s="2" t="s">
        <v>393</v>
      </c>
      <c r="O716" s="3">
        <v>0</v>
      </c>
      <c r="P716" s="3">
        <v>0</v>
      </c>
      <c r="Q716" s="21">
        <f>SUMIF('On Orders'!$B:$B,$C716,'On Orders'!E:E)</f>
        <v>0</v>
      </c>
      <c r="R716" s="22">
        <f>SUMIF('On Orders'!$B:$B,$C716,'On Orders'!F:F)</f>
        <v>600</v>
      </c>
      <c r="S716" s="22">
        <f>SUMIF('On Orders'!$B:$B,$C716,'On Orders'!G:G)</f>
        <v>0</v>
      </c>
      <c r="T716" s="22">
        <f>SUMIF('On Orders'!$B:$B,$C716,'On Orders'!H:H)</f>
        <v>0</v>
      </c>
      <c r="U716" s="3">
        <f>IFERROR(VLOOKUP(B:B,'[1]SI vs ST'!$B:$P,15,0),0)</f>
        <v>0</v>
      </c>
      <c r="V716" s="3" cm="1">
        <f t="array" ref="V716">IFERROR(VLOOKUP(_xlfn.SINGLE(B:B),'[1]Pivot ST'!$D:$QP,{6,7,8,9,10,11},0),0)</f>
        <v>0</v>
      </c>
      <c r="W716" s="3"/>
      <c r="X716" s="3"/>
      <c r="Y716" s="3"/>
      <c r="Z716" s="3"/>
      <c r="AA716" s="3"/>
      <c r="AB716" s="3">
        <v>0</v>
      </c>
      <c r="AC716" s="3">
        <v>75</v>
      </c>
      <c r="AD716" s="3">
        <v>75</v>
      </c>
      <c r="AE716" s="3">
        <v>75</v>
      </c>
      <c r="AF716" s="3">
        <v>75</v>
      </c>
      <c r="AG716" s="31">
        <f t="shared" si="323"/>
        <v>250</v>
      </c>
      <c r="AH716" s="26">
        <f t="shared" si="324"/>
        <v>250</v>
      </c>
      <c r="AI716" s="26">
        <f t="shared" si="325"/>
        <v>175</v>
      </c>
      <c r="AJ716" s="26">
        <f t="shared" si="326"/>
        <v>100</v>
      </c>
      <c r="AK716" s="26">
        <f t="shared" si="327"/>
        <v>25</v>
      </c>
      <c r="AL716" s="26">
        <f t="shared" si="328"/>
        <v>-50</v>
      </c>
      <c r="AM716" s="30">
        <f t="shared" si="329"/>
        <v>0</v>
      </c>
      <c r="AN716" s="30">
        <f t="shared" si="330"/>
        <v>0</v>
      </c>
      <c r="AO716" s="30">
        <f t="shared" si="331"/>
        <v>75</v>
      </c>
      <c r="AP716" s="30">
        <f t="shared" si="332"/>
        <v>75</v>
      </c>
      <c r="AQ716" s="30">
        <f t="shared" si="333"/>
        <v>75</v>
      </c>
      <c r="AR716" s="30">
        <f t="shared" si="334"/>
        <v>75</v>
      </c>
      <c r="AS716" s="22">
        <f t="shared" si="322"/>
        <v>300</v>
      </c>
      <c r="AT716" s="112">
        <f t="shared" si="335"/>
        <v>0</v>
      </c>
      <c r="AU716" s="112">
        <f t="shared" si="336"/>
        <v>0</v>
      </c>
      <c r="AV716" s="112">
        <f t="shared" si="337"/>
        <v>0</v>
      </c>
      <c r="AW716" s="112">
        <f t="shared" si="338"/>
        <v>0</v>
      </c>
      <c r="AX716" s="112">
        <f t="shared" si="339"/>
        <v>0</v>
      </c>
      <c r="AY716" s="112">
        <f t="shared" si="340"/>
        <v>0</v>
      </c>
      <c r="AZ716" s="112">
        <f t="shared" si="341"/>
        <v>0</v>
      </c>
      <c r="BA716" s="112">
        <f t="shared" si="342"/>
        <v>0</v>
      </c>
      <c r="BB716" s="112">
        <f t="shared" si="343"/>
        <v>34555.926724137928</v>
      </c>
      <c r="BC716" s="112">
        <f t="shared" si="344"/>
        <v>34555.926724137928</v>
      </c>
      <c r="BD716" s="112">
        <f t="shared" si="345"/>
        <v>34555.926724137928</v>
      </c>
      <c r="BE716" s="112">
        <f t="shared" si="346"/>
        <v>34555.926724137928</v>
      </c>
      <c r="BG716" s="112"/>
      <c r="BH716" s="184"/>
    </row>
    <row r="717" spans="1:60" x14ac:dyDescent="0.2">
      <c r="A717" t="s">
        <v>56</v>
      </c>
      <c r="B717" t="s">
        <v>2067</v>
      </c>
      <c r="C717" s="2" t="s">
        <v>397</v>
      </c>
      <c r="D717" s="2" t="s">
        <v>2069</v>
      </c>
      <c r="E717" s="2" t="s">
        <v>398</v>
      </c>
      <c r="F717" s="2" t="s">
        <v>60</v>
      </c>
      <c r="G717" s="2" t="s">
        <v>391</v>
      </c>
      <c r="H717" s="2" t="s">
        <v>396</v>
      </c>
      <c r="I717" s="2" t="s">
        <v>1129</v>
      </c>
      <c r="J717" s="2" t="s">
        <v>3995</v>
      </c>
      <c r="K717" s="141">
        <v>350</v>
      </c>
      <c r="L717" s="25">
        <v>460.74568965517238</v>
      </c>
      <c r="M717" s="2" t="s">
        <v>393</v>
      </c>
      <c r="N717" s="2" t="s">
        <v>393</v>
      </c>
      <c r="O717" s="3">
        <v>0</v>
      </c>
      <c r="P717" s="3">
        <v>0</v>
      </c>
      <c r="Q717" s="21">
        <f>SUMIF('On Orders'!$B:$B,$C717,'On Orders'!E:E)</f>
        <v>0</v>
      </c>
      <c r="R717" s="22">
        <f>SUMIF('On Orders'!$B:$B,$C717,'On Orders'!F:F)</f>
        <v>168</v>
      </c>
      <c r="S717" s="22">
        <f>SUMIF('On Orders'!$B:$B,$C717,'On Orders'!G:G)</f>
        <v>0</v>
      </c>
      <c r="T717" s="22">
        <f>SUMIF('On Orders'!$B:$B,$C717,'On Orders'!H:H)</f>
        <v>0</v>
      </c>
      <c r="U717" s="3">
        <f>IFERROR(VLOOKUP(B:B,'[1]SI vs ST'!$B:$P,15,0),0)</f>
        <v>0</v>
      </c>
      <c r="V717" s="3" cm="1">
        <f t="array" ref="V717">IFERROR(VLOOKUP(_xlfn.SINGLE(B:B),'[1]Pivot ST'!$D:$QP,{6,7,8,9,10,11},0),0)</f>
        <v>0</v>
      </c>
      <c r="W717" s="3"/>
      <c r="X717" s="3"/>
      <c r="Y717" s="3"/>
      <c r="Z717" s="3"/>
      <c r="AA717" s="3"/>
      <c r="AB717" s="3">
        <v>0</v>
      </c>
      <c r="AC717" s="3">
        <v>50</v>
      </c>
      <c r="AD717" s="3">
        <v>50</v>
      </c>
      <c r="AE717" s="3">
        <v>50</v>
      </c>
      <c r="AF717" s="3">
        <v>50</v>
      </c>
      <c r="AG717" s="31">
        <f t="shared" si="323"/>
        <v>-182</v>
      </c>
      <c r="AH717" s="26">
        <f t="shared" si="324"/>
        <v>0</v>
      </c>
      <c r="AI717" s="26">
        <f t="shared" si="325"/>
        <v>-50</v>
      </c>
      <c r="AJ717" s="26">
        <f t="shared" si="326"/>
        <v>-50</v>
      </c>
      <c r="AK717" s="26">
        <f t="shared" si="327"/>
        <v>-50</v>
      </c>
      <c r="AL717" s="26">
        <f t="shared" si="328"/>
        <v>-50</v>
      </c>
      <c r="AM717" s="30">
        <f t="shared" si="329"/>
        <v>0</v>
      </c>
      <c r="AN717" s="30">
        <f t="shared" si="330"/>
        <v>0</v>
      </c>
      <c r="AO717" s="30">
        <f t="shared" si="331"/>
        <v>50</v>
      </c>
      <c r="AP717" s="30">
        <f t="shared" si="332"/>
        <v>50</v>
      </c>
      <c r="AQ717" s="30">
        <f t="shared" si="333"/>
        <v>50</v>
      </c>
      <c r="AR717" s="30">
        <f t="shared" si="334"/>
        <v>50</v>
      </c>
      <c r="AS717" s="22">
        <f t="shared" si="322"/>
        <v>200</v>
      </c>
      <c r="AT717" s="112">
        <f t="shared" si="335"/>
        <v>0</v>
      </c>
      <c r="AU717" s="112">
        <f t="shared" si="336"/>
        <v>0</v>
      </c>
      <c r="AV717" s="112">
        <f t="shared" si="337"/>
        <v>0</v>
      </c>
      <c r="AW717" s="112">
        <f t="shared" si="338"/>
        <v>0</v>
      </c>
      <c r="AX717" s="112">
        <f t="shared" si="339"/>
        <v>0</v>
      </c>
      <c r="AY717" s="112">
        <f t="shared" si="340"/>
        <v>0</v>
      </c>
      <c r="AZ717" s="112">
        <f t="shared" si="341"/>
        <v>0</v>
      </c>
      <c r="BA717" s="112">
        <f t="shared" si="342"/>
        <v>0</v>
      </c>
      <c r="BB717" s="112">
        <f t="shared" si="343"/>
        <v>23037.28448275862</v>
      </c>
      <c r="BC717" s="112">
        <f t="shared" si="344"/>
        <v>23037.28448275862</v>
      </c>
      <c r="BD717" s="112">
        <f t="shared" si="345"/>
        <v>23037.28448275862</v>
      </c>
      <c r="BE717" s="112">
        <f t="shared" si="346"/>
        <v>23037.28448275862</v>
      </c>
      <c r="BG717" s="112"/>
      <c r="BH717" s="184"/>
    </row>
    <row r="718" spans="1:60" x14ac:dyDescent="0.2">
      <c r="A718" t="s">
        <v>335</v>
      </c>
      <c r="B718" t="s">
        <v>2067</v>
      </c>
      <c r="C718" s="159" t="s">
        <v>2072</v>
      </c>
      <c r="D718" s="2" t="s">
        <v>2069</v>
      </c>
      <c r="E718" s="2" t="s">
        <v>2073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2" t="s">
        <v>3995</v>
      </c>
      <c r="K718" s="141">
        <v>350</v>
      </c>
      <c r="L718" s="25">
        <v>460.74568965517238</v>
      </c>
      <c r="M718" s="2" t="s">
        <v>393</v>
      </c>
      <c r="N718" s="2" t="s">
        <v>393</v>
      </c>
      <c r="O718" s="3">
        <v>0</v>
      </c>
      <c r="P718" s="3">
        <v>0</v>
      </c>
      <c r="Q718" s="21">
        <f>SUMIF('On Orders'!$B:$B,$C718,'On Orders'!E:E)</f>
        <v>0</v>
      </c>
      <c r="R718" s="22">
        <f>SUMIF('On Orders'!$B:$B,$C718,'On Orders'!F:F)</f>
        <v>1056</v>
      </c>
      <c r="S718" s="22">
        <f>SUMIF('On Orders'!$B:$B,$C718,'On Orders'!G:G)</f>
        <v>0</v>
      </c>
      <c r="T718" s="22">
        <f>SUMIF('On Orders'!$B:$B,$C718,'On Orders'!H:H)</f>
        <v>0</v>
      </c>
      <c r="U718" s="3">
        <f>IFERROR(VLOOKUP(B:B,'[1]SI vs ST'!$B:$P,15,0),0)</f>
        <v>0</v>
      </c>
      <c r="V718" s="3" cm="1">
        <f t="array" ref="V718">IFERROR(VLOOKUP(_xlfn.SINGLE(B:B),'[1]Pivot ST'!$D:$QP,{6,7,8,9,10,11},0),0)</f>
        <v>0</v>
      </c>
      <c r="W718" s="3"/>
      <c r="X718" s="3"/>
      <c r="Y718" s="3"/>
      <c r="Z718" s="3"/>
      <c r="AA718" s="3"/>
      <c r="AB718" s="3">
        <v>0</v>
      </c>
      <c r="AC718" s="3">
        <v>84</v>
      </c>
      <c r="AD718" s="3">
        <v>60</v>
      </c>
      <c r="AE718" s="3">
        <v>40</v>
      </c>
      <c r="AF718" s="3">
        <v>28</v>
      </c>
      <c r="AG718" s="31">
        <f t="shared" si="323"/>
        <v>706</v>
      </c>
      <c r="AH718" s="26">
        <f t="shared" si="324"/>
        <v>706</v>
      </c>
      <c r="AI718" s="26">
        <f t="shared" si="325"/>
        <v>622</v>
      </c>
      <c r="AJ718" s="26">
        <f t="shared" si="326"/>
        <v>562</v>
      </c>
      <c r="AK718" s="26">
        <f t="shared" si="327"/>
        <v>522</v>
      </c>
      <c r="AL718" s="26">
        <f t="shared" si="328"/>
        <v>494</v>
      </c>
      <c r="AM718" s="30">
        <f t="shared" si="329"/>
        <v>0</v>
      </c>
      <c r="AN718" s="30">
        <f t="shared" si="330"/>
        <v>0</v>
      </c>
      <c r="AO718" s="30">
        <f t="shared" si="331"/>
        <v>84</v>
      </c>
      <c r="AP718" s="30">
        <f t="shared" si="332"/>
        <v>60</v>
      </c>
      <c r="AQ718" s="30">
        <f t="shared" si="333"/>
        <v>40</v>
      </c>
      <c r="AR718" s="30">
        <f t="shared" si="334"/>
        <v>28</v>
      </c>
      <c r="AS718" s="22">
        <f t="shared" si="322"/>
        <v>212</v>
      </c>
      <c r="AT718" s="112">
        <f t="shared" si="335"/>
        <v>0</v>
      </c>
      <c r="AU718" s="112">
        <f t="shared" si="336"/>
        <v>0</v>
      </c>
      <c r="AV718" s="112">
        <f t="shared" si="337"/>
        <v>0</v>
      </c>
      <c r="AW718" s="112">
        <f t="shared" si="338"/>
        <v>0</v>
      </c>
      <c r="AX718" s="112">
        <f t="shared" si="339"/>
        <v>0</v>
      </c>
      <c r="AY718" s="112">
        <f t="shared" si="340"/>
        <v>0</v>
      </c>
      <c r="AZ718" s="112">
        <f t="shared" si="341"/>
        <v>0</v>
      </c>
      <c r="BA718" s="112">
        <f t="shared" si="342"/>
        <v>0</v>
      </c>
      <c r="BB718" s="112">
        <f t="shared" si="343"/>
        <v>38702.637931034478</v>
      </c>
      <c r="BC718" s="112">
        <f t="shared" si="344"/>
        <v>27644.741379310344</v>
      </c>
      <c r="BD718" s="112">
        <f t="shared" si="345"/>
        <v>18429.827586206895</v>
      </c>
      <c r="BE718" s="112">
        <f t="shared" si="346"/>
        <v>12900.879310344826</v>
      </c>
      <c r="BG718" s="112"/>
      <c r="BH718" s="184"/>
    </row>
    <row r="719" spans="1:60" x14ac:dyDescent="0.2">
      <c r="A719" t="s">
        <v>335</v>
      </c>
      <c r="B719" t="s">
        <v>2067</v>
      </c>
      <c r="C719" s="159" t="s">
        <v>2074</v>
      </c>
      <c r="D719" s="2" t="s">
        <v>2069</v>
      </c>
      <c r="E719" s="2" t="s">
        <v>2075</v>
      </c>
      <c r="F719" s="2" t="s">
        <v>60</v>
      </c>
      <c r="G719" s="2" t="s">
        <v>391</v>
      </c>
      <c r="H719" s="2" t="s">
        <v>396</v>
      </c>
      <c r="I719" s="2" t="s">
        <v>1129</v>
      </c>
      <c r="J719" s="2" t="s">
        <v>3995</v>
      </c>
      <c r="K719" s="141">
        <v>350</v>
      </c>
      <c r="L719" s="25">
        <v>460.74568965517238</v>
      </c>
      <c r="M719" s="2" t="s">
        <v>393</v>
      </c>
      <c r="N719" s="2" t="s">
        <v>393</v>
      </c>
      <c r="O719" s="3">
        <v>0</v>
      </c>
      <c r="P719" s="3">
        <v>0</v>
      </c>
      <c r="Q719" s="21">
        <f>SUMIF('On Orders'!$B:$B,$C719,'On Orders'!E:E)</f>
        <v>0</v>
      </c>
      <c r="R719" s="22">
        <f>SUMIF('On Orders'!$B:$B,$C719,'On Orders'!F:F)</f>
        <v>360</v>
      </c>
      <c r="S719" s="22">
        <f>SUMIF('On Orders'!$B:$B,$C719,'On Orders'!G:G)</f>
        <v>0</v>
      </c>
      <c r="T719" s="22">
        <f>SUMIF('On Orders'!$B:$B,$C719,'On Orders'!H:H)</f>
        <v>0</v>
      </c>
      <c r="U719" s="3">
        <f>IFERROR(VLOOKUP(B:B,'[1]SI vs ST'!$B:$P,15,0),0)</f>
        <v>0</v>
      </c>
      <c r="V719" s="3" cm="1">
        <f t="array" ref="V719">IFERROR(VLOOKUP(_xlfn.SINGLE(B:B),'[1]Pivot ST'!$D:$QP,{6,7,8,9,10,11},0),0)</f>
        <v>0</v>
      </c>
      <c r="W719" s="3"/>
      <c r="X719" s="3"/>
      <c r="Y719" s="3"/>
      <c r="Z719" s="3"/>
      <c r="AA719" s="3"/>
      <c r="AB719" s="3">
        <v>0</v>
      </c>
      <c r="AC719" s="3">
        <v>84</v>
      </c>
      <c r="AD719" s="3">
        <v>60</v>
      </c>
      <c r="AE719" s="3">
        <v>40</v>
      </c>
      <c r="AF719" s="3">
        <v>28</v>
      </c>
      <c r="AG719" s="31">
        <f t="shared" si="323"/>
        <v>10</v>
      </c>
      <c r="AH719" s="26">
        <f t="shared" si="324"/>
        <v>10</v>
      </c>
      <c r="AI719" s="26">
        <f t="shared" si="325"/>
        <v>-74</v>
      </c>
      <c r="AJ719" s="26">
        <f t="shared" si="326"/>
        <v>-60</v>
      </c>
      <c r="AK719" s="26">
        <f t="shared" si="327"/>
        <v>-40</v>
      </c>
      <c r="AL719" s="26">
        <f t="shared" si="328"/>
        <v>-28</v>
      </c>
      <c r="AM719" s="30">
        <f t="shared" si="329"/>
        <v>0</v>
      </c>
      <c r="AN719" s="30">
        <f t="shared" si="330"/>
        <v>0</v>
      </c>
      <c r="AO719" s="30">
        <f t="shared" si="331"/>
        <v>84</v>
      </c>
      <c r="AP719" s="30">
        <f t="shared" si="332"/>
        <v>60</v>
      </c>
      <c r="AQ719" s="30">
        <f t="shared" si="333"/>
        <v>40</v>
      </c>
      <c r="AR719" s="30">
        <f t="shared" si="334"/>
        <v>28</v>
      </c>
      <c r="AS719" s="22">
        <f t="shared" si="322"/>
        <v>212</v>
      </c>
      <c r="AT719" s="112">
        <f t="shared" si="335"/>
        <v>0</v>
      </c>
      <c r="AU719" s="112">
        <f t="shared" si="336"/>
        <v>0</v>
      </c>
      <c r="AV719" s="112">
        <f t="shared" si="337"/>
        <v>0</v>
      </c>
      <c r="AW719" s="112">
        <f t="shared" si="338"/>
        <v>0</v>
      </c>
      <c r="AX719" s="112">
        <f t="shared" si="339"/>
        <v>0</v>
      </c>
      <c r="AY719" s="112">
        <f t="shared" si="340"/>
        <v>0</v>
      </c>
      <c r="AZ719" s="112">
        <f t="shared" si="341"/>
        <v>0</v>
      </c>
      <c r="BA719" s="112">
        <f t="shared" si="342"/>
        <v>0</v>
      </c>
      <c r="BB719" s="112">
        <f t="shared" si="343"/>
        <v>38702.637931034478</v>
      </c>
      <c r="BC719" s="112">
        <f t="shared" si="344"/>
        <v>27644.741379310344</v>
      </c>
      <c r="BD719" s="112">
        <f t="shared" si="345"/>
        <v>18429.827586206895</v>
      </c>
      <c r="BE719" s="112">
        <f t="shared" si="346"/>
        <v>12900.879310344826</v>
      </c>
      <c r="BG719" s="112"/>
      <c r="BH719" s="184"/>
    </row>
    <row r="720" spans="1:60" x14ac:dyDescent="0.2">
      <c r="A720" t="s">
        <v>335</v>
      </c>
      <c r="B720" t="s">
        <v>2067</v>
      </c>
      <c r="C720" s="159" t="s">
        <v>2076</v>
      </c>
      <c r="D720" s="2" t="s">
        <v>2069</v>
      </c>
      <c r="E720" s="2" t="s">
        <v>2077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2" t="s">
        <v>3995</v>
      </c>
      <c r="K720" s="141">
        <v>350</v>
      </c>
      <c r="L720" s="25">
        <v>460.74568965517238</v>
      </c>
      <c r="M720" s="2" t="s">
        <v>393</v>
      </c>
      <c r="N720" s="2" t="s">
        <v>393</v>
      </c>
      <c r="O720" s="3">
        <v>0</v>
      </c>
      <c r="P720" s="3">
        <v>0</v>
      </c>
      <c r="Q720" s="21">
        <f>SUMIF('On Orders'!$B:$B,$C720,'On Orders'!E:E)</f>
        <v>0</v>
      </c>
      <c r="R720" s="22">
        <f>SUMIF('On Orders'!$B:$B,$C720,'On Orders'!F:F)</f>
        <v>168</v>
      </c>
      <c r="S720" s="22">
        <f>SUMIF('On Orders'!$B:$B,$C720,'On Orders'!G:G)</f>
        <v>0</v>
      </c>
      <c r="T720" s="22">
        <f>SUMIF('On Orders'!$B:$B,$C720,'On Orders'!H:H)</f>
        <v>0</v>
      </c>
      <c r="U720" s="3">
        <f>IFERROR(VLOOKUP(B:B,'[1]SI vs ST'!$B:$P,15,0),0)</f>
        <v>0</v>
      </c>
      <c r="V720" s="3" cm="1">
        <f t="array" ref="V720">IFERROR(VLOOKUP(_xlfn.SINGLE(B:B),'[1]Pivot ST'!$D:$QP,{6,7,8,9,10,11},0),0)</f>
        <v>0</v>
      </c>
      <c r="W720" s="3"/>
      <c r="X720" s="3"/>
      <c r="Y720" s="3"/>
      <c r="Z720" s="3"/>
      <c r="AA720" s="3"/>
      <c r="AB720" s="3">
        <v>0</v>
      </c>
      <c r="AC720" s="3">
        <v>42</v>
      </c>
      <c r="AD720" s="3">
        <v>30</v>
      </c>
      <c r="AE720" s="3">
        <v>20</v>
      </c>
      <c r="AF720" s="3">
        <v>14</v>
      </c>
      <c r="AG720" s="31">
        <f t="shared" si="323"/>
        <v>-182</v>
      </c>
      <c r="AH720" s="26">
        <f t="shared" si="324"/>
        <v>0</v>
      </c>
      <c r="AI720" s="26">
        <f t="shared" si="325"/>
        <v>-42</v>
      </c>
      <c r="AJ720" s="26">
        <f t="shared" si="326"/>
        <v>-30</v>
      </c>
      <c r="AK720" s="26">
        <f t="shared" si="327"/>
        <v>-20</v>
      </c>
      <c r="AL720" s="26">
        <f t="shared" si="328"/>
        <v>-14</v>
      </c>
      <c r="AM720" s="30">
        <f t="shared" si="329"/>
        <v>0</v>
      </c>
      <c r="AN720" s="30">
        <f t="shared" si="330"/>
        <v>0</v>
      </c>
      <c r="AO720" s="30">
        <f t="shared" si="331"/>
        <v>42</v>
      </c>
      <c r="AP720" s="30">
        <f t="shared" si="332"/>
        <v>30</v>
      </c>
      <c r="AQ720" s="30">
        <f t="shared" si="333"/>
        <v>20</v>
      </c>
      <c r="AR720" s="30">
        <f t="shared" si="334"/>
        <v>14</v>
      </c>
      <c r="AS720" s="22">
        <f t="shared" si="322"/>
        <v>106</v>
      </c>
      <c r="AT720" s="112">
        <f t="shared" si="335"/>
        <v>0</v>
      </c>
      <c r="AU720" s="112">
        <f t="shared" si="336"/>
        <v>0</v>
      </c>
      <c r="AV720" s="112">
        <f t="shared" si="337"/>
        <v>0</v>
      </c>
      <c r="AW720" s="112">
        <f t="shared" si="338"/>
        <v>0</v>
      </c>
      <c r="AX720" s="112">
        <f t="shared" si="339"/>
        <v>0</v>
      </c>
      <c r="AY720" s="112">
        <f t="shared" si="340"/>
        <v>0</v>
      </c>
      <c r="AZ720" s="112">
        <f t="shared" si="341"/>
        <v>0</v>
      </c>
      <c r="BA720" s="112">
        <f t="shared" si="342"/>
        <v>0</v>
      </c>
      <c r="BB720" s="112">
        <f t="shared" si="343"/>
        <v>19351.318965517239</v>
      </c>
      <c r="BC720" s="112">
        <f t="shared" si="344"/>
        <v>13822.370689655172</v>
      </c>
      <c r="BD720" s="112">
        <f t="shared" si="345"/>
        <v>9214.9137931034475</v>
      </c>
      <c r="BE720" s="112">
        <f t="shared" si="346"/>
        <v>6450.439655172413</v>
      </c>
      <c r="BG720" s="112"/>
      <c r="BH720" s="184"/>
    </row>
    <row r="721" spans="1:60" x14ac:dyDescent="0.2">
      <c r="A721" t="s">
        <v>335</v>
      </c>
      <c r="B721" t="s">
        <v>2067</v>
      </c>
      <c r="C721" s="2" t="s">
        <v>2078</v>
      </c>
      <c r="D721" s="2" t="s">
        <v>2069</v>
      </c>
      <c r="E721" s="2" t="s">
        <v>2079</v>
      </c>
      <c r="F721" s="2" t="s">
        <v>60</v>
      </c>
      <c r="G721" s="2" t="s">
        <v>391</v>
      </c>
      <c r="H721" s="2" t="s">
        <v>396</v>
      </c>
      <c r="I721" s="2" t="s">
        <v>1129</v>
      </c>
      <c r="J721" s="2" t="s">
        <v>3995</v>
      </c>
      <c r="K721" s="141">
        <v>350</v>
      </c>
      <c r="L721" s="25">
        <v>460.74568965517238</v>
      </c>
      <c r="M721" s="2" t="s">
        <v>393</v>
      </c>
      <c r="N721" s="2" t="s">
        <v>393</v>
      </c>
      <c r="O721" s="3">
        <v>0</v>
      </c>
      <c r="P721" s="3">
        <v>0</v>
      </c>
      <c r="Q721" s="21">
        <f>SUMIF('On Orders'!$B:$B,$C721,'On Orders'!E:E)</f>
        <v>0</v>
      </c>
      <c r="R721" s="22">
        <f>SUMIF('On Orders'!$B:$B,$C721,'On Orders'!F:F)</f>
        <v>168</v>
      </c>
      <c r="S721" s="22">
        <f>SUMIF('On Orders'!$B:$B,$C721,'On Orders'!G:G)</f>
        <v>0</v>
      </c>
      <c r="T721" s="22">
        <f>SUMIF('On Orders'!$B:$B,$C721,'On Orders'!H:H)</f>
        <v>0</v>
      </c>
      <c r="U721" s="3">
        <f>IFERROR(VLOOKUP(B:B,'[1]SI vs ST'!$B:$P,15,0),0)</f>
        <v>0</v>
      </c>
      <c r="V721" s="3" cm="1">
        <f t="array" ref="V721">IFERROR(VLOOKUP(_xlfn.SINGLE(B:B),'[1]Pivot ST'!$D:$QP,{6,7,8,9,10,11},0),0)</f>
        <v>0</v>
      </c>
      <c r="W721" s="3"/>
      <c r="X721" s="3"/>
      <c r="Y721" s="3"/>
      <c r="Z721" s="3"/>
      <c r="AA721" s="3"/>
      <c r="AB721" s="3">
        <v>0</v>
      </c>
      <c r="AC721" s="3">
        <v>60</v>
      </c>
      <c r="AD721" s="3">
        <v>60</v>
      </c>
      <c r="AE721" s="3">
        <v>60</v>
      </c>
      <c r="AF721" s="3">
        <v>60</v>
      </c>
      <c r="AG721" s="31">
        <f t="shared" si="323"/>
        <v>-182</v>
      </c>
      <c r="AH721" s="26">
        <f t="shared" si="324"/>
        <v>0</v>
      </c>
      <c r="AI721" s="26">
        <f t="shared" si="325"/>
        <v>-60</v>
      </c>
      <c r="AJ721" s="26">
        <f t="shared" si="326"/>
        <v>-60</v>
      </c>
      <c r="AK721" s="26">
        <f t="shared" si="327"/>
        <v>-60</v>
      </c>
      <c r="AL721" s="26">
        <f t="shared" si="328"/>
        <v>-60</v>
      </c>
      <c r="AM721" s="30">
        <f t="shared" si="329"/>
        <v>0</v>
      </c>
      <c r="AN721" s="30">
        <f t="shared" si="330"/>
        <v>0</v>
      </c>
      <c r="AO721" s="30">
        <f t="shared" si="331"/>
        <v>60</v>
      </c>
      <c r="AP721" s="30">
        <f t="shared" si="332"/>
        <v>60</v>
      </c>
      <c r="AQ721" s="30">
        <f t="shared" si="333"/>
        <v>60</v>
      </c>
      <c r="AR721" s="30">
        <f t="shared" si="334"/>
        <v>60</v>
      </c>
      <c r="AS721" s="22">
        <f t="shared" si="322"/>
        <v>240</v>
      </c>
      <c r="AT721" s="112">
        <f t="shared" si="335"/>
        <v>0</v>
      </c>
      <c r="AU721" s="112">
        <f t="shared" si="336"/>
        <v>0</v>
      </c>
      <c r="AV721" s="112">
        <f t="shared" si="337"/>
        <v>0</v>
      </c>
      <c r="AW721" s="112">
        <f t="shared" si="338"/>
        <v>0</v>
      </c>
      <c r="AX721" s="112">
        <f t="shared" si="339"/>
        <v>0</v>
      </c>
      <c r="AY721" s="112">
        <f t="shared" si="340"/>
        <v>0</v>
      </c>
      <c r="AZ721" s="112">
        <f t="shared" si="341"/>
        <v>0</v>
      </c>
      <c r="BA721" s="112">
        <f t="shared" si="342"/>
        <v>0</v>
      </c>
      <c r="BB721" s="112">
        <f t="shared" si="343"/>
        <v>27644.741379310344</v>
      </c>
      <c r="BC721" s="112">
        <f t="shared" si="344"/>
        <v>27644.741379310344</v>
      </c>
      <c r="BD721" s="112">
        <f t="shared" si="345"/>
        <v>27644.741379310344</v>
      </c>
      <c r="BE721" s="112">
        <f t="shared" si="346"/>
        <v>27644.741379310344</v>
      </c>
      <c r="BG721" s="112"/>
      <c r="BH721" s="184"/>
    </row>
    <row r="722" spans="1:60" x14ac:dyDescent="0.2">
      <c r="A722" t="s">
        <v>104</v>
      </c>
      <c r="B722" t="s">
        <v>2067</v>
      </c>
      <c r="C722" s="2" t="s">
        <v>458</v>
      </c>
      <c r="D722" s="2">
        <v>855848009254</v>
      </c>
      <c r="E722" s="2" t="s">
        <v>459</v>
      </c>
      <c r="F722" s="2" t="s">
        <v>60</v>
      </c>
      <c r="G722" s="2" t="s">
        <v>391</v>
      </c>
      <c r="H722" s="2" t="s">
        <v>396</v>
      </c>
      <c r="I722" s="2" t="s">
        <v>1129</v>
      </c>
      <c r="J722" s="2" t="s">
        <v>3995</v>
      </c>
      <c r="K722" s="3">
        <v>350</v>
      </c>
      <c r="L722" s="25">
        <v>460.74568965517238</v>
      </c>
      <c r="M722" s="2" t="s">
        <v>393</v>
      </c>
      <c r="N722" s="2" t="s">
        <v>393</v>
      </c>
      <c r="O722" s="3">
        <v>0</v>
      </c>
      <c r="P722" s="3">
        <v>0</v>
      </c>
      <c r="Q722" s="21">
        <f>SUMIF('On Orders'!$B:$B,$C722,'On Orders'!E:E)</f>
        <v>0</v>
      </c>
      <c r="R722" s="22">
        <f>SUMIF('On Orders'!$B:$B,$C722,'On Orders'!F:F)</f>
        <v>0</v>
      </c>
      <c r="S722" s="22">
        <f>SUMIF('On Orders'!$B:$B,$C722,'On Orders'!G:G)</f>
        <v>0</v>
      </c>
      <c r="T722" s="22">
        <f>SUMIF('On Orders'!$B:$B,$C722,'On Orders'!H:H)</f>
        <v>0</v>
      </c>
      <c r="U722" s="3">
        <f>IFERROR(VLOOKUP(B:B,'[1]SI vs ST'!$B:$P,15,0),0)</f>
        <v>0</v>
      </c>
      <c r="V722" s="3" cm="1">
        <f t="array" ref="V722">IFERROR(VLOOKUP(_xlfn.SINGLE(B:B),'[1]Pivot ST'!$D:$QP,{6,7,8,9,10,11},0),0)</f>
        <v>0</v>
      </c>
      <c r="W722" s="3"/>
      <c r="X722" s="3"/>
      <c r="Y722" s="3"/>
      <c r="Z722" s="3"/>
      <c r="AA722" s="3"/>
      <c r="AB722" s="3">
        <v>0</v>
      </c>
      <c r="AC722" s="3">
        <v>35</v>
      </c>
      <c r="AD722" s="3">
        <v>50</v>
      </c>
      <c r="AE722" s="3">
        <v>50</v>
      </c>
      <c r="AF722" s="3">
        <v>50</v>
      </c>
      <c r="AG722" s="31">
        <f t="shared" si="323"/>
        <v>-350</v>
      </c>
      <c r="AH722" s="26">
        <f t="shared" si="324"/>
        <v>0</v>
      </c>
      <c r="AI722" s="26">
        <f t="shared" si="325"/>
        <v>-35</v>
      </c>
      <c r="AJ722" s="26">
        <f t="shared" si="326"/>
        <v>-50</v>
      </c>
      <c r="AK722" s="26">
        <f t="shared" si="327"/>
        <v>-50</v>
      </c>
      <c r="AL722" s="26">
        <f t="shared" si="328"/>
        <v>-50</v>
      </c>
      <c r="AM722" s="30">
        <f t="shared" si="329"/>
        <v>0</v>
      </c>
      <c r="AN722" s="30">
        <f t="shared" si="330"/>
        <v>0</v>
      </c>
      <c r="AO722" s="30">
        <f t="shared" si="331"/>
        <v>35</v>
      </c>
      <c r="AP722" s="30">
        <f t="shared" si="332"/>
        <v>50</v>
      </c>
      <c r="AQ722" s="30">
        <f t="shared" si="333"/>
        <v>50</v>
      </c>
      <c r="AR722" s="30">
        <f t="shared" si="334"/>
        <v>50</v>
      </c>
      <c r="AS722" s="22">
        <f t="shared" si="322"/>
        <v>185</v>
      </c>
      <c r="AT722" s="112">
        <f t="shared" si="335"/>
        <v>0</v>
      </c>
      <c r="AU722" s="112">
        <f t="shared" si="336"/>
        <v>0</v>
      </c>
      <c r="AV722" s="112">
        <f t="shared" si="337"/>
        <v>0</v>
      </c>
      <c r="AW722" s="112">
        <f t="shared" si="338"/>
        <v>0</v>
      </c>
      <c r="AX722" s="112">
        <f t="shared" si="339"/>
        <v>0</v>
      </c>
      <c r="AY722" s="112">
        <f t="shared" si="340"/>
        <v>0</v>
      </c>
      <c r="AZ722" s="112">
        <f t="shared" si="341"/>
        <v>0</v>
      </c>
      <c r="BA722" s="112">
        <f t="shared" si="342"/>
        <v>0</v>
      </c>
      <c r="BB722" s="112">
        <f t="shared" si="343"/>
        <v>16126.099137931033</v>
      </c>
      <c r="BC722" s="112">
        <f t="shared" si="344"/>
        <v>23037.28448275862</v>
      </c>
      <c r="BD722" s="112">
        <f t="shared" si="345"/>
        <v>23037.28448275862</v>
      </c>
      <c r="BE722" s="112">
        <f t="shared" si="346"/>
        <v>23037.28448275862</v>
      </c>
      <c r="BG722" s="112"/>
      <c r="BH722" s="184"/>
    </row>
    <row r="723" spans="1:60" x14ac:dyDescent="0.2">
      <c r="A723" t="s">
        <v>104</v>
      </c>
      <c r="B723" t="s">
        <v>2067</v>
      </c>
      <c r="C723" s="2" t="s">
        <v>460</v>
      </c>
      <c r="D723" s="2">
        <v>855848009247</v>
      </c>
      <c r="E723" s="2" t="s">
        <v>461</v>
      </c>
      <c r="F723" s="2" t="s">
        <v>60</v>
      </c>
      <c r="G723" s="2" t="s">
        <v>391</v>
      </c>
      <c r="H723" s="2" t="s">
        <v>396</v>
      </c>
      <c r="I723" s="2" t="s">
        <v>1129</v>
      </c>
      <c r="J723" s="2" t="s">
        <v>3995</v>
      </c>
      <c r="K723" s="3">
        <v>350</v>
      </c>
      <c r="L723" s="25">
        <v>460.74568965517238</v>
      </c>
      <c r="M723" s="2" t="s">
        <v>393</v>
      </c>
      <c r="N723" s="2" t="s">
        <v>393</v>
      </c>
      <c r="O723" s="3">
        <v>0</v>
      </c>
      <c r="P723" s="3">
        <v>0</v>
      </c>
      <c r="Q723" s="21">
        <f>SUMIF('On Orders'!$B:$B,$C723,'On Orders'!E:E)</f>
        <v>0</v>
      </c>
      <c r="R723" s="22">
        <f>SUMIF('On Orders'!$B:$B,$C723,'On Orders'!F:F)</f>
        <v>0</v>
      </c>
      <c r="S723" s="22">
        <f>SUMIF('On Orders'!$B:$B,$C723,'On Orders'!G:G)</f>
        <v>0</v>
      </c>
      <c r="T723" s="22">
        <f>SUMIF('On Orders'!$B:$B,$C723,'On Orders'!H:H)</f>
        <v>0</v>
      </c>
      <c r="U723" s="3">
        <f>IFERROR(VLOOKUP(B:B,'[1]SI vs ST'!$B:$P,15,0),0)</f>
        <v>0</v>
      </c>
      <c r="V723" s="3" cm="1">
        <f t="array" ref="V723">IFERROR(VLOOKUP(_xlfn.SINGLE(B:B),'[1]Pivot ST'!$D:$QP,{6,7,8,9,10,11},0),0)</f>
        <v>0</v>
      </c>
      <c r="W723" s="3"/>
      <c r="X723" s="3"/>
      <c r="Y723" s="3"/>
      <c r="Z723" s="3"/>
      <c r="AA723" s="3"/>
      <c r="AB723" s="3">
        <v>0</v>
      </c>
      <c r="AC723" s="3">
        <v>45</v>
      </c>
      <c r="AD723" s="3">
        <v>50</v>
      </c>
      <c r="AE723" s="3">
        <v>50</v>
      </c>
      <c r="AF723" s="3">
        <v>50</v>
      </c>
      <c r="AG723" s="31">
        <f t="shared" si="323"/>
        <v>-350</v>
      </c>
      <c r="AH723" s="26">
        <f t="shared" si="324"/>
        <v>0</v>
      </c>
      <c r="AI723" s="26">
        <f t="shared" si="325"/>
        <v>-45</v>
      </c>
      <c r="AJ723" s="26">
        <f t="shared" si="326"/>
        <v>-50</v>
      </c>
      <c r="AK723" s="26">
        <f t="shared" si="327"/>
        <v>-50</v>
      </c>
      <c r="AL723" s="26">
        <f t="shared" si="328"/>
        <v>-50</v>
      </c>
      <c r="AM723" s="30">
        <f t="shared" si="329"/>
        <v>0</v>
      </c>
      <c r="AN723" s="30">
        <f t="shared" si="330"/>
        <v>0</v>
      </c>
      <c r="AO723" s="30">
        <f t="shared" si="331"/>
        <v>45</v>
      </c>
      <c r="AP723" s="30">
        <f t="shared" si="332"/>
        <v>50</v>
      </c>
      <c r="AQ723" s="30">
        <f t="shared" si="333"/>
        <v>50</v>
      </c>
      <c r="AR723" s="30">
        <f t="shared" si="334"/>
        <v>50</v>
      </c>
      <c r="AS723" s="22">
        <f t="shared" si="322"/>
        <v>195</v>
      </c>
      <c r="AT723" s="112">
        <f t="shared" si="335"/>
        <v>0</v>
      </c>
      <c r="AU723" s="112">
        <f t="shared" si="336"/>
        <v>0</v>
      </c>
      <c r="AV723" s="112">
        <f t="shared" si="337"/>
        <v>0</v>
      </c>
      <c r="AW723" s="112">
        <f t="shared" si="338"/>
        <v>0</v>
      </c>
      <c r="AX723" s="112">
        <f t="shared" si="339"/>
        <v>0</v>
      </c>
      <c r="AY723" s="112">
        <f t="shared" si="340"/>
        <v>0</v>
      </c>
      <c r="AZ723" s="112">
        <f t="shared" si="341"/>
        <v>0</v>
      </c>
      <c r="BA723" s="112">
        <f t="shared" si="342"/>
        <v>0</v>
      </c>
      <c r="BB723" s="112">
        <f t="shared" si="343"/>
        <v>20733.556034482757</v>
      </c>
      <c r="BC723" s="112">
        <f t="shared" si="344"/>
        <v>23037.28448275862</v>
      </c>
      <c r="BD723" s="112">
        <f t="shared" si="345"/>
        <v>23037.28448275862</v>
      </c>
      <c r="BE723" s="112">
        <f t="shared" si="346"/>
        <v>23037.28448275862</v>
      </c>
      <c r="BG723" s="112"/>
      <c r="BH723" s="184"/>
    </row>
    <row r="724" spans="1:60" x14ac:dyDescent="0.2">
      <c r="A724" t="s">
        <v>335</v>
      </c>
      <c r="B724" t="s">
        <v>2067</v>
      </c>
      <c r="C724" s="2" t="s">
        <v>2080</v>
      </c>
      <c r="D724" s="2" t="s">
        <v>2081</v>
      </c>
      <c r="E724" s="2" t="s">
        <v>2082</v>
      </c>
      <c r="F724" s="2" t="s">
        <v>24</v>
      </c>
      <c r="G724" s="2" t="s">
        <v>391</v>
      </c>
      <c r="H724" s="2" t="s">
        <v>396</v>
      </c>
      <c r="I724" s="2" t="s">
        <v>1129</v>
      </c>
      <c r="J724" s="2" t="s">
        <v>3995</v>
      </c>
      <c r="K724" s="141">
        <v>350</v>
      </c>
      <c r="L724" s="25">
        <v>460.74568965517238</v>
      </c>
      <c r="M724" s="2" t="s">
        <v>393</v>
      </c>
      <c r="N724" s="2" t="s">
        <v>393</v>
      </c>
      <c r="O724" s="3">
        <v>0</v>
      </c>
      <c r="P724" s="3">
        <v>0</v>
      </c>
      <c r="Q724" s="21">
        <f>SUMIF('On Orders'!$B:$B,$C724,'On Orders'!E:E)</f>
        <v>0</v>
      </c>
      <c r="R724" s="22">
        <f>SUMIF('On Orders'!$B:$B,$C724,'On Orders'!F:F)</f>
        <v>504</v>
      </c>
      <c r="S724" s="22">
        <f>SUMIF('On Orders'!$B:$B,$C724,'On Orders'!G:G)</f>
        <v>0</v>
      </c>
      <c r="T724" s="22">
        <f>SUMIF('On Orders'!$B:$B,$C724,'On Orders'!H:H)</f>
        <v>0</v>
      </c>
      <c r="U724" s="3">
        <f>IFERROR(VLOOKUP(B:B,'[1]SI vs ST'!$B:$P,15,0),0)</f>
        <v>0</v>
      </c>
      <c r="V724" s="3" cm="1">
        <f t="array" ref="V724">IFERROR(VLOOKUP(_xlfn.SINGLE(B:B),'[1]Pivot ST'!$D:$QP,{6,7,8,9,10,11},0),0)</f>
        <v>0</v>
      </c>
      <c r="W724" s="3"/>
      <c r="X724" s="3"/>
      <c r="Y724" s="3"/>
      <c r="Z724" s="3"/>
      <c r="AA724" s="3"/>
      <c r="AB724" s="3">
        <v>0</v>
      </c>
      <c r="AC724" s="3">
        <v>364</v>
      </c>
      <c r="AD724" s="3">
        <v>711</v>
      </c>
      <c r="AE724" s="3">
        <v>517</v>
      </c>
      <c r="AF724" s="3">
        <v>251</v>
      </c>
      <c r="AG724" s="31">
        <f t="shared" si="323"/>
        <v>154</v>
      </c>
      <c r="AH724" s="26">
        <f t="shared" si="324"/>
        <v>154</v>
      </c>
      <c r="AI724" s="26">
        <f t="shared" si="325"/>
        <v>-210</v>
      </c>
      <c r="AJ724" s="26">
        <f t="shared" si="326"/>
        <v>-711</v>
      </c>
      <c r="AK724" s="26">
        <f t="shared" si="327"/>
        <v>-517</v>
      </c>
      <c r="AL724" s="26">
        <f t="shared" si="328"/>
        <v>-251</v>
      </c>
      <c r="AM724" s="30">
        <f t="shared" si="329"/>
        <v>0</v>
      </c>
      <c r="AN724" s="30">
        <f t="shared" si="330"/>
        <v>0</v>
      </c>
      <c r="AO724" s="30">
        <f t="shared" si="331"/>
        <v>364</v>
      </c>
      <c r="AP724" s="30">
        <f t="shared" si="332"/>
        <v>711</v>
      </c>
      <c r="AQ724" s="30">
        <f t="shared" si="333"/>
        <v>517</v>
      </c>
      <c r="AR724" s="30">
        <f t="shared" si="334"/>
        <v>251</v>
      </c>
      <c r="AS724" s="22">
        <f t="shared" si="322"/>
        <v>1843</v>
      </c>
      <c r="AT724" s="112">
        <f t="shared" si="335"/>
        <v>0</v>
      </c>
      <c r="AU724" s="112">
        <f t="shared" si="336"/>
        <v>0</v>
      </c>
      <c r="AV724" s="112">
        <f t="shared" si="337"/>
        <v>0</v>
      </c>
      <c r="AW724" s="112">
        <f t="shared" si="338"/>
        <v>0</v>
      </c>
      <c r="AX724" s="112">
        <f t="shared" si="339"/>
        <v>0</v>
      </c>
      <c r="AY724" s="112">
        <f t="shared" si="340"/>
        <v>0</v>
      </c>
      <c r="AZ724" s="112">
        <f t="shared" si="341"/>
        <v>0</v>
      </c>
      <c r="BA724" s="112">
        <f t="shared" si="342"/>
        <v>0</v>
      </c>
      <c r="BB724" s="112">
        <f t="shared" si="343"/>
        <v>167711.43103448275</v>
      </c>
      <c r="BC724" s="112">
        <f t="shared" si="344"/>
        <v>327590.18534482759</v>
      </c>
      <c r="BD724" s="112">
        <f t="shared" si="345"/>
        <v>238205.52155172412</v>
      </c>
      <c r="BE724" s="112">
        <f t="shared" si="346"/>
        <v>115647.16810344828</v>
      </c>
      <c r="BG724" s="112"/>
      <c r="BH724" s="184"/>
    </row>
    <row r="725" spans="1:60" x14ac:dyDescent="0.2">
      <c r="A725" t="s">
        <v>2025</v>
      </c>
      <c r="B725" t="s">
        <v>2067</v>
      </c>
      <c r="C725" s="2" t="s">
        <v>2083</v>
      </c>
      <c r="D725" s="2">
        <v>8886463698969</v>
      </c>
      <c r="E725" s="2" t="s">
        <v>2084</v>
      </c>
      <c r="F725" s="2" t="s">
        <v>60</v>
      </c>
      <c r="G725" s="2" t="s">
        <v>391</v>
      </c>
      <c r="H725" s="2" t="s">
        <v>396</v>
      </c>
      <c r="I725" s="2" t="s">
        <v>1129</v>
      </c>
      <c r="J725" s="2" t="s">
        <v>3995</v>
      </c>
      <c r="K725" s="3">
        <v>350</v>
      </c>
      <c r="L725" s="25">
        <v>460.74568965517238</v>
      </c>
      <c r="M725" s="2" t="s">
        <v>393</v>
      </c>
      <c r="N725" s="2" t="s">
        <v>393</v>
      </c>
      <c r="O725" s="3">
        <v>0</v>
      </c>
      <c r="P725" s="3">
        <v>0</v>
      </c>
      <c r="Q725" s="21">
        <f>SUMIF('On Orders'!$B:$B,$C725,'On Orders'!E:E)</f>
        <v>0</v>
      </c>
      <c r="R725" s="22">
        <f>SUMIF('On Orders'!$B:$B,$C725,'On Orders'!F:F)</f>
        <v>350</v>
      </c>
      <c r="S725" s="22">
        <f>SUMIF('On Orders'!$B:$B,$C725,'On Orders'!G:G)</f>
        <v>0</v>
      </c>
      <c r="T725" s="22">
        <f>SUMIF('On Orders'!$B:$B,$C725,'On Orders'!H:H)</f>
        <v>0</v>
      </c>
      <c r="U725" s="3">
        <f>IFERROR(VLOOKUP(B:B,'[1]SI vs ST'!$B:$P,15,0),0)</f>
        <v>0</v>
      </c>
      <c r="V725" s="3" cm="1">
        <f t="array" ref="V725">IFERROR(VLOOKUP(_xlfn.SINGLE(B:B),'[1]Pivot ST'!$D:$QP,{6,7,8,9,10,11},0),0)</f>
        <v>0</v>
      </c>
      <c r="W725" s="3"/>
      <c r="X725" s="3"/>
      <c r="Y725" s="3"/>
      <c r="Z725" s="3"/>
      <c r="AA725" s="3"/>
      <c r="AB725" s="3">
        <v>0</v>
      </c>
      <c r="AC725" s="3">
        <v>100</v>
      </c>
      <c r="AD725" s="3">
        <v>100</v>
      </c>
      <c r="AE725" s="3">
        <v>100</v>
      </c>
      <c r="AF725" s="3">
        <v>100</v>
      </c>
      <c r="AG725" s="31">
        <f t="shared" si="323"/>
        <v>0</v>
      </c>
      <c r="AH725" s="26">
        <f t="shared" si="324"/>
        <v>0</v>
      </c>
      <c r="AI725" s="26">
        <f t="shared" si="325"/>
        <v>-100</v>
      </c>
      <c r="AJ725" s="26">
        <f t="shared" si="326"/>
        <v>-100</v>
      </c>
      <c r="AK725" s="26">
        <f t="shared" si="327"/>
        <v>-100</v>
      </c>
      <c r="AL725" s="26">
        <f t="shared" si="328"/>
        <v>-100</v>
      </c>
      <c r="AM725" s="30">
        <f t="shared" si="329"/>
        <v>0</v>
      </c>
      <c r="AN725" s="30">
        <f t="shared" si="330"/>
        <v>0</v>
      </c>
      <c r="AO725" s="30">
        <f t="shared" si="331"/>
        <v>100</v>
      </c>
      <c r="AP725" s="30">
        <f t="shared" si="332"/>
        <v>100</v>
      </c>
      <c r="AQ725" s="30">
        <f t="shared" si="333"/>
        <v>100</v>
      </c>
      <c r="AR725" s="30">
        <f t="shared" si="334"/>
        <v>100</v>
      </c>
      <c r="AS725" s="22">
        <f t="shared" si="322"/>
        <v>400</v>
      </c>
      <c r="AT725" s="112">
        <f t="shared" si="335"/>
        <v>0</v>
      </c>
      <c r="AU725" s="112">
        <f t="shared" si="336"/>
        <v>0</v>
      </c>
      <c r="AV725" s="112">
        <f t="shared" si="337"/>
        <v>0</v>
      </c>
      <c r="AW725" s="112">
        <f t="shared" si="338"/>
        <v>0</v>
      </c>
      <c r="AX725" s="112">
        <f t="shared" si="339"/>
        <v>0</v>
      </c>
      <c r="AY725" s="112">
        <f t="shared" si="340"/>
        <v>0</v>
      </c>
      <c r="AZ725" s="112">
        <f t="shared" si="341"/>
        <v>0</v>
      </c>
      <c r="BA725" s="112">
        <f t="shared" si="342"/>
        <v>0</v>
      </c>
      <c r="BB725" s="112">
        <f t="shared" si="343"/>
        <v>46074.568965517239</v>
      </c>
      <c r="BC725" s="112">
        <f t="shared" si="344"/>
        <v>46074.568965517239</v>
      </c>
      <c r="BD725" s="112">
        <f t="shared" si="345"/>
        <v>46074.568965517239</v>
      </c>
      <c r="BE725" s="112">
        <f t="shared" si="346"/>
        <v>46074.568965517239</v>
      </c>
      <c r="BG725" s="112"/>
      <c r="BH725" s="184"/>
    </row>
    <row r="726" spans="1:60" x14ac:dyDescent="0.2">
      <c r="A726" t="s">
        <v>2025</v>
      </c>
      <c r="B726" t="s">
        <v>2067</v>
      </c>
      <c r="C726" s="2" t="s">
        <v>2085</v>
      </c>
      <c r="D726" s="2">
        <v>8886463699058</v>
      </c>
      <c r="E726" s="2" t="s">
        <v>2086</v>
      </c>
      <c r="F726" s="2" t="s">
        <v>60</v>
      </c>
      <c r="G726" s="2" t="s">
        <v>391</v>
      </c>
      <c r="H726" s="2" t="s">
        <v>396</v>
      </c>
      <c r="I726" s="2" t="s">
        <v>1129</v>
      </c>
      <c r="J726" s="2" t="s">
        <v>3995</v>
      </c>
      <c r="K726" s="3">
        <v>350</v>
      </c>
      <c r="L726" s="25">
        <v>460.74568965517238</v>
      </c>
      <c r="M726" s="2" t="s">
        <v>393</v>
      </c>
      <c r="N726" s="2" t="s">
        <v>393</v>
      </c>
      <c r="O726" s="3">
        <v>0</v>
      </c>
      <c r="P726" s="3">
        <v>0</v>
      </c>
      <c r="Q726" s="21">
        <f>SUMIF('On Orders'!$B:$B,$C726,'On Orders'!E:E)</f>
        <v>0</v>
      </c>
      <c r="R726" s="22">
        <f>SUMIF('On Orders'!$B:$B,$C726,'On Orders'!F:F)</f>
        <v>0</v>
      </c>
      <c r="S726" s="22">
        <f>SUMIF('On Orders'!$B:$B,$C726,'On Orders'!G:G)</f>
        <v>350</v>
      </c>
      <c r="T726" s="22">
        <f>SUMIF('On Orders'!$B:$B,$C726,'On Orders'!H:H)</f>
        <v>0</v>
      </c>
      <c r="U726" s="3">
        <f>IFERROR(VLOOKUP(B:B,'[1]SI vs ST'!$B:$P,15,0),0)</f>
        <v>0</v>
      </c>
      <c r="V726" s="3" cm="1">
        <f t="array" ref="V726">IFERROR(VLOOKUP(_xlfn.SINGLE(B:B),'[1]Pivot ST'!$D:$QP,{6,7,8,9,10,11},0),0)</f>
        <v>0</v>
      </c>
      <c r="W726" s="3"/>
      <c r="X726" s="3"/>
      <c r="Y726" s="3"/>
      <c r="Z726" s="3"/>
      <c r="AA726" s="3"/>
      <c r="AB726" s="3">
        <v>0</v>
      </c>
      <c r="AC726" s="3">
        <v>0</v>
      </c>
      <c r="AD726" s="3">
        <v>100</v>
      </c>
      <c r="AE726" s="3">
        <v>150</v>
      </c>
      <c r="AF726" s="3">
        <v>100</v>
      </c>
      <c r="AG726" s="31">
        <f t="shared" si="323"/>
        <v>-350</v>
      </c>
      <c r="AH726" s="26">
        <f t="shared" si="324"/>
        <v>350</v>
      </c>
      <c r="AI726" s="26">
        <f t="shared" si="325"/>
        <v>350</v>
      </c>
      <c r="AJ726" s="26">
        <f t="shared" si="326"/>
        <v>250</v>
      </c>
      <c r="AK726" s="26">
        <f t="shared" si="327"/>
        <v>100</v>
      </c>
      <c r="AL726" s="26">
        <f t="shared" si="328"/>
        <v>0</v>
      </c>
      <c r="AM726" s="30">
        <f t="shared" si="329"/>
        <v>0</v>
      </c>
      <c r="AN726" s="30">
        <f t="shared" si="330"/>
        <v>0</v>
      </c>
      <c r="AO726" s="30">
        <f t="shared" si="331"/>
        <v>0</v>
      </c>
      <c r="AP726" s="30">
        <f t="shared" si="332"/>
        <v>100</v>
      </c>
      <c r="AQ726" s="30">
        <f t="shared" si="333"/>
        <v>150</v>
      </c>
      <c r="AR726" s="30">
        <f t="shared" si="334"/>
        <v>100</v>
      </c>
      <c r="AS726" s="22">
        <f t="shared" si="322"/>
        <v>350</v>
      </c>
      <c r="AT726" s="112">
        <f t="shared" si="335"/>
        <v>0</v>
      </c>
      <c r="AU726" s="112">
        <f t="shared" si="336"/>
        <v>0</v>
      </c>
      <c r="AV726" s="112">
        <f t="shared" si="337"/>
        <v>0</v>
      </c>
      <c r="AW726" s="112">
        <f t="shared" si="338"/>
        <v>0</v>
      </c>
      <c r="AX726" s="112">
        <f t="shared" si="339"/>
        <v>0</v>
      </c>
      <c r="AY726" s="112">
        <f t="shared" si="340"/>
        <v>0</v>
      </c>
      <c r="AZ726" s="112">
        <f t="shared" si="341"/>
        <v>0</v>
      </c>
      <c r="BA726" s="112">
        <f t="shared" si="342"/>
        <v>0</v>
      </c>
      <c r="BB726" s="112">
        <f t="shared" si="343"/>
        <v>0</v>
      </c>
      <c r="BC726" s="112">
        <f t="shared" si="344"/>
        <v>46074.568965517239</v>
      </c>
      <c r="BD726" s="112">
        <f t="shared" si="345"/>
        <v>69111.853448275855</v>
      </c>
      <c r="BE726" s="112">
        <f t="shared" si="346"/>
        <v>46074.568965517239</v>
      </c>
      <c r="BG726" s="112"/>
      <c r="BH726" s="184"/>
    </row>
    <row r="727" spans="1:60" x14ac:dyDescent="0.2">
      <c r="A727" t="s">
        <v>2025</v>
      </c>
      <c r="B727" t="s">
        <v>2067</v>
      </c>
      <c r="C727" s="2" t="s">
        <v>2087</v>
      </c>
      <c r="D727" s="2">
        <v>8886463699164</v>
      </c>
      <c r="E727" s="2" t="s">
        <v>2088</v>
      </c>
      <c r="F727" s="2" t="s">
        <v>60</v>
      </c>
      <c r="G727" s="2" t="s">
        <v>391</v>
      </c>
      <c r="H727" s="2" t="s">
        <v>396</v>
      </c>
      <c r="I727" s="2" t="s">
        <v>1129</v>
      </c>
      <c r="J727" s="2" t="s">
        <v>3995</v>
      </c>
      <c r="K727" s="3">
        <v>350</v>
      </c>
      <c r="L727" s="25">
        <v>460.74568965517238</v>
      </c>
      <c r="M727" s="2" t="s">
        <v>393</v>
      </c>
      <c r="N727" s="2" t="s">
        <v>393</v>
      </c>
      <c r="O727" s="3">
        <v>0</v>
      </c>
      <c r="P727" s="3">
        <v>0</v>
      </c>
      <c r="Q727" s="21">
        <f>SUMIF('On Orders'!$B:$B,$C727,'On Orders'!E:E)</f>
        <v>0</v>
      </c>
      <c r="R727" s="22">
        <f>SUMIF('On Orders'!$B:$B,$C727,'On Orders'!F:F)</f>
        <v>0</v>
      </c>
      <c r="S727" s="22">
        <f>SUMIF('On Orders'!$B:$B,$C727,'On Orders'!G:G)</f>
        <v>350</v>
      </c>
      <c r="T727" s="22">
        <f>SUMIF('On Orders'!$B:$B,$C727,'On Orders'!H:H)</f>
        <v>0</v>
      </c>
      <c r="U727" s="3">
        <f>IFERROR(VLOOKUP(B:B,'[1]SI vs ST'!$B:$P,15,0),0)</f>
        <v>0</v>
      </c>
      <c r="V727" s="3" cm="1">
        <f t="array" ref="V727">IFERROR(VLOOKUP(_xlfn.SINGLE(B:B),'[1]Pivot ST'!$D:$QP,{6,7,8,9,10,11},0),0)</f>
        <v>0</v>
      </c>
      <c r="W727" s="3"/>
      <c r="X727" s="3"/>
      <c r="Y727" s="3"/>
      <c r="Z727" s="3"/>
      <c r="AA727" s="3"/>
      <c r="AB727" s="3">
        <v>0</v>
      </c>
      <c r="AC727" s="3">
        <v>0</v>
      </c>
      <c r="AD727" s="3">
        <v>100</v>
      </c>
      <c r="AE727" s="3">
        <v>150</v>
      </c>
      <c r="AF727" s="3">
        <v>100</v>
      </c>
      <c r="AG727" s="31">
        <f t="shared" si="323"/>
        <v>-350</v>
      </c>
      <c r="AH727" s="26">
        <f t="shared" si="324"/>
        <v>350</v>
      </c>
      <c r="AI727" s="26">
        <f t="shared" si="325"/>
        <v>350</v>
      </c>
      <c r="AJ727" s="26">
        <f t="shared" si="326"/>
        <v>250</v>
      </c>
      <c r="AK727" s="26">
        <f t="shared" si="327"/>
        <v>100</v>
      </c>
      <c r="AL727" s="26">
        <f t="shared" si="328"/>
        <v>0</v>
      </c>
      <c r="AM727" s="30">
        <f t="shared" si="329"/>
        <v>0</v>
      </c>
      <c r="AN727" s="30">
        <f t="shared" si="330"/>
        <v>0</v>
      </c>
      <c r="AO727" s="30">
        <f t="shared" si="331"/>
        <v>0</v>
      </c>
      <c r="AP727" s="30">
        <f t="shared" si="332"/>
        <v>100</v>
      </c>
      <c r="AQ727" s="30">
        <f t="shared" si="333"/>
        <v>150</v>
      </c>
      <c r="AR727" s="30">
        <f t="shared" si="334"/>
        <v>100</v>
      </c>
      <c r="AS727" s="22">
        <f t="shared" si="322"/>
        <v>350</v>
      </c>
      <c r="AT727" s="112">
        <f t="shared" si="335"/>
        <v>0</v>
      </c>
      <c r="AU727" s="112">
        <f t="shared" si="336"/>
        <v>0</v>
      </c>
      <c r="AV727" s="112">
        <f t="shared" si="337"/>
        <v>0</v>
      </c>
      <c r="AW727" s="112">
        <f t="shared" si="338"/>
        <v>0</v>
      </c>
      <c r="AX727" s="112">
        <f t="shared" si="339"/>
        <v>0</v>
      </c>
      <c r="AY727" s="112">
        <f t="shared" si="340"/>
        <v>0</v>
      </c>
      <c r="AZ727" s="112">
        <f t="shared" si="341"/>
        <v>0</v>
      </c>
      <c r="BA727" s="112">
        <f t="shared" si="342"/>
        <v>0</v>
      </c>
      <c r="BB727" s="112">
        <f t="shared" si="343"/>
        <v>0</v>
      </c>
      <c r="BC727" s="112">
        <f t="shared" si="344"/>
        <v>46074.568965517239</v>
      </c>
      <c r="BD727" s="112">
        <f t="shared" si="345"/>
        <v>69111.853448275855</v>
      </c>
      <c r="BE727" s="112">
        <f t="shared" si="346"/>
        <v>46074.568965517239</v>
      </c>
      <c r="BG727" s="112"/>
      <c r="BH727" s="184"/>
    </row>
    <row r="728" spans="1:60" x14ac:dyDescent="0.2">
      <c r="A728" t="s">
        <v>2025</v>
      </c>
      <c r="B728" t="s">
        <v>2067</v>
      </c>
      <c r="C728" s="2" t="s">
        <v>2089</v>
      </c>
      <c r="D728" s="2">
        <v>8886463699508</v>
      </c>
      <c r="E728" s="2" t="s">
        <v>2090</v>
      </c>
      <c r="F728" s="2" t="s">
        <v>60</v>
      </c>
      <c r="G728" s="2" t="s">
        <v>391</v>
      </c>
      <c r="H728" s="2" t="s">
        <v>396</v>
      </c>
      <c r="I728" s="2" t="s">
        <v>1129</v>
      </c>
      <c r="J728" s="2" t="s">
        <v>3995</v>
      </c>
      <c r="K728" s="3">
        <v>350</v>
      </c>
      <c r="L728" s="25">
        <v>460.74568965517238</v>
      </c>
      <c r="M728" s="2" t="s">
        <v>393</v>
      </c>
      <c r="N728" s="2" t="s">
        <v>393</v>
      </c>
      <c r="O728" s="3">
        <v>0</v>
      </c>
      <c r="P728" s="3">
        <v>0</v>
      </c>
      <c r="Q728" s="21">
        <f>SUMIF('On Orders'!$B:$B,$C728,'On Orders'!E:E)</f>
        <v>0</v>
      </c>
      <c r="R728" s="22">
        <f>SUMIF('On Orders'!$B:$B,$C728,'On Orders'!F:F)</f>
        <v>0</v>
      </c>
      <c r="S728" s="22">
        <f>SUMIF('On Orders'!$B:$B,$C728,'On Orders'!G:G)</f>
        <v>350</v>
      </c>
      <c r="T728" s="22">
        <f>SUMIF('On Orders'!$B:$B,$C728,'On Orders'!H:H)</f>
        <v>0</v>
      </c>
      <c r="U728" s="3">
        <f>IFERROR(VLOOKUP(B:B,'[1]SI vs ST'!$B:$P,15,0),0)</f>
        <v>0</v>
      </c>
      <c r="V728" s="3" cm="1">
        <f t="array" ref="V728">IFERROR(VLOOKUP(_xlfn.SINGLE(B:B),'[1]Pivot ST'!$D:$QP,{6,7,8,9,10,11},0),0)</f>
        <v>0</v>
      </c>
      <c r="W728" s="3"/>
      <c r="X728" s="3"/>
      <c r="Y728" s="3"/>
      <c r="Z728" s="3"/>
      <c r="AA728" s="3"/>
      <c r="AB728" s="3">
        <v>0</v>
      </c>
      <c r="AC728" s="3">
        <v>50</v>
      </c>
      <c r="AD728" s="3">
        <v>50</v>
      </c>
      <c r="AE728" s="3">
        <v>50</v>
      </c>
      <c r="AF728" s="3">
        <v>50</v>
      </c>
      <c r="AG728" s="31">
        <f t="shared" si="323"/>
        <v>-350</v>
      </c>
      <c r="AH728" s="26">
        <f t="shared" si="324"/>
        <v>350</v>
      </c>
      <c r="AI728" s="26">
        <f t="shared" si="325"/>
        <v>300</v>
      </c>
      <c r="AJ728" s="26">
        <f t="shared" si="326"/>
        <v>250</v>
      </c>
      <c r="AK728" s="26">
        <f t="shared" si="327"/>
        <v>200</v>
      </c>
      <c r="AL728" s="26">
        <f t="shared" si="328"/>
        <v>150</v>
      </c>
      <c r="AM728" s="30">
        <f t="shared" si="329"/>
        <v>0</v>
      </c>
      <c r="AN728" s="30">
        <f t="shared" si="330"/>
        <v>0</v>
      </c>
      <c r="AO728" s="30">
        <f t="shared" si="331"/>
        <v>50</v>
      </c>
      <c r="AP728" s="30">
        <f t="shared" si="332"/>
        <v>50</v>
      </c>
      <c r="AQ728" s="30">
        <f t="shared" si="333"/>
        <v>50</v>
      </c>
      <c r="AR728" s="30">
        <f t="shared" si="334"/>
        <v>50</v>
      </c>
      <c r="AS728" s="22">
        <f t="shared" si="322"/>
        <v>200</v>
      </c>
      <c r="AT728" s="112">
        <f t="shared" si="335"/>
        <v>0</v>
      </c>
      <c r="AU728" s="112">
        <f t="shared" si="336"/>
        <v>0</v>
      </c>
      <c r="AV728" s="112">
        <f t="shared" si="337"/>
        <v>0</v>
      </c>
      <c r="AW728" s="112">
        <f t="shared" si="338"/>
        <v>0</v>
      </c>
      <c r="AX728" s="112">
        <f t="shared" si="339"/>
        <v>0</v>
      </c>
      <c r="AY728" s="112">
        <f t="shared" si="340"/>
        <v>0</v>
      </c>
      <c r="AZ728" s="112">
        <f t="shared" si="341"/>
        <v>0</v>
      </c>
      <c r="BA728" s="112">
        <f t="shared" si="342"/>
        <v>0</v>
      </c>
      <c r="BB728" s="112">
        <f t="shared" si="343"/>
        <v>23037.28448275862</v>
      </c>
      <c r="BC728" s="112">
        <f t="shared" si="344"/>
        <v>23037.28448275862</v>
      </c>
      <c r="BD728" s="112">
        <f t="shared" si="345"/>
        <v>23037.28448275862</v>
      </c>
      <c r="BE728" s="112">
        <f t="shared" si="346"/>
        <v>23037.28448275862</v>
      </c>
      <c r="BG728" s="112"/>
      <c r="BH728" s="184"/>
    </row>
    <row r="729" spans="1:60" x14ac:dyDescent="0.2">
      <c r="A729" t="s">
        <v>2025</v>
      </c>
      <c r="B729" t="s">
        <v>2067</v>
      </c>
      <c r="C729" s="2" t="s">
        <v>2091</v>
      </c>
      <c r="D729" s="2">
        <v>8886463698945</v>
      </c>
      <c r="E729" s="2" t="s">
        <v>2092</v>
      </c>
      <c r="F729" s="2" t="s">
        <v>60</v>
      </c>
      <c r="G729" s="2" t="s">
        <v>391</v>
      </c>
      <c r="H729" s="2" t="s">
        <v>396</v>
      </c>
      <c r="I729" s="2" t="s">
        <v>1129</v>
      </c>
      <c r="J729" s="2" t="s">
        <v>3995</v>
      </c>
      <c r="K729" s="3">
        <v>350</v>
      </c>
      <c r="L729" s="25">
        <v>460.74568965517238</v>
      </c>
      <c r="M729" s="2" t="s">
        <v>393</v>
      </c>
      <c r="N729" s="2" t="s">
        <v>393</v>
      </c>
      <c r="O729" s="3">
        <v>0</v>
      </c>
      <c r="P729" s="3">
        <v>0</v>
      </c>
      <c r="Q729" s="21">
        <f>SUMIF('On Orders'!$B:$B,$C729,'On Orders'!E:E)</f>
        <v>0</v>
      </c>
      <c r="R729" s="22">
        <f>SUMIF('On Orders'!$B:$B,$C729,'On Orders'!F:F)</f>
        <v>350</v>
      </c>
      <c r="S729" s="22">
        <f>SUMIF('On Orders'!$B:$B,$C729,'On Orders'!G:G)</f>
        <v>0</v>
      </c>
      <c r="T729" s="22">
        <f>SUMIF('On Orders'!$B:$B,$C729,'On Orders'!H:H)</f>
        <v>0</v>
      </c>
      <c r="U729" s="3">
        <f>IFERROR(VLOOKUP(B:B,'[1]SI vs ST'!$B:$P,15,0),0)</f>
        <v>0</v>
      </c>
      <c r="V729" s="3" cm="1">
        <f t="array" ref="V729">IFERROR(VLOOKUP(_xlfn.SINGLE(B:B),'[1]Pivot ST'!$D:$QP,{6,7,8,9,10,11},0),0)</f>
        <v>0</v>
      </c>
      <c r="W729" s="3"/>
      <c r="X729" s="3"/>
      <c r="Y729" s="3"/>
      <c r="Z729" s="3"/>
      <c r="AA729" s="3"/>
      <c r="AB729" s="3">
        <v>0</v>
      </c>
      <c r="AC729" s="3">
        <v>100</v>
      </c>
      <c r="AD729" s="3">
        <v>100</v>
      </c>
      <c r="AE729" s="3">
        <v>100</v>
      </c>
      <c r="AF729" s="3">
        <v>100</v>
      </c>
      <c r="AG729" s="31">
        <f t="shared" si="323"/>
        <v>0</v>
      </c>
      <c r="AH729" s="26">
        <f t="shared" si="324"/>
        <v>0</v>
      </c>
      <c r="AI729" s="26">
        <f t="shared" si="325"/>
        <v>-100</v>
      </c>
      <c r="AJ729" s="26">
        <f t="shared" si="326"/>
        <v>-100</v>
      </c>
      <c r="AK729" s="26">
        <f t="shared" si="327"/>
        <v>-100</v>
      </c>
      <c r="AL729" s="26">
        <f t="shared" si="328"/>
        <v>-100</v>
      </c>
      <c r="AM729" s="30">
        <f t="shared" si="329"/>
        <v>0</v>
      </c>
      <c r="AN729" s="30">
        <f t="shared" si="330"/>
        <v>0</v>
      </c>
      <c r="AO729" s="30">
        <f t="shared" si="331"/>
        <v>100</v>
      </c>
      <c r="AP729" s="30">
        <f t="shared" si="332"/>
        <v>100</v>
      </c>
      <c r="AQ729" s="30">
        <f t="shared" si="333"/>
        <v>100</v>
      </c>
      <c r="AR729" s="30">
        <f t="shared" si="334"/>
        <v>100</v>
      </c>
      <c r="AS729" s="22">
        <f t="shared" si="322"/>
        <v>400</v>
      </c>
      <c r="AT729" s="112">
        <f t="shared" si="335"/>
        <v>0</v>
      </c>
      <c r="AU729" s="112">
        <f t="shared" si="336"/>
        <v>0</v>
      </c>
      <c r="AV729" s="112">
        <f t="shared" si="337"/>
        <v>0</v>
      </c>
      <c r="AW729" s="112">
        <f t="shared" si="338"/>
        <v>0</v>
      </c>
      <c r="AX729" s="112">
        <f t="shared" si="339"/>
        <v>0</v>
      </c>
      <c r="AY729" s="112">
        <f t="shared" si="340"/>
        <v>0</v>
      </c>
      <c r="AZ729" s="112">
        <f t="shared" si="341"/>
        <v>0</v>
      </c>
      <c r="BA729" s="112">
        <f t="shared" si="342"/>
        <v>0</v>
      </c>
      <c r="BB729" s="112">
        <f t="shared" si="343"/>
        <v>46074.568965517239</v>
      </c>
      <c r="BC729" s="112">
        <f t="shared" si="344"/>
        <v>46074.568965517239</v>
      </c>
      <c r="BD729" s="112">
        <f t="shared" si="345"/>
        <v>46074.568965517239</v>
      </c>
      <c r="BE729" s="112">
        <f t="shared" si="346"/>
        <v>46074.568965517239</v>
      </c>
      <c r="BG729" s="112"/>
      <c r="BH729" s="184"/>
    </row>
    <row r="730" spans="1:60" x14ac:dyDescent="0.2">
      <c r="A730" t="s">
        <v>56</v>
      </c>
      <c r="B730" t="s">
        <v>2067</v>
      </c>
      <c r="C730" s="2" t="s">
        <v>2093</v>
      </c>
      <c r="D730" s="2" t="s">
        <v>2094</v>
      </c>
      <c r="E730" s="2" t="s">
        <v>2095</v>
      </c>
      <c r="F730" s="2" t="s">
        <v>60</v>
      </c>
      <c r="G730" s="2" t="s">
        <v>391</v>
      </c>
      <c r="H730" s="2" t="s">
        <v>407</v>
      </c>
      <c r="I730" s="2" t="s">
        <v>1129</v>
      </c>
      <c r="J730" s="2" t="s">
        <v>3995</v>
      </c>
      <c r="K730" s="3">
        <v>350</v>
      </c>
      <c r="L730" s="25">
        <v>460.74568965517238</v>
      </c>
      <c r="M730" s="2" t="s">
        <v>393</v>
      </c>
      <c r="N730" s="2" t="s">
        <v>393</v>
      </c>
      <c r="O730" s="3">
        <v>0</v>
      </c>
      <c r="P730" s="3">
        <v>0</v>
      </c>
      <c r="Q730" s="21">
        <f>SUMIF('On Orders'!$B:$B,$C730,'On Orders'!E:E)</f>
        <v>0</v>
      </c>
      <c r="R730" s="22">
        <f>SUMIF('On Orders'!$B:$B,$C730,'On Orders'!F:F)</f>
        <v>1200</v>
      </c>
      <c r="S730" s="22">
        <f>SUMIF('On Orders'!$B:$B,$C730,'On Orders'!G:G)</f>
        <v>0</v>
      </c>
      <c r="T730" s="22">
        <f>SUMIF('On Orders'!$B:$B,$C730,'On Orders'!H:H)</f>
        <v>0</v>
      </c>
      <c r="U730" s="3">
        <f>IFERROR(VLOOKUP(B:B,'[1]SI vs ST'!$B:$P,15,0),0)</f>
        <v>0</v>
      </c>
      <c r="V730" s="3" cm="1">
        <f t="array" ref="V730">IFERROR(VLOOKUP(_xlfn.SINGLE(B:B),'[1]Pivot ST'!$D:$QP,{6,7,8,9,10,11},0),0)</f>
        <v>0</v>
      </c>
      <c r="W730" s="3"/>
      <c r="X730" s="3"/>
      <c r="Y730" s="3"/>
      <c r="Z730" s="3"/>
      <c r="AA730" s="3"/>
      <c r="AB730" s="3">
        <v>0</v>
      </c>
      <c r="AC730" s="3">
        <v>0</v>
      </c>
      <c r="AD730" s="3">
        <v>0</v>
      </c>
      <c r="AE730" s="3">
        <v>200</v>
      </c>
      <c r="AF730" s="3">
        <v>200</v>
      </c>
      <c r="AG730" s="31">
        <f t="shared" si="323"/>
        <v>850</v>
      </c>
      <c r="AH730" s="26">
        <f t="shared" si="324"/>
        <v>850</v>
      </c>
      <c r="AI730" s="26">
        <f t="shared" si="325"/>
        <v>850</v>
      </c>
      <c r="AJ730" s="26">
        <f t="shared" si="326"/>
        <v>850</v>
      </c>
      <c r="AK730" s="26">
        <f t="shared" si="327"/>
        <v>650</v>
      </c>
      <c r="AL730" s="26">
        <f t="shared" si="328"/>
        <v>450</v>
      </c>
      <c r="AM730" s="30">
        <f t="shared" si="329"/>
        <v>0</v>
      </c>
      <c r="AN730" s="30">
        <f t="shared" si="330"/>
        <v>0</v>
      </c>
      <c r="AO730" s="30">
        <f t="shared" si="331"/>
        <v>0</v>
      </c>
      <c r="AP730" s="30">
        <f t="shared" si="332"/>
        <v>0</v>
      </c>
      <c r="AQ730" s="30">
        <f t="shared" si="333"/>
        <v>200</v>
      </c>
      <c r="AR730" s="30">
        <f t="shared" si="334"/>
        <v>200</v>
      </c>
      <c r="AS730" s="22">
        <f t="shared" si="322"/>
        <v>400</v>
      </c>
      <c r="AT730" s="112">
        <f t="shared" si="335"/>
        <v>0</v>
      </c>
      <c r="AU730" s="112">
        <f t="shared" si="336"/>
        <v>0</v>
      </c>
      <c r="AV730" s="112">
        <f t="shared" si="337"/>
        <v>0</v>
      </c>
      <c r="AW730" s="112">
        <f t="shared" si="338"/>
        <v>0</v>
      </c>
      <c r="AX730" s="112">
        <f t="shared" si="339"/>
        <v>0</v>
      </c>
      <c r="AY730" s="112">
        <f t="shared" si="340"/>
        <v>0</v>
      </c>
      <c r="AZ730" s="112">
        <f t="shared" si="341"/>
        <v>0</v>
      </c>
      <c r="BA730" s="112">
        <f t="shared" si="342"/>
        <v>0</v>
      </c>
      <c r="BB730" s="112">
        <f t="shared" si="343"/>
        <v>0</v>
      </c>
      <c r="BC730" s="112">
        <f t="shared" si="344"/>
        <v>0</v>
      </c>
      <c r="BD730" s="112">
        <f t="shared" si="345"/>
        <v>92149.137931034478</v>
      </c>
      <c r="BE730" s="112">
        <f t="shared" si="346"/>
        <v>92149.137931034478</v>
      </c>
      <c r="BG730" s="112"/>
      <c r="BH730" s="184"/>
    </row>
    <row r="731" spans="1:60" x14ac:dyDescent="0.2">
      <c r="A731" t="s">
        <v>56</v>
      </c>
      <c r="B731" t="s">
        <v>2067</v>
      </c>
      <c r="C731" s="2" t="s">
        <v>405</v>
      </c>
      <c r="D731" s="2" t="s">
        <v>2094</v>
      </c>
      <c r="E731" s="2" t="s">
        <v>406</v>
      </c>
      <c r="F731" s="2" t="s">
        <v>60</v>
      </c>
      <c r="G731" s="2" t="s">
        <v>391</v>
      </c>
      <c r="H731" s="2" t="s">
        <v>407</v>
      </c>
      <c r="I731" s="2" t="s">
        <v>1129</v>
      </c>
      <c r="J731" s="2" t="s">
        <v>3995</v>
      </c>
      <c r="K731" s="141">
        <v>350</v>
      </c>
      <c r="L731" s="25">
        <v>460.75</v>
      </c>
      <c r="M731" s="2" t="s">
        <v>393</v>
      </c>
      <c r="N731" s="2" t="s">
        <v>393</v>
      </c>
      <c r="O731" s="3">
        <v>0</v>
      </c>
      <c r="P731" s="3">
        <v>0</v>
      </c>
      <c r="Q731" s="21">
        <f>SUMIF('On Orders'!$B:$B,$C731,'On Orders'!E:E)</f>
        <v>0</v>
      </c>
      <c r="R731" s="22">
        <f>SUMIF('On Orders'!$B:$B,$C731,'On Orders'!F:F)</f>
        <v>840</v>
      </c>
      <c r="S731" s="22">
        <f>SUMIF('On Orders'!$B:$B,$C731,'On Orders'!G:G)</f>
        <v>0</v>
      </c>
      <c r="T731" s="22">
        <f>SUMIF('On Orders'!$B:$B,$C731,'On Orders'!H:H)</f>
        <v>0</v>
      </c>
      <c r="U731" s="3">
        <f>IFERROR(VLOOKUP(B:B,'[1]SI vs ST'!$B:$P,15,0),0)</f>
        <v>0</v>
      </c>
      <c r="V731" s="3" cm="1">
        <f t="array" ref="V731">IFERROR(VLOOKUP(_xlfn.SINGLE(B:B),'[1]Pivot ST'!$D:$QP,{6,7,8,9,10,11},0),0)</f>
        <v>0</v>
      </c>
      <c r="W731" s="3"/>
      <c r="X731" s="3"/>
      <c r="Y731" s="3"/>
      <c r="Z731" s="3"/>
      <c r="AA731" s="3"/>
      <c r="AB731" s="3">
        <v>0</v>
      </c>
      <c r="AC731" s="3">
        <v>200</v>
      </c>
      <c r="AD731" s="3">
        <v>200</v>
      </c>
      <c r="AE731" s="3">
        <v>400</v>
      </c>
      <c r="AF731" s="3">
        <v>350</v>
      </c>
      <c r="AG731" s="31">
        <f t="shared" si="323"/>
        <v>490</v>
      </c>
      <c r="AH731" s="26">
        <f t="shared" si="324"/>
        <v>490</v>
      </c>
      <c r="AI731" s="26">
        <f t="shared" si="325"/>
        <v>290</v>
      </c>
      <c r="AJ731" s="26">
        <f t="shared" si="326"/>
        <v>90</v>
      </c>
      <c r="AK731" s="26">
        <f t="shared" si="327"/>
        <v>-310</v>
      </c>
      <c r="AL731" s="26">
        <f t="shared" si="328"/>
        <v>-350</v>
      </c>
      <c r="AM731" s="30">
        <f t="shared" si="329"/>
        <v>0</v>
      </c>
      <c r="AN731" s="30">
        <f t="shared" si="330"/>
        <v>0</v>
      </c>
      <c r="AO731" s="30">
        <f t="shared" si="331"/>
        <v>200</v>
      </c>
      <c r="AP731" s="30">
        <f t="shared" si="332"/>
        <v>200</v>
      </c>
      <c r="AQ731" s="30">
        <f t="shared" si="333"/>
        <v>400</v>
      </c>
      <c r="AR731" s="30">
        <f t="shared" si="334"/>
        <v>350</v>
      </c>
      <c r="AS731" s="22">
        <f t="shared" si="322"/>
        <v>1150</v>
      </c>
      <c r="AT731" s="112">
        <f t="shared" si="335"/>
        <v>0</v>
      </c>
      <c r="AU731" s="112">
        <f t="shared" si="336"/>
        <v>0</v>
      </c>
      <c r="AV731" s="112">
        <f t="shared" si="337"/>
        <v>0</v>
      </c>
      <c r="AW731" s="112">
        <f t="shared" si="338"/>
        <v>0</v>
      </c>
      <c r="AX731" s="112">
        <f t="shared" si="339"/>
        <v>0</v>
      </c>
      <c r="AY731" s="112">
        <f t="shared" si="340"/>
        <v>0</v>
      </c>
      <c r="AZ731" s="112">
        <f t="shared" si="341"/>
        <v>0</v>
      </c>
      <c r="BA731" s="112">
        <f t="shared" si="342"/>
        <v>0</v>
      </c>
      <c r="BB731" s="112">
        <f t="shared" si="343"/>
        <v>92150</v>
      </c>
      <c r="BC731" s="112">
        <f t="shared" si="344"/>
        <v>92150</v>
      </c>
      <c r="BD731" s="112">
        <f t="shared" si="345"/>
        <v>184300</v>
      </c>
      <c r="BE731" s="112">
        <f t="shared" si="346"/>
        <v>161262.5</v>
      </c>
      <c r="BG731" s="112"/>
      <c r="BH731" s="184"/>
    </row>
    <row r="732" spans="1:60" x14ac:dyDescent="0.2">
      <c r="A732" t="s">
        <v>56</v>
      </c>
      <c r="B732" t="s">
        <v>2067</v>
      </c>
      <c r="C732" s="2" t="s">
        <v>408</v>
      </c>
      <c r="D732" s="2" t="s">
        <v>2094</v>
      </c>
      <c r="E732" s="2" t="s">
        <v>409</v>
      </c>
      <c r="F732" s="2" t="s">
        <v>60</v>
      </c>
      <c r="G732" s="2" t="s">
        <v>391</v>
      </c>
      <c r="H732" s="2" t="s">
        <v>407</v>
      </c>
      <c r="I732" s="2" t="s">
        <v>1129</v>
      </c>
      <c r="J732" s="2" t="s">
        <v>3995</v>
      </c>
      <c r="K732" s="141">
        <v>350</v>
      </c>
      <c r="L732" s="25">
        <v>460.74568965517238</v>
      </c>
      <c r="M732" s="2" t="s">
        <v>393</v>
      </c>
      <c r="N732" s="2" t="s">
        <v>393</v>
      </c>
      <c r="O732" s="3">
        <v>0</v>
      </c>
      <c r="P732" s="3">
        <v>0</v>
      </c>
      <c r="Q732" s="21">
        <f>SUMIF('On Orders'!$B:$B,$C732,'On Orders'!E:E)</f>
        <v>0</v>
      </c>
      <c r="R732" s="22">
        <f>SUMIF('On Orders'!$B:$B,$C732,'On Orders'!F:F)</f>
        <v>216</v>
      </c>
      <c r="S732" s="22">
        <f>SUMIF('On Orders'!$B:$B,$C732,'On Orders'!G:G)</f>
        <v>0</v>
      </c>
      <c r="T732" s="22">
        <f>SUMIF('On Orders'!$B:$B,$C732,'On Orders'!H:H)</f>
        <v>0</v>
      </c>
      <c r="U732" s="3">
        <f>IFERROR(VLOOKUP(B:B,'[1]SI vs ST'!$B:$P,15,0),0)</f>
        <v>0</v>
      </c>
      <c r="V732" s="3" cm="1">
        <f t="array" ref="V732">IFERROR(VLOOKUP(_xlfn.SINGLE(B:B),'[1]Pivot ST'!$D:$QP,{6,7,8,9,10,11},0),0)</f>
        <v>0</v>
      </c>
      <c r="W732" s="3"/>
      <c r="X732" s="3"/>
      <c r="Y732" s="3"/>
      <c r="Z732" s="3"/>
      <c r="AA732" s="3"/>
      <c r="AB732" s="3">
        <v>0</v>
      </c>
      <c r="AC732" s="3">
        <v>100</v>
      </c>
      <c r="AD732" s="3">
        <v>100</v>
      </c>
      <c r="AE732" s="3">
        <v>100</v>
      </c>
      <c r="AF732" s="3">
        <v>100</v>
      </c>
      <c r="AG732" s="31">
        <f t="shared" si="323"/>
        <v>-134</v>
      </c>
      <c r="AH732" s="26">
        <f t="shared" si="324"/>
        <v>0</v>
      </c>
      <c r="AI732" s="26">
        <f t="shared" si="325"/>
        <v>-100</v>
      </c>
      <c r="AJ732" s="26">
        <f t="shared" si="326"/>
        <v>-100</v>
      </c>
      <c r="AK732" s="26">
        <f t="shared" si="327"/>
        <v>-100</v>
      </c>
      <c r="AL732" s="26">
        <f t="shared" si="328"/>
        <v>-100</v>
      </c>
      <c r="AM732" s="30">
        <f t="shared" si="329"/>
        <v>0</v>
      </c>
      <c r="AN732" s="30">
        <f t="shared" si="330"/>
        <v>0</v>
      </c>
      <c r="AO732" s="30">
        <f t="shared" si="331"/>
        <v>100</v>
      </c>
      <c r="AP732" s="30">
        <f t="shared" si="332"/>
        <v>100</v>
      </c>
      <c r="AQ732" s="30">
        <f t="shared" si="333"/>
        <v>100</v>
      </c>
      <c r="AR732" s="30">
        <f t="shared" si="334"/>
        <v>100</v>
      </c>
      <c r="AS732" s="22">
        <f t="shared" si="322"/>
        <v>400</v>
      </c>
      <c r="AT732" s="112">
        <f t="shared" si="335"/>
        <v>0</v>
      </c>
      <c r="AU732" s="112">
        <f t="shared" si="336"/>
        <v>0</v>
      </c>
      <c r="AV732" s="112">
        <f t="shared" si="337"/>
        <v>0</v>
      </c>
      <c r="AW732" s="112">
        <f t="shared" si="338"/>
        <v>0</v>
      </c>
      <c r="AX732" s="112">
        <f t="shared" si="339"/>
        <v>0</v>
      </c>
      <c r="AY732" s="112">
        <f t="shared" si="340"/>
        <v>0</v>
      </c>
      <c r="AZ732" s="112">
        <f t="shared" si="341"/>
        <v>0</v>
      </c>
      <c r="BA732" s="112">
        <f t="shared" si="342"/>
        <v>0</v>
      </c>
      <c r="BB732" s="112">
        <f t="shared" si="343"/>
        <v>46074.568965517239</v>
      </c>
      <c r="BC732" s="112">
        <f t="shared" si="344"/>
        <v>46074.568965517239</v>
      </c>
      <c r="BD732" s="112">
        <f t="shared" si="345"/>
        <v>46074.568965517239</v>
      </c>
      <c r="BE732" s="112">
        <f t="shared" si="346"/>
        <v>46074.568965517239</v>
      </c>
      <c r="BG732" s="112"/>
      <c r="BH732" s="184"/>
    </row>
    <row r="733" spans="1:60" x14ac:dyDescent="0.2">
      <c r="A733" t="s">
        <v>335</v>
      </c>
      <c r="B733" t="s">
        <v>2067</v>
      </c>
      <c r="C733" s="2" t="s">
        <v>2096</v>
      </c>
      <c r="D733" s="2" t="s">
        <v>2094</v>
      </c>
      <c r="E733" s="2" t="s">
        <v>2097</v>
      </c>
      <c r="F733" s="2" t="s">
        <v>60</v>
      </c>
      <c r="G733" s="2" t="s">
        <v>391</v>
      </c>
      <c r="H733" s="2" t="s">
        <v>407</v>
      </c>
      <c r="I733" s="2" t="s">
        <v>1129</v>
      </c>
      <c r="J733" s="2" t="s">
        <v>3995</v>
      </c>
      <c r="K733" s="141">
        <v>350</v>
      </c>
      <c r="L733" s="25">
        <v>460.74568965517238</v>
      </c>
      <c r="M733" s="2" t="s">
        <v>393</v>
      </c>
      <c r="N733" s="2" t="s">
        <v>393</v>
      </c>
      <c r="O733" s="3">
        <v>0</v>
      </c>
      <c r="P733" s="3">
        <v>0</v>
      </c>
      <c r="Q733" s="21">
        <f>SUMIF('On Orders'!$B:$B,$C733,'On Orders'!E:E)</f>
        <v>0</v>
      </c>
      <c r="R733" s="22">
        <f>SUMIF('On Orders'!$B:$B,$C733,'On Orders'!F:F)</f>
        <v>1656</v>
      </c>
      <c r="S733" s="22">
        <f>SUMIF('On Orders'!$B:$B,$C733,'On Orders'!G:G)</f>
        <v>0</v>
      </c>
      <c r="T733" s="22">
        <f>SUMIF('On Orders'!$B:$B,$C733,'On Orders'!H:H)</f>
        <v>0</v>
      </c>
      <c r="U733" s="3">
        <f>IFERROR(VLOOKUP(B:B,'[1]SI vs ST'!$B:$P,15,0),0)</f>
        <v>0</v>
      </c>
      <c r="V733" s="3" cm="1">
        <f t="array" ref="V733">IFERROR(VLOOKUP(_xlfn.SINGLE(B:B),'[1]Pivot ST'!$D:$QP,{6,7,8,9,10,11},0),0)</f>
        <v>0</v>
      </c>
      <c r="W733" s="3"/>
      <c r="X733" s="3"/>
      <c r="Y733" s="3"/>
      <c r="Z733" s="3"/>
      <c r="AA733" s="3"/>
      <c r="AB733" s="3">
        <v>0</v>
      </c>
      <c r="AC733" s="3">
        <v>148</v>
      </c>
      <c r="AD733" s="3">
        <v>73</v>
      </c>
      <c r="AE733" s="3">
        <v>104</v>
      </c>
      <c r="AF733" s="3">
        <v>98</v>
      </c>
      <c r="AG733" s="31">
        <f t="shared" si="323"/>
        <v>1306</v>
      </c>
      <c r="AH733" s="26">
        <f t="shared" si="324"/>
        <v>1306</v>
      </c>
      <c r="AI733" s="26">
        <f t="shared" si="325"/>
        <v>1158</v>
      </c>
      <c r="AJ733" s="26">
        <f t="shared" si="326"/>
        <v>1085</v>
      </c>
      <c r="AK733" s="26">
        <f t="shared" si="327"/>
        <v>981</v>
      </c>
      <c r="AL733" s="26">
        <f t="shared" si="328"/>
        <v>883</v>
      </c>
      <c r="AM733" s="30">
        <f t="shared" si="329"/>
        <v>0</v>
      </c>
      <c r="AN733" s="30">
        <f t="shared" si="330"/>
        <v>0</v>
      </c>
      <c r="AO733" s="30">
        <f t="shared" si="331"/>
        <v>148</v>
      </c>
      <c r="AP733" s="30">
        <f t="shared" si="332"/>
        <v>73</v>
      </c>
      <c r="AQ733" s="30">
        <f t="shared" si="333"/>
        <v>104</v>
      </c>
      <c r="AR733" s="30">
        <f t="shared" si="334"/>
        <v>98</v>
      </c>
      <c r="AS733" s="22">
        <f t="shared" si="322"/>
        <v>423</v>
      </c>
      <c r="AT733" s="112">
        <f t="shared" si="335"/>
        <v>0</v>
      </c>
      <c r="AU733" s="112">
        <f t="shared" si="336"/>
        <v>0</v>
      </c>
      <c r="AV733" s="112">
        <f t="shared" si="337"/>
        <v>0</v>
      </c>
      <c r="AW733" s="112">
        <f t="shared" si="338"/>
        <v>0</v>
      </c>
      <c r="AX733" s="112">
        <f t="shared" si="339"/>
        <v>0</v>
      </c>
      <c r="AY733" s="112">
        <f t="shared" si="340"/>
        <v>0</v>
      </c>
      <c r="AZ733" s="112">
        <f t="shared" si="341"/>
        <v>0</v>
      </c>
      <c r="BA733" s="112">
        <f t="shared" si="342"/>
        <v>0</v>
      </c>
      <c r="BB733" s="112">
        <f t="shared" si="343"/>
        <v>68190.362068965507</v>
      </c>
      <c r="BC733" s="112">
        <f t="shared" si="344"/>
        <v>33634.435344827587</v>
      </c>
      <c r="BD733" s="112">
        <f t="shared" si="345"/>
        <v>47917.551724137928</v>
      </c>
      <c r="BE733" s="112">
        <f t="shared" si="346"/>
        <v>45153.077586206891</v>
      </c>
      <c r="BG733" s="112"/>
      <c r="BH733" s="184"/>
    </row>
    <row r="734" spans="1:60" x14ac:dyDescent="0.2">
      <c r="A734" t="s">
        <v>335</v>
      </c>
      <c r="B734" t="s">
        <v>2067</v>
      </c>
      <c r="C734" s="2" t="s">
        <v>2098</v>
      </c>
      <c r="D734" s="2" t="s">
        <v>2094</v>
      </c>
      <c r="E734" s="2" t="s">
        <v>2099</v>
      </c>
      <c r="F734" s="2" t="s">
        <v>60</v>
      </c>
      <c r="G734" s="2" t="s">
        <v>391</v>
      </c>
      <c r="H734" s="2" t="s">
        <v>407</v>
      </c>
      <c r="I734" s="2" t="s">
        <v>1129</v>
      </c>
      <c r="J734" s="2" t="s">
        <v>3995</v>
      </c>
      <c r="K734" s="141">
        <v>350</v>
      </c>
      <c r="L734" s="25">
        <v>460.74568965517238</v>
      </c>
      <c r="M734" s="2" t="s">
        <v>393</v>
      </c>
      <c r="N734" s="2" t="s">
        <v>393</v>
      </c>
      <c r="O734" s="3">
        <v>0</v>
      </c>
      <c r="P734" s="3">
        <v>0</v>
      </c>
      <c r="Q734" s="21">
        <f>SUMIF('On Orders'!$B:$B,$C734,'On Orders'!E:E)</f>
        <v>0</v>
      </c>
      <c r="R734" s="22">
        <f>SUMIF('On Orders'!$B:$B,$C734,'On Orders'!F:F)</f>
        <v>456</v>
      </c>
      <c r="S734" s="22">
        <f>SUMIF('On Orders'!$B:$B,$C734,'On Orders'!G:G)</f>
        <v>0</v>
      </c>
      <c r="T734" s="22">
        <f>SUMIF('On Orders'!$B:$B,$C734,'On Orders'!H:H)</f>
        <v>0</v>
      </c>
      <c r="U734" s="3">
        <f>IFERROR(VLOOKUP(B:B,'[1]SI vs ST'!$B:$P,15,0),0)</f>
        <v>0</v>
      </c>
      <c r="V734" s="3" cm="1">
        <f t="array" ref="V734">IFERROR(VLOOKUP(_xlfn.SINGLE(B:B),'[1]Pivot ST'!$D:$QP,{6,7,8,9,10,11},0),0)</f>
        <v>0</v>
      </c>
      <c r="W734" s="3"/>
      <c r="X734" s="3"/>
      <c r="Y734" s="3"/>
      <c r="Z734" s="3"/>
      <c r="AA734" s="3"/>
      <c r="AB734" s="3">
        <v>0</v>
      </c>
      <c r="AC734" s="3">
        <v>148</v>
      </c>
      <c r="AD734" s="3">
        <v>73</v>
      </c>
      <c r="AE734" s="3">
        <v>104</v>
      </c>
      <c r="AF734" s="3">
        <v>98</v>
      </c>
      <c r="AG734" s="31">
        <f t="shared" si="323"/>
        <v>106</v>
      </c>
      <c r="AH734" s="26">
        <f t="shared" si="324"/>
        <v>106</v>
      </c>
      <c r="AI734" s="26">
        <f t="shared" si="325"/>
        <v>-42</v>
      </c>
      <c r="AJ734" s="26">
        <f t="shared" si="326"/>
        <v>-73</v>
      </c>
      <c r="AK734" s="26">
        <f t="shared" si="327"/>
        <v>-104</v>
      </c>
      <c r="AL734" s="26">
        <f t="shared" si="328"/>
        <v>-98</v>
      </c>
      <c r="AM734" s="30">
        <f t="shared" si="329"/>
        <v>0</v>
      </c>
      <c r="AN734" s="30">
        <f t="shared" si="330"/>
        <v>0</v>
      </c>
      <c r="AO734" s="30">
        <f t="shared" si="331"/>
        <v>148</v>
      </c>
      <c r="AP734" s="30">
        <f t="shared" si="332"/>
        <v>73</v>
      </c>
      <c r="AQ734" s="30">
        <f t="shared" si="333"/>
        <v>104</v>
      </c>
      <c r="AR734" s="30">
        <f t="shared" si="334"/>
        <v>98</v>
      </c>
      <c r="AS734" s="22">
        <f t="shared" si="322"/>
        <v>423</v>
      </c>
      <c r="AT734" s="112">
        <f t="shared" si="335"/>
        <v>0</v>
      </c>
      <c r="AU734" s="112">
        <f t="shared" si="336"/>
        <v>0</v>
      </c>
      <c r="AV734" s="112">
        <f t="shared" si="337"/>
        <v>0</v>
      </c>
      <c r="AW734" s="112">
        <f t="shared" si="338"/>
        <v>0</v>
      </c>
      <c r="AX734" s="112">
        <f t="shared" si="339"/>
        <v>0</v>
      </c>
      <c r="AY734" s="112">
        <f t="shared" si="340"/>
        <v>0</v>
      </c>
      <c r="AZ734" s="112">
        <f t="shared" si="341"/>
        <v>0</v>
      </c>
      <c r="BA734" s="112">
        <f t="shared" si="342"/>
        <v>0</v>
      </c>
      <c r="BB734" s="112">
        <f t="shared" si="343"/>
        <v>68190.362068965507</v>
      </c>
      <c r="BC734" s="112">
        <f t="shared" si="344"/>
        <v>33634.435344827587</v>
      </c>
      <c r="BD734" s="112">
        <f t="shared" si="345"/>
        <v>47917.551724137928</v>
      </c>
      <c r="BE734" s="112">
        <f t="shared" si="346"/>
        <v>45153.077586206891</v>
      </c>
      <c r="BG734" s="112"/>
      <c r="BH734" s="184"/>
    </row>
    <row r="735" spans="1:60" x14ac:dyDescent="0.2">
      <c r="A735" t="s">
        <v>335</v>
      </c>
      <c r="B735" t="s">
        <v>2067</v>
      </c>
      <c r="C735" s="2" t="s">
        <v>2100</v>
      </c>
      <c r="D735" s="2" t="s">
        <v>2094</v>
      </c>
      <c r="E735" s="2" t="s">
        <v>2101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2" t="s">
        <v>3995</v>
      </c>
      <c r="K735" s="141">
        <v>350</v>
      </c>
      <c r="L735" s="25">
        <v>460.74568965517238</v>
      </c>
      <c r="M735" s="2" t="s">
        <v>393</v>
      </c>
      <c r="N735" s="2" t="s">
        <v>393</v>
      </c>
      <c r="O735" s="3">
        <v>0</v>
      </c>
      <c r="P735" s="3">
        <v>0</v>
      </c>
      <c r="Q735" s="21">
        <f>SUMIF('On Orders'!$B:$B,$C735,'On Orders'!E:E)</f>
        <v>0</v>
      </c>
      <c r="R735" s="22">
        <f>SUMIF('On Orders'!$B:$B,$C735,'On Orders'!F:F)</f>
        <v>216</v>
      </c>
      <c r="S735" s="22">
        <f>SUMIF('On Orders'!$B:$B,$C735,'On Orders'!G:G)</f>
        <v>0</v>
      </c>
      <c r="T735" s="22">
        <f>SUMIF('On Orders'!$B:$B,$C735,'On Orders'!H:H)</f>
        <v>0</v>
      </c>
      <c r="U735" s="3">
        <f>IFERROR(VLOOKUP(B:B,'[1]SI vs ST'!$B:$P,15,0),0)</f>
        <v>0</v>
      </c>
      <c r="V735" s="3" cm="1">
        <f t="array" ref="V735">IFERROR(VLOOKUP(_xlfn.SINGLE(B:B),'[1]Pivot ST'!$D:$QP,{6,7,8,9,10,11},0),0)</f>
        <v>0</v>
      </c>
      <c r="W735" s="3"/>
      <c r="X735" s="3"/>
      <c r="Y735" s="3"/>
      <c r="Z735" s="3"/>
      <c r="AA735" s="3"/>
      <c r="AB735" s="3">
        <v>0</v>
      </c>
      <c r="AC735" s="3">
        <v>74</v>
      </c>
      <c r="AD735" s="3">
        <v>35</v>
      </c>
      <c r="AE735" s="3">
        <v>52</v>
      </c>
      <c r="AF735" s="3">
        <v>49</v>
      </c>
      <c r="AG735" s="31">
        <f t="shared" si="323"/>
        <v>-134</v>
      </c>
      <c r="AH735" s="26">
        <f t="shared" si="324"/>
        <v>0</v>
      </c>
      <c r="AI735" s="26">
        <f t="shared" si="325"/>
        <v>-74</v>
      </c>
      <c r="AJ735" s="26">
        <f t="shared" si="326"/>
        <v>-35</v>
      </c>
      <c r="AK735" s="26">
        <f t="shared" si="327"/>
        <v>-52</v>
      </c>
      <c r="AL735" s="26">
        <f t="shared" si="328"/>
        <v>-49</v>
      </c>
      <c r="AM735" s="30">
        <f t="shared" si="329"/>
        <v>0</v>
      </c>
      <c r="AN735" s="30">
        <f t="shared" si="330"/>
        <v>0</v>
      </c>
      <c r="AO735" s="30">
        <f t="shared" si="331"/>
        <v>74</v>
      </c>
      <c r="AP735" s="30">
        <f t="shared" si="332"/>
        <v>35</v>
      </c>
      <c r="AQ735" s="30">
        <f t="shared" si="333"/>
        <v>52</v>
      </c>
      <c r="AR735" s="30">
        <f t="shared" si="334"/>
        <v>49</v>
      </c>
      <c r="AS735" s="22">
        <f t="shared" ref="AS735:AS779" si="347">SUM(AM735:AR735)</f>
        <v>210</v>
      </c>
      <c r="AT735" s="112">
        <f t="shared" si="335"/>
        <v>0</v>
      </c>
      <c r="AU735" s="112">
        <f t="shared" si="336"/>
        <v>0</v>
      </c>
      <c r="AV735" s="112">
        <f t="shared" si="337"/>
        <v>0</v>
      </c>
      <c r="AW735" s="112">
        <f t="shared" si="338"/>
        <v>0</v>
      </c>
      <c r="AX735" s="112">
        <f t="shared" si="339"/>
        <v>0</v>
      </c>
      <c r="AY735" s="112">
        <f t="shared" si="340"/>
        <v>0</v>
      </c>
      <c r="AZ735" s="112">
        <f t="shared" si="341"/>
        <v>0</v>
      </c>
      <c r="BA735" s="112">
        <f t="shared" si="342"/>
        <v>0</v>
      </c>
      <c r="BB735" s="112">
        <f t="shared" si="343"/>
        <v>34095.181034482754</v>
      </c>
      <c r="BC735" s="112">
        <f t="shared" si="344"/>
        <v>16126.099137931033</v>
      </c>
      <c r="BD735" s="112">
        <f t="shared" si="345"/>
        <v>23958.775862068964</v>
      </c>
      <c r="BE735" s="112">
        <f t="shared" si="346"/>
        <v>22576.538793103446</v>
      </c>
      <c r="BG735" s="112"/>
      <c r="BH735" s="184"/>
    </row>
    <row r="736" spans="1:60" x14ac:dyDescent="0.2">
      <c r="A736" t="s">
        <v>335</v>
      </c>
      <c r="B736" t="s">
        <v>2067</v>
      </c>
      <c r="C736" s="2" t="s">
        <v>2102</v>
      </c>
      <c r="D736" s="2" t="s">
        <v>2094</v>
      </c>
      <c r="E736" s="2" t="s">
        <v>2103</v>
      </c>
      <c r="F736" s="2" t="s">
        <v>60</v>
      </c>
      <c r="G736" s="2" t="s">
        <v>391</v>
      </c>
      <c r="H736" s="2" t="s">
        <v>407</v>
      </c>
      <c r="I736" s="2" t="s">
        <v>1129</v>
      </c>
      <c r="J736" s="2" t="s">
        <v>3995</v>
      </c>
      <c r="K736" s="141">
        <v>350</v>
      </c>
      <c r="L736" s="25">
        <v>460.74568965517238</v>
      </c>
      <c r="M736" s="2" t="s">
        <v>393</v>
      </c>
      <c r="N736" s="2" t="s">
        <v>393</v>
      </c>
      <c r="O736" s="3">
        <v>0</v>
      </c>
      <c r="P736" s="3">
        <v>0</v>
      </c>
      <c r="Q736" s="21">
        <f>SUMIF('On Orders'!$B:$B,$C736,'On Orders'!E:E)</f>
        <v>0</v>
      </c>
      <c r="R736" s="22">
        <f>SUMIF('On Orders'!$B:$B,$C736,'On Orders'!F:F)</f>
        <v>216</v>
      </c>
      <c r="S736" s="22">
        <f>SUMIF('On Orders'!$B:$B,$C736,'On Orders'!G:G)</f>
        <v>0</v>
      </c>
      <c r="T736" s="22">
        <f>SUMIF('On Orders'!$B:$B,$C736,'On Orders'!H:H)</f>
        <v>0</v>
      </c>
      <c r="U736" s="3">
        <f>IFERROR(VLOOKUP(B:B,'[1]SI vs ST'!$B:$P,15,0),0)</f>
        <v>0</v>
      </c>
      <c r="V736" s="3" cm="1">
        <f t="array" ref="V736">IFERROR(VLOOKUP(_xlfn.SINGLE(B:B),'[1]Pivot ST'!$D:$QP,{6,7,8,9,10,11},0),0)</f>
        <v>0</v>
      </c>
      <c r="W736" s="3"/>
      <c r="X736" s="3"/>
      <c r="Y736" s="3"/>
      <c r="Z736" s="3"/>
      <c r="AA736" s="3"/>
      <c r="AB736" s="3">
        <v>0</v>
      </c>
      <c r="AC736" s="3">
        <v>60</v>
      </c>
      <c r="AD736" s="3">
        <v>60</v>
      </c>
      <c r="AE736" s="3">
        <v>60</v>
      </c>
      <c r="AF736" s="3">
        <v>60</v>
      </c>
      <c r="AG736" s="31">
        <f t="shared" si="323"/>
        <v>-134</v>
      </c>
      <c r="AH736" s="26">
        <f t="shared" si="324"/>
        <v>0</v>
      </c>
      <c r="AI736" s="26">
        <f t="shared" si="325"/>
        <v>-60</v>
      </c>
      <c r="AJ736" s="26">
        <f t="shared" si="326"/>
        <v>-60</v>
      </c>
      <c r="AK736" s="26">
        <f t="shared" si="327"/>
        <v>-60</v>
      </c>
      <c r="AL736" s="26">
        <f t="shared" si="328"/>
        <v>-60</v>
      </c>
      <c r="AM736" s="30">
        <f t="shared" si="329"/>
        <v>0</v>
      </c>
      <c r="AN736" s="30">
        <f t="shared" si="330"/>
        <v>0</v>
      </c>
      <c r="AO736" s="30">
        <f t="shared" si="331"/>
        <v>60</v>
      </c>
      <c r="AP736" s="30">
        <f t="shared" si="332"/>
        <v>60</v>
      </c>
      <c r="AQ736" s="30">
        <f t="shared" si="333"/>
        <v>60</v>
      </c>
      <c r="AR736" s="30">
        <f t="shared" si="334"/>
        <v>60</v>
      </c>
      <c r="AS736" s="22">
        <f t="shared" si="347"/>
        <v>240</v>
      </c>
      <c r="AT736" s="112">
        <f t="shared" si="335"/>
        <v>0</v>
      </c>
      <c r="AU736" s="112">
        <f t="shared" si="336"/>
        <v>0</v>
      </c>
      <c r="AV736" s="112">
        <f t="shared" si="337"/>
        <v>0</v>
      </c>
      <c r="AW736" s="112">
        <f t="shared" si="338"/>
        <v>0</v>
      </c>
      <c r="AX736" s="112">
        <f t="shared" si="339"/>
        <v>0</v>
      </c>
      <c r="AY736" s="112">
        <f t="shared" si="340"/>
        <v>0</v>
      </c>
      <c r="AZ736" s="112">
        <f t="shared" si="341"/>
        <v>0</v>
      </c>
      <c r="BA736" s="112">
        <f t="shared" si="342"/>
        <v>0</v>
      </c>
      <c r="BB736" s="112">
        <f t="shared" si="343"/>
        <v>27644.741379310344</v>
      </c>
      <c r="BC736" s="112">
        <f t="shared" si="344"/>
        <v>27644.741379310344</v>
      </c>
      <c r="BD736" s="112">
        <f t="shared" si="345"/>
        <v>27644.741379310344</v>
      </c>
      <c r="BE736" s="112">
        <f t="shared" si="346"/>
        <v>27644.741379310344</v>
      </c>
    </row>
    <row r="737" spans="1:57" x14ac:dyDescent="0.2">
      <c r="A737" t="s">
        <v>104</v>
      </c>
      <c r="B737" t="s">
        <v>2067</v>
      </c>
      <c r="C737" s="2" t="s">
        <v>462</v>
      </c>
      <c r="D737" s="2">
        <v>855848009179</v>
      </c>
      <c r="E737" s="2" t="s">
        <v>463</v>
      </c>
      <c r="F737" s="2" t="s">
        <v>60</v>
      </c>
      <c r="G737" s="2" t="s">
        <v>391</v>
      </c>
      <c r="H737" s="2" t="s">
        <v>407</v>
      </c>
      <c r="I737" s="2" t="s">
        <v>1129</v>
      </c>
      <c r="J737" s="2" t="s">
        <v>3995</v>
      </c>
      <c r="K737" s="3">
        <v>350</v>
      </c>
      <c r="L737" s="25">
        <v>460.74568965517238</v>
      </c>
      <c r="M737" s="2" t="s">
        <v>393</v>
      </c>
      <c r="N737" s="2" t="s">
        <v>393</v>
      </c>
      <c r="O737" s="3">
        <v>0</v>
      </c>
      <c r="P737" s="3">
        <v>0</v>
      </c>
      <c r="Q737" s="21">
        <f>SUMIF('On Orders'!$B:$B,$C737,'On Orders'!E:E)</f>
        <v>0</v>
      </c>
      <c r="R737" s="22">
        <f>SUMIF('On Orders'!$B:$B,$C737,'On Orders'!F:F)</f>
        <v>0</v>
      </c>
      <c r="S737" s="22">
        <f>SUMIF('On Orders'!$B:$B,$C737,'On Orders'!G:G)</f>
        <v>450</v>
      </c>
      <c r="T737" s="22">
        <f>SUMIF('On Orders'!$B:$B,$C737,'On Orders'!H:H)</f>
        <v>0</v>
      </c>
      <c r="U737" s="3">
        <f>IFERROR(VLOOKUP(B:B,'[1]SI vs ST'!$B:$P,15,0),0)</f>
        <v>0</v>
      </c>
      <c r="V737" s="3" cm="1">
        <f t="array" ref="V737">IFERROR(VLOOKUP(_xlfn.SINGLE(B:B),'[1]Pivot ST'!$D:$QP,{6,7,8,9,10,11},0),0)</f>
        <v>0</v>
      </c>
      <c r="W737" s="3"/>
      <c r="X737" s="3"/>
      <c r="Y737" s="3"/>
      <c r="Z737" s="3"/>
      <c r="AA737" s="3"/>
      <c r="AB737" s="3">
        <v>0</v>
      </c>
      <c r="AC737" s="3">
        <v>90</v>
      </c>
      <c r="AD737" s="3">
        <v>100</v>
      </c>
      <c r="AE737" s="3">
        <v>100</v>
      </c>
      <c r="AF737" s="3">
        <v>100</v>
      </c>
      <c r="AG737" s="31">
        <f t="shared" si="323"/>
        <v>-350</v>
      </c>
      <c r="AH737" s="26">
        <f t="shared" si="324"/>
        <v>450</v>
      </c>
      <c r="AI737" s="26">
        <f t="shared" si="325"/>
        <v>360</v>
      </c>
      <c r="AJ737" s="26">
        <f t="shared" si="326"/>
        <v>260</v>
      </c>
      <c r="AK737" s="26">
        <f t="shared" si="327"/>
        <v>160</v>
      </c>
      <c r="AL737" s="26">
        <f t="shared" si="328"/>
        <v>60</v>
      </c>
      <c r="AM737" s="30">
        <f t="shared" si="329"/>
        <v>0</v>
      </c>
      <c r="AN737" s="30">
        <f t="shared" si="330"/>
        <v>0</v>
      </c>
      <c r="AO737" s="30">
        <f t="shared" si="331"/>
        <v>90</v>
      </c>
      <c r="AP737" s="30">
        <f t="shared" si="332"/>
        <v>100</v>
      </c>
      <c r="AQ737" s="30">
        <f t="shared" si="333"/>
        <v>100</v>
      </c>
      <c r="AR737" s="30">
        <f t="shared" si="334"/>
        <v>100</v>
      </c>
      <c r="AS737" s="22">
        <f t="shared" si="347"/>
        <v>390</v>
      </c>
      <c r="AT737" s="112">
        <f t="shared" si="335"/>
        <v>0</v>
      </c>
      <c r="AU737" s="112">
        <f t="shared" si="336"/>
        <v>0</v>
      </c>
      <c r="AV737" s="112">
        <f t="shared" si="337"/>
        <v>0</v>
      </c>
      <c r="AW737" s="112">
        <f t="shared" si="338"/>
        <v>0</v>
      </c>
      <c r="AX737" s="112">
        <f t="shared" si="339"/>
        <v>0</v>
      </c>
      <c r="AY737" s="112">
        <f t="shared" si="340"/>
        <v>0</v>
      </c>
      <c r="AZ737" s="112">
        <f t="shared" si="341"/>
        <v>0</v>
      </c>
      <c r="BA737" s="112">
        <f t="shared" si="342"/>
        <v>0</v>
      </c>
      <c r="BB737" s="112">
        <f t="shared" si="343"/>
        <v>41467.112068965514</v>
      </c>
      <c r="BC737" s="112">
        <f t="shared" si="344"/>
        <v>46074.568965517239</v>
      </c>
      <c r="BD737" s="112">
        <f t="shared" si="345"/>
        <v>46074.568965517239</v>
      </c>
      <c r="BE737" s="112">
        <f t="shared" si="346"/>
        <v>46074.568965517239</v>
      </c>
    </row>
    <row r="738" spans="1:57" x14ac:dyDescent="0.2">
      <c r="A738" t="s">
        <v>104</v>
      </c>
      <c r="B738" t="s">
        <v>2067</v>
      </c>
      <c r="C738" s="2" t="s">
        <v>464</v>
      </c>
      <c r="D738" s="2">
        <v>855848009162</v>
      </c>
      <c r="E738" s="2" t="s">
        <v>465</v>
      </c>
      <c r="F738" s="2" t="s">
        <v>60</v>
      </c>
      <c r="G738" s="2" t="s">
        <v>391</v>
      </c>
      <c r="H738" s="2" t="s">
        <v>407</v>
      </c>
      <c r="I738" s="2" t="s">
        <v>1129</v>
      </c>
      <c r="J738" s="2" t="s">
        <v>3995</v>
      </c>
      <c r="K738" s="3">
        <v>350</v>
      </c>
      <c r="L738" s="25">
        <v>460.74568965517238</v>
      </c>
      <c r="M738" s="2" t="s">
        <v>393</v>
      </c>
      <c r="N738" s="2" t="s">
        <v>393</v>
      </c>
      <c r="O738" s="3">
        <v>0</v>
      </c>
      <c r="P738" s="3">
        <v>0</v>
      </c>
      <c r="Q738" s="21">
        <f>SUMIF('On Orders'!$B:$B,$C738,'On Orders'!E:E)</f>
        <v>0</v>
      </c>
      <c r="R738" s="22">
        <f>SUMIF('On Orders'!$B:$B,$C738,'On Orders'!F:F)</f>
        <v>0</v>
      </c>
      <c r="S738" s="22">
        <f>SUMIF('On Orders'!$B:$B,$C738,'On Orders'!G:G)</f>
        <v>450</v>
      </c>
      <c r="T738" s="22">
        <f>SUMIF('On Orders'!$B:$B,$C738,'On Orders'!H:H)</f>
        <v>0</v>
      </c>
      <c r="U738" s="3">
        <f>IFERROR(VLOOKUP(B:B,'[1]SI vs ST'!$B:$P,15,0),0)</f>
        <v>0</v>
      </c>
      <c r="V738" s="3" cm="1">
        <f t="array" ref="V738">IFERROR(VLOOKUP(_xlfn.SINGLE(B:B),'[1]Pivot ST'!$D:$QP,{6,7,8,9,10,11},0),0)</f>
        <v>0</v>
      </c>
      <c r="W738" s="3"/>
      <c r="X738" s="3"/>
      <c r="Y738" s="3"/>
      <c r="Z738" s="3"/>
      <c r="AA738" s="3"/>
      <c r="AB738" s="3">
        <v>0</v>
      </c>
      <c r="AC738" s="3">
        <v>75</v>
      </c>
      <c r="AD738" s="3">
        <v>100</v>
      </c>
      <c r="AE738" s="3">
        <v>100</v>
      </c>
      <c r="AF738" s="3">
        <v>100</v>
      </c>
      <c r="AG738" s="31">
        <f t="shared" si="323"/>
        <v>-350</v>
      </c>
      <c r="AH738" s="26">
        <f t="shared" si="324"/>
        <v>450</v>
      </c>
      <c r="AI738" s="26">
        <f t="shared" si="325"/>
        <v>375</v>
      </c>
      <c r="AJ738" s="26">
        <f t="shared" si="326"/>
        <v>275</v>
      </c>
      <c r="AK738" s="26">
        <f t="shared" si="327"/>
        <v>175</v>
      </c>
      <c r="AL738" s="26">
        <f t="shared" si="328"/>
        <v>75</v>
      </c>
      <c r="AM738" s="30">
        <f t="shared" si="329"/>
        <v>0</v>
      </c>
      <c r="AN738" s="30">
        <f t="shared" si="330"/>
        <v>0</v>
      </c>
      <c r="AO738" s="30">
        <f t="shared" si="331"/>
        <v>75</v>
      </c>
      <c r="AP738" s="30">
        <f t="shared" si="332"/>
        <v>100</v>
      </c>
      <c r="AQ738" s="30">
        <f t="shared" si="333"/>
        <v>100</v>
      </c>
      <c r="AR738" s="30">
        <f t="shared" si="334"/>
        <v>100</v>
      </c>
      <c r="AS738" s="22">
        <f t="shared" si="347"/>
        <v>375</v>
      </c>
      <c r="AT738" s="112">
        <f t="shared" si="335"/>
        <v>0</v>
      </c>
      <c r="AU738" s="112">
        <f t="shared" si="336"/>
        <v>0</v>
      </c>
      <c r="AV738" s="112">
        <f t="shared" si="337"/>
        <v>0</v>
      </c>
      <c r="AW738" s="112">
        <f t="shared" si="338"/>
        <v>0</v>
      </c>
      <c r="AX738" s="112">
        <f t="shared" si="339"/>
        <v>0</v>
      </c>
      <c r="AY738" s="112">
        <f t="shared" si="340"/>
        <v>0</v>
      </c>
      <c r="AZ738" s="112">
        <f t="shared" si="341"/>
        <v>0</v>
      </c>
      <c r="BA738" s="112">
        <f t="shared" si="342"/>
        <v>0</v>
      </c>
      <c r="BB738" s="112">
        <f t="shared" si="343"/>
        <v>34555.926724137928</v>
      </c>
      <c r="BC738" s="112">
        <f t="shared" si="344"/>
        <v>46074.568965517239</v>
      </c>
      <c r="BD738" s="112">
        <f t="shared" si="345"/>
        <v>46074.568965517239</v>
      </c>
      <c r="BE738" s="112">
        <f t="shared" si="346"/>
        <v>46074.568965517239</v>
      </c>
    </row>
    <row r="739" spans="1:57" x14ac:dyDescent="0.2">
      <c r="A739" t="s">
        <v>335</v>
      </c>
      <c r="B739" t="s">
        <v>2067</v>
      </c>
      <c r="C739" s="2" t="s">
        <v>2104</v>
      </c>
      <c r="D739" s="2" t="s">
        <v>2105</v>
      </c>
      <c r="E739" s="2" t="s">
        <v>2106</v>
      </c>
      <c r="F739" s="2" t="s">
        <v>24</v>
      </c>
      <c r="G739" s="2" t="s">
        <v>391</v>
      </c>
      <c r="H739" s="2" t="s">
        <v>407</v>
      </c>
      <c r="I739" s="2" t="s">
        <v>1129</v>
      </c>
      <c r="J739" s="2" t="s">
        <v>3995</v>
      </c>
      <c r="K739" s="141">
        <v>350</v>
      </c>
      <c r="L739" s="25">
        <v>460.74568965517238</v>
      </c>
      <c r="M739" s="2" t="s">
        <v>393</v>
      </c>
      <c r="N739" s="2" t="s">
        <v>393</v>
      </c>
      <c r="O739" s="3">
        <v>0</v>
      </c>
      <c r="P739" s="3">
        <v>0</v>
      </c>
      <c r="Q739" s="21">
        <f>SUMIF('On Orders'!$B:$B,$C739,'On Orders'!E:E)</f>
        <v>0</v>
      </c>
      <c r="R739" s="22">
        <f>SUMIF('On Orders'!$B:$B,$C739,'On Orders'!F:F)</f>
        <v>1008</v>
      </c>
      <c r="S739" s="22">
        <f>SUMIF('On Orders'!$B:$B,$C739,'On Orders'!G:G)</f>
        <v>0</v>
      </c>
      <c r="T739" s="22">
        <f>SUMIF('On Orders'!$B:$B,$C739,'On Orders'!H:H)</f>
        <v>0</v>
      </c>
      <c r="U739" s="3">
        <f>IFERROR(VLOOKUP(B:B,'[1]SI vs ST'!$B:$P,15,0),0)</f>
        <v>0</v>
      </c>
      <c r="V739" s="3" cm="1">
        <f t="array" ref="V739">IFERROR(VLOOKUP(_xlfn.SINGLE(B:B),'[1]Pivot ST'!$D:$QP,{6,7,8,9,10,11},0),0)</f>
        <v>0</v>
      </c>
      <c r="W739" s="3"/>
      <c r="X739" s="3"/>
      <c r="Y739" s="3"/>
      <c r="Z739" s="3"/>
      <c r="AA739" s="3"/>
      <c r="AB739" s="3">
        <v>0</v>
      </c>
      <c r="AC739" s="3">
        <v>619</v>
      </c>
      <c r="AD739" s="3">
        <v>1115</v>
      </c>
      <c r="AE739" s="3">
        <v>1240</v>
      </c>
      <c r="AF739" s="3">
        <v>416</v>
      </c>
      <c r="AG739" s="31">
        <f t="shared" si="323"/>
        <v>658</v>
      </c>
      <c r="AH739" s="26">
        <f t="shared" si="324"/>
        <v>658</v>
      </c>
      <c r="AI739" s="26">
        <f t="shared" si="325"/>
        <v>39</v>
      </c>
      <c r="AJ739" s="26">
        <f t="shared" si="326"/>
        <v>-1076</v>
      </c>
      <c r="AK739" s="26">
        <f t="shared" si="327"/>
        <v>-1240</v>
      </c>
      <c r="AL739" s="26">
        <f t="shared" si="328"/>
        <v>-416</v>
      </c>
      <c r="AM739" s="30">
        <f t="shared" si="329"/>
        <v>0</v>
      </c>
      <c r="AN739" s="30">
        <f t="shared" si="330"/>
        <v>0</v>
      </c>
      <c r="AO739" s="30">
        <f t="shared" si="331"/>
        <v>619</v>
      </c>
      <c r="AP739" s="30">
        <f t="shared" si="332"/>
        <v>1115</v>
      </c>
      <c r="AQ739" s="30">
        <f t="shared" si="333"/>
        <v>1240</v>
      </c>
      <c r="AR739" s="30">
        <f t="shared" si="334"/>
        <v>416</v>
      </c>
      <c r="AS739" s="22">
        <f t="shared" si="347"/>
        <v>3390</v>
      </c>
      <c r="AT739" s="112">
        <f t="shared" si="335"/>
        <v>0</v>
      </c>
      <c r="AU739" s="112">
        <f t="shared" si="336"/>
        <v>0</v>
      </c>
      <c r="AV739" s="112">
        <f t="shared" si="337"/>
        <v>0</v>
      </c>
      <c r="AW739" s="112">
        <f t="shared" si="338"/>
        <v>0</v>
      </c>
      <c r="AX739" s="112">
        <f t="shared" si="339"/>
        <v>0</v>
      </c>
      <c r="AY739" s="112">
        <f t="shared" si="340"/>
        <v>0</v>
      </c>
      <c r="AZ739" s="112">
        <f t="shared" si="341"/>
        <v>0</v>
      </c>
      <c r="BA739" s="112">
        <f t="shared" si="342"/>
        <v>0</v>
      </c>
      <c r="BB739" s="112">
        <f t="shared" si="343"/>
        <v>285201.58189655171</v>
      </c>
      <c r="BC739" s="112">
        <f t="shared" si="344"/>
        <v>513731.44396551722</v>
      </c>
      <c r="BD739" s="112">
        <f t="shared" si="345"/>
        <v>571324.6551724138</v>
      </c>
      <c r="BE739" s="112">
        <f t="shared" si="346"/>
        <v>191670.20689655171</v>
      </c>
    </row>
    <row r="740" spans="1:57" x14ac:dyDescent="0.2">
      <c r="A740" t="s">
        <v>2025</v>
      </c>
      <c r="B740" t="s">
        <v>2067</v>
      </c>
      <c r="C740" s="2" t="s">
        <v>2107</v>
      </c>
      <c r="D740" s="2">
        <v>8886463699003</v>
      </c>
      <c r="E740" s="2" t="s">
        <v>2108</v>
      </c>
      <c r="F740" s="2" t="s">
        <v>60</v>
      </c>
      <c r="G740" s="2" t="s">
        <v>391</v>
      </c>
      <c r="H740" s="2" t="s">
        <v>407</v>
      </c>
      <c r="I740" s="2" t="s">
        <v>1129</v>
      </c>
      <c r="J740" s="2" t="s">
        <v>3995</v>
      </c>
      <c r="K740" s="3">
        <v>350</v>
      </c>
      <c r="L740" s="25">
        <v>460.74568965517238</v>
      </c>
      <c r="M740" s="2" t="s">
        <v>393</v>
      </c>
      <c r="N740" s="2" t="s">
        <v>393</v>
      </c>
      <c r="O740" s="3">
        <v>0</v>
      </c>
      <c r="P740" s="3">
        <v>0</v>
      </c>
      <c r="Q740" s="21">
        <f>SUMIF('On Orders'!$B:$B,$C740,'On Orders'!E:E)</f>
        <v>0</v>
      </c>
      <c r="R740" s="22">
        <f>SUMIF('On Orders'!$B:$B,$C740,'On Orders'!F:F)</f>
        <v>450</v>
      </c>
      <c r="S740" s="22">
        <f>SUMIF('On Orders'!$B:$B,$C740,'On Orders'!G:G)</f>
        <v>0</v>
      </c>
      <c r="T740" s="22">
        <f>SUMIF('On Orders'!$B:$B,$C740,'On Orders'!H:H)</f>
        <v>0</v>
      </c>
      <c r="U740" s="3">
        <f>IFERROR(VLOOKUP(B:B,'[1]SI vs ST'!$B:$P,15,0),0)</f>
        <v>0</v>
      </c>
      <c r="V740" s="3" cm="1">
        <f t="array" ref="V740">IFERROR(VLOOKUP(_xlfn.SINGLE(B:B),'[1]Pivot ST'!$D:$QP,{6,7,8,9,10,11},0),0)</f>
        <v>0</v>
      </c>
      <c r="W740" s="3"/>
      <c r="X740" s="3"/>
      <c r="Y740" s="3"/>
      <c r="Z740" s="3"/>
      <c r="AA740" s="3"/>
      <c r="AB740" s="3">
        <v>0</v>
      </c>
      <c r="AC740" s="3">
        <v>100</v>
      </c>
      <c r="AD740" s="3">
        <v>100</v>
      </c>
      <c r="AE740" s="3">
        <v>100</v>
      </c>
      <c r="AF740" s="3">
        <v>100</v>
      </c>
      <c r="AG740" s="31">
        <f t="shared" si="323"/>
        <v>100</v>
      </c>
      <c r="AH740" s="26">
        <f t="shared" si="324"/>
        <v>100</v>
      </c>
      <c r="AI740" s="26">
        <f t="shared" si="325"/>
        <v>0</v>
      </c>
      <c r="AJ740" s="26">
        <f t="shared" si="326"/>
        <v>-100</v>
      </c>
      <c r="AK740" s="26">
        <f t="shared" si="327"/>
        <v>-100</v>
      </c>
      <c r="AL740" s="26">
        <f t="shared" si="328"/>
        <v>-100</v>
      </c>
      <c r="AM740" s="30">
        <f t="shared" si="329"/>
        <v>0</v>
      </c>
      <c r="AN740" s="30">
        <f t="shared" si="330"/>
        <v>0</v>
      </c>
      <c r="AO740" s="30">
        <f t="shared" si="331"/>
        <v>100</v>
      </c>
      <c r="AP740" s="30">
        <f t="shared" si="332"/>
        <v>100</v>
      </c>
      <c r="AQ740" s="30">
        <f t="shared" si="333"/>
        <v>100</v>
      </c>
      <c r="AR740" s="30">
        <f t="shared" si="334"/>
        <v>100</v>
      </c>
      <c r="AS740" s="22">
        <f t="shared" si="347"/>
        <v>400</v>
      </c>
      <c r="AT740" s="112">
        <f t="shared" si="335"/>
        <v>0</v>
      </c>
      <c r="AU740" s="112">
        <f t="shared" si="336"/>
        <v>0</v>
      </c>
      <c r="AV740" s="112">
        <f t="shared" si="337"/>
        <v>0</v>
      </c>
      <c r="AW740" s="112">
        <f t="shared" si="338"/>
        <v>0</v>
      </c>
      <c r="AX740" s="112">
        <f t="shared" si="339"/>
        <v>0</v>
      </c>
      <c r="AY740" s="112">
        <f t="shared" si="340"/>
        <v>0</v>
      </c>
      <c r="AZ740" s="112">
        <f t="shared" si="341"/>
        <v>0</v>
      </c>
      <c r="BA740" s="112">
        <f t="shared" si="342"/>
        <v>0</v>
      </c>
      <c r="BB740" s="112">
        <f t="shared" si="343"/>
        <v>46074.568965517239</v>
      </c>
      <c r="BC740" s="112">
        <f t="shared" si="344"/>
        <v>46074.568965517239</v>
      </c>
      <c r="BD740" s="112">
        <f t="shared" si="345"/>
        <v>46074.568965517239</v>
      </c>
      <c r="BE740" s="112">
        <f t="shared" si="346"/>
        <v>46074.568965517239</v>
      </c>
    </row>
    <row r="741" spans="1:57" x14ac:dyDescent="0.2">
      <c r="A741" t="s">
        <v>2025</v>
      </c>
      <c r="B741" t="s">
        <v>2067</v>
      </c>
      <c r="C741" s="2" t="s">
        <v>2109</v>
      </c>
      <c r="D741" s="2">
        <v>8886463699096</v>
      </c>
      <c r="E741" s="2" t="s">
        <v>2110</v>
      </c>
      <c r="F741" s="2" t="s">
        <v>60</v>
      </c>
      <c r="G741" s="2" t="s">
        <v>391</v>
      </c>
      <c r="H741" s="2" t="s">
        <v>407</v>
      </c>
      <c r="I741" s="2" t="s">
        <v>1129</v>
      </c>
      <c r="J741" s="2" t="s">
        <v>3995</v>
      </c>
      <c r="K741" s="3">
        <v>350</v>
      </c>
      <c r="L741" s="25">
        <v>460.74568965517238</v>
      </c>
      <c r="M741" s="2" t="s">
        <v>393</v>
      </c>
      <c r="N741" s="2" t="s">
        <v>393</v>
      </c>
      <c r="O741" s="3">
        <v>0</v>
      </c>
      <c r="P741" s="3">
        <v>0</v>
      </c>
      <c r="Q741" s="21">
        <f>SUMIF('On Orders'!$B:$B,$C741,'On Orders'!E:E)</f>
        <v>0</v>
      </c>
      <c r="R741" s="22">
        <f>SUMIF('On Orders'!$B:$B,$C741,'On Orders'!F:F)</f>
        <v>0</v>
      </c>
      <c r="S741" s="22">
        <f>SUMIF('On Orders'!$B:$B,$C741,'On Orders'!G:G)</f>
        <v>450</v>
      </c>
      <c r="T741" s="22">
        <f>SUMIF('On Orders'!$B:$B,$C741,'On Orders'!H:H)</f>
        <v>0</v>
      </c>
      <c r="U741" s="3">
        <f>IFERROR(VLOOKUP(B:B,'[1]SI vs ST'!$B:$P,15,0),0)</f>
        <v>0</v>
      </c>
      <c r="V741" s="3" cm="1">
        <f t="array" ref="V741">IFERROR(VLOOKUP(_xlfn.SINGLE(B:B),'[1]Pivot ST'!$D:$QP,{6,7,8,9,10,11},0),0)</f>
        <v>0</v>
      </c>
      <c r="W741" s="3"/>
      <c r="X741" s="3"/>
      <c r="Y741" s="3"/>
      <c r="Z741" s="3"/>
      <c r="AA741" s="3"/>
      <c r="AB741" s="3">
        <v>0</v>
      </c>
      <c r="AC741" s="3">
        <v>0</v>
      </c>
      <c r="AD741" s="3">
        <v>120</v>
      </c>
      <c r="AE741" s="3">
        <v>180</v>
      </c>
      <c r="AF741" s="3">
        <v>150</v>
      </c>
      <c r="AG741" s="31">
        <f t="shared" si="323"/>
        <v>-350</v>
      </c>
      <c r="AH741" s="26">
        <f t="shared" si="324"/>
        <v>450</v>
      </c>
      <c r="AI741" s="26">
        <f t="shared" si="325"/>
        <v>450</v>
      </c>
      <c r="AJ741" s="26">
        <f t="shared" si="326"/>
        <v>330</v>
      </c>
      <c r="AK741" s="26">
        <f t="shared" si="327"/>
        <v>150</v>
      </c>
      <c r="AL741" s="26">
        <f t="shared" si="328"/>
        <v>0</v>
      </c>
      <c r="AM741" s="30">
        <f t="shared" si="329"/>
        <v>0</v>
      </c>
      <c r="AN741" s="30">
        <f t="shared" si="330"/>
        <v>0</v>
      </c>
      <c r="AO741" s="30">
        <f t="shared" si="331"/>
        <v>0</v>
      </c>
      <c r="AP741" s="30">
        <f t="shared" si="332"/>
        <v>120</v>
      </c>
      <c r="AQ741" s="30">
        <f t="shared" si="333"/>
        <v>180</v>
      </c>
      <c r="AR741" s="30">
        <f t="shared" si="334"/>
        <v>150</v>
      </c>
      <c r="AS741" s="22">
        <f t="shared" si="347"/>
        <v>450</v>
      </c>
      <c r="AT741" s="112">
        <f t="shared" si="335"/>
        <v>0</v>
      </c>
      <c r="AU741" s="112">
        <f t="shared" si="336"/>
        <v>0</v>
      </c>
      <c r="AV741" s="112">
        <f t="shared" si="337"/>
        <v>0</v>
      </c>
      <c r="AW741" s="112">
        <f t="shared" si="338"/>
        <v>0</v>
      </c>
      <c r="AX741" s="112">
        <f t="shared" si="339"/>
        <v>0</v>
      </c>
      <c r="AY741" s="112">
        <f t="shared" si="340"/>
        <v>0</v>
      </c>
      <c r="AZ741" s="112">
        <f t="shared" si="341"/>
        <v>0</v>
      </c>
      <c r="BA741" s="112">
        <f t="shared" si="342"/>
        <v>0</v>
      </c>
      <c r="BB741" s="112">
        <f t="shared" si="343"/>
        <v>0</v>
      </c>
      <c r="BC741" s="112">
        <f t="shared" si="344"/>
        <v>55289.482758620688</v>
      </c>
      <c r="BD741" s="112">
        <f t="shared" si="345"/>
        <v>82934.224137931029</v>
      </c>
      <c r="BE741" s="112">
        <f t="shared" si="346"/>
        <v>69111.853448275855</v>
      </c>
    </row>
    <row r="742" spans="1:57" x14ac:dyDescent="0.2">
      <c r="A742" t="s">
        <v>2025</v>
      </c>
      <c r="B742" t="s">
        <v>2067</v>
      </c>
      <c r="C742" s="2" t="s">
        <v>2111</v>
      </c>
      <c r="D742" s="2">
        <v>8886463699201</v>
      </c>
      <c r="E742" s="2" t="s">
        <v>2112</v>
      </c>
      <c r="F742" s="2" t="s">
        <v>60</v>
      </c>
      <c r="G742" s="2" t="s">
        <v>391</v>
      </c>
      <c r="H742" s="2" t="s">
        <v>407</v>
      </c>
      <c r="I742" s="2" t="s">
        <v>1129</v>
      </c>
      <c r="J742" s="2" t="s">
        <v>3995</v>
      </c>
      <c r="K742" s="3">
        <v>350</v>
      </c>
      <c r="L742" s="25">
        <v>460.74568965517238</v>
      </c>
      <c r="M742" s="2" t="s">
        <v>393</v>
      </c>
      <c r="N742" s="2" t="s">
        <v>393</v>
      </c>
      <c r="O742" s="3">
        <v>0</v>
      </c>
      <c r="P742" s="3">
        <v>0</v>
      </c>
      <c r="Q742" s="21">
        <f>SUMIF('On Orders'!$B:$B,$C742,'On Orders'!E:E)</f>
        <v>0</v>
      </c>
      <c r="R742" s="22">
        <f>SUMIF('On Orders'!$B:$B,$C742,'On Orders'!F:F)</f>
        <v>0</v>
      </c>
      <c r="S742" s="22">
        <f>SUMIF('On Orders'!$B:$B,$C742,'On Orders'!G:G)</f>
        <v>450</v>
      </c>
      <c r="T742" s="22">
        <f>SUMIF('On Orders'!$B:$B,$C742,'On Orders'!H:H)</f>
        <v>0</v>
      </c>
      <c r="U742" s="3">
        <f>IFERROR(VLOOKUP(B:B,'[1]SI vs ST'!$B:$P,15,0),0)</f>
        <v>0</v>
      </c>
      <c r="V742" s="3" cm="1">
        <f t="array" ref="V742">IFERROR(VLOOKUP(_xlfn.SINGLE(B:B),'[1]Pivot ST'!$D:$QP,{6,7,8,9,10,11},0),0)</f>
        <v>0</v>
      </c>
      <c r="W742" s="3"/>
      <c r="X742" s="3"/>
      <c r="Y742" s="3"/>
      <c r="Z742" s="3"/>
      <c r="AA742" s="3"/>
      <c r="AB742" s="3">
        <v>0</v>
      </c>
      <c r="AC742" s="3">
        <v>0</v>
      </c>
      <c r="AD742" s="3">
        <v>120</v>
      </c>
      <c r="AE742" s="3">
        <v>180</v>
      </c>
      <c r="AF742" s="3">
        <v>150</v>
      </c>
      <c r="AG742" s="31">
        <f t="shared" si="323"/>
        <v>-350</v>
      </c>
      <c r="AH742" s="26">
        <f t="shared" si="324"/>
        <v>450</v>
      </c>
      <c r="AI742" s="26">
        <f t="shared" si="325"/>
        <v>450</v>
      </c>
      <c r="AJ742" s="26">
        <f t="shared" si="326"/>
        <v>330</v>
      </c>
      <c r="AK742" s="26">
        <f t="shared" si="327"/>
        <v>150</v>
      </c>
      <c r="AL742" s="26">
        <f t="shared" si="328"/>
        <v>0</v>
      </c>
      <c r="AM742" s="30">
        <f t="shared" si="329"/>
        <v>0</v>
      </c>
      <c r="AN742" s="30">
        <f t="shared" si="330"/>
        <v>0</v>
      </c>
      <c r="AO742" s="30">
        <f t="shared" si="331"/>
        <v>0</v>
      </c>
      <c r="AP742" s="30">
        <f t="shared" si="332"/>
        <v>120</v>
      </c>
      <c r="AQ742" s="30">
        <f t="shared" si="333"/>
        <v>180</v>
      </c>
      <c r="AR742" s="30">
        <f t="shared" si="334"/>
        <v>150</v>
      </c>
      <c r="AS742" s="22">
        <f t="shared" si="347"/>
        <v>450</v>
      </c>
      <c r="AT742" s="112">
        <f t="shared" si="335"/>
        <v>0</v>
      </c>
      <c r="AU742" s="112">
        <f t="shared" si="336"/>
        <v>0</v>
      </c>
      <c r="AV742" s="112">
        <f t="shared" si="337"/>
        <v>0</v>
      </c>
      <c r="AW742" s="112">
        <f t="shared" si="338"/>
        <v>0</v>
      </c>
      <c r="AX742" s="112">
        <f t="shared" si="339"/>
        <v>0</v>
      </c>
      <c r="AY742" s="112">
        <f t="shared" si="340"/>
        <v>0</v>
      </c>
      <c r="AZ742" s="112">
        <f t="shared" si="341"/>
        <v>0</v>
      </c>
      <c r="BA742" s="112">
        <f t="shared" si="342"/>
        <v>0</v>
      </c>
      <c r="BB742" s="112">
        <f t="shared" si="343"/>
        <v>0</v>
      </c>
      <c r="BC742" s="112">
        <f t="shared" si="344"/>
        <v>55289.482758620688</v>
      </c>
      <c r="BD742" s="112">
        <f t="shared" si="345"/>
        <v>82934.224137931029</v>
      </c>
      <c r="BE742" s="112">
        <f t="shared" si="346"/>
        <v>69111.853448275855</v>
      </c>
    </row>
    <row r="743" spans="1:57" x14ac:dyDescent="0.2">
      <c r="A743" t="s">
        <v>2025</v>
      </c>
      <c r="B743" t="s">
        <v>2067</v>
      </c>
      <c r="C743" s="2" t="s">
        <v>2113</v>
      </c>
      <c r="D743" s="2">
        <v>8886463699515</v>
      </c>
      <c r="E743" s="2" t="s">
        <v>2114</v>
      </c>
      <c r="F743" s="2" t="s">
        <v>60</v>
      </c>
      <c r="G743" s="2" t="s">
        <v>391</v>
      </c>
      <c r="H743" s="2" t="s">
        <v>407</v>
      </c>
      <c r="I743" s="2" t="s">
        <v>1129</v>
      </c>
      <c r="J743" s="2" t="s">
        <v>3995</v>
      </c>
      <c r="K743" s="3">
        <v>350</v>
      </c>
      <c r="L743" s="25">
        <v>460.74568965517238</v>
      </c>
      <c r="M743" s="2" t="s">
        <v>393</v>
      </c>
      <c r="N743" s="2" t="s">
        <v>393</v>
      </c>
      <c r="O743" s="3">
        <v>0</v>
      </c>
      <c r="P743" s="3">
        <v>0</v>
      </c>
      <c r="Q743" s="21">
        <f>SUMIF('On Orders'!$B:$B,$C743,'On Orders'!E:E)</f>
        <v>0</v>
      </c>
      <c r="R743" s="22">
        <f>SUMIF('On Orders'!$B:$B,$C743,'On Orders'!F:F)</f>
        <v>0</v>
      </c>
      <c r="S743" s="22">
        <f>SUMIF('On Orders'!$B:$B,$C743,'On Orders'!G:G)</f>
        <v>450</v>
      </c>
      <c r="T743" s="22">
        <f>SUMIF('On Orders'!$B:$B,$C743,'On Orders'!H:H)</f>
        <v>0</v>
      </c>
      <c r="U743" s="3">
        <f>IFERROR(VLOOKUP(B:B,'[1]SI vs ST'!$B:$P,15,0),0)</f>
        <v>0</v>
      </c>
      <c r="V743" s="3" cm="1">
        <f t="array" ref="V743">IFERROR(VLOOKUP(_xlfn.SINGLE(B:B),'[1]Pivot ST'!$D:$QP,{6,7,8,9,10,11},0),0)</f>
        <v>0</v>
      </c>
      <c r="W743" s="3"/>
      <c r="X743" s="3"/>
      <c r="Y743" s="3"/>
      <c r="Z743" s="3"/>
      <c r="AA743" s="3"/>
      <c r="AB743" s="3">
        <v>0</v>
      </c>
      <c r="AC743" s="3">
        <v>200</v>
      </c>
      <c r="AD743" s="3">
        <v>200</v>
      </c>
      <c r="AE743" s="3">
        <v>200</v>
      </c>
      <c r="AF743" s="3">
        <v>200</v>
      </c>
      <c r="AG743" s="31">
        <f t="shared" si="323"/>
        <v>-350</v>
      </c>
      <c r="AH743" s="26">
        <f t="shared" si="324"/>
        <v>450</v>
      </c>
      <c r="AI743" s="26">
        <f t="shared" si="325"/>
        <v>250</v>
      </c>
      <c r="AJ743" s="26">
        <f t="shared" si="326"/>
        <v>50</v>
      </c>
      <c r="AK743" s="26">
        <f t="shared" si="327"/>
        <v>-150</v>
      </c>
      <c r="AL743" s="26">
        <f t="shared" si="328"/>
        <v>-200</v>
      </c>
      <c r="AM743" s="30">
        <f t="shared" si="329"/>
        <v>0</v>
      </c>
      <c r="AN743" s="30">
        <f t="shared" si="330"/>
        <v>0</v>
      </c>
      <c r="AO743" s="30">
        <f t="shared" si="331"/>
        <v>200</v>
      </c>
      <c r="AP743" s="30">
        <f t="shared" si="332"/>
        <v>200</v>
      </c>
      <c r="AQ743" s="30">
        <f t="shared" si="333"/>
        <v>200</v>
      </c>
      <c r="AR743" s="30">
        <f t="shared" si="334"/>
        <v>200</v>
      </c>
      <c r="AS743" s="22">
        <f t="shared" si="347"/>
        <v>800</v>
      </c>
      <c r="AT743" s="112">
        <f t="shared" si="335"/>
        <v>0</v>
      </c>
      <c r="AU743" s="112">
        <f t="shared" si="336"/>
        <v>0</v>
      </c>
      <c r="AV743" s="112">
        <f t="shared" si="337"/>
        <v>0</v>
      </c>
      <c r="AW743" s="112">
        <f t="shared" si="338"/>
        <v>0</v>
      </c>
      <c r="AX743" s="112">
        <f t="shared" si="339"/>
        <v>0</v>
      </c>
      <c r="AY743" s="112">
        <f t="shared" si="340"/>
        <v>0</v>
      </c>
      <c r="AZ743" s="112">
        <f t="shared" si="341"/>
        <v>0</v>
      </c>
      <c r="BA743" s="112">
        <f t="shared" si="342"/>
        <v>0</v>
      </c>
      <c r="BB743" s="112">
        <f t="shared" si="343"/>
        <v>92149.137931034478</v>
      </c>
      <c r="BC743" s="112">
        <f t="shared" si="344"/>
        <v>92149.137931034478</v>
      </c>
      <c r="BD743" s="112">
        <f t="shared" si="345"/>
        <v>92149.137931034478</v>
      </c>
      <c r="BE743" s="112">
        <f t="shared" si="346"/>
        <v>92149.137931034478</v>
      </c>
    </row>
    <row r="744" spans="1:57" x14ac:dyDescent="0.2">
      <c r="A744" t="s">
        <v>2025</v>
      </c>
      <c r="B744" t="s">
        <v>2067</v>
      </c>
      <c r="C744" s="2" t="s">
        <v>2115</v>
      </c>
      <c r="D744" s="2">
        <v>8886463698983</v>
      </c>
      <c r="E744" s="2" t="s">
        <v>2116</v>
      </c>
      <c r="F744" s="2" t="s">
        <v>60</v>
      </c>
      <c r="G744" s="2" t="s">
        <v>391</v>
      </c>
      <c r="H744" s="2" t="s">
        <v>407</v>
      </c>
      <c r="I744" s="2" t="s">
        <v>1129</v>
      </c>
      <c r="J744" s="2" t="s">
        <v>3995</v>
      </c>
      <c r="K744" s="3">
        <v>350</v>
      </c>
      <c r="L744" s="25">
        <v>460.74568965517238</v>
      </c>
      <c r="M744" s="2" t="s">
        <v>393</v>
      </c>
      <c r="N744" s="2" t="s">
        <v>393</v>
      </c>
      <c r="O744" s="3">
        <v>0</v>
      </c>
      <c r="P744" s="3">
        <v>0</v>
      </c>
      <c r="Q744" s="21">
        <f>SUMIF('On Orders'!$B:$B,$C744,'On Orders'!E:E)</f>
        <v>0</v>
      </c>
      <c r="R744" s="22">
        <f>SUMIF('On Orders'!$B:$B,$C744,'On Orders'!F:F)</f>
        <v>450</v>
      </c>
      <c r="S744" s="22">
        <f>SUMIF('On Orders'!$B:$B,$C744,'On Orders'!G:G)</f>
        <v>0</v>
      </c>
      <c r="T744" s="22">
        <f>SUMIF('On Orders'!$B:$B,$C744,'On Orders'!H:H)</f>
        <v>0</v>
      </c>
      <c r="U744" s="3">
        <f>IFERROR(VLOOKUP(B:B,'[1]SI vs ST'!$B:$P,15,0),0)</f>
        <v>0</v>
      </c>
      <c r="V744" s="3" cm="1">
        <f t="array" ref="V744">IFERROR(VLOOKUP(_xlfn.SINGLE(B:B),'[1]Pivot ST'!$D:$QP,{6,7,8,9,10,11},0),0)</f>
        <v>0</v>
      </c>
      <c r="W744" s="3"/>
      <c r="X744" s="3"/>
      <c r="Y744" s="3"/>
      <c r="Z744" s="3"/>
      <c r="AA744" s="3"/>
      <c r="AB744" s="3">
        <v>0</v>
      </c>
      <c r="AC744" s="3">
        <v>100</v>
      </c>
      <c r="AD744" s="3">
        <v>100</v>
      </c>
      <c r="AE744" s="3">
        <v>100</v>
      </c>
      <c r="AF744" s="3">
        <v>100</v>
      </c>
      <c r="AG744" s="31">
        <f t="shared" si="323"/>
        <v>100</v>
      </c>
      <c r="AH744" s="26">
        <f t="shared" si="324"/>
        <v>100</v>
      </c>
      <c r="AI744" s="26">
        <f t="shared" si="325"/>
        <v>0</v>
      </c>
      <c r="AJ744" s="26">
        <f t="shared" si="326"/>
        <v>-100</v>
      </c>
      <c r="AK744" s="26">
        <f t="shared" si="327"/>
        <v>-100</v>
      </c>
      <c r="AL744" s="26">
        <f t="shared" si="328"/>
        <v>-100</v>
      </c>
      <c r="AM744" s="30">
        <f t="shared" si="329"/>
        <v>0</v>
      </c>
      <c r="AN744" s="30">
        <f t="shared" si="330"/>
        <v>0</v>
      </c>
      <c r="AO744" s="30">
        <f t="shared" si="331"/>
        <v>100</v>
      </c>
      <c r="AP744" s="30">
        <f t="shared" si="332"/>
        <v>100</v>
      </c>
      <c r="AQ744" s="30">
        <f t="shared" si="333"/>
        <v>100</v>
      </c>
      <c r="AR744" s="30">
        <f t="shared" si="334"/>
        <v>100</v>
      </c>
      <c r="AS744" s="22">
        <f t="shared" si="347"/>
        <v>400</v>
      </c>
      <c r="AT744" s="112">
        <f t="shared" si="335"/>
        <v>0</v>
      </c>
      <c r="AU744" s="112">
        <f t="shared" si="336"/>
        <v>0</v>
      </c>
      <c r="AV744" s="112">
        <f t="shared" si="337"/>
        <v>0</v>
      </c>
      <c r="AW744" s="112">
        <f t="shared" si="338"/>
        <v>0</v>
      </c>
      <c r="AX744" s="112">
        <f t="shared" si="339"/>
        <v>0</v>
      </c>
      <c r="AY744" s="112">
        <f t="shared" si="340"/>
        <v>0</v>
      </c>
      <c r="AZ744" s="112">
        <f t="shared" si="341"/>
        <v>0</v>
      </c>
      <c r="BA744" s="112">
        <f t="shared" si="342"/>
        <v>0</v>
      </c>
      <c r="BB744" s="112">
        <f t="shared" si="343"/>
        <v>46074.568965517239</v>
      </c>
      <c r="BC744" s="112">
        <f t="shared" si="344"/>
        <v>46074.568965517239</v>
      </c>
      <c r="BD744" s="112">
        <f t="shared" si="345"/>
        <v>46074.568965517239</v>
      </c>
      <c r="BE744" s="112">
        <f t="shared" si="346"/>
        <v>46074.568965517239</v>
      </c>
    </row>
    <row r="745" spans="1:57" x14ac:dyDescent="0.2">
      <c r="A745" t="s">
        <v>56</v>
      </c>
      <c r="B745" t="s">
        <v>3996</v>
      </c>
      <c r="C745" s="2" t="s">
        <v>2068</v>
      </c>
      <c r="D745">
        <v>840168548910</v>
      </c>
      <c r="E745" s="2" t="s">
        <v>2070</v>
      </c>
      <c r="F745" s="2" t="s">
        <v>60</v>
      </c>
      <c r="G745" s="2" t="s">
        <v>391</v>
      </c>
      <c r="H745" s="2" t="s">
        <v>396</v>
      </c>
      <c r="I745" s="2" t="s">
        <v>27</v>
      </c>
      <c r="J745" s="2" t="s">
        <v>3995</v>
      </c>
      <c r="K745" s="141">
        <v>900</v>
      </c>
      <c r="L745" s="25">
        <v>402.94396551724139</v>
      </c>
      <c r="M745" s="2" t="s">
        <v>393</v>
      </c>
      <c r="N745" s="2" t="s">
        <v>393</v>
      </c>
      <c r="O745" s="3">
        <v>0</v>
      </c>
      <c r="P745" s="3">
        <v>0</v>
      </c>
      <c r="Q745" s="21">
        <f>SUMIF('On Orders'!$B:$B,$C745,'On Orders'!E:E)</f>
        <v>0</v>
      </c>
      <c r="R745" s="22">
        <f>SUMIF('On Orders'!$B:$B,$C745,'On Orders'!F:F)</f>
        <v>600</v>
      </c>
      <c r="S745" s="22">
        <f>SUMIF('On Orders'!$B:$B,$C745,'On Orders'!G:G)</f>
        <v>0</v>
      </c>
      <c r="T745" s="22">
        <f>SUMIF('On Orders'!$B:$B,$C745,'On Orders'!H:H)</f>
        <v>0</v>
      </c>
      <c r="U745" s="3">
        <f>IFERROR(VLOOKUP(B:B,'[1]SI vs ST'!$B:$P,15,0),0)</f>
        <v>0</v>
      </c>
      <c r="V745" s="3" cm="1">
        <f t="array" ref="V745">IFERROR(VLOOKUP(_xlfn.SINGLE(B:B),'[1]Pivot ST'!$D:$P,{6,7,8,9,10},0),0)</f>
        <v>0</v>
      </c>
      <c r="W745" s="3"/>
      <c r="X745" s="3"/>
      <c r="Y745" s="3"/>
      <c r="Z745" s="3"/>
      <c r="AA745" s="3">
        <v>0</v>
      </c>
      <c r="AB745" s="3">
        <v>0</v>
      </c>
      <c r="AC745" s="3">
        <v>230</v>
      </c>
      <c r="AD745" s="3">
        <v>133</v>
      </c>
      <c r="AE745" s="3">
        <v>126</v>
      </c>
      <c r="AF745" s="3">
        <v>127</v>
      </c>
      <c r="AG745" s="31">
        <f t="shared" si="323"/>
        <v>-300</v>
      </c>
      <c r="AH745" s="26">
        <f t="shared" si="324"/>
        <v>0</v>
      </c>
      <c r="AI745" s="26">
        <f t="shared" si="325"/>
        <v>-230</v>
      </c>
      <c r="AJ745" s="26">
        <f t="shared" si="326"/>
        <v>-133</v>
      </c>
      <c r="AK745" s="26">
        <f t="shared" si="327"/>
        <v>-126</v>
      </c>
      <c r="AL745" s="26">
        <f t="shared" si="328"/>
        <v>-127</v>
      </c>
      <c r="AM745" s="30">
        <f t="shared" si="329"/>
        <v>0</v>
      </c>
      <c r="AN745" s="30">
        <f t="shared" si="330"/>
        <v>0</v>
      </c>
      <c r="AO745" s="30">
        <f t="shared" si="331"/>
        <v>230</v>
      </c>
      <c r="AP745" s="30">
        <f t="shared" si="332"/>
        <v>133</v>
      </c>
      <c r="AQ745" s="30">
        <f t="shared" si="333"/>
        <v>126</v>
      </c>
      <c r="AR745" s="30">
        <f t="shared" si="334"/>
        <v>127</v>
      </c>
      <c r="AS745" s="22">
        <f t="shared" si="347"/>
        <v>616</v>
      </c>
      <c r="AT745" s="112">
        <f t="shared" ref="AT745:AT766" si="348">U745*$L:$L</f>
        <v>0</v>
      </c>
      <c r="AU745" s="112">
        <f t="shared" ref="AU745:AU766" si="349">V745*$L:$L</f>
        <v>0</v>
      </c>
      <c r="AV745" s="112">
        <f t="shared" ref="AV745:AV766" si="350">W745*$L:$L</f>
        <v>0</v>
      </c>
      <c r="AW745" s="112">
        <f t="shared" ref="AW745:AW766" si="351">X745*$L:$L</f>
        <v>0</v>
      </c>
      <c r="AX745" s="112">
        <f t="shared" ref="AX745:AX766" si="352">Y745*$L:$L</f>
        <v>0</v>
      </c>
      <c r="AY745" s="112">
        <f t="shared" ref="AY745:AY766" si="353">Z745*$L:$L</f>
        <v>0</v>
      </c>
      <c r="AZ745" s="112">
        <f t="shared" ref="AZ745:AZ766" si="354">AA745*$L:$L</f>
        <v>0</v>
      </c>
      <c r="BA745" s="112">
        <f t="shared" ref="BA745:BA766" si="355">AB745*$L:$L</f>
        <v>0</v>
      </c>
      <c r="BB745" s="112">
        <f t="shared" ref="BB745:BB766" si="356">AC745*$L:$L</f>
        <v>92677.112068965522</v>
      </c>
      <c r="BC745" s="112">
        <f t="shared" ref="BC745:BC766" si="357">AD745*$L:$L</f>
        <v>53591.547413793109</v>
      </c>
      <c r="BD745" s="112">
        <f t="shared" ref="BD745:BD766" si="358">AE745*$L:$L</f>
        <v>50770.939655172413</v>
      </c>
      <c r="BE745" s="112">
        <f t="shared" ref="BE745:BE766" si="359">AF745*$L:$L</f>
        <v>51173.883620689659</v>
      </c>
    </row>
    <row r="746" spans="1:57" x14ac:dyDescent="0.2">
      <c r="A746" t="s">
        <v>56</v>
      </c>
      <c r="B746" t="s">
        <v>3997</v>
      </c>
      <c r="C746" s="2" t="s">
        <v>2093</v>
      </c>
      <c r="D746">
        <v>840168549436</v>
      </c>
      <c r="E746" s="2" t="s">
        <v>2095</v>
      </c>
      <c r="F746" s="2" t="s">
        <v>60</v>
      </c>
      <c r="G746" s="2" t="s">
        <v>391</v>
      </c>
      <c r="H746" s="2" t="s">
        <v>407</v>
      </c>
      <c r="I746" s="2" t="s">
        <v>27</v>
      </c>
      <c r="J746" s="2" t="s">
        <v>3995</v>
      </c>
      <c r="K746" s="141">
        <v>1500</v>
      </c>
      <c r="L746" s="25">
        <v>402.94396551724139</v>
      </c>
      <c r="M746" s="2" t="s">
        <v>393</v>
      </c>
      <c r="N746" s="2" t="s">
        <v>393</v>
      </c>
      <c r="O746" s="3">
        <v>0</v>
      </c>
      <c r="P746" s="3">
        <v>0</v>
      </c>
      <c r="Q746" s="21">
        <f>SUMIF('On Orders'!$B:$B,$C746,'On Orders'!E:E)</f>
        <v>0</v>
      </c>
      <c r="R746" s="22">
        <f>SUMIF('On Orders'!$B:$B,$C746,'On Orders'!F:F)</f>
        <v>1200</v>
      </c>
      <c r="S746" s="22">
        <f>SUMIF('On Orders'!$B:$B,$C746,'On Orders'!G:G)</f>
        <v>0</v>
      </c>
      <c r="T746" s="22">
        <f>SUMIF('On Orders'!$B:$B,$C746,'On Orders'!H:H)</f>
        <v>0</v>
      </c>
      <c r="U746" s="3">
        <f>IFERROR(VLOOKUP(B:B,'[1]SI vs ST'!$B:$P,15,0),0)</f>
        <v>0</v>
      </c>
      <c r="V746" s="3" cm="1">
        <f t="array" ref="V746">IFERROR(VLOOKUP(_xlfn.SINGLE(B:B),'[1]Pivot ST'!$D:$P,{6,7,8,9,10},0),0)</f>
        <v>0</v>
      </c>
      <c r="W746" s="3"/>
      <c r="X746" s="3"/>
      <c r="Y746" s="3"/>
      <c r="Z746" s="3"/>
      <c r="AA746" s="3">
        <v>0</v>
      </c>
      <c r="AB746" s="3">
        <v>0</v>
      </c>
      <c r="AC746" s="3">
        <v>765</v>
      </c>
      <c r="AD746" s="3">
        <v>1060</v>
      </c>
      <c r="AE746" s="3">
        <v>1004</v>
      </c>
      <c r="AF746" s="3">
        <v>1015</v>
      </c>
      <c r="AG746" s="31">
        <f t="shared" si="323"/>
        <v>-300</v>
      </c>
      <c r="AH746" s="26">
        <f t="shared" si="324"/>
        <v>0</v>
      </c>
      <c r="AI746" s="26">
        <f t="shared" si="325"/>
        <v>-765</v>
      </c>
      <c r="AJ746" s="26">
        <f t="shared" si="326"/>
        <v>-1060</v>
      </c>
      <c r="AK746" s="26">
        <f t="shared" si="327"/>
        <v>-1004</v>
      </c>
      <c r="AL746" s="26">
        <f t="shared" si="328"/>
        <v>-1015</v>
      </c>
      <c r="AM746" s="30">
        <f t="shared" si="329"/>
        <v>0</v>
      </c>
      <c r="AN746" s="30">
        <f t="shared" si="330"/>
        <v>0</v>
      </c>
      <c r="AO746" s="30">
        <f t="shared" si="331"/>
        <v>765</v>
      </c>
      <c r="AP746" s="30">
        <f t="shared" si="332"/>
        <v>1060</v>
      </c>
      <c r="AQ746" s="30">
        <f t="shared" si="333"/>
        <v>1004</v>
      </c>
      <c r="AR746" s="30">
        <f t="shared" si="334"/>
        <v>1015</v>
      </c>
      <c r="AS746" s="22">
        <f t="shared" si="347"/>
        <v>3844</v>
      </c>
      <c r="AT746" s="112">
        <f t="shared" si="348"/>
        <v>0</v>
      </c>
      <c r="AU746" s="112">
        <f t="shared" si="349"/>
        <v>0</v>
      </c>
      <c r="AV746" s="112">
        <f t="shared" si="350"/>
        <v>0</v>
      </c>
      <c r="AW746" s="112">
        <f t="shared" si="351"/>
        <v>0</v>
      </c>
      <c r="AX746" s="112">
        <f t="shared" si="352"/>
        <v>0</v>
      </c>
      <c r="AY746" s="112">
        <f t="shared" si="353"/>
        <v>0</v>
      </c>
      <c r="AZ746" s="112">
        <f t="shared" si="354"/>
        <v>0</v>
      </c>
      <c r="BA746" s="112">
        <f t="shared" si="355"/>
        <v>0</v>
      </c>
      <c r="BB746" s="112">
        <f t="shared" si="356"/>
        <v>308252.13362068968</v>
      </c>
      <c r="BC746" s="112">
        <f t="shared" si="357"/>
        <v>427120.60344827588</v>
      </c>
      <c r="BD746" s="112">
        <f t="shared" si="358"/>
        <v>404555.74137931038</v>
      </c>
      <c r="BE746" s="112">
        <f t="shared" si="359"/>
        <v>408988.125</v>
      </c>
    </row>
    <row r="747" spans="1:57" x14ac:dyDescent="0.2">
      <c r="A747" t="s">
        <v>335</v>
      </c>
      <c r="B747" t="s">
        <v>3998</v>
      </c>
      <c r="C747" s="159" t="s">
        <v>2072</v>
      </c>
      <c r="D747">
        <v>840459610685</v>
      </c>
      <c r="E747" s="2" t="s">
        <v>2073</v>
      </c>
      <c r="F747" s="2" t="s">
        <v>60</v>
      </c>
      <c r="G747" s="2" t="s">
        <v>391</v>
      </c>
      <c r="H747" s="2" t="s">
        <v>396</v>
      </c>
      <c r="I747" s="2" t="s">
        <v>27</v>
      </c>
      <c r="J747" s="2" t="s">
        <v>3995</v>
      </c>
      <c r="K747" s="141">
        <v>900</v>
      </c>
      <c r="L747" s="25">
        <v>402.94396551724139</v>
      </c>
      <c r="M747" s="2" t="s">
        <v>393</v>
      </c>
      <c r="N747" s="2" t="s">
        <v>393</v>
      </c>
      <c r="O747" s="3">
        <v>0</v>
      </c>
      <c r="P747" s="3">
        <v>0</v>
      </c>
      <c r="Q747" s="21">
        <f>SUMIF('On Orders'!$B:$B,$C747,'On Orders'!E:E)</f>
        <v>0</v>
      </c>
      <c r="R747" s="22">
        <f>SUMIF('On Orders'!$B:$B,$C747,'On Orders'!F:F)</f>
        <v>1056</v>
      </c>
      <c r="S747" s="22">
        <f>SUMIF('On Orders'!$B:$B,$C747,'On Orders'!G:G)</f>
        <v>0</v>
      </c>
      <c r="T747" s="22">
        <f>SUMIF('On Orders'!$B:$B,$C747,'On Orders'!H:H)</f>
        <v>0</v>
      </c>
      <c r="U747" s="3">
        <f>IFERROR(VLOOKUP(B:B,'[1]SI vs ST'!$B:$P,15,0),0)</f>
        <v>0</v>
      </c>
      <c r="V747" s="3" cm="1">
        <f t="array" ref="V747">IFERROR(VLOOKUP(_xlfn.SINGLE(B:B),'[1]Pivot ST'!$D:$P,{6,7,8,9,10},0),0)</f>
        <v>0</v>
      </c>
      <c r="W747" s="3"/>
      <c r="X747" s="3"/>
      <c r="Y747" s="3"/>
      <c r="Z747" s="3"/>
      <c r="AA747" s="3">
        <v>0</v>
      </c>
      <c r="AB747" s="3">
        <v>0</v>
      </c>
      <c r="AC747" s="3">
        <v>230</v>
      </c>
      <c r="AD747" s="3">
        <v>133</v>
      </c>
      <c r="AE747" s="3">
        <v>126</v>
      </c>
      <c r="AF747" s="3">
        <v>127</v>
      </c>
      <c r="AG747" s="31">
        <f t="shared" si="323"/>
        <v>156</v>
      </c>
      <c r="AH747" s="26">
        <f t="shared" si="324"/>
        <v>156</v>
      </c>
      <c r="AI747" s="26">
        <f t="shared" si="325"/>
        <v>-74</v>
      </c>
      <c r="AJ747" s="26">
        <f t="shared" si="326"/>
        <v>-133</v>
      </c>
      <c r="AK747" s="26">
        <f t="shared" si="327"/>
        <v>-126</v>
      </c>
      <c r="AL747" s="26">
        <f t="shared" si="328"/>
        <v>-127</v>
      </c>
      <c r="AM747" s="30">
        <f t="shared" si="329"/>
        <v>0</v>
      </c>
      <c r="AN747" s="30">
        <f t="shared" si="330"/>
        <v>0</v>
      </c>
      <c r="AO747" s="30">
        <f t="shared" si="331"/>
        <v>230</v>
      </c>
      <c r="AP747" s="30">
        <f t="shared" si="332"/>
        <v>133</v>
      </c>
      <c r="AQ747" s="30">
        <f t="shared" si="333"/>
        <v>126</v>
      </c>
      <c r="AR747" s="30">
        <f t="shared" si="334"/>
        <v>127</v>
      </c>
      <c r="AS747" s="22">
        <f t="shared" si="347"/>
        <v>616</v>
      </c>
      <c r="AT747" s="112">
        <f t="shared" si="348"/>
        <v>0</v>
      </c>
      <c r="AU747" s="112">
        <f t="shared" si="349"/>
        <v>0</v>
      </c>
      <c r="AV747" s="112">
        <f t="shared" si="350"/>
        <v>0</v>
      </c>
      <c r="AW747" s="112">
        <f t="shared" si="351"/>
        <v>0</v>
      </c>
      <c r="AX747" s="112">
        <f t="shared" si="352"/>
        <v>0</v>
      </c>
      <c r="AY747" s="112">
        <f t="shared" si="353"/>
        <v>0</v>
      </c>
      <c r="AZ747" s="112">
        <f t="shared" si="354"/>
        <v>0</v>
      </c>
      <c r="BA747" s="112">
        <f t="shared" si="355"/>
        <v>0</v>
      </c>
      <c r="BB747" s="112">
        <f t="shared" si="356"/>
        <v>92677.112068965522</v>
      </c>
      <c r="BC747" s="112">
        <f t="shared" si="357"/>
        <v>53591.547413793109</v>
      </c>
      <c r="BD747" s="112">
        <f t="shared" si="358"/>
        <v>50770.939655172413</v>
      </c>
      <c r="BE747" s="112">
        <f t="shared" si="359"/>
        <v>51173.883620689659</v>
      </c>
    </row>
    <row r="748" spans="1:57" x14ac:dyDescent="0.2">
      <c r="A748" t="s">
        <v>335</v>
      </c>
      <c r="B748" t="s">
        <v>3999</v>
      </c>
      <c r="C748" s="2" t="s">
        <v>2096</v>
      </c>
      <c r="D748">
        <v>840459611279</v>
      </c>
      <c r="E748" s="2" t="s">
        <v>2097</v>
      </c>
      <c r="F748" s="2" t="s">
        <v>60</v>
      </c>
      <c r="G748" s="2" t="s">
        <v>391</v>
      </c>
      <c r="H748" s="2" t="s">
        <v>407</v>
      </c>
      <c r="I748" s="2" t="s">
        <v>27</v>
      </c>
      <c r="J748" s="2" t="s">
        <v>3995</v>
      </c>
      <c r="K748" s="141">
        <v>1500</v>
      </c>
      <c r="L748" s="25">
        <v>402.94396551724139</v>
      </c>
      <c r="M748" s="2" t="s">
        <v>393</v>
      </c>
      <c r="N748" s="2" t="s">
        <v>393</v>
      </c>
      <c r="O748" s="3">
        <v>0</v>
      </c>
      <c r="P748" s="3">
        <v>0</v>
      </c>
      <c r="Q748" s="21">
        <f>SUMIF('On Orders'!$B:$B,$C748,'On Orders'!E:E)</f>
        <v>0</v>
      </c>
      <c r="R748" s="22">
        <f>SUMIF('On Orders'!$B:$B,$C748,'On Orders'!F:F)</f>
        <v>1656</v>
      </c>
      <c r="S748" s="22">
        <f>SUMIF('On Orders'!$B:$B,$C748,'On Orders'!G:G)</f>
        <v>0</v>
      </c>
      <c r="T748" s="22">
        <f>SUMIF('On Orders'!$B:$B,$C748,'On Orders'!H:H)</f>
        <v>0</v>
      </c>
      <c r="U748" s="3">
        <f>IFERROR(VLOOKUP(B:B,'[1]SI vs ST'!$B:$P,15,0),0)</f>
        <v>0</v>
      </c>
      <c r="V748" s="3" cm="1">
        <f t="array" ref="V748">IFERROR(VLOOKUP(_xlfn.SINGLE(B:B),'[1]Pivot ST'!$D:$P,{6,7,8,9,10},0),0)</f>
        <v>0</v>
      </c>
      <c r="W748" s="3"/>
      <c r="X748" s="3"/>
      <c r="Y748" s="3"/>
      <c r="Z748" s="3"/>
      <c r="AA748" s="3">
        <v>0</v>
      </c>
      <c r="AB748" s="3">
        <v>0</v>
      </c>
      <c r="AC748" s="3">
        <v>765</v>
      </c>
      <c r="AD748" s="3">
        <v>1060</v>
      </c>
      <c r="AE748" s="3">
        <v>1004</v>
      </c>
      <c r="AF748" s="3">
        <v>1015</v>
      </c>
      <c r="AG748" s="31">
        <f t="shared" si="323"/>
        <v>156</v>
      </c>
      <c r="AH748" s="26">
        <f t="shared" si="324"/>
        <v>156</v>
      </c>
      <c r="AI748" s="26">
        <f t="shared" si="325"/>
        <v>-609</v>
      </c>
      <c r="AJ748" s="26">
        <f t="shared" si="326"/>
        <v>-1060</v>
      </c>
      <c r="AK748" s="26">
        <f t="shared" si="327"/>
        <v>-1004</v>
      </c>
      <c r="AL748" s="26">
        <f t="shared" si="328"/>
        <v>-1015</v>
      </c>
      <c r="AM748" s="30">
        <f t="shared" si="329"/>
        <v>0</v>
      </c>
      <c r="AN748" s="30">
        <f t="shared" si="330"/>
        <v>0</v>
      </c>
      <c r="AO748" s="30">
        <f t="shared" si="331"/>
        <v>765</v>
      </c>
      <c r="AP748" s="30">
        <f t="shared" si="332"/>
        <v>1060</v>
      </c>
      <c r="AQ748" s="30">
        <f t="shared" si="333"/>
        <v>1004</v>
      </c>
      <c r="AR748" s="30">
        <f t="shared" si="334"/>
        <v>1015</v>
      </c>
      <c r="AS748" s="22">
        <f t="shared" si="347"/>
        <v>3844</v>
      </c>
      <c r="AT748" s="112">
        <f t="shared" si="348"/>
        <v>0</v>
      </c>
      <c r="AU748" s="112">
        <f t="shared" si="349"/>
        <v>0</v>
      </c>
      <c r="AV748" s="112">
        <f t="shared" si="350"/>
        <v>0</v>
      </c>
      <c r="AW748" s="112">
        <f t="shared" si="351"/>
        <v>0</v>
      </c>
      <c r="AX748" s="112">
        <f t="shared" si="352"/>
        <v>0</v>
      </c>
      <c r="AY748" s="112">
        <f t="shared" si="353"/>
        <v>0</v>
      </c>
      <c r="AZ748" s="112">
        <f t="shared" si="354"/>
        <v>0</v>
      </c>
      <c r="BA748" s="112">
        <f t="shared" si="355"/>
        <v>0</v>
      </c>
      <c r="BB748" s="112">
        <f t="shared" si="356"/>
        <v>308252.13362068968</v>
      </c>
      <c r="BC748" s="112">
        <f t="shared" si="357"/>
        <v>427120.60344827588</v>
      </c>
      <c r="BD748" s="112">
        <f t="shared" si="358"/>
        <v>404555.74137931038</v>
      </c>
      <c r="BE748" s="112">
        <f t="shared" si="359"/>
        <v>408988.125</v>
      </c>
    </row>
    <row r="749" spans="1:57" x14ac:dyDescent="0.2">
      <c r="A749" t="s">
        <v>56</v>
      </c>
      <c r="B749" t="s">
        <v>4000</v>
      </c>
      <c r="C749" s="2" t="s">
        <v>2117</v>
      </c>
      <c r="D749">
        <v>840168548668</v>
      </c>
      <c r="E749" s="2" t="s">
        <v>2118</v>
      </c>
      <c r="F749" s="2" t="s">
        <v>60</v>
      </c>
      <c r="G749" s="2" t="s">
        <v>391</v>
      </c>
      <c r="H749" s="2" t="s">
        <v>396</v>
      </c>
      <c r="I749" s="2" t="s">
        <v>27</v>
      </c>
      <c r="J749" s="2" t="s">
        <v>3995</v>
      </c>
      <c r="K749" s="3">
        <v>200</v>
      </c>
      <c r="L749" s="25">
        <v>402.94396551724139</v>
      </c>
      <c r="M749" s="2" t="s">
        <v>393</v>
      </c>
      <c r="N749" s="2" t="s">
        <v>393</v>
      </c>
      <c r="O749" s="3">
        <v>0</v>
      </c>
      <c r="P749" s="3">
        <v>0</v>
      </c>
      <c r="Q749" s="21">
        <f>SUMIF('On Orders'!$B:$B,$C749,'On Orders'!E:E)</f>
        <v>0</v>
      </c>
      <c r="R749" s="22">
        <f>SUMIF('On Orders'!$B:$B,$C749,'On Orders'!F:F)</f>
        <v>0</v>
      </c>
      <c r="S749" s="22">
        <f>SUMIF('On Orders'!$B:$B,$C749,'On Orders'!G:G)</f>
        <v>0</v>
      </c>
      <c r="T749" s="22">
        <f>SUMIF('On Orders'!$B:$B,$C749,'On Orders'!H:H)</f>
        <v>0</v>
      </c>
      <c r="U749" s="3">
        <f>IFERROR(VLOOKUP(B:B,'[1]SI vs ST'!$B:$P,15,0),0)</f>
        <v>0</v>
      </c>
      <c r="V749" s="3" cm="1">
        <f t="array" ref="V749">IFERROR(VLOOKUP(_xlfn.SINGLE(B:B),'[1]Pivot ST'!$D:$P,{6,7,8,9,10},0),0)</f>
        <v>0</v>
      </c>
      <c r="W749" s="3"/>
      <c r="X749" s="3"/>
      <c r="Y749" s="3"/>
      <c r="Z749" s="3"/>
      <c r="AA749" s="3">
        <v>0</v>
      </c>
      <c r="AB749" s="3">
        <v>0</v>
      </c>
      <c r="AC749" s="3">
        <v>0</v>
      </c>
      <c r="AD749" s="3">
        <v>0</v>
      </c>
      <c r="AE749" s="3">
        <v>67</v>
      </c>
      <c r="AF749" s="3">
        <v>68</v>
      </c>
      <c r="AG749" s="31">
        <f t="shared" si="323"/>
        <v>-200</v>
      </c>
      <c r="AH749" s="26">
        <f t="shared" si="324"/>
        <v>0</v>
      </c>
      <c r="AI749" s="26">
        <f t="shared" si="325"/>
        <v>0</v>
      </c>
      <c r="AJ749" s="26">
        <f t="shared" si="326"/>
        <v>0</v>
      </c>
      <c r="AK749" s="26">
        <f t="shared" si="327"/>
        <v>-67</v>
      </c>
      <c r="AL749" s="26">
        <f t="shared" si="328"/>
        <v>-68</v>
      </c>
      <c r="AM749" s="30">
        <f t="shared" si="329"/>
        <v>0</v>
      </c>
      <c r="AN749" s="30">
        <f t="shared" si="330"/>
        <v>0</v>
      </c>
      <c r="AO749" s="30">
        <f t="shared" si="331"/>
        <v>0</v>
      </c>
      <c r="AP749" s="30">
        <f t="shared" si="332"/>
        <v>0</v>
      </c>
      <c r="AQ749" s="30">
        <f t="shared" si="333"/>
        <v>67</v>
      </c>
      <c r="AR749" s="30">
        <f t="shared" si="334"/>
        <v>68</v>
      </c>
      <c r="AS749" s="22">
        <f t="shared" si="347"/>
        <v>135</v>
      </c>
      <c r="AT749" s="112">
        <f t="shared" si="348"/>
        <v>0</v>
      </c>
      <c r="AU749" s="112">
        <f t="shared" si="349"/>
        <v>0</v>
      </c>
      <c r="AV749" s="112">
        <f t="shared" si="350"/>
        <v>0</v>
      </c>
      <c r="AW749" s="112">
        <f t="shared" si="351"/>
        <v>0</v>
      </c>
      <c r="AX749" s="112">
        <f t="shared" si="352"/>
        <v>0</v>
      </c>
      <c r="AY749" s="112">
        <f t="shared" si="353"/>
        <v>0</v>
      </c>
      <c r="AZ749" s="112">
        <f t="shared" si="354"/>
        <v>0</v>
      </c>
      <c r="BA749" s="112">
        <f t="shared" si="355"/>
        <v>0</v>
      </c>
      <c r="BB749" s="112">
        <f t="shared" si="356"/>
        <v>0</v>
      </c>
      <c r="BC749" s="112">
        <f t="shared" si="357"/>
        <v>0</v>
      </c>
      <c r="BD749" s="112">
        <f t="shared" si="358"/>
        <v>26997.245689655174</v>
      </c>
      <c r="BE749" s="112">
        <f t="shared" si="359"/>
        <v>27400.189655172413</v>
      </c>
    </row>
    <row r="750" spans="1:57" x14ac:dyDescent="0.2">
      <c r="A750" t="s">
        <v>56</v>
      </c>
      <c r="B750" t="s">
        <v>4001</v>
      </c>
      <c r="C750" s="2" t="s">
        <v>2119</v>
      </c>
      <c r="D750">
        <v>840168549184</v>
      </c>
      <c r="E750" s="2" t="s">
        <v>2120</v>
      </c>
      <c r="F750" s="2" t="s">
        <v>60</v>
      </c>
      <c r="G750" s="2" t="s">
        <v>391</v>
      </c>
      <c r="H750" s="2" t="s">
        <v>407</v>
      </c>
      <c r="I750" s="2" t="s">
        <v>27</v>
      </c>
      <c r="J750" s="2" t="s">
        <v>3995</v>
      </c>
      <c r="K750" s="3">
        <v>300</v>
      </c>
      <c r="L750" s="25">
        <v>402.94396551724139</v>
      </c>
      <c r="M750" s="2" t="s">
        <v>393</v>
      </c>
      <c r="N750" s="2" t="s">
        <v>393</v>
      </c>
      <c r="O750" s="3">
        <v>0</v>
      </c>
      <c r="P750" s="3">
        <v>0</v>
      </c>
      <c r="Q750" s="21">
        <f>SUMIF('On Orders'!$B:$B,$C750,'On Orders'!E:E)</f>
        <v>0</v>
      </c>
      <c r="R750" s="22">
        <f>SUMIF('On Orders'!$B:$B,$C750,'On Orders'!F:F)</f>
        <v>0</v>
      </c>
      <c r="S750" s="22">
        <f>SUMIF('On Orders'!$B:$B,$C750,'On Orders'!G:G)</f>
        <v>0</v>
      </c>
      <c r="T750" s="22">
        <f>SUMIF('On Orders'!$B:$B,$C750,'On Orders'!H:H)</f>
        <v>0</v>
      </c>
      <c r="U750" s="3">
        <f>IFERROR(VLOOKUP(B:B,'[1]SI vs ST'!$B:$P,15,0),0)</f>
        <v>0</v>
      </c>
      <c r="V750" s="3" cm="1">
        <f t="array" ref="V750">IFERROR(VLOOKUP(_xlfn.SINGLE(B:B),'[1]Pivot ST'!$D:$P,{6,7,8,9,10},0),0)</f>
        <v>0</v>
      </c>
      <c r="W750" s="3"/>
      <c r="X750" s="3"/>
      <c r="Y750" s="3"/>
      <c r="Z750" s="3"/>
      <c r="AA750" s="3">
        <v>0</v>
      </c>
      <c r="AB750" s="3">
        <v>0</v>
      </c>
      <c r="AC750" s="3">
        <v>0</v>
      </c>
      <c r="AD750" s="3">
        <v>0</v>
      </c>
      <c r="AE750" s="3">
        <v>101</v>
      </c>
      <c r="AF750" s="3">
        <v>102</v>
      </c>
      <c r="AG750" s="31">
        <f t="shared" si="323"/>
        <v>-300</v>
      </c>
      <c r="AH750" s="26">
        <f t="shared" si="324"/>
        <v>0</v>
      </c>
      <c r="AI750" s="26">
        <f t="shared" si="325"/>
        <v>0</v>
      </c>
      <c r="AJ750" s="26">
        <f t="shared" si="326"/>
        <v>0</v>
      </c>
      <c r="AK750" s="26">
        <f t="shared" si="327"/>
        <v>-101</v>
      </c>
      <c r="AL750" s="26">
        <f t="shared" si="328"/>
        <v>-102</v>
      </c>
      <c r="AM750" s="30">
        <f t="shared" si="329"/>
        <v>0</v>
      </c>
      <c r="AN750" s="30">
        <f t="shared" si="330"/>
        <v>0</v>
      </c>
      <c r="AO750" s="30">
        <f t="shared" si="331"/>
        <v>0</v>
      </c>
      <c r="AP750" s="30">
        <f t="shared" si="332"/>
        <v>0</v>
      </c>
      <c r="AQ750" s="30">
        <f t="shared" si="333"/>
        <v>101</v>
      </c>
      <c r="AR750" s="30">
        <f t="shared" si="334"/>
        <v>102</v>
      </c>
      <c r="AS750" s="22">
        <f t="shared" si="347"/>
        <v>203</v>
      </c>
      <c r="AT750" s="112">
        <f t="shared" si="348"/>
        <v>0</v>
      </c>
      <c r="AU750" s="112">
        <f t="shared" si="349"/>
        <v>0</v>
      </c>
      <c r="AV750" s="112">
        <f t="shared" si="350"/>
        <v>0</v>
      </c>
      <c r="AW750" s="112">
        <f t="shared" si="351"/>
        <v>0</v>
      </c>
      <c r="AX750" s="112">
        <f t="shared" si="352"/>
        <v>0</v>
      </c>
      <c r="AY750" s="112">
        <f t="shared" si="353"/>
        <v>0</v>
      </c>
      <c r="AZ750" s="112">
        <f t="shared" si="354"/>
        <v>0</v>
      </c>
      <c r="BA750" s="112">
        <f t="shared" si="355"/>
        <v>0</v>
      </c>
      <c r="BB750" s="112">
        <f t="shared" si="356"/>
        <v>0</v>
      </c>
      <c r="BC750" s="112">
        <f t="shared" si="357"/>
        <v>0</v>
      </c>
      <c r="BD750" s="112">
        <f t="shared" si="358"/>
        <v>40697.340517241384</v>
      </c>
      <c r="BE750" s="112">
        <f t="shared" si="359"/>
        <v>41100.284482758623</v>
      </c>
    </row>
    <row r="751" spans="1:57" x14ac:dyDescent="0.2">
      <c r="A751" t="s">
        <v>56</v>
      </c>
      <c r="B751" t="s">
        <v>4002</v>
      </c>
      <c r="C751" s="2" t="s">
        <v>2121</v>
      </c>
      <c r="D751">
        <v>840168548736</v>
      </c>
      <c r="E751" s="2" t="s">
        <v>2122</v>
      </c>
      <c r="F751" s="2" t="s">
        <v>60</v>
      </c>
      <c r="G751" s="2" t="s">
        <v>391</v>
      </c>
      <c r="H751" s="2" t="s">
        <v>396</v>
      </c>
      <c r="I751" s="2" t="s">
        <v>27</v>
      </c>
      <c r="J751" s="2" t="s">
        <v>3995</v>
      </c>
      <c r="K751" s="3">
        <v>200</v>
      </c>
      <c r="L751" s="25">
        <v>402.94396551724139</v>
      </c>
      <c r="M751" s="2" t="s">
        <v>393</v>
      </c>
      <c r="N751" s="2" t="s">
        <v>393</v>
      </c>
      <c r="O751" s="3">
        <v>0</v>
      </c>
      <c r="P751" s="3">
        <v>0</v>
      </c>
      <c r="Q751" s="21">
        <f>SUMIF('On Orders'!$B:$B,$C751,'On Orders'!E:E)</f>
        <v>0</v>
      </c>
      <c r="R751" s="22">
        <f>SUMIF('On Orders'!$B:$B,$C751,'On Orders'!F:F)</f>
        <v>0</v>
      </c>
      <c r="S751" s="22">
        <f>SUMIF('On Orders'!$B:$B,$C751,'On Orders'!G:G)</f>
        <v>0</v>
      </c>
      <c r="T751" s="22">
        <f>SUMIF('On Orders'!$B:$B,$C751,'On Orders'!H:H)</f>
        <v>0</v>
      </c>
      <c r="U751" s="3">
        <f>IFERROR(VLOOKUP(B:B,'[1]SI vs ST'!$B:$P,15,0),0)</f>
        <v>0</v>
      </c>
      <c r="V751" s="3" cm="1">
        <f t="array" ref="V751">IFERROR(VLOOKUP(_xlfn.SINGLE(B:B),'[1]Pivot ST'!$D:$P,{6,7,8,9,10},0),0)</f>
        <v>0</v>
      </c>
      <c r="W751" s="3"/>
      <c r="X751" s="3"/>
      <c r="Y751" s="3"/>
      <c r="Z751" s="3"/>
      <c r="AA751" s="3">
        <v>0</v>
      </c>
      <c r="AB751" s="3">
        <v>0</v>
      </c>
      <c r="AC751" s="3">
        <v>0</v>
      </c>
      <c r="AD751" s="3">
        <v>0</v>
      </c>
      <c r="AE751" s="3">
        <v>76</v>
      </c>
      <c r="AF751" s="3">
        <v>77</v>
      </c>
      <c r="AG751" s="31">
        <f t="shared" si="323"/>
        <v>-200</v>
      </c>
      <c r="AH751" s="26">
        <f t="shared" si="324"/>
        <v>0</v>
      </c>
      <c r="AI751" s="26">
        <f t="shared" si="325"/>
        <v>0</v>
      </c>
      <c r="AJ751" s="26">
        <f t="shared" si="326"/>
        <v>0</v>
      </c>
      <c r="AK751" s="26">
        <f t="shared" si="327"/>
        <v>-76</v>
      </c>
      <c r="AL751" s="26">
        <f t="shared" si="328"/>
        <v>-77</v>
      </c>
      <c r="AM751" s="30">
        <f t="shared" si="329"/>
        <v>0</v>
      </c>
      <c r="AN751" s="30">
        <f t="shared" si="330"/>
        <v>0</v>
      </c>
      <c r="AO751" s="30">
        <f t="shared" si="331"/>
        <v>0</v>
      </c>
      <c r="AP751" s="30">
        <f t="shared" si="332"/>
        <v>0</v>
      </c>
      <c r="AQ751" s="30">
        <f t="shared" si="333"/>
        <v>76</v>
      </c>
      <c r="AR751" s="30">
        <f t="shared" si="334"/>
        <v>77</v>
      </c>
      <c r="AS751" s="22">
        <f t="shared" si="347"/>
        <v>153</v>
      </c>
      <c r="AT751" s="112">
        <f t="shared" si="348"/>
        <v>0</v>
      </c>
      <c r="AU751" s="112">
        <f t="shared" si="349"/>
        <v>0</v>
      </c>
      <c r="AV751" s="112">
        <f t="shared" si="350"/>
        <v>0</v>
      </c>
      <c r="AW751" s="112">
        <f t="shared" si="351"/>
        <v>0</v>
      </c>
      <c r="AX751" s="112">
        <f t="shared" si="352"/>
        <v>0</v>
      </c>
      <c r="AY751" s="112">
        <f t="shared" si="353"/>
        <v>0</v>
      </c>
      <c r="AZ751" s="112">
        <f t="shared" si="354"/>
        <v>0</v>
      </c>
      <c r="BA751" s="112">
        <f t="shared" si="355"/>
        <v>0</v>
      </c>
      <c r="BB751" s="112">
        <f t="shared" si="356"/>
        <v>0</v>
      </c>
      <c r="BC751" s="112">
        <f t="shared" si="357"/>
        <v>0</v>
      </c>
      <c r="BD751" s="112">
        <f t="shared" si="358"/>
        <v>30623.741379310348</v>
      </c>
      <c r="BE751" s="112">
        <f t="shared" si="359"/>
        <v>31026.685344827587</v>
      </c>
    </row>
    <row r="752" spans="1:57" x14ac:dyDescent="0.2">
      <c r="A752" t="s">
        <v>56</v>
      </c>
      <c r="B752" t="s">
        <v>4003</v>
      </c>
      <c r="C752" s="2" t="s">
        <v>2123</v>
      </c>
      <c r="D752">
        <v>840168549252</v>
      </c>
      <c r="E752" s="2" t="s">
        <v>2124</v>
      </c>
      <c r="F752" s="2" t="s">
        <v>60</v>
      </c>
      <c r="G752" s="2" t="s">
        <v>391</v>
      </c>
      <c r="H752" s="2" t="s">
        <v>407</v>
      </c>
      <c r="I752" s="2" t="s">
        <v>27</v>
      </c>
      <c r="J752" s="2" t="s">
        <v>3995</v>
      </c>
      <c r="K752" s="3">
        <v>300</v>
      </c>
      <c r="L752" s="25">
        <v>402.94396551724139</v>
      </c>
      <c r="M752" s="2" t="s">
        <v>393</v>
      </c>
      <c r="N752" s="2" t="s">
        <v>393</v>
      </c>
      <c r="O752" s="3">
        <v>0</v>
      </c>
      <c r="P752" s="3">
        <v>0</v>
      </c>
      <c r="Q752" s="21">
        <f>SUMIF('On Orders'!$B:$B,$C752,'On Orders'!E:E)</f>
        <v>0</v>
      </c>
      <c r="R752" s="22">
        <f>SUMIF('On Orders'!$B:$B,$C752,'On Orders'!F:F)</f>
        <v>0</v>
      </c>
      <c r="S752" s="22">
        <f>SUMIF('On Orders'!$B:$B,$C752,'On Orders'!G:G)</f>
        <v>0</v>
      </c>
      <c r="T752" s="22">
        <f>SUMIF('On Orders'!$B:$B,$C752,'On Orders'!H:H)</f>
        <v>0</v>
      </c>
      <c r="U752" s="3">
        <f>IFERROR(VLOOKUP(B:B,'[1]SI vs ST'!$B:$P,15,0),0)</f>
        <v>0</v>
      </c>
      <c r="V752" s="3" cm="1">
        <f t="array" ref="V752">IFERROR(VLOOKUP(_xlfn.SINGLE(B:B),'[1]Pivot ST'!$D:$P,{6,7,8,9,10},0),0)</f>
        <v>0</v>
      </c>
      <c r="W752" s="3"/>
      <c r="X752" s="3"/>
      <c r="Y752" s="3"/>
      <c r="Z752" s="3"/>
      <c r="AA752" s="3">
        <v>0</v>
      </c>
      <c r="AB752" s="3">
        <v>0</v>
      </c>
      <c r="AC752" s="3">
        <v>0</v>
      </c>
      <c r="AD752" s="3">
        <v>0</v>
      </c>
      <c r="AE752" s="3">
        <v>101</v>
      </c>
      <c r="AF752" s="3">
        <v>102</v>
      </c>
      <c r="AG752" s="31">
        <f t="shared" ref="AG752:AG779" si="360">P752+O752+Q752+R752-AA752-K752</f>
        <v>-300</v>
      </c>
      <c r="AH752" s="26">
        <f t="shared" si="324"/>
        <v>0</v>
      </c>
      <c r="AI752" s="26">
        <f t="shared" si="325"/>
        <v>0</v>
      </c>
      <c r="AJ752" s="26">
        <f t="shared" si="326"/>
        <v>0</v>
      </c>
      <c r="AK752" s="26">
        <f t="shared" si="327"/>
        <v>-101</v>
      </c>
      <c r="AL752" s="26">
        <f t="shared" si="328"/>
        <v>-102</v>
      </c>
      <c r="AM752" s="30">
        <f t="shared" si="329"/>
        <v>0</v>
      </c>
      <c r="AN752" s="30">
        <f t="shared" si="330"/>
        <v>0</v>
      </c>
      <c r="AO752" s="30">
        <f t="shared" si="331"/>
        <v>0</v>
      </c>
      <c r="AP752" s="30">
        <f t="shared" si="332"/>
        <v>0</v>
      </c>
      <c r="AQ752" s="30">
        <f t="shared" si="333"/>
        <v>101</v>
      </c>
      <c r="AR752" s="30">
        <f t="shared" si="334"/>
        <v>102</v>
      </c>
      <c r="AS752" s="22">
        <f t="shared" si="347"/>
        <v>203</v>
      </c>
      <c r="AT752" s="112">
        <f t="shared" si="348"/>
        <v>0</v>
      </c>
      <c r="AU752" s="112">
        <f t="shared" si="349"/>
        <v>0</v>
      </c>
      <c r="AV752" s="112">
        <f t="shared" si="350"/>
        <v>0</v>
      </c>
      <c r="AW752" s="112">
        <f t="shared" si="351"/>
        <v>0</v>
      </c>
      <c r="AX752" s="112">
        <f t="shared" si="352"/>
        <v>0</v>
      </c>
      <c r="AY752" s="112">
        <f t="shared" si="353"/>
        <v>0</v>
      </c>
      <c r="AZ752" s="112">
        <f t="shared" si="354"/>
        <v>0</v>
      </c>
      <c r="BA752" s="112">
        <f t="shared" si="355"/>
        <v>0</v>
      </c>
      <c r="BB752" s="112">
        <f t="shared" si="356"/>
        <v>0</v>
      </c>
      <c r="BC752" s="112">
        <f t="shared" si="357"/>
        <v>0</v>
      </c>
      <c r="BD752" s="112">
        <f t="shared" si="358"/>
        <v>40697.340517241384</v>
      </c>
      <c r="BE752" s="112">
        <f t="shared" si="359"/>
        <v>41100.284482758623</v>
      </c>
    </row>
    <row r="753" spans="1:60" x14ac:dyDescent="0.2">
      <c r="A753" t="s">
        <v>56</v>
      </c>
      <c r="B753" t="s">
        <v>4004</v>
      </c>
      <c r="C753" s="2" t="s">
        <v>2125</v>
      </c>
      <c r="D753">
        <v>840168548675</v>
      </c>
      <c r="E753" s="2" t="s">
        <v>2126</v>
      </c>
      <c r="F753" s="2" t="s">
        <v>60</v>
      </c>
      <c r="G753" s="2" t="s">
        <v>391</v>
      </c>
      <c r="H753" s="2" t="s">
        <v>396</v>
      </c>
      <c r="I753" s="2" t="s">
        <v>27</v>
      </c>
      <c r="J753" s="2" t="s">
        <v>3995</v>
      </c>
      <c r="K753" s="3">
        <v>200</v>
      </c>
      <c r="L753" s="25">
        <v>402.94396551724139</v>
      </c>
      <c r="M753" s="2" t="s">
        <v>393</v>
      </c>
      <c r="N753" s="2" t="s">
        <v>393</v>
      </c>
      <c r="O753" s="3">
        <v>0</v>
      </c>
      <c r="P753" s="3">
        <v>0</v>
      </c>
      <c r="Q753" s="21">
        <f>SUMIF('On Orders'!$B:$B,$C753,'On Orders'!E:E)</f>
        <v>0</v>
      </c>
      <c r="R753" s="22">
        <f>SUMIF('On Orders'!$B:$B,$C753,'On Orders'!F:F)</f>
        <v>0</v>
      </c>
      <c r="S753" s="22">
        <f>SUMIF('On Orders'!$B:$B,$C753,'On Orders'!G:G)</f>
        <v>0</v>
      </c>
      <c r="T753" s="22">
        <f>SUMIF('On Orders'!$B:$B,$C753,'On Orders'!H:H)</f>
        <v>0</v>
      </c>
      <c r="U753" s="3">
        <f>IFERROR(VLOOKUP(B:B,'[1]SI vs ST'!$B:$P,15,0),0)</f>
        <v>0</v>
      </c>
      <c r="V753" s="3" cm="1">
        <f t="array" ref="V753">IFERROR(VLOOKUP(_xlfn.SINGLE(B:B),'[1]Pivot ST'!$D:$P,{6,7,8,9,10},0),0)</f>
        <v>0</v>
      </c>
      <c r="W753" s="3"/>
      <c r="X753" s="3"/>
      <c r="Y753" s="3"/>
      <c r="Z753" s="3"/>
      <c r="AA753" s="3">
        <v>0</v>
      </c>
      <c r="AB753" s="3">
        <v>0</v>
      </c>
      <c r="AC753" s="3">
        <v>0</v>
      </c>
      <c r="AD753" s="3">
        <v>0</v>
      </c>
      <c r="AE753" s="3">
        <v>67</v>
      </c>
      <c r="AF753" s="3">
        <v>68</v>
      </c>
      <c r="AG753" s="31">
        <f t="shared" si="360"/>
        <v>-200</v>
      </c>
      <c r="AH753" s="26">
        <f t="shared" si="324"/>
        <v>0</v>
      </c>
      <c r="AI753" s="26">
        <f t="shared" si="325"/>
        <v>0</v>
      </c>
      <c r="AJ753" s="26">
        <f t="shared" si="326"/>
        <v>0</v>
      </c>
      <c r="AK753" s="26">
        <f t="shared" si="327"/>
        <v>-67</v>
      </c>
      <c r="AL753" s="26">
        <f t="shared" si="328"/>
        <v>-68</v>
      </c>
      <c r="AM753" s="30">
        <f t="shared" si="329"/>
        <v>0</v>
      </c>
      <c r="AN753" s="30">
        <f t="shared" si="330"/>
        <v>0</v>
      </c>
      <c r="AO753" s="30">
        <f t="shared" si="331"/>
        <v>0</v>
      </c>
      <c r="AP753" s="30">
        <f t="shared" si="332"/>
        <v>0</v>
      </c>
      <c r="AQ753" s="30">
        <f t="shared" si="333"/>
        <v>67</v>
      </c>
      <c r="AR753" s="30">
        <f t="shared" si="334"/>
        <v>68</v>
      </c>
      <c r="AS753" s="22">
        <f t="shared" si="347"/>
        <v>135</v>
      </c>
      <c r="AT753" s="112">
        <f t="shared" si="348"/>
        <v>0</v>
      </c>
      <c r="AU753" s="112">
        <f t="shared" si="349"/>
        <v>0</v>
      </c>
      <c r="AV753" s="112">
        <f t="shared" si="350"/>
        <v>0</v>
      </c>
      <c r="AW753" s="112">
        <f t="shared" si="351"/>
        <v>0</v>
      </c>
      <c r="AX753" s="112">
        <f t="shared" si="352"/>
        <v>0</v>
      </c>
      <c r="AY753" s="112">
        <f t="shared" si="353"/>
        <v>0</v>
      </c>
      <c r="AZ753" s="112">
        <f t="shared" si="354"/>
        <v>0</v>
      </c>
      <c r="BA753" s="112">
        <f t="shared" si="355"/>
        <v>0</v>
      </c>
      <c r="BB753" s="112">
        <f t="shared" si="356"/>
        <v>0</v>
      </c>
      <c r="BC753" s="112">
        <f t="shared" si="357"/>
        <v>0</v>
      </c>
      <c r="BD753" s="112">
        <f t="shared" si="358"/>
        <v>26997.245689655174</v>
      </c>
      <c r="BE753" s="112">
        <f t="shared" si="359"/>
        <v>27400.189655172413</v>
      </c>
    </row>
    <row r="754" spans="1:60" x14ac:dyDescent="0.2">
      <c r="A754" t="s">
        <v>56</v>
      </c>
      <c r="B754" t="s">
        <v>4005</v>
      </c>
      <c r="C754" s="2" t="s">
        <v>2127</v>
      </c>
      <c r="D754">
        <v>840168549191</v>
      </c>
      <c r="E754" s="2" t="s">
        <v>2128</v>
      </c>
      <c r="F754" s="2" t="s">
        <v>60</v>
      </c>
      <c r="G754" s="2" t="s">
        <v>391</v>
      </c>
      <c r="H754" s="2" t="s">
        <v>407</v>
      </c>
      <c r="I754" s="2" t="s">
        <v>27</v>
      </c>
      <c r="J754" s="2" t="s">
        <v>3995</v>
      </c>
      <c r="K754" s="3">
        <v>300</v>
      </c>
      <c r="L754" s="25">
        <v>402.94396551724139</v>
      </c>
      <c r="M754" s="2" t="s">
        <v>393</v>
      </c>
      <c r="N754" s="2" t="s">
        <v>393</v>
      </c>
      <c r="O754" s="3">
        <v>0</v>
      </c>
      <c r="P754" s="3">
        <v>0</v>
      </c>
      <c r="Q754" s="21">
        <f>SUMIF('On Orders'!$B:$B,$C754,'On Orders'!E:E)</f>
        <v>0</v>
      </c>
      <c r="R754" s="22">
        <f>SUMIF('On Orders'!$B:$B,$C754,'On Orders'!F:F)</f>
        <v>0</v>
      </c>
      <c r="S754" s="22">
        <f>SUMIF('On Orders'!$B:$B,$C754,'On Orders'!G:G)</f>
        <v>0</v>
      </c>
      <c r="T754" s="22">
        <f>SUMIF('On Orders'!$B:$B,$C754,'On Orders'!H:H)</f>
        <v>0</v>
      </c>
      <c r="U754" s="3">
        <f>IFERROR(VLOOKUP(B:B,'[1]SI vs ST'!$B:$P,15,0),0)</f>
        <v>0</v>
      </c>
      <c r="V754" s="3" cm="1">
        <f t="array" ref="V754">IFERROR(VLOOKUP(_xlfn.SINGLE(B:B),'[1]Pivot ST'!$D:$P,{6,7,8,9,10},0),0)</f>
        <v>0</v>
      </c>
      <c r="W754" s="3"/>
      <c r="X754" s="3"/>
      <c r="Y754" s="3"/>
      <c r="Z754" s="3"/>
      <c r="AA754" s="3">
        <v>0</v>
      </c>
      <c r="AB754" s="3">
        <v>0</v>
      </c>
      <c r="AC754" s="3">
        <v>0</v>
      </c>
      <c r="AD754" s="3">
        <v>0</v>
      </c>
      <c r="AE754" s="3">
        <v>101</v>
      </c>
      <c r="AF754" s="3">
        <v>102</v>
      </c>
      <c r="AG754" s="31">
        <f t="shared" si="360"/>
        <v>-300</v>
      </c>
      <c r="AH754" s="26">
        <f t="shared" si="324"/>
        <v>0</v>
      </c>
      <c r="AI754" s="26">
        <f t="shared" si="325"/>
        <v>0</v>
      </c>
      <c r="AJ754" s="26">
        <f t="shared" si="326"/>
        <v>0</v>
      </c>
      <c r="AK754" s="26">
        <f t="shared" si="327"/>
        <v>-101</v>
      </c>
      <c r="AL754" s="26">
        <f t="shared" si="328"/>
        <v>-102</v>
      </c>
      <c r="AM754" s="30">
        <f t="shared" si="329"/>
        <v>0</v>
      </c>
      <c r="AN754" s="30">
        <f t="shared" si="330"/>
        <v>0</v>
      </c>
      <c r="AO754" s="30">
        <f t="shared" si="331"/>
        <v>0</v>
      </c>
      <c r="AP754" s="30">
        <f t="shared" si="332"/>
        <v>0</v>
      </c>
      <c r="AQ754" s="30">
        <f t="shared" si="333"/>
        <v>101</v>
      </c>
      <c r="AR754" s="30">
        <f t="shared" si="334"/>
        <v>102</v>
      </c>
      <c r="AS754" s="22">
        <f t="shared" si="347"/>
        <v>203</v>
      </c>
      <c r="AT754" s="112">
        <f t="shared" si="348"/>
        <v>0</v>
      </c>
      <c r="AU754" s="112">
        <f t="shared" si="349"/>
        <v>0</v>
      </c>
      <c r="AV754" s="112">
        <f t="shared" si="350"/>
        <v>0</v>
      </c>
      <c r="AW754" s="112">
        <f t="shared" si="351"/>
        <v>0</v>
      </c>
      <c r="AX754" s="112">
        <f t="shared" si="352"/>
        <v>0</v>
      </c>
      <c r="AY754" s="112">
        <f t="shared" si="353"/>
        <v>0</v>
      </c>
      <c r="AZ754" s="112">
        <f t="shared" si="354"/>
        <v>0</v>
      </c>
      <c r="BA754" s="112">
        <f t="shared" si="355"/>
        <v>0</v>
      </c>
      <c r="BB754" s="112">
        <f t="shared" si="356"/>
        <v>0</v>
      </c>
      <c r="BC754" s="112">
        <f t="shared" si="357"/>
        <v>0</v>
      </c>
      <c r="BD754" s="112">
        <f t="shared" si="358"/>
        <v>40697.340517241384</v>
      </c>
      <c r="BE754" s="112">
        <f t="shared" si="359"/>
        <v>41100.284482758623</v>
      </c>
    </row>
    <row r="755" spans="1:60" x14ac:dyDescent="0.2">
      <c r="A755" t="s">
        <v>56</v>
      </c>
      <c r="B755" t="s">
        <v>4006</v>
      </c>
      <c r="C755" s="2" t="s">
        <v>389</v>
      </c>
      <c r="D755">
        <v>840168549504</v>
      </c>
      <c r="E755" s="2" t="s">
        <v>390</v>
      </c>
      <c r="F755" s="2" t="s">
        <v>60</v>
      </c>
      <c r="G755" s="2" t="s">
        <v>391</v>
      </c>
      <c r="H755" s="2" t="s">
        <v>2130</v>
      </c>
      <c r="I755" s="2" t="s">
        <v>27</v>
      </c>
      <c r="J755" s="2" t="s">
        <v>3995</v>
      </c>
      <c r="K755" s="3">
        <v>300</v>
      </c>
      <c r="L755" s="25">
        <v>402.94396551724139</v>
      </c>
      <c r="M755" s="2" t="s">
        <v>393</v>
      </c>
      <c r="N755" s="2" t="s">
        <v>393</v>
      </c>
      <c r="O755" s="3">
        <v>0</v>
      </c>
      <c r="P755" s="3">
        <v>0</v>
      </c>
      <c r="Q755" s="21">
        <f>SUMIF('On Orders'!$B:$B,$C755,'On Orders'!E:E)</f>
        <v>0</v>
      </c>
      <c r="R755" s="22">
        <f>SUMIF('On Orders'!$B:$B,$C755,'On Orders'!F:F)</f>
        <v>0</v>
      </c>
      <c r="S755" s="22">
        <f>SUMIF('On Orders'!$B:$B,$C755,'On Orders'!G:G)</f>
        <v>264</v>
      </c>
      <c r="T755" s="22">
        <f>SUMIF('On Orders'!$B:$B,$C755,'On Orders'!H:H)</f>
        <v>0</v>
      </c>
      <c r="U755" s="3">
        <f>IFERROR(VLOOKUP(B:B,'[1]SI vs ST'!$B:$P,15,0),0)</f>
        <v>0</v>
      </c>
      <c r="V755" s="3" cm="1">
        <f t="array" ref="V755">IFERROR(VLOOKUP(_xlfn.SINGLE(B:B),'[1]Pivot ST'!$D:$P,{6,7,8,9,10},0),0)</f>
        <v>0</v>
      </c>
      <c r="W755" s="3"/>
      <c r="X755" s="3"/>
      <c r="Y755" s="3"/>
      <c r="Z755" s="3"/>
      <c r="AA755" s="3">
        <v>0</v>
      </c>
      <c r="AB755" s="3">
        <v>0</v>
      </c>
      <c r="AC755" s="3">
        <v>77</v>
      </c>
      <c r="AD755" s="3">
        <v>133</v>
      </c>
      <c r="AE755" s="3">
        <v>101</v>
      </c>
      <c r="AF755" s="3">
        <v>102</v>
      </c>
      <c r="AG755" s="31">
        <f t="shared" si="360"/>
        <v>-300</v>
      </c>
      <c r="AH755" s="26">
        <f t="shared" si="324"/>
        <v>264</v>
      </c>
      <c r="AI755" s="26">
        <f t="shared" si="325"/>
        <v>187</v>
      </c>
      <c r="AJ755" s="26">
        <f t="shared" si="326"/>
        <v>54</v>
      </c>
      <c r="AK755" s="26">
        <f t="shared" si="327"/>
        <v>-47</v>
      </c>
      <c r="AL755" s="26">
        <f t="shared" si="328"/>
        <v>-102</v>
      </c>
      <c r="AM755" s="30">
        <f t="shared" si="329"/>
        <v>0</v>
      </c>
      <c r="AN755" s="30">
        <f t="shared" si="330"/>
        <v>0</v>
      </c>
      <c r="AO755" s="30">
        <f t="shared" si="331"/>
        <v>77</v>
      </c>
      <c r="AP755" s="30">
        <f t="shared" si="332"/>
        <v>133</v>
      </c>
      <c r="AQ755" s="30">
        <f t="shared" si="333"/>
        <v>101</v>
      </c>
      <c r="AR755" s="30">
        <f t="shared" si="334"/>
        <v>102</v>
      </c>
      <c r="AS755" s="22">
        <f t="shared" si="347"/>
        <v>413</v>
      </c>
      <c r="AT755" s="112">
        <f t="shared" si="348"/>
        <v>0</v>
      </c>
      <c r="AU755" s="112">
        <f t="shared" si="349"/>
        <v>0</v>
      </c>
      <c r="AV755" s="112">
        <f t="shared" si="350"/>
        <v>0</v>
      </c>
      <c r="AW755" s="112">
        <f t="shared" si="351"/>
        <v>0</v>
      </c>
      <c r="AX755" s="112">
        <f t="shared" si="352"/>
        <v>0</v>
      </c>
      <c r="AY755" s="112">
        <f t="shared" si="353"/>
        <v>0</v>
      </c>
      <c r="AZ755" s="112">
        <f t="shared" si="354"/>
        <v>0</v>
      </c>
      <c r="BA755" s="112">
        <f t="shared" si="355"/>
        <v>0</v>
      </c>
      <c r="BB755" s="112">
        <f t="shared" si="356"/>
        <v>31026.685344827587</v>
      </c>
      <c r="BC755" s="112">
        <f t="shared" si="357"/>
        <v>53591.547413793109</v>
      </c>
      <c r="BD755" s="112">
        <f t="shared" si="358"/>
        <v>40697.340517241384</v>
      </c>
      <c r="BE755" s="112">
        <f t="shared" si="359"/>
        <v>41100.284482758623</v>
      </c>
    </row>
    <row r="756" spans="1:60" x14ac:dyDescent="0.2">
      <c r="A756" t="s">
        <v>56</v>
      </c>
      <c r="B756" t="s">
        <v>4007</v>
      </c>
      <c r="C756" s="2" t="s">
        <v>403</v>
      </c>
      <c r="D756">
        <v>840168548743</v>
      </c>
      <c r="E756" s="2" t="s">
        <v>404</v>
      </c>
      <c r="F756" s="2" t="s">
        <v>60</v>
      </c>
      <c r="G756" s="2" t="s">
        <v>391</v>
      </c>
      <c r="H756" s="2" t="s">
        <v>396</v>
      </c>
      <c r="I756" s="2" t="s">
        <v>27</v>
      </c>
      <c r="J756" s="2" t="s">
        <v>3995</v>
      </c>
      <c r="K756" s="3">
        <v>200</v>
      </c>
      <c r="L756" s="25">
        <v>402.94396551724139</v>
      </c>
      <c r="M756" s="2" t="s">
        <v>393</v>
      </c>
      <c r="N756" s="2" t="s">
        <v>393</v>
      </c>
      <c r="O756" s="3">
        <v>0</v>
      </c>
      <c r="P756" s="3">
        <v>0</v>
      </c>
      <c r="Q756" s="21">
        <f>SUMIF('On Orders'!$B:$B,$C756,'On Orders'!E:E)</f>
        <v>0</v>
      </c>
      <c r="R756" s="22">
        <f>SUMIF('On Orders'!$B:$B,$C756,'On Orders'!F:F)</f>
        <v>240</v>
      </c>
      <c r="S756" s="22">
        <f>SUMIF('On Orders'!$B:$B,$C756,'On Orders'!G:G)</f>
        <v>0</v>
      </c>
      <c r="T756" s="22">
        <f>SUMIF('On Orders'!$B:$B,$C756,'On Orders'!H:H)</f>
        <v>0</v>
      </c>
      <c r="U756" s="3">
        <f>IFERROR(VLOOKUP(B:B,'[1]SI vs ST'!$B:$P,15,0),0)</f>
        <v>0</v>
      </c>
      <c r="V756" s="3" cm="1">
        <f t="array" ref="V756">IFERROR(VLOOKUP(_xlfn.SINGLE(B:B),'[1]Pivot ST'!$D:$P,{6,7,8,9,10},0),0)</f>
        <v>0</v>
      </c>
      <c r="W756" s="3"/>
      <c r="X756" s="3"/>
      <c r="Y756" s="3"/>
      <c r="Z756" s="3"/>
      <c r="AA756" s="3">
        <v>0</v>
      </c>
      <c r="AB756" s="3">
        <v>0</v>
      </c>
      <c r="AC756" s="3">
        <v>0</v>
      </c>
      <c r="AD756" s="3">
        <v>0</v>
      </c>
      <c r="AE756" s="3">
        <v>67</v>
      </c>
      <c r="AF756" s="3">
        <v>68</v>
      </c>
      <c r="AG756" s="31">
        <f t="shared" si="360"/>
        <v>40</v>
      </c>
      <c r="AH756" s="26">
        <f t="shared" ref="AH756:AH779" si="361">MAX(0,AG756)+S756-AB756</f>
        <v>40</v>
      </c>
      <c r="AI756" s="26">
        <f t="shared" si="325"/>
        <v>40</v>
      </c>
      <c r="AJ756" s="26">
        <f t="shared" si="326"/>
        <v>40</v>
      </c>
      <c r="AK756" s="26">
        <f t="shared" si="327"/>
        <v>-27</v>
      </c>
      <c r="AL756" s="26">
        <f t="shared" si="328"/>
        <v>-68</v>
      </c>
      <c r="AM756" s="30">
        <f t="shared" si="329"/>
        <v>0</v>
      </c>
      <c r="AN756" s="30">
        <f t="shared" si="330"/>
        <v>0</v>
      </c>
      <c r="AO756" s="30">
        <f t="shared" si="331"/>
        <v>0</v>
      </c>
      <c r="AP756" s="30">
        <f t="shared" si="332"/>
        <v>0</v>
      </c>
      <c r="AQ756" s="30">
        <f t="shared" si="333"/>
        <v>67</v>
      </c>
      <c r="AR756" s="30">
        <f t="shared" si="334"/>
        <v>68</v>
      </c>
      <c r="AS756" s="22">
        <f t="shared" si="347"/>
        <v>135</v>
      </c>
      <c r="AT756" s="112">
        <f t="shared" si="348"/>
        <v>0</v>
      </c>
      <c r="AU756" s="112">
        <f t="shared" si="349"/>
        <v>0</v>
      </c>
      <c r="AV756" s="112">
        <f t="shared" si="350"/>
        <v>0</v>
      </c>
      <c r="AW756" s="112">
        <f t="shared" si="351"/>
        <v>0</v>
      </c>
      <c r="AX756" s="112">
        <f t="shared" si="352"/>
        <v>0</v>
      </c>
      <c r="AY756" s="112">
        <f t="shared" si="353"/>
        <v>0</v>
      </c>
      <c r="AZ756" s="112">
        <f t="shared" si="354"/>
        <v>0</v>
      </c>
      <c r="BA756" s="112">
        <f t="shared" si="355"/>
        <v>0</v>
      </c>
      <c r="BB756" s="112">
        <f t="shared" si="356"/>
        <v>0</v>
      </c>
      <c r="BC756" s="112">
        <f t="shared" si="357"/>
        <v>0</v>
      </c>
      <c r="BD756" s="112">
        <f t="shared" si="358"/>
        <v>26997.245689655174</v>
      </c>
      <c r="BE756" s="112">
        <f t="shared" si="359"/>
        <v>27400.189655172413</v>
      </c>
    </row>
    <row r="757" spans="1:60" x14ac:dyDescent="0.2">
      <c r="A757" t="s">
        <v>56</v>
      </c>
      <c r="B757" t="s">
        <v>4008</v>
      </c>
      <c r="C757" s="2" t="s">
        <v>414</v>
      </c>
      <c r="D757">
        <v>840168549269</v>
      </c>
      <c r="E757" s="2" t="s">
        <v>415</v>
      </c>
      <c r="F757" s="2" t="s">
        <v>60</v>
      </c>
      <c r="G757" s="2" t="s">
        <v>391</v>
      </c>
      <c r="H757" s="2" t="s">
        <v>407</v>
      </c>
      <c r="I757" s="2" t="s">
        <v>27</v>
      </c>
      <c r="J757" s="2" t="s">
        <v>3995</v>
      </c>
      <c r="K757" s="3">
        <v>300</v>
      </c>
      <c r="L757" s="25">
        <v>402.94396551724139</v>
      </c>
      <c r="M757" s="2" t="s">
        <v>393</v>
      </c>
      <c r="N757" s="2" t="s">
        <v>393</v>
      </c>
      <c r="O757" s="3">
        <v>0</v>
      </c>
      <c r="P757" s="3">
        <v>0</v>
      </c>
      <c r="Q757" s="21">
        <f>SUMIF('On Orders'!$B:$B,$C757,'On Orders'!E:E)</f>
        <v>0</v>
      </c>
      <c r="R757" s="22">
        <f>SUMIF('On Orders'!$B:$B,$C757,'On Orders'!F:F)</f>
        <v>264</v>
      </c>
      <c r="S757" s="22">
        <f>SUMIF('On Orders'!$B:$B,$C757,'On Orders'!G:G)</f>
        <v>0</v>
      </c>
      <c r="T757" s="22">
        <f>SUMIF('On Orders'!$B:$B,$C757,'On Orders'!H:H)</f>
        <v>0</v>
      </c>
      <c r="U757" s="3">
        <f>IFERROR(VLOOKUP(B:B,'[1]SI vs ST'!$B:$P,15,0),0)</f>
        <v>0</v>
      </c>
      <c r="V757" s="3" cm="1">
        <f t="array" ref="V757">IFERROR(VLOOKUP(_xlfn.SINGLE(B:B),'[1]Pivot ST'!$D:$P,{6,7,8,9,10},0),0)</f>
        <v>0</v>
      </c>
      <c r="W757" s="3"/>
      <c r="X757" s="3"/>
      <c r="Y757" s="3"/>
      <c r="Z757" s="3"/>
      <c r="AA757" s="3">
        <v>0</v>
      </c>
      <c r="AB757" s="3">
        <v>0</v>
      </c>
      <c r="AC757" s="3">
        <v>0</v>
      </c>
      <c r="AD757" s="3">
        <v>0</v>
      </c>
      <c r="AE757" s="3">
        <v>101</v>
      </c>
      <c r="AF757" s="3">
        <v>102</v>
      </c>
      <c r="AG757" s="31">
        <f t="shared" si="360"/>
        <v>-36</v>
      </c>
      <c r="AH757" s="26">
        <f t="shared" si="361"/>
        <v>0</v>
      </c>
      <c r="AI757" s="26">
        <f t="shared" ref="AI757:AI779" si="362">MAX(0,AH757)+T757-AC757</f>
        <v>0</v>
      </c>
      <c r="AJ757" s="26">
        <f t="shared" ref="AJ757:AJ779" si="363">MAX(0,AI757)-AD757</f>
        <v>0</v>
      </c>
      <c r="AK757" s="26">
        <f t="shared" ref="AK757:AK779" si="364">MAX(0,AJ757)-AE757</f>
        <v>-101</v>
      </c>
      <c r="AL757" s="26">
        <f t="shared" ref="AL757:AL779" si="365">MAX(0,AK757)-AF757</f>
        <v>-102</v>
      </c>
      <c r="AM757" s="30">
        <f t="shared" si="329"/>
        <v>0</v>
      </c>
      <c r="AN757" s="30">
        <f t="shared" si="330"/>
        <v>0</v>
      </c>
      <c r="AO757" s="30">
        <f t="shared" si="331"/>
        <v>0</v>
      </c>
      <c r="AP757" s="30">
        <f t="shared" si="332"/>
        <v>0</v>
      </c>
      <c r="AQ757" s="30">
        <f t="shared" si="333"/>
        <v>101</v>
      </c>
      <c r="AR757" s="30">
        <f t="shared" si="334"/>
        <v>102</v>
      </c>
      <c r="AS757" s="22">
        <f t="shared" si="347"/>
        <v>203</v>
      </c>
      <c r="AT757" s="112">
        <f t="shared" si="348"/>
        <v>0</v>
      </c>
      <c r="AU757" s="112">
        <f t="shared" si="349"/>
        <v>0</v>
      </c>
      <c r="AV757" s="112">
        <f t="shared" si="350"/>
        <v>0</v>
      </c>
      <c r="AW757" s="112">
        <f t="shared" si="351"/>
        <v>0</v>
      </c>
      <c r="AX757" s="112">
        <f t="shared" si="352"/>
        <v>0</v>
      </c>
      <c r="AY757" s="112">
        <f t="shared" si="353"/>
        <v>0</v>
      </c>
      <c r="AZ757" s="112">
        <f t="shared" si="354"/>
        <v>0</v>
      </c>
      <c r="BA757" s="112">
        <f t="shared" si="355"/>
        <v>0</v>
      </c>
      <c r="BB757" s="112">
        <f t="shared" si="356"/>
        <v>0</v>
      </c>
      <c r="BC757" s="112">
        <f t="shared" si="357"/>
        <v>0</v>
      </c>
      <c r="BD757" s="112">
        <f t="shared" si="358"/>
        <v>40697.340517241384</v>
      </c>
      <c r="BE757" s="112">
        <f t="shared" si="359"/>
        <v>41100.284482758623</v>
      </c>
    </row>
    <row r="758" spans="1:60" x14ac:dyDescent="0.2">
      <c r="A758" t="s">
        <v>56</v>
      </c>
      <c r="B758" t="s">
        <v>4009</v>
      </c>
      <c r="C758" s="2" t="s">
        <v>2131</v>
      </c>
      <c r="D758">
        <v>840168548774</v>
      </c>
      <c r="E758" s="2" t="s">
        <v>2132</v>
      </c>
      <c r="F758" s="2" t="s">
        <v>60</v>
      </c>
      <c r="G758" s="2" t="s">
        <v>391</v>
      </c>
      <c r="H758" s="2" t="s">
        <v>396</v>
      </c>
      <c r="I758" s="2" t="s">
        <v>27</v>
      </c>
      <c r="J758" s="2" t="s">
        <v>3995</v>
      </c>
      <c r="K758" s="3">
        <v>200</v>
      </c>
      <c r="L758" s="25">
        <v>402.94396551724139</v>
      </c>
      <c r="M758" s="2" t="s">
        <v>393</v>
      </c>
      <c r="N758" s="2" t="s">
        <v>393</v>
      </c>
      <c r="O758" s="3">
        <v>0</v>
      </c>
      <c r="P758" s="3">
        <v>0</v>
      </c>
      <c r="Q758" s="21">
        <f>SUMIF('On Orders'!$B:$B,$C758,'On Orders'!E:E)</f>
        <v>0</v>
      </c>
      <c r="R758" s="22">
        <f>SUMIF('On Orders'!$B:$B,$C758,'On Orders'!F:F)</f>
        <v>0</v>
      </c>
      <c r="S758" s="22">
        <f>SUMIF('On Orders'!$B:$B,$C758,'On Orders'!G:G)</f>
        <v>0</v>
      </c>
      <c r="T758" s="22">
        <f>SUMIF('On Orders'!$B:$B,$C758,'On Orders'!H:H)</f>
        <v>0</v>
      </c>
      <c r="U758" s="3">
        <f>IFERROR(VLOOKUP(B:B,'[1]SI vs ST'!$B:$P,15,0),0)</f>
        <v>0</v>
      </c>
      <c r="V758" s="3" cm="1">
        <f t="array" ref="V758">IFERROR(VLOOKUP(_xlfn.SINGLE(B:B),'[1]Pivot ST'!$D:$P,{6,7,8,9,10},0),0)</f>
        <v>0</v>
      </c>
      <c r="W758" s="3"/>
      <c r="X758" s="3"/>
      <c r="Y758" s="3"/>
      <c r="Z758" s="3"/>
      <c r="AA758" s="3">
        <v>0</v>
      </c>
      <c r="AB758" s="3">
        <v>0</v>
      </c>
      <c r="AC758" s="3">
        <v>0</v>
      </c>
      <c r="AD758" s="3">
        <v>0</v>
      </c>
      <c r="AE758" s="3">
        <v>67</v>
      </c>
      <c r="AF758" s="3">
        <v>68</v>
      </c>
      <c r="AG758" s="31">
        <f t="shared" si="360"/>
        <v>-200</v>
      </c>
      <c r="AH758" s="26">
        <f t="shared" si="361"/>
        <v>0</v>
      </c>
      <c r="AI758" s="26">
        <f t="shared" si="362"/>
        <v>0</v>
      </c>
      <c r="AJ758" s="26">
        <f t="shared" si="363"/>
        <v>0</v>
      </c>
      <c r="AK758" s="26">
        <f t="shared" si="364"/>
        <v>-67</v>
      </c>
      <c r="AL758" s="26">
        <f t="shared" si="365"/>
        <v>-68</v>
      </c>
      <c r="AM758" s="30">
        <f t="shared" si="329"/>
        <v>0</v>
      </c>
      <c r="AN758" s="30">
        <f t="shared" si="330"/>
        <v>0</v>
      </c>
      <c r="AO758" s="30">
        <f t="shared" si="331"/>
        <v>0</v>
      </c>
      <c r="AP758" s="30">
        <f t="shared" si="332"/>
        <v>0</v>
      </c>
      <c r="AQ758" s="30">
        <f t="shared" si="333"/>
        <v>67</v>
      </c>
      <c r="AR758" s="30">
        <f t="shared" si="334"/>
        <v>68</v>
      </c>
      <c r="AS758" s="22">
        <f t="shared" si="347"/>
        <v>135</v>
      </c>
      <c r="AT758" s="112">
        <f t="shared" si="348"/>
        <v>0</v>
      </c>
      <c r="AU758" s="112">
        <f t="shared" si="349"/>
        <v>0</v>
      </c>
      <c r="AV758" s="112">
        <f t="shared" si="350"/>
        <v>0</v>
      </c>
      <c r="AW758" s="112">
        <f t="shared" si="351"/>
        <v>0</v>
      </c>
      <c r="AX758" s="112">
        <f t="shared" si="352"/>
        <v>0</v>
      </c>
      <c r="AY758" s="112">
        <f t="shared" si="353"/>
        <v>0</v>
      </c>
      <c r="AZ758" s="112">
        <f t="shared" si="354"/>
        <v>0</v>
      </c>
      <c r="BA758" s="112">
        <f t="shared" si="355"/>
        <v>0</v>
      </c>
      <c r="BB758" s="112">
        <f t="shared" si="356"/>
        <v>0</v>
      </c>
      <c r="BC758" s="112">
        <f t="shared" si="357"/>
        <v>0</v>
      </c>
      <c r="BD758" s="112">
        <f t="shared" si="358"/>
        <v>26997.245689655174</v>
      </c>
      <c r="BE758" s="112">
        <f t="shared" si="359"/>
        <v>27400.189655172413</v>
      </c>
      <c r="BG758" s="112"/>
      <c r="BH758" s="184"/>
    </row>
    <row r="759" spans="1:60" x14ac:dyDescent="0.2">
      <c r="A759" t="s">
        <v>56</v>
      </c>
      <c r="B759" t="s">
        <v>4010</v>
      </c>
      <c r="C759" s="2" t="s">
        <v>2133</v>
      </c>
      <c r="D759">
        <v>840168549290</v>
      </c>
      <c r="E759" s="2" t="s">
        <v>2134</v>
      </c>
      <c r="F759" s="2" t="s">
        <v>60</v>
      </c>
      <c r="G759" s="2" t="s">
        <v>391</v>
      </c>
      <c r="H759" s="2" t="s">
        <v>407</v>
      </c>
      <c r="I759" s="2" t="s">
        <v>27</v>
      </c>
      <c r="J759" s="2" t="s">
        <v>3995</v>
      </c>
      <c r="K759" s="3">
        <v>300</v>
      </c>
      <c r="L759" s="25">
        <v>402.94396551724139</v>
      </c>
      <c r="M759" s="2" t="s">
        <v>393</v>
      </c>
      <c r="N759" s="2" t="s">
        <v>393</v>
      </c>
      <c r="O759" s="3">
        <v>0</v>
      </c>
      <c r="P759" s="3">
        <v>0</v>
      </c>
      <c r="Q759" s="21">
        <f>SUMIF('On Orders'!$B:$B,$C759,'On Orders'!E:E)</f>
        <v>0</v>
      </c>
      <c r="R759" s="22">
        <f>SUMIF('On Orders'!$B:$B,$C759,'On Orders'!F:F)</f>
        <v>0</v>
      </c>
      <c r="S759" s="22">
        <f>SUMIF('On Orders'!$B:$B,$C759,'On Orders'!G:G)</f>
        <v>0</v>
      </c>
      <c r="T759" s="22">
        <f>SUMIF('On Orders'!$B:$B,$C759,'On Orders'!H:H)</f>
        <v>0</v>
      </c>
      <c r="U759" s="3">
        <f>IFERROR(VLOOKUP(B:B,'[1]SI vs ST'!$B:$P,15,0),0)</f>
        <v>0</v>
      </c>
      <c r="V759" s="3" cm="1">
        <f t="array" ref="V759">IFERROR(VLOOKUP(_xlfn.SINGLE(B:B),'[1]Pivot ST'!$D:$P,{6,7,8,9,10},0),0)</f>
        <v>0</v>
      </c>
      <c r="W759" s="3"/>
      <c r="X759" s="3"/>
      <c r="Y759" s="3"/>
      <c r="Z759" s="3"/>
      <c r="AA759" s="3">
        <v>0</v>
      </c>
      <c r="AB759" s="3">
        <v>0</v>
      </c>
      <c r="AC759" s="3">
        <v>0</v>
      </c>
      <c r="AD759" s="3">
        <v>0</v>
      </c>
      <c r="AE759" s="3">
        <v>101</v>
      </c>
      <c r="AF759" s="3">
        <v>102</v>
      </c>
      <c r="AG759" s="31">
        <f t="shared" si="360"/>
        <v>-300</v>
      </c>
      <c r="AH759" s="26">
        <f t="shared" si="361"/>
        <v>0</v>
      </c>
      <c r="AI759" s="26">
        <f t="shared" si="362"/>
        <v>0</v>
      </c>
      <c r="AJ759" s="26">
        <f t="shared" si="363"/>
        <v>0</v>
      </c>
      <c r="AK759" s="26">
        <f t="shared" si="364"/>
        <v>-101</v>
      </c>
      <c r="AL759" s="26">
        <f t="shared" si="365"/>
        <v>-102</v>
      </c>
      <c r="AM759" s="30">
        <f t="shared" si="329"/>
        <v>0</v>
      </c>
      <c r="AN759" s="30">
        <f t="shared" si="330"/>
        <v>0</v>
      </c>
      <c r="AO759" s="30">
        <f t="shared" si="331"/>
        <v>0</v>
      </c>
      <c r="AP759" s="30">
        <f t="shared" si="332"/>
        <v>0</v>
      </c>
      <c r="AQ759" s="30">
        <f t="shared" si="333"/>
        <v>101</v>
      </c>
      <c r="AR759" s="30">
        <f t="shared" si="334"/>
        <v>102</v>
      </c>
      <c r="AS759" s="22">
        <f t="shared" si="347"/>
        <v>203</v>
      </c>
      <c r="AT759" s="112">
        <f t="shared" si="348"/>
        <v>0</v>
      </c>
      <c r="AU759" s="112">
        <f t="shared" si="349"/>
        <v>0</v>
      </c>
      <c r="AV759" s="112">
        <f t="shared" si="350"/>
        <v>0</v>
      </c>
      <c r="AW759" s="112">
        <f t="shared" si="351"/>
        <v>0</v>
      </c>
      <c r="AX759" s="112">
        <f t="shared" si="352"/>
        <v>0</v>
      </c>
      <c r="AY759" s="112">
        <f t="shared" si="353"/>
        <v>0</v>
      </c>
      <c r="AZ759" s="112">
        <f t="shared" si="354"/>
        <v>0</v>
      </c>
      <c r="BA759" s="112">
        <f t="shared" si="355"/>
        <v>0</v>
      </c>
      <c r="BB759" s="112">
        <f t="shared" si="356"/>
        <v>0</v>
      </c>
      <c r="BC759" s="112">
        <f t="shared" si="357"/>
        <v>0</v>
      </c>
      <c r="BD759" s="112">
        <f t="shared" si="358"/>
        <v>40697.340517241384</v>
      </c>
      <c r="BE759" s="112">
        <f t="shared" si="359"/>
        <v>41100.284482758623</v>
      </c>
      <c r="BG759" s="112"/>
      <c r="BH759" s="184"/>
    </row>
    <row r="760" spans="1:60" x14ac:dyDescent="0.2">
      <c r="A760" t="s">
        <v>335</v>
      </c>
      <c r="B760" t="s">
        <v>4011</v>
      </c>
      <c r="C760" s="2" t="s">
        <v>420</v>
      </c>
      <c r="D760">
        <v>840459611583</v>
      </c>
      <c r="E760" s="2" t="s">
        <v>421</v>
      </c>
      <c r="F760" s="2" t="s">
        <v>60</v>
      </c>
      <c r="G760" s="2" t="s">
        <v>391</v>
      </c>
      <c r="H760" s="2" t="s">
        <v>2130</v>
      </c>
      <c r="I760" s="2" t="s">
        <v>27</v>
      </c>
      <c r="J760" s="2" t="s">
        <v>3995</v>
      </c>
      <c r="K760" s="3">
        <v>300</v>
      </c>
      <c r="L760" s="25">
        <v>402.94396551724139</v>
      </c>
      <c r="M760" s="2" t="s">
        <v>393</v>
      </c>
      <c r="N760" s="2" t="s">
        <v>393</v>
      </c>
      <c r="O760" s="3">
        <v>0</v>
      </c>
      <c r="P760" s="3">
        <v>0</v>
      </c>
      <c r="Q760" s="21">
        <f>SUMIF('On Orders'!$B:$B,$C760,'On Orders'!E:E)</f>
        <v>0</v>
      </c>
      <c r="R760" s="22">
        <f>SUMIF('On Orders'!$B:$B,$C760,'On Orders'!F:F)</f>
        <v>0</v>
      </c>
      <c r="S760" s="22">
        <f>SUMIF('On Orders'!$B:$B,$C760,'On Orders'!G:G)</f>
        <v>264</v>
      </c>
      <c r="T760" s="22">
        <f>SUMIF('On Orders'!$B:$B,$C760,'On Orders'!H:H)</f>
        <v>0</v>
      </c>
      <c r="U760" s="3">
        <f>IFERROR(VLOOKUP(B:B,'[1]SI vs ST'!$B:$P,15,0),0)</f>
        <v>0</v>
      </c>
      <c r="V760" s="3" cm="1">
        <f t="array" ref="V760">IFERROR(VLOOKUP(_xlfn.SINGLE(B:B),'[1]Pivot ST'!$D:$P,{6,7,8,9,10},0),0)</f>
        <v>0</v>
      </c>
      <c r="W760" s="3"/>
      <c r="X760" s="3"/>
      <c r="Y760" s="3"/>
      <c r="Z760" s="3"/>
      <c r="AA760" s="3">
        <v>0</v>
      </c>
      <c r="AB760" s="3">
        <v>0</v>
      </c>
      <c r="AC760" s="3">
        <v>77</v>
      </c>
      <c r="AD760" s="3">
        <v>133</v>
      </c>
      <c r="AE760" s="3">
        <v>101</v>
      </c>
      <c r="AF760" s="3">
        <v>102</v>
      </c>
      <c r="AG760" s="31">
        <f t="shared" si="360"/>
        <v>-300</v>
      </c>
      <c r="AH760" s="26">
        <f t="shared" si="361"/>
        <v>264</v>
      </c>
      <c r="AI760" s="26">
        <f t="shared" si="362"/>
        <v>187</v>
      </c>
      <c r="AJ760" s="26">
        <f t="shared" si="363"/>
        <v>54</v>
      </c>
      <c r="AK760" s="26">
        <f t="shared" si="364"/>
        <v>-47</v>
      </c>
      <c r="AL760" s="26">
        <f t="shared" si="365"/>
        <v>-102</v>
      </c>
      <c r="AM760" s="30">
        <f t="shared" si="329"/>
        <v>0</v>
      </c>
      <c r="AN760" s="30">
        <f t="shared" si="330"/>
        <v>0</v>
      </c>
      <c r="AO760" s="30">
        <f t="shared" si="331"/>
        <v>77</v>
      </c>
      <c r="AP760" s="30">
        <f t="shared" si="332"/>
        <v>133</v>
      </c>
      <c r="AQ760" s="30">
        <f t="shared" si="333"/>
        <v>101</v>
      </c>
      <c r="AR760" s="30">
        <f t="shared" si="334"/>
        <v>102</v>
      </c>
      <c r="AS760" s="22">
        <f t="shared" si="347"/>
        <v>413</v>
      </c>
      <c r="AT760" s="112">
        <f t="shared" si="348"/>
        <v>0</v>
      </c>
      <c r="AU760" s="112">
        <f t="shared" si="349"/>
        <v>0</v>
      </c>
      <c r="AV760" s="112">
        <f t="shared" si="350"/>
        <v>0</v>
      </c>
      <c r="AW760" s="112">
        <f t="shared" si="351"/>
        <v>0</v>
      </c>
      <c r="AX760" s="112">
        <f t="shared" si="352"/>
        <v>0</v>
      </c>
      <c r="AY760" s="112">
        <f t="shared" si="353"/>
        <v>0</v>
      </c>
      <c r="AZ760" s="112">
        <f t="shared" si="354"/>
        <v>0</v>
      </c>
      <c r="BA760" s="112">
        <f t="shared" si="355"/>
        <v>0</v>
      </c>
      <c r="BB760" s="112">
        <f t="shared" si="356"/>
        <v>31026.685344827587</v>
      </c>
      <c r="BC760" s="112">
        <f t="shared" si="357"/>
        <v>53591.547413793109</v>
      </c>
      <c r="BD760" s="112">
        <f t="shared" si="358"/>
        <v>40697.340517241384</v>
      </c>
      <c r="BE760" s="112">
        <f t="shared" si="359"/>
        <v>41100.284482758623</v>
      </c>
      <c r="BG760" s="112"/>
      <c r="BH760" s="184"/>
    </row>
    <row r="761" spans="1:60" x14ac:dyDescent="0.2">
      <c r="A761" t="s">
        <v>335</v>
      </c>
      <c r="B761" t="s">
        <v>4012</v>
      </c>
      <c r="C761" s="159" t="s">
        <v>2135</v>
      </c>
      <c r="D761">
        <v>840459610814</v>
      </c>
      <c r="E761" s="2" t="s">
        <v>2136</v>
      </c>
      <c r="F761" s="2" t="s">
        <v>60</v>
      </c>
      <c r="G761" s="2" t="s">
        <v>391</v>
      </c>
      <c r="H761" s="2" t="s">
        <v>396</v>
      </c>
      <c r="I761" s="2" t="s">
        <v>27</v>
      </c>
      <c r="J761" s="2" t="s">
        <v>3995</v>
      </c>
      <c r="K761" s="3">
        <v>200</v>
      </c>
      <c r="L761" s="25">
        <v>402.94396551724139</v>
      </c>
      <c r="M761" s="2" t="s">
        <v>393</v>
      </c>
      <c r="N761" s="2" t="s">
        <v>393</v>
      </c>
      <c r="O761" s="3">
        <v>0</v>
      </c>
      <c r="P761" s="3">
        <v>0</v>
      </c>
      <c r="Q761" s="21">
        <f>SUMIF('On Orders'!$B:$B,$C761,'On Orders'!E:E)</f>
        <v>0</v>
      </c>
      <c r="R761" s="22">
        <f>SUMIF('On Orders'!$B:$B,$C761,'On Orders'!F:F)</f>
        <v>0</v>
      </c>
      <c r="S761" s="22">
        <f>SUMIF('On Orders'!$B:$B,$C761,'On Orders'!G:G)</f>
        <v>0</v>
      </c>
      <c r="T761" s="22">
        <f>SUMIF('On Orders'!$B:$B,$C761,'On Orders'!H:H)</f>
        <v>0</v>
      </c>
      <c r="U761" s="3">
        <f>IFERROR(VLOOKUP(B:B,'[1]SI vs ST'!$B:$P,15,0),0)</f>
        <v>0</v>
      </c>
      <c r="V761" s="3" cm="1">
        <f t="array" ref="V761">IFERROR(VLOOKUP(_xlfn.SINGLE(B:B),'[1]Pivot ST'!$D:$P,{6,7,8,9,10},0),0)</f>
        <v>0</v>
      </c>
      <c r="W761" s="3"/>
      <c r="X761" s="3"/>
      <c r="Y761" s="3"/>
      <c r="Z761" s="3"/>
      <c r="AA761" s="3">
        <v>0</v>
      </c>
      <c r="AB761" s="3">
        <v>0</v>
      </c>
      <c r="AC761" s="3">
        <v>0</v>
      </c>
      <c r="AD761" s="3">
        <v>0</v>
      </c>
      <c r="AE761" s="3">
        <v>67</v>
      </c>
      <c r="AF761" s="3">
        <v>68</v>
      </c>
      <c r="AG761" s="31">
        <f t="shared" si="360"/>
        <v>-200</v>
      </c>
      <c r="AH761" s="26">
        <f t="shared" si="361"/>
        <v>0</v>
      </c>
      <c r="AI761" s="26">
        <f t="shared" si="362"/>
        <v>0</v>
      </c>
      <c r="AJ761" s="26">
        <f t="shared" si="363"/>
        <v>0</v>
      </c>
      <c r="AK761" s="26">
        <f t="shared" si="364"/>
        <v>-67</v>
      </c>
      <c r="AL761" s="26">
        <f t="shared" si="365"/>
        <v>-68</v>
      </c>
      <c r="AM761" s="30">
        <f t="shared" si="329"/>
        <v>0</v>
      </c>
      <c r="AN761" s="30">
        <f t="shared" si="330"/>
        <v>0</v>
      </c>
      <c r="AO761" s="30">
        <f t="shared" si="331"/>
        <v>0</v>
      </c>
      <c r="AP761" s="30">
        <f t="shared" si="332"/>
        <v>0</v>
      </c>
      <c r="AQ761" s="30">
        <f t="shared" si="333"/>
        <v>67</v>
      </c>
      <c r="AR761" s="30">
        <f t="shared" si="334"/>
        <v>68</v>
      </c>
      <c r="AS761" s="22">
        <f t="shared" si="347"/>
        <v>135</v>
      </c>
      <c r="AT761" s="112">
        <f t="shared" si="348"/>
        <v>0</v>
      </c>
      <c r="AU761" s="112">
        <f t="shared" si="349"/>
        <v>0</v>
      </c>
      <c r="AV761" s="112">
        <f t="shared" si="350"/>
        <v>0</v>
      </c>
      <c r="AW761" s="112">
        <f t="shared" si="351"/>
        <v>0</v>
      </c>
      <c r="AX761" s="112">
        <f t="shared" si="352"/>
        <v>0</v>
      </c>
      <c r="AY761" s="112">
        <f t="shared" si="353"/>
        <v>0</v>
      </c>
      <c r="AZ761" s="112">
        <f t="shared" si="354"/>
        <v>0</v>
      </c>
      <c r="BA761" s="112">
        <f t="shared" si="355"/>
        <v>0</v>
      </c>
      <c r="BB761" s="112">
        <f t="shared" si="356"/>
        <v>0</v>
      </c>
      <c r="BC761" s="112">
        <f t="shared" si="357"/>
        <v>0</v>
      </c>
      <c r="BD761" s="112">
        <f t="shared" si="358"/>
        <v>26997.245689655174</v>
      </c>
      <c r="BE761" s="112">
        <f t="shared" si="359"/>
        <v>27400.189655172413</v>
      </c>
      <c r="BG761" s="112"/>
      <c r="BH761" s="184"/>
    </row>
    <row r="762" spans="1:60" x14ac:dyDescent="0.2">
      <c r="A762" t="s">
        <v>335</v>
      </c>
      <c r="B762" t="s">
        <v>4013</v>
      </c>
      <c r="C762" s="2" t="s">
        <v>2137</v>
      </c>
      <c r="D762">
        <v>840459611408</v>
      </c>
      <c r="E762" s="2" t="s">
        <v>2138</v>
      </c>
      <c r="F762" s="2" t="s">
        <v>60</v>
      </c>
      <c r="G762" s="2" t="s">
        <v>391</v>
      </c>
      <c r="H762" s="2" t="s">
        <v>407</v>
      </c>
      <c r="I762" s="2" t="s">
        <v>27</v>
      </c>
      <c r="J762" s="2" t="s">
        <v>3995</v>
      </c>
      <c r="K762" s="3">
        <v>300</v>
      </c>
      <c r="L762" s="25">
        <v>402.94396551724139</v>
      </c>
      <c r="M762" s="2" t="s">
        <v>393</v>
      </c>
      <c r="N762" s="2" t="s">
        <v>393</v>
      </c>
      <c r="O762" s="3">
        <v>0</v>
      </c>
      <c r="P762" s="3">
        <v>0</v>
      </c>
      <c r="Q762" s="21">
        <f>SUMIF('On Orders'!$B:$B,$C762,'On Orders'!E:E)</f>
        <v>0</v>
      </c>
      <c r="R762" s="22">
        <f>SUMIF('On Orders'!$B:$B,$C762,'On Orders'!F:F)</f>
        <v>0</v>
      </c>
      <c r="S762" s="22">
        <f>SUMIF('On Orders'!$B:$B,$C762,'On Orders'!G:G)</f>
        <v>0</v>
      </c>
      <c r="T762" s="22">
        <f>SUMIF('On Orders'!$B:$B,$C762,'On Orders'!H:H)</f>
        <v>0</v>
      </c>
      <c r="U762" s="3">
        <f>IFERROR(VLOOKUP(B:B,'[1]SI vs ST'!$B:$P,15,0),0)</f>
        <v>0</v>
      </c>
      <c r="V762" s="3" cm="1">
        <f t="array" ref="V762">IFERROR(VLOOKUP(_xlfn.SINGLE(B:B),'[1]Pivot ST'!$D:$P,{6,7,8,9,10},0),0)</f>
        <v>0</v>
      </c>
      <c r="W762" s="3"/>
      <c r="X762" s="3"/>
      <c r="Y762" s="3"/>
      <c r="Z762" s="3"/>
      <c r="AA762" s="3">
        <v>0</v>
      </c>
      <c r="AB762" s="3">
        <v>0</v>
      </c>
      <c r="AC762" s="3">
        <v>0</v>
      </c>
      <c r="AD762" s="3">
        <v>0</v>
      </c>
      <c r="AE762" s="3">
        <v>84</v>
      </c>
      <c r="AF762" s="3">
        <v>85</v>
      </c>
      <c r="AG762" s="31">
        <f t="shared" si="360"/>
        <v>-300</v>
      </c>
      <c r="AH762" s="26">
        <f t="shared" si="361"/>
        <v>0</v>
      </c>
      <c r="AI762" s="26">
        <f t="shared" si="362"/>
        <v>0</v>
      </c>
      <c r="AJ762" s="26">
        <f t="shared" si="363"/>
        <v>0</v>
      </c>
      <c r="AK762" s="26">
        <f t="shared" si="364"/>
        <v>-84</v>
      </c>
      <c r="AL762" s="26">
        <f t="shared" si="365"/>
        <v>-85</v>
      </c>
      <c r="AM762" s="30">
        <f t="shared" si="329"/>
        <v>0</v>
      </c>
      <c r="AN762" s="30">
        <f t="shared" si="330"/>
        <v>0</v>
      </c>
      <c r="AO762" s="30">
        <f t="shared" si="331"/>
        <v>0</v>
      </c>
      <c r="AP762" s="30">
        <f t="shared" si="332"/>
        <v>0</v>
      </c>
      <c r="AQ762" s="30">
        <f t="shared" si="333"/>
        <v>84</v>
      </c>
      <c r="AR762" s="30">
        <f t="shared" si="334"/>
        <v>85</v>
      </c>
      <c r="AS762" s="22">
        <f t="shared" si="347"/>
        <v>169</v>
      </c>
      <c r="AT762" s="112">
        <f t="shared" si="348"/>
        <v>0</v>
      </c>
      <c r="AU762" s="112">
        <f t="shared" si="349"/>
        <v>0</v>
      </c>
      <c r="AV762" s="112">
        <f t="shared" si="350"/>
        <v>0</v>
      </c>
      <c r="AW762" s="112">
        <f t="shared" si="351"/>
        <v>0</v>
      </c>
      <c r="AX762" s="112">
        <f t="shared" si="352"/>
        <v>0</v>
      </c>
      <c r="AY762" s="112">
        <f t="shared" si="353"/>
        <v>0</v>
      </c>
      <c r="AZ762" s="112">
        <f t="shared" si="354"/>
        <v>0</v>
      </c>
      <c r="BA762" s="112">
        <f t="shared" si="355"/>
        <v>0</v>
      </c>
      <c r="BB762" s="112">
        <f t="shared" si="356"/>
        <v>0</v>
      </c>
      <c r="BC762" s="112">
        <f t="shared" si="357"/>
        <v>0</v>
      </c>
      <c r="BD762" s="112">
        <f t="shared" si="358"/>
        <v>33847.293103448275</v>
      </c>
      <c r="BE762" s="112">
        <f t="shared" si="359"/>
        <v>34250.237068965522</v>
      </c>
      <c r="BG762" s="112"/>
      <c r="BH762" s="184"/>
    </row>
    <row r="763" spans="1:60" x14ac:dyDescent="0.2">
      <c r="A763" t="s">
        <v>335</v>
      </c>
      <c r="B763" t="s">
        <v>4014</v>
      </c>
      <c r="C763" s="159" t="s">
        <v>2074</v>
      </c>
      <c r="D763">
        <v>840459610692</v>
      </c>
      <c r="E763" s="2" t="s">
        <v>2075</v>
      </c>
      <c r="F763" s="2" t="s">
        <v>60</v>
      </c>
      <c r="G763" s="2" t="s">
        <v>391</v>
      </c>
      <c r="H763" s="2" t="s">
        <v>396</v>
      </c>
      <c r="I763" s="2" t="s">
        <v>27</v>
      </c>
      <c r="J763" s="2" t="s">
        <v>3995</v>
      </c>
      <c r="K763" s="3">
        <v>200</v>
      </c>
      <c r="L763" s="25">
        <v>402.94396551724139</v>
      </c>
      <c r="M763" s="2" t="s">
        <v>393</v>
      </c>
      <c r="N763" s="2" t="s">
        <v>393</v>
      </c>
      <c r="O763" s="3">
        <v>0</v>
      </c>
      <c r="P763" s="3">
        <v>0</v>
      </c>
      <c r="Q763" s="21">
        <f>SUMIF('On Orders'!$B:$B,$C763,'On Orders'!E:E)</f>
        <v>0</v>
      </c>
      <c r="R763" s="22">
        <f>SUMIF('On Orders'!$B:$B,$C763,'On Orders'!F:F)</f>
        <v>360</v>
      </c>
      <c r="S763" s="22">
        <f>SUMIF('On Orders'!$B:$B,$C763,'On Orders'!G:G)</f>
        <v>0</v>
      </c>
      <c r="T763" s="22">
        <f>SUMIF('On Orders'!$B:$B,$C763,'On Orders'!H:H)</f>
        <v>0</v>
      </c>
      <c r="U763" s="3">
        <f>IFERROR(VLOOKUP(B:B,'[1]SI vs ST'!$B:$P,15,0),0)</f>
        <v>0</v>
      </c>
      <c r="V763" s="3" cm="1">
        <f t="array" ref="V763">IFERROR(VLOOKUP(_xlfn.SINGLE(B:B),'[1]Pivot ST'!$D:$P,{6,7,8,9,10},0),0)</f>
        <v>0</v>
      </c>
      <c r="W763" s="3"/>
      <c r="X763" s="3"/>
      <c r="Y763" s="3"/>
      <c r="Z763" s="3"/>
      <c r="AA763" s="3">
        <v>0</v>
      </c>
      <c r="AB763" s="3">
        <v>0</v>
      </c>
      <c r="AC763" s="3">
        <v>0</v>
      </c>
      <c r="AD763" s="3">
        <v>0</v>
      </c>
      <c r="AE763" s="3">
        <v>59</v>
      </c>
      <c r="AF763" s="3">
        <v>60</v>
      </c>
      <c r="AG763" s="31">
        <f t="shared" si="360"/>
        <v>160</v>
      </c>
      <c r="AH763" s="26">
        <f t="shared" si="361"/>
        <v>160</v>
      </c>
      <c r="AI763" s="26">
        <f t="shared" si="362"/>
        <v>160</v>
      </c>
      <c r="AJ763" s="26">
        <f t="shared" si="363"/>
        <v>160</v>
      </c>
      <c r="AK763" s="26">
        <f t="shared" si="364"/>
        <v>101</v>
      </c>
      <c r="AL763" s="26">
        <f t="shared" si="365"/>
        <v>41</v>
      </c>
      <c r="AM763" s="30">
        <f t="shared" ref="AM763:AM779" si="366">IF($M763="Descontinuado",0,IF($G763="iPhone 18",AA763,MAX(0,-AG763)))</f>
        <v>0</v>
      </c>
      <c r="AN763" s="30">
        <f t="shared" ref="AN763:AN779" si="367">IF($M763="Descontinuado",0,IF($G763="iPhone 18",AB763,MAX(0,-AH763)))</f>
        <v>0</v>
      </c>
      <c r="AO763" s="30">
        <f t="shared" ref="AO763:AO779" si="368">IF($M763="Descontinuado",0,IF($G763="iPhone 18",AC763,MAX(0,-AI763)))</f>
        <v>0</v>
      </c>
      <c r="AP763" s="30">
        <f t="shared" ref="AP763:AP779" si="369">IF($M763="Descontinuado",0,IF($G763="iPhone 18",AD763,MAX(0,-AJ763)))</f>
        <v>0</v>
      </c>
      <c r="AQ763" s="30">
        <f t="shared" ref="AQ763:AQ779" si="370">IF($M763="Descontinuado",0,IF($G763="iPhone 18",AE763,MAX(0,-AK763)))</f>
        <v>59</v>
      </c>
      <c r="AR763" s="30">
        <f t="shared" ref="AR763:AR779" si="371">IF($M763="Descontinuado",0,IF($G763="iPhone 18",AF763,MAX(0,-AL763)))</f>
        <v>60</v>
      </c>
      <c r="AS763" s="22">
        <f t="shared" si="347"/>
        <v>119</v>
      </c>
      <c r="AT763" s="112">
        <f t="shared" si="348"/>
        <v>0</v>
      </c>
      <c r="AU763" s="112">
        <f t="shared" si="349"/>
        <v>0</v>
      </c>
      <c r="AV763" s="112">
        <f t="shared" si="350"/>
        <v>0</v>
      </c>
      <c r="AW763" s="112">
        <f t="shared" si="351"/>
        <v>0</v>
      </c>
      <c r="AX763" s="112">
        <f t="shared" si="352"/>
        <v>0</v>
      </c>
      <c r="AY763" s="112">
        <f t="shared" si="353"/>
        <v>0</v>
      </c>
      <c r="AZ763" s="112">
        <f t="shared" si="354"/>
        <v>0</v>
      </c>
      <c r="BA763" s="112">
        <f t="shared" si="355"/>
        <v>0</v>
      </c>
      <c r="BB763" s="112">
        <f t="shared" si="356"/>
        <v>0</v>
      </c>
      <c r="BC763" s="112">
        <f t="shared" si="357"/>
        <v>0</v>
      </c>
      <c r="BD763" s="112">
        <f t="shared" si="358"/>
        <v>23773.693965517243</v>
      </c>
      <c r="BE763" s="112">
        <f t="shared" si="359"/>
        <v>24176.637931034486</v>
      </c>
    </row>
    <row r="764" spans="1:60" x14ac:dyDescent="0.2">
      <c r="A764" t="s">
        <v>335</v>
      </c>
      <c r="B764" t="s">
        <v>4015</v>
      </c>
      <c r="C764" s="2" t="s">
        <v>2098</v>
      </c>
      <c r="D764">
        <v>840459611286</v>
      </c>
      <c r="E764" s="2" t="s">
        <v>2099</v>
      </c>
      <c r="F764" s="2" t="s">
        <v>60</v>
      </c>
      <c r="G764" s="2" t="s">
        <v>391</v>
      </c>
      <c r="H764" s="2" t="s">
        <v>407</v>
      </c>
      <c r="I764" s="2" t="s">
        <v>27</v>
      </c>
      <c r="J764" s="2" t="s">
        <v>3995</v>
      </c>
      <c r="K764" s="3">
        <v>300</v>
      </c>
      <c r="L764" s="25">
        <v>402.94396551724139</v>
      </c>
      <c r="M764" s="2" t="s">
        <v>393</v>
      </c>
      <c r="N764" s="2" t="s">
        <v>393</v>
      </c>
      <c r="O764" s="3">
        <v>0</v>
      </c>
      <c r="P764" s="3">
        <v>0</v>
      </c>
      <c r="Q764" s="21">
        <f>SUMIF('On Orders'!$B:$B,$C764,'On Orders'!E:E)</f>
        <v>0</v>
      </c>
      <c r="R764" s="22">
        <f>SUMIF('On Orders'!$B:$B,$C764,'On Orders'!F:F)</f>
        <v>456</v>
      </c>
      <c r="S764" s="22">
        <f>SUMIF('On Orders'!$B:$B,$C764,'On Orders'!G:G)</f>
        <v>0</v>
      </c>
      <c r="T764" s="22">
        <f>SUMIF('On Orders'!$B:$B,$C764,'On Orders'!H:H)</f>
        <v>0</v>
      </c>
      <c r="U764" s="3">
        <f>IFERROR(VLOOKUP(B:B,'[1]SI vs ST'!$B:$P,15,0),0)</f>
        <v>0</v>
      </c>
      <c r="V764" s="3" cm="1">
        <f t="array" ref="V764">IFERROR(VLOOKUP(_xlfn.SINGLE(B:B),'[1]Pivot ST'!$D:$P,{6,7,8,9,10},0),0)</f>
        <v>0</v>
      </c>
      <c r="W764" s="3"/>
      <c r="X764" s="3"/>
      <c r="Y764" s="3"/>
      <c r="Z764" s="3"/>
      <c r="AA764" s="3">
        <v>0</v>
      </c>
      <c r="AB764" s="3">
        <v>0</v>
      </c>
      <c r="AC764" s="3">
        <v>0</v>
      </c>
      <c r="AD764" s="3">
        <v>0</v>
      </c>
      <c r="AE764" s="3">
        <v>84</v>
      </c>
      <c r="AF764" s="3">
        <v>85</v>
      </c>
      <c r="AG764" s="31">
        <f t="shared" si="360"/>
        <v>156</v>
      </c>
      <c r="AH764" s="26">
        <f t="shared" si="361"/>
        <v>156</v>
      </c>
      <c r="AI764" s="26">
        <f t="shared" si="362"/>
        <v>156</v>
      </c>
      <c r="AJ764" s="26">
        <f t="shared" si="363"/>
        <v>156</v>
      </c>
      <c r="AK764" s="26">
        <f t="shared" si="364"/>
        <v>72</v>
      </c>
      <c r="AL764" s="26">
        <f t="shared" si="365"/>
        <v>-13</v>
      </c>
      <c r="AM764" s="30">
        <f t="shared" si="366"/>
        <v>0</v>
      </c>
      <c r="AN764" s="30">
        <f t="shared" si="367"/>
        <v>0</v>
      </c>
      <c r="AO764" s="30">
        <f t="shared" si="368"/>
        <v>0</v>
      </c>
      <c r="AP764" s="30">
        <f t="shared" si="369"/>
        <v>0</v>
      </c>
      <c r="AQ764" s="30">
        <f t="shared" si="370"/>
        <v>84</v>
      </c>
      <c r="AR764" s="30">
        <f t="shared" si="371"/>
        <v>85</v>
      </c>
      <c r="AS764" s="22">
        <f t="shared" si="347"/>
        <v>169</v>
      </c>
      <c r="AT764" s="112">
        <f t="shared" si="348"/>
        <v>0</v>
      </c>
      <c r="AU764" s="112">
        <f t="shared" si="349"/>
        <v>0</v>
      </c>
      <c r="AV764" s="112">
        <f t="shared" si="350"/>
        <v>0</v>
      </c>
      <c r="AW764" s="112">
        <f t="shared" si="351"/>
        <v>0</v>
      </c>
      <c r="AX764" s="112">
        <f t="shared" si="352"/>
        <v>0</v>
      </c>
      <c r="AY764" s="112">
        <f t="shared" si="353"/>
        <v>0</v>
      </c>
      <c r="AZ764" s="112">
        <f t="shared" si="354"/>
        <v>0</v>
      </c>
      <c r="BA764" s="112">
        <f t="shared" si="355"/>
        <v>0</v>
      </c>
      <c r="BB764" s="112">
        <f t="shared" si="356"/>
        <v>0</v>
      </c>
      <c r="BC764" s="112">
        <f t="shared" si="357"/>
        <v>0</v>
      </c>
      <c r="BD764" s="112">
        <f t="shared" si="358"/>
        <v>33847.293103448275</v>
      </c>
      <c r="BE764" s="112">
        <f t="shared" si="359"/>
        <v>34250.237068965522</v>
      </c>
    </row>
    <row r="765" spans="1:60" x14ac:dyDescent="0.2">
      <c r="A765" t="s">
        <v>335</v>
      </c>
      <c r="B765" t="s">
        <v>4016</v>
      </c>
      <c r="C765" s="2" t="s">
        <v>2139</v>
      </c>
      <c r="D765">
        <v>840459610562</v>
      </c>
      <c r="E765" s="2" t="s">
        <v>2140</v>
      </c>
      <c r="F765" s="2" t="s">
        <v>60</v>
      </c>
      <c r="G765" s="2" t="s">
        <v>391</v>
      </c>
      <c r="H765" s="2" t="s">
        <v>396</v>
      </c>
      <c r="I765" s="2" t="s">
        <v>27</v>
      </c>
      <c r="J765" s="2" t="s">
        <v>3995</v>
      </c>
      <c r="K765" s="3">
        <v>200</v>
      </c>
      <c r="L765" s="25">
        <v>402.94396551724139</v>
      </c>
      <c r="M765" s="2" t="s">
        <v>393</v>
      </c>
      <c r="N765" s="2" t="s">
        <v>393</v>
      </c>
      <c r="O765" s="3">
        <v>0</v>
      </c>
      <c r="P765" s="3">
        <v>0</v>
      </c>
      <c r="Q765" s="21">
        <f>SUMIF('On Orders'!$B:$B,$C765,'On Orders'!E:E)</f>
        <v>0</v>
      </c>
      <c r="R765" s="22">
        <f>SUMIF('On Orders'!$B:$B,$C765,'On Orders'!F:F)</f>
        <v>0</v>
      </c>
      <c r="S765" s="22">
        <f>SUMIF('On Orders'!$B:$B,$C765,'On Orders'!G:G)</f>
        <v>0</v>
      </c>
      <c r="T765" s="22">
        <f>SUMIF('On Orders'!$B:$B,$C765,'On Orders'!H:H)</f>
        <v>0</v>
      </c>
      <c r="U765" s="3">
        <f>IFERROR(VLOOKUP(B:B,'[1]SI vs ST'!$B:$P,15,0),0)</f>
        <v>0</v>
      </c>
      <c r="V765" s="3" cm="1">
        <f t="array" ref="V765">IFERROR(VLOOKUP(_xlfn.SINGLE(B:B),'[1]Pivot ST'!$D:$P,{6,7,8,9,10},0),0)</f>
        <v>0</v>
      </c>
      <c r="W765" s="3"/>
      <c r="X765" s="3"/>
      <c r="Y765" s="3"/>
      <c r="Z765" s="3"/>
      <c r="AA765" s="3">
        <v>0</v>
      </c>
      <c r="AB765" s="3">
        <v>0</v>
      </c>
      <c r="AC765" s="3">
        <v>0</v>
      </c>
      <c r="AD765" s="3">
        <v>0</v>
      </c>
      <c r="AE765" s="3">
        <v>59</v>
      </c>
      <c r="AF765" s="3">
        <v>60</v>
      </c>
      <c r="AG765" s="31">
        <f t="shared" si="360"/>
        <v>-200</v>
      </c>
      <c r="AH765" s="26">
        <f t="shared" si="361"/>
        <v>0</v>
      </c>
      <c r="AI765" s="26">
        <f t="shared" si="362"/>
        <v>0</v>
      </c>
      <c r="AJ765" s="26">
        <f t="shared" si="363"/>
        <v>0</v>
      </c>
      <c r="AK765" s="26">
        <f t="shared" si="364"/>
        <v>-59</v>
      </c>
      <c r="AL765" s="26">
        <f t="shared" si="365"/>
        <v>-60</v>
      </c>
      <c r="AM765" s="30">
        <f t="shared" si="366"/>
        <v>0</v>
      </c>
      <c r="AN765" s="30">
        <f t="shared" si="367"/>
        <v>0</v>
      </c>
      <c r="AO765" s="30">
        <f t="shared" si="368"/>
        <v>0</v>
      </c>
      <c r="AP765" s="30">
        <f t="shared" si="369"/>
        <v>0</v>
      </c>
      <c r="AQ765" s="30">
        <f t="shared" si="370"/>
        <v>59</v>
      </c>
      <c r="AR765" s="30">
        <f t="shared" si="371"/>
        <v>60</v>
      </c>
      <c r="AS765" s="22">
        <f t="shared" si="347"/>
        <v>119</v>
      </c>
      <c r="AT765" s="112">
        <f t="shared" si="348"/>
        <v>0</v>
      </c>
      <c r="AU765" s="112">
        <f t="shared" si="349"/>
        <v>0</v>
      </c>
      <c r="AV765" s="112">
        <f t="shared" si="350"/>
        <v>0</v>
      </c>
      <c r="AW765" s="112">
        <f t="shared" si="351"/>
        <v>0</v>
      </c>
      <c r="AX765" s="112">
        <f t="shared" si="352"/>
        <v>0</v>
      </c>
      <c r="AY765" s="112">
        <f t="shared" si="353"/>
        <v>0</v>
      </c>
      <c r="AZ765" s="112">
        <f t="shared" si="354"/>
        <v>0</v>
      </c>
      <c r="BA765" s="112">
        <f t="shared" si="355"/>
        <v>0</v>
      </c>
      <c r="BB765" s="112">
        <f t="shared" si="356"/>
        <v>0</v>
      </c>
      <c r="BC765" s="112">
        <f t="shared" si="357"/>
        <v>0</v>
      </c>
      <c r="BD765" s="112">
        <f t="shared" si="358"/>
        <v>23773.693965517243</v>
      </c>
      <c r="BE765" s="112">
        <f t="shared" si="359"/>
        <v>24176.637931034486</v>
      </c>
    </row>
    <row r="766" spans="1:60" x14ac:dyDescent="0.2">
      <c r="A766" t="s">
        <v>335</v>
      </c>
      <c r="B766" t="s">
        <v>4017</v>
      </c>
      <c r="C766" s="2" t="s">
        <v>2141</v>
      </c>
      <c r="D766">
        <v>840459611156</v>
      </c>
      <c r="E766" s="2" t="s">
        <v>2142</v>
      </c>
      <c r="F766" s="2" t="s">
        <v>60</v>
      </c>
      <c r="G766" s="2" t="s">
        <v>391</v>
      </c>
      <c r="H766" s="2" t="s">
        <v>407</v>
      </c>
      <c r="I766" s="2" t="s">
        <v>27</v>
      </c>
      <c r="J766" s="2" t="s">
        <v>3995</v>
      </c>
      <c r="K766" s="3">
        <v>300</v>
      </c>
      <c r="L766" s="25">
        <v>402.94396551724139</v>
      </c>
      <c r="M766" s="2" t="s">
        <v>393</v>
      </c>
      <c r="N766" s="2" t="s">
        <v>393</v>
      </c>
      <c r="O766" s="3">
        <v>0</v>
      </c>
      <c r="P766" s="3">
        <v>0</v>
      </c>
      <c r="Q766" s="21">
        <f>SUMIF('On Orders'!$B:$B,$C766,'On Orders'!E:E)</f>
        <v>0</v>
      </c>
      <c r="R766" s="22">
        <f>SUMIF('On Orders'!$B:$B,$C766,'On Orders'!F:F)</f>
        <v>0</v>
      </c>
      <c r="S766" s="22">
        <f>SUMIF('On Orders'!$B:$B,$C766,'On Orders'!G:G)</f>
        <v>0</v>
      </c>
      <c r="T766" s="22">
        <f>SUMIF('On Orders'!$B:$B,$C766,'On Orders'!H:H)</f>
        <v>0</v>
      </c>
      <c r="U766" s="3">
        <f>IFERROR(VLOOKUP(B:B,'[1]SI vs ST'!$B:$P,15,0),0)</f>
        <v>0</v>
      </c>
      <c r="V766" s="3" cm="1">
        <f t="array" ref="V766">IFERROR(VLOOKUP(_xlfn.SINGLE(B:B),'[1]Pivot ST'!$D:$P,{6,7,8,9,10},0),0)</f>
        <v>0</v>
      </c>
      <c r="W766" s="3"/>
      <c r="X766" s="3"/>
      <c r="Y766" s="3"/>
      <c r="Z766" s="3"/>
      <c r="AA766" s="3">
        <v>0</v>
      </c>
      <c r="AB766" s="3">
        <v>0</v>
      </c>
      <c r="AC766" s="3">
        <v>0</v>
      </c>
      <c r="AD766" s="3">
        <v>0</v>
      </c>
      <c r="AE766" s="3">
        <v>84</v>
      </c>
      <c r="AF766" s="3">
        <v>85</v>
      </c>
      <c r="AG766" s="31">
        <f t="shared" si="360"/>
        <v>-300</v>
      </c>
      <c r="AH766" s="26">
        <f t="shared" si="361"/>
        <v>0</v>
      </c>
      <c r="AI766" s="26">
        <f t="shared" si="362"/>
        <v>0</v>
      </c>
      <c r="AJ766" s="26">
        <f t="shared" si="363"/>
        <v>0</v>
      </c>
      <c r="AK766" s="26">
        <f t="shared" si="364"/>
        <v>-84</v>
      </c>
      <c r="AL766" s="26">
        <f t="shared" si="365"/>
        <v>-85</v>
      </c>
      <c r="AM766" s="30">
        <f t="shared" si="366"/>
        <v>0</v>
      </c>
      <c r="AN766" s="30">
        <f t="shared" si="367"/>
        <v>0</v>
      </c>
      <c r="AO766" s="30">
        <f t="shared" si="368"/>
        <v>0</v>
      </c>
      <c r="AP766" s="30">
        <f t="shared" si="369"/>
        <v>0</v>
      </c>
      <c r="AQ766" s="30">
        <f t="shared" si="370"/>
        <v>84</v>
      </c>
      <c r="AR766" s="30">
        <f t="shared" si="371"/>
        <v>85</v>
      </c>
      <c r="AS766" s="22">
        <f t="shared" si="347"/>
        <v>169</v>
      </c>
      <c r="AT766" s="112">
        <f t="shared" si="348"/>
        <v>0</v>
      </c>
      <c r="AU766" s="112">
        <f t="shared" si="349"/>
        <v>0</v>
      </c>
      <c r="AV766" s="112">
        <f t="shared" si="350"/>
        <v>0</v>
      </c>
      <c r="AW766" s="112">
        <f t="shared" si="351"/>
        <v>0</v>
      </c>
      <c r="AX766" s="112">
        <f t="shared" si="352"/>
        <v>0</v>
      </c>
      <c r="AY766" s="112">
        <f t="shared" si="353"/>
        <v>0</v>
      </c>
      <c r="AZ766" s="112">
        <f t="shared" si="354"/>
        <v>0</v>
      </c>
      <c r="BA766" s="112">
        <f t="shared" si="355"/>
        <v>0</v>
      </c>
      <c r="BB766" s="112">
        <f t="shared" si="356"/>
        <v>0</v>
      </c>
      <c r="BC766" s="112">
        <f t="shared" si="357"/>
        <v>0</v>
      </c>
      <c r="BD766" s="112">
        <f t="shared" si="358"/>
        <v>33847.293103448275</v>
      </c>
      <c r="BE766" s="112">
        <f t="shared" si="359"/>
        <v>34250.237068965522</v>
      </c>
    </row>
    <row r="767" spans="1:60" x14ac:dyDescent="0.2">
      <c r="A767" t="s">
        <v>2025</v>
      </c>
      <c r="B767" t="s">
        <v>3890</v>
      </c>
      <c r="C767" s="2" t="s">
        <v>2143</v>
      </c>
      <c r="D767" s="2">
        <v>8886463693674</v>
      </c>
      <c r="E767" s="2" t="s">
        <v>2144</v>
      </c>
      <c r="F767" s="2" t="s">
        <v>468</v>
      </c>
      <c r="G767" s="2" t="s">
        <v>469</v>
      </c>
      <c r="H767" s="2" t="s">
        <v>2145</v>
      </c>
      <c r="I767" s="2" t="s">
        <v>1129</v>
      </c>
      <c r="J767" s="2" t="s">
        <v>3995</v>
      </c>
      <c r="K767" s="3">
        <v>250</v>
      </c>
      <c r="L767" s="25">
        <v>184.02155172413794</v>
      </c>
      <c r="M767" s="2" t="s">
        <v>393</v>
      </c>
      <c r="N767" s="2" t="s">
        <v>393</v>
      </c>
      <c r="O767" s="3">
        <v>0</v>
      </c>
      <c r="P767" s="3">
        <v>0</v>
      </c>
      <c r="Q767" s="21">
        <f>SUMIF('On Orders'!$B:$B,$C767,'On Orders'!E:E)</f>
        <v>0</v>
      </c>
      <c r="R767" s="22">
        <f>SUMIF('On Orders'!$B:$B,$C767,'On Orders'!F:F)</f>
        <v>550</v>
      </c>
      <c r="S767" s="22">
        <f>SUMIF('On Orders'!$B:$B,$C767,'On Orders'!G:G)</f>
        <v>0</v>
      </c>
      <c r="T767" s="22">
        <f>SUMIF('On Orders'!$B:$B,$C767,'On Orders'!H:H)</f>
        <v>0</v>
      </c>
      <c r="U767" s="3">
        <f>IFERROR(VLOOKUP(B:B,'[1]SI vs ST'!$B:$P,15,0),0)</f>
        <v>0</v>
      </c>
      <c r="V767" s="3" cm="1">
        <f t="array" ref="V767">IFERROR(VLOOKUP(_xlfn.SINGLE(B:B),'[1]Pivot ST'!$D:$QP,{6,7,8,9,10,11},0),0)</f>
        <v>0</v>
      </c>
      <c r="W767" s="3"/>
      <c r="X767" s="3"/>
      <c r="Y767" s="3"/>
      <c r="Z767" s="3"/>
      <c r="AA767" s="3"/>
      <c r="AB767" s="3">
        <v>112</v>
      </c>
      <c r="AC767" s="3">
        <v>97</v>
      </c>
      <c r="AD767" s="3">
        <v>101</v>
      </c>
      <c r="AE767" s="3">
        <v>101</v>
      </c>
      <c r="AF767" s="3">
        <v>103</v>
      </c>
      <c r="AG767" s="31">
        <f t="shared" si="360"/>
        <v>300</v>
      </c>
      <c r="AH767" s="26">
        <f t="shared" si="361"/>
        <v>188</v>
      </c>
      <c r="AI767" s="26">
        <f t="shared" si="362"/>
        <v>91</v>
      </c>
      <c r="AJ767" s="26">
        <f t="shared" si="363"/>
        <v>-10</v>
      </c>
      <c r="AK767" s="26">
        <f t="shared" si="364"/>
        <v>-101</v>
      </c>
      <c r="AL767" s="26">
        <f t="shared" si="365"/>
        <v>-103</v>
      </c>
      <c r="AM767" s="30">
        <f t="shared" si="366"/>
        <v>0</v>
      </c>
      <c r="AN767" s="30">
        <f t="shared" si="367"/>
        <v>0</v>
      </c>
      <c r="AO767" s="30">
        <f t="shared" si="368"/>
        <v>0</v>
      </c>
      <c r="AP767" s="30">
        <f t="shared" si="369"/>
        <v>10</v>
      </c>
      <c r="AQ767" s="30">
        <f t="shared" si="370"/>
        <v>101</v>
      </c>
      <c r="AR767" s="30">
        <f t="shared" si="371"/>
        <v>103</v>
      </c>
      <c r="AS767" s="22">
        <f t="shared" si="347"/>
        <v>214</v>
      </c>
      <c r="AT767" s="112">
        <f t="shared" ref="AT767:AT779" si="372">U767*$L:$L</f>
        <v>0</v>
      </c>
      <c r="AU767" s="112">
        <f t="shared" ref="AU767:AU779" si="373">V767*$L:$L</f>
        <v>0</v>
      </c>
      <c r="AV767" s="112">
        <f t="shared" ref="AV767:AV779" si="374">W767*$L:$L</f>
        <v>0</v>
      </c>
      <c r="AW767" s="112">
        <f t="shared" ref="AW767:AW779" si="375">X767*$L:$L</f>
        <v>0</v>
      </c>
      <c r="AX767" s="112">
        <f t="shared" ref="AX767:AX779" si="376">Y767*$L:$L</f>
        <v>0</v>
      </c>
      <c r="AY767" s="112">
        <f t="shared" ref="AY767:AY779" si="377">Z767*$L:$L</f>
        <v>0</v>
      </c>
      <c r="AZ767" s="112">
        <f t="shared" ref="AZ767:AZ779" si="378">AA767*$L:$L</f>
        <v>0</v>
      </c>
      <c r="BA767" s="112">
        <f t="shared" ref="BA767:BA779" si="379">AB767*$L:$L</f>
        <v>20610.413793103449</v>
      </c>
      <c r="BB767" s="112">
        <f t="shared" ref="BB767:BB779" si="380">AC767*$L:$L</f>
        <v>17850.09051724138</v>
      </c>
      <c r="BC767" s="112">
        <f t="shared" ref="BC767:BC779" si="381">AD767*$L:$L</f>
        <v>18586.176724137931</v>
      </c>
      <c r="BD767" s="112">
        <f t="shared" ref="BD767:BD779" si="382">AE767*$L:$L</f>
        <v>18586.176724137931</v>
      </c>
      <c r="BE767" s="112">
        <f t="shared" ref="BE767:BE779" si="383">AF767*$L:$L</f>
        <v>18954.219827586207</v>
      </c>
      <c r="BG767" s="112"/>
      <c r="BH767" s="184"/>
    </row>
    <row r="768" spans="1:60" x14ac:dyDescent="0.2">
      <c r="A768" t="s">
        <v>2025</v>
      </c>
      <c r="B768" t="s">
        <v>3891</v>
      </c>
      <c r="C768" s="2" t="s">
        <v>2146</v>
      </c>
      <c r="D768" s="2">
        <v>8886463693667</v>
      </c>
      <c r="E768" s="2" t="s">
        <v>2147</v>
      </c>
      <c r="F768" s="2" t="s">
        <v>468</v>
      </c>
      <c r="G768" s="2" t="s">
        <v>469</v>
      </c>
      <c r="H768" s="2" t="s">
        <v>2145</v>
      </c>
      <c r="I768" s="2" t="s">
        <v>1129</v>
      </c>
      <c r="J768" s="2" t="s">
        <v>3995</v>
      </c>
      <c r="K768" s="3">
        <v>250</v>
      </c>
      <c r="L768" s="25">
        <v>184.02155172413794</v>
      </c>
      <c r="M768" s="2" t="s">
        <v>393</v>
      </c>
      <c r="N768" s="2" t="s">
        <v>393</v>
      </c>
      <c r="O768" s="3">
        <v>0</v>
      </c>
      <c r="P768" s="3">
        <v>0</v>
      </c>
      <c r="Q768" s="21">
        <f>SUMIF('On Orders'!$B:$B,$C768,'On Orders'!E:E)</f>
        <v>0</v>
      </c>
      <c r="R768" s="22">
        <f>SUMIF('On Orders'!$B:$B,$C768,'On Orders'!F:F)</f>
        <v>100</v>
      </c>
      <c r="S768" s="22">
        <f>SUMIF('On Orders'!$B:$B,$C768,'On Orders'!G:G)</f>
        <v>200</v>
      </c>
      <c r="T768" s="22">
        <f>SUMIF('On Orders'!$B:$B,$C768,'On Orders'!H:H)</f>
        <v>0</v>
      </c>
      <c r="U768" s="3">
        <f>IFERROR(VLOOKUP(B:B,'[1]SI vs ST'!$B:$P,15,0),0)</f>
        <v>0</v>
      </c>
      <c r="V768" s="3" cm="1">
        <f t="array" ref="V768">IFERROR(VLOOKUP(_xlfn.SINGLE(B:B),'[1]Pivot ST'!$D:$QP,{6,7,8,9,10,11},0),0)</f>
        <v>0</v>
      </c>
      <c r="W768" s="3"/>
      <c r="X768" s="3"/>
      <c r="Y768" s="3"/>
      <c r="Z768" s="3"/>
      <c r="AA768" s="3"/>
      <c r="AB768" s="3">
        <v>100</v>
      </c>
      <c r="AC768" s="3">
        <v>128</v>
      </c>
      <c r="AD768" s="3">
        <v>115</v>
      </c>
      <c r="AE768" s="3">
        <v>115</v>
      </c>
      <c r="AF768" s="3">
        <v>115</v>
      </c>
      <c r="AG768" s="31">
        <f t="shared" si="360"/>
        <v>-150</v>
      </c>
      <c r="AH768" s="26">
        <f t="shared" si="361"/>
        <v>100</v>
      </c>
      <c r="AI768" s="26">
        <f t="shared" si="362"/>
        <v>-28</v>
      </c>
      <c r="AJ768" s="26">
        <f t="shared" si="363"/>
        <v>-115</v>
      </c>
      <c r="AK768" s="26">
        <f t="shared" si="364"/>
        <v>-115</v>
      </c>
      <c r="AL768" s="26">
        <f t="shared" si="365"/>
        <v>-115</v>
      </c>
      <c r="AM768" s="30">
        <f t="shared" si="366"/>
        <v>150</v>
      </c>
      <c r="AN768" s="30">
        <f t="shared" si="367"/>
        <v>0</v>
      </c>
      <c r="AO768" s="30">
        <f t="shared" si="368"/>
        <v>28</v>
      </c>
      <c r="AP768" s="30">
        <f t="shared" si="369"/>
        <v>115</v>
      </c>
      <c r="AQ768" s="30">
        <f t="shared" si="370"/>
        <v>115</v>
      </c>
      <c r="AR768" s="30">
        <f t="shared" si="371"/>
        <v>115</v>
      </c>
      <c r="AS768" s="22">
        <f t="shared" si="347"/>
        <v>523</v>
      </c>
      <c r="AT768" s="112">
        <f t="shared" si="372"/>
        <v>0</v>
      </c>
      <c r="AU768" s="112">
        <f t="shared" si="373"/>
        <v>0</v>
      </c>
      <c r="AV768" s="112">
        <f t="shared" si="374"/>
        <v>0</v>
      </c>
      <c r="AW768" s="112">
        <f t="shared" si="375"/>
        <v>0</v>
      </c>
      <c r="AX768" s="112">
        <f t="shared" si="376"/>
        <v>0</v>
      </c>
      <c r="AY768" s="112">
        <f t="shared" si="377"/>
        <v>0</v>
      </c>
      <c r="AZ768" s="112">
        <f t="shared" si="378"/>
        <v>0</v>
      </c>
      <c r="BA768" s="112">
        <f t="shared" si="379"/>
        <v>18402.155172413793</v>
      </c>
      <c r="BB768" s="112">
        <f t="shared" si="380"/>
        <v>23554.758620689656</v>
      </c>
      <c r="BC768" s="112">
        <f t="shared" si="381"/>
        <v>21162.478448275862</v>
      </c>
      <c r="BD768" s="112">
        <f t="shared" si="382"/>
        <v>21162.478448275862</v>
      </c>
      <c r="BE768" s="112">
        <f t="shared" si="383"/>
        <v>21162.478448275862</v>
      </c>
    </row>
    <row r="769" spans="1:60" x14ac:dyDescent="0.2">
      <c r="A769" t="s">
        <v>2025</v>
      </c>
      <c r="B769" t="s">
        <v>3892</v>
      </c>
      <c r="C769" s="2" t="s">
        <v>2148</v>
      </c>
      <c r="D769" s="2">
        <v>8886463693681</v>
      </c>
      <c r="E769" s="2" t="s">
        <v>2149</v>
      </c>
      <c r="F769" s="2" t="s">
        <v>468</v>
      </c>
      <c r="G769" s="2" t="s">
        <v>469</v>
      </c>
      <c r="H769" s="2" t="s">
        <v>2145</v>
      </c>
      <c r="I769" s="2" t="s">
        <v>1129</v>
      </c>
      <c r="J769" s="2" t="s">
        <v>3995</v>
      </c>
      <c r="K769" s="3">
        <v>250</v>
      </c>
      <c r="L769" s="25">
        <v>184.02155172413794</v>
      </c>
      <c r="M769" s="2" t="s">
        <v>393</v>
      </c>
      <c r="N769" s="2" t="s">
        <v>393</v>
      </c>
      <c r="O769" s="3">
        <v>0</v>
      </c>
      <c r="P769" s="3">
        <v>0</v>
      </c>
      <c r="Q769" s="21">
        <f>SUMIF('On Orders'!$B:$B,$C769,'On Orders'!E:E)</f>
        <v>0</v>
      </c>
      <c r="R769" s="22">
        <f>SUMIF('On Orders'!$B:$B,$C769,'On Orders'!F:F)</f>
        <v>550</v>
      </c>
      <c r="S769" s="22">
        <f>SUMIF('On Orders'!$B:$B,$C769,'On Orders'!G:G)</f>
        <v>0</v>
      </c>
      <c r="T769" s="22">
        <f>SUMIF('On Orders'!$B:$B,$C769,'On Orders'!H:H)</f>
        <v>0</v>
      </c>
      <c r="U769" s="3">
        <f>IFERROR(VLOOKUP(B:B,'[1]SI vs ST'!$B:$P,15,0),0)</f>
        <v>0</v>
      </c>
      <c r="V769" s="3" cm="1">
        <f t="array" ref="V769">IFERROR(VLOOKUP(_xlfn.SINGLE(B:B),'[1]Pivot ST'!$D:$QP,{6,7,8,9,10,11},0),0)</f>
        <v>0</v>
      </c>
      <c r="W769" s="3"/>
      <c r="X769" s="3"/>
      <c r="Y769" s="3"/>
      <c r="Z769" s="3"/>
      <c r="AA769" s="3"/>
      <c r="AB769" s="3">
        <v>70</v>
      </c>
      <c r="AC769" s="3">
        <v>57</v>
      </c>
      <c r="AD769" s="3">
        <v>64</v>
      </c>
      <c r="AE769" s="3">
        <v>64</v>
      </c>
      <c r="AF769" s="3">
        <v>64</v>
      </c>
      <c r="AG769" s="31">
        <f t="shared" si="360"/>
        <v>300</v>
      </c>
      <c r="AH769" s="26">
        <f t="shared" si="361"/>
        <v>230</v>
      </c>
      <c r="AI769" s="26">
        <f t="shared" si="362"/>
        <v>173</v>
      </c>
      <c r="AJ769" s="26">
        <f t="shared" si="363"/>
        <v>109</v>
      </c>
      <c r="AK769" s="26">
        <f t="shared" si="364"/>
        <v>45</v>
      </c>
      <c r="AL769" s="26">
        <f t="shared" si="365"/>
        <v>-19</v>
      </c>
      <c r="AM769" s="30">
        <f t="shared" si="366"/>
        <v>0</v>
      </c>
      <c r="AN769" s="30">
        <f t="shared" si="367"/>
        <v>0</v>
      </c>
      <c r="AO769" s="30">
        <f t="shared" si="368"/>
        <v>0</v>
      </c>
      <c r="AP769" s="30">
        <f t="shared" si="369"/>
        <v>0</v>
      </c>
      <c r="AQ769" s="30">
        <f t="shared" si="370"/>
        <v>0</v>
      </c>
      <c r="AR769" s="30">
        <f t="shared" si="371"/>
        <v>19</v>
      </c>
      <c r="AS769" s="22">
        <f t="shared" si="347"/>
        <v>19</v>
      </c>
      <c r="AT769" s="112">
        <f t="shared" si="372"/>
        <v>0</v>
      </c>
      <c r="AU769" s="112">
        <f t="shared" si="373"/>
        <v>0</v>
      </c>
      <c r="AV769" s="112">
        <f t="shared" si="374"/>
        <v>0</v>
      </c>
      <c r="AW769" s="112">
        <f t="shared" si="375"/>
        <v>0</v>
      </c>
      <c r="AX769" s="112">
        <f t="shared" si="376"/>
        <v>0</v>
      </c>
      <c r="AY769" s="112">
        <f t="shared" si="377"/>
        <v>0</v>
      </c>
      <c r="AZ769" s="112">
        <f t="shared" si="378"/>
        <v>0</v>
      </c>
      <c r="BA769" s="112">
        <f t="shared" si="379"/>
        <v>12881.508620689656</v>
      </c>
      <c r="BB769" s="112">
        <f t="shared" si="380"/>
        <v>10489.228448275862</v>
      </c>
      <c r="BC769" s="112">
        <f t="shared" si="381"/>
        <v>11777.379310344828</v>
      </c>
      <c r="BD769" s="112">
        <f t="shared" si="382"/>
        <v>11777.379310344828</v>
      </c>
      <c r="BE769" s="112">
        <f t="shared" si="383"/>
        <v>11777.379310344828</v>
      </c>
    </row>
    <row r="770" spans="1:60" x14ac:dyDescent="0.2">
      <c r="A770" t="s">
        <v>2025</v>
      </c>
      <c r="B770" t="s">
        <v>3893</v>
      </c>
      <c r="C770" s="2" t="s">
        <v>2150</v>
      </c>
      <c r="D770" s="2">
        <v>8886463693698</v>
      </c>
      <c r="E770" s="2" t="s">
        <v>2151</v>
      </c>
      <c r="F770" s="2" t="s">
        <v>468</v>
      </c>
      <c r="G770" s="2" t="s">
        <v>469</v>
      </c>
      <c r="H770" s="2" t="s">
        <v>2145</v>
      </c>
      <c r="I770" s="2" t="s">
        <v>1129</v>
      </c>
      <c r="J770" s="2" t="s">
        <v>3995</v>
      </c>
      <c r="K770" s="3">
        <v>250</v>
      </c>
      <c r="L770" s="25">
        <v>184.02155172413794</v>
      </c>
      <c r="M770" s="2" t="s">
        <v>393</v>
      </c>
      <c r="N770" s="2" t="s">
        <v>393</v>
      </c>
      <c r="O770" s="3">
        <v>0</v>
      </c>
      <c r="P770" s="3">
        <v>0</v>
      </c>
      <c r="Q770" s="21">
        <f>SUMIF('On Orders'!$B:$B,$C770,'On Orders'!E:E)</f>
        <v>0</v>
      </c>
      <c r="R770" s="22">
        <f>SUMIF('On Orders'!$B:$B,$C770,'On Orders'!F:F)</f>
        <v>550</v>
      </c>
      <c r="S770" s="22">
        <f>SUMIF('On Orders'!$B:$B,$C770,'On Orders'!G:G)</f>
        <v>0</v>
      </c>
      <c r="T770" s="22">
        <f>SUMIF('On Orders'!$B:$B,$C770,'On Orders'!H:H)</f>
        <v>0</v>
      </c>
      <c r="U770" s="3">
        <f>IFERROR(VLOOKUP(B:B,'[1]SI vs ST'!$B:$P,15,0),0)</f>
        <v>0</v>
      </c>
      <c r="V770" s="3" cm="1">
        <f t="array" ref="V770">IFERROR(VLOOKUP(_xlfn.SINGLE(B:B),'[1]Pivot ST'!$D:$QP,{6,7,8,9,10,11},0),0)</f>
        <v>0</v>
      </c>
      <c r="W770" s="3"/>
      <c r="X770" s="3"/>
      <c r="Y770" s="3"/>
      <c r="Z770" s="3"/>
      <c r="AA770" s="3"/>
      <c r="AB770" s="3">
        <v>112</v>
      </c>
      <c r="AC770" s="3">
        <v>97</v>
      </c>
      <c r="AD770" s="3">
        <v>101</v>
      </c>
      <c r="AE770" s="3">
        <v>101</v>
      </c>
      <c r="AF770" s="3">
        <v>103</v>
      </c>
      <c r="AG770" s="31">
        <f t="shared" si="360"/>
        <v>300</v>
      </c>
      <c r="AH770" s="26">
        <f t="shared" si="361"/>
        <v>188</v>
      </c>
      <c r="AI770" s="26">
        <f t="shared" si="362"/>
        <v>91</v>
      </c>
      <c r="AJ770" s="26">
        <f t="shared" si="363"/>
        <v>-10</v>
      </c>
      <c r="AK770" s="26">
        <f t="shared" si="364"/>
        <v>-101</v>
      </c>
      <c r="AL770" s="26">
        <f t="shared" si="365"/>
        <v>-103</v>
      </c>
      <c r="AM770" s="30">
        <f t="shared" si="366"/>
        <v>0</v>
      </c>
      <c r="AN770" s="30">
        <f t="shared" si="367"/>
        <v>0</v>
      </c>
      <c r="AO770" s="30">
        <f t="shared" si="368"/>
        <v>0</v>
      </c>
      <c r="AP770" s="30">
        <f t="shared" si="369"/>
        <v>10</v>
      </c>
      <c r="AQ770" s="30">
        <f t="shared" si="370"/>
        <v>101</v>
      </c>
      <c r="AR770" s="30">
        <f t="shared" si="371"/>
        <v>103</v>
      </c>
      <c r="AS770" s="22">
        <f t="shared" si="347"/>
        <v>214</v>
      </c>
      <c r="AT770" s="112">
        <f t="shared" si="372"/>
        <v>0</v>
      </c>
      <c r="AU770" s="112">
        <f t="shared" si="373"/>
        <v>0</v>
      </c>
      <c r="AV770" s="112">
        <f t="shared" si="374"/>
        <v>0</v>
      </c>
      <c r="AW770" s="112">
        <f t="shared" si="375"/>
        <v>0</v>
      </c>
      <c r="AX770" s="112">
        <f t="shared" si="376"/>
        <v>0</v>
      </c>
      <c r="AY770" s="112">
        <f t="shared" si="377"/>
        <v>0</v>
      </c>
      <c r="AZ770" s="112">
        <f t="shared" si="378"/>
        <v>0</v>
      </c>
      <c r="BA770" s="112">
        <f t="shared" si="379"/>
        <v>20610.413793103449</v>
      </c>
      <c r="BB770" s="112">
        <f t="shared" si="380"/>
        <v>17850.09051724138</v>
      </c>
      <c r="BC770" s="112">
        <f t="shared" si="381"/>
        <v>18586.176724137931</v>
      </c>
      <c r="BD770" s="112">
        <f t="shared" si="382"/>
        <v>18586.176724137931</v>
      </c>
      <c r="BE770" s="112">
        <f t="shared" si="383"/>
        <v>18954.219827586207</v>
      </c>
    </row>
    <row r="771" spans="1:60" x14ac:dyDescent="0.2">
      <c r="A771" t="s">
        <v>2025</v>
      </c>
      <c r="B771" t="s">
        <v>3894</v>
      </c>
      <c r="C771" s="2" t="s">
        <v>2152</v>
      </c>
      <c r="D771" s="2">
        <v>8886463693704</v>
      </c>
      <c r="E771" s="2" t="s">
        <v>2153</v>
      </c>
      <c r="F771" s="2" t="s">
        <v>468</v>
      </c>
      <c r="G771" s="2" t="s">
        <v>469</v>
      </c>
      <c r="H771" s="2" t="s">
        <v>2145</v>
      </c>
      <c r="I771" s="2" t="s">
        <v>1129</v>
      </c>
      <c r="J771" s="2" t="s">
        <v>3995</v>
      </c>
      <c r="K771" s="3">
        <v>250</v>
      </c>
      <c r="L771" s="25">
        <v>184.02155172413794</v>
      </c>
      <c r="M771" s="2" t="s">
        <v>393</v>
      </c>
      <c r="N771" s="2" t="s">
        <v>393</v>
      </c>
      <c r="O771" s="3">
        <v>0</v>
      </c>
      <c r="P771" s="3">
        <v>0</v>
      </c>
      <c r="Q771" s="21">
        <f>SUMIF('On Orders'!$B:$B,$C771,'On Orders'!E:E)</f>
        <v>0</v>
      </c>
      <c r="R771" s="22">
        <f>SUMIF('On Orders'!$B:$B,$C771,'On Orders'!F:F)</f>
        <v>300</v>
      </c>
      <c r="S771" s="22">
        <f>SUMIF('On Orders'!$B:$B,$C771,'On Orders'!G:G)</f>
        <v>250</v>
      </c>
      <c r="T771" s="22">
        <f>SUMIF('On Orders'!$B:$B,$C771,'On Orders'!H:H)</f>
        <v>0</v>
      </c>
      <c r="U771" s="3">
        <f>IFERROR(VLOOKUP(B:B,'[1]SI vs ST'!$B:$P,15,0),0)</f>
        <v>0</v>
      </c>
      <c r="V771" s="3" cm="1">
        <f t="array" ref="V771">IFERROR(VLOOKUP(_xlfn.SINGLE(B:B),'[1]Pivot ST'!$D:$QP,{6,7,8,9,10,11},0),0)</f>
        <v>0</v>
      </c>
      <c r="W771" s="3"/>
      <c r="X771" s="3"/>
      <c r="Y771" s="3"/>
      <c r="Z771" s="3"/>
      <c r="AA771" s="3"/>
      <c r="AB771" s="3">
        <v>70</v>
      </c>
      <c r="AC771" s="3">
        <v>57</v>
      </c>
      <c r="AD771" s="3">
        <v>64</v>
      </c>
      <c r="AE771" s="3">
        <v>64</v>
      </c>
      <c r="AF771" s="3">
        <v>64</v>
      </c>
      <c r="AG771" s="31">
        <f t="shared" si="360"/>
        <v>50</v>
      </c>
      <c r="AH771" s="26">
        <f t="shared" si="361"/>
        <v>230</v>
      </c>
      <c r="AI771" s="26">
        <f t="shared" si="362"/>
        <v>173</v>
      </c>
      <c r="AJ771" s="26">
        <f t="shared" si="363"/>
        <v>109</v>
      </c>
      <c r="AK771" s="26">
        <f t="shared" si="364"/>
        <v>45</v>
      </c>
      <c r="AL771" s="26">
        <f t="shared" si="365"/>
        <v>-19</v>
      </c>
      <c r="AM771" s="30">
        <f t="shared" si="366"/>
        <v>0</v>
      </c>
      <c r="AN771" s="30">
        <f t="shared" si="367"/>
        <v>0</v>
      </c>
      <c r="AO771" s="30">
        <f t="shared" si="368"/>
        <v>0</v>
      </c>
      <c r="AP771" s="30">
        <f t="shared" si="369"/>
        <v>0</v>
      </c>
      <c r="AQ771" s="30">
        <f t="shared" si="370"/>
        <v>0</v>
      </c>
      <c r="AR771" s="30">
        <f t="shared" si="371"/>
        <v>19</v>
      </c>
      <c r="AS771" s="22">
        <f t="shared" si="347"/>
        <v>19</v>
      </c>
      <c r="AT771" s="112">
        <f t="shared" si="372"/>
        <v>0</v>
      </c>
      <c r="AU771" s="112">
        <f t="shared" si="373"/>
        <v>0</v>
      </c>
      <c r="AV771" s="112">
        <f t="shared" si="374"/>
        <v>0</v>
      </c>
      <c r="AW771" s="112">
        <f t="shared" si="375"/>
        <v>0</v>
      </c>
      <c r="AX771" s="112">
        <f t="shared" si="376"/>
        <v>0</v>
      </c>
      <c r="AY771" s="112">
        <f t="shared" si="377"/>
        <v>0</v>
      </c>
      <c r="AZ771" s="112">
        <f t="shared" si="378"/>
        <v>0</v>
      </c>
      <c r="BA771" s="112">
        <f t="shared" si="379"/>
        <v>12881.508620689656</v>
      </c>
      <c r="BB771" s="112">
        <f t="shared" si="380"/>
        <v>10489.228448275862</v>
      </c>
      <c r="BC771" s="112">
        <f t="shared" si="381"/>
        <v>11777.379310344828</v>
      </c>
      <c r="BD771" s="112">
        <f t="shared" si="382"/>
        <v>11777.379310344828</v>
      </c>
      <c r="BE771" s="112">
        <f t="shared" si="383"/>
        <v>11777.379310344828</v>
      </c>
    </row>
    <row r="772" spans="1:60" x14ac:dyDescent="0.2">
      <c r="A772" t="s">
        <v>56</v>
      </c>
      <c r="B772"/>
      <c r="C772" s="2" t="s">
        <v>2154</v>
      </c>
      <c r="D772" s="2" t="s">
        <v>2155</v>
      </c>
      <c r="E772" s="2" t="s">
        <v>2156</v>
      </c>
      <c r="F772" s="2" t="s">
        <v>515</v>
      </c>
      <c r="G772" s="2" t="s">
        <v>516</v>
      </c>
      <c r="H772" s="2" t="s">
        <v>2157</v>
      </c>
      <c r="I772" s="2" t="s">
        <v>1129</v>
      </c>
      <c r="J772" s="2" t="s">
        <v>3995</v>
      </c>
      <c r="K772" s="3">
        <v>0</v>
      </c>
      <c r="L772" s="25">
        <v>0</v>
      </c>
      <c r="M772" s="2" t="s">
        <v>2202</v>
      </c>
      <c r="N772" s="2" t="s">
        <v>393</v>
      </c>
      <c r="O772" s="3">
        <v>0</v>
      </c>
      <c r="P772" s="3">
        <v>1</v>
      </c>
      <c r="Q772" s="21">
        <f>SUMIF('On Orders'!$B:$B,$C772,'On Orders'!E:E)</f>
        <v>0</v>
      </c>
      <c r="R772" s="22">
        <f>SUMIF('On Orders'!$B:$B,$C772,'On Orders'!F:F)</f>
        <v>200</v>
      </c>
      <c r="S772" s="22">
        <f>SUMIF('On Orders'!$B:$B,$C772,'On Orders'!G:G)</f>
        <v>0</v>
      </c>
      <c r="T772" s="22">
        <f>SUMIF('On Orders'!$B:$B,$C772,'On Orders'!H:H)</f>
        <v>0</v>
      </c>
      <c r="U772" s="3">
        <f>IFERROR(VLOOKUP(B:B,'[1]SI vs ST'!$B:$P,15,0),0)</f>
        <v>0</v>
      </c>
      <c r="V772" s="3" cm="1">
        <f t="array" ref="V772">IFERROR(VLOOKUP(_xlfn.SINGLE(B:B),'[1]Pivot ST'!$D:$QP,{6,7,8,9,10,11},0),0)</f>
        <v>0</v>
      </c>
      <c r="W772" s="3"/>
      <c r="X772" s="3"/>
      <c r="Y772" s="3"/>
      <c r="Z772" s="3"/>
      <c r="AA772" s="3"/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1">
        <f t="shared" si="360"/>
        <v>201</v>
      </c>
      <c r="AH772" s="26">
        <f t="shared" si="361"/>
        <v>201</v>
      </c>
      <c r="AI772" s="26">
        <f t="shared" si="362"/>
        <v>201</v>
      </c>
      <c r="AJ772" s="26">
        <f t="shared" si="363"/>
        <v>201</v>
      </c>
      <c r="AK772" s="26">
        <f t="shared" si="364"/>
        <v>201</v>
      </c>
      <c r="AL772" s="26">
        <f t="shared" si="365"/>
        <v>201</v>
      </c>
      <c r="AM772" s="30">
        <f t="shared" si="366"/>
        <v>0</v>
      </c>
      <c r="AN772" s="30">
        <f t="shared" si="367"/>
        <v>0</v>
      </c>
      <c r="AO772" s="30">
        <f t="shared" si="368"/>
        <v>0</v>
      </c>
      <c r="AP772" s="30">
        <f t="shared" si="369"/>
        <v>0</v>
      </c>
      <c r="AQ772" s="30">
        <f t="shared" si="370"/>
        <v>0</v>
      </c>
      <c r="AR772" s="30">
        <f t="shared" si="371"/>
        <v>0</v>
      </c>
      <c r="AS772" s="22">
        <f t="shared" si="347"/>
        <v>0</v>
      </c>
      <c r="AT772" s="112">
        <f t="shared" si="372"/>
        <v>0</v>
      </c>
      <c r="AU772" s="112">
        <f t="shared" si="373"/>
        <v>0</v>
      </c>
      <c r="AV772" s="112">
        <f t="shared" si="374"/>
        <v>0</v>
      </c>
      <c r="AW772" s="112">
        <f t="shared" si="375"/>
        <v>0</v>
      </c>
      <c r="AX772" s="112">
        <f t="shared" si="376"/>
        <v>0</v>
      </c>
      <c r="AY772" s="112">
        <f t="shared" si="377"/>
        <v>0</v>
      </c>
      <c r="AZ772" s="112">
        <f t="shared" si="378"/>
        <v>0</v>
      </c>
      <c r="BA772" s="112">
        <f t="shared" si="379"/>
        <v>0</v>
      </c>
      <c r="BB772" s="112">
        <f t="shared" si="380"/>
        <v>0</v>
      </c>
      <c r="BC772" s="112">
        <f t="shared" si="381"/>
        <v>0</v>
      </c>
      <c r="BD772" s="112">
        <f t="shared" si="382"/>
        <v>0</v>
      </c>
      <c r="BE772" s="112">
        <f t="shared" si="383"/>
        <v>0</v>
      </c>
    </row>
    <row r="773" spans="1:60" x14ac:dyDescent="0.2">
      <c r="A773" t="s">
        <v>2025</v>
      </c>
      <c r="B773" t="s">
        <v>2273</v>
      </c>
      <c r="C773" s="2" t="s">
        <v>2274</v>
      </c>
      <c r="D773" s="2" t="s">
        <v>2275</v>
      </c>
      <c r="E773" s="2" t="s">
        <v>2276</v>
      </c>
      <c r="F773" s="2" t="s">
        <v>2277</v>
      </c>
      <c r="G773" s="2" t="s">
        <v>2277</v>
      </c>
      <c r="H773" s="2" t="s">
        <v>2295</v>
      </c>
      <c r="I773" s="2" t="s">
        <v>1129</v>
      </c>
      <c r="J773" s="2" t="s">
        <v>3995</v>
      </c>
      <c r="K773" s="3">
        <v>250</v>
      </c>
      <c r="L773" s="25">
        <v>207.08189655172413</v>
      </c>
      <c r="M773" s="2" t="s">
        <v>393</v>
      </c>
      <c r="N773" s="2" t="s">
        <v>393</v>
      </c>
      <c r="O773" s="3">
        <v>0</v>
      </c>
      <c r="P773" s="3">
        <v>0</v>
      </c>
      <c r="Q773" s="21">
        <f>SUMIF('On Orders'!$B:$B,$C773,'On Orders'!E:E)</f>
        <v>0</v>
      </c>
      <c r="R773" s="22">
        <f>SUMIF('On Orders'!$B:$B,$C773,'On Orders'!F:F)</f>
        <v>250</v>
      </c>
      <c r="S773" s="22">
        <f>SUMIF('On Orders'!$B:$B,$C773,'On Orders'!G:G)</f>
        <v>0</v>
      </c>
      <c r="T773" s="22">
        <f>SUMIF('On Orders'!$B:$B,$C773,'On Orders'!H:H)</f>
        <v>0</v>
      </c>
      <c r="U773" s="3">
        <f>IFERROR(VLOOKUP(B:B,'[1]SI vs ST'!$B:$P,15,0),0)</f>
        <v>0</v>
      </c>
      <c r="V773" s="3" cm="1">
        <f t="array" ref="V773">IFERROR(VLOOKUP(_xlfn.SINGLE(B:B),'[1]Pivot ST'!$D:$QP,{6,7,8,9,10,11},0),0)</f>
        <v>0</v>
      </c>
      <c r="W773" s="3"/>
      <c r="X773" s="3"/>
      <c r="Y773" s="3"/>
      <c r="Z773" s="3"/>
      <c r="AA773" s="3"/>
      <c r="AB773" s="3">
        <v>70</v>
      </c>
      <c r="AC773" s="3">
        <v>57</v>
      </c>
      <c r="AD773" s="3">
        <v>64</v>
      </c>
      <c r="AE773" s="3">
        <v>64</v>
      </c>
      <c r="AF773" s="3">
        <v>64</v>
      </c>
      <c r="AG773" s="31">
        <f t="shared" si="360"/>
        <v>0</v>
      </c>
      <c r="AH773" s="26">
        <f t="shared" si="361"/>
        <v>-70</v>
      </c>
      <c r="AI773" s="26">
        <f t="shared" si="362"/>
        <v>-57</v>
      </c>
      <c r="AJ773" s="26">
        <f t="shared" si="363"/>
        <v>-64</v>
      </c>
      <c r="AK773" s="26">
        <f t="shared" si="364"/>
        <v>-64</v>
      </c>
      <c r="AL773" s="26">
        <f t="shared" si="365"/>
        <v>-64</v>
      </c>
      <c r="AM773" s="30">
        <f t="shared" si="366"/>
        <v>0</v>
      </c>
      <c r="AN773" s="30">
        <f t="shared" si="367"/>
        <v>70</v>
      </c>
      <c r="AO773" s="30">
        <f t="shared" si="368"/>
        <v>57</v>
      </c>
      <c r="AP773" s="30">
        <f t="shared" si="369"/>
        <v>64</v>
      </c>
      <c r="AQ773" s="30">
        <f t="shared" si="370"/>
        <v>64</v>
      </c>
      <c r="AR773" s="30">
        <f t="shared" si="371"/>
        <v>64</v>
      </c>
      <c r="AS773" s="22">
        <f t="shared" si="347"/>
        <v>319</v>
      </c>
      <c r="AT773" s="112">
        <f t="shared" si="372"/>
        <v>0</v>
      </c>
      <c r="AU773" s="112">
        <f t="shared" si="373"/>
        <v>0</v>
      </c>
      <c r="AV773" s="112">
        <f t="shared" si="374"/>
        <v>0</v>
      </c>
      <c r="AW773" s="112">
        <f t="shared" si="375"/>
        <v>0</v>
      </c>
      <c r="AX773" s="112">
        <f t="shared" si="376"/>
        <v>0</v>
      </c>
      <c r="AY773" s="112">
        <f t="shared" si="377"/>
        <v>0</v>
      </c>
      <c r="AZ773" s="112">
        <f t="shared" si="378"/>
        <v>0</v>
      </c>
      <c r="BA773" s="112">
        <f t="shared" si="379"/>
        <v>14495.732758620688</v>
      </c>
      <c r="BB773" s="112">
        <f t="shared" si="380"/>
        <v>11803.668103448275</v>
      </c>
      <c r="BC773" s="112">
        <f t="shared" si="381"/>
        <v>13253.241379310344</v>
      </c>
      <c r="BD773" s="112">
        <f t="shared" si="382"/>
        <v>13253.241379310344</v>
      </c>
      <c r="BE773" s="112">
        <f t="shared" si="383"/>
        <v>13253.241379310344</v>
      </c>
      <c r="BG773" s="112"/>
      <c r="BH773" s="184"/>
    </row>
    <row r="774" spans="1:60" x14ac:dyDescent="0.2">
      <c r="A774" t="s">
        <v>2025</v>
      </c>
      <c r="B774" t="s">
        <v>2278</v>
      </c>
      <c r="C774" s="2" t="s">
        <v>2279</v>
      </c>
      <c r="D774" s="2">
        <v>8886463691601</v>
      </c>
      <c r="E774" s="2" t="s">
        <v>2280</v>
      </c>
      <c r="F774" s="2" t="s">
        <v>2281</v>
      </c>
      <c r="G774" s="2" t="s">
        <v>475</v>
      </c>
      <c r="H774" s="2" t="s">
        <v>2296</v>
      </c>
      <c r="I774" s="2" t="s">
        <v>1129</v>
      </c>
      <c r="J774" s="2" t="s">
        <v>3995</v>
      </c>
      <c r="K774" s="3">
        <v>250</v>
      </c>
      <c r="L774" s="25">
        <v>160.96120689655172</v>
      </c>
      <c r="M774" s="2" t="s">
        <v>393</v>
      </c>
      <c r="N774" s="2" t="s">
        <v>393</v>
      </c>
      <c r="O774" s="3">
        <v>0</v>
      </c>
      <c r="P774" s="3">
        <v>0</v>
      </c>
      <c r="Q774" s="21">
        <f>SUMIF('On Orders'!$B:$B,$C774,'On Orders'!E:E)</f>
        <v>0</v>
      </c>
      <c r="R774" s="22">
        <f>SUMIF('On Orders'!$B:$B,$C774,'On Orders'!F:F)</f>
        <v>0</v>
      </c>
      <c r="S774" s="22">
        <f>SUMIF('On Orders'!$B:$B,$C774,'On Orders'!G:G)</f>
        <v>0</v>
      </c>
      <c r="T774" s="22">
        <f>SUMIF('On Orders'!$B:$B,$C774,'On Orders'!H:H)</f>
        <v>0</v>
      </c>
      <c r="U774" s="3">
        <f>IFERROR(VLOOKUP(B:B,'[1]SI vs ST'!$B:$P,15,0),0)</f>
        <v>0</v>
      </c>
      <c r="V774" s="3" cm="1">
        <f t="array" ref="V774">IFERROR(VLOOKUP(_xlfn.SINGLE(B:B),'[1]Pivot ST'!$D:$QP,{6,7,8,9,10,11},0),0)</f>
        <v>0</v>
      </c>
      <c r="W774" s="3"/>
      <c r="X774" s="3"/>
      <c r="Y774" s="3"/>
      <c r="Z774" s="3"/>
      <c r="AA774" s="3"/>
      <c r="AB774" s="3">
        <v>112</v>
      </c>
      <c r="AC774" s="3">
        <v>97</v>
      </c>
      <c r="AD774" s="3">
        <v>101</v>
      </c>
      <c r="AE774" s="3">
        <v>101</v>
      </c>
      <c r="AF774" s="3">
        <v>103</v>
      </c>
      <c r="AG774" s="31">
        <f t="shared" si="360"/>
        <v>-250</v>
      </c>
      <c r="AH774" s="26">
        <f t="shared" si="361"/>
        <v>-112</v>
      </c>
      <c r="AI774" s="26">
        <f t="shared" si="362"/>
        <v>-97</v>
      </c>
      <c r="AJ774" s="26">
        <f t="shared" si="363"/>
        <v>-101</v>
      </c>
      <c r="AK774" s="26">
        <f t="shared" si="364"/>
        <v>-101</v>
      </c>
      <c r="AL774" s="26">
        <f t="shared" si="365"/>
        <v>-103</v>
      </c>
      <c r="AM774" s="30">
        <f t="shared" si="366"/>
        <v>250</v>
      </c>
      <c r="AN774" s="30">
        <f t="shared" si="367"/>
        <v>112</v>
      </c>
      <c r="AO774" s="30">
        <f t="shared" si="368"/>
        <v>97</v>
      </c>
      <c r="AP774" s="30">
        <f t="shared" si="369"/>
        <v>101</v>
      </c>
      <c r="AQ774" s="30">
        <f t="shared" si="370"/>
        <v>101</v>
      </c>
      <c r="AR774" s="30">
        <f t="shared" si="371"/>
        <v>103</v>
      </c>
      <c r="AS774" s="22">
        <f t="shared" si="347"/>
        <v>764</v>
      </c>
      <c r="AT774" s="112">
        <f t="shared" si="372"/>
        <v>0</v>
      </c>
      <c r="AU774" s="112">
        <f t="shared" si="373"/>
        <v>0</v>
      </c>
      <c r="AV774" s="112">
        <f t="shared" si="374"/>
        <v>0</v>
      </c>
      <c r="AW774" s="112">
        <f t="shared" si="375"/>
        <v>0</v>
      </c>
      <c r="AX774" s="112">
        <f t="shared" si="376"/>
        <v>0</v>
      </c>
      <c r="AY774" s="112">
        <f t="shared" si="377"/>
        <v>0</v>
      </c>
      <c r="AZ774" s="112">
        <f t="shared" si="378"/>
        <v>0</v>
      </c>
      <c r="BA774" s="112">
        <f t="shared" si="379"/>
        <v>18027.655172413793</v>
      </c>
      <c r="BB774" s="112">
        <f t="shared" si="380"/>
        <v>15613.237068965516</v>
      </c>
      <c r="BC774" s="112">
        <f t="shared" si="381"/>
        <v>16257.081896551723</v>
      </c>
      <c r="BD774" s="112">
        <f t="shared" si="382"/>
        <v>16257.081896551723</v>
      </c>
      <c r="BE774" s="112">
        <f t="shared" si="383"/>
        <v>16579.004310344826</v>
      </c>
      <c r="BG774" s="112"/>
      <c r="BH774" s="184"/>
    </row>
    <row r="775" spans="1:60" x14ac:dyDescent="0.2">
      <c r="A775" t="s">
        <v>2025</v>
      </c>
      <c r="B775" t="s">
        <v>2282</v>
      </c>
      <c r="C775" s="2" t="s">
        <v>2283</v>
      </c>
      <c r="D775" s="2">
        <v>8886463691595</v>
      </c>
      <c r="E775" s="2" t="s">
        <v>2284</v>
      </c>
      <c r="F775" s="2" t="s">
        <v>2281</v>
      </c>
      <c r="G775" s="2" t="s">
        <v>475</v>
      </c>
      <c r="H775" s="2" t="s">
        <v>2296</v>
      </c>
      <c r="I775" s="2" t="s">
        <v>1129</v>
      </c>
      <c r="J775" s="2" t="s">
        <v>3995</v>
      </c>
      <c r="K775" s="3">
        <v>250</v>
      </c>
      <c r="L775" s="25">
        <v>160.96120689655172</v>
      </c>
      <c r="M775" s="2" t="s">
        <v>393</v>
      </c>
      <c r="N775" s="2" t="s">
        <v>393</v>
      </c>
      <c r="O775" s="3">
        <v>0</v>
      </c>
      <c r="P775" s="3">
        <v>0</v>
      </c>
      <c r="Q775" s="21">
        <f>SUMIF('On Orders'!$B:$B,$C775,'On Orders'!E:E)</f>
        <v>0</v>
      </c>
      <c r="R775" s="22">
        <f>SUMIF('On Orders'!$B:$B,$C775,'On Orders'!F:F)</f>
        <v>100</v>
      </c>
      <c r="S775" s="22">
        <f>SUMIF('On Orders'!$B:$B,$C775,'On Orders'!G:G)</f>
        <v>140</v>
      </c>
      <c r="T775" s="22">
        <f>SUMIF('On Orders'!$B:$B,$C775,'On Orders'!H:H)</f>
        <v>0</v>
      </c>
      <c r="U775" s="3">
        <f>IFERROR(VLOOKUP(B:B,'[1]SI vs ST'!$B:$P,15,0),0)</f>
        <v>0</v>
      </c>
      <c r="V775" s="3" cm="1">
        <f t="array" ref="V775">IFERROR(VLOOKUP(_xlfn.SINGLE(B:B),'[1]Pivot ST'!$D:$QP,{6,7,8,9,10,11},0),0)</f>
        <v>0</v>
      </c>
      <c r="W775" s="3"/>
      <c r="X775" s="3"/>
      <c r="Y775" s="3"/>
      <c r="Z775" s="3"/>
      <c r="AA775" s="3"/>
      <c r="AB775" s="3">
        <v>100</v>
      </c>
      <c r="AC775" s="3">
        <v>128</v>
      </c>
      <c r="AD775" s="3">
        <v>115</v>
      </c>
      <c r="AE775" s="3">
        <v>115</v>
      </c>
      <c r="AF775" s="3">
        <v>115</v>
      </c>
      <c r="AG775" s="31">
        <f t="shared" si="360"/>
        <v>-150</v>
      </c>
      <c r="AH775" s="26">
        <f t="shared" si="361"/>
        <v>40</v>
      </c>
      <c r="AI775" s="26">
        <f t="shared" si="362"/>
        <v>-88</v>
      </c>
      <c r="AJ775" s="26">
        <f t="shared" si="363"/>
        <v>-115</v>
      </c>
      <c r="AK775" s="26">
        <f t="shared" si="364"/>
        <v>-115</v>
      </c>
      <c r="AL775" s="26">
        <f t="shared" si="365"/>
        <v>-115</v>
      </c>
      <c r="AM775" s="30">
        <f t="shared" si="366"/>
        <v>150</v>
      </c>
      <c r="AN775" s="30">
        <f t="shared" si="367"/>
        <v>0</v>
      </c>
      <c r="AO775" s="30">
        <f t="shared" si="368"/>
        <v>88</v>
      </c>
      <c r="AP775" s="30">
        <f t="shared" si="369"/>
        <v>115</v>
      </c>
      <c r="AQ775" s="30">
        <f t="shared" si="370"/>
        <v>115</v>
      </c>
      <c r="AR775" s="30">
        <f t="shared" si="371"/>
        <v>115</v>
      </c>
      <c r="AS775" s="22">
        <f t="shared" si="347"/>
        <v>583</v>
      </c>
      <c r="AT775" s="112">
        <f t="shared" si="372"/>
        <v>0</v>
      </c>
      <c r="AU775" s="112">
        <f t="shared" si="373"/>
        <v>0</v>
      </c>
      <c r="AV775" s="112">
        <f t="shared" si="374"/>
        <v>0</v>
      </c>
      <c r="AW775" s="112">
        <f t="shared" si="375"/>
        <v>0</v>
      </c>
      <c r="AX775" s="112">
        <f t="shared" si="376"/>
        <v>0</v>
      </c>
      <c r="AY775" s="112">
        <f t="shared" si="377"/>
        <v>0</v>
      </c>
      <c r="AZ775" s="112">
        <f t="shared" si="378"/>
        <v>0</v>
      </c>
      <c r="BA775" s="112">
        <f t="shared" si="379"/>
        <v>16096.120689655172</v>
      </c>
      <c r="BB775" s="112">
        <f t="shared" si="380"/>
        <v>20603.03448275862</v>
      </c>
      <c r="BC775" s="112">
        <f t="shared" si="381"/>
        <v>18510.538793103446</v>
      </c>
      <c r="BD775" s="112">
        <f t="shared" si="382"/>
        <v>18510.538793103446</v>
      </c>
      <c r="BE775" s="112">
        <f t="shared" si="383"/>
        <v>18510.538793103446</v>
      </c>
      <c r="BG775" s="112"/>
      <c r="BH775" s="184"/>
    </row>
    <row r="776" spans="1:60" x14ac:dyDescent="0.2">
      <c r="A776" t="s">
        <v>104</v>
      </c>
      <c r="B776" t="s">
        <v>3989</v>
      </c>
      <c r="C776" s="2" t="s">
        <v>2285</v>
      </c>
      <c r="D776" s="2">
        <v>856504011437</v>
      </c>
      <c r="E776" s="2" t="s">
        <v>2286</v>
      </c>
      <c r="F776" s="2" t="s">
        <v>2277</v>
      </c>
      <c r="G776" s="2" t="s">
        <v>475</v>
      </c>
      <c r="H776" s="2" t="s">
        <v>2288</v>
      </c>
      <c r="I776" s="2" t="s">
        <v>1129</v>
      </c>
      <c r="J776" s="2" t="s">
        <v>3995</v>
      </c>
      <c r="K776" s="3">
        <v>10</v>
      </c>
      <c r="L776" s="25">
        <v>559.78</v>
      </c>
      <c r="M776" s="2" t="s">
        <v>393</v>
      </c>
      <c r="N776" s="2" t="s">
        <v>393</v>
      </c>
      <c r="O776" s="3">
        <v>0</v>
      </c>
      <c r="P776" s="3">
        <v>10</v>
      </c>
      <c r="Q776" s="21">
        <f>SUMIF('On Orders'!$B:$B,$C776,'On Orders'!E:E)</f>
        <v>0</v>
      </c>
      <c r="R776" s="22">
        <f>SUMIF('On Orders'!$B:$B,$C776,'On Orders'!F:F)</f>
        <v>0</v>
      </c>
      <c r="S776" s="22">
        <f>SUMIF('On Orders'!$B:$B,$C776,'On Orders'!G:G)</f>
        <v>0</v>
      </c>
      <c r="T776" s="22">
        <f>SUMIF('On Orders'!$B:$B,$C776,'On Orders'!H:H)</f>
        <v>0</v>
      </c>
      <c r="U776" s="3">
        <f>IFERROR(VLOOKUP(B:B,'[1]SI vs ST'!$B:$P,15,0),0)</f>
        <v>0</v>
      </c>
      <c r="V776" s="3" cm="1">
        <f t="array" ref="V776">IFERROR(VLOOKUP(_xlfn.SINGLE(B:B),'[1]Pivot ST'!$D:$QP,{6,7,8,9,10,11},0),0)</f>
        <v>0</v>
      </c>
      <c r="W776" s="3"/>
      <c r="X776" s="3"/>
      <c r="Y776" s="3"/>
      <c r="Z776" s="3"/>
      <c r="AA776" s="3"/>
      <c r="AB776" s="3">
        <v>2</v>
      </c>
      <c r="AC776" s="3">
        <v>4</v>
      </c>
      <c r="AD776" s="3">
        <v>3</v>
      </c>
      <c r="AE776" s="3">
        <v>4</v>
      </c>
      <c r="AF776" s="3">
        <v>2</v>
      </c>
      <c r="AG776" s="31">
        <f t="shared" si="360"/>
        <v>0</v>
      </c>
      <c r="AH776" s="26">
        <f t="shared" si="361"/>
        <v>-2</v>
      </c>
      <c r="AI776" s="26">
        <f t="shared" si="362"/>
        <v>-4</v>
      </c>
      <c r="AJ776" s="26">
        <f t="shared" si="363"/>
        <v>-3</v>
      </c>
      <c r="AK776" s="26">
        <f t="shared" si="364"/>
        <v>-4</v>
      </c>
      <c r="AL776" s="26">
        <f t="shared" si="365"/>
        <v>-2</v>
      </c>
      <c r="AM776" s="30">
        <f t="shared" si="366"/>
        <v>0</v>
      </c>
      <c r="AN776" s="30">
        <f t="shared" si="367"/>
        <v>2</v>
      </c>
      <c r="AO776" s="30">
        <f t="shared" si="368"/>
        <v>4</v>
      </c>
      <c r="AP776" s="30">
        <f t="shared" si="369"/>
        <v>3</v>
      </c>
      <c r="AQ776" s="30">
        <f t="shared" si="370"/>
        <v>4</v>
      </c>
      <c r="AR776" s="30">
        <f t="shared" si="371"/>
        <v>2</v>
      </c>
      <c r="AS776" s="22">
        <f t="shared" si="347"/>
        <v>15</v>
      </c>
      <c r="AT776" s="112">
        <f t="shared" si="372"/>
        <v>0</v>
      </c>
      <c r="AU776" s="112">
        <f t="shared" si="373"/>
        <v>0</v>
      </c>
      <c r="AV776" s="112">
        <f t="shared" si="374"/>
        <v>0</v>
      </c>
      <c r="AW776" s="112">
        <f t="shared" si="375"/>
        <v>0</v>
      </c>
      <c r="AX776" s="112">
        <f t="shared" si="376"/>
        <v>0</v>
      </c>
      <c r="AY776" s="112">
        <f t="shared" si="377"/>
        <v>0</v>
      </c>
      <c r="AZ776" s="112">
        <f t="shared" si="378"/>
        <v>0</v>
      </c>
      <c r="BA776" s="112">
        <f t="shared" si="379"/>
        <v>1119.56</v>
      </c>
      <c r="BB776" s="112">
        <f t="shared" si="380"/>
        <v>2239.12</v>
      </c>
      <c r="BC776" s="112">
        <f t="shared" si="381"/>
        <v>1679.34</v>
      </c>
      <c r="BD776" s="112">
        <f t="shared" si="382"/>
        <v>2239.12</v>
      </c>
      <c r="BE776" s="112">
        <f t="shared" si="383"/>
        <v>1119.56</v>
      </c>
      <c r="BG776" s="112"/>
      <c r="BH776" s="184"/>
    </row>
    <row r="777" spans="1:60" x14ac:dyDescent="0.2">
      <c r="A777" t="s">
        <v>104</v>
      </c>
      <c r="B777" t="s">
        <v>3990</v>
      </c>
      <c r="C777" s="2" t="s">
        <v>2289</v>
      </c>
      <c r="D777" s="2">
        <v>856504011413</v>
      </c>
      <c r="E777" s="2" t="s">
        <v>2290</v>
      </c>
      <c r="F777" s="2" t="s">
        <v>2277</v>
      </c>
      <c r="G777" s="2" t="s">
        <v>475</v>
      </c>
      <c r="H777" s="2" t="s">
        <v>2288</v>
      </c>
      <c r="I777" s="2" t="s">
        <v>1129</v>
      </c>
      <c r="J777" s="2" t="s">
        <v>3995</v>
      </c>
      <c r="K777" s="3">
        <v>10</v>
      </c>
      <c r="L777" s="25">
        <v>559.78</v>
      </c>
      <c r="M777" s="2" t="s">
        <v>2203</v>
      </c>
      <c r="N777" s="2" t="s">
        <v>2203</v>
      </c>
      <c r="O777" s="3">
        <v>0</v>
      </c>
      <c r="P777" s="3">
        <v>0</v>
      </c>
      <c r="Q777" s="21">
        <f>SUMIF('On Orders'!$B:$B,$C777,'On Orders'!E:E)</f>
        <v>0</v>
      </c>
      <c r="R777" s="22">
        <f>SUMIF('On Orders'!$B:$B,$C777,'On Orders'!F:F)</f>
        <v>0</v>
      </c>
      <c r="S777" s="22">
        <f>SUMIF('On Orders'!$B:$B,$C777,'On Orders'!G:G)</f>
        <v>0</v>
      </c>
      <c r="T777" s="22">
        <f>SUMIF('On Orders'!$B:$B,$C777,'On Orders'!H:H)</f>
        <v>0</v>
      </c>
      <c r="U777" s="3">
        <f>IFERROR(VLOOKUP(B:B,'[1]SI vs ST'!$B:$P,15,0),0)</f>
        <v>0</v>
      </c>
      <c r="V777" s="3" cm="1">
        <f t="array" ref="V777">IFERROR(VLOOKUP(_xlfn.SINGLE(B:B),'[1]Pivot ST'!$D:$QP,{6,7,8,9,10,11},0),0)</f>
        <v>0</v>
      </c>
      <c r="W777" s="3"/>
      <c r="X777" s="3"/>
      <c r="Y777" s="3"/>
      <c r="Z777" s="3"/>
      <c r="AA777" s="3"/>
      <c r="AB777" s="3">
        <v>2</v>
      </c>
      <c r="AC777" s="3">
        <v>3</v>
      </c>
      <c r="AD777" s="3">
        <v>5</v>
      </c>
      <c r="AE777" s="3">
        <v>2</v>
      </c>
      <c r="AF777" s="3">
        <v>2</v>
      </c>
      <c r="AG777" s="31">
        <f t="shared" si="360"/>
        <v>-10</v>
      </c>
      <c r="AH777" s="26">
        <f t="shared" si="361"/>
        <v>-2</v>
      </c>
      <c r="AI777" s="26">
        <f t="shared" si="362"/>
        <v>-3</v>
      </c>
      <c r="AJ777" s="26">
        <f t="shared" si="363"/>
        <v>-5</v>
      </c>
      <c r="AK777" s="26">
        <f t="shared" si="364"/>
        <v>-2</v>
      </c>
      <c r="AL777" s="26">
        <f t="shared" si="365"/>
        <v>-2</v>
      </c>
      <c r="AM777" s="30">
        <f t="shared" si="366"/>
        <v>10</v>
      </c>
      <c r="AN777" s="30">
        <f t="shared" si="367"/>
        <v>2</v>
      </c>
      <c r="AO777" s="30">
        <f t="shared" si="368"/>
        <v>3</v>
      </c>
      <c r="AP777" s="30">
        <f t="shared" si="369"/>
        <v>5</v>
      </c>
      <c r="AQ777" s="30">
        <f t="shared" si="370"/>
        <v>2</v>
      </c>
      <c r="AR777" s="30">
        <f t="shared" si="371"/>
        <v>2</v>
      </c>
      <c r="AS777" s="22">
        <f t="shared" si="347"/>
        <v>24</v>
      </c>
      <c r="AT777" s="112">
        <f t="shared" si="372"/>
        <v>0</v>
      </c>
      <c r="AU777" s="112">
        <f t="shared" si="373"/>
        <v>0</v>
      </c>
      <c r="AV777" s="112">
        <f t="shared" si="374"/>
        <v>0</v>
      </c>
      <c r="AW777" s="112">
        <f t="shared" si="375"/>
        <v>0</v>
      </c>
      <c r="AX777" s="112">
        <f t="shared" si="376"/>
        <v>0</v>
      </c>
      <c r="AY777" s="112">
        <f t="shared" si="377"/>
        <v>0</v>
      </c>
      <c r="AZ777" s="112">
        <f t="shared" si="378"/>
        <v>0</v>
      </c>
      <c r="BA777" s="112">
        <f t="shared" si="379"/>
        <v>1119.56</v>
      </c>
      <c r="BB777" s="112">
        <f t="shared" si="380"/>
        <v>1679.34</v>
      </c>
      <c r="BC777" s="112">
        <f t="shared" si="381"/>
        <v>2798.8999999999996</v>
      </c>
      <c r="BD777" s="112">
        <f t="shared" si="382"/>
        <v>1119.56</v>
      </c>
      <c r="BE777" s="112">
        <f t="shared" si="383"/>
        <v>1119.56</v>
      </c>
      <c r="BG777" s="112"/>
      <c r="BH777" s="184"/>
    </row>
    <row r="778" spans="1:60" x14ac:dyDescent="0.2">
      <c r="A778" t="s">
        <v>104</v>
      </c>
      <c r="B778" t="s">
        <v>3991</v>
      </c>
      <c r="C778" s="2" t="s">
        <v>2291</v>
      </c>
      <c r="D778" s="2">
        <v>855848009766</v>
      </c>
      <c r="E778" s="2" t="s">
        <v>2292</v>
      </c>
      <c r="F778" s="2" t="s">
        <v>2277</v>
      </c>
      <c r="G778" s="2" t="s">
        <v>475</v>
      </c>
      <c r="H778" s="2" t="s">
        <v>2288</v>
      </c>
      <c r="I778" s="2" t="s">
        <v>1129</v>
      </c>
      <c r="J778" s="2" t="s">
        <v>3995</v>
      </c>
      <c r="K778" s="3">
        <v>300</v>
      </c>
      <c r="L778" s="25">
        <v>559.78</v>
      </c>
      <c r="M778" s="2" t="s">
        <v>393</v>
      </c>
      <c r="N778" s="2" t="s">
        <v>393</v>
      </c>
      <c r="O778" s="3">
        <v>0</v>
      </c>
      <c r="P778" s="3">
        <v>115</v>
      </c>
      <c r="Q778" s="21">
        <f>SUMIF('On Orders'!$B:$B,$C778,'On Orders'!E:E)</f>
        <v>0</v>
      </c>
      <c r="R778" s="22">
        <f>SUMIF('On Orders'!$B:$B,$C778,'On Orders'!F:F)</f>
        <v>0</v>
      </c>
      <c r="S778" s="22">
        <f>SUMIF('On Orders'!$B:$B,$C778,'On Orders'!G:G)</f>
        <v>0</v>
      </c>
      <c r="T778" s="22">
        <f>SUMIF('On Orders'!$B:$B,$C778,'On Orders'!H:H)</f>
        <v>0</v>
      </c>
      <c r="U778" s="3">
        <f>IFERROR(VLOOKUP(B:B,'[1]SI vs ST'!$B:$P,15,0),0)</f>
        <v>0</v>
      </c>
      <c r="V778" s="3" cm="1">
        <f t="array" ref="V778">IFERROR(VLOOKUP(_xlfn.SINGLE(B:B),'[1]Pivot ST'!$D:$QP,{6,7,8,9,10,11},0),0)</f>
        <v>0</v>
      </c>
      <c r="W778" s="3"/>
      <c r="X778" s="3"/>
      <c r="Y778" s="3"/>
      <c r="Z778" s="3"/>
      <c r="AA778" s="3"/>
      <c r="AB778" s="3">
        <v>27</v>
      </c>
      <c r="AC778" s="3">
        <v>32</v>
      </c>
      <c r="AD778" s="3">
        <v>33</v>
      </c>
      <c r="AE778" s="3">
        <v>43</v>
      </c>
      <c r="AF778" s="3">
        <v>24</v>
      </c>
      <c r="AG778" s="31">
        <f t="shared" si="360"/>
        <v>-185</v>
      </c>
      <c r="AH778" s="26">
        <f t="shared" si="361"/>
        <v>-27</v>
      </c>
      <c r="AI778" s="26">
        <f t="shared" si="362"/>
        <v>-32</v>
      </c>
      <c r="AJ778" s="26">
        <f t="shared" si="363"/>
        <v>-33</v>
      </c>
      <c r="AK778" s="26">
        <f t="shared" si="364"/>
        <v>-43</v>
      </c>
      <c r="AL778" s="26">
        <f t="shared" si="365"/>
        <v>-24</v>
      </c>
      <c r="AM778" s="30">
        <f t="shared" si="366"/>
        <v>185</v>
      </c>
      <c r="AN778" s="30">
        <f t="shared" si="367"/>
        <v>27</v>
      </c>
      <c r="AO778" s="30">
        <f t="shared" si="368"/>
        <v>32</v>
      </c>
      <c r="AP778" s="30">
        <f t="shared" si="369"/>
        <v>33</v>
      </c>
      <c r="AQ778" s="30">
        <f t="shared" si="370"/>
        <v>43</v>
      </c>
      <c r="AR778" s="30">
        <f t="shared" si="371"/>
        <v>24</v>
      </c>
      <c r="AS778" s="22">
        <f t="shared" si="347"/>
        <v>344</v>
      </c>
      <c r="AT778" s="112">
        <f t="shared" si="372"/>
        <v>0</v>
      </c>
      <c r="AU778" s="112">
        <f t="shared" si="373"/>
        <v>0</v>
      </c>
      <c r="AV778" s="112">
        <f t="shared" si="374"/>
        <v>0</v>
      </c>
      <c r="AW778" s="112">
        <f t="shared" si="375"/>
        <v>0</v>
      </c>
      <c r="AX778" s="112">
        <f t="shared" si="376"/>
        <v>0</v>
      </c>
      <c r="AY778" s="112">
        <f t="shared" si="377"/>
        <v>0</v>
      </c>
      <c r="AZ778" s="112">
        <f t="shared" si="378"/>
        <v>0</v>
      </c>
      <c r="BA778" s="112">
        <f t="shared" si="379"/>
        <v>15114.06</v>
      </c>
      <c r="BB778" s="112">
        <f t="shared" si="380"/>
        <v>17912.96</v>
      </c>
      <c r="BC778" s="112">
        <f t="shared" si="381"/>
        <v>18472.739999999998</v>
      </c>
      <c r="BD778" s="112">
        <f t="shared" si="382"/>
        <v>24070.539999999997</v>
      </c>
      <c r="BE778" s="112">
        <f t="shared" si="383"/>
        <v>13434.72</v>
      </c>
      <c r="BG778" s="112"/>
      <c r="BH778" s="184"/>
    </row>
    <row r="779" spans="1:60" x14ac:dyDescent="0.2">
      <c r="A779" t="s">
        <v>104</v>
      </c>
      <c r="B779" t="s">
        <v>3992</v>
      </c>
      <c r="C779" s="2" t="s">
        <v>2293</v>
      </c>
      <c r="D779" s="2">
        <v>855848009797</v>
      </c>
      <c r="E779" s="2" t="s">
        <v>2294</v>
      </c>
      <c r="F779" s="2" t="s">
        <v>2277</v>
      </c>
      <c r="G779" s="2" t="s">
        <v>475</v>
      </c>
      <c r="H779" s="2" t="s">
        <v>2288</v>
      </c>
      <c r="I779" s="2" t="s">
        <v>1129</v>
      </c>
      <c r="J779" s="2" t="s">
        <v>3995</v>
      </c>
      <c r="K779" s="3">
        <v>300</v>
      </c>
      <c r="L779" s="25">
        <v>559.78</v>
      </c>
      <c r="M779" s="2" t="s">
        <v>393</v>
      </c>
      <c r="N779" s="2" t="s">
        <v>393</v>
      </c>
      <c r="O779" s="3">
        <v>0</v>
      </c>
      <c r="P779" s="3">
        <v>180</v>
      </c>
      <c r="Q779" s="21">
        <f>SUMIF('On Orders'!$B:$B,$C779,'On Orders'!E:E)</f>
        <v>0</v>
      </c>
      <c r="R779" s="22">
        <f>SUMIF('On Orders'!$B:$B,$C779,'On Orders'!F:F)</f>
        <v>0</v>
      </c>
      <c r="S779" s="22">
        <f>SUMIF('On Orders'!$B:$B,$C779,'On Orders'!G:G)</f>
        <v>0</v>
      </c>
      <c r="T779" s="22">
        <f>SUMIF('On Orders'!$B:$B,$C779,'On Orders'!H:H)</f>
        <v>0</v>
      </c>
      <c r="U779" s="3">
        <f>IFERROR(VLOOKUP(B:B,'[1]SI vs ST'!$B:$P,15,0),0)</f>
        <v>0</v>
      </c>
      <c r="V779" s="3" cm="1">
        <f t="array" ref="V779">IFERROR(VLOOKUP(_xlfn.SINGLE(B:B),'[1]Pivot ST'!$D:$QP,{6,7,8,9,10,11},0),0)</f>
        <v>0</v>
      </c>
      <c r="W779" s="3"/>
      <c r="X779" s="3"/>
      <c r="Y779" s="3"/>
      <c r="Z779" s="3"/>
      <c r="AA779" s="3"/>
      <c r="AB779" s="3">
        <v>20</v>
      </c>
      <c r="AC779" s="3">
        <v>27</v>
      </c>
      <c r="AD779" s="3">
        <v>29</v>
      </c>
      <c r="AE779" s="3">
        <v>37</v>
      </c>
      <c r="AF779" s="3">
        <v>31</v>
      </c>
      <c r="AG779" s="31">
        <f t="shared" si="360"/>
        <v>-120</v>
      </c>
      <c r="AH779" s="26">
        <f t="shared" si="361"/>
        <v>-20</v>
      </c>
      <c r="AI779" s="26">
        <f t="shared" si="362"/>
        <v>-27</v>
      </c>
      <c r="AJ779" s="26">
        <f t="shared" si="363"/>
        <v>-29</v>
      </c>
      <c r="AK779" s="26">
        <f t="shared" si="364"/>
        <v>-37</v>
      </c>
      <c r="AL779" s="26">
        <f t="shared" si="365"/>
        <v>-31</v>
      </c>
      <c r="AM779" s="30">
        <f t="shared" si="366"/>
        <v>120</v>
      </c>
      <c r="AN779" s="30">
        <f t="shared" si="367"/>
        <v>20</v>
      </c>
      <c r="AO779" s="30">
        <f t="shared" si="368"/>
        <v>27</v>
      </c>
      <c r="AP779" s="30">
        <f t="shared" si="369"/>
        <v>29</v>
      </c>
      <c r="AQ779" s="30">
        <f t="shared" si="370"/>
        <v>37</v>
      </c>
      <c r="AR779" s="30">
        <f t="shared" si="371"/>
        <v>31</v>
      </c>
      <c r="AS779" s="22">
        <f t="shared" si="347"/>
        <v>264</v>
      </c>
      <c r="AT779" s="112">
        <f t="shared" si="372"/>
        <v>0</v>
      </c>
      <c r="AU779" s="112">
        <f t="shared" si="373"/>
        <v>0</v>
      </c>
      <c r="AV779" s="112">
        <f t="shared" si="374"/>
        <v>0</v>
      </c>
      <c r="AW779" s="112">
        <f t="shared" si="375"/>
        <v>0</v>
      </c>
      <c r="AX779" s="112">
        <f t="shared" si="376"/>
        <v>0</v>
      </c>
      <c r="AY779" s="112">
        <f t="shared" si="377"/>
        <v>0</v>
      </c>
      <c r="AZ779" s="112">
        <f t="shared" si="378"/>
        <v>0</v>
      </c>
      <c r="BA779" s="112">
        <f t="shared" si="379"/>
        <v>11195.599999999999</v>
      </c>
      <c r="BB779" s="112">
        <f t="shared" si="380"/>
        <v>15114.06</v>
      </c>
      <c r="BC779" s="112">
        <f t="shared" si="381"/>
        <v>16233.619999999999</v>
      </c>
      <c r="BD779" s="112">
        <f t="shared" si="382"/>
        <v>20711.86</v>
      </c>
      <c r="BE779" s="112">
        <f t="shared" si="383"/>
        <v>17353.18</v>
      </c>
      <c r="BG779" s="112"/>
      <c r="BH779" s="184"/>
    </row>
    <row r="780" spans="1:60" x14ac:dyDescent="0.2">
      <c r="A780" s="2" t="s">
        <v>20</v>
      </c>
      <c r="B780" s="2" t="s">
        <v>3860</v>
      </c>
      <c r="C780" s="2" t="s">
        <v>2177</v>
      </c>
      <c r="D780" s="105">
        <v>846537097706</v>
      </c>
      <c r="E780" s="2" t="s">
        <v>3861</v>
      </c>
      <c r="F780" s="2" t="s">
        <v>3862</v>
      </c>
      <c r="G780" s="2" t="s">
        <v>40</v>
      </c>
      <c r="H780" s="2" t="s">
        <v>41</v>
      </c>
      <c r="I780" s="2" t="s">
        <v>27</v>
      </c>
      <c r="J780" s="2" t="s">
        <v>3995</v>
      </c>
      <c r="K780" s="3">
        <v>650</v>
      </c>
      <c r="L780" s="23">
        <v>154.66</v>
      </c>
      <c r="M780" s="2" t="s">
        <v>393</v>
      </c>
      <c r="N780" s="2" t="s">
        <v>393</v>
      </c>
      <c r="O780" s="3">
        <v>0</v>
      </c>
      <c r="P780" s="3">
        <v>23474</v>
      </c>
      <c r="Q780" s="21">
        <f>SUMIF('On Orders'!$B:$B,$C780,'On Orders'!E:E)</f>
        <v>0</v>
      </c>
      <c r="R780" s="22">
        <f>SUMIF('On Orders'!$B:$B,$C780,'On Orders'!F:F)</f>
        <v>0</v>
      </c>
      <c r="S780" s="22">
        <f>SUMIF('On Orders'!$B:$B,$C780,'On Orders'!G:G)</f>
        <v>0</v>
      </c>
      <c r="T780" s="22">
        <f>SUMIF('On Orders'!$B:$B,$C780,'On Orders'!H:H)</f>
        <v>0</v>
      </c>
      <c r="U780" s="3">
        <f>IFERROR(VLOOKUP(B:B,'[1]SI vs ST'!$B:$P,15,0),0)</f>
        <v>0</v>
      </c>
      <c r="V780" s="3" cm="1">
        <f t="array" ref="V780:Z780">IFERROR(VLOOKUP(_xlfn.SINGLE(B:B),'[1]Pivot ST'!$D:$P,{6,7,8,9,10},0),0)</f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2654</v>
      </c>
      <c r="AC780" s="3">
        <v>2802</v>
      </c>
      <c r="AD780" s="3">
        <v>3096</v>
      </c>
      <c r="AE780" s="3">
        <v>3465</v>
      </c>
      <c r="AF780" s="3">
        <v>3465</v>
      </c>
      <c r="AG780" s="31">
        <f t="shared" ref="AG780:AG781" si="384">P780+O780+Q780+R780-AA780-K780</f>
        <v>22824</v>
      </c>
      <c r="AH780" s="26">
        <f t="shared" ref="AH780:AI780" si="385">MAX(0,AG780)+S780-AB780</f>
        <v>20170</v>
      </c>
      <c r="AI780" s="26">
        <f t="shared" si="385"/>
        <v>17368</v>
      </c>
      <c r="AJ780" s="26">
        <f t="shared" ref="AJ780:AL780" si="386">MAX(0,AI780)-AD780</f>
        <v>14272</v>
      </c>
      <c r="AK780" s="26">
        <f t="shared" si="386"/>
        <v>10807</v>
      </c>
      <c r="AL780" s="26">
        <f t="shared" si="386"/>
        <v>7342</v>
      </c>
      <c r="AM780" s="30">
        <f t="shared" ref="AM780:AM781" si="387">IF($M780="Descontinuado",0,IF($G780="iPhone 18",AA780,MAX(0,-AG780)))</f>
        <v>0</v>
      </c>
      <c r="AN780" s="30">
        <f t="shared" ref="AN780:AN781" si="388">IF($M780="Descontinuado",0,IF($G780="iPhone 18",AB780,MAX(0,-AH780)))</f>
        <v>0</v>
      </c>
      <c r="AO780" s="30">
        <f t="shared" ref="AO780:AO781" si="389">IF($M780="Descontinuado",0,IF($G780="iPhone 18",AC780,MAX(0,-AI780)))</f>
        <v>0</v>
      </c>
      <c r="AP780" s="30">
        <f t="shared" ref="AP780:AP781" si="390">IF($M780="Descontinuado",0,IF($G780="iPhone 18",AD780,MAX(0,-AJ780)))</f>
        <v>0</v>
      </c>
      <c r="AQ780" s="30">
        <f t="shared" ref="AQ780:AQ781" si="391">IF($M780="Descontinuado",0,IF($G780="iPhone 18",AE780,MAX(0,-AK780)))</f>
        <v>0</v>
      </c>
      <c r="AR780" s="30">
        <f t="shared" ref="AR780:AR781" si="392">IF($M780="Descontinuado",0,IF($G780="iPhone 18",AF780,MAX(0,-AL780)))</f>
        <v>0</v>
      </c>
      <c r="AS780" s="22">
        <f t="shared" ref="AS780:AS781" si="393">SUM(AM780:AR780)</f>
        <v>0</v>
      </c>
      <c r="AT780" s="112">
        <f t="shared" ref="AT780:BE781" si="394">U780*$L:$L</f>
        <v>0</v>
      </c>
      <c r="AU780" s="112">
        <f t="shared" si="394"/>
        <v>0</v>
      </c>
      <c r="AV780" s="112">
        <f t="shared" si="394"/>
        <v>0</v>
      </c>
      <c r="AW780" s="112">
        <f t="shared" si="394"/>
        <v>0</v>
      </c>
      <c r="AX780" s="112">
        <f t="shared" si="394"/>
        <v>0</v>
      </c>
      <c r="AY780" s="112">
        <f t="shared" si="394"/>
        <v>0</v>
      </c>
      <c r="AZ780" s="112">
        <f t="shared" si="394"/>
        <v>0</v>
      </c>
      <c r="BA780" s="112">
        <f t="shared" si="394"/>
        <v>410467.64</v>
      </c>
      <c r="BB780" s="112">
        <f t="shared" si="394"/>
        <v>433357.32</v>
      </c>
      <c r="BC780" s="112">
        <f t="shared" si="394"/>
        <v>478827.36</v>
      </c>
      <c r="BD780" s="112">
        <f t="shared" si="394"/>
        <v>535896.9</v>
      </c>
      <c r="BE780" s="112">
        <f t="shared" si="394"/>
        <v>535896.9</v>
      </c>
    </row>
    <row r="781" spans="1:60" x14ac:dyDescent="0.2">
      <c r="A781" s="2" t="s">
        <v>20</v>
      </c>
      <c r="B781" s="2" t="s">
        <v>3863</v>
      </c>
      <c r="C781" s="2" t="s">
        <v>2178</v>
      </c>
      <c r="D781" s="105">
        <v>846537097621</v>
      </c>
      <c r="E781" s="2" t="s">
        <v>3864</v>
      </c>
      <c r="F781" s="2" t="s">
        <v>3862</v>
      </c>
      <c r="G781" s="2" t="s">
        <v>40</v>
      </c>
      <c r="H781" s="2" t="s">
        <v>46</v>
      </c>
      <c r="I781" s="2" t="s">
        <v>27</v>
      </c>
      <c r="J781" s="2" t="s">
        <v>3995</v>
      </c>
      <c r="K781" s="3">
        <v>650</v>
      </c>
      <c r="L781" s="23">
        <v>180.52</v>
      </c>
      <c r="M781" s="2" t="s">
        <v>393</v>
      </c>
      <c r="N781" s="2" t="s">
        <v>393</v>
      </c>
      <c r="O781" s="3">
        <v>0</v>
      </c>
      <c r="P781" s="3">
        <v>11823</v>
      </c>
      <c r="Q781" s="21">
        <f>SUMIF('On Orders'!$B:$B,$C781,'On Orders'!E:E)</f>
        <v>0</v>
      </c>
      <c r="R781" s="22">
        <f>SUMIF('On Orders'!$B:$B,$C781,'On Orders'!F:F)</f>
        <v>0</v>
      </c>
      <c r="S781" s="22">
        <f>SUMIF('On Orders'!$B:$B,$C781,'On Orders'!G:G)</f>
        <v>0</v>
      </c>
      <c r="T781" s="22">
        <f>SUMIF('On Orders'!$B:$B,$C781,'On Orders'!H:H)</f>
        <v>0</v>
      </c>
      <c r="U781" s="3">
        <f>IFERROR(VLOOKUP(B:B,'[1]SI vs ST'!$B:$P,15,0),0)</f>
        <v>0</v>
      </c>
      <c r="V781" s="3" cm="1">
        <f t="array" ref="V781:Z781">IFERROR(VLOOKUP(_xlfn.SINGLE(B:B),'[1]Pivot ST'!$D:$P,{6,7,8,9,10},0),0)</f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1522</v>
      </c>
      <c r="AC781" s="3">
        <v>1607</v>
      </c>
      <c r="AD781" s="3">
        <v>1776</v>
      </c>
      <c r="AE781" s="3">
        <v>1987</v>
      </c>
      <c r="AF781" s="3">
        <v>1987</v>
      </c>
      <c r="AG781" s="31">
        <f t="shared" si="384"/>
        <v>11173</v>
      </c>
      <c r="AH781" s="26">
        <f t="shared" ref="AH781:AI781" si="395">MAX(0,AG781)+S781-AB781</f>
        <v>9651</v>
      </c>
      <c r="AI781" s="26">
        <f t="shared" si="395"/>
        <v>8044</v>
      </c>
      <c r="AJ781" s="26">
        <f t="shared" ref="AJ781:AL781" si="396">MAX(0,AI781)-AD781</f>
        <v>6268</v>
      </c>
      <c r="AK781" s="26">
        <f t="shared" si="396"/>
        <v>4281</v>
      </c>
      <c r="AL781" s="26">
        <f t="shared" si="396"/>
        <v>2294</v>
      </c>
      <c r="AM781" s="30">
        <f t="shared" si="387"/>
        <v>0</v>
      </c>
      <c r="AN781" s="30">
        <f t="shared" si="388"/>
        <v>0</v>
      </c>
      <c r="AO781" s="30">
        <f t="shared" si="389"/>
        <v>0</v>
      </c>
      <c r="AP781" s="30">
        <f t="shared" si="390"/>
        <v>0</v>
      </c>
      <c r="AQ781" s="30">
        <f t="shared" si="391"/>
        <v>0</v>
      </c>
      <c r="AR781" s="30">
        <f t="shared" si="392"/>
        <v>0</v>
      </c>
      <c r="AS781" s="22">
        <f t="shared" si="393"/>
        <v>0</v>
      </c>
      <c r="AT781" s="112">
        <f t="shared" si="394"/>
        <v>0</v>
      </c>
      <c r="AU781" s="112">
        <f t="shared" si="394"/>
        <v>0</v>
      </c>
      <c r="AV781" s="112">
        <f t="shared" si="394"/>
        <v>0</v>
      </c>
      <c r="AW781" s="112">
        <f t="shared" si="394"/>
        <v>0</v>
      </c>
      <c r="AX781" s="112">
        <f t="shared" si="394"/>
        <v>0</v>
      </c>
      <c r="AY781" s="112">
        <f t="shared" si="394"/>
        <v>0</v>
      </c>
      <c r="AZ781" s="112">
        <f t="shared" si="394"/>
        <v>0</v>
      </c>
      <c r="BA781" s="112">
        <f t="shared" si="394"/>
        <v>274751.44</v>
      </c>
      <c r="BB781" s="112">
        <f t="shared" si="394"/>
        <v>290095.64</v>
      </c>
      <c r="BC781" s="112">
        <f t="shared" si="394"/>
        <v>320603.52000000002</v>
      </c>
      <c r="BD781" s="112">
        <f t="shared" si="394"/>
        <v>358693.24000000005</v>
      </c>
      <c r="BE781" s="112">
        <f t="shared" si="394"/>
        <v>358693.24000000005</v>
      </c>
    </row>
    <row r="782" spans="1:60" x14ac:dyDescent="0.2">
      <c r="A782" s="2"/>
      <c r="B782" s="193"/>
      <c r="C782" s="193"/>
      <c r="D782" s="194"/>
      <c r="E782" s="195"/>
      <c r="I782" s="2"/>
    </row>
    <row r="783" spans="1:60" x14ac:dyDescent="0.2">
      <c r="A783" s="2"/>
      <c r="B783" s="193"/>
      <c r="C783" s="193"/>
      <c r="D783" s="194"/>
      <c r="E783" s="195"/>
      <c r="I783" s="2"/>
    </row>
    <row r="784" spans="1:60" x14ac:dyDescent="0.2">
      <c r="A784" s="2"/>
      <c r="B784" s="193"/>
      <c r="C784" s="193"/>
      <c r="D784" s="194"/>
      <c r="E784" s="195"/>
      <c r="I784" s="2"/>
    </row>
    <row r="785" spans="1:9" x14ac:dyDescent="0.2">
      <c r="A785" s="2"/>
      <c r="B785" s="193"/>
      <c r="C785" s="193"/>
      <c r="D785" s="194"/>
      <c r="E785" s="195"/>
      <c r="I785" s="2"/>
    </row>
    <row r="786" spans="1:9" x14ac:dyDescent="0.2">
      <c r="A786" s="2"/>
      <c r="B786" s="193"/>
      <c r="C786" s="193"/>
      <c r="D786" s="194"/>
      <c r="E786" s="195"/>
      <c r="I786" s="2"/>
    </row>
    <row r="787" spans="1:9" x14ac:dyDescent="0.2">
      <c r="A787" s="2"/>
      <c r="B787" s="193"/>
      <c r="C787" s="193"/>
      <c r="D787" s="194"/>
      <c r="E787" s="195"/>
      <c r="I787" s="2"/>
    </row>
    <row r="788" spans="1:9" x14ac:dyDescent="0.2">
      <c r="A788" s="2"/>
      <c r="B788" s="193"/>
      <c r="C788" s="193"/>
      <c r="D788" s="194"/>
      <c r="E788" s="195"/>
      <c r="I788" s="2"/>
    </row>
    <row r="789" spans="1:9" x14ac:dyDescent="0.2">
      <c r="A789" s="2"/>
      <c r="B789" s="193"/>
      <c r="C789" s="193"/>
      <c r="D789" s="194"/>
      <c r="E789" s="195"/>
      <c r="I789" s="2"/>
    </row>
    <row r="790" spans="1:9" x14ac:dyDescent="0.2">
      <c r="A790" s="2"/>
      <c r="B790" s="193"/>
      <c r="C790" s="193"/>
      <c r="D790" s="194"/>
      <c r="E790" s="195"/>
      <c r="I790" s="2"/>
    </row>
    <row r="791" spans="1:9" x14ac:dyDescent="0.2">
      <c r="A791" s="2"/>
      <c r="B791" s="193"/>
      <c r="C791" s="193"/>
      <c r="D791" s="194"/>
      <c r="E791" s="195"/>
      <c r="I791" s="2"/>
    </row>
    <row r="792" spans="1:9" x14ac:dyDescent="0.2">
      <c r="A792" s="2"/>
      <c r="B792" s="193"/>
      <c r="C792" s="193"/>
      <c r="D792" s="194"/>
      <c r="E792" s="195"/>
      <c r="I792" s="2"/>
    </row>
    <row r="793" spans="1:9" x14ac:dyDescent="0.2">
      <c r="A793" s="2"/>
      <c r="B793" s="193"/>
      <c r="C793" s="193"/>
      <c r="D793" s="194"/>
      <c r="E793" s="195"/>
      <c r="I793" s="2"/>
    </row>
    <row r="794" spans="1:9" x14ac:dyDescent="0.2">
      <c r="A794" s="2"/>
      <c r="B794" s="193"/>
      <c r="C794" s="193"/>
      <c r="D794" s="194"/>
      <c r="E794" s="195"/>
      <c r="I794" s="2"/>
    </row>
    <row r="795" spans="1:9" x14ac:dyDescent="0.2">
      <c r="A795" s="2"/>
      <c r="B795" s="193"/>
      <c r="C795" s="193"/>
      <c r="D795" s="194"/>
      <c r="E795" s="195"/>
      <c r="I795" s="2"/>
    </row>
    <row r="796" spans="1:9" x14ac:dyDescent="0.2">
      <c r="A796" s="2"/>
      <c r="B796" s="193"/>
      <c r="C796" s="193"/>
      <c r="D796" s="194"/>
      <c r="E796" s="195"/>
      <c r="I796" s="2"/>
    </row>
    <row r="797" spans="1:9" x14ac:dyDescent="0.2">
      <c r="A797" s="2"/>
      <c r="B797" s="193"/>
      <c r="C797" s="193"/>
      <c r="D797" s="194"/>
      <c r="E797" s="195"/>
      <c r="I797" s="2"/>
    </row>
    <row r="798" spans="1:9" x14ac:dyDescent="0.2">
      <c r="A798" s="2"/>
      <c r="B798" s="193"/>
      <c r="C798" s="193"/>
      <c r="D798" s="194"/>
      <c r="E798" s="195"/>
      <c r="I798" s="2"/>
    </row>
    <row r="799" spans="1:9" x14ac:dyDescent="0.2">
      <c r="A799" s="2"/>
      <c r="B799" s="193"/>
      <c r="C799" s="193"/>
      <c r="D799" s="194"/>
      <c r="E799" s="195"/>
      <c r="I799" s="2"/>
    </row>
    <row r="800" spans="1:9" x14ac:dyDescent="0.2">
      <c r="A800" s="2"/>
      <c r="B800" s="193"/>
      <c r="C800" s="193"/>
      <c r="D800" s="194"/>
      <c r="E800" s="195"/>
      <c r="I800" s="2"/>
    </row>
    <row r="801" spans="1:9" x14ac:dyDescent="0.2">
      <c r="A801" s="2"/>
      <c r="B801" s="193"/>
      <c r="C801" s="193"/>
      <c r="D801" s="194"/>
      <c r="E801" s="195"/>
      <c r="I801" s="2"/>
    </row>
    <row r="802" spans="1:9" x14ac:dyDescent="0.2">
      <c r="A802" s="2"/>
      <c r="B802" s="193"/>
      <c r="C802" s="193"/>
      <c r="D802" s="194"/>
      <c r="E802" s="195"/>
      <c r="I802" s="2"/>
    </row>
    <row r="803" spans="1:9" x14ac:dyDescent="0.2">
      <c r="A803" s="2"/>
      <c r="B803" s="193"/>
      <c r="C803" s="193"/>
      <c r="D803" s="194"/>
      <c r="E803" s="195"/>
      <c r="I803" s="2"/>
    </row>
    <row r="804" spans="1:9" x14ac:dyDescent="0.2">
      <c r="A804" s="2"/>
      <c r="B804" s="193"/>
      <c r="C804" s="193"/>
      <c r="D804" s="194"/>
      <c r="E804" s="195"/>
      <c r="I804" s="2"/>
    </row>
    <row r="805" spans="1:9" x14ac:dyDescent="0.2">
      <c r="A805" s="2"/>
      <c r="B805" s="193"/>
      <c r="C805" s="193"/>
      <c r="D805" s="194"/>
      <c r="E805" s="195"/>
      <c r="I805" s="2"/>
    </row>
    <row r="806" spans="1:9" x14ac:dyDescent="0.2">
      <c r="A806" s="2"/>
      <c r="B806" s="193"/>
      <c r="C806" s="193"/>
      <c r="D806" s="194"/>
      <c r="E806" s="195"/>
      <c r="I806" s="2"/>
    </row>
    <row r="807" spans="1:9" x14ac:dyDescent="0.2">
      <c r="A807" s="2"/>
      <c r="B807" s="193"/>
      <c r="C807" s="193"/>
      <c r="D807" s="194"/>
      <c r="E807" s="195"/>
      <c r="G807" s="2"/>
      <c r="I807" s="2"/>
    </row>
    <row r="808" spans="1:9" x14ac:dyDescent="0.2">
      <c r="A808" s="2"/>
      <c r="B808" s="193"/>
      <c r="C808" s="193"/>
      <c r="D808" s="194"/>
      <c r="E808" s="195"/>
      <c r="G808" s="2"/>
      <c r="I808" s="2"/>
    </row>
    <row r="809" spans="1:9" x14ac:dyDescent="0.2">
      <c r="A809" s="2"/>
      <c r="B809" s="193"/>
      <c r="C809" s="193"/>
      <c r="D809" s="194"/>
      <c r="E809" s="195"/>
      <c r="I809" s="2"/>
    </row>
    <row r="810" spans="1:9" x14ac:dyDescent="0.2">
      <c r="A810" s="2"/>
      <c r="B810"/>
      <c r="C810"/>
      <c r="D810"/>
      <c r="E810" s="195"/>
      <c r="I810" s="2"/>
    </row>
    <row r="811" spans="1:9" x14ac:dyDescent="0.2">
      <c r="A811" s="2"/>
      <c r="B811"/>
      <c r="C811"/>
      <c r="D811"/>
      <c r="E811" s="195"/>
      <c r="I811" s="2"/>
    </row>
    <row r="812" spans="1:9" x14ac:dyDescent="0.2">
      <c r="A812" s="2"/>
      <c r="B812"/>
      <c r="C812"/>
      <c r="D812"/>
      <c r="E812" s="195"/>
      <c r="I812" s="2"/>
    </row>
    <row r="813" spans="1:9" x14ac:dyDescent="0.2">
      <c r="A813" s="2"/>
      <c r="B813"/>
      <c r="C813"/>
      <c r="D813"/>
      <c r="E813" s="195"/>
      <c r="I813" s="2"/>
    </row>
    <row r="814" spans="1:9" x14ac:dyDescent="0.2">
      <c r="A814" s="2"/>
      <c r="B814"/>
      <c r="C814"/>
      <c r="D814"/>
      <c r="E814" s="195"/>
      <c r="I814" s="2"/>
    </row>
    <row r="815" spans="1:9" x14ac:dyDescent="0.2">
      <c r="A815" s="2"/>
      <c r="B815"/>
      <c r="C815"/>
      <c r="D815"/>
      <c r="E815" s="195"/>
      <c r="I815" s="2"/>
    </row>
    <row r="816" spans="1:9" x14ac:dyDescent="0.2">
      <c r="A816" s="2"/>
      <c r="B816"/>
      <c r="C816"/>
      <c r="D816"/>
      <c r="E816" s="195"/>
      <c r="I816" s="2"/>
    </row>
    <row r="817" spans="1:9" x14ac:dyDescent="0.2">
      <c r="A817" s="2"/>
      <c r="B817"/>
      <c r="C817"/>
      <c r="D817"/>
      <c r="E817" s="195"/>
      <c r="I817" s="2"/>
    </row>
    <row r="818" spans="1:9" x14ac:dyDescent="0.2">
      <c r="A818" s="2"/>
      <c r="B818"/>
      <c r="C818"/>
      <c r="D818"/>
      <c r="E818" s="195"/>
      <c r="I818" s="2"/>
    </row>
    <row r="819" spans="1:9" x14ac:dyDescent="0.2">
      <c r="A819" s="2"/>
      <c r="B819"/>
      <c r="C819"/>
      <c r="D819"/>
      <c r="E819" s="195"/>
      <c r="I819" s="2"/>
    </row>
    <row r="820" spans="1:9" x14ac:dyDescent="0.2">
      <c r="A820" s="2"/>
      <c r="B820"/>
      <c r="C820"/>
      <c r="D820"/>
      <c r="E820" s="195"/>
      <c r="I820" s="2"/>
    </row>
    <row r="821" spans="1:9" x14ac:dyDescent="0.2">
      <c r="A821" s="2"/>
      <c r="B821" s="196"/>
      <c r="C821" s="196"/>
      <c r="D821" s="196"/>
      <c r="E821" s="195"/>
      <c r="I821" s="2"/>
    </row>
    <row r="822" spans="1:9" x14ac:dyDescent="0.2">
      <c r="A822" s="2"/>
      <c r="B822" s="196"/>
      <c r="C822" s="196"/>
      <c r="D822" s="196"/>
      <c r="E822" s="195"/>
      <c r="I822" s="2"/>
    </row>
    <row r="823" spans="1:9" x14ac:dyDescent="0.2">
      <c r="A823" s="2"/>
      <c r="B823" s="196"/>
      <c r="C823" s="196"/>
      <c r="D823" s="196"/>
      <c r="E823" s="195"/>
      <c r="I823" s="2"/>
    </row>
    <row r="824" spans="1:9" x14ac:dyDescent="0.2">
      <c r="A824" s="2"/>
      <c r="B824" s="196"/>
      <c r="C824" s="196"/>
      <c r="D824" s="196"/>
      <c r="E824" s="195"/>
      <c r="I824" s="2"/>
    </row>
    <row r="825" spans="1:9" x14ac:dyDescent="0.2">
      <c r="A825" s="2"/>
      <c r="B825" s="196"/>
      <c r="C825" s="196"/>
      <c r="D825" s="196"/>
      <c r="E825" s="195"/>
      <c r="I825" s="2"/>
    </row>
    <row r="826" spans="1:9" x14ac:dyDescent="0.2">
      <c r="A826" s="2"/>
      <c r="B826" s="196"/>
      <c r="C826" s="196"/>
      <c r="D826" s="196"/>
      <c r="E826" s="195"/>
      <c r="I826" s="2"/>
    </row>
    <row r="827" spans="1:9" x14ac:dyDescent="0.2">
      <c r="A827" s="2"/>
      <c r="B827" s="196"/>
      <c r="C827" s="196"/>
      <c r="D827" s="196"/>
      <c r="E827" s="195"/>
      <c r="I827" s="2"/>
    </row>
    <row r="828" spans="1:9" x14ac:dyDescent="0.2">
      <c r="A828" s="2"/>
      <c r="B828" s="196"/>
      <c r="C828" s="196"/>
      <c r="D828" s="196"/>
      <c r="E828" s="195"/>
      <c r="I828" s="2"/>
    </row>
    <row r="829" spans="1:9" x14ac:dyDescent="0.2">
      <c r="A829" s="2"/>
      <c r="B829" s="196"/>
      <c r="C829" s="196"/>
      <c r="D829" s="196"/>
      <c r="E829" s="195"/>
      <c r="I829" s="2"/>
    </row>
    <row r="830" spans="1:9" x14ac:dyDescent="0.2">
      <c r="A830" s="2"/>
      <c r="B830" s="196"/>
      <c r="C830" s="196"/>
      <c r="D830" s="196"/>
      <c r="E830" s="195"/>
      <c r="I830" s="2"/>
    </row>
    <row r="831" spans="1:9" x14ac:dyDescent="0.2">
      <c r="A831" s="2"/>
      <c r="B831" s="197"/>
      <c r="C831" s="197"/>
      <c r="D831" s="197"/>
      <c r="E831" s="195"/>
      <c r="I831" s="2"/>
    </row>
    <row r="832" spans="1:9" x14ac:dyDescent="0.2">
      <c r="A832" s="2"/>
      <c r="B832" s="197"/>
      <c r="C832" s="197"/>
      <c r="D832" s="197"/>
      <c r="E832" s="195"/>
      <c r="I832" s="2"/>
    </row>
    <row r="833" spans="1:9" x14ac:dyDescent="0.2">
      <c r="A833" s="2"/>
      <c r="B833" s="197"/>
      <c r="C833" s="197"/>
      <c r="D833" s="197"/>
      <c r="E833" s="195"/>
      <c r="I833" s="2"/>
    </row>
    <row r="834" spans="1:9" x14ac:dyDescent="0.2">
      <c r="A834" s="2"/>
      <c r="B834" s="197"/>
      <c r="C834" s="197"/>
      <c r="D834" s="197"/>
      <c r="E834" s="195"/>
      <c r="I834" s="2"/>
    </row>
    <row r="835" spans="1:9" x14ac:dyDescent="0.2">
      <c r="A835" s="2"/>
      <c r="B835" s="197"/>
      <c r="C835" s="197"/>
      <c r="D835" s="197"/>
      <c r="E835" s="195"/>
      <c r="I835" s="2"/>
    </row>
    <row r="836" spans="1:9" x14ac:dyDescent="0.2">
      <c r="A836" s="2"/>
      <c r="B836" s="197"/>
      <c r="C836" s="197"/>
      <c r="D836" s="197"/>
      <c r="E836" s="195"/>
      <c r="I836" s="2"/>
    </row>
    <row r="837" spans="1:9" x14ac:dyDescent="0.2">
      <c r="A837" s="2"/>
      <c r="B837" s="197"/>
      <c r="C837" s="197"/>
      <c r="D837" s="197"/>
      <c r="E837" s="195"/>
      <c r="I837" s="2"/>
    </row>
    <row r="838" spans="1:9" x14ac:dyDescent="0.2">
      <c r="A838" s="2"/>
      <c r="B838" s="197"/>
      <c r="C838" s="197"/>
      <c r="D838" s="197"/>
      <c r="E838" s="195"/>
      <c r="I838" s="2"/>
    </row>
    <row r="839" spans="1:9" x14ac:dyDescent="0.2">
      <c r="A839" s="2"/>
      <c r="B839" s="197"/>
      <c r="C839" s="197"/>
      <c r="D839" s="197"/>
      <c r="E839" s="195"/>
      <c r="I839" s="2"/>
    </row>
    <row r="840" spans="1:9" x14ac:dyDescent="0.2">
      <c r="A840" s="2"/>
      <c r="B840" s="197"/>
      <c r="C840" s="197"/>
      <c r="D840" s="197"/>
      <c r="E840" s="195"/>
      <c r="I840" s="2"/>
    </row>
    <row r="841" spans="1:9" x14ac:dyDescent="0.2">
      <c r="A841" s="2"/>
      <c r="B841" s="197"/>
      <c r="C841" s="197"/>
      <c r="D841" s="197"/>
      <c r="E841" s="195"/>
      <c r="G841" s="2"/>
      <c r="I841" s="2"/>
    </row>
    <row r="842" spans="1:9" x14ac:dyDescent="0.2">
      <c r="A842" s="2"/>
      <c r="B842" s="197"/>
      <c r="C842" s="197"/>
      <c r="D842" s="197"/>
      <c r="E842" s="195"/>
      <c r="I842" s="2"/>
    </row>
    <row r="843" spans="1:9" x14ac:dyDescent="0.2">
      <c r="A843" s="2"/>
      <c r="B843" s="197"/>
      <c r="C843" s="197"/>
      <c r="D843" s="197"/>
      <c r="E843" s="195"/>
      <c r="I843" s="2"/>
    </row>
    <row r="844" spans="1:9" x14ac:dyDescent="0.2">
      <c r="A844" s="2"/>
      <c r="B844" s="197"/>
      <c r="C844" s="197"/>
      <c r="D844" s="197"/>
      <c r="E844" s="195"/>
      <c r="I844" s="2"/>
    </row>
    <row r="845" spans="1:9" x14ac:dyDescent="0.2">
      <c r="A845" s="2"/>
      <c r="B845" s="197"/>
      <c r="C845" s="197"/>
      <c r="D845" s="197"/>
      <c r="E845" s="195"/>
      <c r="I845" s="2"/>
    </row>
    <row r="846" spans="1:9" x14ac:dyDescent="0.2">
      <c r="A846" s="2"/>
      <c r="B846" s="197"/>
      <c r="C846" s="197"/>
      <c r="D846" s="197"/>
      <c r="E846" s="195"/>
      <c r="I846" s="2"/>
    </row>
    <row r="847" spans="1:9" x14ac:dyDescent="0.2">
      <c r="A847" s="2"/>
      <c r="B847" s="197"/>
      <c r="C847" s="197"/>
      <c r="D847" s="197"/>
      <c r="E847" s="195"/>
      <c r="I847" s="2"/>
    </row>
    <row r="848" spans="1:9" x14ac:dyDescent="0.2">
      <c r="A848" s="2"/>
      <c r="B848" s="197"/>
      <c r="C848" s="197"/>
      <c r="D848" s="197"/>
      <c r="E848" s="195"/>
      <c r="I848" s="2"/>
    </row>
    <row r="849" spans="1:9" x14ac:dyDescent="0.2">
      <c r="A849" s="2"/>
      <c r="B849" s="197"/>
      <c r="C849" s="197"/>
      <c r="D849" s="197"/>
      <c r="E849" s="195"/>
      <c r="I849" s="2"/>
    </row>
    <row r="850" spans="1:9" x14ac:dyDescent="0.2">
      <c r="A850" s="2"/>
      <c r="B850" s="197"/>
      <c r="C850" s="197"/>
      <c r="D850" s="197"/>
      <c r="E850" s="195"/>
      <c r="I850" s="2"/>
    </row>
    <row r="851" spans="1:9" x14ac:dyDescent="0.2">
      <c r="A851" s="2"/>
      <c r="B851" s="197"/>
      <c r="C851" s="197"/>
      <c r="D851" s="197"/>
      <c r="E851" s="195"/>
      <c r="I851" s="2"/>
    </row>
    <row r="852" spans="1:9" x14ac:dyDescent="0.2">
      <c r="A852" s="2"/>
      <c r="B852" s="197"/>
      <c r="C852" s="197"/>
      <c r="D852" s="197"/>
      <c r="E852" s="195"/>
      <c r="I852" s="2"/>
    </row>
    <row r="853" spans="1:9" x14ac:dyDescent="0.2">
      <c r="A853" s="2"/>
      <c r="B853" s="197"/>
      <c r="C853" s="197"/>
      <c r="D853" s="197"/>
      <c r="E853" s="195"/>
      <c r="I853" s="2"/>
    </row>
    <row r="854" spans="1:9" x14ac:dyDescent="0.2">
      <c r="A854" s="2"/>
      <c r="B854" s="197"/>
      <c r="C854" s="197"/>
      <c r="D854" s="197"/>
      <c r="E854" s="195"/>
      <c r="I854" s="2"/>
    </row>
    <row r="855" spans="1:9" x14ac:dyDescent="0.2">
      <c r="A855" s="2"/>
      <c r="B855" s="197"/>
      <c r="C855" s="197"/>
      <c r="D855" s="197"/>
      <c r="E855" s="195"/>
      <c r="I855" s="2"/>
    </row>
    <row r="856" spans="1:9" x14ac:dyDescent="0.2">
      <c r="A856" s="2"/>
      <c r="B856" s="197"/>
      <c r="C856" s="197"/>
      <c r="D856" s="197"/>
      <c r="E856" s="195"/>
      <c r="I856" s="2"/>
    </row>
    <row r="857" spans="1:9" x14ac:dyDescent="0.2">
      <c r="A857" s="2"/>
      <c r="B857" s="197"/>
      <c r="C857" s="197"/>
      <c r="D857" s="197"/>
      <c r="E857" s="195"/>
      <c r="I857" s="2"/>
    </row>
    <row r="858" spans="1:9" x14ac:dyDescent="0.2">
      <c r="A858" s="2"/>
      <c r="B858" s="197"/>
      <c r="C858" s="197"/>
      <c r="D858" s="197"/>
      <c r="E858" s="195"/>
      <c r="I858" s="2"/>
    </row>
    <row r="859" spans="1:9" x14ac:dyDescent="0.2">
      <c r="A859" s="2"/>
      <c r="B859" s="197"/>
      <c r="C859" s="197"/>
      <c r="D859" s="197"/>
      <c r="E859" s="195"/>
      <c r="I859" s="2"/>
    </row>
    <row r="860" spans="1:9" x14ac:dyDescent="0.2">
      <c r="A860" s="2"/>
      <c r="B860" s="197"/>
      <c r="C860" s="197"/>
      <c r="D860" s="197"/>
      <c r="E860" s="195"/>
      <c r="I860" s="2"/>
    </row>
    <row r="861" spans="1:9" x14ac:dyDescent="0.2">
      <c r="A861" s="2"/>
      <c r="B861" s="197"/>
      <c r="C861" s="197"/>
      <c r="D861" s="197"/>
      <c r="E861" s="195"/>
      <c r="I861" s="2"/>
    </row>
    <row r="862" spans="1:9" x14ac:dyDescent="0.2">
      <c r="A862" s="2"/>
      <c r="B862" s="197"/>
      <c r="C862" s="197"/>
      <c r="D862" s="197"/>
      <c r="E862" s="195"/>
      <c r="I862" s="2"/>
    </row>
    <row r="863" spans="1:9" x14ac:dyDescent="0.2">
      <c r="A863" s="2"/>
      <c r="B863" s="197"/>
      <c r="C863" s="197"/>
      <c r="D863" s="197"/>
      <c r="E863" s="195"/>
      <c r="I863" s="2"/>
    </row>
    <row r="864" spans="1:9" x14ac:dyDescent="0.2">
      <c r="A864" s="2"/>
      <c r="B864" s="197"/>
      <c r="C864" s="197"/>
      <c r="D864" s="197"/>
      <c r="E864" s="195"/>
      <c r="I864" s="2"/>
    </row>
    <row r="865" spans="1:9" x14ac:dyDescent="0.2">
      <c r="A865" s="2"/>
      <c r="B865" s="197"/>
      <c r="C865" s="197"/>
      <c r="D865" s="197"/>
      <c r="E865" s="195"/>
      <c r="I865" s="2"/>
    </row>
    <row r="866" spans="1:9" x14ac:dyDescent="0.2">
      <c r="A866" s="2"/>
      <c r="B866" s="197"/>
      <c r="C866" s="197"/>
      <c r="D866" s="197"/>
      <c r="E866" s="195"/>
      <c r="I866" s="2"/>
    </row>
    <row r="867" spans="1:9" x14ac:dyDescent="0.2">
      <c r="A867" s="2"/>
      <c r="B867" s="197"/>
      <c r="C867" s="197"/>
      <c r="D867" s="197"/>
      <c r="E867" s="195"/>
      <c r="I867" s="2"/>
    </row>
    <row r="868" spans="1:9" x14ac:dyDescent="0.2">
      <c r="A868" s="2"/>
      <c r="B868" s="197"/>
      <c r="C868" s="197"/>
      <c r="D868" s="197"/>
      <c r="E868" s="195"/>
      <c r="I868" s="2"/>
    </row>
    <row r="869" spans="1:9" x14ac:dyDescent="0.2">
      <c r="A869" s="2"/>
      <c r="B869" s="197"/>
      <c r="C869" s="197"/>
      <c r="D869" s="197"/>
      <c r="E869" s="195"/>
      <c r="I869" s="2"/>
    </row>
    <row r="870" spans="1:9" x14ac:dyDescent="0.2">
      <c r="A870" s="2"/>
      <c r="B870" s="197"/>
      <c r="C870" s="197"/>
      <c r="D870" s="197"/>
      <c r="E870" s="195"/>
      <c r="G870" s="2"/>
      <c r="I870" s="2"/>
    </row>
    <row r="871" spans="1:9" x14ac:dyDescent="0.2">
      <c r="A871" s="2"/>
      <c r="B871" s="197"/>
      <c r="C871" s="197"/>
      <c r="D871" s="197"/>
      <c r="E871" s="195"/>
      <c r="I871" s="2"/>
    </row>
    <row r="872" spans="1:9" x14ac:dyDescent="0.2">
      <c r="A872" s="2"/>
      <c r="B872" s="197"/>
      <c r="C872" s="197"/>
      <c r="D872" s="197"/>
      <c r="E872" s="195"/>
      <c r="I872" s="2"/>
    </row>
    <row r="873" spans="1:9" x14ac:dyDescent="0.2">
      <c r="A873" s="2"/>
      <c r="B873" s="2"/>
      <c r="C873" s="2"/>
      <c r="D873" s="2"/>
      <c r="E873" s="195"/>
      <c r="I873" s="2"/>
    </row>
    <row r="874" spans="1:9" x14ac:dyDescent="0.2">
      <c r="A874" s="2"/>
      <c r="B874" s="197"/>
      <c r="C874" s="197"/>
      <c r="D874" s="197"/>
      <c r="E874" s="195"/>
      <c r="I874" s="2"/>
    </row>
    <row r="875" spans="1:9" x14ac:dyDescent="0.2">
      <c r="A875" s="2"/>
      <c r="B875" s="197"/>
      <c r="C875" s="197"/>
      <c r="D875" s="197"/>
      <c r="E875" s="195"/>
      <c r="I875" s="2"/>
    </row>
    <row r="876" spans="1:9" x14ac:dyDescent="0.2">
      <c r="A876" s="2"/>
      <c r="B876" s="197"/>
      <c r="C876" s="197"/>
      <c r="D876" s="197"/>
      <c r="E876" s="195"/>
      <c r="I876" s="2"/>
    </row>
    <row r="877" spans="1:9" x14ac:dyDescent="0.2">
      <c r="A877" s="2"/>
      <c r="B877" s="197"/>
      <c r="C877" s="197"/>
      <c r="D877" s="197"/>
      <c r="E877" s="195"/>
      <c r="I877" s="2"/>
    </row>
    <row r="878" spans="1:9" x14ac:dyDescent="0.2">
      <c r="A878" s="2"/>
      <c r="B878" s="197"/>
      <c r="C878" s="197"/>
      <c r="D878" s="197"/>
      <c r="E878" s="195"/>
      <c r="I878" s="2"/>
    </row>
    <row r="879" spans="1:9" x14ac:dyDescent="0.2">
      <c r="A879" s="2"/>
      <c r="B879" s="197"/>
      <c r="C879" s="197"/>
      <c r="D879" s="197"/>
      <c r="E879" s="195"/>
      <c r="I879" s="2"/>
    </row>
    <row r="880" spans="1:9" x14ac:dyDescent="0.2">
      <c r="A880" s="2"/>
      <c r="B880" s="197"/>
      <c r="C880" s="197"/>
      <c r="D880" s="197"/>
      <c r="E880" s="195"/>
      <c r="I880" s="2"/>
    </row>
    <row r="881" spans="1:9" x14ac:dyDescent="0.2">
      <c r="A881" s="2"/>
      <c r="B881" s="197"/>
      <c r="C881" s="197"/>
      <c r="D881" s="197"/>
      <c r="E881" s="195"/>
      <c r="I881" s="2"/>
    </row>
    <row r="882" spans="1:9" x14ac:dyDescent="0.2">
      <c r="A882" s="2"/>
      <c r="B882" s="197"/>
      <c r="C882" s="197"/>
      <c r="D882" s="197"/>
      <c r="E882" s="195"/>
      <c r="G882" s="2"/>
      <c r="I882" s="2"/>
    </row>
    <row r="883" spans="1:9" x14ac:dyDescent="0.2">
      <c r="A883" s="2"/>
      <c r="B883" s="197"/>
      <c r="C883" s="197"/>
      <c r="D883" s="197"/>
      <c r="E883" s="195"/>
      <c r="I883" s="2"/>
    </row>
    <row r="884" spans="1:9" x14ac:dyDescent="0.2">
      <c r="A884" s="2"/>
      <c r="B884" s="197"/>
      <c r="C884" s="197"/>
      <c r="D884" s="197"/>
      <c r="E884" s="195"/>
      <c r="I884" s="2"/>
    </row>
    <row r="885" spans="1:9" x14ac:dyDescent="0.2">
      <c r="A885" s="2"/>
      <c r="B885" s="197"/>
      <c r="C885" s="197"/>
      <c r="D885" s="197"/>
      <c r="E885" s="195"/>
      <c r="I885" s="2"/>
    </row>
    <row r="886" spans="1:9" x14ac:dyDescent="0.2">
      <c r="A886" s="2"/>
      <c r="B886" s="197"/>
      <c r="C886" s="197"/>
      <c r="D886" s="197"/>
      <c r="E886" s="195"/>
      <c r="I886" s="2"/>
    </row>
    <row r="887" spans="1:9" x14ac:dyDescent="0.2">
      <c r="A887" s="2"/>
      <c r="B887" s="2"/>
      <c r="C887" s="2"/>
      <c r="D887" s="2"/>
      <c r="E887" s="195"/>
      <c r="I887" s="2"/>
    </row>
    <row r="888" spans="1:9" x14ac:dyDescent="0.2">
      <c r="A888" s="2"/>
      <c r="B888" s="197"/>
      <c r="C888" s="197"/>
      <c r="D888" s="197"/>
      <c r="E888" s="195"/>
      <c r="I888" s="2"/>
    </row>
    <row r="889" spans="1:9" x14ac:dyDescent="0.2">
      <c r="A889" s="2"/>
      <c r="B889" s="197"/>
      <c r="C889" s="197"/>
      <c r="D889" s="197"/>
      <c r="E889" s="195"/>
      <c r="I889" s="2"/>
    </row>
    <row r="890" spans="1:9" x14ac:dyDescent="0.2">
      <c r="A890" s="2"/>
      <c r="B890" s="197"/>
      <c r="C890" s="197"/>
      <c r="D890" s="197"/>
      <c r="E890" s="195"/>
      <c r="I890" s="2"/>
    </row>
    <row r="891" spans="1:9" x14ac:dyDescent="0.2">
      <c r="A891" s="2"/>
      <c r="B891" s="197"/>
      <c r="C891" s="197"/>
      <c r="D891" s="197"/>
      <c r="E891" s="195"/>
      <c r="I891" s="2"/>
    </row>
    <row r="892" spans="1:9" x14ac:dyDescent="0.2">
      <c r="A892" s="2"/>
      <c r="B892" s="197"/>
      <c r="C892" s="197"/>
      <c r="D892" s="197"/>
      <c r="E892" s="195"/>
      <c r="I892" s="2"/>
    </row>
    <row r="893" spans="1:9" x14ac:dyDescent="0.2">
      <c r="A893" s="2"/>
      <c r="B893" s="197"/>
      <c r="C893" s="197"/>
      <c r="D893" s="197"/>
      <c r="E893" s="195"/>
      <c r="I893" s="2"/>
    </row>
    <row r="894" spans="1:9" x14ac:dyDescent="0.2">
      <c r="A894" s="2"/>
      <c r="B894" s="197"/>
      <c r="C894" s="197"/>
      <c r="D894" s="197"/>
      <c r="E894" s="195"/>
      <c r="I894" s="2"/>
    </row>
    <row r="895" spans="1:9" x14ac:dyDescent="0.2">
      <c r="A895" s="2"/>
      <c r="B895" s="197"/>
      <c r="C895" s="197"/>
      <c r="D895" s="197"/>
      <c r="E895" s="195"/>
      <c r="I895" s="2"/>
    </row>
    <row r="896" spans="1:9" x14ac:dyDescent="0.2">
      <c r="A896" s="2"/>
      <c r="B896" s="197"/>
      <c r="C896" s="197"/>
      <c r="D896" s="197"/>
      <c r="E896" s="195"/>
      <c r="I896" s="2"/>
    </row>
    <row r="897" spans="1:9" x14ac:dyDescent="0.2">
      <c r="A897" s="2"/>
      <c r="B897" s="197"/>
      <c r="C897" s="197"/>
      <c r="D897" s="197"/>
      <c r="E897" s="195"/>
      <c r="G897" s="2"/>
      <c r="I897" s="2"/>
    </row>
    <row r="898" spans="1:9" x14ac:dyDescent="0.2">
      <c r="A898" s="2"/>
      <c r="B898" s="197"/>
      <c r="C898" s="197"/>
      <c r="D898" s="197"/>
      <c r="E898" s="195"/>
      <c r="G898" s="2"/>
      <c r="I898" s="2"/>
    </row>
    <row r="899" spans="1:9" x14ac:dyDescent="0.2">
      <c r="A899" s="2"/>
      <c r="B899" s="197"/>
      <c r="C899" s="197"/>
      <c r="D899" s="197"/>
      <c r="E899" s="195"/>
      <c r="I899" s="2"/>
    </row>
    <row r="900" spans="1:9" x14ac:dyDescent="0.2">
      <c r="A900" s="2"/>
      <c r="B900" s="197"/>
      <c r="C900" s="197"/>
      <c r="D900" s="197"/>
      <c r="E900" s="195"/>
      <c r="I900" s="2"/>
    </row>
    <row r="901" spans="1:9" x14ac:dyDescent="0.2">
      <c r="A901" s="2"/>
      <c r="B901" s="197"/>
      <c r="C901" s="197"/>
      <c r="D901" s="197"/>
      <c r="E901" s="195"/>
      <c r="I901" s="2"/>
    </row>
    <row r="902" spans="1:9" x14ac:dyDescent="0.2">
      <c r="A902" s="2"/>
      <c r="B902" s="197"/>
      <c r="C902" s="197"/>
      <c r="D902" s="197"/>
      <c r="E902" s="195"/>
      <c r="I902" s="2"/>
    </row>
    <row r="903" spans="1:9" x14ac:dyDescent="0.2">
      <c r="A903" s="2"/>
      <c r="B903" s="197"/>
      <c r="C903" s="197"/>
      <c r="D903" s="197"/>
      <c r="E903" s="195"/>
      <c r="I903" s="2"/>
    </row>
    <row r="904" spans="1:9" x14ac:dyDescent="0.2">
      <c r="A904" s="2"/>
      <c r="B904" s="197"/>
      <c r="C904" s="197"/>
      <c r="D904" s="197"/>
      <c r="E904" s="195"/>
      <c r="I904" s="2"/>
    </row>
    <row r="905" spans="1:9" x14ac:dyDescent="0.2">
      <c r="A905" s="2"/>
      <c r="B905" s="2"/>
      <c r="C905" s="2"/>
      <c r="D905" s="2"/>
      <c r="E905" s="195"/>
      <c r="I905" s="2"/>
    </row>
    <row r="906" spans="1:9" x14ac:dyDescent="0.2">
      <c r="A906" s="2"/>
      <c r="B906" s="197"/>
      <c r="C906" s="197"/>
      <c r="D906" s="197"/>
      <c r="E906" s="195"/>
      <c r="I906" s="2"/>
    </row>
    <row r="907" spans="1:9" x14ac:dyDescent="0.2">
      <c r="A907" s="2"/>
      <c r="B907" s="197"/>
      <c r="C907" s="197"/>
      <c r="D907" s="197"/>
      <c r="E907" s="195"/>
      <c r="I907" s="2"/>
    </row>
    <row r="908" spans="1:9" x14ac:dyDescent="0.2">
      <c r="A908" s="2"/>
      <c r="B908" s="197"/>
      <c r="C908" s="197"/>
      <c r="D908" s="197"/>
      <c r="E908" s="195"/>
      <c r="I908" s="2"/>
    </row>
    <row r="909" spans="1:9" x14ac:dyDescent="0.2">
      <c r="A909" s="2"/>
      <c r="B909" s="197"/>
      <c r="C909" s="197"/>
      <c r="D909" s="197"/>
      <c r="E909" s="195"/>
      <c r="I909" s="2"/>
    </row>
    <row r="910" spans="1:9" x14ac:dyDescent="0.2">
      <c r="A910" s="2"/>
      <c r="B910" s="197"/>
      <c r="C910" s="197"/>
      <c r="D910" s="197"/>
      <c r="E910" s="195"/>
      <c r="I910" s="2"/>
    </row>
    <row r="911" spans="1:9" x14ac:dyDescent="0.2">
      <c r="A911" s="2"/>
      <c r="B911" s="197"/>
      <c r="C911" s="197"/>
      <c r="D911" s="197"/>
      <c r="E911" s="195"/>
      <c r="I911" s="2"/>
    </row>
    <row r="912" spans="1:9" x14ac:dyDescent="0.2">
      <c r="A912" s="2"/>
      <c r="B912" s="197"/>
      <c r="C912" s="197"/>
      <c r="D912" s="197"/>
      <c r="E912" s="195"/>
      <c r="I912" s="2"/>
    </row>
    <row r="913" spans="1:9" x14ac:dyDescent="0.2">
      <c r="A913" s="2"/>
      <c r="B913" s="197"/>
      <c r="C913" s="197"/>
      <c r="D913" s="197"/>
      <c r="E913" s="195"/>
      <c r="I913" s="2"/>
    </row>
    <row r="914" spans="1:9" x14ac:dyDescent="0.2">
      <c r="A914" s="2"/>
      <c r="B914" s="197"/>
      <c r="C914" s="197"/>
      <c r="D914" s="197"/>
      <c r="E914" s="195"/>
      <c r="I914" s="2"/>
    </row>
    <row r="915" spans="1:9" x14ac:dyDescent="0.2">
      <c r="A915" s="2"/>
      <c r="B915" s="197"/>
      <c r="C915" s="197"/>
      <c r="D915" s="197"/>
      <c r="E915" s="195"/>
      <c r="I915" s="2"/>
    </row>
    <row r="916" spans="1:9" x14ac:dyDescent="0.2">
      <c r="A916" s="2"/>
      <c r="B916"/>
      <c r="C916"/>
      <c r="D916"/>
      <c r="E916" s="195"/>
      <c r="G916" s="2"/>
      <c r="I916" s="2"/>
    </row>
    <row r="917" spans="1:9" x14ac:dyDescent="0.2">
      <c r="A917" s="2"/>
      <c r="B917"/>
      <c r="C917"/>
      <c r="D917"/>
      <c r="E917" s="195"/>
      <c r="I917" s="2"/>
    </row>
    <row r="918" spans="1:9" x14ac:dyDescent="0.2">
      <c r="A918" s="2"/>
      <c r="B918"/>
      <c r="C918"/>
      <c r="D918"/>
      <c r="E918" s="195"/>
      <c r="I918" s="2"/>
    </row>
    <row r="919" spans="1:9" x14ac:dyDescent="0.2">
      <c r="A919" s="2"/>
      <c r="B919"/>
      <c r="C919"/>
      <c r="D919"/>
      <c r="E919" s="195"/>
      <c r="I919" s="2"/>
    </row>
    <row r="920" spans="1:9" x14ac:dyDescent="0.2">
      <c r="A920" s="2"/>
      <c r="B920"/>
      <c r="C920"/>
      <c r="D920"/>
      <c r="E920" s="195"/>
      <c r="I920" s="2"/>
    </row>
    <row r="921" spans="1:9" x14ac:dyDescent="0.2">
      <c r="A921" s="2"/>
      <c r="B921"/>
      <c r="C921"/>
      <c r="D921"/>
      <c r="E921" s="195"/>
      <c r="I921" s="2"/>
    </row>
    <row r="922" spans="1:9" x14ac:dyDescent="0.2">
      <c r="A922" s="2"/>
      <c r="B922"/>
      <c r="C922"/>
      <c r="D922"/>
      <c r="E922" s="195"/>
      <c r="I922" s="2"/>
    </row>
    <row r="923" spans="1:9" x14ac:dyDescent="0.2">
      <c r="A923" s="2"/>
      <c r="B923"/>
      <c r="C923"/>
      <c r="D923"/>
      <c r="E923" s="195"/>
      <c r="I923" s="2"/>
    </row>
    <row r="924" spans="1:9" x14ac:dyDescent="0.2">
      <c r="A924" s="2"/>
      <c r="B924"/>
      <c r="C924"/>
      <c r="D924"/>
      <c r="E924" s="195"/>
      <c r="G924" s="2"/>
      <c r="I924" s="2"/>
    </row>
    <row r="925" spans="1:9" x14ac:dyDescent="0.2">
      <c r="A925" s="2"/>
      <c r="B925"/>
      <c r="C925"/>
      <c r="D925"/>
      <c r="E925" s="195"/>
      <c r="I925" s="2"/>
    </row>
    <row r="926" spans="1:9" x14ac:dyDescent="0.2">
      <c r="A926" s="2"/>
      <c r="B926"/>
      <c r="C926"/>
      <c r="D926"/>
      <c r="E926" s="195"/>
      <c r="I926" s="2"/>
    </row>
    <row r="927" spans="1:9" x14ac:dyDescent="0.2">
      <c r="A927" s="2"/>
      <c r="B927"/>
      <c r="C927"/>
      <c r="D927"/>
      <c r="E927" s="195"/>
      <c r="I927" s="2"/>
    </row>
    <row r="928" spans="1:9" x14ac:dyDescent="0.2">
      <c r="A928" s="2"/>
      <c r="B928"/>
      <c r="C928"/>
      <c r="D928"/>
      <c r="E928" s="195"/>
      <c r="I928" s="2"/>
    </row>
    <row r="929" spans="1:9" x14ac:dyDescent="0.2">
      <c r="A929" s="2"/>
      <c r="B929"/>
      <c r="C929"/>
      <c r="D929"/>
      <c r="E929" s="195"/>
      <c r="I929" s="2"/>
    </row>
    <row r="930" spans="1:9" x14ac:dyDescent="0.2">
      <c r="A930" s="2"/>
      <c r="B930"/>
      <c r="C930"/>
      <c r="D930"/>
      <c r="E930" s="195"/>
      <c r="I930" s="2"/>
    </row>
    <row r="931" spans="1:9" x14ac:dyDescent="0.2">
      <c r="A931" s="2"/>
      <c r="B931"/>
      <c r="C931"/>
      <c r="D931"/>
      <c r="E931" s="195"/>
      <c r="I931" s="2"/>
    </row>
    <row r="932" spans="1:9" x14ac:dyDescent="0.2">
      <c r="A932" s="2"/>
      <c r="B932"/>
      <c r="C932"/>
      <c r="D932"/>
      <c r="E932" s="195"/>
      <c r="I932" s="2"/>
    </row>
    <row r="933" spans="1:9" x14ac:dyDescent="0.2">
      <c r="A933" s="2"/>
      <c r="B933"/>
      <c r="C933"/>
      <c r="D933"/>
      <c r="E933" s="195"/>
      <c r="I933" s="2"/>
    </row>
    <row r="934" spans="1:9" x14ac:dyDescent="0.2">
      <c r="A934" s="2"/>
      <c r="B934"/>
      <c r="C934"/>
      <c r="D934"/>
      <c r="E934" s="195"/>
      <c r="I934" s="2"/>
    </row>
    <row r="935" spans="1:9" x14ac:dyDescent="0.2">
      <c r="A935" s="2"/>
      <c r="B935"/>
      <c r="C935"/>
      <c r="D935"/>
      <c r="E935" s="195"/>
      <c r="I935" s="2"/>
    </row>
    <row r="936" spans="1:9" x14ac:dyDescent="0.2">
      <c r="A936" s="2"/>
      <c r="B936"/>
      <c r="C936"/>
      <c r="D936"/>
      <c r="E936" s="195"/>
      <c r="I936" s="2"/>
    </row>
    <row r="937" spans="1:9" x14ac:dyDescent="0.2">
      <c r="A937" s="2"/>
      <c r="B937"/>
      <c r="C937"/>
      <c r="D937"/>
      <c r="E937" s="195"/>
      <c r="I937" s="2"/>
    </row>
    <row r="938" spans="1:9" x14ac:dyDescent="0.2">
      <c r="A938" s="2"/>
      <c r="B938"/>
      <c r="C938"/>
      <c r="D938"/>
      <c r="E938" s="195"/>
      <c r="I938" s="2"/>
    </row>
    <row r="939" spans="1:9" x14ac:dyDescent="0.2">
      <c r="A939" s="2"/>
      <c r="B939"/>
      <c r="C939"/>
      <c r="D939"/>
      <c r="E939" s="195"/>
      <c r="I939" s="2"/>
    </row>
    <row r="940" spans="1:9" x14ac:dyDescent="0.2">
      <c r="A940" s="2"/>
      <c r="B940" s="197"/>
      <c r="C940" s="197"/>
      <c r="D940" s="197"/>
      <c r="E940" s="195"/>
      <c r="I940" s="2"/>
    </row>
    <row r="941" spans="1:9" x14ac:dyDescent="0.2">
      <c r="A941" s="2"/>
      <c r="B941" s="197"/>
      <c r="C941" s="197"/>
      <c r="D941" s="197"/>
      <c r="E941" s="195"/>
      <c r="I941" s="2"/>
    </row>
    <row r="942" spans="1:9" x14ac:dyDescent="0.2">
      <c r="A942" s="2"/>
      <c r="B942" s="197"/>
      <c r="C942" s="197"/>
      <c r="D942" s="197"/>
      <c r="E942" s="195"/>
      <c r="I942" s="2"/>
    </row>
    <row r="943" spans="1:9" x14ac:dyDescent="0.2">
      <c r="A943" s="2"/>
      <c r="B943" s="197"/>
      <c r="C943" s="197"/>
      <c r="D943" s="197"/>
      <c r="E943" s="195"/>
      <c r="I943" s="2"/>
    </row>
    <row r="944" spans="1:9" x14ac:dyDescent="0.2">
      <c r="A944" s="2"/>
      <c r="B944" s="197"/>
      <c r="C944" s="197"/>
      <c r="D944" s="197"/>
      <c r="E944" s="195"/>
      <c r="I944" s="2"/>
    </row>
    <row r="945" spans="1:9" x14ac:dyDescent="0.2">
      <c r="A945" s="2"/>
      <c r="B945" s="2"/>
      <c r="C945" s="2"/>
      <c r="D945" s="2"/>
      <c r="E945" s="195"/>
      <c r="I945" s="2"/>
    </row>
    <row r="946" spans="1:9" x14ac:dyDescent="0.2">
      <c r="A946" s="2"/>
      <c r="B946" s="197"/>
      <c r="C946" s="197"/>
      <c r="D946" s="197"/>
      <c r="E946" s="195"/>
      <c r="I946" s="2"/>
    </row>
    <row r="947" spans="1:9" x14ac:dyDescent="0.2">
      <c r="A947" s="2"/>
      <c r="B947" s="197"/>
      <c r="C947" s="197"/>
      <c r="D947" s="197"/>
      <c r="E947" s="195"/>
      <c r="I947" s="2"/>
    </row>
    <row r="948" spans="1:9" x14ac:dyDescent="0.2">
      <c r="A948" s="2"/>
      <c r="B948" s="197"/>
      <c r="C948" s="197"/>
      <c r="D948" s="197"/>
      <c r="E948" s="195"/>
      <c r="I948" s="2"/>
    </row>
    <row r="949" spans="1:9" x14ac:dyDescent="0.2">
      <c r="A949" s="2"/>
      <c r="B949" s="197"/>
      <c r="C949" s="197"/>
      <c r="D949" s="197"/>
      <c r="E949" s="195"/>
      <c r="I949" s="2"/>
    </row>
    <row r="950" spans="1:9" x14ac:dyDescent="0.2">
      <c r="A950" s="2"/>
      <c r="B950" s="197"/>
      <c r="C950" s="197"/>
      <c r="D950" s="197"/>
      <c r="E950" s="195"/>
      <c r="I950" s="2"/>
    </row>
    <row r="951" spans="1:9" x14ac:dyDescent="0.2">
      <c r="A951" s="2"/>
      <c r="B951" s="197"/>
      <c r="C951" s="197"/>
      <c r="D951" s="197"/>
      <c r="E951" s="195"/>
      <c r="G951" s="2"/>
      <c r="I951" s="2"/>
    </row>
    <row r="952" spans="1:9" x14ac:dyDescent="0.2">
      <c r="A952" s="2"/>
      <c r="B952" s="197"/>
      <c r="C952" s="197"/>
      <c r="D952" s="197"/>
      <c r="E952" s="195"/>
      <c r="I952" s="2"/>
    </row>
    <row r="953" spans="1:9" x14ac:dyDescent="0.2">
      <c r="A953" s="2"/>
      <c r="B953" s="197"/>
      <c r="C953" s="197"/>
      <c r="D953" s="197"/>
      <c r="E953" s="195"/>
      <c r="I953" s="2"/>
    </row>
    <row r="954" spans="1:9" x14ac:dyDescent="0.2">
      <c r="A954" s="2"/>
      <c r="B954" s="197"/>
      <c r="C954" s="197"/>
      <c r="D954" s="197"/>
      <c r="E954" s="195"/>
      <c r="I954" s="2"/>
    </row>
    <row r="955" spans="1:9" x14ac:dyDescent="0.2">
      <c r="A955" s="2"/>
      <c r="B955" s="197"/>
      <c r="C955" s="197"/>
      <c r="D955" s="197"/>
      <c r="E955" s="195"/>
      <c r="I955" s="2"/>
    </row>
    <row r="956" spans="1:9" x14ac:dyDescent="0.2">
      <c r="A956" s="2"/>
      <c r="B956" s="197"/>
      <c r="C956" s="197"/>
      <c r="D956" s="197"/>
      <c r="E956" s="195"/>
      <c r="I956" s="2"/>
    </row>
    <row r="957" spans="1:9" x14ac:dyDescent="0.2">
      <c r="A957" s="2"/>
      <c r="B957" s="193"/>
      <c r="C957" s="193"/>
      <c r="D957" s="193"/>
      <c r="E957" s="195"/>
      <c r="I957" s="2"/>
    </row>
    <row r="958" spans="1:9" x14ac:dyDescent="0.2">
      <c r="A958" s="2"/>
      <c r="B958" s="193"/>
      <c r="C958" s="193"/>
      <c r="D958" s="193"/>
      <c r="E958" s="195"/>
      <c r="I958" s="2"/>
    </row>
    <row r="959" spans="1:9" x14ac:dyDescent="0.2">
      <c r="A959" s="2"/>
      <c r="B959" s="193"/>
      <c r="C959" s="193"/>
      <c r="D959" s="193"/>
      <c r="E959" s="195"/>
      <c r="I959" s="2"/>
    </row>
    <row r="960" spans="1:9" x14ac:dyDescent="0.2">
      <c r="A960" s="2"/>
      <c r="B960" s="193"/>
      <c r="C960" s="193"/>
      <c r="D960" s="193"/>
      <c r="E960" s="195"/>
      <c r="I960" s="2"/>
    </row>
    <row r="961" spans="1:9" x14ac:dyDescent="0.2">
      <c r="A961" s="2"/>
      <c r="B961" s="193"/>
      <c r="C961" s="193"/>
      <c r="D961" s="193"/>
      <c r="E961" s="195"/>
      <c r="I961" s="2"/>
    </row>
    <row r="962" spans="1:9" x14ac:dyDescent="0.2">
      <c r="A962" s="2"/>
      <c r="B962" s="193"/>
      <c r="C962" s="193"/>
      <c r="D962" s="193"/>
      <c r="E962" s="195"/>
      <c r="I962" s="2"/>
    </row>
    <row r="963" spans="1:9" x14ac:dyDescent="0.2">
      <c r="A963" s="2"/>
      <c r="B963" s="193"/>
      <c r="C963" s="193"/>
      <c r="D963" s="193"/>
      <c r="E963" s="195"/>
      <c r="I963" s="2"/>
    </row>
    <row r="964" spans="1:9" x14ac:dyDescent="0.2">
      <c r="A964" s="2"/>
      <c r="B964" s="193"/>
      <c r="C964" s="193"/>
      <c r="D964" s="193"/>
      <c r="E964" s="195"/>
      <c r="I964" s="2"/>
    </row>
    <row r="965" spans="1:9" x14ac:dyDescent="0.2">
      <c r="A965" s="2"/>
      <c r="B965" s="193"/>
      <c r="C965" s="193"/>
      <c r="D965" s="193"/>
      <c r="E965" s="195"/>
      <c r="I965" s="2"/>
    </row>
    <row r="966" spans="1:9" x14ac:dyDescent="0.2">
      <c r="A966" s="2"/>
      <c r="B966" s="2"/>
      <c r="C966" s="2"/>
      <c r="D966" s="193"/>
      <c r="E966" s="195"/>
      <c r="I966" s="2"/>
    </row>
    <row r="967" spans="1:9" x14ac:dyDescent="0.2">
      <c r="A967" s="2"/>
      <c r="B967" s="193"/>
      <c r="C967" s="193"/>
      <c r="D967" s="193"/>
      <c r="E967" s="195"/>
      <c r="I967" s="2"/>
    </row>
    <row r="968" spans="1:9" x14ac:dyDescent="0.2">
      <c r="A968" s="2"/>
      <c r="B968" s="193"/>
      <c r="C968" s="193"/>
      <c r="D968" s="193"/>
      <c r="E968" s="195"/>
      <c r="I968" s="2"/>
    </row>
    <row r="969" spans="1:9" x14ac:dyDescent="0.2">
      <c r="A969" s="2"/>
      <c r="B969" s="193"/>
      <c r="C969" s="193"/>
      <c r="D969" s="193"/>
      <c r="E969" s="195"/>
      <c r="I969" s="2"/>
    </row>
    <row r="970" spans="1:9" x14ac:dyDescent="0.2">
      <c r="A970" s="2"/>
      <c r="B970" s="193"/>
      <c r="C970" s="193"/>
      <c r="D970" s="193"/>
      <c r="E970" s="195"/>
      <c r="I970" s="2"/>
    </row>
    <row r="971" spans="1:9" x14ac:dyDescent="0.2">
      <c r="A971" s="2"/>
      <c r="B971" s="193"/>
      <c r="C971" s="193"/>
      <c r="D971" s="193"/>
      <c r="E971" s="195"/>
      <c r="I971" s="2"/>
    </row>
    <row r="972" spans="1:9" x14ac:dyDescent="0.2">
      <c r="A972" s="2"/>
      <c r="B972" s="193"/>
      <c r="C972" s="193"/>
      <c r="D972" s="193"/>
      <c r="E972" s="195"/>
      <c r="I972" s="2"/>
    </row>
    <row r="973" spans="1:9" x14ac:dyDescent="0.2">
      <c r="A973" s="2"/>
      <c r="B973" s="193"/>
      <c r="C973" s="193"/>
      <c r="D973" s="193"/>
      <c r="E973" s="195"/>
      <c r="I973" s="2"/>
    </row>
    <row r="974" spans="1:9" x14ac:dyDescent="0.2">
      <c r="A974" s="2"/>
      <c r="B974" s="193"/>
      <c r="C974" s="193"/>
      <c r="D974" s="193"/>
      <c r="E974" s="195"/>
      <c r="I974" s="2"/>
    </row>
    <row r="975" spans="1:9" x14ac:dyDescent="0.2">
      <c r="A975" s="2"/>
      <c r="B975" s="193"/>
      <c r="C975" s="193"/>
      <c r="D975" s="193"/>
      <c r="E975" s="195"/>
      <c r="I975" s="2"/>
    </row>
    <row r="976" spans="1:9" x14ac:dyDescent="0.2">
      <c r="A976" s="2"/>
      <c r="B976" s="193"/>
      <c r="C976" s="193"/>
      <c r="D976" s="193"/>
      <c r="E976" s="195"/>
      <c r="I976" s="2"/>
    </row>
    <row r="977" spans="1:9" x14ac:dyDescent="0.2">
      <c r="A977" s="2"/>
      <c r="B977" s="193"/>
      <c r="C977" s="193"/>
      <c r="D977" s="193"/>
      <c r="E977" s="195"/>
      <c r="I977" s="2"/>
    </row>
    <row r="978" spans="1:9" x14ac:dyDescent="0.2">
      <c r="A978" s="2"/>
      <c r="B978" s="193"/>
      <c r="C978" s="193"/>
      <c r="D978" s="193"/>
      <c r="E978" s="195"/>
      <c r="I978" s="2"/>
    </row>
    <row r="979" spans="1:9" x14ac:dyDescent="0.2">
      <c r="A979" s="2"/>
      <c r="B979" s="193"/>
      <c r="C979" s="193"/>
      <c r="D979" s="193"/>
      <c r="E979" s="195"/>
      <c r="I979" s="2"/>
    </row>
    <row r="980" spans="1:9" x14ac:dyDescent="0.2">
      <c r="A980" s="2"/>
      <c r="B980" s="193"/>
      <c r="C980" s="193"/>
      <c r="D980" s="193"/>
      <c r="E980" s="195"/>
      <c r="I980" s="2"/>
    </row>
    <row r="981" spans="1:9" x14ac:dyDescent="0.2">
      <c r="A981" s="2"/>
      <c r="B981" s="193"/>
      <c r="C981" s="193"/>
      <c r="D981" s="193"/>
      <c r="E981" s="195"/>
      <c r="I981" s="2"/>
    </row>
    <row r="982" spans="1:9" x14ac:dyDescent="0.2">
      <c r="A982" s="2"/>
      <c r="B982" s="193"/>
      <c r="C982" s="193"/>
      <c r="D982" s="193"/>
      <c r="E982" s="195"/>
      <c r="I982" s="2"/>
    </row>
    <row r="983" spans="1:9" x14ac:dyDescent="0.2">
      <c r="A983" s="2"/>
      <c r="B983" s="193"/>
      <c r="C983" s="193"/>
      <c r="D983" s="193"/>
      <c r="E983" s="195"/>
      <c r="I983" s="2"/>
    </row>
    <row r="984" spans="1:9" x14ac:dyDescent="0.2">
      <c r="A984" s="2"/>
      <c r="B984" s="193"/>
      <c r="C984" s="193"/>
      <c r="D984" s="193"/>
      <c r="E984" s="195"/>
      <c r="I984" s="2"/>
    </row>
    <row r="985" spans="1:9" x14ac:dyDescent="0.2">
      <c r="A985" s="2"/>
      <c r="B985" s="193"/>
      <c r="C985" s="193"/>
      <c r="D985" s="193"/>
      <c r="E985" s="195"/>
      <c r="I985" s="2"/>
    </row>
    <row r="986" spans="1:9" x14ac:dyDescent="0.2">
      <c r="A986" s="2"/>
      <c r="B986" s="193"/>
      <c r="C986" s="193"/>
      <c r="D986" s="193"/>
      <c r="E986" s="195"/>
      <c r="I986" s="2"/>
    </row>
    <row r="987" spans="1:9" x14ac:dyDescent="0.2">
      <c r="A987" s="2"/>
      <c r="B987" s="193"/>
      <c r="C987" s="193"/>
      <c r="D987" s="193"/>
      <c r="E987" s="195"/>
      <c r="I987" s="2"/>
    </row>
    <row r="988" spans="1:9" x14ac:dyDescent="0.2">
      <c r="A988" s="2"/>
      <c r="B988" s="193"/>
      <c r="C988" s="193"/>
      <c r="D988" s="193"/>
      <c r="E988" s="195"/>
      <c r="I988" s="2"/>
    </row>
    <row r="989" spans="1:9" x14ac:dyDescent="0.2">
      <c r="A989" s="2"/>
      <c r="B989" s="193"/>
      <c r="C989" s="193"/>
      <c r="D989" s="193"/>
      <c r="E989" s="195"/>
      <c r="I989" s="2"/>
    </row>
    <row r="990" spans="1:9" x14ac:dyDescent="0.2">
      <c r="A990" s="2"/>
      <c r="B990" s="193"/>
      <c r="C990" s="193"/>
      <c r="D990" s="193"/>
      <c r="E990" s="195"/>
      <c r="I990" s="2"/>
    </row>
    <row r="991" spans="1:9" x14ac:dyDescent="0.2">
      <c r="A991" s="2"/>
      <c r="B991" s="193"/>
      <c r="C991" s="193"/>
      <c r="D991" s="193"/>
      <c r="E991" s="195"/>
      <c r="I991" s="2"/>
    </row>
    <row r="992" spans="1:9" x14ac:dyDescent="0.2">
      <c r="A992" s="2"/>
      <c r="B992" s="193"/>
      <c r="C992" s="193"/>
      <c r="D992" s="193"/>
      <c r="E992" s="195"/>
      <c r="I992" s="2"/>
    </row>
    <row r="993" spans="1:9" x14ac:dyDescent="0.2">
      <c r="A993" s="2"/>
      <c r="B993" s="193"/>
      <c r="C993" s="193"/>
      <c r="D993" s="193"/>
      <c r="E993" s="195"/>
      <c r="I993" s="2"/>
    </row>
    <row r="994" spans="1:9" x14ac:dyDescent="0.2">
      <c r="A994" s="2"/>
      <c r="B994" s="193"/>
      <c r="C994" s="193"/>
      <c r="D994" s="193"/>
      <c r="E994" s="195"/>
      <c r="I994" s="2"/>
    </row>
    <row r="995" spans="1:9" x14ac:dyDescent="0.2">
      <c r="A995" s="2"/>
      <c r="B995" s="193"/>
      <c r="C995" s="193"/>
      <c r="D995" s="193"/>
      <c r="E995" s="195"/>
      <c r="I995" s="2"/>
    </row>
    <row r="996" spans="1:9" x14ac:dyDescent="0.2">
      <c r="A996" s="2"/>
      <c r="B996" s="193"/>
      <c r="C996" s="193"/>
      <c r="D996" s="193"/>
      <c r="E996" s="195"/>
      <c r="I996" s="2"/>
    </row>
    <row r="997" spans="1:9" x14ac:dyDescent="0.2">
      <c r="A997" s="2"/>
      <c r="B997" s="193"/>
      <c r="C997" s="193"/>
      <c r="D997" s="193"/>
      <c r="E997" s="195"/>
      <c r="I997" s="2"/>
    </row>
    <row r="998" spans="1:9" x14ac:dyDescent="0.2">
      <c r="A998" s="2"/>
      <c r="B998" s="193"/>
      <c r="C998" s="193"/>
      <c r="D998" s="193"/>
      <c r="E998" s="195"/>
      <c r="I998" s="2"/>
    </row>
    <row r="999" spans="1:9" x14ac:dyDescent="0.2">
      <c r="A999" s="2"/>
      <c r="B999" s="193"/>
      <c r="C999" s="193"/>
      <c r="D999" s="193"/>
      <c r="E999" s="195"/>
      <c r="I999" s="2"/>
    </row>
    <row r="1000" spans="1:9" x14ac:dyDescent="0.2">
      <c r="A1000" s="2"/>
      <c r="B1000" s="193"/>
      <c r="C1000" s="193"/>
      <c r="D1000" s="193"/>
      <c r="E1000" s="195"/>
      <c r="I1000" s="2"/>
    </row>
    <row r="1001" spans="1:9" x14ac:dyDescent="0.2">
      <c r="A1001" s="2"/>
      <c r="B1001" s="193"/>
      <c r="C1001" s="193"/>
      <c r="D1001" s="193"/>
      <c r="E1001" s="195"/>
      <c r="I1001" s="2"/>
    </row>
    <row r="1002" spans="1:9" x14ac:dyDescent="0.2">
      <c r="A1002" s="2"/>
      <c r="B1002" s="193"/>
      <c r="C1002" s="193"/>
      <c r="D1002" s="193"/>
      <c r="E1002" s="195"/>
      <c r="I1002" s="2"/>
    </row>
    <row r="1003" spans="1:9" x14ac:dyDescent="0.2">
      <c r="A1003" s="2"/>
      <c r="B1003" s="193"/>
      <c r="C1003" s="193"/>
      <c r="D1003" s="193"/>
      <c r="E1003" s="195"/>
      <c r="I1003" s="2"/>
    </row>
    <row r="1004" spans="1:9" x14ac:dyDescent="0.2">
      <c r="A1004" s="2"/>
      <c r="B1004" s="193"/>
      <c r="C1004" s="193"/>
      <c r="D1004" s="193"/>
      <c r="E1004" s="195"/>
      <c r="I1004" s="2"/>
    </row>
    <row r="1005" spans="1:9" x14ac:dyDescent="0.2">
      <c r="A1005" s="2"/>
      <c r="B1005" s="193"/>
      <c r="C1005" s="193"/>
      <c r="D1005" s="193"/>
      <c r="E1005" s="195"/>
      <c r="I1005" s="2"/>
    </row>
    <row r="1006" spans="1:9" x14ac:dyDescent="0.2">
      <c r="A1006" s="2"/>
      <c r="B1006" s="193"/>
      <c r="C1006" s="193"/>
      <c r="D1006" s="193"/>
      <c r="E1006" s="195"/>
      <c r="I1006" s="2"/>
    </row>
    <row r="1007" spans="1:9" x14ac:dyDescent="0.2">
      <c r="A1007" s="2"/>
      <c r="B1007" s="193"/>
      <c r="C1007" s="193"/>
      <c r="D1007" s="193"/>
      <c r="E1007" s="195"/>
      <c r="I1007" s="2"/>
    </row>
    <row r="1008" spans="1:9" x14ac:dyDescent="0.2">
      <c r="A1008" s="2"/>
      <c r="B1008" s="193"/>
      <c r="C1008" s="193"/>
      <c r="D1008" s="193"/>
      <c r="E1008" s="195"/>
      <c r="I1008" s="2"/>
    </row>
    <row r="1009" spans="1:9" x14ac:dyDescent="0.2">
      <c r="A1009" s="2"/>
      <c r="B1009" s="193"/>
      <c r="C1009" s="193"/>
      <c r="D1009" s="193"/>
      <c r="E1009" s="195"/>
      <c r="I1009" s="2"/>
    </row>
    <row r="1010" spans="1:9" x14ac:dyDescent="0.2">
      <c r="A1010" s="2"/>
      <c r="B1010" s="193"/>
      <c r="C1010" s="193"/>
      <c r="D1010" s="193"/>
      <c r="E1010" s="195"/>
      <c r="I1010" s="2"/>
    </row>
    <row r="1011" spans="1:9" x14ac:dyDescent="0.2">
      <c r="A1011" s="2"/>
      <c r="B1011" s="193"/>
      <c r="C1011" s="193"/>
      <c r="D1011" s="193"/>
      <c r="E1011" s="195"/>
      <c r="I1011" s="2"/>
    </row>
    <row r="1012" spans="1:9" x14ac:dyDescent="0.2">
      <c r="A1012" s="2"/>
      <c r="B1012" s="193"/>
      <c r="C1012" s="193"/>
      <c r="D1012" s="193"/>
      <c r="E1012" s="195"/>
      <c r="I1012" s="2"/>
    </row>
    <row r="1013" spans="1:9" x14ac:dyDescent="0.2">
      <c r="A1013" s="2"/>
      <c r="B1013" s="193"/>
      <c r="C1013" s="193"/>
      <c r="D1013" s="193"/>
      <c r="E1013" s="195"/>
      <c r="I1013" s="2"/>
    </row>
    <row r="1014" spans="1:9" x14ac:dyDescent="0.2">
      <c r="A1014" s="2"/>
      <c r="B1014" s="193"/>
      <c r="C1014" s="193"/>
      <c r="D1014" s="193"/>
      <c r="E1014" s="195"/>
      <c r="I1014" s="2"/>
    </row>
    <row r="1015" spans="1:9" x14ac:dyDescent="0.2">
      <c r="A1015" s="2"/>
      <c r="B1015" s="193"/>
      <c r="C1015" s="193"/>
      <c r="D1015" s="193"/>
      <c r="E1015" s="195"/>
      <c r="I1015" s="2"/>
    </row>
    <row r="1016" spans="1:9" x14ac:dyDescent="0.2">
      <c r="A1016" s="2"/>
      <c r="B1016" s="193"/>
      <c r="C1016" s="193"/>
      <c r="D1016" s="193"/>
      <c r="E1016" s="195"/>
      <c r="I1016" s="2"/>
    </row>
    <row r="1017" spans="1:9" x14ac:dyDescent="0.2">
      <c r="A1017" s="2"/>
      <c r="B1017" s="193"/>
      <c r="C1017" s="193"/>
      <c r="D1017" s="193"/>
      <c r="E1017" s="195"/>
      <c r="I1017" s="2"/>
    </row>
    <row r="1018" spans="1:9" x14ac:dyDescent="0.2">
      <c r="A1018" s="2"/>
      <c r="B1018" s="193"/>
      <c r="C1018" s="193"/>
      <c r="D1018" s="193"/>
      <c r="E1018" s="195"/>
      <c r="I1018" s="2"/>
    </row>
    <row r="1019" spans="1:9" x14ac:dyDescent="0.2">
      <c r="A1019" s="2"/>
      <c r="B1019" s="193"/>
      <c r="C1019" s="193"/>
      <c r="D1019" s="193"/>
      <c r="E1019" s="195"/>
      <c r="G1019" s="2"/>
      <c r="I1019" s="2"/>
    </row>
    <row r="1020" spans="1:9" x14ac:dyDescent="0.2">
      <c r="A1020" s="2"/>
      <c r="B1020" s="193"/>
      <c r="C1020" s="193"/>
      <c r="D1020" s="193"/>
      <c r="E1020" s="195"/>
      <c r="I1020" s="2"/>
    </row>
    <row r="1021" spans="1:9" x14ac:dyDescent="0.2">
      <c r="A1021" s="2"/>
      <c r="B1021" s="193"/>
      <c r="C1021" s="193"/>
      <c r="D1021" s="193"/>
      <c r="E1021" s="195"/>
      <c r="I1021" s="2"/>
    </row>
    <row r="1022" spans="1:9" x14ac:dyDescent="0.2">
      <c r="A1022" s="2"/>
      <c r="B1022" s="193"/>
      <c r="C1022" s="193"/>
      <c r="D1022" s="193"/>
      <c r="E1022" s="195"/>
      <c r="I1022" s="2"/>
    </row>
    <row r="1023" spans="1:9" x14ac:dyDescent="0.2">
      <c r="A1023" s="2"/>
      <c r="B1023" s="193"/>
      <c r="C1023" s="193"/>
      <c r="D1023" s="193"/>
      <c r="E1023" s="195"/>
      <c r="I1023" s="2"/>
    </row>
    <row r="1024" spans="1:9" x14ac:dyDescent="0.2">
      <c r="A1024" s="2"/>
      <c r="B1024" s="193"/>
      <c r="C1024" s="193"/>
      <c r="D1024" s="193"/>
      <c r="E1024" s="195"/>
      <c r="I1024" s="2"/>
    </row>
    <row r="1025" spans="1:9" x14ac:dyDescent="0.2">
      <c r="A1025" s="2"/>
      <c r="B1025" s="193"/>
      <c r="C1025" s="193"/>
      <c r="D1025" s="193"/>
      <c r="E1025" s="195"/>
      <c r="I1025" s="2"/>
    </row>
    <row r="1026" spans="1:9" x14ac:dyDescent="0.2">
      <c r="A1026" s="2"/>
      <c r="B1026" s="193"/>
      <c r="C1026" s="193"/>
      <c r="D1026" s="193"/>
      <c r="E1026" s="195"/>
      <c r="I1026" s="2"/>
    </row>
    <row r="1027" spans="1:9" x14ac:dyDescent="0.2">
      <c r="A1027" s="2"/>
      <c r="B1027" s="193"/>
      <c r="C1027" s="193"/>
      <c r="D1027" s="193"/>
      <c r="E1027" s="195"/>
      <c r="I1027" s="2"/>
    </row>
    <row r="1028" spans="1:9" x14ac:dyDescent="0.2">
      <c r="A1028" s="2"/>
      <c r="B1028" s="193"/>
      <c r="C1028" s="193"/>
      <c r="D1028" s="193"/>
      <c r="E1028" s="195"/>
      <c r="I1028" s="2"/>
    </row>
    <row r="1029" spans="1:9" x14ac:dyDescent="0.2">
      <c r="A1029" s="2"/>
      <c r="B1029" s="193"/>
      <c r="C1029" s="193"/>
      <c r="D1029" s="193"/>
      <c r="E1029" s="195"/>
      <c r="I1029" s="2"/>
    </row>
    <row r="1030" spans="1:9" x14ac:dyDescent="0.2">
      <c r="A1030" s="2"/>
      <c r="B1030" s="193"/>
      <c r="C1030" s="193"/>
      <c r="D1030" s="193"/>
      <c r="E1030" s="195"/>
      <c r="I1030" s="2"/>
    </row>
    <row r="1031" spans="1:9" x14ac:dyDescent="0.2">
      <c r="A1031" s="2"/>
      <c r="B1031" s="193"/>
      <c r="C1031" s="193"/>
      <c r="D1031" s="193"/>
      <c r="E1031" s="195"/>
      <c r="G1031" s="2"/>
      <c r="I1031" s="2"/>
    </row>
    <row r="1032" spans="1:9" x14ac:dyDescent="0.2">
      <c r="A1032" s="2"/>
      <c r="B1032" s="193"/>
      <c r="C1032" s="193"/>
      <c r="D1032" s="193"/>
      <c r="E1032" s="195"/>
      <c r="I1032" s="2"/>
    </row>
    <row r="1033" spans="1:9" x14ac:dyDescent="0.2">
      <c r="A1033" s="2"/>
      <c r="B1033" s="193"/>
      <c r="C1033" s="193"/>
      <c r="D1033" s="193"/>
      <c r="E1033" s="195"/>
      <c r="I1033" s="2"/>
    </row>
    <row r="1034" spans="1:9" x14ac:dyDescent="0.2">
      <c r="A1034" s="2"/>
      <c r="B1034" s="193"/>
      <c r="C1034" s="193"/>
      <c r="D1034" s="193"/>
      <c r="E1034" s="195"/>
      <c r="I1034" s="2"/>
    </row>
    <row r="1035" spans="1:9" x14ac:dyDescent="0.2">
      <c r="A1035" s="2"/>
      <c r="B1035" s="193"/>
      <c r="C1035" s="193"/>
      <c r="D1035" s="193"/>
      <c r="E1035" s="195"/>
      <c r="I1035" s="2"/>
    </row>
    <row r="1036" spans="1:9" x14ac:dyDescent="0.2">
      <c r="A1036" s="2"/>
      <c r="B1036" s="193"/>
      <c r="C1036" s="193"/>
      <c r="D1036" s="193"/>
      <c r="E1036" s="195"/>
      <c r="I1036" s="2"/>
    </row>
    <row r="1037" spans="1:9" x14ac:dyDescent="0.2">
      <c r="A1037" s="2"/>
      <c r="B1037" s="193"/>
      <c r="C1037" s="193"/>
      <c r="D1037" s="193"/>
      <c r="E1037" s="195"/>
      <c r="I1037" s="2"/>
    </row>
    <row r="1038" spans="1:9" x14ac:dyDescent="0.2">
      <c r="A1038" s="2"/>
      <c r="B1038" s="193"/>
      <c r="C1038" s="193"/>
      <c r="D1038" s="193"/>
      <c r="E1038" s="195"/>
      <c r="I1038" s="2"/>
    </row>
    <row r="1039" spans="1:9" x14ac:dyDescent="0.2">
      <c r="A1039" s="2"/>
      <c r="B1039" s="193"/>
      <c r="C1039" s="193"/>
      <c r="D1039" s="193"/>
      <c r="E1039" s="195"/>
      <c r="I1039" s="2"/>
    </row>
    <row r="1040" spans="1:9" x14ac:dyDescent="0.2">
      <c r="A1040" s="2"/>
      <c r="B1040" s="193"/>
      <c r="C1040" s="193"/>
      <c r="D1040" s="193"/>
      <c r="E1040" s="195"/>
      <c r="I1040" s="2"/>
    </row>
    <row r="1041" spans="1:9" x14ac:dyDescent="0.2">
      <c r="A1041" s="2"/>
      <c r="B1041" s="193"/>
      <c r="C1041" s="193"/>
      <c r="D1041" s="193"/>
      <c r="E1041" s="195"/>
      <c r="I1041" s="2"/>
    </row>
    <row r="1042" spans="1:9" x14ac:dyDescent="0.2">
      <c r="A1042" s="2"/>
      <c r="B1042" s="193"/>
      <c r="C1042" s="193"/>
      <c r="D1042" s="193"/>
      <c r="E1042" s="195"/>
      <c r="I1042" s="2"/>
    </row>
    <row r="1043" spans="1:9" x14ac:dyDescent="0.2">
      <c r="A1043" s="2"/>
      <c r="B1043" s="193"/>
      <c r="C1043" s="193"/>
      <c r="D1043" s="193"/>
      <c r="E1043" s="195"/>
      <c r="I1043" s="2"/>
    </row>
    <row r="1044" spans="1:9" x14ac:dyDescent="0.2">
      <c r="A1044" s="2"/>
      <c r="B1044" s="193"/>
      <c r="C1044" s="193"/>
      <c r="D1044" s="193"/>
      <c r="E1044" s="195"/>
      <c r="I1044" s="2"/>
    </row>
    <row r="1045" spans="1:9" x14ac:dyDescent="0.2">
      <c r="A1045" s="2"/>
      <c r="B1045" s="193"/>
      <c r="C1045" s="193"/>
      <c r="D1045" s="193"/>
      <c r="E1045" s="195"/>
      <c r="I1045" s="2"/>
    </row>
    <row r="1046" spans="1:9" x14ac:dyDescent="0.2">
      <c r="A1046" s="2"/>
      <c r="B1046" s="193"/>
      <c r="C1046" s="193"/>
      <c r="D1046" s="193"/>
      <c r="E1046" s="195"/>
      <c r="I1046" s="2"/>
    </row>
    <row r="1047" spans="1:9" x14ac:dyDescent="0.2">
      <c r="A1047" s="2"/>
      <c r="B1047" s="193"/>
      <c r="C1047" s="193"/>
      <c r="D1047" s="193"/>
      <c r="E1047" s="195"/>
      <c r="I1047" s="2"/>
    </row>
    <row r="1048" spans="1:9" x14ac:dyDescent="0.2">
      <c r="A1048" s="2"/>
      <c r="B1048" s="193"/>
      <c r="C1048" s="193"/>
      <c r="D1048" s="193"/>
      <c r="E1048" s="195"/>
      <c r="I1048" s="2"/>
    </row>
    <row r="1049" spans="1:9" x14ac:dyDescent="0.2">
      <c r="A1049" s="2"/>
      <c r="B1049" s="193"/>
      <c r="C1049" s="193"/>
      <c r="D1049" s="193"/>
      <c r="E1049" s="195"/>
      <c r="I1049" s="2"/>
    </row>
    <row r="1050" spans="1:9" x14ac:dyDescent="0.2">
      <c r="A1050" s="2"/>
      <c r="B1050" s="193"/>
      <c r="C1050" s="193"/>
      <c r="D1050" s="193"/>
      <c r="E1050" s="195"/>
      <c r="I1050" s="2"/>
    </row>
    <row r="1051" spans="1:9" x14ac:dyDescent="0.2">
      <c r="A1051" s="2"/>
      <c r="B1051" s="193"/>
      <c r="C1051" s="193"/>
      <c r="D1051" s="193"/>
      <c r="E1051" s="195"/>
      <c r="I1051" s="2"/>
    </row>
    <row r="1052" spans="1:9" x14ac:dyDescent="0.2">
      <c r="A1052" s="2"/>
      <c r="B1052" s="193"/>
      <c r="C1052" s="193"/>
      <c r="D1052" s="193"/>
      <c r="E1052" s="195"/>
      <c r="I1052" s="2"/>
    </row>
    <row r="1053" spans="1:9" x14ac:dyDescent="0.2">
      <c r="A1053" s="2"/>
      <c r="B1053" s="2"/>
      <c r="C1053" s="2"/>
      <c r="D1053" s="176"/>
      <c r="E1053" s="195"/>
      <c r="I1053" s="2"/>
    </row>
    <row r="1054" spans="1:9" x14ac:dyDescent="0.2">
      <c r="A1054" s="2"/>
      <c r="B1054" s="193"/>
      <c r="C1054" s="193"/>
      <c r="D1054" s="193"/>
      <c r="E1054" s="195"/>
      <c r="I1054" s="2"/>
    </row>
    <row r="1055" spans="1:9" x14ac:dyDescent="0.2">
      <c r="A1055" s="2"/>
      <c r="B1055" s="193"/>
      <c r="C1055" s="193"/>
      <c r="D1055" s="193"/>
      <c r="E1055" s="195"/>
      <c r="I1055" s="2"/>
    </row>
    <row r="1056" spans="1:9" x14ac:dyDescent="0.2">
      <c r="A1056" s="2"/>
      <c r="B1056" s="193"/>
      <c r="C1056" s="193"/>
      <c r="D1056" s="193"/>
      <c r="E1056" s="195"/>
      <c r="I1056" s="2"/>
    </row>
    <row r="1057" spans="1:9" x14ac:dyDescent="0.2">
      <c r="A1057" s="2"/>
      <c r="B1057" s="193"/>
      <c r="C1057" s="193"/>
      <c r="D1057" s="193"/>
      <c r="E1057" s="195"/>
      <c r="I1057" s="2"/>
    </row>
    <row r="1058" spans="1:9" x14ac:dyDescent="0.2">
      <c r="A1058" s="2"/>
      <c r="B1058" s="193"/>
      <c r="C1058" s="193"/>
      <c r="D1058" s="193"/>
      <c r="E1058" s="195"/>
      <c r="I1058" s="2"/>
    </row>
    <row r="1059" spans="1:9" x14ac:dyDescent="0.2">
      <c r="A1059" s="2"/>
      <c r="B1059" s="193"/>
      <c r="C1059" s="193"/>
      <c r="D1059" s="193"/>
      <c r="E1059" s="195"/>
      <c r="G1059" s="2"/>
      <c r="I1059" s="2"/>
    </row>
    <row r="1060" spans="1:9" x14ac:dyDescent="0.2">
      <c r="A1060" s="2"/>
      <c r="B1060" s="193"/>
      <c r="C1060" s="193"/>
      <c r="D1060" s="193"/>
      <c r="E1060" s="195"/>
      <c r="I1060" s="2"/>
    </row>
    <row r="1061" spans="1:9" x14ac:dyDescent="0.2">
      <c r="A1061" s="2"/>
      <c r="B1061" s="193"/>
      <c r="C1061" s="193"/>
      <c r="D1061" s="193"/>
      <c r="E1061" s="195"/>
      <c r="I1061" s="2"/>
    </row>
    <row r="1062" spans="1:9" x14ac:dyDescent="0.2">
      <c r="A1062" s="2"/>
      <c r="B1062" s="193"/>
      <c r="C1062" s="193"/>
      <c r="D1062" s="193"/>
      <c r="E1062" s="195"/>
      <c r="I1062" s="2"/>
    </row>
    <row r="1063" spans="1:9" x14ac:dyDescent="0.2">
      <c r="A1063" s="2"/>
      <c r="B1063" s="193"/>
      <c r="C1063" s="193"/>
      <c r="D1063" s="193"/>
      <c r="E1063" s="195"/>
      <c r="I1063" s="2"/>
    </row>
    <row r="1064" spans="1:9" x14ac:dyDescent="0.2">
      <c r="A1064" s="2"/>
      <c r="B1064" s="193"/>
      <c r="C1064" s="193"/>
      <c r="D1064" s="193"/>
      <c r="E1064" s="195"/>
      <c r="G1064" s="2"/>
      <c r="I1064" s="2"/>
    </row>
    <row r="1065" spans="1:9" x14ac:dyDescent="0.2">
      <c r="A1065" s="2"/>
      <c r="B1065" s="193"/>
      <c r="C1065" s="193"/>
      <c r="D1065" s="193"/>
      <c r="E1065" s="195"/>
      <c r="I1065" s="2"/>
    </row>
    <row r="1066" spans="1:9" x14ac:dyDescent="0.2">
      <c r="A1066" s="2"/>
      <c r="B1066" s="193"/>
      <c r="C1066" s="193"/>
      <c r="D1066" s="193"/>
      <c r="E1066" s="195"/>
      <c r="I1066" s="2"/>
    </row>
    <row r="1067" spans="1:9" x14ac:dyDescent="0.2">
      <c r="A1067" s="2"/>
      <c r="B1067" s="193"/>
      <c r="C1067" s="193"/>
      <c r="D1067" s="193"/>
      <c r="E1067" s="195"/>
      <c r="I1067" s="2"/>
    </row>
    <row r="1068" spans="1:9" x14ac:dyDescent="0.2">
      <c r="A1068" s="2"/>
      <c r="B1068" s="193"/>
      <c r="C1068" s="193"/>
      <c r="D1068" s="193"/>
      <c r="E1068" s="195"/>
      <c r="I1068" s="2"/>
    </row>
    <row r="1069" spans="1:9" x14ac:dyDescent="0.2">
      <c r="A1069" s="2"/>
      <c r="B1069" s="193"/>
      <c r="C1069" s="193"/>
      <c r="D1069" s="193"/>
      <c r="E1069" s="195"/>
      <c r="I1069" s="2"/>
    </row>
    <row r="1070" spans="1:9" x14ac:dyDescent="0.2">
      <c r="A1070" s="2"/>
      <c r="B1070" s="193"/>
      <c r="C1070" s="193"/>
      <c r="D1070" s="193"/>
      <c r="E1070" s="195"/>
      <c r="I1070" s="2"/>
    </row>
    <row r="1071" spans="1:9" x14ac:dyDescent="0.2">
      <c r="A1071" s="2"/>
      <c r="B1071" s="193"/>
      <c r="C1071" s="193"/>
      <c r="D1071" s="193"/>
      <c r="E1071" s="195"/>
      <c r="I1071" s="2"/>
    </row>
    <row r="1072" spans="1:9" x14ac:dyDescent="0.2">
      <c r="A1072" s="2"/>
      <c r="B1072" s="193"/>
      <c r="C1072" s="193"/>
      <c r="D1072" s="193"/>
      <c r="E1072" s="195"/>
      <c r="I1072" s="2"/>
    </row>
    <row r="1073" spans="1:9" x14ac:dyDescent="0.2">
      <c r="A1073" s="2"/>
      <c r="B1073" s="193"/>
      <c r="C1073" s="193"/>
      <c r="D1073" s="193"/>
      <c r="E1073" s="195"/>
      <c r="I1073" s="2"/>
    </row>
    <row r="1074" spans="1:9" x14ac:dyDescent="0.2">
      <c r="A1074" s="2"/>
      <c r="B1074" s="193"/>
      <c r="C1074" s="193"/>
      <c r="D1074" s="193"/>
      <c r="E1074" s="195"/>
      <c r="I1074" s="2"/>
    </row>
    <row r="1075" spans="1:9" x14ac:dyDescent="0.2">
      <c r="A1075" s="2"/>
      <c r="B1075" s="193"/>
      <c r="C1075" s="193"/>
      <c r="D1075" s="193"/>
      <c r="E1075" s="195"/>
      <c r="I1075" s="2"/>
    </row>
    <row r="1076" spans="1:9" x14ac:dyDescent="0.2">
      <c r="A1076" s="2"/>
      <c r="B1076" s="193"/>
      <c r="C1076" s="193"/>
      <c r="D1076" s="193"/>
      <c r="E1076" s="195"/>
      <c r="I1076" s="2"/>
    </row>
    <row r="1077" spans="1:9" x14ac:dyDescent="0.2">
      <c r="A1077" s="2"/>
      <c r="B1077" s="193"/>
      <c r="C1077" s="193"/>
      <c r="D1077" s="193"/>
      <c r="E1077" s="195"/>
      <c r="I1077" s="2"/>
    </row>
    <row r="1078" spans="1:9" x14ac:dyDescent="0.2">
      <c r="A1078" s="2"/>
      <c r="B1078" s="193"/>
      <c r="C1078" s="193"/>
      <c r="D1078" s="193"/>
      <c r="E1078" s="195"/>
      <c r="I1078" s="2"/>
    </row>
    <row r="1079" spans="1:9" x14ac:dyDescent="0.2">
      <c r="A1079" s="2"/>
      <c r="B1079" s="193"/>
      <c r="C1079" s="193"/>
      <c r="D1079" s="193"/>
      <c r="E1079" s="195"/>
      <c r="I1079" s="2"/>
    </row>
    <row r="1080" spans="1:9" x14ac:dyDescent="0.2">
      <c r="A1080" s="2"/>
      <c r="B1080" s="193"/>
      <c r="C1080" s="193"/>
      <c r="D1080" s="193"/>
      <c r="E1080" s="195"/>
      <c r="I1080" s="2"/>
    </row>
    <row r="1081" spans="1:9" x14ac:dyDescent="0.2">
      <c r="A1081" s="2"/>
      <c r="B1081" s="193"/>
      <c r="C1081" s="193"/>
      <c r="D1081" s="193"/>
      <c r="E1081" s="195"/>
      <c r="I1081" s="2"/>
    </row>
    <row r="1082" spans="1:9" x14ac:dyDescent="0.2">
      <c r="A1082" s="2"/>
      <c r="B1082" s="193"/>
      <c r="C1082" s="193"/>
      <c r="D1082" s="193"/>
      <c r="E1082" s="195"/>
      <c r="G1082" s="2"/>
      <c r="I1082" s="2"/>
    </row>
    <row r="1083" spans="1:9" x14ac:dyDescent="0.2">
      <c r="A1083" s="2"/>
      <c r="B1083" s="193"/>
      <c r="C1083" s="193"/>
      <c r="D1083" s="193"/>
      <c r="E1083" s="195"/>
      <c r="I1083" s="2"/>
    </row>
    <row r="1084" spans="1:9" x14ac:dyDescent="0.2">
      <c r="A1084" s="2"/>
      <c r="B1084" s="193"/>
      <c r="C1084" s="193"/>
      <c r="D1084" s="193"/>
      <c r="E1084" s="195"/>
      <c r="I1084" s="2"/>
    </row>
    <row r="1085" spans="1:9" x14ac:dyDescent="0.2">
      <c r="A1085" s="2"/>
      <c r="B1085" s="193"/>
      <c r="C1085" s="193"/>
      <c r="D1085" s="193"/>
      <c r="E1085" s="195"/>
      <c r="I1085" s="2"/>
    </row>
    <row r="1086" spans="1:9" x14ac:dyDescent="0.2">
      <c r="A1086" s="2"/>
      <c r="B1086" s="193"/>
      <c r="C1086" s="193"/>
      <c r="D1086" s="193"/>
      <c r="E1086" s="195"/>
      <c r="I1086" s="2"/>
    </row>
    <row r="1087" spans="1:9" x14ac:dyDescent="0.2">
      <c r="A1087" s="2"/>
      <c r="B1087" s="193"/>
      <c r="C1087" s="193"/>
      <c r="D1087" s="193"/>
      <c r="E1087" s="195"/>
      <c r="I1087" s="2"/>
    </row>
    <row r="1088" spans="1:9" x14ac:dyDescent="0.2">
      <c r="A1088" s="2"/>
      <c r="B1088" s="193"/>
      <c r="C1088" s="193"/>
      <c r="D1088" s="193"/>
      <c r="E1088" s="195"/>
      <c r="I1088" s="2"/>
    </row>
    <row r="1089" spans="1:9" x14ac:dyDescent="0.2">
      <c r="A1089" s="2"/>
      <c r="B1089" s="193"/>
      <c r="C1089" s="193"/>
      <c r="D1089" s="193"/>
      <c r="E1089" s="195"/>
      <c r="I1089" s="2"/>
    </row>
    <row r="1090" spans="1:9" x14ac:dyDescent="0.2">
      <c r="A1090" s="2"/>
      <c r="B1090" s="193"/>
      <c r="C1090" s="193"/>
      <c r="D1090" s="193"/>
      <c r="E1090" s="195"/>
      <c r="I1090" s="2"/>
    </row>
    <row r="1091" spans="1:9" x14ac:dyDescent="0.2">
      <c r="A1091" s="2"/>
      <c r="B1091" s="193"/>
      <c r="C1091" s="193"/>
      <c r="D1091" s="193"/>
      <c r="E1091" s="195"/>
      <c r="I1091" s="2"/>
    </row>
    <row r="1092" spans="1:9" x14ac:dyDescent="0.2">
      <c r="A1092" s="2"/>
      <c r="B1092" s="193"/>
      <c r="C1092" s="193"/>
      <c r="D1092" s="193"/>
      <c r="E1092" s="195"/>
      <c r="I1092" s="2"/>
    </row>
    <row r="1093" spans="1:9" x14ac:dyDescent="0.2">
      <c r="A1093" s="2"/>
      <c r="B1093" s="193"/>
      <c r="C1093" s="193"/>
      <c r="D1093" s="193"/>
      <c r="E1093" s="195"/>
      <c r="I1093" s="2"/>
    </row>
    <row r="1094" spans="1:9" x14ac:dyDescent="0.2">
      <c r="A1094" s="2"/>
      <c r="B1094" s="193"/>
      <c r="C1094" s="193"/>
      <c r="D1094" s="193"/>
      <c r="E1094" s="195"/>
      <c r="I1094" s="2"/>
    </row>
    <row r="1095" spans="1:9" x14ac:dyDescent="0.2">
      <c r="A1095" s="2"/>
      <c r="B1095" s="193"/>
      <c r="C1095" s="193"/>
      <c r="D1095" s="193"/>
      <c r="E1095" s="195"/>
      <c r="I1095" s="2"/>
    </row>
    <row r="1096" spans="1:9" x14ac:dyDescent="0.2">
      <c r="A1096" s="2"/>
      <c r="B1096" s="193"/>
      <c r="C1096" s="193"/>
      <c r="D1096" s="193"/>
      <c r="E1096" s="195"/>
      <c r="I1096" s="2"/>
    </row>
    <row r="1097" spans="1:9" x14ac:dyDescent="0.2">
      <c r="A1097" s="2"/>
      <c r="B1097" s="193"/>
      <c r="C1097" s="193"/>
      <c r="D1097" s="193"/>
      <c r="E1097" s="195"/>
      <c r="I1097" s="2"/>
    </row>
    <row r="1098" spans="1:9" x14ac:dyDescent="0.2">
      <c r="A1098" s="2"/>
      <c r="B1098" s="193"/>
      <c r="C1098" s="193"/>
      <c r="D1098" s="193"/>
      <c r="E1098" s="195"/>
      <c r="I1098" s="2"/>
    </row>
    <row r="1099" spans="1:9" x14ac:dyDescent="0.2">
      <c r="A1099" s="2"/>
      <c r="B1099" s="193"/>
      <c r="C1099" s="193"/>
      <c r="D1099" s="193"/>
      <c r="E1099" s="195"/>
      <c r="I1099" s="2"/>
    </row>
    <row r="1100" spans="1:9" x14ac:dyDescent="0.2">
      <c r="A1100" s="2"/>
      <c r="B1100" s="193"/>
      <c r="C1100" s="193"/>
      <c r="D1100" s="193"/>
      <c r="E1100" s="195"/>
      <c r="G1100" s="2"/>
      <c r="I1100" s="2"/>
    </row>
    <row r="1101" spans="1:9" x14ac:dyDescent="0.2">
      <c r="A1101" s="2"/>
      <c r="B1101" s="193"/>
      <c r="C1101" s="193"/>
      <c r="D1101" s="193"/>
      <c r="E1101" s="195"/>
      <c r="I1101" s="2"/>
    </row>
    <row r="1102" spans="1:9" x14ac:dyDescent="0.2">
      <c r="A1102" s="2"/>
      <c r="B1102" s="193"/>
      <c r="C1102" s="193"/>
      <c r="D1102" s="193"/>
      <c r="E1102" s="195"/>
      <c r="I1102" s="2"/>
    </row>
    <row r="1103" spans="1:9" x14ac:dyDescent="0.2">
      <c r="A1103" s="2"/>
      <c r="B1103" s="193"/>
      <c r="C1103" s="193"/>
      <c r="D1103" s="193"/>
      <c r="E1103" s="195"/>
      <c r="I1103" s="2"/>
    </row>
    <row r="1104" spans="1:9" x14ac:dyDescent="0.2">
      <c r="A1104" s="2"/>
      <c r="B1104" s="193"/>
      <c r="C1104" s="193"/>
      <c r="D1104" s="193"/>
      <c r="E1104" s="195"/>
      <c r="I1104" s="2"/>
    </row>
    <row r="1105" spans="1:9" x14ac:dyDescent="0.2">
      <c r="A1105" s="2"/>
      <c r="B1105" s="193"/>
      <c r="C1105" s="193"/>
      <c r="D1105" s="193"/>
      <c r="E1105" s="195"/>
      <c r="I1105" s="2"/>
    </row>
    <row r="1106" spans="1:9" x14ac:dyDescent="0.2">
      <c r="A1106" s="2"/>
      <c r="B1106" s="193"/>
      <c r="C1106" s="193"/>
      <c r="D1106" s="193"/>
      <c r="E1106" s="195"/>
      <c r="I1106" s="2"/>
    </row>
    <row r="1107" spans="1:9" x14ac:dyDescent="0.2">
      <c r="A1107" s="2"/>
      <c r="B1107" s="193"/>
      <c r="C1107" s="193"/>
      <c r="D1107" s="193"/>
      <c r="E1107" s="195"/>
      <c r="G1107" s="2"/>
      <c r="I1107" s="2"/>
    </row>
    <row r="1108" spans="1:9" x14ac:dyDescent="0.2">
      <c r="A1108" s="2"/>
      <c r="B1108" s="193"/>
      <c r="C1108" s="193"/>
      <c r="D1108" s="193"/>
      <c r="E1108" s="195"/>
      <c r="I1108" s="2"/>
    </row>
    <row r="1109" spans="1:9" x14ac:dyDescent="0.2">
      <c r="A1109" s="2"/>
      <c r="B1109" s="193"/>
      <c r="C1109" s="193"/>
      <c r="D1109" s="193"/>
      <c r="E1109" s="195"/>
      <c r="I1109" s="2"/>
    </row>
    <row r="1110" spans="1:9" x14ac:dyDescent="0.2">
      <c r="A1110" s="2"/>
      <c r="B1110" s="193"/>
      <c r="C1110" s="193"/>
      <c r="D1110" s="193"/>
      <c r="E1110" s="195"/>
      <c r="I1110" s="2"/>
    </row>
    <row r="1111" spans="1:9" x14ac:dyDescent="0.2">
      <c r="A1111" s="2"/>
      <c r="B1111" s="193"/>
      <c r="C1111" s="193"/>
      <c r="D1111" s="193"/>
      <c r="E1111" s="195"/>
      <c r="I1111" s="2"/>
    </row>
    <row r="1112" spans="1:9" x14ac:dyDescent="0.2">
      <c r="A1112" s="2"/>
      <c r="B1112" s="193"/>
      <c r="C1112" s="193"/>
      <c r="D1112" s="193"/>
      <c r="E1112" s="195"/>
      <c r="I1112" s="2"/>
    </row>
    <row r="1113" spans="1:9" x14ac:dyDescent="0.2">
      <c r="A1113" s="2"/>
      <c r="B1113" s="193"/>
      <c r="C1113" s="193"/>
      <c r="D1113" s="193"/>
      <c r="E1113" s="195"/>
      <c r="I1113" s="2"/>
    </row>
    <row r="1114" spans="1:9" x14ac:dyDescent="0.2">
      <c r="A1114" s="2"/>
      <c r="B1114" s="193"/>
      <c r="C1114" s="193"/>
      <c r="D1114" s="193"/>
      <c r="E1114" s="195"/>
      <c r="I1114" s="2"/>
    </row>
    <row r="1115" spans="1:9" x14ac:dyDescent="0.2">
      <c r="A1115" s="2"/>
      <c r="B1115" s="193"/>
      <c r="C1115" s="193"/>
      <c r="D1115" s="193"/>
      <c r="E1115" s="195"/>
      <c r="I1115" s="2"/>
    </row>
    <row r="1116" spans="1:9" x14ac:dyDescent="0.2">
      <c r="A1116" s="2"/>
      <c r="B1116" s="193"/>
      <c r="C1116" s="193"/>
      <c r="D1116" s="193"/>
      <c r="E1116" s="195"/>
      <c r="I1116" s="2"/>
    </row>
    <row r="1117" spans="1:9" x14ac:dyDescent="0.2">
      <c r="A1117" s="2"/>
      <c r="B1117" s="193"/>
      <c r="C1117" s="193"/>
      <c r="D1117" s="193"/>
      <c r="E1117" s="195"/>
      <c r="I1117" s="2"/>
    </row>
    <row r="1118" spans="1:9" x14ac:dyDescent="0.2">
      <c r="A1118" s="2"/>
      <c r="B1118" s="193"/>
      <c r="C1118" s="193"/>
      <c r="D1118" s="193"/>
      <c r="E1118" s="195"/>
      <c r="I1118" s="2"/>
    </row>
    <row r="1119" spans="1:9" x14ac:dyDescent="0.2">
      <c r="A1119" s="2"/>
      <c r="B1119" s="193"/>
      <c r="C1119" s="193"/>
      <c r="D1119" s="193"/>
      <c r="E1119" s="195"/>
      <c r="I1119" s="2"/>
    </row>
    <row r="1120" spans="1:9" x14ac:dyDescent="0.2">
      <c r="A1120" s="2"/>
      <c r="B1120" s="193"/>
      <c r="C1120" s="193"/>
      <c r="D1120" s="193"/>
      <c r="E1120" s="195"/>
      <c r="I1120" s="2"/>
    </row>
    <row r="1121" spans="1:9" x14ac:dyDescent="0.2">
      <c r="A1121" s="2"/>
      <c r="B1121" s="193"/>
      <c r="C1121" s="193"/>
      <c r="D1121" s="193"/>
      <c r="E1121" s="195"/>
      <c r="I1121" s="2"/>
    </row>
    <row r="1122" spans="1:9" x14ac:dyDescent="0.2">
      <c r="A1122" s="2"/>
      <c r="B1122" s="193"/>
      <c r="C1122" s="193"/>
      <c r="D1122" s="193"/>
      <c r="E1122" s="195"/>
      <c r="G1122" s="2"/>
      <c r="I1122" s="2"/>
    </row>
    <row r="1123" spans="1:9" x14ac:dyDescent="0.2">
      <c r="A1123" s="2"/>
      <c r="B1123" s="193"/>
      <c r="C1123" s="193"/>
      <c r="D1123" s="193"/>
      <c r="E1123" s="195"/>
      <c r="G1123" s="2"/>
      <c r="I1123" s="2"/>
    </row>
    <row r="1124" spans="1:9" x14ac:dyDescent="0.2">
      <c r="A1124" s="2"/>
      <c r="B1124" s="193"/>
      <c r="C1124" s="193"/>
      <c r="D1124" s="193"/>
      <c r="E1124" s="195"/>
      <c r="I1124" s="2"/>
    </row>
    <row r="1125" spans="1:9" x14ac:dyDescent="0.2">
      <c r="A1125" s="2"/>
      <c r="B1125" s="193"/>
      <c r="C1125" s="193"/>
      <c r="D1125" s="193"/>
      <c r="E1125" s="195"/>
      <c r="I1125" s="2"/>
    </row>
    <row r="1126" spans="1:9" x14ac:dyDescent="0.2">
      <c r="A1126" s="2"/>
      <c r="B1126" s="193"/>
      <c r="C1126" s="193"/>
      <c r="D1126" s="193"/>
      <c r="E1126" s="195"/>
      <c r="I1126" s="2"/>
    </row>
    <row r="1127" spans="1:9" x14ac:dyDescent="0.2">
      <c r="A1127" s="2"/>
      <c r="B1127" s="193"/>
      <c r="C1127" s="193"/>
      <c r="D1127" s="193"/>
      <c r="E1127" s="195"/>
      <c r="I1127" s="2"/>
    </row>
    <row r="1128" spans="1:9" x14ac:dyDescent="0.2">
      <c r="A1128" s="2"/>
      <c r="B1128" s="193"/>
      <c r="C1128" s="193"/>
      <c r="D1128" s="193"/>
      <c r="E1128" s="195"/>
      <c r="G1128" s="2"/>
      <c r="I1128" s="2"/>
    </row>
    <row r="1129" spans="1:9" x14ac:dyDescent="0.2">
      <c r="A1129" s="2"/>
      <c r="B1129" s="197"/>
      <c r="C1129" s="197"/>
      <c r="D1129" s="197"/>
      <c r="E1129" s="195"/>
      <c r="I1129" s="2"/>
    </row>
    <row r="1130" spans="1:9" x14ac:dyDescent="0.2">
      <c r="A1130" s="2"/>
      <c r="B1130" s="197"/>
      <c r="C1130" s="197"/>
      <c r="D1130" s="197"/>
      <c r="E1130" s="195"/>
      <c r="I1130" s="2"/>
    </row>
    <row r="1131" spans="1:9" x14ac:dyDescent="0.2">
      <c r="A1131" s="2"/>
      <c r="B1131" s="197"/>
      <c r="C1131" s="197"/>
      <c r="D1131" s="197"/>
      <c r="E1131" s="195"/>
      <c r="I1131" s="2"/>
    </row>
    <row r="1132" spans="1:9" x14ac:dyDescent="0.2">
      <c r="A1132" s="2"/>
      <c r="B1132" s="197"/>
      <c r="C1132" s="197"/>
      <c r="D1132" s="197"/>
      <c r="E1132" s="195"/>
      <c r="I1132" s="2"/>
    </row>
    <row r="1133" spans="1:9" x14ac:dyDescent="0.2">
      <c r="A1133" s="2"/>
      <c r="B1133" s="197"/>
      <c r="C1133" s="197"/>
      <c r="D1133" s="197"/>
      <c r="E1133" s="195"/>
      <c r="I1133" s="2"/>
    </row>
    <row r="1134" spans="1:9" x14ac:dyDescent="0.2">
      <c r="A1134" s="2"/>
      <c r="B1134" s="197"/>
      <c r="C1134" s="197"/>
      <c r="D1134" s="197"/>
      <c r="E1134" s="195"/>
      <c r="G1134" s="2"/>
      <c r="I1134" s="2"/>
    </row>
    <row r="1135" spans="1:9" x14ac:dyDescent="0.2">
      <c r="A1135" s="2"/>
      <c r="B1135" s="197"/>
      <c r="C1135" s="197"/>
      <c r="D1135" s="197"/>
      <c r="E1135" s="195"/>
      <c r="I1135" s="2"/>
    </row>
    <row r="1136" spans="1:9" x14ac:dyDescent="0.2">
      <c r="A1136" s="2"/>
      <c r="B1136" s="197"/>
      <c r="C1136" s="197"/>
      <c r="D1136" s="197"/>
      <c r="E1136" s="195"/>
      <c r="I1136" s="2"/>
    </row>
    <row r="1137" spans="1:9" x14ac:dyDescent="0.2">
      <c r="A1137" s="2"/>
      <c r="B1137" s="197"/>
      <c r="C1137" s="197"/>
      <c r="D1137" s="197"/>
      <c r="E1137" s="195"/>
      <c r="G1137" s="2"/>
      <c r="I1137" s="2"/>
    </row>
    <row r="1138" spans="1:9" x14ac:dyDescent="0.2">
      <c r="A1138" s="2"/>
      <c r="B1138" s="197"/>
      <c r="C1138" s="197"/>
      <c r="D1138" s="197"/>
      <c r="E1138" s="195"/>
      <c r="I1138" s="2"/>
    </row>
    <row r="1139" spans="1:9" x14ac:dyDescent="0.2">
      <c r="A1139" s="2"/>
      <c r="B1139" s="197"/>
      <c r="C1139" s="197"/>
      <c r="D1139" s="197"/>
      <c r="E1139" s="195"/>
      <c r="I1139" s="2"/>
    </row>
    <row r="1140" spans="1:9" x14ac:dyDescent="0.2">
      <c r="A1140" s="2"/>
      <c r="B1140" s="197"/>
      <c r="C1140" s="197"/>
      <c r="D1140" s="197"/>
      <c r="E1140" s="195"/>
      <c r="I1140" s="2"/>
    </row>
    <row r="1141" spans="1:9" x14ac:dyDescent="0.2">
      <c r="A1141" s="2"/>
      <c r="B1141" s="197"/>
      <c r="C1141" s="197"/>
      <c r="D1141" s="197"/>
      <c r="E1141" s="195"/>
      <c r="I1141" s="2"/>
    </row>
    <row r="1142" spans="1:9" x14ac:dyDescent="0.2">
      <c r="A1142" s="2"/>
      <c r="B1142" s="197"/>
      <c r="C1142" s="197"/>
      <c r="D1142" s="197"/>
      <c r="E1142" s="195"/>
      <c r="I1142" s="2"/>
    </row>
    <row r="1143" spans="1:9" x14ac:dyDescent="0.2">
      <c r="A1143" s="2"/>
      <c r="B1143" s="197"/>
      <c r="C1143" s="197"/>
      <c r="D1143" s="197"/>
      <c r="E1143" s="195"/>
      <c r="I1143" s="2"/>
    </row>
    <row r="1144" spans="1:9" x14ac:dyDescent="0.2">
      <c r="A1144" s="2"/>
      <c r="B1144" s="197"/>
      <c r="C1144" s="197"/>
      <c r="D1144" s="197"/>
      <c r="E1144" s="195"/>
      <c r="I1144" s="2"/>
    </row>
    <row r="1145" spans="1:9" x14ac:dyDescent="0.2">
      <c r="A1145" s="2"/>
      <c r="B1145" s="197"/>
      <c r="C1145" s="197"/>
      <c r="D1145" s="197"/>
      <c r="E1145" s="195"/>
      <c r="I1145" s="2"/>
    </row>
    <row r="1146" spans="1:9" x14ac:dyDescent="0.2">
      <c r="A1146" s="2"/>
      <c r="B1146" s="197"/>
      <c r="C1146" s="197"/>
      <c r="D1146" s="197"/>
      <c r="E1146" s="195"/>
      <c r="I1146" s="2"/>
    </row>
    <row r="1147" spans="1:9" x14ac:dyDescent="0.2">
      <c r="A1147" s="2"/>
      <c r="B1147" s="197"/>
      <c r="C1147" s="197"/>
      <c r="D1147" s="197"/>
      <c r="E1147" s="195"/>
      <c r="I1147" s="2"/>
    </row>
    <row r="1148" spans="1:9" x14ac:dyDescent="0.2">
      <c r="A1148" s="2"/>
      <c r="B1148" s="197"/>
      <c r="C1148" s="197"/>
      <c r="D1148" s="197"/>
      <c r="E1148" s="195"/>
      <c r="I1148" s="2"/>
    </row>
    <row r="1149" spans="1:9" x14ac:dyDescent="0.2">
      <c r="A1149" s="2"/>
      <c r="B1149" s="197"/>
      <c r="C1149" s="197"/>
      <c r="D1149" s="197"/>
      <c r="E1149" s="195"/>
      <c r="I1149" s="2"/>
    </row>
    <row r="1150" spans="1:9" x14ac:dyDescent="0.2">
      <c r="A1150" s="2"/>
      <c r="B1150" s="197"/>
      <c r="C1150" s="197"/>
      <c r="D1150" s="197"/>
      <c r="E1150" s="195"/>
      <c r="I1150" s="2"/>
    </row>
    <row r="1151" spans="1:9" x14ac:dyDescent="0.2">
      <c r="A1151" s="2"/>
      <c r="B1151" s="197"/>
      <c r="C1151" s="197"/>
      <c r="D1151" s="197"/>
      <c r="E1151" s="195"/>
      <c r="I1151" s="2"/>
    </row>
    <row r="1152" spans="1:9" x14ac:dyDescent="0.2">
      <c r="A1152" s="2"/>
      <c r="B1152" s="197"/>
      <c r="C1152" s="197"/>
      <c r="D1152" s="197"/>
      <c r="E1152" s="195"/>
      <c r="I1152" s="2"/>
    </row>
    <row r="1153" spans="1:9" x14ac:dyDescent="0.2">
      <c r="A1153" s="2"/>
      <c r="B1153" s="197"/>
      <c r="C1153" s="197"/>
      <c r="D1153" s="197"/>
      <c r="E1153" s="195"/>
      <c r="G1153" s="2"/>
      <c r="I1153" s="2"/>
    </row>
    <row r="1154" spans="1:9" x14ac:dyDescent="0.2">
      <c r="A1154" s="2"/>
      <c r="B1154" s="197"/>
      <c r="C1154" s="197"/>
      <c r="D1154" s="197"/>
      <c r="E1154" s="195"/>
      <c r="I1154" s="2"/>
    </row>
    <row r="1155" spans="1:9" x14ac:dyDescent="0.2">
      <c r="A1155" s="2"/>
      <c r="B1155" s="197"/>
      <c r="C1155" s="197"/>
      <c r="D1155" s="197"/>
      <c r="E1155" s="195"/>
      <c r="I1155" s="2"/>
    </row>
    <row r="1156" spans="1:9" x14ac:dyDescent="0.2">
      <c r="A1156" s="2"/>
      <c r="B1156" s="197"/>
      <c r="C1156" s="197"/>
      <c r="D1156" s="197"/>
      <c r="E1156" s="195"/>
      <c r="I1156" s="2"/>
    </row>
    <row r="1157" spans="1:9" x14ac:dyDescent="0.2">
      <c r="A1157" s="2"/>
      <c r="B1157" s="197"/>
      <c r="C1157" s="197"/>
      <c r="D1157" s="197"/>
      <c r="E1157" s="195"/>
      <c r="I1157" s="2"/>
    </row>
    <row r="1158" spans="1:9" x14ac:dyDescent="0.2">
      <c r="A1158" s="2"/>
      <c r="B1158" s="197"/>
      <c r="C1158" s="197"/>
      <c r="D1158" s="197"/>
      <c r="E1158" s="195"/>
      <c r="I1158" s="2"/>
    </row>
    <row r="1159" spans="1:9" x14ac:dyDescent="0.2">
      <c r="A1159" s="2"/>
      <c r="B1159" s="197"/>
      <c r="C1159" s="197"/>
      <c r="D1159" s="197"/>
      <c r="E1159" s="195"/>
      <c r="I1159" s="2"/>
    </row>
    <row r="1160" spans="1:9" x14ac:dyDescent="0.2">
      <c r="A1160" s="2"/>
      <c r="B1160" s="197"/>
      <c r="C1160" s="197"/>
      <c r="D1160" s="197"/>
      <c r="E1160" s="195"/>
      <c r="I1160" s="2"/>
    </row>
    <row r="1161" spans="1:9" x14ac:dyDescent="0.2">
      <c r="A1161" s="2"/>
      <c r="B1161" s="197"/>
      <c r="C1161" s="197"/>
      <c r="D1161" s="197"/>
      <c r="E1161" s="195"/>
      <c r="I1161" s="2"/>
    </row>
    <row r="1162" spans="1:9" x14ac:dyDescent="0.2">
      <c r="A1162" s="2"/>
      <c r="B1162" s="197"/>
      <c r="C1162" s="197"/>
      <c r="D1162" s="197"/>
      <c r="E1162" s="195"/>
      <c r="I1162" s="2"/>
    </row>
    <row r="1163" spans="1:9" x14ac:dyDescent="0.2">
      <c r="A1163" s="2"/>
      <c r="B1163" s="197"/>
      <c r="C1163" s="197"/>
      <c r="D1163" s="197"/>
      <c r="E1163" s="195"/>
      <c r="I1163" s="2"/>
    </row>
    <row r="1164" spans="1:9" x14ac:dyDescent="0.2">
      <c r="A1164" s="2"/>
      <c r="B1164" s="197"/>
      <c r="C1164" s="197"/>
      <c r="D1164" s="197"/>
      <c r="E1164" s="195"/>
      <c r="I1164" s="2"/>
    </row>
    <row r="1165" spans="1:9" x14ac:dyDescent="0.2">
      <c r="A1165" s="2"/>
      <c r="B1165" s="197"/>
      <c r="C1165" s="197"/>
      <c r="D1165" s="197"/>
      <c r="E1165" s="195"/>
      <c r="I1165" s="2"/>
    </row>
  </sheetData>
  <autoFilter ref="A2:BE781" xr:uid="{24D07612-CC37-E342-A38F-CF552A9B383A}"/>
  <conditionalFormatting sqref="B1:B2 B1166:B1048576">
    <cfRule type="duplicateValues" dxfId="65" priority="69"/>
    <cfRule type="duplicateValues" dxfId="64" priority="106"/>
    <cfRule type="duplicateValues" dxfId="63" priority="67"/>
  </conditionalFormatting>
  <conditionalFormatting sqref="B2">
    <cfRule type="duplicateValues" dxfId="62" priority="235"/>
  </conditionalFormatting>
  <conditionalFormatting sqref="C773:C775">
    <cfRule type="duplicateValues" dxfId="61" priority="25"/>
    <cfRule type="duplicateValues" dxfId="60" priority="27"/>
    <cfRule type="duplicateValues" dxfId="59" priority="26"/>
    <cfRule type="duplicateValues" dxfId="58" priority="24"/>
  </conditionalFormatting>
  <conditionalFormatting sqref="C776:C779">
    <cfRule type="duplicateValues" dxfId="57" priority="18"/>
    <cfRule type="duplicateValues" dxfId="56" priority="21"/>
  </conditionalFormatting>
  <conditionalFormatting sqref="C780:C781">
    <cfRule type="duplicateValues" dxfId="55" priority="6"/>
    <cfRule type="duplicateValues" dxfId="54" priority="7"/>
    <cfRule type="duplicateValues" dxfId="53" priority="8"/>
    <cfRule type="duplicateValues" dxfId="52" priority="9"/>
    <cfRule type="duplicateValues" dxfId="51" priority="10"/>
    <cfRule type="duplicateValues" dxfId="50" priority="11"/>
    <cfRule type="duplicateValues" dxfId="49" priority="12"/>
  </conditionalFormatting>
  <conditionalFormatting sqref="C781">
    <cfRule type="duplicateValues" dxfId="48" priority="5"/>
    <cfRule type="duplicateValues" dxfId="47" priority="4"/>
    <cfRule type="duplicateValues" dxfId="46" priority="3"/>
  </conditionalFormatting>
  <conditionalFormatting sqref="C782:C796">
    <cfRule type="duplicateValues" dxfId="45" priority="35"/>
  </conditionalFormatting>
  <conditionalFormatting sqref="C797:C809">
    <cfRule type="duplicateValues" dxfId="44" priority="32"/>
  </conditionalFormatting>
  <conditionalFormatting sqref="C810:C820">
    <cfRule type="duplicateValues" dxfId="43" priority="33"/>
  </conditionalFormatting>
  <conditionalFormatting sqref="C773:E775">
    <cfRule type="expression" dxfId="42" priority="23">
      <formula>#REF!=TRUE</formula>
    </cfRule>
  </conditionalFormatting>
  <conditionalFormatting sqref="D745:D766">
    <cfRule type="duplicateValues" dxfId="41" priority="14"/>
    <cfRule type="duplicateValues" dxfId="40" priority="15"/>
  </conditionalFormatting>
  <conditionalFormatting sqref="D773">
    <cfRule type="duplicateValues" dxfId="39" priority="28"/>
  </conditionalFormatting>
  <conditionalFormatting sqref="D781">
    <cfRule type="duplicateValues" dxfId="38" priority="1"/>
  </conditionalFormatting>
  <conditionalFormatting sqref="D810:D820">
    <cfRule type="duplicateValues" dxfId="37" priority="34"/>
  </conditionalFormatting>
  <conditionalFormatting sqref="D774:E775">
    <cfRule type="duplicateValues" dxfId="36" priority="22"/>
  </conditionalFormatting>
  <conditionalFormatting sqref="E776:E779">
    <cfRule type="duplicateValues" dxfId="35" priority="19"/>
    <cfRule type="duplicateValues" dxfId="34" priority="20"/>
  </conditionalFormatting>
  <conditionalFormatting sqref="E780:E781">
    <cfRule type="duplicateValues" dxfId="33" priority="13"/>
  </conditionalFormatting>
  <conditionalFormatting sqref="E781">
    <cfRule type="duplicateValues" dxfId="32" priority="2"/>
  </conditionalFormatting>
  <conditionalFormatting sqref="G758:G762">
    <cfRule type="cellIs" dxfId="31" priority="30" stopIfTrue="1" operator="lessThan">
      <formula>0</formula>
    </cfRule>
  </conditionalFormatting>
  <conditionalFormatting sqref="G773">
    <cfRule type="cellIs" dxfId="30" priority="16" stopIfTrue="1" operator="lessThan">
      <formula>0</formula>
    </cfRule>
  </conditionalFormatting>
  <conditionalFormatting sqref="G758:H761">
    <cfRule type="expression" dxfId="29" priority="31">
      <formula>#REF!=TRUE</formula>
    </cfRule>
  </conditionalFormatting>
  <conditionalFormatting sqref="G762:H762">
    <cfRule type="expression" dxfId="28" priority="29">
      <formula>#REF!=TRUE</formula>
    </cfRule>
  </conditionalFormatting>
  <conditionalFormatting sqref="G773:H773 H774:H775">
    <cfRule type="expression" dxfId="27" priority="17">
      <formula>#REF!=TRUE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C8E-80D1-4442-B8C8-47DDDA448709}">
  <sheetPr>
    <tabColor theme="6"/>
  </sheetPr>
  <dimension ref="A2:AC56"/>
  <sheetViews>
    <sheetView showGridLines="0" zoomScale="90" zoomScaleNormal="90" workbookViewId="0"/>
  </sheetViews>
  <sheetFormatPr baseColWidth="10" defaultRowHeight="16" x14ac:dyDescent="0.2"/>
  <cols>
    <col min="1" max="1" width="18" bestFit="1" customWidth="1"/>
    <col min="2" max="2" width="16.1640625" bestFit="1" customWidth="1"/>
    <col min="3" max="3" width="16.83203125" bestFit="1" customWidth="1"/>
    <col min="4" max="4" width="17" bestFit="1" customWidth="1"/>
    <col min="5" max="5" width="16.6640625" bestFit="1" customWidth="1"/>
    <col min="6" max="7" width="17" bestFit="1" customWidth="1"/>
    <col min="8" max="8" width="12.33203125" bestFit="1" customWidth="1"/>
    <col min="9" max="13" width="13.5" bestFit="1" customWidth="1"/>
    <col min="14" max="14" width="14.6640625" bestFit="1" customWidth="1"/>
    <col min="16" max="16" width="18" bestFit="1" customWidth="1"/>
    <col min="17" max="17" width="13.5" bestFit="1" customWidth="1"/>
    <col min="18" max="24" width="12.33203125" bestFit="1" customWidth="1"/>
    <col min="25" max="28" width="13.5" bestFit="1" customWidth="1"/>
    <col min="29" max="29" width="15" customWidth="1"/>
    <col min="30" max="30" width="10.83203125" customWidth="1"/>
  </cols>
  <sheetData>
    <row r="2" spans="1:29" ht="17" thickBot="1" x14ac:dyDescent="0.25">
      <c r="A2" s="170" t="s">
        <v>3947</v>
      </c>
      <c r="B2" s="114"/>
      <c r="C2" s="110"/>
      <c r="D2" s="110"/>
      <c r="E2" s="115"/>
      <c r="F2" s="115"/>
      <c r="G2" s="116">
        <v>1591064.6551724137</v>
      </c>
      <c r="H2" s="116">
        <v>1470077.5862068965</v>
      </c>
      <c r="I2" s="116">
        <v>1591064.6551724137</v>
      </c>
      <c r="J2" s="116">
        <v>1604840.5172413792</v>
      </c>
      <c r="K2" s="116">
        <v>2586512.931034483</v>
      </c>
      <c r="L2" s="116">
        <v>2088788.7931034479</v>
      </c>
      <c r="M2" s="116">
        <v>1591064.6551724137</v>
      </c>
      <c r="N2" s="110"/>
    </row>
    <row r="3" spans="1:29" x14ac:dyDescent="0.2">
      <c r="A3" s="117" t="s">
        <v>9</v>
      </c>
      <c r="B3" s="118" t="s">
        <v>3692</v>
      </c>
      <c r="C3" s="119" t="s">
        <v>3691</v>
      </c>
      <c r="D3" s="120" t="s">
        <v>3690</v>
      </c>
      <c r="E3" s="118" t="s">
        <v>3689</v>
      </c>
      <c r="F3" s="119" t="s">
        <v>3688</v>
      </c>
      <c r="G3" s="120" t="s">
        <v>3687</v>
      </c>
      <c r="H3" s="118" t="s">
        <v>3875</v>
      </c>
      <c r="I3" s="119" t="s">
        <v>3876</v>
      </c>
      <c r="J3" s="120" t="s">
        <v>3877</v>
      </c>
      <c r="K3" s="118" t="s">
        <v>3878</v>
      </c>
      <c r="L3" s="119" t="s">
        <v>3879</v>
      </c>
      <c r="M3" s="120" t="s">
        <v>3880</v>
      </c>
      <c r="N3" s="121" t="s">
        <v>2189</v>
      </c>
      <c r="P3" s="27" t="s">
        <v>3883</v>
      </c>
      <c r="Q3" t="s">
        <v>4029</v>
      </c>
      <c r="R3" t="s">
        <v>4028</v>
      </c>
      <c r="S3" t="s">
        <v>4027</v>
      </c>
      <c r="T3" t="s">
        <v>4026</v>
      </c>
      <c r="U3" t="s">
        <v>4025</v>
      </c>
      <c r="V3" t="s">
        <v>4024</v>
      </c>
      <c r="W3" t="s">
        <v>4023</v>
      </c>
      <c r="X3" t="s">
        <v>4022</v>
      </c>
      <c r="Y3" t="s">
        <v>4021</v>
      </c>
      <c r="Z3" t="s">
        <v>4020</v>
      </c>
      <c r="AA3" t="s">
        <v>4019</v>
      </c>
      <c r="AB3" t="s">
        <v>4018</v>
      </c>
    </row>
    <row r="4" spans="1:29" x14ac:dyDescent="0.2">
      <c r="A4" s="122" t="s">
        <v>27</v>
      </c>
      <c r="B4" s="123">
        <f>Q4</f>
        <v>4678895.7499999981</v>
      </c>
      <c r="C4" s="124">
        <f t="shared" ref="C4:M4" si="0">R4</f>
        <v>3399380.3300000005</v>
      </c>
      <c r="D4" s="125">
        <f t="shared" si="0"/>
        <v>3956580.7899999986</v>
      </c>
      <c r="E4" s="123">
        <f t="shared" si="0"/>
        <v>3612167.3300000015</v>
      </c>
      <c r="F4" s="126">
        <f t="shared" si="0"/>
        <v>3419781.3699999996</v>
      </c>
      <c r="G4" s="127">
        <f t="shared" si="0"/>
        <v>4863454.6899999985</v>
      </c>
      <c r="H4" s="123">
        <f t="shared" si="0"/>
        <v>4088204.21</v>
      </c>
      <c r="I4" s="124">
        <f t="shared" si="0"/>
        <v>4246645.4599999981</v>
      </c>
      <c r="J4" s="132">
        <f t="shared" si="0"/>
        <v>4426319.5200000014</v>
      </c>
      <c r="K4" s="123">
        <f t="shared" si="0"/>
        <v>5259170.2700000014</v>
      </c>
      <c r="L4" s="124">
        <f t="shared" si="0"/>
        <v>4733825.1100000003</v>
      </c>
      <c r="M4" s="125">
        <f t="shared" si="0"/>
        <v>6139441.790000001</v>
      </c>
      <c r="N4" s="131">
        <f t="shared" ref="N4:N10" si="1">SUM(B4:M4)</f>
        <v>52823866.619999997</v>
      </c>
      <c r="P4" s="2" t="s">
        <v>27</v>
      </c>
      <c r="Q4" s="22">
        <v>4678895.7499999981</v>
      </c>
      <c r="R4" s="22">
        <v>3399380.3300000005</v>
      </c>
      <c r="S4" s="22">
        <v>3956580.7899999986</v>
      </c>
      <c r="T4" s="22">
        <v>3612167.3300000015</v>
      </c>
      <c r="U4" s="22">
        <v>3419781.3699999996</v>
      </c>
      <c r="V4" s="22">
        <v>4863454.6899999985</v>
      </c>
      <c r="W4" s="22">
        <v>4088204.21</v>
      </c>
      <c r="X4" s="22">
        <v>4246645.4599999981</v>
      </c>
      <c r="Y4" s="22">
        <v>4426319.5200000014</v>
      </c>
      <c r="Z4" s="22">
        <v>5259170.2700000014</v>
      </c>
      <c r="AA4" s="22">
        <v>4733825.1100000003</v>
      </c>
      <c r="AB4" s="22">
        <v>6139441.790000001</v>
      </c>
    </row>
    <row r="5" spans="1:29" x14ac:dyDescent="0.2">
      <c r="A5" s="122" t="s">
        <v>362</v>
      </c>
      <c r="B5" s="123"/>
      <c r="C5" s="124"/>
      <c r="D5" s="124"/>
      <c r="E5" s="123"/>
      <c r="F5" s="124"/>
      <c r="G5" s="126"/>
      <c r="H5" s="123"/>
      <c r="I5" s="124"/>
      <c r="J5" s="132"/>
      <c r="K5" s="123"/>
      <c r="L5" s="124"/>
      <c r="M5" s="125"/>
      <c r="N5" s="131">
        <f t="shared" si="1"/>
        <v>0</v>
      </c>
      <c r="P5" s="2" t="s">
        <v>368</v>
      </c>
      <c r="Q5" s="22">
        <v>2230244.6900000009</v>
      </c>
      <c r="R5" s="22">
        <v>952862.85999999987</v>
      </c>
      <c r="S5" s="22">
        <v>1244353.4300000002</v>
      </c>
      <c r="T5" s="22">
        <v>1231194.4300000002</v>
      </c>
      <c r="U5" s="22">
        <v>1631464.9600000009</v>
      </c>
      <c r="V5" s="22">
        <v>1328846.0000000005</v>
      </c>
      <c r="W5" s="22">
        <v>1695790.4799999993</v>
      </c>
      <c r="X5" s="22">
        <v>1502995.7200000002</v>
      </c>
      <c r="Y5" s="22">
        <v>1672811.3199999989</v>
      </c>
      <c r="Z5" s="22">
        <v>1880749.8399999996</v>
      </c>
      <c r="AA5" s="22">
        <v>2511066.3299999996</v>
      </c>
      <c r="AB5" s="22">
        <v>2819373.0300000012</v>
      </c>
    </row>
    <row r="6" spans="1:29" x14ac:dyDescent="0.2">
      <c r="A6" s="122" t="s">
        <v>368</v>
      </c>
      <c r="B6" s="123">
        <f>Q5</f>
        <v>2230244.6900000009</v>
      </c>
      <c r="C6" s="124">
        <f t="shared" ref="C6:M6" si="2">R5</f>
        <v>952862.85999999987</v>
      </c>
      <c r="D6" s="138">
        <f t="shared" si="2"/>
        <v>1244353.4300000002</v>
      </c>
      <c r="E6" s="123">
        <f t="shared" si="2"/>
        <v>1231194.4300000002</v>
      </c>
      <c r="F6" s="127">
        <f t="shared" si="2"/>
        <v>1631464.9600000009</v>
      </c>
      <c r="G6" s="127">
        <f t="shared" si="2"/>
        <v>1328846.0000000005</v>
      </c>
      <c r="H6" s="123">
        <f t="shared" si="2"/>
        <v>1695790.4799999993</v>
      </c>
      <c r="I6" s="124">
        <f t="shared" si="2"/>
        <v>1502995.7200000002</v>
      </c>
      <c r="J6" s="132">
        <f t="shared" si="2"/>
        <v>1672811.3199999989</v>
      </c>
      <c r="K6" s="123">
        <f t="shared" si="2"/>
        <v>1880749.8399999996</v>
      </c>
      <c r="L6" s="124">
        <f t="shared" si="2"/>
        <v>2511066.3299999996</v>
      </c>
      <c r="M6" s="125">
        <f t="shared" si="2"/>
        <v>2819373.0300000012</v>
      </c>
      <c r="N6" s="131">
        <f t="shared" si="1"/>
        <v>20701753.09</v>
      </c>
      <c r="P6" s="2" t="s">
        <v>1129</v>
      </c>
      <c r="Q6" s="22">
        <v>3119710.9099999997</v>
      </c>
      <c r="R6" s="22">
        <v>1812800.12</v>
      </c>
      <c r="S6" s="22">
        <v>1377848.6500000004</v>
      </c>
      <c r="T6" s="22">
        <v>1311542.6000000003</v>
      </c>
      <c r="U6" s="22">
        <v>1347496.1700000002</v>
      </c>
      <c r="V6" s="22">
        <v>1410318.8499999999</v>
      </c>
      <c r="W6" s="22">
        <v>1532847.0500000007</v>
      </c>
      <c r="X6" s="22">
        <v>1509541.8100000003</v>
      </c>
      <c r="Y6" s="22">
        <v>1659571.3299999994</v>
      </c>
      <c r="Z6" s="22">
        <v>1878689.2400000012</v>
      </c>
      <c r="AA6" s="22">
        <v>2393414.100000001</v>
      </c>
      <c r="AB6" s="22">
        <v>2316100.9700000011</v>
      </c>
    </row>
    <row r="7" spans="1:29" x14ac:dyDescent="0.2">
      <c r="A7" s="122" t="s">
        <v>1124</v>
      </c>
      <c r="B7" s="123"/>
      <c r="C7" s="124"/>
      <c r="D7" s="125"/>
      <c r="E7" s="123"/>
      <c r="F7" s="124"/>
      <c r="G7" s="132"/>
      <c r="H7" s="123"/>
      <c r="I7" s="124"/>
      <c r="J7" s="132"/>
      <c r="K7" s="123"/>
      <c r="L7" s="124"/>
      <c r="M7" s="125"/>
      <c r="N7" s="131">
        <f t="shared" si="1"/>
        <v>0</v>
      </c>
      <c r="P7" s="2" t="s">
        <v>3882</v>
      </c>
      <c r="Q7" s="22">
        <v>1</v>
      </c>
      <c r="R7" s="22">
        <v>1</v>
      </c>
      <c r="S7" s="22">
        <v>1</v>
      </c>
      <c r="T7" s="22">
        <v>26392.76</v>
      </c>
      <c r="U7" s="22">
        <v>20614.411724137928</v>
      </c>
      <c r="V7" s="22">
        <v>17243.44206896552</v>
      </c>
      <c r="W7" s="22">
        <v>8782.845172413794</v>
      </c>
      <c r="X7" s="22">
        <v>6077.845172413794</v>
      </c>
      <c r="Y7" s="22">
        <v>3524.8713793103448</v>
      </c>
      <c r="Z7" s="22">
        <v>2013.8451724137931</v>
      </c>
      <c r="AA7" s="22">
        <v>0</v>
      </c>
      <c r="AB7" s="22">
        <v>0</v>
      </c>
    </row>
    <row r="8" spans="1:29" x14ac:dyDescent="0.2">
      <c r="A8" s="122" t="s">
        <v>1129</v>
      </c>
      <c r="B8" s="123">
        <f>Q6</f>
        <v>3119710.9099999997</v>
      </c>
      <c r="C8" s="124">
        <f t="shared" ref="C8:M8" si="3">R6</f>
        <v>1812800.12</v>
      </c>
      <c r="D8" s="125">
        <f t="shared" si="3"/>
        <v>1377848.6500000004</v>
      </c>
      <c r="E8" s="123">
        <f t="shared" si="3"/>
        <v>1311542.6000000003</v>
      </c>
      <c r="F8" s="127">
        <f t="shared" si="3"/>
        <v>1347496.1700000002</v>
      </c>
      <c r="G8" s="138">
        <f t="shared" si="3"/>
        <v>1410318.8499999999</v>
      </c>
      <c r="H8" s="123">
        <f t="shared" si="3"/>
        <v>1532847.0500000007</v>
      </c>
      <c r="I8" s="124">
        <f t="shared" si="3"/>
        <v>1509541.8100000003</v>
      </c>
      <c r="J8" s="132">
        <f t="shared" si="3"/>
        <v>1659571.3299999994</v>
      </c>
      <c r="K8" s="123">
        <f t="shared" si="3"/>
        <v>1878689.2400000012</v>
      </c>
      <c r="L8" s="124">
        <f t="shared" si="3"/>
        <v>2393414.100000001</v>
      </c>
      <c r="M8" s="125">
        <f t="shared" si="3"/>
        <v>2316100.9700000011</v>
      </c>
      <c r="N8" s="131">
        <f t="shared" si="1"/>
        <v>21669881.800000008</v>
      </c>
      <c r="P8" s="2" t="s">
        <v>2189</v>
      </c>
      <c r="Q8" s="22">
        <v>10028852.35</v>
      </c>
      <c r="R8" s="22">
        <v>6165044.3100000005</v>
      </c>
      <c r="S8" s="22">
        <v>6578783.8699999992</v>
      </c>
      <c r="T8" s="22">
        <v>6181297.120000002</v>
      </c>
      <c r="U8" s="22">
        <v>6419356.9117241381</v>
      </c>
      <c r="V8" s="22">
        <v>7619862.9820689643</v>
      </c>
      <c r="W8" s="22">
        <v>7325624.5851724138</v>
      </c>
      <c r="X8" s="22">
        <v>7265260.835172412</v>
      </c>
      <c r="Y8" s="22">
        <v>7762227.0413793093</v>
      </c>
      <c r="Z8" s="22">
        <v>9020623.195172416</v>
      </c>
      <c r="AA8" s="22">
        <v>9638305.540000001</v>
      </c>
      <c r="AB8" s="22">
        <v>11274915.790000003</v>
      </c>
    </row>
    <row r="9" spans="1:29" x14ac:dyDescent="0.2">
      <c r="A9" s="122" t="s">
        <v>3882</v>
      </c>
      <c r="B9" s="123">
        <f>Q7</f>
        <v>1</v>
      </c>
      <c r="C9" s="124">
        <f t="shared" ref="C9:M9" si="4">R7</f>
        <v>1</v>
      </c>
      <c r="D9" s="125">
        <f t="shared" si="4"/>
        <v>1</v>
      </c>
      <c r="E9" s="123">
        <f t="shared" si="4"/>
        <v>26392.76</v>
      </c>
      <c r="F9" s="127">
        <f t="shared" si="4"/>
        <v>20614.411724137928</v>
      </c>
      <c r="G9" s="132">
        <f t="shared" si="4"/>
        <v>17243.44206896552</v>
      </c>
      <c r="H9" s="123">
        <f t="shared" si="4"/>
        <v>8782.845172413794</v>
      </c>
      <c r="I9" s="124">
        <f t="shared" si="4"/>
        <v>6077.845172413794</v>
      </c>
      <c r="J9" s="132">
        <f t="shared" si="4"/>
        <v>3524.8713793103448</v>
      </c>
      <c r="K9" s="123">
        <f t="shared" si="4"/>
        <v>2013.8451724137931</v>
      </c>
      <c r="L9" s="124">
        <f t="shared" si="4"/>
        <v>0</v>
      </c>
      <c r="M9" s="125">
        <f t="shared" si="4"/>
        <v>0</v>
      </c>
      <c r="N9" s="131">
        <f t="shared" si="1"/>
        <v>84653.020689655183</v>
      </c>
    </row>
    <row r="10" spans="1:29" ht="17" thickBot="1" x14ac:dyDescent="0.25">
      <c r="A10" s="133"/>
      <c r="B10" s="134">
        <f t="shared" ref="B10:M10" si="5">SUM(B4:B9)</f>
        <v>10028852.35</v>
      </c>
      <c r="C10" s="188">
        <f t="shared" si="5"/>
        <v>6165044.3100000005</v>
      </c>
      <c r="D10" s="189">
        <f t="shared" si="5"/>
        <v>6578783.8699999992</v>
      </c>
      <c r="E10" s="134">
        <f t="shared" si="5"/>
        <v>6181297.120000002</v>
      </c>
      <c r="F10" s="188">
        <f t="shared" si="5"/>
        <v>6419356.9117241381</v>
      </c>
      <c r="G10" s="189">
        <f t="shared" si="5"/>
        <v>7619862.9820689643</v>
      </c>
      <c r="H10" s="134">
        <f t="shared" si="5"/>
        <v>7325624.5851724138</v>
      </c>
      <c r="I10" s="188">
        <f t="shared" si="5"/>
        <v>7265260.835172412</v>
      </c>
      <c r="J10" s="189">
        <f t="shared" si="5"/>
        <v>7762227.0413793093</v>
      </c>
      <c r="K10" s="134">
        <f t="shared" si="5"/>
        <v>9020623.195172416</v>
      </c>
      <c r="L10" s="188">
        <f t="shared" si="5"/>
        <v>9638305.540000001</v>
      </c>
      <c r="M10" s="189">
        <f t="shared" si="5"/>
        <v>11274915.790000003</v>
      </c>
      <c r="N10" s="190">
        <f t="shared" si="1"/>
        <v>95280154.530689672</v>
      </c>
    </row>
    <row r="12" spans="1:29" x14ac:dyDescent="0.2"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</row>
    <row r="14" spans="1:29" ht="17" thickBot="1" x14ac:dyDescent="0.25">
      <c r="A14" s="113" t="s">
        <v>3881</v>
      </c>
      <c r="B14" s="114"/>
      <c r="C14" s="110"/>
      <c r="D14" s="110"/>
      <c r="E14" s="115"/>
      <c r="F14" s="115"/>
      <c r="G14" s="116">
        <v>1591064.6551724137</v>
      </c>
      <c r="H14" s="116">
        <v>1470077.5862068965</v>
      </c>
      <c r="I14" s="116">
        <v>1591064.6551724137</v>
      </c>
      <c r="J14" s="116">
        <v>1604840.5172413792</v>
      </c>
      <c r="K14" s="116">
        <v>2586512.931034483</v>
      </c>
      <c r="L14" s="116">
        <v>2088788.7931034479</v>
      </c>
      <c r="M14" s="116">
        <v>1591064.6551724137</v>
      </c>
      <c r="N14" s="110"/>
    </row>
    <row r="15" spans="1:29" x14ac:dyDescent="0.2">
      <c r="A15" s="117" t="s">
        <v>9</v>
      </c>
      <c r="B15" s="118" t="s">
        <v>3692</v>
      </c>
      <c r="C15" s="119" t="s">
        <v>3691</v>
      </c>
      <c r="D15" s="120" t="s">
        <v>3690</v>
      </c>
      <c r="E15" s="118" t="s">
        <v>3689</v>
      </c>
      <c r="F15" s="119" t="s">
        <v>3688</v>
      </c>
      <c r="G15" s="120" t="s">
        <v>3687</v>
      </c>
      <c r="H15" s="118" t="s">
        <v>3875</v>
      </c>
      <c r="I15" s="119" t="s">
        <v>3876</v>
      </c>
      <c r="J15" s="120" t="s">
        <v>3877</v>
      </c>
      <c r="K15" s="118" t="s">
        <v>3878</v>
      </c>
      <c r="L15" s="119" t="s">
        <v>3879</v>
      </c>
      <c r="M15" s="120" t="s">
        <v>3880</v>
      </c>
      <c r="N15" s="121" t="s">
        <v>2189</v>
      </c>
      <c r="P15" s="27" t="s">
        <v>3883</v>
      </c>
      <c r="Q15" t="s">
        <v>4037</v>
      </c>
      <c r="R15" t="s">
        <v>4036</v>
      </c>
      <c r="S15" t="s">
        <v>4035</v>
      </c>
      <c r="T15" t="s">
        <v>4034</v>
      </c>
      <c r="U15" t="s">
        <v>4033</v>
      </c>
      <c r="V15" t="s">
        <v>4032</v>
      </c>
      <c r="W15" t="s">
        <v>3889</v>
      </c>
      <c r="X15" t="s">
        <v>3888</v>
      </c>
      <c r="Y15" t="s">
        <v>3887</v>
      </c>
      <c r="Z15" t="s">
        <v>3886</v>
      </c>
      <c r="AA15" t="s">
        <v>3885</v>
      </c>
      <c r="AB15" t="s">
        <v>3884</v>
      </c>
    </row>
    <row r="16" spans="1:29" x14ac:dyDescent="0.2">
      <c r="A16" s="122" t="s">
        <v>27</v>
      </c>
      <c r="B16" s="123">
        <f>Q16</f>
        <v>7601182.4200000027</v>
      </c>
      <c r="C16" s="124">
        <f t="shared" ref="C16:C20" si="6">R16</f>
        <v>5031585.7200000016</v>
      </c>
      <c r="D16" s="125">
        <f t="shared" ref="D16:D20" si="7">S16</f>
        <v>4172841.1700000018</v>
      </c>
      <c r="E16" s="123">
        <f t="shared" ref="E16:E20" si="8">T16</f>
        <v>4289139.9100000011</v>
      </c>
      <c r="F16" s="126">
        <f t="shared" ref="F16:F20" si="9">U16</f>
        <v>4051382.2000000011</v>
      </c>
      <c r="G16" s="127">
        <f t="shared" ref="G16:G20" si="10">V16</f>
        <v>4319528.4600000018</v>
      </c>
      <c r="H16" s="136">
        <f t="shared" ref="H16:H20" si="11">W16</f>
        <v>4377537.1899999995</v>
      </c>
      <c r="I16" s="191">
        <f t="shared" ref="I16:I20" si="12">X16</f>
        <v>3971276.7600000021</v>
      </c>
      <c r="J16" s="130">
        <f t="shared" ref="J16:J20" si="13">Y16</f>
        <v>6529017.0020689676</v>
      </c>
      <c r="K16" s="128">
        <f t="shared" ref="K16:K20" si="14">Z16</f>
        <v>7582741.5965517256</v>
      </c>
      <c r="L16" s="129">
        <f t="shared" ref="L16:L20" si="15">AA16</f>
        <v>8733574.272758618</v>
      </c>
      <c r="M16" s="130">
        <f t="shared" ref="M16:M20" si="16">AB16</f>
        <v>8732205.7693103459</v>
      </c>
      <c r="N16" s="131">
        <f t="shared" ref="N16:N22" si="17">SUM(B16:M16)</f>
        <v>69392012.470689669</v>
      </c>
      <c r="P16" s="2" t="s">
        <v>27</v>
      </c>
      <c r="Q16" s="135">
        <v>7601182.4200000027</v>
      </c>
      <c r="R16" s="135">
        <v>5031585.7200000016</v>
      </c>
      <c r="S16" s="135">
        <v>4172841.1700000018</v>
      </c>
      <c r="T16" s="135">
        <v>4289139.9100000011</v>
      </c>
      <c r="U16" s="135">
        <v>4051382.2000000011</v>
      </c>
      <c r="V16" s="135">
        <v>4319528.4600000018</v>
      </c>
      <c r="W16" s="135">
        <v>4377537.1899999995</v>
      </c>
      <c r="X16" s="135">
        <v>3971276.7600000021</v>
      </c>
      <c r="Y16" s="135">
        <v>6529017.0020689676</v>
      </c>
      <c r="Z16" s="135">
        <v>7582741.5965517256</v>
      </c>
      <c r="AA16" s="135">
        <v>8733574.272758618</v>
      </c>
      <c r="AB16" s="135">
        <v>8732205.7693103459</v>
      </c>
      <c r="AC16" s="135">
        <f>SUM(Q16:AB16)</f>
        <v>69392012.470689669</v>
      </c>
    </row>
    <row r="17" spans="1:29" x14ac:dyDescent="0.2">
      <c r="A17" s="122" t="s">
        <v>362</v>
      </c>
      <c r="B17" s="123">
        <f t="shared" ref="B17:B20" si="18">Q17</f>
        <v>0</v>
      </c>
      <c r="C17" s="124">
        <f t="shared" si="6"/>
        <v>0</v>
      </c>
      <c r="D17" s="124">
        <f t="shared" si="7"/>
        <v>0</v>
      </c>
      <c r="E17" s="123">
        <f t="shared" si="8"/>
        <v>445377.1</v>
      </c>
      <c r="F17" s="124">
        <f t="shared" si="9"/>
        <v>0</v>
      </c>
      <c r="G17" s="126">
        <f t="shared" si="10"/>
        <v>0</v>
      </c>
      <c r="H17" s="136">
        <f t="shared" si="11"/>
        <v>0</v>
      </c>
      <c r="I17" s="124">
        <f t="shared" si="12"/>
        <v>0</v>
      </c>
      <c r="J17" s="132">
        <f t="shared" si="13"/>
        <v>0</v>
      </c>
      <c r="K17" s="123">
        <f t="shared" si="14"/>
        <v>0</v>
      </c>
      <c r="L17" s="124">
        <f t="shared" si="15"/>
        <v>0</v>
      </c>
      <c r="M17" s="125">
        <f t="shared" si="16"/>
        <v>0</v>
      </c>
      <c r="N17" s="131">
        <f t="shared" si="17"/>
        <v>445377.1</v>
      </c>
      <c r="P17" s="2" t="s">
        <v>362</v>
      </c>
      <c r="Q17" s="135">
        <v>0</v>
      </c>
      <c r="R17" s="135">
        <v>0</v>
      </c>
      <c r="S17" s="135">
        <v>0</v>
      </c>
      <c r="T17" s="135">
        <v>445377.1</v>
      </c>
      <c r="U17" s="135">
        <v>0</v>
      </c>
      <c r="V17" s="135">
        <v>0</v>
      </c>
      <c r="W17" s="135">
        <v>0</v>
      </c>
      <c r="X17" s="135">
        <v>0</v>
      </c>
      <c r="Y17" s="135">
        <v>0</v>
      </c>
      <c r="Z17" s="135">
        <v>0</v>
      </c>
      <c r="AA17" s="135">
        <v>0</v>
      </c>
      <c r="AB17" s="135">
        <v>0</v>
      </c>
      <c r="AC17" s="135">
        <f t="shared" ref="AC17:AC22" si="19">SUM(Q17:AB17)</f>
        <v>445377.1</v>
      </c>
    </row>
    <row r="18" spans="1:29" x14ac:dyDescent="0.2">
      <c r="A18" s="122" t="s">
        <v>368</v>
      </c>
      <c r="B18" s="123">
        <f t="shared" si="18"/>
        <v>800677.1</v>
      </c>
      <c r="C18" s="124">
        <f t="shared" si="6"/>
        <v>1989707.75</v>
      </c>
      <c r="D18" s="138">
        <f t="shared" si="7"/>
        <v>2678803.0100000002</v>
      </c>
      <c r="E18" s="123">
        <f t="shared" si="8"/>
        <v>1120085.9200000002</v>
      </c>
      <c r="F18" s="127">
        <f t="shared" si="9"/>
        <v>1877297.7099999997</v>
      </c>
      <c r="G18" s="127">
        <f t="shared" si="10"/>
        <v>1219615.5699999998</v>
      </c>
      <c r="H18" s="136">
        <f t="shared" si="11"/>
        <v>1138670.72</v>
      </c>
      <c r="I18" s="129">
        <f t="shared" si="12"/>
        <v>1920826.0600000003</v>
      </c>
      <c r="J18" s="130">
        <f t="shared" si="13"/>
        <v>4073536.0524137937</v>
      </c>
      <c r="K18" s="128">
        <f t="shared" si="14"/>
        <v>2317373.8337931037</v>
      </c>
      <c r="L18" s="129">
        <f t="shared" si="15"/>
        <v>3152454.5455172407</v>
      </c>
      <c r="M18" s="130">
        <f t="shared" si="16"/>
        <v>2215145.4162068968</v>
      </c>
      <c r="N18" s="131">
        <f t="shared" si="17"/>
        <v>24504193.687931035</v>
      </c>
      <c r="P18" s="2" t="s">
        <v>368</v>
      </c>
      <c r="Q18" s="135">
        <v>800677.1</v>
      </c>
      <c r="R18" s="135">
        <v>1989707.75</v>
      </c>
      <c r="S18" s="135">
        <v>2678803.0100000002</v>
      </c>
      <c r="T18" s="135">
        <v>1120085.9200000002</v>
      </c>
      <c r="U18" s="135">
        <v>1877297.7099999997</v>
      </c>
      <c r="V18" s="135">
        <v>1219615.5699999998</v>
      </c>
      <c r="W18" s="135">
        <v>1138670.72</v>
      </c>
      <c r="X18" s="135">
        <v>1920826.0600000003</v>
      </c>
      <c r="Y18" s="135">
        <v>4073536.0524137937</v>
      </c>
      <c r="Z18" s="135">
        <v>2317373.8337931037</v>
      </c>
      <c r="AA18" s="135">
        <v>3152454.5455172407</v>
      </c>
      <c r="AB18" s="135">
        <v>2215145.4162068968</v>
      </c>
      <c r="AC18" s="135">
        <f t="shared" si="19"/>
        <v>24504193.687931035</v>
      </c>
    </row>
    <row r="19" spans="1:29" x14ac:dyDescent="0.2">
      <c r="A19" s="122" t="s">
        <v>1124</v>
      </c>
      <c r="B19" s="123">
        <f t="shared" si="18"/>
        <v>0</v>
      </c>
      <c r="C19" s="124">
        <f t="shared" si="6"/>
        <v>0</v>
      </c>
      <c r="D19" s="125">
        <f t="shared" si="7"/>
        <v>0</v>
      </c>
      <c r="E19" s="123">
        <f t="shared" si="8"/>
        <v>0</v>
      </c>
      <c r="F19" s="124">
        <f t="shared" si="9"/>
        <v>0</v>
      </c>
      <c r="G19" s="132">
        <f t="shared" si="10"/>
        <v>0</v>
      </c>
      <c r="H19" s="136">
        <f t="shared" si="11"/>
        <v>0</v>
      </c>
      <c r="I19" s="129">
        <f t="shared" si="12"/>
        <v>278982.59999999998</v>
      </c>
      <c r="J19" s="130">
        <f t="shared" si="13"/>
        <v>379890.80689655169</v>
      </c>
      <c r="K19" s="128">
        <f t="shared" si="14"/>
        <v>421115.20689655165</v>
      </c>
      <c r="L19" s="129">
        <f t="shared" si="15"/>
        <v>469261.80689655169</v>
      </c>
      <c r="M19" s="130">
        <f t="shared" si="16"/>
        <v>524847.32689655165</v>
      </c>
      <c r="N19" s="131">
        <f t="shared" si="17"/>
        <v>2074097.7475862065</v>
      </c>
      <c r="P19" s="2" t="s">
        <v>1124</v>
      </c>
      <c r="Q19" s="135">
        <v>0</v>
      </c>
      <c r="R19" s="135">
        <v>0</v>
      </c>
      <c r="S19" s="135">
        <v>0</v>
      </c>
      <c r="T19" s="135">
        <v>0</v>
      </c>
      <c r="U19" s="135">
        <v>0</v>
      </c>
      <c r="V19" s="135">
        <v>0</v>
      </c>
      <c r="W19" s="135">
        <v>0</v>
      </c>
      <c r="X19" s="135">
        <v>278982.59999999998</v>
      </c>
      <c r="Y19" s="135">
        <v>379890.80689655169</v>
      </c>
      <c r="Z19" s="135">
        <v>421115.20689655165</v>
      </c>
      <c r="AA19" s="135">
        <v>469261.80689655169</v>
      </c>
      <c r="AB19" s="135">
        <v>524847.32689655165</v>
      </c>
      <c r="AC19" s="135">
        <f t="shared" si="19"/>
        <v>2074097.7475862065</v>
      </c>
    </row>
    <row r="20" spans="1:29" x14ac:dyDescent="0.2">
      <c r="A20" s="122" t="s">
        <v>1129</v>
      </c>
      <c r="B20" s="123">
        <f t="shared" si="18"/>
        <v>3427114.9300000006</v>
      </c>
      <c r="C20" s="124">
        <f t="shared" si="6"/>
        <v>2193817.8900000006</v>
      </c>
      <c r="D20" s="125">
        <f t="shared" si="7"/>
        <v>1406857.3599999999</v>
      </c>
      <c r="E20" s="123">
        <f t="shared" si="8"/>
        <v>1516132.2499999998</v>
      </c>
      <c r="F20" s="127">
        <f t="shared" si="9"/>
        <v>1368618.48</v>
      </c>
      <c r="G20" s="138">
        <f t="shared" si="10"/>
        <v>1528990.0699999994</v>
      </c>
      <c r="H20" s="136">
        <f t="shared" si="11"/>
        <v>1366707.4000000001</v>
      </c>
      <c r="I20" s="191">
        <f t="shared" si="12"/>
        <v>1425505.4599999995</v>
      </c>
      <c r="J20" s="130">
        <f t="shared" si="13"/>
        <v>3422176.7943103458</v>
      </c>
      <c r="K20" s="128">
        <f t="shared" si="14"/>
        <v>3870143.4767241385</v>
      </c>
      <c r="L20" s="129">
        <f t="shared" si="15"/>
        <v>4240126.9887931058</v>
      </c>
      <c r="M20" s="130">
        <f t="shared" si="16"/>
        <v>3725006.1393103483</v>
      </c>
      <c r="N20" s="131">
        <f t="shared" si="17"/>
        <v>29491197.239137936</v>
      </c>
      <c r="P20" s="2" t="s">
        <v>1129</v>
      </c>
      <c r="Q20" s="135">
        <v>3427114.9300000006</v>
      </c>
      <c r="R20" s="135">
        <v>2193817.8900000006</v>
      </c>
      <c r="S20" s="135">
        <v>1406857.3599999999</v>
      </c>
      <c r="T20" s="135">
        <v>1516132.2499999998</v>
      </c>
      <c r="U20" s="135">
        <v>1368618.48</v>
      </c>
      <c r="V20" s="135">
        <v>1528990.0699999994</v>
      </c>
      <c r="W20" s="135">
        <v>1366707.4000000001</v>
      </c>
      <c r="X20" s="135">
        <v>1425505.4599999995</v>
      </c>
      <c r="Y20" s="135">
        <v>3422176.7943103458</v>
      </c>
      <c r="Z20" s="135">
        <v>3870143.4767241385</v>
      </c>
      <c r="AA20" s="135">
        <v>4240126.9887931058</v>
      </c>
      <c r="AB20" s="135">
        <v>3725006.1393103483</v>
      </c>
      <c r="AC20" s="135">
        <f t="shared" si="19"/>
        <v>29491197.239137936</v>
      </c>
    </row>
    <row r="21" spans="1:29" x14ac:dyDescent="0.2">
      <c r="A21" s="122" t="s">
        <v>3882</v>
      </c>
      <c r="B21" s="123">
        <f t="shared" ref="B21" si="20">Q21</f>
        <v>0</v>
      </c>
      <c r="C21" s="124">
        <f t="shared" ref="C21" si="21">R21</f>
        <v>11881.5</v>
      </c>
      <c r="D21" s="125">
        <f t="shared" ref="D21" si="22">S21</f>
        <v>35843.090344827593</v>
      </c>
      <c r="E21" s="123">
        <f t="shared" ref="E21" si="23">T21</f>
        <v>51896.815172413772</v>
      </c>
      <c r="F21" s="127">
        <f t="shared" ref="F21" si="24">U21</f>
        <v>58065.303908045949</v>
      </c>
      <c r="G21" s="132">
        <f t="shared" ref="G21" si="25">V21</f>
        <v>37475.508620689674</v>
      </c>
      <c r="H21" s="136">
        <f t="shared" ref="H21" si="26">W21</f>
        <v>37705.336206896551</v>
      </c>
      <c r="I21" s="191">
        <f t="shared" ref="I21" si="27">X21</f>
        <v>0</v>
      </c>
      <c r="J21" s="192">
        <f t="shared" ref="J21" si="28">Y21</f>
        <v>0</v>
      </c>
      <c r="K21" s="136">
        <f t="shared" ref="K21" si="29">Z21</f>
        <v>0</v>
      </c>
      <c r="L21" s="191">
        <f t="shared" ref="L21" si="30">AA21</f>
        <v>0</v>
      </c>
      <c r="M21" s="192">
        <f t="shared" ref="M21" si="31">AB21</f>
        <v>0</v>
      </c>
      <c r="N21" s="131">
        <f t="shared" si="17"/>
        <v>232867.55425287355</v>
      </c>
      <c r="P21" s="2" t="s">
        <v>3882</v>
      </c>
      <c r="Q21" s="135">
        <v>0</v>
      </c>
      <c r="R21" s="135">
        <v>11881.5</v>
      </c>
      <c r="S21" s="135">
        <v>35843.090344827593</v>
      </c>
      <c r="T21" s="135">
        <v>51896.815172413772</v>
      </c>
      <c r="U21" s="135">
        <v>58065.303908045949</v>
      </c>
      <c r="V21" s="135">
        <v>37475.508620689674</v>
      </c>
      <c r="W21" s="135">
        <v>37705.336206896551</v>
      </c>
      <c r="X21" s="135">
        <v>0</v>
      </c>
      <c r="Y21" s="135">
        <v>0</v>
      </c>
      <c r="Z21" s="135">
        <v>0</v>
      </c>
      <c r="AA21" s="135">
        <v>0</v>
      </c>
      <c r="AB21" s="135">
        <v>0</v>
      </c>
      <c r="AC21" s="135">
        <f t="shared" si="19"/>
        <v>232867.55425287355</v>
      </c>
    </row>
    <row r="22" spans="1:29" ht="17" thickBot="1" x14ac:dyDescent="0.25">
      <c r="A22" s="133"/>
      <c r="B22" s="134">
        <f t="shared" ref="B22:M22" si="32">SUM(B16:B21)</f>
        <v>11828974.450000003</v>
      </c>
      <c r="C22" s="188">
        <f t="shared" si="32"/>
        <v>9226992.8600000031</v>
      </c>
      <c r="D22" s="189">
        <f t="shared" si="32"/>
        <v>8294344.6303448286</v>
      </c>
      <c r="E22" s="134">
        <f t="shared" si="32"/>
        <v>7422631.995172414</v>
      </c>
      <c r="F22" s="188">
        <f t="shared" si="32"/>
        <v>7355363.6939080469</v>
      </c>
      <c r="G22" s="189">
        <f t="shared" si="32"/>
        <v>7105609.6086206902</v>
      </c>
      <c r="H22" s="134">
        <f t="shared" si="32"/>
        <v>6920620.6462068958</v>
      </c>
      <c r="I22" s="188">
        <f t="shared" si="32"/>
        <v>7596590.8800000008</v>
      </c>
      <c r="J22" s="189">
        <f t="shared" si="32"/>
        <v>14404620.65568966</v>
      </c>
      <c r="K22" s="134">
        <f t="shared" si="32"/>
        <v>14191374.113965519</v>
      </c>
      <c r="L22" s="188">
        <f t="shared" si="32"/>
        <v>16595417.613965515</v>
      </c>
      <c r="M22" s="189">
        <f t="shared" si="32"/>
        <v>15197204.651724143</v>
      </c>
      <c r="N22" s="190">
        <f t="shared" si="17"/>
        <v>126139745.7995977</v>
      </c>
      <c r="P22" s="2" t="s">
        <v>2189</v>
      </c>
      <c r="Q22" s="135">
        <v>11828974.450000003</v>
      </c>
      <c r="R22" s="135">
        <v>9226992.8600000031</v>
      </c>
      <c r="S22" s="135">
        <v>8294344.6303448286</v>
      </c>
      <c r="T22" s="135">
        <v>7422631.995172414</v>
      </c>
      <c r="U22" s="135">
        <v>7355363.6939080469</v>
      </c>
      <c r="V22" s="135">
        <v>7105609.6086206902</v>
      </c>
      <c r="W22" s="135">
        <v>6920620.6462068958</v>
      </c>
      <c r="X22" s="135">
        <v>7596590.8800000008</v>
      </c>
      <c r="Y22" s="135">
        <v>14404620.65568966</v>
      </c>
      <c r="Z22" s="135">
        <v>14191374.113965519</v>
      </c>
      <c r="AA22" s="135">
        <v>16595417.613965515</v>
      </c>
      <c r="AB22" s="135">
        <v>15197204.651724143</v>
      </c>
      <c r="AC22" s="135">
        <f t="shared" si="19"/>
        <v>126139745.7995977</v>
      </c>
    </row>
    <row r="23" spans="1:29" x14ac:dyDescent="0.2">
      <c r="B23" s="186">
        <f>B22/B10-1</f>
        <v>0.17949432668634357</v>
      </c>
      <c r="C23" s="186">
        <f t="shared" ref="C23:M23" si="33">C22/C10-1</f>
        <v>0.49666286177917218</v>
      </c>
      <c r="D23" s="186">
        <f t="shared" si="33"/>
        <v>0.26077171620852013</v>
      </c>
      <c r="E23" s="186">
        <f t="shared" si="33"/>
        <v>0.20082109807599924</v>
      </c>
      <c r="F23" s="186">
        <f t="shared" si="33"/>
        <v>0.14581005466052388</v>
      </c>
      <c r="G23" s="186">
        <f t="shared" si="33"/>
        <v>-6.7488532885488062E-2</v>
      </c>
      <c r="H23" s="186">
        <f t="shared" si="33"/>
        <v>-5.5285926033566413E-2</v>
      </c>
      <c r="I23" s="186">
        <f t="shared" si="33"/>
        <v>4.5604700553015354E-2</v>
      </c>
      <c r="J23" s="186">
        <f t="shared" si="33"/>
        <v>0.85573297185211294</v>
      </c>
      <c r="K23" s="186">
        <f t="shared" si="33"/>
        <v>0.5732143785321111</v>
      </c>
      <c r="L23" s="186">
        <f t="shared" si="33"/>
        <v>0.72181900076655103</v>
      </c>
      <c r="M23" s="186">
        <f t="shared" si="33"/>
        <v>0.34787744181671965</v>
      </c>
    </row>
    <row r="24" spans="1:29" x14ac:dyDescent="0.2">
      <c r="Q24" s="127"/>
      <c r="R24" s="127"/>
      <c r="S24" s="127"/>
      <c r="T24" s="127"/>
      <c r="U24" s="127"/>
      <c r="V24" s="127"/>
      <c r="W24" s="127"/>
    </row>
    <row r="25" spans="1:29" x14ac:dyDescent="0.2">
      <c r="D25" s="97"/>
      <c r="E25" s="97"/>
      <c r="F25" s="97"/>
      <c r="G25" s="97"/>
      <c r="H25" s="97"/>
      <c r="I25" s="97"/>
      <c r="J25" s="139"/>
      <c r="K25" s="139"/>
      <c r="L25" s="139"/>
      <c r="M25" s="139"/>
    </row>
    <row r="26" spans="1:29" x14ac:dyDescent="0.2">
      <c r="H26">
        <v>24</v>
      </c>
      <c r="I26">
        <v>25</v>
      </c>
      <c r="J26">
        <v>26</v>
      </c>
      <c r="K26">
        <v>30</v>
      </c>
      <c r="L26">
        <v>35</v>
      </c>
      <c r="M26">
        <v>35</v>
      </c>
    </row>
    <row r="27" spans="1:29" ht="17" thickBot="1" x14ac:dyDescent="0.25">
      <c r="A27" s="113" t="s">
        <v>3881</v>
      </c>
      <c r="B27" s="114"/>
    </row>
    <row r="28" spans="1:29" x14ac:dyDescent="0.2">
      <c r="A28" s="117" t="s">
        <v>9</v>
      </c>
      <c r="B28" s="118" t="s">
        <v>3692</v>
      </c>
      <c r="C28" s="119" t="s">
        <v>3691</v>
      </c>
      <c r="D28" s="120" t="s">
        <v>3690</v>
      </c>
      <c r="E28" s="118" t="s">
        <v>3689</v>
      </c>
      <c r="F28" s="119" t="s">
        <v>3688</v>
      </c>
      <c r="G28" s="120" t="s">
        <v>3687</v>
      </c>
      <c r="H28" s="118" t="s">
        <v>3875</v>
      </c>
      <c r="I28" s="119" t="s">
        <v>3876</v>
      </c>
      <c r="J28" s="120" t="s">
        <v>3877</v>
      </c>
      <c r="K28" s="118" t="s">
        <v>3878</v>
      </c>
      <c r="L28" s="119" t="s">
        <v>3879</v>
      </c>
      <c r="M28" s="120" t="s">
        <v>3880</v>
      </c>
      <c r="N28" s="121" t="s">
        <v>2189</v>
      </c>
      <c r="P28" s="27" t="s">
        <v>3883</v>
      </c>
      <c r="Q28" t="s">
        <v>4134</v>
      </c>
      <c r="R28" t="s">
        <v>4133</v>
      </c>
      <c r="S28" t="s">
        <v>4132</v>
      </c>
      <c r="T28" t="s">
        <v>4131</v>
      </c>
      <c r="U28" t="s">
        <v>4130</v>
      </c>
      <c r="V28" t="s">
        <v>4129</v>
      </c>
      <c r="W28" t="s">
        <v>3908</v>
      </c>
      <c r="X28" t="s">
        <v>3907</v>
      </c>
      <c r="Y28" t="s">
        <v>3906</v>
      </c>
      <c r="Z28" t="s">
        <v>3905</v>
      </c>
      <c r="AA28" t="s">
        <v>3904</v>
      </c>
      <c r="AB28" t="s">
        <v>3903</v>
      </c>
    </row>
    <row r="29" spans="1:29" x14ac:dyDescent="0.2">
      <c r="A29" s="122" t="s">
        <v>27</v>
      </c>
      <c r="B29" s="142">
        <f>Q29</f>
        <v>30710</v>
      </c>
      <c r="C29" s="143">
        <f t="shared" ref="C29:C33" si="34">R29</f>
        <v>20985</v>
      </c>
      <c r="D29" s="144">
        <f t="shared" ref="D29:D33" si="35">S29</f>
        <v>18176</v>
      </c>
      <c r="E29" s="142">
        <f t="shared" ref="E29:E33" si="36">T29</f>
        <v>19397</v>
      </c>
      <c r="F29" s="143">
        <f t="shared" ref="F29:F33" si="37">U29</f>
        <v>18409</v>
      </c>
      <c r="G29" s="144">
        <f t="shared" ref="G29:G33" si="38">V29</f>
        <v>19345</v>
      </c>
      <c r="H29" s="3">
        <f t="shared" ref="H29:H33" si="39">W29</f>
        <v>20003</v>
      </c>
      <c r="I29" s="198">
        <f t="shared" ref="I29:I33" si="40">X29</f>
        <v>18031</v>
      </c>
      <c r="J29" s="146">
        <f t="shared" ref="J29:J33" si="41">Y29</f>
        <v>26256</v>
      </c>
      <c r="K29" s="147">
        <f t="shared" ref="K29:K33" si="42">Z29</f>
        <v>30226</v>
      </c>
      <c r="L29" s="145">
        <f t="shared" ref="L29:L33" si="43">AA29</f>
        <v>35223</v>
      </c>
      <c r="M29" s="146">
        <f t="shared" ref="M29:M33" si="44">AB29</f>
        <v>35230</v>
      </c>
      <c r="N29" s="148">
        <f t="shared" ref="N29:N35" si="45">SUM(B29:M29)</f>
        <v>291991</v>
      </c>
      <c r="P29" s="2" t="s">
        <v>27</v>
      </c>
      <c r="Q29" s="22">
        <v>30710</v>
      </c>
      <c r="R29" s="208">
        <v>20985</v>
      </c>
      <c r="S29" s="208">
        <v>18176</v>
      </c>
      <c r="T29" s="208">
        <v>19397</v>
      </c>
      <c r="U29" s="208">
        <v>18409</v>
      </c>
      <c r="V29" s="208">
        <v>19345</v>
      </c>
      <c r="W29" s="208">
        <v>20003</v>
      </c>
      <c r="X29" s="22">
        <v>18031</v>
      </c>
      <c r="Y29" s="208">
        <v>26256</v>
      </c>
      <c r="Z29" s="208">
        <v>30226</v>
      </c>
      <c r="AA29" s="208">
        <v>35223</v>
      </c>
      <c r="AB29" s="208">
        <v>35230</v>
      </c>
    </row>
    <row r="30" spans="1:29" x14ac:dyDescent="0.2">
      <c r="A30" s="122" t="s">
        <v>362</v>
      </c>
      <c r="B30" s="142">
        <f t="shared" ref="B30:B33" si="46">Q30</f>
        <v>0</v>
      </c>
      <c r="C30" s="143">
        <f t="shared" si="34"/>
        <v>0</v>
      </c>
      <c r="D30" s="144">
        <f t="shared" si="35"/>
        <v>0</v>
      </c>
      <c r="E30" s="142">
        <f t="shared" si="36"/>
        <v>1470</v>
      </c>
      <c r="F30" s="143">
        <f t="shared" si="37"/>
        <v>0</v>
      </c>
      <c r="G30" s="144">
        <f t="shared" si="38"/>
        <v>0</v>
      </c>
      <c r="H30" s="142">
        <f t="shared" si="39"/>
        <v>0</v>
      </c>
      <c r="I30" s="143">
        <f t="shared" si="40"/>
        <v>0</v>
      </c>
      <c r="J30" s="149">
        <f t="shared" si="41"/>
        <v>0</v>
      </c>
      <c r="K30" s="142">
        <f t="shared" si="42"/>
        <v>0</v>
      </c>
      <c r="L30" s="143">
        <f t="shared" si="43"/>
        <v>0</v>
      </c>
      <c r="M30" s="144">
        <f t="shared" si="44"/>
        <v>0</v>
      </c>
      <c r="N30" s="148">
        <f>SUM(B30:M30)</f>
        <v>1470</v>
      </c>
      <c r="P30" s="2" t="s">
        <v>362</v>
      </c>
      <c r="Q30" s="22">
        <v>0</v>
      </c>
      <c r="R30" s="208">
        <v>0</v>
      </c>
      <c r="S30" s="208">
        <v>0</v>
      </c>
      <c r="T30" s="208">
        <v>1470</v>
      </c>
      <c r="U30" s="208">
        <v>0</v>
      </c>
      <c r="V30" s="208">
        <v>0</v>
      </c>
      <c r="W30" s="208">
        <v>0</v>
      </c>
      <c r="X30" s="22">
        <v>0</v>
      </c>
      <c r="Y30" s="208">
        <v>0</v>
      </c>
      <c r="Z30" s="208">
        <v>0</v>
      </c>
      <c r="AA30" s="208">
        <v>0</v>
      </c>
      <c r="AB30" s="208">
        <v>0</v>
      </c>
    </row>
    <row r="31" spans="1:29" x14ac:dyDescent="0.2">
      <c r="A31" s="122" t="s">
        <v>368</v>
      </c>
      <c r="B31" s="154">
        <f t="shared" si="46"/>
        <v>1884</v>
      </c>
      <c r="C31" s="154">
        <f t="shared" si="34"/>
        <v>4502</v>
      </c>
      <c r="D31" s="144">
        <f t="shared" si="35"/>
        <v>5686</v>
      </c>
      <c r="E31" s="154">
        <f t="shared" si="36"/>
        <v>2687</v>
      </c>
      <c r="F31" s="154">
        <f t="shared" si="37"/>
        <v>4318</v>
      </c>
      <c r="G31" s="154">
        <f t="shared" si="38"/>
        <v>2733</v>
      </c>
      <c r="H31" s="199">
        <f t="shared" si="39"/>
        <v>2595</v>
      </c>
      <c r="I31" s="145">
        <f t="shared" si="40"/>
        <v>4325</v>
      </c>
      <c r="J31" s="146">
        <f t="shared" si="41"/>
        <v>9249</v>
      </c>
      <c r="K31" s="147">
        <f t="shared" si="42"/>
        <v>5159</v>
      </c>
      <c r="L31" s="145">
        <f t="shared" si="43"/>
        <v>7066</v>
      </c>
      <c r="M31" s="146">
        <f t="shared" si="44"/>
        <v>4860</v>
      </c>
      <c r="N31" s="148">
        <f t="shared" si="45"/>
        <v>55064</v>
      </c>
      <c r="P31" s="2" t="s">
        <v>368</v>
      </c>
      <c r="Q31" s="22">
        <v>1884</v>
      </c>
      <c r="R31" s="208">
        <v>4502</v>
      </c>
      <c r="S31" s="208">
        <v>5686</v>
      </c>
      <c r="T31" s="208">
        <v>2687</v>
      </c>
      <c r="U31" s="208">
        <v>4318</v>
      </c>
      <c r="V31" s="208">
        <v>2733</v>
      </c>
      <c r="W31" s="208">
        <v>2595</v>
      </c>
      <c r="X31" s="22">
        <v>4325</v>
      </c>
      <c r="Y31" s="208">
        <v>9249</v>
      </c>
      <c r="Z31" s="208">
        <v>5159</v>
      </c>
      <c r="AA31" s="208">
        <v>7066</v>
      </c>
      <c r="AB31" s="208">
        <v>4860</v>
      </c>
    </row>
    <row r="32" spans="1:29" x14ac:dyDescent="0.2">
      <c r="A32" s="122" t="s">
        <v>1124</v>
      </c>
      <c r="B32" s="142">
        <f t="shared" si="46"/>
        <v>0</v>
      </c>
      <c r="C32" s="143">
        <f t="shared" si="34"/>
        <v>0</v>
      </c>
      <c r="D32" s="144">
        <f t="shared" si="35"/>
        <v>0</v>
      </c>
      <c r="E32" s="142">
        <f t="shared" si="36"/>
        <v>0</v>
      </c>
      <c r="F32" s="143">
        <f t="shared" si="37"/>
        <v>0</v>
      </c>
      <c r="G32" s="144">
        <f t="shared" si="38"/>
        <v>0</v>
      </c>
      <c r="H32" s="199">
        <f t="shared" si="39"/>
        <v>0</v>
      </c>
      <c r="I32" s="145">
        <f t="shared" si="40"/>
        <v>630</v>
      </c>
      <c r="J32" s="146">
        <f t="shared" si="41"/>
        <v>874</v>
      </c>
      <c r="K32" s="147">
        <f t="shared" si="42"/>
        <v>973</v>
      </c>
      <c r="L32" s="145">
        <f t="shared" si="43"/>
        <v>1089</v>
      </c>
      <c r="M32" s="146">
        <f t="shared" si="44"/>
        <v>1223</v>
      </c>
      <c r="N32" s="148">
        <f t="shared" si="45"/>
        <v>4789</v>
      </c>
      <c r="P32" s="2" t="s">
        <v>1124</v>
      </c>
      <c r="Q32" s="22">
        <v>0</v>
      </c>
      <c r="R32" s="208"/>
      <c r="S32" s="208"/>
      <c r="T32" s="208"/>
      <c r="U32" s="208"/>
      <c r="V32" s="208"/>
      <c r="W32" s="208"/>
      <c r="X32" s="22">
        <v>630</v>
      </c>
      <c r="Y32" s="208">
        <v>874</v>
      </c>
      <c r="Z32" s="208">
        <v>973</v>
      </c>
      <c r="AA32" s="208">
        <v>1089</v>
      </c>
      <c r="AB32" s="208">
        <v>1223</v>
      </c>
    </row>
    <row r="33" spans="1:28" x14ac:dyDescent="0.2">
      <c r="A33" s="122" t="s">
        <v>1129</v>
      </c>
      <c r="B33" s="142">
        <f t="shared" si="46"/>
        <v>7961</v>
      </c>
      <c r="C33" s="156">
        <f t="shared" si="34"/>
        <v>4634</v>
      </c>
      <c r="D33" s="157">
        <f t="shared" si="35"/>
        <v>3011</v>
      </c>
      <c r="E33" s="142">
        <f t="shared" si="36"/>
        <v>2947</v>
      </c>
      <c r="F33" s="156">
        <f t="shared" si="37"/>
        <v>2521</v>
      </c>
      <c r="G33" s="157">
        <f t="shared" si="38"/>
        <v>2908</v>
      </c>
      <c r="H33" s="155">
        <f t="shared" si="39"/>
        <v>2452</v>
      </c>
      <c r="I33" s="198">
        <f t="shared" si="40"/>
        <v>2610</v>
      </c>
      <c r="J33" s="146">
        <f t="shared" si="41"/>
        <v>7499</v>
      </c>
      <c r="K33" s="147">
        <f t="shared" si="42"/>
        <v>8269</v>
      </c>
      <c r="L33" s="145">
        <f t="shared" si="43"/>
        <v>9003</v>
      </c>
      <c r="M33" s="146">
        <f t="shared" si="44"/>
        <v>7854</v>
      </c>
      <c r="N33" s="148">
        <f t="shared" si="45"/>
        <v>61669</v>
      </c>
      <c r="P33" s="2" t="s">
        <v>1129</v>
      </c>
      <c r="Q33" s="22">
        <v>7961</v>
      </c>
      <c r="R33" s="208">
        <v>4634</v>
      </c>
      <c r="S33" s="208">
        <v>3011</v>
      </c>
      <c r="T33" s="208">
        <v>2947</v>
      </c>
      <c r="U33" s="208">
        <v>2521</v>
      </c>
      <c r="V33" s="208">
        <v>2908</v>
      </c>
      <c r="W33" s="208">
        <v>2452</v>
      </c>
      <c r="X33" s="22">
        <v>2610</v>
      </c>
      <c r="Y33" s="208">
        <v>7499</v>
      </c>
      <c r="Z33" s="208">
        <v>8269</v>
      </c>
      <c r="AA33" s="208">
        <v>9003</v>
      </c>
      <c r="AB33" s="208">
        <v>7854</v>
      </c>
    </row>
    <row r="34" spans="1:28" x14ac:dyDescent="0.2">
      <c r="A34" s="122" t="s">
        <v>3882</v>
      </c>
      <c r="B34" s="142">
        <f t="shared" ref="B34" si="47">Q34</f>
        <v>0</v>
      </c>
      <c r="C34" s="97">
        <f t="shared" ref="C34" si="48">R34</f>
        <v>25</v>
      </c>
      <c r="D34" s="97">
        <f t="shared" ref="D34" si="49">S34</f>
        <v>70</v>
      </c>
      <c r="E34" s="97">
        <f t="shared" ref="E34" si="50">T34</f>
        <v>123</v>
      </c>
      <c r="F34" s="97">
        <f t="shared" ref="F34" si="51">U34</f>
        <v>156</v>
      </c>
      <c r="G34" s="97">
        <f t="shared" ref="G34" si="52">V34</f>
        <v>118</v>
      </c>
      <c r="H34" s="142">
        <f t="shared" ref="H34" si="53">W34</f>
        <v>105</v>
      </c>
      <c r="I34" s="143">
        <f t="shared" ref="I34" si="54">X34</f>
        <v>0</v>
      </c>
      <c r="J34" s="144">
        <f t="shared" ref="J34" si="55">Y34</f>
        <v>0</v>
      </c>
      <c r="K34" s="142">
        <f t="shared" ref="K34" si="56">Z34</f>
        <v>0</v>
      </c>
      <c r="L34" s="143">
        <f t="shared" ref="L34" si="57">AA34</f>
        <v>0</v>
      </c>
      <c r="M34" s="144">
        <f t="shared" ref="M34" si="58">AB34</f>
        <v>0</v>
      </c>
      <c r="N34" s="148">
        <f t="shared" si="45"/>
        <v>597</v>
      </c>
      <c r="P34" s="2" t="s">
        <v>3882</v>
      </c>
      <c r="Q34" s="22"/>
      <c r="R34" s="208">
        <v>25</v>
      </c>
      <c r="S34" s="208">
        <v>70</v>
      </c>
      <c r="T34" s="208">
        <v>123</v>
      </c>
      <c r="U34" s="208">
        <v>156</v>
      </c>
      <c r="V34" s="208">
        <v>118</v>
      </c>
      <c r="W34" s="208">
        <v>105</v>
      </c>
      <c r="X34" s="22"/>
      <c r="Y34" s="208"/>
      <c r="Z34" s="208"/>
      <c r="AA34" s="208"/>
      <c r="AB34" s="208"/>
    </row>
    <row r="35" spans="1:28" ht="17" thickBot="1" x14ac:dyDescent="0.25">
      <c r="A35" s="133"/>
      <c r="B35" s="150">
        <f t="shared" ref="B35:M35" si="59">SUM(B29:B34)</f>
        <v>40555</v>
      </c>
      <c r="C35" s="151">
        <f t="shared" si="59"/>
        <v>30146</v>
      </c>
      <c r="D35" s="152">
        <f t="shared" si="59"/>
        <v>26943</v>
      </c>
      <c r="E35" s="150">
        <f t="shared" si="59"/>
        <v>26624</v>
      </c>
      <c r="F35" s="151">
        <f t="shared" si="59"/>
        <v>25404</v>
      </c>
      <c r="G35" s="152">
        <f t="shared" si="59"/>
        <v>25104</v>
      </c>
      <c r="H35" s="150">
        <f t="shared" si="59"/>
        <v>25155</v>
      </c>
      <c r="I35" s="151">
        <f t="shared" si="59"/>
        <v>25596</v>
      </c>
      <c r="J35" s="152">
        <f t="shared" si="59"/>
        <v>43878</v>
      </c>
      <c r="K35" s="150">
        <f t="shared" si="59"/>
        <v>44627</v>
      </c>
      <c r="L35" s="151">
        <f t="shared" si="59"/>
        <v>52381</v>
      </c>
      <c r="M35" s="152">
        <f t="shared" si="59"/>
        <v>49167</v>
      </c>
      <c r="N35" s="153">
        <f t="shared" si="45"/>
        <v>415580</v>
      </c>
      <c r="P35" s="2" t="s">
        <v>2189</v>
      </c>
      <c r="Q35" s="22">
        <v>40555</v>
      </c>
      <c r="R35" s="208">
        <v>30146</v>
      </c>
      <c r="S35" s="208">
        <v>26943</v>
      </c>
      <c r="T35" s="208">
        <v>26624</v>
      </c>
      <c r="U35" s="208">
        <v>25404</v>
      </c>
      <c r="V35" s="208">
        <v>25104</v>
      </c>
      <c r="W35" s="208">
        <v>25155</v>
      </c>
      <c r="X35" s="22">
        <v>25596</v>
      </c>
      <c r="Y35" s="208">
        <v>43878</v>
      </c>
      <c r="Z35" s="208">
        <v>44627</v>
      </c>
      <c r="AA35" s="208">
        <v>52381</v>
      </c>
      <c r="AB35" s="208">
        <v>49167</v>
      </c>
    </row>
    <row r="38" spans="1:28" hidden="1" x14ac:dyDescent="0.2">
      <c r="A38" s="27" t="s">
        <v>3883</v>
      </c>
      <c r="B38" t="s">
        <v>3908</v>
      </c>
      <c r="C38" t="s">
        <v>3907</v>
      </c>
      <c r="D38" t="s">
        <v>3906</v>
      </c>
      <c r="E38" t="s">
        <v>3905</v>
      </c>
      <c r="F38" t="s">
        <v>3904</v>
      </c>
      <c r="G38" t="s">
        <v>3903</v>
      </c>
    </row>
    <row r="39" spans="1:28" hidden="1" x14ac:dyDescent="0.2">
      <c r="A39" s="2" t="s">
        <v>27</v>
      </c>
      <c r="B39">
        <v>24194</v>
      </c>
      <c r="C39">
        <v>21014</v>
      </c>
      <c r="D39">
        <v>21847</v>
      </c>
      <c r="E39">
        <v>25354</v>
      </c>
      <c r="F39">
        <v>29771</v>
      </c>
      <c r="G39">
        <v>29778</v>
      </c>
    </row>
    <row r="40" spans="1:28" hidden="1" x14ac:dyDescent="0.2">
      <c r="A40" s="2" t="s">
        <v>362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28" hidden="1" x14ac:dyDescent="0.2">
      <c r="A41" s="2" t="s">
        <v>368</v>
      </c>
      <c r="B41">
        <v>2595</v>
      </c>
      <c r="C41">
        <v>4325</v>
      </c>
      <c r="D41">
        <v>9249</v>
      </c>
      <c r="E41">
        <v>5159</v>
      </c>
      <c r="F41">
        <v>7066</v>
      </c>
      <c r="G41">
        <v>4860</v>
      </c>
    </row>
    <row r="42" spans="1:28" hidden="1" x14ac:dyDescent="0.2">
      <c r="A42" s="2" t="s">
        <v>1124</v>
      </c>
      <c r="C42">
        <v>630</v>
      </c>
      <c r="D42">
        <v>874</v>
      </c>
      <c r="E42">
        <v>973</v>
      </c>
      <c r="F42">
        <v>1089</v>
      </c>
      <c r="G42">
        <v>1223</v>
      </c>
    </row>
    <row r="43" spans="1:28" hidden="1" x14ac:dyDescent="0.2">
      <c r="A43" s="2" t="s">
        <v>1129</v>
      </c>
      <c r="B43">
        <v>2452</v>
      </c>
      <c r="C43">
        <v>5623</v>
      </c>
      <c r="D43">
        <v>7499</v>
      </c>
      <c r="E43">
        <v>8269</v>
      </c>
      <c r="F43">
        <v>9003</v>
      </c>
      <c r="G43">
        <v>7854</v>
      </c>
    </row>
    <row r="44" spans="1:28" hidden="1" x14ac:dyDescent="0.2">
      <c r="A44" s="2" t="s">
        <v>2189</v>
      </c>
      <c r="B44">
        <v>29241</v>
      </c>
      <c r="C44">
        <v>31592</v>
      </c>
      <c r="D44">
        <v>39469</v>
      </c>
      <c r="E44">
        <v>39755</v>
      </c>
      <c r="F44">
        <v>46929</v>
      </c>
      <c r="G44">
        <v>43715</v>
      </c>
    </row>
    <row r="45" spans="1:28" hidden="1" x14ac:dyDescent="0.2"/>
    <row r="46" spans="1:28" hidden="1" x14ac:dyDescent="0.2"/>
    <row r="48" spans="1:28" ht="17" thickBot="1" x14ac:dyDescent="0.25">
      <c r="A48" s="170" t="s">
        <v>3948</v>
      </c>
      <c r="B48" s="114"/>
    </row>
    <row r="49" spans="1:14" x14ac:dyDescent="0.2">
      <c r="A49" s="117" t="s">
        <v>9</v>
      </c>
      <c r="B49" s="118" t="s">
        <v>3692</v>
      </c>
      <c r="C49" s="119" t="s">
        <v>3691</v>
      </c>
      <c r="D49" s="120" t="s">
        <v>3690</v>
      </c>
      <c r="E49" s="118" t="s">
        <v>3689</v>
      </c>
      <c r="F49" s="119" t="s">
        <v>3688</v>
      </c>
      <c r="G49" s="120" t="s">
        <v>3687</v>
      </c>
      <c r="H49" s="118" t="s">
        <v>3875</v>
      </c>
      <c r="I49" s="119" t="s">
        <v>3876</v>
      </c>
      <c r="J49" s="120" t="s">
        <v>3877</v>
      </c>
      <c r="K49" s="118" t="s">
        <v>3878</v>
      </c>
      <c r="L49" s="119" t="s">
        <v>3879</v>
      </c>
      <c r="M49" s="120" t="s">
        <v>3880</v>
      </c>
      <c r="N49" s="121" t="s">
        <v>2189</v>
      </c>
    </row>
    <row r="50" spans="1:14" x14ac:dyDescent="0.2">
      <c r="A50" s="122" t="s">
        <v>27</v>
      </c>
      <c r="B50" s="142">
        <v>19033</v>
      </c>
      <c r="C50" s="143">
        <v>14310</v>
      </c>
      <c r="D50" s="144">
        <v>16708</v>
      </c>
      <c r="E50" s="142">
        <v>15231</v>
      </c>
      <c r="F50" s="143">
        <v>14173</v>
      </c>
      <c r="G50" s="144">
        <v>18107</v>
      </c>
      <c r="H50" s="32">
        <v>15518</v>
      </c>
      <c r="I50" s="171">
        <v>16042</v>
      </c>
      <c r="J50" s="149">
        <v>16202</v>
      </c>
      <c r="K50" s="172">
        <v>18647</v>
      </c>
      <c r="L50" s="171">
        <v>18135</v>
      </c>
      <c r="M50" s="149">
        <v>24735</v>
      </c>
      <c r="N50" s="148">
        <f t="shared" ref="N50" si="60">SUM(B50:M50)</f>
        <v>206841</v>
      </c>
    </row>
    <row r="51" spans="1:14" x14ac:dyDescent="0.2">
      <c r="A51" s="122" t="s">
        <v>362</v>
      </c>
      <c r="B51" s="142"/>
      <c r="C51" s="143"/>
      <c r="D51" s="144"/>
      <c r="E51" s="142"/>
      <c r="F51" s="143"/>
      <c r="G51" s="144"/>
      <c r="H51" s="172"/>
      <c r="I51" s="171"/>
      <c r="J51" s="149"/>
      <c r="K51" s="172"/>
      <c r="L51" s="171"/>
      <c r="M51" s="149"/>
      <c r="N51" s="148">
        <f>SUM(B51:M51)</f>
        <v>0</v>
      </c>
    </row>
    <row r="52" spans="1:14" x14ac:dyDescent="0.2">
      <c r="A52" s="122" t="s">
        <v>368</v>
      </c>
      <c r="B52" s="154">
        <v>4687</v>
      </c>
      <c r="C52" s="154">
        <v>2418</v>
      </c>
      <c r="D52" s="144">
        <v>2011</v>
      </c>
      <c r="E52" s="154">
        <v>3492</v>
      </c>
      <c r="F52" s="154">
        <v>3542</v>
      </c>
      <c r="G52" s="154">
        <v>4184</v>
      </c>
      <c r="H52" s="172">
        <v>3210</v>
      </c>
      <c r="I52" s="171">
        <v>1656</v>
      </c>
      <c r="J52" s="149">
        <v>10736</v>
      </c>
      <c r="K52" s="172">
        <v>4228</v>
      </c>
      <c r="L52" s="171">
        <v>8086</v>
      </c>
      <c r="M52" s="149">
        <v>3203</v>
      </c>
      <c r="N52" s="148">
        <f t="shared" ref="N52:N56" si="61">SUM(B52:M52)</f>
        <v>51453</v>
      </c>
    </row>
    <row r="53" spans="1:14" x14ac:dyDescent="0.2">
      <c r="A53" s="122" t="s">
        <v>1124</v>
      </c>
      <c r="B53" s="142"/>
      <c r="C53" s="143"/>
      <c r="D53" s="144"/>
      <c r="E53" s="142"/>
      <c r="F53" s="143"/>
      <c r="G53" s="144"/>
      <c r="H53" s="172"/>
      <c r="I53" s="171"/>
      <c r="J53" s="149"/>
      <c r="K53" s="172"/>
      <c r="L53" s="171"/>
      <c r="M53" s="149"/>
      <c r="N53" s="148">
        <f t="shared" si="61"/>
        <v>0</v>
      </c>
    </row>
    <row r="54" spans="1:14" x14ac:dyDescent="0.2">
      <c r="A54" s="122" t="s">
        <v>1129</v>
      </c>
      <c r="B54" s="142">
        <v>7390</v>
      </c>
      <c r="C54" s="156">
        <v>4383</v>
      </c>
      <c r="D54" s="157">
        <v>3367</v>
      </c>
      <c r="E54" s="142">
        <v>3046</v>
      </c>
      <c r="F54" s="156">
        <v>3224</v>
      </c>
      <c r="G54" s="157">
        <v>3388</v>
      </c>
      <c r="H54" s="173">
        <v>3385</v>
      </c>
      <c r="I54" s="171">
        <v>3390</v>
      </c>
      <c r="J54" s="149">
        <v>3657</v>
      </c>
      <c r="K54" s="172">
        <v>4008</v>
      </c>
      <c r="L54" s="171">
        <v>5467</v>
      </c>
      <c r="M54" s="149">
        <v>5884</v>
      </c>
      <c r="N54" s="148">
        <f t="shared" si="61"/>
        <v>50589</v>
      </c>
    </row>
    <row r="55" spans="1:14" x14ac:dyDescent="0.2">
      <c r="A55" s="122" t="s">
        <v>3882</v>
      </c>
      <c r="B55" s="142"/>
      <c r="C55" s="97">
        <v>1</v>
      </c>
      <c r="D55" s="97">
        <v>1</v>
      </c>
      <c r="E55" s="97">
        <v>42</v>
      </c>
      <c r="F55" s="97">
        <v>35</v>
      </c>
      <c r="G55" s="97">
        <v>30</v>
      </c>
      <c r="H55" s="172">
        <v>15</v>
      </c>
      <c r="I55" s="171">
        <v>10</v>
      </c>
      <c r="J55" s="149">
        <v>5</v>
      </c>
      <c r="K55" s="172">
        <v>3</v>
      </c>
      <c r="L55" s="171"/>
      <c r="M55" s="149">
        <v>0</v>
      </c>
      <c r="N55" s="148">
        <f t="shared" si="61"/>
        <v>142</v>
      </c>
    </row>
    <row r="56" spans="1:14" ht="17" thickBot="1" x14ac:dyDescent="0.25">
      <c r="A56" s="133"/>
      <c r="B56" s="150">
        <f t="shared" ref="B56:M56" si="62">SUM(B50:B55)</f>
        <v>31110</v>
      </c>
      <c r="C56" s="151">
        <f t="shared" si="62"/>
        <v>21112</v>
      </c>
      <c r="D56" s="152">
        <f t="shared" si="62"/>
        <v>22087</v>
      </c>
      <c r="E56" s="150">
        <f t="shared" si="62"/>
        <v>21811</v>
      </c>
      <c r="F56" s="151">
        <f t="shared" si="62"/>
        <v>20974</v>
      </c>
      <c r="G56" s="152">
        <f t="shared" si="62"/>
        <v>25709</v>
      </c>
      <c r="H56" s="150">
        <f t="shared" si="62"/>
        <v>22128</v>
      </c>
      <c r="I56" s="151">
        <f t="shared" si="62"/>
        <v>21098</v>
      </c>
      <c r="J56" s="152">
        <f t="shared" si="62"/>
        <v>30600</v>
      </c>
      <c r="K56" s="150">
        <f t="shared" si="62"/>
        <v>26886</v>
      </c>
      <c r="L56" s="151">
        <f t="shared" si="62"/>
        <v>31688</v>
      </c>
      <c r="M56" s="152">
        <f t="shared" si="62"/>
        <v>33822</v>
      </c>
      <c r="N56" s="153">
        <f t="shared" si="61"/>
        <v>309025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F384-B676-204C-B980-4DDE1A1DF36E}">
  <dimension ref="A2:T3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6" x14ac:dyDescent="0.2"/>
  <cols>
    <col min="8" max="8" width="24.33203125" customWidth="1"/>
  </cols>
  <sheetData>
    <row r="2" spans="1:20" ht="48" x14ac:dyDescent="0.2">
      <c r="A2" s="200" t="s">
        <v>3958</v>
      </c>
      <c r="B2" s="200" t="s">
        <v>4157</v>
      </c>
      <c r="C2" s="201" t="s">
        <v>0</v>
      </c>
      <c r="D2" s="201" t="s">
        <v>4158</v>
      </c>
      <c r="E2" s="201" t="s">
        <v>4159</v>
      </c>
      <c r="F2" s="201" t="s">
        <v>4160</v>
      </c>
      <c r="G2" s="201" t="s">
        <v>4161</v>
      </c>
      <c r="H2" s="201" t="s">
        <v>7</v>
      </c>
      <c r="I2" s="201" t="s">
        <v>4162</v>
      </c>
      <c r="J2" s="201" t="s">
        <v>4163</v>
      </c>
      <c r="K2" s="201" t="s">
        <v>4164</v>
      </c>
      <c r="L2" s="202" t="s">
        <v>4165</v>
      </c>
      <c r="M2" s="202" t="s">
        <v>4166</v>
      </c>
      <c r="N2" s="202" t="s">
        <v>4167</v>
      </c>
      <c r="O2" s="202" t="s">
        <v>3946</v>
      </c>
      <c r="P2" s="203" t="s">
        <v>4168</v>
      </c>
      <c r="Q2" s="203" t="s">
        <v>4169</v>
      </c>
      <c r="R2" s="203" t="s">
        <v>4170</v>
      </c>
      <c r="S2" s="203" t="s">
        <v>4171</v>
      </c>
      <c r="T2" s="203" t="s">
        <v>4172</v>
      </c>
    </row>
    <row r="3" spans="1:20" x14ac:dyDescent="0.2">
      <c r="A3" t="s">
        <v>466</v>
      </c>
      <c r="B3" s="2" t="s">
        <v>467</v>
      </c>
      <c r="C3" s="2" t="s">
        <v>104</v>
      </c>
      <c r="D3" t="s">
        <v>466</v>
      </c>
      <c r="E3" s="3"/>
      <c r="F3" s="3" t="s">
        <v>468</v>
      </c>
      <c r="G3" s="3" t="s">
        <v>469</v>
      </c>
      <c r="H3" s="3" t="s">
        <v>470</v>
      </c>
      <c r="I3">
        <v>523</v>
      </c>
      <c r="J3">
        <v>0</v>
      </c>
      <c r="K3">
        <f t="shared" ref="K3:K52" si="0">J3+I3</f>
        <v>523</v>
      </c>
      <c r="L3" s="204">
        <v>10</v>
      </c>
      <c r="M3" s="204">
        <v>212.71449999999999</v>
      </c>
      <c r="N3" s="25">
        <v>799</v>
      </c>
      <c r="O3" s="205" t="s">
        <v>2202</v>
      </c>
      <c r="P3" t="s">
        <v>4173</v>
      </c>
      <c r="Q3" s="184">
        <v>5230</v>
      </c>
      <c r="R3" s="184">
        <v>0</v>
      </c>
      <c r="S3" s="184">
        <v>111249.6835</v>
      </c>
      <c r="T3" s="184">
        <v>0</v>
      </c>
    </row>
    <row r="4" spans="1:20" x14ac:dyDescent="0.2">
      <c r="A4" t="s">
        <v>471</v>
      </c>
      <c r="B4" s="2" t="s">
        <v>472</v>
      </c>
      <c r="C4" s="2" t="s">
        <v>104</v>
      </c>
      <c r="D4" t="s">
        <v>471</v>
      </c>
      <c r="E4" s="3"/>
      <c r="F4" s="3" t="s">
        <v>468</v>
      </c>
      <c r="G4" s="3" t="s">
        <v>469</v>
      </c>
      <c r="H4" s="3" t="s">
        <v>470</v>
      </c>
      <c r="I4">
        <v>604</v>
      </c>
      <c r="J4">
        <v>0</v>
      </c>
      <c r="K4">
        <f t="shared" si="0"/>
        <v>604</v>
      </c>
      <c r="L4" s="204">
        <v>10</v>
      </c>
      <c r="M4" s="204">
        <v>212.71449999999999</v>
      </c>
      <c r="N4" s="25">
        <v>799</v>
      </c>
      <c r="O4" s="205" t="s">
        <v>2202</v>
      </c>
      <c r="P4" t="s">
        <v>4173</v>
      </c>
      <c r="Q4" s="184">
        <v>6040</v>
      </c>
      <c r="R4" s="184">
        <v>0</v>
      </c>
      <c r="S4" s="184">
        <v>128479.55799999999</v>
      </c>
      <c r="T4" s="184">
        <v>0</v>
      </c>
    </row>
    <row r="5" spans="1:20" x14ac:dyDescent="0.2">
      <c r="A5" t="s">
        <v>43</v>
      </c>
      <c r="B5" s="2" t="s">
        <v>45</v>
      </c>
      <c r="C5" s="2" t="s">
        <v>20</v>
      </c>
      <c r="D5" t="s">
        <v>43</v>
      </c>
      <c r="E5" s="3"/>
      <c r="F5" s="3" t="s">
        <v>3862</v>
      </c>
      <c r="G5" s="3" t="s">
        <v>40</v>
      </c>
      <c r="H5" s="3" t="s">
        <v>46</v>
      </c>
      <c r="I5">
        <v>15799</v>
      </c>
      <c r="J5">
        <v>0</v>
      </c>
      <c r="K5">
        <f t="shared" si="0"/>
        <v>15799</v>
      </c>
      <c r="L5" s="204">
        <v>1.81</v>
      </c>
      <c r="M5" s="204">
        <v>61.1995</v>
      </c>
      <c r="N5" s="25">
        <v>349</v>
      </c>
      <c r="O5" s="205" t="s">
        <v>2202</v>
      </c>
      <c r="P5" t="s">
        <v>4173</v>
      </c>
      <c r="Q5" s="184">
        <v>28596.190000000002</v>
      </c>
      <c r="R5" s="184">
        <v>0</v>
      </c>
      <c r="S5" s="184">
        <v>966890.90049999999</v>
      </c>
      <c r="T5" s="184">
        <v>0</v>
      </c>
    </row>
    <row r="6" spans="1:20" x14ac:dyDescent="0.2">
      <c r="A6" t="s">
        <v>1140</v>
      </c>
      <c r="B6" s="2" t="s">
        <v>1141</v>
      </c>
      <c r="C6" s="2" t="s">
        <v>104</v>
      </c>
      <c r="D6" t="s">
        <v>1140</v>
      </c>
      <c r="E6" s="3"/>
      <c r="F6" s="3" t="s">
        <v>2277</v>
      </c>
      <c r="G6" s="3" t="s">
        <v>475</v>
      </c>
      <c r="H6" s="3" t="s">
        <v>476</v>
      </c>
      <c r="I6">
        <v>76</v>
      </c>
      <c r="J6">
        <v>0</v>
      </c>
      <c r="K6">
        <f t="shared" si="0"/>
        <v>76</v>
      </c>
      <c r="L6" s="204">
        <v>65.099999999999994</v>
      </c>
      <c r="M6" s="204">
        <v>1232.0645</v>
      </c>
      <c r="N6" s="25">
        <v>3999</v>
      </c>
      <c r="O6" s="205" t="s">
        <v>2202</v>
      </c>
      <c r="P6" t="s">
        <v>4173</v>
      </c>
      <c r="Q6" s="184">
        <v>4947.5999999999995</v>
      </c>
      <c r="R6" s="184">
        <v>0</v>
      </c>
      <c r="S6" s="184">
        <v>93636.902000000002</v>
      </c>
      <c r="T6" s="184">
        <v>0</v>
      </c>
    </row>
    <row r="7" spans="1:20" x14ac:dyDescent="0.2">
      <c r="A7" t="s">
        <v>1137</v>
      </c>
      <c r="B7" s="2" t="s">
        <v>1138</v>
      </c>
      <c r="C7" s="2" t="s">
        <v>104</v>
      </c>
      <c r="D7" t="s">
        <v>1137</v>
      </c>
      <c r="E7" s="3"/>
      <c r="F7" s="3" t="s">
        <v>2277</v>
      </c>
      <c r="G7" s="3" t="s">
        <v>475</v>
      </c>
      <c r="H7" s="3" t="s">
        <v>476</v>
      </c>
      <c r="I7">
        <v>81</v>
      </c>
      <c r="J7">
        <v>0</v>
      </c>
      <c r="K7">
        <f t="shared" si="0"/>
        <v>81</v>
      </c>
      <c r="L7" s="204">
        <v>65.099999999999994</v>
      </c>
      <c r="M7" s="204">
        <v>1232.0645</v>
      </c>
      <c r="N7" s="25">
        <v>3999</v>
      </c>
      <c r="O7" s="205" t="s">
        <v>2202</v>
      </c>
      <c r="P7" t="s">
        <v>4173</v>
      </c>
      <c r="Q7" s="184">
        <v>5273.0999999999995</v>
      </c>
      <c r="R7" s="184">
        <v>0</v>
      </c>
      <c r="S7" s="184">
        <v>99797.224499999997</v>
      </c>
      <c r="T7" s="184">
        <v>0</v>
      </c>
    </row>
    <row r="8" spans="1:20" x14ac:dyDescent="0.2">
      <c r="A8" t="s">
        <v>37</v>
      </c>
      <c r="B8" s="2" t="s">
        <v>39</v>
      </c>
      <c r="C8" s="2" t="s">
        <v>20</v>
      </c>
      <c r="D8" t="s">
        <v>37</v>
      </c>
      <c r="E8" s="3"/>
      <c r="F8" s="3" t="s">
        <v>3862</v>
      </c>
      <c r="G8" s="3" t="s">
        <v>40</v>
      </c>
      <c r="H8" s="3" t="s">
        <v>41</v>
      </c>
      <c r="I8">
        <v>26237</v>
      </c>
      <c r="J8">
        <v>1</v>
      </c>
      <c r="K8">
        <f t="shared" si="0"/>
        <v>26238</v>
      </c>
      <c r="L8" s="204">
        <v>1.52</v>
      </c>
      <c r="M8" s="204">
        <v>55.834500000000006</v>
      </c>
      <c r="N8" s="25">
        <v>299</v>
      </c>
      <c r="O8" s="205" t="s">
        <v>2202</v>
      </c>
      <c r="P8" t="s">
        <v>4173</v>
      </c>
      <c r="Q8" s="184">
        <v>39880.239999999998</v>
      </c>
      <c r="R8" s="184">
        <v>1.52</v>
      </c>
      <c r="S8" s="184">
        <v>1464929.7765000002</v>
      </c>
      <c r="T8" s="184">
        <v>55.834500000000006</v>
      </c>
    </row>
    <row r="9" spans="1:20" x14ac:dyDescent="0.2">
      <c r="A9" t="s">
        <v>1148</v>
      </c>
      <c r="B9" s="2" t="s">
        <v>1149</v>
      </c>
      <c r="C9" s="2" t="s">
        <v>20</v>
      </c>
      <c r="D9" t="s">
        <v>1148</v>
      </c>
      <c r="E9" s="3"/>
      <c r="F9" s="3" t="s">
        <v>24</v>
      </c>
      <c r="G9" s="3" t="s">
        <v>61</v>
      </c>
      <c r="H9" s="3" t="s">
        <v>1150</v>
      </c>
      <c r="I9">
        <v>67</v>
      </c>
      <c r="J9">
        <v>0</v>
      </c>
      <c r="K9">
        <f t="shared" si="0"/>
        <v>67</v>
      </c>
      <c r="L9" s="204">
        <v>0.95</v>
      </c>
      <c r="M9" s="204">
        <v>45.289500000000004</v>
      </c>
      <c r="N9" s="25">
        <v>499</v>
      </c>
      <c r="O9" s="205" t="s">
        <v>2202</v>
      </c>
      <c r="P9" t="s">
        <v>4173</v>
      </c>
      <c r="Q9" s="184">
        <v>63.65</v>
      </c>
      <c r="R9" s="184">
        <v>0</v>
      </c>
      <c r="S9" s="184">
        <v>3034.3965000000003</v>
      </c>
      <c r="T9" s="184">
        <v>0</v>
      </c>
    </row>
    <row r="10" spans="1:20" x14ac:dyDescent="0.2">
      <c r="A10" t="s">
        <v>48</v>
      </c>
      <c r="B10" s="2" t="s">
        <v>49</v>
      </c>
      <c r="C10" s="2" t="s">
        <v>20</v>
      </c>
      <c r="D10" t="s">
        <v>48</v>
      </c>
      <c r="E10" s="3"/>
      <c r="F10" s="3" t="s">
        <v>4152</v>
      </c>
      <c r="G10" s="3" t="s">
        <v>50</v>
      </c>
      <c r="H10" s="3" t="s">
        <v>51</v>
      </c>
      <c r="I10">
        <v>57505</v>
      </c>
      <c r="J10">
        <v>5</v>
      </c>
      <c r="K10">
        <f t="shared" si="0"/>
        <v>57510</v>
      </c>
      <c r="L10" s="204">
        <v>3.63</v>
      </c>
      <c r="M10" s="204">
        <v>94.869500000000002</v>
      </c>
      <c r="N10" s="25">
        <v>449</v>
      </c>
      <c r="O10" s="205" t="s">
        <v>2202</v>
      </c>
      <c r="P10" t="s">
        <v>4173</v>
      </c>
      <c r="Q10" s="184">
        <v>208743.15</v>
      </c>
      <c r="R10" s="184">
        <v>18.149999999999999</v>
      </c>
      <c r="S10" s="184">
        <v>5455470.5975000001</v>
      </c>
      <c r="T10" s="184">
        <v>474.34750000000003</v>
      </c>
    </row>
    <row r="11" spans="1:20" x14ac:dyDescent="0.2">
      <c r="A11" t="s">
        <v>53</v>
      </c>
      <c r="B11" s="2" t="s">
        <v>54</v>
      </c>
      <c r="C11" s="2" t="s">
        <v>20</v>
      </c>
      <c r="D11" t="s">
        <v>53</v>
      </c>
      <c r="E11" s="3"/>
      <c r="F11" s="3" t="s">
        <v>4152</v>
      </c>
      <c r="G11" s="3" t="s">
        <v>50</v>
      </c>
      <c r="H11" s="3" t="s">
        <v>55</v>
      </c>
      <c r="I11">
        <v>11074</v>
      </c>
      <c r="J11">
        <v>9</v>
      </c>
      <c r="K11">
        <f t="shared" si="0"/>
        <v>11083</v>
      </c>
      <c r="L11" s="204">
        <v>4.9400000000000004</v>
      </c>
      <c r="M11" s="204">
        <v>119.1045</v>
      </c>
      <c r="N11" s="25">
        <v>549</v>
      </c>
      <c r="O11" s="205" t="s">
        <v>2202</v>
      </c>
      <c r="P11" t="s">
        <v>4173</v>
      </c>
      <c r="Q11" s="184">
        <v>54705.560000000005</v>
      </c>
      <c r="R11" s="184">
        <v>44.46</v>
      </c>
      <c r="S11" s="184">
        <v>1318963.233</v>
      </c>
      <c r="T11" s="184">
        <v>1071.9404999999999</v>
      </c>
    </row>
    <row r="12" spans="1:20" x14ac:dyDescent="0.2">
      <c r="A12" t="s">
        <v>553</v>
      </c>
      <c r="B12" s="2" t="s">
        <v>555</v>
      </c>
      <c r="C12" s="2" t="s">
        <v>335</v>
      </c>
      <c r="D12" t="s">
        <v>553</v>
      </c>
      <c r="E12" s="3"/>
      <c r="F12" s="3" t="s">
        <v>60</v>
      </c>
      <c r="G12" s="3" t="s">
        <v>61</v>
      </c>
      <c r="H12" s="3" t="s">
        <v>74</v>
      </c>
      <c r="I12">
        <v>7</v>
      </c>
      <c r="J12">
        <v>0</v>
      </c>
      <c r="K12">
        <f t="shared" si="0"/>
        <v>7</v>
      </c>
      <c r="L12" s="204">
        <v>15</v>
      </c>
      <c r="M12" s="204">
        <v>305.21449999999999</v>
      </c>
      <c r="N12" s="25">
        <v>1199</v>
      </c>
      <c r="O12" s="205" t="s">
        <v>2202</v>
      </c>
      <c r="P12" t="s">
        <v>4173</v>
      </c>
      <c r="Q12" s="184">
        <v>105</v>
      </c>
      <c r="R12" s="184">
        <v>0</v>
      </c>
      <c r="S12" s="184">
        <v>2136.5014999999999</v>
      </c>
      <c r="T12" s="184">
        <v>0</v>
      </c>
    </row>
    <row r="13" spans="1:20" x14ac:dyDescent="0.2">
      <c r="A13" t="s">
        <v>2163</v>
      </c>
      <c r="B13" s="2" t="s">
        <v>4365</v>
      </c>
      <c r="C13" s="2" t="s">
        <v>56</v>
      </c>
      <c r="D13" t="s">
        <v>2163</v>
      </c>
      <c r="E13" s="3"/>
      <c r="F13" s="3" t="s">
        <v>60</v>
      </c>
      <c r="G13" s="3" t="s">
        <v>79</v>
      </c>
      <c r="H13" s="3" t="s">
        <v>80</v>
      </c>
      <c r="I13">
        <v>72</v>
      </c>
      <c r="J13">
        <v>0</v>
      </c>
      <c r="K13">
        <f t="shared" si="0"/>
        <v>72</v>
      </c>
      <c r="L13" s="204">
        <v>13</v>
      </c>
      <c r="M13" s="204">
        <v>148.565</v>
      </c>
      <c r="N13" s="25">
        <v>499</v>
      </c>
      <c r="O13" s="205" t="s">
        <v>2203</v>
      </c>
      <c r="P13" t="s">
        <v>4173</v>
      </c>
      <c r="Q13" s="184">
        <v>936</v>
      </c>
      <c r="R13" s="184">
        <v>0</v>
      </c>
      <c r="S13" s="184">
        <v>10696.68</v>
      </c>
      <c r="T13" s="184">
        <v>0</v>
      </c>
    </row>
    <row r="14" spans="1:20" x14ac:dyDescent="0.2">
      <c r="A14" t="s">
        <v>71</v>
      </c>
      <c r="B14" s="2" t="s">
        <v>73</v>
      </c>
      <c r="C14" s="2" t="s">
        <v>56</v>
      </c>
      <c r="D14" t="s">
        <v>71</v>
      </c>
      <c r="E14" s="3"/>
      <c r="F14" s="3" t="s">
        <v>60</v>
      </c>
      <c r="G14" s="3" t="s">
        <v>61</v>
      </c>
      <c r="H14" s="3" t="s">
        <v>74</v>
      </c>
      <c r="I14">
        <v>9</v>
      </c>
      <c r="J14">
        <v>0</v>
      </c>
      <c r="K14">
        <f t="shared" si="0"/>
        <v>9</v>
      </c>
      <c r="L14" s="204">
        <v>13</v>
      </c>
      <c r="M14" s="204">
        <v>267.33999999999997</v>
      </c>
      <c r="N14" s="25">
        <v>999</v>
      </c>
      <c r="O14" s="205" t="s">
        <v>2204</v>
      </c>
      <c r="P14" t="s">
        <v>4173</v>
      </c>
      <c r="Q14" s="184">
        <v>117</v>
      </c>
      <c r="R14" s="184">
        <v>0</v>
      </c>
      <c r="S14" s="184">
        <v>2406.06</v>
      </c>
      <c r="T14" s="184">
        <v>0</v>
      </c>
    </row>
    <row r="15" spans="1:20" x14ac:dyDescent="0.2">
      <c r="A15" t="s">
        <v>4174</v>
      </c>
      <c r="B15" s="2" t="s">
        <v>534</v>
      </c>
      <c r="C15" s="2" t="s">
        <v>56</v>
      </c>
      <c r="D15" t="s">
        <v>533</v>
      </c>
      <c r="E15" s="3"/>
      <c r="F15" s="3" t="s">
        <v>535</v>
      </c>
      <c r="G15" s="3" t="s">
        <v>536</v>
      </c>
      <c r="H15" s="3" t="s">
        <v>537</v>
      </c>
      <c r="I15">
        <v>48</v>
      </c>
      <c r="J15">
        <v>0</v>
      </c>
      <c r="K15">
        <f t="shared" si="0"/>
        <v>48</v>
      </c>
      <c r="L15" s="204">
        <v>11</v>
      </c>
      <c r="M15" s="204">
        <v>231.21449999999999</v>
      </c>
      <c r="N15" s="25">
        <v>999</v>
      </c>
      <c r="O15" s="205" t="s">
        <v>2202</v>
      </c>
      <c r="P15" t="s">
        <v>4173</v>
      </c>
      <c r="Q15" s="184">
        <v>528</v>
      </c>
      <c r="R15" s="184">
        <v>0</v>
      </c>
      <c r="S15" s="184">
        <v>11098.295999999998</v>
      </c>
      <c r="T15" s="184">
        <v>0</v>
      </c>
    </row>
    <row r="16" spans="1:20" x14ac:dyDescent="0.2">
      <c r="A16" t="s">
        <v>618</v>
      </c>
      <c r="B16" s="2" t="s">
        <v>620</v>
      </c>
      <c r="C16" s="2" t="s">
        <v>56</v>
      </c>
      <c r="D16" t="s">
        <v>618</v>
      </c>
      <c r="E16" s="3"/>
      <c r="F16" s="3" t="s">
        <v>4030</v>
      </c>
      <c r="G16" s="3" t="s">
        <v>621</v>
      </c>
      <c r="H16" s="3" t="s">
        <v>622</v>
      </c>
      <c r="I16">
        <v>114</v>
      </c>
      <c r="J16">
        <v>0</v>
      </c>
      <c r="K16">
        <f t="shared" si="0"/>
        <v>114</v>
      </c>
      <c r="L16" s="204">
        <v>52</v>
      </c>
      <c r="M16" s="204">
        <v>1054.3816666666667</v>
      </c>
      <c r="N16" s="25">
        <v>2999</v>
      </c>
      <c r="O16" s="205" t="s">
        <v>2203</v>
      </c>
      <c r="P16" t="s">
        <v>4175</v>
      </c>
      <c r="Q16" s="184">
        <v>5928</v>
      </c>
      <c r="R16" s="184">
        <v>0</v>
      </c>
      <c r="S16" s="184">
        <v>120199.51</v>
      </c>
      <c r="T16" s="184">
        <v>0</v>
      </c>
    </row>
    <row r="17" spans="1:20" x14ac:dyDescent="0.2">
      <c r="A17" t="s">
        <v>623</v>
      </c>
      <c r="B17" s="2" t="s">
        <v>625</v>
      </c>
      <c r="C17" s="2" t="s">
        <v>56</v>
      </c>
      <c r="D17" t="s">
        <v>623</v>
      </c>
      <c r="E17" s="3"/>
      <c r="F17" s="3" t="s">
        <v>4030</v>
      </c>
      <c r="G17" s="3" t="s">
        <v>621</v>
      </c>
      <c r="H17" s="3" t="s">
        <v>622</v>
      </c>
      <c r="I17">
        <v>95</v>
      </c>
      <c r="J17">
        <v>0</v>
      </c>
      <c r="K17">
        <f t="shared" si="0"/>
        <v>95</v>
      </c>
      <c r="L17" s="204">
        <v>32.25</v>
      </c>
      <c r="M17" s="204">
        <v>624.33950000000004</v>
      </c>
      <c r="N17" s="25">
        <v>1799</v>
      </c>
      <c r="O17" s="205" t="s">
        <v>2203</v>
      </c>
      <c r="P17" t="s">
        <v>4175</v>
      </c>
      <c r="Q17" s="184">
        <v>3063.75</v>
      </c>
      <c r="R17" s="184">
        <v>0</v>
      </c>
      <c r="S17" s="184">
        <v>59312.252500000002</v>
      </c>
      <c r="T17" s="184">
        <v>0</v>
      </c>
    </row>
    <row r="18" spans="1:20" x14ac:dyDescent="0.2">
      <c r="A18" t="s">
        <v>1104</v>
      </c>
      <c r="B18" s="2" t="s">
        <v>1106</v>
      </c>
      <c r="C18" s="2" t="s">
        <v>335</v>
      </c>
      <c r="D18" t="s">
        <v>1104</v>
      </c>
      <c r="E18" s="3"/>
      <c r="F18" s="3" t="s">
        <v>60</v>
      </c>
      <c r="G18" s="3" t="s">
        <v>79</v>
      </c>
      <c r="H18" s="3" t="s">
        <v>80</v>
      </c>
      <c r="I18">
        <v>0</v>
      </c>
      <c r="J18">
        <v>1</v>
      </c>
      <c r="K18">
        <f t="shared" si="0"/>
        <v>1</v>
      </c>
      <c r="L18" s="204">
        <v>8</v>
      </c>
      <c r="M18" s="204">
        <v>175.71449999999999</v>
      </c>
      <c r="N18" s="25">
        <v>499</v>
      </c>
      <c r="O18" s="205" t="s">
        <v>2204</v>
      </c>
      <c r="P18" t="s">
        <v>4173</v>
      </c>
      <c r="Q18" s="184">
        <v>0</v>
      </c>
      <c r="R18" s="184">
        <v>8</v>
      </c>
      <c r="S18" s="184">
        <v>0</v>
      </c>
      <c r="T18" s="184">
        <v>175.71449999999999</v>
      </c>
    </row>
    <row r="19" spans="1:20" x14ac:dyDescent="0.2">
      <c r="A19" t="s">
        <v>1101</v>
      </c>
      <c r="B19" s="2" t="s">
        <v>1103</v>
      </c>
      <c r="C19" s="2" t="s">
        <v>335</v>
      </c>
      <c r="D19" t="s">
        <v>1101</v>
      </c>
      <c r="E19" s="3"/>
      <c r="F19" s="3" t="s">
        <v>60</v>
      </c>
      <c r="G19" s="3" t="s">
        <v>79</v>
      </c>
      <c r="H19" s="3" t="s">
        <v>80</v>
      </c>
      <c r="I19">
        <v>0</v>
      </c>
      <c r="J19">
        <v>1</v>
      </c>
      <c r="K19">
        <f t="shared" si="0"/>
        <v>1</v>
      </c>
      <c r="L19" s="204">
        <v>7</v>
      </c>
      <c r="M19" s="204">
        <v>157.21449999999999</v>
      </c>
      <c r="N19" s="25">
        <v>649</v>
      </c>
      <c r="O19" s="205" t="s">
        <v>2204</v>
      </c>
      <c r="P19" t="s">
        <v>4173</v>
      </c>
      <c r="Q19" s="184">
        <v>0</v>
      </c>
      <c r="R19" s="184">
        <v>7</v>
      </c>
      <c r="S19" s="184">
        <v>0</v>
      </c>
      <c r="T19" s="184">
        <v>157.21449999999999</v>
      </c>
    </row>
    <row r="20" spans="1:20" x14ac:dyDescent="0.2">
      <c r="A20" t="s">
        <v>1098</v>
      </c>
      <c r="B20" s="2" t="s">
        <v>1100</v>
      </c>
      <c r="C20" s="2" t="s">
        <v>335</v>
      </c>
      <c r="D20" t="s">
        <v>1098</v>
      </c>
      <c r="E20" s="3"/>
      <c r="F20" s="3" t="s">
        <v>60</v>
      </c>
      <c r="G20" s="3" t="s">
        <v>79</v>
      </c>
      <c r="H20" s="3" t="s">
        <v>80</v>
      </c>
      <c r="I20">
        <v>26</v>
      </c>
      <c r="J20">
        <v>0</v>
      </c>
      <c r="K20">
        <f t="shared" si="0"/>
        <v>26</v>
      </c>
      <c r="L20" s="204">
        <v>8</v>
      </c>
      <c r="M20" s="204">
        <v>175.71449999999999</v>
      </c>
      <c r="N20" s="25">
        <v>499</v>
      </c>
      <c r="O20" s="205" t="s">
        <v>2203</v>
      </c>
      <c r="P20" t="s">
        <v>4173</v>
      </c>
      <c r="Q20" s="184">
        <v>208</v>
      </c>
      <c r="R20" s="184">
        <v>0</v>
      </c>
      <c r="S20" s="184">
        <v>4568.5769999999993</v>
      </c>
      <c r="T20" s="184">
        <v>0</v>
      </c>
    </row>
    <row r="21" spans="1:20" x14ac:dyDescent="0.2">
      <c r="A21" t="s">
        <v>1368</v>
      </c>
      <c r="B21" s="2" t="s">
        <v>1369</v>
      </c>
      <c r="C21" s="2" t="s">
        <v>104</v>
      </c>
      <c r="D21" t="s">
        <v>4176</v>
      </c>
      <c r="E21" s="3"/>
      <c r="F21" s="3" t="s">
        <v>2277</v>
      </c>
      <c r="G21" s="3" t="s">
        <v>475</v>
      </c>
      <c r="H21" s="3" t="s">
        <v>476</v>
      </c>
      <c r="I21">
        <v>11</v>
      </c>
      <c r="J21">
        <v>0</v>
      </c>
      <c r="K21">
        <f t="shared" si="0"/>
        <v>11</v>
      </c>
      <c r="L21" s="204">
        <v>120.06</v>
      </c>
      <c r="M21" s="204">
        <v>2775.4</v>
      </c>
      <c r="N21" s="25">
        <v>5999</v>
      </c>
      <c r="O21" s="205" t="s">
        <v>2203</v>
      </c>
      <c r="P21" t="s">
        <v>4173</v>
      </c>
      <c r="Q21" s="184">
        <v>1320.66</v>
      </c>
      <c r="R21" s="184">
        <v>0</v>
      </c>
      <c r="S21" s="184">
        <v>30529.4</v>
      </c>
      <c r="T21" s="184">
        <v>0</v>
      </c>
    </row>
    <row r="22" spans="1:20" x14ac:dyDescent="0.2">
      <c r="A22" t="s">
        <v>3980</v>
      </c>
      <c r="B22" s="2" t="s">
        <v>3981</v>
      </c>
      <c r="C22" s="2" t="s">
        <v>104</v>
      </c>
      <c r="D22" t="s">
        <v>3980</v>
      </c>
      <c r="E22" s="3"/>
      <c r="F22" s="3" t="s">
        <v>2277</v>
      </c>
      <c r="G22" s="3" t="s">
        <v>475</v>
      </c>
      <c r="H22" s="3" t="s">
        <v>1530</v>
      </c>
      <c r="I22">
        <v>85</v>
      </c>
      <c r="J22">
        <v>0</v>
      </c>
      <c r="K22">
        <f t="shared" si="0"/>
        <v>85</v>
      </c>
      <c r="L22" s="204">
        <v>17.600000000000001</v>
      </c>
      <c r="M22" s="204">
        <v>353.31450000000001</v>
      </c>
      <c r="N22" s="25">
        <v>1099</v>
      </c>
      <c r="O22" s="205" t="s">
        <v>2203</v>
      </c>
      <c r="P22" t="s">
        <v>4177</v>
      </c>
      <c r="Q22" s="184">
        <v>1496.0000000000002</v>
      </c>
      <c r="R22" s="184">
        <v>0</v>
      </c>
      <c r="S22" s="184">
        <v>30031.732500000002</v>
      </c>
      <c r="T22" s="184">
        <v>0</v>
      </c>
    </row>
    <row r="23" spans="1:20" x14ac:dyDescent="0.2">
      <c r="A23" t="s">
        <v>636</v>
      </c>
      <c r="B23" s="2" t="s">
        <v>637</v>
      </c>
      <c r="C23" s="2" t="s">
        <v>104</v>
      </c>
      <c r="D23" t="s">
        <v>636</v>
      </c>
      <c r="E23" s="3"/>
      <c r="F23" s="3" t="s">
        <v>2277</v>
      </c>
      <c r="G23" s="3" t="s">
        <v>475</v>
      </c>
      <c r="H23" s="3" t="s">
        <v>628</v>
      </c>
      <c r="I23">
        <v>0</v>
      </c>
      <c r="J23">
        <v>1</v>
      </c>
      <c r="K23">
        <f t="shared" si="0"/>
        <v>1</v>
      </c>
      <c r="L23" s="204">
        <v>23.4</v>
      </c>
      <c r="M23" s="204">
        <v>460.61449999999996</v>
      </c>
      <c r="N23" s="25">
        <v>1799</v>
      </c>
      <c r="O23" s="205" t="s">
        <v>2204</v>
      </c>
      <c r="P23" t="s">
        <v>4178</v>
      </c>
      <c r="Q23" s="184">
        <v>0</v>
      </c>
      <c r="R23" s="184">
        <v>23.4</v>
      </c>
      <c r="S23" s="184">
        <v>0</v>
      </c>
      <c r="T23" s="184">
        <v>460.61449999999996</v>
      </c>
    </row>
    <row r="24" spans="1:20" x14ac:dyDescent="0.2">
      <c r="A24" t="s">
        <v>129</v>
      </c>
      <c r="B24" s="2" t="s">
        <v>131</v>
      </c>
      <c r="C24" s="2" t="s">
        <v>104</v>
      </c>
      <c r="D24" t="s">
        <v>129</v>
      </c>
      <c r="E24" s="3"/>
      <c r="F24" s="3" t="s">
        <v>60</v>
      </c>
      <c r="G24" s="3" t="s">
        <v>109</v>
      </c>
      <c r="H24" s="3" t="s">
        <v>127</v>
      </c>
      <c r="I24">
        <v>13</v>
      </c>
      <c r="J24">
        <v>1</v>
      </c>
      <c r="K24">
        <f t="shared" si="0"/>
        <v>14</v>
      </c>
      <c r="L24" s="204">
        <v>17.41</v>
      </c>
      <c r="M24" s="204">
        <v>349.79949999999997</v>
      </c>
      <c r="N24" s="25">
        <v>999</v>
      </c>
      <c r="O24" s="205" t="s">
        <v>2203</v>
      </c>
      <c r="P24" t="s">
        <v>4177</v>
      </c>
      <c r="Q24" s="184">
        <v>226.33</v>
      </c>
      <c r="R24" s="184">
        <v>17.41</v>
      </c>
      <c r="S24" s="184">
        <v>4547.3934999999992</v>
      </c>
      <c r="T24" s="184">
        <v>349.79949999999997</v>
      </c>
    </row>
    <row r="25" spans="1:20" x14ac:dyDescent="0.2">
      <c r="A25" t="s">
        <v>106</v>
      </c>
      <c r="B25" s="2" t="s">
        <v>108</v>
      </c>
      <c r="C25" s="2" t="s">
        <v>104</v>
      </c>
      <c r="D25" t="s">
        <v>106</v>
      </c>
      <c r="E25" s="3"/>
      <c r="F25" s="3" t="s">
        <v>60</v>
      </c>
      <c r="G25" s="3" t="s">
        <v>109</v>
      </c>
      <c r="H25" s="3" t="s">
        <v>110</v>
      </c>
      <c r="I25">
        <v>20</v>
      </c>
      <c r="J25">
        <v>0</v>
      </c>
      <c r="K25">
        <f t="shared" si="0"/>
        <v>20</v>
      </c>
      <c r="L25" s="204">
        <v>17.41</v>
      </c>
      <c r="M25" s="204">
        <v>349.79949999999997</v>
      </c>
      <c r="N25" s="25">
        <v>999</v>
      </c>
      <c r="O25" s="205" t="s">
        <v>2203</v>
      </c>
      <c r="P25" t="s">
        <v>4177</v>
      </c>
      <c r="Q25" s="184">
        <v>348.2</v>
      </c>
      <c r="R25" s="184">
        <v>0</v>
      </c>
      <c r="S25" s="184">
        <v>6995.99</v>
      </c>
      <c r="T25" s="184">
        <v>0</v>
      </c>
    </row>
    <row r="26" spans="1:20" x14ac:dyDescent="0.2">
      <c r="A26" t="s">
        <v>112</v>
      </c>
      <c r="B26" s="2" t="s">
        <v>114</v>
      </c>
      <c r="C26" s="2" t="s">
        <v>104</v>
      </c>
      <c r="D26" t="s">
        <v>112</v>
      </c>
      <c r="E26" s="3"/>
      <c r="F26" s="3" t="s">
        <v>60</v>
      </c>
      <c r="G26" s="3" t="s">
        <v>109</v>
      </c>
      <c r="H26" s="3" t="s">
        <v>110</v>
      </c>
      <c r="I26">
        <v>23</v>
      </c>
      <c r="J26">
        <v>0</v>
      </c>
      <c r="K26">
        <f t="shared" si="0"/>
        <v>23</v>
      </c>
      <c r="L26" s="204">
        <v>17.41</v>
      </c>
      <c r="M26" s="204">
        <v>349.79949999999997</v>
      </c>
      <c r="N26" s="25">
        <v>999</v>
      </c>
      <c r="O26" s="205" t="s">
        <v>2203</v>
      </c>
      <c r="P26" t="s">
        <v>4177</v>
      </c>
      <c r="Q26" s="184">
        <v>400.43</v>
      </c>
      <c r="R26" s="184">
        <v>0</v>
      </c>
      <c r="S26" s="184">
        <v>8045.3884999999991</v>
      </c>
      <c r="T26" s="184">
        <v>0</v>
      </c>
    </row>
    <row r="27" spans="1:20" x14ac:dyDescent="0.2">
      <c r="A27" t="s">
        <v>1107</v>
      </c>
      <c r="B27" s="2" t="s">
        <v>1109</v>
      </c>
      <c r="C27" s="2" t="s">
        <v>335</v>
      </c>
      <c r="D27" t="s">
        <v>1107</v>
      </c>
      <c r="E27" s="3"/>
      <c r="F27" s="3" t="s">
        <v>60</v>
      </c>
      <c r="G27" s="3" t="s">
        <v>109</v>
      </c>
      <c r="H27" s="3" t="s">
        <v>109</v>
      </c>
      <c r="I27">
        <v>50</v>
      </c>
      <c r="J27">
        <v>0</v>
      </c>
      <c r="K27">
        <f t="shared" si="0"/>
        <v>50</v>
      </c>
      <c r="L27" s="204">
        <v>13</v>
      </c>
      <c r="M27" s="204">
        <v>270.95549450549453</v>
      </c>
      <c r="N27" s="25">
        <v>999</v>
      </c>
      <c r="O27" s="205" t="s">
        <v>2203</v>
      </c>
      <c r="P27" t="s">
        <v>4177</v>
      </c>
      <c r="Q27" s="184">
        <v>650</v>
      </c>
      <c r="R27" s="184">
        <v>0</v>
      </c>
      <c r="S27" s="184">
        <v>13547.774725274727</v>
      </c>
      <c r="T27" s="184">
        <v>0</v>
      </c>
    </row>
    <row r="28" spans="1:20" x14ac:dyDescent="0.2">
      <c r="A28" t="s">
        <v>341</v>
      </c>
      <c r="B28" s="2" t="s">
        <v>343</v>
      </c>
      <c r="C28" s="2" t="s">
        <v>335</v>
      </c>
      <c r="D28" t="s">
        <v>341</v>
      </c>
      <c r="E28" s="3"/>
      <c r="F28" s="3" t="s">
        <v>60</v>
      </c>
      <c r="G28" s="3" t="s">
        <v>109</v>
      </c>
      <c r="H28" s="3" t="s">
        <v>109</v>
      </c>
      <c r="I28">
        <v>0</v>
      </c>
      <c r="J28">
        <v>1</v>
      </c>
      <c r="K28">
        <f t="shared" si="0"/>
        <v>1</v>
      </c>
      <c r="L28" s="204">
        <v>13</v>
      </c>
      <c r="M28" s="204">
        <v>261.656106870229</v>
      </c>
      <c r="N28" s="25">
        <v>999</v>
      </c>
      <c r="O28" s="205" t="s">
        <v>2204</v>
      </c>
      <c r="P28" t="s">
        <v>4178</v>
      </c>
      <c r="Q28" s="184">
        <v>0</v>
      </c>
      <c r="R28" s="184">
        <v>13</v>
      </c>
      <c r="S28" s="184">
        <v>0</v>
      </c>
      <c r="T28" s="184">
        <v>261.656106870229</v>
      </c>
    </row>
    <row r="29" spans="1:20" x14ac:dyDescent="0.2">
      <c r="A29" t="s">
        <v>345</v>
      </c>
      <c r="B29" s="2" t="s">
        <v>347</v>
      </c>
      <c r="C29" s="2" t="s">
        <v>335</v>
      </c>
      <c r="D29" t="s">
        <v>345</v>
      </c>
      <c r="E29" s="3"/>
      <c r="F29" s="3" t="s">
        <v>60</v>
      </c>
      <c r="G29" s="3" t="s">
        <v>109</v>
      </c>
      <c r="H29" s="3" t="s">
        <v>110</v>
      </c>
      <c r="I29">
        <v>3</v>
      </c>
      <c r="J29">
        <v>2</v>
      </c>
      <c r="K29">
        <f t="shared" si="0"/>
        <v>5</v>
      </c>
      <c r="L29" s="204">
        <v>13</v>
      </c>
      <c r="M29" s="204">
        <v>270.95549450549453</v>
      </c>
      <c r="N29" s="25">
        <v>999</v>
      </c>
      <c r="O29" s="205" t="s">
        <v>2203</v>
      </c>
      <c r="P29" t="s">
        <v>4178</v>
      </c>
      <c r="Q29" s="184">
        <v>39</v>
      </c>
      <c r="R29" s="184">
        <v>26</v>
      </c>
      <c r="S29" s="184">
        <v>812.86648351648364</v>
      </c>
      <c r="T29" s="184">
        <v>541.91098901098906</v>
      </c>
    </row>
    <row r="30" spans="1:20" x14ac:dyDescent="0.2">
      <c r="A30" t="s">
        <v>1112</v>
      </c>
      <c r="B30" s="2" t="s">
        <v>1114</v>
      </c>
      <c r="C30" s="2" t="s">
        <v>335</v>
      </c>
      <c r="D30" t="s">
        <v>1112</v>
      </c>
      <c r="E30" s="3"/>
      <c r="F30" s="3" t="s">
        <v>60</v>
      </c>
      <c r="G30" s="3" t="s">
        <v>109</v>
      </c>
      <c r="H30" s="3" t="s">
        <v>110</v>
      </c>
      <c r="I30">
        <v>295</v>
      </c>
      <c r="J30">
        <v>0</v>
      </c>
      <c r="K30">
        <f t="shared" si="0"/>
        <v>295</v>
      </c>
      <c r="L30" s="204">
        <v>13</v>
      </c>
      <c r="M30" s="204">
        <v>268.21449999999999</v>
      </c>
      <c r="N30" s="25">
        <v>999</v>
      </c>
      <c r="O30" s="205" t="s">
        <v>2203</v>
      </c>
      <c r="P30" t="s">
        <v>4177</v>
      </c>
      <c r="Q30" s="184">
        <v>3835</v>
      </c>
      <c r="R30" s="184">
        <v>0</v>
      </c>
      <c r="S30" s="184">
        <v>79123.277499999997</v>
      </c>
      <c r="T30" s="184">
        <v>0</v>
      </c>
    </row>
    <row r="31" spans="1:20" x14ac:dyDescent="0.2">
      <c r="A31" t="s">
        <v>1977</v>
      </c>
      <c r="B31" s="2" t="s">
        <v>1979</v>
      </c>
      <c r="C31" s="2" t="s">
        <v>335</v>
      </c>
      <c r="D31" t="s">
        <v>1977</v>
      </c>
      <c r="E31" s="3"/>
      <c r="F31" s="3" t="s">
        <v>60</v>
      </c>
      <c r="G31" s="3" t="s">
        <v>109</v>
      </c>
      <c r="H31" s="3" t="s">
        <v>110</v>
      </c>
      <c r="I31">
        <v>202</v>
      </c>
      <c r="J31">
        <v>0</v>
      </c>
      <c r="K31">
        <f t="shared" si="0"/>
        <v>202</v>
      </c>
      <c r="L31" s="204">
        <v>15</v>
      </c>
      <c r="M31" s="204">
        <v>305.21449999999999</v>
      </c>
      <c r="N31" s="25">
        <v>1199</v>
      </c>
      <c r="O31" s="205" t="s">
        <v>2203</v>
      </c>
      <c r="P31" t="s">
        <v>4177</v>
      </c>
      <c r="Q31" s="184">
        <v>3030</v>
      </c>
      <c r="R31" s="184">
        <v>0</v>
      </c>
      <c r="S31" s="184">
        <v>61653.328999999998</v>
      </c>
      <c r="T31" s="184">
        <v>0</v>
      </c>
    </row>
    <row r="32" spans="1:20" x14ac:dyDescent="0.2">
      <c r="A32" t="s">
        <v>1973</v>
      </c>
      <c r="B32" s="2" t="s">
        <v>1975</v>
      </c>
      <c r="C32" s="2" t="s">
        <v>335</v>
      </c>
      <c r="D32" t="s">
        <v>1973</v>
      </c>
      <c r="E32" s="3"/>
      <c r="F32" s="3" t="s">
        <v>60</v>
      </c>
      <c r="G32" s="3" t="s">
        <v>109</v>
      </c>
      <c r="H32" s="3" t="s">
        <v>110</v>
      </c>
      <c r="I32">
        <v>290</v>
      </c>
      <c r="J32">
        <v>0</v>
      </c>
      <c r="K32">
        <f t="shared" si="0"/>
        <v>290</v>
      </c>
      <c r="L32" s="204">
        <v>15</v>
      </c>
      <c r="M32" s="204">
        <v>305.21449999999999</v>
      </c>
      <c r="N32" s="25">
        <v>1199</v>
      </c>
      <c r="O32" s="205" t="s">
        <v>2203</v>
      </c>
      <c r="P32" t="s">
        <v>4177</v>
      </c>
      <c r="Q32" s="184">
        <v>4350</v>
      </c>
      <c r="R32" s="184">
        <v>0</v>
      </c>
      <c r="S32" s="184">
        <v>88512.205000000002</v>
      </c>
      <c r="T32" s="184">
        <v>0</v>
      </c>
    </row>
    <row r="33" spans="1:20" x14ac:dyDescent="0.2">
      <c r="A33" t="s">
        <v>1116</v>
      </c>
      <c r="B33" s="2" t="s">
        <v>1118</v>
      </c>
      <c r="C33" s="2" t="s">
        <v>335</v>
      </c>
      <c r="D33" t="s">
        <v>1116</v>
      </c>
      <c r="E33" s="3"/>
      <c r="F33" s="3" t="s">
        <v>60</v>
      </c>
      <c r="G33" s="3" t="s">
        <v>109</v>
      </c>
      <c r="H33" s="3" t="s">
        <v>127</v>
      </c>
      <c r="I33">
        <v>73</v>
      </c>
      <c r="J33">
        <v>0</v>
      </c>
      <c r="K33">
        <f t="shared" si="0"/>
        <v>73</v>
      </c>
      <c r="L33" s="204">
        <v>13</v>
      </c>
      <c r="M33" s="204">
        <v>268.21449999999999</v>
      </c>
      <c r="N33" s="25">
        <v>999</v>
      </c>
      <c r="O33" s="205" t="s">
        <v>2203</v>
      </c>
      <c r="P33" t="s">
        <v>4177</v>
      </c>
      <c r="Q33" s="184">
        <v>949</v>
      </c>
      <c r="R33" s="184">
        <v>0</v>
      </c>
      <c r="S33" s="184">
        <v>19579.658499999998</v>
      </c>
      <c r="T33" s="184">
        <v>0</v>
      </c>
    </row>
    <row r="34" spans="1:20" x14ac:dyDescent="0.2">
      <c r="A34" t="s">
        <v>1985</v>
      </c>
      <c r="B34" s="2" t="s">
        <v>1987</v>
      </c>
      <c r="C34" s="2" t="s">
        <v>335</v>
      </c>
      <c r="D34" t="s">
        <v>1985</v>
      </c>
      <c r="E34" s="3"/>
      <c r="F34" s="3" t="s">
        <v>60</v>
      </c>
      <c r="G34" s="3" t="s">
        <v>109</v>
      </c>
      <c r="H34" s="3" t="s">
        <v>127</v>
      </c>
      <c r="I34">
        <v>216</v>
      </c>
      <c r="J34">
        <v>59</v>
      </c>
      <c r="K34">
        <f t="shared" si="0"/>
        <v>275</v>
      </c>
      <c r="L34" s="204">
        <v>15</v>
      </c>
      <c r="M34" s="204">
        <v>305.21449999999999</v>
      </c>
      <c r="N34" s="25">
        <v>1199</v>
      </c>
      <c r="O34" s="205" t="s">
        <v>2203</v>
      </c>
      <c r="P34" t="s">
        <v>4177</v>
      </c>
      <c r="Q34" s="184">
        <v>3240</v>
      </c>
      <c r="R34" s="184">
        <v>885</v>
      </c>
      <c r="S34" s="184">
        <v>65926.331999999995</v>
      </c>
      <c r="T34" s="184">
        <v>18007.655500000001</v>
      </c>
    </row>
    <row r="35" spans="1:20" x14ac:dyDescent="0.2">
      <c r="A35" t="s">
        <v>1981</v>
      </c>
      <c r="B35" s="2" t="s">
        <v>1983</v>
      </c>
      <c r="C35" s="2" t="s">
        <v>335</v>
      </c>
      <c r="D35" t="s">
        <v>1981</v>
      </c>
      <c r="E35" s="3"/>
      <c r="F35" s="3" t="s">
        <v>60</v>
      </c>
      <c r="G35" s="3" t="s">
        <v>109</v>
      </c>
      <c r="H35" s="3" t="s">
        <v>127</v>
      </c>
      <c r="I35">
        <v>14</v>
      </c>
      <c r="J35">
        <v>129</v>
      </c>
      <c r="K35">
        <f t="shared" si="0"/>
        <v>143</v>
      </c>
      <c r="L35" s="204">
        <v>15</v>
      </c>
      <c r="M35" s="204">
        <v>305.21449999999999</v>
      </c>
      <c r="N35" s="25">
        <v>1199</v>
      </c>
      <c r="O35" s="205" t="s">
        <v>2203</v>
      </c>
      <c r="P35" t="s">
        <v>4177</v>
      </c>
      <c r="Q35" s="184">
        <v>210</v>
      </c>
      <c r="R35" s="184">
        <v>1935</v>
      </c>
      <c r="S35" s="184">
        <v>4273.0029999999997</v>
      </c>
      <c r="T35" s="184">
        <v>39372.6705</v>
      </c>
    </row>
    <row r="36" spans="1:20" x14ac:dyDescent="0.2">
      <c r="A36" t="s">
        <v>349</v>
      </c>
      <c r="B36" s="2" t="s">
        <v>351</v>
      </c>
      <c r="C36" s="2" t="s">
        <v>335</v>
      </c>
      <c r="D36" t="s">
        <v>349</v>
      </c>
      <c r="E36" s="3"/>
      <c r="F36" s="3" t="s">
        <v>60</v>
      </c>
      <c r="G36" s="3" t="s">
        <v>109</v>
      </c>
      <c r="H36" s="3" t="s">
        <v>110</v>
      </c>
      <c r="I36">
        <v>2</v>
      </c>
      <c r="J36">
        <v>0</v>
      </c>
      <c r="K36">
        <f t="shared" si="0"/>
        <v>2</v>
      </c>
      <c r="L36" s="204">
        <v>13</v>
      </c>
      <c r="M36" s="204">
        <v>270.95549450549453</v>
      </c>
      <c r="N36" s="25">
        <v>999</v>
      </c>
      <c r="O36" s="205" t="s">
        <v>2203</v>
      </c>
      <c r="P36" t="s">
        <v>4178</v>
      </c>
      <c r="Q36" s="184">
        <v>26</v>
      </c>
      <c r="R36" s="184">
        <v>0</v>
      </c>
      <c r="S36" s="184">
        <v>541.91098901098906</v>
      </c>
      <c r="T36" s="184">
        <v>0</v>
      </c>
    </row>
    <row r="37" spans="1:20" x14ac:dyDescent="0.2">
      <c r="A37" t="s">
        <v>1608</v>
      </c>
      <c r="B37" s="2" t="s">
        <v>1610</v>
      </c>
      <c r="C37" s="2" t="s">
        <v>1190</v>
      </c>
      <c r="D37" t="s">
        <v>1608</v>
      </c>
      <c r="E37" s="3"/>
      <c r="F37" s="3" t="s">
        <v>4366</v>
      </c>
      <c r="G37" s="3" t="s">
        <v>475</v>
      </c>
      <c r="H37" s="3" t="s">
        <v>1611</v>
      </c>
      <c r="I37">
        <v>45</v>
      </c>
      <c r="J37">
        <v>0</v>
      </c>
      <c r="K37">
        <f t="shared" si="0"/>
        <v>45</v>
      </c>
      <c r="L37" s="204">
        <v>17.010000000000002</v>
      </c>
      <c r="M37" s="204">
        <v>342.39949999999999</v>
      </c>
      <c r="N37" s="25">
        <v>999</v>
      </c>
      <c r="O37" s="205" t="s">
        <v>2203</v>
      </c>
      <c r="P37" t="s">
        <v>4177</v>
      </c>
      <c r="Q37" s="184">
        <v>765.45</v>
      </c>
      <c r="R37" s="184">
        <v>0</v>
      </c>
      <c r="S37" s="184">
        <v>15407.977499999999</v>
      </c>
      <c r="T37" s="184">
        <v>0</v>
      </c>
    </row>
    <row r="38" spans="1:20" x14ac:dyDescent="0.2">
      <c r="A38" t="s">
        <v>1624</v>
      </c>
      <c r="B38" s="2" t="s">
        <v>1626</v>
      </c>
      <c r="C38" s="2" t="s">
        <v>1190</v>
      </c>
      <c r="D38" t="s">
        <v>1624</v>
      </c>
      <c r="E38" s="3"/>
      <c r="F38" s="3" t="s">
        <v>33</v>
      </c>
      <c r="G38" s="3" t="s">
        <v>103</v>
      </c>
      <c r="H38" s="3" t="s">
        <v>103</v>
      </c>
      <c r="I38">
        <v>0</v>
      </c>
      <c r="J38">
        <v>9</v>
      </c>
      <c r="K38">
        <f t="shared" si="0"/>
        <v>9</v>
      </c>
      <c r="L38" s="204">
        <v>13.39</v>
      </c>
      <c r="M38" s="204">
        <v>275.42950000000002</v>
      </c>
      <c r="N38" s="25">
        <v>799</v>
      </c>
      <c r="O38" s="205" t="s">
        <v>2204</v>
      </c>
      <c r="P38" t="s">
        <v>4177</v>
      </c>
      <c r="Q38" s="184">
        <v>0</v>
      </c>
      <c r="R38" s="184">
        <v>120.51</v>
      </c>
      <c r="S38" s="184">
        <v>0</v>
      </c>
      <c r="T38" s="184">
        <v>2478.8655000000003</v>
      </c>
    </row>
    <row r="39" spans="1:20" x14ac:dyDescent="0.2">
      <c r="A39" t="s">
        <v>1951</v>
      </c>
      <c r="B39" s="2" t="s">
        <v>1953</v>
      </c>
      <c r="C39" s="2" t="s">
        <v>56</v>
      </c>
      <c r="D39" t="s">
        <v>1951</v>
      </c>
      <c r="E39" s="3"/>
      <c r="F39" s="3" t="s">
        <v>4030</v>
      </c>
      <c r="G39" s="3" t="s">
        <v>621</v>
      </c>
      <c r="H39" s="3" t="s">
        <v>622</v>
      </c>
      <c r="I39">
        <v>17</v>
      </c>
      <c r="J39">
        <v>0</v>
      </c>
      <c r="K39">
        <f t="shared" si="0"/>
        <v>17</v>
      </c>
      <c r="L39" s="204">
        <v>27.99</v>
      </c>
      <c r="M39" s="204">
        <v>754.53608333333341</v>
      </c>
      <c r="N39" s="25">
        <v>2399</v>
      </c>
      <c r="O39" s="205" t="s">
        <v>2203</v>
      </c>
      <c r="P39" t="s">
        <v>4175</v>
      </c>
      <c r="Q39" s="184">
        <v>475.83</v>
      </c>
      <c r="R39" s="184">
        <v>0</v>
      </c>
      <c r="S39" s="184">
        <v>12827.113416666667</v>
      </c>
      <c r="T39" s="184">
        <v>0</v>
      </c>
    </row>
    <row r="40" spans="1:20" x14ac:dyDescent="0.2">
      <c r="A40" t="s">
        <v>483</v>
      </c>
      <c r="B40" s="2" t="s">
        <v>484</v>
      </c>
      <c r="C40" s="2" t="s">
        <v>104</v>
      </c>
      <c r="D40" t="s">
        <v>483</v>
      </c>
      <c r="E40" s="3"/>
      <c r="F40" s="3" t="s">
        <v>2277</v>
      </c>
      <c r="G40" s="3" t="s">
        <v>2287</v>
      </c>
      <c r="H40" s="3" t="s">
        <v>476</v>
      </c>
      <c r="I40">
        <v>60</v>
      </c>
      <c r="J40">
        <v>0</v>
      </c>
      <c r="K40">
        <f t="shared" si="0"/>
        <v>60</v>
      </c>
      <c r="L40" s="204">
        <v>23.4</v>
      </c>
      <c r="M40" s="204">
        <v>460.61449999999996</v>
      </c>
      <c r="N40" s="25">
        <v>1799</v>
      </c>
      <c r="O40" s="205" t="s">
        <v>2202</v>
      </c>
      <c r="P40" t="s">
        <v>4173</v>
      </c>
      <c r="Q40" s="184">
        <v>1404</v>
      </c>
      <c r="R40" s="184">
        <v>0</v>
      </c>
      <c r="S40" s="184">
        <v>27636.87</v>
      </c>
      <c r="T40" s="184">
        <v>0</v>
      </c>
    </row>
    <row r="41" spans="1:20" x14ac:dyDescent="0.2">
      <c r="A41" t="s">
        <v>1195</v>
      </c>
      <c r="B41" s="2" t="s">
        <v>1196</v>
      </c>
      <c r="C41" s="2" t="s">
        <v>1190</v>
      </c>
      <c r="D41" t="s">
        <v>1195</v>
      </c>
      <c r="E41" s="3"/>
      <c r="F41" s="3" t="s">
        <v>60</v>
      </c>
      <c r="G41" s="3" t="s">
        <v>61</v>
      </c>
      <c r="H41" s="3" t="s">
        <v>74</v>
      </c>
      <c r="I41">
        <v>145</v>
      </c>
      <c r="J41">
        <v>2</v>
      </c>
      <c r="K41">
        <f t="shared" si="0"/>
        <v>147</v>
      </c>
      <c r="L41" s="204">
        <v>1.81</v>
      </c>
      <c r="M41" s="204">
        <v>46.214500000000001</v>
      </c>
      <c r="N41" s="25">
        <v>999</v>
      </c>
      <c r="O41" s="205" t="s">
        <v>2202</v>
      </c>
      <c r="P41" t="s">
        <v>4173</v>
      </c>
      <c r="Q41" s="184">
        <v>262.45</v>
      </c>
      <c r="R41" s="184">
        <v>3.62</v>
      </c>
      <c r="S41" s="184">
        <v>6701.1025</v>
      </c>
      <c r="T41" s="184">
        <v>92.429000000000002</v>
      </c>
    </row>
    <row r="42" spans="1:20" x14ac:dyDescent="0.2">
      <c r="A42" t="s">
        <v>1192</v>
      </c>
      <c r="B42" s="2" t="s">
        <v>1193</v>
      </c>
      <c r="C42" s="2" t="s">
        <v>1190</v>
      </c>
      <c r="D42" t="s">
        <v>1192</v>
      </c>
      <c r="E42" s="3"/>
      <c r="F42" s="3" t="s">
        <v>60</v>
      </c>
      <c r="G42" s="3" t="s">
        <v>61</v>
      </c>
      <c r="H42" s="3" t="s">
        <v>62</v>
      </c>
      <c r="I42">
        <v>0</v>
      </c>
      <c r="J42">
        <v>4</v>
      </c>
      <c r="K42">
        <f t="shared" si="0"/>
        <v>4</v>
      </c>
      <c r="L42" s="204">
        <v>19.5</v>
      </c>
      <c r="M42" s="204">
        <v>388.46449999999999</v>
      </c>
      <c r="N42" s="25">
        <v>999</v>
      </c>
      <c r="O42" s="205" t="s">
        <v>2203</v>
      </c>
      <c r="P42" t="s">
        <v>4178</v>
      </c>
      <c r="Q42" s="184">
        <v>0</v>
      </c>
      <c r="R42" s="184">
        <v>78</v>
      </c>
      <c r="S42" s="184">
        <v>0</v>
      </c>
      <c r="T42" s="184">
        <v>1553.8579999999999</v>
      </c>
    </row>
    <row r="43" spans="1:20" x14ac:dyDescent="0.2">
      <c r="A43" t="s">
        <v>1158</v>
      </c>
      <c r="B43" s="2" t="s">
        <v>1159</v>
      </c>
      <c r="C43" s="2" t="s">
        <v>56</v>
      </c>
      <c r="D43" t="s">
        <v>1158</v>
      </c>
      <c r="E43" s="3"/>
      <c r="F43" s="3" t="s">
        <v>487</v>
      </c>
      <c r="G43" s="3" t="s">
        <v>488</v>
      </c>
      <c r="H43" s="3" t="s">
        <v>489</v>
      </c>
      <c r="I43">
        <v>241</v>
      </c>
      <c r="J43">
        <v>0</v>
      </c>
      <c r="K43">
        <f t="shared" si="0"/>
        <v>241</v>
      </c>
      <c r="L43" s="204">
        <v>14</v>
      </c>
      <c r="M43" s="204">
        <v>286.71449999999999</v>
      </c>
      <c r="N43" s="25">
        <v>999</v>
      </c>
      <c r="O43" s="205" t="s">
        <v>2202</v>
      </c>
      <c r="P43" t="s">
        <v>4173</v>
      </c>
      <c r="Q43" s="184">
        <v>3374</v>
      </c>
      <c r="R43" s="184">
        <v>0</v>
      </c>
      <c r="S43" s="184">
        <v>69098.194499999998</v>
      </c>
      <c r="T43" s="184">
        <v>0</v>
      </c>
    </row>
    <row r="44" spans="1:20" x14ac:dyDescent="0.2">
      <c r="A44" t="s">
        <v>4179</v>
      </c>
      <c r="B44" s="2" t="s">
        <v>1767</v>
      </c>
      <c r="C44" s="2" t="s">
        <v>20</v>
      </c>
      <c r="D44" t="s">
        <v>1765</v>
      </c>
      <c r="E44" s="3"/>
      <c r="F44" s="3" t="s">
        <v>4030</v>
      </c>
      <c r="G44" s="3" t="s">
        <v>1072</v>
      </c>
      <c r="H44" s="3" t="s">
        <v>1313</v>
      </c>
      <c r="I44">
        <v>753</v>
      </c>
      <c r="J44">
        <v>90</v>
      </c>
      <c r="K44">
        <f t="shared" si="0"/>
        <v>843</v>
      </c>
      <c r="L44" s="204">
        <v>3.64</v>
      </c>
      <c r="M44" s="204">
        <v>95.054500000000004</v>
      </c>
      <c r="N44" s="25">
        <v>499</v>
      </c>
      <c r="O44" s="205" t="s">
        <v>2203</v>
      </c>
      <c r="P44" t="s">
        <v>4175</v>
      </c>
      <c r="Q44" s="184">
        <v>2740.92</v>
      </c>
      <c r="R44" s="184">
        <v>327.60000000000002</v>
      </c>
      <c r="S44" s="184">
        <v>71576.03850000001</v>
      </c>
      <c r="T44" s="184">
        <v>8554.9050000000007</v>
      </c>
    </row>
    <row r="45" spans="1:20" x14ac:dyDescent="0.2">
      <c r="A45" t="s">
        <v>4180</v>
      </c>
      <c r="B45" s="2" t="s">
        <v>1772</v>
      </c>
      <c r="C45" s="2" t="s">
        <v>20</v>
      </c>
      <c r="D45" t="s">
        <v>1770</v>
      </c>
      <c r="E45" s="3"/>
      <c r="F45" s="3" t="s">
        <v>4030</v>
      </c>
      <c r="G45" s="3" t="s">
        <v>1072</v>
      </c>
      <c r="H45" s="3" t="s">
        <v>1313</v>
      </c>
      <c r="I45">
        <v>334</v>
      </c>
      <c r="J45">
        <v>40</v>
      </c>
      <c r="K45">
        <f t="shared" si="0"/>
        <v>374</v>
      </c>
      <c r="L45" s="204">
        <v>3.64</v>
      </c>
      <c r="M45" s="204">
        <v>95.054500000000004</v>
      </c>
      <c r="N45" s="25">
        <v>499</v>
      </c>
      <c r="O45" s="205" t="s">
        <v>2203</v>
      </c>
      <c r="P45" t="s">
        <v>4175</v>
      </c>
      <c r="Q45" s="184">
        <v>1215.76</v>
      </c>
      <c r="R45" s="184">
        <v>145.6</v>
      </c>
      <c r="S45" s="184">
        <v>31748.203000000001</v>
      </c>
      <c r="T45" s="184">
        <v>3802.1800000000003</v>
      </c>
    </row>
    <row r="46" spans="1:20" x14ac:dyDescent="0.2">
      <c r="A46" t="s">
        <v>4181</v>
      </c>
      <c r="B46" s="2" t="s">
        <v>1776</v>
      </c>
      <c r="C46" s="2" t="s">
        <v>20</v>
      </c>
      <c r="D46" t="s">
        <v>1774</v>
      </c>
      <c r="E46" s="3"/>
      <c r="F46" s="3" t="s">
        <v>4030</v>
      </c>
      <c r="G46" s="3" t="s">
        <v>1072</v>
      </c>
      <c r="H46" s="3" t="s">
        <v>1777</v>
      </c>
      <c r="I46">
        <v>956</v>
      </c>
      <c r="J46">
        <v>6</v>
      </c>
      <c r="K46">
        <f t="shared" si="0"/>
        <v>962</v>
      </c>
      <c r="L46" s="204">
        <v>9.75</v>
      </c>
      <c r="M46" s="204">
        <v>208.08949999999999</v>
      </c>
      <c r="N46" s="25">
        <v>699</v>
      </c>
      <c r="O46" s="205" t="s">
        <v>2203</v>
      </c>
      <c r="P46" t="s">
        <v>4175</v>
      </c>
      <c r="Q46" s="184">
        <v>9321</v>
      </c>
      <c r="R46" s="184">
        <v>58.5</v>
      </c>
      <c r="S46" s="184">
        <v>198933.56199999998</v>
      </c>
      <c r="T46" s="184">
        <v>1248.5369999999998</v>
      </c>
    </row>
    <row r="47" spans="1:20" x14ac:dyDescent="0.2">
      <c r="A47" t="s">
        <v>4182</v>
      </c>
      <c r="B47" s="2" t="s">
        <v>45</v>
      </c>
      <c r="C47" s="2" t="s">
        <v>20</v>
      </c>
      <c r="D47" t="s">
        <v>1200</v>
      </c>
      <c r="E47" s="3"/>
      <c r="F47" s="3" t="s">
        <v>3862</v>
      </c>
      <c r="G47" s="3" t="s">
        <v>40</v>
      </c>
      <c r="H47" s="3" t="s">
        <v>46</v>
      </c>
      <c r="I47">
        <v>0</v>
      </c>
      <c r="J47">
        <v>15</v>
      </c>
      <c r="K47">
        <f t="shared" si="0"/>
        <v>15</v>
      </c>
      <c r="L47" s="204">
        <v>1.81</v>
      </c>
      <c r="M47" s="204">
        <v>61.1995</v>
      </c>
      <c r="N47" s="25">
        <v>349</v>
      </c>
      <c r="O47" s="205" t="s">
        <v>2204</v>
      </c>
      <c r="P47" t="s">
        <v>4175</v>
      </c>
      <c r="Q47" s="184">
        <v>0</v>
      </c>
      <c r="R47" s="184">
        <v>27.150000000000002</v>
      </c>
      <c r="S47" s="184">
        <v>0</v>
      </c>
      <c r="T47" s="184">
        <v>917.99250000000006</v>
      </c>
    </row>
    <row r="48" spans="1:20" x14ac:dyDescent="0.2">
      <c r="A48" t="s">
        <v>4183</v>
      </c>
      <c r="B48" s="2" t="s">
        <v>101</v>
      </c>
      <c r="C48" s="2" t="s">
        <v>56</v>
      </c>
      <c r="D48" t="s">
        <v>99</v>
      </c>
      <c r="E48" s="3"/>
      <c r="F48" s="3" t="s">
        <v>33</v>
      </c>
      <c r="G48" s="3" t="s">
        <v>102</v>
      </c>
      <c r="H48" s="3" t="s">
        <v>103</v>
      </c>
      <c r="I48">
        <v>75</v>
      </c>
      <c r="J48">
        <v>0</v>
      </c>
      <c r="K48">
        <f t="shared" si="0"/>
        <v>75</v>
      </c>
      <c r="L48" s="204">
        <v>7.99</v>
      </c>
      <c r="M48" s="204">
        <v>175.52949999999998</v>
      </c>
      <c r="N48" s="25">
        <v>599</v>
      </c>
      <c r="O48" s="205" t="s">
        <v>2202</v>
      </c>
      <c r="P48" t="s">
        <v>4173</v>
      </c>
      <c r="Q48" s="184">
        <v>599.25</v>
      </c>
      <c r="R48" s="184">
        <v>0</v>
      </c>
      <c r="S48" s="184">
        <v>13164.7125</v>
      </c>
      <c r="T48" s="184">
        <v>0</v>
      </c>
    </row>
    <row r="49" spans="1:20" x14ac:dyDescent="0.2">
      <c r="A49" t="s">
        <v>4184</v>
      </c>
      <c r="B49" s="2" t="s">
        <v>4367</v>
      </c>
      <c r="C49" s="2" t="s">
        <v>56</v>
      </c>
      <c r="D49" t="s">
        <v>4185</v>
      </c>
      <c r="E49" s="3"/>
      <c r="F49" s="3" t="s">
        <v>4031</v>
      </c>
      <c r="G49" s="3" t="s">
        <v>102</v>
      </c>
      <c r="H49" s="3" t="s">
        <v>4368</v>
      </c>
      <c r="I49">
        <v>992</v>
      </c>
      <c r="J49">
        <v>0</v>
      </c>
      <c r="K49">
        <f t="shared" si="0"/>
        <v>992</v>
      </c>
      <c r="L49" s="204">
        <v>4.99</v>
      </c>
      <c r="M49" s="204">
        <v>120.0295</v>
      </c>
      <c r="N49" s="25">
        <v>599</v>
      </c>
      <c r="O49" s="205" t="s">
        <v>2203</v>
      </c>
      <c r="P49" t="s">
        <v>4177</v>
      </c>
      <c r="Q49" s="184">
        <v>4950.08</v>
      </c>
      <c r="R49" s="184">
        <v>0</v>
      </c>
      <c r="S49" s="184">
        <v>119069.264</v>
      </c>
      <c r="T49" s="184">
        <v>0</v>
      </c>
    </row>
    <row r="50" spans="1:20" x14ac:dyDescent="0.2">
      <c r="A50" t="s">
        <v>4186</v>
      </c>
      <c r="B50" s="2" t="s">
        <v>3977</v>
      </c>
      <c r="C50" s="2" t="s">
        <v>20</v>
      </c>
      <c r="D50" t="s">
        <v>4187</v>
      </c>
      <c r="E50" s="3"/>
      <c r="F50" s="3" t="s">
        <v>33</v>
      </c>
      <c r="G50" s="3" t="s">
        <v>1278</v>
      </c>
      <c r="H50" s="3" t="s">
        <v>3964</v>
      </c>
      <c r="I50">
        <v>4144</v>
      </c>
      <c r="J50">
        <v>15</v>
      </c>
      <c r="K50">
        <f t="shared" si="0"/>
        <v>4159</v>
      </c>
      <c r="L50" s="204">
        <v>28</v>
      </c>
      <c r="M50" s="204">
        <v>545.71450000000004</v>
      </c>
      <c r="N50" s="25">
        <v>2499</v>
      </c>
      <c r="O50" s="205" t="s">
        <v>2204</v>
      </c>
      <c r="P50" t="s">
        <v>4175</v>
      </c>
      <c r="Q50" s="184">
        <v>116032</v>
      </c>
      <c r="R50" s="184">
        <v>420</v>
      </c>
      <c r="S50" s="184">
        <v>2261440.8880000003</v>
      </c>
      <c r="T50" s="184">
        <v>8185.7175000000007</v>
      </c>
    </row>
    <row r="51" spans="1:20" x14ac:dyDescent="0.2">
      <c r="A51" t="s">
        <v>1255</v>
      </c>
      <c r="B51" s="2" t="s">
        <v>1257</v>
      </c>
      <c r="C51" s="2" t="s">
        <v>1248</v>
      </c>
      <c r="D51" t="s">
        <v>1255</v>
      </c>
      <c r="E51" s="3"/>
      <c r="F51" s="3" t="s">
        <v>33</v>
      </c>
      <c r="G51" s="3" t="s">
        <v>1258</v>
      </c>
      <c r="H51" s="3" t="s">
        <v>1259</v>
      </c>
      <c r="I51">
        <v>23</v>
      </c>
      <c r="J51">
        <v>0</v>
      </c>
      <c r="K51">
        <f t="shared" si="0"/>
        <v>23</v>
      </c>
      <c r="L51" s="204">
        <v>12.5</v>
      </c>
      <c r="M51" s="204">
        <v>258.96449999999999</v>
      </c>
      <c r="N51" s="25">
        <v>999</v>
      </c>
      <c r="O51" s="205" t="s">
        <v>2203</v>
      </c>
      <c r="P51" t="s">
        <v>4177</v>
      </c>
      <c r="Q51" s="184">
        <v>287.5</v>
      </c>
      <c r="R51" s="184">
        <v>0</v>
      </c>
      <c r="S51" s="184">
        <v>5956.1835000000001</v>
      </c>
      <c r="T51" s="184">
        <v>0</v>
      </c>
    </row>
    <row r="52" spans="1:20" x14ac:dyDescent="0.2">
      <c r="A52" t="s">
        <v>1265</v>
      </c>
      <c r="B52" s="2" t="s">
        <v>1267</v>
      </c>
      <c r="C52" s="2" t="s">
        <v>1248</v>
      </c>
      <c r="D52" t="s">
        <v>1265</v>
      </c>
      <c r="E52" s="3"/>
      <c r="F52" s="3" t="s">
        <v>33</v>
      </c>
      <c r="G52" s="3" t="s">
        <v>1258</v>
      </c>
      <c r="H52" s="3" t="s">
        <v>1268</v>
      </c>
      <c r="I52">
        <v>47</v>
      </c>
      <c r="J52">
        <v>17</v>
      </c>
      <c r="K52">
        <f t="shared" si="0"/>
        <v>64</v>
      </c>
      <c r="L52" s="204">
        <v>10.8</v>
      </c>
      <c r="M52" s="204">
        <v>227.5145</v>
      </c>
      <c r="N52" s="25">
        <v>799</v>
      </c>
      <c r="O52" s="205" t="s">
        <v>2203</v>
      </c>
      <c r="P52" t="s">
        <v>4175</v>
      </c>
      <c r="Q52" s="184">
        <v>507.6</v>
      </c>
      <c r="R52" s="184">
        <v>183.60000000000002</v>
      </c>
      <c r="S52" s="184">
        <v>10693.181500000001</v>
      </c>
      <c r="T52" s="184">
        <v>3867.7465000000002</v>
      </c>
    </row>
    <row r="53" spans="1:20" x14ac:dyDescent="0.2">
      <c r="A53" t="s">
        <v>1270</v>
      </c>
      <c r="B53" s="2" t="s">
        <v>1272</v>
      </c>
      <c r="C53" s="2" t="s">
        <v>1248</v>
      </c>
      <c r="D53" t="s">
        <v>1270</v>
      </c>
      <c r="E53" s="3"/>
      <c r="F53" s="3" t="s">
        <v>33</v>
      </c>
      <c r="G53" s="3" t="s">
        <v>1258</v>
      </c>
      <c r="H53" s="3" t="s">
        <v>1268</v>
      </c>
      <c r="I53">
        <v>31</v>
      </c>
      <c r="J53">
        <v>2</v>
      </c>
      <c r="K53">
        <f t="shared" ref="K53:K105" si="1">J53+I53</f>
        <v>33</v>
      </c>
      <c r="L53" s="204">
        <v>10.8</v>
      </c>
      <c r="M53" s="204">
        <v>227.5145</v>
      </c>
      <c r="N53" s="25">
        <v>799</v>
      </c>
      <c r="O53" s="205" t="s">
        <v>2203</v>
      </c>
      <c r="P53" t="s">
        <v>4175</v>
      </c>
      <c r="Q53" s="184">
        <v>334.8</v>
      </c>
      <c r="R53" s="184">
        <v>21.6</v>
      </c>
      <c r="S53" s="184">
        <v>7052.9494999999997</v>
      </c>
      <c r="T53" s="184">
        <v>455.029</v>
      </c>
    </row>
    <row r="54" spans="1:20" x14ac:dyDescent="0.2">
      <c r="A54" t="s">
        <v>1275</v>
      </c>
      <c r="B54" s="2" t="s">
        <v>1277</v>
      </c>
      <c r="C54" s="2" t="s">
        <v>1248</v>
      </c>
      <c r="D54" t="s">
        <v>1275</v>
      </c>
      <c r="E54" s="3"/>
      <c r="F54" s="3" t="s">
        <v>33</v>
      </c>
      <c r="G54" s="3" t="s">
        <v>1278</v>
      </c>
      <c r="H54" s="3" t="s">
        <v>1279</v>
      </c>
      <c r="I54">
        <v>45</v>
      </c>
      <c r="J54">
        <v>1</v>
      </c>
      <c r="K54">
        <f t="shared" si="1"/>
        <v>46</v>
      </c>
      <c r="L54" s="204">
        <v>22</v>
      </c>
      <c r="M54" s="204">
        <v>434.71449999999999</v>
      </c>
      <c r="N54" s="25">
        <v>1499</v>
      </c>
      <c r="O54" s="205" t="s">
        <v>2203</v>
      </c>
      <c r="P54" t="s">
        <v>4175</v>
      </c>
      <c r="Q54" s="184">
        <v>990</v>
      </c>
      <c r="R54" s="184">
        <v>22</v>
      </c>
      <c r="S54" s="184">
        <v>19562.1525</v>
      </c>
      <c r="T54" s="184">
        <v>434.71449999999999</v>
      </c>
    </row>
    <row r="55" spans="1:20" x14ac:dyDescent="0.2">
      <c r="A55" t="s">
        <v>1281</v>
      </c>
      <c r="B55" s="2" t="s">
        <v>1283</v>
      </c>
      <c r="C55" s="2" t="s">
        <v>1248</v>
      </c>
      <c r="D55" t="s">
        <v>1281</v>
      </c>
      <c r="E55" s="3"/>
      <c r="F55" s="3" t="s">
        <v>33</v>
      </c>
      <c r="G55" s="3" t="s">
        <v>1278</v>
      </c>
      <c r="H55" s="3" t="s">
        <v>1284</v>
      </c>
      <c r="I55">
        <v>18</v>
      </c>
      <c r="J55">
        <v>4</v>
      </c>
      <c r="K55">
        <f t="shared" si="1"/>
        <v>22</v>
      </c>
      <c r="L55" s="204">
        <v>36</v>
      </c>
      <c r="M55" s="204">
        <v>693.71450000000004</v>
      </c>
      <c r="N55" s="25">
        <v>2399</v>
      </c>
      <c r="O55" s="205" t="s">
        <v>2203</v>
      </c>
      <c r="P55" t="s">
        <v>4175</v>
      </c>
      <c r="Q55" s="184">
        <v>648</v>
      </c>
      <c r="R55" s="184">
        <v>144</v>
      </c>
      <c r="S55" s="184">
        <v>12486.861000000001</v>
      </c>
      <c r="T55" s="184">
        <v>2774.8580000000002</v>
      </c>
    </row>
    <row r="56" spans="1:20" x14ac:dyDescent="0.2">
      <c r="A56" t="s">
        <v>1291</v>
      </c>
      <c r="B56" s="2" t="s">
        <v>1293</v>
      </c>
      <c r="C56" s="2" t="s">
        <v>1248</v>
      </c>
      <c r="D56" t="s">
        <v>1291</v>
      </c>
      <c r="E56" s="3"/>
      <c r="F56" s="3" t="s">
        <v>33</v>
      </c>
      <c r="G56" s="3" t="s">
        <v>1278</v>
      </c>
      <c r="H56" s="3" t="s">
        <v>1294</v>
      </c>
      <c r="I56">
        <v>3</v>
      </c>
      <c r="J56">
        <v>11</v>
      </c>
      <c r="K56">
        <f t="shared" si="1"/>
        <v>14</v>
      </c>
      <c r="L56" s="204">
        <v>46</v>
      </c>
      <c r="M56" s="204">
        <v>878.71450000000004</v>
      </c>
      <c r="N56" s="25">
        <v>2999</v>
      </c>
      <c r="O56" s="205" t="s">
        <v>2203</v>
      </c>
      <c r="P56" t="s">
        <v>4175</v>
      </c>
      <c r="Q56" s="184">
        <v>138</v>
      </c>
      <c r="R56" s="184">
        <v>506</v>
      </c>
      <c r="S56" s="184">
        <v>2636.1435000000001</v>
      </c>
      <c r="T56" s="184">
        <v>9665.8595000000005</v>
      </c>
    </row>
    <row r="57" spans="1:20" x14ac:dyDescent="0.2">
      <c r="A57" t="s">
        <v>4144</v>
      </c>
      <c r="B57" s="2" t="s">
        <v>4145</v>
      </c>
      <c r="C57" s="2" t="s">
        <v>1248</v>
      </c>
      <c r="D57" t="s">
        <v>4144</v>
      </c>
      <c r="E57" s="3"/>
      <c r="F57" s="3" t="s">
        <v>4151</v>
      </c>
      <c r="G57" s="3" t="s">
        <v>1278</v>
      </c>
      <c r="H57" s="3" t="s">
        <v>4156</v>
      </c>
      <c r="I57">
        <v>92</v>
      </c>
      <c r="J57">
        <v>0</v>
      </c>
      <c r="K57">
        <f t="shared" si="1"/>
        <v>92</v>
      </c>
      <c r="L57" s="204">
        <v>24</v>
      </c>
      <c r="M57" s="204">
        <v>471.71449999999999</v>
      </c>
      <c r="N57" s="25">
        <v>1599</v>
      </c>
      <c r="O57" s="205" t="s">
        <v>2203</v>
      </c>
      <c r="P57" t="s">
        <v>4175</v>
      </c>
      <c r="Q57" s="184">
        <v>2208</v>
      </c>
      <c r="R57" s="184">
        <v>0</v>
      </c>
      <c r="S57" s="184">
        <v>43397.733999999997</v>
      </c>
      <c r="T57" s="184">
        <v>0</v>
      </c>
    </row>
    <row r="58" spans="1:20" x14ac:dyDescent="0.2">
      <c r="A58" t="s">
        <v>4188</v>
      </c>
      <c r="B58" s="2" t="s">
        <v>4369</v>
      </c>
      <c r="C58" s="2" t="s">
        <v>4370</v>
      </c>
      <c r="D58" t="s">
        <v>4189</v>
      </c>
      <c r="E58" s="3"/>
      <c r="F58" s="3" t="s">
        <v>4030</v>
      </c>
      <c r="G58" s="3" t="s">
        <v>4371</v>
      </c>
      <c r="H58" s="3" t="s">
        <v>4372</v>
      </c>
      <c r="I58">
        <v>1</v>
      </c>
      <c r="J58">
        <v>0</v>
      </c>
      <c r="K58">
        <f t="shared" si="1"/>
        <v>1</v>
      </c>
      <c r="L58" s="204">
        <v>0</v>
      </c>
      <c r="M58" s="204">
        <v>27.714500000000001</v>
      </c>
      <c r="N58" s="25">
        <v>79</v>
      </c>
      <c r="O58" s="205" t="s">
        <v>2204</v>
      </c>
      <c r="P58" t="s">
        <v>4178</v>
      </c>
      <c r="Q58" s="184">
        <v>0</v>
      </c>
      <c r="R58" s="184">
        <v>0</v>
      </c>
      <c r="S58" s="184">
        <v>27.714500000000001</v>
      </c>
      <c r="T58" s="184">
        <v>0</v>
      </c>
    </row>
    <row r="59" spans="1:20" x14ac:dyDescent="0.2">
      <c r="A59" t="s">
        <v>4190</v>
      </c>
      <c r="B59" s="2" t="s">
        <v>4373</v>
      </c>
      <c r="C59" s="2" t="s">
        <v>4370</v>
      </c>
      <c r="D59" t="s">
        <v>4191</v>
      </c>
      <c r="E59" s="3"/>
      <c r="F59" s="3" t="s">
        <v>4030</v>
      </c>
      <c r="G59" s="3" t="s">
        <v>4371</v>
      </c>
      <c r="H59" s="3" t="s">
        <v>4372</v>
      </c>
      <c r="I59">
        <v>0</v>
      </c>
      <c r="J59">
        <v>1</v>
      </c>
      <c r="K59">
        <f t="shared" si="1"/>
        <v>1</v>
      </c>
      <c r="L59" s="204">
        <v>0</v>
      </c>
      <c r="M59" s="204">
        <v>27.714500000000001</v>
      </c>
      <c r="N59" s="25">
        <v>119</v>
      </c>
      <c r="O59" s="205" t="s">
        <v>2204</v>
      </c>
      <c r="P59" t="s">
        <v>4178</v>
      </c>
      <c r="Q59" s="184">
        <v>0</v>
      </c>
      <c r="R59" s="184">
        <v>0</v>
      </c>
      <c r="S59" s="184">
        <v>0</v>
      </c>
      <c r="T59" s="184">
        <v>27.714500000000001</v>
      </c>
    </row>
    <row r="60" spans="1:20" x14ac:dyDescent="0.2">
      <c r="A60" t="s">
        <v>4192</v>
      </c>
      <c r="B60" s="2" t="s">
        <v>1781</v>
      </c>
      <c r="C60" s="2" t="s">
        <v>20</v>
      </c>
      <c r="D60" t="s">
        <v>1779</v>
      </c>
      <c r="E60" s="3"/>
      <c r="F60" s="3" t="s">
        <v>4030</v>
      </c>
      <c r="G60" s="3" t="s">
        <v>1072</v>
      </c>
      <c r="H60" s="3" t="s">
        <v>1777</v>
      </c>
      <c r="I60">
        <v>308</v>
      </c>
      <c r="J60">
        <v>6</v>
      </c>
      <c r="K60">
        <f t="shared" si="1"/>
        <v>314</v>
      </c>
      <c r="L60" s="204">
        <v>9.75</v>
      </c>
      <c r="M60" s="204">
        <v>208.08949999999999</v>
      </c>
      <c r="N60" s="25">
        <v>699</v>
      </c>
      <c r="O60" s="205" t="s">
        <v>2203</v>
      </c>
      <c r="P60" t="s">
        <v>4175</v>
      </c>
      <c r="Q60" s="184">
        <v>3003</v>
      </c>
      <c r="R60" s="184">
        <v>58.5</v>
      </c>
      <c r="S60" s="184">
        <v>64091.565999999999</v>
      </c>
      <c r="T60" s="184">
        <v>1248.5369999999998</v>
      </c>
    </row>
    <row r="61" spans="1:20" x14ac:dyDescent="0.2">
      <c r="A61" t="s">
        <v>4193</v>
      </c>
      <c r="B61" s="2" t="s">
        <v>4374</v>
      </c>
      <c r="C61" s="2" t="s">
        <v>20</v>
      </c>
      <c r="D61" t="s">
        <v>4194</v>
      </c>
      <c r="E61" s="3"/>
      <c r="F61" s="3" t="s">
        <v>4030</v>
      </c>
      <c r="G61" s="3" t="s">
        <v>1072</v>
      </c>
      <c r="H61" s="3" t="s">
        <v>4375</v>
      </c>
      <c r="I61">
        <v>476</v>
      </c>
      <c r="J61">
        <v>0</v>
      </c>
      <c r="K61">
        <f t="shared" si="1"/>
        <v>476</v>
      </c>
      <c r="L61" s="204">
        <v>2.85</v>
      </c>
      <c r="M61" s="204">
        <v>80.43950000000001</v>
      </c>
      <c r="N61" s="25">
        <v>549</v>
      </c>
      <c r="O61" s="205" t="s">
        <v>2203</v>
      </c>
      <c r="P61" t="s">
        <v>4175</v>
      </c>
      <c r="Q61" s="184">
        <v>1356.6000000000001</v>
      </c>
      <c r="R61" s="184">
        <v>0</v>
      </c>
      <c r="S61" s="184">
        <v>38289.202000000005</v>
      </c>
      <c r="T61" s="184">
        <v>0</v>
      </c>
    </row>
    <row r="62" spans="1:20" x14ac:dyDescent="0.2">
      <c r="A62" t="s">
        <v>4195</v>
      </c>
      <c r="B62" s="2" t="s">
        <v>1079</v>
      </c>
      <c r="C62" s="2" t="s">
        <v>56</v>
      </c>
      <c r="D62" t="s">
        <v>1077</v>
      </c>
      <c r="E62" s="3"/>
      <c r="F62" s="3" t="s">
        <v>4030</v>
      </c>
      <c r="G62" s="3" t="s">
        <v>1072</v>
      </c>
      <c r="H62" s="3" t="s">
        <v>1073</v>
      </c>
      <c r="I62">
        <v>155</v>
      </c>
      <c r="J62">
        <v>0</v>
      </c>
      <c r="K62">
        <f t="shared" si="1"/>
        <v>155</v>
      </c>
      <c r="L62" s="204">
        <v>12.5</v>
      </c>
      <c r="M62" s="204">
        <v>258.96449999999999</v>
      </c>
      <c r="N62" s="25">
        <v>999</v>
      </c>
      <c r="O62" s="205" t="s">
        <v>2203</v>
      </c>
      <c r="P62" t="s">
        <v>4177</v>
      </c>
      <c r="Q62" s="184">
        <v>1937.5</v>
      </c>
      <c r="R62" s="184">
        <v>0</v>
      </c>
      <c r="S62" s="184">
        <v>40139.497499999998</v>
      </c>
      <c r="T62" s="184">
        <v>0</v>
      </c>
    </row>
    <row r="63" spans="1:20" x14ac:dyDescent="0.2">
      <c r="A63" t="s">
        <v>4196</v>
      </c>
      <c r="B63" s="2" t="s">
        <v>1076</v>
      </c>
      <c r="C63" s="2" t="s">
        <v>56</v>
      </c>
      <c r="D63" t="s">
        <v>1074</v>
      </c>
      <c r="E63" s="3"/>
      <c r="F63" s="3" t="s">
        <v>4030</v>
      </c>
      <c r="G63" s="3" t="s">
        <v>1072</v>
      </c>
      <c r="H63" s="3" t="s">
        <v>1073</v>
      </c>
      <c r="I63">
        <v>144</v>
      </c>
      <c r="J63">
        <v>0</v>
      </c>
      <c r="K63">
        <f t="shared" si="1"/>
        <v>144</v>
      </c>
      <c r="L63" s="204">
        <v>12.5</v>
      </c>
      <c r="M63" s="204">
        <v>258.96449999999999</v>
      </c>
      <c r="N63" s="25">
        <v>999</v>
      </c>
      <c r="O63" s="205" t="s">
        <v>2203</v>
      </c>
      <c r="P63" t="s">
        <v>4177</v>
      </c>
      <c r="Q63" s="184">
        <v>1800</v>
      </c>
      <c r="R63" s="184">
        <v>0</v>
      </c>
      <c r="S63" s="184">
        <v>37290.887999999999</v>
      </c>
      <c r="T63" s="184">
        <v>0</v>
      </c>
    </row>
    <row r="64" spans="1:20" x14ac:dyDescent="0.2">
      <c r="A64" t="s">
        <v>4197</v>
      </c>
      <c r="B64" s="2" t="s">
        <v>1071</v>
      </c>
      <c r="C64" s="2" t="s">
        <v>56</v>
      </c>
      <c r="D64" t="s">
        <v>1069</v>
      </c>
      <c r="E64" s="3"/>
      <c r="F64" s="3" t="s">
        <v>4030</v>
      </c>
      <c r="G64" s="3" t="s">
        <v>1072</v>
      </c>
      <c r="H64" s="3" t="s">
        <v>1073</v>
      </c>
      <c r="I64">
        <v>154</v>
      </c>
      <c r="J64">
        <v>0</v>
      </c>
      <c r="K64">
        <f t="shared" si="1"/>
        <v>154</v>
      </c>
      <c r="L64" s="204">
        <v>12.5</v>
      </c>
      <c r="M64" s="204">
        <v>258.96449999999999</v>
      </c>
      <c r="N64" s="25">
        <v>999</v>
      </c>
      <c r="O64" s="205" t="s">
        <v>2203</v>
      </c>
      <c r="P64" t="s">
        <v>4177</v>
      </c>
      <c r="Q64" s="184">
        <v>1925</v>
      </c>
      <c r="R64" s="184">
        <v>0</v>
      </c>
      <c r="S64" s="184">
        <v>39880.532999999996</v>
      </c>
      <c r="T64" s="184">
        <v>0</v>
      </c>
    </row>
    <row r="65" spans="1:20" x14ac:dyDescent="0.2">
      <c r="A65" t="s">
        <v>1296</v>
      </c>
      <c r="B65" s="2" t="s">
        <v>1298</v>
      </c>
      <c r="C65" s="2" t="s">
        <v>1248</v>
      </c>
      <c r="D65" t="s">
        <v>1296</v>
      </c>
      <c r="E65" s="3"/>
      <c r="F65" s="3" t="s">
        <v>4030</v>
      </c>
      <c r="G65" s="3" t="s">
        <v>621</v>
      </c>
      <c r="H65" s="3" t="s">
        <v>1248</v>
      </c>
      <c r="I65">
        <v>109</v>
      </c>
      <c r="J65">
        <v>0</v>
      </c>
      <c r="K65">
        <f t="shared" si="1"/>
        <v>109</v>
      </c>
      <c r="L65" s="204">
        <v>18</v>
      </c>
      <c r="M65" s="204">
        <v>360.71449999999999</v>
      </c>
      <c r="N65" s="25">
        <v>999</v>
      </c>
      <c r="O65" s="205" t="s">
        <v>2203</v>
      </c>
      <c r="P65" t="s">
        <v>4175</v>
      </c>
      <c r="Q65" s="184">
        <v>1962</v>
      </c>
      <c r="R65" s="184">
        <v>0</v>
      </c>
      <c r="S65" s="184">
        <v>39317.880499999999</v>
      </c>
      <c r="T65" s="184">
        <v>0</v>
      </c>
    </row>
    <row r="66" spans="1:20" x14ac:dyDescent="0.2">
      <c r="A66" t="s">
        <v>1300</v>
      </c>
      <c r="B66" s="2" t="s">
        <v>1302</v>
      </c>
      <c r="C66" s="2" t="s">
        <v>1248</v>
      </c>
      <c r="D66" t="s">
        <v>1300</v>
      </c>
      <c r="E66" s="3"/>
      <c r="F66" s="3" t="s">
        <v>4030</v>
      </c>
      <c r="G66" s="3" t="s">
        <v>621</v>
      </c>
      <c r="H66" s="3" t="s">
        <v>1248</v>
      </c>
      <c r="I66">
        <v>0</v>
      </c>
      <c r="J66">
        <v>5</v>
      </c>
      <c r="K66">
        <f t="shared" si="1"/>
        <v>5</v>
      </c>
      <c r="L66" s="204">
        <v>18</v>
      </c>
      <c r="M66" s="204">
        <v>360.71449999999999</v>
      </c>
      <c r="N66" s="25">
        <v>1199</v>
      </c>
      <c r="O66" s="205" t="s">
        <v>2204</v>
      </c>
      <c r="P66" t="s">
        <v>4177</v>
      </c>
      <c r="Q66" s="184">
        <v>0</v>
      </c>
      <c r="R66" s="184">
        <v>90</v>
      </c>
      <c r="S66" s="184">
        <v>0</v>
      </c>
      <c r="T66" s="184">
        <v>1803.5725</v>
      </c>
    </row>
    <row r="67" spans="1:20" x14ac:dyDescent="0.2">
      <c r="A67" t="s">
        <v>4198</v>
      </c>
      <c r="B67" s="2" t="s">
        <v>4376</v>
      </c>
      <c r="C67" s="2" t="s">
        <v>1303</v>
      </c>
      <c r="D67">
        <v>14298</v>
      </c>
      <c r="E67" s="3"/>
      <c r="F67" s="3" t="s">
        <v>4152</v>
      </c>
      <c r="G67" s="3" t="s">
        <v>3955</v>
      </c>
      <c r="H67" s="3" t="s">
        <v>4377</v>
      </c>
      <c r="I67">
        <v>38</v>
      </c>
      <c r="J67">
        <v>0</v>
      </c>
      <c r="K67">
        <f t="shared" si="1"/>
        <v>38</v>
      </c>
      <c r="L67" s="204">
        <v>12.5</v>
      </c>
      <c r="M67" s="204">
        <v>258.96449999999999</v>
      </c>
      <c r="N67" s="25">
        <v>599</v>
      </c>
      <c r="O67" s="205" t="s">
        <v>2203</v>
      </c>
      <c r="P67" t="s">
        <v>4177</v>
      </c>
      <c r="Q67" s="184">
        <v>475</v>
      </c>
      <c r="R67" s="184">
        <v>0</v>
      </c>
      <c r="S67" s="184">
        <v>9840.6509999999998</v>
      </c>
      <c r="T67" s="184">
        <v>0</v>
      </c>
    </row>
    <row r="68" spans="1:20" x14ac:dyDescent="0.2">
      <c r="A68" t="s">
        <v>4199</v>
      </c>
      <c r="B68" s="2" t="s">
        <v>4378</v>
      </c>
      <c r="C68" s="2" t="s">
        <v>4370</v>
      </c>
      <c r="D68" t="s">
        <v>4199</v>
      </c>
      <c r="E68" s="3"/>
      <c r="F68" s="3" t="s">
        <v>3862</v>
      </c>
      <c r="G68" s="3" t="s">
        <v>1328</v>
      </c>
      <c r="H68" s="3" t="s">
        <v>41</v>
      </c>
      <c r="I68">
        <v>1437</v>
      </c>
      <c r="J68">
        <v>302</v>
      </c>
      <c r="K68">
        <f t="shared" si="1"/>
        <v>1739</v>
      </c>
      <c r="L68" s="204">
        <v>0</v>
      </c>
      <c r="M68" s="204">
        <v>27.714500000000001</v>
      </c>
      <c r="N68" s="25">
        <v>100</v>
      </c>
      <c r="O68" s="205" t="s">
        <v>2204</v>
      </c>
      <c r="P68" t="s">
        <v>4200</v>
      </c>
      <c r="Q68" s="184">
        <v>0</v>
      </c>
      <c r="R68" s="184">
        <v>0</v>
      </c>
      <c r="S68" s="184">
        <v>39825.736499999999</v>
      </c>
      <c r="T68" s="184">
        <v>8369.7790000000005</v>
      </c>
    </row>
    <row r="69" spans="1:20" x14ac:dyDescent="0.2">
      <c r="A69" t="s">
        <v>4201</v>
      </c>
      <c r="B69" s="2" t="s">
        <v>4379</v>
      </c>
      <c r="C69" s="2" t="s">
        <v>4370</v>
      </c>
      <c r="D69" t="s">
        <v>4201</v>
      </c>
      <c r="E69" s="3"/>
      <c r="F69" s="3" t="s">
        <v>3862</v>
      </c>
      <c r="G69" s="3" t="s">
        <v>1328</v>
      </c>
      <c r="H69" s="3" t="s">
        <v>46</v>
      </c>
      <c r="I69">
        <v>1389</v>
      </c>
      <c r="J69">
        <v>203</v>
      </c>
      <c r="K69">
        <f t="shared" si="1"/>
        <v>1592</v>
      </c>
      <c r="L69" s="204">
        <v>0</v>
      </c>
      <c r="M69" s="204">
        <v>27.714500000000001</v>
      </c>
      <c r="N69" s="25">
        <v>100</v>
      </c>
      <c r="O69" s="205" t="s">
        <v>2204</v>
      </c>
      <c r="P69" t="s">
        <v>4200</v>
      </c>
      <c r="Q69" s="184">
        <v>0</v>
      </c>
      <c r="R69" s="184">
        <v>0</v>
      </c>
      <c r="S69" s="184">
        <v>38495.440500000004</v>
      </c>
      <c r="T69" s="184">
        <v>5626.0434999999998</v>
      </c>
    </row>
    <row r="70" spans="1:20" x14ac:dyDescent="0.2">
      <c r="A70" t="s">
        <v>4202</v>
      </c>
      <c r="B70" s="2" t="s">
        <v>4380</v>
      </c>
      <c r="C70" s="2" t="s">
        <v>4370</v>
      </c>
      <c r="D70" t="s">
        <v>4202</v>
      </c>
      <c r="E70" s="3"/>
      <c r="F70" s="3" t="s">
        <v>3862</v>
      </c>
      <c r="G70" s="3" t="s">
        <v>1328</v>
      </c>
      <c r="H70" s="3" t="s">
        <v>46</v>
      </c>
      <c r="I70">
        <v>380</v>
      </c>
      <c r="J70">
        <v>243</v>
      </c>
      <c r="K70">
        <f t="shared" si="1"/>
        <v>623</v>
      </c>
      <c r="L70" s="204">
        <v>0</v>
      </c>
      <c r="M70" s="204">
        <v>27.714500000000001</v>
      </c>
      <c r="N70" s="25">
        <v>100</v>
      </c>
      <c r="O70" s="205" t="s">
        <v>2204</v>
      </c>
      <c r="P70" t="s">
        <v>4178</v>
      </c>
      <c r="Q70" s="184">
        <v>0</v>
      </c>
      <c r="R70" s="184">
        <v>0</v>
      </c>
      <c r="S70" s="184">
        <v>10531.51</v>
      </c>
      <c r="T70" s="184">
        <v>6734.6235000000006</v>
      </c>
    </row>
    <row r="71" spans="1:20" x14ac:dyDescent="0.2">
      <c r="A71" t="s">
        <v>4203</v>
      </c>
      <c r="B71" s="2" t="s">
        <v>1785</v>
      </c>
      <c r="C71" s="2" t="s">
        <v>20</v>
      </c>
      <c r="D71" t="s">
        <v>1783</v>
      </c>
      <c r="E71" s="3"/>
      <c r="F71" s="3" t="s">
        <v>3862</v>
      </c>
      <c r="G71" s="3" t="s">
        <v>1328</v>
      </c>
      <c r="H71" s="3" t="s">
        <v>46</v>
      </c>
      <c r="I71">
        <v>1005</v>
      </c>
      <c r="J71">
        <v>25</v>
      </c>
      <c r="K71">
        <f t="shared" si="1"/>
        <v>1030</v>
      </c>
      <c r="L71" s="204">
        <v>5.12</v>
      </c>
      <c r="M71" s="204">
        <v>122.4345</v>
      </c>
      <c r="N71" s="25">
        <v>499</v>
      </c>
      <c r="O71" s="205" t="s">
        <v>2203</v>
      </c>
      <c r="P71" t="s">
        <v>4175</v>
      </c>
      <c r="Q71" s="184">
        <v>5145.6000000000004</v>
      </c>
      <c r="R71" s="184">
        <v>128</v>
      </c>
      <c r="S71" s="184">
        <v>123046.6725</v>
      </c>
      <c r="T71" s="184">
        <v>3060.8625000000002</v>
      </c>
    </row>
    <row r="72" spans="1:20" x14ac:dyDescent="0.2">
      <c r="A72" t="s">
        <v>4204</v>
      </c>
      <c r="B72" s="2" t="s">
        <v>1327</v>
      </c>
      <c r="C72" s="2" t="s">
        <v>1303</v>
      </c>
      <c r="D72">
        <v>13621</v>
      </c>
      <c r="E72" s="3"/>
      <c r="F72" s="3" t="s">
        <v>3862</v>
      </c>
      <c r="G72" s="3" t="s">
        <v>1328</v>
      </c>
      <c r="H72" s="3" t="s">
        <v>1329</v>
      </c>
      <c r="I72">
        <v>2842</v>
      </c>
      <c r="J72">
        <v>0</v>
      </c>
      <c r="K72">
        <f t="shared" si="1"/>
        <v>2842</v>
      </c>
      <c r="L72" s="204">
        <v>6</v>
      </c>
      <c r="M72" s="204">
        <v>138.71449999999999</v>
      </c>
      <c r="N72" s="25">
        <v>599</v>
      </c>
      <c r="O72" s="205" t="s">
        <v>2203</v>
      </c>
      <c r="P72" t="s">
        <v>4177</v>
      </c>
      <c r="Q72" s="184">
        <v>17052</v>
      </c>
      <c r="R72" s="184">
        <v>0</v>
      </c>
      <c r="S72" s="184">
        <v>394226.60899999994</v>
      </c>
      <c r="T72" s="184">
        <v>0</v>
      </c>
    </row>
    <row r="73" spans="1:20" x14ac:dyDescent="0.2">
      <c r="A73" t="s">
        <v>4205</v>
      </c>
      <c r="B73" s="2" t="s">
        <v>4381</v>
      </c>
      <c r="C73" s="2" t="s">
        <v>1303</v>
      </c>
      <c r="D73">
        <v>13632</v>
      </c>
      <c r="E73" s="3"/>
      <c r="F73" s="3" t="s">
        <v>3862</v>
      </c>
      <c r="G73" s="3" t="s">
        <v>1328</v>
      </c>
      <c r="H73" s="3" t="s">
        <v>1329</v>
      </c>
      <c r="I73">
        <v>355</v>
      </c>
      <c r="J73">
        <v>0</v>
      </c>
      <c r="K73">
        <f t="shared" si="1"/>
        <v>355</v>
      </c>
      <c r="L73" s="204">
        <v>6</v>
      </c>
      <c r="M73" s="204">
        <v>138.71449999999999</v>
      </c>
      <c r="N73" s="25">
        <v>599</v>
      </c>
      <c r="O73" s="205" t="s">
        <v>2203</v>
      </c>
      <c r="P73" t="s">
        <v>4178</v>
      </c>
      <c r="Q73" s="184">
        <v>2130</v>
      </c>
      <c r="R73" s="184">
        <v>0</v>
      </c>
      <c r="S73" s="184">
        <v>49243.647499999992</v>
      </c>
      <c r="T73" s="184">
        <v>0</v>
      </c>
    </row>
    <row r="74" spans="1:20" x14ac:dyDescent="0.2">
      <c r="A74" t="s">
        <v>4206</v>
      </c>
      <c r="B74" s="2" t="s">
        <v>211</v>
      </c>
      <c r="C74" s="2" t="s">
        <v>20</v>
      </c>
      <c r="D74" t="s">
        <v>210</v>
      </c>
      <c r="E74" s="3"/>
      <c r="F74" s="3" t="s">
        <v>3862</v>
      </c>
      <c r="G74" s="3" t="s">
        <v>212</v>
      </c>
      <c r="H74" s="3" t="s">
        <v>46</v>
      </c>
      <c r="I74">
        <v>7553</v>
      </c>
      <c r="J74">
        <v>1</v>
      </c>
      <c r="K74">
        <f t="shared" si="1"/>
        <v>7554</v>
      </c>
      <c r="L74" s="204">
        <v>5.4</v>
      </c>
      <c r="M74" s="204">
        <v>127.61450000000001</v>
      </c>
      <c r="N74" s="25">
        <v>449</v>
      </c>
      <c r="O74" s="205" t="s">
        <v>2203</v>
      </c>
      <c r="P74" t="s">
        <v>4177</v>
      </c>
      <c r="Q74" s="184">
        <v>40786.200000000004</v>
      </c>
      <c r="R74" s="184">
        <v>5.4</v>
      </c>
      <c r="S74" s="184">
        <v>963872.31850000005</v>
      </c>
      <c r="T74" s="184">
        <v>127.61450000000001</v>
      </c>
    </row>
    <row r="75" spans="1:20" x14ac:dyDescent="0.2">
      <c r="A75" t="s">
        <v>4207</v>
      </c>
      <c r="B75" s="2" t="s">
        <v>1570</v>
      </c>
      <c r="C75" s="2" t="s">
        <v>104</v>
      </c>
      <c r="D75" t="s">
        <v>1568</v>
      </c>
      <c r="E75" s="3"/>
      <c r="F75" s="3" t="s">
        <v>3862</v>
      </c>
      <c r="G75" s="3" t="s">
        <v>212</v>
      </c>
      <c r="H75" s="3" t="s">
        <v>46</v>
      </c>
      <c r="I75">
        <v>0</v>
      </c>
      <c r="J75">
        <v>10</v>
      </c>
      <c r="K75">
        <f t="shared" si="1"/>
        <v>10</v>
      </c>
      <c r="L75" s="204">
        <v>13.3</v>
      </c>
      <c r="M75" s="204">
        <v>273.7645</v>
      </c>
      <c r="N75" s="25">
        <v>499</v>
      </c>
      <c r="O75" s="205" t="s">
        <v>2204</v>
      </c>
      <c r="P75" t="s">
        <v>4178</v>
      </c>
      <c r="Q75" s="184">
        <v>0</v>
      </c>
      <c r="R75" s="184">
        <v>133</v>
      </c>
      <c r="S75" s="184">
        <v>0</v>
      </c>
      <c r="T75" s="184">
        <v>2737.645</v>
      </c>
    </row>
    <row r="76" spans="1:20" x14ac:dyDescent="0.2">
      <c r="A76" t="s">
        <v>4208</v>
      </c>
      <c r="B76" s="2" t="s">
        <v>39</v>
      </c>
      <c r="C76" s="2" t="s">
        <v>20</v>
      </c>
      <c r="D76" t="s">
        <v>4209</v>
      </c>
      <c r="E76" s="3"/>
      <c r="F76" s="3" t="s">
        <v>3862</v>
      </c>
      <c r="G76" s="3" t="s">
        <v>40</v>
      </c>
      <c r="H76" s="3" t="s">
        <v>41</v>
      </c>
      <c r="I76">
        <v>0</v>
      </c>
      <c r="J76">
        <v>5</v>
      </c>
      <c r="K76">
        <f t="shared" si="1"/>
        <v>5</v>
      </c>
      <c r="L76" s="204">
        <v>1.52</v>
      </c>
      <c r="M76" s="204">
        <v>55.834500000000006</v>
      </c>
      <c r="N76" s="25">
        <v>249</v>
      </c>
      <c r="O76" s="205" t="s">
        <v>2204</v>
      </c>
      <c r="P76" t="s">
        <v>4173</v>
      </c>
      <c r="Q76" s="184">
        <v>0</v>
      </c>
      <c r="R76" s="184">
        <v>7.6</v>
      </c>
      <c r="S76" s="184">
        <v>0</v>
      </c>
      <c r="T76" s="184">
        <v>279.17250000000001</v>
      </c>
    </row>
    <row r="77" spans="1:20" x14ac:dyDescent="0.2">
      <c r="A77" t="s">
        <v>4210</v>
      </c>
      <c r="B77" s="2" t="s">
        <v>4376</v>
      </c>
      <c r="C77" s="2" t="s">
        <v>1303</v>
      </c>
      <c r="D77">
        <v>14298</v>
      </c>
      <c r="E77" s="3"/>
      <c r="F77" s="3" t="s">
        <v>4152</v>
      </c>
      <c r="G77" s="3" t="s">
        <v>3955</v>
      </c>
      <c r="H77" s="3" t="s">
        <v>4377</v>
      </c>
      <c r="I77">
        <v>260</v>
      </c>
      <c r="J77">
        <v>48</v>
      </c>
      <c r="K77">
        <f t="shared" si="1"/>
        <v>308</v>
      </c>
      <c r="L77" s="204">
        <v>12.5</v>
      </c>
      <c r="M77" s="204">
        <v>258.96449999999999</v>
      </c>
      <c r="N77" s="25">
        <v>599</v>
      </c>
      <c r="O77" s="205" t="s">
        <v>2203</v>
      </c>
      <c r="P77" t="s">
        <v>4177</v>
      </c>
      <c r="Q77" s="184">
        <v>3250</v>
      </c>
      <c r="R77" s="184">
        <v>600</v>
      </c>
      <c r="S77" s="184">
        <v>67330.76999999999</v>
      </c>
      <c r="T77" s="184">
        <v>12430.295999999998</v>
      </c>
    </row>
    <row r="78" spans="1:20" x14ac:dyDescent="0.2">
      <c r="A78" t="s">
        <v>4211</v>
      </c>
      <c r="B78" s="2" t="s">
        <v>635</v>
      </c>
      <c r="C78" s="2" t="s">
        <v>104</v>
      </c>
      <c r="D78" t="s">
        <v>633</v>
      </c>
      <c r="E78" s="3"/>
      <c r="F78" s="3" t="s">
        <v>468</v>
      </c>
      <c r="G78" s="3" t="s">
        <v>469</v>
      </c>
      <c r="H78" s="3" t="s">
        <v>632</v>
      </c>
      <c r="I78">
        <v>0</v>
      </c>
      <c r="J78">
        <v>91</v>
      </c>
      <c r="K78">
        <f t="shared" si="1"/>
        <v>91</v>
      </c>
      <c r="L78" s="204">
        <v>8.4499999999999993</v>
      </c>
      <c r="M78" s="204">
        <v>184.03949999999998</v>
      </c>
      <c r="N78" s="25">
        <v>599</v>
      </c>
      <c r="O78" s="205" t="s">
        <v>2204</v>
      </c>
      <c r="P78" t="s">
        <v>4177</v>
      </c>
      <c r="Q78" s="184">
        <v>0</v>
      </c>
      <c r="R78" s="184">
        <v>768.94999999999993</v>
      </c>
      <c r="S78" s="184">
        <v>0</v>
      </c>
      <c r="T78" s="184">
        <v>16747.594499999999</v>
      </c>
    </row>
    <row r="79" spans="1:20" x14ac:dyDescent="0.2">
      <c r="A79" t="s">
        <v>4212</v>
      </c>
      <c r="B79" s="2" t="s">
        <v>631</v>
      </c>
      <c r="C79" s="2" t="s">
        <v>104</v>
      </c>
      <c r="D79" t="s">
        <v>629</v>
      </c>
      <c r="E79" s="3"/>
      <c r="F79" s="3" t="s">
        <v>468</v>
      </c>
      <c r="G79" s="3" t="s">
        <v>469</v>
      </c>
      <c r="H79" s="3" t="s">
        <v>632</v>
      </c>
      <c r="I79">
        <v>98</v>
      </c>
      <c r="J79">
        <v>139</v>
      </c>
      <c r="K79">
        <f t="shared" si="1"/>
        <v>237</v>
      </c>
      <c r="L79" s="204">
        <v>8.4499999999999993</v>
      </c>
      <c r="M79" s="204">
        <v>184.03949999999998</v>
      </c>
      <c r="N79" s="25">
        <v>599</v>
      </c>
      <c r="O79" s="205" t="s">
        <v>2203</v>
      </c>
      <c r="P79" t="s">
        <v>4177</v>
      </c>
      <c r="Q79" s="184">
        <v>828.09999999999991</v>
      </c>
      <c r="R79" s="184">
        <v>1174.55</v>
      </c>
      <c r="S79" s="184">
        <v>18035.870999999999</v>
      </c>
      <c r="T79" s="184">
        <v>25581.490499999996</v>
      </c>
    </row>
    <row r="80" spans="1:20" x14ac:dyDescent="0.2">
      <c r="A80" t="s">
        <v>614</v>
      </c>
      <c r="B80" s="2" t="s">
        <v>616</v>
      </c>
      <c r="C80" s="2" t="s">
        <v>335</v>
      </c>
      <c r="D80" t="s">
        <v>614</v>
      </c>
      <c r="E80" s="3"/>
      <c r="F80" s="3" t="s">
        <v>468</v>
      </c>
      <c r="G80" s="3" t="s">
        <v>469</v>
      </c>
      <c r="H80" s="3" t="s">
        <v>617</v>
      </c>
      <c r="I80">
        <v>146</v>
      </c>
      <c r="J80">
        <v>0</v>
      </c>
      <c r="K80">
        <f t="shared" si="1"/>
        <v>146</v>
      </c>
      <c r="L80" s="204">
        <v>9.5</v>
      </c>
      <c r="M80" s="204">
        <v>203.46449999999999</v>
      </c>
      <c r="N80" s="25">
        <v>799</v>
      </c>
      <c r="O80" s="205" t="s">
        <v>2202</v>
      </c>
      <c r="P80" t="s">
        <v>4173</v>
      </c>
      <c r="Q80" s="184">
        <v>1387</v>
      </c>
      <c r="R80" s="184">
        <v>0</v>
      </c>
      <c r="S80" s="184">
        <v>29705.816999999999</v>
      </c>
      <c r="T80" s="184">
        <v>0</v>
      </c>
    </row>
    <row r="81" spans="1:20" x14ac:dyDescent="0.2">
      <c r="A81" t="s">
        <v>4213</v>
      </c>
      <c r="B81" s="2" t="s">
        <v>1053</v>
      </c>
      <c r="C81" s="2" t="s">
        <v>56</v>
      </c>
      <c r="D81" t="s">
        <v>1051</v>
      </c>
      <c r="E81" s="3"/>
      <c r="F81" s="3" t="s">
        <v>3954</v>
      </c>
      <c r="G81" s="3" t="s">
        <v>532</v>
      </c>
      <c r="H81" s="3" t="s">
        <v>532</v>
      </c>
      <c r="I81">
        <v>112</v>
      </c>
      <c r="J81">
        <v>0</v>
      </c>
      <c r="K81">
        <f t="shared" si="1"/>
        <v>112</v>
      </c>
      <c r="L81" s="204">
        <v>4.29</v>
      </c>
      <c r="M81" s="204">
        <v>107.0795</v>
      </c>
      <c r="N81" s="25">
        <v>369</v>
      </c>
      <c r="O81" s="205" t="s">
        <v>2203</v>
      </c>
      <c r="P81" t="s">
        <v>4177</v>
      </c>
      <c r="Q81" s="184">
        <v>480.48</v>
      </c>
      <c r="R81" s="184">
        <v>0</v>
      </c>
      <c r="S81" s="184">
        <v>11992.903999999999</v>
      </c>
      <c r="T81" s="184">
        <v>0</v>
      </c>
    </row>
    <row r="82" spans="1:20" x14ac:dyDescent="0.2">
      <c r="A82" t="s">
        <v>4214</v>
      </c>
      <c r="B82" s="2" t="s">
        <v>1056</v>
      </c>
      <c r="C82" s="2" t="s">
        <v>56</v>
      </c>
      <c r="D82" t="s">
        <v>1054</v>
      </c>
      <c r="E82" s="3"/>
      <c r="F82" s="3" t="s">
        <v>3954</v>
      </c>
      <c r="G82" s="3" t="s">
        <v>532</v>
      </c>
      <c r="H82" s="3" t="s">
        <v>532</v>
      </c>
      <c r="I82">
        <v>106</v>
      </c>
      <c r="J82">
        <v>0</v>
      </c>
      <c r="K82">
        <f t="shared" si="1"/>
        <v>106</v>
      </c>
      <c r="L82" s="204">
        <v>4.29</v>
      </c>
      <c r="M82" s="204">
        <v>107.0795</v>
      </c>
      <c r="N82" s="25">
        <v>369</v>
      </c>
      <c r="O82" s="205" t="s">
        <v>2203</v>
      </c>
      <c r="P82" t="s">
        <v>4177</v>
      </c>
      <c r="Q82" s="184">
        <v>454.74</v>
      </c>
      <c r="R82" s="184">
        <v>0</v>
      </c>
      <c r="S82" s="184">
        <v>11350.427</v>
      </c>
      <c r="T82" s="184">
        <v>0</v>
      </c>
    </row>
    <row r="83" spans="1:20" x14ac:dyDescent="0.2">
      <c r="A83" t="s">
        <v>4215</v>
      </c>
      <c r="B83" s="2" t="s">
        <v>1059</v>
      </c>
      <c r="C83" s="2" t="s">
        <v>56</v>
      </c>
      <c r="D83" t="s">
        <v>1057</v>
      </c>
      <c r="E83" s="3"/>
      <c r="F83" s="3" t="s">
        <v>3954</v>
      </c>
      <c r="G83" s="3" t="s">
        <v>532</v>
      </c>
      <c r="H83" s="3" t="s">
        <v>532</v>
      </c>
      <c r="I83">
        <v>96</v>
      </c>
      <c r="J83">
        <v>0</v>
      </c>
      <c r="K83">
        <f t="shared" si="1"/>
        <v>96</v>
      </c>
      <c r="L83" s="204">
        <v>11.76</v>
      </c>
      <c r="M83" s="204">
        <v>245.27449999999999</v>
      </c>
      <c r="N83" s="25">
        <v>899</v>
      </c>
      <c r="O83" s="205" t="s">
        <v>2203</v>
      </c>
      <c r="P83" t="s">
        <v>4177</v>
      </c>
      <c r="Q83" s="184">
        <v>1128.96</v>
      </c>
      <c r="R83" s="184">
        <v>0</v>
      </c>
      <c r="S83" s="184">
        <v>23546.351999999999</v>
      </c>
      <c r="T83" s="184">
        <v>0</v>
      </c>
    </row>
    <row r="84" spans="1:20" x14ac:dyDescent="0.2">
      <c r="A84" t="s">
        <v>4216</v>
      </c>
      <c r="B84" s="2" t="s">
        <v>1062</v>
      </c>
      <c r="C84" s="2" t="s">
        <v>56</v>
      </c>
      <c r="D84" t="s">
        <v>1060</v>
      </c>
      <c r="E84" s="3"/>
      <c r="F84" s="3" t="s">
        <v>3954</v>
      </c>
      <c r="G84" s="3" t="s">
        <v>532</v>
      </c>
      <c r="H84" s="3" t="s">
        <v>532</v>
      </c>
      <c r="I84">
        <v>45</v>
      </c>
      <c r="J84">
        <v>0</v>
      </c>
      <c r="K84">
        <f t="shared" si="1"/>
        <v>45</v>
      </c>
      <c r="L84" s="204">
        <v>8.57</v>
      </c>
      <c r="M84" s="204">
        <v>186.2595</v>
      </c>
      <c r="N84" s="25">
        <v>699</v>
      </c>
      <c r="O84" s="205" t="s">
        <v>2203</v>
      </c>
      <c r="P84" t="s">
        <v>4177</v>
      </c>
      <c r="Q84" s="184">
        <v>385.65000000000003</v>
      </c>
      <c r="R84" s="184">
        <v>0</v>
      </c>
      <c r="S84" s="184">
        <v>8381.6774999999998</v>
      </c>
      <c r="T84" s="184">
        <v>0</v>
      </c>
    </row>
    <row r="85" spans="1:20" x14ac:dyDescent="0.2">
      <c r="A85" t="s">
        <v>4217</v>
      </c>
      <c r="B85" s="2" t="s">
        <v>1065</v>
      </c>
      <c r="C85" s="2" t="s">
        <v>56</v>
      </c>
      <c r="D85" t="s">
        <v>1063</v>
      </c>
      <c r="E85" s="3"/>
      <c r="F85" s="3" t="s">
        <v>3954</v>
      </c>
      <c r="G85" s="3" t="s">
        <v>532</v>
      </c>
      <c r="H85" s="3" t="s">
        <v>532</v>
      </c>
      <c r="I85">
        <v>1</v>
      </c>
      <c r="J85">
        <v>0</v>
      </c>
      <c r="K85">
        <f t="shared" si="1"/>
        <v>1</v>
      </c>
      <c r="L85" s="204">
        <v>11</v>
      </c>
      <c r="M85" s="204">
        <v>231.21449999999999</v>
      </c>
      <c r="N85" s="25">
        <v>899</v>
      </c>
      <c r="O85" s="205" t="s">
        <v>2203</v>
      </c>
      <c r="P85" t="s">
        <v>4178</v>
      </c>
      <c r="Q85" s="184">
        <v>11</v>
      </c>
      <c r="R85" s="184">
        <v>0</v>
      </c>
      <c r="S85" s="184">
        <v>231.21449999999999</v>
      </c>
      <c r="T85" s="184">
        <v>0</v>
      </c>
    </row>
    <row r="86" spans="1:20" x14ac:dyDescent="0.2">
      <c r="A86" t="s">
        <v>4218</v>
      </c>
      <c r="B86" s="2" t="s">
        <v>531</v>
      </c>
      <c r="C86" s="2" t="s">
        <v>56</v>
      </c>
      <c r="D86" t="s">
        <v>530</v>
      </c>
      <c r="E86" s="3"/>
      <c r="F86" s="3" t="s">
        <v>3954</v>
      </c>
      <c r="G86" s="3" t="s">
        <v>532</v>
      </c>
      <c r="H86" s="3" t="s">
        <v>532</v>
      </c>
      <c r="I86">
        <v>167</v>
      </c>
      <c r="J86">
        <v>16</v>
      </c>
      <c r="K86">
        <f t="shared" si="1"/>
        <v>183</v>
      </c>
      <c r="L86" s="204">
        <v>7</v>
      </c>
      <c r="M86" s="204">
        <v>157.21449999999999</v>
      </c>
      <c r="N86" s="25">
        <v>599</v>
      </c>
      <c r="O86" s="205" t="s">
        <v>2202</v>
      </c>
      <c r="P86" t="s">
        <v>4173</v>
      </c>
      <c r="Q86" s="184">
        <v>1169</v>
      </c>
      <c r="R86" s="184">
        <v>112</v>
      </c>
      <c r="S86" s="184">
        <v>26254.821499999998</v>
      </c>
      <c r="T86" s="184">
        <v>2515.4319999999998</v>
      </c>
    </row>
    <row r="87" spans="1:20" x14ac:dyDescent="0.2">
      <c r="A87" t="s">
        <v>481</v>
      </c>
      <c r="B87" s="2" t="s">
        <v>482</v>
      </c>
      <c r="C87" s="2" t="s">
        <v>104</v>
      </c>
      <c r="D87" t="s">
        <v>481</v>
      </c>
      <c r="E87" s="3"/>
      <c r="F87" s="3" t="s">
        <v>2277</v>
      </c>
      <c r="G87" s="3" t="s">
        <v>2287</v>
      </c>
      <c r="H87" s="3" t="s">
        <v>476</v>
      </c>
      <c r="I87">
        <v>33</v>
      </c>
      <c r="J87">
        <v>0</v>
      </c>
      <c r="K87">
        <f t="shared" si="1"/>
        <v>33</v>
      </c>
      <c r="L87" s="204">
        <v>23.4</v>
      </c>
      <c r="M87" s="204">
        <v>460.61449999999996</v>
      </c>
      <c r="N87" s="25">
        <v>1799</v>
      </c>
      <c r="O87" s="205" t="s">
        <v>2203</v>
      </c>
      <c r="P87" t="s">
        <v>4173</v>
      </c>
      <c r="Q87" s="184">
        <v>772.19999999999993</v>
      </c>
      <c r="R87" s="184">
        <v>0</v>
      </c>
      <c r="S87" s="184">
        <v>15200.278499999999</v>
      </c>
      <c r="T87" s="184">
        <v>0</v>
      </c>
    </row>
    <row r="88" spans="1:20" x14ac:dyDescent="0.2">
      <c r="A88" t="s">
        <v>4219</v>
      </c>
      <c r="B88" s="2" t="s">
        <v>1825</v>
      </c>
      <c r="C88" s="2" t="s">
        <v>1807</v>
      </c>
      <c r="D88" t="s">
        <v>1823</v>
      </c>
      <c r="E88" s="3"/>
      <c r="F88" s="3" t="s">
        <v>4366</v>
      </c>
      <c r="G88" s="3" t="s">
        <v>475</v>
      </c>
      <c r="H88" s="3" t="s">
        <v>1826</v>
      </c>
      <c r="I88">
        <v>169</v>
      </c>
      <c r="J88">
        <v>260</v>
      </c>
      <c r="K88">
        <f t="shared" si="1"/>
        <v>429</v>
      </c>
      <c r="L88" s="204">
        <v>3</v>
      </c>
      <c r="M88" s="204">
        <v>83.214500000000001</v>
      </c>
      <c r="N88" s="25">
        <v>349</v>
      </c>
      <c r="O88" s="205" t="s">
        <v>2203</v>
      </c>
      <c r="P88" t="s">
        <v>4177</v>
      </c>
      <c r="Q88" s="184">
        <v>507</v>
      </c>
      <c r="R88" s="184">
        <v>780</v>
      </c>
      <c r="S88" s="184">
        <v>14063.2505</v>
      </c>
      <c r="T88" s="184">
        <v>21635.77</v>
      </c>
    </row>
    <row r="89" spans="1:20" x14ac:dyDescent="0.2">
      <c r="A89" t="s">
        <v>4220</v>
      </c>
      <c r="B89" s="2" t="s">
        <v>1832</v>
      </c>
      <c r="C89" s="2" t="s">
        <v>1807</v>
      </c>
      <c r="D89">
        <v>463492</v>
      </c>
      <c r="E89" s="3"/>
      <c r="F89" s="3" t="s">
        <v>4366</v>
      </c>
      <c r="G89" s="3" t="s">
        <v>475</v>
      </c>
      <c r="H89" s="3" t="s">
        <v>1826</v>
      </c>
      <c r="I89">
        <v>0</v>
      </c>
      <c r="J89">
        <v>132</v>
      </c>
      <c r="K89">
        <f t="shared" si="1"/>
        <v>132</v>
      </c>
      <c r="L89" s="204">
        <v>8</v>
      </c>
      <c r="M89" s="204">
        <v>175.71449999999999</v>
      </c>
      <c r="N89" s="25">
        <v>699</v>
      </c>
      <c r="O89" s="205" t="s">
        <v>2204</v>
      </c>
      <c r="P89" t="s">
        <v>4177</v>
      </c>
      <c r="Q89" s="184">
        <v>0</v>
      </c>
      <c r="R89" s="184">
        <v>1056</v>
      </c>
      <c r="S89" s="184">
        <v>0</v>
      </c>
      <c r="T89" s="184">
        <v>23194.313999999998</v>
      </c>
    </row>
    <row r="90" spans="1:20" x14ac:dyDescent="0.2">
      <c r="A90" t="s">
        <v>4221</v>
      </c>
      <c r="B90" s="2" t="s">
        <v>1829</v>
      </c>
      <c r="C90" s="2" t="s">
        <v>1807</v>
      </c>
      <c r="D90">
        <v>463522</v>
      </c>
      <c r="E90" s="3"/>
      <c r="F90" s="3" t="s">
        <v>4366</v>
      </c>
      <c r="G90" s="3" t="s">
        <v>475</v>
      </c>
      <c r="H90" s="3" t="s">
        <v>1826</v>
      </c>
      <c r="I90">
        <v>0</v>
      </c>
      <c r="J90">
        <v>15</v>
      </c>
      <c r="K90">
        <f t="shared" si="1"/>
        <v>15</v>
      </c>
      <c r="L90" s="204">
        <v>8</v>
      </c>
      <c r="M90" s="204">
        <v>175.71449999999999</v>
      </c>
      <c r="N90" s="25">
        <v>699</v>
      </c>
      <c r="O90" s="205" t="s">
        <v>2204</v>
      </c>
      <c r="P90" t="s">
        <v>4177</v>
      </c>
      <c r="Q90" s="184">
        <v>0</v>
      </c>
      <c r="R90" s="184">
        <v>120</v>
      </c>
      <c r="S90" s="184">
        <v>0</v>
      </c>
      <c r="T90" s="184">
        <v>2635.7174999999997</v>
      </c>
    </row>
    <row r="91" spans="1:20" x14ac:dyDescent="0.2">
      <c r="A91" t="s">
        <v>4222</v>
      </c>
      <c r="B91" s="2" t="s">
        <v>1811</v>
      </c>
      <c r="C91" s="2" t="s">
        <v>1807</v>
      </c>
      <c r="D91" t="s">
        <v>1809</v>
      </c>
      <c r="E91" s="3"/>
      <c r="F91" s="3" t="s">
        <v>4366</v>
      </c>
      <c r="G91" s="3" t="s">
        <v>475</v>
      </c>
      <c r="H91" s="3" t="s">
        <v>1530</v>
      </c>
      <c r="I91">
        <v>0</v>
      </c>
      <c r="J91">
        <v>259</v>
      </c>
      <c r="K91">
        <f t="shared" si="1"/>
        <v>259</v>
      </c>
      <c r="L91" s="204">
        <v>3</v>
      </c>
      <c r="M91" s="204">
        <v>83.214500000000001</v>
      </c>
      <c r="N91" s="25">
        <v>299</v>
      </c>
      <c r="O91" s="205" t="s">
        <v>2204</v>
      </c>
      <c r="P91" t="s">
        <v>4177</v>
      </c>
      <c r="Q91" s="184">
        <v>0</v>
      </c>
      <c r="R91" s="184">
        <v>777</v>
      </c>
      <c r="S91" s="184">
        <v>0</v>
      </c>
      <c r="T91" s="184">
        <v>21552.555499999999</v>
      </c>
    </row>
    <row r="92" spans="1:20" x14ac:dyDescent="0.2">
      <c r="A92" t="s">
        <v>4223</v>
      </c>
      <c r="B92" s="2" t="s">
        <v>1817</v>
      </c>
      <c r="C92" s="2" t="s">
        <v>1807</v>
      </c>
      <c r="D92">
        <v>463676</v>
      </c>
      <c r="E92" s="3"/>
      <c r="F92" s="3" t="s">
        <v>4366</v>
      </c>
      <c r="G92" s="3" t="s">
        <v>475</v>
      </c>
      <c r="H92" s="3" t="s">
        <v>1530</v>
      </c>
      <c r="I92">
        <v>0</v>
      </c>
      <c r="J92">
        <v>48</v>
      </c>
      <c r="K92">
        <f t="shared" si="1"/>
        <v>48</v>
      </c>
      <c r="L92" s="204">
        <v>8</v>
      </c>
      <c r="M92" s="204">
        <v>175.71449999999999</v>
      </c>
      <c r="N92" s="25">
        <v>699</v>
      </c>
      <c r="O92" s="205" t="s">
        <v>2204</v>
      </c>
      <c r="P92" t="s">
        <v>4177</v>
      </c>
      <c r="Q92" s="184">
        <v>0</v>
      </c>
      <c r="R92" s="184">
        <v>384</v>
      </c>
      <c r="S92" s="184">
        <v>0</v>
      </c>
      <c r="T92" s="184">
        <v>8434.2959999999985</v>
      </c>
    </row>
    <row r="93" spans="1:20" x14ac:dyDescent="0.2">
      <c r="A93" t="s">
        <v>4224</v>
      </c>
      <c r="B93" s="2" t="s">
        <v>1814</v>
      </c>
      <c r="C93" s="2" t="s">
        <v>1807</v>
      </c>
      <c r="D93">
        <v>463706</v>
      </c>
      <c r="E93" s="3"/>
      <c r="F93" s="3" t="s">
        <v>4366</v>
      </c>
      <c r="G93" s="3" t="s">
        <v>475</v>
      </c>
      <c r="H93" s="3" t="s">
        <v>1530</v>
      </c>
      <c r="I93">
        <v>0</v>
      </c>
      <c r="J93">
        <v>93</v>
      </c>
      <c r="K93">
        <f t="shared" si="1"/>
        <v>93</v>
      </c>
      <c r="L93" s="204">
        <v>8</v>
      </c>
      <c r="M93" s="204">
        <v>175.71449999999999</v>
      </c>
      <c r="N93" s="25">
        <v>699</v>
      </c>
      <c r="O93" s="205" t="s">
        <v>2204</v>
      </c>
      <c r="P93" t="s">
        <v>4177</v>
      </c>
      <c r="Q93" s="184">
        <v>0</v>
      </c>
      <c r="R93" s="184">
        <v>744</v>
      </c>
      <c r="S93" s="184">
        <v>0</v>
      </c>
      <c r="T93" s="184">
        <v>16341.448499999999</v>
      </c>
    </row>
    <row r="94" spans="1:20" x14ac:dyDescent="0.2">
      <c r="A94" t="s">
        <v>4225</v>
      </c>
      <c r="B94" s="2" t="s">
        <v>508</v>
      </c>
      <c r="C94" s="2" t="s">
        <v>56</v>
      </c>
      <c r="D94" t="s">
        <v>507</v>
      </c>
      <c r="E94" s="3"/>
      <c r="F94" s="3" t="s">
        <v>487</v>
      </c>
      <c r="G94" s="3" t="s">
        <v>488</v>
      </c>
      <c r="H94" s="3" t="s">
        <v>509</v>
      </c>
      <c r="I94">
        <v>71</v>
      </c>
      <c r="J94">
        <v>5</v>
      </c>
      <c r="K94">
        <f t="shared" si="1"/>
        <v>76</v>
      </c>
      <c r="L94" s="204">
        <v>14</v>
      </c>
      <c r="M94" s="204">
        <v>286.71449999999999</v>
      </c>
      <c r="N94" s="25">
        <v>999</v>
      </c>
      <c r="O94" s="205" t="s">
        <v>2202</v>
      </c>
      <c r="P94" t="s">
        <v>4173</v>
      </c>
      <c r="Q94" s="184">
        <v>994</v>
      </c>
      <c r="R94" s="184">
        <v>70</v>
      </c>
      <c r="S94" s="184">
        <v>20356.729499999998</v>
      </c>
      <c r="T94" s="184">
        <v>1433.5725</v>
      </c>
    </row>
    <row r="95" spans="1:20" x14ac:dyDescent="0.2">
      <c r="A95" t="s">
        <v>4226</v>
      </c>
      <c r="B95" s="2" t="s">
        <v>557</v>
      </c>
      <c r="C95" s="2" t="s">
        <v>56</v>
      </c>
      <c r="D95" t="s">
        <v>556</v>
      </c>
      <c r="E95" s="3"/>
      <c r="F95" s="3" t="s">
        <v>487</v>
      </c>
      <c r="G95" s="3" t="s">
        <v>488</v>
      </c>
      <c r="H95" s="3" t="s">
        <v>558</v>
      </c>
      <c r="I95">
        <v>121</v>
      </c>
      <c r="J95">
        <v>2</v>
      </c>
      <c r="K95">
        <f t="shared" si="1"/>
        <v>123</v>
      </c>
      <c r="L95" s="204">
        <v>14</v>
      </c>
      <c r="M95" s="204">
        <v>286.71449999999999</v>
      </c>
      <c r="N95" s="25">
        <v>999</v>
      </c>
      <c r="O95" s="205" t="s">
        <v>2202</v>
      </c>
      <c r="P95" t="s">
        <v>4173</v>
      </c>
      <c r="Q95" s="184">
        <v>1694</v>
      </c>
      <c r="R95" s="184">
        <v>28</v>
      </c>
      <c r="S95" s="184">
        <v>34692.4545</v>
      </c>
      <c r="T95" s="184">
        <v>573.42899999999997</v>
      </c>
    </row>
    <row r="96" spans="1:20" x14ac:dyDescent="0.2">
      <c r="A96" t="s">
        <v>4227</v>
      </c>
      <c r="B96" s="2" t="s">
        <v>511</v>
      </c>
      <c r="C96" s="2" t="s">
        <v>56</v>
      </c>
      <c r="D96" t="s">
        <v>510</v>
      </c>
      <c r="E96" s="3"/>
      <c r="F96" s="3" t="s">
        <v>487</v>
      </c>
      <c r="G96" s="3" t="s">
        <v>488</v>
      </c>
      <c r="H96" s="3" t="s">
        <v>512</v>
      </c>
      <c r="I96">
        <v>71</v>
      </c>
      <c r="J96">
        <v>0</v>
      </c>
      <c r="K96">
        <f t="shared" si="1"/>
        <v>71</v>
      </c>
      <c r="L96" s="204">
        <v>18</v>
      </c>
      <c r="M96" s="204">
        <v>360.71449999999999</v>
      </c>
      <c r="N96" s="25">
        <v>1199</v>
      </c>
      <c r="O96" s="205" t="s">
        <v>2202</v>
      </c>
      <c r="P96" t="s">
        <v>4173</v>
      </c>
      <c r="Q96" s="184">
        <v>1278</v>
      </c>
      <c r="R96" s="184">
        <v>0</v>
      </c>
      <c r="S96" s="184">
        <v>25610.729499999998</v>
      </c>
      <c r="T96" s="184">
        <v>0</v>
      </c>
    </row>
    <row r="97" spans="1:20" x14ac:dyDescent="0.2">
      <c r="A97" t="s">
        <v>4228</v>
      </c>
      <c r="B97" s="2" t="s">
        <v>647</v>
      </c>
      <c r="C97" s="2" t="s">
        <v>56</v>
      </c>
      <c r="D97" t="s">
        <v>645</v>
      </c>
      <c r="E97" s="3"/>
      <c r="F97" s="3" t="s">
        <v>487</v>
      </c>
      <c r="G97" s="3" t="s">
        <v>488</v>
      </c>
      <c r="H97" s="3" t="s">
        <v>648</v>
      </c>
      <c r="I97">
        <v>128</v>
      </c>
      <c r="J97">
        <v>105</v>
      </c>
      <c r="K97">
        <f t="shared" si="1"/>
        <v>233</v>
      </c>
      <c r="L97" s="204">
        <v>14</v>
      </c>
      <c r="M97" s="204">
        <v>286.71449999999999</v>
      </c>
      <c r="N97" s="25">
        <v>999</v>
      </c>
      <c r="O97" s="205" t="s">
        <v>2203</v>
      </c>
      <c r="P97" t="s">
        <v>4178</v>
      </c>
      <c r="Q97" s="184">
        <v>1792</v>
      </c>
      <c r="R97" s="184">
        <v>1470</v>
      </c>
      <c r="S97" s="184">
        <v>36699.455999999998</v>
      </c>
      <c r="T97" s="184">
        <v>30105.022499999999</v>
      </c>
    </row>
    <row r="98" spans="1:20" x14ac:dyDescent="0.2">
      <c r="A98" t="s">
        <v>4229</v>
      </c>
      <c r="B98" s="2" t="s">
        <v>654</v>
      </c>
      <c r="C98" s="2" t="s">
        <v>56</v>
      </c>
      <c r="D98" t="s">
        <v>652</v>
      </c>
      <c r="E98" s="3"/>
      <c r="F98" s="3" t="s">
        <v>487</v>
      </c>
      <c r="G98" s="3" t="s">
        <v>488</v>
      </c>
      <c r="H98" s="3" t="s">
        <v>648</v>
      </c>
      <c r="I98">
        <v>79</v>
      </c>
      <c r="J98">
        <v>75</v>
      </c>
      <c r="K98">
        <f t="shared" si="1"/>
        <v>154</v>
      </c>
      <c r="L98" s="204">
        <v>15.73</v>
      </c>
      <c r="M98" s="204">
        <v>318.71949999999998</v>
      </c>
      <c r="N98" s="25">
        <v>999</v>
      </c>
      <c r="O98" s="205" t="s">
        <v>2203</v>
      </c>
      <c r="P98" t="s">
        <v>4177</v>
      </c>
      <c r="Q98" s="184">
        <v>1242.67</v>
      </c>
      <c r="R98" s="184">
        <v>1179.75</v>
      </c>
      <c r="S98" s="184">
        <v>25178.840499999998</v>
      </c>
      <c r="T98" s="184">
        <v>23903.962499999998</v>
      </c>
    </row>
    <row r="99" spans="1:20" x14ac:dyDescent="0.2">
      <c r="A99" t="s">
        <v>4230</v>
      </c>
      <c r="B99" s="2" t="s">
        <v>651</v>
      </c>
      <c r="C99" s="2" t="s">
        <v>56</v>
      </c>
      <c r="D99" t="s">
        <v>649</v>
      </c>
      <c r="E99" s="3"/>
      <c r="F99" s="3" t="s">
        <v>487</v>
      </c>
      <c r="G99" s="3" t="s">
        <v>488</v>
      </c>
      <c r="H99" s="3" t="s">
        <v>648</v>
      </c>
      <c r="I99">
        <v>99</v>
      </c>
      <c r="J99">
        <v>0</v>
      </c>
      <c r="K99">
        <f t="shared" si="1"/>
        <v>99</v>
      </c>
      <c r="L99" s="204">
        <v>15.73</v>
      </c>
      <c r="M99" s="204">
        <v>318.71949999999998</v>
      </c>
      <c r="N99" s="25">
        <v>999</v>
      </c>
      <c r="O99" s="205" t="s">
        <v>2203</v>
      </c>
      <c r="P99" t="s">
        <v>4177</v>
      </c>
      <c r="Q99" s="184">
        <v>1557.27</v>
      </c>
      <c r="R99" s="184">
        <v>0</v>
      </c>
      <c r="S99" s="184">
        <v>31553.230499999998</v>
      </c>
      <c r="T99" s="184">
        <v>0</v>
      </c>
    </row>
    <row r="100" spans="1:20" x14ac:dyDescent="0.2">
      <c r="A100" t="s">
        <v>4231</v>
      </c>
      <c r="B100" s="2" t="s">
        <v>661</v>
      </c>
      <c r="C100" s="2" t="s">
        <v>56</v>
      </c>
      <c r="D100" t="s">
        <v>659</v>
      </c>
      <c r="E100" s="3"/>
      <c r="F100" s="3" t="s">
        <v>487</v>
      </c>
      <c r="G100" s="3" t="s">
        <v>488</v>
      </c>
      <c r="H100" s="3" t="s">
        <v>648</v>
      </c>
      <c r="I100">
        <v>2</v>
      </c>
      <c r="J100">
        <v>7</v>
      </c>
      <c r="K100">
        <f t="shared" si="1"/>
        <v>9</v>
      </c>
      <c r="L100" s="204">
        <v>15.73</v>
      </c>
      <c r="M100" s="204">
        <v>318.71949999999998</v>
      </c>
      <c r="N100" s="25">
        <v>999</v>
      </c>
      <c r="O100" s="205" t="s">
        <v>2203</v>
      </c>
      <c r="P100" t="s">
        <v>4177</v>
      </c>
      <c r="Q100" s="184">
        <v>31.46</v>
      </c>
      <c r="R100" s="184">
        <v>110.11</v>
      </c>
      <c r="S100" s="184">
        <v>637.43899999999996</v>
      </c>
      <c r="T100" s="184">
        <v>2231.0364999999997</v>
      </c>
    </row>
    <row r="101" spans="1:20" x14ac:dyDescent="0.2">
      <c r="A101" t="s">
        <v>4232</v>
      </c>
      <c r="B101" s="2" t="s">
        <v>658</v>
      </c>
      <c r="C101" s="2" t="s">
        <v>56</v>
      </c>
      <c r="D101" t="s">
        <v>656</v>
      </c>
      <c r="E101" s="3"/>
      <c r="F101" s="3" t="s">
        <v>487</v>
      </c>
      <c r="G101" s="3" t="s">
        <v>488</v>
      </c>
      <c r="H101" s="3" t="s">
        <v>648</v>
      </c>
      <c r="I101">
        <v>11</v>
      </c>
      <c r="J101">
        <v>0</v>
      </c>
      <c r="K101">
        <f t="shared" si="1"/>
        <v>11</v>
      </c>
      <c r="L101" s="204">
        <v>9.33</v>
      </c>
      <c r="M101" s="204">
        <v>200.31950000000001</v>
      </c>
      <c r="N101" s="25">
        <v>999</v>
      </c>
      <c r="O101" s="205" t="s">
        <v>2203</v>
      </c>
      <c r="P101" t="s">
        <v>4177</v>
      </c>
      <c r="Q101" s="184">
        <v>102.63</v>
      </c>
      <c r="R101" s="184">
        <v>0</v>
      </c>
      <c r="S101" s="184">
        <v>2203.5145000000002</v>
      </c>
      <c r="T101" s="184">
        <v>0</v>
      </c>
    </row>
    <row r="102" spans="1:20" x14ac:dyDescent="0.2">
      <c r="A102" t="s">
        <v>4233</v>
      </c>
      <c r="B102" s="2" t="s">
        <v>503</v>
      </c>
      <c r="C102" s="2" t="s">
        <v>56</v>
      </c>
      <c r="D102" t="s">
        <v>502</v>
      </c>
      <c r="E102" s="3"/>
      <c r="F102" s="3" t="s">
        <v>487</v>
      </c>
      <c r="G102" s="3" t="s">
        <v>488</v>
      </c>
      <c r="H102" s="3" t="s">
        <v>504</v>
      </c>
      <c r="I102">
        <v>224</v>
      </c>
      <c r="J102">
        <v>1</v>
      </c>
      <c r="K102">
        <f t="shared" si="1"/>
        <v>225</v>
      </c>
      <c r="L102" s="204">
        <v>14</v>
      </c>
      <c r="M102" s="204">
        <v>286.71449999999999</v>
      </c>
      <c r="N102" s="25">
        <v>999</v>
      </c>
      <c r="O102" s="205" t="s">
        <v>2202</v>
      </c>
      <c r="P102" t="s">
        <v>4173</v>
      </c>
      <c r="Q102" s="184">
        <v>3136</v>
      </c>
      <c r="R102" s="184">
        <v>14</v>
      </c>
      <c r="S102" s="184">
        <v>64224.047999999995</v>
      </c>
      <c r="T102" s="184">
        <v>286.71449999999999</v>
      </c>
    </row>
    <row r="103" spans="1:20" x14ac:dyDescent="0.2">
      <c r="A103" t="s">
        <v>4234</v>
      </c>
      <c r="B103" s="2" t="s">
        <v>506</v>
      </c>
      <c r="C103" s="2" t="s">
        <v>56</v>
      </c>
      <c r="D103" t="s">
        <v>505</v>
      </c>
      <c r="E103" s="3"/>
      <c r="F103" s="3" t="s">
        <v>487</v>
      </c>
      <c r="G103" s="3" t="s">
        <v>488</v>
      </c>
      <c r="H103" s="3" t="s">
        <v>504</v>
      </c>
      <c r="I103">
        <v>0</v>
      </c>
      <c r="J103">
        <v>7</v>
      </c>
      <c r="K103">
        <f t="shared" si="1"/>
        <v>7</v>
      </c>
      <c r="L103" s="204">
        <v>14</v>
      </c>
      <c r="M103" s="204">
        <v>286.71449999999999</v>
      </c>
      <c r="N103" s="25">
        <v>999</v>
      </c>
      <c r="O103" s="205" t="s">
        <v>2202</v>
      </c>
      <c r="P103" t="s">
        <v>4177</v>
      </c>
      <c r="Q103" s="184">
        <v>0</v>
      </c>
      <c r="R103" s="184">
        <v>98</v>
      </c>
      <c r="S103" s="184">
        <v>0</v>
      </c>
      <c r="T103" s="184">
        <v>2007.0014999999999</v>
      </c>
    </row>
    <row r="104" spans="1:20" x14ac:dyDescent="0.2">
      <c r="A104" t="s">
        <v>4235</v>
      </c>
      <c r="B104" s="2" t="s">
        <v>3967</v>
      </c>
      <c r="C104" s="2" t="s">
        <v>56</v>
      </c>
      <c r="D104" t="s">
        <v>499</v>
      </c>
      <c r="E104" s="3"/>
      <c r="F104" s="3" t="s">
        <v>487</v>
      </c>
      <c r="G104" s="3" t="s">
        <v>488</v>
      </c>
      <c r="H104" s="3" t="s">
        <v>501</v>
      </c>
      <c r="I104">
        <v>158</v>
      </c>
      <c r="J104">
        <v>9</v>
      </c>
      <c r="K104">
        <f t="shared" si="1"/>
        <v>167</v>
      </c>
      <c r="L104" s="204">
        <v>15</v>
      </c>
      <c r="M104" s="204">
        <v>305.21449999999999</v>
      </c>
      <c r="N104" s="25">
        <v>1499</v>
      </c>
      <c r="O104" s="205" t="s">
        <v>2202</v>
      </c>
      <c r="P104" t="s">
        <v>4177</v>
      </c>
      <c r="Q104" s="184">
        <v>2370</v>
      </c>
      <c r="R104" s="184">
        <v>135</v>
      </c>
      <c r="S104" s="184">
        <v>48223.890999999996</v>
      </c>
      <c r="T104" s="184">
        <v>2746.9304999999999</v>
      </c>
    </row>
    <row r="105" spans="1:20" x14ac:dyDescent="0.2">
      <c r="A105" t="s">
        <v>4236</v>
      </c>
      <c r="B105" s="2" t="s">
        <v>705</v>
      </c>
      <c r="C105" s="2" t="s">
        <v>56</v>
      </c>
      <c r="D105" t="s">
        <v>703</v>
      </c>
      <c r="E105" s="3"/>
      <c r="F105" s="3" t="s">
        <v>487</v>
      </c>
      <c r="G105" s="3" t="s">
        <v>488</v>
      </c>
      <c r="H105" s="3" t="s">
        <v>706</v>
      </c>
      <c r="I105">
        <v>54</v>
      </c>
      <c r="J105">
        <v>0</v>
      </c>
      <c r="K105">
        <f t="shared" si="1"/>
        <v>54</v>
      </c>
      <c r="L105" s="204">
        <v>17.48</v>
      </c>
      <c r="M105" s="204">
        <v>351.09449999999998</v>
      </c>
      <c r="N105" s="25">
        <v>1499</v>
      </c>
      <c r="O105" s="205" t="s">
        <v>2204</v>
      </c>
      <c r="P105" t="s">
        <v>4177</v>
      </c>
      <c r="Q105" s="184">
        <v>943.92000000000007</v>
      </c>
      <c r="R105" s="184">
        <v>0</v>
      </c>
      <c r="S105" s="184">
        <v>18959.102999999999</v>
      </c>
      <c r="T105" s="184">
        <v>0</v>
      </c>
    </row>
    <row r="106" spans="1:20" x14ac:dyDescent="0.2">
      <c r="A106" t="s">
        <v>4237</v>
      </c>
      <c r="B106" s="2" t="s">
        <v>709</v>
      </c>
      <c r="C106" s="2" t="s">
        <v>56</v>
      </c>
      <c r="D106" t="s">
        <v>707</v>
      </c>
      <c r="E106" s="3"/>
      <c r="F106" s="3" t="s">
        <v>487</v>
      </c>
      <c r="G106" s="3" t="s">
        <v>488</v>
      </c>
      <c r="H106" s="3" t="s">
        <v>706</v>
      </c>
      <c r="I106">
        <v>59</v>
      </c>
      <c r="J106">
        <v>0</v>
      </c>
      <c r="K106">
        <f t="shared" ref="K106:K123" si="2">J106+I106</f>
        <v>59</v>
      </c>
      <c r="L106" s="204">
        <v>17.48</v>
      </c>
      <c r="M106" s="204">
        <v>351.09449999999998</v>
      </c>
      <c r="N106" s="25">
        <v>1499</v>
      </c>
      <c r="O106" s="205" t="s">
        <v>2204</v>
      </c>
      <c r="P106" t="s">
        <v>4177</v>
      </c>
      <c r="Q106" s="184">
        <v>1031.32</v>
      </c>
      <c r="R106" s="184">
        <v>0</v>
      </c>
      <c r="S106" s="184">
        <v>20714.575499999999</v>
      </c>
      <c r="T106" s="184">
        <v>0</v>
      </c>
    </row>
    <row r="107" spans="1:20" x14ac:dyDescent="0.2">
      <c r="A107" t="s">
        <v>4238</v>
      </c>
      <c r="B107" s="2" t="s">
        <v>491</v>
      </c>
      <c r="C107" s="2" t="s">
        <v>56</v>
      </c>
      <c r="D107" t="s">
        <v>490</v>
      </c>
      <c r="E107" s="3"/>
      <c r="F107" s="3" t="s">
        <v>487</v>
      </c>
      <c r="G107" s="3" t="s">
        <v>488</v>
      </c>
      <c r="H107" s="3" t="s">
        <v>489</v>
      </c>
      <c r="I107">
        <v>158</v>
      </c>
      <c r="J107">
        <v>3</v>
      </c>
      <c r="K107">
        <f t="shared" si="2"/>
        <v>161</v>
      </c>
      <c r="L107" s="204">
        <v>14</v>
      </c>
      <c r="M107" s="204">
        <v>286.71449999999999</v>
      </c>
      <c r="N107" s="25">
        <v>999</v>
      </c>
      <c r="O107" s="205" t="s">
        <v>2202</v>
      </c>
      <c r="P107" t="s">
        <v>4177</v>
      </c>
      <c r="Q107" s="184">
        <v>2212</v>
      </c>
      <c r="R107" s="184">
        <v>42</v>
      </c>
      <c r="S107" s="184">
        <v>45300.890999999996</v>
      </c>
      <c r="T107" s="184">
        <v>860.1434999999999</v>
      </c>
    </row>
    <row r="108" spans="1:20" x14ac:dyDescent="0.2">
      <c r="A108" t="s">
        <v>4239</v>
      </c>
      <c r="B108" s="2" t="s">
        <v>493</v>
      </c>
      <c r="C108" s="2" t="s">
        <v>56</v>
      </c>
      <c r="D108" t="s">
        <v>492</v>
      </c>
      <c r="E108" s="3"/>
      <c r="F108" s="3" t="s">
        <v>487</v>
      </c>
      <c r="G108" s="3" t="s">
        <v>488</v>
      </c>
      <c r="H108" s="3" t="s">
        <v>489</v>
      </c>
      <c r="I108">
        <v>281</v>
      </c>
      <c r="J108">
        <v>0</v>
      </c>
      <c r="K108">
        <f t="shared" si="2"/>
        <v>281</v>
      </c>
      <c r="L108" s="204">
        <v>14</v>
      </c>
      <c r="M108" s="204">
        <v>286.71449999999999</v>
      </c>
      <c r="N108" s="25">
        <v>999</v>
      </c>
      <c r="O108" s="205" t="s">
        <v>2202</v>
      </c>
      <c r="P108" t="s">
        <v>4173</v>
      </c>
      <c r="Q108" s="184">
        <v>3934</v>
      </c>
      <c r="R108" s="184">
        <v>0</v>
      </c>
      <c r="S108" s="184">
        <v>80566.7745</v>
      </c>
      <c r="T108" s="184">
        <v>0</v>
      </c>
    </row>
    <row r="109" spans="1:20" x14ac:dyDescent="0.2">
      <c r="A109" t="s">
        <v>560</v>
      </c>
      <c r="B109" s="2" t="s">
        <v>561</v>
      </c>
      <c r="C109" s="2" t="s">
        <v>56</v>
      </c>
      <c r="D109" t="s">
        <v>560</v>
      </c>
      <c r="E109" s="3"/>
      <c r="F109" s="3" t="s">
        <v>487</v>
      </c>
      <c r="G109" s="3" t="s">
        <v>488</v>
      </c>
      <c r="H109" s="3" t="s">
        <v>489</v>
      </c>
      <c r="I109">
        <v>256</v>
      </c>
      <c r="J109">
        <v>0</v>
      </c>
      <c r="K109">
        <f t="shared" si="2"/>
        <v>256</v>
      </c>
      <c r="L109" s="204">
        <v>14</v>
      </c>
      <c r="M109" s="204">
        <v>286.71449999999999</v>
      </c>
      <c r="N109" s="25">
        <v>999</v>
      </c>
      <c r="O109" s="205" t="s">
        <v>2202</v>
      </c>
      <c r="P109" t="s">
        <v>4173</v>
      </c>
      <c r="Q109" s="184">
        <v>3584</v>
      </c>
      <c r="R109" s="184">
        <v>0</v>
      </c>
      <c r="S109" s="184">
        <v>73398.911999999997</v>
      </c>
      <c r="T109" s="184">
        <v>0</v>
      </c>
    </row>
    <row r="110" spans="1:20" x14ac:dyDescent="0.2">
      <c r="A110" t="s">
        <v>1155</v>
      </c>
      <c r="B110" s="2" t="s">
        <v>1156</v>
      </c>
      <c r="C110" s="2" t="s">
        <v>56</v>
      </c>
      <c r="D110" t="s">
        <v>1155</v>
      </c>
      <c r="E110" s="3"/>
      <c r="F110" s="3" t="s">
        <v>487</v>
      </c>
      <c r="G110" s="3" t="s">
        <v>488</v>
      </c>
      <c r="H110" s="3" t="s">
        <v>489</v>
      </c>
      <c r="I110">
        <v>18</v>
      </c>
      <c r="J110">
        <v>3</v>
      </c>
      <c r="K110">
        <f t="shared" si="2"/>
        <v>21</v>
      </c>
      <c r="L110" s="204">
        <v>14</v>
      </c>
      <c r="M110" s="204">
        <v>286.71449999999999</v>
      </c>
      <c r="N110" s="25">
        <v>999</v>
      </c>
      <c r="O110" s="205" t="s">
        <v>2202</v>
      </c>
      <c r="P110" t="s">
        <v>4173</v>
      </c>
      <c r="Q110" s="184">
        <v>252</v>
      </c>
      <c r="R110" s="184">
        <v>42</v>
      </c>
      <c r="S110" s="184">
        <v>5160.8609999999999</v>
      </c>
      <c r="T110" s="184">
        <v>860.1434999999999</v>
      </c>
    </row>
    <row r="111" spans="1:20" x14ac:dyDescent="0.2">
      <c r="A111" t="s">
        <v>1162</v>
      </c>
      <c r="B111" s="2" t="s">
        <v>1163</v>
      </c>
      <c r="C111" s="2" t="s">
        <v>56</v>
      </c>
      <c r="D111" t="s">
        <v>1162</v>
      </c>
      <c r="E111" s="3"/>
      <c r="F111" s="3" t="s">
        <v>487</v>
      </c>
      <c r="G111" s="3" t="s">
        <v>488</v>
      </c>
      <c r="H111" s="3" t="s">
        <v>489</v>
      </c>
      <c r="I111">
        <v>20</v>
      </c>
      <c r="J111">
        <v>0</v>
      </c>
      <c r="K111">
        <f t="shared" si="2"/>
        <v>20</v>
      </c>
      <c r="L111" s="204">
        <v>10.5</v>
      </c>
      <c r="M111" s="204">
        <v>221.96449999999999</v>
      </c>
      <c r="N111" s="25">
        <v>899</v>
      </c>
      <c r="O111" s="205" t="s">
        <v>2202</v>
      </c>
      <c r="P111" t="s">
        <v>4173</v>
      </c>
      <c r="Q111" s="184">
        <v>210</v>
      </c>
      <c r="R111" s="184">
        <v>0</v>
      </c>
      <c r="S111" s="184">
        <v>4439.29</v>
      </c>
      <c r="T111" s="184">
        <v>0</v>
      </c>
    </row>
    <row r="112" spans="1:20" x14ac:dyDescent="0.2">
      <c r="A112" t="s">
        <v>4240</v>
      </c>
      <c r="B112" s="2" t="s">
        <v>497</v>
      </c>
      <c r="C112" s="2" t="s">
        <v>56</v>
      </c>
      <c r="D112" t="s">
        <v>496</v>
      </c>
      <c r="E112" s="3"/>
      <c r="F112" s="3" t="s">
        <v>487</v>
      </c>
      <c r="G112" s="3" t="s">
        <v>488</v>
      </c>
      <c r="H112" s="3" t="s">
        <v>498</v>
      </c>
      <c r="I112">
        <v>129</v>
      </c>
      <c r="J112">
        <v>0</v>
      </c>
      <c r="K112">
        <f t="shared" si="2"/>
        <v>129</v>
      </c>
      <c r="L112" s="204">
        <v>11</v>
      </c>
      <c r="M112" s="204">
        <v>231.21449999999999</v>
      </c>
      <c r="N112" s="25">
        <v>999</v>
      </c>
      <c r="O112" s="205" t="s">
        <v>2202</v>
      </c>
      <c r="P112" t="s">
        <v>4173</v>
      </c>
      <c r="Q112" s="184">
        <v>1419</v>
      </c>
      <c r="R112" s="184">
        <v>0</v>
      </c>
      <c r="S112" s="184">
        <v>29826.670499999997</v>
      </c>
      <c r="T112" s="184">
        <v>0</v>
      </c>
    </row>
    <row r="113" spans="1:20" x14ac:dyDescent="0.2">
      <c r="A113" t="s">
        <v>4241</v>
      </c>
      <c r="B113" s="2" t="s">
        <v>722</v>
      </c>
      <c r="C113" s="2" t="s">
        <v>56</v>
      </c>
      <c r="D113" t="s">
        <v>720</v>
      </c>
      <c r="E113" s="3"/>
      <c r="F113" s="3" t="s">
        <v>60</v>
      </c>
      <c r="G113" s="3" t="s">
        <v>159</v>
      </c>
      <c r="H113" s="3" t="s">
        <v>159</v>
      </c>
      <c r="I113">
        <v>390</v>
      </c>
      <c r="J113">
        <v>0</v>
      </c>
      <c r="K113">
        <f t="shared" si="2"/>
        <v>390</v>
      </c>
      <c r="L113" s="204">
        <v>13</v>
      </c>
      <c r="M113" s="204">
        <v>27.714500000000001</v>
      </c>
      <c r="N113" s="25">
        <v>599</v>
      </c>
      <c r="O113" s="205" t="s">
        <v>2203</v>
      </c>
      <c r="P113" t="s">
        <v>4178</v>
      </c>
      <c r="Q113" s="184">
        <v>5070</v>
      </c>
      <c r="R113" s="184">
        <v>0</v>
      </c>
      <c r="S113" s="184">
        <v>10808.655000000001</v>
      </c>
      <c r="T113" s="184">
        <v>0</v>
      </c>
    </row>
    <row r="114" spans="1:20" x14ac:dyDescent="0.2">
      <c r="A114" t="s">
        <v>4242</v>
      </c>
      <c r="B114" s="2" t="s">
        <v>725</v>
      </c>
      <c r="C114" s="2" t="s">
        <v>56</v>
      </c>
      <c r="D114" t="s">
        <v>723</v>
      </c>
      <c r="E114" s="3"/>
      <c r="F114" s="3" t="s">
        <v>60</v>
      </c>
      <c r="G114" s="3" t="s">
        <v>159</v>
      </c>
      <c r="H114" s="3" t="s">
        <v>159</v>
      </c>
      <c r="I114">
        <v>127</v>
      </c>
      <c r="J114">
        <v>0</v>
      </c>
      <c r="K114">
        <f t="shared" si="2"/>
        <v>127</v>
      </c>
      <c r="L114" s="204">
        <v>13</v>
      </c>
      <c r="M114" s="204">
        <v>27.714500000000001</v>
      </c>
      <c r="N114" s="25">
        <v>599</v>
      </c>
      <c r="O114" s="205" t="s">
        <v>2203</v>
      </c>
      <c r="P114" t="s">
        <v>4178</v>
      </c>
      <c r="Q114" s="184">
        <v>1651</v>
      </c>
      <c r="R114" s="184">
        <v>0</v>
      </c>
      <c r="S114" s="184">
        <v>3519.7415000000001</v>
      </c>
      <c r="T114" s="184">
        <v>0</v>
      </c>
    </row>
    <row r="115" spans="1:20" x14ac:dyDescent="0.2">
      <c r="A115" t="s">
        <v>4243</v>
      </c>
      <c r="B115" s="2" t="s">
        <v>1387</v>
      </c>
      <c r="C115" s="2" t="s">
        <v>104</v>
      </c>
      <c r="D115" t="s">
        <v>1385</v>
      </c>
      <c r="E115" s="3"/>
      <c r="F115" s="3" t="s">
        <v>60</v>
      </c>
      <c r="G115" s="3" t="s">
        <v>150</v>
      </c>
      <c r="H115" s="3" t="s">
        <v>789</v>
      </c>
      <c r="I115">
        <v>0</v>
      </c>
      <c r="J115">
        <v>1</v>
      </c>
      <c r="K115">
        <f t="shared" si="2"/>
        <v>1</v>
      </c>
      <c r="L115" s="204">
        <v>20.399999999999999</v>
      </c>
      <c r="M115" s="204">
        <v>405.11449999999996</v>
      </c>
      <c r="N115" s="25">
        <v>999</v>
      </c>
      <c r="O115" s="205" t="s">
        <v>2204</v>
      </c>
      <c r="P115" t="s">
        <v>4178</v>
      </c>
      <c r="Q115" s="184">
        <v>0</v>
      </c>
      <c r="R115" s="184">
        <v>20.399999999999999</v>
      </c>
      <c r="S115" s="184">
        <v>0</v>
      </c>
      <c r="T115" s="184">
        <v>405.11449999999996</v>
      </c>
    </row>
    <row r="116" spans="1:20" x14ac:dyDescent="0.2">
      <c r="A116" t="s">
        <v>152</v>
      </c>
      <c r="B116" s="2" t="s">
        <v>154</v>
      </c>
      <c r="C116" s="2" t="s">
        <v>20</v>
      </c>
      <c r="D116" t="s">
        <v>152</v>
      </c>
      <c r="E116" s="3"/>
      <c r="F116" s="3" t="s">
        <v>60</v>
      </c>
      <c r="G116" s="3" t="s">
        <v>150</v>
      </c>
      <c r="H116" s="3" t="s">
        <v>150</v>
      </c>
      <c r="I116">
        <v>0</v>
      </c>
      <c r="J116">
        <v>4</v>
      </c>
      <c r="K116">
        <f t="shared" si="2"/>
        <v>4</v>
      </c>
      <c r="L116" s="204">
        <v>1.08</v>
      </c>
      <c r="M116" s="204">
        <v>47.694500000000005</v>
      </c>
      <c r="N116" s="25">
        <v>599</v>
      </c>
      <c r="O116" s="205" t="s">
        <v>2204</v>
      </c>
      <c r="P116" t="s">
        <v>4178</v>
      </c>
      <c r="Q116" s="184">
        <v>0</v>
      </c>
      <c r="R116" s="184">
        <v>4.32</v>
      </c>
      <c r="S116" s="184">
        <v>0</v>
      </c>
      <c r="T116" s="184">
        <v>190.77800000000002</v>
      </c>
    </row>
    <row r="117" spans="1:20" x14ac:dyDescent="0.2">
      <c r="A117" t="s">
        <v>147</v>
      </c>
      <c r="B117" s="2" t="s">
        <v>149</v>
      </c>
      <c r="C117" s="2" t="s">
        <v>20</v>
      </c>
      <c r="D117" t="s">
        <v>147</v>
      </c>
      <c r="E117" s="3"/>
      <c r="F117" s="3" t="s">
        <v>60</v>
      </c>
      <c r="G117" s="3" t="s">
        <v>150</v>
      </c>
      <c r="H117" s="3" t="s">
        <v>150</v>
      </c>
      <c r="I117">
        <v>0</v>
      </c>
      <c r="J117">
        <v>1787</v>
      </c>
      <c r="K117">
        <f t="shared" si="2"/>
        <v>1787</v>
      </c>
      <c r="L117" s="204">
        <v>1.08</v>
      </c>
      <c r="M117" s="204">
        <v>47.694500000000005</v>
      </c>
      <c r="N117" s="25">
        <v>599</v>
      </c>
      <c r="O117" s="205" t="s">
        <v>2203</v>
      </c>
      <c r="P117" t="s">
        <v>4178</v>
      </c>
      <c r="Q117" s="184">
        <v>0</v>
      </c>
      <c r="R117" s="184">
        <v>1929.96</v>
      </c>
      <c r="S117" s="184">
        <v>0</v>
      </c>
      <c r="T117" s="184">
        <v>85230.071500000005</v>
      </c>
    </row>
    <row r="118" spans="1:20" x14ac:dyDescent="0.2">
      <c r="A118" t="s">
        <v>4244</v>
      </c>
      <c r="B118" s="2" t="s">
        <v>1424</v>
      </c>
      <c r="C118" s="2" t="s">
        <v>104</v>
      </c>
      <c r="D118" t="s">
        <v>1422</v>
      </c>
      <c r="E118" s="3"/>
      <c r="F118" s="3" t="s">
        <v>60</v>
      </c>
      <c r="G118" s="3" t="s">
        <v>169</v>
      </c>
      <c r="H118" s="3" t="s">
        <v>175</v>
      </c>
      <c r="I118">
        <v>2</v>
      </c>
      <c r="J118">
        <v>18</v>
      </c>
      <c r="K118">
        <f t="shared" si="2"/>
        <v>20</v>
      </c>
      <c r="L118" s="204">
        <v>21.58</v>
      </c>
      <c r="M118" s="204">
        <v>426.94449999999995</v>
      </c>
      <c r="N118" s="25">
        <v>1499</v>
      </c>
      <c r="O118" s="205" t="s">
        <v>2203</v>
      </c>
      <c r="P118" t="s">
        <v>4178</v>
      </c>
      <c r="Q118" s="184">
        <v>43.16</v>
      </c>
      <c r="R118" s="184">
        <v>388.43999999999994</v>
      </c>
      <c r="S118" s="184">
        <v>853.8889999999999</v>
      </c>
      <c r="T118" s="184">
        <v>7685.0009999999993</v>
      </c>
    </row>
    <row r="119" spans="1:20" x14ac:dyDescent="0.2">
      <c r="A119" t="s">
        <v>4245</v>
      </c>
      <c r="B119" s="2" t="s">
        <v>1448</v>
      </c>
      <c r="C119" s="2" t="s">
        <v>104</v>
      </c>
      <c r="D119" t="s">
        <v>1446</v>
      </c>
      <c r="E119" s="3"/>
      <c r="F119" s="3" t="s">
        <v>60</v>
      </c>
      <c r="G119" s="3" t="s">
        <v>169</v>
      </c>
      <c r="H119" s="3" t="s">
        <v>180</v>
      </c>
      <c r="I119">
        <v>0</v>
      </c>
      <c r="J119">
        <v>10</v>
      </c>
      <c r="K119">
        <f t="shared" si="2"/>
        <v>10</v>
      </c>
      <c r="L119" s="204">
        <v>21.58</v>
      </c>
      <c r="M119" s="204">
        <v>426.94449999999995</v>
      </c>
      <c r="N119" s="25">
        <v>1499</v>
      </c>
      <c r="O119" s="205" t="s">
        <v>2204</v>
      </c>
      <c r="P119" t="s">
        <v>4178</v>
      </c>
      <c r="Q119" s="184">
        <v>0</v>
      </c>
      <c r="R119" s="184">
        <v>215.79999999999998</v>
      </c>
      <c r="S119" s="184">
        <v>0</v>
      </c>
      <c r="T119" s="184">
        <v>4269.4449999999997</v>
      </c>
    </row>
    <row r="120" spans="1:20" x14ac:dyDescent="0.2">
      <c r="A120" t="s">
        <v>4246</v>
      </c>
      <c r="B120" s="2" t="s">
        <v>1428</v>
      </c>
      <c r="C120" s="2" t="s">
        <v>104</v>
      </c>
      <c r="D120" t="s">
        <v>1426</v>
      </c>
      <c r="E120" s="3"/>
      <c r="F120" s="3" t="s">
        <v>60</v>
      </c>
      <c r="G120" s="3" t="s">
        <v>169</v>
      </c>
      <c r="H120" s="3" t="s">
        <v>175</v>
      </c>
      <c r="I120">
        <v>0</v>
      </c>
      <c r="J120">
        <v>34</v>
      </c>
      <c r="K120">
        <f t="shared" si="2"/>
        <v>34</v>
      </c>
      <c r="L120" s="204">
        <v>21.58</v>
      </c>
      <c r="M120" s="204">
        <v>426.94449999999995</v>
      </c>
      <c r="N120" s="25">
        <v>1499</v>
      </c>
      <c r="O120" s="205" t="s">
        <v>2203</v>
      </c>
      <c r="P120" t="s">
        <v>4178</v>
      </c>
      <c r="Q120" s="184">
        <v>0</v>
      </c>
      <c r="R120" s="184">
        <v>733.71999999999991</v>
      </c>
      <c r="S120" s="184">
        <v>0</v>
      </c>
      <c r="T120" s="184">
        <v>14516.112999999998</v>
      </c>
    </row>
    <row r="121" spans="1:20" x14ac:dyDescent="0.2">
      <c r="A121" t="s">
        <v>4247</v>
      </c>
      <c r="B121" s="2" t="s">
        <v>1691</v>
      </c>
      <c r="C121" s="2" t="s">
        <v>1335</v>
      </c>
      <c r="D121" t="s">
        <v>1690</v>
      </c>
      <c r="E121" s="3"/>
      <c r="F121" s="3" t="s">
        <v>24</v>
      </c>
      <c r="G121" s="3" t="s">
        <v>159</v>
      </c>
      <c r="H121" s="3" t="s">
        <v>1692</v>
      </c>
      <c r="I121">
        <v>0</v>
      </c>
      <c r="J121">
        <v>6</v>
      </c>
      <c r="K121">
        <f t="shared" si="2"/>
        <v>6</v>
      </c>
      <c r="L121" s="204">
        <v>17.5</v>
      </c>
      <c r="M121" s="204">
        <v>39.7395</v>
      </c>
      <c r="N121" s="25">
        <v>116</v>
      </c>
      <c r="O121" s="205" t="s">
        <v>2204</v>
      </c>
      <c r="P121" t="s">
        <v>4178</v>
      </c>
      <c r="Q121" s="184">
        <v>0</v>
      </c>
      <c r="R121" s="184">
        <v>105</v>
      </c>
      <c r="S121" s="184">
        <v>0</v>
      </c>
      <c r="T121" s="184">
        <v>238.43700000000001</v>
      </c>
    </row>
    <row r="122" spans="1:20" x14ac:dyDescent="0.2">
      <c r="A122" t="s">
        <v>4248</v>
      </c>
      <c r="B122" s="2" t="s">
        <v>1896</v>
      </c>
      <c r="C122" s="2" t="s">
        <v>56</v>
      </c>
      <c r="D122" t="s">
        <v>1894</v>
      </c>
      <c r="E122" s="3"/>
      <c r="F122" s="3" t="s">
        <v>60</v>
      </c>
      <c r="G122" s="3" t="s">
        <v>79</v>
      </c>
      <c r="H122" s="3" t="s">
        <v>245</v>
      </c>
      <c r="I122">
        <v>0</v>
      </c>
      <c r="J122">
        <v>56</v>
      </c>
      <c r="K122">
        <f t="shared" si="2"/>
        <v>56</v>
      </c>
      <c r="L122" s="204">
        <v>13</v>
      </c>
      <c r="M122" s="204">
        <v>268.21449999999999</v>
      </c>
      <c r="N122" s="25">
        <v>999</v>
      </c>
      <c r="O122" s="205" t="s">
        <v>2204</v>
      </c>
      <c r="P122" t="s">
        <v>4177</v>
      </c>
      <c r="Q122" s="184">
        <v>0</v>
      </c>
      <c r="R122" s="184">
        <v>728</v>
      </c>
      <c r="S122" s="184">
        <v>0</v>
      </c>
      <c r="T122" s="184">
        <v>15020.011999999999</v>
      </c>
    </row>
    <row r="123" spans="1:20" x14ac:dyDescent="0.2">
      <c r="A123" t="s">
        <v>4249</v>
      </c>
      <c r="B123" s="2" t="s">
        <v>258</v>
      </c>
      <c r="C123" s="2" t="s">
        <v>56</v>
      </c>
      <c r="D123" t="s">
        <v>256</v>
      </c>
      <c r="E123" s="3"/>
      <c r="F123" s="3" t="s">
        <v>60</v>
      </c>
      <c r="G123" s="3" t="s">
        <v>79</v>
      </c>
      <c r="H123" s="3" t="s">
        <v>254</v>
      </c>
      <c r="I123">
        <v>0</v>
      </c>
      <c r="J123">
        <v>16</v>
      </c>
      <c r="K123">
        <f t="shared" si="2"/>
        <v>16</v>
      </c>
      <c r="L123" s="204">
        <v>13</v>
      </c>
      <c r="M123" s="204">
        <v>268.21449999999999</v>
      </c>
      <c r="N123" s="25">
        <v>999</v>
      </c>
      <c r="O123" s="205" t="s">
        <v>2204</v>
      </c>
      <c r="P123" t="s">
        <v>4177</v>
      </c>
      <c r="Q123" s="184">
        <v>0</v>
      </c>
      <c r="R123" s="184">
        <v>208</v>
      </c>
      <c r="S123" s="184">
        <v>0</v>
      </c>
      <c r="T123" s="184">
        <v>4291.4319999999998</v>
      </c>
    </row>
    <row r="124" spans="1:20" x14ac:dyDescent="0.2">
      <c r="A124" t="s">
        <v>4250</v>
      </c>
      <c r="B124" s="2" t="s">
        <v>1452</v>
      </c>
      <c r="C124" s="2" t="s">
        <v>104</v>
      </c>
      <c r="D124" t="s">
        <v>1450</v>
      </c>
      <c r="E124" s="3"/>
      <c r="F124" s="3" t="s">
        <v>60</v>
      </c>
      <c r="G124" s="3" t="s">
        <v>79</v>
      </c>
      <c r="H124" s="3" t="s">
        <v>245</v>
      </c>
      <c r="I124">
        <v>37</v>
      </c>
      <c r="J124">
        <v>37</v>
      </c>
      <c r="K124">
        <f t="shared" ref="K124:K177" si="3">J124+I124</f>
        <v>74</v>
      </c>
      <c r="L124" s="204">
        <v>15.92</v>
      </c>
      <c r="M124" s="204">
        <v>322.23449999999997</v>
      </c>
      <c r="N124" s="25">
        <v>999</v>
      </c>
      <c r="O124" s="205" t="s">
        <v>2203</v>
      </c>
      <c r="P124" t="s">
        <v>4177</v>
      </c>
      <c r="Q124" s="184">
        <v>589.04</v>
      </c>
      <c r="R124" s="184">
        <v>589.04</v>
      </c>
      <c r="S124" s="184">
        <v>11922.6765</v>
      </c>
      <c r="T124" s="184">
        <v>11922.6765</v>
      </c>
    </row>
    <row r="125" spans="1:20" x14ac:dyDescent="0.2">
      <c r="A125" t="s">
        <v>4251</v>
      </c>
      <c r="B125" s="2" t="s">
        <v>1472</v>
      </c>
      <c r="C125" s="2" t="s">
        <v>104</v>
      </c>
      <c r="D125" t="s">
        <v>1470</v>
      </c>
      <c r="E125" s="3"/>
      <c r="F125" s="3" t="s">
        <v>60</v>
      </c>
      <c r="G125" s="3" t="s">
        <v>79</v>
      </c>
      <c r="H125" s="3" t="s">
        <v>254</v>
      </c>
      <c r="I125">
        <v>0</v>
      </c>
      <c r="J125">
        <v>10</v>
      </c>
      <c r="K125">
        <f t="shared" si="3"/>
        <v>10</v>
      </c>
      <c r="L125" s="204">
        <v>16.5</v>
      </c>
      <c r="M125" s="204">
        <v>332.96449999999999</v>
      </c>
      <c r="N125" s="25">
        <v>999</v>
      </c>
      <c r="O125" s="205" t="s">
        <v>2203</v>
      </c>
      <c r="P125" t="s">
        <v>4177</v>
      </c>
      <c r="Q125" s="184">
        <v>0</v>
      </c>
      <c r="R125" s="184">
        <v>165</v>
      </c>
      <c r="S125" s="184">
        <v>0</v>
      </c>
      <c r="T125" s="184">
        <v>3329.645</v>
      </c>
    </row>
    <row r="126" spans="1:20" x14ac:dyDescent="0.2">
      <c r="A126" t="s">
        <v>4252</v>
      </c>
      <c r="B126" s="2" t="s">
        <v>1468</v>
      </c>
      <c r="C126" s="2" t="s">
        <v>104</v>
      </c>
      <c r="D126" t="s">
        <v>1466</v>
      </c>
      <c r="E126" s="3"/>
      <c r="F126" s="3" t="s">
        <v>60</v>
      </c>
      <c r="G126" s="3" t="s">
        <v>79</v>
      </c>
      <c r="H126" s="3" t="s">
        <v>254</v>
      </c>
      <c r="I126">
        <v>163</v>
      </c>
      <c r="J126">
        <v>17</v>
      </c>
      <c r="K126">
        <f t="shared" si="3"/>
        <v>180</v>
      </c>
      <c r="L126" s="204">
        <v>16.5</v>
      </c>
      <c r="M126" s="204">
        <v>332.96449999999999</v>
      </c>
      <c r="N126" s="25">
        <v>999</v>
      </c>
      <c r="O126" s="205" t="s">
        <v>2203</v>
      </c>
      <c r="P126" t="s">
        <v>4177</v>
      </c>
      <c r="Q126" s="184">
        <v>2689.5</v>
      </c>
      <c r="R126" s="184">
        <v>280.5</v>
      </c>
      <c r="S126" s="184">
        <v>54273.213499999998</v>
      </c>
      <c r="T126" s="184">
        <v>5660.3964999999998</v>
      </c>
    </row>
    <row r="127" spans="1:20" x14ac:dyDescent="0.2">
      <c r="A127" t="s">
        <v>4253</v>
      </c>
      <c r="B127" s="2" t="s">
        <v>84</v>
      </c>
      <c r="C127" s="2" t="s">
        <v>56</v>
      </c>
      <c r="D127" t="s">
        <v>82</v>
      </c>
      <c r="E127" s="3"/>
      <c r="F127" s="3" t="s">
        <v>60</v>
      </c>
      <c r="G127" s="3" t="s">
        <v>85</v>
      </c>
      <c r="H127" s="3" t="s">
        <v>80</v>
      </c>
      <c r="I127">
        <v>0</v>
      </c>
      <c r="J127">
        <v>15</v>
      </c>
      <c r="K127">
        <f t="shared" si="3"/>
        <v>15</v>
      </c>
      <c r="L127" s="204">
        <v>13</v>
      </c>
      <c r="M127" s="204">
        <v>268.21449999999999</v>
      </c>
      <c r="N127" s="25">
        <v>999</v>
      </c>
      <c r="O127" s="205" t="s">
        <v>2203</v>
      </c>
      <c r="P127" t="s">
        <v>4177</v>
      </c>
      <c r="Q127" s="184">
        <v>0</v>
      </c>
      <c r="R127" s="184">
        <v>195</v>
      </c>
      <c r="S127" s="184">
        <v>0</v>
      </c>
      <c r="T127" s="184">
        <v>4023.2174999999997</v>
      </c>
    </row>
    <row r="128" spans="1:20" x14ac:dyDescent="0.2">
      <c r="A128" t="s">
        <v>4254</v>
      </c>
      <c r="B128" s="2" t="s">
        <v>249</v>
      </c>
      <c r="C128" s="2" t="s">
        <v>56</v>
      </c>
      <c r="D128" t="s">
        <v>247</v>
      </c>
      <c r="E128" s="3"/>
      <c r="F128" s="3" t="s">
        <v>60</v>
      </c>
      <c r="G128" s="3" t="s">
        <v>79</v>
      </c>
      <c r="H128" s="3" t="s">
        <v>245</v>
      </c>
      <c r="I128">
        <v>671</v>
      </c>
      <c r="J128">
        <v>35</v>
      </c>
      <c r="K128">
        <f t="shared" si="3"/>
        <v>706</v>
      </c>
      <c r="L128" s="204">
        <v>13</v>
      </c>
      <c r="M128" s="204">
        <v>268.21449999999999</v>
      </c>
      <c r="N128" s="25">
        <v>999</v>
      </c>
      <c r="O128" s="205" t="s">
        <v>2203</v>
      </c>
      <c r="P128" t="s">
        <v>4177</v>
      </c>
      <c r="Q128" s="184">
        <v>8723</v>
      </c>
      <c r="R128" s="184">
        <v>455</v>
      </c>
      <c r="S128" s="184">
        <v>179971.9295</v>
      </c>
      <c r="T128" s="184">
        <v>9387.5074999999997</v>
      </c>
    </row>
    <row r="129" spans="1:20" x14ac:dyDescent="0.2">
      <c r="A129" t="s">
        <v>4255</v>
      </c>
      <c r="B129" s="2" t="s">
        <v>909</v>
      </c>
      <c r="C129" s="2" t="s">
        <v>56</v>
      </c>
      <c r="D129" t="s">
        <v>907</v>
      </c>
      <c r="E129" s="3"/>
      <c r="F129" s="3" t="s">
        <v>60</v>
      </c>
      <c r="G129" s="3" t="s">
        <v>79</v>
      </c>
      <c r="H129" s="3" t="s">
        <v>245</v>
      </c>
      <c r="I129">
        <v>203</v>
      </c>
      <c r="J129">
        <v>50</v>
      </c>
      <c r="K129">
        <f t="shared" si="3"/>
        <v>253</v>
      </c>
      <c r="L129" s="204">
        <v>13</v>
      </c>
      <c r="M129" s="204">
        <v>268.21449999999999</v>
      </c>
      <c r="N129" s="25">
        <v>999</v>
      </c>
      <c r="O129" s="205" t="s">
        <v>2203</v>
      </c>
      <c r="P129" t="s">
        <v>4177</v>
      </c>
      <c r="Q129" s="184">
        <v>2639</v>
      </c>
      <c r="R129" s="184">
        <v>650</v>
      </c>
      <c r="S129" s="184">
        <v>54447.5435</v>
      </c>
      <c r="T129" s="184">
        <v>13410.724999999999</v>
      </c>
    </row>
    <row r="130" spans="1:20" x14ac:dyDescent="0.2">
      <c r="A130" t="s">
        <v>4256</v>
      </c>
      <c r="B130" s="2" t="s">
        <v>1892</v>
      </c>
      <c r="C130" s="2" t="s">
        <v>56</v>
      </c>
      <c r="D130" t="s">
        <v>1890</v>
      </c>
      <c r="E130" s="3"/>
      <c r="F130" s="3" t="s">
        <v>60</v>
      </c>
      <c r="G130" s="3" t="s">
        <v>79</v>
      </c>
      <c r="H130" s="3" t="s">
        <v>245</v>
      </c>
      <c r="I130">
        <v>65</v>
      </c>
      <c r="J130">
        <v>121</v>
      </c>
      <c r="K130">
        <f t="shared" si="3"/>
        <v>186</v>
      </c>
      <c r="L130" s="204">
        <v>13</v>
      </c>
      <c r="M130" s="204">
        <v>268.21449999999999</v>
      </c>
      <c r="N130" s="25">
        <v>999</v>
      </c>
      <c r="O130" s="205" t="s">
        <v>2203</v>
      </c>
      <c r="P130" t="s">
        <v>4177</v>
      </c>
      <c r="Q130" s="184">
        <v>845</v>
      </c>
      <c r="R130" s="184">
        <v>1573</v>
      </c>
      <c r="S130" s="184">
        <v>17433.942499999997</v>
      </c>
      <c r="T130" s="184">
        <v>32453.9545</v>
      </c>
    </row>
    <row r="131" spans="1:20" x14ac:dyDescent="0.2">
      <c r="A131" t="s">
        <v>4257</v>
      </c>
      <c r="B131" s="2" t="s">
        <v>1888</v>
      </c>
      <c r="C131" s="2" t="s">
        <v>56</v>
      </c>
      <c r="D131" t="s">
        <v>1886</v>
      </c>
      <c r="E131" s="3"/>
      <c r="F131" s="3" t="s">
        <v>60</v>
      </c>
      <c r="G131" s="3" t="s">
        <v>79</v>
      </c>
      <c r="H131" s="3" t="s">
        <v>245</v>
      </c>
      <c r="I131">
        <v>67</v>
      </c>
      <c r="J131">
        <v>119</v>
      </c>
      <c r="K131">
        <f t="shared" si="3"/>
        <v>186</v>
      </c>
      <c r="L131" s="204">
        <v>13</v>
      </c>
      <c r="M131" s="204">
        <v>268.21449999999999</v>
      </c>
      <c r="N131" s="25">
        <v>999</v>
      </c>
      <c r="O131" s="205" t="s">
        <v>2203</v>
      </c>
      <c r="P131" t="s">
        <v>4177</v>
      </c>
      <c r="Q131" s="184">
        <v>871</v>
      </c>
      <c r="R131" s="184">
        <v>1547</v>
      </c>
      <c r="S131" s="184">
        <v>17970.371499999997</v>
      </c>
      <c r="T131" s="184">
        <v>31917.5255</v>
      </c>
    </row>
    <row r="132" spans="1:20" x14ac:dyDescent="0.2">
      <c r="A132" t="s">
        <v>4258</v>
      </c>
      <c r="B132" s="2" t="s">
        <v>906</v>
      </c>
      <c r="C132" s="2" t="s">
        <v>56</v>
      </c>
      <c r="D132" t="s">
        <v>904</v>
      </c>
      <c r="E132" s="3"/>
      <c r="F132" s="3" t="s">
        <v>60</v>
      </c>
      <c r="G132" s="3" t="s">
        <v>79</v>
      </c>
      <c r="H132" s="3" t="s">
        <v>245</v>
      </c>
      <c r="I132">
        <v>587</v>
      </c>
      <c r="J132">
        <v>67</v>
      </c>
      <c r="K132">
        <f t="shared" si="3"/>
        <v>654</v>
      </c>
      <c r="L132" s="204">
        <v>13</v>
      </c>
      <c r="M132" s="204">
        <v>268.21449999999999</v>
      </c>
      <c r="N132" s="25">
        <v>999</v>
      </c>
      <c r="O132" s="205" t="s">
        <v>2203</v>
      </c>
      <c r="P132" t="s">
        <v>4177</v>
      </c>
      <c r="Q132" s="184">
        <v>7631</v>
      </c>
      <c r="R132" s="184">
        <v>871</v>
      </c>
      <c r="S132" s="184">
        <v>157441.91149999999</v>
      </c>
      <c r="T132" s="184">
        <v>17970.371499999997</v>
      </c>
    </row>
    <row r="133" spans="1:20" x14ac:dyDescent="0.2">
      <c r="A133" t="s">
        <v>4259</v>
      </c>
      <c r="B133" s="2" t="s">
        <v>244</v>
      </c>
      <c r="C133" s="2" t="s">
        <v>56</v>
      </c>
      <c r="D133" t="s">
        <v>242</v>
      </c>
      <c r="E133" s="3"/>
      <c r="F133" s="3" t="s">
        <v>60</v>
      </c>
      <c r="G133" s="3" t="s">
        <v>79</v>
      </c>
      <c r="H133" s="3" t="s">
        <v>245</v>
      </c>
      <c r="I133">
        <v>1303</v>
      </c>
      <c r="J133">
        <v>93</v>
      </c>
      <c r="K133">
        <f t="shared" si="3"/>
        <v>1396</v>
      </c>
      <c r="L133" s="204">
        <v>13</v>
      </c>
      <c r="M133" s="204">
        <v>268.21449999999999</v>
      </c>
      <c r="N133" s="25">
        <v>999</v>
      </c>
      <c r="O133" s="205" t="s">
        <v>2203</v>
      </c>
      <c r="P133" t="s">
        <v>4177</v>
      </c>
      <c r="Q133" s="184">
        <v>16939</v>
      </c>
      <c r="R133" s="184">
        <v>1209</v>
      </c>
      <c r="S133" s="184">
        <v>349483.49349999998</v>
      </c>
      <c r="T133" s="184">
        <v>24943.948499999999</v>
      </c>
    </row>
    <row r="134" spans="1:20" x14ac:dyDescent="0.2">
      <c r="A134" t="s">
        <v>4260</v>
      </c>
      <c r="B134" s="2" t="s">
        <v>894</v>
      </c>
      <c r="C134" s="2" t="s">
        <v>56</v>
      </c>
      <c r="D134" t="s">
        <v>892</v>
      </c>
      <c r="E134" s="3"/>
      <c r="F134" s="3" t="s">
        <v>60</v>
      </c>
      <c r="G134" s="3" t="s">
        <v>79</v>
      </c>
      <c r="H134" s="3" t="s">
        <v>185</v>
      </c>
      <c r="I134">
        <v>846</v>
      </c>
      <c r="J134">
        <v>0</v>
      </c>
      <c r="K134">
        <f t="shared" si="3"/>
        <v>846</v>
      </c>
      <c r="L134" s="204">
        <v>13</v>
      </c>
      <c r="M134" s="204">
        <v>268.21449999999999</v>
      </c>
      <c r="N134" s="25">
        <v>999</v>
      </c>
      <c r="O134" s="205" t="s">
        <v>2203</v>
      </c>
      <c r="P134" t="s">
        <v>4178</v>
      </c>
      <c r="Q134" s="184">
        <v>10998</v>
      </c>
      <c r="R134" s="184">
        <v>0</v>
      </c>
      <c r="S134" s="184">
        <v>226909.46699999998</v>
      </c>
      <c r="T134" s="184">
        <v>0</v>
      </c>
    </row>
    <row r="135" spans="1:20" x14ac:dyDescent="0.2">
      <c r="A135" t="s">
        <v>4261</v>
      </c>
      <c r="B135" s="2" t="s">
        <v>900</v>
      </c>
      <c r="C135" s="2" t="s">
        <v>56</v>
      </c>
      <c r="D135" t="s">
        <v>898</v>
      </c>
      <c r="E135" s="3"/>
      <c r="F135" s="3" t="s">
        <v>60</v>
      </c>
      <c r="G135" s="3" t="s">
        <v>79</v>
      </c>
      <c r="H135" s="3" t="s">
        <v>185</v>
      </c>
      <c r="I135">
        <v>435</v>
      </c>
      <c r="J135">
        <v>0</v>
      </c>
      <c r="K135">
        <f t="shared" si="3"/>
        <v>435</v>
      </c>
      <c r="L135" s="204">
        <v>13</v>
      </c>
      <c r="M135" s="204">
        <v>268.21449999999999</v>
      </c>
      <c r="N135" s="25">
        <v>999</v>
      </c>
      <c r="O135" s="205" t="s">
        <v>2203</v>
      </c>
      <c r="P135" t="s">
        <v>4178</v>
      </c>
      <c r="Q135" s="184">
        <v>5655</v>
      </c>
      <c r="R135" s="184">
        <v>0</v>
      </c>
      <c r="S135" s="184">
        <v>116673.3075</v>
      </c>
      <c r="T135" s="184">
        <v>0</v>
      </c>
    </row>
    <row r="136" spans="1:20" x14ac:dyDescent="0.2">
      <c r="A136" t="s">
        <v>4262</v>
      </c>
      <c r="B136" s="2" t="s">
        <v>897</v>
      </c>
      <c r="C136" s="2" t="s">
        <v>56</v>
      </c>
      <c r="D136" t="s">
        <v>895</v>
      </c>
      <c r="E136" s="3"/>
      <c r="F136" s="3" t="s">
        <v>60</v>
      </c>
      <c r="G136" s="3" t="s">
        <v>79</v>
      </c>
      <c r="H136" s="3" t="s">
        <v>185</v>
      </c>
      <c r="I136">
        <v>754</v>
      </c>
      <c r="J136">
        <v>0</v>
      </c>
      <c r="K136">
        <f t="shared" si="3"/>
        <v>754</v>
      </c>
      <c r="L136" s="204">
        <v>13</v>
      </c>
      <c r="M136" s="204">
        <v>268.21449999999999</v>
      </c>
      <c r="N136" s="25">
        <v>999</v>
      </c>
      <c r="O136" s="205" t="s">
        <v>2203</v>
      </c>
      <c r="P136" t="s">
        <v>4178</v>
      </c>
      <c r="Q136" s="184">
        <v>9802</v>
      </c>
      <c r="R136" s="184">
        <v>0</v>
      </c>
      <c r="S136" s="184">
        <v>202233.73299999998</v>
      </c>
      <c r="T136" s="184">
        <v>0</v>
      </c>
    </row>
    <row r="137" spans="1:20" x14ac:dyDescent="0.2">
      <c r="A137" t="s">
        <v>4263</v>
      </c>
      <c r="B137" s="2" t="s">
        <v>903</v>
      </c>
      <c r="C137" s="2" t="s">
        <v>56</v>
      </c>
      <c r="D137" t="s">
        <v>901</v>
      </c>
      <c r="E137" s="3"/>
      <c r="F137" s="3" t="s">
        <v>60</v>
      </c>
      <c r="G137" s="3" t="s">
        <v>79</v>
      </c>
      <c r="H137" s="3" t="s">
        <v>185</v>
      </c>
      <c r="I137">
        <v>296</v>
      </c>
      <c r="J137">
        <v>0</v>
      </c>
      <c r="K137">
        <f t="shared" si="3"/>
        <v>296</v>
      </c>
      <c r="L137" s="204">
        <v>13</v>
      </c>
      <c r="M137" s="204">
        <v>268.21449999999999</v>
      </c>
      <c r="N137" s="25">
        <v>999</v>
      </c>
      <c r="O137" s="205" t="s">
        <v>2203</v>
      </c>
      <c r="P137" t="s">
        <v>4178</v>
      </c>
      <c r="Q137" s="184">
        <v>3848</v>
      </c>
      <c r="R137" s="184">
        <v>0</v>
      </c>
      <c r="S137" s="184">
        <v>79391.491999999998</v>
      </c>
      <c r="T137" s="184">
        <v>0</v>
      </c>
    </row>
    <row r="138" spans="1:20" x14ac:dyDescent="0.2">
      <c r="A138" t="s">
        <v>4264</v>
      </c>
      <c r="B138" s="2" t="s">
        <v>1902</v>
      </c>
      <c r="C138" s="2" t="s">
        <v>56</v>
      </c>
      <c r="D138" t="s">
        <v>1900</v>
      </c>
      <c r="E138" s="3"/>
      <c r="F138" s="3" t="s">
        <v>60</v>
      </c>
      <c r="G138" s="3" t="s">
        <v>79</v>
      </c>
      <c r="H138" s="3" t="s">
        <v>254</v>
      </c>
      <c r="I138">
        <v>14</v>
      </c>
      <c r="J138">
        <v>67</v>
      </c>
      <c r="K138">
        <f t="shared" si="3"/>
        <v>81</v>
      </c>
      <c r="L138" s="204">
        <v>13</v>
      </c>
      <c r="M138" s="204">
        <v>268.21449999999999</v>
      </c>
      <c r="N138" s="25">
        <v>999</v>
      </c>
      <c r="O138" s="205" t="s">
        <v>2203</v>
      </c>
      <c r="P138" t="s">
        <v>4177</v>
      </c>
      <c r="Q138" s="184">
        <v>182</v>
      </c>
      <c r="R138" s="184">
        <v>871</v>
      </c>
      <c r="S138" s="184">
        <v>3755.0029999999997</v>
      </c>
      <c r="T138" s="184">
        <v>17970.371499999997</v>
      </c>
    </row>
    <row r="139" spans="1:20" x14ac:dyDescent="0.2">
      <c r="A139" t="s">
        <v>4265</v>
      </c>
      <c r="B139" s="2" t="s">
        <v>1906</v>
      </c>
      <c r="C139" s="2" t="s">
        <v>56</v>
      </c>
      <c r="D139" t="s">
        <v>1904</v>
      </c>
      <c r="E139" s="3"/>
      <c r="F139" s="3" t="s">
        <v>60</v>
      </c>
      <c r="G139" s="3" t="s">
        <v>79</v>
      </c>
      <c r="H139" s="3" t="s">
        <v>254</v>
      </c>
      <c r="I139">
        <v>7</v>
      </c>
      <c r="J139">
        <v>56</v>
      </c>
      <c r="K139">
        <f t="shared" si="3"/>
        <v>63</v>
      </c>
      <c r="L139" s="204">
        <v>13</v>
      </c>
      <c r="M139" s="204">
        <v>268.21449999999999</v>
      </c>
      <c r="N139" s="25">
        <v>999</v>
      </c>
      <c r="O139" s="205" t="s">
        <v>2203</v>
      </c>
      <c r="P139" t="s">
        <v>4177</v>
      </c>
      <c r="Q139" s="184">
        <v>91</v>
      </c>
      <c r="R139" s="184">
        <v>728</v>
      </c>
      <c r="S139" s="184">
        <v>1877.5014999999999</v>
      </c>
      <c r="T139" s="184">
        <v>15020.011999999999</v>
      </c>
    </row>
    <row r="140" spans="1:20" x14ac:dyDescent="0.2">
      <c r="A140" t="s">
        <v>4266</v>
      </c>
      <c r="B140" s="2" t="s">
        <v>912</v>
      </c>
      <c r="C140" s="2" t="s">
        <v>56</v>
      </c>
      <c r="D140" t="s">
        <v>910</v>
      </c>
      <c r="E140" s="3"/>
      <c r="F140" s="3" t="s">
        <v>60</v>
      </c>
      <c r="G140" s="3" t="s">
        <v>79</v>
      </c>
      <c r="H140" s="3" t="s">
        <v>254</v>
      </c>
      <c r="I140">
        <v>33</v>
      </c>
      <c r="J140">
        <v>38</v>
      </c>
      <c r="K140">
        <f t="shared" si="3"/>
        <v>71</v>
      </c>
      <c r="L140" s="204">
        <v>13</v>
      </c>
      <c r="M140" s="204">
        <v>268.21449999999999</v>
      </c>
      <c r="N140" s="25">
        <v>999</v>
      </c>
      <c r="O140" s="205" t="s">
        <v>2203</v>
      </c>
      <c r="P140" t="s">
        <v>4177</v>
      </c>
      <c r="Q140" s="184">
        <v>429</v>
      </c>
      <c r="R140" s="184">
        <v>494</v>
      </c>
      <c r="S140" s="184">
        <v>8851.0784999999996</v>
      </c>
      <c r="T140" s="184">
        <v>10192.151</v>
      </c>
    </row>
    <row r="141" spans="1:20" x14ac:dyDescent="0.2">
      <c r="A141" t="s">
        <v>4267</v>
      </c>
      <c r="B141" s="2" t="s">
        <v>253</v>
      </c>
      <c r="C141" s="2" t="s">
        <v>56</v>
      </c>
      <c r="D141" t="s">
        <v>251</v>
      </c>
      <c r="E141" s="3"/>
      <c r="F141" s="3" t="s">
        <v>60</v>
      </c>
      <c r="G141" s="3" t="s">
        <v>79</v>
      </c>
      <c r="H141" s="3" t="s">
        <v>254</v>
      </c>
      <c r="I141">
        <v>209</v>
      </c>
      <c r="J141">
        <v>0</v>
      </c>
      <c r="K141">
        <f t="shared" si="3"/>
        <v>209</v>
      </c>
      <c r="L141" s="204">
        <v>13</v>
      </c>
      <c r="M141" s="204">
        <v>268.21449999999999</v>
      </c>
      <c r="N141" s="25">
        <v>999</v>
      </c>
      <c r="O141" s="205" t="s">
        <v>2203</v>
      </c>
      <c r="P141" t="s">
        <v>4177</v>
      </c>
      <c r="Q141" s="184">
        <v>2717</v>
      </c>
      <c r="R141" s="184">
        <v>0</v>
      </c>
      <c r="S141" s="184">
        <v>56056.830499999996</v>
      </c>
      <c r="T141" s="184">
        <v>0</v>
      </c>
    </row>
    <row r="142" spans="1:20" x14ac:dyDescent="0.2">
      <c r="A142" t="s">
        <v>4268</v>
      </c>
      <c r="B142" s="2" t="s">
        <v>78</v>
      </c>
      <c r="C142" s="2" t="s">
        <v>56</v>
      </c>
      <c r="D142" t="s">
        <v>76</v>
      </c>
      <c r="E142" s="3"/>
      <c r="F142" s="3" t="s">
        <v>60</v>
      </c>
      <c r="G142" s="3" t="s">
        <v>79</v>
      </c>
      <c r="H142" s="3" t="s">
        <v>80</v>
      </c>
      <c r="I142">
        <v>13</v>
      </c>
      <c r="J142">
        <v>0</v>
      </c>
      <c r="K142">
        <f t="shared" si="3"/>
        <v>13</v>
      </c>
      <c r="L142" s="204">
        <v>7.98</v>
      </c>
      <c r="M142" s="204">
        <v>175.34449999999998</v>
      </c>
      <c r="N142" s="25">
        <v>599</v>
      </c>
      <c r="O142" s="205" t="s">
        <v>2203</v>
      </c>
      <c r="P142" t="s">
        <v>4173</v>
      </c>
      <c r="Q142" s="184">
        <v>103.74000000000001</v>
      </c>
      <c r="R142" s="184">
        <v>0</v>
      </c>
      <c r="S142" s="184">
        <v>2279.4784999999997</v>
      </c>
      <c r="T142" s="184">
        <v>0</v>
      </c>
    </row>
    <row r="143" spans="1:20" x14ac:dyDescent="0.2">
      <c r="A143" t="s">
        <v>4269</v>
      </c>
      <c r="B143" s="2" t="s">
        <v>4382</v>
      </c>
      <c r="C143" s="2" t="s">
        <v>104</v>
      </c>
      <c r="D143" t="s">
        <v>4270</v>
      </c>
      <c r="E143" s="3"/>
      <c r="F143" s="3" t="s">
        <v>60</v>
      </c>
      <c r="G143" s="3" t="s">
        <v>61</v>
      </c>
      <c r="H143" s="3">
        <v>0</v>
      </c>
      <c r="I143">
        <v>11</v>
      </c>
      <c r="J143">
        <v>0</v>
      </c>
      <c r="K143">
        <f t="shared" si="3"/>
        <v>11</v>
      </c>
      <c r="L143" s="204">
        <v>21.37</v>
      </c>
      <c r="M143" s="204">
        <v>423.05950000000001</v>
      </c>
      <c r="N143" s="25">
        <v>999</v>
      </c>
      <c r="O143" s="205" t="s">
        <v>2203</v>
      </c>
      <c r="P143" t="s">
        <v>4177</v>
      </c>
      <c r="Q143" s="184">
        <v>235.07000000000002</v>
      </c>
      <c r="R143" s="184">
        <v>0</v>
      </c>
      <c r="S143" s="184">
        <v>4653.6545000000006</v>
      </c>
      <c r="T143" s="184">
        <v>0</v>
      </c>
    </row>
    <row r="144" spans="1:20" x14ac:dyDescent="0.2">
      <c r="A144" t="s">
        <v>4271</v>
      </c>
      <c r="B144" s="2" t="s">
        <v>1884</v>
      </c>
      <c r="C144" s="2" t="s">
        <v>56</v>
      </c>
      <c r="D144" t="s">
        <v>1882</v>
      </c>
      <c r="E144" s="3"/>
      <c r="F144" s="3" t="s">
        <v>60</v>
      </c>
      <c r="G144" s="3" t="s">
        <v>79</v>
      </c>
      <c r="H144" s="3" t="s">
        <v>245</v>
      </c>
      <c r="I144">
        <v>116</v>
      </c>
      <c r="J144">
        <v>88</v>
      </c>
      <c r="K144">
        <f t="shared" si="3"/>
        <v>204</v>
      </c>
      <c r="L144" s="204">
        <v>13</v>
      </c>
      <c r="M144" s="204">
        <v>268.21449999999999</v>
      </c>
      <c r="N144" s="25">
        <v>999</v>
      </c>
      <c r="O144" s="205" t="s">
        <v>2203</v>
      </c>
      <c r="P144" t="s">
        <v>4177</v>
      </c>
      <c r="Q144" s="184">
        <v>1508</v>
      </c>
      <c r="R144" s="184">
        <v>1144</v>
      </c>
      <c r="S144" s="184">
        <v>31112.881999999998</v>
      </c>
      <c r="T144" s="184">
        <v>23602.876</v>
      </c>
    </row>
    <row r="145" spans="1:20" x14ac:dyDescent="0.2">
      <c r="A145" t="s">
        <v>1604</v>
      </c>
      <c r="B145" s="2" t="s">
        <v>1606</v>
      </c>
      <c r="C145" s="2" t="s">
        <v>1190</v>
      </c>
      <c r="D145" t="s">
        <v>1604</v>
      </c>
      <c r="E145" s="3"/>
      <c r="F145" s="3" t="s">
        <v>60</v>
      </c>
      <c r="G145" s="3" t="s">
        <v>109</v>
      </c>
      <c r="H145" s="3" t="s">
        <v>127</v>
      </c>
      <c r="I145">
        <v>0</v>
      </c>
      <c r="J145">
        <v>67</v>
      </c>
      <c r="K145">
        <f t="shared" si="3"/>
        <v>67</v>
      </c>
      <c r="L145" s="204">
        <v>22.8</v>
      </c>
      <c r="M145" s="204">
        <v>449.5145</v>
      </c>
      <c r="N145" s="25">
        <v>1399</v>
      </c>
      <c r="O145" s="205" t="s">
        <v>2204</v>
      </c>
      <c r="P145" t="s">
        <v>4177</v>
      </c>
      <c r="Q145" s="184">
        <v>0</v>
      </c>
      <c r="R145" s="184">
        <v>1527.6000000000001</v>
      </c>
      <c r="S145" s="184">
        <v>0</v>
      </c>
      <c r="T145" s="184">
        <v>30117.4715</v>
      </c>
    </row>
    <row r="146" spans="1:20" x14ac:dyDescent="0.2">
      <c r="A146" t="s">
        <v>4272</v>
      </c>
      <c r="B146" s="2" t="s">
        <v>290</v>
      </c>
      <c r="C146" s="2" t="s">
        <v>56</v>
      </c>
      <c r="D146" t="s">
        <v>288</v>
      </c>
      <c r="E146" s="3"/>
      <c r="F146" s="3" t="s">
        <v>60</v>
      </c>
      <c r="G146" s="3" t="s">
        <v>109</v>
      </c>
      <c r="H146" s="3" t="s">
        <v>127</v>
      </c>
      <c r="I146">
        <v>450</v>
      </c>
      <c r="J146">
        <v>112</v>
      </c>
      <c r="K146">
        <f t="shared" si="3"/>
        <v>562</v>
      </c>
      <c r="L146" s="204">
        <v>13</v>
      </c>
      <c r="M146" s="204">
        <v>268.21449999999999</v>
      </c>
      <c r="N146" s="25">
        <v>999</v>
      </c>
      <c r="O146" s="205" t="s">
        <v>2203</v>
      </c>
      <c r="P146" t="s">
        <v>4177</v>
      </c>
      <c r="Q146" s="184">
        <v>5850</v>
      </c>
      <c r="R146" s="184">
        <v>1456</v>
      </c>
      <c r="S146" s="184">
        <v>120696.52499999999</v>
      </c>
      <c r="T146" s="184">
        <v>30040.023999999998</v>
      </c>
    </row>
    <row r="147" spans="1:20" x14ac:dyDescent="0.2">
      <c r="A147" t="s">
        <v>268</v>
      </c>
      <c r="B147" s="2" t="s">
        <v>270</v>
      </c>
      <c r="C147" s="2" t="s">
        <v>56</v>
      </c>
      <c r="D147" t="s">
        <v>268</v>
      </c>
      <c r="E147" s="3"/>
      <c r="F147" s="3" t="s">
        <v>60</v>
      </c>
      <c r="G147" s="3" t="s">
        <v>109</v>
      </c>
      <c r="H147" s="3" t="s">
        <v>109</v>
      </c>
      <c r="I147">
        <v>20</v>
      </c>
      <c r="J147">
        <v>0</v>
      </c>
      <c r="K147">
        <f t="shared" si="3"/>
        <v>20</v>
      </c>
      <c r="L147" s="204">
        <v>13</v>
      </c>
      <c r="M147" s="204">
        <v>249.73816666666667</v>
      </c>
      <c r="N147" s="25">
        <v>899</v>
      </c>
      <c r="O147" s="205" t="s">
        <v>2203</v>
      </c>
      <c r="P147" t="s">
        <v>4177</v>
      </c>
      <c r="Q147" s="184">
        <v>260</v>
      </c>
      <c r="R147" s="184">
        <v>0</v>
      </c>
      <c r="S147" s="184">
        <v>4994.7633333333333</v>
      </c>
      <c r="T147" s="184">
        <v>0</v>
      </c>
    </row>
    <row r="148" spans="1:20" x14ac:dyDescent="0.2">
      <c r="A148" t="s">
        <v>4273</v>
      </c>
      <c r="B148" s="2" t="s">
        <v>1492</v>
      </c>
      <c r="C148" s="2" t="s">
        <v>104</v>
      </c>
      <c r="D148" t="s">
        <v>1490</v>
      </c>
      <c r="E148" s="3"/>
      <c r="F148" s="3" t="s">
        <v>60</v>
      </c>
      <c r="G148" s="3" t="s">
        <v>109</v>
      </c>
      <c r="H148" s="3" t="s">
        <v>127</v>
      </c>
      <c r="I148">
        <v>111</v>
      </c>
      <c r="J148">
        <v>39</v>
      </c>
      <c r="K148">
        <f t="shared" si="3"/>
        <v>150</v>
      </c>
      <c r="L148" s="204">
        <v>14.84</v>
      </c>
      <c r="M148" s="204">
        <v>302.25450000000001</v>
      </c>
      <c r="N148" s="25">
        <v>999</v>
      </c>
      <c r="O148" s="205" t="s">
        <v>2203</v>
      </c>
      <c r="P148" t="s">
        <v>4177</v>
      </c>
      <c r="Q148" s="184">
        <v>1647.24</v>
      </c>
      <c r="R148" s="184">
        <v>578.76</v>
      </c>
      <c r="S148" s="184">
        <v>33550.249499999998</v>
      </c>
      <c r="T148" s="184">
        <v>11787.925500000001</v>
      </c>
    </row>
    <row r="149" spans="1:20" x14ac:dyDescent="0.2">
      <c r="A149" t="s">
        <v>4274</v>
      </c>
      <c r="B149" s="2" t="s">
        <v>126</v>
      </c>
      <c r="C149" s="2" t="s">
        <v>104</v>
      </c>
      <c r="D149" t="s">
        <v>124</v>
      </c>
      <c r="E149" s="3"/>
      <c r="F149" s="3" t="s">
        <v>60</v>
      </c>
      <c r="G149" s="3" t="s">
        <v>109</v>
      </c>
      <c r="H149" s="3" t="s">
        <v>127</v>
      </c>
      <c r="I149">
        <v>57</v>
      </c>
      <c r="J149">
        <v>23</v>
      </c>
      <c r="K149">
        <f t="shared" si="3"/>
        <v>80</v>
      </c>
      <c r="L149" s="204">
        <v>14.84</v>
      </c>
      <c r="M149" s="204">
        <v>302.25450000000001</v>
      </c>
      <c r="N149" s="25">
        <v>999</v>
      </c>
      <c r="O149" s="205" t="s">
        <v>2203</v>
      </c>
      <c r="P149" t="s">
        <v>4177</v>
      </c>
      <c r="Q149" s="184">
        <v>845.88</v>
      </c>
      <c r="R149" s="184">
        <v>341.32</v>
      </c>
      <c r="S149" s="184">
        <v>17228.5065</v>
      </c>
      <c r="T149" s="184">
        <v>6951.8535000000002</v>
      </c>
    </row>
    <row r="150" spans="1:20" x14ac:dyDescent="0.2">
      <c r="A150" t="s">
        <v>4275</v>
      </c>
      <c r="B150" s="2" t="s">
        <v>139</v>
      </c>
      <c r="C150" s="2" t="s">
        <v>104</v>
      </c>
      <c r="D150" t="s">
        <v>137</v>
      </c>
      <c r="E150" s="3"/>
      <c r="F150" s="3" t="s">
        <v>60</v>
      </c>
      <c r="G150" s="3" t="s">
        <v>109</v>
      </c>
      <c r="H150" s="3" t="s">
        <v>127</v>
      </c>
      <c r="I150">
        <v>0</v>
      </c>
      <c r="J150">
        <v>21</v>
      </c>
      <c r="K150">
        <f t="shared" si="3"/>
        <v>21</v>
      </c>
      <c r="L150" s="204">
        <v>14.84</v>
      </c>
      <c r="M150" s="204">
        <v>302.25450000000001</v>
      </c>
      <c r="N150" s="25">
        <v>999</v>
      </c>
      <c r="O150" s="205" t="s">
        <v>2204</v>
      </c>
      <c r="P150" t="s">
        <v>4177</v>
      </c>
      <c r="Q150" s="184">
        <v>0</v>
      </c>
      <c r="R150" s="184">
        <v>311.64</v>
      </c>
      <c r="S150" s="184">
        <v>0</v>
      </c>
      <c r="T150" s="184">
        <v>6347.3445000000002</v>
      </c>
    </row>
    <row r="151" spans="1:20" x14ac:dyDescent="0.2">
      <c r="A151" t="s">
        <v>4276</v>
      </c>
      <c r="B151" s="2" t="s">
        <v>1487</v>
      </c>
      <c r="C151" s="2" t="s">
        <v>104</v>
      </c>
      <c r="D151" t="s">
        <v>1485</v>
      </c>
      <c r="E151" s="3"/>
      <c r="F151" s="3" t="s">
        <v>60</v>
      </c>
      <c r="G151" s="3" t="s">
        <v>109</v>
      </c>
      <c r="H151" s="3" t="s">
        <v>110</v>
      </c>
      <c r="I151">
        <v>33</v>
      </c>
      <c r="J151">
        <v>0</v>
      </c>
      <c r="K151">
        <f t="shared" si="3"/>
        <v>33</v>
      </c>
      <c r="L151" s="204">
        <v>14.84</v>
      </c>
      <c r="M151" s="204">
        <v>302.25450000000001</v>
      </c>
      <c r="N151" s="25">
        <v>999</v>
      </c>
      <c r="O151" s="205" t="s">
        <v>2203</v>
      </c>
      <c r="P151" t="s">
        <v>4177</v>
      </c>
      <c r="Q151" s="184">
        <v>489.71999999999997</v>
      </c>
      <c r="R151" s="184">
        <v>0</v>
      </c>
      <c r="S151" s="184">
        <v>9974.3984999999993</v>
      </c>
      <c r="T151" s="184">
        <v>0</v>
      </c>
    </row>
    <row r="152" spans="1:20" x14ac:dyDescent="0.2">
      <c r="A152" t="s">
        <v>4277</v>
      </c>
      <c r="B152" s="2" t="s">
        <v>122</v>
      </c>
      <c r="C152" s="2" t="s">
        <v>104</v>
      </c>
      <c r="D152" t="s">
        <v>120</v>
      </c>
      <c r="E152" s="3"/>
      <c r="F152" s="3" t="s">
        <v>60</v>
      </c>
      <c r="G152" s="3" t="s">
        <v>109</v>
      </c>
      <c r="H152" s="3" t="s">
        <v>110</v>
      </c>
      <c r="I152">
        <v>0</v>
      </c>
      <c r="J152">
        <v>1</v>
      </c>
      <c r="K152">
        <f t="shared" si="3"/>
        <v>1</v>
      </c>
      <c r="L152" s="204">
        <v>14.84</v>
      </c>
      <c r="M152" s="204">
        <v>302.25450000000001</v>
      </c>
      <c r="N152" s="25">
        <v>999</v>
      </c>
      <c r="O152" s="205" t="s">
        <v>2204</v>
      </c>
      <c r="P152" t="s">
        <v>4177</v>
      </c>
      <c r="Q152" s="184">
        <v>0</v>
      </c>
      <c r="R152" s="184">
        <v>14.84</v>
      </c>
      <c r="S152" s="184">
        <v>0</v>
      </c>
      <c r="T152" s="184">
        <v>302.25450000000001</v>
      </c>
    </row>
    <row r="153" spans="1:20" x14ac:dyDescent="0.2">
      <c r="A153" t="s">
        <v>4278</v>
      </c>
      <c r="B153" s="2" t="s">
        <v>926</v>
      </c>
      <c r="C153" s="2" t="s">
        <v>56</v>
      </c>
      <c r="D153" t="s">
        <v>925</v>
      </c>
      <c r="E153" s="3"/>
      <c r="F153" s="3" t="s">
        <v>60</v>
      </c>
      <c r="G153" s="3" t="s">
        <v>109</v>
      </c>
      <c r="H153" s="3" t="s">
        <v>109</v>
      </c>
      <c r="I153">
        <v>39</v>
      </c>
      <c r="J153">
        <v>0</v>
      </c>
      <c r="K153">
        <f t="shared" si="3"/>
        <v>39</v>
      </c>
      <c r="L153" s="204">
        <v>13</v>
      </c>
      <c r="M153" s="204">
        <v>268.02949999999998</v>
      </c>
      <c r="N153" s="25">
        <v>999</v>
      </c>
      <c r="O153" s="205" t="s">
        <v>2203</v>
      </c>
      <c r="P153" t="s">
        <v>4177</v>
      </c>
      <c r="Q153" s="184">
        <v>507</v>
      </c>
      <c r="R153" s="184">
        <v>0</v>
      </c>
      <c r="S153" s="184">
        <v>10453.1505</v>
      </c>
      <c r="T153" s="184">
        <v>0</v>
      </c>
    </row>
    <row r="154" spans="1:20" x14ac:dyDescent="0.2">
      <c r="A154" t="s">
        <v>4279</v>
      </c>
      <c r="B154" s="2" t="s">
        <v>4383</v>
      </c>
      <c r="C154" s="2" t="s">
        <v>56</v>
      </c>
      <c r="D154" t="s">
        <v>4280</v>
      </c>
      <c r="E154" s="3"/>
      <c r="F154" s="3" t="s">
        <v>60</v>
      </c>
      <c r="G154" s="3" t="s">
        <v>109</v>
      </c>
      <c r="H154" s="3">
        <v>0</v>
      </c>
      <c r="I154">
        <v>528</v>
      </c>
      <c r="J154">
        <v>0</v>
      </c>
      <c r="K154">
        <f t="shared" si="3"/>
        <v>528</v>
      </c>
      <c r="L154" s="204">
        <v>13</v>
      </c>
      <c r="M154" s="204">
        <v>27.714500000000001</v>
      </c>
      <c r="N154" s="25">
        <v>999</v>
      </c>
      <c r="O154" s="205" t="s">
        <v>2203</v>
      </c>
      <c r="P154" t="s">
        <v>4177</v>
      </c>
      <c r="Q154" s="184">
        <v>6864</v>
      </c>
      <c r="R154" s="184">
        <v>0</v>
      </c>
      <c r="S154" s="184">
        <v>14633.256000000001</v>
      </c>
      <c r="T154" s="184">
        <v>0</v>
      </c>
    </row>
    <row r="155" spans="1:20" x14ac:dyDescent="0.2">
      <c r="A155" t="s">
        <v>4281</v>
      </c>
      <c r="B155" s="2" t="s">
        <v>928</v>
      </c>
      <c r="C155" s="2" t="s">
        <v>56</v>
      </c>
      <c r="D155" t="s">
        <v>927</v>
      </c>
      <c r="E155" s="3"/>
      <c r="F155" s="3" t="s">
        <v>60</v>
      </c>
      <c r="G155" s="3" t="s">
        <v>109</v>
      </c>
      <c r="H155" s="3" t="s">
        <v>109</v>
      </c>
      <c r="I155">
        <v>62</v>
      </c>
      <c r="J155">
        <v>2</v>
      </c>
      <c r="K155">
        <f t="shared" si="3"/>
        <v>64</v>
      </c>
      <c r="L155" s="204">
        <v>13</v>
      </c>
      <c r="M155" s="204">
        <v>268.02949999999998</v>
      </c>
      <c r="N155" s="25">
        <v>999</v>
      </c>
      <c r="O155" s="205" t="s">
        <v>2203</v>
      </c>
      <c r="P155" t="s">
        <v>4177</v>
      </c>
      <c r="Q155" s="184">
        <v>806</v>
      </c>
      <c r="R155" s="184">
        <v>26</v>
      </c>
      <c r="S155" s="184">
        <v>16617.828999999998</v>
      </c>
      <c r="T155" s="184">
        <v>536.05899999999997</v>
      </c>
    </row>
    <row r="156" spans="1:20" x14ac:dyDescent="0.2">
      <c r="A156" t="s">
        <v>4282</v>
      </c>
      <c r="B156" s="2" t="s">
        <v>4384</v>
      </c>
      <c r="C156" s="2" t="s">
        <v>56</v>
      </c>
      <c r="D156" t="s">
        <v>4283</v>
      </c>
      <c r="E156" s="3"/>
      <c r="F156" s="3" t="s">
        <v>60</v>
      </c>
      <c r="G156" s="3" t="s">
        <v>109</v>
      </c>
      <c r="H156" s="3" t="s">
        <v>4385</v>
      </c>
      <c r="I156">
        <v>524</v>
      </c>
      <c r="J156">
        <v>0</v>
      </c>
      <c r="K156">
        <f t="shared" si="3"/>
        <v>524</v>
      </c>
      <c r="L156" s="204">
        <v>13</v>
      </c>
      <c r="M156" s="204">
        <v>175.71449999999999</v>
      </c>
      <c r="N156" s="25">
        <v>999</v>
      </c>
      <c r="O156" s="205" t="s">
        <v>2203</v>
      </c>
      <c r="P156" t="s">
        <v>4177</v>
      </c>
      <c r="Q156" s="184">
        <v>6812</v>
      </c>
      <c r="R156" s="184">
        <v>0</v>
      </c>
      <c r="S156" s="184">
        <v>92074.397999999986</v>
      </c>
      <c r="T156" s="184">
        <v>0</v>
      </c>
    </row>
    <row r="157" spans="1:20" x14ac:dyDescent="0.2">
      <c r="A157" t="s">
        <v>4284</v>
      </c>
      <c r="B157" s="2" t="s">
        <v>924</v>
      </c>
      <c r="C157" s="2" t="s">
        <v>56</v>
      </c>
      <c r="D157" t="s">
        <v>923</v>
      </c>
      <c r="E157" s="3"/>
      <c r="F157" s="3" t="s">
        <v>60</v>
      </c>
      <c r="G157" s="3" t="s">
        <v>109</v>
      </c>
      <c r="H157" s="3" t="s">
        <v>109</v>
      </c>
      <c r="I157">
        <v>410</v>
      </c>
      <c r="J157">
        <v>0</v>
      </c>
      <c r="K157">
        <f t="shared" si="3"/>
        <v>410</v>
      </c>
      <c r="L157" s="204">
        <v>13</v>
      </c>
      <c r="M157" s="204">
        <v>268.21449999999999</v>
      </c>
      <c r="N157" s="25">
        <v>899</v>
      </c>
      <c r="O157" s="205" t="s">
        <v>2203</v>
      </c>
      <c r="P157" t="s">
        <v>4177</v>
      </c>
      <c r="Q157" s="184">
        <v>5330</v>
      </c>
      <c r="R157" s="184">
        <v>0</v>
      </c>
      <c r="S157" s="184">
        <v>109967.94499999999</v>
      </c>
      <c r="T157" s="184">
        <v>0</v>
      </c>
    </row>
    <row r="158" spans="1:20" x14ac:dyDescent="0.2">
      <c r="A158" t="s">
        <v>4285</v>
      </c>
      <c r="B158" s="2" t="s">
        <v>266</v>
      </c>
      <c r="C158" s="2" t="s">
        <v>56</v>
      </c>
      <c r="D158" t="s">
        <v>264</v>
      </c>
      <c r="E158" s="3"/>
      <c r="F158" s="3" t="s">
        <v>60</v>
      </c>
      <c r="G158" s="3" t="s">
        <v>109</v>
      </c>
      <c r="H158" s="3" t="s">
        <v>109</v>
      </c>
      <c r="I158">
        <v>324</v>
      </c>
      <c r="J158">
        <v>0</v>
      </c>
      <c r="K158">
        <f t="shared" si="3"/>
        <v>324</v>
      </c>
      <c r="L158" s="204">
        <v>11</v>
      </c>
      <c r="M158" s="204">
        <v>268.21449999999999</v>
      </c>
      <c r="N158" s="25">
        <v>599</v>
      </c>
      <c r="O158" s="205" t="s">
        <v>2203</v>
      </c>
      <c r="P158" t="s">
        <v>4177</v>
      </c>
      <c r="Q158" s="184">
        <v>3564</v>
      </c>
      <c r="R158" s="184">
        <v>0</v>
      </c>
      <c r="S158" s="184">
        <v>86901.497999999992</v>
      </c>
      <c r="T158" s="184">
        <v>0</v>
      </c>
    </row>
    <row r="159" spans="1:20" x14ac:dyDescent="0.2">
      <c r="A159" t="s">
        <v>4286</v>
      </c>
      <c r="B159" s="2" t="s">
        <v>365</v>
      </c>
      <c r="C159" s="2" t="s">
        <v>56</v>
      </c>
      <c r="D159" t="s">
        <v>363</v>
      </c>
      <c r="E159" s="3"/>
      <c r="F159" s="3" t="s">
        <v>60</v>
      </c>
      <c r="G159" s="3" t="s">
        <v>85</v>
      </c>
      <c r="H159" s="3" t="s">
        <v>109</v>
      </c>
      <c r="I159">
        <v>116</v>
      </c>
      <c r="J159">
        <v>0</v>
      </c>
      <c r="K159">
        <f t="shared" si="3"/>
        <v>116</v>
      </c>
      <c r="L159" s="204">
        <v>13</v>
      </c>
      <c r="M159" s="204">
        <v>268.21449999999999</v>
      </c>
      <c r="N159" s="25">
        <v>799</v>
      </c>
      <c r="O159" s="205" t="s">
        <v>2203</v>
      </c>
      <c r="P159" t="s">
        <v>4177</v>
      </c>
      <c r="Q159" s="184">
        <v>1508</v>
      </c>
      <c r="R159" s="184">
        <v>0</v>
      </c>
      <c r="S159" s="184">
        <v>31112.881999999998</v>
      </c>
      <c r="T159" s="184">
        <v>0</v>
      </c>
    </row>
    <row r="160" spans="1:20" x14ac:dyDescent="0.2">
      <c r="A160" t="s">
        <v>4287</v>
      </c>
      <c r="B160" s="2" t="s">
        <v>262</v>
      </c>
      <c r="C160" s="2" t="s">
        <v>56</v>
      </c>
      <c r="D160" t="s">
        <v>260</v>
      </c>
      <c r="E160" s="3"/>
      <c r="F160" s="3" t="s">
        <v>60</v>
      </c>
      <c r="G160" s="3" t="s">
        <v>109</v>
      </c>
      <c r="H160" s="3" t="s">
        <v>109</v>
      </c>
      <c r="I160">
        <v>276</v>
      </c>
      <c r="J160">
        <v>0</v>
      </c>
      <c r="K160">
        <f t="shared" si="3"/>
        <v>276</v>
      </c>
      <c r="L160" s="204">
        <v>11</v>
      </c>
      <c r="M160" s="204">
        <v>268.21449999999999</v>
      </c>
      <c r="N160" s="25">
        <v>599</v>
      </c>
      <c r="O160" s="205" t="s">
        <v>2203</v>
      </c>
      <c r="P160" t="s">
        <v>4177</v>
      </c>
      <c r="Q160" s="184">
        <v>3036</v>
      </c>
      <c r="R160" s="184">
        <v>0</v>
      </c>
      <c r="S160" s="184">
        <v>74027.20199999999</v>
      </c>
      <c r="T160" s="184">
        <v>0</v>
      </c>
    </row>
    <row r="161" spans="1:20" x14ac:dyDescent="0.2">
      <c r="A161" t="s">
        <v>4288</v>
      </c>
      <c r="B161" s="2" t="s">
        <v>940</v>
      </c>
      <c r="C161" s="2" t="s">
        <v>56</v>
      </c>
      <c r="D161" t="s">
        <v>938</v>
      </c>
      <c r="E161" s="3"/>
      <c r="F161" s="3" t="s">
        <v>60</v>
      </c>
      <c r="G161" s="3" t="s">
        <v>109</v>
      </c>
      <c r="H161" s="3" t="s">
        <v>110</v>
      </c>
      <c r="I161">
        <v>19</v>
      </c>
      <c r="J161">
        <v>0</v>
      </c>
      <c r="K161">
        <f t="shared" si="3"/>
        <v>19</v>
      </c>
      <c r="L161" s="204">
        <v>13</v>
      </c>
      <c r="M161" s="204">
        <v>268.21449999999999</v>
      </c>
      <c r="N161" s="25">
        <v>999</v>
      </c>
      <c r="O161" s="205" t="s">
        <v>2203</v>
      </c>
      <c r="P161" t="s">
        <v>4177</v>
      </c>
      <c r="Q161" s="184">
        <v>247</v>
      </c>
      <c r="R161" s="184">
        <v>0</v>
      </c>
      <c r="S161" s="184">
        <v>5096.0754999999999</v>
      </c>
      <c r="T161" s="184">
        <v>0</v>
      </c>
    </row>
    <row r="162" spans="1:20" x14ac:dyDescent="0.2">
      <c r="A162" t="s">
        <v>4289</v>
      </c>
      <c r="B162" s="2" t="s">
        <v>936</v>
      </c>
      <c r="C162" s="2" t="s">
        <v>56</v>
      </c>
      <c r="D162" t="s">
        <v>934</v>
      </c>
      <c r="E162" s="3"/>
      <c r="F162" s="3" t="s">
        <v>60</v>
      </c>
      <c r="G162" s="3" t="s">
        <v>109</v>
      </c>
      <c r="H162" s="3" t="s">
        <v>937</v>
      </c>
      <c r="I162">
        <v>36</v>
      </c>
      <c r="J162">
        <v>0</v>
      </c>
      <c r="K162">
        <f t="shared" si="3"/>
        <v>36</v>
      </c>
      <c r="L162" s="204">
        <v>13</v>
      </c>
      <c r="M162" s="204">
        <v>268.02949999999998</v>
      </c>
      <c r="N162" s="25">
        <v>999</v>
      </c>
      <c r="O162" s="205" t="s">
        <v>2203</v>
      </c>
      <c r="P162" t="s">
        <v>4177</v>
      </c>
      <c r="Q162" s="184">
        <v>468</v>
      </c>
      <c r="R162" s="184">
        <v>0</v>
      </c>
      <c r="S162" s="184">
        <v>9649.0619999999999</v>
      </c>
      <c r="T162" s="184">
        <v>0</v>
      </c>
    </row>
    <row r="163" spans="1:20" x14ac:dyDescent="0.2">
      <c r="A163" t="s">
        <v>4290</v>
      </c>
      <c r="B163" s="2" t="s">
        <v>943</v>
      </c>
      <c r="C163" s="2" t="s">
        <v>56</v>
      </c>
      <c r="D163" t="s">
        <v>941</v>
      </c>
      <c r="E163" s="3"/>
      <c r="F163" s="3" t="s">
        <v>60</v>
      </c>
      <c r="G163" s="3" t="s">
        <v>109</v>
      </c>
      <c r="H163" s="3" t="s">
        <v>110</v>
      </c>
      <c r="I163">
        <v>12</v>
      </c>
      <c r="J163">
        <v>0</v>
      </c>
      <c r="K163">
        <f t="shared" si="3"/>
        <v>12</v>
      </c>
      <c r="L163" s="204">
        <v>13</v>
      </c>
      <c r="M163" s="204">
        <v>268.02949999999998</v>
      </c>
      <c r="N163" s="25">
        <v>999</v>
      </c>
      <c r="O163" s="205" t="s">
        <v>2203</v>
      </c>
      <c r="P163" t="s">
        <v>4177</v>
      </c>
      <c r="Q163" s="184">
        <v>156</v>
      </c>
      <c r="R163" s="184">
        <v>0</v>
      </c>
      <c r="S163" s="184">
        <v>3216.3539999999998</v>
      </c>
      <c r="T163" s="184">
        <v>0</v>
      </c>
    </row>
    <row r="164" spans="1:20" x14ac:dyDescent="0.2">
      <c r="A164" t="s">
        <v>4291</v>
      </c>
      <c r="B164" s="2" t="s">
        <v>282</v>
      </c>
      <c r="C164" s="2" t="s">
        <v>56</v>
      </c>
      <c r="D164" t="s">
        <v>280</v>
      </c>
      <c r="E164" s="3"/>
      <c r="F164" s="3" t="s">
        <v>60</v>
      </c>
      <c r="G164" s="3" t="s">
        <v>109</v>
      </c>
      <c r="H164" s="3" t="s">
        <v>110</v>
      </c>
      <c r="I164">
        <v>181</v>
      </c>
      <c r="J164">
        <v>0</v>
      </c>
      <c r="K164">
        <f t="shared" si="3"/>
        <v>181</v>
      </c>
      <c r="L164" s="204">
        <v>13</v>
      </c>
      <c r="M164" s="204">
        <v>268.21449999999999</v>
      </c>
      <c r="N164" s="25">
        <v>999</v>
      </c>
      <c r="O164" s="205" t="s">
        <v>2203</v>
      </c>
      <c r="P164" t="s">
        <v>4177</v>
      </c>
      <c r="Q164" s="184">
        <v>2353</v>
      </c>
      <c r="R164" s="184">
        <v>0</v>
      </c>
      <c r="S164" s="184">
        <v>48546.824499999995</v>
      </c>
      <c r="T164" s="184">
        <v>0</v>
      </c>
    </row>
    <row r="165" spans="1:20" x14ac:dyDescent="0.2">
      <c r="A165" t="s">
        <v>4292</v>
      </c>
      <c r="B165" s="2" t="s">
        <v>278</v>
      </c>
      <c r="C165" s="2" t="s">
        <v>56</v>
      </c>
      <c r="D165" t="s">
        <v>276</v>
      </c>
      <c r="E165" s="3"/>
      <c r="F165" s="3" t="s">
        <v>60</v>
      </c>
      <c r="G165" s="3" t="s">
        <v>109</v>
      </c>
      <c r="H165" s="3" t="s">
        <v>110</v>
      </c>
      <c r="I165">
        <v>514</v>
      </c>
      <c r="J165">
        <v>0</v>
      </c>
      <c r="K165">
        <f t="shared" si="3"/>
        <v>514</v>
      </c>
      <c r="L165" s="204">
        <v>13</v>
      </c>
      <c r="M165" s="204">
        <v>268.02949999999998</v>
      </c>
      <c r="N165" s="25">
        <v>999</v>
      </c>
      <c r="O165" s="205" t="s">
        <v>2203</v>
      </c>
      <c r="P165" t="s">
        <v>4177</v>
      </c>
      <c r="Q165" s="184">
        <v>6682</v>
      </c>
      <c r="R165" s="184">
        <v>0</v>
      </c>
      <c r="S165" s="184">
        <v>137767.163</v>
      </c>
      <c r="T165" s="184">
        <v>0</v>
      </c>
    </row>
    <row r="166" spans="1:20" x14ac:dyDescent="0.2">
      <c r="A166" t="s">
        <v>4293</v>
      </c>
      <c r="B166" s="2" t="s">
        <v>930</v>
      </c>
      <c r="C166" s="2" t="s">
        <v>56</v>
      </c>
      <c r="D166" t="s">
        <v>929</v>
      </c>
      <c r="E166" s="3"/>
      <c r="F166" s="3" t="s">
        <v>60</v>
      </c>
      <c r="G166" s="3" t="s">
        <v>109</v>
      </c>
      <c r="H166" s="3" t="s">
        <v>931</v>
      </c>
      <c r="I166">
        <v>6</v>
      </c>
      <c r="J166">
        <v>0</v>
      </c>
      <c r="K166">
        <f t="shared" si="3"/>
        <v>6</v>
      </c>
      <c r="L166" s="204">
        <v>13</v>
      </c>
      <c r="M166" s="204">
        <v>268.02949999999998</v>
      </c>
      <c r="N166" s="25">
        <v>999</v>
      </c>
      <c r="O166" s="205" t="s">
        <v>2203</v>
      </c>
      <c r="P166" t="s">
        <v>4178</v>
      </c>
      <c r="Q166" s="184">
        <v>78</v>
      </c>
      <c r="R166" s="184">
        <v>0</v>
      </c>
      <c r="S166" s="184">
        <v>1608.1769999999999</v>
      </c>
      <c r="T166" s="184">
        <v>0</v>
      </c>
    </row>
    <row r="167" spans="1:20" x14ac:dyDescent="0.2">
      <c r="A167" t="s">
        <v>4294</v>
      </c>
      <c r="B167" s="2" t="s">
        <v>933</v>
      </c>
      <c r="C167" s="2" t="s">
        <v>56</v>
      </c>
      <c r="D167" t="s">
        <v>932</v>
      </c>
      <c r="E167" s="3"/>
      <c r="F167" s="3" t="s">
        <v>60</v>
      </c>
      <c r="G167" s="3" t="s">
        <v>109</v>
      </c>
      <c r="H167" s="3" t="s">
        <v>931</v>
      </c>
      <c r="I167">
        <v>406</v>
      </c>
      <c r="J167">
        <v>0</v>
      </c>
      <c r="K167">
        <f t="shared" si="3"/>
        <v>406</v>
      </c>
      <c r="L167" s="204">
        <v>13</v>
      </c>
      <c r="M167" s="204">
        <v>268.21449999999999</v>
      </c>
      <c r="N167" s="25">
        <v>799</v>
      </c>
      <c r="O167" s="205" t="s">
        <v>2203</v>
      </c>
      <c r="P167" t="s">
        <v>4178</v>
      </c>
      <c r="Q167" s="184">
        <v>5278</v>
      </c>
      <c r="R167" s="184">
        <v>0</v>
      </c>
      <c r="S167" s="184">
        <v>108895.087</v>
      </c>
      <c r="T167" s="184">
        <v>0</v>
      </c>
    </row>
    <row r="168" spans="1:20" x14ac:dyDescent="0.2">
      <c r="A168" t="s">
        <v>4295</v>
      </c>
      <c r="B168" s="2" t="s">
        <v>949</v>
      </c>
      <c r="C168" s="2" t="s">
        <v>56</v>
      </c>
      <c r="D168" t="s">
        <v>947</v>
      </c>
      <c r="E168" s="3"/>
      <c r="F168" s="3" t="s">
        <v>60</v>
      </c>
      <c r="G168" s="3" t="s">
        <v>109</v>
      </c>
      <c r="H168" s="3" t="s">
        <v>127</v>
      </c>
      <c r="I168">
        <v>0</v>
      </c>
      <c r="J168">
        <v>93</v>
      </c>
      <c r="K168">
        <f t="shared" si="3"/>
        <v>93</v>
      </c>
      <c r="L168" s="204">
        <v>13</v>
      </c>
      <c r="M168" s="204">
        <v>268.21449999999999</v>
      </c>
      <c r="N168" s="25">
        <v>999</v>
      </c>
      <c r="O168" s="205" t="s">
        <v>2204</v>
      </c>
      <c r="P168" t="s">
        <v>4177</v>
      </c>
      <c r="Q168" s="184">
        <v>0</v>
      </c>
      <c r="R168" s="184">
        <v>1209</v>
      </c>
      <c r="S168" s="184">
        <v>0</v>
      </c>
      <c r="T168" s="184">
        <v>24943.948499999999</v>
      </c>
    </row>
    <row r="169" spans="1:20" x14ac:dyDescent="0.2">
      <c r="A169" t="s">
        <v>4296</v>
      </c>
      <c r="B169" s="2" t="s">
        <v>946</v>
      </c>
      <c r="C169" s="2" t="s">
        <v>56</v>
      </c>
      <c r="D169" t="s">
        <v>944</v>
      </c>
      <c r="E169" s="3"/>
      <c r="F169" s="3" t="s">
        <v>60</v>
      </c>
      <c r="G169" s="3" t="s">
        <v>109</v>
      </c>
      <c r="H169" s="3" t="s">
        <v>127</v>
      </c>
      <c r="I169">
        <v>1</v>
      </c>
      <c r="J169">
        <v>0</v>
      </c>
      <c r="K169">
        <f t="shared" si="3"/>
        <v>1</v>
      </c>
      <c r="L169" s="204">
        <v>13</v>
      </c>
      <c r="M169" s="204">
        <v>268.02949999999998</v>
      </c>
      <c r="N169" s="25">
        <v>999</v>
      </c>
      <c r="O169" s="205" t="s">
        <v>2203</v>
      </c>
      <c r="P169" t="s">
        <v>4177</v>
      </c>
      <c r="Q169" s="184">
        <v>13</v>
      </c>
      <c r="R169" s="184">
        <v>0</v>
      </c>
      <c r="S169" s="184">
        <v>268.02949999999998</v>
      </c>
      <c r="T169" s="184">
        <v>0</v>
      </c>
    </row>
    <row r="170" spans="1:20" x14ac:dyDescent="0.2">
      <c r="A170" t="s">
        <v>4297</v>
      </c>
      <c r="B170" s="2" t="s">
        <v>286</v>
      </c>
      <c r="C170" s="2" t="s">
        <v>56</v>
      </c>
      <c r="D170" t="s">
        <v>284</v>
      </c>
      <c r="E170" s="3"/>
      <c r="F170" s="3" t="s">
        <v>60</v>
      </c>
      <c r="G170" s="3" t="s">
        <v>109</v>
      </c>
      <c r="H170" s="3" t="s">
        <v>127</v>
      </c>
      <c r="I170">
        <v>1845</v>
      </c>
      <c r="J170">
        <v>133</v>
      </c>
      <c r="K170">
        <f t="shared" si="3"/>
        <v>1978</v>
      </c>
      <c r="L170" s="204">
        <v>13</v>
      </c>
      <c r="M170" s="204">
        <v>268.21449999999999</v>
      </c>
      <c r="N170" s="25">
        <v>999</v>
      </c>
      <c r="O170" s="205" t="s">
        <v>2203</v>
      </c>
      <c r="P170" t="s">
        <v>4177</v>
      </c>
      <c r="Q170" s="184">
        <v>23985</v>
      </c>
      <c r="R170" s="184">
        <v>1729</v>
      </c>
      <c r="S170" s="184">
        <v>494855.7525</v>
      </c>
      <c r="T170" s="184">
        <v>35672.5285</v>
      </c>
    </row>
    <row r="171" spans="1:20" x14ac:dyDescent="0.2">
      <c r="A171" t="s">
        <v>4298</v>
      </c>
      <c r="B171" s="2" t="s">
        <v>294</v>
      </c>
      <c r="C171" s="2" t="s">
        <v>56</v>
      </c>
      <c r="D171" t="s">
        <v>292</v>
      </c>
      <c r="E171" s="3"/>
      <c r="F171" s="3" t="s">
        <v>60</v>
      </c>
      <c r="G171" s="3" t="s">
        <v>109</v>
      </c>
      <c r="H171" s="3" t="s">
        <v>127</v>
      </c>
      <c r="I171">
        <v>0</v>
      </c>
      <c r="J171">
        <v>37</v>
      </c>
      <c r="K171">
        <f t="shared" si="3"/>
        <v>37</v>
      </c>
      <c r="L171" s="204">
        <v>13</v>
      </c>
      <c r="M171" s="204">
        <v>268.21449999999999</v>
      </c>
      <c r="N171" s="25">
        <v>999</v>
      </c>
      <c r="O171" s="205" t="s">
        <v>2204</v>
      </c>
      <c r="P171" t="s">
        <v>4177</v>
      </c>
      <c r="Q171" s="184">
        <v>0</v>
      </c>
      <c r="R171" s="184">
        <v>481</v>
      </c>
      <c r="S171" s="184">
        <v>0</v>
      </c>
      <c r="T171" s="184">
        <v>9923.9364999999998</v>
      </c>
    </row>
    <row r="172" spans="1:20" x14ac:dyDescent="0.2">
      <c r="A172" t="s">
        <v>4299</v>
      </c>
      <c r="B172" s="2" t="s">
        <v>1933</v>
      </c>
      <c r="C172" s="2" t="s">
        <v>56</v>
      </c>
      <c r="D172" t="s">
        <v>1931</v>
      </c>
      <c r="E172" s="3"/>
      <c r="F172" s="3" t="s">
        <v>60</v>
      </c>
      <c r="G172" s="3" t="s">
        <v>109</v>
      </c>
      <c r="H172" s="3" t="s">
        <v>110</v>
      </c>
      <c r="I172">
        <v>162</v>
      </c>
      <c r="J172">
        <v>0</v>
      </c>
      <c r="K172">
        <f t="shared" si="3"/>
        <v>162</v>
      </c>
      <c r="L172" s="204">
        <v>13</v>
      </c>
      <c r="M172" s="204">
        <v>268.02949999999998</v>
      </c>
      <c r="N172" s="25">
        <v>999</v>
      </c>
      <c r="O172" s="205" t="s">
        <v>2203</v>
      </c>
      <c r="P172" t="s">
        <v>4177</v>
      </c>
      <c r="Q172" s="184">
        <v>2106</v>
      </c>
      <c r="R172" s="184">
        <v>0</v>
      </c>
      <c r="S172" s="184">
        <v>43420.778999999995</v>
      </c>
      <c r="T172" s="184">
        <v>0</v>
      </c>
    </row>
    <row r="173" spans="1:20" x14ac:dyDescent="0.2">
      <c r="A173" t="s">
        <v>4300</v>
      </c>
      <c r="B173" s="2" t="s">
        <v>1940</v>
      </c>
      <c r="C173" s="2" t="s">
        <v>56</v>
      </c>
      <c r="D173" t="s">
        <v>1938</v>
      </c>
      <c r="E173" s="3"/>
      <c r="F173" s="3" t="s">
        <v>60</v>
      </c>
      <c r="G173" s="3" t="s">
        <v>109</v>
      </c>
      <c r="H173" s="3" t="s">
        <v>127</v>
      </c>
      <c r="I173">
        <v>617</v>
      </c>
      <c r="J173">
        <v>74</v>
      </c>
      <c r="K173">
        <f t="shared" si="3"/>
        <v>691</v>
      </c>
      <c r="L173" s="204">
        <v>13</v>
      </c>
      <c r="M173" s="204">
        <v>268.21449999999999</v>
      </c>
      <c r="N173" s="25">
        <v>999</v>
      </c>
      <c r="O173" s="205" t="s">
        <v>2203</v>
      </c>
      <c r="P173" t="s">
        <v>4177</v>
      </c>
      <c r="Q173" s="184">
        <v>8021</v>
      </c>
      <c r="R173" s="184">
        <v>962</v>
      </c>
      <c r="S173" s="184">
        <v>165488.34649999999</v>
      </c>
      <c r="T173" s="184">
        <v>19847.873</v>
      </c>
    </row>
    <row r="174" spans="1:20" x14ac:dyDescent="0.2">
      <c r="A174" t="s">
        <v>4301</v>
      </c>
      <c r="B174" s="2" t="s">
        <v>274</v>
      </c>
      <c r="C174" s="2" t="s">
        <v>56</v>
      </c>
      <c r="D174" t="s">
        <v>272</v>
      </c>
      <c r="E174" s="3"/>
      <c r="F174" s="3" t="s">
        <v>60</v>
      </c>
      <c r="G174" s="3" t="s">
        <v>109</v>
      </c>
      <c r="H174" s="3" t="s">
        <v>110</v>
      </c>
      <c r="I174">
        <v>746</v>
      </c>
      <c r="J174">
        <v>0</v>
      </c>
      <c r="K174">
        <f t="shared" si="3"/>
        <v>746</v>
      </c>
      <c r="L174" s="204">
        <v>13</v>
      </c>
      <c r="M174" s="204">
        <v>268.21449999999999</v>
      </c>
      <c r="N174" s="25">
        <v>999</v>
      </c>
      <c r="O174" s="205" t="s">
        <v>2203</v>
      </c>
      <c r="P174" t="s">
        <v>4177</v>
      </c>
      <c r="Q174" s="184">
        <v>9698</v>
      </c>
      <c r="R174" s="184">
        <v>0</v>
      </c>
      <c r="S174" s="184">
        <v>200088.01699999999</v>
      </c>
      <c r="T174" s="184">
        <v>0</v>
      </c>
    </row>
    <row r="175" spans="1:20" x14ac:dyDescent="0.2">
      <c r="A175" t="s">
        <v>1095</v>
      </c>
      <c r="B175" s="2" t="s">
        <v>1097</v>
      </c>
      <c r="C175" s="2" t="s">
        <v>335</v>
      </c>
      <c r="D175" t="s">
        <v>1095</v>
      </c>
      <c r="E175" s="3"/>
      <c r="F175" s="3" t="s">
        <v>60</v>
      </c>
      <c r="G175" s="3" t="s">
        <v>79</v>
      </c>
      <c r="H175" s="3" t="s">
        <v>80</v>
      </c>
      <c r="I175">
        <v>96</v>
      </c>
      <c r="J175">
        <v>0</v>
      </c>
      <c r="K175">
        <f t="shared" si="3"/>
        <v>96</v>
      </c>
      <c r="L175" s="204">
        <v>8</v>
      </c>
      <c r="M175" s="204">
        <v>175.71449999999999</v>
      </c>
      <c r="N175" s="25">
        <v>499</v>
      </c>
      <c r="O175" s="205" t="s">
        <v>2203</v>
      </c>
      <c r="P175" t="s">
        <v>4177</v>
      </c>
      <c r="Q175" s="184">
        <v>768</v>
      </c>
      <c r="R175" s="184">
        <v>0</v>
      </c>
      <c r="S175" s="184">
        <v>16868.591999999997</v>
      </c>
      <c r="T175" s="184">
        <v>0</v>
      </c>
    </row>
    <row r="176" spans="1:20" x14ac:dyDescent="0.2">
      <c r="A176" t="s">
        <v>4302</v>
      </c>
      <c r="B176" s="2" t="s">
        <v>569</v>
      </c>
      <c r="C176" s="2" t="s">
        <v>56</v>
      </c>
      <c r="D176" t="s">
        <v>567</v>
      </c>
      <c r="E176" s="3"/>
      <c r="F176" s="3" t="s">
        <v>515</v>
      </c>
      <c r="G176" s="3" t="s">
        <v>516</v>
      </c>
      <c r="H176" s="3" t="s">
        <v>570</v>
      </c>
      <c r="I176">
        <v>30</v>
      </c>
      <c r="J176">
        <v>0</v>
      </c>
      <c r="K176">
        <f t="shared" si="3"/>
        <v>30</v>
      </c>
      <c r="L176" s="204">
        <v>9.48</v>
      </c>
      <c r="M176" s="204">
        <v>203.09449999999998</v>
      </c>
      <c r="N176" s="25">
        <v>1249</v>
      </c>
      <c r="O176" s="205" t="s">
        <v>2202</v>
      </c>
      <c r="P176" t="s">
        <v>4173</v>
      </c>
      <c r="Q176" s="184">
        <v>284.40000000000003</v>
      </c>
      <c r="R176" s="184">
        <v>0</v>
      </c>
      <c r="S176" s="184">
        <v>6092.8349999999991</v>
      </c>
      <c r="T176" s="184">
        <v>0</v>
      </c>
    </row>
    <row r="177" spans="1:20" x14ac:dyDescent="0.2">
      <c r="A177" t="s">
        <v>4303</v>
      </c>
      <c r="B177" s="2" t="s">
        <v>519</v>
      </c>
      <c r="C177" s="2" t="s">
        <v>56</v>
      </c>
      <c r="D177" t="s">
        <v>518</v>
      </c>
      <c r="E177" s="3"/>
      <c r="F177" s="3" t="s">
        <v>515</v>
      </c>
      <c r="G177" s="3" t="s">
        <v>516</v>
      </c>
      <c r="H177" s="3" t="s">
        <v>517</v>
      </c>
      <c r="I177">
        <v>255</v>
      </c>
      <c r="J177">
        <v>2</v>
      </c>
      <c r="K177">
        <f t="shared" si="3"/>
        <v>257</v>
      </c>
      <c r="L177" s="204">
        <v>14</v>
      </c>
      <c r="M177" s="204">
        <v>286.71449999999999</v>
      </c>
      <c r="N177" s="25">
        <v>999</v>
      </c>
      <c r="O177" s="205" t="s">
        <v>2202</v>
      </c>
      <c r="P177" t="s">
        <v>4173</v>
      </c>
      <c r="Q177" s="184">
        <v>3570</v>
      </c>
      <c r="R177" s="184">
        <v>28</v>
      </c>
      <c r="S177" s="184">
        <v>73112.197499999995</v>
      </c>
      <c r="T177" s="184">
        <v>573.42899999999997</v>
      </c>
    </row>
    <row r="178" spans="1:20" x14ac:dyDescent="0.2">
      <c r="A178" t="s">
        <v>4304</v>
      </c>
      <c r="B178" s="2" t="s">
        <v>3969</v>
      </c>
      <c r="C178" s="2" t="s">
        <v>56</v>
      </c>
      <c r="D178" t="s">
        <v>513</v>
      </c>
      <c r="E178" s="3"/>
      <c r="F178" s="3" t="s">
        <v>515</v>
      </c>
      <c r="G178" s="3" t="s">
        <v>516</v>
      </c>
      <c r="H178" s="3" t="s">
        <v>517</v>
      </c>
      <c r="I178">
        <v>71</v>
      </c>
      <c r="J178">
        <v>12</v>
      </c>
      <c r="K178">
        <f t="shared" ref="K178:K230" si="4">J178+I178</f>
        <v>83</v>
      </c>
      <c r="L178" s="204">
        <v>14</v>
      </c>
      <c r="M178" s="204">
        <v>286.71449999999999</v>
      </c>
      <c r="N178" s="25">
        <v>1249</v>
      </c>
      <c r="O178" s="205" t="s">
        <v>2202</v>
      </c>
      <c r="P178" t="s">
        <v>4173</v>
      </c>
      <c r="Q178" s="184">
        <v>994</v>
      </c>
      <c r="R178" s="184">
        <v>168</v>
      </c>
      <c r="S178" s="184">
        <v>20356.729499999998</v>
      </c>
      <c r="T178" s="184">
        <v>3440.5739999999996</v>
      </c>
    </row>
    <row r="179" spans="1:20" x14ac:dyDescent="0.2">
      <c r="A179" t="s">
        <v>4305</v>
      </c>
      <c r="B179" s="2" t="s">
        <v>997</v>
      </c>
      <c r="C179" s="2" t="s">
        <v>56</v>
      </c>
      <c r="D179" t="s">
        <v>995</v>
      </c>
      <c r="E179" s="3"/>
      <c r="F179" s="3" t="s">
        <v>515</v>
      </c>
      <c r="G179" s="3" t="s">
        <v>516</v>
      </c>
      <c r="H179" s="3" t="s">
        <v>998</v>
      </c>
      <c r="I179">
        <v>0</v>
      </c>
      <c r="J179">
        <v>2</v>
      </c>
      <c r="K179">
        <f t="shared" si="4"/>
        <v>2</v>
      </c>
      <c r="L179" s="204">
        <v>14</v>
      </c>
      <c r="M179" s="204">
        <v>286.71449999999999</v>
      </c>
      <c r="N179" s="25">
        <v>999</v>
      </c>
      <c r="O179" s="205" t="s">
        <v>2204</v>
      </c>
      <c r="P179" t="s">
        <v>4178</v>
      </c>
      <c r="Q179" s="184">
        <v>0</v>
      </c>
      <c r="R179" s="184">
        <v>28</v>
      </c>
      <c r="S179" s="184">
        <v>0</v>
      </c>
      <c r="T179" s="184">
        <v>573.42899999999997</v>
      </c>
    </row>
    <row r="180" spans="1:20" x14ac:dyDescent="0.2">
      <c r="A180" t="s">
        <v>4306</v>
      </c>
      <c r="B180" s="2" t="s">
        <v>526</v>
      </c>
      <c r="C180" s="2" t="s">
        <v>56</v>
      </c>
      <c r="D180" t="s">
        <v>525</v>
      </c>
      <c r="E180" s="3"/>
      <c r="F180" s="3" t="s">
        <v>515</v>
      </c>
      <c r="G180" s="3" t="s">
        <v>516</v>
      </c>
      <c r="H180" s="3" t="s">
        <v>524</v>
      </c>
      <c r="I180">
        <v>58</v>
      </c>
      <c r="J180">
        <v>3</v>
      </c>
      <c r="K180">
        <f t="shared" si="4"/>
        <v>61</v>
      </c>
      <c r="L180" s="204">
        <v>18</v>
      </c>
      <c r="M180" s="204">
        <v>360.71449999999999</v>
      </c>
      <c r="N180" s="25">
        <v>1249</v>
      </c>
      <c r="O180" s="205" t="s">
        <v>2202</v>
      </c>
      <c r="P180" t="s">
        <v>4173</v>
      </c>
      <c r="Q180" s="184">
        <v>1044</v>
      </c>
      <c r="R180" s="184">
        <v>54</v>
      </c>
      <c r="S180" s="184">
        <v>20921.440999999999</v>
      </c>
      <c r="T180" s="184">
        <v>1082.1434999999999</v>
      </c>
    </row>
    <row r="181" spans="1:20" x14ac:dyDescent="0.2">
      <c r="A181" t="s">
        <v>4307</v>
      </c>
      <c r="B181" s="2" t="s">
        <v>566</v>
      </c>
      <c r="C181" s="2" t="s">
        <v>56</v>
      </c>
      <c r="D181" t="s">
        <v>564</v>
      </c>
      <c r="E181" s="3"/>
      <c r="F181" s="3" t="s">
        <v>515</v>
      </c>
      <c r="G181" s="3" t="s">
        <v>516</v>
      </c>
      <c r="H181" s="3" t="s">
        <v>524</v>
      </c>
      <c r="I181">
        <v>165</v>
      </c>
      <c r="J181">
        <v>0</v>
      </c>
      <c r="K181">
        <f t="shared" si="4"/>
        <v>165</v>
      </c>
      <c r="L181" s="204">
        <v>18</v>
      </c>
      <c r="M181" s="204">
        <v>27.714500000000001</v>
      </c>
      <c r="N181" s="25">
        <v>1249</v>
      </c>
      <c r="O181" s="205" t="s">
        <v>2202</v>
      </c>
      <c r="P181" t="s">
        <v>4173</v>
      </c>
      <c r="Q181" s="184">
        <v>2970</v>
      </c>
      <c r="R181" s="184">
        <v>0</v>
      </c>
      <c r="S181" s="184">
        <v>4572.8924999999999</v>
      </c>
      <c r="T181" s="184">
        <v>0</v>
      </c>
    </row>
    <row r="182" spans="1:20" x14ac:dyDescent="0.2">
      <c r="A182" t="s">
        <v>4308</v>
      </c>
      <c r="B182" s="2" t="s">
        <v>523</v>
      </c>
      <c r="C182" s="2" t="s">
        <v>56</v>
      </c>
      <c r="D182" t="s">
        <v>522</v>
      </c>
      <c r="E182" s="3"/>
      <c r="F182" s="3" t="s">
        <v>515</v>
      </c>
      <c r="G182" s="3" t="s">
        <v>516</v>
      </c>
      <c r="H182" s="3" t="s">
        <v>524</v>
      </c>
      <c r="I182">
        <v>59</v>
      </c>
      <c r="J182">
        <v>6</v>
      </c>
      <c r="K182">
        <f t="shared" si="4"/>
        <v>65</v>
      </c>
      <c r="L182" s="204">
        <v>18</v>
      </c>
      <c r="M182" s="204">
        <v>360.71449999999999</v>
      </c>
      <c r="N182" s="25">
        <v>1249</v>
      </c>
      <c r="O182" s="205" t="s">
        <v>2204</v>
      </c>
      <c r="P182" t="s">
        <v>4173</v>
      </c>
      <c r="Q182" s="184">
        <v>1062</v>
      </c>
      <c r="R182" s="184">
        <v>108</v>
      </c>
      <c r="S182" s="184">
        <v>21282.155500000001</v>
      </c>
      <c r="T182" s="184">
        <v>2164.2869999999998</v>
      </c>
    </row>
    <row r="183" spans="1:20" x14ac:dyDescent="0.2">
      <c r="A183" t="s">
        <v>4309</v>
      </c>
      <c r="B183" s="2" t="s">
        <v>577</v>
      </c>
      <c r="C183" s="2" t="s">
        <v>56</v>
      </c>
      <c r="D183" t="s">
        <v>575</v>
      </c>
      <c r="E183" s="3"/>
      <c r="F183" s="3" t="s">
        <v>515</v>
      </c>
      <c r="G183" s="3" t="s">
        <v>516</v>
      </c>
      <c r="H183" s="3" t="s">
        <v>578</v>
      </c>
      <c r="I183">
        <v>28</v>
      </c>
      <c r="J183">
        <v>2</v>
      </c>
      <c r="K183">
        <f t="shared" si="4"/>
        <v>30</v>
      </c>
      <c r="L183" s="204">
        <v>12.98</v>
      </c>
      <c r="M183" s="204">
        <v>267.84449999999998</v>
      </c>
      <c r="N183" s="25">
        <v>1249</v>
      </c>
      <c r="O183" s="205" t="s">
        <v>2203</v>
      </c>
      <c r="P183" t="s">
        <v>4177</v>
      </c>
      <c r="Q183" s="184">
        <v>363.44</v>
      </c>
      <c r="R183" s="184">
        <v>25.96</v>
      </c>
      <c r="S183" s="184">
        <v>7499.6459999999997</v>
      </c>
      <c r="T183" s="184">
        <v>535.68899999999996</v>
      </c>
    </row>
    <row r="184" spans="1:20" x14ac:dyDescent="0.2">
      <c r="A184" t="s">
        <v>4310</v>
      </c>
      <c r="B184" s="2" t="s">
        <v>573</v>
      </c>
      <c r="C184" s="2" t="s">
        <v>56</v>
      </c>
      <c r="D184" t="s">
        <v>571</v>
      </c>
      <c r="E184" s="3"/>
      <c r="F184" s="3" t="s">
        <v>515</v>
      </c>
      <c r="G184" s="3" t="s">
        <v>516</v>
      </c>
      <c r="H184" s="3" t="s">
        <v>574</v>
      </c>
      <c r="I184">
        <v>9</v>
      </c>
      <c r="J184">
        <v>1</v>
      </c>
      <c r="K184">
        <f t="shared" si="4"/>
        <v>10</v>
      </c>
      <c r="L184" s="204">
        <v>12.98</v>
      </c>
      <c r="M184" s="204">
        <v>267.84449999999998</v>
      </c>
      <c r="N184" s="25">
        <v>1249</v>
      </c>
      <c r="O184" s="205" t="s">
        <v>2203</v>
      </c>
      <c r="P184" t="s">
        <v>4177</v>
      </c>
      <c r="Q184" s="184">
        <v>116.82000000000001</v>
      </c>
      <c r="R184" s="184">
        <v>12.98</v>
      </c>
      <c r="S184" s="184">
        <v>2410.6005</v>
      </c>
      <c r="T184" s="184">
        <v>267.84449999999998</v>
      </c>
    </row>
    <row r="185" spans="1:20" x14ac:dyDescent="0.2">
      <c r="A185" t="s">
        <v>4311</v>
      </c>
      <c r="B185" s="2" t="s">
        <v>581</v>
      </c>
      <c r="C185" s="2" t="s">
        <v>56</v>
      </c>
      <c r="D185" t="s">
        <v>579</v>
      </c>
      <c r="E185" s="3"/>
      <c r="F185" s="3" t="s">
        <v>515</v>
      </c>
      <c r="G185" s="3" t="s">
        <v>516</v>
      </c>
      <c r="H185" s="3" t="s">
        <v>578</v>
      </c>
      <c r="I185">
        <v>17</v>
      </c>
      <c r="J185">
        <v>3</v>
      </c>
      <c r="K185">
        <f t="shared" si="4"/>
        <v>20</v>
      </c>
      <c r="L185" s="204">
        <v>12.98</v>
      </c>
      <c r="M185" s="204">
        <v>267.84449999999998</v>
      </c>
      <c r="N185" s="25">
        <v>1139</v>
      </c>
      <c r="O185" s="205" t="s">
        <v>2203</v>
      </c>
      <c r="P185" t="s">
        <v>4177</v>
      </c>
      <c r="Q185" s="184">
        <v>220.66</v>
      </c>
      <c r="R185" s="184">
        <v>38.94</v>
      </c>
      <c r="S185" s="184">
        <v>4553.3564999999999</v>
      </c>
      <c r="T185" s="184">
        <v>803.5335</v>
      </c>
    </row>
    <row r="186" spans="1:20" x14ac:dyDescent="0.2">
      <c r="A186" t="s">
        <v>4312</v>
      </c>
      <c r="B186" s="2" t="s">
        <v>528</v>
      </c>
      <c r="C186" s="2" t="s">
        <v>56</v>
      </c>
      <c r="D186" t="s">
        <v>527</v>
      </c>
      <c r="E186" s="3"/>
      <c r="F186" s="3" t="s">
        <v>515</v>
      </c>
      <c r="G186" s="3" t="s">
        <v>516</v>
      </c>
      <c r="H186" s="3" t="s">
        <v>529</v>
      </c>
      <c r="I186">
        <v>90</v>
      </c>
      <c r="J186">
        <v>5</v>
      </c>
      <c r="K186">
        <f t="shared" si="4"/>
        <v>95</v>
      </c>
      <c r="L186" s="204">
        <v>14</v>
      </c>
      <c r="M186" s="204">
        <v>286.71449999999999</v>
      </c>
      <c r="N186" s="25">
        <v>999</v>
      </c>
      <c r="O186" s="205" t="s">
        <v>2202</v>
      </c>
      <c r="P186" t="s">
        <v>4173</v>
      </c>
      <c r="Q186" s="184">
        <v>1260</v>
      </c>
      <c r="R186" s="184">
        <v>70</v>
      </c>
      <c r="S186" s="184">
        <v>25804.305</v>
      </c>
      <c r="T186" s="184">
        <v>1433.5725</v>
      </c>
    </row>
    <row r="187" spans="1:20" x14ac:dyDescent="0.2">
      <c r="A187" t="s">
        <v>4313</v>
      </c>
      <c r="B187" s="2" t="s">
        <v>3968</v>
      </c>
      <c r="C187" s="2" t="s">
        <v>56</v>
      </c>
      <c r="D187" t="s">
        <v>520</v>
      </c>
      <c r="E187" s="3"/>
      <c r="F187" s="3" t="s">
        <v>515</v>
      </c>
      <c r="G187" s="3" t="s">
        <v>516</v>
      </c>
      <c r="H187" s="3" t="s">
        <v>517</v>
      </c>
      <c r="I187">
        <v>137</v>
      </c>
      <c r="J187">
        <v>12</v>
      </c>
      <c r="K187">
        <f t="shared" si="4"/>
        <v>149</v>
      </c>
      <c r="L187" s="204">
        <v>14</v>
      </c>
      <c r="M187" s="204">
        <v>286.71449999999999</v>
      </c>
      <c r="N187" s="25">
        <v>1249</v>
      </c>
      <c r="O187" s="205" t="s">
        <v>2202</v>
      </c>
      <c r="P187" t="s">
        <v>4173</v>
      </c>
      <c r="Q187" s="184">
        <v>1918</v>
      </c>
      <c r="R187" s="184">
        <v>168</v>
      </c>
      <c r="S187" s="184">
        <v>39279.886500000001</v>
      </c>
      <c r="T187" s="184">
        <v>3440.5739999999996</v>
      </c>
    </row>
    <row r="188" spans="1:20" x14ac:dyDescent="0.2">
      <c r="A188" t="s">
        <v>4314</v>
      </c>
      <c r="B188" s="2" t="s">
        <v>3985</v>
      </c>
      <c r="C188" s="2" t="s">
        <v>20</v>
      </c>
      <c r="D188" t="s">
        <v>3984</v>
      </c>
      <c r="E188" s="3"/>
      <c r="F188" s="3" t="s">
        <v>4150</v>
      </c>
      <c r="G188" s="3" t="s">
        <v>26</v>
      </c>
      <c r="H188" s="3" t="s">
        <v>3978</v>
      </c>
      <c r="I188">
        <v>3966</v>
      </c>
      <c r="J188">
        <v>31</v>
      </c>
      <c r="K188">
        <f t="shared" si="4"/>
        <v>3997</v>
      </c>
      <c r="L188" s="204">
        <v>2.35</v>
      </c>
      <c r="M188" s="204">
        <v>71.18950000000001</v>
      </c>
      <c r="N188" s="25">
        <v>599</v>
      </c>
      <c r="O188" s="205" t="s">
        <v>2203</v>
      </c>
      <c r="P188" t="s">
        <v>4177</v>
      </c>
      <c r="Q188" s="184">
        <v>9320.1</v>
      </c>
      <c r="R188" s="184">
        <v>72.850000000000009</v>
      </c>
      <c r="S188" s="184">
        <v>282337.55700000003</v>
      </c>
      <c r="T188" s="184">
        <v>2206.8745000000004</v>
      </c>
    </row>
    <row r="189" spans="1:20" x14ac:dyDescent="0.2">
      <c r="A189" t="s">
        <v>4315</v>
      </c>
      <c r="B189" s="2" t="s">
        <v>4143</v>
      </c>
      <c r="C189" s="2" t="s">
        <v>20</v>
      </c>
      <c r="D189" t="s">
        <v>4142</v>
      </c>
      <c r="E189" s="3"/>
      <c r="F189" s="3" t="s">
        <v>4150</v>
      </c>
      <c r="G189" s="3" t="s">
        <v>26</v>
      </c>
      <c r="H189" s="3" t="s">
        <v>3979</v>
      </c>
      <c r="I189">
        <v>2477</v>
      </c>
      <c r="J189">
        <v>0</v>
      </c>
      <c r="K189">
        <f t="shared" si="4"/>
        <v>2477</v>
      </c>
      <c r="L189" s="204">
        <v>4.26</v>
      </c>
      <c r="M189" s="204">
        <v>89.895800000000008</v>
      </c>
      <c r="N189" s="25">
        <v>599</v>
      </c>
      <c r="O189" s="205" t="s">
        <v>2203</v>
      </c>
      <c r="P189" t="s">
        <v>4177</v>
      </c>
      <c r="Q189" s="184">
        <v>10552.019999999999</v>
      </c>
      <c r="R189" s="184">
        <v>0</v>
      </c>
      <c r="S189" s="184">
        <v>222671.89660000001</v>
      </c>
      <c r="T189" s="184">
        <v>0</v>
      </c>
    </row>
    <row r="190" spans="1:20" x14ac:dyDescent="0.2">
      <c r="A190" t="s">
        <v>4316</v>
      </c>
      <c r="B190" s="2" t="s">
        <v>4135</v>
      </c>
      <c r="C190" s="2" t="s">
        <v>1807</v>
      </c>
      <c r="D190">
        <v>445276</v>
      </c>
      <c r="E190" s="3"/>
      <c r="F190" s="3" t="s">
        <v>4150</v>
      </c>
      <c r="G190" s="3" t="s">
        <v>26</v>
      </c>
      <c r="H190" s="3" t="s">
        <v>3978</v>
      </c>
      <c r="I190">
        <v>809</v>
      </c>
      <c r="J190">
        <v>20</v>
      </c>
      <c r="K190">
        <f t="shared" si="4"/>
        <v>829</v>
      </c>
      <c r="L190" s="204">
        <v>1.93</v>
      </c>
      <c r="M190" s="204">
        <v>63.419499999999999</v>
      </c>
      <c r="N190" s="25">
        <v>329</v>
      </c>
      <c r="O190" s="205" t="s">
        <v>2203</v>
      </c>
      <c r="P190" t="s">
        <v>4177</v>
      </c>
      <c r="Q190" s="184">
        <v>1561.37</v>
      </c>
      <c r="R190" s="184">
        <v>38.6</v>
      </c>
      <c r="S190" s="184">
        <v>51306.375500000002</v>
      </c>
      <c r="T190" s="184">
        <v>1268.3899999999999</v>
      </c>
    </row>
    <row r="191" spans="1:20" x14ac:dyDescent="0.2">
      <c r="A191" t="s">
        <v>371</v>
      </c>
      <c r="B191" s="2" t="s">
        <v>372</v>
      </c>
      <c r="C191" s="2" t="s">
        <v>104</v>
      </c>
      <c r="D191" t="s">
        <v>371</v>
      </c>
      <c r="E191" s="3"/>
      <c r="F191" s="3" t="s">
        <v>60</v>
      </c>
      <c r="G191" s="3" t="s">
        <v>61</v>
      </c>
      <c r="H191" s="3" t="s">
        <v>74</v>
      </c>
      <c r="I191">
        <v>372</v>
      </c>
      <c r="J191">
        <v>0</v>
      </c>
      <c r="K191">
        <f t="shared" si="4"/>
        <v>372</v>
      </c>
      <c r="L191" s="204">
        <v>16</v>
      </c>
      <c r="M191" s="204">
        <v>306</v>
      </c>
      <c r="N191" s="25">
        <v>1099</v>
      </c>
      <c r="O191" s="205" t="s">
        <v>2202</v>
      </c>
      <c r="P191" t="s">
        <v>4173</v>
      </c>
      <c r="Q191" s="184">
        <v>5952</v>
      </c>
      <c r="R191" s="184">
        <v>0</v>
      </c>
      <c r="S191" s="184">
        <v>113832</v>
      </c>
      <c r="T191" s="184">
        <v>0</v>
      </c>
    </row>
    <row r="192" spans="1:20" x14ac:dyDescent="0.2">
      <c r="A192" t="s">
        <v>373</v>
      </c>
      <c r="B192" s="2" t="s">
        <v>374</v>
      </c>
      <c r="C192" s="2" t="s">
        <v>104</v>
      </c>
      <c r="D192" t="s">
        <v>373</v>
      </c>
      <c r="E192" s="3"/>
      <c r="F192" s="3" t="s">
        <v>60</v>
      </c>
      <c r="G192" s="3" t="s">
        <v>61</v>
      </c>
      <c r="H192" s="3" t="s">
        <v>74</v>
      </c>
      <c r="I192">
        <v>385</v>
      </c>
      <c r="J192">
        <v>0</v>
      </c>
      <c r="K192">
        <f t="shared" si="4"/>
        <v>385</v>
      </c>
      <c r="L192" s="204">
        <v>16</v>
      </c>
      <c r="M192" s="204">
        <v>306</v>
      </c>
      <c r="N192" s="25">
        <v>1099</v>
      </c>
      <c r="O192" s="205" t="s">
        <v>2202</v>
      </c>
      <c r="P192" t="s">
        <v>4173</v>
      </c>
      <c r="Q192" s="184">
        <v>6160</v>
      </c>
      <c r="R192" s="184">
        <v>0</v>
      </c>
      <c r="S192" s="184">
        <v>117810</v>
      </c>
      <c r="T192" s="184">
        <v>0</v>
      </c>
    </row>
    <row r="193" spans="1:20" x14ac:dyDescent="0.2">
      <c r="A193" t="s">
        <v>366</v>
      </c>
      <c r="B193" s="2" t="s">
        <v>367</v>
      </c>
      <c r="C193" s="2" t="s">
        <v>104</v>
      </c>
      <c r="D193" t="s">
        <v>366</v>
      </c>
      <c r="E193" s="3"/>
      <c r="F193" s="3" t="s">
        <v>60</v>
      </c>
      <c r="G193" s="3" t="s">
        <v>61</v>
      </c>
      <c r="H193" s="3" t="s">
        <v>62</v>
      </c>
      <c r="I193">
        <v>523</v>
      </c>
      <c r="J193">
        <v>1</v>
      </c>
      <c r="K193">
        <f t="shared" si="4"/>
        <v>524</v>
      </c>
      <c r="L193" s="204">
        <v>15.5</v>
      </c>
      <c r="M193" s="204">
        <v>296.75</v>
      </c>
      <c r="N193" s="25">
        <v>1099</v>
      </c>
      <c r="O193" s="205" t="s">
        <v>2202</v>
      </c>
      <c r="P193" t="s">
        <v>4173</v>
      </c>
      <c r="Q193" s="184">
        <v>8106.5</v>
      </c>
      <c r="R193" s="184">
        <v>15.5</v>
      </c>
      <c r="S193" s="184">
        <v>155200.25</v>
      </c>
      <c r="T193" s="184">
        <v>296.75</v>
      </c>
    </row>
    <row r="194" spans="1:20" x14ac:dyDescent="0.2">
      <c r="A194" t="s">
        <v>369</v>
      </c>
      <c r="B194" s="2" t="s">
        <v>370</v>
      </c>
      <c r="C194" s="2" t="s">
        <v>104</v>
      </c>
      <c r="D194" t="s">
        <v>369</v>
      </c>
      <c r="E194" s="3"/>
      <c r="F194" s="3" t="s">
        <v>60</v>
      </c>
      <c r="G194" s="3" t="s">
        <v>61</v>
      </c>
      <c r="H194" s="3" t="s">
        <v>62</v>
      </c>
      <c r="I194">
        <v>551</v>
      </c>
      <c r="J194">
        <v>0</v>
      </c>
      <c r="K194">
        <f t="shared" si="4"/>
        <v>551</v>
      </c>
      <c r="L194" s="204">
        <v>15.5</v>
      </c>
      <c r="M194" s="204">
        <v>296.75</v>
      </c>
      <c r="N194" s="25">
        <v>1099</v>
      </c>
      <c r="O194" s="205" t="s">
        <v>2202</v>
      </c>
      <c r="P194" t="s">
        <v>4173</v>
      </c>
      <c r="Q194" s="184">
        <v>8540.5</v>
      </c>
      <c r="R194" s="184">
        <v>0</v>
      </c>
      <c r="S194" s="184">
        <v>163509.25</v>
      </c>
      <c r="T194" s="184">
        <v>0</v>
      </c>
    </row>
    <row r="195" spans="1:20" x14ac:dyDescent="0.2">
      <c r="A195" t="s">
        <v>313</v>
      </c>
      <c r="B195" s="2" t="s">
        <v>1946</v>
      </c>
      <c r="C195" s="2" t="s">
        <v>56</v>
      </c>
      <c r="D195" t="s">
        <v>313</v>
      </c>
      <c r="E195" s="3"/>
      <c r="F195" s="3" t="s">
        <v>60</v>
      </c>
      <c r="G195" s="3" t="s">
        <v>61</v>
      </c>
      <c r="H195" s="3" t="s">
        <v>311</v>
      </c>
      <c r="I195">
        <v>70</v>
      </c>
      <c r="J195">
        <v>92</v>
      </c>
      <c r="K195">
        <f t="shared" si="4"/>
        <v>162</v>
      </c>
      <c r="L195" s="204">
        <v>13</v>
      </c>
      <c r="M195" s="204">
        <v>268.21449999999999</v>
      </c>
      <c r="N195" s="25">
        <v>999</v>
      </c>
      <c r="O195" s="205" t="s">
        <v>2203</v>
      </c>
      <c r="P195" t="s">
        <v>4177</v>
      </c>
      <c r="Q195" s="184">
        <v>910</v>
      </c>
      <c r="R195" s="184">
        <v>1196</v>
      </c>
      <c r="S195" s="184">
        <v>18775.014999999999</v>
      </c>
      <c r="T195" s="184">
        <v>24675.734</v>
      </c>
    </row>
    <row r="196" spans="1:20" x14ac:dyDescent="0.2">
      <c r="A196" t="s">
        <v>4317</v>
      </c>
      <c r="B196" s="2" t="s">
        <v>4386</v>
      </c>
      <c r="C196" s="2" t="s">
        <v>56</v>
      </c>
      <c r="D196" t="s">
        <v>4317</v>
      </c>
      <c r="E196" s="3"/>
      <c r="F196" s="3" t="s">
        <v>24</v>
      </c>
      <c r="G196" s="3" t="s">
        <v>61</v>
      </c>
      <c r="H196" s="3" t="s">
        <v>311</v>
      </c>
      <c r="I196">
        <v>811</v>
      </c>
      <c r="J196">
        <v>5</v>
      </c>
      <c r="K196">
        <f t="shared" si="4"/>
        <v>816</v>
      </c>
      <c r="L196" s="204">
        <v>13</v>
      </c>
      <c r="M196" s="204">
        <v>268.21449999999999</v>
      </c>
      <c r="N196" s="25">
        <v>999</v>
      </c>
      <c r="O196" s="205" t="s">
        <v>2203</v>
      </c>
      <c r="P196" t="s">
        <v>4177</v>
      </c>
      <c r="Q196" s="184">
        <v>10543</v>
      </c>
      <c r="R196" s="184">
        <v>65</v>
      </c>
      <c r="S196" s="184">
        <v>217521.9595</v>
      </c>
      <c r="T196" s="184">
        <v>1341.0725</v>
      </c>
    </row>
    <row r="197" spans="1:20" x14ac:dyDescent="0.2">
      <c r="A197" t="s">
        <v>87</v>
      </c>
      <c r="B197" s="2" t="s">
        <v>89</v>
      </c>
      <c r="C197" s="2" t="s">
        <v>56</v>
      </c>
      <c r="D197" t="s">
        <v>87</v>
      </c>
      <c r="E197" s="3"/>
      <c r="F197" s="3" t="s">
        <v>60</v>
      </c>
      <c r="G197" s="3" t="s">
        <v>61</v>
      </c>
      <c r="H197" s="3" t="s">
        <v>62</v>
      </c>
      <c r="I197">
        <v>78</v>
      </c>
      <c r="J197">
        <v>5</v>
      </c>
      <c r="K197">
        <f t="shared" si="4"/>
        <v>83</v>
      </c>
      <c r="L197" s="204">
        <v>13</v>
      </c>
      <c r="M197" s="204">
        <v>268.21449999999999</v>
      </c>
      <c r="N197" s="25">
        <v>999</v>
      </c>
      <c r="O197" s="205" t="s">
        <v>2202</v>
      </c>
      <c r="P197" t="s">
        <v>4173</v>
      </c>
      <c r="Q197" s="184">
        <v>1014</v>
      </c>
      <c r="R197" s="184">
        <v>65</v>
      </c>
      <c r="S197" s="184">
        <v>20920.731</v>
      </c>
      <c r="T197" s="184">
        <v>1341.0725</v>
      </c>
    </row>
    <row r="198" spans="1:20" x14ac:dyDescent="0.2">
      <c r="A198" t="s">
        <v>58</v>
      </c>
      <c r="B198" s="2" t="s">
        <v>59</v>
      </c>
      <c r="C198" s="2" t="s">
        <v>56</v>
      </c>
      <c r="D198" t="s">
        <v>58</v>
      </c>
      <c r="E198" s="3"/>
      <c r="F198" s="3" t="s">
        <v>60</v>
      </c>
      <c r="G198" s="3" t="s">
        <v>61</v>
      </c>
      <c r="H198" s="3" t="s">
        <v>62</v>
      </c>
      <c r="I198">
        <v>51</v>
      </c>
      <c r="J198">
        <v>4</v>
      </c>
      <c r="K198">
        <f t="shared" si="4"/>
        <v>55</v>
      </c>
      <c r="L198" s="204">
        <v>13</v>
      </c>
      <c r="M198" s="204">
        <v>268.21449999999999</v>
      </c>
      <c r="N198" s="25">
        <v>999</v>
      </c>
      <c r="O198" s="205" t="s">
        <v>2202</v>
      </c>
      <c r="P198" t="s">
        <v>4173</v>
      </c>
      <c r="Q198" s="184">
        <v>663</v>
      </c>
      <c r="R198" s="184">
        <v>52</v>
      </c>
      <c r="S198" s="184">
        <v>13678.939499999999</v>
      </c>
      <c r="T198" s="184">
        <v>1072.8579999999999</v>
      </c>
    </row>
    <row r="199" spans="1:20" x14ac:dyDescent="0.2">
      <c r="A199" t="s">
        <v>95</v>
      </c>
      <c r="B199" s="2" t="s">
        <v>97</v>
      </c>
      <c r="C199" s="2" t="s">
        <v>56</v>
      </c>
      <c r="D199" t="s">
        <v>95</v>
      </c>
      <c r="E199" s="3"/>
      <c r="F199" s="3" t="s">
        <v>60</v>
      </c>
      <c r="G199" s="3" t="s">
        <v>61</v>
      </c>
      <c r="H199" s="3" t="s">
        <v>74</v>
      </c>
      <c r="I199">
        <v>0</v>
      </c>
      <c r="J199">
        <v>3</v>
      </c>
      <c r="K199">
        <f t="shared" si="4"/>
        <v>3</v>
      </c>
      <c r="L199" s="204">
        <v>13</v>
      </c>
      <c r="M199" s="204">
        <v>268.21449999999999</v>
      </c>
      <c r="N199" s="25">
        <v>999</v>
      </c>
      <c r="O199" s="205" t="s">
        <v>2202</v>
      </c>
      <c r="P199" t="s">
        <v>4173</v>
      </c>
      <c r="Q199" s="184">
        <v>0</v>
      </c>
      <c r="R199" s="184">
        <v>39</v>
      </c>
      <c r="S199" s="184">
        <v>0</v>
      </c>
      <c r="T199" s="184">
        <v>804.6434999999999</v>
      </c>
    </row>
    <row r="200" spans="1:20" x14ac:dyDescent="0.2">
      <c r="A200" t="s">
        <v>383</v>
      </c>
      <c r="B200" s="2" t="s">
        <v>384</v>
      </c>
      <c r="C200" s="2" t="s">
        <v>56</v>
      </c>
      <c r="D200" t="s">
        <v>383</v>
      </c>
      <c r="E200" s="3"/>
      <c r="F200" s="3" t="s">
        <v>60</v>
      </c>
      <c r="G200" s="3" t="s">
        <v>61</v>
      </c>
      <c r="H200" s="3" t="s">
        <v>74</v>
      </c>
      <c r="I200">
        <v>0</v>
      </c>
      <c r="J200">
        <v>27</v>
      </c>
      <c r="K200">
        <f t="shared" si="4"/>
        <v>27</v>
      </c>
      <c r="L200" s="204">
        <v>13</v>
      </c>
      <c r="M200" s="204">
        <v>268.21449999999999</v>
      </c>
      <c r="N200" s="25">
        <v>999</v>
      </c>
      <c r="O200" s="205" t="s">
        <v>2202</v>
      </c>
      <c r="P200" t="s">
        <v>4173</v>
      </c>
      <c r="Q200" s="184">
        <v>0</v>
      </c>
      <c r="R200" s="184">
        <v>351</v>
      </c>
      <c r="S200" s="184">
        <v>0</v>
      </c>
      <c r="T200" s="184">
        <v>7241.7914999999994</v>
      </c>
    </row>
    <row r="201" spans="1:20" x14ac:dyDescent="0.2">
      <c r="A201" t="s">
        <v>601</v>
      </c>
      <c r="B201" s="2" t="s">
        <v>602</v>
      </c>
      <c r="C201" s="2" t="s">
        <v>56</v>
      </c>
      <c r="D201" t="s">
        <v>601</v>
      </c>
      <c r="E201" s="3"/>
      <c r="F201" s="3" t="s">
        <v>60</v>
      </c>
      <c r="G201" s="3" t="s">
        <v>61</v>
      </c>
      <c r="H201" s="3" t="s">
        <v>61</v>
      </c>
      <c r="I201">
        <v>184</v>
      </c>
      <c r="J201">
        <v>0</v>
      </c>
      <c r="K201">
        <f t="shared" si="4"/>
        <v>184</v>
      </c>
      <c r="L201" s="204">
        <v>13</v>
      </c>
      <c r="M201" s="204">
        <v>268.21449999999999</v>
      </c>
      <c r="N201" s="25">
        <v>999</v>
      </c>
      <c r="O201" s="205" t="s">
        <v>2203</v>
      </c>
      <c r="P201" t="s">
        <v>4177</v>
      </c>
      <c r="Q201" s="184">
        <v>2392</v>
      </c>
      <c r="R201" s="184">
        <v>0</v>
      </c>
      <c r="S201" s="184">
        <v>49351.468000000001</v>
      </c>
      <c r="T201" s="184">
        <v>0</v>
      </c>
    </row>
    <row r="202" spans="1:20" x14ac:dyDescent="0.2">
      <c r="A202" t="s">
        <v>296</v>
      </c>
      <c r="B202" s="2" t="s">
        <v>298</v>
      </c>
      <c r="C202" s="2" t="s">
        <v>56</v>
      </c>
      <c r="D202" t="s">
        <v>296</v>
      </c>
      <c r="E202" s="3"/>
      <c r="F202" s="3" t="s">
        <v>60</v>
      </c>
      <c r="G202" s="3" t="s">
        <v>61</v>
      </c>
      <c r="H202" s="3" t="s">
        <v>61</v>
      </c>
      <c r="I202">
        <v>253</v>
      </c>
      <c r="J202">
        <v>2</v>
      </c>
      <c r="K202">
        <f t="shared" si="4"/>
        <v>255</v>
      </c>
      <c r="L202" s="204">
        <v>13</v>
      </c>
      <c r="M202" s="204">
        <v>268.21449999999999</v>
      </c>
      <c r="N202" s="25">
        <v>999</v>
      </c>
      <c r="O202" s="205" t="s">
        <v>2203</v>
      </c>
      <c r="P202" t="s">
        <v>4177</v>
      </c>
      <c r="Q202" s="184">
        <v>3289</v>
      </c>
      <c r="R202" s="184">
        <v>26</v>
      </c>
      <c r="S202" s="184">
        <v>67858.268499999991</v>
      </c>
      <c r="T202" s="184">
        <v>536.42899999999997</v>
      </c>
    </row>
    <row r="203" spans="1:20" x14ac:dyDescent="0.2">
      <c r="A203" t="s">
        <v>308</v>
      </c>
      <c r="B203" s="2" t="s">
        <v>4387</v>
      </c>
      <c r="C203" s="2" t="s">
        <v>56</v>
      </c>
      <c r="D203" t="s">
        <v>308</v>
      </c>
      <c r="E203" s="3"/>
      <c r="F203" s="3" t="s">
        <v>60</v>
      </c>
      <c r="G203" s="3" t="s">
        <v>61</v>
      </c>
      <c r="H203" s="3" t="s">
        <v>311</v>
      </c>
      <c r="I203">
        <v>103</v>
      </c>
      <c r="J203">
        <v>0</v>
      </c>
      <c r="K203">
        <f t="shared" si="4"/>
        <v>103</v>
      </c>
      <c r="L203" s="204">
        <v>13</v>
      </c>
      <c r="M203" s="204">
        <v>268.21449999999999</v>
      </c>
      <c r="N203" s="25">
        <v>999</v>
      </c>
      <c r="O203" s="205" t="s">
        <v>2203</v>
      </c>
      <c r="P203" t="s">
        <v>4177</v>
      </c>
      <c r="Q203" s="184">
        <v>1339</v>
      </c>
      <c r="R203" s="184">
        <v>0</v>
      </c>
      <c r="S203" s="184">
        <v>27626.093499999999</v>
      </c>
      <c r="T203" s="184">
        <v>0</v>
      </c>
    </row>
    <row r="204" spans="1:20" x14ac:dyDescent="0.2">
      <c r="A204" t="s">
        <v>317</v>
      </c>
      <c r="B204" s="2" t="s">
        <v>319</v>
      </c>
      <c r="C204" s="2" t="s">
        <v>56</v>
      </c>
      <c r="D204" t="s">
        <v>317</v>
      </c>
      <c r="E204" s="3"/>
      <c r="F204" s="3" t="s">
        <v>60</v>
      </c>
      <c r="G204" s="3" t="s">
        <v>61</v>
      </c>
      <c r="H204" s="3" t="s">
        <v>311</v>
      </c>
      <c r="I204">
        <v>0</v>
      </c>
      <c r="J204">
        <v>70</v>
      </c>
      <c r="K204">
        <f t="shared" si="4"/>
        <v>70</v>
      </c>
      <c r="L204" s="204">
        <v>13</v>
      </c>
      <c r="M204" s="204">
        <v>268.21449999999999</v>
      </c>
      <c r="N204" s="25">
        <v>999</v>
      </c>
      <c r="O204" s="205" t="s">
        <v>2204</v>
      </c>
      <c r="P204" t="s">
        <v>4177</v>
      </c>
      <c r="Q204" s="184">
        <v>0</v>
      </c>
      <c r="R204" s="184">
        <v>910</v>
      </c>
      <c r="S204" s="184">
        <v>0</v>
      </c>
      <c r="T204" s="184">
        <v>18775.014999999999</v>
      </c>
    </row>
    <row r="205" spans="1:20" x14ac:dyDescent="0.2">
      <c r="A205" t="s">
        <v>375</v>
      </c>
      <c r="B205" s="2" t="s">
        <v>3970</v>
      </c>
      <c r="C205" s="2" t="s">
        <v>56</v>
      </c>
      <c r="D205" t="s">
        <v>375</v>
      </c>
      <c r="E205" s="3"/>
      <c r="F205" s="3" t="s">
        <v>60</v>
      </c>
      <c r="G205" s="3" t="s">
        <v>61</v>
      </c>
      <c r="H205" s="3" t="s">
        <v>62</v>
      </c>
      <c r="I205">
        <v>111</v>
      </c>
      <c r="J205">
        <v>6</v>
      </c>
      <c r="K205">
        <f t="shared" si="4"/>
        <v>117</v>
      </c>
      <c r="L205" s="204">
        <v>13</v>
      </c>
      <c r="M205" s="204">
        <v>268.21449999999999</v>
      </c>
      <c r="N205" s="25">
        <v>999</v>
      </c>
      <c r="O205" s="205" t="s">
        <v>2202</v>
      </c>
      <c r="P205" t="s">
        <v>4173</v>
      </c>
      <c r="Q205" s="184">
        <v>1443</v>
      </c>
      <c r="R205" s="184">
        <v>78</v>
      </c>
      <c r="S205" s="184">
        <v>29771.809499999999</v>
      </c>
      <c r="T205" s="184">
        <v>1609.2869999999998</v>
      </c>
    </row>
    <row r="206" spans="1:20" x14ac:dyDescent="0.2">
      <c r="A206" t="s">
        <v>91</v>
      </c>
      <c r="B206" s="2" t="s">
        <v>93</v>
      </c>
      <c r="C206" s="2" t="s">
        <v>56</v>
      </c>
      <c r="D206" t="s">
        <v>91</v>
      </c>
      <c r="E206" s="3"/>
      <c r="F206" s="3" t="s">
        <v>60</v>
      </c>
      <c r="G206" s="3" t="s">
        <v>61</v>
      </c>
      <c r="H206" s="3" t="s">
        <v>62</v>
      </c>
      <c r="I206">
        <v>166</v>
      </c>
      <c r="J206">
        <v>0</v>
      </c>
      <c r="K206">
        <f t="shared" si="4"/>
        <v>166</v>
      </c>
      <c r="L206" s="204">
        <v>13</v>
      </c>
      <c r="M206" s="204">
        <v>268.21449999999999</v>
      </c>
      <c r="N206" s="25">
        <v>999</v>
      </c>
      <c r="O206" s="205" t="s">
        <v>2202</v>
      </c>
      <c r="P206" t="s">
        <v>4173</v>
      </c>
      <c r="Q206" s="184">
        <v>2158</v>
      </c>
      <c r="R206" s="184">
        <v>0</v>
      </c>
      <c r="S206" s="184">
        <v>44523.606999999996</v>
      </c>
      <c r="T206" s="184">
        <v>0</v>
      </c>
    </row>
    <row r="207" spans="1:20" x14ac:dyDescent="0.2">
      <c r="A207" t="s">
        <v>599</v>
      </c>
      <c r="B207" s="2" t="s">
        <v>600</v>
      </c>
      <c r="C207" s="2" t="s">
        <v>56</v>
      </c>
      <c r="D207" t="s">
        <v>599</v>
      </c>
      <c r="E207" s="3"/>
      <c r="F207" s="3" t="s">
        <v>60</v>
      </c>
      <c r="G207" s="3" t="s">
        <v>61</v>
      </c>
      <c r="H207" s="3" t="s">
        <v>61</v>
      </c>
      <c r="I207">
        <v>263</v>
      </c>
      <c r="J207">
        <v>1</v>
      </c>
      <c r="K207">
        <f t="shared" si="4"/>
        <v>264</v>
      </c>
      <c r="L207" s="204">
        <v>7</v>
      </c>
      <c r="M207" s="204">
        <v>194.21449999999999</v>
      </c>
      <c r="N207" s="25">
        <v>799</v>
      </c>
      <c r="O207" s="205" t="s">
        <v>2203</v>
      </c>
      <c r="P207" t="s">
        <v>4177</v>
      </c>
      <c r="Q207" s="184">
        <v>1841</v>
      </c>
      <c r="R207" s="184">
        <v>7</v>
      </c>
      <c r="S207" s="184">
        <v>51078.413499999995</v>
      </c>
      <c r="T207" s="184">
        <v>194.21449999999999</v>
      </c>
    </row>
    <row r="208" spans="1:20" x14ac:dyDescent="0.2">
      <c r="A208" t="s">
        <v>953</v>
      </c>
      <c r="B208" s="2" t="s">
        <v>4388</v>
      </c>
      <c r="C208" s="2" t="s">
        <v>56</v>
      </c>
      <c r="D208" t="s">
        <v>953</v>
      </c>
      <c r="E208" s="3"/>
      <c r="F208" s="3" t="s">
        <v>60</v>
      </c>
      <c r="G208" s="3" t="s">
        <v>61</v>
      </c>
      <c r="H208" s="3" t="s">
        <v>955</v>
      </c>
      <c r="I208">
        <v>6</v>
      </c>
      <c r="J208">
        <v>0</v>
      </c>
      <c r="K208">
        <f t="shared" si="4"/>
        <v>6</v>
      </c>
      <c r="L208" s="204">
        <v>9</v>
      </c>
      <c r="M208" s="204">
        <v>194.21449999999999</v>
      </c>
      <c r="N208" s="25">
        <v>799</v>
      </c>
      <c r="O208" s="205" t="s">
        <v>2203</v>
      </c>
      <c r="P208" t="s">
        <v>4177</v>
      </c>
      <c r="Q208" s="184">
        <v>54</v>
      </c>
      <c r="R208" s="184">
        <v>0</v>
      </c>
      <c r="S208" s="184">
        <v>1165.2869999999998</v>
      </c>
      <c r="T208" s="184">
        <v>0</v>
      </c>
    </row>
    <row r="209" spans="1:20" x14ac:dyDescent="0.2">
      <c r="A209" t="s">
        <v>603</v>
      </c>
      <c r="B209" s="2" t="s">
        <v>604</v>
      </c>
      <c r="C209" s="2" t="s">
        <v>56</v>
      </c>
      <c r="D209" t="s">
        <v>603</v>
      </c>
      <c r="E209" s="3"/>
      <c r="F209" s="3" t="s">
        <v>60</v>
      </c>
      <c r="G209" s="3" t="s">
        <v>61</v>
      </c>
      <c r="H209" s="3" t="s">
        <v>61</v>
      </c>
      <c r="I209">
        <v>300</v>
      </c>
      <c r="J209">
        <v>0</v>
      </c>
      <c r="K209">
        <f t="shared" si="4"/>
        <v>300</v>
      </c>
      <c r="L209" s="204">
        <v>13</v>
      </c>
      <c r="M209" s="204">
        <v>268.21449999999999</v>
      </c>
      <c r="N209" s="25">
        <v>999</v>
      </c>
      <c r="O209" s="205" t="s">
        <v>2203</v>
      </c>
      <c r="P209" t="s">
        <v>4177</v>
      </c>
      <c r="Q209" s="184">
        <v>3900</v>
      </c>
      <c r="R209" s="184">
        <v>0</v>
      </c>
      <c r="S209" s="184">
        <v>80464.349999999991</v>
      </c>
      <c r="T209" s="184">
        <v>0</v>
      </c>
    </row>
    <row r="210" spans="1:20" x14ac:dyDescent="0.2">
      <c r="A210" t="s">
        <v>377</v>
      </c>
      <c r="B210" s="2" t="s">
        <v>3971</v>
      </c>
      <c r="C210" s="2" t="s">
        <v>56</v>
      </c>
      <c r="D210" t="s">
        <v>377</v>
      </c>
      <c r="E210" s="3"/>
      <c r="F210" s="3" t="s">
        <v>60</v>
      </c>
      <c r="G210" s="3" t="s">
        <v>61</v>
      </c>
      <c r="H210" s="3" t="s">
        <v>62</v>
      </c>
      <c r="I210">
        <v>34</v>
      </c>
      <c r="J210">
        <v>0</v>
      </c>
      <c r="K210">
        <f t="shared" si="4"/>
        <v>34</v>
      </c>
      <c r="L210" s="204">
        <v>13</v>
      </c>
      <c r="M210" s="204">
        <v>268.21449999999999</v>
      </c>
      <c r="N210" s="25">
        <v>999</v>
      </c>
      <c r="O210" s="205" t="s">
        <v>2203</v>
      </c>
      <c r="P210" t="s">
        <v>4177</v>
      </c>
      <c r="Q210" s="184">
        <v>442</v>
      </c>
      <c r="R210" s="184">
        <v>0</v>
      </c>
      <c r="S210" s="184">
        <v>9119.2929999999997</v>
      </c>
      <c r="T210" s="184">
        <v>0</v>
      </c>
    </row>
    <row r="211" spans="1:20" x14ac:dyDescent="0.2">
      <c r="A211" t="s">
        <v>381</v>
      </c>
      <c r="B211" s="2" t="s">
        <v>382</v>
      </c>
      <c r="C211" s="2" t="s">
        <v>56</v>
      </c>
      <c r="D211" t="s">
        <v>381</v>
      </c>
      <c r="E211" s="3"/>
      <c r="F211" s="3" t="s">
        <v>60</v>
      </c>
      <c r="G211" s="3" t="s">
        <v>61</v>
      </c>
      <c r="H211" s="3" t="s">
        <v>74</v>
      </c>
      <c r="I211">
        <v>0</v>
      </c>
      <c r="J211">
        <v>3</v>
      </c>
      <c r="K211">
        <f t="shared" si="4"/>
        <v>3</v>
      </c>
      <c r="L211" s="204">
        <v>13</v>
      </c>
      <c r="M211" s="204">
        <v>268.21449999999999</v>
      </c>
      <c r="N211" s="25">
        <v>999</v>
      </c>
      <c r="O211" s="205" t="s">
        <v>2203</v>
      </c>
      <c r="P211" t="s">
        <v>4178</v>
      </c>
      <c r="Q211" s="184">
        <v>0</v>
      </c>
      <c r="R211" s="184">
        <v>39</v>
      </c>
      <c r="S211" s="184">
        <v>0</v>
      </c>
      <c r="T211" s="184">
        <v>804.6434999999999</v>
      </c>
    </row>
    <row r="212" spans="1:20" x14ac:dyDescent="0.2">
      <c r="A212" t="s">
        <v>612</v>
      </c>
      <c r="B212" s="2" t="s">
        <v>613</v>
      </c>
      <c r="C212" s="2" t="s">
        <v>335</v>
      </c>
      <c r="D212" t="s">
        <v>612</v>
      </c>
      <c r="E212" s="3"/>
      <c r="F212" s="3" t="s">
        <v>60</v>
      </c>
      <c r="G212" s="3" t="s">
        <v>61</v>
      </c>
      <c r="H212" s="3" t="s">
        <v>61</v>
      </c>
      <c r="I212">
        <v>190</v>
      </c>
      <c r="J212">
        <v>2</v>
      </c>
      <c r="K212">
        <f t="shared" si="4"/>
        <v>192</v>
      </c>
      <c r="L212" s="204">
        <v>13</v>
      </c>
      <c r="M212" s="204">
        <v>268.21449999999999</v>
      </c>
      <c r="N212" s="25">
        <v>999</v>
      </c>
      <c r="O212" s="205" t="s">
        <v>2203</v>
      </c>
      <c r="P212" t="s">
        <v>4177</v>
      </c>
      <c r="Q212" s="184">
        <v>2470</v>
      </c>
      <c r="R212" s="184">
        <v>26</v>
      </c>
      <c r="S212" s="184">
        <v>50960.754999999997</v>
      </c>
      <c r="T212" s="184">
        <v>536.42899999999997</v>
      </c>
    </row>
    <row r="213" spans="1:20" x14ac:dyDescent="0.2">
      <c r="A213" t="s">
        <v>1119</v>
      </c>
      <c r="B213" s="2" t="s">
        <v>4389</v>
      </c>
      <c r="C213" s="2" t="s">
        <v>335</v>
      </c>
      <c r="D213" t="s">
        <v>1119</v>
      </c>
      <c r="E213" s="3"/>
      <c r="F213" s="3" t="s">
        <v>60</v>
      </c>
      <c r="G213" s="3" t="s">
        <v>61</v>
      </c>
      <c r="H213" s="3" t="s">
        <v>311</v>
      </c>
      <c r="I213">
        <v>37</v>
      </c>
      <c r="J213">
        <v>1</v>
      </c>
      <c r="K213">
        <f t="shared" si="4"/>
        <v>38</v>
      </c>
      <c r="L213" s="204">
        <v>13</v>
      </c>
      <c r="M213" s="204">
        <v>268.21449999999999</v>
      </c>
      <c r="N213" s="25">
        <v>999</v>
      </c>
      <c r="O213" s="205" t="s">
        <v>2203</v>
      </c>
      <c r="P213" t="s">
        <v>4177</v>
      </c>
      <c r="Q213" s="184">
        <v>481</v>
      </c>
      <c r="R213" s="184">
        <v>13</v>
      </c>
      <c r="S213" s="184">
        <v>9923.9364999999998</v>
      </c>
      <c r="T213" s="184">
        <v>268.21449999999999</v>
      </c>
    </row>
    <row r="214" spans="1:20" x14ac:dyDescent="0.2">
      <c r="A214" t="s">
        <v>542</v>
      </c>
      <c r="B214" s="2" t="s">
        <v>543</v>
      </c>
      <c r="C214" s="2" t="s">
        <v>335</v>
      </c>
      <c r="D214" t="s">
        <v>542</v>
      </c>
      <c r="E214" s="3"/>
      <c r="F214" s="3" t="s">
        <v>60</v>
      </c>
      <c r="G214" s="3" t="s">
        <v>61</v>
      </c>
      <c r="H214" s="3" t="s">
        <v>62</v>
      </c>
      <c r="I214">
        <v>130</v>
      </c>
      <c r="J214">
        <v>0</v>
      </c>
      <c r="K214">
        <f t="shared" si="4"/>
        <v>130</v>
      </c>
      <c r="L214" s="204">
        <v>13</v>
      </c>
      <c r="M214" s="204">
        <v>268.21449999999999</v>
      </c>
      <c r="N214" s="25">
        <v>999</v>
      </c>
      <c r="O214" s="205" t="s">
        <v>2202</v>
      </c>
      <c r="P214" t="s">
        <v>4173</v>
      </c>
      <c r="Q214" s="184">
        <v>1690</v>
      </c>
      <c r="R214" s="184">
        <v>0</v>
      </c>
      <c r="S214" s="184">
        <v>34867.884999999995</v>
      </c>
      <c r="T214" s="184">
        <v>0</v>
      </c>
    </row>
    <row r="215" spans="1:20" x14ac:dyDescent="0.2">
      <c r="A215" t="s">
        <v>548</v>
      </c>
      <c r="B215" s="2" t="s">
        <v>549</v>
      </c>
      <c r="C215" s="2" t="s">
        <v>335</v>
      </c>
      <c r="D215" t="s">
        <v>548</v>
      </c>
      <c r="E215" s="3"/>
      <c r="F215" s="3" t="s">
        <v>60</v>
      </c>
      <c r="G215" s="3" t="s">
        <v>61</v>
      </c>
      <c r="H215" s="3" t="s">
        <v>74</v>
      </c>
      <c r="I215">
        <v>0</v>
      </c>
      <c r="J215">
        <v>8</v>
      </c>
      <c r="K215">
        <f t="shared" si="4"/>
        <v>8</v>
      </c>
      <c r="L215" s="204">
        <v>13</v>
      </c>
      <c r="M215" s="204">
        <v>268.21449999999999</v>
      </c>
      <c r="N215" s="25">
        <v>999</v>
      </c>
      <c r="O215" s="205" t="s">
        <v>2202</v>
      </c>
      <c r="P215" t="s">
        <v>4173</v>
      </c>
      <c r="Q215" s="184">
        <v>0</v>
      </c>
      <c r="R215" s="184">
        <v>104</v>
      </c>
      <c r="S215" s="184">
        <v>0</v>
      </c>
      <c r="T215" s="184">
        <v>2145.7159999999999</v>
      </c>
    </row>
    <row r="216" spans="1:20" x14ac:dyDescent="0.2">
      <c r="A216" t="s">
        <v>1121</v>
      </c>
      <c r="B216" s="2" t="s">
        <v>1994</v>
      </c>
      <c r="C216" s="2" t="s">
        <v>335</v>
      </c>
      <c r="D216" t="s">
        <v>1121</v>
      </c>
      <c r="E216" s="3"/>
      <c r="F216" s="3" t="s">
        <v>60</v>
      </c>
      <c r="G216" s="3" t="s">
        <v>61</v>
      </c>
      <c r="H216" s="3" t="s">
        <v>311</v>
      </c>
      <c r="I216">
        <v>55</v>
      </c>
      <c r="J216">
        <v>88</v>
      </c>
      <c r="K216">
        <f t="shared" si="4"/>
        <v>143</v>
      </c>
      <c r="L216" s="204">
        <v>13</v>
      </c>
      <c r="M216" s="204">
        <v>268.21449999999999</v>
      </c>
      <c r="N216" s="25">
        <v>999</v>
      </c>
      <c r="O216" s="205" t="s">
        <v>2203</v>
      </c>
      <c r="P216" t="s">
        <v>4177</v>
      </c>
      <c r="Q216" s="184">
        <v>715</v>
      </c>
      <c r="R216" s="184">
        <v>1144</v>
      </c>
      <c r="S216" s="184">
        <v>14751.797499999999</v>
      </c>
      <c r="T216" s="184">
        <v>23602.876</v>
      </c>
    </row>
    <row r="217" spans="1:20" x14ac:dyDescent="0.2">
      <c r="A217" t="s">
        <v>1996</v>
      </c>
      <c r="B217" s="2" t="s">
        <v>1998</v>
      </c>
      <c r="C217" s="2" t="s">
        <v>335</v>
      </c>
      <c r="D217" t="s">
        <v>1996</v>
      </c>
      <c r="E217" s="3"/>
      <c r="F217" s="3" t="s">
        <v>60</v>
      </c>
      <c r="G217" s="3" t="s">
        <v>61</v>
      </c>
      <c r="H217" s="3" t="s">
        <v>311</v>
      </c>
      <c r="I217">
        <v>21</v>
      </c>
      <c r="J217">
        <v>86</v>
      </c>
      <c r="K217">
        <f t="shared" si="4"/>
        <v>107</v>
      </c>
      <c r="L217" s="204">
        <v>13</v>
      </c>
      <c r="M217" s="204">
        <v>268.21449999999999</v>
      </c>
      <c r="N217" s="25">
        <v>899</v>
      </c>
      <c r="O217" s="205" t="s">
        <v>2203</v>
      </c>
      <c r="P217" t="s">
        <v>4177</v>
      </c>
      <c r="Q217" s="184">
        <v>273</v>
      </c>
      <c r="R217" s="184">
        <v>1118</v>
      </c>
      <c r="S217" s="184">
        <v>5632.5045</v>
      </c>
      <c r="T217" s="184">
        <v>23066.447</v>
      </c>
    </row>
    <row r="218" spans="1:20" x14ac:dyDescent="0.2">
      <c r="A218" t="s">
        <v>1180</v>
      </c>
      <c r="B218" s="2" t="s">
        <v>1181</v>
      </c>
      <c r="C218" s="2" t="s">
        <v>335</v>
      </c>
      <c r="D218" t="s">
        <v>1180</v>
      </c>
      <c r="E218" s="3"/>
      <c r="F218" s="3" t="s">
        <v>60</v>
      </c>
      <c r="G218" s="3" t="s">
        <v>61</v>
      </c>
      <c r="H218" s="3" t="s">
        <v>62</v>
      </c>
      <c r="I218">
        <v>0</v>
      </c>
      <c r="J218">
        <v>1</v>
      </c>
      <c r="K218">
        <f t="shared" si="4"/>
        <v>1</v>
      </c>
      <c r="L218" s="204">
        <v>13</v>
      </c>
      <c r="M218" s="204">
        <v>268.21449999999999</v>
      </c>
      <c r="N218" s="25">
        <v>899</v>
      </c>
      <c r="O218" s="205" t="s">
        <v>2203</v>
      </c>
      <c r="P218" t="s">
        <v>4178</v>
      </c>
      <c r="Q218" s="184">
        <v>0</v>
      </c>
      <c r="R218" s="184">
        <v>13</v>
      </c>
      <c r="S218" s="184">
        <v>0</v>
      </c>
      <c r="T218" s="184">
        <v>268.21449999999999</v>
      </c>
    </row>
    <row r="219" spans="1:20" x14ac:dyDescent="0.2">
      <c r="A219" t="s">
        <v>1184</v>
      </c>
      <c r="B219" s="2" t="s">
        <v>1185</v>
      </c>
      <c r="C219" s="2" t="s">
        <v>335</v>
      </c>
      <c r="D219" t="s">
        <v>1184</v>
      </c>
      <c r="E219" s="3"/>
      <c r="F219" s="3" t="s">
        <v>60</v>
      </c>
      <c r="G219" s="3" t="s">
        <v>61</v>
      </c>
      <c r="H219" s="3" t="s">
        <v>74</v>
      </c>
      <c r="I219">
        <v>0</v>
      </c>
      <c r="J219">
        <v>2</v>
      </c>
      <c r="K219">
        <f t="shared" si="4"/>
        <v>2</v>
      </c>
      <c r="L219" s="204">
        <v>13</v>
      </c>
      <c r="M219" s="204">
        <v>268.21449999999999</v>
      </c>
      <c r="N219" s="25">
        <v>899</v>
      </c>
      <c r="O219" s="205" t="s">
        <v>2203</v>
      </c>
      <c r="P219" t="s">
        <v>4178</v>
      </c>
      <c r="Q219" s="184">
        <v>0</v>
      </c>
      <c r="R219" s="184">
        <v>26</v>
      </c>
      <c r="S219" s="184">
        <v>0</v>
      </c>
      <c r="T219" s="184">
        <v>536.42899999999997</v>
      </c>
    </row>
    <row r="220" spans="1:20" x14ac:dyDescent="0.2">
      <c r="A220" t="s">
        <v>538</v>
      </c>
      <c r="B220" s="2" t="s">
        <v>539</v>
      </c>
      <c r="C220" s="2" t="s">
        <v>335</v>
      </c>
      <c r="D220" t="s">
        <v>538</v>
      </c>
      <c r="E220" s="3"/>
      <c r="F220" s="3" t="s">
        <v>60</v>
      </c>
      <c r="G220" s="3" t="s">
        <v>61</v>
      </c>
      <c r="H220" s="3" t="s">
        <v>62</v>
      </c>
      <c r="I220">
        <v>28</v>
      </c>
      <c r="J220">
        <v>0</v>
      </c>
      <c r="K220">
        <f t="shared" si="4"/>
        <v>28</v>
      </c>
      <c r="L220" s="204">
        <v>13</v>
      </c>
      <c r="M220" s="204">
        <v>268.21449999999999</v>
      </c>
      <c r="N220" s="25">
        <v>999</v>
      </c>
      <c r="O220" s="205" t="s">
        <v>2202</v>
      </c>
      <c r="P220" t="s">
        <v>4173</v>
      </c>
      <c r="Q220" s="184">
        <v>364</v>
      </c>
      <c r="R220" s="184">
        <v>0</v>
      </c>
      <c r="S220" s="184">
        <v>7510.0059999999994</v>
      </c>
      <c r="T220" s="184">
        <v>0</v>
      </c>
    </row>
    <row r="221" spans="1:20" x14ac:dyDescent="0.2">
      <c r="A221" t="s">
        <v>544</v>
      </c>
      <c r="B221" s="2" t="s">
        <v>545</v>
      </c>
      <c r="C221" s="2" t="s">
        <v>335</v>
      </c>
      <c r="D221" t="s">
        <v>544</v>
      </c>
      <c r="E221" s="3"/>
      <c r="F221" s="3" t="s">
        <v>60</v>
      </c>
      <c r="G221" s="3" t="s">
        <v>61</v>
      </c>
      <c r="H221" s="3" t="s">
        <v>74</v>
      </c>
      <c r="I221">
        <v>61</v>
      </c>
      <c r="J221">
        <v>0</v>
      </c>
      <c r="K221">
        <f t="shared" si="4"/>
        <v>61</v>
      </c>
      <c r="L221" s="204">
        <v>13</v>
      </c>
      <c r="M221" s="204">
        <v>268.21449999999999</v>
      </c>
      <c r="N221" s="25">
        <v>999</v>
      </c>
      <c r="O221" s="205" t="s">
        <v>2202</v>
      </c>
      <c r="P221" t="s">
        <v>4173</v>
      </c>
      <c r="Q221" s="184">
        <v>793</v>
      </c>
      <c r="R221" s="184">
        <v>0</v>
      </c>
      <c r="S221" s="184">
        <v>16361.084499999999</v>
      </c>
      <c r="T221" s="184">
        <v>0</v>
      </c>
    </row>
    <row r="222" spans="1:20" x14ac:dyDescent="0.2">
      <c r="A222" t="s">
        <v>610</v>
      </c>
      <c r="B222" s="2" t="s">
        <v>611</v>
      </c>
      <c r="C222" s="2" t="s">
        <v>335</v>
      </c>
      <c r="D222" t="s">
        <v>610</v>
      </c>
      <c r="E222" s="3"/>
      <c r="F222" s="3" t="s">
        <v>60</v>
      </c>
      <c r="G222" s="3" t="s">
        <v>61</v>
      </c>
      <c r="H222" s="3" t="s">
        <v>61</v>
      </c>
      <c r="I222">
        <v>21</v>
      </c>
      <c r="J222">
        <v>0</v>
      </c>
      <c r="K222">
        <f t="shared" si="4"/>
        <v>21</v>
      </c>
      <c r="L222" s="204">
        <v>13</v>
      </c>
      <c r="M222" s="204">
        <v>268.21449999999999</v>
      </c>
      <c r="N222" s="25">
        <v>999</v>
      </c>
      <c r="O222" s="205" t="s">
        <v>2203</v>
      </c>
      <c r="P222" t="s">
        <v>4177</v>
      </c>
      <c r="Q222" s="184">
        <v>273</v>
      </c>
      <c r="R222" s="184">
        <v>0</v>
      </c>
      <c r="S222" s="184">
        <v>5632.5045</v>
      </c>
      <c r="T222" s="184">
        <v>0</v>
      </c>
    </row>
    <row r="223" spans="1:20" x14ac:dyDescent="0.2">
      <c r="A223" t="s">
        <v>540</v>
      </c>
      <c r="B223" s="2" t="s">
        <v>541</v>
      </c>
      <c r="C223" s="2" t="s">
        <v>335</v>
      </c>
      <c r="D223" t="s">
        <v>540</v>
      </c>
      <c r="E223" s="3"/>
      <c r="F223" s="3" t="s">
        <v>60</v>
      </c>
      <c r="G223" s="3" t="s">
        <v>61</v>
      </c>
      <c r="H223" s="3" t="s">
        <v>62</v>
      </c>
      <c r="I223">
        <v>113</v>
      </c>
      <c r="J223">
        <v>1</v>
      </c>
      <c r="K223">
        <f t="shared" si="4"/>
        <v>114</v>
      </c>
      <c r="L223" s="204">
        <v>13</v>
      </c>
      <c r="M223" s="204">
        <v>268.21449999999999</v>
      </c>
      <c r="N223" s="25">
        <v>999</v>
      </c>
      <c r="O223" s="205" t="s">
        <v>2202</v>
      </c>
      <c r="P223" t="s">
        <v>4173</v>
      </c>
      <c r="Q223" s="184">
        <v>1469</v>
      </c>
      <c r="R223" s="184">
        <v>13</v>
      </c>
      <c r="S223" s="184">
        <v>30308.238499999999</v>
      </c>
      <c r="T223" s="184">
        <v>268.21449999999999</v>
      </c>
    </row>
    <row r="224" spans="1:20" x14ac:dyDescent="0.2">
      <c r="A224" t="s">
        <v>546</v>
      </c>
      <c r="B224" s="2" t="s">
        <v>547</v>
      </c>
      <c r="C224" s="2" t="s">
        <v>335</v>
      </c>
      <c r="D224" t="s">
        <v>546</v>
      </c>
      <c r="E224" s="3"/>
      <c r="F224" s="3" t="s">
        <v>60</v>
      </c>
      <c r="G224" s="3" t="s">
        <v>61</v>
      </c>
      <c r="H224" s="3" t="s">
        <v>74</v>
      </c>
      <c r="I224">
        <v>158</v>
      </c>
      <c r="J224">
        <v>0</v>
      </c>
      <c r="K224">
        <f t="shared" si="4"/>
        <v>158</v>
      </c>
      <c r="L224" s="204">
        <v>13</v>
      </c>
      <c r="M224" s="204">
        <v>268.21449999999999</v>
      </c>
      <c r="N224" s="25">
        <v>999</v>
      </c>
      <c r="O224" s="205" t="s">
        <v>2202</v>
      </c>
      <c r="P224" t="s">
        <v>4173</v>
      </c>
      <c r="Q224" s="184">
        <v>2054</v>
      </c>
      <c r="R224" s="184">
        <v>0</v>
      </c>
      <c r="S224" s="184">
        <v>42377.890999999996</v>
      </c>
      <c r="T224" s="184">
        <v>0</v>
      </c>
    </row>
    <row r="225" spans="1:20" x14ac:dyDescent="0.2">
      <c r="A225" t="s">
        <v>300</v>
      </c>
      <c r="B225" s="2" t="s">
        <v>302</v>
      </c>
      <c r="C225" s="2" t="s">
        <v>56</v>
      </c>
      <c r="D225" t="s">
        <v>300</v>
      </c>
      <c r="E225" s="3"/>
      <c r="F225" s="3" t="s">
        <v>60</v>
      </c>
      <c r="G225" s="3" t="s">
        <v>61</v>
      </c>
      <c r="H225" s="3" t="s">
        <v>61</v>
      </c>
      <c r="I225">
        <v>0</v>
      </c>
      <c r="J225">
        <v>3</v>
      </c>
      <c r="K225">
        <f t="shared" si="4"/>
        <v>3</v>
      </c>
      <c r="L225" s="204">
        <v>13</v>
      </c>
      <c r="M225" s="204">
        <v>268.21449999999999</v>
      </c>
      <c r="N225" s="25">
        <v>999</v>
      </c>
      <c r="O225" s="205" t="s">
        <v>2204</v>
      </c>
      <c r="P225" t="s">
        <v>4178</v>
      </c>
      <c r="Q225" s="184">
        <v>0</v>
      </c>
      <c r="R225" s="184">
        <v>39</v>
      </c>
      <c r="S225" s="184">
        <v>0</v>
      </c>
      <c r="T225" s="184">
        <v>804.6434999999999</v>
      </c>
    </row>
    <row r="226" spans="1:20" x14ac:dyDescent="0.2">
      <c r="A226" t="s">
        <v>4318</v>
      </c>
      <c r="B226" s="2" t="s">
        <v>32</v>
      </c>
      <c r="C226" s="2" t="s">
        <v>20</v>
      </c>
      <c r="D226" t="s">
        <v>30</v>
      </c>
      <c r="E226" s="3"/>
      <c r="F226" s="3" t="s">
        <v>4152</v>
      </c>
      <c r="G226" s="3" t="s">
        <v>34</v>
      </c>
      <c r="H226" s="3" t="s">
        <v>35</v>
      </c>
      <c r="I226">
        <v>3139</v>
      </c>
      <c r="J226">
        <v>1</v>
      </c>
      <c r="K226">
        <f t="shared" si="4"/>
        <v>3140</v>
      </c>
      <c r="L226" s="204">
        <v>2.68</v>
      </c>
      <c r="M226" s="204">
        <v>77.294499999999999</v>
      </c>
      <c r="N226" s="25">
        <v>449</v>
      </c>
      <c r="O226" s="205" t="s">
        <v>2203</v>
      </c>
      <c r="P226" t="s">
        <v>4173</v>
      </c>
      <c r="Q226" s="184">
        <v>8412.52</v>
      </c>
      <c r="R226" s="184">
        <v>2.68</v>
      </c>
      <c r="S226" s="184">
        <v>242627.43549999999</v>
      </c>
      <c r="T226" s="184">
        <v>77.294499999999999</v>
      </c>
    </row>
    <row r="227" spans="1:20" x14ac:dyDescent="0.2">
      <c r="A227" t="s">
        <v>4319</v>
      </c>
      <c r="B227" s="2" t="s">
        <v>4390</v>
      </c>
      <c r="C227" s="2" t="s">
        <v>4370</v>
      </c>
      <c r="D227" t="s">
        <v>4319</v>
      </c>
      <c r="E227" s="3"/>
      <c r="F227" s="3" t="s">
        <v>4152</v>
      </c>
      <c r="G227" s="3" t="s">
        <v>50</v>
      </c>
      <c r="H227" s="3" t="s">
        <v>4391</v>
      </c>
      <c r="I227">
        <v>0</v>
      </c>
      <c r="J227">
        <v>1</v>
      </c>
      <c r="K227">
        <f t="shared" si="4"/>
        <v>1</v>
      </c>
      <c r="L227" s="204">
        <v>0</v>
      </c>
      <c r="M227" s="204">
        <v>27.714500000000001</v>
      </c>
      <c r="N227" s="25">
        <v>0.01</v>
      </c>
      <c r="O227" s="205" t="s">
        <v>2204</v>
      </c>
      <c r="P227" t="s">
        <v>4178</v>
      </c>
      <c r="Q227" s="184">
        <v>0</v>
      </c>
      <c r="R227" s="184">
        <v>0</v>
      </c>
      <c r="S227" s="184">
        <v>0</v>
      </c>
      <c r="T227" s="184">
        <v>27.714500000000001</v>
      </c>
    </row>
    <row r="228" spans="1:20" x14ac:dyDescent="0.2">
      <c r="A228" t="s">
        <v>4320</v>
      </c>
      <c r="B228" s="2" t="s">
        <v>1577</v>
      </c>
      <c r="C228" s="2" t="s">
        <v>104</v>
      </c>
      <c r="D228" t="s">
        <v>1576</v>
      </c>
      <c r="E228" s="3"/>
      <c r="F228" s="3" t="s">
        <v>4152</v>
      </c>
      <c r="G228" s="3" t="s">
        <v>50</v>
      </c>
      <c r="H228" s="3" t="s">
        <v>55</v>
      </c>
      <c r="I228">
        <v>136</v>
      </c>
      <c r="J228">
        <v>0</v>
      </c>
      <c r="K228">
        <f t="shared" si="4"/>
        <v>136</v>
      </c>
      <c r="L228" s="204">
        <v>8.9</v>
      </c>
      <c r="M228" s="204">
        <v>210.84083333333334</v>
      </c>
      <c r="N228" s="25">
        <v>699</v>
      </c>
      <c r="O228" s="205" t="s">
        <v>2203</v>
      </c>
      <c r="P228" t="s">
        <v>4177</v>
      </c>
      <c r="Q228" s="184">
        <v>1210.4000000000001</v>
      </c>
      <c r="R228" s="184">
        <v>0</v>
      </c>
      <c r="S228" s="184">
        <v>28674.353333333333</v>
      </c>
      <c r="T228" s="184">
        <v>0</v>
      </c>
    </row>
    <row r="229" spans="1:20" x14ac:dyDescent="0.2">
      <c r="A229" t="s">
        <v>4321</v>
      </c>
      <c r="B229" s="2" t="s">
        <v>65</v>
      </c>
      <c r="C229" s="2" t="s">
        <v>20</v>
      </c>
      <c r="D229" t="s">
        <v>64</v>
      </c>
      <c r="E229" s="3"/>
      <c r="F229" s="3" t="s">
        <v>4152</v>
      </c>
      <c r="G229" s="3" t="s">
        <v>50</v>
      </c>
      <c r="H229" s="3" t="s">
        <v>51</v>
      </c>
      <c r="I229">
        <v>174</v>
      </c>
      <c r="J229">
        <v>48</v>
      </c>
      <c r="K229">
        <f t="shared" si="4"/>
        <v>222</v>
      </c>
      <c r="L229" s="204">
        <v>3.63</v>
      </c>
      <c r="M229" s="204">
        <v>94.869500000000002</v>
      </c>
      <c r="N229" s="25">
        <v>0.16</v>
      </c>
      <c r="O229" s="205" t="s">
        <v>2203</v>
      </c>
      <c r="P229" t="s">
        <v>4173</v>
      </c>
      <c r="Q229" s="184">
        <v>631.62</v>
      </c>
      <c r="R229" s="184">
        <v>174.24</v>
      </c>
      <c r="S229" s="184">
        <v>16507.293000000001</v>
      </c>
      <c r="T229" s="184">
        <v>4553.7359999999999</v>
      </c>
    </row>
    <row r="230" spans="1:20" x14ac:dyDescent="0.2">
      <c r="A230" t="s">
        <v>4322</v>
      </c>
      <c r="B230" s="2" t="s">
        <v>69</v>
      </c>
      <c r="C230" s="2" t="s">
        <v>20</v>
      </c>
      <c r="D230" t="s">
        <v>68</v>
      </c>
      <c r="E230" s="3"/>
      <c r="F230" s="3" t="s">
        <v>4152</v>
      </c>
      <c r="G230" s="3" t="s">
        <v>50</v>
      </c>
      <c r="H230" s="3" t="s">
        <v>55</v>
      </c>
      <c r="I230">
        <v>0</v>
      </c>
      <c r="J230">
        <v>8</v>
      </c>
      <c r="K230">
        <f t="shared" si="4"/>
        <v>8</v>
      </c>
      <c r="L230" s="204">
        <v>4.9400000000000004</v>
      </c>
      <c r="M230" s="204">
        <v>98.318624999999997</v>
      </c>
      <c r="N230" s="25">
        <v>0.16</v>
      </c>
      <c r="O230" s="205" t="s">
        <v>2203</v>
      </c>
      <c r="P230" t="s">
        <v>4178</v>
      </c>
      <c r="Q230" s="184">
        <v>0</v>
      </c>
      <c r="R230" s="184">
        <v>39.520000000000003</v>
      </c>
      <c r="S230" s="184">
        <v>0</v>
      </c>
      <c r="T230" s="184">
        <v>786.54899999999998</v>
      </c>
    </row>
    <row r="231" spans="1:20" x14ac:dyDescent="0.2">
      <c r="A231" t="s">
        <v>4323</v>
      </c>
      <c r="B231" s="2" t="s">
        <v>1799</v>
      </c>
      <c r="C231" s="2" t="s">
        <v>20</v>
      </c>
      <c r="D231" t="s">
        <v>1797</v>
      </c>
      <c r="E231" s="3"/>
      <c r="F231" s="3" t="s">
        <v>4152</v>
      </c>
      <c r="G231" s="3" t="s">
        <v>50</v>
      </c>
      <c r="H231" s="3" t="s">
        <v>1800</v>
      </c>
      <c r="I231">
        <v>3901</v>
      </c>
      <c r="J231">
        <v>0</v>
      </c>
      <c r="K231">
        <f t="shared" ref="K231:K273" si="5">J231+I231</f>
        <v>3901</v>
      </c>
      <c r="L231" s="204">
        <v>4.16</v>
      </c>
      <c r="M231" s="204">
        <v>104.67450000000001</v>
      </c>
      <c r="N231" s="25">
        <v>499</v>
      </c>
      <c r="O231" s="205" t="s">
        <v>2203</v>
      </c>
      <c r="P231" t="s">
        <v>4175</v>
      </c>
      <c r="Q231" s="184">
        <v>16228.16</v>
      </c>
      <c r="R231" s="184">
        <v>0</v>
      </c>
      <c r="S231" s="184">
        <v>408335.22450000001</v>
      </c>
      <c r="T231" s="184">
        <v>0</v>
      </c>
    </row>
    <row r="232" spans="1:20" x14ac:dyDescent="0.2">
      <c r="A232" t="s">
        <v>4324</v>
      </c>
      <c r="B232" s="2" t="s">
        <v>1753</v>
      </c>
      <c r="C232" s="2" t="s">
        <v>20</v>
      </c>
      <c r="D232" t="s">
        <v>1751</v>
      </c>
      <c r="E232" s="3"/>
      <c r="F232" s="3" t="s">
        <v>4152</v>
      </c>
      <c r="G232" s="3" t="s">
        <v>34</v>
      </c>
      <c r="H232" s="3" t="s">
        <v>1754</v>
      </c>
      <c r="I232">
        <v>2264</v>
      </c>
      <c r="J232">
        <v>0</v>
      </c>
      <c r="K232">
        <f t="shared" si="5"/>
        <v>2264</v>
      </c>
      <c r="L232" s="204">
        <v>2.0699999999999998</v>
      </c>
      <c r="M232" s="204">
        <v>66.009500000000003</v>
      </c>
      <c r="N232" s="25">
        <v>349</v>
      </c>
      <c r="O232" s="205" t="s">
        <v>2203</v>
      </c>
      <c r="P232" t="s">
        <v>4175</v>
      </c>
      <c r="Q232" s="184">
        <v>4686.4799999999996</v>
      </c>
      <c r="R232" s="184">
        <v>0</v>
      </c>
      <c r="S232" s="184">
        <v>149445.508</v>
      </c>
      <c r="T232" s="184">
        <v>0</v>
      </c>
    </row>
    <row r="233" spans="1:20" x14ac:dyDescent="0.2">
      <c r="A233" t="s">
        <v>4325</v>
      </c>
      <c r="B233" s="2" t="s">
        <v>4137</v>
      </c>
      <c r="C233" s="2" t="s">
        <v>1303</v>
      </c>
      <c r="D233">
        <v>15554</v>
      </c>
      <c r="E233" s="3"/>
      <c r="F233" s="3" t="s">
        <v>4153</v>
      </c>
      <c r="G233" s="3" t="s">
        <v>4154</v>
      </c>
      <c r="H233" s="3" t="s">
        <v>4155</v>
      </c>
      <c r="I233">
        <v>199</v>
      </c>
      <c r="J233">
        <v>0</v>
      </c>
      <c r="K233">
        <f t="shared" si="5"/>
        <v>199</v>
      </c>
      <c r="L233" s="204">
        <v>12.5</v>
      </c>
      <c r="M233" s="204">
        <v>258.96449999999999</v>
      </c>
      <c r="N233" s="25">
        <v>619</v>
      </c>
      <c r="O233" s="205" t="s">
        <v>2203</v>
      </c>
      <c r="P233" t="s">
        <v>4177</v>
      </c>
      <c r="Q233" s="184">
        <v>2487.5</v>
      </c>
      <c r="R233" s="184">
        <v>0</v>
      </c>
      <c r="S233" s="184">
        <v>51533.9355</v>
      </c>
      <c r="T233" s="184">
        <v>0</v>
      </c>
    </row>
    <row r="234" spans="1:20" x14ac:dyDescent="0.2">
      <c r="A234" t="s">
        <v>4326</v>
      </c>
      <c r="B234" s="2" t="s">
        <v>4140</v>
      </c>
      <c r="C234" s="2" t="s">
        <v>1303</v>
      </c>
      <c r="D234">
        <v>15555</v>
      </c>
      <c r="E234" s="3"/>
      <c r="F234" s="3" t="s">
        <v>4153</v>
      </c>
      <c r="G234" s="3" t="s">
        <v>4154</v>
      </c>
      <c r="H234" s="3" t="s">
        <v>4155</v>
      </c>
      <c r="I234">
        <v>223</v>
      </c>
      <c r="J234">
        <v>0</v>
      </c>
      <c r="K234">
        <f t="shared" si="5"/>
        <v>223</v>
      </c>
      <c r="L234" s="204">
        <v>12.5</v>
      </c>
      <c r="M234" s="204">
        <v>258.96449999999999</v>
      </c>
      <c r="N234" s="25">
        <v>619</v>
      </c>
      <c r="O234" s="205" t="s">
        <v>2203</v>
      </c>
      <c r="P234" t="s">
        <v>4177</v>
      </c>
      <c r="Q234" s="184">
        <v>2787.5</v>
      </c>
      <c r="R234" s="184">
        <v>0</v>
      </c>
      <c r="S234" s="184">
        <v>57749.083500000001</v>
      </c>
      <c r="T234" s="184">
        <v>0</v>
      </c>
    </row>
    <row r="235" spans="1:20" x14ac:dyDescent="0.2">
      <c r="A235" t="s">
        <v>4327</v>
      </c>
      <c r="B235" s="2" t="s">
        <v>4149</v>
      </c>
      <c r="C235" s="2" t="s">
        <v>4392</v>
      </c>
      <c r="D235">
        <v>15556</v>
      </c>
      <c r="E235" s="3"/>
      <c r="F235" s="3" t="s">
        <v>4153</v>
      </c>
      <c r="G235" s="3" t="s">
        <v>4154</v>
      </c>
      <c r="H235" s="3" t="s">
        <v>4155</v>
      </c>
      <c r="I235">
        <v>208</v>
      </c>
      <c r="J235">
        <v>0</v>
      </c>
      <c r="K235">
        <f t="shared" si="5"/>
        <v>208</v>
      </c>
      <c r="L235" s="204">
        <v>12.5</v>
      </c>
      <c r="M235" s="204">
        <v>258.96449999999999</v>
      </c>
      <c r="N235" s="25">
        <v>619</v>
      </c>
      <c r="O235" s="205" t="s">
        <v>2203</v>
      </c>
      <c r="P235" t="s">
        <v>4177</v>
      </c>
      <c r="Q235" s="184">
        <v>2600</v>
      </c>
      <c r="R235" s="184">
        <v>0</v>
      </c>
      <c r="S235" s="184">
        <v>53864.615999999995</v>
      </c>
      <c r="T235" s="184">
        <v>0</v>
      </c>
    </row>
    <row r="236" spans="1:20" x14ac:dyDescent="0.2">
      <c r="A236" t="s">
        <v>4328</v>
      </c>
      <c r="B236" s="2" t="s">
        <v>1322</v>
      </c>
      <c r="C236" s="2" t="s">
        <v>1303</v>
      </c>
      <c r="D236">
        <v>15597</v>
      </c>
      <c r="E236" s="3"/>
      <c r="F236" s="3" t="s">
        <v>33</v>
      </c>
      <c r="G236" s="3" t="s">
        <v>1323</v>
      </c>
      <c r="H236" s="3" t="s">
        <v>1324</v>
      </c>
      <c r="I236">
        <v>129</v>
      </c>
      <c r="J236">
        <v>0</v>
      </c>
      <c r="K236">
        <f t="shared" si="5"/>
        <v>129</v>
      </c>
      <c r="L236" s="204">
        <v>12.5</v>
      </c>
      <c r="M236" s="204">
        <v>258.96449999999999</v>
      </c>
      <c r="N236" s="25">
        <v>599</v>
      </c>
      <c r="O236" s="205" t="s">
        <v>2203</v>
      </c>
      <c r="P236" t="s">
        <v>4177</v>
      </c>
      <c r="Q236" s="184">
        <v>1612.5</v>
      </c>
      <c r="R236" s="184">
        <v>0</v>
      </c>
      <c r="S236" s="184">
        <v>33406.4205</v>
      </c>
      <c r="T236" s="184">
        <v>0</v>
      </c>
    </row>
    <row r="237" spans="1:20" x14ac:dyDescent="0.2">
      <c r="A237" t="s">
        <v>4329</v>
      </c>
      <c r="B237" s="2" t="s">
        <v>4393</v>
      </c>
      <c r="C237" s="2" t="s">
        <v>1303</v>
      </c>
      <c r="D237" t="s">
        <v>4330</v>
      </c>
      <c r="E237" s="3"/>
      <c r="F237" s="3" t="s">
        <v>4364</v>
      </c>
      <c r="G237" s="3" t="s">
        <v>4394</v>
      </c>
      <c r="H237" s="3" t="s">
        <v>4394</v>
      </c>
      <c r="I237">
        <v>103</v>
      </c>
      <c r="J237">
        <v>0</v>
      </c>
      <c r="K237">
        <f t="shared" si="5"/>
        <v>103</v>
      </c>
      <c r="L237" s="204">
        <v>12.5</v>
      </c>
      <c r="M237" s="204">
        <v>258.96449999999999</v>
      </c>
      <c r="N237" s="25">
        <v>1049</v>
      </c>
      <c r="O237" s="205" t="s">
        <v>2203</v>
      </c>
      <c r="P237" t="s">
        <v>4177</v>
      </c>
      <c r="Q237" s="184">
        <v>1287.5</v>
      </c>
      <c r="R237" s="184">
        <v>0</v>
      </c>
      <c r="S237" s="184">
        <v>26673.343499999999</v>
      </c>
      <c r="T237" s="184">
        <v>0</v>
      </c>
    </row>
    <row r="238" spans="1:20" x14ac:dyDescent="0.2">
      <c r="A238" t="s">
        <v>4331</v>
      </c>
      <c r="B238" s="2" t="s">
        <v>1763</v>
      </c>
      <c r="C238" s="2" t="s">
        <v>20</v>
      </c>
      <c r="D238" t="s">
        <v>1761</v>
      </c>
      <c r="E238" s="3"/>
      <c r="F238" s="3" t="s">
        <v>33</v>
      </c>
      <c r="G238" s="3" t="s">
        <v>207</v>
      </c>
      <c r="H238" s="3" t="s">
        <v>207</v>
      </c>
      <c r="I238">
        <v>4142</v>
      </c>
      <c r="J238">
        <v>2</v>
      </c>
      <c r="K238">
        <f t="shared" si="5"/>
        <v>4144</v>
      </c>
      <c r="L238" s="204">
        <v>6.63</v>
      </c>
      <c r="M238" s="204">
        <v>150.36950000000002</v>
      </c>
      <c r="N238" s="25">
        <v>799</v>
      </c>
      <c r="O238" s="205" t="s">
        <v>2203</v>
      </c>
      <c r="P238" t="s">
        <v>4175</v>
      </c>
      <c r="Q238" s="184">
        <v>27461.46</v>
      </c>
      <c r="R238" s="184">
        <v>13.26</v>
      </c>
      <c r="S238" s="184">
        <v>622830.46900000004</v>
      </c>
      <c r="T238" s="184">
        <v>300.73900000000003</v>
      </c>
    </row>
    <row r="239" spans="1:20" x14ac:dyDescent="0.2">
      <c r="A239" t="s">
        <v>4332</v>
      </c>
      <c r="B239" s="2" t="s">
        <v>206</v>
      </c>
      <c r="C239" s="2" t="s">
        <v>20</v>
      </c>
      <c r="D239" t="s">
        <v>204</v>
      </c>
      <c r="E239" s="3"/>
      <c r="F239" s="3" t="s">
        <v>33</v>
      </c>
      <c r="G239" s="3" t="s">
        <v>207</v>
      </c>
      <c r="H239" s="3" t="s">
        <v>207</v>
      </c>
      <c r="I239">
        <v>1273</v>
      </c>
      <c r="J239">
        <v>39</v>
      </c>
      <c r="K239">
        <f t="shared" si="5"/>
        <v>1312</v>
      </c>
      <c r="L239" s="204">
        <v>2.36</v>
      </c>
      <c r="M239" s="204">
        <v>71.374499999999998</v>
      </c>
      <c r="N239" s="25">
        <v>199</v>
      </c>
      <c r="O239" s="205" t="s">
        <v>2203</v>
      </c>
      <c r="P239" t="s">
        <v>4175</v>
      </c>
      <c r="Q239" s="184">
        <v>3004.2799999999997</v>
      </c>
      <c r="R239" s="184">
        <v>92.039999999999992</v>
      </c>
      <c r="S239" s="184">
        <v>90859.738499999992</v>
      </c>
      <c r="T239" s="184">
        <v>2783.6055000000001</v>
      </c>
    </row>
    <row r="240" spans="1:20" x14ac:dyDescent="0.2">
      <c r="A240" t="s">
        <v>4333</v>
      </c>
      <c r="B240" s="2" t="s">
        <v>1332</v>
      </c>
      <c r="C240" s="2" t="s">
        <v>4392</v>
      </c>
      <c r="D240">
        <v>15437</v>
      </c>
      <c r="E240" s="3"/>
      <c r="F240" s="3" t="s">
        <v>33</v>
      </c>
      <c r="G240" s="3" t="s">
        <v>1333</v>
      </c>
      <c r="H240" s="3" t="s">
        <v>1334</v>
      </c>
      <c r="I240">
        <v>275</v>
      </c>
      <c r="J240">
        <v>0</v>
      </c>
      <c r="K240">
        <f t="shared" si="5"/>
        <v>275</v>
      </c>
      <c r="L240" s="204">
        <v>12.5</v>
      </c>
      <c r="M240" s="204">
        <v>258.96449999999999</v>
      </c>
      <c r="N240" s="25">
        <v>749</v>
      </c>
      <c r="O240" s="205" t="s">
        <v>2203</v>
      </c>
      <c r="P240" t="s">
        <v>4177</v>
      </c>
      <c r="Q240" s="184">
        <v>3437.5</v>
      </c>
      <c r="R240" s="184">
        <v>0</v>
      </c>
      <c r="S240" s="184">
        <v>71215.237500000003</v>
      </c>
      <c r="T240" s="184">
        <v>0</v>
      </c>
    </row>
    <row r="241" spans="1:20" x14ac:dyDescent="0.2">
      <c r="A241" t="s">
        <v>4334</v>
      </c>
      <c r="B241" s="2" t="s">
        <v>1674</v>
      </c>
      <c r="C241" s="2" t="s">
        <v>20</v>
      </c>
      <c r="D241" t="s">
        <v>1672</v>
      </c>
      <c r="E241" s="3"/>
      <c r="F241" s="3" t="s">
        <v>24</v>
      </c>
      <c r="G241" s="3" t="s">
        <v>488</v>
      </c>
      <c r="H241" s="3" t="s">
        <v>648</v>
      </c>
      <c r="I241">
        <v>133</v>
      </c>
      <c r="J241">
        <v>0</v>
      </c>
      <c r="K241">
        <f t="shared" si="5"/>
        <v>133</v>
      </c>
      <c r="L241" s="204">
        <v>2.36</v>
      </c>
      <c r="M241" s="204">
        <v>71.374499999999998</v>
      </c>
      <c r="N241" s="25">
        <v>849</v>
      </c>
      <c r="O241" s="205" t="s">
        <v>2203</v>
      </c>
      <c r="P241" t="s">
        <v>4178</v>
      </c>
      <c r="Q241" s="184">
        <v>313.88</v>
      </c>
      <c r="R241" s="184">
        <v>0</v>
      </c>
      <c r="S241" s="184">
        <v>9492.8084999999992</v>
      </c>
      <c r="T241" s="184">
        <v>0</v>
      </c>
    </row>
    <row r="242" spans="1:20" x14ac:dyDescent="0.2">
      <c r="A242" t="s">
        <v>4335</v>
      </c>
      <c r="B242" s="2" t="s">
        <v>1678</v>
      </c>
      <c r="C242" s="2" t="s">
        <v>20</v>
      </c>
      <c r="D242" t="s">
        <v>1676</v>
      </c>
      <c r="E242" s="3"/>
      <c r="F242" s="3" t="s">
        <v>24</v>
      </c>
      <c r="G242" s="3" t="s">
        <v>488</v>
      </c>
      <c r="H242" s="3" t="s">
        <v>1679</v>
      </c>
      <c r="I242">
        <v>1760</v>
      </c>
      <c r="J242">
        <v>3</v>
      </c>
      <c r="K242">
        <f t="shared" si="5"/>
        <v>1763</v>
      </c>
      <c r="L242" s="204">
        <v>2.36</v>
      </c>
      <c r="M242" s="204">
        <v>71.374499999999998</v>
      </c>
      <c r="N242" s="25">
        <v>899</v>
      </c>
      <c r="O242" s="205" t="s">
        <v>2203</v>
      </c>
      <c r="P242" t="s">
        <v>4178</v>
      </c>
      <c r="Q242" s="184">
        <v>4153.5999999999995</v>
      </c>
      <c r="R242" s="184">
        <v>7.08</v>
      </c>
      <c r="S242" s="184">
        <v>125619.12</v>
      </c>
      <c r="T242" s="184">
        <v>214.12349999999998</v>
      </c>
    </row>
    <row r="243" spans="1:20" x14ac:dyDescent="0.2">
      <c r="A243" t="s">
        <v>4336</v>
      </c>
      <c r="B243" s="2" t="s">
        <v>4395</v>
      </c>
      <c r="C243" s="2" t="s">
        <v>20</v>
      </c>
      <c r="D243" t="s">
        <v>4337</v>
      </c>
      <c r="E243" s="3"/>
      <c r="F243" s="3" t="s">
        <v>60</v>
      </c>
      <c r="G243" s="3" t="s">
        <v>4396</v>
      </c>
      <c r="H243" s="3" t="s">
        <v>4396</v>
      </c>
      <c r="I243">
        <v>0</v>
      </c>
      <c r="J243">
        <v>6</v>
      </c>
      <c r="K243">
        <f t="shared" si="5"/>
        <v>6</v>
      </c>
      <c r="L243" s="204">
        <v>1.08</v>
      </c>
      <c r="M243" s="204">
        <v>47.694500000000005</v>
      </c>
      <c r="N243" s="25">
        <v>399</v>
      </c>
      <c r="O243" s="205" t="s">
        <v>2204</v>
      </c>
      <c r="P243" t="s">
        <v>4178</v>
      </c>
      <c r="Q243" s="184">
        <v>0</v>
      </c>
      <c r="R243" s="184">
        <v>6.48</v>
      </c>
      <c r="S243" s="184">
        <v>0</v>
      </c>
      <c r="T243" s="184">
        <v>286.16700000000003</v>
      </c>
    </row>
    <row r="244" spans="1:20" x14ac:dyDescent="0.2">
      <c r="A244" t="s">
        <v>1718</v>
      </c>
      <c r="B244" s="2" t="s">
        <v>1720</v>
      </c>
      <c r="C244" s="2" t="s">
        <v>20</v>
      </c>
      <c r="D244" t="s">
        <v>1718</v>
      </c>
      <c r="E244" s="3"/>
      <c r="F244" s="3" t="s">
        <v>24</v>
      </c>
      <c r="G244" s="3" t="s">
        <v>169</v>
      </c>
      <c r="H244" s="3" t="s">
        <v>832</v>
      </c>
      <c r="I244">
        <v>0</v>
      </c>
      <c r="J244">
        <v>2</v>
      </c>
      <c r="K244">
        <f t="shared" si="5"/>
        <v>2</v>
      </c>
      <c r="L244" s="204">
        <v>0.7</v>
      </c>
      <c r="M244" s="204">
        <v>40.664500000000004</v>
      </c>
      <c r="N244" s="25">
        <v>549</v>
      </c>
      <c r="O244" s="205" t="s">
        <v>2204</v>
      </c>
      <c r="P244" t="s">
        <v>4178</v>
      </c>
      <c r="Q244" s="184">
        <v>0</v>
      </c>
      <c r="R244" s="184">
        <v>1.4</v>
      </c>
      <c r="S244" s="184">
        <v>0</v>
      </c>
      <c r="T244" s="184">
        <v>81.329000000000008</v>
      </c>
    </row>
    <row r="245" spans="1:20" x14ac:dyDescent="0.2">
      <c r="A245" t="s">
        <v>187</v>
      </c>
      <c r="B245" s="2" t="s">
        <v>189</v>
      </c>
      <c r="C245" s="2" t="s">
        <v>20</v>
      </c>
      <c r="D245" t="s">
        <v>187</v>
      </c>
      <c r="E245" s="3"/>
      <c r="F245" s="3" t="s">
        <v>24</v>
      </c>
      <c r="G245" s="3" t="s">
        <v>79</v>
      </c>
      <c r="H245" s="3" t="s">
        <v>80</v>
      </c>
      <c r="I245">
        <v>1485</v>
      </c>
      <c r="J245">
        <v>0</v>
      </c>
      <c r="K245">
        <f t="shared" si="5"/>
        <v>1485</v>
      </c>
      <c r="L245" s="204">
        <v>0.85</v>
      </c>
      <c r="M245" s="204">
        <v>43.439500000000002</v>
      </c>
      <c r="N245" s="25">
        <v>549</v>
      </c>
      <c r="O245" s="205" t="s">
        <v>2203</v>
      </c>
      <c r="P245" t="s">
        <v>4177</v>
      </c>
      <c r="Q245" s="184">
        <v>1262.25</v>
      </c>
      <c r="R245" s="184">
        <v>0</v>
      </c>
      <c r="S245" s="184">
        <v>64507.657500000001</v>
      </c>
      <c r="T245" s="184">
        <v>0</v>
      </c>
    </row>
    <row r="246" spans="1:20" x14ac:dyDescent="0.2">
      <c r="A246" t="s">
        <v>1729</v>
      </c>
      <c r="B246" s="2" t="s">
        <v>1731</v>
      </c>
      <c r="C246" s="2" t="s">
        <v>20</v>
      </c>
      <c r="D246" t="s">
        <v>1729</v>
      </c>
      <c r="E246" s="3"/>
      <c r="F246" s="3" t="s">
        <v>24</v>
      </c>
      <c r="G246" s="3" t="s">
        <v>79</v>
      </c>
      <c r="H246" s="3" t="s">
        <v>245</v>
      </c>
      <c r="I246">
        <v>4768</v>
      </c>
      <c r="J246">
        <v>316</v>
      </c>
      <c r="K246">
        <f t="shared" si="5"/>
        <v>5084</v>
      </c>
      <c r="L246" s="204">
        <v>0.85</v>
      </c>
      <c r="M246" s="204">
        <v>43.439500000000002</v>
      </c>
      <c r="N246" s="25">
        <v>549</v>
      </c>
      <c r="O246" s="205" t="s">
        <v>2203</v>
      </c>
      <c r="P246" t="s">
        <v>4177</v>
      </c>
      <c r="Q246" s="184">
        <v>4052.7999999999997</v>
      </c>
      <c r="R246" s="184">
        <v>268.59999999999997</v>
      </c>
      <c r="S246" s="184">
        <v>207119.53600000002</v>
      </c>
      <c r="T246" s="184">
        <v>13726.882000000001</v>
      </c>
    </row>
    <row r="247" spans="1:20" x14ac:dyDescent="0.2">
      <c r="A247" t="s">
        <v>182</v>
      </c>
      <c r="B247" s="2" t="s">
        <v>184</v>
      </c>
      <c r="C247" s="2" t="s">
        <v>20</v>
      </c>
      <c r="D247" t="s">
        <v>182</v>
      </c>
      <c r="E247" s="3"/>
      <c r="F247" s="3" t="s">
        <v>24</v>
      </c>
      <c r="G247" s="3" t="s">
        <v>79</v>
      </c>
      <c r="H247" s="3" t="s">
        <v>185</v>
      </c>
      <c r="I247">
        <v>1153</v>
      </c>
      <c r="J247">
        <v>0</v>
      </c>
      <c r="K247">
        <f t="shared" si="5"/>
        <v>1153</v>
      </c>
      <c r="L247" s="204">
        <v>0.85</v>
      </c>
      <c r="M247" s="204">
        <v>43.439500000000002</v>
      </c>
      <c r="N247" s="25">
        <v>549</v>
      </c>
      <c r="O247" s="205" t="s">
        <v>2203</v>
      </c>
      <c r="P247" t="s">
        <v>4178</v>
      </c>
      <c r="Q247" s="184">
        <v>980.05</v>
      </c>
      <c r="R247" s="184">
        <v>0</v>
      </c>
      <c r="S247" s="184">
        <v>50085.743500000004</v>
      </c>
      <c r="T247" s="184">
        <v>0</v>
      </c>
    </row>
    <row r="248" spans="1:20" x14ac:dyDescent="0.2">
      <c r="A248" t="s">
        <v>4338</v>
      </c>
      <c r="B248" s="2" t="s">
        <v>327</v>
      </c>
      <c r="C248" s="2" t="s">
        <v>56</v>
      </c>
      <c r="D248" t="s">
        <v>325</v>
      </c>
      <c r="E248" s="3"/>
      <c r="F248" s="3" t="s">
        <v>24</v>
      </c>
      <c r="G248" s="3" t="s">
        <v>79</v>
      </c>
      <c r="H248" s="3" t="s">
        <v>245</v>
      </c>
      <c r="I248">
        <v>489</v>
      </c>
      <c r="J248">
        <v>0</v>
      </c>
      <c r="K248">
        <f t="shared" si="5"/>
        <v>489</v>
      </c>
      <c r="L248" s="204">
        <v>7.22</v>
      </c>
      <c r="M248" s="204">
        <v>161.28449999999998</v>
      </c>
      <c r="N248" s="25">
        <v>699</v>
      </c>
      <c r="O248" s="205" t="s">
        <v>2203</v>
      </c>
      <c r="P248" t="s">
        <v>4177</v>
      </c>
      <c r="Q248" s="184">
        <v>3530.58</v>
      </c>
      <c r="R248" s="184">
        <v>0</v>
      </c>
      <c r="S248" s="184">
        <v>78868.12049999999</v>
      </c>
      <c r="T248" s="184">
        <v>0</v>
      </c>
    </row>
    <row r="249" spans="1:20" x14ac:dyDescent="0.2">
      <c r="A249" t="s">
        <v>4339</v>
      </c>
      <c r="B249" s="2" t="s">
        <v>331</v>
      </c>
      <c r="C249" s="2" t="s">
        <v>56</v>
      </c>
      <c r="D249" t="s">
        <v>329</v>
      </c>
      <c r="E249" s="3"/>
      <c r="F249" s="3" t="s">
        <v>24</v>
      </c>
      <c r="G249" s="3" t="s">
        <v>79</v>
      </c>
      <c r="H249" s="3" t="s">
        <v>254</v>
      </c>
      <c r="I249">
        <v>923</v>
      </c>
      <c r="J249">
        <v>0</v>
      </c>
      <c r="K249">
        <f t="shared" si="5"/>
        <v>923</v>
      </c>
      <c r="L249" s="204">
        <v>5.19</v>
      </c>
      <c r="M249" s="204">
        <v>123.7295</v>
      </c>
      <c r="N249" s="25">
        <v>699</v>
      </c>
      <c r="O249" s="205" t="s">
        <v>2203</v>
      </c>
      <c r="P249" t="s">
        <v>4177</v>
      </c>
      <c r="Q249" s="184">
        <v>4790.3700000000008</v>
      </c>
      <c r="R249" s="184">
        <v>0</v>
      </c>
      <c r="S249" s="184">
        <v>114202.3285</v>
      </c>
      <c r="T249" s="184">
        <v>0</v>
      </c>
    </row>
    <row r="250" spans="1:20" x14ac:dyDescent="0.2">
      <c r="A250" t="s">
        <v>191</v>
      </c>
      <c r="B250" s="2" t="s">
        <v>193</v>
      </c>
      <c r="C250" s="2" t="s">
        <v>20</v>
      </c>
      <c r="D250" t="s">
        <v>191</v>
      </c>
      <c r="E250" s="3"/>
      <c r="F250" s="3" t="s">
        <v>24</v>
      </c>
      <c r="G250" s="3" t="s">
        <v>109</v>
      </c>
      <c r="H250" s="3" t="s">
        <v>109</v>
      </c>
      <c r="I250">
        <v>2415</v>
      </c>
      <c r="J250">
        <v>0</v>
      </c>
      <c r="K250">
        <f t="shared" si="5"/>
        <v>2415</v>
      </c>
      <c r="L250" s="204">
        <v>0.95</v>
      </c>
      <c r="M250" s="204">
        <v>43.439500000000002</v>
      </c>
      <c r="N250" s="25">
        <v>499</v>
      </c>
      <c r="O250" s="205" t="s">
        <v>2203</v>
      </c>
      <c r="P250" t="s">
        <v>4177</v>
      </c>
      <c r="Q250" s="184">
        <v>2294.25</v>
      </c>
      <c r="R250" s="184">
        <v>0</v>
      </c>
      <c r="S250" s="184">
        <v>104906.3925</v>
      </c>
      <c r="T250" s="184">
        <v>0</v>
      </c>
    </row>
    <row r="251" spans="1:20" x14ac:dyDescent="0.2">
      <c r="A251" t="s">
        <v>195</v>
      </c>
      <c r="B251" s="2" t="s">
        <v>197</v>
      </c>
      <c r="C251" s="2" t="s">
        <v>20</v>
      </c>
      <c r="D251" t="s">
        <v>195</v>
      </c>
      <c r="E251" s="3"/>
      <c r="F251" s="3" t="s">
        <v>24</v>
      </c>
      <c r="G251" s="3" t="s">
        <v>109</v>
      </c>
      <c r="H251" s="3" t="s">
        <v>198</v>
      </c>
      <c r="I251">
        <v>1838</v>
      </c>
      <c r="J251">
        <v>0</v>
      </c>
      <c r="K251">
        <f t="shared" si="5"/>
        <v>1838</v>
      </c>
      <c r="L251" s="204">
        <v>0.85</v>
      </c>
      <c r="M251" s="204">
        <v>43.439500000000002</v>
      </c>
      <c r="N251" s="25">
        <v>499</v>
      </c>
      <c r="O251" s="205" t="s">
        <v>2203</v>
      </c>
      <c r="P251" t="s">
        <v>4177</v>
      </c>
      <c r="Q251" s="184">
        <v>1562.3</v>
      </c>
      <c r="R251" s="184">
        <v>0</v>
      </c>
      <c r="S251" s="184">
        <v>79841.801000000007</v>
      </c>
      <c r="T251" s="184">
        <v>0</v>
      </c>
    </row>
    <row r="252" spans="1:20" x14ac:dyDescent="0.2">
      <c r="A252" t="s">
        <v>1740</v>
      </c>
      <c r="B252" s="2" t="s">
        <v>1742</v>
      </c>
      <c r="C252" s="2" t="s">
        <v>20</v>
      </c>
      <c r="D252" t="s">
        <v>1740</v>
      </c>
      <c r="E252" s="3"/>
      <c r="F252" s="3" t="s">
        <v>24</v>
      </c>
      <c r="G252" s="3" t="s">
        <v>109</v>
      </c>
      <c r="H252" s="3" t="s">
        <v>931</v>
      </c>
      <c r="I252">
        <v>687</v>
      </c>
      <c r="J252">
        <v>0</v>
      </c>
      <c r="K252">
        <f t="shared" si="5"/>
        <v>687</v>
      </c>
      <c r="L252" s="204">
        <v>0.85</v>
      </c>
      <c r="M252" s="204">
        <v>43.439500000000002</v>
      </c>
      <c r="N252" s="25">
        <v>499</v>
      </c>
      <c r="O252" s="205" t="s">
        <v>2203</v>
      </c>
      <c r="P252" t="s">
        <v>4178</v>
      </c>
      <c r="Q252" s="184">
        <v>583.94999999999993</v>
      </c>
      <c r="R252" s="184">
        <v>0</v>
      </c>
      <c r="S252" s="184">
        <v>29842.936500000003</v>
      </c>
      <c r="T252" s="184">
        <v>0</v>
      </c>
    </row>
    <row r="253" spans="1:20" x14ac:dyDescent="0.2">
      <c r="A253" t="s">
        <v>200</v>
      </c>
      <c r="B253" s="2" t="s">
        <v>202</v>
      </c>
      <c r="C253" s="2" t="s">
        <v>20</v>
      </c>
      <c r="D253" t="s">
        <v>200</v>
      </c>
      <c r="E253" s="3"/>
      <c r="F253" s="3" t="s">
        <v>24</v>
      </c>
      <c r="G253" s="3" t="s">
        <v>109</v>
      </c>
      <c r="H253" s="3" t="s">
        <v>127</v>
      </c>
      <c r="I253">
        <v>52</v>
      </c>
      <c r="J253">
        <v>424</v>
      </c>
      <c r="K253">
        <f t="shared" si="5"/>
        <v>476</v>
      </c>
      <c r="L253" s="204">
        <v>0.85</v>
      </c>
      <c r="M253" s="204">
        <v>43.439500000000002</v>
      </c>
      <c r="N253" s="25">
        <v>499</v>
      </c>
      <c r="O253" s="205" t="s">
        <v>2203</v>
      </c>
      <c r="P253" t="s">
        <v>4177</v>
      </c>
      <c r="Q253" s="184">
        <v>44.199999999999996</v>
      </c>
      <c r="R253" s="184">
        <v>360.4</v>
      </c>
      <c r="S253" s="184">
        <v>2258.8540000000003</v>
      </c>
      <c r="T253" s="184">
        <v>18418.348000000002</v>
      </c>
    </row>
    <row r="254" spans="1:20" x14ac:dyDescent="0.2">
      <c r="A254" t="s">
        <v>4340</v>
      </c>
      <c r="B254" s="2" t="s">
        <v>3983</v>
      </c>
      <c r="C254" s="2" t="s">
        <v>20</v>
      </c>
      <c r="D254" t="s">
        <v>3982</v>
      </c>
      <c r="E254" s="3"/>
      <c r="F254" s="3" t="s">
        <v>24</v>
      </c>
      <c r="G254" s="3" t="s">
        <v>25</v>
      </c>
      <c r="H254" s="3" t="s">
        <v>3979</v>
      </c>
      <c r="I254">
        <v>3063</v>
      </c>
      <c r="J254">
        <v>1</v>
      </c>
      <c r="K254">
        <f t="shared" si="5"/>
        <v>3064</v>
      </c>
      <c r="L254" s="204">
        <v>1.29</v>
      </c>
      <c r="M254" s="204">
        <v>26.636450000000004</v>
      </c>
      <c r="N254" s="25">
        <v>699</v>
      </c>
      <c r="O254" s="205" t="s">
        <v>2203</v>
      </c>
      <c r="P254" t="s">
        <v>4177</v>
      </c>
      <c r="Q254" s="184">
        <v>3951.27</v>
      </c>
      <c r="R254" s="184">
        <v>1.29</v>
      </c>
      <c r="S254" s="184">
        <v>81587.446350000013</v>
      </c>
      <c r="T254" s="184">
        <v>26.636450000000004</v>
      </c>
    </row>
    <row r="255" spans="1:20" x14ac:dyDescent="0.2">
      <c r="A255" t="s">
        <v>4341</v>
      </c>
      <c r="B255" s="2" t="s">
        <v>23</v>
      </c>
      <c r="C255" s="2" t="s">
        <v>20</v>
      </c>
      <c r="D255" t="s">
        <v>22</v>
      </c>
      <c r="E255" s="3"/>
      <c r="F255" s="3" t="s">
        <v>3988</v>
      </c>
      <c r="G255" s="3" t="s">
        <v>25</v>
      </c>
      <c r="H255" s="3" t="s">
        <v>26</v>
      </c>
      <c r="I255">
        <v>46284</v>
      </c>
      <c r="J255">
        <v>48</v>
      </c>
      <c r="K255">
        <f t="shared" si="5"/>
        <v>46332</v>
      </c>
      <c r="L255" s="204">
        <v>1</v>
      </c>
      <c r="M255" s="204">
        <v>46.214500000000001</v>
      </c>
      <c r="N255" s="25">
        <v>499</v>
      </c>
      <c r="O255" s="205" t="s">
        <v>2202</v>
      </c>
      <c r="P255" t="s">
        <v>4173</v>
      </c>
      <c r="Q255" s="184">
        <v>46284</v>
      </c>
      <c r="R255" s="184">
        <v>48</v>
      </c>
      <c r="S255" s="184">
        <v>2138991.9180000001</v>
      </c>
      <c r="T255" s="184">
        <v>2218.2960000000003</v>
      </c>
    </row>
    <row r="256" spans="1:20" x14ac:dyDescent="0.2">
      <c r="A256" t="s">
        <v>1628</v>
      </c>
      <c r="B256" s="2" t="s">
        <v>1629</v>
      </c>
      <c r="C256" s="2" t="s">
        <v>20</v>
      </c>
      <c r="D256" t="s">
        <v>1628</v>
      </c>
      <c r="E256" s="3"/>
      <c r="F256" s="3" t="s">
        <v>24</v>
      </c>
      <c r="G256" s="3" t="s">
        <v>61</v>
      </c>
      <c r="H256" s="3" t="s">
        <v>311</v>
      </c>
      <c r="I256">
        <v>518</v>
      </c>
      <c r="J256">
        <v>222</v>
      </c>
      <c r="K256">
        <f t="shared" si="5"/>
        <v>740</v>
      </c>
      <c r="L256" s="204">
        <v>0.95</v>
      </c>
      <c r="M256" s="204">
        <v>45.289500000000004</v>
      </c>
      <c r="N256" s="25">
        <v>499</v>
      </c>
      <c r="O256" s="205" t="s">
        <v>2202</v>
      </c>
      <c r="P256" t="s">
        <v>4173</v>
      </c>
      <c r="Q256" s="184">
        <v>492.09999999999997</v>
      </c>
      <c r="R256" s="184">
        <v>210.89999999999998</v>
      </c>
      <c r="S256" s="184">
        <v>23459.961000000003</v>
      </c>
      <c r="T256" s="184">
        <v>10054.269</v>
      </c>
    </row>
    <row r="257" spans="1:20" x14ac:dyDescent="0.2">
      <c r="A257" t="s">
        <v>1734</v>
      </c>
      <c r="B257" s="2" t="s">
        <v>1736</v>
      </c>
      <c r="C257" s="2" t="s">
        <v>20</v>
      </c>
      <c r="D257" t="s">
        <v>1734</v>
      </c>
      <c r="E257" s="3"/>
      <c r="F257" s="3" t="s">
        <v>24</v>
      </c>
      <c r="G257" s="3" t="s">
        <v>79</v>
      </c>
      <c r="H257" s="3" t="s">
        <v>254</v>
      </c>
      <c r="I257">
        <v>0</v>
      </c>
      <c r="J257">
        <v>7</v>
      </c>
      <c r="K257">
        <f t="shared" si="5"/>
        <v>7</v>
      </c>
      <c r="L257" s="204">
        <v>0.85</v>
      </c>
      <c r="M257" s="204">
        <v>43.439500000000002</v>
      </c>
      <c r="N257" s="25">
        <v>549</v>
      </c>
      <c r="O257" s="205" t="s">
        <v>2204</v>
      </c>
      <c r="P257" t="s">
        <v>4178</v>
      </c>
      <c r="Q257" s="184">
        <v>0</v>
      </c>
      <c r="R257" s="184">
        <v>5.95</v>
      </c>
      <c r="S257" s="184">
        <v>0</v>
      </c>
      <c r="T257" s="184">
        <v>304.07650000000001</v>
      </c>
    </row>
    <row r="258" spans="1:20" x14ac:dyDescent="0.2">
      <c r="A258" t="s">
        <v>4342</v>
      </c>
      <c r="B258" s="2" t="s">
        <v>1795</v>
      </c>
      <c r="C258" s="2" t="s">
        <v>20</v>
      </c>
      <c r="D258" t="s">
        <v>1793</v>
      </c>
      <c r="E258" s="3"/>
      <c r="F258" s="3" t="s">
        <v>4152</v>
      </c>
      <c r="G258" s="3" t="s">
        <v>1365</v>
      </c>
      <c r="H258" s="3" t="s">
        <v>1366</v>
      </c>
      <c r="I258">
        <v>618</v>
      </c>
      <c r="J258">
        <v>0</v>
      </c>
      <c r="K258">
        <f t="shared" si="5"/>
        <v>618</v>
      </c>
      <c r="L258" s="204">
        <v>5.2</v>
      </c>
      <c r="M258" s="204">
        <v>123.9145</v>
      </c>
      <c r="N258" s="25">
        <v>499</v>
      </c>
      <c r="O258" s="205" t="s">
        <v>2203</v>
      </c>
      <c r="P258" t="s">
        <v>4177</v>
      </c>
      <c r="Q258" s="184">
        <v>3213.6</v>
      </c>
      <c r="R258" s="184">
        <v>0</v>
      </c>
      <c r="S258" s="184">
        <v>76579.161000000007</v>
      </c>
      <c r="T258" s="184">
        <v>0</v>
      </c>
    </row>
    <row r="259" spans="1:20" x14ac:dyDescent="0.2">
      <c r="A259" t="s">
        <v>4343</v>
      </c>
      <c r="B259" s="2" t="s">
        <v>226</v>
      </c>
      <c r="C259" s="2" t="s">
        <v>20</v>
      </c>
      <c r="D259" t="s">
        <v>224</v>
      </c>
      <c r="E259" s="3"/>
      <c r="F259" s="3" t="s">
        <v>4152</v>
      </c>
      <c r="G259" s="3" t="s">
        <v>227</v>
      </c>
      <c r="H259" s="3" t="s">
        <v>228</v>
      </c>
      <c r="I259">
        <v>4984</v>
      </c>
      <c r="J259">
        <v>0</v>
      </c>
      <c r="K259">
        <f t="shared" si="5"/>
        <v>4984</v>
      </c>
      <c r="L259" s="204">
        <v>7.81</v>
      </c>
      <c r="M259" s="204">
        <v>172.1995</v>
      </c>
      <c r="N259" s="25">
        <v>1199</v>
      </c>
      <c r="O259" s="205" t="s">
        <v>2203</v>
      </c>
      <c r="P259" t="s">
        <v>4175</v>
      </c>
      <c r="Q259" s="184">
        <v>38925.040000000001</v>
      </c>
      <c r="R259" s="184">
        <v>0</v>
      </c>
      <c r="S259" s="184">
        <v>858242.30799999996</v>
      </c>
      <c r="T259" s="184">
        <v>0</v>
      </c>
    </row>
    <row r="260" spans="1:20" x14ac:dyDescent="0.2">
      <c r="A260" t="s">
        <v>4344</v>
      </c>
      <c r="B260" s="2" t="s">
        <v>1364</v>
      </c>
      <c r="C260" s="2" t="s">
        <v>1361</v>
      </c>
      <c r="D260">
        <v>401101662</v>
      </c>
      <c r="E260" s="3"/>
      <c r="F260" s="3" t="s">
        <v>4152</v>
      </c>
      <c r="G260" s="3" t="s">
        <v>1365</v>
      </c>
      <c r="H260" s="3" t="s">
        <v>1366</v>
      </c>
      <c r="I260">
        <v>796</v>
      </c>
      <c r="J260">
        <v>0</v>
      </c>
      <c r="K260">
        <f t="shared" si="5"/>
        <v>796</v>
      </c>
      <c r="L260" s="204">
        <v>8.24</v>
      </c>
      <c r="M260" s="204">
        <v>180.15449999999998</v>
      </c>
      <c r="N260" s="25">
        <v>399</v>
      </c>
      <c r="O260" s="205" t="s">
        <v>2203</v>
      </c>
      <c r="P260" t="s">
        <v>4177</v>
      </c>
      <c r="Q260" s="184">
        <v>6559.04</v>
      </c>
      <c r="R260" s="184">
        <v>0</v>
      </c>
      <c r="S260" s="184">
        <v>143402.98199999999</v>
      </c>
      <c r="T260" s="184">
        <v>0</v>
      </c>
    </row>
    <row r="261" spans="1:20" x14ac:dyDescent="0.2">
      <c r="A261" t="s">
        <v>4345</v>
      </c>
      <c r="B261" s="2" t="s">
        <v>4397</v>
      </c>
      <c r="C261" s="2" t="s">
        <v>1361</v>
      </c>
      <c r="D261">
        <v>401102246</v>
      </c>
      <c r="E261" s="3"/>
      <c r="F261" s="3" t="s">
        <v>4152</v>
      </c>
      <c r="G261" s="3" t="s">
        <v>1365</v>
      </c>
      <c r="H261" s="3" t="s">
        <v>4398</v>
      </c>
      <c r="I261">
        <v>293</v>
      </c>
      <c r="J261">
        <v>0</v>
      </c>
      <c r="K261">
        <f t="shared" si="5"/>
        <v>293</v>
      </c>
      <c r="L261" s="204">
        <v>5</v>
      </c>
      <c r="M261" s="204">
        <v>120.2145</v>
      </c>
      <c r="N261" s="25">
        <v>599</v>
      </c>
      <c r="O261" s="205" t="s">
        <v>2203</v>
      </c>
      <c r="P261" t="s">
        <v>4177</v>
      </c>
      <c r="Q261" s="184">
        <v>1465</v>
      </c>
      <c r="R261" s="184">
        <v>0</v>
      </c>
      <c r="S261" s="184">
        <v>35222.8485</v>
      </c>
      <c r="T261" s="184">
        <v>0</v>
      </c>
    </row>
    <row r="262" spans="1:20" x14ac:dyDescent="0.2">
      <c r="A262" t="s">
        <v>4346</v>
      </c>
      <c r="B262" s="2" t="s">
        <v>478</v>
      </c>
      <c r="C262" s="2" t="s">
        <v>104</v>
      </c>
      <c r="D262" t="s">
        <v>477</v>
      </c>
      <c r="E262" s="3"/>
      <c r="F262" s="3" t="s">
        <v>2277</v>
      </c>
      <c r="G262" s="3" t="s">
        <v>475</v>
      </c>
      <c r="H262" s="3" t="s">
        <v>476</v>
      </c>
      <c r="I262">
        <v>470</v>
      </c>
      <c r="J262">
        <v>3</v>
      </c>
      <c r="K262">
        <f t="shared" si="5"/>
        <v>473</v>
      </c>
      <c r="L262" s="204">
        <v>17.600000000000001</v>
      </c>
      <c r="M262" s="204">
        <v>353.31450000000001</v>
      </c>
      <c r="N262" s="25">
        <v>1099</v>
      </c>
      <c r="O262" s="205" t="s">
        <v>2202</v>
      </c>
      <c r="P262" t="s">
        <v>4173</v>
      </c>
      <c r="Q262" s="184">
        <v>8272</v>
      </c>
      <c r="R262" s="184">
        <v>52.800000000000004</v>
      </c>
      <c r="S262" s="184">
        <v>166057.815</v>
      </c>
      <c r="T262" s="184">
        <v>1059.9435000000001</v>
      </c>
    </row>
    <row r="263" spans="1:20" x14ac:dyDescent="0.2">
      <c r="A263" t="s">
        <v>4347</v>
      </c>
      <c r="B263" s="2" t="s">
        <v>3965</v>
      </c>
      <c r="C263" s="2" t="s">
        <v>104</v>
      </c>
      <c r="D263" t="s">
        <v>640</v>
      </c>
      <c r="E263" s="3"/>
      <c r="F263" s="3" t="s">
        <v>2277</v>
      </c>
      <c r="G263" s="3" t="s">
        <v>475</v>
      </c>
      <c r="H263" s="3" t="s">
        <v>476</v>
      </c>
      <c r="I263">
        <v>0</v>
      </c>
      <c r="J263">
        <v>4</v>
      </c>
      <c r="K263">
        <f t="shared" si="5"/>
        <v>4</v>
      </c>
      <c r="L263" s="204">
        <v>17.600000000000001</v>
      </c>
      <c r="M263" s="204">
        <v>353.31450000000001</v>
      </c>
      <c r="N263" s="25">
        <v>1099</v>
      </c>
      <c r="O263" s="205" t="s">
        <v>2204</v>
      </c>
      <c r="P263" t="s">
        <v>4177</v>
      </c>
      <c r="Q263" s="184">
        <v>0</v>
      </c>
      <c r="R263" s="184">
        <v>70.400000000000006</v>
      </c>
      <c r="S263" s="184">
        <v>0</v>
      </c>
      <c r="T263" s="184">
        <v>1413.258</v>
      </c>
    </row>
    <row r="264" spans="1:20" x14ac:dyDescent="0.2">
      <c r="A264" t="s">
        <v>4348</v>
      </c>
      <c r="B264" s="2" t="s">
        <v>1541</v>
      </c>
      <c r="C264" s="2" t="s">
        <v>104</v>
      </c>
      <c r="D264" t="s">
        <v>1539</v>
      </c>
      <c r="E264" s="3"/>
      <c r="F264" s="3" t="s">
        <v>2277</v>
      </c>
      <c r="G264" s="3" t="s">
        <v>475</v>
      </c>
      <c r="H264" s="3" t="s">
        <v>476</v>
      </c>
      <c r="I264">
        <v>0</v>
      </c>
      <c r="J264">
        <v>1</v>
      </c>
      <c r="K264">
        <f t="shared" si="5"/>
        <v>1</v>
      </c>
      <c r="L264" s="204">
        <v>17.600000000000001</v>
      </c>
      <c r="M264" s="204">
        <v>353.31450000000001</v>
      </c>
      <c r="N264" s="25">
        <v>1099</v>
      </c>
      <c r="O264" s="205" t="s">
        <v>2204</v>
      </c>
      <c r="P264" t="s">
        <v>4177</v>
      </c>
      <c r="Q264" s="184">
        <v>0</v>
      </c>
      <c r="R264" s="184">
        <v>17.600000000000001</v>
      </c>
      <c r="S264" s="184">
        <v>0</v>
      </c>
      <c r="T264" s="184">
        <v>353.31450000000001</v>
      </c>
    </row>
    <row r="265" spans="1:20" x14ac:dyDescent="0.2">
      <c r="A265" t="s">
        <v>586</v>
      </c>
      <c r="B265" s="2" t="s">
        <v>587</v>
      </c>
      <c r="C265" s="2" t="s">
        <v>104</v>
      </c>
      <c r="D265" t="s">
        <v>586</v>
      </c>
      <c r="E265" s="3"/>
      <c r="F265" s="3" t="s">
        <v>2277</v>
      </c>
      <c r="G265" s="3" t="s">
        <v>475</v>
      </c>
      <c r="H265" s="3" t="s">
        <v>476</v>
      </c>
      <c r="I265">
        <v>48</v>
      </c>
      <c r="J265">
        <v>0</v>
      </c>
      <c r="K265">
        <f t="shared" si="5"/>
        <v>48</v>
      </c>
      <c r="L265" s="204">
        <v>23.4</v>
      </c>
      <c r="M265" s="204">
        <v>460.61449999999996</v>
      </c>
      <c r="N265" s="25">
        <v>1799</v>
      </c>
      <c r="O265" s="205" t="s">
        <v>2203</v>
      </c>
      <c r="P265" t="s">
        <v>4177</v>
      </c>
      <c r="Q265" s="184">
        <v>1123.1999999999998</v>
      </c>
      <c r="R265" s="184">
        <v>0</v>
      </c>
      <c r="S265" s="184">
        <v>22109.495999999999</v>
      </c>
      <c r="T265" s="184">
        <v>0</v>
      </c>
    </row>
    <row r="266" spans="1:20" x14ac:dyDescent="0.2">
      <c r="A266" t="s">
        <v>479</v>
      </c>
      <c r="B266" s="2" t="s">
        <v>480</v>
      </c>
      <c r="C266" s="2" t="s">
        <v>104</v>
      </c>
      <c r="D266" t="s">
        <v>479</v>
      </c>
      <c r="E266" s="3"/>
      <c r="F266" s="3" t="s">
        <v>2277</v>
      </c>
      <c r="G266" s="3" t="s">
        <v>475</v>
      </c>
      <c r="H266" s="3" t="s">
        <v>476</v>
      </c>
      <c r="I266">
        <v>30</v>
      </c>
      <c r="J266">
        <v>30</v>
      </c>
      <c r="K266">
        <f t="shared" si="5"/>
        <v>60</v>
      </c>
      <c r="L266" s="204">
        <v>17.600000000000001</v>
      </c>
      <c r="M266" s="204">
        <v>353.31450000000001</v>
      </c>
      <c r="N266" s="25">
        <v>1099</v>
      </c>
      <c r="O266" s="205" t="s">
        <v>2203</v>
      </c>
      <c r="P266" t="s">
        <v>4173</v>
      </c>
      <c r="Q266" s="184">
        <v>528</v>
      </c>
      <c r="R266" s="184">
        <v>528</v>
      </c>
      <c r="S266" s="184">
        <v>10599.434999999999</v>
      </c>
      <c r="T266" s="184">
        <v>10599.434999999999</v>
      </c>
    </row>
    <row r="267" spans="1:20" x14ac:dyDescent="0.2">
      <c r="A267" t="s">
        <v>4349</v>
      </c>
      <c r="B267" s="2" t="s">
        <v>1545</v>
      </c>
      <c r="C267" s="2" t="s">
        <v>104</v>
      </c>
      <c r="D267" t="s">
        <v>1543</v>
      </c>
      <c r="E267" s="3"/>
      <c r="F267" s="3" t="s">
        <v>2277</v>
      </c>
      <c r="G267" s="3" t="s">
        <v>475</v>
      </c>
      <c r="H267" s="3" t="s">
        <v>476</v>
      </c>
      <c r="I267">
        <v>1</v>
      </c>
      <c r="J267">
        <v>0</v>
      </c>
      <c r="K267">
        <f t="shared" si="5"/>
        <v>1</v>
      </c>
      <c r="L267" s="204">
        <v>16.8</v>
      </c>
      <c r="M267" s="204">
        <v>338.5145</v>
      </c>
      <c r="N267" s="25">
        <v>1099</v>
      </c>
      <c r="O267" s="205" t="s">
        <v>2203</v>
      </c>
      <c r="P267" t="s">
        <v>4177</v>
      </c>
      <c r="Q267" s="184">
        <v>16.8</v>
      </c>
      <c r="R267" s="184">
        <v>0</v>
      </c>
      <c r="S267" s="184">
        <v>338.5145</v>
      </c>
      <c r="T267" s="184">
        <v>0</v>
      </c>
    </row>
    <row r="268" spans="1:20" x14ac:dyDescent="0.2">
      <c r="A268" t="s">
        <v>4350</v>
      </c>
      <c r="B268" s="2" t="s">
        <v>4147</v>
      </c>
      <c r="C268" s="2" t="s">
        <v>104</v>
      </c>
      <c r="D268" t="s">
        <v>4146</v>
      </c>
      <c r="E268" s="3"/>
      <c r="F268" s="3" t="s">
        <v>2277</v>
      </c>
      <c r="G268" s="3" t="s">
        <v>475</v>
      </c>
      <c r="H268" s="3" t="s">
        <v>1530</v>
      </c>
      <c r="I268">
        <v>81</v>
      </c>
      <c r="J268">
        <v>0</v>
      </c>
      <c r="K268">
        <f t="shared" si="5"/>
        <v>81</v>
      </c>
      <c r="L268" s="204">
        <v>17.600000000000001</v>
      </c>
      <c r="M268" s="204">
        <v>353.31450000000001</v>
      </c>
      <c r="N268" s="25">
        <v>1099</v>
      </c>
      <c r="O268" s="205" t="s">
        <v>2203</v>
      </c>
      <c r="P268" t="s">
        <v>4177</v>
      </c>
      <c r="Q268" s="184">
        <v>1425.6000000000001</v>
      </c>
      <c r="R268" s="184">
        <v>0</v>
      </c>
      <c r="S268" s="184">
        <v>28618.4745</v>
      </c>
      <c r="T268" s="184">
        <v>0</v>
      </c>
    </row>
    <row r="269" spans="1:20" x14ac:dyDescent="0.2">
      <c r="A269" t="s">
        <v>4351</v>
      </c>
      <c r="B269" s="2" t="s">
        <v>474</v>
      </c>
      <c r="C269" s="2" t="s">
        <v>104</v>
      </c>
      <c r="D269" t="s">
        <v>473</v>
      </c>
      <c r="E269" s="3"/>
      <c r="F269" s="3" t="s">
        <v>2277</v>
      </c>
      <c r="G269" s="3" t="s">
        <v>475</v>
      </c>
      <c r="H269" s="3" t="s">
        <v>476</v>
      </c>
      <c r="I269">
        <v>471</v>
      </c>
      <c r="J269">
        <v>0</v>
      </c>
      <c r="K269">
        <f t="shared" si="5"/>
        <v>471</v>
      </c>
      <c r="L269" s="204">
        <v>17.600000000000001</v>
      </c>
      <c r="M269" s="204">
        <v>353.31450000000001</v>
      </c>
      <c r="N269" s="25">
        <v>1099</v>
      </c>
      <c r="O269" s="205" t="s">
        <v>2202</v>
      </c>
      <c r="P269" t="s">
        <v>4173</v>
      </c>
      <c r="Q269" s="184">
        <v>8289.6</v>
      </c>
      <c r="R269" s="184">
        <v>0</v>
      </c>
      <c r="S269" s="184">
        <v>166411.12950000001</v>
      </c>
      <c r="T269" s="184">
        <v>0</v>
      </c>
    </row>
    <row r="270" spans="1:20" x14ac:dyDescent="0.2">
      <c r="A270" t="s">
        <v>4352</v>
      </c>
      <c r="B270" s="2" t="s">
        <v>1836</v>
      </c>
      <c r="C270" s="2" t="s">
        <v>1807</v>
      </c>
      <c r="D270" t="s">
        <v>1834</v>
      </c>
      <c r="E270" s="3"/>
      <c r="F270" s="3" t="s">
        <v>2277</v>
      </c>
      <c r="G270" s="3" t="s">
        <v>475</v>
      </c>
      <c r="H270" s="3" t="s">
        <v>476</v>
      </c>
      <c r="I270">
        <v>0</v>
      </c>
      <c r="J270">
        <v>1</v>
      </c>
      <c r="K270">
        <f t="shared" si="5"/>
        <v>1</v>
      </c>
      <c r="L270" s="204">
        <v>11</v>
      </c>
      <c r="M270" s="204">
        <v>231.21449999999999</v>
      </c>
      <c r="N270" s="25">
        <v>999</v>
      </c>
      <c r="O270" s="205" t="s">
        <v>2204</v>
      </c>
      <c r="P270" t="s">
        <v>4178</v>
      </c>
      <c r="Q270" s="184">
        <v>0</v>
      </c>
      <c r="R270" s="184">
        <v>11</v>
      </c>
      <c r="S270" s="184">
        <v>0</v>
      </c>
      <c r="T270" s="184">
        <v>231.21449999999999</v>
      </c>
    </row>
    <row r="271" spans="1:20" x14ac:dyDescent="0.2">
      <c r="A271" t="s">
        <v>1819</v>
      </c>
      <c r="B271" s="2" t="s">
        <v>1821</v>
      </c>
      <c r="C271" s="2" t="s">
        <v>1807</v>
      </c>
      <c r="D271" t="s">
        <v>1819</v>
      </c>
      <c r="E271" s="3"/>
      <c r="F271" s="3" t="s">
        <v>2277</v>
      </c>
      <c r="G271" s="3" t="s">
        <v>475</v>
      </c>
      <c r="H271" s="3" t="s">
        <v>1530</v>
      </c>
      <c r="I271">
        <v>0</v>
      </c>
      <c r="J271">
        <v>8</v>
      </c>
      <c r="K271">
        <f t="shared" si="5"/>
        <v>8</v>
      </c>
      <c r="L271" s="204">
        <v>11.5</v>
      </c>
      <c r="M271" s="204">
        <v>240.46449999999999</v>
      </c>
      <c r="N271" s="25">
        <v>999</v>
      </c>
      <c r="O271" s="205" t="s">
        <v>2204</v>
      </c>
      <c r="P271" t="s">
        <v>4177</v>
      </c>
      <c r="Q271" s="184">
        <v>0</v>
      </c>
      <c r="R271" s="184">
        <v>92</v>
      </c>
      <c r="S271" s="184">
        <v>0</v>
      </c>
      <c r="T271" s="184">
        <v>1923.7159999999999</v>
      </c>
    </row>
    <row r="272" spans="1:20" x14ac:dyDescent="0.2">
      <c r="A272" t="s">
        <v>4353</v>
      </c>
      <c r="B272" s="2" t="s">
        <v>644</v>
      </c>
      <c r="C272" s="2" t="s">
        <v>104</v>
      </c>
      <c r="D272" t="s">
        <v>642</v>
      </c>
      <c r="E272" s="3"/>
      <c r="F272" s="3" t="s">
        <v>2277</v>
      </c>
      <c r="G272" s="3" t="s">
        <v>475</v>
      </c>
      <c r="H272" s="3" t="s">
        <v>476</v>
      </c>
      <c r="I272">
        <v>0</v>
      </c>
      <c r="J272">
        <v>5</v>
      </c>
      <c r="K272">
        <f t="shared" si="5"/>
        <v>5</v>
      </c>
      <c r="L272" s="204">
        <v>17.600000000000001</v>
      </c>
      <c r="M272" s="204">
        <v>353.31450000000001</v>
      </c>
      <c r="N272" s="25">
        <v>1099</v>
      </c>
      <c r="O272" s="205" t="s">
        <v>2204</v>
      </c>
      <c r="P272" t="s">
        <v>4177</v>
      </c>
      <c r="Q272" s="184">
        <v>0</v>
      </c>
      <c r="R272" s="184">
        <v>88</v>
      </c>
      <c r="S272" s="184">
        <v>0</v>
      </c>
      <c r="T272" s="184">
        <v>1766.5725</v>
      </c>
    </row>
    <row r="273" spans="1:20" x14ac:dyDescent="0.2">
      <c r="A273" t="s">
        <v>596</v>
      </c>
      <c r="B273" s="2" t="s">
        <v>598</v>
      </c>
      <c r="C273" s="2" t="s">
        <v>335</v>
      </c>
      <c r="D273" t="s">
        <v>596</v>
      </c>
      <c r="E273" s="3"/>
      <c r="F273" s="3" t="s">
        <v>515</v>
      </c>
      <c r="G273" s="3" t="s">
        <v>1216</v>
      </c>
      <c r="H273" s="3" t="s">
        <v>517</v>
      </c>
      <c r="I273">
        <v>1</v>
      </c>
      <c r="J273">
        <v>1</v>
      </c>
      <c r="K273">
        <f t="shared" si="5"/>
        <v>2</v>
      </c>
      <c r="L273" s="204">
        <v>14</v>
      </c>
      <c r="M273" s="204">
        <v>286.71449999999999</v>
      </c>
      <c r="N273" s="25">
        <v>1199</v>
      </c>
      <c r="O273" s="205" t="s">
        <v>2203</v>
      </c>
      <c r="P273" t="s">
        <v>4177</v>
      </c>
      <c r="Q273" s="184">
        <v>14</v>
      </c>
      <c r="R273" s="184">
        <v>14</v>
      </c>
      <c r="S273" s="184">
        <v>286.71449999999999</v>
      </c>
      <c r="T273" s="184">
        <v>286.71449999999999</v>
      </c>
    </row>
    <row r="274" spans="1:20" x14ac:dyDescent="0.2">
      <c r="A274" t="s">
        <v>550</v>
      </c>
      <c r="B274" s="2" t="s">
        <v>552</v>
      </c>
      <c r="C274" s="2" t="s">
        <v>335</v>
      </c>
      <c r="D274" t="s">
        <v>550</v>
      </c>
      <c r="E274" s="3"/>
      <c r="F274" s="3" t="s">
        <v>60</v>
      </c>
      <c r="G274" s="3" t="s">
        <v>61</v>
      </c>
      <c r="H274" s="3" t="s">
        <v>62</v>
      </c>
      <c r="I274">
        <v>190</v>
      </c>
      <c r="J274">
        <v>0</v>
      </c>
      <c r="K274">
        <f t="shared" ref="K274:K304" si="6">J274+I274</f>
        <v>190</v>
      </c>
      <c r="L274" s="204">
        <v>15</v>
      </c>
      <c r="M274" s="204">
        <v>305.21449999999999</v>
      </c>
      <c r="N274" s="25">
        <v>1199</v>
      </c>
      <c r="O274" s="205" t="s">
        <v>2202</v>
      </c>
      <c r="P274" t="s">
        <v>4173</v>
      </c>
      <c r="Q274" s="184">
        <v>2850</v>
      </c>
      <c r="R274" s="184">
        <v>0</v>
      </c>
      <c r="S274" s="184">
        <v>57990.754999999997</v>
      </c>
      <c r="T274" s="184">
        <v>0</v>
      </c>
    </row>
    <row r="275" spans="1:20" x14ac:dyDescent="0.2">
      <c r="A275" t="s">
        <v>593</v>
      </c>
      <c r="B275" s="2" t="s">
        <v>595</v>
      </c>
      <c r="C275" s="2" t="s">
        <v>335</v>
      </c>
      <c r="D275" t="s">
        <v>593</v>
      </c>
      <c r="E275" s="3"/>
      <c r="F275" s="3" t="s">
        <v>487</v>
      </c>
      <c r="G275" s="3" t="s">
        <v>488</v>
      </c>
      <c r="H275" s="3" t="s">
        <v>504</v>
      </c>
      <c r="I275">
        <v>0</v>
      </c>
      <c r="J275">
        <v>1</v>
      </c>
      <c r="K275">
        <f t="shared" si="6"/>
        <v>1</v>
      </c>
      <c r="L275" s="204">
        <v>19</v>
      </c>
      <c r="M275" s="204">
        <v>379.21449999999999</v>
      </c>
      <c r="N275" s="25">
        <v>1399</v>
      </c>
      <c r="O275" s="205" t="s">
        <v>2202</v>
      </c>
      <c r="P275" t="s">
        <v>4173</v>
      </c>
      <c r="Q275" s="184">
        <v>0</v>
      </c>
      <c r="R275" s="184">
        <v>19</v>
      </c>
      <c r="S275" s="184">
        <v>0</v>
      </c>
      <c r="T275" s="184">
        <v>379.21449999999999</v>
      </c>
    </row>
    <row r="276" spans="1:20" x14ac:dyDescent="0.2">
      <c r="A276" t="s">
        <v>590</v>
      </c>
      <c r="B276" s="2" t="s">
        <v>592</v>
      </c>
      <c r="C276" s="2" t="s">
        <v>335</v>
      </c>
      <c r="D276" t="s">
        <v>590</v>
      </c>
      <c r="E276" s="3"/>
      <c r="F276" s="3" t="s">
        <v>487</v>
      </c>
      <c r="G276" s="3" t="s">
        <v>488</v>
      </c>
      <c r="H276" s="3" t="s">
        <v>504</v>
      </c>
      <c r="I276">
        <v>29</v>
      </c>
      <c r="J276">
        <v>8</v>
      </c>
      <c r="K276">
        <f t="shared" si="6"/>
        <v>37</v>
      </c>
      <c r="L276" s="204">
        <v>19</v>
      </c>
      <c r="M276" s="204">
        <v>379.21449999999999</v>
      </c>
      <c r="N276" s="25">
        <v>1399</v>
      </c>
      <c r="O276" s="205" t="s">
        <v>2202</v>
      </c>
      <c r="P276" t="s">
        <v>4177</v>
      </c>
      <c r="Q276" s="184">
        <v>551</v>
      </c>
      <c r="R276" s="184">
        <v>152</v>
      </c>
      <c r="S276" s="184">
        <v>10997.220499999999</v>
      </c>
      <c r="T276" s="184">
        <v>3033.7159999999999</v>
      </c>
    </row>
    <row r="277" spans="1:20" x14ac:dyDescent="0.2">
      <c r="A277" t="s">
        <v>4354</v>
      </c>
      <c r="B277" s="2" t="s">
        <v>1517</v>
      </c>
      <c r="C277" s="2" t="s">
        <v>104</v>
      </c>
      <c r="D277" t="s">
        <v>1515</v>
      </c>
      <c r="E277" s="3"/>
      <c r="F277" s="3" t="s">
        <v>468</v>
      </c>
      <c r="G277" s="3" t="s">
        <v>469</v>
      </c>
      <c r="H277" s="3" t="s">
        <v>632</v>
      </c>
      <c r="I277">
        <v>0</v>
      </c>
      <c r="J277">
        <v>20</v>
      </c>
      <c r="K277">
        <f t="shared" si="6"/>
        <v>20</v>
      </c>
      <c r="L277" s="204">
        <v>10.96</v>
      </c>
      <c r="M277" s="204">
        <v>230.47450000000003</v>
      </c>
      <c r="N277" s="25">
        <v>799</v>
      </c>
      <c r="O277" s="205" t="s">
        <v>2204</v>
      </c>
      <c r="P277" t="s">
        <v>4177</v>
      </c>
      <c r="Q277" s="184">
        <v>0</v>
      </c>
      <c r="R277" s="184">
        <v>219.20000000000002</v>
      </c>
      <c r="S277" s="184">
        <v>0</v>
      </c>
      <c r="T277" s="184">
        <v>4609.4900000000007</v>
      </c>
    </row>
    <row r="278" spans="1:20" x14ac:dyDescent="0.2">
      <c r="A278" t="s">
        <v>4355</v>
      </c>
      <c r="B278" s="2" t="s">
        <v>1521</v>
      </c>
      <c r="C278" s="2" t="s">
        <v>104</v>
      </c>
      <c r="D278" t="s">
        <v>1519</v>
      </c>
      <c r="E278" s="3"/>
      <c r="F278" s="3" t="s">
        <v>468</v>
      </c>
      <c r="G278" s="3" t="s">
        <v>469</v>
      </c>
      <c r="H278" s="3" t="s">
        <v>632</v>
      </c>
      <c r="I278">
        <v>3</v>
      </c>
      <c r="J278">
        <v>18</v>
      </c>
      <c r="K278">
        <f t="shared" si="6"/>
        <v>21</v>
      </c>
      <c r="L278" s="204">
        <v>10.96</v>
      </c>
      <c r="M278" s="204">
        <v>230.47450000000003</v>
      </c>
      <c r="N278" s="25">
        <v>799</v>
      </c>
      <c r="O278" s="205" t="s">
        <v>2204</v>
      </c>
      <c r="P278" t="s">
        <v>4177</v>
      </c>
      <c r="Q278" s="184">
        <v>32.880000000000003</v>
      </c>
      <c r="R278" s="184">
        <v>197.28000000000003</v>
      </c>
      <c r="S278" s="184">
        <v>691.4235000000001</v>
      </c>
      <c r="T278" s="184">
        <v>4148.5410000000011</v>
      </c>
    </row>
    <row r="279" spans="1:20" x14ac:dyDescent="0.2">
      <c r="A279" t="s">
        <v>4356</v>
      </c>
      <c r="B279" s="2" t="s">
        <v>1525</v>
      </c>
      <c r="C279" s="2" t="s">
        <v>104</v>
      </c>
      <c r="D279" t="s">
        <v>1523</v>
      </c>
      <c r="E279" s="3"/>
      <c r="F279" s="3" t="s">
        <v>3954</v>
      </c>
      <c r="G279" s="3" t="s">
        <v>532</v>
      </c>
      <c r="H279" s="3" t="s">
        <v>532</v>
      </c>
      <c r="I279">
        <v>0</v>
      </c>
      <c r="J279">
        <v>12</v>
      </c>
      <c r="K279">
        <f t="shared" si="6"/>
        <v>12</v>
      </c>
      <c r="L279" s="204">
        <v>13.8</v>
      </c>
      <c r="M279" s="204">
        <v>283.0145</v>
      </c>
      <c r="N279" s="25">
        <v>799</v>
      </c>
      <c r="O279" s="205" t="s">
        <v>2204</v>
      </c>
      <c r="P279" t="s">
        <v>4177</v>
      </c>
      <c r="Q279" s="184">
        <v>0</v>
      </c>
      <c r="R279" s="184">
        <v>165.60000000000002</v>
      </c>
      <c r="S279" s="184">
        <v>0</v>
      </c>
      <c r="T279" s="184">
        <v>3396.174</v>
      </c>
    </row>
    <row r="280" spans="1:20" x14ac:dyDescent="0.2">
      <c r="A280" t="s">
        <v>4357</v>
      </c>
      <c r="B280" s="2" t="s">
        <v>1529</v>
      </c>
      <c r="C280" s="2" t="s">
        <v>104</v>
      </c>
      <c r="D280" t="s">
        <v>1527</v>
      </c>
      <c r="E280" s="3"/>
      <c r="F280" s="3" t="s">
        <v>2277</v>
      </c>
      <c r="G280" s="3" t="s">
        <v>475</v>
      </c>
      <c r="H280" s="3" t="s">
        <v>1530</v>
      </c>
      <c r="I280">
        <v>0</v>
      </c>
      <c r="J280">
        <v>59</v>
      </c>
      <c r="K280">
        <f t="shared" si="6"/>
        <v>59</v>
      </c>
      <c r="L280" s="204">
        <v>17.600000000000001</v>
      </c>
      <c r="M280" s="204">
        <v>353.31450000000001</v>
      </c>
      <c r="N280" s="25">
        <v>1099</v>
      </c>
      <c r="O280" s="205" t="s">
        <v>2204</v>
      </c>
      <c r="P280" t="s">
        <v>4177</v>
      </c>
      <c r="Q280" s="184">
        <v>0</v>
      </c>
      <c r="R280" s="184">
        <v>1038.4000000000001</v>
      </c>
      <c r="S280" s="184">
        <v>0</v>
      </c>
      <c r="T280" s="184">
        <v>20845.555500000002</v>
      </c>
    </row>
    <row r="281" spans="1:20" x14ac:dyDescent="0.2">
      <c r="A281" t="s">
        <v>4358</v>
      </c>
      <c r="B281" s="2" t="s">
        <v>915</v>
      </c>
      <c r="C281" s="2" t="s">
        <v>56</v>
      </c>
      <c r="D281" t="s">
        <v>913</v>
      </c>
      <c r="E281" s="3"/>
      <c r="F281" s="3" t="s">
        <v>60</v>
      </c>
      <c r="G281" s="3" t="s">
        <v>79</v>
      </c>
      <c r="H281" s="3" t="s">
        <v>254</v>
      </c>
      <c r="I281">
        <v>0</v>
      </c>
      <c r="J281">
        <v>40</v>
      </c>
      <c r="K281">
        <f t="shared" si="6"/>
        <v>40</v>
      </c>
      <c r="L281" s="204">
        <v>13</v>
      </c>
      <c r="M281" s="204">
        <v>268.21449999999999</v>
      </c>
      <c r="N281" s="25">
        <v>999</v>
      </c>
      <c r="O281" s="205" t="s">
        <v>2204</v>
      </c>
      <c r="P281" t="s">
        <v>4177</v>
      </c>
      <c r="Q281" s="184">
        <v>0</v>
      </c>
      <c r="R281" s="184">
        <v>520</v>
      </c>
      <c r="S281" s="184">
        <v>0</v>
      </c>
      <c r="T281" s="184">
        <v>10728.58</v>
      </c>
    </row>
    <row r="282" spans="1:20" x14ac:dyDescent="0.2">
      <c r="A282" t="s">
        <v>4359</v>
      </c>
      <c r="B282" s="2" t="s">
        <v>1915</v>
      </c>
      <c r="C282" s="2" t="s">
        <v>56</v>
      </c>
      <c r="D282" t="s">
        <v>1913</v>
      </c>
      <c r="E282" s="3"/>
      <c r="F282" s="3" t="s">
        <v>60</v>
      </c>
      <c r="G282" s="3" t="s">
        <v>79</v>
      </c>
      <c r="H282" s="3" t="s">
        <v>254</v>
      </c>
      <c r="I282">
        <v>0</v>
      </c>
      <c r="J282">
        <v>2</v>
      </c>
      <c r="K282">
        <f t="shared" si="6"/>
        <v>2</v>
      </c>
      <c r="L282" s="204">
        <v>13</v>
      </c>
      <c r="M282" s="204">
        <v>268.21449999999999</v>
      </c>
      <c r="N282" s="25">
        <v>999</v>
      </c>
      <c r="O282" s="205" t="s">
        <v>2204</v>
      </c>
      <c r="P282" t="s">
        <v>4178</v>
      </c>
      <c r="Q282" s="184">
        <v>0</v>
      </c>
      <c r="R282" s="184">
        <v>26</v>
      </c>
      <c r="S282" s="184">
        <v>0</v>
      </c>
      <c r="T282" s="184">
        <v>536.42899999999997</v>
      </c>
    </row>
    <row r="283" spans="1:20" x14ac:dyDescent="0.2">
      <c r="A283" t="s">
        <v>4360</v>
      </c>
      <c r="B283" s="2" t="s">
        <v>1910</v>
      </c>
      <c r="C283" s="2" t="s">
        <v>56</v>
      </c>
      <c r="D283" t="s">
        <v>1908</v>
      </c>
      <c r="E283" s="3"/>
      <c r="F283" s="3" t="s">
        <v>60</v>
      </c>
      <c r="G283" s="3" t="s">
        <v>79</v>
      </c>
      <c r="H283" s="3" t="s">
        <v>254</v>
      </c>
      <c r="I283">
        <v>0</v>
      </c>
      <c r="J283">
        <v>12</v>
      </c>
      <c r="K283">
        <f t="shared" si="6"/>
        <v>12</v>
      </c>
      <c r="L283" s="204">
        <v>13</v>
      </c>
      <c r="M283" s="204">
        <v>268.21449999999999</v>
      </c>
      <c r="N283" s="25">
        <v>999</v>
      </c>
      <c r="O283" s="205" t="s">
        <v>2204</v>
      </c>
      <c r="P283" t="s">
        <v>4177</v>
      </c>
      <c r="Q283" s="184">
        <v>0</v>
      </c>
      <c r="R283" s="184">
        <v>156</v>
      </c>
      <c r="S283" s="184">
        <v>0</v>
      </c>
      <c r="T283" s="184">
        <v>3218.5739999999996</v>
      </c>
    </row>
    <row r="284" spans="1:20" x14ac:dyDescent="0.2">
      <c r="A284" t="s">
        <v>4361</v>
      </c>
      <c r="B284" s="2" t="s">
        <v>1460</v>
      </c>
      <c r="C284" s="2" t="s">
        <v>104</v>
      </c>
      <c r="D284" t="s">
        <v>1458</v>
      </c>
      <c r="E284" s="3"/>
      <c r="F284" s="3" t="s">
        <v>60</v>
      </c>
      <c r="G284" s="3" t="s">
        <v>79</v>
      </c>
      <c r="H284" s="3" t="s">
        <v>245</v>
      </c>
      <c r="I284">
        <v>0</v>
      </c>
      <c r="J284">
        <v>43</v>
      </c>
      <c r="K284">
        <f t="shared" si="6"/>
        <v>43</v>
      </c>
      <c r="L284" s="204">
        <v>19.329999999999998</v>
      </c>
      <c r="M284" s="204">
        <v>385.31949999999995</v>
      </c>
      <c r="N284" s="25">
        <v>999</v>
      </c>
      <c r="O284" s="205" t="s">
        <v>2204</v>
      </c>
      <c r="P284" t="s">
        <v>4177</v>
      </c>
      <c r="Q284" s="184">
        <v>0</v>
      </c>
      <c r="R284" s="184">
        <v>831.18999999999994</v>
      </c>
      <c r="S284" s="184">
        <v>0</v>
      </c>
      <c r="T284" s="184">
        <v>16568.738499999999</v>
      </c>
    </row>
    <row r="285" spans="1:20" x14ac:dyDescent="0.2">
      <c r="A285" t="s">
        <v>4362</v>
      </c>
      <c r="B285" s="2" t="s">
        <v>1476</v>
      </c>
      <c r="C285" s="2" t="s">
        <v>104</v>
      </c>
      <c r="D285" t="s">
        <v>1474</v>
      </c>
      <c r="E285" s="3"/>
      <c r="F285" s="3" t="s">
        <v>60</v>
      </c>
      <c r="G285" s="3" t="s">
        <v>79</v>
      </c>
      <c r="H285" s="3" t="s">
        <v>1477</v>
      </c>
      <c r="I285">
        <v>0</v>
      </c>
      <c r="J285">
        <v>9</v>
      </c>
      <c r="K285">
        <f t="shared" si="6"/>
        <v>9</v>
      </c>
      <c r="L285" s="204">
        <v>19.329999999999998</v>
      </c>
      <c r="M285" s="204">
        <v>385.31949999999995</v>
      </c>
      <c r="N285" s="25">
        <v>999</v>
      </c>
      <c r="O285" s="205" t="s">
        <v>2204</v>
      </c>
      <c r="P285" t="s">
        <v>4177</v>
      </c>
      <c r="Q285" s="184">
        <v>0</v>
      </c>
      <c r="R285" s="184">
        <v>173.96999999999997</v>
      </c>
      <c r="S285" s="184">
        <v>0</v>
      </c>
      <c r="T285" s="184">
        <v>3467.8754999999996</v>
      </c>
    </row>
    <row r="286" spans="1:20" x14ac:dyDescent="0.2">
      <c r="A286" t="s">
        <v>4363</v>
      </c>
      <c r="B286" s="2" t="s">
        <v>1464</v>
      </c>
      <c r="C286" s="2" t="s">
        <v>104</v>
      </c>
      <c r="D286" t="s">
        <v>1462</v>
      </c>
      <c r="E286" s="3"/>
      <c r="F286" s="3" t="s">
        <v>60</v>
      </c>
      <c r="G286" s="3" t="s">
        <v>79</v>
      </c>
      <c r="H286" s="3" t="s">
        <v>245</v>
      </c>
      <c r="I286">
        <v>0</v>
      </c>
      <c r="J286">
        <v>52</v>
      </c>
      <c r="K286">
        <f t="shared" si="6"/>
        <v>52</v>
      </c>
      <c r="L286" s="204">
        <v>19.329999999999998</v>
      </c>
      <c r="M286" s="204">
        <v>385.31949999999995</v>
      </c>
      <c r="N286" s="25">
        <v>999</v>
      </c>
      <c r="O286" s="205" t="s">
        <v>2204</v>
      </c>
      <c r="P286" t="s">
        <v>4177</v>
      </c>
      <c r="Q286" s="184">
        <v>0</v>
      </c>
      <c r="R286" s="184">
        <v>1005.1599999999999</v>
      </c>
      <c r="S286" s="184">
        <v>0</v>
      </c>
      <c r="T286" s="184">
        <v>20036.613999999998</v>
      </c>
    </row>
    <row r="287" spans="1:20" x14ac:dyDescent="0.2">
      <c r="A287" t="s">
        <v>2033</v>
      </c>
      <c r="B287" s="2" t="s">
        <v>2034</v>
      </c>
      <c r="C287" s="2" t="s">
        <v>2025</v>
      </c>
      <c r="D287" t="s">
        <v>2033</v>
      </c>
      <c r="E287" s="3"/>
      <c r="F287" s="3" t="s">
        <v>2277</v>
      </c>
      <c r="G287" s="3" t="s">
        <v>475</v>
      </c>
      <c r="H287" s="3" t="s">
        <v>476</v>
      </c>
      <c r="I287">
        <v>70</v>
      </c>
      <c r="J287">
        <v>0</v>
      </c>
      <c r="K287">
        <f t="shared" si="6"/>
        <v>70</v>
      </c>
      <c r="L287" s="204">
        <v>8.9</v>
      </c>
      <c r="M287" s="204">
        <v>191.65</v>
      </c>
      <c r="N287" s="25">
        <v>1099</v>
      </c>
      <c r="O287" s="205" t="s">
        <v>2202</v>
      </c>
      <c r="P287" t="s">
        <v>4173</v>
      </c>
      <c r="Q287" s="184">
        <v>623</v>
      </c>
      <c r="R287" s="184">
        <v>0</v>
      </c>
      <c r="S287" s="184">
        <v>13415.5</v>
      </c>
      <c r="T287" s="184">
        <v>0</v>
      </c>
    </row>
    <row r="288" spans="1:20" x14ac:dyDescent="0.2">
      <c r="A288" t="s">
        <v>2030</v>
      </c>
      <c r="B288" s="2" t="s">
        <v>2031</v>
      </c>
      <c r="C288" s="2" t="s">
        <v>2025</v>
      </c>
      <c r="D288" t="s">
        <v>2030</v>
      </c>
      <c r="E288" s="3"/>
      <c r="F288" s="3" t="s">
        <v>2277</v>
      </c>
      <c r="G288" s="3" t="s">
        <v>475</v>
      </c>
      <c r="H288" s="3" t="s">
        <v>476</v>
      </c>
      <c r="I288">
        <v>32</v>
      </c>
      <c r="J288">
        <v>0</v>
      </c>
      <c r="K288">
        <f t="shared" si="6"/>
        <v>32</v>
      </c>
      <c r="L288" s="204">
        <v>17.899999999999999</v>
      </c>
      <c r="M288" s="204">
        <v>358.15</v>
      </c>
      <c r="N288" s="25">
        <v>1499</v>
      </c>
      <c r="O288" s="205" t="s">
        <v>2202</v>
      </c>
      <c r="P288" t="s">
        <v>4173</v>
      </c>
      <c r="Q288" s="184">
        <v>572.79999999999995</v>
      </c>
      <c r="R288" s="184">
        <v>0</v>
      </c>
      <c r="S288" s="184">
        <v>11460.8</v>
      </c>
      <c r="T288" s="184">
        <v>0</v>
      </c>
    </row>
    <row r="289" spans="1:20" x14ac:dyDescent="0.2">
      <c r="A289" t="s">
        <v>2027</v>
      </c>
      <c r="B289" s="2" t="s">
        <v>2028</v>
      </c>
      <c r="C289" s="2" t="s">
        <v>2025</v>
      </c>
      <c r="D289" t="s">
        <v>2027</v>
      </c>
      <c r="E289" s="3"/>
      <c r="F289" s="3" t="s">
        <v>2277</v>
      </c>
      <c r="G289" s="3" t="s">
        <v>475</v>
      </c>
      <c r="H289" s="3" t="s">
        <v>476</v>
      </c>
      <c r="I289">
        <v>152</v>
      </c>
      <c r="J289">
        <v>0</v>
      </c>
      <c r="K289">
        <f t="shared" si="6"/>
        <v>152</v>
      </c>
      <c r="L289" s="204">
        <v>19.899999999999999</v>
      </c>
      <c r="M289" s="204">
        <v>395.15</v>
      </c>
      <c r="N289" s="25">
        <v>1499</v>
      </c>
      <c r="O289" s="205" t="s">
        <v>2202</v>
      </c>
      <c r="P289" t="s">
        <v>4173</v>
      </c>
      <c r="Q289" s="184">
        <v>3024.7999999999997</v>
      </c>
      <c r="R289" s="184">
        <v>0</v>
      </c>
      <c r="S289" s="184">
        <v>60062.799999999996</v>
      </c>
      <c r="T289" s="184">
        <v>0</v>
      </c>
    </row>
    <row r="290" spans="1:20" x14ac:dyDescent="0.2">
      <c r="A290" t="s">
        <v>2042</v>
      </c>
      <c r="B290" s="2" t="s">
        <v>2043</v>
      </c>
      <c r="C290" s="2" t="s">
        <v>2025</v>
      </c>
      <c r="D290" t="s">
        <v>2042</v>
      </c>
      <c r="E290" s="3"/>
      <c r="F290" s="3" t="s">
        <v>468</v>
      </c>
      <c r="G290" s="3" t="s">
        <v>469</v>
      </c>
      <c r="H290" s="3" t="s">
        <v>617</v>
      </c>
      <c r="I290">
        <v>14</v>
      </c>
      <c r="J290">
        <v>0</v>
      </c>
      <c r="K290">
        <f t="shared" si="6"/>
        <v>14</v>
      </c>
      <c r="L290" s="204">
        <v>4.3</v>
      </c>
      <c r="M290" s="204">
        <v>112.1185</v>
      </c>
      <c r="N290" s="25">
        <v>449</v>
      </c>
      <c r="O290" s="205" t="s">
        <v>2204</v>
      </c>
      <c r="P290" t="s">
        <v>4173</v>
      </c>
      <c r="Q290" s="184">
        <v>60.199999999999996</v>
      </c>
      <c r="R290" s="184">
        <v>0</v>
      </c>
      <c r="S290" s="184">
        <v>1569.6589999999999</v>
      </c>
      <c r="T290" s="184">
        <v>0</v>
      </c>
    </row>
    <row r="291" spans="1:20" x14ac:dyDescent="0.2">
      <c r="A291" t="s">
        <v>2054</v>
      </c>
      <c r="B291" s="2" t="s">
        <v>2055</v>
      </c>
      <c r="C291" s="2" t="s">
        <v>2025</v>
      </c>
      <c r="D291" t="s">
        <v>2054</v>
      </c>
      <c r="E291" s="3"/>
      <c r="F291" s="3" t="s">
        <v>60</v>
      </c>
      <c r="G291" s="3" t="s">
        <v>61</v>
      </c>
      <c r="H291" s="3" t="s">
        <v>62</v>
      </c>
      <c r="I291">
        <v>77</v>
      </c>
      <c r="J291">
        <v>0</v>
      </c>
      <c r="K291">
        <f t="shared" si="6"/>
        <v>77</v>
      </c>
      <c r="L291" s="204">
        <v>14.5</v>
      </c>
      <c r="M291" s="204">
        <v>314.02750000000003</v>
      </c>
      <c r="N291" s="25">
        <v>1099</v>
      </c>
      <c r="O291" s="205" t="s">
        <v>2202</v>
      </c>
      <c r="P291" t="s">
        <v>4173</v>
      </c>
      <c r="Q291" s="184">
        <v>1116.5</v>
      </c>
      <c r="R291" s="184">
        <v>0</v>
      </c>
      <c r="S291" s="184">
        <v>24180.117500000004</v>
      </c>
      <c r="T291" s="184">
        <v>0</v>
      </c>
    </row>
    <row r="292" spans="1:20" x14ac:dyDescent="0.2">
      <c r="A292" t="s">
        <v>2063</v>
      </c>
      <c r="B292" s="2" t="s">
        <v>2064</v>
      </c>
      <c r="C292" s="2" t="s">
        <v>2025</v>
      </c>
      <c r="D292" t="s">
        <v>2063</v>
      </c>
      <c r="E292" s="3"/>
      <c r="F292" s="3" t="s">
        <v>60</v>
      </c>
      <c r="G292" s="3" t="s">
        <v>61</v>
      </c>
      <c r="H292" s="3" t="s">
        <v>74</v>
      </c>
      <c r="I292">
        <v>229</v>
      </c>
      <c r="J292">
        <v>0</v>
      </c>
      <c r="K292">
        <f t="shared" si="6"/>
        <v>229</v>
      </c>
      <c r="L292" s="204">
        <v>14.5</v>
      </c>
      <c r="M292" s="204">
        <v>314.02750000000003</v>
      </c>
      <c r="N292" s="25">
        <v>1099</v>
      </c>
      <c r="O292" s="205" t="s">
        <v>2202</v>
      </c>
      <c r="P292" t="s">
        <v>4173</v>
      </c>
      <c r="Q292" s="184">
        <v>3320.5</v>
      </c>
      <c r="R292" s="184">
        <v>0</v>
      </c>
      <c r="S292" s="184">
        <v>71912.297500000001</v>
      </c>
      <c r="T292" s="184">
        <v>0</v>
      </c>
    </row>
    <row r="293" spans="1:20" x14ac:dyDescent="0.2">
      <c r="A293" t="s">
        <v>2048</v>
      </c>
      <c r="B293" s="2" t="s">
        <v>2049</v>
      </c>
      <c r="C293" s="2" t="s">
        <v>2025</v>
      </c>
      <c r="D293" t="s">
        <v>2048</v>
      </c>
      <c r="E293" s="3"/>
      <c r="F293" s="3" t="s">
        <v>60</v>
      </c>
      <c r="G293" s="3" t="s">
        <v>61</v>
      </c>
      <c r="H293" s="3" t="s">
        <v>62</v>
      </c>
      <c r="I293">
        <v>76</v>
      </c>
      <c r="J293">
        <v>0</v>
      </c>
      <c r="K293">
        <f t="shared" si="6"/>
        <v>76</v>
      </c>
      <c r="L293" s="204">
        <v>7.9</v>
      </c>
      <c r="M293" s="204">
        <v>183.38050000000001</v>
      </c>
      <c r="N293" s="25">
        <v>799</v>
      </c>
      <c r="O293" s="205" t="s">
        <v>2202</v>
      </c>
      <c r="P293" t="s">
        <v>4173</v>
      </c>
      <c r="Q293" s="184">
        <v>600.4</v>
      </c>
      <c r="R293" s="184">
        <v>0</v>
      </c>
      <c r="S293" s="184">
        <v>13936.918000000001</v>
      </c>
      <c r="T293" s="184">
        <v>0</v>
      </c>
    </row>
    <row r="294" spans="1:20" x14ac:dyDescent="0.2">
      <c r="A294" t="s">
        <v>2057</v>
      </c>
      <c r="B294" s="2" t="s">
        <v>2058</v>
      </c>
      <c r="C294" s="2" t="s">
        <v>2025</v>
      </c>
      <c r="D294" t="s">
        <v>2057</v>
      </c>
      <c r="E294" s="3"/>
      <c r="F294" s="3" t="s">
        <v>60</v>
      </c>
      <c r="G294" s="3" t="s">
        <v>61</v>
      </c>
      <c r="H294" s="3" t="s">
        <v>74</v>
      </c>
      <c r="I294">
        <v>208</v>
      </c>
      <c r="J294">
        <v>0</v>
      </c>
      <c r="K294">
        <f t="shared" si="6"/>
        <v>208</v>
      </c>
      <c r="L294" s="204">
        <v>7.9</v>
      </c>
      <c r="M294" s="204">
        <v>183.38050000000001</v>
      </c>
      <c r="N294" s="25">
        <v>799</v>
      </c>
      <c r="O294" s="205" t="s">
        <v>2202</v>
      </c>
      <c r="P294" t="s">
        <v>4173</v>
      </c>
      <c r="Q294" s="184">
        <v>1643.2</v>
      </c>
      <c r="R294" s="184">
        <v>0</v>
      </c>
      <c r="S294" s="184">
        <v>38143.144</v>
      </c>
      <c r="T294" s="184">
        <v>0</v>
      </c>
    </row>
    <row r="295" spans="1:20" x14ac:dyDescent="0.2">
      <c r="A295" t="s">
        <v>2060</v>
      </c>
      <c r="B295" s="2" t="s">
        <v>2061</v>
      </c>
      <c r="C295" s="2" t="s">
        <v>2025</v>
      </c>
      <c r="D295" t="s">
        <v>2060</v>
      </c>
      <c r="E295" s="3"/>
      <c r="F295" s="3" t="s">
        <v>60</v>
      </c>
      <c r="G295" s="3" t="s">
        <v>61</v>
      </c>
      <c r="H295" s="3" t="s">
        <v>74</v>
      </c>
      <c r="I295">
        <v>101</v>
      </c>
      <c r="J295">
        <v>0</v>
      </c>
      <c r="K295">
        <f t="shared" si="6"/>
        <v>101</v>
      </c>
      <c r="L295" s="204">
        <v>7.9</v>
      </c>
      <c r="M295" s="204">
        <v>183.38050000000001</v>
      </c>
      <c r="N295" s="25">
        <v>799</v>
      </c>
      <c r="O295" s="205" t="s">
        <v>2202</v>
      </c>
      <c r="P295" t="s">
        <v>4173</v>
      </c>
      <c r="Q295" s="184">
        <v>797.90000000000009</v>
      </c>
      <c r="R295" s="184">
        <v>0</v>
      </c>
      <c r="S295" s="184">
        <v>18521.430500000002</v>
      </c>
      <c r="T295" s="184">
        <v>0</v>
      </c>
    </row>
    <row r="296" spans="1:20" x14ac:dyDescent="0.2">
      <c r="A296" s="206" t="s">
        <v>2211</v>
      </c>
      <c r="B296" s="2" t="s">
        <v>2037</v>
      </c>
      <c r="C296" s="2" t="s">
        <v>2025</v>
      </c>
      <c r="D296" t="s">
        <v>2211</v>
      </c>
      <c r="E296" s="3"/>
      <c r="F296" s="3" t="s">
        <v>2277</v>
      </c>
      <c r="G296" s="3" t="s">
        <v>475</v>
      </c>
      <c r="H296" s="3" t="s">
        <v>476</v>
      </c>
      <c r="I296">
        <v>17</v>
      </c>
      <c r="J296">
        <v>0</v>
      </c>
      <c r="K296">
        <f t="shared" si="6"/>
        <v>17</v>
      </c>
      <c r="L296" s="204">
        <v>9.9</v>
      </c>
      <c r="M296" s="204">
        <v>210.15</v>
      </c>
      <c r="N296" s="25">
        <v>1099</v>
      </c>
      <c r="O296" s="205" t="s">
        <v>2202</v>
      </c>
      <c r="P296" t="s">
        <v>4173</v>
      </c>
      <c r="Q296" s="184">
        <v>168.3</v>
      </c>
      <c r="R296" s="184">
        <v>0</v>
      </c>
      <c r="S296" s="184">
        <v>3572.55</v>
      </c>
      <c r="T296" s="184">
        <v>0</v>
      </c>
    </row>
    <row r="297" spans="1:20" x14ac:dyDescent="0.2">
      <c r="A297" s="206" t="s">
        <v>2212</v>
      </c>
      <c r="B297" s="2" t="s">
        <v>2040</v>
      </c>
      <c r="C297" s="2" t="s">
        <v>2025</v>
      </c>
      <c r="D297" t="s">
        <v>2212</v>
      </c>
      <c r="E297" s="3"/>
      <c r="F297" s="3" t="s">
        <v>2277</v>
      </c>
      <c r="G297" s="3" t="s">
        <v>475</v>
      </c>
      <c r="H297" s="3" t="s">
        <v>476</v>
      </c>
      <c r="I297">
        <v>95</v>
      </c>
      <c r="J297">
        <v>0</v>
      </c>
      <c r="K297">
        <f t="shared" si="6"/>
        <v>95</v>
      </c>
      <c r="L297" s="204">
        <v>9.9</v>
      </c>
      <c r="M297" s="204">
        <v>210.15</v>
      </c>
      <c r="N297" s="25">
        <v>1099</v>
      </c>
      <c r="O297" s="205" t="s">
        <v>2204</v>
      </c>
      <c r="P297" t="s">
        <v>4173</v>
      </c>
      <c r="Q297" s="184">
        <v>940.5</v>
      </c>
      <c r="R297" s="184">
        <v>0</v>
      </c>
      <c r="S297" s="184">
        <v>19964.25</v>
      </c>
      <c r="T297" s="184">
        <v>0</v>
      </c>
    </row>
    <row r="298" spans="1:20" x14ac:dyDescent="0.2">
      <c r="A298" s="206" t="s">
        <v>2161</v>
      </c>
      <c r="B298" s="2" t="s">
        <v>4039</v>
      </c>
      <c r="C298" s="2" t="s">
        <v>56</v>
      </c>
      <c r="D298" t="s">
        <v>2161</v>
      </c>
      <c r="E298" s="3"/>
      <c r="F298" s="3" t="s">
        <v>487</v>
      </c>
      <c r="G298" s="3" t="s">
        <v>488</v>
      </c>
      <c r="H298" s="3" t="s">
        <v>504</v>
      </c>
      <c r="I298">
        <v>234</v>
      </c>
      <c r="J298" s="207">
        <v>0</v>
      </c>
      <c r="K298">
        <f t="shared" si="6"/>
        <v>234</v>
      </c>
      <c r="L298" s="204">
        <v>14</v>
      </c>
      <c r="M298" s="204">
        <v>328.75</v>
      </c>
      <c r="N298" s="25">
        <v>999</v>
      </c>
      <c r="O298" s="205" t="s">
        <v>393</v>
      </c>
      <c r="P298" t="s">
        <v>4173</v>
      </c>
      <c r="Q298" s="184">
        <v>3276</v>
      </c>
      <c r="R298" s="184">
        <v>0</v>
      </c>
      <c r="S298" s="184">
        <v>76927.5</v>
      </c>
      <c r="T298" s="184">
        <v>0</v>
      </c>
    </row>
    <row r="299" spans="1:20" x14ac:dyDescent="0.2">
      <c r="A299" t="s">
        <v>2154</v>
      </c>
      <c r="B299" s="2" t="s">
        <v>2156</v>
      </c>
      <c r="C299" s="2" t="s">
        <v>56</v>
      </c>
      <c r="D299" t="s">
        <v>2154</v>
      </c>
      <c r="E299" s="3"/>
      <c r="F299" s="3" t="s">
        <v>515</v>
      </c>
      <c r="G299" s="3" t="s">
        <v>1216</v>
      </c>
      <c r="H299" s="3" t="s">
        <v>2157</v>
      </c>
      <c r="I299">
        <v>1</v>
      </c>
      <c r="J299">
        <v>2</v>
      </c>
      <c r="K299">
        <f t="shared" si="6"/>
        <v>3</v>
      </c>
      <c r="L299" s="204">
        <v>13</v>
      </c>
      <c r="M299" s="204">
        <v>327.625</v>
      </c>
      <c r="N299" s="25">
        <v>999</v>
      </c>
      <c r="O299" s="205" t="s">
        <v>393</v>
      </c>
      <c r="P299" t="s">
        <v>4173</v>
      </c>
      <c r="Q299" s="184">
        <v>13</v>
      </c>
      <c r="R299" s="184">
        <v>26</v>
      </c>
      <c r="S299" s="184">
        <v>327.625</v>
      </c>
      <c r="T299" s="184">
        <v>655.25</v>
      </c>
    </row>
    <row r="300" spans="1:20" x14ac:dyDescent="0.2">
      <c r="A300" s="206" t="s">
        <v>2178</v>
      </c>
      <c r="B300" s="2" t="s">
        <v>3864</v>
      </c>
      <c r="C300" s="2" t="s">
        <v>20</v>
      </c>
      <c r="D300" t="s">
        <v>2178</v>
      </c>
      <c r="E300" s="3"/>
      <c r="F300" s="3" t="s">
        <v>3862</v>
      </c>
      <c r="G300" s="3" t="s">
        <v>40</v>
      </c>
      <c r="H300" s="3" t="s">
        <v>46</v>
      </c>
      <c r="I300">
        <v>11833</v>
      </c>
      <c r="J300">
        <v>0</v>
      </c>
      <c r="K300">
        <f t="shared" si="6"/>
        <v>11833</v>
      </c>
      <c r="L300" s="204">
        <v>1.81</v>
      </c>
      <c r="M300" s="204">
        <v>61.1995</v>
      </c>
      <c r="N300" s="25">
        <v>349</v>
      </c>
      <c r="O300" s="205" t="s">
        <v>2204</v>
      </c>
      <c r="P300" t="s">
        <v>4173</v>
      </c>
      <c r="Q300" s="184">
        <v>21417.73</v>
      </c>
      <c r="R300" s="184">
        <v>0</v>
      </c>
      <c r="S300" s="184">
        <v>724173.68350000004</v>
      </c>
      <c r="T300" s="184">
        <v>0</v>
      </c>
    </row>
    <row r="301" spans="1:20" x14ac:dyDescent="0.2">
      <c r="A301" t="s">
        <v>2177</v>
      </c>
      <c r="B301" s="2" t="s">
        <v>3861</v>
      </c>
      <c r="C301" s="2" t="s">
        <v>20</v>
      </c>
      <c r="D301" t="s">
        <v>2177</v>
      </c>
      <c r="E301" s="3"/>
      <c r="F301" s="3" t="s">
        <v>3862</v>
      </c>
      <c r="G301" s="3" t="s">
        <v>40</v>
      </c>
      <c r="H301" s="3" t="s">
        <v>41</v>
      </c>
      <c r="I301">
        <v>23467</v>
      </c>
      <c r="J301">
        <v>0</v>
      </c>
      <c r="K301">
        <f t="shared" si="6"/>
        <v>23467</v>
      </c>
      <c r="L301" s="204">
        <v>1.52</v>
      </c>
      <c r="M301" s="204">
        <v>55.834500000000006</v>
      </c>
      <c r="N301" s="25">
        <v>299</v>
      </c>
      <c r="O301" s="205" t="s">
        <v>2204</v>
      </c>
      <c r="P301" t="s">
        <v>4173</v>
      </c>
      <c r="Q301" s="184">
        <v>35669.840000000004</v>
      </c>
      <c r="R301" s="184">
        <v>0</v>
      </c>
      <c r="S301" s="184">
        <v>1310268.2115000002</v>
      </c>
      <c r="T301" s="184">
        <v>0</v>
      </c>
    </row>
    <row r="302" spans="1:20" x14ac:dyDescent="0.2">
      <c r="A302" t="s">
        <v>2285</v>
      </c>
      <c r="B302" s="2" t="s">
        <v>2286</v>
      </c>
      <c r="C302" s="2" t="s">
        <v>104</v>
      </c>
      <c r="D302" t="s">
        <v>2285</v>
      </c>
      <c r="E302" s="3"/>
      <c r="F302" s="3" t="s">
        <v>2277</v>
      </c>
      <c r="G302" s="3" t="s">
        <v>475</v>
      </c>
      <c r="H302" s="3" t="s">
        <v>2288</v>
      </c>
      <c r="I302">
        <v>10</v>
      </c>
      <c r="J302">
        <v>0</v>
      </c>
      <c r="K302">
        <f t="shared" si="6"/>
        <v>10</v>
      </c>
      <c r="L302" s="204">
        <v>17.600000000000001</v>
      </c>
      <c r="M302" s="204">
        <v>353.31450000000001</v>
      </c>
      <c r="N302" s="25">
        <v>999</v>
      </c>
      <c r="O302" s="205" t="s">
        <v>393</v>
      </c>
      <c r="P302" t="s">
        <v>4173</v>
      </c>
      <c r="Q302" s="184">
        <v>176</v>
      </c>
      <c r="R302" s="184">
        <v>0</v>
      </c>
      <c r="S302" s="184">
        <v>3533.145</v>
      </c>
      <c r="T302" s="184">
        <v>0</v>
      </c>
    </row>
    <row r="303" spans="1:20" x14ac:dyDescent="0.2">
      <c r="A303" t="s">
        <v>2291</v>
      </c>
      <c r="B303" s="2" t="s">
        <v>2292</v>
      </c>
      <c r="C303" s="2" t="s">
        <v>104</v>
      </c>
      <c r="D303" t="s">
        <v>2291</v>
      </c>
      <c r="E303" s="3"/>
      <c r="F303" s="3" t="s">
        <v>2277</v>
      </c>
      <c r="G303" s="3" t="s">
        <v>475</v>
      </c>
      <c r="H303" s="3" t="s">
        <v>2288</v>
      </c>
      <c r="I303">
        <v>115</v>
      </c>
      <c r="J303">
        <v>0</v>
      </c>
      <c r="K303">
        <f t="shared" si="6"/>
        <v>115</v>
      </c>
      <c r="L303" s="204">
        <v>17.600000000000001</v>
      </c>
      <c r="M303" s="204">
        <v>353.31450000000001</v>
      </c>
      <c r="N303" s="25">
        <v>999</v>
      </c>
      <c r="O303" s="205" t="s">
        <v>393</v>
      </c>
      <c r="P303" t="s">
        <v>4173</v>
      </c>
      <c r="Q303" s="184">
        <v>2024.0000000000002</v>
      </c>
      <c r="R303" s="184">
        <v>0</v>
      </c>
      <c r="S303" s="184">
        <v>40631.167500000003</v>
      </c>
      <c r="T303" s="184">
        <v>0</v>
      </c>
    </row>
    <row r="304" spans="1:20" x14ac:dyDescent="0.2">
      <c r="A304" t="s">
        <v>2293</v>
      </c>
      <c r="B304" s="2" t="s">
        <v>2294</v>
      </c>
      <c r="C304" s="2" t="s">
        <v>104</v>
      </c>
      <c r="D304" t="s">
        <v>2293</v>
      </c>
      <c r="E304" s="3"/>
      <c r="F304" s="3" t="s">
        <v>2277</v>
      </c>
      <c r="G304" s="3" t="s">
        <v>475</v>
      </c>
      <c r="H304" s="3" t="s">
        <v>2288</v>
      </c>
      <c r="I304">
        <v>180</v>
      </c>
      <c r="J304">
        <v>0</v>
      </c>
      <c r="K304">
        <f t="shared" si="6"/>
        <v>180</v>
      </c>
      <c r="L304" s="204">
        <v>17.600000000000001</v>
      </c>
      <c r="M304" s="204">
        <v>353.31450000000001</v>
      </c>
      <c r="N304" s="25">
        <v>999</v>
      </c>
      <c r="O304" s="205" t="s">
        <v>393</v>
      </c>
      <c r="P304" t="s">
        <v>4173</v>
      </c>
      <c r="Q304" s="184">
        <v>3168.0000000000005</v>
      </c>
      <c r="R304" s="184">
        <v>0</v>
      </c>
      <c r="S304" s="184">
        <v>63596.61</v>
      </c>
      <c r="T304" s="184">
        <v>0</v>
      </c>
    </row>
  </sheetData>
  <autoFilter ref="A2:U304" xr:uid="{49D2F384-B676-204C-B980-4DDE1A1DF36E}"/>
  <conditionalFormatting sqref="A2">
    <cfRule type="duplicateValues" dxfId="26" priority="3"/>
  </conditionalFormatting>
  <conditionalFormatting sqref="A287:A295">
    <cfRule type="duplicateValues" dxfId="25" priority="207"/>
    <cfRule type="duplicateValues" dxfId="24" priority="208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5E98-3E01-4443-B6D5-2D99D336A868}">
  <dimension ref="A1:AI570"/>
  <sheetViews>
    <sheetView showGridLines="0" workbookViewId="0">
      <pane xSplit="8" ySplit="2" topLeftCell="I337" activePane="bottomRight" state="frozen"/>
      <selection pane="topRight" activeCell="I1" sqref="I1"/>
      <selection pane="bottomLeft" activeCell="A3" sqref="A3"/>
      <selection pane="bottomRight" activeCell="A2" sqref="A2"/>
    </sheetView>
  </sheetViews>
  <sheetFormatPr baseColWidth="10" defaultRowHeight="16" x14ac:dyDescent="0.2"/>
  <cols>
    <col min="1" max="1" width="12.83203125" bestFit="1" customWidth="1"/>
    <col min="2" max="2" width="9.6640625" bestFit="1" customWidth="1"/>
    <col min="3" max="3" width="15" bestFit="1" customWidth="1"/>
    <col min="4" max="4" width="17.1640625" bestFit="1" customWidth="1"/>
    <col min="5" max="5" width="59.5" customWidth="1"/>
    <col min="6" max="8" width="7.83203125" customWidth="1"/>
  </cols>
  <sheetData>
    <row r="1" spans="1:35" x14ac:dyDescent="0.2">
      <c r="I1" s="3">
        <f>SUBTOTAL(9,I2:I574)</f>
        <v>31538</v>
      </c>
      <c r="J1" s="3">
        <f t="shared" ref="J1:V1" si="0">SUBTOTAL(9,J2:J574)</f>
        <v>20921</v>
      </c>
      <c r="K1" s="3">
        <f t="shared" si="0"/>
        <v>22990</v>
      </c>
      <c r="L1" s="3">
        <f t="shared" si="0"/>
        <v>21138</v>
      </c>
      <c r="M1" s="3">
        <f t="shared" si="0"/>
        <v>21242</v>
      </c>
      <c r="N1" s="3">
        <f t="shared" si="0"/>
        <v>24607</v>
      </c>
      <c r="O1" s="3">
        <f t="shared" si="0"/>
        <v>22918</v>
      </c>
      <c r="P1" s="3">
        <f t="shared" si="0"/>
        <v>22987</v>
      </c>
      <c r="Q1" s="3">
        <f t="shared" si="0"/>
        <v>23800</v>
      </c>
      <c r="R1" s="3">
        <f t="shared" si="0"/>
        <v>27064</v>
      </c>
      <c r="S1" s="3">
        <f t="shared" si="0"/>
        <v>29501</v>
      </c>
      <c r="T1" s="3">
        <f t="shared" si="0"/>
        <v>37211</v>
      </c>
      <c r="U1" s="3">
        <f t="shared" si="0"/>
        <v>279493</v>
      </c>
      <c r="V1" s="3">
        <f t="shared" si="0"/>
        <v>276580.92965517216</v>
      </c>
      <c r="W1" s="3">
        <f>SUBTOTAL(9,W2:W574)</f>
        <v>10028852.34999999</v>
      </c>
      <c r="X1" s="3">
        <f t="shared" ref="X1" si="1">SUBTOTAL(9,X2:X574)</f>
        <v>6165044.3099999977</v>
      </c>
      <c r="Y1" s="3">
        <f t="shared" ref="Y1" si="2">SUBTOTAL(9,Y2:Y574)</f>
        <v>6578783.8699999992</v>
      </c>
      <c r="Z1" s="3">
        <f t="shared" ref="Z1" si="3">SUBTOTAL(9,Z2:Z574)</f>
        <v>6181297.1200000048</v>
      </c>
      <c r="AA1" s="3">
        <f t="shared" ref="AA1" si="4">SUBTOTAL(9,AA2:AA574)</f>
        <v>6419356.9117241399</v>
      </c>
      <c r="AB1" s="3">
        <f t="shared" ref="AB1" si="5">SUBTOTAL(9,AB2:AB574)</f>
        <v>7619862.9820689615</v>
      </c>
      <c r="AC1" s="3">
        <f t="shared" ref="AC1" si="6">SUBTOTAL(9,AC2:AC574)</f>
        <v>7325624.5851724092</v>
      </c>
      <c r="AD1" s="3">
        <f t="shared" ref="AD1" si="7">SUBTOTAL(9,AD2:AD574)</f>
        <v>7265260.8351724194</v>
      </c>
      <c r="AE1" s="3">
        <f t="shared" ref="AE1" si="8">SUBTOTAL(9,AE2:AE574)</f>
        <v>7762227.0413793139</v>
      </c>
      <c r="AF1" s="3">
        <f t="shared" ref="AF1" si="9">SUBTOTAL(9,AF2:AF574)</f>
        <v>9020623.1951724086</v>
      </c>
      <c r="AG1" s="3">
        <f t="shared" ref="AG1" si="10">SUBTOTAL(9,AG2:AG574)</f>
        <v>9638305.5399999879</v>
      </c>
      <c r="AH1" s="3">
        <f t="shared" ref="AH1" si="11">SUBTOTAL(9,AH2:AH574)</f>
        <v>11274915.789999992</v>
      </c>
      <c r="AI1" s="3">
        <f t="shared" ref="AI1" si="12">SUBTOTAL(9,AI2:AI574)</f>
        <v>87481546.870689735</v>
      </c>
    </row>
    <row r="2" spans="1:35" x14ac:dyDescent="0.2">
      <c r="A2" s="174" t="s">
        <v>3956</v>
      </c>
      <c r="B2" s="174" t="s">
        <v>2167</v>
      </c>
      <c r="C2" s="174" t="s">
        <v>3957</v>
      </c>
      <c r="D2" s="174" t="s">
        <v>3958</v>
      </c>
      <c r="E2" s="174" t="s">
        <v>2169</v>
      </c>
      <c r="F2" s="174" t="s">
        <v>3959</v>
      </c>
      <c r="G2" s="174" t="s">
        <v>3960</v>
      </c>
      <c r="H2" s="174" t="s">
        <v>7</v>
      </c>
      <c r="I2" s="174" t="s">
        <v>3692</v>
      </c>
      <c r="J2" s="174" t="s">
        <v>3691</v>
      </c>
      <c r="K2" s="174" t="s">
        <v>3690</v>
      </c>
      <c r="L2" s="174" t="s">
        <v>3689</v>
      </c>
      <c r="M2" s="174" t="s">
        <v>3688</v>
      </c>
      <c r="N2" s="174" t="s">
        <v>3687</v>
      </c>
      <c r="O2" s="174" t="s">
        <v>3875</v>
      </c>
      <c r="P2" s="174" t="s">
        <v>3876</v>
      </c>
      <c r="Q2" s="174" t="s">
        <v>3877</v>
      </c>
      <c r="R2" s="174" t="s">
        <v>3878</v>
      </c>
      <c r="S2" s="174" t="s">
        <v>3879</v>
      </c>
      <c r="T2" s="174" t="s">
        <v>3880</v>
      </c>
      <c r="U2" s="183" t="s">
        <v>3987</v>
      </c>
      <c r="V2" s="183" t="s">
        <v>10</v>
      </c>
      <c r="W2" s="174" t="s">
        <v>3692</v>
      </c>
      <c r="X2" s="174" t="s">
        <v>3691</v>
      </c>
      <c r="Y2" s="174" t="s">
        <v>3690</v>
      </c>
      <c r="Z2" s="174" t="s">
        <v>3689</v>
      </c>
      <c r="AA2" s="174" t="s">
        <v>3688</v>
      </c>
      <c r="AB2" s="174" t="s">
        <v>3687</v>
      </c>
      <c r="AC2" s="174" t="s">
        <v>3875</v>
      </c>
      <c r="AD2" s="174" t="s">
        <v>3876</v>
      </c>
      <c r="AE2" s="174" t="s">
        <v>3877</v>
      </c>
      <c r="AF2" s="174" t="s">
        <v>3878</v>
      </c>
      <c r="AG2" s="174" t="s">
        <v>3879</v>
      </c>
      <c r="AH2" s="174" t="s">
        <v>3880</v>
      </c>
      <c r="AI2" s="183" t="s">
        <v>3987</v>
      </c>
    </row>
    <row r="3" spans="1:35" x14ac:dyDescent="0.2">
      <c r="A3" s="175" t="s">
        <v>27</v>
      </c>
      <c r="B3" s="175" t="s">
        <v>104</v>
      </c>
      <c r="C3" s="176" t="s">
        <v>133</v>
      </c>
      <c r="D3" s="175" t="s">
        <v>132</v>
      </c>
      <c r="E3" s="176" t="s">
        <v>135</v>
      </c>
      <c r="F3" s="175" t="str">
        <f>VLOOKUP(D:D,Consenso!B:F,5,0)</f>
        <v>Cases iPhone</v>
      </c>
      <c r="G3" s="176" t="s">
        <v>109</v>
      </c>
      <c r="H3" s="176" t="s">
        <v>127</v>
      </c>
      <c r="I3">
        <v>3</v>
      </c>
      <c r="J3" s="154">
        <v>5</v>
      </c>
      <c r="K3" s="154">
        <v>5</v>
      </c>
      <c r="L3" s="154">
        <v>6</v>
      </c>
      <c r="M3" s="154">
        <v>1</v>
      </c>
      <c r="N3" s="154">
        <v>3</v>
      </c>
      <c r="O3" s="154">
        <v>0</v>
      </c>
      <c r="P3" s="154">
        <v>2</v>
      </c>
      <c r="Q3" s="154">
        <v>3</v>
      </c>
      <c r="R3" s="154">
        <v>0</v>
      </c>
      <c r="S3" s="154">
        <v>0</v>
      </c>
      <c r="T3" s="154">
        <v>0</v>
      </c>
      <c r="U3" s="97">
        <f t="shared" ref="U3:U66" si="13">SUM(J3:T3)</f>
        <v>25</v>
      </c>
      <c r="V3">
        <f>VLOOKUP(D:D,'[1]Price List'!$B:$K,8,0)</f>
        <v>516.72</v>
      </c>
      <c r="W3" s="22">
        <f t="shared" ref="W3:AI3" si="14">I3*$V:$V</f>
        <v>1550.16</v>
      </c>
      <c r="X3" s="22">
        <f t="shared" si="14"/>
        <v>2583.6000000000004</v>
      </c>
      <c r="Y3" s="22">
        <f t="shared" si="14"/>
        <v>2583.6000000000004</v>
      </c>
      <c r="Z3" s="22">
        <f t="shared" si="14"/>
        <v>3100.32</v>
      </c>
      <c r="AA3" s="22">
        <f t="shared" si="14"/>
        <v>516.72</v>
      </c>
      <c r="AB3" s="22">
        <f t="shared" si="14"/>
        <v>1550.16</v>
      </c>
      <c r="AC3" s="22">
        <f t="shared" si="14"/>
        <v>0</v>
      </c>
      <c r="AD3" s="22">
        <f t="shared" si="14"/>
        <v>1033.44</v>
      </c>
      <c r="AE3" s="22">
        <f t="shared" si="14"/>
        <v>1550.16</v>
      </c>
      <c r="AF3" s="22">
        <f t="shared" si="14"/>
        <v>0</v>
      </c>
      <c r="AG3" s="22">
        <f t="shared" si="14"/>
        <v>0</v>
      </c>
      <c r="AH3" s="22">
        <f t="shared" si="14"/>
        <v>0</v>
      </c>
      <c r="AI3" s="22">
        <f t="shared" si="14"/>
        <v>12918</v>
      </c>
    </row>
    <row r="4" spans="1:35" x14ac:dyDescent="0.2">
      <c r="A4" s="175" t="s">
        <v>27</v>
      </c>
      <c r="B4" s="175" t="s">
        <v>104</v>
      </c>
      <c r="C4" s="176" t="s">
        <v>129</v>
      </c>
      <c r="D4" s="175" t="s">
        <v>128</v>
      </c>
      <c r="E4" s="176" t="s">
        <v>131</v>
      </c>
      <c r="F4" s="175" t="str">
        <f>VLOOKUP(D:D,Consenso!B:F,5,0)</f>
        <v>Cases iPhone</v>
      </c>
      <c r="G4" s="177" t="s">
        <v>109</v>
      </c>
      <c r="H4" s="176" t="s">
        <v>127</v>
      </c>
      <c r="I4">
        <v>8</v>
      </c>
      <c r="J4" s="154">
        <v>5</v>
      </c>
      <c r="K4" s="154">
        <v>7</v>
      </c>
      <c r="L4" s="154">
        <v>2</v>
      </c>
      <c r="M4" s="154">
        <v>3</v>
      </c>
      <c r="N4" s="154">
        <v>0</v>
      </c>
      <c r="O4" s="154">
        <v>3</v>
      </c>
      <c r="P4" s="154">
        <v>2</v>
      </c>
      <c r="Q4" s="154">
        <v>0</v>
      </c>
      <c r="R4" s="154">
        <v>0</v>
      </c>
      <c r="S4" s="154">
        <v>1</v>
      </c>
      <c r="T4" s="154">
        <v>2</v>
      </c>
      <c r="U4" s="97">
        <f t="shared" si="13"/>
        <v>25</v>
      </c>
      <c r="V4">
        <f>VLOOKUP(D:D,'[1]Price List'!$B:$K,8,0)</f>
        <v>516.72</v>
      </c>
      <c r="W4" s="22">
        <f t="shared" ref="W4:W67" si="15">I4*$V:$V</f>
        <v>4133.76</v>
      </c>
      <c r="X4" s="22">
        <f t="shared" ref="X4:X67" si="16">J4*$V:$V</f>
        <v>2583.6000000000004</v>
      </c>
      <c r="Y4" s="22">
        <f t="shared" ref="Y4:Y67" si="17">K4*$V:$V</f>
        <v>3617.04</v>
      </c>
      <c r="Z4" s="22">
        <f t="shared" ref="Z4:Z67" si="18">L4*$V:$V</f>
        <v>1033.44</v>
      </c>
      <c r="AA4" s="22">
        <f t="shared" ref="AA4:AA67" si="19">M4*$V:$V</f>
        <v>1550.16</v>
      </c>
      <c r="AB4" s="22">
        <f t="shared" ref="AB4:AB67" si="20">N4*$V:$V</f>
        <v>0</v>
      </c>
      <c r="AC4" s="22">
        <f t="shared" ref="AC4:AC67" si="21">O4*$V:$V</f>
        <v>1550.16</v>
      </c>
      <c r="AD4" s="22">
        <f t="shared" ref="AD4:AD67" si="22">P4*$V:$V</f>
        <v>1033.44</v>
      </c>
      <c r="AE4" s="22">
        <f t="shared" ref="AE4:AE67" si="23">Q4*$V:$V</f>
        <v>0</v>
      </c>
      <c r="AF4" s="22">
        <f t="shared" ref="AF4:AF67" si="24">R4*$V:$V</f>
        <v>0</v>
      </c>
      <c r="AG4" s="22">
        <f t="shared" ref="AG4:AG67" si="25">S4*$V:$V</f>
        <v>516.72</v>
      </c>
      <c r="AH4" s="22">
        <f t="shared" ref="AH4:AH67" si="26">T4*$V:$V</f>
        <v>1033.44</v>
      </c>
      <c r="AI4" s="22">
        <f t="shared" ref="AI4:AI67" si="27">U4*$V:$V</f>
        <v>12918</v>
      </c>
    </row>
    <row r="5" spans="1:35" x14ac:dyDescent="0.2">
      <c r="A5" s="175" t="s">
        <v>27</v>
      </c>
      <c r="B5" s="175" t="s">
        <v>104</v>
      </c>
      <c r="C5" s="176" t="s">
        <v>106</v>
      </c>
      <c r="D5" s="175" t="s">
        <v>105</v>
      </c>
      <c r="E5" s="176" t="s">
        <v>108</v>
      </c>
      <c r="F5" s="175" t="str">
        <f>VLOOKUP(D:D,Consenso!B:F,5,0)</f>
        <v>Cases iPhone</v>
      </c>
      <c r="G5" s="177" t="s">
        <v>109</v>
      </c>
      <c r="H5" s="176" t="s">
        <v>110</v>
      </c>
      <c r="I5">
        <v>1</v>
      </c>
      <c r="J5" s="154">
        <v>0</v>
      </c>
      <c r="K5" s="154">
        <v>2</v>
      </c>
      <c r="L5" s="154">
        <v>2</v>
      </c>
      <c r="M5" s="154">
        <v>0</v>
      </c>
      <c r="N5" s="154">
        <v>2</v>
      </c>
      <c r="O5" s="154">
        <v>1</v>
      </c>
      <c r="P5" s="154">
        <v>1</v>
      </c>
      <c r="Q5" s="154">
        <v>2</v>
      </c>
      <c r="R5" s="154">
        <v>0</v>
      </c>
      <c r="S5" s="154">
        <v>1</v>
      </c>
      <c r="T5" s="154">
        <v>0</v>
      </c>
      <c r="U5" s="97">
        <f t="shared" si="13"/>
        <v>11</v>
      </c>
      <c r="V5">
        <f>VLOOKUP(D:D,'[1]Price List'!$B:$K,8,0)</f>
        <v>516.72</v>
      </c>
      <c r="W5" s="22">
        <f t="shared" si="15"/>
        <v>516.72</v>
      </c>
      <c r="X5" s="22">
        <f t="shared" si="16"/>
        <v>0</v>
      </c>
      <c r="Y5" s="22">
        <f t="shared" si="17"/>
        <v>1033.44</v>
      </c>
      <c r="Z5" s="22">
        <f t="shared" si="18"/>
        <v>1033.44</v>
      </c>
      <c r="AA5" s="22">
        <f t="shared" si="19"/>
        <v>0</v>
      </c>
      <c r="AB5" s="22">
        <f t="shared" si="20"/>
        <v>1033.44</v>
      </c>
      <c r="AC5" s="22">
        <f t="shared" si="21"/>
        <v>516.72</v>
      </c>
      <c r="AD5" s="22">
        <f t="shared" si="22"/>
        <v>516.72</v>
      </c>
      <c r="AE5" s="22">
        <f t="shared" si="23"/>
        <v>1033.44</v>
      </c>
      <c r="AF5" s="22">
        <f t="shared" si="24"/>
        <v>0</v>
      </c>
      <c r="AG5" s="22">
        <f t="shared" si="25"/>
        <v>516.72</v>
      </c>
      <c r="AH5" s="22">
        <f t="shared" si="26"/>
        <v>0</v>
      </c>
      <c r="AI5" s="22">
        <f t="shared" si="27"/>
        <v>5683.92</v>
      </c>
    </row>
    <row r="6" spans="1:35" x14ac:dyDescent="0.2">
      <c r="A6" s="175" t="s">
        <v>27</v>
      </c>
      <c r="B6" s="175" t="s">
        <v>104</v>
      </c>
      <c r="C6" s="176" t="s">
        <v>112</v>
      </c>
      <c r="D6" s="175" t="s">
        <v>111</v>
      </c>
      <c r="E6" s="176" t="s">
        <v>114</v>
      </c>
      <c r="F6" s="175" t="str">
        <f>VLOOKUP(D:D,Consenso!B:F,5,0)</f>
        <v>Cases iPhone</v>
      </c>
      <c r="G6" s="177" t="s">
        <v>109</v>
      </c>
      <c r="H6" s="176" t="s">
        <v>110</v>
      </c>
      <c r="I6">
        <v>1</v>
      </c>
      <c r="J6" s="154">
        <v>3</v>
      </c>
      <c r="K6" s="154">
        <v>7</v>
      </c>
      <c r="L6" s="154">
        <v>1</v>
      </c>
      <c r="M6" s="154">
        <v>1</v>
      </c>
      <c r="N6" s="154">
        <v>1</v>
      </c>
      <c r="O6" s="154">
        <v>0</v>
      </c>
      <c r="P6" s="154">
        <v>0</v>
      </c>
      <c r="Q6" s="154">
        <v>0</v>
      </c>
      <c r="R6" s="154">
        <v>2</v>
      </c>
      <c r="S6" s="154">
        <v>3</v>
      </c>
      <c r="T6" s="154">
        <v>0</v>
      </c>
      <c r="U6" s="97">
        <f t="shared" si="13"/>
        <v>18</v>
      </c>
      <c r="V6">
        <f>VLOOKUP(D:D,'[1]Price List'!$B:$K,8,0)</f>
        <v>516.72</v>
      </c>
      <c r="W6" s="22">
        <f t="shared" si="15"/>
        <v>516.72</v>
      </c>
      <c r="X6" s="22">
        <f t="shared" si="16"/>
        <v>1550.16</v>
      </c>
      <c r="Y6" s="22">
        <f t="shared" si="17"/>
        <v>3617.04</v>
      </c>
      <c r="Z6" s="22">
        <f t="shared" si="18"/>
        <v>516.72</v>
      </c>
      <c r="AA6" s="22">
        <f t="shared" si="19"/>
        <v>516.72</v>
      </c>
      <c r="AB6" s="22">
        <f t="shared" si="20"/>
        <v>516.72</v>
      </c>
      <c r="AC6" s="22">
        <f t="shared" si="21"/>
        <v>0</v>
      </c>
      <c r="AD6" s="22">
        <f t="shared" si="22"/>
        <v>0</v>
      </c>
      <c r="AE6" s="22">
        <f t="shared" si="23"/>
        <v>0</v>
      </c>
      <c r="AF6" s="22">
        <f t="shared" si="24"/>
        <v>1033.44</v>
      </c>
      <c r="AG6" s="22">
        <f t="shared" si="25"/>
        <v>1550.16</v>
      </c>
      <c r="AH6" s="22">
        <f t="shared" si="26"/>
        <v>0</v>
      </c>
      <c r="AI6" s="22">
        <f t="shared" si="27"/>
        <v>9300.9600000000009</v>
      </c>
    </row>
    <row r="7" spans="1:35" x14ac:dyDescent="0.2">
      <c r="A7" s="175" t="s">
        <v>27</v>
      </c>
      <c r="B7" s="175" t="s">
        <v>104</v>
      </c>
      <c r="C7" s="176" t="s">
        <v>124</v>
      </c>
      <c r="D7" s="175" t="s">
        <v>123</v>
      </c>
      <c r="E7" s="176" t="s">
        <v>126</v>
      </c>
      <c r="F7" s="175" t="str">
        <f>VLOOKUP(D:D,Consenso!B:F,5,0)</f>
        <v>Cases iPhone</v>
      </c>
      <c r="G7" s="176" t="s">
        <v>109</v>
      </c>
      <c r="H7" s="176" t="s">
        <v>127</v>
      </c>
      <c r="I7">
        <v>14</v>
      </c>
      <c r="J7" s="154">
        <v>7</v>
      </c>
      <c r="K7" s="154">
        <v>8</v>
      </c>
      <c r="L7" s="154">
        <v>3</v>
      </c>
      <c r="M7" s="154">
        <v>3</v>
      </c>
      <c r="N7" s="154">
        <v>1</v>
      </c>
      <c r="O7" s="154">
        <v>1</v>
      </c>
      <c r="P7" s="154">
        <v>0</v>
      </c>
      <c r="Q7" s="154">
        <v>3</v>
      </c>
      <c r="R7" s="154">
        <v>2</v>
      </c>
      <c r="S7" s="154">
        <v>0</v>
      </c>
      <c r="T7" s="154">
        <v>0</v>
      </c>
      <c r="U7" s="97">
        <f t="shared" si="13"/>
        <v>28</v>
      </c>
      <c r="V7">
        <f>VLOOKUP(D:D,'[1]Price List'!$B:$K,8,0)</f>
        <v>516.72</v>
      </c>
      <c r="W7" s="22">
        <f t="shared" si="15"/>
        <v>7234.08</v>
      </c>
      <c r="X7" s="22">
        <f t="shared" si="16"/>
        <v>3617.04</v>
      </c>
      <c r="Y7" s="22">
        <f t="shared" si="17"/>
        <v>4133.76</v>
      </c>
      <c r="Z7" s="22">
        <f t="shared" si="18"/>
        <v>1550.16</v>
      </c>
      <c r="AA7" s="22">
        <f t="shared" si="19"/>
        <v>1550.16</v>
      </c>
      <c r="AB7" s="22">
        <f t="shared" si="20"/>
        <v>516.72</v>
      </c>
      <c r="AC7" s="22">
        <f t="shared" si="21"/>
        <v>516.72</v>
      </c>
      <c r="AD7" s="22">
        <f t="shared" si="22"/>
        <v>0</v>
      </c>
      <c r="AE7" s="22">
        <f t="shared" si="23"/>
        <v>1550.16</v>
      </c>
      <c r="AF7" s="22">
        <f t="shared" si="24"/>
        <v>1033.44</v>
      </c>
      <c r="AG7" s="22">
        <f t="shared" si="25"/>
        <v>0</v>
      </c>
      <c r="AH7" s="22">
        <f t="shared" si="26"/>
        <v>0</v>
      </c>
      <c r="AI7" s="22">
        <f t="shared" si="27"/>
        <v>14468.16</v>
      </c>
    </row>
    <row r="8" spans="1:35" x14ac:dyDescent="0.2">
      <c r="A8" s="175" t="s">
        <v>27</v>
      </c>
      <c r="B8" s="175" t="s">
        <v>104</v>
      </c>
      <c r="C8" s="176" t="s">
        <v>137</v>
      </c>
      <c r="D8" s="175" t="s">
        <v>136</v>
      </c>
      <c r="E8" s="176" t="s">
        <v>139</v>
      </c>
      <c r="F8" s="175" t="str">
        <f>VLOOKUP(D:D,Consenso!B:F,5,0)</f>
        <v>Cases iPhone</v>
      </c>
      <c r="G8" s="177" t="s">
        <v>109</v>
      </c>
      <c r="H8" s="176" t="s">
        <v>127</v>
      </c>
      <c r="I8">
        <v>16</v>
      </c>
      <c r="J8" s="154">
        <v>6</v>
      </c>
      <c r="K8" s="154">
        <v>7</v>
      </c>
      <c r="L8" s="154">
        <v>11</v>
      </c>
      <c r="M8" s="154">
        <v>1</v>
      </c>
      <c r="N8" s="154">
        <v>2</v>
      </c>
      <c r="O8" s="154">
        <v>2</v>
      </c>
      <c r="P8" s="154">
        <v>1</v>
      </c>
      <c r="Q8" s="154">
        <v>2</v>
      </c>
      <c r="R8" s="154">
        <v>1</v>
      </c>
      <c r="S8" s="154">
        <v>2</v>
      </c>
      <c r="T8" s="154">
        <v>1</v>
      </c>
      <c r="U8" s="97">
        <f t="shared" si="13"/>
        <v>36</v>
      </c>
      <c r="V8">
        <f>VLOOKUP(D:D,'[1]Price List'!$B:$K,8,0)</f>
        <v>516.72</v>
      </c>
      <c r="W8" s="22">
        <f t="shared" si="15"/>
        <v>8267.52</v>
      </c>
      <c r="X8" s="22">
        <f t="shared" si="16"/>
        <v>3100.32</v>
      </c>
      <c r="Y8" s="22">
        <f t="shared" si="17"/>
        <v>3617.04</v>
      </c>
      <c r="Z8" s="22">
        <f t="shared" si="18"/>
        <v>5683.92</v>
      </c>
      <c r="AA8" s="22">
        <f t="shared" si="19"/>
        <v>516.72</v>
      </c>
      <c r="AB8" s="22">
        <f t="shared" si="20"/>
        <v>1033.44</v>
      </c>
      <c r="AC8" s="22">
        <f t="shared" si="21"/>
        <v>1033.44</v>
      </c>
      <c r="AD8" s="22">
        <f t="shared" si="22"/>
        <v>516.72</v>
      </c>
      <c r="AE8" s="22">
        <f t="shared" si="23"/>
        <v>1033.44</v>
      </c>
      <c r="AF8" s="22">
        <f t="shared" si="24"/>
        <v>516.72</v>
      </c>
      <c r="AG8" s="22">
        <f t="shared" si="25"/>
        <v>1033.44</v>
      </c>
      <c r="AH8" s="22">
        <f t="shared" si="26"/>
        <v>516.72</v>
      </c>
      <c r="AI8" s="22">
        <f t="shared" si="27"/>
        <v>18601.920000000002</v>
      </c>
    </row>
    <row r="9" spans="1:35" x14ac:dyDescent="0.2">
      <c r="A9" s="175" t="s">
        <v>27</v>
      </c>
      <c r="B9" s="175" t="s">
        <v>104</v>
      </c>
      <c r="C9" s="176" t="s">
        <v>116</v>
      </c>
      <c r="D9" s="175" t="s">
        <v>115</v>
      </c>
      <c r="E9" s="176" t="s">
        <v>118</v>
      </c>
      <c r="F9" s="175" t="str">
        <f>VLOOKUP(D:D,Consenso!B:F,5,0)</f>
        <v>Cases iPhone</v>
      </c>
      <c r="G9" s="177" t="s">
        <v>109</v>
      </c>
      <c r="H9" s="176" t="s">
        <v>110</v>
      </c>
      <c r="I9">
        <v>4</v>
      </c>
      <c r="J9" s="154">
        <v>7</v>
      </c>
      <c r="K9" s="154">
        <v>0</v>
      </c>
      <c r="L9" s="154">
        <v>3</v>
      </c>
      <c r="M9" s="154">
        <v>1</v>
      </c>
      <c r="N9" s="154">
        <v>0</v>
      </c>
      <c r="O9" s="154">
        <v>1</v>
      </c>
      <c r="P9" s="154">
        <v>3</v>
      </c>
      <c r="Q9" s="154">
        <v>3</v>
      </c>
      <c r="R9" s="154">
        <v>2</v>
      </c>
      <c r="S9" s="154">
        <v>2</v>
      </c>
      <c r="T9" s="154">
        <v>3</v>
      </c>
      <c r="U9" s="97">
        <f t="shared" si="13"/>
        <v>25</v>
      </c>
      <c r="V9">
        <f>VLOOKUP(D:D,'[1]Price List'!$B:$K,8,0)</f>
        <v>516.72</v>
      </c>
      <c r="W9" s="22">
        <f t="shared" si="15"/>
        <v>2066.88</v>
      </c>
      <c r="X9" s="22">
        <f t="shared" si="16"/>
        <v>3617.04</v>
      </c>
      <c r="Y9" s="22">
        <f t="shared" si="17"/>
        <v>0</v>
      </c>
      <c r="Z9" s="22">
        <f t="shared" si="18"/>
        <v>1550.16</v>
      </c>
      <c r="AA9" s="22">
        <f t="shared" si="19"/>
        <v>516.72</v>
      </c>
      <c r="AB9" s="22">
        <f t="shared" si="20"/>
        <v>0</v>
      </c>
      <c r="AC9" s="22">
        <f t="shared" si="21"/>
        <v>516.72</v>
      </c>
      <c r="AD9" s="22">
        <f t="shared" si="22"/>
        <v>1550.16</v>
      </c>
      <c r="AE9" s="22">
        <f t="shared" si="23"/>
        <v>1550.16</v>
      </c>
      <c r="AF9" s="22">
        <f t="shared" si="24"/>
        <v>1033.44</v>
      </c>
      <c r="AG9" s="22">
        <f t="shared" si="25"/>
        <v>1033.44</v>
      </c>
      <c r="AH9" s="22">
        <f t="shared" si="26"/>
        <v>1550.16</v>
      </c>
      <c r="AI9" s="22">
        <f t="shared" si="27"/>
        <v>12918</v>
      </c>
    </row>
    <row r="10" spans="1:35" x14ac:dyDescent="0.2">
      <c r="A10" s="175" t="s">
        <v>27</v>
      </c>
      <c r="B10" s="175" t="s">
        <v>104</v>
      </c>
      <c r="C10" s="176" t="s">
        <v>120</v>
      </c>
      <c r="D10" s="175" t="s">
        <v>119</v>
      </c>
      <c r="E10" s="176" t="s">
        <v>122</v>
      </c>
      <c r="F10" s="175" t="str">
        <f>VLOOKUP(D:D,Consenso!B:F,5,0)</f>
        <v>Cases iPhone</v>
      </c>
      <c r="G10" s="177" t="s">
        <v>109</v>
      </c>
      <c r="H10" s="176" t="s">
        <v>110</v>
      </c>
      <c r="I10">
        <v>10</v>
      </c>
      <c r="J10" s="154">
        <v>5</v>
      </c>
      <c r="K10" s="154">
        <v>6</v>
      </c>
      <c r="L10" s="154">
        <v>5</v>
      </c>
      <c r="M10" s="154">
        <v>2</v>
      </c>
      <c r="N10" s="154">
        <v>3</v>
      </c>
      <c r="O10" s="154">
        <v>1</v>
      </c>
      <c r="P10" s="154">
        <v>3</v>
      </c>
      <c r="Q10" s="154">
        <v>1</v>
      </c>
      <c r="R10" s="154">
        <v>1</v>
      </c>
      <c r="S10" s="154">
        <v>2</v>
      </c>
      <c r="T10" s="154">
        <v>3</v>
      </c>
      <c r="U10" s="97">
        <f t="shared" si="13"/>
        <v>32</v>
      </c>
      <c r="V10">
        <f>VLOOKUP(D:D,'[1]Price List'!$B:$K,8,0)</f>
        <v>516.72</v>
      </c>
      <c r="W10" s="22">
        <f t="shared" si="15"/>
        <v>5167.2000000000007</v>
      </c>
      <c r="X10" s="22">
        <f t="shared" si="16"/>
        <v>2583.6000000000004</v>
      </c>
      <c r="Y10" s="22">
        <f t="shared" si="17"/>
        <v>3100.32</v>
      </c>
      <c r="Z10" s="22">
        <f t="shared" si="18"/>
        <v>2583.6000000000004</v>
      </c>
      <c r="AA10" s="22">
        <f t="shared" si="19"/>
        <v>1033.44</v>
      </c>
      <c r="AB10" s="22">
        <f t="shared" si="20"/>
        <v>1550.16</v>
      </c>
      <c r="AC10" s="22">
        <f t="shared" si="21"/>
        <v>516.72</v>
      </c>
      <c r="AD10" s="22">
        <f t="shared" si="22"/>
        <v>1550.16</v>
      </c>
      <c r="AE10" s="22">
        <f t="shared" si="23"/>
        <v>516.72</v>
      </c>
      <c r="AF10" s="22">
        <f t="shared" si="24"/>
        <v>516.72</v>
      </c>
      <c r="AG10" s="22">
        <f t="shared" si="25"/>
        <v>1033.44</v>
      </c>
      <c r="AH10" s="22">
        <f t="shared" si="26"/>
        <v>1550.16</v>
      </c>
      <c r="AI10" s="22">
        <f t="shared" si="27"/>
        <v>16535.04</v>
      </c>
    </row>
    <row r="11" spans="1:35" x14ac:dyDescent="0.2">
      <c r="A11" s="175" t="s">
        <v>27</v>
      </c>
      <c r="B11" s="175" t="s">
        <v>20</v>
      </c>
      <c r="C11" s="176" t="s">
        <v>162</v>
      </c>
      <c r="D11" s="175" t="s">
        <v>161</v>
      </c>
      <c r="E11" s="176" t="s">
        <v>164</v>
      </c>
      <c r="F11" s="175" t="str">
        <f>VLOOKUP(D:D,Consenso!B:F,5,0)</f>
        <v>Micas</v>
      </c>
      <c r="G11" s="176" t="s">
        <v>144</v>
      </c>
      <c r="H11" s="176" t="s">
        <v>145</v>
      </c>
      <c r="I11">
        <v>0</v>
      </c>
      <c r="J11" s="154">
        <v>0</v>
      </c>
      <c r="K11" s="154">
        <v>0</v>
      </c>
      <c r="L11" s="154">
        <v>0</v>
      </c>
      <c r="M11" s="154">
        <v>0</v>
      </c>
      <c r="N11" s="154">
        <v>0</v>
      </c>
      <c r="O11" s="154">
        <v>0</v>
      </c>
      <c r="P11" s="154">
        <v>0</v>
      </c>
      <c r="Q11" s="154">
        <v>0</v>
      </c>
      <c r="R11" s="154">
        <v>0</v>
      </c>
      <c r="S11" s="154">
        <v>0</v>
      </c>
      <c r="T11" s="154">
        <v>0</v>
      </c>
      <c r="U11" s="97">
        <f t="shared" si="13"/>
        <v>0</v>
      </c>
      <c r="V11">
        <f>VLOOKUP(D:D,'[1]Price List'!$B:$K,8,0)</f>
        <v>206.38</v>
      </c>
      <c r="W11" s="22">
        <f t="shared" si="15"/>
        <v>0</v>
      </c>
      <c r="X11" s="22">
        <f t="shared" si="16"/>
        <v>0</v>
      </c>
      <c r="Y11" s="22">
        <f t="shared" si="17"/>
        <v>0</v>
      </c>
      <c r="Z11" s="22">
        <f t="shared" si="18"/>
        <v>0</v>
      </c>
      <c r="AA11" s="22">
        <f t="shared" si="19"/>
        <v>0</v>
      </c>
      <c r="AB11" s="22">
        <f t="shared" si="20"/>
        <v>0</v>
      </c>
      <c r="AC11" s="22">
        <f t="shared" si="21"/>
        <v>0</v>
      </c>
      <c r="AD11" s="22">
        <f t="shared" si="22"/>
        <v>0</v>
      </c>
      <c r="AE11" s="22">
        <f t="shared" si="23"/>
        <v>0</v>
      </c>
      <c r="AF11" s="22">
        <f t="shared" si="24"/>
        <v>0</v>
      </c>
      <c r="AG11" s="22">
        <f t="shared" si="25"/>
        <v>0</v>
      </c>
      <c r="AH11" s="22">
        <f t="shared" si="26"/>
        <v>0</v>
      </c>
      <c r="AI11" s="22">
        <f t="shared" si="27"/>
        <v>0</v>
      </c>
    </row>
    <row r="12" spans="1:35" x14ac:dyDescent="0.2">
      <c r="A12" s="175" t="s">
        <v>27</v>
      </c>
      <c r="B12" s="175" t="s">
        <v>20</v>
      </c>
      <c r="C12" s="176" t="s">
        <v>156</v>
      </c>
      <c r="D12" s="175" t="s">
        <v>155</v>
      </c>
      <c r="E12" s="176" t="s">
        <v>158</v>
      </c>
      <c r="F12" s="175" t="str">
        <f>VLOOKUP(D:D,Consenso!B:F,5,0)</f>
        <v>Micas</v>
      </c>
      <c r="G12" s="176" t="s">
        <v>159</v>
      </c>
      <c r="H12" s="176" t="s">
        <v>160</v>
      </c>
      <c r="I12">
        <v>44</v>
      </c>
      <c r="J12" s="154">
        <v>15</v>
      </c>
      <c r="K12" s="154">
        <v>2213</v>
      </c>
      <c r="L12" s="154">
        <v>1</v>
      </c>
      <c r="M12" s="154">
        <v>1</v>
      </c>
      <c r="N12" s="154">
        <v>0</v>
      </c>
      <c r="O12" s="154">
        <v>0</v>
      </c>
      <c r="P12" s="154">
        <v>0</v>
      </c>
      <c r="Q12" s="154">
        <v>20</v>
      </c>
      <c r="R12" s="154">
        <v>1</v>
      </c>
      <c r="S12" s="154">
        <v>0</v>
      </c>
      <c r="T12" s="154">
        <v>0</v>
      </c>
      <c r="U12" s="97">
        <f t="shared" si="13"/>
        <v>2251</v>
      </c>
      <c r="V12">
        <f>VLOOKUP(D:D,'[1]Price List'!$B:$K,8,0)</f>
        <v>206.38</v>
      </c>
      <c r="W12" s="22">
        <f t="shared" si="15"/>
        <v>9080.7199999999993</v>
      </c>
      <c r="X12" s="22">
        <f t="shared" si="16"/>
        <v>3095.7</v>
      </c>
      <c r="Y12" s="22">
        <f t="shared" si="17"/>
        <v>456718.94</v>
      </c>
      <c r="Z12" s="22">
        <f t="shared" si="18"/>
        <v>206.38</v>
      </c>
      <c r="AA12" s="22">
        <f t="shared" si="19"/>
        <v>206.38</v>
      </c>
      <c r="AB12" s="22">
        <f t="shared" si="20"/>
        <v>0</v>
      </c>
      <c r="AC12" s="22">
        <f t="shared" si="21"/>
        <v>0</v>
      </c>
      <c r="AD12" s="22">
        <f t="shared" si="22"/>
        <v>0</v>
      </c>
      <c r="AE12" s="22">
        <f t="shared" si="23"/>
        <v>4127.6000000000004</v>
      </c>
      <c r="AF12" s="22">
        <f t="shared" si="24"/>
        <v>206.38</v>
      </c>
      <c r="AG12" s="22">
        <f t="shared" si="25"/>
        <v>0</v>
      </c>
      <c r="AH12" s="22">
        <f t="shared" si="26"/>
        <v>0</v>
      </c>
      <c r="AI12" s="22">
        <f t="shared" si="27"/>
        <v>464561.38</v>
      </c>
    </row>
    <row r="13" spans="1:35" x14ac:dyDescent="0.2">
      <c r="A13" s="175" t="s">
        <v>27</v>
      </c>
      <c r="B13" s="175" t="s">
        <v>20</v>
      </c>
      <c r="C13" s="176" t="s">
        <v>166</v>
      </c>
      <c r="D13" s="175" t="s">
        <v>165</v>
      </c>
      <c r="E13" s="176" t="s">
        <v>168</v>
      </c>
      <c r="F13" s="175" t="str">
        <f>VLOOKUP(D:D,Consenso!B:F,5,0)</f>
        <v>Micas</v>
      </c>
      <c r="G13" s="176" t="s">
        <v>169</v>
      </c>
      <c r="H13" s="176" t="s">
        <v>170</v>
      </c>
      <c r="I13">
        <v>2</v>
      </c>
      <c r="J13" s="154">
        <v>13</v>
      </c>
      <c r="K13" s="154">
        <v>16</v>
      </c>
      <c r="L13" s="154">
        <v>0</v>
      </c>
      <c r="M13" s="154">
        <v>0</v>
      </c>
      <c r="N13" s="154">
        <v>0</v>
      </c>
      <c r="O13" s="154">
        <v>0</v>
      </c>
      <c r="P13" s="154">
        <v>0</v>
      </c>
      <c r="Q13" s="154">
        <v>0</v>
      </c>
      <c r="R13" s="154">
        <v>0</v>
      </c>
      <c r="S13" s="154">
        <v>0</v>
      </c>
      <c r="T13" s="154">
        <v>0</v>
      </c>
      <c r="U13" s="97">
        <f t="shared" si="13"/>
        <v>29</v>
      </c>
      <c r="V13">
        <f>VLOOKUP(D:D,'[1]Price List'!$B:$K,8,0)</f>
        <v>206.38</v>
      </c>
      <c r="W13" s="22">
        <f t="shared" si="15"/>
        <v>412.76</v>
      </c>
      <c r="X13" s="22">
        <f t="shared" si="16"/>
        <v>2682.94</v>
      </c>
      <c r="Y13" s="22">
        <f t="shared" si="17"/>
        <v>3302.08</v>
      </c>
      <c r="Z13" s="22">
        <f t="shared" si="18"/>
        <v>0</v>
      </c>
      <c r="AA13" s="22">
        <f t="shared" si="19"/>
        <v>0</v>
      </c>
      <c r="AB13" s="22">
        <f t="shared" si="20"/>
        <v>0</v>
      </c>
      <c r="AC13" s="22">
        <f t="shared" si="21"/>
        <v>0</v>
      </c>
      <c r="AD13" s="22">
        <f t="shared" si="22"/>
        <v>0</v>
      </c>
      <c r="AE13" s="22">
        <f t="shared" si="23"/>
        <v>0</v>
      </c>
      <c r="AF13" s="22">
        <f t="shared" si="24"/>
        <v>0</v>
      </c>
      <c r="AG13" s="22">
        <f t="shared" si="25"/>
        <v>0</v>
      </c>
      <c r="AH13" s="22">
        <f t="shared" si="26"/>
        <v>0</v>
      </c>
      <c r="AI13" s="22">
        <f t="shared" si="27"/>
        <v>5985.0199999999995</v>
      </c>
    </row>
    <row r="14" spans="1:35" x14ac:dyDescent="0.2">
      <c r="A14" s="175" t="s">
        <v>27</v>
      </c>
      <c r="B14" s="175" t="s">
        <v>20</v>
      </c>
      <c r="C14" s="176" t="s">
        <v>172</v>
      </c>
      <c r="D14" s="175" t="s">
        <v>171</v>
      </c>
      <c r="E14" s="176" t="s">
        <v>174</v>
      </c>
      <c r="F14" s="175" t="str">
        <f>VLOOKUP(D:D,Consenso!B:F,5,0)</f>
        <v>Micas</v>
      </c>
      <c r="G14" s="177" t="s">
        <v>169</v>
      </c>
      <c r="H14" s="176" t="s">
        <v>175</v>
      </c>
      <c r="I14">
        <v>3</v>
      </c>
      <c r="J14" s="154">
        <v>14</v>
      </c>
      <c r="K14" s="154">
        <v>88</v>
      </c>
      <c r="L14" s="154">
        <v>1</v>
      </c>
      <c r="M14" s="154">
        <v>0</v>
      </c>
      <c r="N14" s="154">
        <v>0</v>
      </c>
      <c r="O14" s="154">
        <v>0</v>
      </c>
      <c r="P14" s="154">
        <v>0</v>
      </c>
      <c r="Q14" s="154">
        <v>0</v>
      </c>
      <c r="R14" s="154">
        <v>0</v>
      </c>
      <c r="S14" s="154">
        <v>0</v>
      </c>
      <c r="T14" s="154">
        <v>0</v>
      </c>
      <c r="U14" s="97">
        <f t="shared" si="13"/>
        <v>103</v>
      </c>
      <c r="V14">
        <f>VLOOKUP(D:D,'[1]Price List'!$B:$K,8,0)</f>
        <v>258.10000000000002</v>
      </c>
      <c r="W14" s="22">
        <f t="shared" si="15"/>
        <v>774.30000000000007</v>
      </c>
      <c r="X14" s="22">
        <f t="shared" si="16"/>
        <v>3613.4000000000005</v>
      </c>
      <c r="Y14" s="22">
        <f t="shared" si="17"/>
        <v>22712.800000000003</v>
      </c>
      <c r="Z14" s="22">
        <f t="shared" si="18"/>
        <v>258.10000000000002</v>
      </c>
      <c r="AA14" s="22">
        <f t="shared" si="19"/>
        <v>0</v>
      </c>
      <c r="AB14" s="22">
        <f t="shared" si="20"/>
        <v>0</v>
      </c>
      <c r="AC14" s="22">
        <f t="shared" si="21"/>
        <v>0</v>
      </c>
      <c r="AD14" s="22">
        <f t="shared" si="22"/>
        <v>0</v>
      </c>
      <c r="AE14" s="22">
        <f t="shared" si="23"/>
        <v>0</v>
      </c>
      <c r="AF14" s="22">
        <f t="shared" si="24"/>
        <v>0</v>
      </c>
      <c r="AG14" s="22">
        <f t="shared" si="25"/>
        <v>0</v>
      </c>
      <c r="AH14" s="22">
        <f t="shared" si="26"/>
        <v>0</v>
      </c>
      <c r="AI14" s="22">
        <f t="shared" si="27"/>
        <v>26584.300000000003</v>
      </c>
    </row>
    <row r="15" spans="1:35" x14ac:dyDescent="0.2">
      <c r="A15" s="175" t="s">
        <v>27</v>
      </c>
      <c r="B15" s="175" t="s">
        <v>20</v>
      </c>
      <c r="C15" s="176" t="s">
        <v>177</v>
      </c>
      <c r="D15" s="175" t="s">
        <v>176</v>
      </c>
      <c r="E15" s="176" t="s">
        <v>179</v>
      </c>
      <c r="F15" s="175" t="str">
        <f>VLOOKUP(D:D,Consenso!B:F,5,0)</f>
        <v>Micas</v>
      </c>
      <c r="G15" s="177" t="s">
        <v>169</v>
      </c>
      <c r="H15" s="176" t="s">
        <v>180</v>
      </c>
      <c r="I15">
        <v>3</v>
      </c>
      <c r="J15" s="154">
        <v>15</v>
      </c>
      <c r="K15" s="154">
        <v>471</v>
      </c>
      <c r="L15" s="154">
        <v>6</v>
      </c>
      <c r="M15" s="154">
        <v>0</v>
      </c>
      <c r="N15" s="154">
        <v>0</v>
      </c>
      <c r="O15" s="154">
        <v>0</v>
      </c>
      <c r="P15" s="154">
        <v>0</v>
      </c>
      <c r="Q15" s="154">
        <v>0</v>
      </c>
      <c r="R15" s="154">
        <v>0</v>
      </c>
      <c r="S15" s="154">
        <v>0</v>
      </c>
      <c r="T15" s="154">
        <v>0</v>
      </c>
      <c r="U15" s="97">
        <f t="shared" si="13"/>
        <v>492</v>
      </c>
      <c r="V15">
        <f>VLOOKUP(D:D,'[1]Price List'!$B:$K,8,0)</f>
        <v>258.10000000000002</v>
      </c>
      <c r="W15" s="22">
        <f t="shared" si="15"/>
        <v>774.30000000000007</v>
      </c>
      <c r="X15" s="22">
        <f t="shared" si="16"/>
        <v>3871.5000000000005</v>
      </c>
      <c r="Y15" s="22">
        <f t="shared" si="17"/>
        <v>121565.1</v>
      </c>
      <c r="Z15" s="22">
        <f t="shared" si="18"/>
        <v>1548.6000000000001</v>
      </c>
      <c r="AA15" s="22">
        <f t="shared" si="19"/>
        <v>0</v>
      </c>
      <c r="AB15" s="22">
        <f t="shared" si="20"/>
        <v>0</v>
      </c>
      <c r="AC15" s="22">
        <f t="shared" si="21"/>
        <v>0</v>
      </c>
      <c r="AD15" s="22">
        <f t="shared" si="22"/>
        <v>0</v>
      </c>
      <c r="AE15" s="22">
        <f t="shared" si="23"/>
        <v>0</v>
      </c>
      <c r="AF15" s="22">
        <f t="shared" si="24"/>
        <v>0</v>
      </c>
      <c r="AG15" s="22">
        <f t="shared" si="25"/>
        <v>0</v>
      </c>
      <c r="AH15" s="22">
        <f t="shared" si="26"/>
        <v>0</v>
      </c>
      <c r="AI15" s="22">
        <f t="shared" si="27"/>
        <v>126985.20000000001</v>
      </c>
    </row>
    <row r="16" spans="1:35" x14ac:dyDescent="0.2">
      <c r="A16" s="175" t="s">
        <v>27</v>
      </c>
      <c r="B16" s="175" t="s">
        <v>20</v>
      </c>
      <c r="C16" s="176" t="s">
        <v>187</v>
      </c>
      <c r="D16" s="175" t="s">
        <v>186</v>
      </c>
      <c r="E16" s="176" t="s">
        <v>189</v>
      </c>
      <c r="F16" s="175" t="str">
        <f>VLOOKUP(D:D,Consenso!B:F,5,0)</f>
        <v>Micas</v>
      </c>
      <c r="G16" s="176" t="s">
        <v>79</v>
      </c>
      <c r="H16" s="176" t="s">
        <v>80</v>
      </c>
      <c r="I16">
        <v>49</v>
      </c>
      <c r="J16" s="154">
        <v>27</v>
      </c>
      <c r="K16" s="154">
        <v>32</v>
      </c>
      <c r="L16" s="154">
        <v>26</v>
      </c>
      <c r="M16" s="154">
        <v>33</v>
      </c>
      <c r="N16" s="154">
        <v>40</v>
      </c>
      <c r="O16" s="154">
        <v>30</v>
      </c>
      <c r="P16" s="154">
        <v>27</v>
      </c>
      <c r="Q16" s="154">
        <v>31</v>
      </c>
      <c r="R16" s="154">
        <v>30</v>
      </c>
      <c r="S16" s="154">
        <v>27</v>
      </c>
      <c r="T16" s="154">
        <v>21</v>
      </c>
      <c r="U16" s="97">
        <f t="shared" si="13"/>
        <v>324</v>
      </c>
      <c r="V16">
        <f>VLOOKUP(D:D,'[1]Price List'!$B:$K,8,0)</f>
        <v>283.97000000000003</v>
      </c>
      <c r="W16" s="22">
        <f t="shared" si="15"/>
        <v>13914.53</v>
      </c>
      <c r="X16" s="22">
        <f t="shared" si="16"/>
        <v>7667.1900000000005</v>
      </c>
      <c r="Y16" s="22">
        <f t="shared" si="17"/>
        <v>9087.0400000000009</v>
      </c>
      <c r="Z16" s="22">
        <f t="shared" si="18"/>
        <v>7383.2200000000012</v>
      </c>
      <c r="AA16" s="22">
        <f t="shared" si="19"/>
        <v>9371.01</v>
      </c>
      <c r="AB16" s="22">
        <f t="shared" si="20"/>
        <v>11358.800000000001</v>
      </c>
      <c r="AC16" s="22">
        <f t="shared" si="21"/>
        <v>8519.1</v>
      </c>
      <c r="AD16" s="22">
        <f t="shared" si="22"/>
        <v>7667.1900000000005</v>
      </c>
      <c r="AE16" s="22">
        <f t="shared" si="23"/>
        <v>8803.0700000000015</v>
      </c>
      <c r="AF16" s="22">
        <f t="shared" si="24"/>
        <v>8519.1</v>
      </c>
      <c r="AG16" s="22">
        <f t="shared" si="25"/>
        <v>7667.1900000000005</v>
      </c>
      <c r="AH16" s="22">
        <f t="shared" si="26"/>
        <v>5963.3700000000008</v>
      </c>
      <c r="AI16" s="22">
        <f t="shared" si="27"/>
        <v>92006.280000000013</v>
      </c>
    </row>
    <row r="17" spans="1:35" x14ac:dyDescent="0.2">
      <c r="A17" s="175" t="s">
        <v>27</v>
      </c>
      <c r="B17" s="175" t="s">
        <v>20</v>
      </c>
      <c r="C17" s="176" t="s">
        <v>182</v>
      </c>
      <c r="D17" s="175" t="s">
        <v>181</v>
      </c>
      <c r="E17" s="176" t="s">
        <v>184</v>
      </c>
      <c r="F17" s="175" t="str">
        <f>VLOOKUP(D:D,Consenso!B:F,5,0)</f>
        <v>Micas</v>
      </c>
      <c r="G17" s="177" t="s">
        <v>79</v>
      </c>
      <c r="H17" s="176" t="s">
        <v>185</v>
      </c>
      <c r="I17">
        <v>0</v>
      </c>
      <c r="J17" s="154">
        <v>0</v>
      </c>
      <c r="K17" s="154">
        <v>0</v>
      </c>
      <c r="L17" s="154">
        <v>0</v>
      </c>
      <c r="M17" s="154">
        <v>0</v>
      </c>
      <c r="N17" s="154">
        <v>0</v>
      </c>
      <c r="O17" s="154">
        <v>0</v>
      </c>
      <c r="P17" s="154">
        <v>0</v>
      </c>
      <c r="Q17" s="154">
        <v>0</v>
      </c>
      <c r="R17" s="154">
        <v>0</v>
      </c>
      <c r="S17" s="154">
        <v>8</v>
      </c>
      <c r="T17" s="154">
        <v>0</v>
      </c>
      <c r="U17" s="97">
        <f t="shared" si="13"/>
        <v>8</v>
      </c>
      <c r="V17">
        <f>VLOOKUP(D:D,'[1]Price List'!$B:$K,8,0)</f>
        <v>283.97000000000003</v>
      </c>
      <c r="W17" s="22">
        <f t="shared" si="15"/>
        <v>0</v>
      </c>
      <c r="X17" s="22">
        <f t="shared" si="16"/>
        <v>0</v>
      </c>
      <c r="Y17" s="22">
        <f t="shared" si="17"/>
        <v>0</v>
      </c>
      <c r="Z17" s="22">
        <f t="shared" si="18"/>
        <v>0</v>
      </c>
      <c r="AA17" s="22">
        <f t="shared" si="19"/>
        <v>0</v>
      </c>
      <c r="AB17" s="22">
        <f t="shared" si="20"/>
        <v>0</v>
      </c>
      <c r="AC17" s="22">
        <f t="shared" si="21"/>
        <v>0</v>
      </c>
      <c r="AD17" s="22">
        <f t="shared" si="22"/>
        <v>0</v>
      </c>
      <c r="AE17" s="22">
        <f t="shared" si="23"/>
        <v>0</v>
      </c>
      <c r="AF17" s="22">
        <f t="shared" si="24"/>
        <v>0</v>
      </c>
      <c r="AG17" s="22">
        <f t="shared" si="25"/>
        <v>2271.7600000000002</v>
      </c>
      <c r="AH17" s="22">
        <f t="shared" si="26"/>
        <v>0</v>
      </c>
      <c r="AI17" s="22">
        <f t="shared" si="27"/>
        <v>2271.7600000000002</v>
      </c>
    </row>
    <row r="18" spans="1:35" x14ac:dyDescent="0.2">
      <c r="A18" s="175" t="s">
        <v>27</v>
      </c>
      <c r="B18" s="175" t="s">
        <v>20</v>
      </c>
      <c r="C18" s="176" t="s">
        <v>191</v>
      </c>
      <c r="D18" s="175" t="s">
        <v>190</v>
      </c>
      <c r="E18" s="176" t="s">
        <v>193</v>
      </c>
      <c r="F18" s="175" t="str">
        <f>VLOOKUP(D:D,Consenso!B:F,5,0)</f>
        <v>Micas</v>
      </c>
      <c r="G18" s="176" t="s">
        <v>109</v>
      </c>
      <c r="H18" s="176" t="s">
        <v>109</v>
      </c>
      <c r="I18">
        <v>15</v>
      </c>
      <c r="J18" s="154">
        <v>28</v>
      </c>
      <c r="K18" s="154">
        <v>20</v>
      </c>
      <c r="L18" s="154">
        <v>17</v>
      </c>
      <c r="M18" s="154">
        <v>10</v>
      </c>
      <c r="N18" s="154">
        <v>5</v>
      </c>
      <c r="O18" s="154">
        <v>5</v>
      </c>
      <c r="P18" s="154">
        <v>6</v>
      </c>
      <c r="Q18" s="154">
        <v>7</v>
      </c>
      <c r="R18" s="154">
        <v>7</v>
      </c>
      <c r="S18" s="154">
        <v>7</v>
      </c>
      <c r="T18" s="154">
        <v>3</v>
      </c>
      <c r="U18" s="97">
        <f t="shared" si="13"/>
        <v>115</v>
      </c>
      <c r="V18">
        <f>VLOOKUP(D:D,'[1]Price List'!$B:$K,8,0)</f>
        <v>283.97000000000003</v>
      </c>
      <c r="W18" s="22">
        <f t="shared" si="15"/>
        <v>4259.55</v>
      </c>
      <c r="X18" s="22">
        <f t="shared" si="16"/>
        <v>7951.1600000000008</v>
      </c>
      <c r="Y18" s="22">
        <f t="shared" si="17"/>
        <v>5679.4000000000005</v>
      </c>
      <c r="Z18" s="22">
        <f t="shared" si="18"/>
        <v>4827.4900000000007</v>
      </c>
      <c r="AA18" s="22">
        <f t="shared" si="19"/>
        <v>2839.7000000000003</v>
      </c>
      <c r="AB18" s="22">
        <f t="shared" si="20"/>
        <v>1419.8500000000001</v>
      </c>
      <c r="AC18" s="22">
        <f t="shared" si="21"/>
        <v>1419.8500000000001</v>
      </c>
      <c r="AD18" s="22">
        <f t="shared" si="22"/>
        <v>1703.8200000000002</v>
      </c>
      <c r="AE18" s="22">
        <f t="shared" si="23"/>
        <v>1987.7900000000002</v>
      </c>
      <c r="AF18" s="22">
        <f t="shared" si="24"/>
        <v>1987.7900000000002</v>
      </c>
      <c r="AG18" s="22">
        <f t="shared" si="25"/>
        <v>1987.7900000000002</v>
      </c>
      <c r="AH18" s="22">
        <f t="shared" si="26"/>
        <v>851.91000000000008</v>
      </c>
      <c r="AI18" s="22">
        <f t="shared" si="27"/>
        <v>32656.550000000003</v>
      </c>
    </row>
    <row r="19" spans="1:35" x14ac:dyDescent="0.2">
      <c r="A19" s="175" t="s">
        <v>27</v>
      </c>
      <c r="B19" s="175" t="s">
        <v>20</v>
      </c>
      <c r="C19" s="176" t="s">
        <v>195</v>
      </c>
      <c r="D19" s="175" t="s">
        <v>194</v>
      </c>
      <c r="E19" s="176" t="s">
        <v>197</v>
      </c>
      <c r="F19" s="175" t="str">
        <f>VLOOKUP(D:D,Consenso!B:F,5,0)</f>
        <v>Micas</v>
      </c>
      <c r="G19" s="177" t="s">
        <v>109</v>
      </c>
      <c r="H19" s="176" t="s">
        <v>198</v>
      </c>
      <c r="I19">
        <v>35</v>
      </c>
      <c r="J19" s="154">
        <v>31</v>
      </c>
      <c r="K19" s="154">
        <v>19</v>
      </c>
      <c r="L19" s="154">
        <v>17</v>
      </c>
      <c r="M19" s="154">
        <v>13</v>
      </c>
      <c r="N19" s="154">
        <v>14</v>
      </c>
      <c r="O19" s="154">
        <v>5</v>
      </c>
      <c r="P19" s="154">
        <v>5</v>
      </c>
      <c r="Q19" s="154">
        <v>7</v>
      </c>
      <c r="R19" s="154">
        <v>6</v>
      </c>
      <c r="S19" s="154">
        <v>3</v>
      </c>
      <c r="T19" s="154">
        <v>0</v>
      </c>
      <c r="U19" s="97">
        <f t="shared" si="13"/>
        <v>120</v>
      </c>
      <c r="V19">
        <f>VLOOKUP(D:D,'[1]Price List'!$B:$K,8,0)</f>
        <v>283.97000000000003</v>
      </c>
      <c r="W19" s="22">
        <f t="shared" si="15"/>
        <v>9938.9500000000007</v>
      </c>
      <c r="X19" s="22">
        <f t="shared" si="16"/>
        <v>8803.0700000000015</v>
      </c>
      <c r="Y19" s="22">
        <f t="shared" si="17"/>
        <v>5395.43</v>
      </c>
      <c r="Z19" s="22">
        <f t="shared" si="18"/>
        <v>4827.4900000000007</v>
      </c>
      <c r="AA19" s="22">
        <f t="shared" si="19"/>
        <v>3691.6100000000006</v>
      </c>
      <c r="AB19" s="22">
        <f t="shared" si="20"/>
        <v>3975.5800000000004</v>
      </c>
      <c r="AC19" s="22">
        <f t="shared" si="21"/>
        <v>1419.8500000000001</v>
      </c>
      <c r="AD19" s="22">
        <f t="shared" si="22"/>
        <v>1419.8500000000001</v>
      </c>
      <c r="AE19" s="22">
        <f t="shared" si="23"/>
        <v>1987.7900000000002</v>
      </c>
      <c r="AF19" s="22">
        <f t="shared" si="24"/>
        <v>1703.8200000000002</v>
      </c>
      <c r="AG19" s="22">
        <f t="shared" si="25"/>
        <v>851.91000000000008</v>
      </c>
      <c r="AH19" s="22">
        <f t="shared" si="26"/>
        <v>0</v>
      </c>
      <c r="AI19" s="22">
        <f t="shared" si="27"/>
        <v>34076.400000000001</v>
      </c>
    </row>
    <row r="20" spans="1:35" x14ac:dyDescent="0.2">
      <c r="A20" s="175" t="s">
        <v>27</v>
      </c>
      <c r="B20" s="175" t="s">
        <v>20</v>
      </c>
      <c r="C20" s="176" t="s">
        <v>200</v>
      </c>
      <c r="D20" s="175" t="s">
        <v>199</v>
      </c>
      <c r="E20" s="176" t="s">
        <v>202</v>
      </c>
      <c r="F20" s="175" t="str">
        <f>VLOOKUP(D:D,Consenso!B:F,5,0)</f>
        <v>Micas</v>
      </c>
      <c r="G20" s="177" t="s">
        <v>109</v>
      </c>
      <c r="H20" s="176" t="s">
        <v>127</v>
      </c>
      <c r="I20">
        <v>70</v>
      </c>
      <c r="J20" s="154">
        <v>64</v>
      </c>
      <c r="K20" s="154">
        <v>75</v>
      </c>
      <c r="L20" s="154">
        <v>70</v>
      </c>
      <c r="M20" s="154">
        <v>38</v>
      </c>
      <c r="N20" s="154">
        <v>30</v>
      </c>
      <c r="O20" s="154">
        <v>8</v>
      </c>
      <c r="P20" s="154">
        <v>8</v>
      </c>
      <c r="Q20" s="154">
        <v>17</v>
      </c>
      <c r="R20" s="154">
        <v>19</v>
      </c>
      <c r="S20" s="154">
        <v>10</v>
      </c>
      <c r="T20" s="154">
        <v>5</v>
      </c>
      <c r="U20" s="97">
        <f t="shared" si="13"/>
        <v>344</v>
      </c>
      <c r="V20">
        <f>VLOOKUP(D:D,'[1]Price List'!$B:$K,8,0)</f>
        <v>283.97000000000003</v>
      </c>
      <c r="W20" s="22">
        <f t="shared" si="15"/>
        <v>19877.900000000001</v>
      </c>
      <c r="X20" s="22">
        <f t="shared" si="16"/>
        <v>18174.080000000002</v>
      </c>
      <c r="Y20" s="22">
        <f t="shared" si="17"/>
        <v>21297.750000000004</v>
      </c>
      <c r="Z20" s="22">
        <f t="shared" si="18"/>
        <v>19877.900000000001</v>
      </c>
      <c r="AA20" s="22">
        <f t="shared" si="19"/>
        <v>10790.86</v>
      </c>
      <c r="AB20" s="22">
        <f t="shared" si="20"/>
        <v>8519.1</v>
      </c>
      <c r="AC20" s="22">
        <f t="shared" si="21"/>
        <v>2271.7600000000002</v>
      </c>
      <c r="AD20" s="22">
        <f t="shared" si="22"/>
        <v>2271.7600000000002</v>
      </c>
      <c r="AE20" s="22">
        <f t="shared" si="23"/>
        <v>4827.4900000000007</v>
      </c>
      <c r="AF20" s="22">
        <f t="shared" si="24"/>
        <v>5395.43</v>
      </c>
      <c r="AG20" s="22">
        <f t="shared" si="25"/>
        <v>2839.7000000000003</v>
      </c>
      <c r="AH20" s="22">
        <f t="shared" si="26"/>
        <v>1419.8500000000001</v>
      </c>
      <c r="AI20" s="22">
        <f t="shared" si="27"/>
        <v>97685.680000000008</v>
      </c>
    </row>
    <row r="21" spans="1:35" x14ac:dyDescent="0.2">
      <c r="A21" s="175" t="s">
        <v>27</v>
      </c>
      <c r="B21" s="175" t="s">
        <v>20</v>
      </c>
      <c r="C21" s="176" t="s">
        <v>22</v>
      </c>
      <c r="D21" s="175" t="s">
        <v>21</v>
      </c>
      <c r="E21" s="176" t="s">
        <v>23</v>
      </c>
      <c r="F21" s="175" t="str">
        <f>VLOOKUP(D:D,Consenso!B:F,5,0)</f>
        <v>Liquid</v>
      </c>
      <c r="G21" s="176" t="s">
        <v>25</v>
      </c>
      <c r="H21" s="176" t="s">
        <v>26</v>
      </c>
      <c r="I21">
        <v>2409</v>
      </c>
      <c r="J21" s="154">
        <v>1677</v>
      </c>
      <c r="K21" s="154">
        <v>1518</v>
      </c>
      <c r="L21" s="154">
        <v>1702</v>
      </c>
      <c r="M21" s="154">
        <v>1678</v>
      </c>
      <c r="N21" s="154">
        <v>2557</v>
      </c>
      <c r="O21" s="154">
        <v>1879</v>
      </c>
      <c r="P21" s="154">
        <v>1636</v>
      </c>
      <c r="Q21" s="154">
        <v>1520</v>
      </c>
      <c r="R21" s="154">
        <v>1804</v>
      </c>
      <c r="S21" s="154">
        <v>1741</v>
      </c>
      <c r="T21" s="154">
        <v>1822</v>
      </c>
      <c r="U21" s="97">
        <f t="shared" si="13"/>
        <v>19534</v>
      </c>
      <c r="V21">
        <f>VLOOKUP(D:D,'[1]Price List'!$B:$K,8,0)</f>
        <v>309.83</v>
      </c>
      <c r="W21" s="22">
        <f t="shared" si="15"/>
        <v>746380.47</v>
      </c>
      <c r="X21" s="22">
        <f t="shared" si="16"/>
        <v>519584.91</v>
      </c>
      <c r="Y21" s="22">
        <f t="shared" si="17"/>
        <v>470321.94</v>
      </c>
      <c r="Z21" s="22">
        <f t="shared" si="18"/>
        <v>527330.65999999992</v>
      </c>
      <c r="AA21" s="22">
        <f t="shared" si="19"/>
        <v>519894.74</v>
      </c>
      <c r="AB21" s="22">
        <f t="shared" si="20"/>
        <v>792235.30999999994</v>
      </c>
      <c r="AC21" s="22">
        <f t="shared" si="21"/>
        <v>582170.56999999995</v>
      </c>
      <c r="AD21" s="22">
        <f t="shared" si="22"/>
        <v>506881.87999999995</v>
      </c>
      <c r="AE21" s="22">
        <f t="shared" si="23"/>
        <v>470941.6</v>
      </c>
      <c r="AF21" s="22">
        <f t="shared" si="24"/>
        <v>558933.31999999995</v>
      </c>
      <c r="AG21" s="22">
        <f t="shared" si="25"/>
        <v>539414.03</v>
      </c>
      <c r="AH21" s="22">
        <f t="shared" si="26"/>
        <v>564510.26</v>
      </c>
      <c r="AI21" s="22">
        <f t="shared" si="27"/>
        <v>6052219.2199999997</v>
      </c>
    </row>
    <row r="22" spans="1:35" x14ac:dyDescent="0.2">
      <c r="A22" s="175" t="s">
        <v>27</v>
      </c>
      <c r="B22" s="175" t="s">
        <v>20</v>
      </c>
      <c r="C22" s="176" t="s">
        <v>37</v>
      </c>
      <c r="D22" s="175" t="s">
        <v>36</v>
      </c>
      <c r="E22" s="176" t="s">
        <v>3961</v>
      </c>
      <c r="F22" s="175" t="str">
        <f>VLOOKUP(D:D,Consenso!B:F,5,0)</f>
        <v>Cables</v>
      </c>
      <c r="G22" s="176" t="s">
        <v>40</v>
      </c>
      <c r="H22" s="176" t="s">
        <v>41</v>
      </c>
      <c r="I22">
        <v>3157</v>
      </c>
      <c r="J22" s="154">
        <v>3325</v>
      </c>
      <c r="K22" s="154">
        <v>3199</v>
      </c>
      <c r="L22" s="154">
        <v>3219</v>
      </c>
      <c r="M22" s="154">
        <v>2331</v>
      </c>
      <c r="N22" s="154">
        <v>2382</v>
      </c>
      <c r="O22" s="154">
        <v>2841</v>
      </c>
      <c r="P22" s="154">
        <v>3246</v>
      </c>
      <c r="Q22" s="154">
        <v>3225</v>
      </c>
      <c r="R22" s="154">
        <v>3329</v>
      </c>
      <c r="S22" s="154">
        <v>4179</v>
      </c>
      <c r="T22" s="154">
        <v>7517</v>
      </c>
      <c r="U22" s="97">
        <f t="shared" si="13"/>
        <v>38793</v>
      </c>
      <c r="V22">
        <f>VLOOKUP(D:D,'[1]Price List'!$B:$K,8,0)</f>
        <v>154.66</v>
      </c>
      <c r="W22" s="22">
        <f t="shared" si="15"/>
        <v>488261.62</v>
      </c>
      <c r="X22" s="22">
        <f t="shared" si="16"/>
        <v>514244.5</v>
      </c>
      <c r="Y22" s="22">
        <f t="shared" si="17"/>
        <v>494757.33999999997</v>
      </c>
      <c r="Z22" s="22">
        <f t="shared" si="18"/>
        <v>497850.54</v>
      </c>
      <c r="AA22" s="22">
        <f t="shared" si="19"/>
        <v>360512.46</v>
      </c>
      <c r="AB22" s="22">
        <f t="shared" si="20"/>
        <v>368400.12</v>
      </c>
      <c r="AC22" s="22">
        <f t="shared" si="21"/>
        <v>439389.06</v>
      </c>
      <c r="AD22" s="22">
        <f t="shared" si="22"/>
        <v>502026.36</v>
      </c>
      <c r="AE22" s="22">
        <f t="shared" si="23"/>
        <v>498778.5</v>
      </c>
      <c r="AF22" s="22">
        <f t="shared" si="24"/>
        <v>514863.14</v>
      </c>
      <c r="AG22" s="22">
        <f t="shared" si="25"/>
        <v>646324.14</v>
      </c>
      <c r="AH22" s="22">
        <f t="shared" si="26"/>
        <v>1162579.22</v>
      </c>
      <c r="AI22" s="22">
        <f t="shared" si="27"/>
        <v>5999725.3799999999</v>
      </c>
    </row>
    <row r="23" spans="1:35" x14ac:dyDescent="0.2">
      <c r="A23" s="175" t="s">
        <v>27</v>
      </c>
      <c r="B23" s="175" t="s">
        <v>20</v>
      </c>
      <c r="C23" s="176" t="s">
        <v>43</v>
      </c>
      <c r="D23" s="175" t="s">
        <v>42</v>
      </c>
      <c r="E23" s="176" t="s">
        <v>3962</v>
      </c>
      <c r="F23" s="175" t="str">
        <f>VLOOKUP(D:D,Consenso!B:F,5,0)</f>
        <v>Cables</v>
      </c>
      <c r="G23" s="177" t="s">
        <v>40</v>
      </c>
      <c r="H23" s="176" t="s">
        <v>46</v>
      </c>
      <c r="I23">
        <v>936</v>
      </c>
      <c r="J23" s="154">
        <v>822</v>
      </c>
      <c r="K23" s="154">
        <v>919</v>
      </c>
      <c r="L23" s="154">
        <v>1629</v>
      </c>
      <c r="M23" s="154">
        <v>1656</v>
      </c>
      <c r="N23" s="154">
        <v>2065</v>
      </c>
      <c r="O23" s="154">
        <v>1663</v>
      </c>
      <c r="P23" s="154">
        <v>1803</v>
      </c>
      <c r="Q23" s="154">
        <v>1707</v>
      </c>
      <c r="R23" s="154">
        <v>1874</v>
      </c>
      <c r="S23" s="154">
        <v>1856</v>
      </c>
      <c r="T23" s="154">
        <v>1926</v>
      </c>
      <c r="U23" s="97">
        <f t="shared" si="13"/>
        <v>17920</v>
      </c>
      <c r="V23">
        <f>VLOOKUP(D:D,'[1]Price List'!$B:$K,8,0)</f>
        <v>180.52</v>
      </c>
      <c r="W23" s="22">
        <f t="shared" si="15"/>
        <v>168966.72</v>
      </c>
      <c r="X23" s="22">
        <f t="shared" si="16"/>
        <v>148387.44</v>
      </c>
      <c r="Y23" s="22">
        <f t="shared" si="17"/>
        <v>165897.88</v>
      </c>
      <c r="Z23" s="22">
        <f t="shared" si="18"/>
        <v>294067.08</v>
      </c>
      <c r="AA23" s="22">
        <f t="shared" si="19"/>
        <v>298941.12</v>
      </c>
      <c r="AB23" s="22">
        <f t="shared" si="20"/>
        <v>372773.80000000005</v>
      </c>
      <c r="AC23" s="22">
        <f t="shared" si="21"/>
        <v>300204.76</v>
      </c>
      <c r="AD23" s="22">
        <f t="shared" si="22"/>
        <v>325477.56</v>
      </c>
      <c r="AE23" s="22">
        <f t="shared" si="23"/>
        <v>308147.64</v>
      </c>
      <c r="AF23" s="22">
        <f t="shared" si="24"/>
        <v>338294.48000000004</v>
      </c>
      <c r="AG23" s="22">
        <f t="shared" si="25"/>
        <v>335045.12</v>
      </c>
      <c r="AH23" s="22">
        <f t="shared" si="26"/>
        <v>347681.52</v>
      </c>
      <c r="AI23" s="22">
        <f t="shared" si="27"/>
        <v>3234918.4000000004</v>
      </c>
    </row>
    <row r="24" spans="1:35" x14ac:dyDescent="0.2">
      <c r="A24" s="175" t="s">
        <v>27</v>
      </c>
      <c r="B24" s="175" t="s">
        <v>20</v>
      </c>
      <c r="C24" s="176" t="s">
        <v>64</v>
      </c>
      <c r="D24" s="175" t="s">
        <v>63</v>
      </c>
      <c r="E24" s="176" t="s">
        <v>65</v>
      </c>
      <c r="F24" s="175" t="str">
        <f>VLOOKUP(D:D,Consenso!B:F,5,0)</f>
        <v>Charger</v>
      </c>
      <c r="G24" s="176" t="s">
        <v>50</v>
      </c>
      <c r="H24" s="176" t="s">
        <v>51</v>
      </c>
      <c r="I24">
        <v>7079</v>
      </c>
      <c r="J24" s="154">
        <v>4648</v>
      </c>
      <c r="K24" s="154">
        <v>4062</v>
      </c>
      <c r="L24" s="154">
        <v>4338</v>
      </c>
      <c r="M24" s="154">
        <v>3845</v>
      </c>
      <c r="N24" s="154">
        <v>3597</v>
      </c>
      <c r="O24" s="154">
        <v>3670</v>
      </c>
      <c r="P24" s="154">
        <v>3708</v>
      </c>
      <c r="Q24" s="154">
        <v>3788</v>
      </c>
      <c r="R24" s="154">
        <v>4248</v>
      </c>
      <c r="S24" s="154">
        <v>4227</v>
      </c>
      <c r="T24" s="154">
        <v>4898</v>
      </c>
      <c r="U24" s="97">
        <f t="shared" si="13"/>
        <v>45029</v>
      </c>
      <c r="V24">
        <f>VLOOKUP(D:D,'[1]Price List'!$B:$K,8,0)</f>
        <v>232.24</v>
      </c>
      <c r="W24" s="22">
        <f t="shared" si="15"/>
        <v>1644026.96</v>
      </c>
      <c r="X24" s="22">
        <f t="shared" si="16"/>
        <v>1079451.52</v>
      </c>
      <c r="Y24" s="22">
        <f t="shared" si="17"/>
        <v>943358.88</v>
      </c>
      <c r="Z24" s="22">
        <f t="shared" si="18"/>
        <v>1007457.12</v>
      </c>
      <c r="AA24" s="22">
        <f t="shared" si="19"/>
        <v>892962.8</v>
      </c>
      <c r="AB24" s="22">
        <f t="shared" si="20"/>
        <v>835367.28</v>
      </c>
      <c r="AC24" s="22">
        <f t="shared" si="21"/>
        <v>852320.8</v>
      </c>
      <c r="AD24" s="22">
        <f t="shared" si="22"/>
        <v>861145.92</v>
      </c>
      <c r="AE24" s="22">
        <f t="shared" si="23"/>
        <v>879725.12</v>
      </c>
      <c r="AF24" s="22">
        <f t="shared" si="24"/>
        <v>986555.52</v>
      </c>
      <c r="AG24" s="22">
        <f t="shared" si="25"/>
        <v>981678.48</v>
      </c>
      <c r="AH24" s="22">
        <f t="shared" si="26"/>
        <v>1137511.52</v>
      </c>
      <c r="AI24" s="22">
        <f t="shared" si="27"/>
        <v>10457534.960000001</v>
      </c>
    </row>
    <row r="25" spans="1:35" x14ac:dyDescent="0.2">
      <c r="A25" s="175" t="s">
        <v>27</v>
      </c>
      <c r="B25" s="175" t="s">
        <v>20</v>
      </c>
      <c r="C25" s="176" t="s">
        <v>48</v>
      </c>
      <c r="D25" s="175" t="s">
        <v>47</v>
      </c>
      <c r="E25" s="176" t="s">
        <v>49</v>
      </c>
      <c r="F25" s="175" t="str">
        <f>VLOOKUP(D:D,Consenso!B:F,5,0)</f>
        <v>Charger</v>
      </c>
      <c r="G25" s="177" t="s">
        <v>50</v>
      </c>
      <c r="H25" s="176" t="s">
        <v>51</v>
      </c>
      <c r="I25">
        <v>0</v>
      </c>
      <c r="J25" s="154">
        <v>0</v>
      </c>
      <c r="K25" s="154">
        <v>0</v>
      </c>
      <c r="L25" s="154">
        <v>0</v>
      </c>
      <c r="M25" s="154">
        <v>0</v>
      </c>
      <c r="N25" s="154">
        <v>0</v>
      </c>
      <c r="O25" s="154">
        <v>0</v>
      </c>
      <c r="P25" s="154">
        <v>0</v>
      </c>
      <c r="Q25" s="154">
        <v>0</v>
      </c>
      <c r="R25" s="154">
        <v>0</v>
      </c>
      <c r="S25" s="154">
        <v>0</v>
      </c>
      <c r="T25" s="154">
        <v>2043</v>
      </c>
      <c r="U25" s="97">
        <f t="shared" si="13"/>
        <v>2043</v>
      </c>
      <c r="V25">
        <f>VLOOKUP(D:D,'[1]Price List'!$B:$K,8,0)</f>
        <v>232.24</v>
      </c>
      <c r="W25" s="22">
        <f t="shared" si="15"/>
        <v>0</v>
      </c>
      <c r="X25" s="22">
        <f t="shared" si="16"/>
        <v>0</v>
      </c>
      <c r="Y25" s="22">
        <f t="shared" si="17"/>
        <v>0</v>
      </c>
      <c r="Z25" s="22">
        <f t="shared" si="18"/>
        <v>0</v>
      </c>
      <c r="AA25" s="22">
        <f t="shared" si="19"/>
        <v>0</v>
      </c>
      <c r="AB25" s="22">
        <f t="shared" si="20"/>
        <v>0</v>
      </c>
      <c r="AC25" s="22">
        <f t="shared" si="21"/>
        <v>0</v>
      </c>
      <c r="AD25" s="22">
        <f t="shared" si="22"/>
        <v>0</v>
      </c>
      <c r="AE25" s="22">
        <f t="shared" si="23"/>
        <v>0</v>
      </c>
      <c r="AF25" s="22">
        <f t="shared" si="24"/>
        <v>0</v>
      </c>
      <c r="AG25" s="22">
        <f t="shared" si="25"/>
        <v>0</v>
      </c>
      <c r="AH25" s="22">
        <f t="shared" si="26"/>
        <v>474466.32</v>
      </c>
      <c r="AI25" s="22">
        <f t="shared" si="27"/>
        <v>474466.32</v>
      </c>
    </row>
    <row r="26" spans="1:35" x14ac:dyDescent="0.2">
      <c r="A26" s="175" t="s">
        <v>27</v>
      </c>
      <c r="B26" s="175" t="s">
        <v>20</v>
      </c>
      <c r="C26" s="176" t="s">
        <v>68</v>
      </c>
      <c r="D26" s="175" t="s">
        <v>67</v>
      </c>
      <c r="E26" s="176" t="s">
        <v>69</v>
      </c>
      <c r="F26" s="175" t="str">
        <f>VLOOKUP(D:D,Consenso!B:F,5,0)</f>
        <v>Charger</v>
      </c>
      <c r="G26" s="177" t="s">
        <v>50</v>
      </c>
      <c r="H26" s="176" t="s">
        <v>55</v>
      </c>
      <c r="I26">
        <v>3028</v>
      </c>
      <c r="J26" s="154">
        <v>2075</v>
      </c>
      <c r="K26" s="154">
        <v>2198</v>
      </c>
      <c r="L26" s="154">
        <v>2694</v>
      </c>
      <c r="M26" s="154">
        <v>2989</v>
      </c>
      <c r="N26" s="154">
        <v>3894</v>
      </c>
      <c r="O26" s="154">
        <v>2669</v>
      </c>
      <c r="P26" s="154">
        <v>2475</v>
      </c>
      <c r="Q26" s="154">
        <v>2153</v>
      </c>
      <c r="R26" s="154">
        <v>2935</v>
      </c>
      <c r="S26" s="154">
        <v>2773</v>
      </c>
      <c r="T26" s="154">
        <v>3077</v>
      </c>
      <c r="U26" s="97">
        <f t="shared" si="13"/>
        <v>29932</v>
      </c>
      <c r="V26">
        <f>VLOOKUP(D:D,'[1]Price List'!$B:$K,8,0)</f>
        <v>283.97000000000003</v>
      </c>
      <c r="W26" s="22">
        <f t="shared" si="15"/>
        <v>859861.16</v>
      </c>
      <c r="X26" s="22">
        <f t="shared" si="16"/>
        <v>589237.75</v>
      </c>
      <c r="Y26" s="22">
        <f t="shared" si="17"/>
        <v>624166.06000000006</v>
      </c>
      <c r="Z26" s="22">
        <f t="shared" si="18"/>
        <v>765015.18</v>
      </c>
      <c r="AA26" s="22">
        <f t="shared" si="19"/>
        <v>848786.33000000007</v>
      </c>
      <c r="AB26" s="22">
        <f t="shared" si="20"/>
        <v>1105779.1800000002</v>
      </c>
      <c r="AC26" s="22">
        <f t="shared" si="21"/>
        <v>757915.93</v>
      </c>
      <c r="AD26" s="22">
        <f t="shared" si="22"/>
        <v>702825.75000000012</v>
      </c>
      <c r="AE26" s="22">
        <f t="shared" si="23"/>
        <v>611387.41</v>
      </c>
      <c r="AF26" s="22">
        <f t="shared" si="24"/>
        <v>833451.95000000007</v>
      </c>
      <c r="AG26" s="22">
        <f t="shared" si="25"/>
        <v>787448.81</v>
      </c>
      <c r="AH26" s="22">
        <f t="shared" si="26"/>
        <v>873775.69000000006</v>
      </c>
      <c r="AI26" s="22">
        <f t="shared" si="27"/>
        <v>8499790.040000001</v>
      </c>
    </row>
    <row r="27" spans="1:35" x14ac:dyDescent="0.2">
      <c r="A27" s="175" t="s">
        <v>27</v>
      </c>
      <c r="B27" s="175" t="s">
        <v>20</v>
      </c>
      <c r="C27" s="176" t="s">
        <v>30</v>
      </c>
      <c r="D27" s="175" t="s">
        <v>29</v>
      </c>
      <c r="E27" s="176" t="s">
        <v>32</v>
      </c>
      <c r="F27" s="175" t="str">
        <f>VLOOKUP(D:D,Consenso!B:F,5,0)</f>
        <v>Charger</v>
      </c>
      <c r="G27" s="176" t="s">
        <v>34</v>
      </c>
      <c r="H27" s="176" t="s">
        <v>35</v>
      </c>
      <c r="I27">
        <v>393</v>
      </c>
      <c r="J27" s="154">
        <v>299</v>
      </c>
      <c r="K27" s="154">
        <v>275</v>
      </c>
      <c r="L27" s="154">
        <v>346</v>
      </c>
      <c r="M27" s="154">
        <v>349</v>
      </c>
      <c r="N27" s="154">
        <v>518</v>
      </c>
      <c r="O27" s="154">
        <v>331</v>
      </c>
      <c r="P27" s="154">
        <v>288</v>
      </c>
      <c r="Q27" s="154">
        <v>299</v>
      </c>
      <c r="R27" s="154">
        <v>264</v>
      </c>
      <c r="S27" s="154">
        <v>280</v>
      </c>
      <c r="T27" s="154">
        <v>255</v>
      </c>
      <c r="U27" s="97">
        <f t="shared" si="13"/>
        <v>3504</v>
      </c>
      <c r="V27">
        <f>VLOOKUP(D:D,'[1]Price List'!$B:$K,8,0)</f>
        <v>232.24</v>
      </c>
      <c r="W27" s="22">
        <f t="shared" si="15"/>
        <v>91270.32</v>
      </c>
      <c r="X27" s="22">
        <f t="shared" si="16"/>
        <v>69439.760000000009</v>
      </c>
      <c r="Y27" s="22">
        <f t="shared" si="17"/>
        <v>63866</v>
      </c>
      <c r="Z27" s="22">
        <f t="shared" si="18"/>
        <v>80355.040000000008</v>
      </c>
      <c r="AA27" s="22">
        <f t="shared" si="19"/>
        <v>81051.760000000009</v>
      </c>
      <c r="AB27" s="22">
        <f t="shared" si="20"/>
        <v>120300.32</v>
      </c>
      <c r="AC27" s="22">
        <f t="shared" si="21"/>
        <v>76871.44</v>
      </c>
      <c r="AD27" s="22">
        <f t="shared" si="22"/>
        <v>66885.119999999995</v>
      </c>
      <c r="AE27" s="22">
        <f t="shared" si="23"/>
        <v>69439.760000000009</v>
      </c>
      <c r="AF27" s="22">
        <f t="shared" si="24"/>
        <v>61311.360000000001</v>
      </c>
      <c r="AG27" s="22">
        <f t="shared" si="25"/>
        <v>65027.200000000004</v>
      </c>
      <c r="AH27" s="22">
        <f t="shared" si="26"/>
        <v>59221.200000000004</v>
      </c>
      <c r="AI27" s="22">
        <f t="shared" si="27"/>
        <v>813768.96000000008</v>
      </c>
    </row>
    <row r="28" spans="1:35" x14ac:dyDescent="0.2">
      <c r="A28" s="175" t="s">
        <v>27</v>
      </c>
      <c r="B28" s="175" t="s">
        <v>20</v>
      </c>
      <c r="C28" s="176" t="s">
        <v>210</v>
      </c>
      <c r="D28" s="175" t="s">
        <v>209</v>
      </c>
      <c r="E28" s="176" t="s">
        <v>211</v>
      </c>
      <c r="F28" s="175" t="str">
        <f>VLOOKUP(D:D,Consenso!B:F,5,0)</f>
        <v>Cables</v>
      </c>
      <c r="G28" s="176" t="s">
        <v>212</v>
      </c>
      <c r="H28" s="176" t="s">
        <v>46</v>
      </c>
      <c r="I28">
        <v>471</v>
      </c>
      <c r="J28" s="154">
        <v>438</v>
      </c>
      <c r="K28" s="154">
        <v>333</v>
      </c>
      <c r="L28" s="154">
        <v>452</v>
      </c>
      <c r="M28" s="154">
        <v>566</v>
      </c>
      <c r="N28" s="154">
        <v>799</v>
      </c>
      <c r="O28" s="154">
        <v>533</v>
      </c>
      <c r="P28" s="154">
        <v>595</v>
      </c>
      <c r="Q28" s="154">
        <v>539</v>
      </c>
      <c r="R28" s="154">
        <v>470</v>
      </c>
      <c r="S28" s="154">
        <v>487</v>
      </c>
      <c r="T28" s="154">
        <v>326</v>
      </c>
      <c r="U28" s="97">
        <f t="shared" si="13"/>
        <v>5538</v>
      </c>
      <c r="V28">
        <f>VLOOKUP(D:D,'[1]Price List'!$B:$K,8,0)</f>
        <v>232.24</v>
      </c>
      <c r="W28" s="22">
        <f t="shared" si="15"/>
        <v>109385.04000000001</v>
      </c>
      <c r="X28" s="22">
        <f t="shared" si="16"/>
        <v>101721.12000000001</v>
      </c>
      <c r="Y28" s="22">
        <f t="shared" si="17"/>
        <v>77335.92</v>
      </c>
      <c r="Z28" s="22">
        <f t="shared" si="18"/>
        <v>104972.48000000001</v>
      </c>
      <c r="AA28" s="22">
        <f t="shared" si="19"/>
        <v>131447.84</v>
      </c>
      <c r="AB28" s="22">
        <f t="shared" si="20"/>
        <v>185559.76</v>
      </c>
      <c r="AC28" s="22">
        <f t="shared" si="21"/>
        <v>123783.92</v>
      </c>
      <c r="AD28" s="22">
        <f t="shared" si="22"/>
        <v>138182.80000000002</v>
      </c>
      <c r="AE28" s="22">
        <f t="shared" si="23"/>
        <v>125177.36</v>
      </c>
      <c r="AF28" s="22">
        <f t="shared" si="24"/>
        <v>109152.8</v>
      </c>
      <c r="AG28" s="22">
        <f t="shared" si="25"/>
        <v>113100.88</v>
      </c>
      <c r="AH28" s="22">
        <f t="shared" si="26"/>
        <v>75710.240000000005</v>
      </c>
      <c r="AI28" s="22">
        <f t="shared" si="27"/>
        <v>1286145.1200000001</v>
      </c>
    </row>
    <row r="29" spans="1:35" x14ac:dyDescent="0.2">
      <c r="A29" s="175" t="s">
        <v>27</v>
      </c>
      <c r="B29" s="175" t="s">
        <v>20</v>
      </c>
      <c r="C29" s="176" t="s">
        <v>219</v>
      </c>
      <c r="D29" s="175" t="s">
        <v>218</v>
      </c>
      <c r="E29" s="176" t="s">
        <v>221</v>
      </c>
      <c r="F29" s="175" t="str">
        <f>VLOOKUP(D:D,Consenso!B:F,5,0)</f>
        <v>Charger</v>
      </c>
      <c r="G29" s="176" t="s">
        <v>50</v>
      </c>
      <c r="H29" s="176" t="s">
        <v>222</v>
      </c>
      <c r="I29">
        <v>13</v>
      </c>
      <c r="J29" s="154">
        <v>19</v>
      </c>
      <c r="K29" s="154">
        <v>5</v>
      </c>
      <c r="L29" s="154">
        <v>8</v>
      </c>
      <c r="M29" s="154">
        <v>13</v>
      </c>
      <c r="N29" s="154">
        <v>29</v>
      </c>
      <c r="O29" s="154">
        <v>7</v>
      </c>
      <c r="P29" s="154">
        <v>2</v>
      </c>
      <c r="Q29" s="154">
        <v>6</v>
      </c>
      <c r="R29" s="154">
        <v>13</v>
      </c>
      <c r="S29" s="154">
        <v>16</v>
      </c>
      <c r="T29" s="154">
        <v>5</v>
      </c>
      <c r="U29" s="97">
        <f t="shared" si="13"/>
        <v>123</v>
      </c>
      <c r="V29">
        <f>VLOOKUP(D:D,'[1]Price List'!$B:$K,8,0)</f>
        <v>309.83</v>
      </c>
      <c r="W29" s="22">
        <f t="shared" si="15"/>
        <v>4027.79</v>
      </c>
      <c r="X29" s="22">
        <f t="shared" si="16"/>
        <v>5886.7699999999995</v>
      </c>
      <c r="Y29" s="22">
        <f t="shared" si="17"/>
        <v>1549.1499999999999</v>
      </c>
      <c r="Z29" s="22">
        <f t="shared" si="18"/>
        <v>2478.64</v>
      </c>
      <c r="AA29" s="22">
        <f t="shared" si="19"/>
        <v>4027.79</v>
      </c>
      <c r="AB29" s="22">
        <f t="shared" si="20"/>
        <v>8985.07</v>
      </c>
      <c r="AC29" s="22">
        <f t="shared" si="21"/>
        <v>2168.81</v>
      </c>
      <c r="AD29" s="22">
        <f t="shared" si="22"/>
        <v>619.66</v>
      </c>
      <c r="AE29" s="22">
        <f t="shared" si="23"/>
        <v>1858.98</v>
      </c>
      <c r="AF29" s="22">
        <f t="shared" si="24"/>
        <v>4027.79</v>
      </c>
      <c r="AG29" s="22">
        <f t="shared" si="25"/>
        <v>4957.28</v>
      </c>
      <c r="AH29" s="22">
        <f t="shared" si="26"/>
        <v>1549.1499999999999</v>
      </c>
      <c r="AI29" s="22">
        <f t="shared" si="27"/>
        <v>38109.089999999997</v>
      </c>
    </row>
    <row r="30" spans="1:35" x14ac:dyDescent="0.2">
      <c r="A30" s="175" t="s">
        <v>27</v>
      </c>
      <c r="B30" s="175" t="s">
        <v>20</v>
      </c>
      <c r="C30" s="176" t="s">
        <v>214</v>
      </c>
      <c r="D30" s="175" t="s">
        <v>213</v>
      </c>
      <c r="E30" s="176" t="s">
        <v>216</v>
      </c>
      <c r="F30" s="175" t="str">
        <f>VLOOKUP(D:D,Consenso!B:F,5,0)</f>
        <v>Charger</v>
      </c>
      <c r="G30" s="177" t="s">
        <v>50</v>
      </c>
      <c r="H30" s="176" t="s">
        <v>217</v>
      </c>
      <c r="I30">
        <v>7</v>
      </c>
      <c r="J30" s="154">
        <v>2</v>
      </c>
      <c r="K30" s="154">
        <v>4</v>
      </c>
      <c r="L30" s="154">
        <v>1</v>
      </c>
      <c r="M30" s="154">
        <v>3</v>
      </c>
      <c r="N30" s="154">
        <v>1</v>
      </c>
      <c r="O30" s="154">
        <v>1</v>
      </c>
      <c r="P30" s="154">
        <v>0</v>
      </c>
      <c r="Q30" s="154">
        <v>1</v>
      </c>
      <c r="R30" s="154">
        <v>0</v>
      </c>
      <c r="S30" s="154">
        <v>11</v>
      </c>
      <c r="T30" s="154">
        <v>0</v>
      </c>
      <c r="U30" s="97">
        <f t="shared" si="13"/>
        <v>24</v>
      </c>
      <c r="V30">
        <f>VLOOKUP(D:D,'[1]Price List'!$B:$K,8,0)</f>
        <v>232.24</v>
      </c>
      <c r="W30" s="22">
        <f t="shared" si="15"/>
        <v>1625.68</v>
      </c>
      <c r="X30" s="22">
        <f t="shared" si="16"/>
        <v>464.48</v>
      </c>
      <c r="Y30" s="22">
        <f t="shared" si="17"/>
        <v>928.96</v>
      </c>
      <c r="Z30" s="22">
        <f t="shared" si="18"/>
        <v>232.24</v>
      </c>
      <c r="AA30" s="22">
        <f t="shared" si="19"/>
        <v>696.72</v>
      </c>
      <c r="AB30" s="22">
        <f t="shared" si="20"/>
        <v>232.24</v>
      </c>
      <c r="AC30" s="22">
        <f t="shared" si="21"/>
        <v>232.24</v>
      </c>
      <c r="AD30" s="22">
        <f t="shared" si="22"/>
        <v>0</v>
      </c>
      <c r="AE30" s="22">
        <f t="shared" si="23"/>
        <v>232.24</v>
      </c>
      <c r="AF30" s="22">
        <f t="shared" si="24"/>
        <v>0</v>
      </c>
      <c r="AG30" s="22">
        <f t="shared" si="25"/>
        <v>2554.6400000000003</v>
      </c>
      <c r="AH30" s="22">
        <f t="shared" si="26"/>
        <v>0</v>
      </c>
      <c r="AI30" s="22">
        <f t="shared" si="27"/>
        <v>5573.76</v>
      </c>
    </row>
    <row r="31" spans="1:35" x14ac:dyDescent="0.2">
      <c r="A31" s="175" t="s">
        <v>27</v>
      </c>
      <c r="B31" s="175" t="s">
        <v>20</v>
      </c>
      <c r="C31" s="176" t="s">
        <v>141</v>
      </c>
      <c r="D31" s="175" t="s">
        <v>140</v>
      </c>
      <c r="E31" s="176" t="s">
        <v>143</v>
      </c>
      <c r="F31" s="175" t="str">
        <f>VLOOKUP(D:D,Consenso!B:F,5,0)</f>
        <v>Cases iPhone</v>
      </c>
      <c r="G31" s="176" t="s">
        <v>144</v>
      </c>
      <c r="H31" s="176" t="s">
        <v>145</v>
      </c>
      <c r="I31">
        <v>2</v>
      </c>
      <c r="J31" s="154">
        <v>15</v>
      </c>
      <c r="K31" s="154">
        <v>38</v>
      </c>
      <c r="L31" s="154">
        <v>1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97">
        <f t="shared" si="13"/>
        <v>54</v>
      </c>
      <c r="V31">
        <f>VLOOKUP(D:D,'[1]Price List'!$B:$K,8,0)</f>
        <v>206.38</v>
      </c>
      <c r="W31" s="22">
        <f t="shared" si="15"/>
        <v>412.76</v>
      </c>
      <c r="X31" s="22">
        <f t="shared" si="16"/>
        <v>3095.7</v>
      </c>
      <c r="Y31" s="22">
        <f t="shared" si="17"/>
        <v>7842.44</v>
      </c>
      <c r="Z31" s="22">
        <f t="shared" si="18"/>
        <v>206.38</v>
      </c>
      <c r="AA31" s="22">
        <f t="shared" si="19"/>
        <v>0</v>
      </c>
      <c r="AB31" s="22">
        <f t="shared" si="20"/>
        <v>0</v>
      </c>
      <c r="AC31" s="22">
        <f t="shared" si="21"/>
        <v>0</v>
      </c>
      <c r="AD31" s="22">
        <f t="shared" si="22"/>
        <v>0</v>
      </c>
      <c r="AE31" s="22">
        <f t="shared" si="23"/>
        <v>0</v>
      </c>
      <c r="AF31" s="22">
        <f t="shared" si="24"/>
        <v>0</v>
      </c>
      <c r="AG31" s="22">
        <f t="shared" si="25"/>
        <v>0</v>
      </c>
      <c r="AH31" s="22">
        <f t="shared" si="26"/>
        <v>0</v>
      </c>
      <c r="AI31" s="22">
        <f t="shared" si="27"/>
        <v>11144.52</v>
      </c>
    </row>
    <row r="32" spans="1:35" x14ac:dyDescent="0.2">
      <c r="A32" s="175" t="s">
        <v>27</v>
      </c>
      <c r="B32" s="175" t="s">
        <v>20</v>
      </c>
      <c r="C32" s="176" t="s">
        <v>152</v>
      </c>
      <c r="D32" s="175" t="s">
        <v>151</v>
      </c>
      <c r="E32" s="176" t="s">
        <v>154</v>
      </c>
      <c r="F32" s="175" t="str">
        <f>VLOOKUP(D:D,Consenso!B:F,5,0)</f>
        <v>Cases iPhone</v>
      </c>
      <c r="G32" s="176" t="s">
        <v>150</v>
      </c>
      <c r="H32" s="176" t="s">
        <v>150</v>
      </c>
      <c r="I32">
        <v>68</v>
      </c>
      <c r="J32" s="154">
        <v>38</v>
      </c>
      <c r="K32" s="154">
        <v>41</v>
      </c>
      <c r="L32" s="154">
        <v>33</v>
      </c>
      <c r="M32" s="154">
        <v>37</v>
      </c>
      <c r="N32" s="154">
        <v>60</v>
      </c>
      <c r="O32" s="154">
        <v>39</v>
      </c>
      <c r="P32" s="154">
        <v>36</v>
      </c>
      <c r="Q32" s="154">
        <v>35</v>
      </c>
      <c r="R32" s="154">
        <v>24</v>
      </c>
      <c r="S32" s="154">
        <v>30</v>
      </c>
      <c r="T32" s="154">
        <v>14</v>
      </c>
      <c r="U32" s="97">
        <f t="shared" si="13"/>
        <v>387</v>
      </c>
      <c r="V32">
        <f>VLOOKUP(D:D,'[1]Price List'!$B:$K,8,0)</f>
        <v>206.38</v>
      </c>
      <c r="W32" s="22">
        <f t="shared" si="15"/>
        <v>14033.84</v>
      </c>
      <c r="X32" s="22">
        <f t="shared" si="16"/>
        <v>7842.44</v>
      </c>
      <c r="Y32" s="22">
        <f t="shared" si="17"/>
        <v>8461.58</v>
      </c>
      <c r="Z32" s="22">
        <f t="shared" si="18"/>
        <v>6810.54</v>
      </c>
      <c r="AA32" s="22">
        <f t="shared" si="19"/>
        <v>7636.0599999999995</v>
      </c>
      <c r="AB32" s="22">
        <f t="shared" si="20"/>
        <v>12382.8</v>
      </c>
      <c r="AC32" s="22">
        <f t="shared" si="21"/>
        <v>8048.82</v>
      </c>
      <c r="AD32" s="22">
        <f t="shared" si="22"/>
        <v>7429.68</v>
      </c>
      <c r="AE32" s="22">
        <f t="shared" si="23"/>
        <v>7223.3</v>
      </c>
      <c r="AF32" s="22">
        <f t="shared" si="24"/>
        <v>4953.12</v>
      </c>
      <c r="AG32" s="22">
        <f t="shared" si="25"/>
        <v>6191.4</v>
      </c>
      <c r="AH32" s="22">
        <f t="shared" si="26"/>
        <v>2889.3199999999997</v>
      </c>
      <c r="AI32" s="22">
        <f t="shared" si="27"/>
        <v>79869.06</v>
      </c>
    </row>
    <row r="33" spans="1:35" x14ac:dyDescent="0.2">
      <c r="A33" s="175" t="s">
        <v>27</v>
      </c>
      <c r="B33" s="175" t="s">
        <v>20</v>
      </c>
      <c r="C33" s="176" t="s">
        <v>147</v>
      </c>
      <c r="D33" s="175" t="s">
        <v>146</v>
      </c>
      <c r="E33" s="176" t="s">
        <v>149</v>
      </c>
      <c r="F33" s="175" t="str">
        <f>VLOOKUP(D:D,Consenso!B:F,5,0)</f>
        <v>Cases iPhone</v>
      </c>
      <c r="G33" s="177" t="s">
        <v>150</v>
      </c>
      <c r="H33" s="176" t="s">
        <v>150</v>
      </c>
      <c r="I33">
        <v>336</v>
      </c>
      <c r="J33" s="154">
        <v>168</v>
      </c>
      <c r="K33" s="154">
        <v>165</v>
      </c>
      <c r="L33" s="154">
        <v>114</v>
      </c>
      <c r="M33" s="154">
        <v>137</v>
      </c>
      <c r="N33" s="154">
        <v>190</v>
      </c>
      <c r="O33" s="154">
        <v>99</v>
      </c>
      <c r="P33" s="154">
        <v>81</v>
      </c>
      <c r="Q33" s="154">
        <v>85</v>
      </c>
      <c r="R33" s="154">
        <v>75</v>
      </c>
      <c r="S33" s="154">
        <v>74</v>
      </c>
      <c r="T33" s="154">
        <v>30</v>
      </c>
      <c r="U33" s="97">
        <f t="shared" si="13"/>
        <v>1218</v>
      </c>
      <c r="V33">
        <f>VLOOKUP(D:D,'[1]Price List'!$B:$K,8,0)</f>
        <v>206.38</v>
      </c>
      <c r="W33" s="22">
        <f t="shared" si="15"/>
        <v>69343.679999999993</v>
      </c>
      <c r="X33" s="22">
        <f t="shared" si="16"/>
        <v>34671.839999999997</v>
      </c>
      <c r="Y33" s="22">
        <f t="shared" si="17"/>
        <v>34052.699999999997</v>
      </c>
      <c r="Z33" s="22">
        <f t="shared" si="18"/>
        <v>23527.32</v>
      </c>
      <c r="AA33" s="22">
        <f t="shared" si="19"/>
        <v>28274.059999999998</v>
      </c>
      <c r="AB33" s="22">
        <f t="shared" si="20"/>
        <v>39212.199999999997</v>
      </c>
      <c r="AC33" s="22">
        <f t="shared" si="21"/>
        <v>20431.62</v>
      </c>
      <c r="AD33" s="22">
        <f t="shared" si="22"/>
        <v>16716.78</v>
      </c>
      <c r="AE33" s="22">
        <f t="shared" si="23"/>
        <v>17542.3</v>
      </c>
      <c r="AF33" s="22">
        <f t="shared" si="24"/>
        <v>15478.5</v>
      </c>
      <c r="AG33" s="22">
        <f t="shared" si="25"/>
        <v>15272.119999999999</v>
      </c>
      <c r="AH33" s="22">
        <f t="shared" si="26"/>
        <v>6191.4</v>
      </c>
      <c r="AI33" s="22">
        <f t="shared" si="27"/>
        <v>251370.84</v>
      </c>
    </row>
    <row r="34" spans="1:35" x14ac:dyDescent="0.2">
      <c r="A34" s="175" t="s">
        <v>27</v>
      </c>
      <c r="B34" s="175" t="s">
        <v>56</v>
      </c>
      <c r="C34" s="176" t="s">
        <v>723</v>
      </c>
      <c r="D34" s="175" t="s">
        <v>3963</v>
      </c>
      <c r="E34" s="176" t="s">
        <v>725</v>
      </c>
      <c r="F34" s="175" t="s">
        <v>60</v>
      </c>
      <c r="G34" s="176" t="s">
        <v>159</v>
      </c>
      <c r="H34" s="176" t="s">
        <v>159</v>
      </c>
      <c r="I34">
        <v>13</v>
      </c>
      <c r="J34" s="154">
        <v>15</v>
      </c>
      <c r="K34" s="154">
        <v>402</v>
      </c>
      <c r="L34" s="154">
        <v>1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97">
        <f t="shared" si="13"/>
        <v>418</v>
      </c>
      <c r="V34">
        <f>VLOOKUP(D:D,'[1]Price List'!$B:$K,8,0)</f>
        <v>309.83</v>
      </c>
      <c r="W34" s="22">
        <f t="shared" si="15"/>
        <v>4027.79</v>
      </c>
      <c r="X34" s="22">
        <f t="shared" si="16"/>
        <v>4647.45</v>
      </c>
      <c r="Y34" s="22">
        <f t="shared" si="17"/>
        <v>124551.65999999999</v>
      </c>
      <c r="Z34" s="22">
        <f t="shared" si="18"/>
        <v>309.83</v>
      </c>
      <c r="AA34" s="22">
        <f t="shared" si="19"/>
        <v>0</v>
      </c>
      <c r="AB34" s="22">
        <f t="shared" si="20"/>
        <v>0</v>
      </c>
      <c r="AC34" s="22">
        <f t="shared" si="21"/>
        <v>0</v>
      </c>
      <c r="AD34" s="22">
        <f t="shared" si="22"/>
        <v>0</v>
      </c>
      <c r="AE34" s="22">
        <f t="shared" si="23"/>
        <v>0</v>
      </c>
      <c r="AF34" s="22">
        <f t="shared" si="24"/>
        <v>0</v>
      </c>
      <c r="AG34" s="22">
        <f t="shared" si="25"/>
        <v>0</v>
      </c>
      <c r="AH34" s="22">
        <f t="shared" si="26"/>
        <v>0</v>
      </c>
      <c r="AI34" s="22">
        <f t="shared" si="27"/>
        <v>129508.93999999999</v>
      </c>
    </row>
    <row r="35" spans="1:35" x14ac:dyDescent="0.2">
      <c r="A35" s="175" t="s">
        <v>27</v>
      </c>
      <c r="B35" s="175" t="s">
        <v>56</v>
      </c>
      <c r="C35" s="176" t="s">
        <v>234</v>
      </c>
      <c r="D35" s="175" t="s">
        <v>233</v>
      </c>
      <c r="E35" s="176" t="s">
        <v>236</v>
      </c>
      <c r="F35" s="175" t="str">
        <f>VLOOKUP(D:D,Consenso!B:F,5,0)</f>
        <v>Cases iPhone</v>
      </c>
      <c r="G35" s="176" t="s">
        <v>169</v>
      </c>
      <c r="H35" s="176" t="s">
        <v>180</v>
      </c>
      <c r="I35">
        <v>0</v>
      </c>
      <c r="J35" s="154">
        <v>0</v>
      </c>
      <c r="K35" s="154">
        <v>0</v>
      </c>
      <c r="L35" s="154">
        <v>0</v>
      </c>
      <c r="M35" s="154">
        <v>0</v>
      </c>
      <c r="N35" s="154">
        <v>0</v>
      </c>
      <c r="O35" s="154">
        <v>0</v>
      </c>
      <c r="P35" s="154">
        <v>0</v>
      </c>
      <c r="Q35" s="154">
        <v>0</v>
      </c>
      <c r="R35" s="154">
        <v>0</v>
      </c>
      <c r="S35" s="154">
        <v>0</v>
      </c>
      <c r="T35" s="154">
        <v>0</v>
      </c>
      <c r="U35" s="97">
        <f t="shared" si="13"/>
        <v>0</v>
      </c>
      <c r="V35">
        <f>VLOOKUP(D:D,'[1]Price List'!$B:$K,8,0)</f>
        <v>516.72</v>
      </c>
      <c r="W35" s="22">
        <f t="shared" si="15"/>
        <v>0</v>
      </c>
      <c r="X35" s="22">
        <f t="shared" si="16"/>
        <v>0</v>
      </c>
      <c r="Y35" s="22">
        <f t="shared" si="17"/>
        <v>0</v>
      </c>
      <c r="Z35" s="22">
        <f t="shared" si="18"/>
        <v>0</v>
      </c>
      <c r="AA35" s="22">
        <f t="shared" si="19"/>
        <v>0</v>
      </c>
      <c r="AB35" s="22">
        <f t="shared" si="20"/>
        <v>0</v>
      </c>
      <c r="AC35" s="22">
        <f t="shared" si="21"/>
        <v>0</v>
      </c>
      <c r="AD35" s="22">
        <f t="shared" si="22"/>
        <v>0</v>
      </c>
      <c r="AE35" s="22">
        <f t="shared" si="23"/>
        <v>0</v>
      </c>
      <c r="AF35" s="22">
        <f t="shared" si="24"/>
        <v>0</v>
      </c>
      <c r="AG35" s="22">
        <f t="shared" si="25"/>
        <v>0</v>
      </c>
      <c r="AH35" s="22">
        <f t="shared" si="26"/>
        <v>0</v>
      </c>
      <c r="AI35" s="22">
        <f t="shared" si="27"/>
        <v>0</v>
      </c>
    </row>
    <row r="36" spans="1:35" x14ac:dyDescent="0.2">
      <c r="A36" s="175" t="s">
        <v>27</v>
      </c>
      <c r="B36" s="175" t="s">
        <v>56</v>
      </c>
      <c r="C36" s="176" t="s">
        <v>230</v>
      </c>
      <c r="D36" s="175" t="s">
        <v>229</v>
      </c>
      <c r="E36" s="176" t="s">
        <v>232</v>
      </c>
      <c r="F36" s="175" t="str">
        <f>VLOOKUP(D:D,Consenso!B:F,5,0)</f>
        <v>Cases iPhone</v>
      </c>
      <c r="G36" s="177" t="s">
        <v>169</v>
      </c>
      <c r="H36" s="176" t="s">
        <v>175</v>
      </c>
      <c r="I36">
        <v>0</v>
      </c>
      <c r="J36" s="154">
        <v>0</v>
      </c>
      <c r="K36" s="154">
        <v>0</v>
      </c>
      <c r="L36" s="154">
        <v>0</v>
      </c>
      <c r="M36" s="154">
        <v>0</v>
      </c>
      <c r="N36" s="154">
        <v>0</v>
      </c>
      <c r="O36" s="154">
        <v>0</v>
      </c>
      <c r="P36" s="154">
        <v>0</v>
      </c>
      <c r="Q36" s="154">
        <v>0</v>
      </c>
      <c r="R36" s="154">
        <v>0</v>
      </c>
      <c r="S36" s="154">
        <v>0</v>
      </c>
      <c r="T36" s="154">
        <v>0</v>
      </c>
      <c r="U36" s="97">
        <f t="shared" si="13"/>
        <v>0</v>
      </c>
      <c r="V36">
        <f>VLOOKUP(D:D,'[1]Price List'!$B:$K,8,0)</f>
        <v>516.72</v>
      </c>
      <c r="W36" s="22">
        <f t="shared" si="15"/>
        <v>0</v>
      </c>
      <c r="X36" s="22">
        <f t="shared" si="16"/>
        <v>0</v>
      </c>
      <c r="Y36" s="22">
        <f t="shared" si="17"/>
        <v>0</v>
      </c>
      <c r="Z36" s="22">
        <f t="shared" si="18"/>
        <v>0</v>
      </c>
      <c r="AA36" s="22">
        <f t="shared" si="19"/>
        <v>0</v>
      </c>
      <c r="AB36" s="22">
        <f t="shared" si="20"/>
        <v>0</v>
      </c>
      <c r="AC36" s="22">
        <f t="shared" si="21"/>
        <v>0</v>
      </c>
      <c r="AD36" s="22">
        <f t="shared" si="22"/>
        <v>0</v>
      </c>
      <c r="AE36" s="22">
        <f t="shared" si="23"/>
        <v>0</v>
      </c>
      <c r="AF36" s="22">
        <f t="shared" si="24"/>
        <v>0</v>
      </c>
      <c r="AG36" s="22">
        <f t="shared" si="25"/>
        <v>0</v>
      </c>
      <c r="AH36" s="22">
        <f t="shared" si="26"/>
        <v>0</v>
      </c>
      <c r="AI36" s="22">
        <f t="shared" si="27"/>
        <v>0</v>
      </c>
    </row>
    <row r="37" spans="1:35" x14ac:dyDescent="0.2">
      <c r="A37" s="175" t="s">
        <v>27</v>
      </c>
      <c r="B37" s="175" t="s">
        <v>56</v>
      </c>
      <c r="C37" s="176" t="s">
        <v>99</v>
      </c>
      <c r="D37" s="175" t="s">
        <v>98</v>
      </c>
      <c r="E37" s="176" t="s">
        <v>101</v>
      </c>
      <c r="F37" s="175" t="str">
        <f>VLOOKUP(D:D,Consenso!B:F,5,0)</f>
        <v>Others</v>
      </c>
      <c r="G37" s="176" t="s">
        <v>102</v>
      </c>
      <c r="H37" s="176" t="s">
        <v>103</v>
      </c>
      <c r="I37">
        <v>82</v>
      </c>
      <c r="J37" s="154">
        <v>48</v>
      </c>
      <c r="K37" s="154">
        <v>47</v>
      </c>
      <c r="L37" s="154">
        <v>53</v>
      </c>
      <c r="M37" s="154">
        <v>54</v>
      </c>
      <c r="N37" s="154">
        <v>84</v>
      </c>
      <c r="O37" s="154">
        <v>56</v>
      </c>
      <c r="P37" s="154">
        <v>41</v>
      </c>
      <c r="Q37" s="154">
        <v>39</v>
      </c>
      <c r="R37" s="154">
        <v>44</v>
      </c>
      <c r="S37" s="154">
        <v>44</v>
      </c>
      <c r="T37" s="154">
        <v>37</v>
      </c>
      <c r="U37" s="97">
        <f t="shared" si="13"/>
        <v>547</v>
      </c>
      <c r="V37">
        <f>VLOOKUP(D:D,'[1]Price List'!$B:$K,8,0)</f>
        <v>309.83</v>
      </c>
      <c r="W37" s="22">
        <f t="shared" si="15"/>
        <v>25406.059999999998</v>
      </c>
      <c r="X37" s="22">
        <f t="shared" si="16"/>
        <v>14871.84</v>
      </c>
      <c r="Y37" s="22">
        <f t="shared" si="17"/>
        <v>14562.009999999998</v>
      </c>
      <c r="Z37" s="22">
        <f t="shared" si="18"/>
        <v>16420.989999999998</v>
      </c>
      <c r="AA37" s="22">
        <f t="shared" si="19"/>
        <v>16730.82</v>
      </c>
      <c r="AB37" s="22">
        <f t="shared" si="20"/>
        <v>26025.719999999998</v>
      </c>
      <c r="AC37" s="22">
        <f t="shared" si="21"/>
        <v>17350.48</v>
      </c>
      <c r="AD37" s="22">
        <f t="shared" si="22"/>
        <v>12703.029999999999</v>
      </c>
      <c r="AE37" s="22">
        <f t="shared" si="23"/>
        <v>12083.369999999999</v>
      </c>
      <c r="AF37" s="22">
        <f t="shared" si="24"/>
        <v>13632.519999999999</v>
      </c>
      <c r="AG37" s="22">
        <f t="shared" si="25"/>
        <v>13632.519999999999</v>
      </c>
      <c r="AH37" s="22">
        <f t="shared" si="26"/>
        <v>11463.71</v>
      </c>
      <c r="AI37" s="22">
        <f t="shared" si="27"/>
        <v>169477.00999999998</v>
      </c>
    </row>
    <row r="38" spans="1:35" x14ac:dyDescent="0.2">
      <c r="A38" s="175" t="s">
        <v>27</v>
      </c>
      <c r="B38" s="175" t="s">
        <v>56</v>
      </c>
      <c r="C38" s="176" t="s">
        <v>82</v>
      </c>
      <c r="D38" s="175" t="s">
        <v>81</v>
      </c>
      <c r="E38" s="176" t="s">
        <v>84</v>
      </c>
      <c r="F38" s="175" t="str">
        <f>VLOOKUP(D:D,Consenso!B:F,5,0)</f>
        <v>Cases iPhone</v>
      </c>
      <c r="G38" s="176" t="s">
        <v>79</v>
      </c>
      <c r="H38" s="176" t="s">
        <v>80</v>
      </c>
      <c r="I38">
        <v>34</v>
      </c>
      <c r="J38" s="154">
        <v>19</v>
      </c>
      <c r="K38" s="154">
        <v>15</v>
      </c>
      <c r="L38" s="154">
        <v>17</v>
      </c>
      <c r="M38" s="154">
        <v>15</v>
      </c>
      <c r="N38" s="154">
        <v>15</v>
      </c>
      <c r="O38" s="154">
        <v>15</v>
      </c>
      <c r="P38" s="154">
        <v>15</v>
      </c>
      <c r="Q38" s="154">
        <v>19</v>
      </c>
      <c r="R38" s="154">
        <v>10</v>
      </c>
      <c r="S38" s="154">
        <v>14</v>
      </c>
      <c r="T38" s="154">
        <v>8</v>
      </c>
      <c r="U38" s="97">
        <f t="shared" si="13"/>
        <v>162</v>
      </c>
      <c r="V38">
        <f>VLOOKUP(D:D,'[1]Price List'!$B:$K,8,0)</f>
        <v>516.72</v>
      </c>
      <c r="W38" s="22">
        <f t="shared" si="15"/>
        <v>17568.48</v>
      </c>
      <c r="X38" s="22">
        <f t="shared" si="16"/>
        <v>9817.68</v>
      </c>
      <c r="Y38" s="22">
        <f t="shared" si="17"/>
        <v>7750.8</v>
      </c>
      <c r="Z38" s="22">
        <f t="shared" si="18"/>
        <v>8784.24</v>
      </c>
      <c r="AA38" s="22">
        <f t="shared" si="19"/>
        <v>7750.8</v>
      </c>
      <c r="AB38" s="22">
        <f t="shared" si="20"/>
        <v>7750.8</v>
      </c>
      <c r="AC38" s="22">
        <f t="shared" si="21"/>
        <v>7750.8</v>
      </c>
      <c r="AD38" s="22">
        <f t="shared" si="22"/>
        <v>7750.8</v>
      </c>
      <c r="AE38" s="22">
        <f t="shared" si="23"/>
        <v>9817.68</v>
      </c>
      <c r="AF38" s="22">
        <f t="shared" si="24"/>
        <v>5167.2000000000007</v>
      </c>
      <c r="AG38" s="22">
        <f t="shared" si="25"/>
        <v>7234.08</v>
      </c>
      <c r="AH38" s="22">
        <f t="shared" si="26"/>
        <v>4133.76</v>
      </c>
      <c r="AI38" s="22">
        <f t="shared" si="27"/>
        <v>83708.639999999999</v>
      </c>
    </row>
    <row r="39" spans="1:35" x14ac:dyDescent="0.2">
      <c r="A39" s="175" t="s">
        <v>27</v>
      </c>
      <c r="B39" s="175" t="s">
        <v>56</v>
      </c>
      <c r="C39" s="176" t="s">
        <v>247</v>
      </c>
      <c r="D39" s="175" t="s">
        <v>246</v>
      </c>
      <c r="E39" s="176" t="s">
        <v>249</v>
      </c>
      <c r="F39" s="175" t="str">
        <f>VLOOKUP(D:D,Consenso!B:F,5,0)</f>
        <v>Cases iPhone</v>
      </c>
      <c r="G39" s="177" t="s">
        <v>79</v>
      </c>
      <c r="H39" s="176" t="s">
        <v>245</v>
      </c>
      <c r="I39">
        <v>33</v>
      </c>
      <c r="J39" s="154">
        <v>11</v>
      </c>
      <c r="K39" s="154">
        <v>22</v>
      </c>
      <c r="L39" s="154">
        <v>22</v>
      </c>
      <c r="M39" s="154">
        <v>18</v>
      </c>
      <c r="N39" s="154">
        <v>13</v>
      </c>
      <c r="O39" s="154">
        <v>10</v>
      </c>
      <c r="P39" s="154">
        <v>15</v>
      </c>
      <c r="Q39" s="154">
        <v>17</v>
      </c>
      <c r="R39" s="154">
        <v>9</v>
      </c>
      <c r="S39" s="154">
        <v>13</v>
      </c>
      <c r="T39" s="154">
        <v>10</v>
      </c>
      <c r="U39" s="97">
        <f t="shared" si="13"/>
        <v>160</v>
      </c>
      <c r="V39">
        <f>VLOOKUP(D:D,'[1]Price List'!$B:$K,8,0)</f>
        <v>516.72</v>
      </c>
      <c r="W39" s="22">
        <f t="shared" si="15"/>
        <v>17051.760000000002</v>
      </c>
      <c r="X39" s="22">
        <f t="shared" si="16"/>
        <v>5683.92</v>
      </c>
      <c r="Y39" s="22">
        <f t="shared" si="17"/>
        <v>11367.84</v>
      </c>
      <c r="Z39" s="22">
        <f t="shared" si="18"/>
        <v>11367.84</v>
      </c>
      <c r="AA39" s="22">
        <f t="shared" si="19"/>
        <v>9300.9600000000009</v>
      </c>
      <c r="AB39" s="22">
        <f t="shared" si="20"/>
        <v>6717.3600000000006</v>
      </c>
      <c r="AC39" s="22">
        <f t="shared" si="21"/>
        <v>5167.2000000000007</v>
      </c>
      <c r="AD39" s="22">
        <f t="shared" si="22"/>
        <v>7750.8</v>
      </c>
      <c r="AE39" s="22">
        <f t="shared" si="23"/>
        <v>8784.24</v>
      </c>
      <c r="AF39" s="22">
        <f t="shared" si="24"/>
        <v>4650.4800000000005</v>
      </c>
      <c r="AG39" s="22">
        <f t="shared" si="25"/>
        <v>6717.3600000000006</v>
      </c>
      <c r="AH39" s="22">
        <f t="shared" si="26"/>
        <v>5167.2000000000007</v>
      </c>
      <c r="AI39" s="22">
        <f t="shared" si="27"/>
        <v>82675.200000000012</v>
      </c>
    </row>
    <row r="40" spans="1:35" x14ac:dyDescent="0.2">
      <c r="A40" s="175" t="s">
        <v>27</v>
      </c>
      <c r="B40" s="175" t="s">
        <v>56</v>
      </c>
      <c r="C40" s="176" t="s">
        <v>242</v>
      </c>
      <c r="D40" s="175" t="s">
        <v>241</v>
      </c>
      <c r="E40" s="176" t="s">
        <v>244</v>
      </c>
      <c r="F40" s="175" t="str">
        <f>VLOOKUP(D:D,Consenso!B:F,5,0)</f>
        <v>Cases iPhone</v>
      </c>
      <c r="G40" s="177" t="s">
        <v>79</v>
      </c>
      <c r="H40" s="176" t="s">
        <v>245</v>
      </c>
      <c r="I40">
        <v>43</v>
      </c>
      <c r="J40" s="154">
        <v>15</v>
      </c>
      <c r="K40" s="154">
        <v>43</v>
      </c>
      <c r="L40" s="154">
        <v>29</v>
      </c>
      <c r="M40" s="154">
        <v>25</v>
      </c>
      <c r="N40" s="154">
        <v>23</v>
      </c>
      <c r="O40" s="154">
        <v>14</v>
      </c>
      <c r="P40" s="154">
        <v>15</v>
      </c>
      <c r="Q40" s="154">
        <v>10</v>
      </c>
      <c r="R40" s="154">
        <v>20</v>
      </c>
      <c r="S40" s="154">
        <v>21</v>
      </c>
      <c r="T40" s="154">
        <v>18</v>
      </c>
      <c r="U40" s="97">
        <f t="shared" si="13"/>
        <v>233</v>
      </c>
      <c r="V40">
        <f>VLOOKUP(D:D,'[1]Price List'!$B:$K,8,0)</f>
        <v>516.72</v>
      </c>
      <c r="W40" s="22">
        <f t="shared" si="15"/>
        <v>22218.960000000003</v>
      </c>
      <c r="X40" s="22">
        <f t="shared" si="16"/>
        <v>7750.8</v>
      </c>
      <c r="Y40" s="22">
        <f t="shared" si="17"/>
        <v>22218.960000000003</v>
      </c>
      <c r="Z40" s="22">
        <f t="shared" si="18"/>
        <v>14984.880000000001</v>
      </c>
      <c r="AA40" s="22">
        <f t="shared" si="19"/>
        <v>12918</v>
      </c>
      <c r="AB40" s="22">
        <f t="shared" si="20"/>
        <v>11884.560000000001</v>
      </c>
      <c r="AC40" s="22">
        <f t="shared" si="21"/>
        <v>7234.08</v>
      </c>
      <c r="AD40" s="22">
        <f t="shared" si="22"/>
        <v>7750.8</v>
      </c>
      <c r="AE40" s="22">
        <f t="shared" si="23"/>
        <v>5167.2000000000007</v>
      </c>
      <c r="AF40" s="22">
        <f t="shared" si="24"/>
        <v>10334.400000000001</v>
      </c>
      <c r="AG40" s="22">
        <f t="shared" si="25"/>
        <v>10851.12</v>
      </c>
      <c r="AH40" s="22">
        <f t="shared" si="26"/>
        <v>9300.9600000000009</v>
      </c>
      <c r="AI40" s="22">
        <f t="shared" si="27"/>
        <v>120395.76000000001</v>
      </c>
    </row>
    <row r="41" spans="1:35" x14ac:dyDescent="0.2">
      <c r="A41" s="175" t="s">
        <v>27</v>
      </c>
      <c r="B41" s="175" t="s">
        <v>56</v>
      </c>
      <c r="C41" s="176" t="s">
        <v>256</v>
      </c>
      <c r="D41" s="175" t="s">
        <v>255</v>
      </c>
      <c r="E41" s="176" t="s">
        <v>258</v>
      </c>
      <c r="F41" s="175" t="str">
        <f>VLOOKUP(D:D,Consenso!B:F,5,0)</f>
        <v>Cases iPhone</v>
      </c>
      <c r="G41" s="177" t="s">
        <v>79</v>
      </c>
      <c r="H41" s="176" t="s">
        <v>254</v>
      </c>
      <c r="I41">
        <v>57</v>
      </c>
      <c r="J41" s="154">
        <v>26</v>
      </c>
      <c r="K41" s="154">
        <v>50</v>
      </c>
      <c r="L41" s="154">
        <v>34</v>
      </c>
      <c r="M41" s="154">
        <v>28</v>
      </c>
      <c r="N41" s="154">
        <v>27</v>
      </c>
      <c r="O41" s="154">
        <v>29</v>
      </c>
      <c r="P41" s="154">
        <v>47</v>
      </c>
      <c r="Q41" s="154">
        <v>18</v>
      </c>
      <c r="R41" s="154">
        <v>28</v>
      </c>
      <c r="S41" s="154">
        <v>21</v>
      </c>
      <c r="T41" s="154">
        <v>13</v>
      </c>
      <c r="U41" s="97">
        <f t="shared" si="13"/>
        <v>321</v>
      </c>
      <c r="V41">
        <f>VLOOKUP(D:D,'[1]Price List'!$B:$K,8,0)</f>
        <v>516.72</v>
      </c>
      <c r="W41" s="22">
        <f t="shared" si="15"/>
        <v>29453.040000000001</v>
      </c>
      <c r="X41" s="22">
        <f t="shared" si="16"/>
        <v>13434.720000000001</v>
      </c>
      <c r="Y41" s="22">
        <f t="shared" si="17"/>
        <v>25836</v>
      </c>
      <c r="Z41" s="22">
        <f t="shared" si="18"/>
        <v>17568.48</v>
      </c>
      <c r="AA41" s="22">
        <f t="shared" si="19"/>
        <v>14468.16</v>
      </c>
      <c r="AB41" s="22">
        <f t="shared" si="20"/>
        <v>13951.44</v>
      </c>
      <c r="AC41" s="22">
        <f t="shared" si="21"/>
        <v>14984.880000000001</v>
      </c>
      <c r="AD41" s="22">
        <f t="shared" si="22"/>
        <v>24285.84</v>
      </c>
      <c r="AE41" s="22">
        <f t="shared" si="23"/>
        <v>9300.9600000000009</v>
      </c>
      <c r="AF41" s="22">
        <f t="shared" si="24"/>
        <v>14468.16</v>
      </c>
      <c r="AG41" s="22">
        <f t="shared" si="25"/>
        <v>10851.12</v>
      </c>
      <c r="AH41" s="22">
        <f t="shared" si="26"/>
        <v>6717.3600000000006</v>
      </c>
      <c r="AI41" s="22">
        <f t="shared" si="27"/>
        <v>165867.12</v>
      </c>
    </row>
    <row r="42" spans="1:35" x14ac:dyDescent="0.2">
      <c r="A42" s="175" t="s">
        <v>27</v>
      </c>
      <c r="B42" s="175" t="s">
        <v>56</v>
      </c>
      <c r="C42" s="176" t="s">
        <v>251</v>
      </c>
      <c r="D42" s="175" t="s">
        <v>250</v>
      </c>
      <c r="E42" s="176" t="s">
        <v>253</v>
      </c>
      <c r="F42" s="175" t="str">
        <f>VLOOKUP(D:D,Consenso!B:F,5,0)</f>
        <v>Cases iPhone</v>
      </c>
      <c r="G42" s="177" t="s">
        <v>79</v>
      </c>
      <c r="H42" s="176" t="s">
        <v>254</v>
      </c>
      <c r="I42">
        <v>57</v>
      </c>
      <c r="J42" s="154">
        <v>22</v>
      </c>
      <c r="K42" s="154">
        <v>43</v>
      </c>
      <c r="L42" s="154">
        <v>42</v>
      </c>
      <c r="M42" s="154">
        <v>24</v>
      </c>
      <c r="N42" s="154">
        <v>38</v>
      </c>
      <c r="O42" s="154">
        <v>25</v>
      </c>
      <c r="P42" s="154">
        <v>24</v>
      </c>
      <c r="Q42" s="154">
        <v>29</v>
      </c>
      <c r="R42" s="154">
        <v>27</v>
      </c>
      <c r="S42" s="154">
        <v>21</v>
      </c>
      <c r="T42" s="154">
        <v>17</v>
      </c>
      <c r="U42" s="97">
        <f t="shared" si="13"/>
        <v>312</v>
      </c>
      <c r="V42">
        <f>VLOOKUP(D:D,'[1]Price List'!$B:$K,8,0)</f>
        <v>516.72</v>
      </c>
      <c r="W42" s="22">
        <f t="shared" si="15"/>
        <v>29453.040000000001</v>
      </c>
      <c r="X42" s="22">
        <f t="shared" si="16"/>
        <v>11367.84</v>
      </c>
      <c r="Y42" s="22">
        <f t="shared" si="17"/>
        <v>22218.960000000003</v>
      </c>
      <c r="Z42" s="22">
        <f t="shared" si="18"/>
        <v>21702.240000000002</v>
      </c>
      <c r="AA42" s="22">
        <f t="shared" si="19"/>
        <v>12401.28</v>
      </c>
      <c r="AB42" s="22">
        <f t="shared" si="20"/>
        <v>19635.36</v>
      </c>
      <c r="AC42" s="22">
        <f t="shared" si="21"/>
        <v>12918</v>
      </c>
      <c r="AD42" s="22">
        <f t="shared" si="22"/>
        <v>12401.28</v>
      </c>
      <c r="AE42" s="22">
        <f t="shared" si="23"/>
        <v>14984.880000000001</v>
      </c>
      <c r="AF42" s="22">
        <f t="shared" si="24"/>
        <v>13951.44</v>
      </c>
      <c r="AG42" s="22">
        <f t="shared" si="25"/>
        <v>10851.12</v>
      </c>
      <c r="AH42" s="22">
        <f t="shared" si="26"/>
        <v>8784.24</v>
      </c>
      <c r="AI42" s="22">
        <f t="shared" si="27"/>
        <v>161216.64000000001</v>
      </c>
    </row>
    <row r="43" spans="1:35" x14ac:dyDescent="0.2">
      <c r="A43" s="175" t="s">
        <v>27</v>
      </c>
      <c r="B43" s="175" t="s">
        <v>56</v>
      </c>
      <c r="C43" s="176" t="s">
        <v>76</v>
      </c>
      <c r="D43" s="175" t="s">
        <v>75</v>
      </c>
      <c r="E43" s="176" t="s">
        <v>78</v>
      </c>
      <c r="F43" s="175" t="str">
        <f>VLOOKUP(D:D,Consenso!B:F,5,0)</f>
        <v>Cases iPhone</v>
      </c>
      <c r="G43" s="177" t="s">
        <v>79</v>
      </c>
      <c r="H43" s="176" t="s">
        <v>80</v>
      </c>
      <c r="I43">
        <v>19</v>
      </c>
      <c r="J43" s="154">
        <v>8</v>
      </c>
      <c r="K43" s="154">
        <v>6</v>
      </c>
      <c r="L43" s="154">
        <v>11</v>
      </c>
      <c r="M43" s="154">
        <v>8</v>
      </c>
      <c r="N43" s="154">
        <v>9</v>
      </c>
      <c r="O43" s="154">
        <v>4</v>
      </c>
      <c r="P43" s="154">
        <v>14</v>
      </c>
      <c r="Q43" s="154">
        <v>7</v>
      </c>
      <c r="R43" s="154">
        <v>16</v>
      </c>
      <c r="S43" s="154">
        <v>5</v>
      </c>
      <c r="T43" s="154">
        <v>9</v>
      </c>
      <c r="U43" s="97">
        <f t="shared" si="13"/>
        <v>97</v>
      </c>
      <c r="V43">
        <f>VLOOKUP(D:D,'[1]Price List'!$B:$K,8,0)</f>
        <v>309.83</v>
      </c>
      <c r="W43" s="22">
        <f t="shared" si="15"/>
        <v>5886.7699999999995</v>
      </c>
      <c r="X43" s="22">
        <f t="shared" si="16"/>
        <v>2478.64</v>
      </c>
      <c r="Y43" s="22">
        <f t="shared" si="17"/>
        <v>1858.98</v>
      </c>
      <c r="Z43" s="22">
        <f t="shared" si="18"/>
        <v>3408.1299999999997</v>
      </c>
      <c r="AA43" s="22">
        <f t="shared" si="19"/>
        <v>2478.64</v>
      </c>
      <c r="AB43" s="22">
        <f t="shared" si="20"/>
        <v>2788.47</v>
      </c>
      <c r="AC43" s="22">
        <f t="shared" si="21"/>
        <v>1239.32</v>
      </c>
      <c r="AD43" s="22">
        <f t="shared" si="22"/>
        <v>4337.62</v>
      </c>
      <c r="AE43" s="22">
        <f t="shared" si="23"/>
        <v>2168.81</v>
      </c>
      <c r="AF43" s="22">
        <f t="shared" si="24"/>
        <v>4957.28</v>
      </c>
      <c r="AG43" s="22">
        <f t="shared" si="25"/>
        <v>1549.1499999999999</v>
      </c>
      <c r="AH43" s="22">
        <f t="shared" si="26"/>
        <v>2788.47</v>
      </c>
      <c r="AI43" s="22">
        <f t="shared" si="27"/>
        <v>30053.51</v>
      </c>
    </row>
    <row r="44" spans="1:35" x14ac:dyDescent="0.2">
      <c r="A44" s="175" t="s">
        <v>27</v>
      </c>
      <c r="B44" s="175" t="s">
        <v>56</v>
      </c>
      <c r="C44" s="176" t="s">
        <v>238</v>
      </c>
      <c r="D44" s="175" t="s">
        <v>237</v>
      </c>
      <c r="E44" s="176" t="s">
        <v>240</v>
      </c>
      <c r="F44" s="175" t="str">
        <f>VLOOKUP(D:D,Consenso!B:F,5,0)</f>
        <v>Cases iPhone</v>
      </c>
      <c r="G44" s="177" t="s">
        <v>79</v>
      </c>
      <c r="H44" s="176" t="s">
        <v>185</v>
      </c>
      <c r="I44">
        <v>2</v>
      </c>
      <c r="J44" s="154">
        <v>1</v>
      </c>
      <c r="K44" s="154">
        <v>2</v>
      </c>
      <c r="L44" s="154">
        <v>3</v>
      </c>
      <c r="M44" s="154">
        <v>0</v>
      </c>
      <c r="N44" s="154">
        <v>5</v>
      </c>
      <c r="O44" s="154">
        <v>0</v>
      </c>
      <c r="P44" s="154">
        <v>2</v>
      </c>
      <c r="Q44" s="154">
        <v>0</v>
      </c>
      <c r="R44" s="154">
        <v>1</v>
      </c>
      <c r="S44" s="154">
        <v>4</v>
      </c>
      <c r="T44" s="154">
        <v>1</v>
      </c>
      <c r="U44" s="97">
        <f t="shared" si="13"/>
        <v>19</v>
      </c>
      <c r="V44">
        <f>VLOOKUP(D:D,'[1]Price List'!$B:$K,8,0)</f>
        <v>309.83</v>
      </c>
      <c r="W44" s="22">
        <f t="shared" si="15"/>
        <v>619.66</v>
      </c>
      <c r="X44" s="22">
        <f t="shared" si="16"/>
        <v>309.83</v>
      </c>
      <c r="Y44" s="22">
        <f t="shared" si="17"/>
        <v>619.66</v>
      </c>
      <c r="Z44" s="22">
        <f t="shared" si="18"/>
        <v>929.49</v>
      </c>
      <c r="AA44" s="22">
        <f t="shared" si="19"/>
        <v>0</v>
      </c>
      <c r="AB44" s="22">
        <f t="shared" si="20"/>
        <v>1549.1499999999999</v>
      </c>
      <c r="AC44" s="22">
        <f t="shared" si="21"/>
        <v>0</v>
      </c>
      <c r="AD44" s="22">
        <f t="shared" si="22"/>
        <v>619.66</v>
      </c>
      <c r="AE44" s="22">
        <f t="shared" si="23"/>
        <v>0</v>
      </c>
      <c r="AF44" s="22">
        <f t="shared" si="24"/>
        <v>309.83</v>
      </c>
      <c r="AG44" s="22">
        <f t="shared" si="25"/>
        <v>1239.32</v>
      </c>
      <c r="AH44" s="22">
        <f t="shared" si="26"/>
        <v>309.83</v>
      </c>
      <c r="AI44" s="22">
        <f t="shared" si="27"/>
        <v>5886.7699999999995</v>
      </c>
    </row>
    <row r="45" spans="1:35" x14ac:dyDescent="0.2">
      <c r="A45" s="175" t="s">
        <v>27</v>
      </c>
      <c r="B45" s="175" t="s">
        <v>56</v>
      </c>
      <c r="C45" s="176" t="s">
        <v>325</v>
      </c>
      <c r="D45" s="175" t="s">
        <v>324</v>
      </c>
      <c r="E45" s="176" t="s">
        <v>327</v>
      </c>
      <c r="F45" s="175" t="str">
        <f>VLOOKUP(D:D,Consenso!B:F,5,0)</f>
        <v>Micas</v>
      </c>
      <c r="G45" s="177" t="s">
        <v>79</v>
      </c>
      <c r="H45" s="176" t="s">
        <v>245</v>
      </c>
      <c r="I45">
        <v>50</v>
      </c>
      <c r="J45" s="154">
        <v>19</v>
      </c>
      <c r="K45" s="154">
        <v>18</v>
      </c>
      <c r="L45" s="154">
        <v>17</v>
      </c>
      <c r="M45" s="154">
        <v>26</v>
      </c>
      <c r="N45" s="154">
        <v>31</v>
      </c>
      <c r="O45" s="154">
        <v>17</v>
      </c>
      <c r="P45" s="154">
        <v>12</v>
      </c>
      <c r="Q45" s="154">
        <v>7</v>
      </c>
      <c r="R45" s="154">
        <v>22</v>
      </c>
      <c r="S45" s="154">
        <v>15</v>
      </c>
      <c r="T45" s="154">
        <v>17</v>
      </c>
      <c r="U45" s="97">
        <f t="shared" si="13"/>
        <v>201</v>
      </c>
      <c r="V45">
        <f>VLOOKUP(D:D,'[1]Price List'!$B:$K,8,0)</f>
        <v>361.55</v>
      </c>
      <c r="W45" s="22">
        <f t="shared" si="15"/>
        <v>18077.5</v>
      </c>
      <c r="X45" s="22">
        <f t="shared" si="16"/>
        <v>6869.45</v>
      </c>
      <c r="Y45" s="22">
        <f t="shared" si="17"/>
        <v>6507.9000000000005</v>
      </c>
      <c r="Z45" s="22">
        <f t="shared" si="18"/>
        <v>6146.35</v>
      </c>
      <c r="AA45" s="22">
        <f t="shared" si="19"/>
        <v>9400.3000000000011</v>
      </c>
      <c r="AB45" s="22">
        <f t="shared" si="20"/>
        <v>11208.050000000001</v>
      </c>
      <c r="AC45" s="22">
        <f t="shared" si="21"/>
        <v>6146.35</v>
      </c>
      <c r="AD45" s="22">
        <f t="shared" si="22"/>
        <v>4338.6000000000004</v>
      </c>
      <c r="AE45" s="22">
        <f t="shared" si="23"/>
        <v>2530.85</v>
      </c>
      <c r="AF45" s="22">
        <f t="shared" si="24"/>
        <v>7954.1</v>
      </c>
      <c r="AG45" s="22">
        <f t="shared" si="25"/>
        <v>5423.25</v>
      </c>
      <c r="AH45" s="22">
        <f t="shared" si="26"/>
        <v>6146.35</v>
      </c>
      <c r="AI45" s="22">
        <f t="shared" si="27"/>
        <v>72671.55</v>
      </c>
    </row>
    <row r="46" spans="1:35" x14ac:dyDescent="0.2">
      <c r="A46" s="175" t="s">
        <v>27</v>
      </c>
      <c r="B46" s="175" t="s">
        <v>56</v>
      </c>
      <c r="C46" s="176" t="s">
        <v>329</v>
      </c>
      <c r="D46" s="175" t="s">
        <v>328</v>
      </c>
      <c r="E46" s="176" t="s">
        <v>331</v>
      </c>
      <c r="F46" s="175" t="str">
        <f>VLOOKUP(D:D,Consenso!B:F,5,0)</f>
        <v>Micas</v>
      </c>
      <c r="G46" s="177" t="s">
        <v>79</v>
      </c>
      <c r="H46" s="176" t="s">
        <v>254</v>
      </c>
      <c r="I46">
        <v>41</v>
      </c>
      <c r="J46" s="154">
        <v>27</v>
      </c>
      <c r="K46" s="154">
        <v>21</v>
      </c>
      <c r="L46" s="154">
        <v>20</v>
      </c>
      <c r="M46" s="154">
        <v>22</v>
      </c>
      <c r="N46" s="154">
        <v>24</v>
      </c>
      <c r="O46" s="154">
        <v>27</v>
      </c>
      <c r="P46" s="154">
        <v>20</v>
      </c>
      <c r="Q46" s="154">
        <v>13</v>
      </c>
      <c r="R46" s="154">
        <v>11</v>
      </c>
      <c r="S46" s="154">
        <v>20</v>
      </c>
      <c r="T46" s="154">
        <v>11</v>
      </c>
      <c r="U46" s="97">
        <f t="shared" si="13"/>
        <v>216</v>
      </c>
      <c r="V46">
        <f>VLOOKUP(D:D,'[1]Price List'!$B:$K,8,0)</f>
        <v>361.55</v>
      </c>
      <c r="W46" s="22">
        <f t="shared" si="15"/>
        <v>14823.550000000001</v>
      </c>
      <c r="X46" s="22">
        <f t="shared" si="16"/>
        <v>9761.85</v>
      </c>
      <c r="Y46" s="22">
        <f t="shared" si="17"/>
        <v>7592.55</v>
      </c>
      <c r="Z46" s="22">
        <f t="shared" si="18"/>
        <v>7231</v>
      </c>
      <c r="AA46" s="22">
        <f t="shared" si="19"/>
        <v>7954.1</v>
      </c>
      <c r="AB46" s="22">
        <f t="shared" si="20"/>
        <v>8677.2000000000007</v>
      </c>
      <c r="AC46" s="22">
        <f t="shared" si="21"/>
        <v>9761.85</v>
      </c>
      <c r="AD46" s="22">
        <f t="shared" si="22"/>
        <v>7231</v>
      </c>
      <c r="AE46" s="22">
        <f t="shared" si="23"/>
        <v>4700.1500000000005</v>
      </c>
      <c r="AF46" s="22">
        <f t="shared" si="24"/>
        <v>3977.05</v>
      </c>
      <c r="AG46" s="22">
        <f t="shared" si="25"/>
        <v>7231</v>
      </c>
      <c r="AH46" s="22">
        <f t="shared" si="26"/>
        <v>3977.05</v>
      </c>
      <c r="AI46" s="22">
        <f t="shared" si="27"/>
        <v>78094.8</v>
      </c>
    </row>
    <row r="47" spans="1:35" x14ac:dyDescent="0.2">
      <c r="A47" s="175" t="s">
        <v>27</v>
      </c>
      <c r="B47" s="175" t="s">
        <v>56</v>
      </c>
      <c r="C47" s="176" t="s">
        <v>618</v>
      </c>
      <c r="D47" s="175" t="s">
        <v>1091</v>
      </c>
      <c r="E47" s="176" t="s">
        <v>620</v>
      </c>
      <c r="F47" s="175" t="str">
        <f>VLOOKUP(D:D,Consenso!B:F,5,0)</f>
        <v>Audio</v>
      </c>
      <c r="G47" s="176" t="s">
        <v>621</v>
      </c>
      <c r="H47" s="176" t="s">
        <v>622</v>
      </c>
      <c r="I47">
        <v>0</v>
      </c>
      <c r="J47" s="154">
        <v>0</v>
      </c>
      <c r="K47" s="154">
        <v>0</v>
      </c>
      <c r="L47" s="154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4">
        <v>0</v>
      </c>
      <c r="T47" s="154">
        <v>0</v>
      </c>
      <c r="U47" s="97">
        <f t="shared" si="13"/>
        <v>0</v>
      </c>
      <c r="V47">
        <f>VLOOKUP(D:D,'[1]Price List'!$B:$K,8,0)</f>
        <v>0.01</v>
      </c>
      <c r="W47" s="22">
        <f t="shared" si="15"/>
        <v>0</v>
      </c>
      <c r="X47" s="22">
        <f t="shared" si="16"/>
        <v>0</v>
      </c>
      <c r="Y47" s="22">
        <f t="shared" si="17"/>
        <v>0</v>
      </c>
      <c r="Z47" s="22">
        <f t="shared" si="18"/>
        <v>0</v>
      </c>
      <c r="AA47" s="22">
        <f t="shared" si="19"/>
        <v>0</v>
      </c>
      <c r="AB47" s="22">
        <f t="shared" si="20"/>
        <v>0</v>
      </c>
      <c r="AC47" s="22">
        <f t="shared" si="21"/>
        <v>0</v>
      </c>
      <c r="AD47" s="22">
        <f t="shared" si="22"/>
        <v>0</v>
      </c>
      <c r="AE47" s="22">
        <f t="shared" si="23"/>
        <v>0</v>
      </c>
      <c r="AF47" s="22">
        <f t="shared" si="24"/>
        <v>0</v>
      </c>
      <c r="AG47" s="22">
        <f t="shared" si="25"/>
        <v>0</v>
      </c>
      <c r="AH47" s="22">
        <f t="shared" si="26"/>
        <v>0</v>
      </c>
      <c r="AI47" s="22">
        <f t="shared" si="27"/>
        <v>0</v>
      </c>
    </row>
    <row r="48" spans="1:35" x14ac:dyDescent="0.2">
      <c r="A48" s="175" t="s">
        <v>27</v>
      </c>
      <c r="B48" s="175" t="s">
        <v>56</v>
      </c>
      <c r="C48" s="176" t="s">
        <v>268</v>
      </c>
      <c r="D48" s="175" t="s">
        <v>332</v>
      </c>
      <c r="E48" s="176" t="s">
        <v>270</v>
      </c>
      <c r="F48" s="175" t="str">
        <f>VLOOKUP(D:D,Consenso!B:F,5,0)</f>
        <v>Others</v>
      </c>
      <c r="G48" s="176" t="s">
        <v>109</v>
      </c>
      <c r="H48" s="176" t="s">
        <v>109</v>
      </c>
      <c r="I48">
        <v>0</v>
      </c>
      <c r="J48" s="154">
        <v>0</v>
      </c>
      <c r="K48" s="154">
        <v>0</v>
      </c>
      <c r="L48" s="154">
        <v>0</v>
      </c>
      <c r="M48" s="154">
        <v>0</v>
      </c>
      <c r="N48" s="154">
        <v>262</v>
      </c>
      <c r="O48" s="154">
        <v>245</v>
      </c>
      <c r="P48" s="154">
        <v>187</v>
      </c>
      <c r="Q48" s="154">
        <v>37</v>
      </c>
      <c r="R48" s="154">
        <v>8</v>
      </c>
      <c r="S48" s="154">
        <v>5</v>
      </c>
      <c r="T48" s="154">
        <v>3</v>
      </c>
      <c r="U48" s="97">
        <f t="shared" si="13"/>
        <v>747</v>
      </c>
      <c r="V48">
        <f>VLOOKUP(D:D,'[1]Price List'!$B:$K,8,0)</f>
        <v>542.5</v>
      </c>
      <c r="W48" s="22">
        <f t="shared" si="15"/>
        <v>0</v>
      </c>
      <c r="X48" s="22">
        <f t="shared" si="16"/>
        <v>0</v>
      </c>
      <c r="Y48" s="22">
        <f t="shared" si="17"/>
        <v>0</v>
      </c>
      <c r="Z48" s="22">
        <f t="shared" si="18"/>
        <v>0</v>
      </c>
      <c r="AA48" s="22">
        <f t="shared" si="19"/>
        <v>0</v>
      </c>
      <c r="AB48" s="22">
        <f t="shared" si="20"/>
        <v>142135</v>
      </c>
      <c r="AC48" s="22">
        <f t="shared" si="21"/>
        <v>132912.5</v>
      </c>
      <c r="AD48" s="22">
        <f t="shared" si="22"/>
        <v>101447.5</v>
      </c>
      <c r="AE48" s="22">
        <f t="shared" si="23"/>
        <v>20072.5</v>
      </c>
      <c r="AF48" s="22">
        <f t="shared" si="24"/>
        <v>4340</v>
      </c>
      <c r="AG48" s="22">
        <f t="shared" si="25"/>
        <v>2712.5</v>
      </c>
      <c r="AH48" s="22">
        <f t="shared" si="26"/>
        <v>1627.5</v>
      </c>
      <c r="AI48" s="22">
        <f t="shared" si="27"/>
        <v>405247.5</v>
      </c>
    </row>
    <row r="49" spans="1:35" x14ac:dyDescent="0.2">
      <c r="A49" s="175" t="s">
        <v>27</v>
      </c>
      <c r="B49" s="175" t="s">
        <v>56</v>
      </c>
      <c r="C49" s="176" t="s">
        <v>268</v>
      </c>
      <c r="D49" s="175" t="s">
        <v>267</v>
      </c>
      <c r="E49" s="177" t="s">
        <v>270</v>
      </c>
      <c r="F49" s="175" t="str">
        <f>VLOOKUP(D:D,Consenso!B:F,5,0)</f>
        <v>Cases iPhone</v>
      </c>
      <c r="G49" s="177" t="s">
        <v>109</v>
      </c>
      <c r="H49" s="176" t="s">
        <v>109</v>
      </c>
      <c r="I49">
        <v>0</v>
      </c>
      <c r="J49" s="154">
        <v>0</v>
      </c>
      <c r="K49" s="154">
        <v>0</v>
      </c>
      <c r="L49" s="154">
        <v>0</v>
      </c>
      <c r="M49" s="154">
        <v>0</v>
      </c>
      <c r="N49" s="154">
        <v>31</v>
      </c>
      <c r="O49" s="154">
        <v>22</v>
      </c>
      <c r="P49" s="154">
        <v>126</v>
      </c>
      <c r="Q49" s="154">
        <v>444</v>
      </c>
      <c r="R49" s="154">
        <v>505</v>
      </c>
      <c r="S49" s="154">
        <v>294</v>
      </c>
      <c r="T49" s="154">
        <v>288</v>
      </c>
      <c r="U49" s="97">
        <f t="shared" si="13"/>
        <v>1710</v>
      </c>
      <c r="V49">
        <f>VLOOKUP(D:D,'[1]Price List'!$B:$K,8,0)</f>
        <v>516.72</v>
      </c>
      <c r="W49" s="22">
        <f t="shared" si="15"/>
        <v>0</v>
      </c>
      <c r="X49" s="22">
        <f t="shared" si="16"/>
        <v>0</v>
      </c>
      <c r="Y49" s="22">
        <f t="shared" si="17"/>
        <v>0</v>
      </c>
      <c r="Z49" s="22">
        <f t="shared" si="18"/>
        <v>0</v>
      </c>
      <c r="AA49" s="22">
        <f t="shared" si="19"/>
        <v>0</v>
      </c>
      <c r="AB49" s="22">
        <f t="shared" si="20"/>
        <v>16018.320000000002</v>
      </c>
      <c r="AC49" s="22">
        <f t="shared" si="21"/>
        <v>11367.84</v>
      </c>
      <c r="AD49" s="22">
        <f t="shared" si="22"/>
        <v>65106.720000000001</v>
      </c>
      <c r="AE49" s="22">
        <f t="shared" si="23"/>
        <v>229423.68000000002</v>
      </c>
      <c r="AF49" s="22">
        <f t="shared" si="24"/>
        <v>260943.6</v>
      </c>
      <c r="AG49" s="22">
        <f t="shared" si="25"/>
        <v>151915.68000000002</v>
      </c>
      <c r="AH49" s="22">
        <f t="shared" si="26"/>
        <v>148815.36000000002</v>
      </c>
      <c r="AI49" s="22">
        <f t="shared" si="27"/>
        <v>883591.20000000007</v>
      </c>
    </row>
    <row r="50" spans="1:35" x14ac:dyDescent="0.2">
      <c r="A50" s="175" t="s">
        <v>27</v>
      </c>
      <c r="B50" s="175" t="s">
        <v>56</v>
      </c>
      <c r="C50" s="176" t="s">
        <v>264</v>
      </c>
      <c r="D50" s="175" t="s">
        <v>263</v>
      </c>
      <c r="E50" s="176" t="s">
        <v>266</v>
      </c>
      <c r="F50" s="175" t="str">
        <f>VLOOKUP(D:D,Consenso!B:F,5,0)</f>
        <v>Cases iPhone</v>
      </c>
      <c r="G50" s="177" t="s">
        <v>109</v>
      </c>
      <c r="H50" s="176" t="s">
        <v>109</v>
      </c>
      <c r="I50">
        <v>36</v>
      </c>
      <c r="J50" s="154">
        <v>20</v>
      </c>
      <c r="K50" s="154">
        <v>18</v>
      </c>
      <c r="L50" s="154">
        <v>14</v>
      </c>
      <c r="M50" s="154">
        <v>10</v>
      </c>
      <c r="N50" s="154">
        <v>13</v>
      </c>
      <c r="O50" s="154">
        <v>7</v>
      </c>
      <c r="P50" s="154">
        <v>10</v>
      </c>
      <c r="Q50" s="154">
        <v>11</v>
      </c>
      <c r="R50" s="154">
        <v>7</v>
      </c>
      <c r="S50" s="154">
        <v>16</v>
      </c>
      <c r="T50" s="154">
        <v>8</v>
      </c>
      <c r="U50" s="97">
        <f t="shared" si="13"/>
        <v>134</v>
      </c>
      <c r="V50">
        <f>VLOOKUP(D:D,'[1]Price List'!$B:$K,8,0)</f>
        <v>309.83</v>
      </c>
      <c r="W50" s="22">
        <f t="shared" si="15"/>
        <v>11153.88</v>
      </c>
      <c r="X50" s="22">
        <f t="shared" si="16"/>
        <v>6196.5999999999995</v>
      </c>
      <c r="Y50" s="22">
        <f t="shared" si="17"/>
        <v>5576.94</v>
      </c>
      <c r="Z50" s="22">
        <f t="shared" si="18"/>
        <v>4337.62</v>
      </c>
      <c r="AA50" s="22">
        <f t="shared" si="19"/>
        <v>3098.2999999999997</v>
      </c>
      <c r="AB50" s="22">
        <f t="shared" si="20"/>
        <v>4027.79</v>
      </c>
      <c r="AC50" s="22">
        <f t="shared" si="21"/>
        <v>2168.81</v>
      </c>
      <c r="AD50" s="22">
        <f t="shared" si="22"/>
        <v>3098.2999999999997</v>
      </c>
      <c r="AE50" s="22">
        <f t="shared" si="23"/>
        <v>3408.1299999999997</v>
      </c>
      <c r="AF50" s="22">
        <f t="shared" si="24"/>
        <v>2168.81</v>
      </c>
      <c r="AG50" s="22">
        <f t="shared" si="25"/>
        <v>4957.28</v>
      </c>
      <c r="AH50" s="22">
        <f t="shared" si="26"/>
        <v>2478.64</v>
      </c>
      <c r="AI50" s="22">
        <f t="shared" si="27"/>
        <v>41517.22</v>
      </c>
    </row>
    <row r="51" spans="1:35" x14ac:dyDescent="0.2">
      <c r="A51" s="175" t="s">
        <v>27</v>
      </c>
      <c r="B51" s="175" t="s">
        <v>56</v>
      </c>
      <c r="C51" s="176" t="s">
        <v>260</v>
      </c>
      <c r="D51" s="175" t="s">
        <v>259</v>
      </c>
      <c r="E51" s="176" t="s">
        <v>262</v>
      </c>
      <c r="F51" s="175" t="str">
        <f>VLOOKUP(D:D,Consenso!B:F,5,0)</f>
        <v>Cases iPhone</v>
      </c>
      <c r="G51" s="177" t="s">
        <v>109</v>
      </c>
      <c r="H51" s="176" t="s">
        <v>109</v>
      </c>
      <c r="I51">
        <v>19</v>
      </c>
      <c r="J51" s="154">
        <v>12</v>
      </c>
      <c r="K51" s="154">
        <v>14</v>
      </c>
      <c r="L51" s="154">
        <v>8</v>
      </c>
      <c r="M51" s="154">
        <v>19</v>
      </c>
      <c r="N51" s="154">
        <v>10</v>
      </c>
      <c r="O51" s="154">
        <v>5</v>
      </c>
      <c r="P51" s="154">
        <v>8</v>
      </c>
      <c r="Q51" s="154">
        <v>14</v>
      </c>
      <c r="R51" s="154">
        <v>6</v>
      </c>
      <c r="S51" s="154">
        <v>14</v>
      </c>
      <c r="T51" s="154">
        <v>13</v>
      </c>
      <c r="U51" s="97">
        <f t="shared" si="13"/>
        <v>123</v>
      </c>
      <c r="V51">
        <f>VLOOKUP(D:D,'[1]Price List'!$B:$K,8,0)</f>
        <v>309.83</v>
      </c>
      <c r="W51" s="22">
        <f t="shared" si="15"/>
        <v>5886.7699999999995</v>
      </c>
      <c r="X51" s="22">
        <f t="shared" si="16"/>
        <v>3717.96</v>
      </c>
      <c r="Y51" s="22">
        <f t="shared" si="17"/>
        <v>4337.62</v>
      </c>
      <c r="Z51" s="22">
        <f t="shared" si="18"/>
        <v>2478.64</v>
      </c>
      <c r="AA51" s="22">
        <f t="shared" si="19"/>
        <v>5886.7699999999995</v>
      </c>
      <c r="AB51" s="22">
        <f t="shared" si="20"/>
        <v>3098.2999999999997</v>
      </c>
      <c r="AC51" s="22">
        <f t="shared" si="21"/>
        <v>1549.1499999999999</v>
      </c>
      <c r="AD51" s="22">
        <f t="shared" si="22"/>
        <v>2478.64</v>
      </c>
      <c r="AE51" s="22">
        <f t="shared" si="23"/>
        <v>4337.62</v>
      </c>
      <c r="AF51" s="22">
        <f t="shared" si="24"/>
        <v>1858.98</v>
      </c>
      <c r="AG51" s="22">
        <f t="shared" si="25"/>
        <v>4337.62</v>
      </c>
      <c r="AH51" s="22">
        <f t="shared" si="26"/>
        <v>4027.79</v>
      </c>
      <c r="AI51" s="22">
        <f t="shared" si="27"/>
        <v>38109.089999999997</v>
      </c>
    </row>
    <row r="52" spans="1:35" x14ac:dyDescent="0.2">
      <c r="A52" s="175" t="s">
        <v>27</v>
      </c>
      <c r="B52" s="175" t="s">
        <v>56</v>
      </c>
      <c r="C52" s="176" t="s">
        <v>280</v>
      </c>
      <c r="D52" s="175" t="s">
        <v>279</v>
      </c>
      <c r="E52" s="176" t="s">
        <v>282</v>
      </c>
      <c r="F52" s="175" t="str">
        <f>VLOOKUP(D:D,Consenso!B:F,5,0)</f>
        <v>Cases iPhone</v>
      </c>
      <c r="G52" s="177" t="s">
        <v>109</v>
      </c>
      <c r="H52" s="176" t="s">
        <v>110</v>
      </c>
      <c r="I52">
        <v>34</v>
      </c>
      <c r="J52" s="154">
        <v>23</v>
      </c>
      <c r="K52" s="154">
        <v>28</v>
      </c>
      <c r="L52" s="154">
        <v>38</v>
      </c>
      <c r="M52" s="154">
        <v>35</v>
      </c>
      <c r="N52" s="154">
        <v>35</v>
      </c>
      <c r="O52" s="154">
        <v>13</v>
      </c>
      <c r="P52" s="154">
        <v>81</v>
      </c>
      <c r="Q52" s="154">
        <v>375</v>
      </c>
      <c r="R52" s="154">
        <v>423</v>
      </c>
      <c r="S52" s="154">
        <v>212</v>
      </c>
      <c r="T52" s="154">
        <v>134</v>
      </c>
      <c r="U52" s="97">
        <f t="shared" si="13"/>
        <v>1397</v>
      </c>
      <c r="V52">
        <f>VLOOKUP(D:D,'[1]Price List'!$B:$K,8,0)</f>
        <v>516.72</v>
      </c>
      <c r="W52" s="22">
        <f t="shared" si="15"/>
        <v>17568.48</v>
      </c>
      <c r="X52" s="22">
        <f t="shared" si="16"/>
        <v>11884.560000000001</v>
      </c>
      <c r="Y52" s="22">
        <f t="shared" si="17"/>
        <v>14468.16</v>
      </c>
      <c r="Z52" s="22">
        <f t="shared" si="18"/>
        <v>19635.36</v>
      </c>
      <c r="AA52" s="22">
        <f t="shared" si="19"/>
        <v>18085.2</v>
      </c>
      <c r="AB52" s="22">
        <f t="shared" si="20"/>
        <v>18085.2</v>
      </c>
      <c r="AC52" s="22">
        <f t="shared" si="21"/>
        <v>6717.3600000000006</v>
      </c>
      <c r="AD52" s="22">
        <f t="shared" si="22"/>
        <v>41854.32</v>
      </c>
      <c r="AE52" s="22">
        <f t="shared" si="23"/>
        <v>193770</v>
      </c>
      <c r="AF52" s="22">
        <f t="shared" si="24"/>
        <v>218572.56</v>
      </c>
      <c r="AG52" s="22">
        <f t="shared" si="25"/>
        <v>109544.64</v>
      </c>
      <c r="AH52" s="22">
        <f t="shared" si="26"/>
        <v>69240.48000000001</v>
      </c>
      <c r="AI52" s="22">
        <f t="shared" si="27"/>
        <v>721857.84000000008</v>
      </c>
    </row>
    <row r="53" spans="1:35" x14ac:dyDescent="0.2">
      <c r="A53" s="175" t="s">
        <v>27</v>
      </c>
      <c r="B53" s="175" t="s">
        <v>56</v>
      </c>
      <c r="C53" s="176" t="s">
        <v>280</v>
      </c>
      <c r="D53" s="175" t="s">
        <v>333</v>
      </c>
      <c r="E53" s="177" t="s">
        <v>282</v>
      </c>
      <c r="F53" s="175" t="str">
        <f>VLOOKUP(D:D,Consenso!B:F,5,0)</f>
        <v>Others</v>
      </c>
      <c r="G53" s="177" t="s">
        <v>109</v>
      </c>
      <c r="H53" s="176" t="s">
        <v>110</v>
      </c>
      <c r="I53">
        <v>0</v>
      </c>
      <c r="J53" s="154">
        <v>0</v>
      </c>
      <c r="K53" s="154">
        <v>0</v>
      </c>
      <c r="L53" s="154">
        <v>0</v>
      </c>
      <c r="M53" s="154">
        <v>0</v>
      </c>
      <c r="N53" s="154">
        <v>230</v>
      </c>
      <c r="O53" s="154">
        <v>202</v>
      </c>
      <c r="P53" s="154">
        <v>173</v>
      </c>
      <c r="Q53" s="154">
        <v>39</v>
      </c>
      <c r="R53" s="154">
        <v>11</v>
      </c>
      <c r="S53" s="154">
        <v>4</v>
      </c>
      <c r="T53" s="154">
        <v>1</v>
      </c>
      <c r="U53" s="97">
        <f t="shared" si="13"/>
        <v>660</v>
      </c>
      <c r="V53">
        <f>VLOOKUP(D:D,'[1]Price List'!$B:$K,8,0)</f>
        <v>542.5</v>
      </c>
      <c r="W53" s="22">
        <f t="shared" si="15"/>
        <v>0</v>
      </c>
      <c r="X53" s="22">
        <f t="shared" si="16"/>
        <v>0</v>
      </c>
      <c r="Y53" s="22">
        <f t="shared" si="17"/>
        <v>0</v>
      </c>
      <c r="Z53" s="22">
        <f t="shared" si="18"/>
        <v>0</v>
      </c>
      <c r="AA53" s="22">
        <f t="shared" si="19"/>
        <v>0</v>
      </c>
      <c r="AB53" s="22">
        <f t="shared" si="20"/>
        <v>124775</v>
      </c>
      <c r="AC53" s="22">
        <f t="shared" si="21"/>
        <v>109585</v>
      </c>
      <c r="AD53" s="22">
        <f t="shared" si="22"/>
        <v>93852.5</v>
      </c>
      <c r="AE53" s="22">
        <f t="shared" si="23"/>
        <v>21157.5</v>
      </c>
      <c r="AF53" s="22">
        <f t="shared" si="24"/>
        <v>5967.5</v>
      </c>
      <c r="AG53" s="22">
        <f t="shared" si="25"/>
        <v>2170</v>
      </c>
      <c r="AH53" s="22">
        <f t="shared" si="26"/>
        <v>542.5</v>
      </c>
      <c r="AI53" s="22">
        <f t="shared" si="27"/>
        <v>358050</v>
      </c>
    </row>
    <row r="54" spans="1:35" x14ac:dyDescent="0.2">
      <c r="A54" s="175" t="s">
        <v>27</v>
      </c>
      <c r="B54" s="175" t="s">
        <v>56</v>
      </c>
      <c r="C54" s="176" t="s">
        <v>276</v>
      </c>
      <c r="D54" s="175" t="s">
        <v>275</v>
      </c>
      <c r="E54" s="176" t="s">
        <v>278</v>
      </c>
      <c r="F54" s="175" t="str">
        <f>VLOOKUP(D:D,Consenso!B:F,5,0)</f>
        <v>Cases iPhone</v>
      </c>
      <c r="G54" s="177" t="s">
        <v>109</v>
      </c>
      <c r="H54" s="176" t="s">
        <v>110</v>
      </c>
      <c r="I54">
        <v>23</v>
      </c>
      <c r="J54" s="154">
        <v>15</v>
      </c>
      <c r="K54" s="154">
        <v>15</v>
      </c>
      <c r="L54" s="154">
        <v>7</v>
      </c>
      <c r="M54" s="154">
        <v>13</v>
      </c>
      <c r="N54" s="154">
        <v>8</v>
      </c>
      <c r="O54" s="154">
        <v>3</v>
      </c>
      <c r="P54" s="154">
        <v>12</v>
      </c>
      <c r="Q54" s="154">
        <v>30</v>
      </c>
      <c r="R54" s="154">
        <v>30</v>
      </c>
      <c r="S54" s="154">
        <v>18</v>
      </c>
      <c r="T54" s="154">
        <v>5</v>
      </c>
      <c r="U54" s="97">
        <f t="shared" si="13"/>
        <v>156</v>
      </c>
      <c r="V54">
        <f>VLOOKUP(D:D,'[1]Price List'!$B:$K,8,0)</f>
        <v>516.72</v>
      </c>
      <c r="W54" s="22">
        <f t="shared" si="15"/>
        <v>11884.560000000001</v>
      </c>
      <c r="X54" s="22">
        <f t="shared" si="16"/>
        <v>7750.8</v>
      </c>
      <c r="Y54" s="22">
        <f t="shared" si="17"/>
        <v>7750.8</v>
      </c>
      <c r="Z54" s="22">
        <f t="shared" si="18"/>
        <v>3617.04</v>
      </c>
      <c r="AA54" s="22">
        <f t="shared" si="19"/>
        <v>6717.3600000000006</v>
      </c>
      <c r="AB54" s="22">
        <f t="shared" si="20"/>
        <v>4133.76</v>
      </c>
      <c r="AC54" s="22">
        <f t="shared" si="21"/>
        <v>1550.16</v>
      </c>
      <c r="AD54" s="22">
        <f t="shared" si="22"/>
        <v>6200.64</v>
      </c>
      <c r="AE54" s="22">
        <f t="shared" si="23"/>
        <v>15501.6</v>
      </c>
      <c r="AF54" s="22">
        <f t="shared" si="24"/>
        <v>15501.6</v>
      </c>
      <c r="AG54" s="22">
        <f t="shared" si="25"/>
        <v>9300.9600000000009</v>
      </c>
      <c r="AH54" s="22">
        <f t="shared" si="26"/>
        <v>2583.6000000000004</v>
      </c>
      <c r="AI54" s="22">
        <f t="shared" si="27"/>
        <v>80608.320000000007</v>
      </c>
    </row>
    <row r="55" spans="1:35" x14ac:dyDescent="0.2">
      <c r="A55" s="175" t="s">
        <v>27</v>
      </c>
      <c r="B55" s="175" t="s">
        <v>56</v>
      </c>
      <c r="C55" s="176" t="s">
        <v>272</v>
      </c>
      <c r="D55" s="175" t="s">
        <v>271</v>
      </c>
      <c r="E55" s="176" t="s">
        <v>274</v>
      </c>
      <c r="F55" s="175" t="str">
        <f>VLOOKUP(D:D,Consenso!B:F,5,0)</f>
        <v>Cases iPhone</v>
      </c>
      <c r="G55" s="177" t="s">
        <v>109</v>
      </c>
      <c r="H55" s="176" t="s">
        <v>110</v>
      </c>
      <c r="I55">
        <v>26</v>
      </c>
      <c r="J55" s="154">
        <v>22</v>
      </c>
      <c r="K55" s="154">
        <v>23</v>
      </c>
      <c r="L55" s="154">
        <v>17</v>
      </c>
      <c r="M55" s="154">
        <v>14</v>
      </c>
      <c r="N55" s="154">
        <v>10</v>
      </c>
      <c r="O55" s="154">
        <v>7</v>
      </c>
      <c r="P55" s="154">
        <v>19</v>
      </c>
      <c r="Q55" s="154">
        <v>59</v>
      </c>
      <c r="R55" s="154">
        <v>51</v>
      </c>
      <c r="S55" s="154">
        <v>48</v>
      </c>
      <c r="T55" s="154">
        <v>21</v>
      </c>
      <c r="U55" s="97">
        <f t="shared" si="13"/>
        <v>291</v>
      </c>
      <c r="V55">
        <f>VLOOKUP(D:D,'[1]Price List'!$B:$K,8,0)</f>
        <v>516.72</v>
      </c>
      <c r="W55" s="22">
        <f t="shared" si="15"/>
        <v>13434.720000000001</v>
      </c>
      <c r="X55" s="22">
        <f t="shared" si="16"/>
        <v>11367.84</v>
      </c>
      <c r="Y55" s="22">
        <f t="shared" si="17"/>
        <v>11884.560000000001</v>
      </c>
      <c r="Z55" s="22">
        <f t="shared" si="18"/>
        <v>8784.24</v>
      </c>
      <c r="AA55" s="22">
        <f t="shared" si="19"/>
        <v>7234.08</v>
      </c>
      <c r="AB55" s="22">
        <f t="shared" si="20"/>
        <v>5167.2000000000007</v>
      </c>
      <c r="AC55" s="22">
        <f t="shared" si="21"/>
        <v>3617.04</v>
      </c>
      <c r="AD55" s="22">
        <f t="shared" si="22"/>
        <v>9817.68</v>
      </c>
      <c r="AE55" s="22">
        <f t="shared" si="23"/>
        <v>30486.480000000003</v>
      </c>
      <c r="AF55" s="22">
        <f t="shared" si="24"/>
        <v>26352.720000000001</v>
      </c>
      <c r="AG55" s="22">
        <f t="shared" si="25"/>
        <v>24802.560000000001</v>
      </c>
      <c r="AH55" s="22">
        <f t="shared" si="26"/>
        <v>10851.12</v>
      </c>
      <c r="AI55" s="22">
        <f t="shared" si="27"/>
        <v>150365.52000000002</v>
      </c>
    </row>
    <row r="56" spans="1:35" x14ac:dyDescent="0.2">
      <c r="A56" s="175" t="s">
        <v>27</v>
      </c>
      <c r="B56" s="175" t="s">
        <v>56</v>
      </c>
      <c r="C56" s="176" t="s">
        <v>284</v>
      </c>
      <c r="D56" s="175" t="s">
        <v>283</v>
      </c>
      <c r="E56" s="176" t="s">
        <v>286</v>
      </c>
      <c r="F56" s="175" t="str">
        <f>VLOOKUP(D:D,Consenso!B:F,5,0)</f>
        <v>Cases iPhone</v>
      </c>
      <c r="G56" s="177" t="s">
        <v>109</v>
      </c>
      <c r="H56" s="176" t="s">
        <v>127</v>
      </c>
      <c r="I56">
        <v>51</v>
      </c>
      <c r="J56" s="154">
        <v>61</v>
      </c>
      <c r="K56" s="154">
        <v>57</v>
      </c>
      <c r="L56" s="154">
        <v>53</v>
      </c>
      <c r="M56" s="154">
        <v>41</v>
      </c>
      <c r="N56" s="154">
        <v>94</v>
      </c>
      <c r="O56" s="154">
        <v>99</v>
      </c>
      <c r="P56" s="154">
        <v>495</v>
      </c>
      <c r="Q56" s="154">
        <v>1297</v>
      </c>
      <c r="R56" s="154">
        <v>1487</v>
      </c>
      <c r="S56" s="154">
        <v>915</v>
      </c>
      <c r="T56" s="154">
        <v>550</v>
      </c>
      <c r="U56" s="97">
        <f t="shared" si="13"/>
        <v>5149</v>
      </c>
      <c r="V56">
        <f>VLOOKUP(D:D,'[1]Price List'!$B:$K,8,0)</f>
        <v>516.72</v>
      </c>
      <c r="W56" s="22">
        <f t="shared" si="15"/>
        <v>26352.720000000001</v>
      </c>
      <c r="X56" s="22">
        <f t="shared" si="16"/>
        <v>31519.920000000002</v>
      </c>
      <c r="Y56" s="22">
        <f t="shared" si="17"/>
        <v>29453.040000000001</v>
      </c>
      <c r="Z56" s="22">
        <f t="shared" si="18"/>
        <v>27386.16</v>
      </c>
      <c r="AA56" s="22">
        <f t="shared" si="19"/>
        <v>21185.52</v>
      </c>
      <c r="AB56" s="22">
        <f t="shared" si="20"/>
        <v>48571.68</v>
      </c>
      <c r="AC56" s="22">
        <f t="shared" si="21"/>
        <v>51155.280000000006</v>
      </c>
      <c r="AD56" s="22">
        <f t="shared" si="22"/>
        <v>255776.40000000002</v>
      </c>
      <c r="AE56" s="22">
        <f t="shared" si="23"/>
        <v>670185.84000000008</v>
      </c>
      <c r="AF56" s="22">
        <f t="shared" si="24"/>
        <v>768362.64</v>
      </c>
      <c r="AG56" s="22">
        <f t="shared" si="25"/>
        <v>472798.80000000005</v>
      </c>
      <c r="AH56" s="22">
        <f t="shared" si="26"/>
        <v>284196</v>
      </c>
      <c r="AI56" s="22">
        <f t="shared" si="27"/>
        <v>2660591.2800000003</v>
      </c>
    </row>
    <row r="57" spans="1:35" x14ac:dyDescent="0.2">
      <c r="A57" s="175" t="s">
        <v>27</v>
      </c>
      <c r="B57" s="175" t="s">
        <v>56</v>
      </c>
      <c r="C57" s="176" t="s">
        <v>284</v>
      </c>
      <c r="D57" s="175" t="s">
        <v>334</v>
      </c>
      <c r="E57" s="177" t="s">
        <v>286</v>
      </c>
      <c r="F57" s="175" t="str">
        <f>VLOOKUP(D:D,Consenso!B:F,5,0)</f>
        <v>Others</v>
      </c>
      <c r="G57" s="177" t="s">
        <v>109</v>
      </c>
      <c r="H57" s="176" t="s">
        <v>127</v>
      </c>
      <c r="I57">
        <v>0</v>
      </c>
      <c r="J57" s="154">
        <v>0</v>
      </c>
      <c r="K57" s="154">
        <v>0</v>
      </c>
      <c r="L57" s="154">
        <v>0</v>
      </c>
      <c r="M57" s="154">
        <v>0</v>
      </c>
      <c r="N57" s="154">
        <v>878</v>
      </c>
      <c r="O57" s="154">
        <v>899</v>
      </c>
      <c r="P57" s="154">
        <v>700</v>
      </c>
      <c r="Q57" s="154">
        <v>108</v>
      </c>
      <c r="R57" s="154">
        <v>37</v>
      </c>
      <c r="S57" s="154">
        <v>13</v>
      </c>
      <c r="T57" s="154">
        <v>9</v>
      </c>
      <c r="U57" s="97">
        <f t="shared" si="13"/>
        <v>2644</v>
      </c>
      <c r="V57">
        <f>VLOOKUP(D:D,'[1]Price List'!$B:$K,8,0)</f>
        <v>542.5</v>
      </c>
      <c r="W57" s="22">
        <f t="shared" si="15"/>
        <v>0</v>
      </c>
      <c r="X57" s="22">
        <f t="shared" si="16"/>
        <v>0</v>
      </c>
      <c r="Y57" s="22">
        <f t="shared" si="17"/>
        <v>0</v>
      </c>
      <c r="Z57" s="22">
        <f t="shared" si="18"/>
        <v>0</v>
      </c>
      <c r="AA57" s="22">
        <f t="shared" si="19"/>
        <v>0</v>
      </c>
      <c r="AB57" s="22">
        <f t="shared" si="20"/>
        <v>476315</v>
      </c>
      <c r="AC57" s="22">
        <f t="shared" si="21"/>
        <v>487707.5</v>
      </c>
      <c r="AD57" s="22">
        <f t="shared" si="22"/>
        <v>379750</v>
      </c>
      <c r="AE57" s="22">
        <f t="shared" si="23"/>
        <v>58590</v>
      </c>
      <c r="AF57" s="22">
        <f t="shared" si="24"/>
        <v>20072.5</v>
      </c>
      <c r="AG57" s="22">
        <f t="shared" si="25"/>
        <v>7052.5</v>
      </c>
      <c r="AH57" s="22">
        <f t="shared" si="26"/>
        <v>4882.5</v>
      </c>
      <c r="AI57" s="22">
        <f t="shared" si="27"/>
        <v>1434370</v>
      </c>
    </row>
    <row r="58" spans="1:35" x14ac:dyDescent="0.2">
      <c r="A58" s="175" t="s">
        <v>27</v>
      </c>
      <c r="B58" s="175" t="s">
        <v>56</v>
      </c>
      <c r="C58" s="176" t="s">
        <v>288</v>
      </c>
      <c r="D58" s="175" t="s">
        <v>287</v>
      </c>
      <c r="E58" s="176" t="s">
        <v>290</v>
      </c>
      <c r="F58" s="175" t="str">
        <f>VLOOKUP(D:D,Consenso!B:F,5,0)</f>
        <v>Cases iPhone</v>
      </c>
      <c r="G58" s="177" t="s">
        <v>109</v>
      </c>
      <c r="H58" s="176" t="s">
        <v>127</v>
      </c>
      <c r="I58">
        <v>72</v>
      </c>
      <c r="J58" s="154">
        <v>57</v>
      </c>
      <c r="K58" s="154">
        <v>58</v>
      </c>
      <c r="L58" s="154">
        <v>53</v>
      </c>
      <c r="M58" s="154">
        <v>36</v>
      </c>
      <c r="N58" s="154">
        <v>25</v>
      </c>
      <c r="O58" s="154">
        <v>3</v>
      </c>
      <c r="P58" s="154">
        <v>26</v>
      </c>
      <c r="Q58" s="154">
        <v>33</v>
      </c>
      <c r="R58" s="154">
        <v>26</v>
      </c>
      <c r="S58" s="154">
        <v>30</v>
      </c>
      <c r="T58" s="154">
        <v>3</v>
      </c>
      <c r="U58" s="97">
        <f t="shared" si="13"/>
        <v>350</v>
      </c>
      <c r="V58">
        <f>VLOOKUP(D:D,'[1]Price List'!$B:$K,8,0)</f>
        <v>516.72</v>
      </c>
      <c r="W58" s="22">
        <f t="shared" si="15"/>
        <v>37203.840000000004</v>
      </c>
      <c r="X58" s="22">
        <f t="shared" si="16"/>
        <v>29453.040000000001</v>
      </c>
      <c r="Y58" s="22">
        <f t="shared" si="17"/>
        <v>29969.760000000002</v>
      </c>
      <c r="Z58" s="22">
        <f t="shared" si="18"/>
        <v>27386.16</v>
      </c>
      <c r="AA58" s="22">
        <f t="shared" si="19"/>
        <v>18601.920000000002</v>
      </c>
      <c r="AB58" s="22">
        <f t="shared" si="20"/>
        <v>12918</v>
      </c>
      <c r="AC58" s="22">
        <f t="shared" si="21"/>
        <v>1550.16</v>
      </c>
      <c r="AD58" s="22">
        <f t="shared" si="22"/>
        <v>13434.720000000001</v>
      </c>
      <c r="AE58" s="22">
        <f t="shared" si="23"/>
        <v>17051.760000000002</v>
      </c>
      <c r="AF58" s="22">
        <f t="shared" si="24"/>
        <v>13434.720000000001</v>
      </c>
      <c r="AG58" s="22">
        <f t="shared" si="25"/>
        <v>15501.6</v>
      </c>
      <c r="AH58" s="22">
        <f t="shared" si="26"/>
        <v>1550.16</v>
      </c>
      <c r="AI58" s="22">
        <f t="shared" si="27"/>
        <v>180852</v>
      </c>
    </row>
    <row r="59" spans="1:35" x14ac:dyDescent="0.2">
      <c r="A59" s="175" t="s">
        <v>27</v>
      </c>
      <c r="B59" s="175" t="s">
        <v>56</v>
      </c>
      <c r="C59" s="176" t="s">
        <v>292</v>
      </c>
      <c r="D59" s="175" t="s">
        <v>291</v>
      </c>
      <c r="E59" s="176" t="s">
        <v>294</v>
      </c>
      <c r="F59" s="175" t="str">
        <f>VLOOKUP(D:D,Consenso!B:F,5,0)</f>
        <v>Cases iPhone</v>
      </c>
      <c r="G59" s="177" t="s">
        <v>109</v>
      </c>
      <c r="H59" s="176" t="s">
        <v>127</v>
      </c>
      <c r="I59">
        <v>38</v>
      </c>
      <c r="J59" s="154">
        <v>36</v>
      </c>
      <c r="K59" s="154">
        <v>45</v>
      </c>
      <c r="L59" s="154">
        <v>50</v>
      </c>
      <c r="M59" s="154">
        <v>40</v>
      </c>
      <c r="N59" s="154">
        <v>28</v>
      </c>
      <c r="O59" s="154">
        <v>12</v>
      </c>
      <c r="P59" s="154">
        <v>33</v>
      </c>
      <c r="Q59" s="154">
        <v>50</v>
      </c>
      <c r="R59" s="154">
        <v>29</v>
      </c>
      <c r="S59" s="154">
        <v>21</v>
      </c>
      <c r="T59" s="154">
        <v>3</v>
      </c>
      <c r="U59" s="97">
        <f t="shared" si="13"/>
        <v>347</v>
      </c>
      <c r="V59">
        <f>VLOOKUP(D:D,'[1]Price List'!$B:$K,8,0)</f>
        <v>516.72</v>
      </c>
      <c r="W59" s="22">
        <f t="shared" si="15"/>
        <v>19635.36</v>
      </c>
      <c r="X59" s="22">
        <f t="shared" si="16"/>
        <v>18601.920000000002</v>
      </c>
      <c r="Y59" s="22">
        <f t="shared" si="17"/>
        <v>23252.400000000001</v>
      </c>
      <c r="Z59" s="22">
        <f t="shared" si="18"/>
        <v>25836</v>
      </c>
      <c r="AA59" s="22">
        <f t="shared" si="19"/>
        <v>20668.800000000003</v>
      </c>
      <c r="AB59" s="22">
        <f t="shared" si="20"/>
        <v>14468.16</v>
      </c>
      <c r="AC59" s="22">
        <f t="shared" si="21"/>
        <v>6200.64</v>
      </c>
      <c r="AD59" s="22">
        <f t="shared" si="22"/>
        <v>17051.760000000002</v>
      </c>
      <c r="AE59" s="22">
        <f t="shared" si="23"/>
        <v>25836</v>
      </c>
      <c r="AF59" s="22">
        <f t="shared" si="24"/>
        <v>14984.880000000001</v>
      </c>
      <c r="AG59" s="22">
        <f t="shared" si="25"/>
        <v>10851.12</v>
      </c>
      <c r="AH59" s="22">
        <f t="shared" si="26"/>
        <v>1550.16</v>
      </c>
      <c r="AI59" s="22">
        <f t="shared" si="27"/>
        <v>179301.84</v>
      </c>
    </row>
    <row r="60" spans="1:35" x14ac:dyDescent="0.2">
      <c r="A60" s="175" t="s">
        <v>27</v>
      </c>
      <c r="B60" s="175" t="s">
        <v>56</v>
      </c>
      <c r="C60" s="176" t="s">
        <v>304</v>
      </c>
      <c r="D60" s="175" t="s">
        <v>303</v>
      </c>
      <c r="E60" s="176" t="s">
        <v>306</v>
      </c>
      <c r="F60" s="175" t="str">
        <f>VLOOKUP(D:D,Consenso!B:F,5,0)</f>
        <v>Cases iPhone</v>
      </c>
      <c r="G60" s="176" t="s">
        <v>61</v>
      </c>
      <c r="H60" s="176" t="s">
        <v>61</v>
      </c>
      <c r="I60">
        <v>0</v>
      </c>
      <c r="J60" s="154">
        <v>0</v>
      </c>
      <c r="K60" s="154">
        <v>0</v>
      </c>
      <c r="L60" s="154">
        <v>0</v>
      </c>
      <c r="M60" s="154">
        <v>0</v>
      </c>
      <c r="N60" s="154">
        <v>0</v>
      </c>
      <c r="O60" s="154">
        <v>0</v>
      </c>
      <c r="P60" s="154">
        <v>0</v>
      </c>
      <c r="Q60" s="154">
        <v>0</v>
      </c>
      <c r="R60" s="154">
        <v>60</v>
      </c>
      <c r="S60" s="154">
        <v>24</v>
      </c>
      <c r="T60" s="154">
        <v>30</v>
      </c>
      <c r="U60" s="97">
        <f t="shared" si="13"/>
        <v>114</v>
      </c>
      <c r="V60">
        <f>VLOOKUP(D:D,'[1]Price List'!$B:$K,8,0)</f>
        <v>516.72</v>
      </c>
      <c r="W60" s="22">
        <f t="shared" si="15"/>
        <v>0</v>
      </c>
      <c r="X60" s="22">
        <f t="shared" si="16"/>
        <v>0</v>
      </c>
      <c r="Y60" s="22">
        <f t="shared" si="17"/>
        <v>0</v>
      </c>
      <c r="Z60" s="22">
        <f t="shared" si="18"/>
        <v>0</v>
      </c>
      <c r="AA60" s="22">
        <f t="shared" si="19"/>
        <v>0</v>
      </c>
      <c r="AB60" s="22">
        <f t="shared" si="20"/>
        <v>0</v>
      </c>
      <c r="AC60" s="22">
        <f t="shared" si="21"/>
        <v>0</v>
      </c>
      <c r="AD60" s="22">
        <f t="shared" si="22"/>
        <v>0</v>
      </c>
      <c r="AE60" s="22">
        <f t="shared" si="23"/>
        <v>0</v>
      </c>
      <c r="AF60" s="22">
        <f t="shared" si="24"/>
        <v>31003.200000000001</v>
      </c>
      <c r="AG60" s="22">
        <f t="shared" si="25"/>
        <v>12401.28</v>
      </c>
      <c r="AH60" s="22">
        <f t="shared" si="26"/>
        <v>15501.6</v>
      </c>
      <c r="AI60" s="22">
        <f t="shared" si="27"/>
        <v>58906.080000000002</v>
      </c>
    </row>
    <row r="61" spans="1:35" x14ac:dyDescent="0.2">
      <c r="A61" s="175" t="s">
        <v>27</v>
      </c>
      <c r="B61" s="175" t="s">
        <v>56</v>
      </c>
      <c r="C61" s="176" t="s">
        <v>296</v>
      </c>
      <c r="D61" s="175" t="s">
        <v>295</v>
      </c>
      <c r="E61" s="176" t="s">
        <v>298</v>
      </c>
      <c r="F61" s="175" t="str">
        <f>VLOOKUP(D:D,Consenso!B:F,5,0)</f>
        <v>Cases iPhone</v>
      </c>
      <c r="G61" s="177" t="s">
        <v>61</v>
      </c>
      <c r="H61" s="176" t="s">
        <v>61</v>
      </c>
      <c r="I61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4">
        <v>0</v>
      </c>
      <c r="T61" s="154">
        <v>0</v>
      </c>
      <c r="U61" s="97">
        <f t="shared" si="13"/>
        <v>0</v>
      </c>
      <c r="V61">
        <f>VLOOKUP(D:D,'[1]Price List'!$B:$K,8,0)</f>
        <v>516.72</v>
      </c>
      <c r="W61" s="22">
        <f t="shared" si="15"/>
        <v>0</v>
      </c>
      <c r="X61" s="22">
        <f t="shared" si="16"/>
        <v>0</v>
      </c>
      <c r="Y61" s="22">
        <f t="shared" si="17"/>
        <v>0</v>
      </c>
      <c r="Z61" s="22">
        <f t="shared" si="18"/>
        <v>0</v>
      </c>
      <c r="AA61" s="22">
        <f t="shared" si="19"/>
        <v>0</v>
      </c>
      <c r="AB61" s="22">
        <f t="shared" si="20"/>
        <v>0</v>
      </c>
      <c r="AC61" s="22">
        <f t="shared" si="21"/>
        <v>0</v>
      </c>
      <c r="AD61" s="22">
        <f t="shared" si="22"/>
        <v>0</v>
      </c>
      <c r="AE61" s="22">
        <f t="shared" si="23"/>
        <v>0</v>
      </c>
      <c r="AF61" s="22">
        <f t="shared" si="24"/>
        <v>0</v>
      </c>
      <c r="AG61" s="22">
        <f t="shared" si="25"/>
        <v>0</v>
      </c>
      <c r="AH61" s="22">
        <f t="shared" si="26"/>
        <v>0</v>
      </c>
      <c r="AI61" s="22">
        <f t="shared" si="27"/>
        <v>0</v>
      </c>
    </row>
    <row r="62" spans="1:35" x14ac:dyDescent="0.2">
      <c r="A62" s="175" t="s">
        <v>27</v>
      </c>
      <c r="B62" s="175" t="s">
        <v>56</v>
      </c>
      <c r="C62" s="176" t="s">
        <v>300</v>
      </c>
      <c r="D62" s="175" t="s">
        <v>299</v>
      </c>
      <c r="E62" s="176" t="s">
        <v>302</v>
      </c>
      <c r="F62" s="175" t="str">
        <f>VLOOKUP(D:D,Consenso!B:F,5,0)</f>
        <v>Cases iPhone</v>
      </c>
      <c r="G62" s="177" t="s">
        <v>61</v>
      </c>
      <c r="H62" s="176" t="s">
        <v>61</v>
      </c>
      <c r="I62">
        <v>0</v>
      </c>
      <c r="J62" s="154">
        <v>0</v>
      </c>
      <c r="K62" s="154">
        <v>0</v>
      </c>
      <c r="L62" s="154">
        <v>0</v>
      </c>
      <c r="M62" s="154">
        <v>0</v>
      </c>
      <c r="N62" s="154">
        <v>0</v>
      </c>
      <c r="O62" s="154">
        <v>0</v>
      </c>
      <c r="P62" s="154">
        <v>0</v>
      </c>
      <c r="Q62" s="154">
        <v>0</v>
      </c>
      <c r="R62" s="154">
        <v>0</v>
      </c>
      <c r="S62" s="154">
        <v>2</v>
      </c>
      <c r="T62" s="154">
        <v>0</v>
      </c>
      <c r="U62" s="97">
        <f t="shared" si="13"/>
        <v>2</v>
      </c>
      <c r="V62">
        <f>VLOOKUP(D:D,'[1]Price List'!$B:$K,8,0)</f>
        <v>516.72</v>
      </c>
      <c r="W62" s="22">
        <f t="shared" si="15"/>
        <v>0</v>
      </c>
      <c r="X62" s="22">
        <f t="shared" si="16"/>
        <v>0</v>
      </c>
      <c r="Y62" s="22">
        <f t="shared" si="17"/>
        <v>0</v>
      </c>
      <c r="Z62" s="22">
        <f t="shared" si="18"/>
        <v>0</v>
      </c>
      <c r="AA62" s="22">
        <f t="shared" si="19"/>
        <v>0</v>
      </c>
      <c r="AB62" s="22">
        <f t="shared" si="20"/>
        <v>0</v>
      </c>
      <c r="AC62" s="22">
        <f t="shared" si="21"/>
        <v>0</v>
      </c>
      <c r="AD62" s="22">
        <f t="shared" si="22"/>
        <v>0</v>
      </c>
      <c r="AE62" s="22">
        <f t="shared" si="23"/>
        <v>0</v>
      </c>
      <c r="AF62" s="22">
        <f t="shared" si="24"/>
        <v>0</v>
      </c>
      <c r="AG62" s="22">
        <f t="shared" si="25"/>
        <v>1033.44</v>
      </c>
      <c r="AH62" s="22">
        <f t="shared" si="26"/>
        <v>0</v>
      </c>
      <c r="AI62" s="22">
        <f t="shared" si="27"/>
        <v>1033.44</v>
      </c>
    </row>
    <row r="63" spans="1:35" x14ac:dyDescent="0.2">
      <c r="A63" s="175" t="s">
        <v>27</v>
      </c>
      <c r="B63" s="175" t="s">
        <v>56</v>
      </c>
      <c r="C63" s="176" t="s">
        <v>313</v>
      </c>
      <c r="D63" s="175" t="s">
        <v>312</v>
      </c>
      <c r="E63" s="176" t="s">
        <v>315</v>
      </c>
      <c r="F63" s="175" t="str">
        <f>VLOOKUP(D:D,Consenso!B:F,5,0)</f>
        <v>Cases iPhone</v>
      </c>
      <c r="G63" s="177" t="s">
        <v>61</v>
      </c>
      <c r="H63" s="176" t="s">
        <v>311</v>
      </c>
      <c r="I63">
        <v>0</v>
      </c>
      <c r="J63" s="154">
        <v>0</v>
      </c>
      <c r="K63" s="154">
        <v>0</v>
      </c>
      <c r="L63" s="154">
        <v>0</v>
      </c>
      <c r="M63" s="154">
        <v>0</v>
      </c>
      <c r="N63" s="154">
        <v>0</v>
      </c>
      <c r="O63" s="154">
        <v>0</v>
      </c>
      <c r="P63" s="154">
        <v>0</v>
      </c>
      <c r="Q63" s="154">
        <v>0</v>
      </c>
      <c r="R63" s="154">
        <v>0</v>
      </c>
      <c r="S63" s="154">
        <v>0</v>
      </c>
      <c r="T63" s="154">
        <v>0</v>
      </c>
      <c r="U63" s="97">
        <f t="shared" si="13"/>
        <v>0</v>
      </c>
      <c r="V63">
        <f>VLOOKUP(D:D,'[1]Price List'!$B:$K,8,0)</f>
        <v>516.72</v>
      </c>
      <c r="W63" s="22">
        <f t="shared" si="15"/>
        <v>0</v>
      </c>
      <c r="X63" s="22">
        <f t="shared" si="16"/>
        <v>0</v>
      </c>
      <c r="Y63" s="22">
        <f t="shared" si="17"/>
        <v>0</v>
      </c>
      <c r="Z63" s="22">
        <f t="shared" si="18"/>
        <v>0</v>
      </c>
      <c r="AA63" s="22">
        <f t="shared" si="19"/>
        <v>0</v>
      </c>
      <c r="AB63" s="22">
        <f t="shared" si="20"/>
        <v>0</v>
      </c>
      <c r="AC63" s="22">
        <f t="shared" si="21"/>
        <v>0</v>
      </c>
      <c r="AD63" s="22">
        <f t="shared" si="22"/>
        <v>0</v>
      </c>
      <c r="AE63" s="22">
        <f t="shared" si="23"/>
        <v>0</v>
      </c>
      <c r="AF63" s="22">
        <f t="shared" si="24"/>
        <v>0</v>
      </c>
      <c r="AG63" s="22">
        <f t="shared" si="25"/>
        <v>0</v>
      </c>
      <c r="AH63" s="22">
        <f t="shared" si="26"/>
        <v>0</v>
      </c>
      <c r="AI63" s="22">
        <f t="shared" si="27"/>
        <v>0</v>
      </c>
    </row>
    <row r="64" spans="1:35" x14ac:dyDescent="0.2">
      <c r="A64" s="175" t="s">
        <v>27</v>
      </c>
      <c r="B64" s="175" t="s">
        <v>56</v>
      </c>
      <c r="C64" s="176" t="s">
        <v>308</v>
      </c>
      <c r="D64" s="175" t="s">
        <v>307</v>
      </c>
      <c r="E64" s="176" t="s">
        <v>310</v>
      </c>
      <c r="F64" s="175" t="str">
        <f>VLOOKUP(D:D,Consenso!B:F,5,0)</f>
        <v>Cases iPhone</v>
      </c>
      <c r="G64" s="177" t="s">
        <v>61</v>
      </c>
      <c r="H64" s="176" t="s">
        <v>311</v>
      </c>
      <c r="I64">
        <v>0</v>
      </c>
      <c r="J64" s="154">
        <v>0</v>
      </c>
      <c r="K64" s="154">
        <v>0</v>
      </c>
      <c r="L64" s="154">
        <v>0</v>
      </c>
      <c r="M64" s="154">
        <v>0</v>
      </c>
      <c r="N64" s="154">
        <v>0</v>
      </c>
      <c r="O64" s="154">
        <v>0</v>
      </c>
      <c r="P64" s="154">
        <v>0</v>
      </c>
      <c r="Q64" s="154">
        <v>0</v>
      </c>
      <c r="R64" s="154">
        <v>0</v>
      </c>
      <c r="S64" s="154">
        <v>0</v>
      </c>
      <c r="T64" s="154">
        <v>0</v>
      </c>
      <c r="U64" s="97">
        <f t="shared" si="13"/>
        <v>0</v>
      </c>
      <c r="V64">
        <f>VLOOKUP(D:D,'[1]Price List'!$B:$K,8,0)</f>
        <v>516.72</v>
      </c>
      <c r="W64" s="22">
        <f t="shared" si="15"/>
        <v>0</v>
      </c>
      <c r="X64" s="22">
        <f t="shared" si="16"/>
        <v>0</v>
      </c>
      <c r="Y64" s="22">
        <f t="shared" si="17"/>
        <v>0</v>
      </c>
      <c r="Z64" s="22">
        <f t="shared" si="18"/>
        <v>0</v>
      </c>
      <c r="AA64" s="22">
        <f t="shared" si="19"/>
        <v>0</v>
      </c>
      <c r="AB64" s="22">
        <f t="shared" si="20"/>
        <v>0</v>
      </c>
      <c r="AC64" s="22">
        <f t="shared" si="21"/>
        <v>0</v>
      </c>
      <c r="AD64" s="22">
        <f t="shared" si="22"/>
        <v>0</v>
      </c>
      <c r="AE64" s="22">
        <f t="shared" si="23"/>
        <v>0</v>
      </c>
      <c r="AF64" s="22">
        <f t="shared" si="24"/>
        <v>0</v>
      </c>
      <c r="AG64" s="22">
        <f t="shared" si="25"/>
        <v>0</v>
      </c>
      <c r="AH64" s="22">
        <f t="shared" si="26"/>
        <v>0</v>
      </c>
      <c r="AI64" s="22">
        <f t="shared" si="27"/>
        <v>0</v>
      </c>
    </row>
    <row r="65" spans="1:35" x14ac:dyDescent="0.2">
      <c r="A65" s="175" t="s">
        <v>27</v>
      </c>
      <c r="B65" s="175" t="s">
        <v>56</v>
      </c>
      <c r="C65" s="176" t="s">
        <v>58</v>
      </c>
      <c r="D65" s="175" t="s">
        <v>57</v>
      </c>
      <c r="E65" s="177" t="s">
        <v>59</v>
      </c>
      <c r="F65" s="175" t="str">
        <f>VLOOKUP(D:D,Consenso!B:F,5,0)</f>
        <v>Cases iPhone</v>
      </c>
      <c r="G65" s="176" t="s">
        <v>61</v>
      </c>
      <c r="H65" s="176" t="s">
        <v>62</v>
      </c>
      <c r="I65">
        <v>0</v>
      </c>
      <c r="J65" s="154">
        <v>0</v>
      </c>
      <c r="K65" s="154">
        <v>0</v>
      </c>
      <c r="L65" s="154">
        <v>0</v>
      </c>
      <c r="M65" s="154">
        <v>0</v>
      </c>
      <c r="N65" s="154">
        <v>0</v>
      </c>
      <c r="O65" s="154">
        <v>0</v>
      </c>
      <c r="P65" s="154">
        <v>0</v>
      </c>
      <c r="Q65" s="154">
        <v>0</v>
      </c>
      <c r="R65" s="154">
        <v>227</v>
      </c>
      <c r="S65" s="154">
        <v>134</v>
      </c>
      <c r="T65" s="154">
        <v>405</v>
      </c>
      <c r="U65" s="97">
        <f t="shared" si="13"/>
        <v>766</v>
      </c>
      <c r="V65">
        <f>VLOOKUP(D:D,'[1]Price List'!$B:$K,8,0)</f>
        <v>516.72</v>
      </c>
      <c r="W65" s="22">
        <f t="shared" si="15"/>
        <v>0</v>
      </c>
      <c r="X65" s="22">
        <f t="shared" si="16"/>
        <v>0</v>
      </c>
      <c r="Y65" s="22">
        <f t="shared" si="17"/>
        <v>0</v>
      </c>
      <c r="Z65" s="22">
        <f t="shared" si="18"/>
        <v>0</v>
      </c>
      <c r="AA65" s="22">
        <f t="shared" si="19"/>
        <v>0</v>
      </c>
      <c r="AB65" s="22">
        <f t="shared" si="20"/>
        <v>0</v>
      </c>
      <c r="AC65" s="22">
        <f t="shared" si="21"/>
        <v>0</v>
      </c>
      <c r="AD65" s="22">
        <f t="shared" si="22"/>
        <v>0</v>
      </c>
      <c r="AE65" s="22">
        <f t="shared" si="23"/>
        <v>0</v>
      </c>
      <c r="AF65" s="22">
        <f t="shared" si="24"/>
        <v>117295.44</v>
      </c>
      <c r="AG65" s="22">
        <f t="shared" si="25"/>
        <v>69240.48000000001</v>
      </c>
      <c r="AH65" s="22">
        <f t="shared" si="26"/>
        <v>209271.6</v>
      </c>
      <c r="AI65" s="22">
        <f t="shared" si="27"/>
        <v>395807.52</v>
      </c>
    </row>
    <row r="66" spans="1:35" x14ac:dyDescent="0.2">
      <c r="A66" s="175" t="s">
        <v>27</v>
      </c>
      <c r="B66" s="175" t="s">
        <v>56</v>
      </c>
      <c r="C66" s="176" t="s">
        <v>91</v>
      </c>
      <c r="D66" s="175" t="s">
        <v>90</v>
      </c>
      <c r="E66" s="176" t="s">
        <v>93</v>
      </c>
      <c r="F66" s="175" t="str">
        <f>VLOOKUP(D:D,Consenso!B:F,5,0)</f>
        <v>Cases iPhone</v>
      </c>
      <c r="G66" s="177" t="s">
        <v>61</v>
      </c>
      <c r="H66" s="176" t="s">
        <v>62</v>
      </c>
      <c r="I66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  <c r="O66" s="154">
        <v>0</v>
      </c>
      <c r="P66" s="154">
        <v>0</v>
      </c>
      <c r="Q66" s="154">
        <v>0</v>
      </c>
      <c r="R66" s="154">
        <v>0</v>
      </c>
      <c r="S66" s="154">
        <v>0</v>
      </c>
      <c r="T66" s="154">
        <v>0</v>
      </c>
      <c r="U66" s="97">
        <f t="shared" si="13"/>
        <v>0</v>
      </c>
      <c r="V66">
        <f>VLOOKUP(D:D,'[1]Price List'!$B:$K,8,0)</f>
        <v>516.72</v>
      </c>
      <c r="W66" s="22">
        <f t="shared" si="15"/>
        <v>0</v>
      </c>
      <c r="X66" s="22">
        <f t="shared" si="16"/>
        <v>0</v>
      </c>
      <c r="Y66" s="22">
        <f t="shared" si="17"/>
        <v>0</v>
      </c>
      <c r="Z66" s="22">
        <f t="shared" si="18"/>
        <v>0</v>
      </c>
      <c r="AA66" s="22">
        <f t="shared" si="19"/>
        <v>0</v>
      </c>
      <c r="AB66" s="22">
        <f t="shared" si="20"/>
        <v>0</v>
      </c>
      <c r="AC66" s="22">
        <f t="shared" si="21"/>
        <v>0</v>
      </c>
      <c r="AD66" s="22">
        <f t="shared" si="22"/>
        <v>0</v>
      </c>
      <c r="AE66" s="22">
        <f t="shared" si="23"/>
        <v>0</v>
      </c>
      <c r="AF66" s="22">
        <f t="shared" si="24"/>
        <v>0</v>
      </c>
      <c r="AG66" s="22">
        <f t="shared" si="25"/>
        <v>0</v>
      </c>
      <c r="AH66" s="22">
        <f t="shared" si="26"/>
        <v>0</v>
      </c>
      <c r="AI66" s="22">
        <f t="shared" si="27"/>
        <v>0</v>
      </c>
    </row>
    <row r="67" spans="1:35" x14ac:dyDescent="0.2">
      <c r="A67" s="175" t="s">
        <v>27</v>
      </c>
      <c r="B67" s="175" t="s">
        <v>56</v>
      </c>
      <c r="C67" s="176" t="s">
        <v>87</v>
      </c>
      <c r="D67" s="175" t="s">
        <v>86</v>
      </c>
      <c r="E67" s="176" t="s">
        <v>89</v>
      </c>
      <c r="F67" s="175" t="str">
        <f>VLOOKUP(D:D,Consenso!B:F,5,0)</f>
        <v>Cases iPhone</v>
      </c>
      <c r="G67" s="177" t="s">
        <v>61</v>
      </c>
      <c r="H67" s="176" t="s">
        <v>62</v>
      </c>
      <c r="I67">
        <v>0</v>
      </c>
      <c r="J67" s="154">
        <v>0</v>
      </c>
      <c r="K67" s="154">
        <v>0</v>
      </c>
      <c r="L67" s="154">
        <v>0</v>
      </c>
      <c r="M67" s="154">
        <v>0</v>
      </c>
      <c r="N67" s="154">
        <v>0</v>
      </c>
      <c r="O67" s="154">
        <v>0</v>
      </c>
      <c r="P67" s="154">
        <v>0</v>
      </c>
      <c r="Q67" s="154">
        <v>0</v>
      </c>
      <c r="R67" s="154">
        <v>0</v>
      </c>
      <c r="S67" s="154">
        <v>0</v>
      </c>
      <c r="T67" s="154">
        <v>0</v>
      </c>
      <c r="U67" s="97">
        <f t="shared" ref="U67:U130" si="28">SUM(J67:T67)</f>
        <v>0</v>
      </c>
      <c r="V67">
        <f>VLOOKUP(D:D,'[1]Price List'!$B:$K,8,0)</f>
        <v>516.72</v>
      </c>
      <c r="W67" s="22">
        <f t="shared" si="15"/>
        <v>0</v>
      </c>
      <c r="X67" s="22">
        <f t="shared" si="16"/>
        <v>0</v>
      </c>
      <c r="Y67" s="22">
        <f t="shared" si="17"/>
        <v>0</v>
      </c>
      <c r="Z67" s="22">
        <f t="shared" si="18"/>
        <v>0</v>
      </c>
      <c r="AA67" s="22">
        <f t="shared" si="19"/>
        <v>0</v>
      </c>
      <c r="AB67" s="22">
        <f t="shared" si="20"/>
        <v>0</v>
      </c>
      <c r="AC67" s="22">
        <f t="shared" si="21"/>
        <v>0</v>
      </c>
      <c r="AD67" s="22">
        <f t="shared" si="22"/>
        <v>0</v>
      </c>
      <c r="AE67" s="22">
        <f t="shared" si="23"/>
        <v>0</v>
      </c>
      <c r="AF67" s="22">
        <f t="shared" si="24"/>
        <v>0</v>
      </c>
      <c r="AG67" s="22">
        <f t="shared" si="25"/>
        <v>0</v>
      </c>
      <c r="AH67" s="22">
        <f t="shared" si="26"/>
        <v>0</v>
      </c>
      <c r="AI67" s="22">
        <f t="shared" si="27"/>
        <v>0</v>
      </c>
    </row>
    <row r="68" spans="1:35" x14ac:dyDescent="0.2">
      <c r="A68" s="175" t="s">
        <v>27</v>
      </c>
      <c r="B68" s="175" t="s">
        <v>56</v>
      </c>
      <c r="C68" s="176" t="s">
        <v>383</v>
      </c>
      <c r="D68" s="175" t="s">
        <v>70</v>
      </c>
      <c r="E68" s="176" t="s">
        <v>384</v>
      </c>
      <c r="F68" s="175" t="str">
        <f>VLOOKUP(D:D,Consenso!B:F,5,0)</f>
        <v>Cases iPhone</v>
      </c>
      <c r="G68" s="177" t="s">
        <v>61</v>
      </c>
      <c r="H68" s="176" t="s">
        <v>74</v>
      </c>
      <c r="I68">
        <v>0</v>
      </c>
      <c r="J68" s="154">
        <v>0</v>
      </c>
      <c r="K68" s="154">
        <v>0</v>
      </c>
      <c r="L68" s="154">
        <v>0</v>
      </c>
      <c r="M68" s="154">
        <v>0</v>
      </c>
      <c r="N68" s="154">
        <v>0</v>
      </c>
      <c r="O68" s="154">
        <v>0</v>
      </c>
      <c r="P68" s="154">
        <v>0</v>
      </c>
      <c r="Q68" s="154">
        <v>0</v>
      </c>
      <c r="R68" s="154">
        <v>393</v>
      </c>
      <c r="S68" s="154">
        <v>412</v>
      </c>
      <c r="T68" s="154">
        <v>1137</v>
      </c>
      <c r="U68" s="97">
        <f t="shared" si="28"/>
        <v>1942</v>
      </c>
      <c r="V68">
        <f>VLOOKUP(D:D,'[1]Price List'!$B:$K,8,0)</f>
        <v>516.72</v>
      </c>
      <c r="W68" s="22">
        <f t="shared" ref="W68:W131" si="29">I68*$V:$V</f>
        <v>0</v>
      </c>
      <c r="X68" s="22">
        <f t="shared" ref="X68:X131" si="30">J68*$V:$V</f>
        <v>0</v>
      </c>
      <c r="Y68" s="22">
        <f t="shared" ref="Y68:Y131" si="31">K68*$V:$V</f>
        <v>0</v>
      </c>
      <c r="Z68" s="22">
        <f t="shared" ref="Z68:Z131" si="32">L68*$V:$V</f>
        <v>0</v>
      </c>
      <c r="AA68" s="22">
        <f t="shared" ref="AA68:AA131" si="33">M68*$V:$V</f>
        <v>0</v>
      </c>
      <c r="AB68" s="22">
        <f t="shared" ref="AB68:AB131" si="34">N68*$V:$V</f>
        <v>0</v>
      </c>
      <c r="AC68" s="22">
        <f t="shared" ref="AC68:AC131" si="35">O68*$V:$V</f>
        <v>0</v>
      </c>
      <c r="AD68" s="22">
        <f t="shared" ref="AD68:AD131" si="36">P68*$V:$V</f>
        <v>0</v>
      </c>
      <c r="AE68" s="22">
        <f t="shared" ref="AE68:AE131" si="37">Q68*$V:$V</f>
        <v>0</v>
      </c>
      <c r="AF68" s="22">
        <f t="shared" ref="AF68:AF131" si="38">R68*$V:$V</f>
        <v>203070.96000000002</v>
      </c>
      <c r="AG68" s="22">
        <f t="shared" ref="AG68:AG131" si="39">S68*$V:$V</f>
        <v>212888.64</v>
      </c>
      <c r="AH68" s="22">
        <f t="shared" ref="AH68:AH131" si="40">T68*$V:$V</f>
        <v>587510.64</v>
      </c>
      <c r="AI68" s="22">
        <f t="shared" ref="AI68:AI131" si="41">U68*$V:$V</f>
        <v>1003470.2400000001</v>
      </c>
    </row>
    <row r="69" spans="1:35" x14ac:dyDescent="0.2">
      <c r="A69" s="175" t="s">
        <v>27</v>
      </c>
      <c r="B69" s="175" t="s">
        <v>56</v>
      </c>
      <c r="C69" s="176" t="s">
        <v>321</v>
      </c>
      <c r="D69" s="175" t="s">
        <v>320</v>
      </c>
      <c r="E69" s="176" t="s">
        <v>323</v>
      </c>
      <c r="F69" s="175" t="str">
        <f>VLOOKUP(D:D,Consenso!B:F,5,0)</f>
        <v>Cases iPhone</v>
      </c>
      <c r="G69" s="177" t="s">
        <v>61</v>
      </c>
      <c r="H69" s="176" t="s">
        <v>74</v>
      </c>
      <c r="I69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  <c r="O69" s="154">
        <v>0</v>
      </c>
      <c r="P69" s="154">
        <v>0</v>
      </c>
      <c r="Q69" s="154">
        <v>0</v>
      </c>
      <c r="R69" s="154">
        <v>0</v>
      </c>
      <c r="S69" s="154">
        <v>1</v>
      </c>
      <c r="T69" s="154">
        <v>5</v>
      </c>
      <c r="U69" s="97">
        <f t="shared" si="28"/>
        <v>6</v>
      </c>
      <c r="V69">
        <f>VLOOKUP(D:D,'[1]Price List'!$B:$K,8,0)</f>
        <v>516.72</v>
      </c>
      <c r="W69" s="22">
        <f t="shared" si="29"/>
        <v>0</v>
      </c>
      <c r="X69" s="22">
        <f t="shared" si="30"/>
        <v>0</v>
      </c>
      <c r="Y69" s="22">
        <f t="shared" si="31"/>
        <v>0</v>
      </c>
      <c r="Z69" s="22">
        <f t="shared" si="32"/>
        <v>0</v>
      </c>
      <c r="AA69" s="22">
        <f t="shared" si="33"/>
        <v>0</v>
      </c>
      <c r="AB69" s="22">
        <f t="shared" si="34"/>
        <v>0</v>
      </c>
      <c r="AC69" s="22">
        <f t="shared" si="35"/>
        <v>0</v>
      </c>
      <c r="AD69" s="22">
        <f t="shared" si="36"/>
        <v>0</v>
      </c>
      <c r="AE69" s="22">
        <f t="shared" si="37"/>
        <v>0</v>
      </c>
      <c r="AF69" s="22">
        <f t="shared" si="38"/>
        <v>0</v>
      </c>
      <c r="AG69" s="22">
        <f t="shared" si="39"/>
        <v>516.72</v>
      </c>
      <c r="AH69" s="22">
        <f t="shared" si="40"/>
        <v>2583.6000000000004</v>
      </c>
      <c r="AI69" s="22">
        <f t="shared" si="41"/>
        <v>3100.32</v>
      </c>
    </row>
    <row r="70" spans="1:35" x14ac:dyDescent="0.2">
      <c r="A70" s="175" t="s">
        <v>27</v>
      </c>
      <c r="B70" s="175" t="s">
        <v>56</v>
      </c>
      <c r="C70" s="176" t="s">
        <v>95</v>
      </c>
      <c r="D70" s="175" t="s">
        <v>94</v>
      </c>
      <c r="E70" s="176" t="s">
        <v>97</v>
      </c>
      <c r="F70" s="175" t="str">
        <f>VLOOKUP(D:D,Consenso!B:F,5,0)</f>
        <v>Cases iPhone</v>
      </c>
      <c r="G70" s="177" t="s">
        <v>61</v>
      </c>
      <c r="H70" s="176" t="s">
        <v>74</v>
      </c>
      <c r="I70">
        <v>0</v>
      </c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4">
        <v>8</v>
      </c>
      <c r="T70" s="154">
        <v>0</v>
      </c>
      <c r="U70" s="97">
        <f t="shared" si="28"/>
        <v>8</v>
      </c>
      <c r="V70">
        <f>VLOOKUP(D:D,'[1]Price List'!$B:$K,8,0)</f>
        <v>516.72</v>
      </c>
      <c r="W70" s="22">
        <f t="shared" si="29"/>
        <v>0</v>
      </c>
      <c r="X70" s="22">
        <f t="shared" si="30"/>
        <v>0</v>
      </c>
      <c r="Y70" s="22">
        <f t="shared" si="31"/>
        <v>0</v>
      </c>
      <c r="Z70" s="22">
        <f t="shared" si="32"/>
        <v>0</v>
      </c>
      <c r="AA70" s="22">
        <f t="shared" si="33"/>
        <v>0</v>
      </c>
      <c r="AB70" s="22">
        <f t="shared" si="34"/>
        <v>0</v>
      </c>
      <c r="AC70" s="22">
        <f t="shared" si="35"/>
        <v>0</v>
      </c>
      <c r="AD70" s="22">
        <f t="shared" si="36"/>
        <v>0</v>
      </c>
      <c r="AE70" s="22">
        <f t="shared" si="37"/>
        <v>0</v>
      </c>
      <c r="AF70" s="22">
        <f t="shared" si="38"/>
        <v>0</v>
      </c>
      <c r="AG70" s="22">
        <f t="shared" si="39"/>
        <v>4133.76</v>
      </c>
      <c r="AH70" s="22">
        <f t="shared" si="40"/>
        <v>0</v>
      </c>
      <c r="AI70" s="22">
        <f t="shared" si="41"/>
        <v>4133.76</v>
      </c>
    </row>
    <row r="71" spans="1:35" x14ac:dyDescent="0.2">
      <c r="A71" s="175" t="s">
        <v>27</v>
      </c>
      <c r="B71" s="175" t="s">
        <v>335</v>
      </c>
      <c r="C71" s="176" t="s">
        <v>337</v>
      </c>
      <c r="D71" s="175" t="s">
        <v>336</v>
      </c>
      <c r="E71" s="176" t="s">
        <v>339</v>
      </c>
      <c r="F71" s="175" t="str">
        <f>VLOOKUP(D:D,Consenso!B:F,5,0)</f>
        <v>Cases iPhone</v>
      </c>
      <c r="G71" s="176" t="s">
        <v>109</v>
      </c>
      <c r="H71" s="176" t="s">
        <v>109</v>
      </c>
      <c r="I71">
        <v>32</v>
      </c>
      <c r="J71" s="154">
        <v>27</v>
      </c>
      <c r="K71" s="154">
        <v>18</v>
      </c>
      <c r="L71" s="154">
        <v>7</v>
      </c>
      <c r="M71" s="154">
        <v>17</v>
      </c>
      <c r="N71" s="154">
        <v>7</v>
      </c>
      <c r="O71" s="154">
        <v>6</v>
      </c>
      <c r="P71" s="154">
        <v>8</v>
      </c>
      <c r="Q71" s="154">
        <v>28</v>
      </c>
      <c r="R71" s="154">
        <v>15</v>
      </c>
      <c r="S71" s="154">
        <v>8</v>
      </c>
      <c r="T71" s="154">
        <v>9</v>
      </c>
      <c r="U71" s="97">
        <f t="shared" si="28"/>
        <v>150</v>
      </c>
      <c r="V71">
        <f>VLOOKUP(D:D,'[1]Price List'!$B:$K,8,0)</f>
        <v>516.72</v>
      </c>
      <c r="W71" s="22">
        <f t="shared" si="29"/>
        <v>16535.04</v>
      </c>
      <c r="X71" s="22">
        <f t="shared" si="30"/>
        <v>13951.44</v>
      </c>
      <c r="Y71" s="22">
        <f t="shared" si="31"/>
        <v>9300.9600000000009</v>
      </c>
      <c r="Z71" s="22">
        <f t="shared" si="32"/>
        <v>3617.04</v>
      </c>
      <c r="AA71" s="22">
        <f t="shared" si="33"/>
        <v>8784.24</v>
      </c>
      <c r="AB71" s="22">
        <f t="shared" si="34"/>
        <v>3617.04</v>
      </c>
      <c r="AC71" s="22">
        <f t="shared" si="35"/>
        <v>3100.32</v>
      </c>
      <c r="AD71" s="22">
        <f t="shared" si="36"/>
        <v>4133.76</v>
      </c>
      <c r="AE71" s="22">
        <f t="shared" si="37"/>
        <v>14468.16</v>
      </c>
      <c r="AF71" s="22">
        <f t="shared" si="38"/>
        <v>7750.8</v>
      </c>
      <c r="AG71" s="22">
        <f t="shared" si="39"/>
        <v>4133.76</v>
      </c>
      <c r="AH71" s="22">
        <f t="shared" si="40"/>
        <v>4650.4800000000005</v>
      </c>
      <c r="AI71" s="22">
        <f t="shared" si="41"/>
        <v>77508</v>
      </c>
    </row>
    <row r="72" spans="1:35" x14ac:dyDescent="0.2">
      <c r="A72" s="175" t="s">
        <v>27</v>
      </c>
      <c r="B72" s="175" t="s">
        <v>335</v>
      </c>
      <c r="C72" s="176" t="s">
        <v>341</v>
      </c>
      <c r="D72" s="175" t="s">
        <v>340</v>
      </c>
      <c r="E72" s="176" t="s">
        <v>343</v>
      </c>
      <c r="F72" s="175" t="str">
        <f>VLOOKUP(D:D,Consenso!B:F,5,0)</f>
        <v>Cases iPhone</v>
      </c>
      <c r="G72" s="177" t="s">
        <v>109</v>
      </c>
      <c r="H72" s="176" t="s">
        <v>109</v>
      </c>
      <c r="I72">
        <v>24</v>
      </c>
      <c r="J72" s="154">
        <v>19</v>
      </c>
      <c r="K72" s="154">
        <v>8</v>
      </c>
      <c r="L72" s="154">
        <v>7</v>
      </c>
      <c r="M72" s="154">
        <v>3</v>
      </c>
      <c r="N72" s="154">
        <v>5</v>
      </c>
      <c r="O72" s="154">
        <v>4</v>
      </c>
      <c r="P72" s="154">
        <v>12</v>
      </c>
      <c r="Q72" s="154">
        <v>28</v>
      </c>
      <c r="R72" s="154">
        <v>20</v>
      </c>
      <c r="S72" s="154">
        <v>18</v>
      </c>
      <c r="T72" s="154">
        <v>9</v>
      </c>
      <c r="U72" s="97">
        <f t="shared" si="28"/>
        <v>133</v>
      </c>
      <c r="V72">
        <f>VLOOKUP(D:D,'[1]Price List'!$B:$K,8,0)</f>
        <v>516.72</v>
      </c>
      <c r="W72" s="22">
        <f t="shared" si="29"/>
        <v>12401.28</v>
      </c>
      <c r="X72" s="22">
        <f t="shared" si="30"/>
        <v>9817.68</v>
      </c>
      <c r="Y72" s="22">
        <f t="shared" si="31"/>
        <v>4133.76</v>
      </c>
      <c r="Z72" s="22">
        <f t="shared" si="32"/>
        <v>3617.04</v>
      </c>
      <c r="AA72" s="22">
        <f t="shared" si="33"/>
        <v>1550.16</v>
      </c>
      <c r="AB72" s="22">
        <f t="shared" si="34"/>
        <v>2583.6000000000004</v>
      </c>
      <c r="AC72" s="22">
        <f t="shared" si="35"/>
        <v>2066.88</v>
      </c>
      <c r="AD72" s="22">
        <f t="shared" si="36"/>
        <v>6200.64</v>
      </c>
      <c r="AE72" s="22">
        <f t="shared" si="37"/>
        <v>14468.16</v>
      </c>
      <c r="AF72" s="22">
        <f t="shared" si="38"/>
        <v>10334.400000000001</v>
      </c>
      <c r="AG72" s="22">
        <f t="shared" si="39"/>
        <v>9300.9600000000009</v>
      </c>
      <c r="AH72" s="22">
        <f t="shared" si="40"/>
        <v>4650.4800000000005</v>
      </c>
      <c r="AI72" s="22">
        <f t="shared" si="41"/>
        <v>68723.760000000009</v>
      </c>
    </row>
    <row r="73" spans="1:35" x14ac:dyDescent="0.2">
      <c r="A73" s="175" t="s">
        <v>27</v>
      </c>
      <c r="B73" s="175" t="s">
        <v>335</v>
      </c>
      <c r="C73" s="176" t="s">
        <v>345</v>
      </c>
      <c r="D73" s="175" t="s">
        <v>344</v>
      </c>
      <c r="E73" s="176" t="s">
        <v>347</v>
      </c>
      <c r="F73" s="175" t="str">
        <f>VLOOKUP(D:D,Consenso!B:F,5,0)</f>
        <v>Cases iPhone</v>
      </c>
      <c r="G73" s="177" t="s">
        <v>109</v>
      </c>
      <c r="H73" s="176" t="s">
        <v>110</v>
      </c>
      <c r="I73">
        <v>25</v>
      </c>
      <c r="J73" s="154">
        <v>11</v>
      </c>
      <c r="K73" s="154">
        <v>6</v>
      </c>
      <c r="L73" s="154">
        <v>12</v>
      </c>
      <c r="M73" s="154">
        <v>6</v>
      </c>
      <c r="N73" s="154">
        <v>5</v>
      </c>
      <c r="O73" s="154">
        <v>2</v>
      </c>
      <c r="P73" s="154">
        <v>16</v>
      </c>
      <c r="Q73" s="154">
        <v>20</v>
      </c>
      <c r="R73" s="154">
        <v>10</v>
      </c>
      <c r="S73" s="154">
        <v>10</v>
      </c>
      <c r="T73" s="154">
        <v>7</v>
      </c>
      <c r="U73" s="97">
        <f t="shared" si="28"/>
        <v>105</v>
      </c>
      <c r="V73">
        <f>VLOOKUP(D:D,'[1]Price List'!$B:$K,8,0)</f>
        <v>516.72</v>
      </c>
      <c r="W73" s="22">
        <f t="shared" si="29"/>
        <v>12918</v>
      </c>
      <c r="X73" s="22">
        <f t="shared" si="30"/>
        <v>5683.92</v>
      </c>
      <c r="Y73" s="22">
        <f t="shared" si="31"/>
        <v>3100.32</v>
      </c>
      <c r="Z73" s="22">
        <f t="shared" si="32"/>
        <v>6200.64</v>
      </c>
      <c r="AA73" s="22">
        <f t="shared" si="33"/>
        <v>3100.32</v>
      </c>
      <c r="AB73" s="22">
        <f t="shared" si="34"/>
        <v>2583.6000000000004</v>
      </c>
      <c r="AC73" s="22">
        <f t="shared" si="35"/>
        <v>1033.44</v>
      </c>
      <c r="AD73" s="22">
        <f t="shared" si="36"/>
        <v>8267.52</v>
      </c>
      <c r="AE73" s="22">
        <f t="shared" si="37"/>
        <v>10334.400000000001</v>
      </c>
      <c r="AF73" s="22">
        <f t="shared" si="38"/>
        <v>5167.2000000000007</v>
      </c>
      <c r="AG73" s="22">
        <f t="shared" si="39"/>
        <v>5167.2000000000007</v>
      </c>
      <c r="AH73" s="22">
        <f t="shared" si="40"/>
        <v>3617.04</v>
      </c>
      <c r="AI73" s="22">
        <f t="shared" si="41"/>
        <v>54255.600000000006</v>
      </c>
    </row>
    <row r="74" spans="1:35" x14ac:dyDescent="0.2">
      <c r="A74" s="175" t="s">
        <v>27</v>
      </c>
      <c r="B74" s="175" t="s">
        <v>335</v>
      </c>
      <c r="C74" s="176" t="s">
        <v>349</v>
      </c>
      <c r="D74" s="175" t="s">
        <v>348</v>
      </c>
      <c r="E74" s="176" t="s">
        <v>351</v>
      </c>
      <c r="F74" s="175" t="str">
        <f>VLOOKUP(D:D,Consenso!B:F,5,0)</f>
        <v>Cases iPhone</v>
      </c>
      <c r="G74" s="177" t="s">
        <v>109</v>
      </c>
      <c r="H74" s="176" t="s">
        <v>110</v>
      </c>
      <c r="I74">
        <v>0</v>
      </c>
      <c r="J74" s="154">
        <v>0</v>
      </c>
      <c r="K74" s="154">
        <v>0</v>
      </c>
      <c r="L74" s="154">
        <v>0</v>
      </c>
      <c r="M74" s="154">
        <v>0</v>
      </c>
      <c r="N74" s="154">
        <v>0</v>
      </c>
      <c r="O74" s="154">
        <v>0</v>
      </c>
      <c r="P74" s="154">
        <v>0</v>
      </c>
      <c r="Q74" s="154">
        <v>0</v>
      </c>
      <c r="R74" s="154">
        <v>0</v>
      </c>
      <c r="S74" s="154">
        <v>3</v>
      </c>
      <c r="T74" s="154">
        <v>0</v>
      </c>
      <c r="U74" s="97">
        <f t="shared" si="28"/>
        <v>3</v>
      </c>
      <c r="V74">
        <f>VLOOKUP(D:D,'[1]Price List'!$B:$K,8,0)</f>
        <v>516.72</v>
      </c>
      <c r="W74" s="22">
        <f t="shared" si="29"/>
        <v>0</v>
      </c>
      <c r="X74" s="22">
        <f t="shared" si="30"/>
        <v>0</v>
      </c>
      <c r="Y74" s="22">
        <f t="shared" si="31"/>
        <v>0</v>
      </c>
      <c r="Z74" s="22">
        <f t="shared" si="32"/>
        <v>0</v>
      </c>
      <c r="AA74" s="22">
        <f t="shared" si="33"/>
        <v>0</v>
      </c>
      <c r="AB74" s="22">
        <f t="shared" si="34"/>
        <v>0</v>
      </c>
      <c r="AC74" s="22">
        <f t="shared" si="35"/>
        <v>0</v>
      </c>
      <c r="AD74" s="22">
        <f t="shared" si="36"/>
        <v>0</v>
      </c>
      <c r="AE74" s="22">
        <f t="shared" si="37"/>
        <v>0</v>
      </c>
      <c r="AF74" s="22">
        <f t="shared" si="38"/>
        <v>0</v>
      </c>
      <c r="AG74" s="22">
        <f t="shared" si="39"/>
        <v>1550.16</v>
      </c>
      <c r="AH74" s="22">
        <f t="shared" si="40"/>
        <v>0</v>
      </c>
      <c r="AI74" s="22">
        <f t="shared" si="41"/>
        <v>1550.16</v>
      </c>
    </row>
    <row r="75" spans="1:35" x14ac:dyDescent="0.2">
      <c r="A75" s="175" t="s">
        <v>27</v>
      </c>
      <c r="B75" s="175" t="s">
        <v>335</v>
      </c>
      <c r="C75" s="176" t="s">
        <v>353</v>
      </c>
      <c r="D75" s="175" t="s">
        <v>352</v>
      </c>
      <c r="E75" s="176" t="s">
        <v>355</v>
      </c>
      <c r="F75" s="175" t="str">
        <f>VLOOKUP(D:D,Consenso!B:F,5,0)</f>
        <v>Cases iPhone</v>
      </c>
      <c r="G75" s="177" t="s">
        <v>109</v>
      </c>
      <c r="H75" s="176" t="s">
        <v>127</v>
      </c>
      <c r="I75">
        <v>45</v>
      </c>
      <c r="J75" s="154">
        <v>25</v>
      </c>
      <c r="K75" s="154">
        <v>16</v>
      </c>
      <c r="L75" s="154">
        <v>8</v>
      </c>
      <c r="M75" s="154">
        <v>8</v>
      </c>
      <c r="N75" s="154">
        <v>4</v>
      </c>
      <c r="O75" s="154">
        <v>3</v>
      </c>
      <c r="P75" s="154">
        <v>3</v>
      </c>
      <c r="Q75" s="154">
        <v>16</v>
      </c>
      <c r="R75" s="154">
        <v>7</v>
      </c>
      <c r="S75" s="154">
        <v>5</v>
      </c>
      <c r="T75" s="154">
        <v>3</v>
      </c>
      <c r="U75" s="97">
        <f t="shared" si="28"/>
        <v>98</v>
      </c>
      <c r="V75">
        <f>VLOOKUP(D:D,'[1]Price List'!$B:$K,8,0)</f>
        <v>516.72</v>
      </c>
      <c r="W75" s="22">
        <f t="shared" si="29"/>
        <v>23252.400000000001</v>
      </c>
      <c r="X75" s="22">
        <f t="shared" si="30"/>
        <v>12918</v>
      </c>
      <c r="Y75" s="22">
        <f t="shared" si="31"/>
        <v>8267.52</v>
      </c>
      <c r="Z75" s="22">
        <f t="shared" si="32"/>
        <v>4133.76</v>
      </c>
      <c r="AA75" s="22">
        <f t="shared" si="33"/>
        <v>4133.76</v>
      </c>
      <c r="AB75" s="22">
        <f t="shared" si="34"/>
        <v>2066.88</v>
      </c>
      <c r="AC75" s="22">
        <f t="shared" si="35"/>
        <v>1550.16</v>
      </c>
      <c r="AD75" s="22">
        <f t="shared" si="36"/>
        <v>1550.16</v>
      </c>
      <c r="AE75" s="22">
        <f t="shared" si="37"/>
        <v>8267.52</v>
      </c>
      <c r="AF75" s="22">
        <f t="shared" si="38"/>
        <v>3617.04</v>
      </c>
      <c r="AG75" s="22">
        <f t="shared" si="39"/>
        <v>2583.6000000000004</v>
      </c>
      <c r="AH75" s="22">
        <f t="shared" si="40"/>
        <v>1550.16</v>
      </c>
      <c r="AI75" s="22">
        <f t="shared" si="41"/>
        <v>50638.560000000005</v>
      </c>
    </row>
    <row r="76" spans="1:35" x14ac:dyDescent="0.2">
      <c r="A76" s="179" t="s">
        <v>27</v>
      </c>
      <c r="B76" s="175" t="s">
        <v>335</v>
      </c>
      <c r="C76" s="176" t="s">
        <v>357</v>
      </c>
      <c r="D76" s="175" t="s">
        <v>356</v>
      </c>
      <c r="E76" s="176" t="s">
        <v>359</v>
      </c>
      <c r="F76" s="175" t="str">
        <f>VLOOKUP(D:D,Consenso!B:F,5,0)</f>
        <v>Cases iPhone</v>
      </c>
      <c r="G76" s="177" t="s">
        <v>109</v>
      </c>
      <c r="H76" s="176" t="s">
        <v>127</v>
      </c>
      <c r="I76">
        <v>0</v>
      </c>
      <c r="J76" s="154">
        <v>0</v>
      </c>
      <c r="K76" s="154">
        <v>0</v>
      </c>
      <c r="L76" s="154">
        <v>0</v>
      </c>
      <c r="M76" s="154">
        <v>0</v>
      </c>
      <c r="N76" s="154">
        <v>0</v>
      </c>
      <c r="O76" s="154">
        <v>0</v>
      </c>
      <c r="P76" s="154">
        <v>0</v>
      </c>
      <c r="Q76" s="154">
        <v>0</v>
      </c>
      <c r="R76" s="154">
        <v>0</v>
      </c>
      <c r="S76" s="154">
        <v>2</v>
      </c>
      <c r="T76" s="154">
        <v>0</v>
      </c>
      <c r="U76" s="97">
        <f t="shared" si="28"/>
        <v>2</v>
      </c>
      <c r="V76">
        <f>VLOOKUP(D:D,'[1]Price List'!$B:$K,8,0)</f>
        <v>516.72</v>
      </c>
      <c r="W76" s="22">
        <f t="shared" si="29"/>
        <v>0</v>
      </c>
      <c r="X76" s="22">
        <f t="shared" si="30"/>
        <v>0</v>
      </c>
      <c r="Y76" s="22">
        <f t="shared" si="31"/>
        <v>0</v>
      </c>
      <c r="Z76" s="22">
        <f t="shared" si="32"/>
        <v>0</v>
      </c>
      <c r="AA76" s="22">
        <f t="shared" si="33"/>
        <v>0</v>
      </c>
      <c r="AB76" s="22">
        <f t="shared" si="34"/>
        <v>0</v>
      </c>
      <c r="AC76" s="22">
        <f t="shared" si="35"/>
        <v>0</v>
      </c>
      <c r="AD76" s="22">
        <f t="shared" si="36"/>
        <v>0</v>
      </c>
      <c r="AE76" s="22">
        <f t="shared" si="37"/>
        <v>0</v>
      </c>
      <c r="AF76" s="22">
        <f t="shared" si="38"/>
        <v>0</v>
      </c>
      <c r="AG76" s="22">
        <f t="shared" si="39"/>
        <v>1033.44</v>
      </c>
      <c r="AH76" s="22">
        <f t="shared" si="40"/>
        <v>0</v>
      </c>
      <c r="AI76" s="22">
        <f t="shared" si="41"/>
        <v>1033.44</v>
      </c>
    </row>
    <row r="77" spans="1:35" x14ac:dyDescent="0.2">
      <c r="A77" s="175" t="s">
        <v>1129</v>
      </c>
      <c r="B77" s="175" t="s">
        <v>1248</v>
      </c>
      <c r="C77" s="176" t="s">
        <v>1296</v>
      </c>
      <c r="D77" s="175" t="s">
        <v>1295</v>
      </c>
      <c r="E77" s="176" t="s">
        <v>1298</v>
      </c>
      <c r="F77" s="175" t="str">
        <f>VLOOKUP(D:D,Consenso!B:F,5,0)</f>
        <v>Audio</v>
      </c>
      <c r="G77" s="176" t="s">
        <v>621</v>
      </c>
      <c r="H77" s="176" t="s">
        <v>1248</v>
      </c>
      <c r="I77">
        <v>2</v>
      </c>
      <c r="J77" s="154">
        <v>1</v>
      </c>
      <c r="K77" s="154">
        <v>3</v>
      </c>
      <c r="L77" s="154">
        <v>1</v>
      </c>
      <c r="M77" s="154">
        <v>0</v>
      </c>
      <c r="N77" s="154">
        <v>1</v>
      </c>
      <c r="O77" s="154">
        <v>0</v>
      </c>
      <c r="P77" s="154">
        <v>0</v>
      </c>
      <c r="Q77" s="154">
        <v>0</v>
      </c>
      <c r="R77" s="154">
        <v>0</v>
      </c>
      <c r="S77" s="154">
        <v>0</v>
      </c>
      <c r="T77" s="154">
        <v>0</v>
      </c>
      <c r="U77" s="97">
        <f t="shared" si="28"/>
        <v>6</v>
      </c>
      <c r="V77">
        <f>VLOOKUP(D:D,'[1]Price List'!$B:$K,8,0)</f>
        <v>559.78</v>
      </c>
      <c r="W77" s="22">
        <f t="shared" si="29"/>
        <v>1119.56</v>
      </c>
      <c r="X77" s="22">
        <f t="shared" si="30"/>
        <v>559.78</v>
      </c>
      <c r="Y77" s="22">
        <f t="shared" si="31"/>
        <v>1679.34</v>
      </c>
      <c r="Z77" s="22">
        <f t="shared" si="32"/>
        <v>559.78</v>
      </c>
      <c r="AA77" s="22">
        <f t="shared" si="33"/>
        <v>0</v>
      </c>
      <c r="AB77" s="22">
        <f t="shared" si="34"/>
        <v>559.78</v>
      </c>
      <c r="AC77" s="22">
        <f t="shared" si="35"/>
        <v>0</v>
      </c>
      <c r="AD77" s="22">
        <f t="shared" si="36"/>
        <v>0</v>
      </c>
      <c r="AE77" s="22">
        <f t="shared" si="37"/>
        <v>0</v>
      </c>
      <c r="AF77" s="22">
        <f t="shared" si="38"/>
        <v>0</v>
      </c>
      <c r="AG77" s="22">
        <f t="shared" si="39"/>
        <v>0</v>
      </c>
      <c r="AH77" s="22">
        <f t="shared" si="40"/>
        <v>0</v>
      </c>
      <c r="AI77" s="22">
        <f t="shared" si="41"/>
        <v>3358.68</v>
      </c>
    </row>
    <row r="78" spans="1:35" x14ac:dyDescent="0.2">
      <c r="A78" s="175" t="s">
        <v>1129</v>
      </c>
      <c r="B78" s="175" t="s">
        <v>1303</v>
      </c>
      <c r="C78" s="176">
        <v>15559</v>
      </c>
      <c r="D78" s="175" t="s">
        <v>1304</v>
      </c>
      <c r="E78" s="176" t="s">
        <v>1306</v>
      </c>
      <c r="F78" s="175" t="str">
        <f>VLOOKUP(D:D,Consenso!B:F,5,0)</f>
        <v>Others</v>
      </c>
      <c r="G78" s="176" t="s">
        <v>1307</v>
      </c>
      <c r="H78" s="176">
        <v>46029</v>
      </c>
      <c r="I78">
        <v>53</v>
      </c>
      <c r="J78" s="154">
        <v>22</v>
      </c>
      <c r="K78" s="154">
        <v>19</v>
      </c>
      <c r="L78" s="154">
        <v>15</v>
      </c>
      <c r="M78" s="154">
        <v>12</v>
      </c>
      <c r="N78" s="154">
        <v>11</v>
      </c>
      <c r="O78" s="154">
        <v>6</v>
      </c>
      <c r="P78" s="154">
        <v>5</v>
      </c>
      <c r="Q78" s="154">
        <v>7</v>
      </c>
      <c r="R78" s="154">
        <v>4</v>
      </c>
      <c r="S78" s="154">
        <v>6</v>
      </c>
      <c r="T78" s="154">
        <v>2</v>
      </c>
      <c r="U78" s="97">
        <f t="shared" si="28"/>
        <v>109</v>
      </c>
      <c r="V78">
        <f>VLOOKUP(D:D,'[1]Price List'!$B:$K,8,0)</f>
        <v>258.11</v>
      </c>
      <c r="W78" s="22">
        <f t="shared" si="29"/>
        <v>13679.83</v>
      </c>
      <c r="X78" s="22">
        <f t="shared" si="30"/>
        <v>5678.42</v>
      </c>
      <c r="Y78" s="22">
        <f t="shared" si="31"/>
        <v>4904.09</v>
      </c>
      <c r="Z78" s="22">
        <f t="shared" si="32"/>
        <v>3871.65</v>
      </c>
      <c r="AA78" s="22">
        <f t="shared" si="33"/>
        <v>3097.32</v>
      </c>
      <c r="AB78" s="22">
        <f t="shared" si="34"/>
        <v>2839.21</v>
      </c>
      <c r="AC78" s="22">
        <f t="shared" si="35"/>
        <v>1548.66</v>
      </c>
      <c r="AD78" s="22">
        <f t="shared" si="36"/>
        <v>1290.5500000000002</v>
      </c>
      <c r="AE78" s="22">
        <f t="shared" si="37"/>
        <v>1806.77</v>
      </c>
      <c r="AF78" s="22">
        <f t="shared" si="38"/>
        <v>1032.44</v>
      </c>
      <c r="AG78" s="22">
        <f t="shared" si="39"/>
        <v>1548.66</v>
      </c>
      <c r="AH78" s="22">
        <f t="shared" si="40"/>
        <v>516.22</v>
      </c>
      <c r="AI78" s="22">
        <f t="shared" si="41"/>
        <v>28133.99</v>
      </c>
    </row>
    <row r="79" spans="1:35" x14ac:dyDescent="0.2">
      <c r="A79" s="175" t="s">
        <v>1129</v>
      </c>
      <c r="B79" s="175" t="s">
        <v>1335</v>
      </c>
      <c r="C79" s="176" t="s">
        <v>1337</v>
      </c>
      <c r="D79" s="175" t="s">
        <v>1336</v>
      </c>
      <c r="E79" s="176" t="s">
        <v>1339</v>
      </c>
      <c r="F79" s="175" t="str">
        <f>VLOOKUP(D:D,Consenso!B:F,5,0)</f>
        <v>Cases iPhone</v>
      </c>
      <c r="G79" s="177" t="s">
        <v>169</v>
      </c>
      <c r="H79" s="176" t="s">
        <v>169</v>
      </c>
      <c r="I79">
        <v>0</v>
      </c>
      <c r="J79" s="154">
        <v>0</v>
      </c>
      <c r="K79" s="154">
        <v>0</v>
      </c>
      <c r="L79" s="154">
        <v>1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4">
        <v>0</v>
      </c>
      <c r="T79" s="154">
        <v>0</v>
      </c>
      <c r="U79" s="97">
        <f t="shared" si="28"/>
        <v>1</v>
      </c>
      <c r="V79">
        <f>VLOOKUP(D:D,'[1]Price List'!$B:$K,8,0)</f>
        <v>602.84</v>
      </c>
      <c r="W79" s="22">
        <f t="shared" si="29"/>
        <v>0</v>
      </c>
      <c r="X79" s="22">
        <f t="shared" si="30"/>
        <v>0</v>
      </c>
      <c r="Y79" s="22">
        <f t="shared" si="31"/>
        <v>0</v>
      </c>
      <c r="Z79" s="22">
        <f t="shared" si="32"/>
        <v>602.84</v>
      </c>
      <c r="AA79" s="22">
        <f t="shared" si="33"/>
        <v>0</v>
      </c>
      <c r="AB79" s="22">
        <f t="shared" si="34"/>
        <v>0</v>
      </c>
      <c r="AC79" s="22">
        <f t="shared" si="35"/>
        <v>0</v>
      </c>
      <c r="AD79" s="22">
        <f t="shared" si="36"/>
        <v>0</v>
      </c>
      <c r="AE79" s="22">
        <f t="shared" si="37"/>
        <v>0</v>
      </c>
      <c r="AF79" s="22">
        <f t="shared" si="38"/>
        <v>0</v>
      </c>
      <c r="AG79" s="22">
        <f t="shared" si="39"/>
        <v>0</v>
      </c>
      <c r="AH79" s="22">
        <f t="shared" si="40"/>
        <v>0</v>
      </c>
      <c r="AI79" s="22">
        <f t="shared" si="41"/>
        <v>602.84</v>
      </c>
    </row>
    <row r="80" spans="1:35" x14ac:dyDescent="0.2">
      <c r="A80" s="175" t="s">
        <v>1129</v>
      </c>
      <c r="B80" s="175" t="s">
        <v>1361</v>
      </c>
      <c r="C80" s="176">
        <v>401101662</v>
      </c>
      <c r="D80" s="175" t="s">
        <v>1362</v>
      </c>
      <c r="E80" s="176" t="s">
        <v>1364</v>
      </c>
      <c r="F80" s="175" t="str">
        <f>VLOOKUP(D:D,Consenso!B:F,5,0)</f>
        <v>Charger</v>
      </c>
      <c r="G80" s="176" t="s">
        <v>1365</v>
      </c>
      <c r="H80" s="176" t="s">
        <v>1366</v>
      </c>
      <c r="I80">
        <v>0</v>
      </c>
      <c r="J80" s="154">
        <v>0</v>
      </c>
      <c r="K80" s="154">
        <v>1</v>
      </c>
      <c r="L80" s="154">
        <v>0</v>
      </c>
      <c r="M80" s="154">
        <v>1</v>
      </c>
      <c r="N80" s="154">
        <v>1</v>
      </c>
      <c r="O80" s="154">
        <v>1</v>
      </c>
      <c r="P80" s="154">
        <v>0</v>
      </c>
      <c r="Q80" s="154">
        <v>2</v>
      </c>
      <c r="R80" s="154">
        <v>0</v>
      </c>
      <c r="S80" s="154">
        <v>2</v>
      </c>
      <c r="T80" s="154">
        <v>0</v>
      </c>
      <c r="U80" s="97">
        <f t="shared" si="28"/>
        <v>8</v>
      </c>
      <c r="V80">
        <f>VLOOKUP(D:D,'[1]Price List'!$B:$K,8,0)</f>
        <v>206.38</v>
      </c>
      <c r="W80" s="22">
        <f t="shared" si="29"/>
        <v>0</v>
      </c>
      <c r="X80" s="22">
        <f t="shared" si="30"/>
        <v>0</v>
      </c>
      <c r="Y80" s="22">
        <f t="shared" si="31"/>
        <v>206.38</v>
      </c>
      <c r="Z80" s="22">
        <f t="shared" si="32"/>
        <v>0</v>
      </c>
      <c r="AA80" s="22">
        <f t="shared" si="33"/>
        <v>206.38</v>
      </c>
      <c r="AB80" s="22">
        <f t="shared" si="34"/>
        <v>206.38</v>
      </c>
      <c r="AC80" s="22">
        <f t="shared" si="35"/>
        <v>206.38</v>
      </c>
      <c r="AD80" s="22">
        <f t="shared" si="36"/>
        <v>0</v>
      </c>
      <c r="AE80" s="22">
        <f t="shared" si="37"/>
        <v>412.76</v>
      </c>
      <c r="AF80" s="22">
        <f t="shared" si="38"/>
        <v>0</v>
      </c>
      <c r="AG80" s="22">
        <f t="shared" si="39"/>
        <v>412.76</v>
      </c>
      <c r="AH80" s="22">
        <f t="shared" si="40"/>
        <v>0</v>
      </c>
      <c r="AI80" s="22">
        <f t="shared" si="41"/>
        <v>1651.04</v>
      </c>
    </row>
    <row r="81" spans="1:35" x14ac:dyDescent="0.2">
      <c r="A81" s="175" t="s">
        <v>1129</v>
      </c>
      <c r="B81" s="175" t="s">
        <v>104</v>
      </c>
      <c r="C81" s="176" t="s">
        <v>477</v>
      </c>
      <c r="D81" s="175" t="s">
        <v>1135</v>
      </c>
      <c r="E81" s="176" t="s">
        <v>478</v>
      </c>
      <c r="F81" s="175" t="str">
        <f>VLOOKUP(D:D,Consenso!B:F,5,0)</f>
        <v>Straps</v>
      </c>
      <c r="G81" s="176" t="s">
        <v>475</v>
      </c>
      <c r="H81" s="176" t="s">
        <v>476</v>
      </c>
      <c r="I81">
        <v>193</v>
      </c>
      <c r="J81" s="154">
        <v>108</v>
      </c>
      <c r="K81" s="154">
        <v>64</v>
      </c>
      <c r="L81" s="154">
        <v>75</v>
      </c>
      <c r="M81" s="154">
        <v>86</v>
      </c>
      <c r="N81" s="154">
        <v>87</v>
      </c>
      <c r="O81" s="154">
        <v>65</v>
      </c>
      <c r="P81" s="154">
        <v>63</v>
      </c>
      <c r="Q81" s="154">
        <v>69</v>
      </c>
      <c r="R81" s="154">
        <v>83</v>
      </c>
      <c r="S81" s="154">
        <v>105</v>
      </c>
      <c r="T81" s="154">
        <v>113</v>
      </c>
      <c r="U81" s="97">
        <f t="shared" si="28"/>
        <v>918</v>
      </c>
      <c r="V81">
        <f>VLOOKUP(D:D,'[1]Price List'!$B:$K,8,0)</f>
        <v>615.82000000000005</v>
      </c>
      <c r="W81" s="22">
        <f t="shared" si="29"/>
        <v>118853.26000000001</v>
      </c>
      <c r="X81" s="22">
        <f t="shared" si="30"/>
        <v>66508.560000000012</v>
      </c>
      <c r="Y81" s="22">
        <f t="shared" si="31"/>
        <v>39412.480000000003</v>
      </c>
      <c r="Z81" s="22">
        <f t="shared" si="32"/>
        <v>46186.500000000007</v>
      </c>
      <c r="AA81" s="22">
        <f t="shared" si="33"/>
        <v>52960.520000000004</v>
      </c>
      <c r="AB81" s="22">
        <f t="shared" si="34"/>
        <v>53576.340000000004</v>
      </c>
      <c r="AC81" s="22">
        <f t="shared" si="35"/>
        <v>40028.300000000003</v>
      </c>
      <c r="AD81" s="22">
        <f t="shared" si="36"/>
        <v>38796.660000000003</v>
      </c>
      <c r="AE81" s="22">
        <f t="shared" si="37"/>
        <v>42491.58</v>
      </c>
      <c r="AF81" s="22">
        <f t="shared" si="38"/>
        <v>51113.060000000005</v>
      </c>
      <c r="AG81" s="22">
        <f t="shared" si="39"/>
        <v>64661.100000000006</v>
      </c>
      <c r="AH81" s="22">
        <f t="shared" si="40"/>
        <v>69587.66</v>
      </c>
      <c r="AI81" s="22">
        <f t="shared" si="41"/>
        <v>565322.76</v>
      </c>
    </row>
    <row r="82" spans="1:35" x14ac:dyDescent="0.2">
      <c r="A82" s="175" t="s">
        <v>1129</v>
      </c>
      <c r="B82" s="175" t="s">
        <v>104</v>
      </c>
      <c r="C82" s="176" t="s">
        <v>1523</v>
      </c>
      <c r="D82" s="175" t="s">
        <v>1522</v>
      </c>
      <c r="E82" s="176" t="s">
        <v>1525</v>
      </c>
      <c r="F82" s="175" t="str">
        <f>VLOOKUP(D:D,Consenso!B:F,5,0)</f>
        <v>Cases AirTag</v>
      </c>
      <c r="G82" s="176" t="s">
        <v>532</v>
      </c>
      <c r="H82" s="176" t="s">
        <v>532</v>
      </c>
      <c r="I82">
        <v>22</v>
      </c>
      <c r="J82" s="154">
        <v>12</v>
      </c>
      <c r="K82" s="154">
        <v>9</v>
      </c>
      <c r="L82" s="154">
        <v>9</v>
      </c>
      <c r="M82" s="154">
        <v>4</v>
      </c>
      <c r="N82" s="154">
        <v>2</v>
      </c>
      <c r="O82" s="154">
        <v>1</v>
      </c>
      <c r="P82" s="154">
        <v>1</v>
      </c>
      <c r="Q82" s="154">
        <v>0</v>
      </c>
      <c r="R82" s="154">
        <v>0</v>
      </c>
      <c r="S82" s="154">
        <v>2</v>
      </c>
      <c r="T82" s="154">
        <v>0</v>
      </c>
      <c r="U82" s="97">
        <f t="shared" si="28"/>
        <v>40</v>
      </c>
      <c r="V82">
        <f>VLOOKUP(D:D,'[1]Price List'!$B:$K,8,0)</f>
        <v>482.15</v>
      </c>
      <c r="W82" s="22">
        <f t="shared" si="29"/>
        <v>10607.3</v>
      </c>
      <c r="X82" s="22">
        <f t="shared" si="30"/>
        <v>5785.7999999999993</v>
      </c>
      <c r="Y82" s="22">
        <f t="shared" si="31"/>
        <v>4339.3499999999995</v>
      </c>
      <c r="Z82" s="22">
        <f t="shared" si="32"/>
        <v>4339.3499999999995</v>
      </c>
      <c r="AA82" s="22">
        <f t="shared" si="33"/>
        <v>1928.6</v>
      </c>
      <c r="AB82" s="22">
        <f t="shared" si="34"/>
        <v>964.3</v>
      </c>
      <c r="AC82" s="22">
        <f t="shared" si="35"/>
        <v>482.15</v>
      </c>
      <c r="AD82" s="22">
        <f t="shared" si="36"/>
        <v>482.15</v>
      </c>
      <c r="AE82" s="22">
        <f t="shared" si="37"/>
        <v>0</v>
      </c>
      <c r="AF82" s="22">
        <f t="shared" si="38"/>
        <v>0</v>
      </c>
      <c r="AG82" s="22">
        <f t="shared" si="39"/>
        <v>964.3</v>
      </c>
      <c r="AH82" s="22">
        <f t="shared" si="40"/>
        <v>0</v>
      </c>
      <c r="AI82" s="22">
        <f t="shared" si="41"/>
        <v>19286</v>
      </c>
    </row>
    <row r="83" spans="1:35" x14ac:dyDescent="0.2">
      <c r="A83" s="175" t="s">
        <v>1129</v>
      </c>
      <c r="B83" s="175" t="s">
        <v>104</v>
      </c>
      <c r="C83" s="176" t="s">
        <v>1551</v>
      </c>
      <c r="D83" s="175" t="s">
        <v>1550</v>
      </c>
      <c r="E83" s="176" t="s">
        <v>1553</v>
      </c>
      <c r="F83" s="175" t="str">
        <f>VLOOKUP(D:D,Consenso!B:F,5,0)</f>
        <v>Straps</v>
      </c>
      <c r="G83" s="176" t="s">
        <v>475</v>
      </c>
      <c r="H83" s="176" t="s">
        <v>476</v>
      </c>
      <c r="I83">
        <v>2</v>
      </c>
      <c r="J83" s="154">
        <v>0</v>
      </c>
      <c r="K83" s="154">
        <v>2</v>
      </c>
      <c r="L83" s="154">
        <v>2</v>
      </c>
      <c r="M83" s="154">
        <v>0</v>
      </c>
      <c r="N83" s="154">
        <v>1</v>
      </c>
      <c r="O83" s="154">
        <v>0</v>
      </c>
      <c r="P83" s="154">
        <v>0</v>
      </c>
      <c r="Q83" s="154">
        <v>0</v>
      </c>
      <c r="R83" s="154">
        <v>0</v>
      </c>
      <c r="S83" s="154">
        <v>0</v>
      </c>
      <c r="T83" s="154">
        <v>0</v>
      </c>
      <c r="U83" s="97">
        <f t="shared" si="28"/>
        <v>5</v>
      </c>
      <c r="V83">
        <f>VLOOKUP(D:D,'[1]Price List'!$B:$K,8,0)</f>
        <v>615.82000000000005</v>
      </c>
      <c r="W83" s="22">
        <f t="shared" si="29"/>
        <v>1231.6400000000001</v>
      </c>
      <c r="X83" s="22">
        <f t="shared" si="30"/>
        <v>0</v>
      </c>
      <c r="Y83" s="22">
        <f t="shared" si="31"/>
        <v>1231.6400000000001</v>
      </c>
      <c r="Z83" s="22">
        <f t="shared" si="32"/>
        <v>1231.6400000000001</v>
      </c>
      <c r="AA83" s="22">
        <f t="shared" si="33"/>
        <v>0</v>
      </c>
      <c r="AB83" s="22">
        <f t="shared" si="34"/>
        <v>615.82000000000005</v>
      </c>
      <c r="AC83" s="22">
        <f t="shared" si="35"/>
        <v>0</v>
      </c>
      <c r="AD83" s="22">
        <f t="shared" si="36"/>
        <v>0</v>
      </c>
      <c r="AE83" s="22">
        <f t="shared" si="37"/>
        <v>0</v>
      </c>
      <c r="AF83" s="22">
        <f t="shared" si="38"/>
        <v>0</v>
      </c>
      <c r="AG83" s="22">
        <f t="shared" si="39"/>
        <v>0</v>
      </c>
      <c r="AH83" s="22">
        <f t="shared" si="40"/>
        <v>0</v>
      </c>
      <c r="AI83" s="22">
        <f t="shared" si="41"/>
        <v>3079.1000000000004</v>
      </c>
    </row>
    <row r="84" spans="1:35" x14ac:dyDescent="0.2">
      <c r="A84" s="175" t="s">
        <v>1129</v>
      </c>
      <c r="B84" s="175" t="s">
        <v>104</v>
      </c>
      <c r="C84" s="176" t="s">
        <v>640</v>
      </c>
      <c r="D84" s="175" t="s">
        <v>1537</v>
      </c>
      <c r="E84" s="176" t="s">
        <v>3965</v>
      </c>
      <c r="F84" s="175" t="str">
        <f>VLOOKUP(D:D,Consenso!B:F,5,0)</f>
        <v>Straps</v>
      </c>
      <c r="G84" s="177" t="s">
        <v>475</v>
      </c>
      <c r="H84" s="176" t="s">
        <v>476</v>
      </c>
      <c r="I84">
        <v>119</v>
      </c>
      <c r="J84" s="154">
        <v>70</v>
      </c>
      <c r="K84" s="154">
        <v>46</v>
      </c>
      <c r="L84" s="154">
        <v>44</v>
      </c>
      <c r="M84" s="154">
        <v>59</v>
      </c>
      <c r="N84" s="154">
        <v>55</v>
      </c>
      <c r="O84" s="154">
        <v>39</v>
      </c>
      <c r="P84" s="154">
        <v>42</v>
      </c>
      <c r="Q84" s="154">
        <v>39</v>
      </c>
      <c r="R84" s="154">
        <v>44</v>
      </c>
      <c r="S84" s="154">
        <v>36</v>
      </c>
      <c r="T84" s="154">
        <v>42</v>
      </c>
      <c r="U84" s="97">
        <f t="shared" si="28"/>
        <v>516</v>
      </c>
      <c r="V84">
        <f>VLOOKUP(D:D,'[1]Price List'!$B:$K,8,0)</f>
        <v>615.82000000000005</v>
      </c>
      <c r="W84" s="22">
        <f t="shared" si="29"/>
        <v>73282.58</v>
      </c>
      <c r="X84" s="22">
        <f t="shared" si="30"/>
        <v>43107.4</v>
      </c>
      <c r="Y84" s="22">
        <f t="shared" si="31"/>
        <v>28327.72</v>
      </c>
      <c r="Z84" s="22">
        <f t="shared" si="32"/>
        <v>27096.080000000002</v>
      </c>
      <c r="AA84" s="22">
        <f t="shared" si="33"/>
        <v>36333.380000000005</v>
      </c>
      <c r="AB84" s="22">
        <f t="shared" si="34"/>
        <v>33870.100000000006</v>
      </c>
      <c r="AC84" s="22">
        <f t="shared" si="35"/>
        <v>24016.980000000003</v>
      </c>
      <c r="AD84" s="22">
        <f t="shared" si="36"/>
        <v>25864.440000000002</v>
      </c>
      <c r="AE84" s="22">
        <f t="shared" si="37"/>
        <v>24016.980000000003</v>
      </c>
      <c r="AF84" s="22">
        <f t="shared" si="38"/>
        <v>27096.080000000002</v>
      </c>
      <c r="AG84" s="22">
        <f t="shared" si="39"/>
        <v>22169.52</v>
      </c>
      <c r="AH84" s="22">
        <f t="shared" si="40"/>
        <v>25864.440000000002</v>
      </c>
      <c r="AI84" s="22">
        <f t="shared" si="41"/>
        <v>317763.12000000005</v>
      </c>
    </row>
    <row r="85" spans="1:35" x14ac:dyDescent="0.2">
      <c r="A85" s="175" t="s">
        <v>1129</v>
      </c>
      <c r="B85" s="175" t="s">
        <v>104</v>
      </c>
      <c r="C85" s="176" t="s">
        <v>1140</v>
      </c>
      <c r="D85" s="175" t="s">
        <v>1139</v>
      </c>
      <c r="E85" s="176" t="s">
        <v>1141</v>
      </c>
      <c r="F85" s="175" t="str">
        <f>VLOOKUP(D:D,Consenso!B:F,5,0)</f>
        <v>Straps</v>
      </c>
      <c r="G85" s="177" t="s">
        <v>475</v>
      </c>
      <c r="H85" s="176" t="s">
        <v>476</v>
      </c>
      <c r="I85">
        <v>0</v>
      </c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4">
        <v>0</v>
      </c>
      <c r="T85" s="154">
        <v>0</v>
      </c>
      <c r="U85" s="97">
        <f t="shared" si="28"/>
        <v>0</v>
      </c>
      <c r="V85">
        <f>VLOOKUP(D:D,'[1]Price List'!$B:$K,8,0)</f>
        <v>2413.19</v>
      </c>
      <c r="W85" s="22">
        <f t="shared" si="29"/>
        <v>0</v>
      </c>
      <c r="X85" s="22">
        <f t="shared" si="30"/>
        <v>0</v>
      </c>
      <c r="Y85" s="22">
        <f t="shared" si="31"/>
        <v>0</v>
      </c>
      <c r="Z85" s="22">
        <f t="shared" si="32"/>
        <v>0</v>
      </c>
      <c r="AA85" s="22">
        <f t="shared" si="33"/>
        <v>0</v>
      </c>
      <c r="AB85" s="22">
        <f t="shared" si="34"/>
        <v>0</v>
      </c>
      <c r="AC85" s="22">
        <f t="shared" si="35"/>
        <v>0</v>
      </c>
      <c r="AD85" s="22">
        <f t="shared" si="36"/>
        <v>0</v>
      </c>
      <c r="AE85" s="22">
        <f t="shared" si="37"/>
        <v>0</v>
      </c>
      <c r="AF85" s="22">
        <f t="shared" si="38"/>
        <v>0</v>
      </c>
      <c r="AG85" s="22">
        <f t="shared" si="39"/>
        <v>0</v>
      </c>
      <c r="AH85" s="22">
        <f t="shared" si="40"/>
        <v>0</v>
      </c>
      <c r="AI85" s="22">
        <f t="shared" si="41"/>
        <v>0</v>
      </c>
    </row>
    <row r="86" spans="1:35" x14ac:dyDescent="0.2">
      <c r="A86" s="175" t="s">
        <v>1129</v>
      </c>
      <c r="B86" s="175" t="s">
        <v>104</v>
      </c>
      <c r="C86" s="176" t="s">
        <v>1539</v>
      </c>
      <c r="D86" s="175" t="s">
        <v>1538</v>
      </c>
      <c r="E86" s="176" t="s">
        <v>1541</v>
      </c>
      <c r="F86" s="175" t="str">
        <f>VLOOKUP(D:D,Consenso!B:F,5,0)</f>
        <v>Straps</v>
      </c>
      <c r="G86" s="176" t="s">
        <v>475</v>
      </c>
      <c r="H86" s="176" t="s">
        <v>476</v>
      </c>
      <c r="I86">
        <v>131</v>
      </c>
      <c r="J86" s="154">
        <v>80</v>
      </c>
      <c r="K86" s="154">
        <v>57</v>
      </c>
      <c r="L86" s="154">
        <v>65</v>
      </c>
      <c r="M86" s="154">
        <v>72</v>
      </c>
      <c r="N86" s="154">
        <v>70</v>
      </c>
      <c r="O86" s="154">
        <v>75</v>
      </c>
      <c r="P86" s="154">
        <v>63</v>
      </c>
      <c r="Q86" s="154">
        <v>61</v>
      </c>
      <c r="R86" s="154">
        <v>49</v>
      </c>
      <c r="S86" s="154">
        <v>60</v>
      </c>
      <c r="T86" s="154">
        <v>50</v>
      </c>
      <c r="U86" s="97">
        <f t="shared" si="28"/>
        <v>702</v>
      </c>
      <c r="V86">
        <f>VLOOKUP(D:D,'[1]Price List'!$B:$K,8,0)</f>
        <v>615.82000000000005</v>
      </c>
      <c r="W86" s="22">
        <f t="shared" si="29"/>
        <v>80672.420000000013</v>
      </c>
      <c r="X86" s="22">
        <f t="shared" si="30"/>
        <v>49265.600000000006</v>
      </c>
      <c r="Y86" s="22">
        <f t="shared" si="31"/>
        <v>35101.740000000005</v>
      </c>
      <c r="Z86" s="22">
        <f t="shared" si="32"/>
        <v>40028.300000000003</v>
      </c>
      <c r="AA86" s="22">
        <f t="shared" si="33"/>
        <v>44339.040000000001</v>
      </c>
      <c r="AB86" s="22">
        <f t="shared" si="34"/>
        <v>43107.4</v>
      </c>
      <c r="AC86" s="22">
        <f t="shared" si="35"/>
        <v>46186.500000000007</v>
      </c>
      <c r="AD86" s="22">
        <f t="shared" si="36"/>
        <v>38796.660000000003</v>
      </c>
      <c r="AE86" s="22">
        <f t="shared" si="37"/>
        <v>37565.020000000004</v>
      </c>
      <c r="AF86" s="22">
        <f t="shared" si="38"/>
        <v>30175.180000000004</v>
      </c>
      <c r="AG86" s="22">
        <f t="shared" si="39"/>
        <v>36949.200000000004</v>
      </c>
      <c r="AH86" s="22">
        <f t="shared" si="40"/>
        <v>30791.000000000004</v>
      </c>
      <c r="AI86" s="22">
        <f t="shared" si="41"/>
        <v>432305.64</v>
      </c>
    </row>
    <row r="87" spans="1:35" x14ac:dyDescent="0.2">
      <c r="A87" s="175" t="s">
        <v>1129</v>
      </c>
      <c r="B87" s="175" t="s">
        <v>104</v>
      </c>
      <c r="C87" s="176" t="s">
        <v>642</v>
      </c>
      <c r="D87" s="175" t="s">
        <v>1554</v>
      </c>
      <c r="E87" s="176" t="s">
        <v>644</v>
      </c>
      <c r="F87" s="175" t="str">
        <f>VLOOKUP(D:D,Consenso!B:F,5,0)</f>
        <v>Straps</v>
      </c>
      <c r="G87" s="177" t="s">
        <v>475</v>
      </c>
      <c r="H87" s="176" t="s">
        <v>476</v>
      </c>
      <c r="I87">
        <v>1</v>
      </c>
      <c r="J87" s="154">
        <v>1</v>
      </c>
      <c r="K87" s="154">
        <v>1</v>
      </c>
      <c r="L87" s="154">
        <v>0</v>
      </c>
      <c r="M87" s="154">
        <v>1</v>
      </c>
      <c r="N87" s="154">
        <v>0</v>
      </c>
      <c r="O87" s="154">
        <v>0</v>
      </c>
      <c r="P87" s="154">
        <v>0</v>
      </c>
      <c r="Q87" s="154">
        <v>0</v>
      </c>
      <c r="R87" s="154">
        <v>1</v>
      </c>
      <c r="S87" s="154">
        <v>0</v>
      </c>
      <c r="T87" s="154">
        <v>0</v>
      </c>
      <c r="U87" s="97">
        <f t="shared" si="28"/>
        <v>4</v>
      </c>
      <c r="V87">
        <f>VLOOKUP(D:D,'[1]Price List'!$B:$K,8,0)</f>
        <v>663.19</v>
      </c>
      <c r="W87" s="22">
        <f t="shared" si="29"/>
        <v>663.19</v>
      </c>
      <c r="X87" s="22">
        <f t="shared" si="30"/>
        <v>663.19</v>
      </c>
      <c r="Y87" s="22">
        <f t="shared" si="31"/>
        <v>663.19</v>
      </c>
      <c r="Z87" s="22">
        <f t="shared" si="32"/>
        <v>0</v>
      </c>
      <c r="AA87" s="22">
        <f t="shared" si="33"/>
        <v>663.19</v>
      </c>
      <c r="AB87" s="22">
        <f t="shared" si="34"/>
        <v>0</v>
      </c>
      <c r="AC87" s="22">
        <f t="shared" si="35"/>
        <v>0</v>
      </c>
      <c r="AD87" s="22">
        <f t="shared" si="36"/>
        <v>0</v>
      </c>
      <c r="AE87" s="22">
        <f t="shared" si="37"/>
        <v>0</v>
      </c>
      <c r="AF87" s="22">
        <f t="shared" si="38"/>
        <v>663.19</v>
      </c>
      <c r="AG87" s="22">
        <f t="shared" si="39"/>
        <v>0</v>
      </c>
      <c r="AH87" s="22">
        <f t="shared" si="40"/>
        <v>0</v>
      </c>
      <c r="AI87" s="22">
        <f t="shared" si="41"/>
        <v>2652.76</v>
      </c>
    </row>
    <row r="88" spans="1:35" x14ac:dyDescent="0.2">
      <c r="A88" s="175" t="s">
        <v>1129</v>
      </c>
      <c r="B88" s="175" t="s">
        <v>104</v>
      </c>
      <c r="C88" s="176" t="s">
        <v>588</v>
      </c>
      <c r="D88" s="175" t="s">
        <v>1142</v>
      </c>
      <c r="E88" s="176" t="s">
        <v>589</v>
      </c>
      <c r="F88" s="175" t="str">
        <f>VLOOKUP(D:D,Consenso!B:F,5,0)</f>
        <v>Straps</v>
      </c>
      <c r="G88" s="176" t="s">
        <v>475</v>
      </c>
      <c r="H88" s="176" t="s">
        <v>476</v>
      </c>
      <c r="I88">
        <v>0</v>
      </c>
      <c r="J88" s="154">
        <v>0</v>
      </c>
      <c r="K88" s="154">
        <v>0</v>
      </c>
      <c r="L88" s="154">
        <v>0</v>
      </c>
      <c r="M88" s="154">
        <v>0</v>
      </c>
      <c r="N88" s="154">
        <v>0</v>
      </c>
      <c r="O88" s="154">
        <v>0</v>
      </c>
      <c r="P88" s="154">
        <v>0</v>
      </c>
      <c r="Q88" s="154">
        <v>0</v>
      </c>
      <c r="R88" s="154">
        <v>14</v>
      </c>
      <c r="S88" s="154">
        <v>58</v>
      </c>
      <c r="T88" s="154">
        <v>60</v>
      </c>
      <c r="U88" s="97">
        <f t="shared" si="28"/>
        <v>132</v>
      </c>
      <c r="V88">
        <f>VLOOKUP(D:D,'[1]Price List'!$B:$K,8,0)</f>
        <v>1008.06</v>
      </c>
      <c r="W88" s="22">
        <f t="shared" si="29"/>
        <v>0</v>
      </c>
      <c r="X88" s="22">
        <f t="shared" si="30"/>
        <v>0</v>
      </c>
      <c r="Y88" s="22">
        <f t="shared" si="31"/>
        <v>0</v>
      </c>
      <c r="Z88" s="22">
        <f t="shared" si="32"/>
        <v>0</v>
      </c>
      <c r="AA88" s="22">
        <f t="shared" si="33"/>
        <v>0</v>
      </c>
      <c r="AB88" s="22">
        <f t="shared" si="34"/>
        <v>0</v>
      </c>
      <c r="AC88" s="22">
        <f t="shared" si="35"/>
        <v>0</v>
      </c>
      <c r="AD88" s="22">
        <f t="shared" si="36"/>
        <v>0</v>
      </c>
      <c r="AE88" s="22">
        <f t="shared" si="37"/>
        <v>0</v>
      </c>
      <c r="AF88" s="22">
        <f t="shared" si="38"/>
        <v>14112.84</v>
      </c>
      <c r="AG88" s="22">
        <f t="shared" si="39"/>
        <v>58467.479999999996</v>
      </c>
      <c r="AH88" s="22">
        <f t="shared" si="40"/>
        <v>60483.6</v>
      </c>
      <c r="AI88" s="22">
        <f t="shared" si="41"/>
        <v>133063.91999999998</v>
      </c>
    </row>
    <row r="89" spans="1:35" x14ac:dyDescent="0.2">
      <c r="A89" s="175" t="s">
        <v>1129</v>
      </c>
      <c r="B89" s="175" t="s">
        <v>104</v>
      </c>
      <c r="C89" s="176" t="s">
        <v>1576</v>
      </c>
      <c r="D89" s="175" t="s">
        <v>1575</v>
      </c>
      <c r="E89" s="176" t="s">
        <v>1577</v>
      </c>
      <c r="F89" s="175" t="str">
        <f>VLOOKUP(D:D,Consenso!B:F,5,0)</f>
        <v>Charger</v>
      </c>
      <c r="G89" s="176" t="s">
        <v>50</v>
      </c>
      <c r="H89" s="176" t="s">
        <v>55</v>
      </c>
      <c r="I89">
        <v>23</v>
      </c>
      <c r="J89" s="154">
        <v>8</v>
      </c>
      <c r="K89" s="154">
        <v>7</v>
      </c>
      <c r="L89" s="154">
        <v>11</v>
      </c>
      <c r="M89" s="154">
        <v>12</v>
      </c>
      <c r="N89" s="154">
        <v>14</v>
      </c>
      <c r="O89" s="154">
        <v>10</v>
      </c>
      <c r="P89" s="154">
        <v>18</v>
      </c>
      <c r="Q89" s="154">
        <v>7</v>
      </c>
      <c r="R89" s="154">
        <v>6</v>
      </c>
      <c r="S89" s="154">
        <v>12</v>
      </c>
      <c r="T89" s="154">
        <v>7</v>
      </c>
      <c r="U89" s="97">
        <f t="shared" si="28"/>
        <v>112</v>
      </c>
      <c r="V89">
        <f>VLOOKUP(D:D,'[1]Price List'!$B:$K,8,0)</f>
        <v>421.81</v>
      </c>
      <c r="W89" s="22">
        <f t="shared" si="29"/>
        <v>9701.6299999999992</v>
      </c>
      <c r="X89" s="22">
        <f t="shared" si="30"/>
        <v>3374.48</v>
      </c>
      <c r="Y89" s="22">
        <f t="shared" si="31"/>
        <v>2952.67</v>
      </c>
      <c r="Z89" s="22">
        <f t="shared" si="32"/>
        <v>4639.91</v>
      </c>
      <c r="AA89" s="22">
        <f t="shared" si="33"/>
        <v>5061.72</v>
      </c>
      <c r="AB89" s="22">
        <f t="shared" si="34"/>
        <v>5905.34</v>
      </c>
      <c r="AC89" s="22">
        <f t="shared" si="35"/>
        <v>4218.1000000000004</v>
      </c>
      <c r="AD89" s="22">
        <f t="shared" si="36"/>
        <v>7592.58</v>
      </c>
      <c r="AE89" s="22">
        <f t="shared" si="37"/>
        <v>2952.67</v>
      </c>
      <c r="AF89" s="22">
        <f t="shared" si="38"/>
        <v>2530.86</v>
      </c>
      <c r="AG89" s="22">
        <f t="shared" si="39"/>
        <v>5061.72</v>
      </c>
      <c r="AH89" s="22">
        <f t="shared" si="40"/>
        <v>2952.67</v>
      </c>
      <c r="AI89" s="22">
        <f t="shared" si="41"/>
        <v>47242.720000000001</v>
      </c>
    </row>
    <row r="90" spans="1:35" x14ac:dyDescent="0.2">
      <c r="A90" s="175" t="s">
        <v>1129</v>
      </c>
      <c r="B90" s="175" t="s">
        <v>104</v>
      </c>
      <c r="C90" s="176" t="s">
        <v>1241</v>
      </c>
      <c r="D90" s="175" t="s">
        <v>1240</v>
      </c>
      <c r="E90" s="176" t="s">
        <v>1242</v>
      </c>
      <c r="F90" s="175" t="str">
        <f>VLOOKUP(D:D,Consenso!B:F,5,0)</f>
        <v>Charger</v>
      </c>
      <c r="G90" s="177" t="s">
        <v>50</v>
      </c>
      <c r="H90" s="176" t="s">
        <v>1243</v>
      </c>
      <c r="I90">
        <v>30</v>
      </c>
      <c r="J90" s="154">
        <v>17</v>
      </c>
      <c r="K90" s="154">
        <v>23</v>
      </c>
      <c r="L90" s="154">
        <v>14</v>
      </c>
      <c r="M90" s="154">
        <v>22</v>
      </c>
      <c r="N90" s="154">
        <v>22</v>
      </c>
      <c r="O90" s="154">
        <v>19</v>
      </c>
      <c r="P90" s="154">
        <v>22</v>
      </c>
      <c r="Q90" s="154">
        <v>13</v>
      </c>
      <c r="R90" s="154">
        <v>12</v>
      </c>
      <c r="S90" s="154">
        <v>21</v>
      </c>
      <c r="T90" s="154">
        <v>13</v>
      </c>
      <c r="U90" s="97">
        <f t="shared" si="28"/>
        <v>198</v>
      </c>
      <c r="V90">
        <f>VLOOKUP(D:D,'[1]Price List'!$B:$K,8,0)</f>
        <v>783.88</v>
      </c>
      <c r="W90" s="22">
        <f t="shared" si="29"/>
        <v>23516.400000000001</v>
      </c>
      <c r="X90" s="22">
        <f t="shared" si="30"/>
        <v>13325.96</v>
      </c>
      <c r="Y90" s="22">
        <f t="shared" si="31"/>
        <v>18029.240000000002</v>
      </c>
      <c r="Z90" s="22">
        <f t="shared" si="32"/>
        <v>10974.32</v>
      </c>
      <c r="AA90" s="22">
        <f t="shared" si="33"/>
        <v>17245.36</v>
      </c>
      <c r="AB90" s="22">
        <f t="shared" si="34"/>
        <v>17245.36</v>
      </c>
      <c r="AC90" s="22">
        <f t="shared" si="35"/>
        <v>14893.72</v>
      </c>
      <c r="AD90" s="22">
        <f t="shared" si="36"/>
        <v>17245.36</v>
      </c>
      <c r="AE90" s="22">
        <f t="shared" si="37"/>
        <v>10190.44</v>
      </c>
      <c r="AF90" s="22">
        <f t="shared" si="38"/>
        <v>9406.56</v>
      </c>
      <c r="AG90" s="22">
        <f t="shared" si="39"/>
        <v>16461.48</v>
      </c>
      <c r="AH90" s="22">
        <f t="shared" si="40"/>
        <v>10190.44</v>
      </c>
      <c r="AI90" s="22">
        <f t="shared" si="41"/>
        <v>155208.24</v>
      </c>
    </row>
    <row r="91" spans="1:35" x14ac:dyDescent="0.2">
      <c r="A91" s="175" t="s">
        <v>1129</v>
      </c>
      <c r="B91" s="175" t="s">
        <v>104</v>
      </c>
      <c r="C91" s="176" t="s">
        <v>1394</v>
      </c>
      <c r="D91" s="175" t="s">
        <v>1393</v>
      </c>
      <c r="E91" s="176" t="s">
        <v>1396</v>
      </c>
      <c r="F91" s="175" t="str">
        <f>VLOOKUP(D:D,Consenso!B:F,5,0)</f>
        <v>Cases iPhone</v>
      </c>
      <c r="G91" s="177" t="s">
        <v>169</v>
      </c>
      <c r="H91" s="176" t="s">
        <v>169</v>
      </c>
      <c r="I91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1</v>
      </c>
      <c r="R91" s="154">
        <v>0</v>
      </c>
      <c r="S91" s="154">
        <v>0</v>
      </c>
      <c r="T91" s="154">
        <v>0</v>
      </c>
      <c r="U91" s="97">
        <f t="shared" si="28"/>
        <v>1</v>
      </c>
      <c r="V91">
        <f>VLOOKUP(D:D,'[1]Price List'!$B:$K,8,0)</f>
        <v>542.5</v>
      </c>
      <c r="W91" s="22">
        <f t="shared" si="29"/>
        <v>0</v>
      </c>
      <c r="X91" s="22">
        <f t="shared" si="30"/>
        <v>0</v>
      </c>
      <c r="Y91" s="22">
        <f t="shared" si="31"/>
        <v>0</v>
      </c>
      <c r="Z91" s="22">
        <f t="shared" si="32"/>
        <v>0</v>
      </c>
      <c r="AA91" s="22">
        <f t="shared" si="33"/>
        <v>0</v>
      </c>
      <c r="AB91" s="22">
        <f t="shared" si="34"/>
        <v>0</v>
      </c>
      <c r="AC91" s="22">
        <f t="shared" si="35"/>
        <v>0</v>
      </c>
      <c r="AD91" s="22">
        <f t="shared" si="36"/>
        <v>0</v>
      </c>
      <c r="AE91" s="22">
        <f t="shared" si="37"/>
        <v>542.5</v>
      </c>
      <c r="AF91" s="22">
        <f t="shared" si="38"/>
        <v>0</v>
      </c>
      <c r="AG91" s="22">
        <f t="shared" si="39"/>
        <v>0</v>
      </c>
      <c r="AH91" s="22">
        <f t="shared" si="40"/>
        <v>0</v>
      </c>
      <c r="AI91" s="22">
        <f t="shared" si="41"/>
        <v>542.5</v>
      </c>
    </row>
    <row r="92" spans="1:35" x14ac:dyDescent="0.2">
      <c r="A92" s="175" t="s">
        <v>1129</v>
      </c>
      <c r="B92" s="175" t="s">
        <v>104</v>
      </c>
      <c r="C92" s="176" t="s">
        <v>1547</v>
      </c>
      <c r="D92" s="175" t="s">
        <v>1546</v>
      </c>
      <c r="E92" s="176" t="s">
        <v>1549</v>
      </c>
      <c r="F92" s="175" t="str">
        <f>VLOOKUP(D:D,Consenso!B:F,5,0)</f>
        <v>Straps</v>
      </c>
      <c r="G92" s="177" t="s">
        <v>475</v>
      </c>
      <c r="H92" s="176" t="s">
        <v>476</v>
      </c>
      <c r="I92">
        <v>0</v>
      </c>
      <c r="J92" s="154">
        <v>0</v>
      </c>
      <c r="K92" s="154">
        <v>0</v>
      </c>
      <c r="L92" s="154">
        <v>0</v>
      </c>
      <c r="M92" s="154">
        <v>0</v>
      </c>
      <c r="N92" s="154">
        <v>1</v>
      </c>
      <c r="O92" s="154">
        <v>0</v>
      </c>
      <c r="P92" s="154">
        <v>0</v>
      </c>
      <c r="Q92" s="154">
        <v>0</v>
      </c>
      <c r="R92" s="154">
        <v>0</v>
      </c>
      <c r="S92" s="154">
        <v>0</v>
      </c>
      <c r="T92" s="154">
        <v>0</v>
      </c>
      <c r="U92" s="97">
        <f t="shared" si="28"/>
        <v>1</v>
      </c>
      <c r="V92">
        <f>VLOOKUP(D:D,'[1]Price List'!$B:$K,8,0)</f>
        <v>663.19</v>
      </c>
      <c r="W92" s="22">
        <f t="shared" si="29"/>
        <v>0</v>
      </c>
      <c r="X92" s="22">
        <f t="shared" si="30"/>
        <v>0</v>
      </c>
      <c r="Y92" s="22">
        <f t="shared" si="31"/>
        <v>0</v>
      </c>
      <c r="Z92" s="22">
        <f t="shared" si="32"/>
        <v>0</v>
      </c>
      <c r="AA92" s="22">
        <f t="shared" si="33"/>
        <v>0</v>
      </c>
      <c r="AB92" s="22">
        <f t="shared" si="34"/>
        <v>663.19</v>
      </c>
      <c r="AC92" s="22">
        <f t="shared" si="35"/>
        <v>0</v>
      </c>
      <c r="AD92" s="22">
        <f t="shared" si="36"/>
        <v>0</v>
      </c>
      <c r="AE92" s="22">
        <f t="shared" si="37"/>
        <v>0</v>
      </c>
      <c r="AF92" s="22">
        <f t="shared" si="38"/>
        <v>0</v>
      </c>
      <c r="AG92" s="22">
        <f t="shared" si="39"/>
        <v>0</v>
      </c>
      <c r="AH92" s="22">
        <f t="shared" si="40"/>
        <v>0</v>
      </c>
      <c r="AI92" s="22">
        <f t="shared" si="41"/>
        <v>663.19</v>
      </c>
    </row>
    <row r="93" spans="1:35" x14ac:dyDescent="0.2">
      <c r="A93" s="175" t="s">
        <v>1129</v>
      </c>
      <c r="B93" s="175" t="s">
        <v>104</v>
      </c>
      <c r="C93" s="176" t="s">
        <v>1500</v>
      </c>
      <c r="D93" s="175" t="s">
        <v>1499</v>
      </c>
      <c r="E93" s="176" t="s">
        <v>1502</v>
      </c>
      <c r="F93" s="175" t="str">
        <f>VLOOKUP(D:D,Consenso!B:F,5,0)</f>
        <v>Cases Airpods</v>
      </c>
      <c r="G93" s="176" t="s">
        <v>469</v>
      </c>
      <c r="H93" s="176" t="s">
        <v>1498</v>
      </c>
      <c r="I93">
        <v>0</v>
      </c>
      <c r="J93" s="154">
        <v>0</v>
      </c>
      <c r="K93" s="154">
        <v>0</v>
      </c>
      <c r="L93" s="154">
        <v>1</v>
      </c>
      <c r="M93" s="154">
        <v>1</v>
      </c>
      <c r="N93" s="154">
        <v>0</v>
      </c>
      <c r="O93" s="154">
        <v>0</v>
      </c>
      <c r="P93" s="154">
        <v>0</v>
      </c>
      <c r="Q93" s="154">
        <v>0</v>
      </c>
      <c r="R93" s="154">
        <v>1</v>
      </c>
      <c r="S93" s="154">
        <v>1</v>
      </c>
      <c r="T93" s="154">
        <v>0</v>
      </c>
      <c r="U93" s="97">
        <f t="shared" si="28"/>
        <v>4</v>
      </c>
      <c r="V93">
        <f>VLOOKUP(D:D,'[1]Price List'!$B:$K,8,0)</f>
        <v>301.12</v>
      </c>
      <c r="W93" s="22">
        <f t="shared" si="29"/>
        <v>0</v>
      </c>
      <c r="X93" s="22">
        <f t="shared" si="30"/>
        <v>0</v>
      </c>
      <c r="Y93" s="22">
        <f t="shared" si="31"/>
        <v>0</v>
      </c>
      <c r="Z93" s="22">
        <f t="shared" si="32"/>
        <v>301.12</v>
      </c>
      <c r="AA93" s="22">
        <f t="shared" si="33"/>
        <v>301.12</v>
      </c>
      <c r="AB93" s="22">
        <f t="shared" si="34"/>
        <v>0</v>
      </c>
      <c r="AC93" s="22">
        <f t="shared" si="35"/>
        <v>0</v>
      </c>
      <c r="AD93" s="22">
        <f t="shared" si="36"/>
        <v>0</v>
      </c>
      <c r="AE93" s="22">
        <f t="shared" si="37"/>
        <v>0</v>
      </c>
      <c r="AF93" s="22">
        <f t="shared" si="38"/>
        <v>301.12</v>
      </c>
      <c r="AG93" s="22">
        <f t="shared" si="39"/>
        <v>301.12</v>
      </c>
      <c r="AH93" s="22">
        <f t="shared" si="40"/>
        <v>0</v>
      </c>
      <c r="AI93" s="22">
        <f t="shared" si="41"/>
        <v>1204.48</v>
      </c>
    </row>
    <row r="94" spans="1:35" x14ac:dyDescent="0.2">
      <c r="A94" s="175" t="s">
        <v>1129</v>
      </c>
      <c r="B94" s="175" t="s">
        <v>104</v>
      </c>
      <c r="C94" s="176" t="s">
        <v>1495</v>
      </c>
      <c r="D94" s="175" t="s">
        <v>1494</v>
      </c>
      <c r="E94" s="176" t="s">
        <v>1497</v>
      </c>
      <c r="F94" s="175" t="str">
        <f>VLOOKUP(D:D,Consenso!B:F,5,0)</f>
        <v>Cases Airpods</v>
      </c>
      <c r="G94" s="177" t="s">
        <v>469</v>
      </c>
      <c r="H94" s="176" t="s">
        <v>1498</v>
      </c>
      <c r="I94">
        <v>0</v>
      </c>
      <c r="J94" s="154">
        <v>0</v>
      </c>
      <c r="K94" s="154">
        <v>0</v>
      </c>
      <c r="L94" s="154">
        <v>0</v>
      </c>
      <c r="M94" s="154">
        <v>0</v>
      </c>
      <c r="N94" s="154">
        <v>0</v>
      </c>
      <c r="O94" s="154">
        <v>0</v>
      </c>
      <c r="P94" s="154">
        <v>0</v>
      </c>
      <c r="Q94" s="154">
        <v>0</v>
      </c>
      <c r="R94" s="154">
        <v>1</v>
      </c>
      <c r="S94" s="154">
        <v>0</v>
      </c>
      <c r="T94" s="154">
        <v>0</v>
      </c>
      <c r="U94" s="97">
        <f t="shared" si="28"/>
        <v>1</v>
      </c>
      <c r="V94">
        <f>VLOOKUP(D:D,'[1]Price List'!$B:$K,8,0)</f>
        <v>421.81</v>
      </c>
      <c r="W94" s="22">
        <f t="shared" si="29"/>
        <v>0</v>
      </c>
      <c r="X94" s="22">
        <f t="shared" si="30"/>
        <v>0</v>
      </c>
      <c r="Y94" s="22">
        <f t="shared" si="31"/>
        <v>0</v>
      </c>
      <c r="Z94" s="22">
        <f t="shared" si="32"/>
        <v>0</v>
      </c>
      <c r="AA94" s="22">
        <f t="shared" si="33"/>
        <v>0</v>
      </c>
      <c r="AB94" s="22">
        <f t="shared" si="34"/>
        <v>0</v>
      </c>
      <c r="AC94" s="22">
        <f t="shared" si="35"/>
        <v>0</v>
      </c>
      <c r="AD94" s="22">
        <f t="shared" si="36"/>
        <v>0</v>
      </c>
      <c r="AE94" s="22">
        <f t="shared" si="37"/>
        <v>0</v>
      </c>
      <c r="AF94" s="22">
        <f t="shared" si="38"/>
        <v>421.81</v>
      </c>
      <c r="AG94" s="22">
        <f t="shared" si="39"/>
        <v>0</v>
      </c>
      <c r="AH94" s="22">
        <f t="shared" si="40"/>
        <v>0</v>
      </c>
      <c r="AI94" s="22">
        <f t="shared" si="41"/>
        <v>421.81</v>
      </c>
    </row>
    <row r="95" spans="1:35" x14ac:dyDescent="0.2">
      <c r="A95" s="175" t="s">
        <v>1129</v>
      </c>
      <c r="B95" s="175" t="s">
        <v>104</v>
      </c>
      <c r="C95" s="176" t="s">
        <v>638</v>
      </c>
      <c r="D95" s="175" t="s">
        <v>1531</v>
      </c>
      <c r="E95" s="176" t="s">
        <v>639</v>
      </c>
      <c r="F95" s="175" t="str">
        <f>VLOOKUP(D:D,Consenso!B:F,5,0)</f>
        <v>Straps</v>
      </c>
      <c r="G95" s="176" t="s">
        <v>475</v>
      </c>
      <c r="H95" s="176" t="s">
        <v>628</v>
      </c>
      <c r="I95">
        <v>47</v>
      </c>
      <c r="J95" s="154">
        <v>25</v>
      </c>
      <c r="K95" s="154">
        <v>22</v>
      </c>
      <c r="L95" s="154">
        <v>15</v>
      </c>
      <c r="M95" s="154">
        <v>26</v>
      </c>
      <c r="N95" s="154">
        <v>16</v>
      </c>
      <c r="O95" s="154">
        <v>27</v>
      </c>
      <c r="P95" s="154">
        <v>21</v>
      </c>
      <c r="Q95" s="154">
        <v>17</v>
      </c>
      <c r="R95" s="154">
        <v>22</v>
      </c>
      <c r="S95" s="154">
        <v>26</v>
      </c>
      <c r="T95" s="154">
        <v>17</v>
      </c>
      <c r="U95" s="97">
        <f t="shared" si="28"/>
        <v>234</v>
      </c>
      <c r="V95">
        <f>VLOOKUP(D:D,'[1]Price List'!$B:$K,8,0)</f>
        <v>1008.06</v>
      </c>
      <c r="W95" s="22">
        <f t="shared" si="29"/>
        <v>47378.82</v>
      </c>
      <c r="X95" s="22">
        <f t="shared" si="30"/>
        <v>25201.5</v>
      </c>
      <c r="Y95" s="22">
        <f t="shared" si="31"/>
        <v>22177.32</v>
      </c>
      <c r="Z95" s="22">
        <f t="shared" si="32"/>
        <v>15120.9</v>
      </c>
      <c r="AA95" s="22">
        <f t="shared" si="33"/>
        <v>26209.559999999998</v>
      </c>
      <c r="AB95" s="22">
        <f t="shared" si="34"/>
        <v>16128.96</v>
      </c>
      <c r="AC95" s="22">
        <f t="shared" si="35"/>
        <v>27217.62</v>
      </c>
      <c r="AD95" s="22">
        <f t="shared" si="36"/>
        <v>21169.26</v>
      </c>
      <c r="AE95" s="22">
        <f t="shared" si="37"/>
        <v>17137.02</v>
      </c>
      <c r="AF95" s="22">
        <f t="shared" si="38"/>
        <v>22177.32</v>
      </c>
      <c r="AG95" s="22">
        <f t="shared" si="39"/>
        <v>26209.559999999998</v>
      </c>
      <c r="AH95" s="22">
        <f t="shared" si="40"/>
        <v>17137.02</v>
      </c>
      <c r="AI95" s="22">
        <f t="shared" si="41"/>
        <v>235886.03999999998</v>
      </c>
    </row>
    <row r="96" spans="1:35" x14ac:dyDescent="0.2">
      <c r="A96" s="175" t="s">
        <v>1129</v>
      </c>
      <c r="B96" s="175" t="s">
        <v>104</v>
      </c>
      <c r="C96" s="176" t="s">
        <v>636</v>
      </c>
      <c r="D96" s="175" t="s">
        <v>1533</v>
      </c>
      <c r="E96" s="176" t="s">
        <v>637</v>
      </c>
      <c r="F96" s="175" t="str">
        <f>VLOOKUP(D:D,Consenso!B:F,5,0)</f>
        <v>Straps</v>
      </c>
      <c r="G96" s="177" t="s">
        <v>475</v>
      </c>
      <c r="H96" s="176" t="s">
        <v>628</v>
      </c>
      <c r="I96">
        <v>51</v>
      </c>
      <c r="J96" s="154">
        <v>14</v>
      </c>
      <c r="K96" s="154">
        <v>17</v>
      </c>
      <c r="L96" s="154">
        <v>38</v>
      </c>
      <c r="M96" s="154">
        <v>33</v>
      </c>
      <c r="N96" s="154">
        <v>28</v>
      </c>
      <c r="O96" s="154">
        <v>26</v>
      </c>
      <c r="P96" s="154">
        <v>26</v>
      </c>
      <c r="Q96" s="154">
        <v>43</v>
      </c>
      <c r="R96" s="154">
        <v>13</v>
      </c>
      <c r="S96" s="154">
        <v>8</v>
      </c>
      <c r="T96" s="154">
        <v>5</v>
      </c>
      <c r="U96" s="97">
        <f t="shared" si="28"/>
        <v>251</v>
      </c>
      <c r="V96">
        <f>VLOOKUP(D:D,'[1]Price List'!$B:$K,8,0)</f>
        <v>1008.06</v>
      </c>
      <c r="W96" s="22">
        <f t="shared" si="29"/>
        <v>51411.06</v>
      </c>
      <c r="X96" s="22">
        <f t="shared" si="30"/>
        <v>14112.84</v>
      </c>
      <c r="Y96" s="22">
        <f t="shared" si="31"/>
        <v>17137.02</v>
      </c>
      <c r="Z96" s="22">
        <f t="shared" si="32"/>
        <v>38306.28</v>
      </c>
      <c r="AA96" s="22">
        <f t="shared" si="33"/>
        <v>33265.979999999996</v>
      </c>
      <c r="AB96" s="22">
        <f t="shared" si="34"/>
        <v>28225.68</v>
      </c>
      <c r="AC96" s="22">
        <f t="shared" si="35"/>
        <v>26209.559999999998</v>
      </c>
      <c r="AD96" s="22">
        <f t="shared" si="36"/>
        <v>26209.559999999998</v>
      </c>
      <c r="AE96" s="22">
        <f t="shared" si="37"/>
        <v>43346.579999999994</v>
      </c>
      <c r="AF96" s="22">
        <f t="shared" si="38"/>
        <v>13104.779999999999</v>
      </c>
      <c r="AG96" s="22">
        <f t="shared" si="39"/>
        <v>8064.48</v>
      </c>
      <c r="AH96" s="22">
        <f t="shared" si="40"/>
        <v>5040.2999999999993</v>
      </c>
      <c r="AI96" s="22">
        <f t="shared" si="41"/>
        <v>253023.06</v>
      </c>
    </row>
    <row r="97" spans="1:35" x14ac:dyDescent="0.2">
      <c r="A97" s="175" t="s">
        <v>1129</v>
      </c>
      <c r="B97" s="175" t="s">
        <v>104</v>
      </c>
      <c r="C97" s="176" t="s">
        <v>626</v>
      </c>
      <c r="D97" s="175" t="s">
        <v>1535</v>
      </c>
      <c r="E97" s="176" t="s">
        <v>627</v>
      </c>
      <c r="F97" s="175" t="str">
        <f>VLOOKUP(D:D,Consenso!B:F,5,0)</f>
        <v>Straps</v>
      </c>
      <c r="G97" s="177" t="s">
        <v>475</v>
      </c>
      <c r="H97" s="176" t="s">
        <v>628</v>
      </c>
      <c r="I97">
        <v>36</v>
      </c>
      <c r="J97" s="154">
        <v>7</v>
      </c>
      <c r="K97" s="154">
        <v>5</v>
      </c>
      <c r="L97" s="154">
        <v>4</v>
      </c>
      <c r="M97" s="154">
        <v>1</v>
      </c>
      <c r="N97" s="154">
        <v>1</v>
      </c>
      <c r="O97" s="154">
        <v>1</v>
      </c>
      <c r="P97" s="154">
        <v>2</v>
      </c>
      <c r="Q97" s="154">
        <v>0</v>
      </c>
      <c r="R97" s="154">
        <v>0</v>
      </c>
      <c r="S97" s="154">
        <v>0</v>
      </c>
      <c r="T97" s="154">
        <v>2</v>
      </c>
      <c r="U97" s="97">
        <f t="shared" si="28"/>
        <v>23</v>
      </c>
      <c r="V97">
        <f>VLOOKUP(D:D,'[1]Price List'!$B:$K,8,0)</f>
        <v>1008.06</v>
      </c>
      <c r="W97" s="22">
        <f t="shared" si="29"/>
        <v>36290.159999999996</v>
      </c>
      <c r="X97" s="22">
        <f t="shared" si="30"/>
        <v>7056.42</v>
      </c>
      <c r="Y97" s="22">
        <f t="shared" si="31"/>
        <v>5040.2999999999993</v>
      </c>
      <c r="Z97" s="22">
        <f t="shared" si="32"/>
        <v>4032.24</v>
      </c>
      <c r="AA97" s="22">
        <f t="shared" si="33"/>
        <v>1008.06</v>
      </c>
      <c r="AB97" s="22">
        <f t="shared" si="34"/>
        <v>1008.06</v>
      </c>
      <c r="AC97" s="22">
        <f t="shared" si="35"/>
        <v>1008.06</v>
      </c>
      <c r="AD97" s="22">
        <f t="shared" si="36"/>
        <v>2016.12</v>
      </c>
      <c r="AE97" s="22">
        <f t="shared" si="37"/>
        <v>0</v>
      </c>
      <c r="AF97" s="22">
        <f t="shared" si="38"/>
        <v>0</v>
      </c>
      <c r="AG97" s="22">
        <f t="shared" si="39"/>
        <v>0</v>
      </c>
      <c r="AH97" s="22">
        <f t="shared" si="40"/>
        <v>2016.12</v>
      </c>
      <c r="AI97" s="22">
        <f t="shared" si="41"/>
        <v>23185.379999999997</v>
      </c>
    </row>
    <row r="98" spans="1:35" x14ac:dyDescent="0.2">
      <c r="A98" s="175" t="s">
        <v>1129</v>
      </c>
      <c r="B98" s="175" t="s">
        <v>104</v>
      </c>
      <c r="C98" s="176" t="s">
        <v>373</v>
      </c>
      <c r="D98" s="175" t="s">
        <v>1131</v>
      </c>
      <c r="E98" s="176" t="s">
        <v>374</v>
      </c>
      <c r="F98" s="175" t="str">
        <f>VLOOKUP(D:D,Consenso!B:F,5,0)</f>
        <v>Cases iPhone</v>
      </c>
      <c r="G98" s="176" t="s">
        <v>61</v>
      </c>
      <c r="H98" s="176" t="s">
        <v>74</v>
      </c>
      <c r="I98">
        <v>0</v>
      </c>
      <c r="J98" s="154">
        <v>0</v>
      </c>
      <c r="K98" s="154">
        <v>0</v>
      </c>
      <c r="L98" s="154">
        <v>0</v>
      </c>
      <c r="M98" s="154">
        <v>0</v>
      </c>
      <c r="N98" s="154">
        <v>0</v>
      </c>
      <c r="O98" s="154">
        <v>0</v>
      </c>
      <c r="P98" s="154">
        <v>0</v>
      </c>
      <c r="Q98" s="154">
        <v>0</v>
      </c>
      <c r="R98" s="154">
        <v>130</v>
      </c>
      <c r="S98" s="154">
        <v>205</v>
      </c>
      <c r="T98" s="154">
        <v>179</v>
      </c>
      <c r="U98" s="97">
        <f t="shared" si="28"/>
        <v>514</v>
      </c>
      <c r="V98">
        <f>VLOOKUP(D:D,'[1]Price List'!$B:$K,8,0)</f>
        <v>602.84</v>
      </c>
      <c r="W98" s="22">
        <f t="shared" si="29"/>
        <v>0</v>
      </c>
      <c r="X98" s="22">
        <f t="shared" si="30"/>
        <v>0</v>
      </c>
      <c r="Y98" s="22">
        <f t="shared" si="31"/>
        <v>0</v>
      </c>
      <c r="Z98" s="22">
        <f t="shared" si="32"/>
        <v>0</v>
      </c>
      <c r="AA98" s="22">
        <f t="shared" si="33"/>
        <v>0</v>
      </c>
      <c r="AB98" s="22">
        <f t="shared" si="34"/>
        <v>0</v>
      </c>
      <c r="AC98" s="22">
        <f t="shared" si="35"/>
        <v>0</v>
      </c>
      <c r="AD98" s="22">
        <f t="shared" si="36"/>
        <v>0</v>
      </c>
      <c r="AE98" s="22">
        <f t="shared" si="37"/>
        <v>0</v>
      </c>
      <c r="AF98" s="22">
        <f t="shared" si="38"/>
        <v>78369.2</v>
      </c>
      <c r="AG98" s="22">
        <f t="shared" si="39"/>
        <v>123582.20000000001</v>
      </c>
      <c r="AH98" s="22">
        <f t="shared" si="40"/>
        <v>107908.36</v>
      </c>
      <c r="AI98" s="22">
        <f t="shared" si="41"/>
        <v>309859.76</v>
      </c>
    </row>
    <row r="99" spans="1:35" x14ac:dyDescent="0.2">
      <c r="A99" s="175" t="s">
        <v>1129</v>
      </c>
      <c r="B99" s="175" t="s">
        <v>104</v>
      </c>
      <c r="C99" s="176" t="s">
        <v>371</v>
      </c>
      <c r="D99" s="175" t="s">
        <v>1132</v>
      </c>
      <c r="E99" s="176" t="s">
        <v>372</v>
      </c>
      <c r="F99" s="175" t="str">
        <f>VLOOKUP(D:D,Consenso!B:F,5,0)</f>
        <v>Cases iPhone</v>
      </c>
      <c r="G99" s="177" t="s">
        <v>61</v>
      </c>
      <c r="H99" s="176" t="s">
        <v>74</v>
      </c>
      <c r="I99">
        <v>0</v>
      </c>
      <c r="J99" s="154">
        <v>0</v>
      </c>
      <c r="K99" s="154">
        <v>0</v>
      </c>
      <c r="L99" s="154">
        <v>0</v>
      </c>
      <c r="M99" s="154">
        <v>0</v>
      </c>
      <c r="N99" s="154">
        <v>0</v>
      </c>
      <c r="O99" s="154">
        <v>0</v>
      </c>
      <c r="P99" s="154">
        <v>0</v>
      </c>
      <c r="Q99" s="154">
        <v>0</v>
      </c>
      <c r="R99" s="154">
        <v>112</v>
      </c>
      <c r="S99" s="154">
        <v>230</v>
      </c>
      <c r="T99" s="154">
        <v>190</v>
      </c>
      <c r="U99" s="97">
        <f t="shared" si="28"/>
        <v>532</v>
      </c>
      <c r="V99">
        <f>VLOOKUP(D:D,'[1]Price List'!$B:$K,8,0)</f>
        <v>602.84</v>
      </c>
      <c r="W99" s="22">
        <f t="shared" si="29"/>
        <v>0</v>
      </c>
      <c r="X99" s="22">
        <f t="shared" si="30"/>
        <v>0</v>
      </c>
      <c r="Y99" s="22">
        <f t="shared" si="31"/>
        <v>0</v>
      </c>
      <c r="Z99" s="22">
        <f t="shared" si="32"/>
        <v>0</v>
      </c>
      <c r="AA99" s="22">
        <f t="shared" si="33"/>
        <v>0</v>
      </c>
      <c r="AB99" s="22">
        <f t="shared" si="34"/>
        <v>0</v>
      </c>
      <c r="AC99" s="22">
        <f t="shared" si="35"/>
        <v>0</v>
      </c>
      <c r="AD99" s="22">
        <f t="shared" si="36"/>
        <v>0</v>
      </c>
      <c r="AE99" s="22">
        <f t="shared" si="37"/>
        <v>0</v>
      </c>
      <c r="AF99" s="22">
        <f t="shared" si="38"/>
        <v>67518.080000000002</v>
      </c>
      <c r="AG99" s="22">
        <f t="shared" si="39"/>
        <v>138653.20000000001</v>
      </c>
      <c r="AH99" s="22">
        <f t="shared" si="40"/>
        <v>114539.6</v>
      </c>
      <c r="AI99" s="22">
        <f t="shared" si="41"/>
        <v>320710.88</v>
      </c>
    </row>
    <row r="100" spans="1:35" x14ac:dyDescent="0.2">
      <c r="A100" s="175" t="s">
        <v>1129</v>
      </c>
      <c r="B100" s="175" t="s">
        <v>104</v>
      </c>
      <c r="C100" s="176" t="s">
        <v>369</v>
      </c>
      <c r="D100" s="175" t="s">
        <v>1128</v>
      </c>
      <c r="E100" s="176" t="s">
        <v>370</v>
      </c>
      <c r="F100" s="175" t="str">
        <f>VLOOKUP(D:D,Consenso!B:F,5,0)</f>
        <v>Cases iPhone</v>
      </c>
      <c r="G100" s="177" t="s">
        <v>61</v>
      </c>
      <c r="H100" s="176" t="s">
        <v>62</v>
      </c>
      <c r="I100">
        <v>0</v>
      </c>
      <c r="J100" s="154">
        <v>0</v>
      </c>
      <c r="K100" s="154">
        <v>0</v>
      </c>
      <c r="L100" s="154">
        <v>0</v>
      </c>
      <c r="M100" s="154">
        <v>0</v>
      </c>
      <c r="N100" s="154">
        <v>0</v>
      </c>
      <c r="O100" s="154">
        <v>0</v>
      </c>
      <c r="P100" s="154">
        <v>0</v>
      </c>
      <c r="Q100" s="154">
        <v>0</v>
      </c>
      <c r="R100" s="154">
        <v>96</v>
      </c>
      <c r="S100" s="154">
        <v>113</v>
      </c>
      <c r="T100" s="154">
        <v>74</v>
      </c>
      <c r="U100" s="97">
        <f t="shared" si="28"/>
        <v>283</v>
      </c>
      <c r="V100">
        <f>VLOOKUP(D:D,'[1]Price List'!$B:$K,8,0)</f>
        <v>602.84</v>
      </c>
      <c r="W100" s="22">
        <f t="shared" si="29"/>
        <v>0</v>
      </c>
      <c r="X100" s="22">
        <f t="shared" si="30"/>
        <v>0</v>
      </c>
      <c r="Y100" s="22">
        <f t="shared" si="31"/>
        <v>0</v>
      </c>
      <c r="Z100" s="22">
        <f t="shared" si="32"/>
        <v>0</v>
      </c>
      <c r="AA100" s="22">
        <f t="shared" si="33"/>
        <v>0</v>
      </c>
      <c r="AB100" s="22">
        <f t="shared" si="34"/>
        <v>0</v>
      </c>
      <c r="AC100" s="22">
        <f t="shared" si="35"/>
        <v>0</v>
      </c>
      <c r="AD100" s="22">
        <f t="shared" si="36"/>
        <v>0</v>
      </c>
      <c r="AE100" s="22">
        <f t="shared" si="37"/>
        <v>0</v>
      </c>
      <c r="AF100" s="22">
        <f t="shared" si="38"/>
        <v>57872.639999999999</v>
      </c>
      <c r="AG100" s="22">
        <f t="shared" si="39"/>
        <v>68120.92</v>
      </c>
      <c r="AH100" s="22">
        <f t="shared" si="40"/>
        <v>44610.16</v>
      </c>
      <c r="AI100" s="22">
        <f t="shared" si="41"/>
        <v>170603.72</v>
      </c>
    </row>
    <row r="101" spans="1:35" x14ac:dyDescent="0.2">
      <c r="A101" s="175" t="s">
        <v>1129</v>
      </c>
      <c r="B101" s="175" t="s">
        <v>104</v>
      </c>
      <c r="C101" s="176" t="s">
        <v>366</v>
      </c>
      <c r="D101" s="175" t="s">
        <v>1130</v>
      </c>
      <c r="E101" s="176" t="s">
        <v>367</v>
      </c>
      <c r="F101" s="175" t="str">
        <f>VLOOKUP(D:D,Consenso!B:F,5,0)</f>
        <v>Cases iPhone</v>
      </c>
      <c r="G101" s="177" t="s">
        <v>61</v>
      </c>
      <c r="H101" s="176" t="s">
        <v>62</v>
      </c>
      <c r="I101">
        <v>0</v>
      </c>
      <c r="J101" s="154">
        <v>0</v>
      </c>
      <c r="K101" s="154">
        <v>0</v>
      </c>
      <c r="L101" s="154">
        <v>0</v>
      </c>
      <c r="M101" s="154">
        <v>0</v>
      </c>
      <c r="N101" s="154">
        <v>0</v>
      </c>
      <c r="O101" s="154">
        <v>0</v>
      </c>
      <c r="P101" s="154">
        <v>0</v>
      </c>
      <c r="Q101" s="154">
        <v>0</v>
      </c>
      <c r="R101" s="154">
        <v>109</v>
      </c>
      <c r="S101" s="154">
        <v>92</v>
      </c>
      <c r="T101" s="154">
        <v>76</v>
      </c>
      <c r="U101" s="97">
        <f t="shared" si="28"/>
        <v>277</v>
      </c>
      <c r="V101">
        <f>VLOOKUP(D:D,'[1]Price List'!$B:$K,8,0)</f>
        <v>602.84</v>
      </c>
      <c r="W101" s="22">
        <f t="shared" si="29"/>
        <v>0</v>
      </c>
      <c r="X101" s="22">
        <f t="shared" si="30"/>
        <v>0</v>
      </c>
      <c r="Y101" s="22">
        <f t="shared" si="31"/>
        <v>0</v>
      </c>
      <c r="Z101" s="22">
        <f t="shared" si="32"/>
        <v>0</v>
      </c>
      <c r="AA101" s="22">
        <f t="shared" si="33"/>
        <v>0</v>
      </c>
      <c r="AB101" s="22">
        <f t="shared" si="34"/>
        <v>0</v>
      </c>
      <c r="AC101" s="22">
        <f t="shared" si="35"/>
        <v>0</v>
      </c>
      <c r="AD101" s="22">
        <f t="shared" si="36"/>
        <v>0</v>
      </c>
      <c r="AE101" s="22">
        <f t="shared" si="37"/>
        <v>0</v>
      </c>
      <c r="AF101" s="22">
        <f t="shared" si="38"/>
        <v>65709.56</v>
      </c>
      <c r="AG101" s="22">
        <f t="shared" si="39"/>
        <v>55461.280000000006</v>
      </c>
      <c r="AH101" s="22">
        <f t="shared" si="40"/>
        <v>45815.840000000004</v>
      </c>
      <c r="AI101" s="22">
        <f t="shared" si="41"/>
        <v>166986.68000000002</v>
      </c>
    </row>
    <row r="102" spans="1:35" x14ac:dyDescent="0.2">
      <c r="A102" s="175" t="s">
        <v>1129</v>
      </c>
      <c r="B102" s="175" t="s">
        <v>104</v>
      </c>
      <c r="C102" s="176" t="s">
        <v>481</v>
      </c>
      <c r="D102" s="175" t="s">
        <v>1189</v>
      </c>
      <c r="E102" s="176" t="s">
        <v>482</v>
      </c>
      <c r="F102" s="175" t="str">
        <f>VLOOKUP(D:D,Consenso!B:F,5,0)</f>
        <v>Straps</v>
      </c>
      <c r="G102" s="176" t="s">
        <v>475</v>
      </c>
      <c r="H102" s="176" t="s">
        <v>476</v>
      </c>
      <c r="I102">
        <v>0</v>
      </c>
      <c r="J102" s="154">
        <v>0</v>
      </c>
      <c r="K102" s="154">
        <v>0</v>
      </c>
      <c r="L102" s="154">
        <v>0</v>
      </c>
      <c r="M102" s="154">
        <v>0</v>
      </c>
      <c r="N102" s="154">
        <v>0</v>
      </c>
      <c r="O102" s="154">
        <v>0</v>
      </c>
      <c r="P102" s="154">
        <v>0</v>
      </c>
      <c r="Q102" s="154">
        <v>0</v>
      </c>
      <c r="R102" s="154">
        <v>2</v>
      </c>
      <c r="S102" s="154">
        <v>19</v>
      </c>
      <c r="T102" s="154">
        <v>12</v>
      </c>
      <c r="U102" s="97">
        <f t="shared" si="28"/>
        <v>33</v>
      </c>
      <c r="V102">
        <f>VLOOKUP(D:D,'[1]Price List'!$B:$K,8,0)</f>
        <v>1008.06</v>
      </c>
      <c r="W102" s="22">
        <f t="shared" si="29"/>
        <v>0</v>
      </c>
      <c r="X102" s="22">
        <f t="shared" si="30"/>
        <v>0</v>
      </c>
      <c r="Y102" s="22">
        <f t="shared" si="31"/>
        <v>0</v>
      </c>
      <c r="Z102" s="22">
        <f t="shared" si="32"/>
        <v>0</v>
      </c>
      <c r="AA102" s="22">
        <f t="shared" si="33"/>
        <v>0</v>
      </c>
      <c r="AB102" s="22">
        <f t="shared" si="34"/>
        <v>0</v>
      </c>
      <c r="AC102" s="22">
        <f t="shared" si="35"/>
        <v>0</v>
      </c>
      <c r="AD102" s="22">
        <f t="shared" si="36"/>
        <v>0</v>
      </c>
      <c r="AE102" s="22">
        <f t="shared" si="37"/>
        <v>0</v>
      </c>
      <c r="AF102" s="22">
        <f t="shared" si="38"/>
        <v>2016.12</v>
      </c>
      <c r="AG102" s="22">
        <f t="shared" si="39"/>
        <v>19153.14</v>
      </c>
      <c r="AH102" s="22">
        <f t="shared" si="40"/>
        <v>12096.72</v>
      </c>
      <c r="AI102" s="22">
        <f t="shared" si="41"/>
        <v>33265.979999999996</v>
      </c>
    </row>
    <row r="103" spans="1:35" x14ac:dyDescent="0.2">
      <c r="A103" s="175" t="s">
        <v>1129</v>
      </c>
      <c r="B103" s="175" t="s">
        <v>104</v>
      </c>
      <c r="C103" s="176" t="s">
        <v>586</v>
      </c>
      <c r="D103" s="175" t="s">
        <v>1143</v>
      </c>
      <c r="E103" s="176" t="s">
        <v>587</v>
      </c>
      <c r="F103" s="175" t="str">
        <f>VLOOKUP(D:D,Consenso!B:F,5,0)</f>
        <v>Straps</v>
      </c>
      <c r="G103" s="177" t="s">
        <v>475</v>
      </c>
      <c r="H103" s="176" t="s">
        <v>476</v>
      </c>
      <c r="I103">
        <v>1</v>
      </c>
      <c r="J103" s="154">
        <v>21</v>
      </c>
      <c r="K103" s="154">
        <v>18</v>
      </c>
      <c r="L103" s="154">
        <v>12</v>
      </c>
      <c r="M103" s="154">
        <v>18</v>
      </c>
      <c r="N103" s="154">
        <v>22</v>
      </c>
      <c r="O103" s="154">
        <v>19</v>
      </c>
      <c r="P103" s="154">
        <v>18</v>
      </c>
      <c r="Q103" s="154">
        <v>13</v>
      </c>
      <c r="R103" s="154">
        <v>16</v>
      </c>
      <c r="S103" s="154">
        <v>16</v>
      </c>
      <c r="T103" s="154">
        <v>17</v>
      </c>
      <c r="U103" s="97">
        <f t="shared" si="28"/>
        <v>190</v>
      </c>
      <c r="V103">
        <f>VLOOKUP(D:D,'[1]Price List'!$B:$K,8,0)</f>
        <v>1008.06</v>
      </c>
      <c r="W103" s="22">
        <f t="shared" si="29"/>
        <v>1008.06</v>
      </c>
      <c r="X103" s="22">
        <f t="shared" si="30"/>
        <v>21169.26</v>
      </c>
      <c r="Y103" s="22">
        <f t="shared" si="31"/>
        <v>18145.079999999998</v>
      </c>
      <c r="Z103" s="22">
        <f t="shared" si="32"/>
        <v>12096.72</v>
      </c>
      <c r="AA103" s="22">
        <f t="shared" si="33"/>
        <v>18145.079999999998</v>
      </c>
      <c r="AB103" s="22">
        <f t="shared" si="34"/>
        <v>22177.32</v>
      </c>
      <c r="AC103" s="22">
        <f t="shared" si="35"/>
        <v>19153.14</v>
      </c>
      <c r="AD103" s="22">
        <f t="shared" si="36"/>
        <v>18145.079999999998</v>
      </c>
      <c r="AE103" s="22">
        <f t="shared" si="37"/>
        <v>13104.779999999999</v>
      </c>
      <c r="AF103" s="22">
        <f t="shared" si="38"/>
        <v>16128.96</v>
      </c>
      <c r="AG103" s="22">
        <f t="shared" si="39"/>
        <v>16128.96</v>
      </c>
      <c r="AH103" s="22">
        <f t="shared" si="40"/>
        <v>17137.02</v>
      </c>
      <c r="AI103" s="22">
        <f t="shared" si="41"/>
        <v>191531.4</v>
      </c>
    </row>
    <row r="104" spans="1:35" x14ac:dyDescent="0.2">
      <c r="A104" s="175" t="s">
        <v>1129</v>
      </c>
      <c r="B104" s="175" t="s">
        <v>104</v>
      </c>
      <c r="C104" s="176" t="s">
        <v>483</v>
      </c>
      <c r="D104" s="175" t="s">
        <v>1144</v>
      </c>
      <c r="E104" s="176" t="s">
        <v>484</v>
      </c>
      <c r="F104" s="175" t="str">
        <f>VLOOKUP(D:D,Consenso!B:F,5,0)</f>
        <v>Straps</v>
      </c>
      <c r="G104" s="177" t="s">
        <v>475</v>
      </c>
      <c r="H104" s="176" t="s">
        <v>476</v>
      </c>
      <c r="I104">
        <v>0</v>
      </c>
      <c r="J104" s="154">
        <v>0</v>
      </c>
      <c r="K104" s="154">
        <v>0</v>
      </c>
      <c r="L104" s="154">
        <v>0</v>
      </c>
      <c r="M104" s="154">
        <v>0</v>
      </c>
      <c r="N104" s="154">
        <v>0</v>
      </c>
      <c r="O104" s="154">
        <v>0</v>
      </c>
      <c r="P104" s="154">
        <v>0</v>
      </c>
      <c r="Q104" s="154">
        <v>0</v>
      </c>
      <c r="R104" s="154">
        <v>0</v>
      </c>
      <c r="S104" s="154">
        <v>0</v>
      </c>
      <c r="T104" s="154">
        <v>9</v>
      </c>
      <c r="U104" s="97">
        <f t="shared" si="28"/>
        <v>9</v>
      </c>
      <c r="V104">
        <f>VLOOKUP(D:D,'[1]Price List'!$B:$K,8,0)</f>
        <v>1008.06</v>
      </c>
      <c r="W104" s="22">
        <f t="shared" si="29"/>
        <v>0</v>
      </c>
      <c r="X104" s="22">
        <f t="shared" si="30"/>
        <v>0</v>
      </c>
      <c r="Y104" s="22">
        <f t="shared" si="31"/>
        <v>0</v>
      </c>
      <c r="Z104" s="22">
        <f t="shared" si="32"/>
        <v>0</v>
      </c>
      <c r="AA104" s="22">
        <f t="shared" si="33"/>
        <v>0</v>
      </c>
      <c r="AB104" s="22">
        <f t="shared" si="34"/>
        <v>0</v>
      </c>
      <c r="AC104" s="22">
        <f t="shared" si="35"/>
        <v>0</v>
      </c>
      <c r="AD104" s="22">
        <f t="shared" si="36"/>
        <v>0</v>
      </c>
      <c r="AE104" s="22">
        <f t="shared" si="37"/>
        <v>0</v>
      </c>
      <c r="AF104" s="22">
        <f t="shared" si="38"/>
        <v>0</v>
      </c>
      <c r="AG104" s="22">
        <f t="shared" si="39"/>
        <v>0</v>
      </c>
      <c r="AH104" s="22">
        <f t="shared" si="40"/>
        <v>9072.5399999999991</v>
      </c>
      <c r="AI104" s="22">
        <f t="shared" si="41"/>
        <v>9072.5399999999991</v>
      </c>
    </row>
    <row r="105" spans="1:35" x14ac:dyDescent="0.2">
      <c r="A105" s="175" t="s">
        <v>1129</v>
      </c>
      <c r="B105" s="175" t="s">
        <v>104</v>
      </c>
      <c r="C105" s="176" t="s">
        <v>1368</v>
      </c>
      <c r="D105" s="175" t="s">
        <v>1367</v>
      </c>
      <c r="E105" s="176" t="s">
        <v>3966</v>
      </c>
      <c r="F105" s="175" t="str">
        <f>VLOOKUP(D:D,Consenso!B:F,5,0)</f>
        <v>Straps</v>
      </c>
      <c r="G105" s="177" t="s">
        <v>475</v>
      </c>
      <c r="H105" s="176" t="s">
        <v>476</v>
      </c>
      <c r="I105">
        <v>6</v>
      </c>
      <c r="J105" s="154">
        <v>3</v>
      </c>
      <c r="K105" s="154">
        <v>3</v>
      </c>
      <c r="L105" s="154">
        <v>4</v>
      </c>
      <c r="M105" s="154">
        <v>4</v>
      </c>
      <c r="N105" s="154">
        <v>8</v>
      </c>
      <c r="O105" s="154">
        <v>7</v>
      </c>
      <c r="P105" s="154">
        <v>5</v>
      </c>
      <c r="Q105" s="154">
        <v>7</v>
      </c>
      <c r="R105" s="154">
        <v>4</v>
      </c>
      <c r="S105" s="154">
        <v>5</v>
      </c>
      <c r="T105" s="154">
        <v>7</v>
      </c>
      <c r="U105" s="97">
        <f t="shared" si="28"/>
        <v>57</v>
      </c>
      <c r="V105">
        <f>VLOOKUP(D:D,'[1]Price List'!$B:$K,8,0)</f>
        <v>3620.09</v>
      </c>
      <c r="W105" s="22">
        <f t="shared" si="29"/>
        <v>21720.54</v>
      </c>
      <c r="X105" s="22">
        <f t="shared" si="30"/>
        <v>10860.27</v>
      </c>
      <c r="Y105" s="22">
        <f t="shared" si="31"/>
        <v>10860.27</v>
      </c>
      <c r="Z105" s="22">
        <f t="shared" si="32"/>
        <v>14480.36</v>
      </c>
      <c r="AA105" s="22">
        <f t="shared" si="33"/>
        <v>14480.36</v>
      </c>
      <c r="AB105" s="22">
        <f t="shared" si="34"/>
        <v>28960.720000000001</v>
      </c>
      <c r="AC105" s="22">
        <f t="shared" si="35"/>
        <v>25340.63</v>
      </c>
      <c r="AD105" s="22">
        <f t="shared" si="36"/>
        <v>18100.45</v>
      </c>
      <c r="AE105" s="22">
        <f t="shared" si="37"/>
        <v>25340.63</v>
      </c>
      <c r="AF105" s="22">
        <f t="shared" si="38"/>
        <v>14480.36</v>
      </c>
      <c r="AG105" s="22">
        <f t="shared" si="39"/>
        <v>18100.45</v>
      </c>
      <c r="AH105" s="22">
        <f t="shared" si="40"/>
        <v>25340.63</v>
      </c>
      <c r="AI105" s="22">
        <f t="shared" si="41"/>
        <v>206345.13</v>
      </c>
    </row>
    <row r="106" spans="1:35" x14ac:dyDescent="0.2">
      <c r="A106" s="175" t="s">
        <v>1129</v>
      </c>
      <c r="B106" s="175" t="s">
        <v>104</v>
      </c>
      <c r="C106" s="176" t="s">
        <v>1371</v>
      </c>
      <c r="D106" s="175" t="s">
        <v>1370</v>
      </c>
      <c r="E106" s="176" t="s">
        <v>1372</v>
      </c>
      <c r="F106" s="175" t="str">
        <f>VLOOKUP(D:D,Consenso!B:F,5,0)</f>
        <v>Straps</v>
      </c>
      <c r="G106" s="177" t="s">
        <v>475</v>
      </c>
      <c r="H106" s="176" t="s">
        <v>476</v>
      </c>
      <c r="I106">
        <v>13</v>
      </c>
      <c r="J106" s="154">
        <v>30</v>
      </c>
      <c r="K106" s="154">
        <v>13</v>
      </c>
      <c r="L106" s="154">
        <v>20</v>
      </c>
      <c r="M106" s="154">
        <v>18</v>
      </c>
      <c r="N106" s="154">
        <v>28</v>
      </c>
      <c r="O106" s="154">
        <v>34</v>
      </c>
      <c r="P106" s="154">
        <v>21</v>
      </c>
      <c r="Q106" s="154">
        <v>24</v>
      </c>
      <c r="R106" s="154">
        <v>12</v>
      </c>
      <c r="S106" s="154">
        <v>31</v>
      </c>
      <c r="T106" s="154">
        <v>33</v>
      </c>
      <c r="U106" s="97">
        <f t="shared" si="28"/>
        <v>264</v>
      </c>
      <c r="V106">
        <f>VLOOKUP(D:D,'[1]Price List'!$B:$K,8,0)</f>
        <v>1008.06</v>
      </c>
      <c r="W106" s="22">
        <f t="shared" si="29"/>
        <v>13104.779999999999</v>
      </c>
      <c r="X106" s="22">
        <f t="shared" si="30"/>
        <v>30241.8</v>
      </c>
      <c r="Y106" s="22">
        <f t="shared" si="31"/>
        <v>13104.779999999999</v>
      </c>
      <c r="Z106" s="22">
        <f t="shared" si="32"/>
        <v>20161.199999999997</v>
      </c>
      <c r="AA106" s="22">
        <f t="shared" si="33"/>
        <v>18145.079999999998</v>
      </c>
      <c r="AB106" s="22">
        <f t="shared" si="34"/>
        <v>28225.68</v>
      </c>
      <c r="AC106" s="22">
        <f t="shared" si="35"/>
        <v>34274.04</v>
      </c>
      <c r="AD106" s="22">
        <f t="shared" si="36"/>
        <v>21169.26</v>
      </c>
      <c r="AE106" s="22">
        <f t="shared" si="37"/>
        <v>24193.439999999999</v>
      </c>
      <c r="AF106" s="22">
        <f t="shared" si="38"/>
        <v>12096.72</v>
      </c>
      <c r="AG106" s="22">
        <f t="shared" si="39"/>
        <v>31249.859999999997</v>
      </c>
      <c r="AH106" s="22">
        <f t="shared" si="40"/>
        <v>33265.979999999996</v>
      </c>
      <c r="AI106" s="22">
        <f t="shared" si="41"/>
        <v>266127.83999999997</v>
      </c>
    </row>
    <row r="107" spans="1:35" x14ac:dyDescent="0.2">
      <c r="A107" s="175" t="s">
        <v>1129</v>
      </c>
      <c r="B107" s="175" t="s">
        <v>104</v>
      </c>
      <c r="C107" s="176" t="s">
        <v>479</v>
      </c>
      <c r="D107" s="175" t="s">
        <v>1145</v>
      </c>
      <c r="E107" s="176" t="s">
        <v>480</v>
      </c>
      <c r="F107" s="175" t="str">
        <f>VLOOKUP(D:D,Consenso!B:F,5,0)</f>
        <v>Straps</v>
      </c>
      <c r="G107" s="177" t="s">
        <v>475</v>
      </c>
      <c r="H107" s="176" t="s">
        <v>476</v>
      </c>
      <c r="I107">
        <v>62</v>
      </c>
      <c r="J107" s="154">
        <v>41</v>
      </c>
      <c r="K107" s="154">
        <v>33</v>
      </c>
      <c r="L107" s="154">
        <v>44</v>
      </c>
      <c r="M107" s="154">
        <v>50</v>
      </c>
      <c r="N107" s="154">
        <v>44</v>
      </c>
      <c r="O107" s="154">
        <v>36</v>
      </c>
      <c r="P107" s="154">
        <v>43</v>
      </c>
      <c r="Q107" s="154">
        <v>25</v>
      </c>
      <c r="R107" s="154">
        <v>45</v>
      </c>
      <c r="S107" s="154">
        <v>23</v>
      </c>
      <c r="T107" s="154">
        <v>29</v>
      </c>
      <c r="U107" s="97">
        <f t="shared" si="28"/>
        <v>413</v>
      </c>
      <c r="V107">
        <f>VLOOKUP(D:D,'[1]Price List'!$B:$K,8,0)</f>
        <v>615.82000000000005</v>
      </c>
      <c r="W107" s="22">
        <f t="shared" si="29"/>
        <v>38180.840000000004</v>
      </c>
      <c r="X107" s="22">
        <f t="shared" si="30"/>
        <v>25248.620000000003</v>
      </c>
      <c r="Y107" s="22">
        <f t="shared" si="31"/>
        <v>20322.060000000001</v>
      </c>
      <c r="Z107" s="22">
        <f t="shared" si="32"/>
        <v>27096.080000000002</v>
      </c>
      <c r="AA107" s="22">
        <f t="shared" si="33"/>
        <v>30791.000000000004</v>
      </c>
      <c r="AB107" s="22">
        <f t="shared" si="34"/>
        <v>27096.080000000002</v>
      </c>
      <c r="AC107" s="22">
        <f t="shared" si="35"/>
        <v>22169.52</v>
      </c>
      <c r="AD107" s="22">
        <f t="shared" si="36"/>
        <v>26480.260000000002</v>
      </c>
      <c r="AE107" s="22">
        <f t="shared" si="37"/>
        <v>15395.500000000002</v>
      </c>
      <c r="AF107" s="22">
        <f t="shared" si="38"/>
        <v>27711.9</v>
      </c>
      <c r="AG107" s="22">
        <f t="shared" si="39"/>
        <v>14163.86</v>
      </c>
      <c r="AH107" s="22">
        <f t="shared" si="40"/>
        <v>17858.780000000002</v>
      </c>
      <c r="AI107" s="22">
        <f t="shared" si="41"/>
        <v>254333.66000000003</v>
      </c>
    </row>
    <row r="108" spans="1:35" x14ac:dyDescent="0.2">
      <c r="A108" s="175" t="s">
        <v>1129</v>
      </c>
      <c r="B108" s="175" t="s">
        <v>104</v>
      </c>
      <c r="C108" s="176" t="s">
        <v>1543</v>
      </c>
      <c r="D108" s="175" t="s">
        <v>1542</v>
      </c>
      <c r="E108" s="176" t="s">
        <v>1545</v>
      </c>
      <c r="F108" s="175" t="str">
        <f>VLOOKUP(D:D,Consenso!B:F,5,0)</f>
        <v>Straps</v>
      </c>
      <c r="G108" s="177" t="s">
        <v>475</v>
      </c>
      <c r="H108" s="176" t="s">
        <v>476</v>
      </c>
      <c r="I108">
        <v>5</v>
      </c>
      <c r="J108" s="154">
        <v>10</v>
      </c>
      <c r="K108" s="154">
        <v>7</v>
      </c>
      <c r="L108" s="154">
        <v>4</v>
      </c>
      <c r="M108" s="154">
        <v>6</v>
      </c>
      <c r="N108" s="154">
        <v>4</v>
      </c>
      <c r="O108" s="154">
        <v>4</v>
      </c>
      <c r="P108" s="154">
        <v>5</v>
      </c>
      <c r="Q108" s="154">
        <v>1</v>
      </c>
      <c r="R108" s="154">
        <v>3</v>
      </c>
      <c r="S108" s="154">
        <v>2</v>
      </c>
      <c r="T108" s="154">
        <v>1</v>
      </c>
      <c r="U108" s="97">
        <f t="shared" si="28"/>
        <v>47</v>
      </c>
      <c r="V108">
        <f>VLOOKUP(D:D,'[1]Price List'!$B:$K,8,0)</f>
        <v>615.82000000000005</v>
      </c>
      <c r="W108" s="22">
        <f t="shared" si="29"/>
        <v>3079.1000000000004</v>
      </c>
      <c r="X108" s="22">
        <f t="shared" si="30"/>
        <v>6158.2000000000007</v>
      </c>
      <c r="Y108" s="22">
        <f t="shared" si="31"/>
        <v>4310.7400000000007</v>
      </c>
      <c r="Z108" s="22">
        <f t="shared" si="32"/>
        <v>2463.2800000000002</v>
      </c>
      <c r="AA108" s="22">
        <f t="shared" si="33"/>
        <v>3694.92</v>
      </c>
      <c r="AB108" s="22">
        <f t="shared" si="34"/>
        <v>2463.2800000000002</v>
      </c>
      <c r="AC108" s="22">
        <f t="shared" si="35"/>
        <v>2463.2800000000002</v>
      </c>
      <c r="AD108" s="22">
        <f t="shared" si="36"/>
        <v>3079.1000000000004</v>
      </c>
      <c r="AE108" s="22">
        <f t="shared" si="37"/>
        <v>615.82000000000005</v>
      </c>
      <c r="AF108" s="22">
        <f t="shared" si="38"/>
        <v>1847.46</v>
      </c>
      <c r="AG108" s="22">
        <f t="shared" si="39"/>
        <v>1231.6400000000001</v>
      </c>
      <c r="AH108" s="22">
        <f t="shared" si="40"/>
        <v>615.82000000000005</v>
      </c>
      <c r="AI108" s="22">
        <f t="shared" si="41"/>
        <v>28943.54</v>
      </c>
    </row>
    <row r="109" spans="1:35" x14ac:dyDescent="0.2">
      <c r="A109" s="175" t="s">
        <v>1129</v>
      </c>
      <c r="B109" s="175" t="s">
        <v>104</v>
      </c>
      <c r="C109" s="176" t="s">
        <v>1454</v>
      </c>
      <c r="D109" s="175" t="s">
        <v>1453</v>
      </c>
      <c r="E109" s="176" t="s">
        <v>1456</v>
      </c>
      <c r="F109" s="175" t="str">
        <f>VLOOKUP(D:D,Consenso!B:F,5,0)</f>
        <v>Cases iPhone</v>
      </c>
      <c r="G109" s="176" t="s">
        <v>79</v>
      </c>
      <c r="H109" s="176" t="s">
        <v>245</v>
      </c>
      <c r="I109">
        <v>16</v>
      </c>
      <c r="J109" s="154">
        <v>12</v>
      </c>
      <c r="K109" s="154">
        <v>4</v>
      </c>
      <c r="L109" s="154">
        <v>7</v>
      </c>
      <c r="M109" s="154">
        <v>5</v>
      </c>
      <c r="N109" s="154">
        <v>7</v>
      </c>
      <c r="O109" s="154">
        <v>10</v>
      </c>
      <c r="P109" s="154">
        <v>10</v>
      </c>
      <c r="Q109" s="154">
        <v>8</v>
      </c>
      <c r="R109" s="154">
        <v>4</v>
      </c>
      <c r="S109" s="154">
        <v>3</v>
      </c>
      <c r="T109" s="154">
        <v>0</v>
      </c>
      <c r="U109" s="97">
        <f t="shared" si="28"/>
        <v>70</v>
      </c>
      <c r="V109">
        <f>VLOOKUP(D:D,'[1]Price List'!$B:$K,8,0)</f>
        <v>602.84</v>
      </c>
      <c r="W109" s="22">
        <f t="shared" si="29"/>
        <v>9645.44</v>
      </c>
      <c r="X109" s="22">
        <f t="shared" si="30"/>
        <v>7234.08</v>
      </c>
      <c r="Y109" s="22">
        <f t="shared" si="31"/>
        <v>2411.36</v>
      </c>
      <c r="Z109" s="22">
        <f t="shared" si="32"/>
        <v>4219.88</v>
      </c>
      <c r="AA109" s="22">
        <f t="shared" si="33"/>
        <v>3014.2000000000003</v>
      </c>
      <c r="AB109" s="22">
        <f t="shared" si="34"/>
        <v>4219.88</v>
      </c>
      <c r="AC109" s="22">
        <f t="shared" si="35"/>
        <v>6028.4000000000005</v>
      </c>
      <c r="AD109" s="22">
        <f t="shared" si="36"/>
        <v>6028.4000000000005</v>
      </c>
      <c r="AE109" s="22">
        <f t="shared" si="37"/>
        <v>4822.72</v>
      </c>
      <c r="AF109" s="22">
        <f t="shared" si="38"/>
        <v>2411.36</v>
      </c>
      <c r="AG109" s="22">
        <f t="shared" si="39"/>
        <v>1808.52</v>
      </c>
      <c r="AH109" s="22">
        <f t="shared" si="40"/>
        <v>0</v>
      </c>
      <c r="AI109" s="22">
        <f t="shared" si="41"/>
        <v>42198.8</v>
      </c>
    </row>
    <row r="110" spans="1:35" x14ac:dyDescent="0.2">
      <c r="A110" s="175" t="s">
        <v>1129</v>
      </c>
      <c r="B110" s="175" t="s">
        <v>104</v>
      </c>
      <c r="C110" s="176" t="s">
        <v>1450</v>
      </c>
      <c r="D110" s="175" t="s">
        <v>1449</v>
      </c>
      <c r="E110" s="176" t="s">
        <v>1452</v>
      </c>
      <c r="F110" s="175" t="str">
        <f>VLOOKUP(D:D,Consenso!B:F,5,0)</f>
        <v>Cases iPhone</v>
      </c>
      <c r="G110" s="177" t="s">
        <v>79</v>
      </c>
      <c r="H110" s="176" t="s">
        <v>245</v>
      </c>
      <c r="I110">
        <v>18</v>
      </c>
      <c r="J110" s="154">
        <v>5</v>
      </c>
      <c r="K110" s="154">
        <v>9</v>
      </c>
      <c r="L110" s="154">
        <v>7</v>
      </c>
      <c r="M110" s="154">
        <v>2</v>
      </c>
      <c r="N110" s="154">
        <v>7</v>
      </c>
      <c r="O110" s="154">
        <v>7</v>
      </c>
      <c r="P110" s="154">
        <v>2</v>
      </c>
      <c r="Q110" s="154">
        <v>8</v>
      </c>
      <c r="R110" s="154">
        <v>9</v>
      </c>
      <c r="S110" s="154">
        <v>10</v>
      </c>
      <c r="T110" s="154">
        <v>1</v>
      </c>
      <c r="U110" s="97">
        <f t="shared" si="28"/>
        <v>67</v>
      </c>
      <c r="V110">
        <f>VLOOKUP(D:D,'[1]Price List'!$B:$K,8,0)</f>
        <v>602.84</v>
      </c>
      <c r="W110" s="22">
        <f t="shared" si="29"/>
        <v>10851.12</v>
      </c>
      <c r="X110" s="22">
        <f t="shared" si="30"/>
        <v>3014.2000000000003</v>
      </c>
      <c r="Y110" s="22">
        <f t="shared" si="31"/>
        <v>5425.56</v>
      </c>
      <c r="Z110" s="22">
        <f t="shared" si="32"/>
        <v>4219.88</v>
      </c>
      <c r="AA110" s="22">
        <f t="shared" si="33"/>
        <v>1205.68</v>
      </c>
      <c r="AB110" s="22">
        <f t="shared" si="34"/>
        <v>4219.88</v>
      </c>
      <c r="AC110" s="22">
        <f t="shared" si="35"/>
        <v>4219.88</v>
      </c>
      <c r="AD110" s="22">
        <f t="shared" si="36"/>
        <v>1205.68</v>
      </c>
      <c r="AE110" s="22">
        <f t="shared" si="37"/>
        <v>4822.72</v>
      </c>
      <c r="AF110" s="22">
        <f t="shared" si="38"/>
        <v>5425.56</v>
      </c>
      <c r="AG110" s="22">
        <f t="shared" si="39"/>
        <v>6028.4000000000005</v>
      </c>
      <c r="AH110" s="22">
        <f t="shared" si="40"/>
        <v>602.84</v>
      </c>
      <c r="AI110" s="22">
        <f t="shared" si="41"/>
        <v>40390.28</v>
      </c>
    </row>
    <row r="111" spans="1:35" x14ac:dyDescent="0.2">
      <c r="A111" s="175" t="s">
        <v>1129</v>
      </c>
      <c r="B111" s="175" t="s">
        <v>104</v>
      </c>
      <c r="C111" s="176" t="s">
        <v>1470</v>
      </c>
      <c r="D111" s="175" t="s">
        <v>1469</v>
      </c>
      <c r="E111" s="176" t="s">
        <v>1472</v>
      </c>
      <c r="F111" s="175" t="str">
        <f>VLOOKUP(D:D,Consenso!B:F,5,0)</f>
        <v>Cases iPhone</v>
      </c>
      <c r="G111" s="177" t="s">
        <v>79</v>
      </c>
      <c r="H111" s="176" t="s">
        <v>254</v>
      </c>
      <c r="I111">
        <v>25</v>
      </c>
      <c r="J111" s="154">
        <v>10</v>
      </c>
      <c r="K111" s="154">
        <v>8</v>
      </c>
      <c r="L111" s="154">
        <v>3</v>
      </c>
      <c r="M111" s="154">
        <v>3</v>
      </c>
      <c r="N111" s="154">
        <v>4</v>
      </c>
      <c r="O111" s="154">
        <v>4</v>
      </c>
      <c r="P111" s="154">
        <v>2</v>
      </c>
      <c r="Q111" s="154">
        <v>0</v>
      </c>
      <c r="R111" s="154">
        <v>2</v>
      </c>
      <c r="S111" s="154">
        <v>1</v>
      </c>
      <c r="T111" s="154">
        <v>0</v>
      </c>
      <c r="U111" s="97">
        <f t="shared" si="28"/>
        <v>37</v>
      </c>
      <c r="V111">
        <f>VLOOKUP(D:D,'[1]Price List'!$B:$K,8,0)</f>
        <v>602.84</v>
      </c>
      <c r="W111" s="22">
        <f t="shared" si="29"/>
        <v>15071</v>
      </c>
      <c r="X111" s="22">
        <f t="shared" si="30"/>
        <v>6028.4000000000005</v>
      </c>
      <c r="Y111" s="22">
        <f t="shared" si="31"/>
        <v>4822.72</v>
      </c>
      <c r="Z111" s="22">
        <f t="shared" si="32"/>
        <v>1808.52</v>
      </c>
      <c r="AA111" s="22">
        <f t="shared" si="33"/>
        <v>1808.52</v>
      </c>
      <c r="AB111" s="22">
        <f t="shared" si="34"/>
        <v>2411.36</v>
      </c>
      <c r="AC111" s="22">
        <f t="shared" si="35"/>
        <v>2411.36</v>
      </c>
      <c r="AD111" s="22">
        <f t="shared" si="36"/>
        <v>1205.68</v>
      </c>
      <c r="AE111" s="22">
        <f t="shared" si="37"/>
        <v>0</v>
      </c>
      <c r="AF111" s="22">
        <f t="shared" si="38"/>
        <v>1205.68</v>
      </c>
      <c r="AG111" s="22">
        <f t="shared" si="39"/>
        <v>602.84</v>
      </c>
      <c r="AH111" s="22">
        <f t="shared" si="40"/>
        <v>0</v>
      </c>
      <c r="AI111" s="22">
        <f t="shared" si="41"/>
        <v>22305.08</v>
      </c>
    </row>
    <row r="112" spans="1:35" x14ac:dyDescent="0.2">
      <c r="A112" s="175" t="s">
        <v>1129</v>
      </c>
      <c r="B112" s="175" t="s">
        <v>104</v>
      </c>
      <c r="C112" s="176" t="s">
        <v>1466</v>
      </c>
      <c r="D112" s="175" t="s">
        <v>1465</v>
      </c>
      <c r="E112" s="176" t="s">
        <v>1468</v>
      </c>
      <c r="F112" s="175" t="str">
        <f>VLOOKUP(D:D,Consenso!B:F,5,0)</f>
        <v>Cases iPhone</v>
      </c>
      <c r="G112" s="177" t="s">
        <v>79</v>
      </c>
      <c r="H112" s="176" t="s">
        <v>254</v>
      </c>
      <c r="I112">
        <v>33</v>
      </c>
      <c r="J112" s="154">
        <v>21</v>
      </c>
      <c r="K112" s="154">
        <v>19</v>
      </c>
      <c r="L112" s="154">
        <v>9</v>
      </c>
      <c r="M112" s="154">
        <v>11</v>
      </c>
      <c r="N112" s="154">
        <v>9</v>
      </c>
      <c r="O112" s="154">
        <v>14</v>
      </c>
      <c r="P112" s="154">
        <v>6</v>
      </c>
      <c r="Q112" s="154">
        <v>11</v>
      </c>
      <c r="R112" s="154">
        <v>5</v>
      </c>
      <c r="S112" s="154">
        <v>21</v>
      </c>
      <c r="T112" s="154">
        <v>0</v>
      </c>
      <c r="U112" s="97">
        <f t="shared" si="28"/>
        <v>126</v>
      </c>
      <c r="V112">
        <f>VLOOKUP(D:D,'[1]Price List'!$B:$K,8,0)</f>
        <v>602.84</v>
      </c>
      <c r="W112" s="22">
        <f t="shared" si="29"/>
        <v>19893.72</v>
      </c>
      <c r="X112" s="22">
        <f t="shared" si="30"/>
        <v>12659.640000000001</v>
      </c>
      <c r="Y112" s="22">
        <f t="shared" si="31"/>
        <v>11453.960000000001</v>
      </c>
      <c r="Z112" s="22">
        <f t="shared" si="32"/>
        <v>5425.56</v>
      </c>
      <c r="AA112" s="22">
        <f t="shared" si="33"/>
        <v>6631.2400000000007</v>
      </c>
      <c r="AB112" s="22">
        <f t="shared" si="34"/>
        <v>5425.56</v>
      </c>
      <c r="AC112" s="22">
        <f t="shared" si="35"/>
        <v>8439.76</v>
      </c>
      <c r="AD112" s="22">
        <f t="shared" si="36"/>
        <v>3617.04</v>
      </c>
      <c r="AE112" s="22">
        <f t="shared" si="37"/>
        <v>6631.2400000000007</v>
      </c>
      <c r="AF112" s="22">
        <f t="shared" si="38"/>
        <v>3014.2000000000003</v>
      </c>
      <c r="AG112" s="22">
        <f t="shared" si="39"/>
        <v>12659.640000000001</v>
      </c>
      <c r="AH112" s="22">
        <f t="shared" si="40"/>
        <v>0</v>
      </c>
      <c r="AI112" s="22">
        <f t="shared" si="41"/>
        <v>75957.840000000011</v>
      </c>
    </row>
    <row r="113" spans="1:35" x14ac:dyDescent="0.2">
      <c r="A113" s="175" t="s">
        <v>1129</v>
      </c>
      <c r="B113" s="175" t="s">
        <v>104</v>
      </c>
      <c r="C113" s="176" t="s">
        <v>1458</v>
      </c>
      <c r="D113" s="175" t="s">
        <v>1457</v>
      </c>
      <c r="E113" s="176" t="s">
        <v>1460</v>
      </c>
      <c r="F113" s="175" t="str">
        <f>VLOOKUP(D:D,Consenso!B:F,5,0)</f>
        <v>Cases iPhone</v>
      </c>
      <c r="G113" s="177" t="s">
        <v>79</v>
      </c>
      <c r="H113" s="176" t="s">
        <v>245</v>
      </c>
      <c r="I113">
        <v>2</v>
      </c>
      <c r="J113" s="154">
        <v>12</v>
      </c>
      <c r="K113" s="154">
        <v>3</v>
      </c>
      <c r="L113" s="154">
        <v>1</v>
      </c>
      <c r="M113" s="154">
        <v>4</v>
      </c>
      <c r="N113" s="154">
        <v>2</v>
      </c>
      <c r="O113" s="154">
        <v>10</v>
      </c>
      <c r="P113" s="154">
        <v>5</v>
      </c>
      <c r="Q113" s="154">
        <v>8</v>
      </c>
      <c r="R113" s="154">
        <v>2</v>
      </c>
      <c r="S113" s="154">
        <v>4</v>
      </c>
      <c r="T113" s="154">
        <v>2</v>
      </c>
      <c r="U113" s="97">
        <f t="shared" si="28"/>
        <v>53</v>
      </c>
      <c r="V113">
        <f>VLOOKUP(D:D,'[1]Price List'!$B:$K,8,0)</f>
        <v>602.84</v>
      </c>
      <c r="W113" s="22">
        <f t="shared" si="29"/>
        <v>1205.68</v>
      </c>
      <c r="X113" s="22">
        <f t="shared" si="30"/>
        <v>7234.08</v>
      </c>
      <c r="Y113" s="22">
        <f t="shared" si="31"/>
        <v>1808.52</v>
      </c>
      <c r="Z113" s="22">
        <f t="shared" si="32"/>
        <v>602.84</v>
      </c>
      <c r="AA113" s="22">
        <f t="shared" si="33"/>
        <v>2411.36</v>
      </c>
      <c r="AB113" s="22">
        <f t="shared" si="34"/>
        <v>1205.68</v>
      </c>
      <c r="AC113" s="22">
        <f t="shared" si="35"/>
        <v>6028.4000000000005</v>
      </c>
      <c r="AD113" s="22">
        <f t="shared" si="36"/>
        <v>3014.2000000000003</v>
      </c>
      <c r="AE113" s="22">
        <f t="shared" si="37"/>
        <v>4822.72</v>
      </c>
      <c r="AF113" s="22">
        <f t="shared" si="38"/>
        <v>1205.68</v>
      </c>
      <c r="AG113" s="22">
        <f t="shared" si="39"/>
        <v>2411.36</v>
      </c>
      <c r="AH113" s="22">
        <f t="shared" si="40"/>
        <v>1205.68</v>
      </c>
      <c r="AI113" s="22">
        <f t="shared" si="41"/>
        <v>31950.52</v>
      </c>
    </row>
    <row r="114" spans="1:35" x14ac:dyDescent="0.2">
      <c r="A114" s="175" t="s">
        <v>1129</v>
      </c>
      <c r="B114" s="175" t="s">
        <v>104</v>
      </c>
      <c r="C114" s="176" t="s">
        <v>1474</v>
      </c>
      <c r="D114" s="175" t="s">
        <v>1473</v>
      </c>
      <c r="E114" s="176" t="s">
        <v>1476</v>
      </c>
      <c r="F114" s="175" t="str">
        <f>VLOOKUP(D:D,Consenso!B:F,5,0)</f>
        <v>Cases iPhone</v>
      </c>
      <c r="G114" s="177" t="s">
        <v>79</v>
      </c>
      <c r="H114" s="176" t="s">
        <v>1477</v>
      </c>
      <c r="I114">
        <v>8</v>
      </c>
      <c r="J114" s="154">
        <v>6</v>
      </c>
      <c r="K114" s="154">
        <v>3</v>
      </c>
      <c r="L114" s="154">
        <v>2</v>
      </c>
      <c r="M114" s="154">
        <v>0</v>
      </c>
      <c r="N114" s="154">
        <v>4</v>
      </c>
      <c r="O114" s="154">
        <v>3</v>
      </c>
      <c r="P114" s="154">
        <v>3</v>
      </c>
      <c r="Q114" s="154">
        <v>8</v>
      </c>
      <c r="R114" s="154">
        <v>3</v>
      </c>
      <c r="S114" s="154">
        <v>2</v>
      </c>
      <c r="T114" s="154">
        <v>3</v>
      </c>
      <c r="U114" s="97">
        <f t="shared" si="28"/>
        <v>37</v>
      </c>
      <c r="V114">
        <f>VLOOKUP(D:D,'[1]Price List'!$B:$K,8,0)</f>
        <v>602.84</v>
      </c>
      <c r="W114" s="22">
        <f t="shared" si="29"/>
        <v>4822.72</v>
      </c>
      <c r="X114" s="22">
        <f t="shared" si="30"/>
        <v>3617.04</v>
      </c>
      <c r="Y114" s="22">
        <f t="shared" si="31"/>
        <v>1808.52</v>
      </c>
      <c r="Z114" s="22">
        <f t="shared" si="32"/>
        <v>1205.68</v>
      </c>
      <c r="AA114" s="22">
        <f t="shared" si="33"/>
        <v>0</v>
      </c>
      <c r="AB114" s="22">
        <f t="shared" si="34"/>
        <v>2411.36</v>
      </c>
      <c r="AC114" s="22">
        <f t="shared" si="35"/>
        <v>1808.52</v>
      </c>
      <c r="AD114" s="22">
        <f t="shared" si="36"/>
        <v>1808.52</v>
      </c>
      <c r="AE114" s="22">
        <f t="shared" si="37"/>
        <v>4822.72</v>
      </c>
      <c r="AF114" s="22">
        <f t="shared" si="38"/>
        <v>1808.52</v>
      </c>
      <c r="AG114" s="22">
        <f t="shared" si="39"/>
        <v>1205.68</v>
      </c>
      <c r="AH114" s="22">
        <f t="shared" si="40"/>
        <v>1808.52</v>
      </c>
      <c r="AI114" s="22">
        <f t="shared" si="41"/>
        <v>22305.08</v>
      </c>
    </row>
    <row r="115" spans="1:35" x14ac:dyDescent="0.2">
      <c r="A115" s="175" t="s">
        <v>1129</v>
      </c>
      <c r="B115" s="175" t="s">
        <v>104</v>
      </c>
      <c r="C115" s="176" t="s">
        <v>1462</v>
      </c>
      <c r="D115" s="175" t="s">
        <v>1461</v>
      </c>
      <c r="E115" s="176" t="s">
        <v>1464</v>
      </c>
      <c r="F115" s="175" t="str">
        <f>VLOOKUP(D:D,Consenso!B:F,5,0)</f>
        <v>Cases iPhone</v>
      </c>
      <c r="G115" s="177" t="s">
        <v>79</v>
      </c>
      <c r="H115" s="176" t="s">
        <v>245</v>
      </c>
      <c r="I115">
        <v>9</v>
      </c>
      <c r="J115" s="154">
        <v>3</v>
      </c>
      <c r="K115" s="154">
        <v>5</v>
      </c>
      <c r="L115" s="154">
        <v>2</v>
      </c>
      <c r="M115" s="154">
        <v>3</v>
      </c>
      <c r="N115" s="154">
        <v>2</v>
      </c>
      <c r="O115" s="154">
        <v>2</v>
      </c>
      <c r="P115" s="154">
        <v>2</v>
      </c>
      <c r="Q115" s="154">
        <v>1</v>
      </c>
      <c r="R115" s="154">
        <v>0</v>
      </c>
      <c r="S115" s="154">
        <v>2</v>
      </c>
      <c r="T115" s="154">
        <v>0</v>
      </c>
      <c r="U115" s="97">
        <f t="shared" si="28"/>
        <v>22</v>
      </c>
      <c r="V115">
        <f>VLOOKUP(D:D,'[1]Price List'!$B:$K,8,0)</f>
        <v>602.84</v>
      </c>
      <c r="W115" s="22">
        <f t="shared" si="29"/>
        <v>5425.56</v>
      </c>
      <c r="X115" s="22">
        <f t="shared" si="30"/>
        <v>1808.52</v>
      </c>
      <c r="Y115" s="22">
        <f t="shared" si="31"/>
        <v>3014.2000000000003</v>
      </c>
      <c r="Z115" s="22">
        <f t="shared" si="32"/>
        <v>1205.68</v>
      </c>
      <c r="AA115" s="22">
        <f t="shared" si="33"/>
        <v>1808.52</v>
      </c>
      <c r="AB115" s="22">
        <f t="shared" si="34"/>
        <v>1205.68</v>
      </c>
      <c r="AC115" s="22">
        <f t="shared" si="35"/>
        <v>1205.68</v>
      </c>
      <c r="AD115" s="22">
        <f t="shared" si="36"/>
        <v>1205.68</v>
      </c>
      <c r="AE115" s="22">
        <f t="shared" si="37"/>
        <v>602.84</v>
      </c>
      <c r="AF115" s="22">
        <f t="shared" si="38"/>
        <v>0</v>
      </c>
      <c r="AG115" s="22">
        <f t="shared" si="39"/>
        <v>1205.68</v>
      </c>
      <c r="AH115" s="22">
        <f t="shared" si="40"/>
        <v>0</v>
      </c>
      <c r="AI115" s="22">
        <f t="shared" si="41"/>
        <v>13262.480000000001</v>
      </c>
    </row>
    <row r="116" spans="1:35" x14ac:dyDescent="0.2">
      <c r="A116" s="175" t="s">
        <v>1129</v>
      </c>
      <c r="B116" s="175" t="s">
        <v>104</v>
      </c>
      <c r="C116" s="176" t="s">
        <v>1479</v>
      </c>
      <c r="D116" s="175" t="s">
        <v>1478</v>
      </c>
      <c r="E116" s="176" t="s">
        <v>1481</v>
      </c>
      <c r="F116" s="175" t="str">
        <f>VLOOKUP(D:D,Consenso!B:F,5,0)</f>
        <v>Cases iPhone</v>
      </c>
      <c r="G116" s="177" t="s">
        <v>79</v>
      </c>
      <c r="H116" s="176" t="s">
        <v>1477</v>
      </c>
      <c r="I116">
        <v>3</v>
      </c>
      <c r="J116" s="154">
        <v>5</v>
      </c>
      <c r="K116" s="154">
        <v>4</v>
      </c>
      <c r="L116" s="154">
        <v>2</v>
      </c>
      <c r="M116" s="154">
        <v>1</v>
      </c>
      <c r="N116" s="154">
        <v>1</v>
      </c>
      <c r="O116" s="154">
        <v>1</v>
      </c>
      <c r="P116" s="154">
        <v>1</v>
      </c>
      <c r="Q116" s="154">
        <v>0</v>
      </c>
      <c r="R116" s="154">
        <v>2</v>
      </c>
      <c r="S116" s="154">
        <v>6</v>
      </c>
      <c r="T116" s="154">
        <v>0</v>
      </c>
      <c r="U116" s="97">
        <f t="shared" si="28"/>
        <v>23</v>
      </c>
      <c r="V116">
        <f>VLOOKUP(D:D,'[1]Price List'!$B:$K,8,0)</f>
        <v>602.84</v>
      </c>
      <c r="W116" s="22">
        <f t="shared" si="29"/>
        <v>1808.52</v>
      </c>
      <c r="X116" s="22">
        <f t="shared" si="30"/>
        <v>3014.2000000000003</v>
      </c>
      <c r="Y116" s="22">
        <f t="shared" si="31"/>
        <v>2411.36</v>
      </c>
      <c r="Z116" s="22">
        <f t="shared" si="32"/>
        <v>1205.68</v>
      </c>
      <c r="AA116" s="22">
        <f t="shared" si="33"/>
        <v>602.84</v>
      </c>
      <c r="AB116" s="22">
        <f t="shared" si="34"/>
        <v>602.84</v>
      </c>
      <c r="AC116" s="22">
        <f t="shared" si="35"/>
        <v>602.84</v>
      </c>
      <c r="AD116" s="22">
        <f t="shared" si="36"/>
        <v>602.84</v>
      </c>
      <c r="AE116" s="22">
        <f t="shared" si="37"/>
        <v>0</v>
      </c>
      <c r="AF116" s="22">
        <f t="shared" si="38"/>
        <v>1205.68</v>
      </c>
      <c r="AG116" s="22">
        <f t="shared" si="39"/>
        <v>3617.04</v>
      </c>
      <c r="AH116" s="22">
        <f t="shared" si="40"/>
        <v>0</v>
      </c>
      <c r="AI116" s="22">
        <f t="shared" si="41"/>
        <v>13865.320000000002</v>
      </c>
    </row>
    <row r="117" spans="1:35" x14ac:dyDescent="0.2">
      <c r="A117" s="175" t="s">
        <v>1129</v>
      </c>
      <c r="B117" s="175" t="s">
        <v>104</v>
      </c>
      <c r="C117" s="176" t="s">
        <v>1490</v>
      </c>
      <c r="D117" s="175" t="s">
        <v>1489</v>
      </c>
      <c r="E117" s="176" t="s">
        <v>1492</v>
      </c>
      <c r="F117" s="175" t="str">
        <f>VLOOKUP(D:D,Consenso!B:F,5,0)</f>
        <v>Cases iPhone</v>
      </c>
      <c r="G117" s="176" t="s">
        <v>109</v>
      </c>
      <c r="H117" s="176" t="s">
        <v>127</v>
      </c>
      <c r="I117">
        <v>87</v>
      </c>
      <c r="J117" s="154">
        <v>48</v>
      </c>
      <c r="K117" s="154">
        <v>59</v>
      </c>
      <c r="L117" s="154">
        <v>24</v>
      </c>
      <c r="M117" s="154">
        <v>28</v>
      </c>
      <c r="N117" s="154">
        <v>21</v>
      </c>
      <c r="O117" s="154">
        <v>14</v>
      </c>
      <c r="P117" s="154">
        <v>21</v>
      </c>
      <c r="Q117" s="154">
        <v>16</v>
      </c>
      <c r="R117" s="154">
        <v>12</v>
      </c>
      <c r="S117" s="154">
        <v>3</v>
      </c>
      <c r="T117" s="154">
        <v>6</v>
      </c>
      <c r="U117" s="97">
        <f t="shared" si="28"/>
        <v>252</v>
      </c>
      <c r="V117">
        <f>VLOOKUP(D:D,'[1]Price List'!$B:$K,8,0)</f>
        <v>602.84</v>
      </c>
      <c r="W117" s="22">
        <f t="shared" si="29"/>
        <v>52447.08</v>
      </c>
      <c r="X117" s="22">
        <f t="shared" si="30"/>
        <v>28936.32</v>
      </c>
      <c r="Y117" s="22">
        <f t="shared" si="31"/>
        <v>35567.560000000005</v>
      </c>
      <c r="Z117" s="22">
        <f t="shared" si="32"/>
        <v>14468.16</v>
      </c>
      <c r="AA117" s="22">
        <f t="shared" si="33"/>
        <v>16879.52</v>
      </c>
      <c r="AB117" s="22">
        <f t="shared" si="34"/>
        <v>12659.640000000001</v>
      </c>
      <c r="AC117" s="22">
        <f t="shared" si="35"/>
        <v>8439.76</v>
      </c>
      <c r="AD117" s="22">
        <f t="shared" si="36"/>
        <v>12659.640000000001</v>
      </c>
      <c r="AE117" s="22">
        <f t="shared" si="37"/>
        <v>9645.44</v>
      </c>
      <c r="AF117" s="22">
        <f t="shared" si="38"/>
        <v>7234.08</v>
      </c>
      <c r="AG117" s="22">
        <f t="shared" si="39"/>
        <v>1808.52</v>
      </c>
      <c r="AH117" s="22">
        <f t="shared" si="40"/>
        <v>3617.04</v>
      </c>
      <c r="AI117" s="22">
        <f t="shared" si="41"/>
        <v>151915.68000000002</v>
      </c>
    </row>
    <row r="118" spans="1:35" x14ac:dyDescent="0.2">
      <c r="A118" s="175" t="s">
        <v>1129</v>
      </c>
      <c r="B118" s="175" t="s">
        <v>104</v>
      </c>
      <c r="C118" s="176" t="s">
        <v>124</v>
      </c>
      <c r="D118" s="175" t="s">
        <v>1493</v>
      </c>
      <c r="E118" s="176" t="s">
        <v>126</v>
      </c>
      <c r="F118" s="175" t="str">
        <f>VLOOKUP(D:D,Consenso!B:F,5,0)</f>
        <v>Cases iPhone</v>
      </c>
      <c r="G118" s="177" t="s">
        <v>109</v>
      </c>
      <c r="H118" s="176" t="s">
        <v>127</v>
      </c>
      <c r="I118">
        <v>51</v>
      </c>
      <c r="J118" s="154">
        <v>25</v>
      </c>
      <c r="K118" s="154">
        <v>7</v>
      </c>
      <c r="L118" s="154">
        <v>7</v>
      </c>
      <c r="M118" s="154">
        <v>3</v>
      </c>
      <c r="N118" s="154">
        <v>10</v>
      </c>
      <c r="O118" s="154">
        <v>12</v>
      </c>
      <c r="P118" s="154">
        <v>8</v>
      </c>
      <c r="Q118" s="154">
        <v>5</v>
      </c>
      <c r="R118" s="154">
        <v>1</v>
      </c>
      <c r="S118" s="154">
        <v>1</v>
      </c>
      <c r="T118" s="154">
        <v>4</v>
      </c>
      <c r="U118" s="97">
        <f t="shared" si="28"/>
        <v>83</v>
      </c>
      <c r="V118">
        <f>VLOOKUP(D:D,'[1]Price List'!$B:$K,8,0)</f>
        <v>602.84</v>
      </c>
      <c r="W118" s="22">
        <f t="shared" si="29"/>
        <v>30744.84</v>
      </c>
      <c r="X118" s="22">
        <f t="shared" si="30"/>
        <v>15071</v>
      </c>
      <c r="Y118" s="22">
        <f t="shared" si="31"/>
        <v>4219.88</v>
      </c>
      <c r="Z118" s="22">
        <f t="shared" si="32"/>
        <v>4219.88</v>
      </c>
      <c r="AA118" s="22">
        <f t="shared" si="33"/>
        <v>1808.52</v>
      </c>
      <c r="AB118" s="22">
        <f t="shared" si="34"/>
        <v>6028.4000000000005</v>
      </c>
      <c r="AC118" s="22">
        <f t="shared" si="35"/>
        <v>7234.08</v>
      </c>
      <c r="AD118" s="22">
        <f t="shared" si="36"/>
        <v>4822.72</v>
      </c>
      <c r="AE118" s="22">
        <f t="shared" si="37"/>
        <v>3014.2000000000003</v>
      </c>
      <c r="AF118" s="22">
        <f t="shared" si="38"/>
        <v>602.84</v>
      </c>
      <c r="AG118" s="22">
        <f t="shared" si="39"/>
        <v>602.84</v>
      </c>
      <c r="AH118" s="22">
        <f t="shared" si="40"/>
        <v>2411.36</v>
      </c>
      <c r="AI118" s="22">
        <f t="shared" si="41"/>
        <v>50035.72</v>
      </c>
    </row>
    <row r="119" spans="1:35" x14ac:dyDescent="0.2">
      <c r="A119" s="175" t="s">
        <v>1129</v>
      </c>
      <c r="B119" s="175" t="s">
        <v>104</v>
      </c>
      <c r="C119" s="176" t="s">
        <v>137</v>
      </c>
      <c r="D119" s="175" t="s">
        <v>1488</v>
      </c>
      <c r="E119" s="176" t="s">
        <v>139</v>
      </c>
      <c r="F119" s="175" t="str">
        <f>VLOOKUP(D:D,Consenso!B:F,5,0)</f>
        <v>Cases iPhone</v>
      </c>
      <c r="G119" s="177" t="s">
        <v>109</v>
      </c>
      <c r="H119" s="176" t="s">
        <v>127</v>
      </c>
      <c r="I119">
        <v>257</v>
      </c>
      <c r="J119" s="154">
        <v>99</v>
      </c>
      <c r="K119" s="154">
        <v>61</v>
      </c>
      <c r="L119" s="154">
        <v>114</v>
      </c>
      <c r="M119" s="154">
        <v>99</v>
      </c>
      <c r="N119" s="154">
        <v>83</v>
      </c>
      <c r="O119" s="154">
        <v>101</v>
      </c>
      <c r="P119" s="154">
        <v>60</v>
      </c>
      <c r="Q119" s="154">
        <v>24</v>
      </c>
      <c r="R119" s="154">
        <v>14</v>
      </c>
      <c r="S119" s="154">
        <v>3</v>
      </c>
      <c r="T119" s="154">
        <v>10</v>
      </c>
      <c r="U119" s="97">
        <f t="shared" si="28"/>
        <v>668</v>
      </c>
      <c r="V119">
        <f>VLOOKUP(D:D,'[1]Price List'!$B:$K,8,0)</f>
        <v>602.84</v>
      </c>
      <c r="W119" s="22">
        <f t="shared" si="29"/>
        <v>154929.88</v>
      </c>
      <c r="X119" s="22">
        <f t="shared" si="30"/>
        <v>59681.16</v>
      </c>
      <c r="Y119" s="22">
        <f t="shared" si="31"/>
        <v>36773.240000000005</v>
      </c>
      <c r="Z119" s="22">
        <f t="shared" si="32"/>
        <v>68723.760000000009</v>
      </c>
      <c r="AA119" s="22">
        <f t="shared" si="33"/>
        <v>59681.16</v>
      </c>
      <c r="AB119" s="22">
        <f t="shared" si="34"/>
        <v>50035.72</v>
      </c>
      <c r="AC119" s="22">
        <f t="shared" si="35"/>
        <v>60886.840000000004</v>
      </c>
      <c r="AD119" s="22">
        <f t="shared" si="36"/>
        <v>36170.400000000001</v>
      </c>
      <c r="AE119" s="22">
        <f t="shared" si="37"/>
        <v>14468.16</v>
      </c>
      <c r="AF119" s="22">
        <f t="shared" si="38"/>
        <v>8439.76</v>
      </c>
      <c r="AG119" s="22">
        <f t="shared" si="39"/>
        <v>1808.52</v>
      </c>
      <c r="AH119" s="22">
        <f t="shared" si="40"/>
        <v>6028.4000000000005</v>
      </c>
      <c r="AI119" s="22">
        <f t="shared" si="41"/>
        <v>402697.12</v>
      </c>
    </row>
    <row r="120" spans="1:35" x14ac:dyDescent="0.2">
      <c r="A120" s="175" t="s">
        <v>1129</v>
      </c>
      <c r="B120" s="175" t="s">
        <v>104</v>
      </c>
      <c r="C120" s="176" t="s">
        <v>1485</v>
      </c>
      <c r="D120" s="175" t="s">
        <v>1484</v>
      </c>
      <c r="E120" s="176" t="s">
        <v>1487</v>
      </c>
      <c r="F120" s="175" t="str">
        <f>VLOOKUP(D:D,Consenso!B:F,5,0)</f>
        <v>Cases iPhone</v>
      </c>
      <c r="G120" s="177" t="s">
        <v>109</v>
      </c>
      <c r="H120" s="176" t="s">
        <v>110</v>
      </c>
      <c r="I120">
        <v>26</v>
      </c>
      <c r="J120" s="154">
        <v>30</v>
      </c>
      <c r="K120" s="154">
        <v>26</v>
      </c>
      <c r="L120" s="154">
        <v>13</v>
      </c>
      <c r="M120" s="154">
        <v>7</v>
      </c>
      <c r="N120" s="154">
        <v>13</v>
      </c>
      <c r="O120" s="154">
        <v>13</v>
      </c>
      <c r="P120" s="154">
        <v>22</v>
      </c>
      <c r="Q120" s="154">
        <v>28</v>
      </c>
      <c r="R120" s="154">
        <v>10</v>
      </c>
      <c r="S120" s="154">
        <v>4</v>
      </c>
      <c r="T120" s="154">
        <v>5</v>
      </c>
      <c r="U120" s="97">
        <f t="shared" si="28"/>
        <v>171</v>
      </c>
      <c r="V120">
        <f>VLOOKUP(D:D,'[1]Price List'!$B:$K,8,0)</f>
        <v>602.84</v>
      </c>
      <c r="W120" s="22">
        <f t="shared" si="29"/>
        <v>15673.84</v>
      </c>
      <c r="X120" s="22">
        <f t="shared" si="30"/>
        <v>18085.2</v>
      </c>
      <c r="Y120" s="22">
        <f t="shared" si="31"/>
        <v>15673.84</v>
      </c>
      <c r="Z120" s="22">
        <f t="shared" si="32"/>
        <v>7836.92</v>
      </c>
      <c r="AA120" s="22">
        <f t="shared" si="33"/>
        <v>4219.88</v>
      </c>
      <c r="AB120" s="22">
        <f t="shared" si="34"/>
        <v>7836.92</v>
      </c>
      <c r="AC120" s="22">
        <f t="shared" si="35"/>
        <v>7836.92</v>
      </c>
      <c r="AD120" s="22">
        <f t="shared" si="36"/>
        <v>13262.480000000001</v>
      </c>
      <c r="AE120" s="22">
        <f t="shared" si="37"/>
        <v>16879.52</v>
      </c>
      <c r="AF120" s="22">
        <f t="shared" si="38"/>
        <v>6028.4000000000005</v>
      </c>
      <c r="AG120" s="22">
        <f t="shared" si="39"/>
        <v>2411.36</v>
      </c>
      <c r="AH120" s="22">
        <f t="shared" si="40"/>
        <v>3014.2000000000003</v>
      </c>
      <c r="AI120" s="22">
        <f t="shared" si="41"/>
        <v>103085.64</v>
      </c>
    </row>
    <row r="121" spans="1:35" x14ac:dyDescent="0.2">
      <c r="A121" s="175" t="s">
        <v>1129</v>
      </c>
      <c r="B121" s="175" t="s">
        <v>104</v>
      </c>
      <c r="C121" s="176" t="s">
        <v>116</v>
      </c>
      <c r="D121" s="175" t="s">
        <v>1482</v>
      </c>
      <c r="E121" s="176" t="s">
        <v>118</v>
      </c>
      <c r="F121" s="175" t="str">
        <f>VLOOKUP(D:D,Consenso!B:F,5,0)</f>
        <v>Cases iPhone</v>
      </c>
      <c r="G121" s="177" t="s">
        <v>109</v>
      </c>
      <c r="H121" s="176" t="s">
        <v>110</v>
      </c>
      <c r="I121">
        <v>56</v>
      </c>
      <c r="J121" s="154">
        <v>43</v>
      </c>
      <c r="K121" s="154">
        <v>34</v>
      </c>
      <c r="L121" s="154">
        <v>43</v>
      </c>
      <c r="M121" s="154">
        <v>54</v>
      </c>
      <c r="N121" s="154">
        <v>47</v>
      </c>
      <c r="O121" s="154">
        <v>59</v>
      </c>
      <c r="P121" s="154">
        <v>39</v>
      </c>
      <c r="Q121" s="154">
        <v>33</v>
      </c>
      <c r="R121" s="154">
        <v>10</v>
      </c>
      <c r="S121" s="154">
        <v>5</v>
      </c>
      <c r="T121" s="154">
        <v>11</v>
      </c>
      <c r="U121" s="97">
        <f t="shared" si="28"/>
        <v>378</v>
      </c>
      <c r="V121">
        <f>VLOOKUP(D:D,'[1]Price List'!$B:$K,8,0)</f>
        <v>602.84</v>
      </c>
      <c r="W121" s="22">
        <f t="shared" si="29"/>
        <v>33759.040000000001</v>
      </c>
      <c r="X121" s="22">
        <f t="shared" si="30"/>
        <v>25922.120000000003</v>
      </c>
      <c r="Y121" s="22">
        <f t="shared" si="31"/>
        <v>20496.560000000001</v>
      </c>
      <c r="Z121" s="22">
        <f t="shared" si="32"/>
        <v>25922.120000000003</v>
      </c>
      <c r="AA121" s="22">
        <f t="shared" si="33"/>
        <v>32553.360000000001</v>
      </c>
      <c r="AB121" s="22">
        <f t="shared" si="34"/>
        <v>28333.480000000003</v>
      </c>
      <c r="AC121" s="22">
        <f t="shared" si="35"/>
        <v>35567.560000000005</v>
      </c>
      <c r="AD121" s="22">
        <f t="shared" si="36"/>
        <v>23510.760000000002</v>
      </c>
      <c r="AE121" s="22">
        <f t="shared" si="37"/>
        <v>19893.72</v>
      </c>
      <c r="AF121" s="22">
        <f t="shared" si="38"/>
        <v>6028.4000000000005</v>
      </c>
      <c r="AG121" s="22">
        <f t="shared" si="39"/>
        <v>3014.2000000000003</v>
      </c>
      <c r="AH121" s="22">
        <f t="shared" si="40"/>
        <v>6631.2400000000007</v>
      </c>
      <c r="AI121" s="22">
        <f t="shared" si="41"/>
        <v>227873.52000000002</v>
      </c>
    </row>
    <row r="122" spans="1:35" x14ac:dyDescent="0.2">
      <c r="A122" s="175" t="s">
        <v>1129</v>
      </c>
      <c r="B122" s="175" t="s">
        <v>104</v>
      </c>
      <c r="C122" s="176" t="s">
        <v>120</v>
      </c>
      <c r="D122" s="175" t="s">
        <v>1483</v>
      </c>
      <c r="E122" s="176" t="s">
        <v>122</v>
      </c>
      <c r="F122" s="175" t="str">
        <f>VLOOKUP(D:D,Consenso!B:F,5,0)</f>
        <v>Cases iPhone</v>
      </c>
      <c r="G122" s="177" t="s">
        <v>109</v>
      </c>
      <c r="H122" s="176" t="s">
        <v>110</v>
      </c>
      <c r="I122">
        <v>136</v>
      </c>
      <c r="J122" s="154">
        <v>87</v>
      </c>
      <c r="K122" s="154">
        <v>52</v>
      </c>
      <c r="L122" s="154">
        <v>74</v>
      </c>
      <c r="M122" s="154">
        <v>48</v>
      </c>
      <c r="N122" s="154">
        <v>76</v>
      </c>
      <c r="O122" s="154">
        <v>96</v>
      </c>
      <c r="P122" s="154">
        <v>62</v>
      </c>
      <c r="Q122" s="154">
        <v>42</v>
      </c>
      <c r="R122" s="154">
        <v>11</v>
      </c>
      <c r="S122" s="154">
        <v>11</v>
      </c>
      <c r="T122" s="154">
        <v>6</v>
      </c>
      <c r="U122" s="97">
        <f t="shared" si="28"/>
        <v>565</v>
      </c>
      <c r="V122">
        <f>VLOOKUP(D:D,'[1]Price List'!$B:$K,8,0)</f>
        <v>602.84</v>
      </c>
      <c r="W122" s="22">
        <f t="shared" si="29"/>
        <v>81986.240000000005</v>
      </c>
      <c r="X122" s="22">
        <f t="shared" si="30"/>
        <v>52447.08</v>
      </c>
      <c r="Y122" s="22">
        <f t="shared" si="31"/>
        <v>31347.68</v>
      </c>
      <c r="Z122" s="22">
        <f t="shared" si="32"/>
        <v>44610.16</v>
      </c>
      <c r="AA122" s="22">
        <f t="shared" si="33"/>
        <v>28936.32</v>
      </c>
      <c r="AB122" s="22">
        <f t="shared" si="34"/>
        <v>45815.840000000004</v>
      </c>
      <c r="AC122" s="22">
        <f t="shared" si="35"/>
        <v>57872.639999999999</v>
      </c>
      <c r="AD122" s="22">
        <f t="shared" si="36"/>
        <v>37376.080000000002</v>
      </c>
      <c r="AE122" s="22">
        <f t="shared" si="37"/>
        <v>25319.280000000002</v>
      </c>
      <c r="AF122" s="22">
        <f t="shared" si="38"/>
        <v>6631.2400000000007</v>
      </c>
      <c r="AG122" s="22">
        <f t="shared" si="39"/>
        <v>6631.2400000000007</v>
      </c>
      <c r="AH122" s="22">
        <f t="shared" si="40"/>
        <v>3617.04</v>
      </c>
      <c r="AI122" s="22">
        <f t="shared" si="41"/>
        <v>340604.60000000003</v>
      </c>
    </row>
    <row r="123" spans="1:35" x14ac:dyDescent="0.2">
      <c r="A123" s="175" t="s">
        <v>1129</v>
      </c>
      <c r="B123" s="175" t="s">
        <v>104</v>
      </c>
      <c r="C123" s="176" t="s">
        <v>633</v>
      </c>
      <c r="D123" s="175" t="s">
        <v>1513</v>
      </c>
      <c r="E123" s="176" t="s">
        <v>635</v>
      </c>
      <c r="F123" s="175" t="str">
        <f>VLOOKUP(D:D,Consenso!B:F,5,0)</f>
        <v>Cases Airpods</v>
      </c>
      <c r="G123" s="176" t="s">
        <v>469</v>
      </c>
      <c r="H123" s="176" t="s">
        <v>632</v>
      </c>
      <c r="I123">
        <v>171</v>
      </c>
      <c r="J123" s="154">
        <v>115</v>
      </c>
      <c r="K123" s="154">
        <v>84</v>
      </c>
      <c r="L123" s="154">
        <v>78</v>
      </c>
      <c r="M123" s="154">
        <v>76</v>
      </c>
      <c r="N123" s="154">
        <v>78</v>
      </c>
      <c r="O123" s="154">
        <v>74</v>
      </c>
      <c r="P123" s="154">
        <v>87</v>
      </c>
      <c r="Q123" s="154">
        <v>82</v>
      </c>
      <c r="R123" s="154">
        <v>43</v>
      </c>
      <c r="S123" s="154">
        <v>16</v>
      </c>
      <c r="T123" s="154">
        <v>42</v>
      </c>
      <c r="U123" s="97">
        <f t="shared" si="28"/>
        <v>775</v>
      </c>
      <c r="V123">
        <f>VLOOKUP(D:D,'[1]Price List'!$B:$K,8,0)</f>
        <v>361.47</v>
      </c>
      <c r="W123" s="22">
        <f t="shared" si="29"/>
        <v>61811.37</v>
      </c>
      <c r="X123" s="22">
        <f t="shared" si="30"/>
        <v>41569.050000000003</v>
      </c>
      <c r="Y123" s="22">
        <f t="shared" si="31"/>
        <v>30363.480000000003</v>
      </c>
      <c r="Z123" s="22">
        <f t="shared" si="32"/>
        <v>28194.660000000003</v>
      </c>
      <c r="AA123" s="22">
        <f t="shared" si="33"/>
        <v>27471.72</v>
      </c>
      <c r="AB123" s="22">
        <f t="shared" si="34"/>
        <v>28194.660000000003</v>
      </c>
      <c r="AC123" s="22">
        <f t="shared" si="35"/>
        <v>26748.780000000002</v>
      </c>
      <c r="AD123" s="22">
        <f t="shared" si="36"/>
        <v>31447.890000000003</v>
      </c>
      <c r="AE123" s="22">
        <f t="shared" si="37"/>
        <v>29640.54</v>
      </c>
      <c r="AF123" s="22">
        <f t="shared" si="38"/>
        <v>15543.210000000001</v>
      </c>
      <c r="AG123" s="22">
        <f t="shared" si="39"/>
        <v>5783.52</v>
      </c>
      <c r="AH123" s="22">
        <f t="shared" si="40"/>
        <v>15181.740000000002</v>
      </c>
      <c r="AI123" s="22">
        <f t="shared" si="41"/>
        <v>280139.25</v>
      </c>
    </row>
    <row r="124" spans="1:35" x14ac:dyDescent="0.2">
      <c r="A124" s="175" t="s">
        <v>1129</v>
      </c>
      <c r="B124" s="175" t="s">
        <v>104</v>
      </c>
      <c r="C124" s="176" t="s">
        <v>629</v>
      </c>
      <c r="D124" s="175" t="s">
        <v>1512</v>
      </c>
      <c r="E124" s="176" t="s">
        <v>631</v>
      </c>
      <c r="F124" s="175" t="str">
        <f>VLOOKUP(D:D,Consenso!B:F,5,0)</f>
        <v>Cases Airpods</v>
      </c>
      <c r="G124" s="177" t="s">
        <v>469</v>
      </c>
      <c r="H124" s="176" t="s">
        <v>632</v>
      </c>
      <c r="I124">
        <v>103</v>
      </c>
      <c r="J124" s="154">
        <v>89</v>
      </c>
      <c r="K124" s="154">
        <v>60</v>
      </c>
      <c r="L124" s="154">
        <v>48</v>
      </c>
      <c r="M124" s="154">
        <v>55</v>
      </c>
      <c r="N124" s="154">
        <v>57</v>
      </c>
      <c r="O124" s="154">
        <v>58</v>
      </c>
      <c r="P124" s="154">
        <v>49</v>
      </c>
      <c r="Q124" s="154">
        <v>52</v>
      </c>
      <c r="R124" s="154">
        <v>29</v>
      </c>
      <c r="S124" s="154">
        <v>20</v>
      </c>
      <c r="T124" s="154">
        <v>33</v>
      </c>
      <c r="U124" s="97">
        <f t="shared" si="28"/>
        <v>550</v>
      </c>
      <c r="V124">
        <f>VLOOKUP(D:D,'[1]Price List'!$B:$K,8,0)</f>
        <v>361.47</v>
      </c>
      <c r="W124" s="22">
        <f t="shared" si="29"/>
        <v>37231.410000000003</v>
      </c>
      <c r="X124" s="22">
        <f t="shared" si="30"/>
        <v>32170.83</v>
      </c>
      <c r="Y124" s="22">
        <f t="shared" si="31"/>
        <v>21688.2</v>
      </c>
      <c r="Z124" s="22">
        <f t="shared" si="32"/>
        <v>17350.560000000001</v>
      </c>
      <c r="AA124" s="22">
        <f t="shared" si="33"/>
        <v>19880.850000000002</v>
      </c>
      <c r="AB124" s="22">
        <f t="shared" si="34"/>
        <v>20603.79</v>
      </c>
      <c r="AC124" s="22">
        <f t="shared" si="35"/>
        <v>20965.260000000002</v>
      </c>
      <c r="AD124" s="22">
        <f t="shared" si="36"/>
        <v>17712.030000000002</v>
      </c>
      <c r="AE124" s="22">
        <f t="shared" si="37"/>
        <v>18796.440000000002</v>
      </c>
      <c r="AF124" s="22">
        <f t="shared" si="38"/>
        <v>10482.630000000001</v>
      </c>
      <c r="AG124" s="22">
        <f t="shared" si="39"/>
        <v>7229.4000000000005</v>
      </c>
      <c r="AH124" s="22">
        <f t="shared" si="40"/>
        <v>11928.51</v>
      </c>
      <c r="AI124" s="22">
        <f t="shared" si="41"/>
        <v>198808.50000000003</v>
      </c>
    </row>
    <row r="125" spans="1:35" x14ac:dyDescent="0.2">
      <c r="A125" s="175" t="s">
        <v>1129</v>
      </c>
      <c r="B125" s="175" t="s">
        <v>104</v>
      </c>
      <c r="C125" s="176" t="s">
        <v>1568</v>
      </c>
      <c r="D125" s="175" t="s">
        <v>1567</v>
      </c>
      <c r="E125" s="176" t="s">
        <v>1570</v>
      </c>
      <c r="F125" s="175" t="str">
        <f>VLOOKUP(D:D,Consenso!B:F,5,0)</f>
        <v>Cables</v>
      </c>
      <c r="G125" s="176" t="s">
        <v>212</v>
      </c>
      <c r="H125" s="176" t="s">
        <v>46</v>
      </c>
      <c r="I125">
        <v>1</v>
      </c>
      <c r="J125" s="154">
        <v>2</v>
      </c>
      <c r="K125" s="154">
        <v>1</v>
      </c>
      <c r="L125" s="154">
        <v>0</v>
      </c>
      <c r="M125" s="154">
        <v>1</v>
      </c>
      <c r="N125" s="154">
        <v>0</v>
      </c>
      <c r="O125" s="154">
        <v>4</v>
      </c>
      <c r="P125" s="154">
        <v>1</v>
      </c>
      <c r="Q125" s="154">
        <v>0</v>
      </c>
      <c r="R125" s="154">
        <v>0</v>
      </c>
      <c r="S125" s="154">
        <v>0</v>
      </c>
      <c r="T125" s="154">
        <v>0</v>
      </c>
      <c r="U125" s="97">
        <f t="shared" si="28"/>
        <v>9</v>
      </c>
      <c r="V125">
        <f>VLOOKUP(D:D,'[1]Price List'!$B:$K,8,0)</f>
        <v>301.12</v>
      </c>
      <c r="W125" s="22">
        <f t="shared" si="29"/>
        <v>301.12</v>
      </c>
      <c r="X125" s="22">
        <f t="shared" si="30"/>
        <v>602.24</v>
      </c>
      <c r="Y125" s="22">
        <f t="shared" si="31"/>
        <v>301.12</v>
      </c>
      <c r="Z125" s="22">
        <f t="shared" si="32"/>
        <v>0</v>
      </c>
      <c r="AA125" s="22">
        <f t="shared" si="33"/>
        <v>301.12</v>
      </c>
      <c r="AB125" s="22">
        <f t="shared" si="34"/>
        <v>0</v>
      </c>
      <c r="AC125" s="22">
        <f t="shared" si="35"/>
        <v>1204.48</v>
      </c>
      <c r="AD125" s="22">
        <f t="shared" si="36"/>
        <v>301.12</v>
      </c>
      <c r="AE125" s="22">
        <f t="shared" si="37"/>
        <v>0</v>
      </c>
      <c r="AF125" s="22">
        <f t="shared" si="38"/>
        <v>0</v>
      </c>
      <c r="AG125" s="22">
        <f t="shared" si="39"/>
        <v>0</v>
      </c>
      <c r="AH125" s="22">
        <f t="shared" si="40"/>
        <v>0</v>
      </c>
      <c r="AI125" s="22">
        <f t="shared" si="41"/>
        <v>2710.08</v>
      </c>
    </row>
    <row r="126" spans="1:35" x14ac:dyDescent="0.2">
      <c r="A126" s="175" t="s">
        <v>1129</v>
      </c>
      <c r="B126" s="175" t="s">
        <v>104</v>
      </c>
      <c r="C126" s="176" t="s">
        <v>1377</v>
      </c>
      <c r="D126" s="175" t="s">
        <v>1376</v>
      </c>
      <c r="E126" s="176" t="s">
        <v>1379</v>
      </c>
      <c r="F126" s="175" t="str">
        <f>VLOOKUP(D:D,Consenso!B:F,5,0)</f>
        <v>Straps</v>
      </c>
      <c r="G126" s="176" t="s">
        <v>475</v>
      </c>
      <c r="H126" s="176" t="s">
        <v>476</v>
      </c>
      <c r="I126">
        <v>71</v>
      </c>
      <c r="J126" s="154">
        <v>50</v>
      </c>
      <c r="K126" s="154">
        <v>52</v>
      </c>
      <c r="L126" s="154">
        <v>59</v>
      </c>
      <c r="M126" s="154">
        <v>39</v>
      </c>
      <c r="N126" s="154">
        <v>41</v>
      </c>
      <c r="O126" s="154">
        <v>51</v>
      </c>
      <c r="P126" s="154">
        <v>43</v>
      </c>
      <c r="Q126" s="154">
        <v>27</v>
      </c>
      <c r="R126" s="154">
        <v>34</v>
      </c>
      <c r="S126" s="154">
        <v>41</v>
      </c>
      <c r="T126" s="154">
        <v>29</v>
      </c>
      <c r="U126" s="97">
        <f t="shared" si="28"/>
        <v>466</v>
      </c>
      <c r="V126">
        <f>VLOOKUP(D:D,'[1]Price List'!$B:$K,8,0)</f>
        <v>615.82000000000005</v>
      </c>
      <c r="W126" s="22">
        <f t="shared" si="29"/>
        <v>43723.22</v>
      </c>
      <c r="X126" s="22">
        <f t="shared" si="30"/>
        <v>30791.000000000004</v>
      </c>
      <c r="Y126" s="22">
        <f t="shared" si="31"/>
        <v>32022.640000000003</v>
      </c>
      <c r="Z126" s="22">
        <f t="shared" si="32"/>
        <v>36333.380000000005</v>
      </c>
      <c r="AA126" s="22">
        <f t="shared" si="33"/>
        <v>24016.980000000003</v>
      </c>
      <c r="AB126" s="22">
        <f t="shared" si="34"/>
        <v>25248.620000000003</v>
      </c>
      <c r="AC126" s="22">
        <f t="shared" si="35"/>
        <v>31406.820000000003</v>
      </c>
      <c r="AD126" s="22">
        <f t="shared" si="36"/>
        <v>26480.260000000002</v>
      </c>
      <c r="AE126" s="22">
        <f t="shared" si="37"/>
        <v>16627.140000000003</v>
      </c>
      <c r="AF126" s="22">
        <f t="shared" si="38"/>
        <v>20937.88</v>
      </c>
      <c r="AG126" s="22">
        <f t="shared" si="39"/>
        <v>25248.620000000003</v>
      </c>
      <c r="AH126" s="22">
        <f t="shared" si="40"/>
        <v>17858.780000000002</v>
      </c>
      <c r="AI126" s="22">
        <f t="shared" si="41"/>
        <v>286972.12</v>
      </c>
    </row>
    <row r="127" spans="1:35" x14ac:dyDescent="0.2">
      <c r="A127" s="175" t="s">
        <v>1129</v>
      </c>
      <c r="B127" s="175" t="s">
        <v>104</v>
      </c>
      <c r="C127" s="176" t="s">
        <v>1579</v>
      </c>
      <c r="D127" s="175" t="s">
        <v>1578</v>
      </c>
      <c r="E127" s="176" t="s">
        <v>1581</v>
      </c>
      <c r="F127" s="175" t="str">
        <f>VLOOKUP(D:D,Consenso!B:F,5,0)</f>
        <v>Charger</v>
      </c>
      <c r="G127" s="176" t="s">
        <v>50</v>
      </c>
      <c r="H127" s="176" t="s">
        <v>1243</v>
      </c>
      <c r="I127">
        <v>0</v>
      </c>
      <c r="J127" s="154">
        <v>0</v>
      </c>
      <c r="K127" s="154">
        <v>0</v>
      </c>
      <c r="L127" s="154">
        <v>0</v>
      </c>
      <c r="M127" s="154">
        <v>1</v>
      </c>
      <c r="N127" s="154">
        <v>0</v>
      </c>
      <c r="O127" s="154">
        <v>0</v>
      </c>
      <c r="P127" s="154">
        <v>1</v>
      </c>
      <c r="Q127" s="154">
        <v>0</v>
      </c>
      <c r="R127" s="154">
        <v>0</v>
      </c>
      <c r="S127" s="154">
        <v>0</v>
      </c>
      <c r="T127" s="154">
        <v>0</v>
      </c>
      <c r="U127" s="97">
        <f t="shared" si="28"/>
        <v>2</v>
      </c>
      <c r="V127">
        <f>VLOOKUP(D:D,'[1]Price List'!$B:$K,8,0)</f>
        <v>1025.26</v>
      </c>
      <c r="W127" s="22">
        <f t="shared" si="29"/>
        <v>0</v>
      </c>
      <c r="X127" s="22">
        <f t="shared" si="30"/>
        <v>0</v>
      </c>
      <c r="Y127" s="22">
        <f t="shared" si="31"/>
        <v>0</v>
      </c>
      <c r="Z127" s="22">
        <f t="shared" si="32"/>
        <v>0</v>
      </c>
      <c r="AA127" s="22">
        <f t="shared" si="33"/>
        <v>1025.26</v>
      </c>
      <c r="AB127" s="22">
        <f t="shared" si="34"/>
        <v>0</v>
      </c>
      <c r="AC127" s="22">
        <f t="shared" si="35"/>
        <v>0</v>
      </c>
      <c r="AD127" s="22">
        <f t="shared" si="36"/>
        <v>1025.26</v>
      </c>
      <c r="AE127" s="22">
        <f t="shared" si="37"/>
        <v>0</v>
      </c>
      <c r="AF127" s="22">
        <f t="shared" si="38"/>
        <v>0</v>
      </c>
      <c r="AG127" s="22">
        <f t="shared" si="39"/>
        <v>0</v>
      </c>
      <c r="AH127" s="22">
        <f t="shared" si="40"/>
        <v>0</v>
      </c>
      <c r="AI127" s="22">
        <f t="shared" si="41"/>
        <v>2050.52</v>
      </c>
    </row>
    <row r="128" spans="1:35" x14ac:dyDescent="0.2">
      <c r="A128" s="175" t="s">
        <v>1129</v>
      </c>
      <c r="B128" s="175" t="s">
        <v>104</v>
      </c>
      <c r="C128" s="176" t="s">
        <v>1515</v>
      </c>
      <c r="D128" s="175" t="s">
        <v>1514</v>
      </c>
      <c r="E128" s="176" t="s">
        <v>1517</v>
      </c>
      <c r="F128" s="175" t="str">
        <f>VLOOKUP(D:D,Consenso!B:F,5,0)</f>
        <v>Cases Airpods</v>
      </c>
      <c r="G128" s="176" t="s">
        <v>469</v>
      </c>
      <c r="H128" s="176" t="s">
        <v>632</v>
      </c>
      <c r="I128">
        <v>17</v>
      </c>
      <c r="J128" s="154">
        <v>4</v>
      </c>
      <c r="K128" s="154">
        <v>2</v>
      </c>
      <c r="L128" s="154">
        <v>0</v>
      </c>
      <c r="M128" s="154">
        <v>1</v>
      </c>
      <c r="N128" s="154">
        <v>3</v>
      </c>
      <c r="O128" s="154">
        <v>6</v>
      </c>
      <c r="P128" s="154">
        <v>1</v>
      </c>
      <c r="Q128" s="154">
        <v>2</v>
      </c>
      <c r="R128" s="154">
        <v>0</v>
      </c>
      <c r="S128" s="154">
        <v>0</v>
      </c>
      <c r="T128" s="154">
        <v>0</v>
      </c>
      <c r="U128" s="97">
        <f t="shared" si="28"/>
        <v>19</v>
      </c>
      <c r="V128">
        <f>VLOOKUP(D:D,'[1]Price List'!$B:$K,8,0)</f>
        <v>482.16</v>
      </c>
      <c r="W128" s="22">
        <f t="shared" si="29"/>
        <v>8196.7200000000012</v>
      </c>
      <c r="X128" s="22">
        <f t="shared" si="30"/>
        <v>1928.64</v>
      </c>
      <c r="Y128" s="22">
        <f t="shared" si="31"/>
        <v>964.32</v>
      </c>
      <c r="Z128" s="22">
        <f t="shared" si="32"/>
        <v>0</v>
      </c>
      <c r="AA128" s="22">
        <f t="shared" si="33"/>
        <v>482.16</v>
      </c>
      <c r="AB128" s="22">
        <f t="shared" si="34"/>
        <v>1446.48</v>
      </c>
      <c r="AC128" s="22">
        <f t="shared" si="35"/>
        <v>2892.96</v>
      </c>
      <c r="AD128" s="22">
        <f t="shared" si="36"/>
        <v>482.16</v>
      </c>
      <c r="AE128" s="22">
        <f t="shared" si="37"/>
        <v>964.32</v>
      </c>
      <c r="AF128" s="22">
        <f t="shared" si="38"/>
        <v>0</v>
      </c>
      <c r="AG128" s="22">
        <f t="shared" si="39"/>
        <v>0</v>
      </c>
      <c r="AH128" s="22">
        <f t="shared" si="40"/>
        <v>0</v>
      </c>
      <c r="AI128" s="22">
        <f t="shared" si="41"/>
        <v>9161.0400000000009</v>
      </c>
    </row>
    <row r="129" spans="1:35" x14ac:dyDescent="0.2">
      <c r="A129" s="175" t="s">
        <v>1129</v>
      </c>
      <c r="B129" s="175" t="s">
        <v>104</v>
      </c>
      <c r="C129" s="176" t="s">
        <v>1519</v>
      </c>
      <c r="D129" s="175" t="s">
        <v>1518</v>
      </c>
      <c r="E129" s="176" t="s">
        <v>1521</v>
      </c>
      <c r="F129" s="175" t="str">
        <f>VLOOKUP(D:D,Consenso!B:F,5,0)</f>
        <v>Cases Airpods</v>
      </c>
      <c r="G129" s="177" t="s">
        <v>469</v>
      </c>
      <c r="H129" s="176" t="s">
        <v>632</v>
      </c>
      <c r="I129">
        <v>11</v>
      </c>
      <c r="J129" s="154">
        <v>4</v>
      </c>
      <c r="K129" s="154">
        <v>6</v>
      </c>
      <c r="L129" s="154">
        <v>6</v>
      </c>
      <c r="M129" s="154">
        <v>1</v>
      </c>
      <c r="N129" s="154">
        <v>0</v>
      </c>
      <c r="O129" s="154">
        <v>8</v>
      </c>
      <c r="P129" s="154">
        <v>0</v>
      </c>
      <c r="Q129" s="154">
        <v>1</v>
      </c>
      <c r="R129" s="154">
        <v>2</v>
      </c>
      <c r="S129" s="154">
        <v>1</v>
      </c>
      <c r="T129" s="154">
        <v>1</v>
      </c>
      <c r="U129" s="97">
        <f t="shared" si="28"/>
        <v>30</v>
      </c>
      <c r="V129">
        <f>VLOOKUP(D:D,'[1]Price List'!$B:$K,8,0)</f>
        <v>482.16</v>
      </c>
      <c r="W129" s="22">
        <f t="shared" si="29"/>
        <v>5303.76</v>
      </c>
      <c r="X129" s="22">
        <f t="shared" si="30"/>
        <v>1928.64</v>
      </c>
      <c r="Y129" s="22">
        <f t="shared" si="31"/>
        <v>2892.96</v>
      </c>
      <c r="Z129" s="22">
        <f t="shared" si="32"/>
        <v>2892.96</v>
      </c>
      <c r="AA129" s="22">
        <f t="shared" si="33"/>
        <v>482.16</v>
      </c>
      <c r="AB129" s="22">
        <f t="shared" si="34"/>
        <v>0</v>
      </c>
      <c r="AC129" s="22">
        <f t="shared" si="35"/>
        <v>3857.28</v>
      </c>
      <c r="AD129" s="22">
        <f t="shared" si="36"/>
        <v>0</v>
      </c>
      <c r="AE129" s="22">
        <f t="shared" si="37"/>
        <v>482.16</v>
      </c>
      <c r="AF129" s="22">
        <f t="shared" si="38"/>
        <v>964.32</v>
      </c>
      <c r="AG129" s="22">
        <f t="shared" si="39"/>
        <v>482.16</v>
      </c>
      <c r="AH129" s="22">
        <f t="shared" si="40"/>
        <v>482.16</v>
      </c>
      <c r="AI129" s="22">
        <f t="shared" si="41"/>
        <v>14464.800000000001</v>
      </c>
    </row>
    <row r="130" spans="1:35" x14ac:dyDescent="0.2">
      <c r="A130" s="175" t="s">
        <v>1129</v>
      </c>
      <c r="B130" s="175" t="s">
        <v>104</v>
      </c>
      <c r="C130" s="176" t="s">
        <v>1527</v>
      </c>
      <c r="D130" s="175" t="s">
        <v>1526</v>
      </c>
      <c r="E130" s="176" t="s">
        <v>1529</v>
      </c>
      <c r="F130" s="175" t="str">
        <f>VLOOKUP(D:D,Consenso!B:F,5,0)</f>
        <v>Straps</v>
      </c>
      <c r="G130" s="176" t="s">
        <v>475</v>
      </c>
      <c r="H130" s="176" t="s">
        <v>1530</v>
      </c>
      <c r="I130">
        <v>28</v>
      </c>
      <c r="J130" s="154">
        <v>14</v>
      </c>
      <c r="K130" s="154">
        <v>16</v>
      </c>
      <c r="L130" s="154">
        <v>3</v>
      </c>
      <c r="M130" s="154">
        <v>10</v>
      </c>
      <c r="N130" s="154">
        <v>16</v>
      </c>
      <c r="O130" s="154">
        <v>9</v>
      </c>
      <c r="P130" s="154">
        <v>11</v>
      </c>
      <c r="Q130" s="154">
        <v>11</v>
      </c>
      <c r="R130" s="154">
        <v>6</v>
      </c>
      <c r="S130" s="154">
        <v>4</v>
      </c>
      <c r="T130" s="154">
        <v>1</v>
      </c>
      <c r="U130" s="97">
        <f t="shared" si="28"/>
        <v>101</v>
      </c>
      <c r="V130">
        <f>VLOOKUP(D:D,'[1]Price List'!$B:$K,8,0)</f>
        <v>615.82000000000005</v>
      </c>
      <c r="W130" s="22">
        <f t="shared" si="29"/>
        <v>17242.960000000003</v>
      </c>
      <c r="X130" s="22">
        <f t="shared" si="30"/>
        <v>8621.4800000000014</v>
      </c>
      <c r="Y130" s="22">
        <f t="shared" si="31"/>
        <v>9853.1200000000008</v>
      </c>
      <c r="Z130" s="22">
        <f t="shared" si="32"/>
        <v>1847.46</v>
      </c>
      <c r="AA130" s="22">
        <f t="shared" si="33"/>
        <v>6158.2000000000007</v>
      </c>
      <c r="AB130" s="22">
        <f t="shared" si="34"/>
        <v>9853.1200000000008</v>
      </c>
      <c r="AC130" s="22">
        <f t="shared" si="35"/>
        <v>5542.38</v>
      </c>
      <c r="AD130" s="22">
        <f t="shared" si="36"/>
        <v>6774.02</v>
      </c>
      <c r="AE130" s="22">
        <f t="shared" si="37"/>
        <v>6774.02</v>
      </c>
      <c r="AF130" s="22">
        <f t="shared" si="38"/>
        <v>3694.92</v>
      </c>
      <c r="AG130" s="22">
        <f t="shared" si="39"/>
        <v>2463.2800000000002</v>
      </c>
      <c r="AH130" s="22">
        <f t="shared" si="40"/>
        <v>615.82000000000005</v>
      </c>
      <c r="AI130" s="22">
        <f t="shared" si="41"/>
        <v>62197.820000000007</v>
      </c>
    </row>
    <row r="131" spans="1:35" x14ac:dyDescent="0.2">
      <c r="A131" s="175" t="s">
        <v>1129</v>
      </c>
      <c r="B131" s="175" t="s">
        <v>104</v>
      </c>
      <c r="C131" s="176" t="s">
        <v>1374</v>
      </c>
      <c r="D131" s="175" t="s">
        <v>1373</v>
      </c>
      <c r="E131" s="176" t="s">
        <v>1375</v>
      </c>
      <c r="F131" s="175" t="str">
        <f>VLOOKUP(D:D,Consenso!B:F,5,0)</f>
        <v>Straps</v>
      </c>
      <c r="G131" s="177" t="s">
        <v>475</v>
      </c>
      <c r="H131" s="176" t="s">
        <v>476</v>
      </c>
      <c r="I131">
        <v>3</v>
      </c>
      <c r="J131" s="154">
        <v>5</v>
      </c>
      <c r="K131" s="154">
        <v>4</v>
      </c>
      <c r="L131" s="154">
        <v>4</v>
      </c>
      <c r="M131" s="154">
        <v>1</v>
      </c>
      <c r="N131" s="154">
        <v>1</v>
      </c>
      <c r="O131" s="154">
        <v>6</v>
      </c>
      <c r="P131" s="154">
        <v>6</v>
      </c>
      <c r="Q131" s="154">
        <v>4</v>
      </c>
      <c r="R131" s="154">
        <v>7</v>
      </c>
      <c r="S131" s="154">
        <v>4</v>
      </c>
      <c r="T131" s="154">
        <v>2</v>
      </c>
      <c r="U131" s="97">
        <f t="shared" ref="U131:U194" si="42">SUM(J131:T131)</f>
        <v>44</v>
      </c>
      <c r="V131">
        <f>VLOOKUP(D:D,'[1]Price List'!$B:$K,8,0)</f>
        <v>3620.09</v>
      </c>
      <c r="W131" s="22">
        <f t="shared" si="29"/>
        <v>10860.27</v>
      </c>
      <c r="X131" s="22">
        <f t="shared" si="30"/>
        <v>18100.45</v>
      </c>
      <c r="Y131" s="22">
        <f t="shared" si="31"/>
        <v>14480.36</v>
      </c>
      <c r="Z131" s="22">
        <f t="shared" si="32"/>
        <v>14480.36</v>
      </c>
      <c r="AA131" s="22">
        <f t="shared" si="33"/>
        <v>3620.09</v>
      </c>
      <c r="AB131" s="22">
        <f t="shared" si="34"/>
        <v>3620.09</v>
      </c>
      <c r="AC131" s="22">
        <f t="shared" si="35"/>
        <v>21720.54</v>
      </c>
      <c r="AD131" s="22">
        <f t="shared" si="36"/>
        <v>21720.54</v>
      </c>
      <c r="AE131" s="22">
        <f t="shared" si="37"/>
        <v>14480.36</v>
      </c>
      <c r="AF131" s="22">
        <f t="shared" si="38"/>
        <v>25340.63</v>
      </c>
      <c r="AG131" s="22">
        <f t="shared" si="39"/>
        <v>14480.36</v>
      </c>
      <c r="AH131" s="22">
        <f t="shared" si="40"/>
        <v>7240.18</v>
      </c>
      <c r="AI131" s="22">
        <f t="shared" si="41"/>
        <v>159283.96000000002</v>
      </c>
    </row>
    <row r="132" spans="1:35" x14ac:dyDescent="0.2">
      <c r="A132" s="175" t="s">
        <v>1129</v>
      </c>
      <c r="B132" s="175" t="s">
        <v>104</v>
      </c>
      <c r="C132" s="176" t="s">
        <v>473</v>
      </c>
      <c r="D132" s="175" t="s">
        <v>1146</v>
      </c>
      <c r="E132" s="176" t="s">
        <v>474</v>
      </c>
      <c r="F132" s="175" t="str">
        <f>VLOOKUP(D:D,Consenso!B:F,5,0)</f>
        <v>Straps</v>
      </c>
      <c r="G132" s="177" t="s">
        <v>475</v>
      </c>
      <c r="H132" s="176" t="s">
        <v>476</v>
      </c>
      <c r="I132">
        <v>255</v>
      </c>
      <c r="J132" s="154">
        <v>159</v>
      </c>
      <c r="K132" s="154">
        <v>126</v>
      </c>
      <c r="L132" s="154">
        <v>106</v>
      </c>
      <c r="M132" s="154">
        <v>105</v>
      </c>
      <c r="N132" s="154">
        <v>116</v>
      </c>
      <c r="O132" s="154">
        <v>137</v>
      </c>
      <c r="P132" s="154">
        <v>122</v>
      </c>
      <c r="Q132" s="154">
        <v>110</v>
      </c>
      <c r="R132" s="154">
        <v>83</v>
      </c>
      <c r="S132" s="154">
        <v>55</v>
      </c>
      <c r="T132" s="154">
        <v>78</v>
      </c>
      <c r="U132" s="97">
        <f t="shared" si="42"/>
        <v>1197</v>
      </c>
      <c r="V132">
        <f>VLOOKUP(D:D,'[1]Price List'!$B:$K,8,0)</f>
        <v>615.82000000000005</v>
      </c>
      <c r="W132" s="22">
        <f t="shared" ref="W132:W195" si="43">I132*$V:$V</f>
        <v>157034.1</v>
      </c>
      <c r="X132" s="22">
        <f t="shared" ref="X132:X195" si="44">J132*$V:$V</f>
        <v>97915.38</v>
      </c>
      <c r="Y132" s="22">
        <f t="shared" ref="Y132:Y195" si="45">K132*$V:$V</f>
        <v>77593.320000000007</v>
      </c>
      <c r="Z132" s="22">
        <f t="shared" ref="Z132:Z195" si="46">L132*$V:$V</f>
        <v>65276.920000000006</v>
      </c>
      <c r="AA132" s="22">
        <f t="shared" ref="AA132:AA195" si="47">M132*$V:$V</f>
        <v>64661.100000000006</v>
      </c>
      <c r="AB132" s="22">
        <f t="shared" ref="AB132:AB195" si="48">N132*$V:$V</f>
        <v>71435.12000000001</v>
      </c>
      <c r="AC132" s="22">
        <f t="shared" ref="AC132:AC195" si="49">O132*$V:$V</f>
        <v>84367.340000000011</v>
      </c>
      <c r="AD132" s="22">
        <f t="shared" ref="AD132:AD195" si="50">P132*$V:$V</f>
        <v>75130.040000000008</v>
      </c>
      <c r="AE132" s="22">
        <f t="shared" ref="AE132:AE195" si="51">Q132*$V:$V</f>
        <v>67740.200000000012</v>
      </c>
      <c r="AF132" s="22">
        <f t="shared" ref="AF132:AF195" si="52">R132*$V:$V</f>
        <v>51113.060000000005</v>
      </c>
      <c r="AG132" s="22">
        <f t="shared" ref="AG132:AG195" si="53">S132*$V:$V</f>
        <v>33870.100000000006</v>
      </c>
      <c r="AH132" s="22">
        <f t="shared" ref="AH132:AH195" si="54">T132*$V:$V</f>
        <v>48033.960000000006</v>
      </c>
      <c r="AI132" s="22">
        <f t="shared" ref="AI132:AI195" si="55">U132*$V:$V</f>
        <v>737136.54</v>
      </c>
    </row>
    <row r="133" spans="1:35" x14ac:dyDescent="0.2">
      <c r="A133" s="175" t="s">
        <v>1129</v>
      </c>
      <c r="B133" s="175" t="s">
        <v>104</v>
      </c>
      <c r="C133" s="176" t="s">
        <v>1508</v>
      </c>
      <c r="D133" s="175" t="s">
        <v>1507</v>
      </c>
      <c r="E133" s="176" t="s">
        <v>1510</v>
      </c>
      <c r="F133" s="175" t="str">
        <f>VLOOKUP(D:D,Consenso!B:F,5,0)</f>
        <v>Cases Airpods</v>
      </c>
      <c r="G133" s="176" t="s">
        <v>469</v>
      </c>
      <c r="H133" s="176" t="s">
        <v>1511</v>
      </c>
      <c r="I133">
        <v>0</v>
      </c>
      <c r="J133" s="154">
        <v>0</v>
      </c>
      <c r="K133" s="154">
        <v>0</v>
      </c>
      <c r="L133" s="154">
        <v>0</v>
      </c>
      <c r="M133" s="154">
        <v>0</v>
      </c>
      <c r="N133" s="154">
        <v>0</v>
      </c>
      <c r="O133" s="154">
        <v>0</v>
      </c>
      <c r="P133" s="154">
        <v>0</v>
      </c>
      <c r="Q133" s="154">
        <v>0</v>
      </c>
      <c r="R133" s="154">
        <v>1</v>
      </c>
      <c r="S133" s="154">
        <v>0</v>
      </c>
      <c r="T133" s="154">
        <v>0</v>
      </c>
      <c r="U133" s="97">
        <f t="shared" si="42"/>
        <v>1</v>
      </c>
      <c r="V133">
        <f>VLOOKUP(D:D,'[1]Price List'!$B:$K,8,0)</f>
        <v>482.16</v>
      </c>
      <c r="W133" s="22">
        <f t="shared" si="43"/>
        <v>0</v>
      </c>
      <c r="X133" s="22">
        <f t="shared" si="44"/>
        <v>0</v>
      </c>
      <c r="Y133" s="22">
        <f t="shared" si="45"/>
        <v>0</v>
      </c>
      <c r="Z133" s="22">
        <f t="shared" si="46"/>
        <v>0</v>
      </c>
      <c r="AA133" s="22">
        <f t="shared" si="47"/>
        <v>0</v>
      </c>
      <c r="AB133" s="22">
        <f t="shared" si="48"/>
        <v>0</v>
      </c>
      <c r="AC133" s="22">
        <f t="shared" si="49"/>
        <v>0</v>
      </c>
      <c r="AD133" s="22">
        <f t="shared" si="50"/>
        <v>0</v>
      </c>
      <c r="AE133" s="22">
        <f t="shared" si="51"/>
        <v>0</v>
      </c>
      <c r="AF133" s="22">
        <f t="shared" si="52"/>
        <v>482.16</v>
      </c>
      <c r="AG133" s="22">
        <f t="shared" si="53"/>
        <v>0</v>
      </c>
      <c r="AH133" s="22">
        <f t="shared" si="54"/>
        <v>0</v>
      </c>
      <c r="AI133" s="22">
        <f t="shared" si="55"/>
        <v>482.16</v>
      </c>
    </row>
    <row r="134" spans="1:35" x14ac:dyDescent="0.2">
      <c r="A134" s="175" t="s">
        <v>1129</v>
      </c>
      <c r="B134" s="175" t="s">
        <v>1190</v>
      </c>
      <c r="C134" s="176" t="s">
        <v>1624</v>
      </c>
      <c r="D134" s="175" t="s">
        <v>1623</v>
      </c>
      <c r="E134" s="176" t="s">
        <v>1626</v>
      </c>
      <c r="F134" s="175" t="str">
        <f>VLOOKUP(D:D,Consenso!B:F,5,0)</f>
        <v>Others</v>
      </c>
      <c r="G134" s="176" t="s">
        <v>103</v>
      </c>
      <c r="H134" s="176" t="s">
        <v>103</v>
      </c>
      <c r="I134">
        <v>6</v>
      </c>
      <c r="J134" s="154">
        <v>5</v>
      </c>
      <c r="K134" s="154">
        <v>3</v>
      </c>
      <c r="L134" s="154">
        <v>6</v>
      </c>
      <c r="M134" s="154">
        <v>5</v>
      </c>
      <c r="N134" s="154">
        <v>2</v>
      </c>
      <c r="O134" s="154">
        <v>3</v>
      </c>
      <c r="P134" s="154">
        <v>3</v>
      </c>
      <c r="Q134" s="154">
        <v>3</v>
      </c>
      <c r="R134" s="154">
        <v>8</v>
      </c>
      <c r="S134" s="154">
        <v>2</v>
      </c>
      <c r="T134" s="154">
        <v>2</v>
      </c>
      <c r="U134" s="97">
        <f t="shared" si="42"/>
        <v>42</v>
      </c>
      <c r="V134">
        <f>VLOOKUP(D:D,'[1]Price List'!$B:$K,8,0)</f>
        <v>482.16</v>
      </c>
      <c r="W134" s="22">
        <f t="shared" si="43"/>
        <v>2892.96</v>
      </c>
      <c r="X134" s="22">
        <f t="shared" si="44"/>
        <v>2410.8000000000002</v>
      </c>
      <c r="Y134" s="22">
        <f t="shared" si="45"/>
        <v>1446.48</v>
      </c>
      <c r="Z134" s="22">
        <f t="shared" si="46"/>
        <v>2892.96</v>
      </c>
      <c r="AA134" s="22">
        <f t="shared" si="47"/>
        <v>2410.8000000000002</v>
      </c>
      <c r="AB134" s="22">
        <f t="shared" si="48"/>
        <v>964.32</v>
      </c>
      <c r="AC134" s="22">
        <f t="shared" si="49"/>
        <v>1446.48</v>
      </c>
      <c r="AD134" s="22">
        <f t="shared" si="50"/>
        <v>1446.48</v>
      </c>
      <c r="AE134" s="22">
        <f t="shared" si="51"/>
        <v>1446.48</v>
      </c>
      <c r="AF134" s="22">
        <f t="shared" si="52"/>
        <v>3857.28</v>
      </c>
      <c r="AG134" s="22">
        <f t="shared" si="53"/>
        <v>964.32</v>
      </c>
      <c r="AH134" s="22">
        <f t="shared" si="54"/>
        <v>964.32</v>
      </c>
      <c r="AI134" s="22">
        <f t="shared" si="55"/>
        <v>20250.72</v>
      </c>
    </row>
    <row r="135" spans="1:35" x14ac:dyDescent="0.2">
      <c r="A135" s="175" t="s">
        <v>1129</v>
      </c>
      <c r="B135" s="175" t="s">
        <v>1190</v>
      </c>
      <c r="C135" s="176" t="s">
        <v>1595</v>
      </c>
      <c r="D135" s="175" t="s">
        <v>1594</v>
      </c>
      <c r="E135" s="176" t="s">
        <v>1597</v>
      </c>
      <c r="F135" s="175" t="str">
        <f>VLOOKUP(D:D,Consenso!B:F,5,0)</f>
        <v>Cases iPhone</v>
      </c>
      <c r="G135" s="176" t="s">
        <v>79</v>
      </c>
      <c r="H135" s="176" t="s">
        <v>1598</v>
      </c>
      <c r="I135">
        <v>3</v>
      </c>
      <c r="J135" s="154">
        <v>0</v>
      </c>
      <c r="K135" s="154">
        <v>2</v>
      </c>
      <c r="L135" s="154">
        <v>0</v>
      </c>
      <c r="M135" s="154">
        <v>1</v>
      </c>
      <c r="N135" s="154">
        <v>2</v>
      </c>
      <c r="O135" s="154">
        <v>0</v>
      </c>
      <c r="P135" s="154">
        <v>0</v>
      </c>
      <c r="Q135" s="154">
        <v>0</v>
      </c>
      <c r="R135" s="154">
        <v>0</v>
      </c>
      <c r="S135" s="154">
        <v>0</v>
      </c>
      <c r="T135" s="154">
        <v>0</v>
      </c>
      <c r="U135" s="97">
        <f t="shared" si="42"/>
        <v>5</v>
      </c>
      <c r="V135">
        <f>VLOOKUP(D:D,'[1]Price List'!$B:$K,8,0)</f>
        <v>844.22</v>
      </c>
      <c r="W135" s="22">
        <f t="shared" si="43"/>
        <v>2532.66</v>
      </c>
      <c r="X135" s="22">
        <f t="shared" si="44"/>
        <v>0</v>
      </c>
      <c r="Y135" s="22">
        <f t="shared" si="45"/>
        <v>1688.44</v>
      </c>
      <c r="Z135" s="22">
        <f t="shared" si="46"/>
        <v>0</v>
      </c>
      <c r="AA135" s="22">
        <f t="shared" si="47"/>
        <v>844.22</v>
      </c>
      <c r="AB135" s="22">
        <f t="shared" si="48"/>
        <v>1688.44</v>
      </c>
      <c r="AC135" s="22">
        <f t="shared" si="49"/>
        <v>0</v>
      </c>
      <c r="AD135" s="22">
        <f t="shared" si="50"/>
        <v>0</v>
      </c>
      <c r="AE135" s="22">
        <f t="shared" si="51"/>
        <v>0</v>
      </c>
      <c r="AF135" s="22">
        <f t="shared" si="52"/>
        <v>0</v>
      </c>
      <c r="AG135" s="22">
        <f t="shared" si="53"/>
        <v>0</v>
      </c>
      <c r="AH135" s="22">
        <f t="shared" si="54"/>
        <v>0</v>
      </c>
      <c r="AI135" s="22">
        <f t="shared" si="55"/>
        <v>4221.1000000000004</v>
      </c>
    </row>
    <row r="136" spans="1:35" x14ac:dyDescent="0.2">
      <c r="A136" s="175" t="s">
        <v>1129</v>
      </c>
      <c r="B136" s="175" t="s">
        <v>1190</v>
      </c>
      <c r="C136" s="176" t="s">
        <v>1590</v>
      </c>
      <c r="D136" s="175" t="s">
        <v>1589</v>
      </c>
      <c r="E136" s="176" t="s">
        <v>1592</v>
      </c>
      <c r="F136" s="175" t="str">
        <f>VLOOKUP(D:D,Consenso!B:F,5,0)</f>
        <v>Cases iPhone</v>
      </c>
      <c r="G136" s="177" t="s">
        <v>79</v>
      </c>
      <c r="H136" s="176" t="s">
        <v>1593</v>
      </c>
      <c r="I136">
        <v>3</v>
      </c>
      <c r="J136" s="154">
        <v>1</v>
      </c>
      <c r="K136" s="154">
        <v>0</v>
      </c>
      <c r="L136" s="154">
        <v>0</v>
      </c>
      <c r="M136" s="154">
        <v>1</v>
      </c>
      <c r="N136" s="154">
        <v>0</v>
      </c>
      <c r="O136" s="154">
        <v>1</v>
      </c>
      <c r="P136" s="154">
        <v>1</v>
      </c>
      <c r="Q136" s="154">
        <v>0</v>
      </c>
      <c r="R136" s="154">
        <v>1</v>
      </c>
      <c r="S136" s="154">
        <v>0</v>
      </c>
      <c r="T136" s="154">
        <v>0</v>
      </c>
      <c r="U136" s="97">
        <f t="shared" si="42"/>
        <v>5</v>
      </c>
      <c r="V136">
        <f>VLOOKUP(D:D,'[1]Price List'!$B:$K,8,0)</f>
        <v>844.22</v>
      </c>
      <c r="W136" s="22">
        <f t="shared" si="43"/>
        <v>2532.66</v>
      </c>
      <c r="X136" s="22">
        <f t="shared" si="44"/>
        <v>844.22</v>
      </c>
      <c r="Y136" s="22">
        <f t="shared" si="45"/>
        <v>0</v>
      </c>
      <c r="Z136" s="22">
        <f t="shared" si="46"/>
        <v>0</v>
      </c>
      <c r="AA136" s="22">
        <f t="shared" si="47"/>
        <v>844.22</v>
      </c>
      <c r="AB136" s="22">
        <f t="shared" si="48"/>
        <v>0</v>
      </c>
      <c r="AC136" s="22">
        <f t="shared" si="49"/>
        <v>844.22</v>
      </c>
      <c r="AD136" s="22">
        <f t="shared" si="50"/>
        <v>844.22</v>
      </c>
      <c r="AE136" s="22">
        <f t="shared" si="51"/>
        <v>0</v>
      </c>
      <c r="AF136" s="22">
        <f t="shared" si="52"/>
        <v>844.22</v>
      </c>
      <c r="AG136" s="22">
        <f t="shared" si="53"/>
        <v>0</v>
      </c>
      <c r="AH136" s="22">
        <f t="shared" si="54"/>
        <v>0</v>
      </c>
      <c r="AI136" s="22">
        <f t="shared" si="55"/>
        <v>4221.1000000000004</v>
      </c>
    </row>
    <row r="137" spans="1:35" x14ac:dyDescent="0.2">
      <c r="A137" s="175" t="s">
        <v>1129</v>
      </c>
      <c r="B137" s="175" t="s">
        <v>1190</v>
      </c>
      <c r="C137" s="176" t="s">
        <v>1604</v>
      </c>
      <c r="D137" s="175" t="s">
        <v>1603</v>
      </c>
      <c r="E137" s="176" t="s">
        <v>1606</v>
      </c>
      <c r="F137" s="175" t="str">
        <f>VLOOKUP(D:D,Consenso!B:F,5,0)</f>
        <v>Cases iPhone</v>
      </c>
      <c r="G137" s="176" t="s">
        <v>109</v>
      </c>
      <c r="H137" s="176" t="s">
        <v>127</v>
      </c>
      <c r="I137">
        <v>136</v>
      </c>
      <c r="J137" s="154">
        <v>76</v>
      </c>
      <c r="K137" s="154">
        <v>79</v>
      </c>
      <c r="L137" s="154">
        <v>52</v>
      </c>
      <c r="M137" s="154">
        <v>56</v>
      </c>
      <c r="N137" s="154">
        <v>69</v>
      </c>
      <c r="O137" s="154">
        <v>78</v>
      </c>
      <c r="P137" s="154">
        <v>56</v>
      </c>
      <c r="Q137" s="154">
        <v>33</v>
      </c>
      <c r="R137" s="154">
        <v>12</v>
      </c>
      <c r="S137" s="154">
        <v>16</v>
      </c>
      <c r="T137" s="154">
        <v>8</v>
      </c>
      <c r="U137" s="97">
        <f t="shared" si="42"/>
        <v>535</v>
      </c>
      <c r="V137">
        <f>VLOOKUP(D:D,'[1]Price List'!$B:$K,8,0)</f>
        <v>844.22</v>
      </c>
      <c r="W137" s="22">
        <f t="shared" si="43"/>
        <v>114813.92</v>
      </c>
      <c r="X137" s="22">
        <f t="shared" si="44"/>
        <v>64160.72</v>
      </c>
      <c r="Y137" s="22">
        <f t="shared" si="45"/>
        <v>66693.38</v>
      </c>
      <c r="Z137" s="22">
        <f t="shared" si="46"/>
        <v>43899.44</v>
      </c>
      <c r="AA137" s="22">
        <f t="shared" si="47"/>
        <v>47276.32</v>
      </c>
      <c r="AB137" s="22">
        <f t="shared" si="48"/>
        <v>58251.18</v>
      </c>
      <c r="AC137" s="22">
        <f t="shared" si="49"/>
        <v>65849.16</v>
      </c>
      <c r="AD137" s="22">
        <f t="shared" si="50"/>
        <v>47276.32</v>
      </c>
      <c r="AE137" s="22">
        <f t="shared" si="51"/>
        <v>27859.260000000002</v>
      </c>
      <c r="AF137" s="22">
        <f t="shared" si="52"/>
        <v>10130.64</v>
      </c>
      <c r="AG137" s="22">
        <f t="shared" si="53"/>
        <v>13507.52</v>
      </c>
      <c r="AH137" s="22">
        <f t="shared" si="54"/>
        <v>6753.76</v>
      </c>
      <c r="AI137" s="22">
        <f t="shared" si="55"/>
        <v>451657.7</v>
      </c>
    </row>
    <row r="138" spans="1:35" x14ac:dyDescent="0.2">
      <c r="A138" s="175" t="s">
        <v>1129</v>
      </c>
      <c r="B138" s="175" t="s">
        <v>1190</v>
      </c>
      <c r="C138" s="176" t="s">
        <v>1600</v>
      </c>
      <c r="D138" s="175" t="s">
        <v>1599</v>
      </c>
      <c r="E138" s="176" t="s">
        <v>1602</v>
      </c>
      <c r="F138" s="175" t="str">
        <f>VLOOKUP(D:D,Consenso!B:F,5,0)</f>
        <v>Cases iPhone</v>
      </c>
      <c r="G138" s="177" t="s">
        <v>109</v>
      </c>
      <c r="H138" s="176" t="s">
        <v>937</v>
      </c>
      <c r="I138">
        <v>72</v>
      </c>
      <c r="J138" s="154">
        <v>34</v>
      </c>
      <c r="K138" s="154">
        <v>29</v>
      </c>
      <c r="L138" s="154">
        <v>19</v>
      </c>
      <c r="M138" s="154">
        <v>21</v>
      </c>
      <c r="N138" s="154">
        <v>15</v>
      </c>
      <c r="O138" s="154">
        <v>16</v>
      </c>
      <c r="P138" s="154">
        <v>6</v>
      </c>
      <c r="Q138" s="154">
        <v>13</v>
      </c>
      <c r="R138" s="154">
        <v>11</v>
      </c>
      <c r="S138" s="154">
        <v>11</v>
      </c>
      <c r="T138" s="154">
        <v>2</v>
      </c>
      <c r="U138" s="97">
        <f t="shared" si="42"/>
        <v>177</v>
      </c>
      <c r="V138">
        <f>VLOOKUP(D:D,'[1]Price List'!$B:$K,8,0)</f>
        <v>844.22</v>
      </c>
      <c r="W138" s="22">
        <f t="shared" si="43"/>
        <v>60783.840000000004</v>
      </c>
      <c r="X138" s="22">
        <f t="shared" si="44"/>
        <v>28703.48</v>
      </c>
      <c r="Y138" s="22">
        <f t="shared" si="45"/>
        <v>24482.38</v>
      </c>
      <c r="Z138" s="22">
        <f t="shared" si="46"/>
        <v>16040.18</v>
      </c>
      <c r="AA138" s="22">
        <f t="shared" si="47"/>
        <v>17728.62</v>
      </c>
      <c r="AB138" s="22">
        <f t="shared" si="48"/>
        <v>12663.300000000001</v>
      </c>
      <c r="AC138" s="22">
        <f t="shared" si="49"/>
        <v>13507.52</v>
      </c>
      <c r="AD138" s="22">
        <f t="shared" si="50"/>
        <v>5065.32</v>
      </c>
      <c r="AE138" s="22">
        <f t="shared" si="51"/>
        <v>10974.86</v>
      </c>
      <c r="AF138" s="22">
        <f t="shared" si="52"/>
        <v>9286.42</v>
      </c>
      <c r="AG138" s="22">
        <f t="shared" si="53"/>
        <v>9286.42</v>
      </c>
      <c r="AH138" s="22">
        <f t="shared" si="54"/>
        <v>1688.44</v>
      </c>
      <c r="AI138" s="22">
        <f t="shared" si="55"/>
        <v>149426.94</v>
      </c>
    </row>
    <row r="139" spans="1:35" x14ac:dyDescent="0.2">
      <c r="A139" s="175" t="s">
        <v>1129</v>
      </c>
      <c r="B139" s="175" t="s">
        <v>1190</v>
      </c>
      <c r="C139" s="176" t="s">
        <v>1192</v>
      </c>
      <c r="D139" s="175" t="s">
        <v>1191</v>
      </c>
      <c r="E139" s="176" t="s">
        <v>1193</v>
      </c>
      <c r="F139" s="175" t="str">
        <f>VLOOKUP(D:D,Consenso!B:F,5,0)</f>
        <v>Cases iPhone</v>
      </c>
      <c r="G139" s="176" t="s">
        <v>61</v>
      </c>
      <c r="H139" s="176" t="s">
        <v>62</v>
      </c>
      <c r="I139">
        <v>0</v>
      </c>
      <c r="J139" s="154">
        <v>0</v>
      </c>
      <c r="K139" s="154">
        <v>0</v>
      </c>
      <c r="L139" s="154">
        <v>0</v>
      </c>
      <c r="M139" s="154">
        <v>0</v>
      </c>
      <c r="N139" s="154">
        <v>0</v>
      </c>
      <c r="O139" s="154">
        <v>0</v>
      </c>
      <c r="P139" s="154">
        <v>0</v>
      </c>
      <c r="Q139" s="154">
        <v>0</v>
      </c>
      <c r="R139" s="154">
        <v>0</v>
      </c>
      <c r="S139" s="154">
        <v>0</v>
      </c>
      <c r="T139" s="154">
        <v>29</v>
      </c>
      <c r="U139" s="97">
        <f t="shared" si="42"/>
        <v>29</v>
      </c>
      <c r="V139">
        <f>VLOOKUP(D:D,'[1]Price List'!$B:$K,8,0)</f>
        <v>602.84</v>
      </c>
      <c r="W139" s="22">
        <f t="shared" si="43"/>
        <v>0</v>
      </c>
      <c r="X139" s="22">
        <f t="shared" si="44"/>
        <v>0</v>
      </c>
      <c r="Y139" s="22">
        <f t="shared" si="45"/>
        <v>0</v>
      </c>
      <c r="Z139" s="22">
        <f t="shared" si="46"/>
        <v>0</v>
      </c>
      <c r="AA139" s="22">
        <f t="shared" si="47"/>
        <v>0</v>
      </c>
      <c r="AB139" s="22">
        <f t="shared" si="48"/>
        <v>0</v>
      </c>
      <c r="AC139" s="22">
        <f t="shared" si="49"/>
        <v>0</v>
      </c>
      <c r="AD139" s="22">
        <f t="shared" si="50"/>
        <v>0</v>
      </c>
      <c r="AE139" s="22">
        <f t="shared" si="51"/>
        <v>0</v>
      </c>
      <c r="AF139" s="22">
        <f t="shared" si="52"/>
        <v>0</v>
      </c>
      <c r="AG139" s="22">
        <f t="shared" si="53"/>
        <v>0</v>
      </c>
      <c r="AH139" s="22">
        <f t="shared" si="54"/>
        <v>17482.36</v>
      </c>
      <c r="AI139" s="22">
        <f t="shared" si="55"/>
        <v>17482.36</v>
      </c>
    </row>
    <row r="140" spans="1:35" x14ac:dyDescent="0.2">
      <c r="A140" s="175" t="s">
        <v>1129</v>
      </c>
      <c r="B140" s="175" t="s">
        <v>1190</v>
      </c>
      <c r="C140" s="176" t="s">
        <v>1195</v>
      </c>
      <c r="D140" s="175" t="s">
        <v>1194</v>
      </c>
      <c r="E140" s="176" t="s">
        <v>1196</v>
      </c>
      <c r="F140" s="175" t="str">
        <f>VLOOKUP(D:D,Consenso!B:F,5,0)</f>
        <v>Cases iPhone</v>
      </c>
      <c r="G140" s="177" t="s">
        <v>61</v>
      </c>
      <c r="H140" s="176" t="s">
        <v>74</v>
      </c>
      <c r="I140">
        <v>0</v>
      </c>
      <c r="J140" s="154">
        <v>0</v>
      </c>
      <c r="K140" s="154">
        <v>0</v>
      </c>
      <c r="L140" s="154">
        <v>0</v>
      </c>
      <c r="M140" s="154">
        <v>0</v>
      </c>
      <c r="N140" s="154">
        <v>0</v>
      </c>
      <c r="O140" s="154">
        <v>0</v>
      </c>
      <c r="P140" s="154">
        <v>0</v>
      </c>
      <c r="Q140" s="154">
        <v>0</v>
      </c>
      <c r="R140" s="154">
        <v>0</v>
      </c>
      <c r="S140" s="154">
        <v>0</v>
      </c>
      <c r="T140" s="154">
        <v>67</v>
      </c>
      <c r="U140" s="97">
        <f t="shared" si="42"/>
        <v>67</v>
      </c>
      <c r="V140">
        <f>VLOOKUP(D:D,'[1]Price List'!$B:$K,8,0)</f>
        <v>602.84</v>
      </c>
      <c r="W140" s="22">
        <f t="shared" si="43"/>
        <v>0</v>
      </c>
      <c r="X140" s="22">
        <f t="shared" si="44"/>
        <v>0</v>
      </c>
      <c r="Y140" s="22">
        <f t="shared" si="45"/>
        <v>0</v>
      </c>
      <c r="Z140" s="22">
        <f t="shared" si="46"/>
        <v>0</v>
      </c>
      <c r="AA140" s="22">
        <f t="shared" si="47"/>
        <v>0</v>
      </c>
      <c r="AB140" s="22">
        <f t="shared" si="48"/>
        <v>0</v>
      </c>
      <c r="AC140" s="22">
        <f t="shared" si="49"/>
        <v>0</v>
      </c>
      <c r="AD140" s="22">
        <f t="shared" si="50"/>
        <v>0</v>
      </c>
      <c r="AE140" s="22">
        <f t="shared" si="51"/>
        <v>0</v>
      </c>
      <c r="AF140" s="22">
        <f t="shared" si="52"/>
        <v>0</v>
      </c>
      <c r="AG140" s="22">
        <f t="shared" si="53"/>
        <v>0</v>
      </c>
      <c r="AH140" s="22">
        <f t="shared" si="54"/>
        <v>40390.28</v>
      </c>
      <c r="AI140" s="22">
        <f t="shared" si="55"/>
        <v>40390.28</v>
      </c>
    </row>
    <row r="141" spans="1:35" x14ac:dyDescent="0.2">
      <c r="A141" s="175" t="s">
        <v>1129</v>
      </c>
      <c r="B141" s="175" t="s">
        <v>1190</v>
      </c>
      <c r="C141" s="176" t="s">
        <v>1608</v>
      </c>
      <c r="D141" s="175" t="s">
        <v>1607</v>
      </c>
      <c r="E141" s="176" t="s">
        <v>1610</v>
      </c>
      <c r="F141" s="175" t="str">
        <f>VLOOKUP(D:D,Consenso!B:F,5,0)</f>
        <v>Cases Apple Watch</v>
      </c>
      <c r="G141" s="176" t="s">
        <v>475</v>
      </c>
      <c r="H141" s="176" t="s">
        <v>1611</v>
      </c>
      <c r="I141">
        <v>19</v>
      </c>
      <c r="J141" s="154">
        <v>18</v>
      </c>
      <c r="K141" s="154">
        <v>12</v>
      </c>
      <c r="L141" s="154">
        <v>4</v>
      </c>
      <c r="M141" s="154">
        <v>8</v>
      </c>
      <c r="N141" s="154">
        <v>1</v>
      </c>
      <c r="O141" s="154">
        <v>2</v>
      </c>
      <c r="P141" s="154">
        <v>3</v>
      </c>
      <c r="Q141" s="154">
        <v>3</v>
      </c>
      <c r="R141" s="154">
        <v>4</v>
      </c>
      <c r="S141" s="154">
        <v>0</v>
      </c>
      <c r="T141" s="154">
        <v>3</v>
      </c>
      <c r="U141" s="97">
        <f t="shared" si="42"/>
        <v>58</v>
      </c>
      <c r="V141">
        <f>VLOOKUP(D:D,'[1]Price List'!$B:$K,8,0)</f>
        <v>602.84</v>
      </c>
      <c r="W141" s="22">
        <f t="shared" si="43"/>
        <v>11453.960000000001</v>
      </c>
      <c r="X141" s="22">
        <f t="shared" si="44"/>
        <v>10851.12</v>
      </c>
      <c r="Y141" s="22">
        <f t="shared" si="45"/>
        <v>7234.08</v>
      </c>
      <c r="Z141" s="22">
        <f t="shared" si="46"/>
        <v>2411.36</v>
      </c>
      <c r="AA141" s="22">
        <f t="shared" si="47"/>
        <v>4822.72</v>
      </c>
      <c r="AB141" s="22">
        <f t="shared" si="48"/>
        <v>602.84</v>
      </c>
      <c r="AC141" s="22">
        <f t="shared" si="49"/>
        <v>1205.68</v>
      </c>
      <c r="AD141" s="22">
        <f t="shared" si="50"/>
        <v>1808.52</v>
      </c>
      <c r="AE141" s="22">
        <f t="shared" si="51"/>
        <v>1808.52</v>
      </c>
      <c r="AF141" s="22">
        <f t="shared" si="52"/>
        <v>2411.36</v>
      </c>
      <c r="AG141" s="22">
        <f t="shared" si="53"/>
        <v>0</v>
      </c>
      <c r="AH141" s="22">
        <f t="shared" si="54"/>
        <v>1808.52</v>
      </c>
      <c r="AI141" s="22">
        <f t="shared" si="55"/>
        <v>34964.720000000001</v>
      </c>
    </row>
    <row r="142" spans="1:35" x14ac:dyDescent="0.2">
      <c r="A142" s="175" t="s">
        <v>1129</v>
      </c>
      <c r="B142" s="175" t="s">
        <v>1190</v>
      </c>
      <c r="C142" s="176" t="s">
        <v>1613</v>
      </c>
      <c r="D142" s="175" t="s">
        <v>1612</v>
      </c>
      <c r="E142" s="176" t="s">
        <v>1615</v>
      </c>
      <c r="F142" s="175" t="str">
        <f>VLOOKUP(D:D,Consenso!B:F,5,0)</f>
        <v>Others</v>
      </c>
      <c r="G142" s="177" t="s">
        <v>475</v>
      </c>
      <c r="H142" s="176" t="s">
        <v>2004</v>
      </c>
      <c r="I142">
        <v>2</v>
      </c>
      <c r="J142" s="154">
        <v>1</v>
      </c>
      <c r="K142" s="154">
        <v>2</v>
      </c>
      <c r="L142" s="154">
        <v>1</v>
      </c>
      <c r="M142" s="154">
        <v>0</v>
      </c>
      <c r="N142" s="154">
        <v>0</v>
      </c>
      <c r="O142" s="154">
        <v>0</v>
      </c>
      <c r="P142" s="154">
        <v>1</v>
      </c>
      <c r="Q142" s="154">
        <v>0</v>
      </c>
      <c r="R142" s="154">
        <v>1</v>
      </c>
      <c r="S142" s="154">
        <v>0</v>
      </c>
      <c r="T142" s="154">
        <v>0</v>
      </c>
      <c r="U142" s="97">
        <f t="shared" si="42"/>
        <v>6</v>
      </c>
      <c r="V142">
        <f>VLOOKUP(D:D,'[1]Price List'!$B:$K,8,0)</f>
        <v>723.54</v>
      </c>
      <c r="W142" s="22">
        <f t="shared" si="43"/>
        <v>1447.08</v>
      </c>
      <c r="X142" s="22">
        <f t="shared" si="44"/>
        <v>723.54</v>
      </c>
      <c r="Y142" s="22">
        <f t="shared" si="45"/>
        <v>1447.08</v>
      </c>
      <c r="Z142" s="22">
        <f t="shared" si="46"/>
        <v>723.54</v>
      </c>
      <c r="AA142" s="22">
        <f t="shared" si="47"/>
        <v>0</v>
      </c>
      <c r="AB142" s="22">
        <f t="shared" si="48"/>
        <v>0</v>
      </c>
      <c r="AC142" s="22">
        <f t="shared" si="49"/>
        <v>0</v>
      </c>
      <c r="AD142" s="22">
        <f t="shared" si="50"/>
        <v>723.54</v>
      </c>
      <c r="AE142" s="22">
        <f t="shared" si="51"/>
        <v>0</v>
      </c>
      <c r="AF142" s="22">
        <f t="shared" si="52"/>
        <v>723.54</v>
      </c>
      <c r="AG142" s="22">
        <f t="shared" si="53"/>
        <v>0</v>
      </c>
      <c r="AH142" s="22">
        <f t="shared" si="54"/>
        <v>0</v>
      </c>
      <c r="AI142" s="22">
        <f t="shared" si="55"/>
        <v>4341.24</v>
      </c>
    </row>
    <row r="143" spans="1:35" x14ac:dyDescent="0.2">
      <c r="A143" s="175" t="s">
        <v>1129</v>
      </c>
      <c r="B143" s="175" t="s">
        <v>1190</v>
      </c>
      <c r="C143" s="176" t="s">
        <v>1618</v>
      </c>
      <c r="D143" s="175" t="s">
        <v>1617</v>
      </c>
      <c r="E143" s="176" t="s">
        <v>1620</v>
      </c>
      <c r="F143" s="175" t="str">
        <f>VLOOKUP(D:D,Consenso!B:F,5,0)</f>
        <v>Charger</v>
      </c>
      <c r="G143" s="176" t="s">
        <v>1621</v>
      </c>
      <c r="H143" s="176">
        <v>46025</v>
      </c>
      <c r="I143">
        <v>2</v>
      </c>
      <c r="J143" s="154">
        <v>-1</v>
      </c>
      <c r="K143" s="154">
        <v>2</v>
      </c>
      <c r="L143" s="154">
        <v>6</v>
      </c>
      <c r="M143" s="154">
        <v>0</v>
      </c>
      <c r="N143" s="154">
        <v>0</v>
      </c>
      <c r="O143" s="154">
        <v>1</v>
      </c>
      <c r="P143" s="154">
        <v>0</v>
      </c>
      <c r="Q143" s="154">
        <v>0</v>
      </c>
      <c r="R143" s="154">
        <v>0</v>
      </c>
      <c r="S143" s="154">
        <v>0</v>
      </c>
      <c r="T143" s="154">
        <v>0</v>
      </c>
      <c r="U143" s="97">
        <f t="shared" si="42"/>
        <v>8</v>
      </c>
      <c r="V143">
        <f>VLOOKUP(D:D,'[1]Price List'!$B:$K,8,0)</f>
        <v>1568.36</v>
      </c>
      <c r="W143" s="22">
        <f t="shared" si="43"/>
        <v>3136.72</v>
      </c>
      <c r="X143" s="22">
        <f t="shared" si="44"/>
        <v>-1568.36</v>
      </c>
      <c r="Y143" s="22">
        <f t="shared" si="45"/>
        <v>3136.72</v>
      </c>
      <c r="Z143" s="22">
        <f t="shared" si="46"/>
        <v>9410.16</v>
      </c>
      <c r="AA143" s="22">
        <f t="shared" si="47"/>
        <v>0</v>
      </c>
      <c r="AB143" s="22">
        <f t="shared" si="48"/>
        <v>0</v>
      </c>
      <c r="AC143" s="22">
        <f t="shared" si="49"/>
        <v>1568.36</v>
      </c>
      <c r="AD143" s="22">
        <f t="shared" si="50"/>
        <v>0</v>
      </c>
      <c r="AE143" s="22">
        <f t="shared" si="51"/>
        <v>0</v>
      </c>
      <c r="AF143" s="22">
        <f t="shared" si="52"/>
        <v>0</v>
      </c>
      <c r="AG143" s="22">
        <f t="shared" si="53"/>
        <v>0</v>
      </c>
      <c r="AH143" s="22">
        <f t="shared" si="54"/>
        <v>0</v>
      </c>
      <c r="AI143" s="22">
        <f t="shared" si="55"/>
        <v>12546.88</v>
      </c>
    </row>
    <row r="144" spans="1:35" x14ac:dyDescent="0.2">
      <c r="A144" s="175" t="s">
        <v>1129</v>
      </c>
      <c r="B144" s="175" t="s">
        <v>20</v>
      </c>
      <c r="C144" s="176" t="s">
        <v>1709</v>
      </c>
      <c r="D144" s="175" t="s">
        <v>1708</v>
      </c>
      <c r="E144" s="176" t="s">
        <v>1711</v>
      </c>
      <c r="F144" s="175" t="str">
        <f>VLOOKUP(D:D,Consenso!B:F,5,0)</f>
        <v>Micas</v>
      </c>
      <c r="G144" s="177" t="s">
        <v>150</v>
      </c>
      <c r="H144" s="176" t="s">
        <v>1712</v>
      </c>
      <c r="I144">
        <v>2</v>
      </c>
      <c r="J144" s="154">
        <v>0</v>
      </c>
      <c r="K144" s="154">
        <v>0</v>
      </c>
      <c r="L144" s="154">
        <v>0</v>
      </c>
      <c r="M144" s="154">
        <v>0</v>
      </c>
      <c r="N144" s="154">
        <v>0</v>
      </c>
      <c r="O144" s="154">
        <v>0</v>
      </c>
      <c r="P144" s="154">
        <v>0</v>
      </c>
      <c r="Q144" s="154">
        <v>0</v>
      </c>
      <c r="R144" s="154">
        <v>0</v>
      </c>
      <c r="S144" s="154">
        <v>0</v>
      </c>
      <c r="T144" s="154">
        <v>0</v>
      </c>
      <c r="U144" s="97">
        <f t="shared" si="42"/>
        <v>0</v>
      </c>
      <c r="V144">
        <f>VLOOKUP(D:D,'[1]Price List'!$B:$K,8,0)</f>
        <v>206.55</v>
      </c>
      <c r="W144" s="22">
        <f t="shared" si="43"/>
        <v>413.1</v>
      </c>
      <c r="X144" s="22">
        <f t="shared" si="44"/>
        <v>0</v>
      </c>
      <c r="Y144" s="22">
        <f t="shared" si="45"/>
        <v>0</v>
      </c>
      <c r="Z144" s="22">
        <f t="shared" si="46"/>
        <v>0</v>
      </c>
      <c r="AA144" s="22">
        <f t="shared" si="47"/>
        <v>0</v>
      </c>
      <c r="AB144" s="22">
        <f t="shared" si="48"/>
        <v>0</v>
      </c>
      <c r="AC144" s="22">
        <f t="shared" si="49"/>
        <v>0</v>
      </c>
      <c r="AD144" s="22">
        <f t="shared" si="50"/>
        <v>0</v>
      </c>
      <c r="AE144" s="22">
        <f t="shared" si="51"/>
        <v>0</v>
      </c>
      <c r="AF144" s="22">
        <f t="shared" si="52"/>
        <v>0</v>
      </c>
      <c r="AG144" s="22">
        <f t="shared" si="53"/>
        <v>0</v>
      </c>
      <c r="AH144" s="22">
        <f t="shared" si="54"/>
        <v>0</v>
      </c>
      <c r="AI144" s="22">
        <f t="shared" si="55"/>
        <v>0</v>
      </c>
    </row>
    <row r="145" spans="1:35" x14ac:dyDescent="0.2">
      <c r="A145" s="175" t="s">
        <v>1129</v>
      </c>
      <c r="B145" s="175" t="s">
        <v>20</v>
      </c>
      <c r="C145" s="176" t="s">
        <v>1681</v>
      </c>
      <c r="D145" s="175" t="s">
        <v>1680</v>
      </c>
      <c r="E145" s="176" t="s">
        <v>1683</v>
      </c>
      <c r="F145" s="175" t="str">
        <f>VLOOKUP(D:D,Consenso!B:F,5,0)</f>
        <v>Micas</v>
      </c>
      <c r="G145" s="176" t="s">
        <v>85</v>
      </c>
      <c r="H145" s="176" t="s">
        <v>970</v>
      </c>
      <c r="I145">
        <v>9</v>
      </c>
      <c r="J145" s="154">
        <v>6</v>
      </c>
      <c r="K145" s="154">
        <v>6</v>
      </c>
      <c r="L145" s="154">
        <v>6</v>
      </c>
      <c r="M145" s="154">
        <v>5</v>
      </c>
      <c r="N145" s="154">
        <v>2</v>
      </c>
      <c r="O145" s="154">
        <v>0</v>
      </c>
      <c r="P145" s="154">
        <v>1</v>
      </c>
      <c r="Q145" s="154">
        <v>3</v>
      </c>
      <c r="R145" s="154">
        <v>3</v>
      </c>
      <c r="S145" s="154">
        <v>0</v>
      </c>
      <c r="T145" s="154">
        <v>1</v>
      </c>
      <c r="U145" s="97">
        <f t="shared" si="42"/>
        <v>33</v>
      </c>
      <c r="V145">
        <f>VLOOKUP(D:D,'[1]Price List'!$B:$K,8,0)</f>
        <v>206.55</v>
      </c>
      <c r="W145" s="22">
        <f t="shared" si="43"/>
        <v>1858.95</v>
      </c>
      <c r="X145" s="22">
        <f t="shared" si="44"/>
        <v>1239.3000000000002</v>
      </c>
      <c r="Y145" s="22">
        <f t="shared" si="45"/>
        <v>1239.3000000000002</v>
      </c>
      <c r="Z145" s="22">
        <f t="shared" si="46"/>
        <v>1239.3000000000002</v>
      </c>
      <c r="AA145" s="22">
        <f t="shared" si="47"/>
        <v>1032.75</v>
      </c>
      <c r="AB145" s="22">
        <f t="shared" si="48"/>
        <v>413.1</v>
      </c>
      <c r="AC145" s="22">
        <f t="shared" si="49"/>
        <v>0</v>
      </c>
      <c r="AD145" s="22">
        <f t="shared" si="50"/>
        <v>206.55</v>
      </c>
      <c r="AE145" s="22">
        <f t="shared" si="51"/>
        <v>619.65000000000009</v>
      </c>
      <c r="AF145" s="22">
        <f t="shared" si="52"/>
        <v>619.65000000000009</v>
      </c>
      <c r="AG145" s="22">
        <f t="shared" si="53"/>
        <v>0</v>
      </c>
      <c r="AH145" s="22">
        <f t="shared" si="54"/>
        <v>206.55</v>
      </c>
      <c r="AI145" s="22">
        <f t="shared" si="55"/>
        <v>6816.1500000000005</v>
      </c>
    </row>
    <row r="146" spans="1:35" x14ac:dyDescent="0.2">
      <c r="A146" s="175" t="s">
        <v>1129</v>
      </c>
      <c r="B146" s="175" t="s">
        <v>20</v>
      </c>
      <c r="C146" s="176" t="s">
        <v>1672</v>
      </c>
      <c r="D146" s="175" t="s">
        <v>1671</v>
      </c>
      <c r="E146" s="176" t="s">
        <v>1674</v>
      </c>
      <c r="F146" s="175" t="str">
        <f>VLOOKUP(D:D,Consenso!B:F,5,0)</f>
        <v>Micas</v>
      </c>
      <c r="G146" s="176" t="s">
        <v>488</v>
      </c>
      <c r="H146" s="176" t="s">
        <v>648</v>
      </c>
      <c r="I146">
        <v>71</v>
      </c>
      <c r="J146" s="154">
        <v>43</v>
      </c>
      <c r="K146" s="154">
        <v>25</v>
      </c>
      <c r="L146" s="154">
        <v>19</v>
      </c>
      <c r="M146" s="154">
        <v>18</v>
      </c>
      <c r="N146" s="154">
        <v>23</v>
      </c>
      <c r="O146" s="154">
        <v>19</v>
      </c>
      <c r="P146" s="154">
        <v>23</v>
      </c>
      <c r="Q146" s="154">
        <v>39</v>
      </c>
      <c r="R146" s="154">
        <v>13</v>
      </c>
      <c r="S146" s="154">
        <v>10</v>
      </c>
      <c r="T146" s="154">
        <v>7</v>
      </c>
      <c r="U146" s="97">
        <f t="shared" si="42"/>
        <v>239</v>
      </c>
      <c r="V146">
        <f>VLOOKUP(D:D,'[1]Price List'!$B:$K,8,0)</f>
        <v>310</v>
      </c>
      <c r="W146" s="22">
        <f t="shared" si="43"/>
        <v>22010</v>
      </c>
      <c r="X146" s="22">
        <f t="shared" si="44"/>
        <v>13330</v>
      </c>
      <c r="Y146" s="22">
        <f t="shared" si="45"/>
        <v>7750</v>
      </c>
      <c r="Z146" s="22">
        <f t="shared" si="46"/>
        <v>5890</v>
      </c>
      <c r="AA146" s="22">
        <f t="shared" si="47"/>
        <v>5580</v>
      </c>
      <c r="AB146" s="22">
        <f t="shared" si="48"/>
        <v>7130</v>
      </c>
      <c r="AC146" s="22">
        <f t="shared" si="49"/>
        <v>5890</v>
      </c>
      <c r="AD146" s="22">
        <f t="shared" si="50"/>
        <v>7130</v>
      </c>
      <c r="AE146" s="22">
        <f t="shared" si="51"/>
        <v>12090</v>
      </c>
      <c r="AF146" s="22">
        <f t="shared" si="52"/>
        <v>4030</v>
      </c>
      <c r="AG146" s="22">
        <f t="shared" si="53"/>
        <v>3100</v>
      </c>
      <c r="AH146" s="22">
        <f t="shared" si="54"/>
        <v>2170</v>
      </c>
      <c r="AI146" s="22">
        <f t="shared" si="55"/>
        <v>74090</v>
      </c>
    </row>
    <row r="147" spans="1:35" x14ac:dyDescent="0.2">
      <c r="A147" s="175" t="s">
        <v>1129</v>
      </c>
      <c r="B147" s="175" t="s">
        <v>20</v>
      </c>
      <c r="C147" s="176" t="s">
        <v>1676</v>
      </c>
      <c r="D147" s="175" t="s">
        <v>1675</v>
      </c>
      <c r="E147" s="176" t="s">
        <v>1678</v>
      </c>
      <c r="F147" s="175" t="str">
        <f>VLOOKUP(D:D,Consenso!B:F,5,0)</f>
        <v>Micas</v>
      </c>
      <c r="G147" s="177" t="s">
        <v>488</v>
      </c>
      <c r="H147" s="176" t="s">
        <v>1679</v>
      </c>
      <c r="I147">
        <v>0</v>
      </c>
      <c r="J147" s="154">
        <v>0</v>
      </c>
      <c r="K147" s="154">
        <v>0</v>
      </c>
      <c r="L147" s="154">
        <v>0</v>
      </c>
      <c r="M147" s="154">
        <v>0</v>
      </c>
      <c r="N147" s="154">
        <v>0</v>
      </c>
      <c r="O147" s="154">
        <v>0</v>
      </c>
      <c r="P147" s="154">
        <v>0</v>
      </c>
      <c r="Q147" s="154">
        <v>0</v>
      </c>
      <c r="R147" s="154">
        <v>3</v>
      </c>
      <c r="S147" s="154">
        <v>9</v>
      </c>
      <c r="T147" s="154">
        <v>1</v>
      </c>
      <c r="U147" s="97">
        <f t="shared" si="42"/>
        <v>13</v>
      </c>
      <c r="V147">
        <f>VLOOKUP(D:D,'[1]Price List'!$B:$K,8,0)</f>
        <v>310</v>
      </c>
      <c r="W147" s="22">
        <f t="shared" si="43"/>
        <v>0</v>
      </c>
      <c r="X147" s="22">
        <f t="shared" si="44"/>
        <v>0</v>
      </c>
      <c r="Y147" s="22">
        <f t="shared" si="45"/>
        <v>0</v>
      </c>
      <c r="Z147" s="22">
        <f t="shared" si="46"/>
        <v>0</v>
      </c>
      <c r="AA147" s="22">
        <f t="shared" si="47"/>
        <v>0</v>
      </c>
      <c r="AB147" s="22">
        <f t="shared" si="48"/>
        <v>0</v>
      </c>
      <c r="AC147" s="22">
        <f t="shared" si="49"/>
        <v>0</v>
      </c>
      <c r="AD147" s="22">
        <f t="shared" si="50"/>
        <v>0</v>
      </c>
      <c r="AE147" s="22">
        <f t="shared" si="51"/>
        <v>0</v>
      </c>
      <c r="AF147" s="22">
        <f t="shared" si="52"/>
        <v>930</v>
      </c>
      <c r="AG147" s="22">
        <f t="shared" si="53"/>
        <v>2790</v>
      </c>
      <c r="AH147" s="22">
        <f t="shared" si="54"/>
        <v>310</v>
      </c>
      <c r="AI147" s="22">
        <f t="shared" si="55"/>
        <v>4030</v>
      </c>
    </row>
    <row r="148" spans="1:35" x14ac:dyDescent="0.2">
      <c r="A148" s="175" t="s">
        <v>1129</v>
      </c>
      <c r="B148" s="175" t="s">
        <v>20</v>
      </c>
      <c r="C148" s="176" t="s">
        <v>1714</v>
      </c>
      <c r="D148" s="175" t="s">
        <v>1713</v>
      </c>
      <c r="E148" s="176" t="s">
        <v>1716</v>
      </c>
      <c r="F148" s="175" t="str">
        <f>VLOOKUP(D:D,Consenso!B:F,5,0)</f>
        <v>Micas</v>
      </c>
      <c r="G148" s="176" t="s">
        <v>169</v>
      </c>
      <c r="H148" s="176" t="s">
        <v>169</v>
      </c>
      <c r="I148">
        <v>0</v>
      </c>
      <c r="J148" s="154">
        <v>14</v>
      </c>
      <c r="K148" s="154">
        <v>8</v>
      </c>
      <c r="L148" s="154">
        <v>4</v>
      </c>
      <c r="M148" s="154">
        <v>4</v>
      </c>
      <c r="N148" s="154">
        <v>2</v>
      </c>
      <c r="O148" s="154">
        <v>3</v>
      </c>
      <c r="P148" s="154">
        <v>2</v>
      </c>
      <c r="Q148" s="154">
        <v>0</v>
      </c>
      <c r="R148" s="154">
        <v>1</v>
      </c>
      <c r="S148" s="154">
        <v>0</v>
      </c>
      <c r="T148" s="154">
        <v>0</v>
      </c>
      <c r="U148" s="97">
        <f t="shared" si="42"/>
        <v>38</v>
      </c>
      <c r="V148">
        <f>VLOOKUP(D:D,'[1]Price List'!$B:$K,8,0)</f>
        <v>189.31</v>
      </c>
      <c r="W148" s="22">
        <f t="shared" si="43"/>
        <v>0</v>
      </c>
      <c r="X148" s="22">
        <f t="shared" si="44"/>
        <v>2650.34</v>
      </c>
      <c r="Y148" s="22">
        <f t="shared" si="45"/>
        <v>1514.48</v>
      </c>
      <c r="Z148" s="22">
        <f t="shared" si="46"/>
        <v>757.24</v>
      </c>
      <c r="AA148" s="22">
        <f t="shared" si="47"/>
        <v>757.24</v>
      </c>
      <c r="AB148" s="22">
        <f t="shared" si="48"/>
        <v>378.62</v>
      </c>
      <c r="AC148" s="22">
        <f t="shared" si="49"/>
        <v>567.93000000000006</v>
      </c>
      <c r="AD148" s="22">
        <f t="shared" si="50"/>
        <v>378.62</v>
      </c>
      <c r="AE148" s="22">
        <f t="shared" si="51"/>
        <v>0</v>
      </c>
      <c r="AF148" s="22">
        <f t="shared" si="52"/>
        <v>189.31</v>
      </c>
      <c r="AG148" s="22">
        <f t="shared" si="53"/>
        <v>0</v>
      </c>
      <c r="AH148" s="22">
        <f t="shared" si="54"/>
        <v>0</v>
      </c>
      <c r="AI148" s="22">
        <f t="shared" si="55"/>
        <v>7193.78</v>
      </c>
    </row>
    <row r="149" spans="1:35" x14ac:dyDescent="0.2">
      <c r="A149" s="175" t="s">
        <v>1129</v>
      </c>
      <c r="B149" s="175" t="s">
        <v>20</v>
      </c>
      <c r="C149" s="176" t="s">
        <v>187</v>
      </c>
      <c r="D149" s="175" t="s">
        <v>1737</v>
      </c>
      <c r="E149" s="176" t="s">
        <v>189</v>
      </c>
      <c r="F149" s="175" t="str">
        <f>VLOOKUP(D:D,Consenso!B:F,5,0)</f>
        <v>Micas</v>
      </c>
      <c r="G149" s="176" t="s">
        <v>79</v>
      </c>
      <c r="H149" s="176" t="s">
        <v>80</v>
      </c>
      <c r="I149">
        <v>13</v>
      </c>
      <c r="J149" s="154">
        <v>13</v>
      </c>
      <c r="K149" s="154">
        <v>3</v>
      </c>
      <c r="L149" s="154">
        <v>3</v>
      </c>
      <c r="M149" s="154">
        <v>1</v>
      </c>
      <c r="N149" s="154">
        <v>2</v>
      </c>
      <c r="O149" s="154">
        <v>4</v>
      </c>
      <c r="P149" s="154">
        <v>2</v>
      </c>
      <c r="Q149" s="154">
        <v>1</v>
      </c>
      <c r="R149" s="154">
        <v>1</v>
      </c>
      <c r="S149" s="154">
        <v>2</v>
      </c>
      <c r="T149" s="154">
        <v>2</v>
      </c>
      <c r="U149" s="97">
        <f t="shared" si="42"/>
        <v>34</v>
      </c>
      <c r="V149">
        <f>VLOOKUP(D:D,'[1]Price List'!$B:$K,8,0)</f>
        <v>189.31</v>
      </c>
      <c r="W149" s="22">
        <f t="shared" si="43"/>
        <v>2461.0300000000002</v>
      </c>
      <c r="X149" s="22">
        <f t="shared" si="44"/>
        <v>2461.0300000000002</v>
      </c>
      <c r="Y149" s="22">
        <f t="shared" si="45"/>
        <v>567.93000000000006</v>
      </c>
      <c r="Z149" s="22">
        <f t="shared" si="46"/>
        <v>567.93000000000006</v>
      </c>
      <c r="AA149" s="22">
        <f t="shared" si="47"/>
        <v>189.31</v>
      </c>
      <c r="AB149" s="22">
        <f t="shared" si="48"/>
        <v>378.62</v>
      </c>
      <c r="AC149" s="22">
        <f t="shared" si="49"/>
        <v>757.24</v>
      </c>
      <c r="AD149" s="22">
        <f t="shared" si="50"/>
        <v>378.62</v>
      </c>
      <c r="AE149" s="22">
        <f t="shared" si="51"/>
        <v>189.31</v>
      </c>
      <c r="AF149" s="22">
        <f t="shared" si="52"/>
        <v>189.31</v>
      </c>
      <c r="AG149" s="22">
        <f t="shared" si="53"/>
        <v>378.62</v>
      </c>
      <c r="AH149" s="22">
        <f t="shared" si="54"/>
        <v>378.62</v>
      </c>
      <c r="AI149" s="22">
        <f t="shared" si="55"/>
        <v>6436.54</v>
      </c>
    </row>
    <row r="150" spans="1:35" x14ac:dyDescent="0.2">
      <c r="A150" s="175" t="s">
        <v>1129</v>
      </c>
      <c r="B150" s="175" t="s">
        <v>20</v>
      </c>
      <c r="C150" s="176" t="s">
        <v>1729</v>
      </c>
      <c r="D150" s="175" t="s">
        <v>1728</v>
      </c>
      <c r="E150" s="176" t="s">
        <v>1731</v>
      </c>
      <c r="F150" s="175" t="str">
        <f>VLOOKUP(D:D,Consenso!B:F,5,0)</f>
        <v>Micas</v>
      </c>
      <c r="G150" s="177" t="s">
        <v>79</v>
      </c>
      <c r="H150" s="176" t="s">
        <v>245</v>
      </c>
      <c r="I150">
        <v>21</v>
      </c>
      <c r="J150" s="154">
        <v>12</v>
      </c>
      <c r="K150" s="154">
        <v>11</v>
      </c>
      <c r="L150" s="154">
        <v>6</v>
      </c>
      <c r="M150" s="154">
        <v>2</v>
      </c>
      <c r="N150" s="154">
        <v>4</v>
      </c>
      <c r="O150" s="154">
        <v>2</v>
      </c>
      <c r="P150" s="154">
        <v>2</v>
      </c>
      <c r="Q150" s="154">
        <v>5</v>
      </c>
      <c r="R150" s="154">
        <v>3</v>
      </c>
      <c r="S150" s="154">
        <v>6</v>
      </c>
      <c r="T150" s="154">
        <v>4</v>
      </c>
      <c r="U150" s="97">
        <f t="shared" si="42"/>
        <v>57</v>
      </c>
      <c r="V150">
        <f>VLOOKUP(D:D,'[1]Price List'!$B:$K,8,0)</f>
        <v>189.31</v>
      </c>
      <c r="W150" s="22">
        <f t="shared" si="43"/>
        <v>3975.51</v>
      </c>
      <c r="X150" s="22">
        <f t="shared" si="44"/>
        <v>2271.7200000000003</v>
      </c>
      <c r="Y150" s="22">
        <f t="shared" si="45"/>
        <v>2082.41</v>
      </c>
      <c r="Z150" s="22">
        <f t="shared" si="46"/>
        <v>1135.8600000000001</v>
      </c>
      <c r="AA150" s="22">
        <f t="shared" si="47"/>
        <v>378.62</v>
      </c>
      <c r="AB150" s="22">
        <f t="shared" si="48"/>
        <v>757.24</v>
      </c>
      <c r="AC150" s="22">
        <f t="shared" si="49"/>
        <v>378.62</v>
      </c>
      <c r="AD150" s="22">
        <f t="shared" si="50"/>
        <v>378.62</v>
      </c>
      <c r="AE150" s="22">
        <f t="shared" si="51"/>
        <v>946.55</v>
      </c>
      <c r="AF150" s="22">
        <f t="shared" si="52"/>
        <v>567.93000000000006</v>
      </c>
      <c r="AG150" s="22">
        <f t="shared" si="53"/>
        <v>1135.8600000000001</v>
      </c>
      <c r="AH150" s="22">
        <f t="shared" si="54"/>
        <v>757.24</v>
      </c>
      <c r="AI150" s="22">
        <f t="shared" si="55"/>
        <v>10790.67</v>
      </c>
    </row>
    <row r="151" spans="1:35" x14ac:dyDescent="0.2">
      <c r="A151" s="175" t="s">
        <v>1129</v>
      </c>
      <c r="B151" s="175" t="s">
        <v>20</v>
      </c>
      <c r="C151" s="176" t="s">
        <v>182</v>
      </c>
      <c r="D151" s="175" t="s">
        <v>1727</v>
      </c>
      <c r="E151" s="176" t="s">
        <v>184</v>
      </c>
      <c r="F151" s="175" t="str">
        <f>VLOOKUP(D:D,Consenso!B:F,5,0)</f>
        <v>Micas</v>
      </c>
      <c r="G151" s="177" t="s">
        <v>79</v>
      </c>
      <c r="H151" s="176" t="s">
        <v>185</v>
      </c>
      <c r="I151">
        <v>9</v>
      </c>
      <c r="J151" s="154">
        <v>2</v>
      </c>
      <c r="K151" s="154">
        <v>7</v>
      </c>
      <c r="L151" s="154">
        <v>5</v>
      </c>
      <c r="M151" s="154">
        <v>4</v>
      </c>
      <c r="N151" s="154">
        <v>4</v>
      </c>
      <c r="O151" s="154">
        <v>2</v>
      </c>
      <c r="P151" s="154">
        <v>1</v>
      </c>
      <c r="Q151" s="154">
        <v>2</v>
      </c>
      <c r="R151" s="154">
        <v>2</v>
      </c>
      <c r="S151" s="154">
        <v>5</v>
      </c>
      <c r="T151" s="154">
        <v>0</v>
      </c>
      <c r="U151" s="97">
        <f t="shared" si="42"/>
        <v>34</v>
      </c>
      <c r="V151">
        <f>VLOOKUP(D:D,'[1]Price List'!$B:$K,8,0)</f>
        <v>189.31</v>
      </c>
      <c r="W151" s="22">
        <f t="shared" si="43"/>
        <v>1703.79</v>
      </c>
      <c r="X151" s="22">
        <f t="shared" si="44"/>
        <v>378.62</v>
      </c>
      <c r="Y151" s="22">
        <f t="shared" si="45"/>
        <v>1325.17</v>
      </c>
      <c r="Z151" s="22">
        <f t="shared" si="46"/>
        <v>946.55</v>
      </c>
      <c r="AA151" s="22">
        <f t="shared" si="47"/>
        <v>757.24</v>
      </c>
      <c r="AB151" s="22">
        <f t="shared" si="48"/>
        <v>757.24</v>
      </c>
      <c r="AC151" s="22">
        <f t="shared" si="49"/>
        <v>378.62</v>
      </c>
      <c r="AD151" s="22">
        <f t="shared" si="50"/>
        <v>189.31</v>
      </c>
      <c r="AE151" s="22">
        <f t="shared" si="51"/>
        <v>378.62</v>
      </c>
      <c r="AF151" s="22">
        <f t="shared" si="52"/>
        <v>378.62</v>
      </c>
      <c r="AG151" s="22">
        <f t="shared" si="53"/>
        <v>946.55</v>
      </c>
      <c r="AH151" s="22">
        <f t="shared" si="54"/>
        <v>0</v>
      </c>
      <c r="AI151" s="22">
        <f t="shared" si="55"/>
        <v>6436.54</v>
      </c>
    </row>
    <row r="152" spans="1:35" x14ac:dyDescent="0.2">
      <c r="A152" s="175" t="s">
        <v>1129</v>
      </c>
      <c r="B152" s="175" t="s">
        <v>20</v>
      </c>
      <c r="C152" s="176" t="s">
        <v>1734</v>
      </c>
      <c r="D152" s="175" t="s">
        <v>1733</v>
      </c>
      <c r="E152" s="176" t="s">
        <v>1736</v>
      </c>
      <c r="F152" s="175" t="str">
        <f>VLOOKUP(D:D,Consenso!B:F,5,0)</f>
        <v>Micas</v>
      </c>
      <c r="G152" s="177" t="s">
        <v>79</v>
      </c>
      <c r="H152" s="176" t="s">
        <v>254</v>
      </c>
      <c r="I152">
        <v>12</v>
      </c>
      <c r="J152" s="154">
        <v>4</v>
      </c>
      <c r="K152" s="154">
        <v>8</v>
      </c>
      <c r="L152" s="154">
        <v>6</v>
      </c>
      <c r="M152" s="154">
        <v>4</v>
      </c>
      <c r="N152" s="154">
        <v>6</v>
      </c>
      <c r="O152" s="154">
        <v>8</v>
      </c>
      <c r="P152" s="154">
        <v>8</v>
      </c>
      <c r="Q152" s="154">
        <v>9</v>
      </c>
      <c r="R152" s="154">
        <v>2</v>
      </c>
      <c r="S152" s="154">
        <v>5</v>
      </c>
      <c r="T152" s="154">
        <v>0</v>
      </c>
      <c r="U152" s="97">
        <f t="shared" si="42"/>
        <v>60</v>
      </c>
      <c r="V152">
        <f>VLOOKUP(D:D,'[1]Price List'!$B:$K,8,0)</f>
        <v>189.31</v>
      </c>
      <c r="W152" s="22">
        <f t="shared" si="43"/>
        <v>2271.7200000000003</v>
      </c>
      <c r="X152" s="22">
        <f t="shared" si="44"/>
        <v>757.24</v>
      </c>
      <c r="Y152" s="22">
        <f t="shared" si="45"/>
        <v>1514.48</v>
      </c>
      <c r="Z152" s="22">
        <f t="shared" si="46"/>
        <v>1135.8600000000001</v>
      </c>
      <c r="AA152" s="22">
        <f t="shared" si="47"/>
        <v>757.24</v>
      </c>
      <c r="AB152" s="22">
        <f t="shared" si="48"/>
        <v>1135.8600000000001</v>
      </c>
      <c r="AC152" s="22">
        <f t="shared" si="49"/>
        <v>1514.48</v>
      </c>
      <c r="AD152" s="22">
        <f t="shared" si="50"/>
        <v>1514.48</v>
      </c>
      <c r="AE152" s="22">
        <f t="shared" si="51"/>
        <v>1703.79</v>
      </c>
      <c r="AF152" s="22">
        <f t="shared" si="52"/>
        <v>378.62</v>
      </c>
      <c r="AG152" s="22">
        <f t="shared" si="53"/>
        <v>946.55</v>
      </c>
      <c r="AH152" s="22">
        <f t="shared" si="54"/>
        <v>0</v>
      </c>
      <c r="AI152" s="22">
        <f t="shared" si="55"/>
        <v>11358.6</v>
      </c>
    </row>
    <row r="153" spans="1:35" x14ac:dyDescent="0.2">
      <c r="A153" s="175" t="s">
        <v>1129</v>
      </c>
      <c r="B153" s="175" t="s">
        <v>20</v>
      </c>
      <c r="C153" s="176" t="s">
        <v>191</v>
      </c>
      <c r="D153" s="175" t="s">
        <v>1738</v>
      </c>
      <c r="E153" s="176" t="s">
        <v>193</v>
      </c>
      <c r="F153" s="175" t="str">
        <f>VLOOKUP(D:D,Consenso!B:F,5,0)</f>
        <v>Micas</v>
      </c>
      <c r="G153" s="176" t="s">
        <v>109</v>
      </c>
      <c r="H153" s="176" t="s">
        <v>109</v>
      </c>
      <c r="I153">
        <v>327</v>
      </c>
      <c r="J153" s="154">
        <v>266</v>
      </c>
      <c r="K153" s="154">
        <v>224</v>
      </c>
      <c r="L153" s="154">
        <v>191</v>
      </c>
      <c r="M153" s="154">
        <v>211</v>
      </c>
      <c r="N153" s="154">
        <v>257</v>
      </c>
      <c r="O153" s="154">
        <v>249</v>
      </c>
      <c r="P153" s="154">
        <v>145</v>
      </c>
      <c r="Q153" s="154">
        <v>150</v>
      </c>
      <c r="R153" s="154">
        <v>71</v>
      </c>
      <c r="S153" s="154">
        <v>102</v>
      </c>
      <c r="T153" s="154">
        <v>37</v>
      </c>
      <c r="U153" s="97">
        <f t="shared" si="42"/>
        <v>1903</v>
      </c>
      <c r="V153">
        <f>VLOOKUP(D:D,'[1]Price List'!$B:$K,8,0)</f>
        <v>150.56</v>
      </c>
      <c r="W153" s="22">
        <f t="shared" si="43"/>
        <v>49233.120000000003</v>
      </c>
      <c r="X153" s="22">
        <f t="shared" si="44"/>
        <v>40048.959999999999</v>
      </c>
      <c r="Y153" s="22">
        <f t="shared" si="45"/>
        <v>33725.440000000002</v>
      </c>
      <c r="Z153" s="22">
        <f t="shared" si="46"/>
        <v>28756.959999999999</v>
      </c>
      <c r="AA153" s="22">
        <f t="shared" si="47"/>
        <v>31768.16</v>
      </c>
      <c r="AB153" s="22">
        <f t="shared" si="48"/>
        <v>38693.919999999998</v>
      </c>
      <c r="AC153" s="22">
        <f t="shared" si="49"/>
        <v>37489.440000000002</v>
      </c>
      <c r="AD153" s="22">
        <f t="shared" si="50"/>
        <v>21831.200000000001</v>
      </c>
      <c r="AE153" s="22">
        <f t="shared" si="51"/>
        <v>22584</v>
      </c>
      <c r="AF153" s="22">
        <f t="shared" si="52"/>
        <v>10689.76</v>
      </c>
      <c r="AG153" s="22">
        <f t="shared" si="53"/>
        <v>15357.12</v>
      </c>
      <c r="AH153" s="22">
        <f t="shared" si="54"/>
        <v>5570.72</v>
      </c>
      <c r="AI153" s="22">
        <f t="shared" si="55"/>
        <v>286515.68</v>
      </c>
    </row>
    <row r="154" spans="1:35" x14ac:dyDescent="0.2">
      <c r="A154" s="175" t="s">
        <v>1129</v>
      </c>
      <c r="B154" s="175" t="s">
        <v>20</v>
      </c>
      <c r="C154" s="176" t="s">
        <v>195</v>
      </c>
      <c r="D154" s="175" t="s">
        <v>1743</v>
      </c>
      <c r="E154" s="176" t="s">
        <v>197</v>
      </c>
      <c r="F154" s="175" t="str">
        <f>VLOOKUP(D:D,Consenso!B:F,5,0)</f>
        <v>Micas</v>
      </c>
      <c r="G154" s="177" t="s">
        <v>109</v>
      </c>
      <c r="H154" s="176" t="s">
        <v>198</v>
      </c>
      <c r="I154">
        <v>445</v>
      </c>
      <c r="J154" s="154">
        <v>305</v>
      </c>
      <c r="K154" s="154">
        <v>246</v>
      </c>
      <c r="L154" s="154">
        <v>147</v>
      </c>
      <c r="M154" s="154">
        <v>320</v>
      </c>
      <c r="N154" s="154">
        <v>224</v>
      </c>
      <c r="O154" s="154">
        <v>195</v>
      </c>
      <c r="P154" s="154">
        <v>197</v>
      </c>
      <c r="Q154" s="154">
        <v>157</v>
      </c>
      <c r="R154" s="154">
        <v>85</v>
      </c>
      <c r="S154" s="154">
        <v>53</v>
      </c>
      <c r="T154" s="154">
        <v>65</v>
      </c>
      <c r="U154" s="97">
        <f t="shared" si="42"/>
        <v>1994</v>
      </c>
      <c r="V154">
        <f>VLOOKUP(D:D,'[1]Price List'!$B:$K,8,0)</f>
        <v>150.56</v>
      </c>
      <c r="W154" s="22">
        <f t="shared" si="43"/>
        <v>66999.199999999997</v>
      </c>
      <c r="X154" s="22">
        <f t="shared" si="44"/>
        <v>45920.800000000003</v>
      </c>
      <c r="Y154" s="22">
        <f t="shared" si="45"/>
        <v>37037.760000000002</v>
      </c>
      <c r="Z154" s="22">
        <f t="shared" si="46"/>
        <v>22132.32</v>
      </c>
      <c r="AA154" s="22">
        <f t="shared" si="47"/>
        <v>48179.199999999997</v>
      </c>
      <c r="AB154" s="22">
        <f t="shared" si="48"/>
        <v>33725.440000000002</v>
      </c>
      <c r="AC154" s="22">
        <f t="shared" si="49"/>
        <v>29359.200000000001</v>
      </c>
      <c r="AD154" s="22">
        <f t="shared" si="50"/>
        <v>29660.32</v>
      </c>
      <c r="AE154" s="22">
        <f t="shared" si="51"/>
        <v>23637.920000000002</v>
      </c>
      <c r="AF154" s="22">
        <f t="shared" si="52"/>
        <v>12797.6</v>
      </c>
      <c r="AG154" s="22">
        <f t="shared" si="53"/>
        <v>7979.68</v>
      </c>
      <c r="AH154" s="22">
        <f t="shared" si="54"/>
        <v>9786.4</v>
      </c>
      <c r="AI154" s="22">
        <f t="shared" si="55"/>
        <v>300216.64</v>
      </c>
    </row>
    <row r="155" spans="1:35" x14ac:dyDescent="0.2">
      <c r="A155" s="175" t="s">
        <v>1129</v>
      </c>
      <c r="B155" s="175" t="s">
        <v>20</v>
      </c>
      <c r="C155" s="176" t="s">
        <v>1740</v>
      </c>
      <c r="D155" s="175" t="s">
        <v>1739</v>
      </c>
      <c r="E155" s="176" t="s">
        <v>1742</v>
      </c>
      <c r="F155" s="175" t="str">
        <f>VLOOKUP(D:D,Consenso!B:F,5,0)</f>
        <v>Micas</v>
      </c>
      <c r="G155" s="177" t="s">
        <v>109</v>
      </c>
      <c r="H155" s="176" t="s">
        <v>931</v>
      </c>
      <c r="I155">
        <v>248</v>
      </c>
      <c r="J155" s="154">
        <v>151</v>
      </c>
      <c r="K155" s="154">
        <v>135</v>
      </c>
      <c r="L155" s="154">
        <v>106</v>
      </c>
      <c r="M155" s="154">
        <v>51</v>
      </c>
      <c r="N155" s="154">
        <v>57</v>
      </c>
      <c r="O155" s="154">
        <v>23</v>
      </c>
      <c r="P155" s="154">
        <v>13</v>
      </c>
      <c r="Q155" s="154">
        <v>13</v>
      </c>
      <c r="R155" s="154">
        <v>11</v>
      </c>
      <c r="S155" s="154">
        <v>1</v>
      </c>
      <c r="T155" s="154">
        <v>3</v>
      </c>
      <c r="U155" s="97">
        <f t="shared" si="42"/>
        <v>564</v>
      </c>
      <c r="V155">
        <f>VLOOKUP(D:D,'[1]Price List'!$B:$K,8,0)</f>
        <v>150.56</v>
      </c>
      <c r="W155" s="22">
        <f t="shared" si="43"/>
        <v>37338.879999999997</v>
      </c>
      <c r="X155" s="22">
        <f t="shared" si="44"/>
        <v>22734.560000000001</v>
      </c>
      <c r="Y155" s="22">
        <f t="shared" si="45"/>
        <v>20325.599999999999</v>
      </c>
      <c r="Z155" s="22">
        <f t="shared" si="46"/>
        <v>15959.36</v>
      </c>
      <c r="AA155" s="22">
        <f t="shared" si="47"/>
        <v>7678.56</v>
      </c>
      <c r="AB155" s="22">
        <f t="shared" si="48"/>
        <v>8581.92</v>
      </c>
      <c r="AC155" s="22">
        <f t="shared" si="49"/>
        <v>3462.88</v>
      </c>
      <c r="AD155" s="22">
        <f t="shared" si="50"/>
        <v>1957.28</v>
      </c>
      <c r="AE155" s="22">
        <f t="shared" si="51"/>
        <v>1957.28</v>
      </c>
      <c r="AF155" s="22">
        <f t="shared" si="52"/>
        <v>1656.16</v>
      </c>
      <c r="AG155" s="22">
        <f t="shared" si="53"/>
        <v>150.56</v>
      </c>
      <c r="AH155" s="22">
        <f t="shared" si="54"/>
        <v>451.68</v>
      </c>
      <c r="AI155" s="22">
        <f t="shared" si="55"/>
        <v>84915.839999999997</v>
      </c>
    </row>
    <row r="156" spans="1:35" x14ac:dyDescent="0.2">
      <c r="A156" s="175" t="s">
        <v>1129</v>
      </c>
      <c r="B156" s="175" t="s">
        <v>20</v>
      </c>
      <c r="C156" s="176" t="s">
        <v>200</v>
      </c>
      <c r="D156" s="175" t="s">
        <v>1744</v>
      </c>
      <c r="E156" s="176" t="s">
        <v>202</v>
      </c>
      <c r="F156" s="175" t="str">
        <f>VLOOKUP(D:D,Consenso!B:F,5,0)</f>
        <v>Micas</v>
      </c>
      <c r="G156" s="177" t="s">
        <v>109</v>
      </c>
      <c r="H156" s="176" t="s">
        <v>127</v>
      </c>
      <c r="I156">
        <v>758</v>
      </c>
      <c r="J156" s="154">
        <v>519</v>
      </c>
      <c r="K156" s="154">
        <v>420</v>
      </c>
      <c r="L156" s="154">
        <v>326</v>
      </c>
      <c r="M156" s="154">
        <v>363</v>
      </c>
      <c r="N156" s="154">
        <v>457</v>
      </c>
      <c r="O156" s="154">
        <v>203</v>
      </c>
      <c r="P156" s="154">
        <v>331</v>
      </c>
      <c r="Q156" s="154">
        <v>273</v>
      </c>
      <c r="R156" s="154">
        <v>146</v>
      </c>
      <c r="S156" s="154">
        <v>129</v>
      </c>
      <c r="T156" s="154">
        <v>202</v>
      </c>
      <c r="U156" s="97">
        <f t="shared" si="42"/>
        <v>3369</v>
      </c>
      <c r="V156">
        <f>VLOOKUP(D:D,'[1]Price List'!$B:$K,8,0)</f>
        <v>150.56</v>
      </c>
      <c r="W156" s="22">
        <f t="shared" si="43"/>
        <v>114124.48</v>
      </c>
      <c r="X156" s="22">
        <f t="shared" si="44"/>
        <v>78140.639999999999</v>
      </c>
      <c r="Y156" s="22">
        <f t="shared" si="45"/>
        <v>63235.200000000004</v>
      </c>
      <c r="Z156" s="22">
        <f t="shared" si="46"/>
        <v>49082.559999999998</v>
      </c>
      <c r="AA156" s="22">
        <f t="shared" si="47"/>
        <v>54653.279999999999</v>
      </c>
      <c r="AB156" s="22">
        <f t="shared" si="48"/>
        <v>68805.919999999998</v>
      </c>
      <c r="AC156" s="22">
        <f t="shared" si="49"/>
        <v>30563.68</v>
      </c>
      <c r="AD156" s="22">
        <f t="shared" si="50"/>
        <v>49835.360000000001</v>
      </c>
      <c r="AE156" s="22">
        <f t="shared" si="51"/>
        <v>41102.879999999997</v>
      </c>
      <c r="AF156" s="22">
        <f t="shared" si="52"/>
        <v>21981.760000000002</v>
      </c>
      <c r="AG156" s="22">
        <f t="shared" si="53"/>
        <v>19422.240000000002</v>
      </c>
      <c r="AH156" s="22">
        <f t="shared" si="54"/>
        <v>30413.119999999999</v>
      </c>
      <c r="AI156" s="22">
        <f t="shared" si="55"/>
        <v>507236.64</v>
      </c>
    </row>
    <row r="157" spans="1:35" x14ac:dyDescent="0.2">
      <c r="A157" s="175" t="s">
        <v>1129</v>
      </c>
      <c r="B157" s="175" t="s">
        <v>20</v>
      </c>
      <c r="C157" s="176" t="s">
        <v>1148</v>
      </c>
      <c r="D157" s="175" t="s">
        <v>1147</v>
      </c>
      <c r="E157" s="176" t="s">
        <v>1149</v>
      </c>
      <c r="F157" s="175" t="str">
        <f>VLOOKUP(D:D,Consenso!B:F,5,0)</f>
        <v>Micas</v>
      </c>
      <c r="G157" s="176" t="s">
        <v>61</v>
      </c>
      <c r="H157" s="176" t="s">
        <v>1150</v>
      </c>
      <c r="I157">
        <v>0</v>
      </c>
      <c r="J157" s="154">
        <v>0</v>
      </c>
      <c r="K157" s="154">
        <v>0</v>
      </c>
      <c r="L157" s="154">
        <v>0</v>
      </c>
      <c r="M157" s="154">
        <v>0</v>
      </c>
      <c r="N157" s="154">
        <v>0</v>
      </c>
      <c r="O157" s="154">
        <v>0</v>
      </c>
      <c r="P157" s="154">
        <v>0</v>
      </c>
      <c r="Q157" s="154">
        <v>0</v>
      </c>
      <c r="R157" s="154">
        <v>126</v>
      </c>
      <c r="S157" s="154">
        <v>364</v>
      </c>
      <c r="T157" s="154">
        <v>711</v>
      </c>
      <c r="U157" s="97">
        <f t="shared" si="42"/>
        <v>1201</v>
      </c>
      <c r="V157">
        <f>VLOOKUP(D:D,'[1]Price List'!$B:$K,8,0)</f>
        <v>150.56</v>
      </c>
      <c r="W157" s="22">
        <f t="shared" si="43"/>
        <v>0</v>
      </c>
      <c r="X157" s="22">
        <f t="shared" si="44"/>
        <v>0</v>
      </c>
      <c r="Y157" s="22">
        <f t="shared" si="45"/>
        <v>0</v>
      </c>
      <c r="Z157" s="22">
        <f t="shared" si="46"/>
        <v>0</v>
      </c>
      <c r="AA157" s="22">
        <f t="shared" si="47"/>
        <v>0</v>
      </c>
      <c r="AB157" s="22">
        <f t="shared" si="48"/>
        <v>0</v>
      </c>
      <c r="AC157" s="22">
        <f t="shared" si="49"/>
        <v>0</v>
      </c>
      <c r="AD157" s="22">
        <f t="shared" si="50"/>
        <v>0</v>
      </c>
      <c r="AE157" s="22">
        <f t="shared" si="51"/>
        <v>0</v>
      </c>
      <c r="AF157" s="22">
        <f t="shared" si="52"/>
        <v>18970.560000000001</v>
      </c>
      <c r="AG157" s="22">
        <f t="shared" si="53"/>
        <v>54803.840000000004</v>
      </c>
      <c r="AH157" s="22">
        <f t="shared" si="54"/>
        <v>107048.16</v>
      </c>
      <c r="AI157" s="22">
        <f t="shared" si="55"/>
        <v>180822.56</v>
      </c>
    </row>
    <row r="158" spans="1:35" x14ac:dyDescent="0.2">
      <c r="A158" s="175" t="s">
        <v>1129</v>
      </c>
      <c r="B158" s="175" t="s">
        <v>20</v>
      </c>
      <c r="C158" s="176" t="s">
        <v>1628</v>
      </c>
      <c r="D158" s="175" t="s">
        <v>1627</v>
      </c>
      <c r="E158" s="176" t="s">
        <v>1629</v>
      </c>
      <c r="F158" s="175" t="str">
        <f>VLOOKUP(D:D,Consenso!B:F,5,0)</f>
        <v>Micas</v>
      </c>
      <c r="G158" s="177" t="s">
        <v>61</v>
      </c>
      <c r="H158" s="176" t="s">
        <v>311</v>
      </c>
      <c r="I158">
        <v>0</v>
      </c>
      <c r="J158" s="154">
        <v>0</v>
      </c>
      <c r="K158" s="154">
        <v>0</v>
      </c>
      <c r="L158" s="154">
        <v>0</v>
      </c>
      <c r="M158" s="154">
        <v>0</v>
      </c>
      <c r="N158" s="154">
        <v>0</v>
      </c>
      <c r="O158" s="154">
        <v>0</v>
      </c>
      <c r="P158" s="154">
        <v>0</v>
      </c>
      <c r="Q158" s="154">
        <v>0</v>
      </c>
      <c r="R158" s="154">
        <v>18</v>
      </c>
      <c r="S158" s="154">
        <v>16</v>
      </c>
      <c r="T158" s="154">
        <v>19</v>
      </c>
      <c r="U158" s="97">
        <f t="shared" si="42"/>
        <v>53</v>
      </c>
      <c r="V158">
        <f>VLOOKUP(D:D,'[1]Price List'!$B:$K,8,0)</f>
        <v>150.56</v>
      </c>
      <c r="W158" s="22">
        <f t="shared" si="43"/>
        <v>0</v>
      </c>
      <c r="X158" s="22">
        <f t="shared" si="44"/>
        <v>0</v>
      </c>
      <c r="Y158" s="22">
        <f t="shared" si="45"/>
        <v>0</v>
      </c>
      <c r="Z158" s="22">
        <f t="shared" si="46"/>
        <v>0</v>
      </c>
      <c r="AA158" s="22">
        <f t="shared" si="47"/>
        <v>0</v>
      </c>
      <c r="AB158" s="22">
        <f t="shared" si="48"/>
        <v>0</v>
      </c>
      <c r="AC158" s="22">
        <f t="shared" si="49"/>
        <v>0</v>
      </c>
      <c r="AD158" s="22">
        <f t="shared" si="50"/>
        <v>0</v>
      </c>
      <c r="AE158" s="22">
        <f t="shared" si="51"/>
        <v>0</v>
      </c>
      <c r="AF158" s="22">
        <f t="shared" si="52"/>
        <v>2710.08</v>
      </c>
      <c r="AG158" s="22">
        <f t="shared" si="53"/>
        <v>2408.96</v>
      </c>
      <c r="AH158" s="22">
        <f t="shared" si="54"/>
        <v>2860.64</v>
      </c>
      <c r="AI158" s="22">
        <f t="shared" si="55"/>
        <v>7979.68</v>
      </c>
    </row>
    <row r="159" spans="1:35" x14ac:dyDescent="0.2">
      <c r="A159" s="175" t="s">
        <v>1129</v>
      </c>
      <c r="B159" s="175" t="s">
        <v>20</v>
      </c>
      <c r="C159" s="176" t="s">
        <v>1747</v>
      </c>
      <c r="D159" s="175" t="s">
        <v>1746</v>
      </c>
      <c r="E159" s="176" t="s">
        <v>1748</v>
      </c>
      <c r="F159" s="175" t="str">
        <f>VLOOKUP(D:D,Consenso!B:F,5,0)</f>
        <v>Micas</v>
      </c>
      <c r="G159" s="177" t="s">
        <v>61</v>
      </c>
      <c r="H159" s="176" t="s">
        <v>1749</v>
      </c>
      <c r="I159">
        <v>0</v>
      </c>
      <c r="J159" s="154">
        <v>0</v>
      </c>
      <c r="K159" s="154">
        <v>0</v>
      </c>
      <c r="L159" s="154">
        <v>0</v>
      </c>
      <c r="M159" s="154">
        <v>0</v>
      </c>
      <c r="N159" s="154">
        <v>0</v>
      </c>
      <c r="O159" s="154">
        <v>0</v>
      </c>
      <c r="P159" s="154">
        <v>0</v>
      </c>
      <c r="Q159" s="154">
        <v>0</v>
      </c>
      <c r="R159" s="154">
        <v>111</v>
      </c>
      <c r="S159" s="154">
        <v>619</v>
      </c>
      <c r="T159" s="154">
        <v>1115</v>
      </c>
      <c r="U159" s="97">
        <f t="shared" si="42"/>
        <v>1845</v>
      </c>
      <c r="V159">
        <f>VLOOKUP(D:D,'[1]Price List'!$B:$K,8,0)</f>
        <v>150.56</v>
      </c>
      <c r="W159" s="22">
        <f t="shared" si="43"/>
        <v>0</v>
      </c>
      <c r="X159" s="22">
        <f t="shared" si="44"/>
        <v>0</v>
      </c>
      <c r="Y159" s="22">
        <f t="shared" si="45"/>
        <v>0</v>
      </c>
      <c r="Z159" s="22">
        <f t="shared" si="46"/>
        <v>0</v>
      </c>
      <c r="AA159" s="22">
        <f t="shared" si="47"/>
        <v>0</v>
      </c>
      <c r="AB159" s="22">
        <f t="shared" si="48"/>
        <v>0</v>
      </c>
      <c r="AC159" s="22">
        <f t="shared" si="49"/>
        <v>0</v>
      </c>
      <c r="AD159" s="22">
        <f t="shared" si="50"/>
        <v>0</v>
      </c>
      <c r="AE159" s="22">
        <f t="shared" si="51"/>
        <v>0</v>
      </c>
      <c r="AF159" s="22">
        <f t="shared" si="52"/>
        <v>16712.16</v>
      </c>
      <c r="AG159" s="22">
        <f t="shared" si="53"/>
        <v>93196.64</v>
      </c>
      <c r="AH159" s="22">
        <f t="shared" si="54"/>
        <v>167874.4</v>
      </c>
      <c r="AI159" s="22">
        <f t="shared" si="55"/>
        <v>277783.2</v>
      </c>
    </row>
    <row r="160" spans="1:35" x14ac:dyDescent="0.2">
      <c r="A160" s="175" t="s">
        <v>1129</v>
      </c>
      <c r="B160" s="175" t="s">
        <v>20</v>
      </c>
      <c r="C160" s="176" t="s">
        <v>1756</v>
      </c>
      <c r="D160" s="175" t="s">
        <v>1759</v>
      </c>
      <c r="E160" s="176" t="s">
        <v>1758</v>
      </c>
      <c r="F160" s="175" t="str">
        <f>VLOOKUP(D:D,Consenso!B:F,5,0)</f>
        <v>Charger</v>
      </c>
      <c r="G160" s="177" t="s">
        <v>34</v>
      </c>
      <c r="H160" s="176" t="s">
        <v>222</v>
      </c>
      <c r="I160">
        <v>1</v>
      </c>
      <c r="J160" s="154">
        <v>1</v>
      </c>
      <c r="K160" s="154">
        <v>0</v>
      </c>
      <c r="L160" s="154">
        <v>0</v>
      </c>
      <c r="M160" s="154">
        <v>0</v>
      </c>
      <c r="N160" s="154">
        <v>1</v>
      </c>
      <c r="O160" s="154">
        <v>6</v>
      </c>
      <c r="P160" s="154">
        <v>2</v>
      </c>
      <c r="Q160" s="154">
        <v>2</v>
      </c>
      <c r="R160" s="154">
        <v>0</v>
      </c>
      <c r="S160" s="154">
        <v>1</v>
      </c>
      <c r="T160" s="154">
        <v>0</v>
      </c>
      <c r="U160" s="97">
        <f t="shared" si="42"/>
        <v>13</v>
      </c>
      <c r="V160">
        <f>VLOOKUP(D:D,'[1]Price List'!$B:$K,8,0)</f>
        <v>212.89</v>
      </c>
      <c r="W160" s="22">
        <f t="shared" si="43"/>
        <v>212.89</v>
      </c>
      <c r="X160" s="22">
        <f t="shared" si="44"/>
        <v>212.89</v>
      </c>
      <c r="Y160" s="22">
        <f t="shared" si="45"/>
        <v>0</v>
      </c>
      <c r="Z160" s="22">
        <f t="shared" si="46"/>
        <v>0</v>
      </c>
      <c r="AA160" s="22">
        <f t="shared" si="47"/>
        <v>0</v>
      </c>
      <c r="AB160" s="22">
        <f t="shared" si="48"/>
        <v>212.89</v>
      </c>
      <c r="AC160" s="22">
        <f t="shared" si="49"/>
        <v>1277.3399999999999</v>
      </c>
      <c r="AD160" s="22">
        <f t="shared" si="50"/>
        <v>425.78</v>
      </c>
      <c r="AE160" s="22">
        <f t="shared" si="51"/>
        <v>425.78</v>
      </c>
      <c r="AF160" s="22">
        <f t="shared" si="52"/>
        <v>0</v>
      </c>
      <c r="AG160" s="22">
        <f t="shared" si="53"/>
        <v>212.89</v>
      </c>
      <c r="AH160" s="22">
        <f t="shared" si="54"/>
        <v>0</v>
      </c>
      <c r="AI160" s="22">
        <f t="shared" si="55"/>
        <v>2767.5699999999997</v>
      </c>
    </row>
    <row r="161" spans="1:35" x14ac:dyDescent="0.2">
      <c r="A161" s="175" t="s">
        <v>1129</v>
      </c>
      <c r="B161" s="175" t="s">
        <v>20</v>
      </c>
      <c r="C161" s="176" t="s">
        <v>30</v>
      </c>
      <c r="D161" s="175" t="s">
        <v>1151</v>
      </c>
      <c r="E161" s="176" t="s">
        <v>32</v>
      </c>
      <c r="F161" s="175" t="str">
        <f>VLOOKUP(D:D,Consenso!B:F,5,0)</f>
        <v>Charger</v>
      </c>
      <c r="G161" s="177" t="s">
        <v>34</v>
      </c>
      <c r="H161" s="176" t="s">
        <v>35</v>
      </c>
      <c r="I161">
        <v>0</v>
      </c>
      <c r="J161" s="154">
        <v>0</v>
      </c>
      <c r="K161" s="154">
        <v>0</v>
      </c>
      <c r="L161" s="154">
        <v>0</v>
      </c>
      <c r="M161" s="154">
        <v>0</v>
      </c>
      <c r="N161" s="154">
        <v>0</v>
      </c>
      <c r="O161" s="154">
        <v>0</v>
      </c>
      <c r="P161" s="154">
        <v>0</v>
      </c>
      <c r="Q161" s="154">
        <v>0</v>
      </c>
      <c r="R161" s="154">
        <v>0</v>
      </c>
      <c r="S161" s="154">
        <v>0</v>
      </c>
      <c r="T161" s="154">
        <v>43</v>
      </c>
      <c r="U161" s="97">
        <f t="shared" si="42"/>
        <v>43</v>
      </c>
      <c r="V161">
        <f>VLOOKUP(D:D,'[1]Price List'!$B:$K,8,0)</f>
        <v>212.89</v>
      </c>
      <c r="W161" s="22">
        <f t="shared" si="43"/>
        <v>0</v>
      </c>
      <c r="X161" s="22">
        <f t="shared" si="44"/>
        <v>0</v>
      </c>
      <c r="Y161" s="22">
        <f t="shared" si="45"/>
        <v>0</v>
      </c>
      <c r="Z161" s="22">
        <f t="shared" si="46"/>
        <v>0</v>
      </c>
      <c r="AA161" s="22">
        <f t="shared" si="47"/>
        <v>0</v>
      </c>
      <c r="AB161" s="22">
        <f t="shared" si="48"/>
        <v>0</v>
      </c>
      <c r="AC161" s="22">
        <f t="shared" si="49"/>
        <v>0</v>
      </c>
      <c r="AD161" s="22">
        <f t="shared" si="50"/>
        <v>0</v>
      </c>
      <c r="AE161" s="22">
        <f t="shared" si="51"/>
        <v>0</v>
      </c>
      <c r="AF161" s="22">
        <f t="shared" si="52"/>
        <v>0</v>
      </c>
      <c r="AG161" s="22">
        <f t="shared" si="53"/>
        <v>0</v>
      </c>
      <c r="AH161" s="22">
        <f t="shared" si="54"/>
        <v>9154.2699999999986</v>
      </c>
      <c r="AI161" s="22">
        <f t="shared" si="55"/>
        <v>9154.2699999999986</v>
      </c>
    </row>
    <row r="162" spans="1:35" x14ac:dyDescent="0.2">
      <c r="A162" s="175" t="s">
        <v>1129</v>
      </c>
      <c r="B162" s="175" t="s">
        <v>1807</v>
      </c>
      <c r="C162" s="176">
        <v>463492</v>
      </c>
      <c r="D162" s="175" t="s">
        <v>1830</v>
      </c>
      <c r="E162" s="176" t="s">
        <v>1832</v>
      </c>
      <c r="F162" s="175" t="str">
        <f>VLOOKUP(D:D,Consenso!B:F,5,0)</f>
        <v>Cases Apple Watch</v>
      </c>
      <c r="G162" s="177" t="s">
        <v>475</v>
      </c>
      <c r="H162" s="176" t="s">
        <v>1826</v>
      </c>
      <c r="I162">
        <v>18</v>
      </c>
      <c r="J162" s="154">
        <v>5</v>
      </c>
      <c r="K162" s="154">
        <v>10</v>
      </c>
      <c r="L162" s="154">
        <v>3</v>
      </c>
      <c r="M162" s="154">
        <v>6</v>
      </c>
      <c r="N162" s="154">
        <v>3</v>
      </c>
      <c r="O162" s="154">
        <v>3</v>
      </c>
      <c r="P162" s="154">
        <v>3</v>
      </c>
      <c r="Q162" s="154">
        <v>4</v>
      </c>
      <c r="R162" s="154">
        <v>3</v>
      </c>
      <c r="S162" s="154">
        <v>1</v>
      </c>
      <c r="T162" s="154">
        <v>0</v>
      </c>
      <c r="U162" s="97">
        <f t="shared" si="42"/>
        <v>41</v>
      </c>
      <c r="V162">
        <f>VLOOKUP(D:D,'[1]Price List'!$B:$K,8,0)</f>
        <v>361.55</v>
      </c>
      <c r="W162" s="22">
        <f t="shared" si="43"/>
        <v>6507.9000000000005</v>
      </c>
      <c r="X162" s="22">
        <f t="shared" si="44"/>
        <v>1807.75</v>
      </c>
      <c r="Y162" s="22">
        <f t="shared" si="45"/>
        <v>3615.5</v>
      </c>
      <c r="Z162" s="22">
        <f t="shared" si="46"/>
        <v>1084.6500000000001</v>
      </c>
      <c r="AA162" s="22">
        <f t="shared" si="47"/>
        <v>2169.3000000000002</v>
      </c>
      <c r="AB162" s="22">
        <f t="shared" si="48"/>
        <v>1084.6500000000001</v>
      </c>
      <c r="AC162" s="22">
        <f t="shared" si="49"/>
        <v>1084.6500000000001</v>
      </c>
      <c r="AD162" s="22">
        <f t="shared" si="50"/>
        <v>1084.6500000000001</v>
      </c>
      <c r="AE162" s="22">
        <f t="shared" si="51"/>
        <v>1446.2</v>
      </c>
      <c r="AF162" s="22">
        <f t="shared" si="52"/>
        <v>1084.6500000000001</v>
      </c>
      <c r="AG162" s="22">
        <f t="shared" si="53"/>
        <v>361.55</v>
      </c>
      <c r="AH162" s="22">
        <f t="shared" si="54"/>
        <v>0</v>
      </c>
      <c r="AI162" s="22">
        <f t="shared" si="55"/>
        <v>14823.550000000001</v>
      </c>
    </row>
    <row r="163" spans="1:35" x14ac:dyDescent="0.2">
      <c r="A163" s="175" t="s">
        <v>1129</v>
      </c>
      <c r="B163" s="175" t="s">
        <v>1807</v>
      </c>
      <c r="C163" s="176">
        <v>463522</v>
      </c>
      <c r="D163" s="175" t="s">
        <v>1827</v>
      </c>
      <c r="E163" s="176" t="s">
        <v>1829</v>
      </c>
      <c r="F163" s="175" t="str">
        <f>VLOOKUP(D:D,Consenso!B:F,5,0)</f>
        <v>Cases Apple Watch</v>
      </c>
      <c r="G163" s="177" t="s">
        <v>475</v>
      </c>
      <c r="H163" s="176" t="s">
        <v>1826</v>
      </c>
      <c r="I163">
        <v>0</v>
      </c>
      <c r="J163" s="154">
        <v>1</v>
      </c>
      <c r="K163" s="154">
        <v>0</v>
      </c>
      <c r="L163" s="154">
        <v>0</v>
      </c>
      <c r="M163" s="154">
        <v>1</v>
      </c>
      <c r="N163" s="154">
        <v>0</v>
      </c>
      <c r="O163" s="154">
        <v>0</v>
      </c>
      <c r="P163" s="154">
        <v>0</v>
      </c>
      <c r="Q163" s="154">
        <v>2</v>
      </c>
      <c r="R163" s="154">
        <v>0</v>
      </c>
      <c r="S163" s="154">
        <v>0</v>
      </c>
      <c r="T163" s="154">
        <v>0</v>
      </c>
      <c r="U163" s="97">
        <f t="shared" si="42"/>
        <v>4</v>
      </c>
      <c r="V163">
        <f>VLOOKUP(D:D,'[1]Price List'!$B:$K,8,0)</f>
        <v>361.55</v>
      </c>
      <c r="W163" s="22">
        <f t="shared" si="43"/>
        <v>0</v>
      </c>
      <c r="X163" s="22">
        <f t="shared" si="44"/>
        <v>361.55</v>
      </c>
      <c r="Y163" s="22">
        <f t="shared" si="45"/>
        <v>0</v>
      </c>
      <c r="Z163" s="22">
        <f t="shared" si="46"/>
        <v>0</v>
      </c>
      <c r="AA163" s="22">
        <f t="shared" si="47"/>
        <v>361.55</v>
      </c>
      <c r="AB163" s="22">
        <f t="shared" si="48"/>
        <v>0</v>
      </c>
      <c r="AC163" s="22">
        <f t="shared" si="49"/>
        <v>0</v>
      </c>
      <c r="AD163" s="22">
        <f t="shared" si="50"/>
        <v>0</v>
      </c>
      <c r="AE163" s="22">
        <f t="shared" si="51"/>
        <v>723.1</v>
      </c>
      <c r="AF163" s="22">
        <f t="shared" si="52"/>
        <v>0</v>
      </c>
      <c r="AG163" s="22">
        <f t="shared" si="53"/>
        <v>0</v>
      </c>
      <c r="AH163" s="22">
        <f t="shared" si="54"/>
        <v>0</v>
      </c>
      <c r="AI163" s="22">
        <f t="shared" si="55"/>
        <v>1446.2</v>
      </c>
    </row>
    <row r="164" spans="1:35" x14ac:dyDescent="0.2">
      <c r="A164" s="175" t="s">
        <v>1129</v>
      </c>
      <c r="B164" s="175" t="s">
        <v>1807</v>
      </c>
      <c r="C164" s="176">
        <v>463676</v>
      </c>
      <c r="D164" s="175" t="s">
        <v>1815</v>
      </c>
      <c r="E164" s="176" t="s">
        <v>1817</v>
      </c>
      <c r="F164" s="175" t="str">
        <f>VLOOKUP(D:D,Consenso!B:F,5,0)</f>
        <v>Cases Apple Watch</v>
      </c>
      <c r="G164" s="177" t="s">
        <v>475</v>
      </c>
      <c r="H164" s="176" t="s">
        <v>1530</v>
      </c>
      <c r="I164">
        <v>1</v>
      </c>
      <c r="J164" s="154">
        <v>1</v>
      </c>
      <c r="K164" s="154">
        <v>3</v>
      </c>
      <c r="L164" s="154">
        <v>1</v>
      </c>
      <c r="M164" s="154">
        <v>0</v>
      </c>
      <c r="N164" s="154">
        <v>0</v>
      </c>
      <c r="O164" s="154">
        <v>0</v>
      </c>
      <c r="P164" s="154">
        <v>0</v>
      </c>
      <c r="Q164" s="154">
        <v>0</v>
      </c>
      <c r="R164" s="154">
        <v>0</v>
      </c>
      <c r="S164" s="154">
        <v>0</v>
      </c>
      <c r="T164" s="154">
        <v>0</v>
      </c>
      <c r="U164" s="97">
        <f t="shared" si="42"/>
        <v>5</v>
      </c>
      <c r="V164">
        <f>VLOOKUP(D:D,'[1]Price List'!$B:$K,8,0)</f>
        <v>361.55</v>
      </c>
      <c r="W164" s="22">
        <f t="shared" si="43"/>
        <v>361.55</v>
      </c>
      <c r="X164" s="22">
        <f t="shared" si="44"/>
        <v>361.55</v>
      </c>
      <c r="Y164" s="22">
        <f t="shared" si="45"/>
        <v>1084.6500000000001</v>
      </c>
      <c r="Z164" s="22">
        <f t="shared" si="46"/>
        <v>361.55</v>
      </c>
      <c r="AA164" s="22">
        <f t="shared" si="47"/>
        <v>0</v>
      </c>
      <c r="AB164" s="22">
        <f t="shared" si="48"/>
        <v>0</v>
      </c>
      <c r="AC164" s="22">
        <f t="shared" si="49"/>
        <v>0</v>
      </c>
      <c r="AD164" s="22">
        <f t="shared" si="50"/>
        <v>0</v>
      </c>
      <c r="AE164" s="22">
        <f t="shared" si="51"/>
        <v>0</v>
      </c>
      <c r="AF164" s="22">
        <f t="shared" si="52"/>
        <v>0</v>
      </c>
      <c r="AG164" s="22">
        <f t="shared" si="53"/>
        <v>0</v>
      </c>
      <c r="AH164" s="22">
        <f t="shared" si="54"/>
        <v>0</v>
      </c>
      <c r="AI164" s="22">
        <f t="shared" si="55"/>
        <v>1807.75</v>
      </c>
    </row>
    <row r="165" spans="1:35" x14ac:dyDescent="0.2">
      <c r="A165" s="175" t="s">
        <v>1129</v>
      </c>
      <c r="B165" s="175" t="s">
        <v>1807</v>
      </c>
      <c r="C165" s="176">
        <v>463706</v>
      </c>
      <c r="D165" s="175" t="s">
        <v>1812</v>
      </c>
      <c r="E165" s="176" t="s">
        <v>1814</v>
      </c>
      <c r="F165" s="175" t="str">
        <f>VLOOKUP(D:D,Consenso!B:F,5,0)</f>
        <v>Cases Apple Watch</v>
      </c>
      <c r="G165" s="177" t="s">
        <v>475</v>
      </c>
      <c r="H165" s="176" t="s">
        <v>1530</v>
      </c>
      <c r="I165">
        <v>2</v>
      </c>
      <c r="J165" s="154">
        <v>0</v>
      </c>
      <c r="K165" s="154">
        <v>1</v>
      </c>
      <c r="L165" s="154">
        <v>0</v>
      </c>
      <c r="M165" s="154">
        <v>0</v>
      </c>
      <c r="N165" s="154">
        <v>2</v>
      </c>
      <c r="O165" s="154">
        <v>1</v>
      </c>
      <c r="P165" s="154">
        <v>0</v>
      </c>
      <c r="Q165" s="154">
        <v>0</v>
      </c>
      <c r="R165" s="154">
        <v>1</v>
      </c>
      <c r="S165" s="154">
        <v>0</v>
      </c>
      <c r="T165" s="154">
        <v>0</v>
      </c>
      <c r="U165" s="97">
        <f t="shared" si="42"/>
        <v>5</v>
      </c>
      <c r="V165">
        <f>VLOOKUP(D:D,'[1]Price List'!$B:$K,8,0)</f>
        <v>361.55</v>
      </c>
      <c r="W165" s="22">
        <f t="shared" si="43"/>
        <v>723.1</v>
      </c>
      <c r="X165" s="22">
        <f t="shared" si="44"/>
        <v>0</v>
      </c>
      <c r="Y165" s="22">
        <f t="shared" si="45"/>
        <v>361.55</v>
      </c>
      <c r="Z165" s="22">
        <f t="shared" si="46"/>
        <v>0</v>
      </c>
      <c r="AA165" s="22">
        <f t="shared" si="47"/>
        <v>0</v>
      </c>
      <c r="AB165" s="22">
        <f t="shared" si="48"/>
        <v>723.1</v>
      </c>
      <c r="AC165" s="22">
        <f t="shared" si="49"/>
        <v>361.55</v>
      </c>
      <c r="AD165" s="22">
        <f t="shared" si="50"/>
        <v>0</v>
      </c>
      <c r="AE165" s="22">
        <f t="shared" si="51"/>
        <v>0</v>
      </c>
      <c r="AF165" s="22">
        <f t="shared" si="52"/>
        <v>361.55</v>
      </c>
      <c r="AG165" s="22">
        <f t="shared" si="53"/>
        <v>0</v>
      </c>
      <c r="AH165" s="22">
        <f t="shared" si="54"/>
        <v>0</v>
      </c>
      <c r="AI165" s="22">
        <f t="shared" si="55"/>
        <v>1807.75</v>
      </c>
    </row>
    <row r="166" spans="1:35" x14ac:dyDescent="0.2">
      <c r="A166" s="175" t="s">
        <v>1129</v>
      </c>
      <c r="B166" s="175" t="s">
        <v>1807</v>
      </c>
      <c r="C166" s="176" t="s">
        <v>1819</v>
      </c>
      <c r="D166" s="175" t="s">
        <v>1818</v>
      </c>
      <c r="E166" s="176" t="s">
        <v>1821</v>
      </c>
      <c r="F166" s="175" t="str">
        <f>VLOOKUP(D:D,Consenso!B:F,5,0)</f>
        <v>Straps</v>
      </c>
      <c r="G166" s="177" t="s">
        <v>475</v>
      </c>
      <c r="H166" s="176" t="s">
        <v>1530</v>
      </c>
      <c r="I166">
        <v>144</v>
      </c>
      <c r="J166" s="154">
        <v>56</v>
      </c>
      <c r="K166" s="154">
        <v>76</v>
      </c>
      <c r="L166" s="154">
        <v>34</v>
      </c>
      <c r="M166" s="154">
        <v>20</v>
      </c>
      <c r="N166" s="154">
        <v>71</v>
      </c>
      <c r="O166" s="154">
        <v>79</v>
      </c>
      <c r="P166" s="154">
        <v>57</v>
      </c>
      <c r="Q166" s="154">
        <v>41</v>
      </c>
      <c r="R166" s="154">
        <v>23</v>
      </c>
      <c r="S166" s="154">
        <v>19</v>
      </c>
      <c r="T166" s="154">
        <v>12</v>
      </c>
      <c r="U166" s="97">
        <f t="shared" si="42"/>
        <v>488</v>
      </c>
      <c r="V166">
        <f>VLOOKUP(D:D,'[1]Price List'!$B:$K,8,0)</f>
        <v>473.66</v>
      </c>
      <c r="W166" s="22">
        <f t="shared" si="43"/>
        <v>68207.040000000008</v>
      </c>
      <c r="X166" s="22">
        <f t="shared" si="44"/>
        <v>26524.960000000003</v>
      </c>
      <c r="Y166" s="22">
        <f t="shared" si="45"/>
        <v>35998.160000000003</v>
      </c>
      <c r="Z166" s="22">
        <f t="shared" si="46"/>
        <v>16104.44</v>
      </c>
      <c r="AA166" s="22">
        <f t="shared" si="47"/>
        <v>9473.2000000000007</v>
      </c>
      <c r="AB166" s="22">
        <f t="shared" si="48"/>
        <v>33629.86</v>
      </c>
      <c r="AC166" s="22">
        <f t="shared" si="49"/>
        <v>37419.14</v>
      </c>
      <c r="AD166" s="22">
        <f t="shared" si="50"/>
        <v>26998.620000000003</v>
      </c>
      <c r="AE166" s="22">
        <f t="shared" si="51"/>
        <v>19420.060000000001</v>
      </c>
      <c r="AF166" s="22">
        <f t="shared" si="52"/>
        <v>10894.18</v>
      </c>
      <c r="AG166" s="22">
        <f t="shared" si="53"/>
        <v>8999.5400000000009</v>
      </c>
      <c r="AH166" s="22">
        <f t="shared" si="54"/>
        <v>5683.92</v>
      </c>
      <c r="AI166" s="22">
        <f t="shared" si="55"/>
        <v>231146.08000000002</v>
      </c>
    </row>
    <row r="167" spans="1:35" x14ac:dyDescent="0.2">
      <c r="A167" s="175" t="s">
        <v>1129</v>
      </c>
      <c r="B167" s="175" t="s">
        <v>1807</v>
      </c>
      <c r="C167" s="176">
        <v>463485</v>
      </c>
      <c r="D167" s="175" t="s">
        <v>1822</v>
      </c>
      <c r="E167" s="176" t="s">
        <v>1825</v>
      </c>
      <c r="F167" s="175" t="str">
        <f>VLOOKUP(D:D,Consenso!B:F,5,0)</f>
        <v>Cases Apple Watch</v>
      </c>
      <c r="G167" s="177" t="s">
        <v>475</v>
      </c>
      <c r="H167" s="176" t="s">
        <v>1826</v>
      </c>
      <c r="I167">
        <v>177</v>
      </c>
      <c r="J167" s="154">
        <v>72</v>
      </c>
      <c r="K167" s="154">
        <v>63</v>
      </c>
      <c r="L167" s="154">
        <v>36</v>
      </c>
      <c r="M167" s="154">
        <v>36</v>
      </c>
      <c r="N167" s="154">
        <v>64</v>
      </c>
      <c r="O167" s="154">
        <v>59</v>
      </c>
      <c r="P167" s="154">
        <v>36</v>
      </c>
      <c r="Q167" s="154">
        <v>48</v>
      </c>
      <c r="R167" s="154">
        <v>30</v>
      </c>
      <c r="S167" s="154">
        <v>41</v>
      </c>
      <c r="T167" s="154">
        <v>21</v>
      </c>
      <c r="U167" s="97">
        <f t="shared" si="42"/>
        <v>506</v>
      </c>
      <c r="V167">
        <f>VLOOKUP(D:D,'[1]Price List'!$B:$K,8,0)</f>
        <v>154.66</v>
      </c>
      <c r="W167" s="22">
        <f t="shared" si="43"/>
        <v>27374.82</v>
      </c>
      <c r="X167" s="22">
        <f t="shared" si="44"/>
        <v>11135.52</v>
      </c>
      <c r="Y167" s="22">
        <f t="shared" si="45"/>
        <v>9743.58</v>
      </c>
      <c r="Z167" s="22">
        <f t="shared" si="46"/>
        <v>5567.76</v>
      </c>
      <c r="AA167" s="22">
        <f t="shared" si="47"/>
        <v>5567.76</v>
      </c>
      <c r="AB167" s="22">
        <f t="shared" si="48"/>
        <v>9898.24</v>
      </c>
      <c r="AC167" s="22">
        <f t="shared" si="49"/>
        <v>9124.94</v>
      </c>
      <c r="AD167" s="22">
        <f t="shared" si="50"/>
        <v>5567.76</v>
      </c>
      <c r="AE167" s="22">
        <f t="shared" si="51"/>
        <v>7423.68</v>
      </c>
      <c r="AF167" s="22">
        <f t="shared" si="52"/>
        <v>4639.8</v>
      </c>
      <c r="AG167" s="22">
        <f t="shared" si="53"/>
        <v>6341.0599999999995</v>
      </c>
      <c r="AH167" s="22">
        <f t="shared" si="54"/>
        <v>3247.86</v>
      </c>
      <c r="AI167" s="22">
        <f t="shared" si="55"/>
        <v>78257.959999999992</v>
      </c>
    </row>
    <row r="168" spans="1:35" x14ac:dyDescent="0.2">
      <c r="A168" s="175" t="s">
        <v>1129</v>
      </c>
      <c r="B168" s="175" t="s">
        <v>1807</v>
      </c>
      <c r="C168" s="176">
        <v>463546</v>
      </c>
      <c r="D168" s="175" t="s">
        <v>1808</v>
      </c>
      <c r="E168" s="176" t="s">
        <v>1811</v>
      </c>
      <c r="F168" s="175" t="str">
        <f>VLOOKUP(D:D,Consenso!B:F,5,0)</f>
        <v>Cases Apple Watch</v>
      </c>
      <c r="G168" s="177" t="s">
        <v>475</v>
      </c>
      <c r="H168" s="176" t="s">
        <v>1530</v>
      </c>
      <c r="I168">
        <v>194</v>
      </c>
      <c r="J168" s="154">
        <v>79</v>
      </c>
      <c r="K168" s="154">
        <v>78</v>
      </c>
      <c r="L168" s="154">
        <v>67</v>
      </c>
      <c r="M168" s="154">
        <v>45</v>
      </c>
      <c r="N168" s="154">
        <v>63</v>
      </c>
      <c r="O168" s="154">
        <v>55</v>
      </c>
      <c r="P168" s="154">
        <v>48</v>
      </c>
      <c r="Q168" s="154">
        <v>53</v>
      </c>
      <c r="R168" s="154">
        <v>26</v>
      </c>
      <c r="S168" s="154">
        <v>25</v>
      </c>
      <c r="T168" s="154">
        <v>32</v>
      </c>
      <c r="U168" s="97">
        <f t="shared" si="42"/>
        <v>571</v>
      </c>
      <c r="V168">
        <f>VLOOKUP(D:D,'[1]Price List'!$B:$K,8,0)</f>
        <v>154.66</v>
      </c>
      <c r="W168" s="22">
        <f t="shared" si="43"/>
        <v>30004.04</v>
      </c>
      <c r="X168" s="22">
        <f t="shared" si="44"/>
        <v>12218.14</v>
      </c>
      <c r="Y168" s="22">
        <f t="shared" si="45"/>
        <v>12063.48</v>
      </c>
      <c r="Z168" s="22">
        <f t="shared" si="46"/>
        <v>10362.219999999999</v>
      </c>
      <c r="AA168" s="22">
        <f t="shared" si="47"/>
        <v>6959.7</v>
      </c>
      <c r="AB168" s="22">
        <f t="shared" si="48"/>
        <v>9743.58</v>
      </c>
      <c r="AC168" s="22">
        <f t="shared" si="49"/>
        <v>8506.2999999999993</v>
      </c>
      <c r="AD168" s="22">
        <f t="shared" si="50"/>
        <v>7423.68</v>
      </c>
      <c r="AE168" s="22">
        <f t="shared" si="51"/>
        <v>8196.98</v>
      </c>
      <c r="AF168" s="22">
        <f t="shared" si="52"/>
        <v>4021.16</v>
      </c>
      <c r="AG168" s="22">
        <f t="shared" si="53"/>
        <v>3866.5</v>
      </c>
      <c r="AH168" s="22">
        <f t="shared" si="54"/>
        <v>4949.12</v>
      </c>
      <c r="AI168" s="22">
        <f t="shared" si="55"/>
        <v>88310.86</v>
      </c>
    </row>
    <row r="169" spans="1:35" x14ac:dyDescent="0.2">
      <c r="A169" s="175" t="s">
        <v>1129</v>
      </c>
      <c r="B169" s="175" t="s">
        <v>1807</v>
      </c>
      <c r="C169" s="176">
        <v>471404</v>
      </c>
      <c r="D169" s="175" t="s">
        <v>1833</v>
      </c>
      <c r="E169" s="176" t="s">
        <v>1836</v>
      </c>
      <c r="F169" s="175" t="str">
        <f>VLOOKUP(D:D,Consenso!B:F,5,0)</f>
        <v>Straps</v>
      </c>
      <c r="G169" s="177" t="s">
        <v>475</v>
      </c>
      <c r="H169" s="176" t="s">
        <v>476</v>
      </c>
      <c r="I169">
        <v>149</v>
      </c>
      <c r="J169" s="154">
        <v>61</v>
      </c>
      <c r="K169" s="154">
        <v>66</v>
      </c>
      <c r="L169" s="154">
        <v>42</v>
      </c>
      <c r="M169" s="154">
        <v>37</v>
      </c>
      <c r="N169" s="154">
        <v>49</v>
      </c>
      <c r="O169" s="154">
        <v>55</v>
      </c>
      <c r="P169" s="154">
        <v>44</v>
      </c>
      <c r="Q169" s="154">
        <v>42</v>
      </c>
      <c r="R169" s="154">
        <v>37</v>
      </c>
      <c r="S169" s="154">
        <v>55</v>
      </c>
      <c r="T169" s="154">
        <v>31</v>
      </c>
      <c r="U169" s="97">
        <f t="shared" si="42"/>
        <v>519</v>
      </c>
      <c r="V169">
        <f>VLOOKUP(D:D,'[1]Price List'!$B:$K,8,0)</f>
        <v>473.66</v>
      </c>
      <c r="W169" s="22">
        <f t="shared" si="43"/>
        <v>70575.34</v>
      </c>
      <c r="X169" s="22">
        <f t="shared" si="44"/>
        <v>28893.260000000002</v>
      </c>
      <c r="Y169" s="22">
        <f t="shared" si="45"/>
        <v>31261.56</v>
      </c>
      <c r="Z169" s="22">
        <f t="shared" si="46"/>
        <v>19893.72</v>
      </c>
      <c r="AA169" s="22">
        <f t="shared" si="47"/>
        <v>17525.420000000002</v>
      </c>
      <c r="AB169" s="22">
        <f t="shared" si="48"/>
        <v>23209.34</v>
      </c>
      <c r="AC169" s="22">
        <f t="shared" si="49"/>
        <v>26051.300000000003</v>
      </c>
      <c r="AD169" s="22">
        <f t="shared" si="50"/>
        <v>20841.04</v>
      </c>
      <c r="AE169" s="22">
        <f t="shared" si="51"/>
        <v>19893.72</v>
      </c>
      <c r="AF169" s="22">
        <f t="shared" si="52"/>
        <v>17525.420000000002</v>
      </c>
      <c r="AG169" s="22">
        <f t="shared" si="53"/>
        <v>26051.300000000003</v>
      </c>
      <c r="AH169" s="22">
        <f t="shared" si="54"/>
        <v>14683.460000000001</v>
      </c>
      <c r="AI169" s="22">
        <f t="shared" si="55"/>
        <v>245829.54</v>
      </c>
    </row>
    <row r="170" spans="1:35" x14ac:dyDescent="0.2">
      <c r="A170" s="175" t="s">
        <v>1129</v>
      </c>
      <c r="B170" s="175" t="s">
        <v>56</v>
      </c>
      <c r="C170" s="176" t="s">
        <v>645</v>
      </c>
      <c r="D170" s="175" t="s">
        <v>1837</v>
      </c>
      <c r="E170" s="176" t="s">
        <v>647</v>
      </c>
      <c r="F170" s="175" t="str">
        <f>VLOOKUP(D:D,Consenso!B:F,5,0)</f>
        <v>Cases iPad</v>
      </c>
      <c r="G170" s="176" t="s">
        <v>488</v>
      </c>
      <c r="H170" s="176" t="s">
        <v>648</v>
      </c>
      <c r="I170">
        <v>63</v>
      </c>
      <c r="J170" s="154">
        <v>39</v>
      </c>
      <c r="K170" s="154">
        <v>14</v>
      </c>
      <c r="L170" s="154">
        <v>12</v>
      </c>
      <c r="M170" s="154">
        <v>14</v>
      </c>
      <c r="N170" s="154">
        <v>10</v>
      </c>
      <c r="O170" s="154">
        <v>5</v>
      </c>
      <c r="P170" s="154">
        <v>17</v>
      </c>
      <c r="Q170" s="154">
        <v>14</v>
      </c>
      <c r="R170" s="154">
        <v>6</v>
      </c>
      <c r="S170" s="154">
        <v>10</v>
      </c>
      <c r="T170" s="154">
        <v>5</v>
      </c>
      <c r="U170" s="97">
        <f t="shared" si="42"/>
        <v>146</v>
      </c>
      <c r="V170">
        <f>VLOOKUP(D:D,'[1]Price List'!$B:$K,8,0)</f>
        <v>503.8</v>
      </c>
      <c r="W170" s="22">
        <f t="shared" si="43"/>
        <v>31739.4</v>
      </c>
      <c r="X170" s="22">
        <f t="shared" si="44"/>
        <v>19648.2</v>
      </c>
      <c r="Y170" s="22">
        <f t="shared" si="45"/>
        <v>7053.2</v>
      </c>
      <c r="Z170" s="22">
        <f t="shared" si="46"/>
        <v>6045.6</v>
      </c>
      <c r="AA170" s="22">
        <f t="shared" si="47"/>
        <v>7053.2</v>
      </c>
      <c r="AB170" s="22">
        <f t="shared" si="48"/>
        <v>5038</v>
      </c>
      <c r="AC170" s="22">
        <f t="shared" si="49"/>
        <v>2519</v>
      </c>
      <c r="AD170" s="22">
        <f t="shared" si="50"/>
        <v>8564.6</v>
      </c>
      <c r="AE170" s="22">
        <f t="shared" si="51"/>
        <v>7053.2</v>
      </c>
      <c r="AF170" s="22">
        <f t="shared" si="52"/>
        <v>3022.8</v>
      </c>
      <c r="AG170" s="22">
        <f t="shared" si="53"/>
        <v>5038</v>
      </c>
      <c r="AH170" s="22">
        <f t="shared" si="54"/>
        <v>2519</v>
      </c>
      <c r="AI170" s="22">
        <f t="shared" si="55"/>
        <v>73554.8</v>
      </c>
    </row>
    <row r="171" spans="1:35" x14ac:dyDescent="0.2">
      <c r="A171" s="175" t="s">
        <v>1129</v>
      </c>
      <c r="B171" s="175" t="s">
        <v>56</v>
      </c>
      <c r="C171" s="176" t="s">
        <v>652</v>
      </c>
      <c r="D171" s="175" t="s">
        <v>1839</v>
      </c>
      <c r="E171" s="176" t="s">
        <v>654</v>
      </c>
      <c r="F171" s="175" t="str">
        <f>VLOOKUP(D:D,Consenso!B:F,5,0)</f>
        <v>Cases iPad</v>
      </c>
      <c r="G171" s="177" t="s">
        <v>488</v>
      </c>
      <c r="H171" s="176" t="s">
        <v>648</v>
      </c>
      <c r="I171">
        <v>57</v>
      </c>
      <c r="J171" s="154">
        <v>34</v>
      </c>
      <c r="K171" s="154">
        <v>12</v>
      </c>
      <c r="L171" s="154">
        <v>16</v>
      </c>
      <c r="M171" s="154">
        <v>10</v>
      </c>
      <c r="N171" s="154">
        <v>9</v>
      </c>
      <c r="O171" s="154">
        <v>12</v>
      </c>
      <c r="P171" s="154">
        <v>11</v>
      </c>
      <c r="Q171" s="154">
        <v>13</v>
      </c>
      <c r="R171" s="154">
        <v>6</v>
      </c>
      <c r="S171" s="154">
        <v>4</v>
      </c>
      <c r="T171" s="154">
        <v>5</v>
      </c>
      <c r="U171" s="97">
        <f t="shared" si="42"/>
        <v>132</v>
      </c>
      <c r="V171">
        <f>VLOOKUP(D:D,'[1]Price List'!$B:$K,8,0)</f>
        <v>503.81</v>
      </c>
      <c r="W171" s="22">
        <f t="shared" si="43"/>
        <v>28717.170000000002</v>
      </c>
      <c r="X171" s="22">
        <f t="shared" si="44"/>
        <v>17129.54</v>
      </c>
      <c r="Y171" s="22">
        <f t="shared" si="45"/>
        <v>6045.72</v>
      </c>
      <c r="Z171" s="22">
        <f t="shared" si="46"/>
        <v>8060.96</v>
      </c>
      <c r="AA171" s="22">
        <f t="shared" si="47"/>
        <v>5038.1000000000004</v>
      </c>
      <c r="AB171" s="22">
        <f t="shared" si="48"/>
        <v>4534.29</v>
      </c>
      <c r="AC171" s="22">
        <f t="shared" si="49"/>
        <v>6045.72</v>
      </c>
      <c r="AD171" s="22">
        <f t="shared" si="50"/>
        <v>5541.91</v>
      </c>
      <c r="AE171" s="22">
        <f t="shared" si="51"/>
        <v>6549.53</v>
      </c>
      <c r="AF171" s="22">
        <f t="shared" si="52"/>
        <v>3022.86</v>
      </c>
      <c r="AG171" s="22">
        <f t="shared" si="53"/>
        <v>2015.24</v>
      </c>
      <c r="AH171" s="22">
        <f t="shared" si="54"/>
        <v>2519.0500000000002</v>
      </c>
      <c r="AI171" s="22">
        <f t="shared" si="55"/>
        <v>66502.92</v>
      </c>
    </row>
    <row r="172" spans="1:35" x14ac:dyDescent="0.2">
      <c r="A172" s="175" t="s">
        <v>1129</v>
      </c>
      <c r="B172" s="175" t="s">
        <v>56</v>
      </c>
      <c r="C172" s="176" t="s">
        <v>659</v>
      </c>
      <c r="D172" s="175" t="s">
        <v>1840</v>
      </c>
      <c r="E172" s="177" t="s">
        <v>661</v>
      </c>
      <c r="F172" s="175" t="str">
        <f>VLOOKUP(D:D,Consenso!B:F,5,0)</f>
        <v>Cases iPad</v>
      </c>
      <c r="G172" s="177" t="s">
        <v>488</v>
      </c>
      <c r="H172" s="176" t="s">
        <v>648</v>
      </c>
      <c r="I172">
        <v>6</v>
      </c>
      <c r="J172" s="154">
        <v>5</v>
      </c>
      <c r="K172" s="154">
        <v>0</v>
      </c>
      <c r="L172" s="154">
        <v>2</v>
      </c>
      <c r="M172" s="154">
        <v>1</v>
      </c>
      <c r="N172" s="154">
        <v>0</v>
      </c>
      <c r="O172" s="154">
        <v>1</v>
      </c>
      <c r="P172" s="154">
        <v>1</v>
      </c>
      <c r="Q172" s="154">
        <v>1</v>
      </c>
      <c r="R172" s="154">
        <v>1</v>
      </c>
      <c r="S172" s="154">
        <v>1</v>
      </c>
      <c r="T172" s="154">
        <v>1</v>
      </c>
      <c r="U172" s="97">
        <f t="shared" si="42"/>
        <v>14</v>
      </c>
      <c r="V172">
        <f>VLOOKUP(D:D,'[1]Price List'!$B:$K,8,0)</f>
        <v>503.8</v>
      </c>
      <c r="W172" s="22">
        <f t="shared" si="43"/>
        <v>3022.8</v>
      </c>
      <c r="X172" s="22">
        <f t="shared" si="44"/>
        <v>2519</v>
      </c>
      <c r="Y172" s="22">
        <f t="shared" si="45"/>
        <v>0</v>
      </c>
      <c r="Z172" s="22">
        <f t="shared" si="46"/>
        <v>1007.6</v>
      </c>
      <c r="AA172" s="22">
        <f t="shared" si="47"/>
        <v>503.8</v>
      </c>
      <c r="AB172" s="22">
        <f t="shared" si="48"/>
        <v>0</v>
      </c>
      <c r="AC172" s="22">
        <f t="shared" si="49"/>
        <v>503.8</v>
      </c>
      <c r="AD172" s="22">
        <f t="shared" si="50"/>
        <v>503.8</v>
      </c>
      <c r="AE172" s="22">
        <f t="shared" si="51"/>
        <v>503.8</v>
      </c>
      <c r="AF172" s="22">
        <f t="shared" si="52"/>
        <v>503.8</v>
      </c>
      <c r="AG172" s="22">
        <f t="shared" si="53"/>
        <v>503.8</v>
      </c>
      <c r="AH172" s="22">
        <f t="shared" si="54"/>
        <v>503.8</v>
      </c>
      <c r="AI172" s="22">
        <f t="shared" si="55"/>
        <v>7053.2</v>
      </c>
    </row>
    <row r="173" spans="1:35" x14ac:dyDescent="0.2">
      <c r="A173" s="175" t="s">
        <v>1129</v>
      </c>
      <c r="B173" s="175" t="s">
        <v>56</v>
      </c>
      <c r="C173" s="176" t="s">
        <v>502</v>
      </c>
      <c r="D173" s="175" t="s">
        <v>1206</v>
      </c>
      <c r="E173" s="177" t="s">
        <v>503</v>
      </c>
      <c r="F173" s="175" t="str">
        <f>VLOOKUP(D:D,Consenso!B:F,5,0)</f>
        <v>Cases iPad</v>
      </c>
      <c r="G173" s="177" t="s">
        <v>488</v>
      </c>
      <c r="H173" s="176" t="s">
        <v>504</v>
      </c>
      <c r="I173">
        <v>9</v>
      </c>
      <c r="J173" s="154">
        <v>10</v>
      </c>
      <c r="K173" s="154">
        <v>11</v>
      </c>
      <c r="L173" s="154">
        <v>4</v>
      </c>
      <c r="M173" s="154">
        <v>5</v>
      </c>
      <c r="N173" s="154">
        <v>3</v>
      </c>
      <c r="O173" s="154">
        <v>6</v>
      </c>
      <c r="P173" s="154">
        <v>7</v>
      </c>
      <c r="Q173" s="154">
        <v>19</v>
      </c>
      <c r="R173" s="154">
        <v>15</v>
      </c>
      <c r="S173" s="154">
        <v>7</v>
      </c>
      <c r="T173" s="154">
        <v>7</v>
      </c>
      <c r="U173" s="97">
        <f t="shared" si="42"/>
        <v>94</v>
      </c>
      <c r="V173">
        <f>VLOOKUP(D:D,'[1]Price List'!$B:$K,8,0)</f>
        <v>503.8</v>
      </c>
      <c r="W173" s="22">
        <f t="shared" si="43"/>
        <v>4534.2</v>
      </c>
      <c r="X173" s="22">
        <f t="shared" si="44"/>
        <v>5038</v>
      </c>
      <c r="Y173" s="22">
        <f t="shared" si="45"/>
        <v>5541.8</v>
      </c>
      <c r="Z173" s="22">
        <f t="shared" si="46"/>
        <v>2015.2</v>
      </c>
      <c r="AA173" s="22">
        <f t="shared" si="47"/>
        <v>2519</v>
      </c>
      <c r="AB173" s="22">
        <f t="shared" si="48"/>
        <v>1511.4</v>
      </c>
      <c r="AC173" s="22">
        <f t="shared" si="49"/>
        <v>3022.8</v>
      </c>
      <c r="AD173" s="22">
        <f t="shared" si="50"/>
        <v>3526.6</v>
      </c>
      <c r="AE173" s="22">
        <f t="shared" si="51"/>
        <v>9572.2000000000007</v>
      </c>
      <c r="AF173" s="22">
        <f t="shared" si="52"/>
        <v>7557</v>
      </c>
      <c r="AG173" s="22">
        <f t="shared" si="53"/>
        <v>3526.6</v>
      </c>
      <c r="AH173" s="22">
        <f t="shared" si="54"/>
        <v>3526.6</v>
      </c>
      <c r="AI173" s="22">
        <f t="shared" si="55"/>
        <v>47357.200000000004</v>
      </c>
    </row>
    <row r="174" spans="1:35" x14ac:dyDescent="0.2">
      <c r="A174" s="175" t="s">
        <v>1129</v>
      </c>
      <c r="B174" s="175" t="s">
        <v>56</v>
      </c>
      <c r="C174" s="176" t="s">
        <v>499</v>
      </c>
      <c r="D174" s="175" t="s">
        <v>1164</v>
      </c>
      <c r="E174" s="176" t="s">
        <v>3967</v>
      </c>
      <c r="F174" s="175" t="str">
        <f>VLOOKUP(D:D,Consenso!B:F,5,0)</f>
        <v>Cases iPad</v>
      </c>
      <c r="G174" s="177" t="s">
        <v>488</v>
      </c>
      <c r="H174" s="176" t="s">
        <v>501</v>
      </c>
      <c r="I174">
        <v>30</v>
      </c>
      <c r="J174" s="154">
        <v>45</v>
      </c>
      <c r="K174" s="154">
        <v>30</v>
      </c>
      <c r="L174" s="154">
        <v>18</v>
      </c>
      <c r="M174" s="154">
        <v>64</v>
      </c>
      <c r="N174" s="154">
        <v>18</v>
      </c>
      <c r="O174" s="154">
        <v>22</v>
      </c>
      <c r="P174" s="154">
        <v>46</v>
      </c>
      <c r="Q174" s="154">
        <v>66</v>
      </c>
      <c r="R174" s="154">
        <v>32</v>
      </c>
      <c r="S174" s="154">
        <v>46</v>
      </c>
      <c r="T174" s="154">
        <v>76</v>
      </c>
      <c r="U174" s="97">
        <f t="shared" si="42"/>
        <v>463</v>
      </c>
      <c r="V174">
        <f>VLOOKUP(D:D,'[1]Price List'!$B:$K,8,0)</f>
        <v>604.66</v>
      </c>
      <c r="W174" s="22">
        <f t="shared" si="43"/>
        <v>18139.8</v>
      </c>
      <c r="X174" s="22">
        <f t="shared" si="44"/>
        <v>27209.699999999997</v>
      </c>
      <c r="Y174" s="22">
        <f t="shared" si="45"/>
        <v>18139.8</v>
      </c>
      <c r="Z174" s="22">
        <f t="shared" si="46"/>
        <v>10883.88</v>
      </c>
      <c r="AA174" s="22">
        <f t="shared" si="47"/>
        <v>38698.239999999998</v>
      </c>
      <c r="AB174" s="22">
        <f t="shared" si="48"/>
        <v>10883.88</v>
      </c>
      <c r="AC174" s="22">
        <f t="shared" si="49"/>
        <v>13302.519999999999</v>
      </c>
      <c r="AD174" s="22">
        <f t="shared" si="50"/>
        <v>27814.359999999997</v>
      </c>
      <c r="AE174" s="22">
        <f t="shared" si="51"/>
        <v>39907.56</v>
      </c>
      <c r="AF174" s="22">
        <f t="shared" si="52"/>
        <v>19349.12</v>
      </c>
      <c r="AG174" s="22">
        <f t="shared" si="53"/>
        <v>27814.359999999997</v>
      </c>
      <c r="AH174" s="22">
        <f t="shared" si="54"/>
        <v>45954.159999999996</v>
      </c>
      <c r="AI174" s="22">
        <f t="shared" si="55"/>
        <v>279957.57999999996</v>
      </c>
    </row>
    <row r="175" spans="1:35" x14ac:dyDescent="0.2">
      <c r="A175" s="175" t="s">
        <v>1129</v>
      </c>
      <c r="B175" s="175" t="s">
        <v>56</v>
      </c>
      <c r="C175" s="176" t="s">
        <v>518</v>
      </c>
      <c r="D175" s="175" t="s">
        <v>1172</v>
      </c>
      <c r="E175" s="176" t="s">
        <v>519</v>
      </c>
      <c r="F175" s="175" t="str">
        <f>VLOOKUP(D:D,Consenso!B:F,5,0)</f>
        <v>Cases Macbook</v>
      </c>
      <c r="G175" s="176" t="s">
        <v>516</v>
      </c>
      <c r="H175" s="176" t="s">
        <v>517</v>
      </c>
      <c r="I175">
        <v>0</v>
      </c>
      <c r="J175" s="154">
        <v>0</v>
      </c>
      <c r="K175" s="154">
        <v>0</v>
      </c>
      <c r="L175" s="154">
        <v>0</v>
      </c>
      <c r="M175" s="154">
        <v>0</v>
      </c>
      <c r="N175" s="154">
        <v>0</v>
      </c>
      <c r="O175" s="154">
        <v>0</v>
      </c>
      <c r="P175" s="154">
        <v>0</v>
      </c>
      <c r="Q175" s="154">
        <v>0</v>
      </c>
      <c r="R175" s="154">
        <v>0</v>
      </c>
      <c r="S175" s="154">
        <v>29</v>
      </c>
      <c r="T175" s="154">
        <v>50</v>
      </c>
      <c r="U175" s="97">
        <f t="shared" si="42"/>
        <v>79</v>
      </c>
      <c r="V175">
        <f>VLOOKUP(D:D,'[1]Price List'!$B:$K,8,0)</f>
        <v>503.81</v>
      </c>
      <c r="W175" s="22">
        <f t="shared" si="43"/>
        <v>0</v>
      </c>
      <c r="X175" s="22">
        <f t="shared" si="44"/>
        <v>0</v>
      </c>
      <c r="Y175" s="22">
        <f t="shared" si="45"/>
        <v>0</v>
      </c>
      <c r="Z175" s="22">
        <f t="shared" si="46"/>
        <v>0</v>
      </c>
      <c r="AA175" s="22">
        <f t="shared" si="47"/>
        <v>0</v>
      </c>
      <c r="AB175" s="22">
        <f t="shared" si="48"/>
        <v>0</v>
      </c>
      <c r="AC175" s="22">
        <f t="shared" si="49"/>
        <v>0</v>
      </c>
      <c r="AD175" s="22">
        <f t="shared" si="50"/>
        <v>0</v>
      </c>
      <c r="AE175" s="22">
        <f t="shared" si="51"/>
        <v>0</v>
      </c>
      <c r="AF175" s="22">
        <f t="shared" si="52"/>
        <v>0</v>
      </c>
      <c r="AG175" s="22">
        <f t="shared" si="53"/>
        <v>14610.49</v>
      </c>
      <c r="AH175" s="22">
        <f t="shared" si="54"/>
        <v>25190.5</v>
      </c>
      <c r="AI175" s="22">
        <f t="shared" si="55"/>
        <v>39800.99</v>
      </c>
    </row>
    <row r="176" spans="1:35" x14ac:dyDescent="0.2">
      <c r="A176" s="175" t="s">
        <v>1129</v>
      </c>
      <c r="B176" s="175" t="s">
        <v>56</v>
      </c>
      <c r="C176" s="176" t="s">
        <v>520</v>
      </c>
      <c r="D176" s="175" t="s">
        <v>1171</v>
      </c>
      <c r="E176" s="176" t="s">
        <v>3968</v>
      </c>
      <c r="F176" s="175" t="str">
        <f>VLOOKUP(D:D,Consenso!B:F,5,0)</f>
        <v>Cases Macbook</v>
      </c>
      <c r="G176" s="177" t="s">
        <v>516</v>
      </c>
      <c r="H176" s="176" t="s">
        <v>517</v>
      </c>
      <c r="I176">
        <v>0</v>
      </c>
      <c r="J176" s="154">
        <v>0</v>
      </c>
      <c r="K176" s="154">
        <v>0</v>
      </c>
      <c r="L176" s="154">
        <v>15</v>
      </c>
      <c r="M176" s="154">
        <v>14</v>
      </c>
      <c r="N176" s="154">
        <v>26</v>
      </c>
      <c r="O176" s="154">
        <v>38</v>
      </c>
      <c r="P176" s="154">
        <v>28</v>
      </c>
      <c r="Q176" s="154">
        <v>81</v>
      </c>
      <c r="R176" s="154">
        <v>30</v>
      </c>
      <c r="S176" s="154">
        <v>27</v>
      </c>
      <c r="T176" s="154">
        <v>34</v>
      </c>
      <c r="U176" s="97">
        <f t="shared" si="42"/>
        <v>293</v>
      </c>
      <c r="V176">
        <f>VLOOKUP(D:D,'[1]Price List'!$B:$K,8,0)</f>
        <v>503.81</v>
      </c>
      <c r="W176" s="22">
        <f t="shared" si="43"/>
        <v>0</v>
      </c>
      <c r="X176" s="22">
        <f t="shared" si="44"/>
        <v>0</v>
      </c>
      <c r="Y176" s="22">
        <f t="shared" si="45"/>
        <v>0</v>
      </c>
      <c r="Z176" s="22">
        <f t="shared" si="46"/>
        <v>7557.15</v>
      </c>
      <c r="AA176" s="22">
        <f t="shared" si="47"/>
        <v>7053.34</v>
      </c>
      <c r="AB176" s="22">
        <f t="shared" si="48"/>
        <v>13099.06</v>
      </c>
      <c r="AC176" s="22">
        <f t="shared" si="49"/>
        <v>19144.78</v>
      </c>
      <c r="AD176" s="22">
        <f t="shared" si="50"/>
        <v>14106.68</v>
      </c>
      <c r="AE176" s="22">
        <f t="shared" si="51"/>
        <v>40808.61</v>
      </c>
      <c r="AF176" s="22">
        <f t="shared" si="52"/>
        <v>15114.3</v>
      </c>
      <c r="AG176" s="22">
        <f t="shared" si="53"/>
        <v>13602.87</v>
      </c>
      <c r="AH176" s="22">
        <f t="shared" si="54"/>
        <v>17129.54</v>
      </c>
      <c r="AI176" s="22">
        <f t="shared" si="55"/>
        <v>147616.32999999999</v>
      </c>
    </row>
    <row r="177" spans="1:35" x14ac:dyDescent="0.2">
      <c r="A177" s="175" t="s">
        <v>1129</v>
      </c>
      <c r="B177" s="175" t="s">
        <v>56</v>
      </c>
      <c r="C177" s="176" t="s">
        <v>513</v>
      </c>
      <c r="D177" s="175" t="s">
        <v>1170</v>
      </c>
      <c r="E177" s="176" t="s">
        <v>3969</v>
      </c>
      <c r="F177" s="175" t="str">
        <f>VLOOKUP(D:D,Consenso!B:F,5,0)</f>
        <v>Cases Macbook</v>
      </c>
      <c r="G177" s="177" t="s">
        <v>516</v>
      </c>
      <c r="H177" s="176" t="s">
        <v>517</v>
      </c>
      <c r="I177">
        <v>0</v>
      </c>
      <c r="J177" s="154">
        <v>0</v>
      </c>
      <c r="K177" s="154">
        <v>0</v>
      </c>
      <c r="L177" s="154">
        <v>51</v>
      </c>
      <c r="M177" s="154">
        <v>75</v>
      </c>
      <c r="N177" s="154">
        <v>78</v>
      </c>
      <c r="O177" s="154">
        <v>53</v>
      </c>
      <c r="P177" s="154">
        <v>123</v>
      </c>
      <c r="Q177" s="154">
        <v>113</v>
      </c>
      <c r="R177" s="154">
        <v>20</v>
      </c>
      <c r="S177" s="154">
        <v>48</v>
      </c>
      <c r="T177" s="154">
        <v>135</v>
      </c>
      <c r="U177" s="97">
        <f t="shared" si="42"/>
        <v>696</v>
      </c>
      <c r="V177">
        <f>VLOOKUP(D:D,'[1]Price List'!$B:$K,8,0)</f>
        <v>503.81</v>
      </c>
      <c r="W177" s="22">
        <f t="shared" si="43"/>
        <v>0</v>
      </c>
      <c r="X177" s="22">
        <f t="shared" si="44"/>
        <v>0</v>
      </c>
      <c r="Y177" s="22">
        <f t="shared" si="45"/>
        <v>0</v>
      </c>
      <c r="Z177" s="22">
        <f t="shared" si="46"/>
        <v>25694.31</v>
      </c>
      <c r="AA177" s="22">
        <f t="shared" si="47"/>
        <v>37785.75</v>
      </c>
      <c r="AB177" s="22">
        <f t="shared" si="48"/>
        <v>39297.18</v>
      </c>
      <c r="AC177" s="22">
        <f t="shared" si="49"/>
        <v>26701.93</v>
      </c>
      <c r="AD177" s="22">
        <f t="shared" si="50"/>
        <v>61968.63</v>
      </c>
      <c r="AE177" s="22">
        <f t="shared" si="51"/>
        <v>56930.53</v>
      </c>
      <c r="AF177" s="22">
        <f t="shared" si="52"/>
        <v>10076.200000000001</v>
      </c>
      <c r="AG177" s="22">
        <f t="shared" si="53"/>
        <v>24182.880000000001</v>
      </c>
      <c r="AH177" s="22">
        <f t="shared" si="54"/>
        <v>68014.350000000006</v>
      </c>
      <c r="AI177" s="22">
        <f t="shared" si="55"/>
        <v>350651.76</v>
      </c>
    </row>
    <row r="178" spans="1:35" x14ac:dyDescent="0.2">
      <c r="A178" s="175" t="s">
        <v>1129</v>
      </c>
      <c r="B178" s="175" t="s">
        <v>56</v>
      </c>
      <c r="C178" s="176" t="s">
        <v>485</v>
      </c>
      <c r="D178" s="175" t="s">
        <v>1152</v>
      </c>
      <c r="E178" s="177" t="s">
        <v>486</v>
      </c>
      <c r="F178" s="175" t="str">
        <f>VLOOKUP(D:D,Consenso!B:F,5,0)</f>
        <v>Cases iPad</v>
      </c>
      <c r="G178" s="177" t="s">
        <v>488</v>
      </c>
      <c r="H178" s="176" t="s">
        <v>489</v>
      </c>
      <c r="I178">
        <v>15</v>
      </c>
      <c r="J178" s="154">
        <v>9</v>
      </c>
      <c r="K178" s="154">
        <v>1</v>
      </c>
      <c r="L178" s="154">
        <v>3</v>
      </c>
      <c r="M178" s="154">
        <v>0</v>
      </c>
      <c r="N178" s="154">
        <v>1</v>
      </c>
      <c r="O178" s="154">
        <v>3</v>
      </c>
      <c r="P178" s="154">
        <v>62</v>
      </c>
      <c r="Q178" s="154">
        <v>178</v>
      </c>
      <c r="R178" s="154">
        <v>58</v>
      </c>
      <c r="S178" s="154">
        <v>100</v>
      </c>
      <c r="T178" s="154">
        <v>126</v>
      </c>
      <c r="U178" s="97">
        <f t="shared" si="42"/>
        <v>541</v>
      </c>
      <c r="V178">
        <f>VLOOKUP(D:D,'[1]Price List'!$B:$K,8,0)</f>
        <v>503.81</v>
      </c>
      <c r="W178" s="22">
        <f t="shared" si="43"/>
        <v>7557.15</v>
      </c>
      <c r="X178" s="22">
        <f t="shared" si="44"/>
        <v>4534.29</v>
      </c>
      <c r="Y178" s="22">
        <f t="shared" si="45"/>
        <v>503.81</v>
      </c>
      <c r="Z178" s="22">
        <f t="shared" si="46"/>
        <v>1511.43</v>
      </c>
      <c r="AA178" s="22">
        <f t="shared" si="47"/>
        <v>0</v>
      </c>
      <c r="AB178" s="22">
        <f t="shared" si="48"/>
        <v>503.81</v>
      </c>
      <c r="AC178" s="22">
        <f t="shared" si="49"/>
        <v>1511.43</v>
      </c>
      <c r="AD178" s="22">
        <f t="shared" si="50"/>
        <v>31236.22</v>
      </c>
      <c r="AE178" s="22">
        <f t="shared" si="51"/>
        <v>89678.180000000008</v>
      </c>
      <c r="AF178" s="22">
        <f t="shared" si="52"/>
        <v>29220.98</v>
      </c>
      <c r="AG178" s="22">
        <f t="shared" si="53"/>
        <v>50381</v>
      </c>
      <c r="AH178" s="22">
        <f t="shared" si="54"/>
        <v>63480.06</v>
      </c>
      <c r="AI178" s="22">
        <f t="shared" si="55"/>
        <v>272561.21000000002</v>
      </c>
    </row>
    <row r="179" spans="1:35" x14ac:dyDescent="0.2">
      <c r="A179" s="175" t="s">
        <v>1129</v>
      </c>
      <c r="B179" s="175" t="s">
        <v>56</v>
      </c>
      <c r="C179" s="176" t="s">
        <v>490</v>
      </c>
      <c r="D179" s="175" t="s">
        <v>1201</v>
      </c>
      <c r="E179" s="177" t="s">
        <v>491</v>
      </c>
      <c r="F179" s="175" t="str">
        <f>VLOOKUP(D:D,Consenso!B:F,5,0)</f>
        <v>Cases iPad</v>
      </c>
      <c r="G179" s="177" t="s">
        <v>488</v>
      </c>
      <c r="H179" s="176" t="s">
        <v>489</v>
      </c>
      <c r="I179">
        <v>14</v>
      </c>
      <c r="J179" s="154">
        <v>16</v>
      </c>
      <c r="K179" s="154">
        <v>4</v>
      </c>
      <c r="L179" s="154">
        <v>5</v>
      </c>
      <c r="M179" s="154">
        <v>1</v>
      </c>
      <c r="N179" s="154">
        <v>3</v>
      </c>
      <c r="O179" s="154">
        <v>0</v>
      </c>
      <c r="P179" s="154">
        <v>0</v>
      </c>
      <c r="Q179" s="154">
        <v>3</v>
      </c>
      <c r="R179" s="154">
        <v>2</v>
      </c>
      <c r="S179" s="154">
        <v>1</v>
      </c>
      <c r="T179" s="154">
        <v>2</v>
      </c>
      <c r="U179" s="97">
        <f t="shared" si="42"/>
        <v>37</v>
      </c>
      <c r="V179">
        <f>VLOOKUP(D:D,'[1]Price List'!$B:$K,8,0)</f>
        <v>503.81</v>
      </c>
      <c r="W179" s="22">
        <f t="shared" si="43"/>
        <v>7053.34</v>
      </c>
      <c r="X179" s="22">
        <f t="shared" si="44"/>
        <v>8060.96</v>
      </c>
      <c r="Y179" s="22">
        <f t="shared" si="45"/>
        <v>2015.24</v>
      </c>
      <c r="Z179" s="22">
        <f t="shared" si="46"/>
        <v>2519.0500000000002</v>
      </c>
      <c r="AA179" s="22">
        <f t="shared" si="47"/>
        <v>503.81</v>
      </c>
      <c r="AB179" s="22">
        <f t="shared" si="48"/>
        <v>1511.43</v>
      </c>
      <c r="AC179" s="22">
        <f t="shared" si="49"/>
        <v>0</v>
      </c>
      <c r="AD179" s="22">
        <f t="shared" si="50"/>
        <v>0</v>
      </c>
      <c r="AE179" s="22">
        <f t="shared" si="51"/>
        <v>1511.43</v>
      </c>
      <c r="AF179" s="22">
        <f t="shared" si="52"/>
        <v>1007.62</v>
      </c>
      <c r="AG179" s="22">
        <f t="shared" si="53"/>
        <v>503.81</v>
      </c>
      <c r="AH179" s="22">
        <f t="shared" si="54"/>
        <v>1007.62</v>
      </c>
      <c r="AI179" s="22">
        <f t="shared" si="55"/>
        <v>18640.97</v>
      </c>
    </row>
    <row r="180" spans="1:35" x14ac:dyDescent="0.2">
      <c r="A180" s="175" t="s">
        <v>1129</v>
      </c>
      <c r="B180" s="175" t="s">
        <v>56</v>
      </c>
      <c r="C180" s="176" t="s">
        <v>490</v>
      </c>
      <c r="D180" s="175" t="s">
        <v>1153</v>
      </c>
      <c r="E180" s="177" t="s">
        <v>491</v>
      </c>
      <c r="F180" s="175" t="str">
        <f>VLOOKUP(D:D,Consenso!B:F,5,0)</f>
        <v>Cases iPad</v>
      </c>
      <c r="G180" s="177" t="s">
        <v>488</v>
      </c>
      <c r="H180" s="176" t="s">
        <v>489</v>
      </c>
      <c r="I180">
        <v>0</v>
      </c>
      <c r="J180" s="154">
        <v>0</v>
      </c>
      <c r="K180" s="154">
        <v>0</v>
      </c>
      <c r="L180" s="154">
        <v>0</v>
      </c>
      <c r="M180" s="154">
        <v>0</v>
      </c>
      <c r="N180" s="154">
        <v>0</v>
      </c>
      <c r="O180" s="154">
        <v>0</v>
      </c>
      <c r="P180" s="154">
        <v>36</v>
      </c>
      <c r="Q180" s="154">
        <v>112</v>
      </c>
      <c r="R180" s="154">
        <v>31</v>
      </c>
      <c r="S180" s="154">
        <v>26</v>
      </c>
      <c r="T180" s="154">
        <v>55</v>
      </c>
      <c r="U180" s="97">
        <f t="shared" si="42"/>
        <v>260</v>
      </c>
      <c r="V180">
        <f>VLOOKUP(D:D,'[1]Price List'!$B:$K,8,0)</f>
        <v>503.81</v>
      </c>
      <c r="W180" s="22">
        <f t="shared" si="43"/>
        <v>0</v>
      </c>
      <c r="X180" s="22">
        <f t="shared" si="44"/>
        <v>0</v>
      </c>
      <c r="Y180" s="22">
        <f t="shared" si="45"/>
        <v>0</v>
      </c>
      <c r="Z180" s="22">
        <f t="shared" si="46"/>
        <v>0</v>
      </c>
      <c r="AA180" s="22">
        <f t="shared" si="47"/>
        <v>0</v>
      </c>
      <c r="AB180" s="22">
        <f t="shared" si="48"/>
        <v>0</v>
      </c>
      <c r="AC180" s="22">
        <f t="shared" si="49"/>
        <v>0</v>
      </c>
      <c r="AD180" s="22">
        <f t="shared" si="50"/>
        <v>18137.16</v>
      </c>
      <c r="AE180" s="22">
        <f t="shared" si="51"/>
        <v>56426.720000000001</v>
      </c>
      <c r="AF180" s="22">
        <f t="shared" si="52"/>
        <v>15618.11</v>
      </c>
      <c r="AG180" s="22">
        <f t="shared" si="53"/>
        <v>13099.06</v>
      </c>
      <c r="AH180" s="22">
        <f t="shared" si="54"/>
        <v>27709.55</v>
      </c>
      <c r="AI180" s="22">
        <f t="shared" si="55"/>
        <v>130990.6</v>
      </c>
    </row>
    <row r="181" spans="1:35" x14ac:dyDescent="0.2">
      <c r="A181" s="175" t="s">
        <v>1129</v>
      </c>
      <c r="B181" s="175" t="s">
        <v>56</v>
      </c>
      <c r="C181" s="176" t="s">
        <v>1175</v>
      </c>
      <c r="D181" s="175" t="s">
        <v>1174</v>
      </c>
      <c r="E181" s="176" t="s">
        <v>1176</v>
      </c>
      <c r="F181" s="175" t="str">
        <f>VLOOKUP(D:D,Consenso!B:F,5,0)</f>
        <v>Others</v>
      </c>
      <c r="G181" s="176" t="s">
        <v>102</v>
      </c>
      <c r="H181" s="176" t="s">
        <v>1177</v>
      </c>
      <c r="I181">
        <v>43</v>
      </c>
      <c r="J181" s="154">
        <v>32</v>
      </c>
      <c r="K181" s="154">
        <v>28</v>
      </c>
      <c r="L181" s="154">
        <v>35</v>
      </c>
      <c r="M181" s="154">
        <v>24</v>
      </c>
      <c r="N181" s="154">
        <v>25</v>
      </c>
      <c r="O181" s="154">
        <v>33</v>
      </c>
      <c r="P181" s="154">
        <v>24</v>
      </c>
      <c r="Q181" s="154">
        <v>32</v>
      </c>
      <c r="R181" s="154">
        <v>15</v>
      </c>
      <c r="S181" s="154">
        <v>20</v>
      </c>
      <c r="T181" s="154">
        <v>21</v>
      </c>
      <c r="U181" s="97">
        <f t="shared" si="42"/>
        <v>289</v>
      </c>
      <c r="V181">
        <f>VLOOKUP(D:D,'[1]Price List'!$B:$K,8,0)</f>
        <v>368.5</v>
      </c>
      <c r="W181" s="22">
        <f t="shared" si="43"/>
        <v>15845.5</v>
      </c>
      <c r="X181" s="22">
        <f t="shared" si="44"/>
        <v>11792</v>
      </c>
      <c r="Y181" s="22">
        <f t="shared" si="45"/>
        <v>10318</v>
      </c>
      <c r="Z181" s="22">
        <f t="shared" si="46"/>
        <v>12897.5</v>
      </c>
      <c r="AA181" s="22">
        <f t="shared" si="47"/>
        <v>8844</v>
      </c>
      <c r="AB181" s="22">
        <f t="shared" si="48"/>
        <v>9212.5</v>
      </c>
      <c r="AC181" s="22">
        <f t="shared" si="49"/>
        <v>12160.5</v>
      </c>
      <c r="AD181" s="22">
        <f t="shared" si="50"/>
        <v>8844</v>
      </c>
      <c r="AE181" s="22">
        <f t="shared" si="51"/>
        <v>11792</v>
      </c>
      <c r="AF181" s="22">
        <f t="shared" si="52"/>
        <v>5527.5</v>
      </c>
      <c r="AG181" s="22">
        <f t="shared" si="53"/>
        <v>7370</v>
      </c>
      <c r="AH181" s="22">
        <f t="shared" si="54"/>
        <v>7738.5</v>
      </c>
      <c r="AI181" s="22">
        <f t="shared" si="55"/>
        <v>106496.5</v>
      </c>
    </row>
    <row r="182" spans="1:35" x14ac:dyDescent="0.2">
      <c r="A182" s="175" t="s">
        <v>1129</v>
      </c>
      <c r="B182" s="175" t="s">
        <v>56</v>
      </c>
      <c r="C182" s="176" t="s">
        <v>99</v>
      </c>
      <c r="D182" s="175" t="s">
        <v>1178</v>
      </c>
      <c r="E182" s="176" t="s">
        <v>101</v>
      </c>
      <c r="F182" s="175" t="str">
        <f>VLOOKUP(D:D,Consenso!B:F,5,0)</f>
        <v>Others</v>
      </c>
      <c r="G182" s="177" t="s">
        <v>102</v>
      </c>
      <c r="H182" s="176" t="s">
        <v>103</v>
      </c>
      <c r="I182">
        <v>58</v>
      </c>
      <c r="J182" s="154">
        <v>29</v>
      </c>
      <c r="K182" s="154">
        <v>21</v>
      </c>
      <c r="L182" s="154">
        <v>25</v>
      </c>
      <c r="M182" s="154">
        <v>22</v>
      </c>
      <c r="N182" s="154">
        <v>20</v>
      </c>
      <c r="O182" s="154">
        <v>28</v>
      </c>
      <c r="P182" s="154">
        <v>28</v>
      </c>
      <c r="Q182" s="154">
        <v>53</v>
      </c>
      <c r="R182" s="154">
        <v>27</v>
      </c>
      <c r="S182" s="154">
        <v>19</v>
      </c>
      <c r="T182" s="154">
        <v>18</v>
      </c>
      <c r="U182" s="97">
        <f t="shared" si="42"/>
        <v>290</v>
      </c>
      <c r="V182">
        <f>VLOOKUP(D:D,'[1]Price List'!$B:$K,8,0)</f>
        <v>230.14</v>
      </c>
      <c r="W182" s="22">
        <f t="shared" si="43"/>
        <v>13348.119999999999</v>
      </c>
      <c r="X182" s="22">
        <f t="shared" si="44"/>
        <v>6674.0599999999995</v>
      </c>
      <c r="Y182" s="22">
        <f t="shared" si="45"/>
        <v>4832.9399999999996</v>
      </c>
      <c r="Z182" s="22">
        <f t="shared" si="46"/>
        <v>5753.5</v>
      </c>
      <c r="AA182" s="22">
        <f t="shared" si="47"/>
        <v>5063.08</v>
      </c>
      <c r="AB182" s="22">
        <f t="shared" si="48"/>
        <v>4602.7999999999993</v>
      </c>
      <c r="AC182" s="22">
        <f t="shared" si="49"/>
        <v>6443.92</v>
      </c>
      <c r="AD182" s="22">
        <f t="shared" si="50"/>
        <v>6443.92</v>
      </c>
      <c r="AE182" s="22">
        <f t="shared" si="51"/>
        <v>12197.42</v>
      </c>
      <c r="AF182" s="22">
        <f t="shared" si="52"/>
        <v>6213.78</v>
      </c>
      <c r="AG182" s="22">
        <f t="shared" si="53"/>
        <v>4372.66</v>
      </c>
      <c r="AH182" s="22">
        <f t="shared" si="54"/>
        <v>4142.5199999999995</v>
      </c>
      <c r="AI182" s="22">
        <f t="shared" si="55"/>
        <v>66740.599999999991</v>
      </c>
    </row>
    <row r="183" spans="1:35" x14ac:dyDescent="0.2">
      <c r="A183" s="175" t="s">
        <v>1129</v>
      </c>
      <c r="B183" s="175" t="s">
        <v>56</v>
      </c>
      <c r="C183" s="176" t="s">
        <v>562</v>
      </c>
      <c r="D183" s="175" t="s">
        <v>1211</v>
      </c>
      <c r="E183" s="176" t="s">
        <v>563</v>
      </c>
      <c r="F183" s="175" t="str">
        <f>VLOOKUP(D:D,Consenso!B:F,5,0)</f>
        <v>Cases iPhone</v>
      </c>
      <c r="G183" s="176" t="s">
        <v>79</v>
      </c>
      <c r="H183" s="176" t="s">
        <v>80</v>
      </c>
      <c r="I183">
        <v>13</v>
      </c>
      <c r="J183" s="154">
        <v>5</v>
      </c>
      <c r="K183" s="154">
        <v>1</v>
      </c>
      <c r="L183" s="154">
        <v>2</v>
      </c>
      <c r="M183" s="154">
        <v>0</v>
      </c>
      <c r="N183" s="154">
        <v>2</v>
      </c>
      <c r="O183" s="154">
        <v>0</v>
      </c>
      <c r="P183" s="154">
        <v>0</v>
      </c>
      <c r="Q183" s="154">
        <v>0</v>
      </c>
      <c r="R183" s="154">
        <v>0</v>
      </c>
      <c r="S183" s="154">
        <v>1</v>
      </c>
      <c r="T183" s="154">
        <v>3</v>
      </c>
      <c r="U183" s="97">
        <f t="shared" si="42"/>
        <v>14</v>
      </c>
      <c r="V183">
        <f>VLOOKUP(D:D,'[1]Price List'!$B:$K,8,0)</f>
        <v>460.75</v>
      </c>
      <c r="W183" s="22">
        <f t="shared" si="43"/>
        <v>5989.75</v>
      </c>
      <c r="X183" s="22">
        <f t="shared" si="44"/>
        <v>2303.75</v>
      </c>
      <c r="Y183" s="22">
        <f t="shared" si="45"/>
        <v>460.75</v>
      </c>
      <c r="Z183" s="22">
        <f t="shared" si="46"/>
        <v>921.5</v>
      </c>
      <c r="AA183" s="22">
        <f t="shared" si="47"/>
        <v>0</v>
      </c>
      <c r="AB183" s="22">
        <f t="shared" si="48"/>
        <v>921.5</v>
      </c>
      <c r="AC183" s="22">
        <f t="shared" si="49"/>
        <v>0</v>
      </c>
      <c r="AD183" s="22">
        <f t="shared" si="50"/>
        <v>0</v>
      </c>
      <c r="AE183" s="22">
        <f t="shared" si="51"/>
        <v>0</v>
      </c>
      <c r="AF183" s="22">
        <f t="shared" si="52"/>
        <v>0</v>
      </c>
      <c r="AG183" s="22">
        <f t="shared" si="53"/>
        <v>460.75</v>
      </c>
      <c r="AH183" s="22">
        <f t="shared" si="54"/>
        <v>1382.25</v>
      </c>
      <c r="AI183" s="22">
        <f t="shared" si="55"/>
        <v>6450.5</v>
      </c>
    </row>
    <row r="184" spans="1:35" x14ac:dyDescent="0.2">
      <c r="A184" s="175" t="s">
        <v>1129</v>
      </c>
      <c r="B184" s="175" t="s">
        <v>56</v>
      </c>
      <c r="C184" s="176" t="s">
        <v>921</v>
      </c>
      <c r="D184" s="175" t="s">
        <v>1917</v>
      </c>
      <c r="E184" s="176" t="s">
        <v>922</v>
      </c>
      <c r="F184" s="175" t="str">
        <f>VLOOKUP(D:D,Consenso!B:F,5,0)</f>
        <v>Cases iPhone</v>
      </c>
      <c r="G184" s="177" t="s">
        <v>79</v>
      </c>
      <c r="H184" s="176" t="s">
        <v>80</v>
      </c>
      <c r="I184">
        <v>13</v>
      </c>
      <c r="J184" s="154">
        <v>10</v>
      </c>
      <c r="K184" s="154">
        <v>5</v>
      </c>
      <c r="L184" s="154">
        <v>1</v>
      </c>
      <c r="M184" s="154">
        <v>0</v>
      </c>
      <c r="N184" s="154">
        <v>0</v>
      </c>
      <c r="O184" s="154">
        <v>1</v>
      </c>
      <c r="P184" s="154">
        <v>1</v>
      </c>
      <c r="Q184" s="154">
        <v>2</v>
      </c>
      <c r="R184" s="154">
        <v>1</v>
      </c>
      <c r="S184" s="154">
        <v>0</v>
      </c>
      <c r="T184" s="154">
        <v>0</v>
      </c>
      <c r="U184" s="97">
        <f t="shared" si="42"/>
        <v>21</v>
      </c>
      <c r="V184">
        <f>VLOOKUP(D:D,'[1]Price List'!$B:$K,8,0)</f>
        <v>460.75</v>
      </c>
      <c r="W184" s="22">
        <f t="shared" si="43"/>
        <v>5989.75</v>
      </c>
      <c r="X184" s="22">
        <f t="shared" si="44"/>
        <v>4607.5</v>
      </c>
      <c r="Y184" s="22">
        <f t="shared" si="45"/>
        <v>2303.75</v>
      </c>
      <c r="Z184" s="22">
        <f t="shared" si="46"/>
        <v>460.75</v>
      </c>
      <c r="AA184" s="22">
        <f t="shared" si="47"/>
        <v>0</v>
      </c>
      <c r="AB184" s="22">
        <f t="shared" si="48"/>
        <v>0</v>
      </c>
      <c r="AC184" s="22">
        <f t="shared" si="49"/>
        <v>460.75</v>
      </c>
      <c r="AD184" s="22">
        <f t="shared" si="50"/>
        <v>460.75</v>
      </c>
      <c r="AE184" s="22">
        <f t="shared" si="51"/>
        <v>921.5</v>
      </c>
      <c r="AF184" s="22">
        <f t="shared" si="52"/>
        <v>460.75</v>
      </c>
      <c r="AG184" s="22">
        <f t="shared" si="53"/>
        <v>0</v>
      </c>
      <c r="AH184" s="22">
        <f t="shared" si="54"/>
        <v>0</v>
      </c>
      <c r="AI184" s="22">
        <f t="shared" si="55"/>
        <v>9675.75</v>
      </c>
    </row>
    <row r="185" spans="1:35" x14ac:dyDescent="0.2">
      <c r="A185" s="175" t="s">
        <v>1129</v>
      </c>
      <c r="B185" s="175" t="s">
        <v>56</v>
      </c>
      <c r="C185" s="176" t="s">
        <v>82</v>
      </c>
      <c r="D185" s="175" t="s">
        <v>1210</v>
      </c>
      <c r="E185" s="176" t="s">
        <v>84</v>
      </c>
      <c r="F185" s="175" t="str">
        <f>VLOOKUP(D:D,Consenso!B:F,5,0)</f>
        <v>Cases iPhone</v>
      </c>
      <c r="G185" s="177" t="s">
        <v>79</v>
      </c>
      <c r="H185" s="176" t="s">
        <v>80</v>
      </c>
      <c r="I185">
        <v>13</v>
      </c>
      <c r="J185" s="154">
        <v>3</v>
      </c>
      <c r="K185" s="154">
        <v>6</v>
      </c>
      <c r="L185" s="154">
        <v>0</v>
      </c>
      <c r="M185" s="154">
        <v>3</v>
      </c>
      <c r="N185" s="154">
        <v>0</v>
      </c>
      <c r="O185" s="154">
        <v>3</v>
      </c>
      <c r="P185" s="154">
        <v>2</v>
      </c>
      <c r="Q185" s="154">
        <v>12</v>
      </c>
      <c r="R185" s="154">
        <v>3</v>
      </c>
      <c r="S185" s="154">
        <v>6</v>
      </c>
      <c r="T185" s="154">
        <v>1</v>
      </c>
      <c r="U185" s="97">
        <f t="shared" si="42"/>
        <v>39</v>
      </c>
      <c r="V185">
        <f>VLOOKUP(D:D,'[1]Price List'!$B:$K,8,0)</f>
        <v>460.75</v>
      </c>
      <c r="W185" s="22">
        <f t="shared" si="43"/>
        <v>5989.75</v>
      </c>
      <c r="X185" s="22">
        <f t="shared" si="44"/>
        <v>1382.25</v>
      </c>
      <c r="Y185" s="22">
        <f t="shared" si="45"/>
        <v>2764.5</v>
      </c>
      <c r="Z185" s="22">
        <f t="shared" si="46"/>
        <v>0</v>
      </c>
      <c r="AA185" s="22">
        <f t="shared" si="47"/>
        <v>1382.25</v>
      </c>
      <c r="AB185" s="22">
        <f t="shared" si="48"/>
        <v>0</v>
      </c>
      <c r="AC185" s="22">
        <f t="shared" si="49"/>
        <v>1382.25</v>
      </c>
      <c r="AD185" s="22">
        <f t="shared" si="50"/>
        <v>921.5</v>
      </c>
      <c r="AE185" s="22">
        <f t="shared" si="51"/>
        <v>5529</v>
      </c>
      <c r="AF185" s="22">
        <f t="shared" si="52"/>
        <v>1382.25</v>
      </c>
      <c r="AG185" s="22">
        <f t="shared" si="53"/>
        <v>2764.5</v>
      </c>
      <c r="AH185" s="22">
        <f t="shared" si="54"/>
        <v>460.75</v>
      </c>
      <c r="AI185" s="22">
        <f t="shared" si="55"/>
        <v>17969.25</v>
      </c>
    </row>
    <row r="186" spans="1:35" x14ac:dyDescent="0.2">
      <c r="A186" s="175" t="s">
        <v>1129</v>
      </c>
      <c r="B186" s="175" t="s">
        <v>56</v>
      </c>
      <c r="C186" s="176" t="s">
        <v>247</v>
      </c>
      <c r="D186" s="175" t="s">
        <v>1878</v>
      </c>
      <c r="E186" s="176" t="s">
        <v>249</v>
      </c>
      <c r="F186" s="175" t="str">
        <f>VLOOKUP(D:D,Consenso!B:F,5,0)</f>
        <v>Cases iPhone</v>
      </c>
      <c r="G186" s="177" t="s">
        <v>79</v>
      </c>
      <c r="H186" s="176" t="s">
        <v>245</v>
      </c>
      <c r="I186">
        <v>18</v>
      </c>
      <c r="J186" s="154">
        <v>6</v>
      </c>
      <c r="K186" s="154">
        <v>8</v>
      </c>
      <c r="L186" s="154">
        <v>3</v>
      </c>
      <c r="M186" s="154">
        <v>3</v>
      </c>
      <c r="N186" s="154">
        <v>3</v>
      </c>
      <c r="O186" s="154">
        <v>3</v>
      </c>
      <c r="P186" s="154">
        <v>0</v>
      </c>
      <c r="Q186" s="154">
        <v>6</v>
      </c>
      <c r="R186" s="154">
        <v>2</v>
      </c>
      <c r="S186" s="154">
        <v>1</v>
      </c>
      <c r="T186" s="154">
        <v>2</v>
      </c>
      <c r="U186" s="97">
        <f t="shared" si="42"/>
        <v>37</v>
      </c>
      <c r="V186">
        <f>VLOOKUP(D:D,'[1]Price List'!$B:$K,8,0)</f>
        <v>460.75</v>
      </c>
      <c r="W186" s="22">
        <f t="shared" si="43"/>
        <v>8293.5</v>
      </c>
      <c r="X186" s="22">
        <f t="shared" si="44"/>
        <v>2764.5</v>
      </c>
      <c r="Y186" s="22">
        <f t="shared" si="45"/>
        <v>3686</v>
      </c>
      <c r="Z186" s="22">
        <f t="shared" si="46"/>
        <v>1382.25</v>
      </c>
      <c r="AA186" s="22">
        <f t="shared" si="47"/>
        <v>1382.25</v>
      </c>
      <c r="AB186" s="22">
        <f t="shared" si="48"/>
        <v>1382.25</v>
      </c>
      <c r="AC186" s="22">
        <f t="shared" si="49"/>
        <v>1382.25</v>
      </c>
      <c r="AD186" s="22">
        <f t="shared" si="50"/>
        <v>0</v>
      </c>
      <c r="AE186" s="22">
        <f t="shared" si="51"/>
        <v>2764.5</v>
      </c>
      <c r="AF186" s="22">
        <f t="shared" si="52"/>
        <v>921.5</v>
      </c>
      <c r="AG186" s="22">
        <f t="shared" si="53"/>
        <v>460.75</v>
      </c>
      <c r="AH186" s="22">
        <f t="shared" si="54"/>
        <v>921.5</v>
      </c>
      <c r="AI186" s="22">
        <f t="shared" si="55"/>
        <v>17047.75</v>
      </c>
    </row>
    <row r="187" spans="1:35" x14ac:dyDescent="0.2">
      <c r="A187" s="175" t="s">
        <v>1129</v>
      </c>
      <c r="B187" s="175" t="s">
        <v>56</v>
      </c>
      <c r="C187" s="176" t="s">
        <v>907</v>
      </c>
      <c r="D187" s="175" t="s">
        <v>1880</v>
      </c>
      <c r="E187" s="176" t="s">
        <v>909</v>
      </c>
      <c r="F187" s="175" t="str">
        <f>VLOOKUP(D:D,Consenso!B:F,5,0)</f>
        <v>Cases iPhone</v>
      </c>
      <c r="G187" s="177" t="s">
        <v>79</v>
      </c>
      <c r="H187" s="176" t="s">
        <v>245</v>
      </c>
      <c r="I187">
        <v>10</v>
      </c>
      <c r="J187" s="154">
        <v>8</v>
      </c>
      <c r="K187" s="154">
        <v>9</v>
      </c>
      <c r="L187" s="154">
        <v>6</v>
      </c>
      <c r="M187" s="154">
        <v>3</v>
      </c>
      <c r="N187" s="154">
        <v>1</v>
      </c>
      <c r="O187" s="154">
        <v>4</v>
      </c>
      <c r="P187" s="154">
        <v>3</v>
      </c>
      <c r="Q187" s="154">
        <v>2</v>
      </c>
      <c r="R187" s="154">
        <v>1</v>
      </c>
      <c r="S187" s="154">
        <v>5</v>
      </c>
      <c r="T187" s="154">
        <v>1</v>
      </c>
      <c r="U187" s="97">
        <f t="shared" si="42"/>
        <v>43</v>
      </c>
      <c r="V187">
        <f>VLOOKUP(D:D,'[1]Price List'!$B:$K,8,0)</f>
        <v>460.75</v>
      </c>
      <c r="W187" s="22">
        <f t="shared" si="43"/>
        <v>4607.5</v>
      </c>
      <c r="X187" s="22">
        <f t="shared" si="44"/>
        <v>3686</v>
      </c>
      <c r="Y187" s="22">
        <f t="shared" si="45"/>
        <v>4146.75</v>
      </c>
      <c r="Z187" s="22">
        <f t="shared" si="46"/>
        <v>2764.5</v>
      </c>
      <c r="AA187" s="22">
        <f t="shared" si="47"/>
        <v>1382.25</v>
      </c>
      <c r="AB187" s="22">
        <f t="shared" si="48"/>
        <v>460.75</v>
      </c>
      <c r="AC187" s="22">
        <f t="shared" si="49"/>
        <v>1843</v>
      </c>
      <c r="AD187" s="22">
        <f t="shared" si="50"/>
        <v>1382.25</v>
      </c>
      <c r="AE187" s="22">
        <f t="shared" si="51"/>
        <v>921.5</v>
      </c>
      <c r="AF187" s="22">
        <f t="shared" si="52"/>
        <v>460.75</v>
      </c>
      <c r="AG187" s="22">
        <f t="shared" si="53"/>
        <v>2303.75</v>
      </c>
      <c r="AH187" s="22">
        <f t="shared" si="54"/>
        <v>460.75</v>
      </c>
      <c r="AI187" s="22">
        <f t="shared" si="55"/>
        <v>19812.25</v>
      </c>
    </row>
    <row r="188" spans="1:35" x14ac:dyDescent="0.2">
      <c r="A188" s="175" t="s">
        <v>1129</v>
      </c>
      <c r="B188" s="175" t="s">
        <v>56</v>
      </c>
      <c r="C188" s="176" t="s">
        <v>1890</v>
      </c>
      <c r="D188" s="175" t="s">
        <v>1889</v>
      </c>
      <c r="E188" s="176" t="s">
        <v>1892</v>
      </c>
      <c r="F188" s="175" t="str">
        <f>VLOOKUP(D:D,Consenso!B:F,5,0)</f>
        <v>Cases iPhone</v>
      </c>
      <c r="G188" s="177" t="s">
        <v>79</v>
      </c>
      <c r="H188" s="176" t="s">
        <v>245</v>
      </c>
      <c r="I188">
        <v>6</v>
      </c>
      <c r="J188" s="154">
        <v>10</v>
      </c>
      <c r="K188" s="154">
        <v>1</v>
      </c>
      <c r="L188" s="154">
        <v>5</v>
      </c>
      <c r="M188" s="154">
        <v>5</v>
      </c>
      <c r="N188" s="154">
        <v>4</v>
      </c>
      <c r="O188" s="154">
        <v>3</v>
      </c>
      <c r="P188" s="154">
        <v>2</v>
      </c>
      <c r="Q188" s="154">
        <v>6</v>
      </c>
      <c r="R188" s="154">
        <v>3</v>
      </c>
      <c r="S188" s="154">
        <v>1</v>
      </c>
      <c r="T188" s="154">
        <v>1</v>
      </c>
      <c r="U188" s="97">
        <f t="shared" si="42"/>
        <v>41</v>
      </c>
      <c r="V188">
        <f>VLOOKUP(D:D,'[1]Price List'!$B:$K,8,0)</f>
        <v>460.75</v>
      </c>
      <c r="W188" s="22">
        <f t="shared" si="43"/>
        <v>2764.5</v>
      </c>
      <c r="X188" s="22">
        <f t="shared" si="44"/>
        <v>4607.5</v>
      </c>
      <c r="Y188" s="22">
        <f t="shared" si="45"/>
        <v>460.75</v>
      </c>
      <c r="Z188" s="22">
        <f t="shared" si="46"/>
        <v>2303.75</v>
      </c>
      <c r="AA188" s="22">
        <f t="shared" si="47"/>
        <v>2303.75</v>
      </c>
      <c r="AB188" s="22">
        <f t="shared" si="48"/>
        <v>1843</v>
      </c>
      <c r="AC188" s="22">
        <f t="shared" si="49"/>
        <v>1382.25</v>
      </c>
      <c r="AD188" s="22">
        <f t="shared" si="50"/>
        <v>921.5</v>
      </c>
      <c r="AE188" s="22">
        <f t="shared" si="51"/>
        <v>2764.5</v>
      </c>
      <c r="AF188" s="22">
        <f t="shared" si="52"/>
        <v>1382.25</v>
      </c>
      <c r="AG188" s="22">
        <f t="shared" si="53"/>
        <v>460.75</v>
      </c>
      <c r="AH188" s="22">
        <f t="shared" si="54"/>
        <v>460.75</v>
      </c>
      <c r="AI188" s="22">
        <f t="shared" si="55"/>
        <v>18890.75</v>
      </c>
    </row>
    <row r="189" spans="1:35" x14ac:dyDescent="0.2">
      <c r="A189" s="175" t="s">
        <v>1129</v>
      </c>
      <c r="B189" s="175" t="s">
        <v>56</v>
      </c>
      <c r="C189" s="176" t="s">
        <v>1886</v>
      </c>
      <c r="D189" s="175" t="s">
        <v>1885</v>
      </c>
      <c r="E189" s="176" t="s">
        <v>1888</v>
      </c>
      <c r="F189" s="175" t="str">
        <f>VLOOKUP(D:D,Consenso!B:F,5,0)</f>
        <v>Cases iPhone</v>
      </c>
      <c r="G189" s="177" t="s">
        <v>79</v>
      </c>
      <c r="H189" s="176" t="s">
        <v>245</v>
      </c>
      <c r="I189">
        <v>5</v>
      </c>
      <c r="J189" s="154">
        <v>4</v>
      </c>
      <c r="K189" s="154">
        <v>3</v>
      </c>
      <c r="L189" s="154">
        <v>5</v>
      </c>
      <c r="M189" s="154">
        <v>3</v>
      </c>
      <c r="N189" s="154">
        <v>4</v>
      </c>
      <c r="O189" s="154">
        <v>5</v>
      </c>
      <c r="P189" s="154">
        <v>3</v>
      </c>
      <c r="Q189" s="154">
        <v>2</v>
      </c>
      <c r="R189" s="154">
        <v>1</v>
      </c>
      <c r="S189" s="154">
        <v>1</v>
      </c>
      <c r="T189" s="154">
        <v>1</v>
      </c>
      <c r="U189" s="97">
        <f t="shared" si="42"/>
        <v>32</v>
      </c>
      <c r="V189">
        <f>VLOOKUP(D:D,'[1]Price List'!$B:$K,8,0)</f>
        <v>460.75</v>
      </c>
      <c r="W189" s="22">
        <f t="shared" si="43"/>
        <v>2303.75</v>
      </c>
      <c r="X189" s="22">
        <f t="shared" si="44"/>
        <v>1843</v>
      </c>
      <c r="Y189" s="22">
        <f t="shared" si="45"/>
        <v>1382.25</v>
      </c>
      <c r="Z189" s="22">
        <f t="shared" si="46"/>
        <v>2303.75</v>
      </c>
      <c r="AA189" s="22">
        <f t="shared" si="47"/>
        <v>1382.25</v>
      </c>
      <c r="AB189" s="22">
        <f t="shared" si="48"/>
        <v>1843</v>
      </c>
      <c r="AC189" s="22">
        <f t="shared" si="49"/>
        <v>2303.75</v>
      </c>
      <c r="AD189" s="22">
        <f t="shared" si="50"/>
        <v>1382.25</v>
      </c>
      <c r="AE189" s="22">
        <f t="shared" si="51"/>
        <v>921.5</v>
      </c>
      <c r="AF189" s="22">
        <f t="shared" si="52"/>
        <v>460.75</v>
      </c>
      <c r="AG189" s="22">
        <f t="shared" si="53"/>
        <v>460.75</v>
      </c>
      <c r="AH189" s="22">
        <f t="shared" si="54"/>
        <v>460.75</v>
      </c>
      <c r="AI189" s="22">
        <f t="shared" si="55"/>
        <v>14744</v>
      </c>
    </row>
    <row r="190" spans="1:35" x14ac:dyDescent="0.2">
      <c r="A190" s="175" t="s">
        <v>1129</v>
      </c>
      <c r="B190" s="175" t="s">
        <v>56</v>
      </c>
      <c r="C190" s="176" t="s">
        <v>904</v>
      </c>
      <c r="D190" s="175" t="s">
        <v>1879</v>
      </c>
      <c r="E190" s="176" t="s">
        <v>906</v>
      </c>
      <c r="F190" s="175" t="str">
        <f>VLOOKUP(D:D,Consenso!B:F,5,0)</f>
        <v>Cases iPhone</v>
      </c>
      <c r="G190" s="177" t="s">
        <v>79</v>
      </c>
      <c r="H190" s="176" t="s">
        <v>245</v>
      </c>
      <c r="I190">
        <v>6</v>
      </c>
      <c r="J190" s="154">
        <v>9</v>
      </c>
      <c r="K190" s="154">
        <v>7</v>
      </c>
      <c r="L190" s="154">
        <v>5</v>
      </c>
      <c r="M190" s="154">
        <v>3</v>
      </c>
      <c r="N190" s="154">
        <v>7</v>
      </c>
      <c r="O190" s="154">
        <v>6</v>
      </c>
      <c r="P190" s="154">
        <v>4</v>
      </c>
      <c r="Q190" s="154">
        <v>6</v>
      </c>
      <c r="R190" s="154">
        <v>1</v>
      </c>
      <c r="S190" s="154">
        <v>1</v>
      </c>
      <c r="T190" s="154">
        <v>0</v>
      </c>
      <c r="U190" s="97">
        <f t="shared" si="42"/>
        <v>49</v>
      </c>
      <c r="V190">
        <f>VLOOKUP(D:D,'[1]Price List'!$B:$K,8,0)</f>
        <v>460.75</v>
      </c>
      <c r="W190" s="22">
        <f t="shared" si="43"/>
        <v>2764.5</v>
      </c>
      <c r="X190" s="22">
        <f t="shared" si="44"/>
        <v>4146.75</v>
      </c>
      <c r="Y190" s="22">
        <f t="shared" si="45"/>
        <v>3225.25</v>
      </c>
      <c r="Z190" s="22">
        <f t="shared" si="46"/>
        <v>2303.75</v>
      </c>
      <c r="AA190" s="22">
        <f t="shared" si="47"/>
        <v>1382.25</v>
      </c>
      <c r="AB190" s="22">
        <f t="shared" si="48"/>
        <v>3225.25</v>
      </c>
      <c r="AC190" s="22">
        <f t="shared" si="49"/>
        <v>2764.5</v>
      </c>
      <c r="AD190" s="22">
        <f t="shared" si="50"/>
        <v>1843</v>
      </c>
      <c r="AE190" s="22">
        <f t="shared" si="51"/>
        <v>2764.5</v>
      </c>
      <c r="AF190" s="22">
        <f t="shared" si="52"/>
        <v>460.75</v>
      </c>
      <c r="AG190" s="22">
        <f t="shared" si="53"/>
        <v>460.75</v>
      </c>
      <c r="AH190" s="22">
        <f t="shared" si="54"/>
        <v>0</v>
      </c>
      <c r="AI190" s="22">
        <f t="shared" si="55"/>
        <v>22576.75</v>
      </c>
    </row>
    <row r="191" spans="1:35" x14ac:dyDescent="0.2">
      <c r="A191" s="175" t="s">
        <v>1129</v>
      </c>
      <c r="B191" s="175" t="s">
        <v>56</v>
      </c>
      <c r="C191" s="176" t="s">
        <v>1894</v>
      </c>
      <c r="D191" s="175" t="s">
        <v>1893</v>
      </c>
      <c r="E191" s="176" t="s">
        <v>1896</v>
      </c>
      <c r="F191" s="175" t="str">
        <f>VLOOKUP(D:D,Consenso!B:F,5,0)</f>
        <v>Cases iPhone</v>
      </c>
      <c r="G191" s="177" t="s">
        <v>79</v>
      </c>
      <c r="H191" s="176" t="s">
        <v>245</v>
      </c>
      <c r="I191">
        <v>7</v>
      </c>
      <c r="J191" s="154">
        <v>5</v>
      </c>
      <c r="K191" s="154">
        <v>3</v>
      </c>
      <c r="L191" s="154">
        <v>1</v>
      </c>
      <c r="M191" s="154">
        <v>2</v>
      </c>
      <c r="N191" s="154">
        <v>6</v>
      </c>
      <c r="O191" s="154">
        <v>4</v>
      </c>
      <c r="P191" s="154">
        <v>2</v>
      </c>
      <c r="Q191" s="154">
        <v>0</v>
      </c>
      <c r="R191" s="154">
        <v>0</v>
      </c>
      <c r="S191" s="154">
        <v>1</v>
      </c>
      <c r="T191" s="154">
        <v>1</v>
      </c>
      <c r="U191" s="97">
        <f t="shared" si="42"/>
        <v>25</v>
      </c>
      <c r="V191">
        <f>VLOOKUP(D:D,'[1]Price List'!$B:$K,8,0)</f>
        <v>460.75</v>
      </c>
      <c r="W191" s="22">
        <f t="shared" si="43"/>
        <v>3225.25</v>
      </c>
      <c r="X191" s="22">
        <f t="shared" si="44"/>
        <v>2303.75</v>
      </c>
      <c r="Y191" s="22">
        <f t="shared" si="45"/>
        <v>1382.25</v>
      </c>
      <c r="Z191" s="22">
        <f t="shared" si="46"/>
        <v>460.75</v>
      </c>
      <c r="AA191" s="22">
        <f t="shared" si="47"/>
        <v>921.5</v>
      </c>
      <c r="AB191" s="22">
        <f t="shared" si="48"/>
        <v>2764.5</v>
      </c>
      <c r="AC191" s="22">
        <f t="shared" si="49"/>
        <v>1843</v>
      </c>
      <c r="AD191" s="22">
        <f t="shared" si="50"/>
        <v>921.5</v>
      </c>
      <c r="AE191" s="22">
        <f t="shared" si="51"/>
        <v>0</v>
      </c>
      <c r="AF191" s="22">
        <f t="shared" si="52"/>
        <v>0</v>
      </c>
      <c r="AG191" s="22">
        <f t="shared" si="53"/>
        <v>460.75</v>
      </c>
      <c r="AH191" s="22">
        <f t="shared" si="54"/>
        <v>460.75</v>
      </c>
      <c r="AI191" s="22">
        <f t="shared" si="55"/>
        <v>11518.75</v>
      </c>
    </row>
    <row r="192" spans="1:35" x14ac:dyDescent="0.2">
      <c r="A192" s="175" t="s">
        <v>1129</v>
      </c>
      <c r="B192" s="175" t="s">
        <v>56</v>
      </c>
      <c r="C192" s="176" t="s">
        <v>242</v>
      </c>
      <c r="D192" s="175" t="s">
        <v>1877</v>
      </c>
      <c r="E192" s="176" t="s">
        <v>244</v>
      </c>
      <c r="F192" s="175" t="str">
        <f>VLOOKUP(D:D,Consenso!B:F,5,0)</f>
        <v>Cases iPhone</v>
      </c>
      <c r="G192" s="177" t="s">
        <v>79</v>
      </c>
      <c r="H192" s="176" t="s">
        <v>245</v>
      </c>
      <c r="I192">
        <v>16</v>
      </c>
      <c r="J192" s="154">
        <v>11</v>
      </c>
      <c r="K192" s="154">
        <v>8</v>
      </c>
      <c r="L192" s="154">
        <v>10</v>
      </c>
      <c r="M192" s="154">
        <v>4</v>
      </c>
      <c r="N192" s="154">
        <v>7</v>
      </c>
      <c r="O192" s="154">
        <v>5</v>
      </c>
      <c r="P192" s="154">
        <v>7</v>
      </c>
      <c r="Q192" s="154">
        <v>7</v>
      </c>
      <c r="R192" s="154">
        <v>6</v>
      </c>
      <c r="S192" s="154">
        <v>2</v>
      </c>
      <c r="T192" s="154">
        <v>2</v>
      </c>
      <c r="U192" s="97">
        <f t="shared" si="42"/>
        <v>69</v>
      </c>
      <c r="V192">
        <f>VLOOKUP(D:D,'[1]Price List'!$B:$K,8,0)</f>
        <v>460.75</v>
      </c>
      <c r="W192" s="22">
        <f t="shared" si="43"/>
        <v>7372</v>
      </c>
      <c r="X192" s="22">
        <f t="shared" si="44"/>
        <v>5068.25</v>
      </c>
      <c r="Y192" s="22">
        <f t="shared" si="45"/>
        <v>3686</v>
      </c>
      <c r="Z192" s="22">
        <f t="shared" si="46"/>
        <v>4607.5</v>
      </c>
      <c r="AA192" s="22">
        <f t="shared" si="47"/>
        <v>1843</v>
      </c>
      <c r="AB192" s="22">
        <f t="shared" si="48"/>
        <v>3225.25</v>
      </c>
      <c r="AC192" s="22">
        <f t="shared" si="49"/>
        <v>2303.75</v>
      </c>
      <c r="AD192" s="22">
        <f t="shared" si="50"/>
        <v>3225.25</v>
      </c>
      <c r="AE192" s="22">
        <f t="shared" si="51"/>
        <v>3225.25</v>
      </c>
      <c r="AF192" s="22">
        <f t="shared" si="52"/>
        <v>2764.5</v>
      </c>
      <c r="AG192" s="22">
        <f t="shared" si="53"/>
        <v>921.5</v>
      </c>
      <c r="AH192" s="22">
        <f t="shared" si="54"/>
        <v>921.5</v>
      </c>
      <c r="AI192" s="22">
        <f t="shared" si="55"/>
        <v>31791.75</v>
      </c>
    </row>
    <row r="193" spans="1:35" x14ac:dyDescent="0.2">
      <c r="A193" s="175" t="s">
        <v>1129</v>
      </c>
      <c r="B193" s="175" t="s">
        <v>56</v>
      </c>
      <c r="C193" s="176" t="s">
        <v>901</v>
      </c>
      <c r="D193" s="175" t="s">
        <v>1875</v>
      </c>
      <c r="E193" s="176" t="s">
        <v>903</v>
      </c>
      <c r="F193" s="175" t="str">
        <f>VLOOKUP(D:D,Consenso!B:F,5,0)</f>
        <v>Cases iPhone</v>
      </c>
      <c r="G193" s="177" t="s">
        <v>79</v>
      </c>
      <c r="H193" s="176" t="s">
        <v>185</v>
      </c>
      <c r="I193">
        <v>13</v>
      </c>
      <c r="J193" s="154">
        <v>4</v>
      </c>
      <c r="K193" s="154">
        <v>8</v>
      </c>
      <c r="L193" s="154">
        <v>7</v>
      </c>
      <c r="M193" s="154">
        <v>7</v>
      </c>
      <c r="N193" s="154">
        <v>2</v>
      </c>
      <c r="O193" s="154">
        <v>1</v>
      </c>
      <c r="P193" s="154">
        <v>5</v>
      </c>
      <c r="Q193" s="154">
        <v>2</v>
      </c>
      <c r="R193" s="154">
        <v>0</v>
      </c>
      <c r="S193" s="154">
        <v>2</v>
      </c>
      <c r="T193" s="154">
        <v>0</v>
      </c>
      <c r="U193" s="97">
        <f t="shared" si="42"/>
        <v>38</v>
      </c>
      <c r="V193">
        <f>VLOOKUP(D:D,'[1]Price List'!$B:$K,8,0)</f>
        <v>460.75</v>
      </c>
      <c r="W193" s="22">
        <f t="shared" si="43"/>
        <v>5989.75</v>
      </c>
      <c r="X193" s="22">
        <f t="shared" si="44"/>
        <v>1843</v>
      </c>
      <c r="Y193" s="22">
        <f t="shared" si="45"/>
        <v>3686</v>
      </c>
      <c r="Z193" s="22">
        <f t="shared" si="46"/>
        <v>3225.25</v>
      </c>
      <c r="AA193" s="22">
        <f t="shared" si="47"/>
        <v>3225.25</v>
      </c>
      <c r="AB193" s="22">
        <f t="shared" si="48"/>
        <v>921.5</v>
      </c>
      <c r="AC193" s="22">
        <f t="shared" si="49"/>
        <v>460.75</v>
      </c>
      <c r="AD193" s="22">
        <f t="shared" si="50"/>
        <v>2303.75</v>
      </c>
      <c r="AE193" s="22">
        <f t="shared" si="51"/>
        <v>921.5</v>
      </c>
      <c r="AF193" s="22">
        <f t="shared" si="52"/>
        <v>0</v>
      </c>
      <c r="AG193" s="22">
        <f t="shared" si="53"/>
        <v>921.5</v>
      </c>
      <c r="AH193" s="22">
        <f t="shared" si="54"/>
        <v>0</v>
      </c>
      <c r="AI193" s="22">
        <f t="shared" si="55"/>
        <v>17508.5</v>
      </c>
    </row>
    <row r="194" spans="1:35" x14ac:dyDescent="0.2">
      <c r="A194" s="175" t="s">
        <v>1129</v>
      </c>
      <c r="B194" s="175" t="s">
        <v>56</v>
      </c>
      <c r="C194" s="176" t="s">
        <v>256</v>
      </c>
      <c r="D194" s="175" t="s">
        <v>1911</v>
      </c>
      <c r="E194" s="176" t="s">
        <v>258</v>
      </c>
      <c r="F194" s="175" t="str">
        <f>VLOOKUP(D:D,Consenso!B:F,5,0)</f>
        <v>Cases iPhone</v>
      </c>
      <c r="G194" s="177" t="s">
        <v>79</v>
      </c>
      <c r="H194" s="176" t="s">
        <v>254</v>
      </c>
      <c r="I194">
        <v>20</v>
      </c>
      <c r="J194" s="154">
        <v>8</v>
      </c>
      <c r="K194" s="154">
        <v>11</v>
      </c>
      <c r="L194" s="154">
        <v>5</v>
      </c>
      <c r="M194" s="154">
        <v>3</v>
      </c>
      <c r="N194" s="154">
        <v>5</v>
      </c>
      <c r="O194" s="154">
        <v>6</v>
      </c>
      <c r="P194" s="154">
        <v>4</v>
      </c>
      <c r="Q194" s="154">
        <v>7</v>
      </c>
      <c r="R194" s="154">
        <v>1</v>
      </c>
      <c r="S194" s="154">
        <v>2</v>
      </c>
      <c r="T194" s="154">
        <v>0</v>
      </c>
      <c r="U194" s="97">
        <f t="shared" si="42"/>
        <v>52</v>
      </c>
      <c r="V194">
        <f>VLOOKUP(D:D,'[1]Price List'!$B:$K,8,0)</f>
        <v>460.75</v>
      </c>
      <c r="W194" s="22">
        <f t="shared" si="43"/>
        <v>9215</v>
      </c>
      <c r="X194" s="22">
        <f t="shared" si="44"/>
        <v>3686</v>
      </c>
      <c r="Y194" s="22">
        <f t="shared" si="45"/>
        <v>5068.25</v>
      </c>
      <c r="Z194" s="22">
        <f t="shared" si="46"/>
        <v>2303.75</v>
      </c>
      <c r="AA194" s="22">
        <f t="shared" si="47"/>
        <v>1382.25</v>
      </c>
      <c r="AB194" s="22">
        <f t="shared" si="48"/>
        <v>2303.75</v>
      </c>
      <c r="AC194" s="22">
        <f t="shared" si="49"/>
        <v>2764.5</v>
      </c>
      <c r="AD194" s="22">
        <f t="shared" si="50"/>
        <v>1843</v>
      </c>
      <c r="AE194" s="22">
        <f t="shared" si="51"/>
        <v>3225.25</v>
      </c>
      <c r="AF194" s="22">
        <f t="shared" si="52"/>
        <v>460.75</v>
      </c>
      <c r="AG194" s="22">
        <f t="shared" si="53"/>
        <v>921.5</v>
      </c>
      <c r="AH194" s="22">
        <f t="shared" si="54"/>
        <v>0</v>
      </c>
      <c r="AI194" s="22">
        <f t="shared" si="55"/>
        <v>23959</v>
      </c>
    </row>
    <row r="195" spans="1:35" x14ac:dyDescent="0.2">
      <c r="A195" s="175" t="s">
        <v>1129</v>
      </c>
      <c r="B195" s="175" t="s">
        <v>56</v>
      </c>
      <c r="C195" s="176" t="s">
        <v>913</v>
      </c>
      <c r="D195" s="175" t="s">
        <v>1916</v>
      </c>
      <c r="E195" s="176" t="s">
        <v>915</v>
      </c>
      <c r="F195" s="175" t="str">
        <f>VLOOKUP(D:D,Consenso!B:F,5,0)</f>
        <v>Cases iPhone</v>
      </c>
      <c r="G195" s="177" t="s">
        <v>79</v>
      </c>
      <c r="H195" s="176" t="s">
        <v>254</v>
      </c>
      <c r="I195">
        <v>16</v>
      </c>
      <c r="J195" s="154">
        <v>8</v>
      </c>
      <c r="K195" s="154">
        <v>9</v>
      </c>
      <c r="L195" s="154">
        <v>10</v>
      </c>
      <c r="M195" s="154">
        <v>6</v>
      </c>
      <c r="N195" s="154">
        <v>6</v>
      </c>
      <c r="O195" s="154">
        <v>7</v>
      </c>
      <c r="P195" s="154">
        <v>7</v>
      </c>
      <c r="Q195" s="154">
        <v>2</v>
      </c>
      <c r="R195" s="154">
        <v>3</v>
      </c>
      <c r="S195" s="154">
        <v>1</v>
      </c>
      <c r="T195" s="154">
        <v>1</v>
      </c>
      <c r="U195" s="97">
        <f t="shared" ref="U195:U258" si="56">SUM(J195:T195)</f>
        <v>60</v>
      </c>
      <c r="V195">
        <f>VLOOKUP(D:D,'[1]Price List'!$B:$K,8,0)</f>
        <v>460.75</v>
      </c>
      <c r="W195" s="22">
        <f t="shared" si="43"/>
        <v>7372</v>
      </c>
      <c r="X195" s="22">
        <f t="shared" si="44"/>
        <v>3686</v>
      </c>
      <c r="Y195" s="22">
        <f t="shared" si="45"/>
        <v>4146.75</v>
      </c>
      <c r="Z195" s="22">
        <f t="shared" si="46"/>
        <v>4607.5</v>
      </c>
      <c r="AA195" s="22">
        <f t="shared" si="47"/>
        <v>2764.5</v>
      </c>
      <c r="AB195" s="22">
        <f t="shared" si="48"/>
        <v>2764.5</v>
      </c>
      <c r="AC195" s="22">
        <f t="shared" si="49"/>
        <v>3225.25</v>
      </c>
      <c r="AD195" s="22">
        <f t="shared" si="50"/>
        <v>3225.25</v>
      </c>
      <c r="AE195" s="22">
        <f t="shared" si="51"/>
        <v>921.5</v>
      </c>
      <c r="AF195" s="22">
        <f t="shared" si="52"/>
        <v>1382.25</v>
      </c>
      <c r="AG195" s="22">
        <f t="shared" si="53"/>
        <v>460.75</v>
      </c>
      <c r="AH195" s="22">
        <f t="shared" si="54"/>
        <v>460.75</v>
      </c>
      <c r="AI195" s="22">
        <f t="shared" si="55"/>
        <v>27645</v>
      </c>
    </row>
    <row r="196" spans="1:35" x14ac:dyDescent="0.2">
      <c r="A196" s="175" t="s">
        <v>1129</v>
      </c>
      <c r="B196" s="175" t="s">
        <v>56</v>
      </c>
      <c r="C196" s="176" t="s">
        <v>1900</v>
      </c>
      <c r="D196" s="175" t="s">
        <v>1899</v>
      </c>
      <c r="E196" s="176" t="s">
        <v>1902</v>
      </c>
      <c r="F196" s="175" t="str">
        <f>VLOOKUP(D:D,Consenso!B:F,5,0)</f>
        <v>Cases iPhone</v>
      </c>
      <c r="G196" s="177" t="s">
        <v>79</v>
      </c>
      <c r="H196" s="176" t="s">
        <v>254</v>
      </c>
      <c r="I196">
        <v>8</v>
      </c>
      <c r="J196" s="154">
        <v>7</v>
      </c>
      <c r="K196" s="154">
        <v>5</v>
      </c>
      <c r="L196" s="154">
        <v>12</v>
      </c>
      <c r="M196" s="154">
        <v>6</v>
      </c>
      <c r="N196" s="154">
        <v>6</v>
      </c>
      <c r="O196" s="154">
        <v>5</v>
      </c>
      <c r="P196" s="154">
        <v>1</v>
      </c>
      <c r="Q196" s="154">
        <v>6</v>
      </c>
      <c r="R196" s="154">
        <v>2</v>
      </c>
      <c r="S196" s="154">
        <v>5</v>
      </c>
      <c r="T196" s="154">
        <v>2</v>
      </c>
      <c r="U196" s="97">
        <f t="shared" si="56"/>
        <v>57</v>
      </c>
      <c r="V196">
        <f>VLOOKUP(D:D,'[1]Price List'!$B:$K,8,0)</f>
        <v>460.75</v>
      </c>
      <c r="W196" s="22">
        <f t="shared" ref="W196:W259" si="57">I196*$V:$V</f>
        <v>3686</v>
      </c>
      <c r="X196" s="22">
        <f t="shared" ref="X196:X259" si="58">J196*$V:$V</f>
        <v>3225.25</v>
      </c>
      <c r="Y196" s="22">
        <f t="shared" ref="Y196:Y259" si="59">K196*$V:$V</f>
        <v>2303.75</v>
      </c>
      <c r="Z196" s="22">
        <f t="shared" ref="Z196:Z259" si="60">L196*$V:$V</f>
        <v>5529</v>
      </c>
      <c r="AA196" s="22">
        <f t="shared" ref="AA196:AA259" si="61">M196*$V:$V</f>
        <v>2764.5</v>
      </c>
      <c r="AB196" s="22">
        <f t="shared" ref="AB196:AB259" si="62">N196*$V:$V</f>
        <v>2764.5</v>
      </c>
      <c r="AC196" s="22">
        <f t="shared" ref="AC196:AC259" si="63">O196*$V:$V</f>
        <v>2303.75</v>
      </c>
      <c r="AD196" s="22">
        <f t="shared" ref="AD196:AD259" si="64">P196*$V:$V</f>
        <v>460.75</v>
      </c>
      <c r="AE196" s="22">
        <f t="shared" ref="AE196:AE259" si="65">Q196*$V:$V</f>
        <v>2764.5</v>
      </c>
      <c r="AF196" s="22">
        <f t="shared" ref="AF196:AF259" si="66">R196*$V:$V</f>
        <v>921.5</v>
      </c>
      <c r="AG196" s="22">
        <f t="shared" ref="AG196:AG259" si="67">S196*$V:$V</f>
        <v>2303.75</v>
      </c>
      <c r="AH196" s="22">
        <f t="shared" ref="AH196:AH259" si="68">T196*$V:$V</f>
        <v>921.5</v>
      </c>
      <c r="AI196" s="22">
        <f t="shared" ref="AI196:AI259" si="69">U196*$V:$V</f>
        <v>26262.75</v>
      </c>
    </row>
    <row r="197" spans="1:35" x14ac:dyDescent="0.2">
      <c r="A197" s="175" t="s">
        <v>1129</v>
      </c>
      <c r="B197" s="175" t="s">
        <v>56</v>
      </c>
      <c r="C197" s="176" t="s">
        <v>1904</v>
      </c>
      <c r="D197" s="175" t="s">
        <v>1903</v>
      </c>
      <c r="E197" s="176" t="s">
        <v>1906</v>
      </c>
      <c r="F197" s="175" t="str">
        <f>VLOOKUP(D:D,Consenso!B:F,5,0)</f>
        <v>Cases iPhone</v>
      </c>
      <c r="G197" s="177" t="s">
        <v>79</v>
      </c>
      <c r="H197" s="176" t="s">
        <v>254</v>
      </c>
      <c r="I197">
        <v>11</v>
      </c>
      <c r="J197" s="154">
        <v>7</v>
      </c>
      <c r="K197" s="154">
        <v>8</v>
      </c>
      <c r="L197" s="154">
        <v>12</v>
      </c>
      <c r="M197" s="154">
        <v>4</v>
      </c>
      <c r="N197" s="154">
        <v>7</v>
      </c>
      <c r="O197" s="154">
        <v>7</v>
      </c>
      <c r="P197" s="154">
        <v>3</v>
      </c>
      <c r="Q197" s="154">
        <v>6</v>
      </c>
      <c r="R197" s="154">
        <v>2</v>
      </c>
      <c r="S197" s="154">
        <v>3</v>
      </c>
      <c r="T197" s="154">
        <v>0</v>
      </c>
      <c r="U197" s="97">
        <f t="shared" si="56"/>
        <v>59</v>
      </c>
      <c r="V197">
        <f>VLOOKUP(D:D,'[1]Price List'!$B:$K,8,0)</f>
        <v>460.75</v>
      </c>
      <c r="W197" s="22">
        <f t="shared" si="57"/>
        <v>5068.25</v>
      </c>
      <c r="X197" s="22">
        <f t="shared" si="58"/>
        <v>3225.25</v>
      </c>
      <c r="Y197" s="22">
        <f t="shared" si="59"/>
        <v>3686</v>
      </c>
      <c r="Z197" s="22">
        <f t="shared" si="60"/>
        <v>5529</v>
      </c>
      <c r="AA197" s="22">
        <f t="shared" si="61"/>
        <v>1843</v>
      </c>
      <c r="AB197" s="22">
        <f t="shared" si="62"/>
        <v>3225.25</v>
      </c>
      <c r="AC197" s="22">
        <f t="shared" si="63"/>
        <v>3225.25</v>
      </c>
      <c r="AD197" s="22">
        <f t="shared" si="64"/>
        <v>1382.25</v>
      </c>
      <c r="AE197" s="22">
        <f t="shared" si="65"/>
        <v>2764.5</v>
      </c>
      <c r="AF197" s="22">
        <f t="shared" si="66"/>
        <v>921.5</v>
      </c>
      <c r="AG197" s="22">
        <f t="shared" si="67"/>
        <v>1382.25</v>
      </c>
      <c r="AH197" s="22">
        <f t="shared" si="68"/>
        <v>0</v>
      </c>
      <c r="AI197" s="22">
        <f t="shared" si="69"/>
        <v>27184.25</v>
      </c>
    </row>
    <row r="198" spans="1:35" x14ac:dyDescent="0.2">
      <c r="A198" s="175" t="s">
        <v>1129</v>
      </c>
      <c r="B198" s="175" t="s">
        <v>56</v>
      </c>
      <c r="C198" s="176" t="s">
        <v>910</v>
      </c>
      <c r="D198" s="175" t="s">
        <v>1898</v>
      </c>
      <c r="E198" s="176" t="s">
        <v>912</v>
      </c>
      <c r="F198" s="175" t="str">
        <f>VLOOKUP(D:D,Consenso!B:F,5,0)</f>
        <v>Cases iPhone</v>
      </c>
      <c r="G198" s="177" t="s">
        <v>79</v>
      </c>
      <c r="H198" s="176" t="s">
        <v>254</v>
      </c>
      <c r="I198">
        <v>15</v>
      </c>
      <c r="J198" s="154">
        <v>13</v>
      </c>
      <c r="K198" s="154">
        <v>12</v>
      </c>
      <c r="L198" s="154">
        <v>11</v>
      </c>
      <c r="M198" s="154">
        <v>3</v>
      </c>
      <c r="N198" s="154">
        <v>8</v>
      </c>
      <c r="O198" s="154">
        <v>6</v>
      </c>
      <c r="P198" s="154">
        <v>10</v>
      </c>
      <c r="Q198" s="154">
        <v>4</v>
      </c>
      <c r="R198" s="154">
        <v>3</v>
      </c>
      <c r="S198" s="154">
        <v>3</v>
      </c>
      <c r="T198" s="154">
        <v>0</v>
      </c>
      <c r="U198" s="97">
        <f t="shared" si="56"/>
        <v>73</v>
      </c>
      <c r="V198">
        <f>VLOOKUP(D:D,'[1]Price List'!$B:$K,8,0)</f>
        <v>460.75</v>
      </c>
      <c r="W198" s="22">
        <f t="shared" si="57"/>
        <v>6911.25</v>
      </c>
      <c r="X198" s="22">
        <f t="shared" si="58"/>
        <v>5989.75</v>
      </c>
      <c r="Y198" s="22">
        <f t="shared" si="59"/>
        <v>5529</v>
      </c>
      <c r="Z198" s="22">
        <f t="shared" si="60"/>
        <v>5068.25</v>
      </c>
      <c r="AA198" s="22">
        <f t="shared" si="61"/>
        <v>1382.25</v>
      </c>
      <c r="AB198" s="22">
        <f t="shared" si="62"/>
        <v>3686</v>
      </c>
      <c r="AC198" s="22">
        <f t="shared" si="63"/>
        <v>2764.5</v>
      </c>
      <c r="AD198" s="22">
        <f t="shared" si="64"/>
        <v>4607.5</v>
      </c>
      <c r="AE198" s="22">
        <f t="shared" si="65"/>
        <v>1843</v>
      </c>
      <c r="AF198" s="22">
        <f t="shared" si="66"/>
        <v>1382.25</v>
      </c>
      <c r="AG198" s="22">
        <f t="shared" si="67"/>
        <v>1382.25</v>
      </c>
      <c r="AH198" s="22">
        <f t="shared" si="68"/>
        <v>0</v>
      </c>
      <c r="AI198" s="22">
        <f t="shared" si="69"/>
        <v>33634.75</v>
      </c>
    </row>
    <row r="199" spans="1:35" x14ac:dyDescent="0.2">
      <c r="A199" s="175" t="s">
        <v>1129</v>
      </c>
      <c r="B199" s="175" t="s">
        <v>56</v>
      </c>
      <c r="C199" s="176" t="s">
        <v>1913</v>
      </c>
      <c r="D199" s="175" t="s">
        <v>1912</v>
      </c>
      <c r="E199" s="176" t="s">
        <v>1915</v>
      </c>
      <c r="F199" s="175" t="str">
        <f>VLOOKUP(D:D,Consenso!B:F,5,0)</f>
        <v>Cases iPhone</v>
      </c>
      <c r="G199" s="177" t="s">
        <v>79</v>
      </c>
      <c r="H199" s="176" t="s">
        <v>254</v>
      </c>
      <c r="I199">
        <v>0</v>
      </c>
      <c r="J199" s="154">
        <v>0</v>
      </c>
      <c r="K199" s="154">
        <v>1</v>
      </c>
      <c r="L199" s="154">
        <v>0</v>
      </c>
      <c r="M199" s="154">
        <v>0</v>
      </c>
      <c r="N199" s="154">
        <v>0</v>
      </c>
      <c r="O199" s="154">
        <v>0</v>
      </c>
      <c r="P199" s="154">
        <v>0</v>
      </c>
      <c r="Q199" s="154">
        <v>0</v>
      </c>
      <c r="R199" s="154">
        <v>0</v>
      </c>
      <c r="S199" s="154">
        <v>2</v>
      </c>
      <c r="T199" s="154">
        <v>0</v>
      </c>
      <c r="U199" s="97">
        <f t="shared" si="56"/>
        <v>3</v>
      </c>
      <c r="V199">
        <f>VLOOKUP(D:D,'[1]Price List'!$B:$K,8,0)</f>
        <v>460.75</v>
      </c>
      <c r="W199" s="22">
        <f t="shared" si="57"/>
        <v>0</v>
      </c>
      <c r="X199" s="22">
        <f t="shared" si="58"/>
        <v>0</v>
      </c>
      <c r="Y199" s="22">
        <f t="shared" si="59"/>
        <v>460.75</v>
      </c>
      <c r="Z199" s="22">
        <f t="shared" si="60"/>
        <v>0</v>
      </c>
      <c r="AA199" s="22">
        <f t="shared" si="61"/>
        <v>0</v>
      </c>
      <c r="AB199" s="22">
        <f t="shared" si="62"/>
        <v>0</v>
      </c>
      <c r="AC199" s="22">
        <f t="shared" si="63"/>
        <v>0</v>
      </c>
      <c r="AD199" s="22">
        <f t="shared" si="64"/>
        <v>0</v>
      </c>
      <c r="AE199" s="22">
        <f t="shared" si="65"/>
        <v>0</v>
      </c>
      <c r="AF199" s="22">
        <f t="shared" si="66"/>
        <v>0</v>
      </c>
      <c r="AG199" s="22">
        <f t="shared" si="67"/>
        <v>921.5</v>
      </c>
      <c r="AH199" s="22">
        <f t="shared" si="68"/>
        <v>0</v>
      </c>
      <c r="AI199" s="22">
        <f t="shared" si="69"/>
        <v>1382.25</v>
      </c>
    </row>
    <row r="200" spans="1:35" x14ac:dyDescent="0.2">
      <c r="A200" s="175" t="s">
        <v>1129</v>
      </c>
      <c r="B200" s="175" t="s">
        <v>56</v>
      </c>
      <c r="C200" s="176" t="s">
        <v>251</v>
      </c>
      <c r="D200" s="175" t="s">
        <v>1897</v>
      </c>
      <c r="E200" s="176" t="s">
        <v>253</v>
      </c>
      <c r="F200" s="175" t="str">
        <f>VLOOKUP(D:D,Consenso!B:F,5,0)</f>
        <v>Cases iPhone</v>
      </c>
      <c r="G200" s="177" t="s">
        <v>79</v>
      </c>
      <c r="H200" s="176" t="s">
        <v>254</v>
      </c>
      <c r="I200">
        <v>21</v>
      </c>
      <c r="J200" s="154">
        <v>9</v>
      </c>
      <c r="K200" s="154">
        <v>10</v>
      </c>
      <c r="L200" s="154">
        <v>7</v>
      </c>
      <c r="M200" s="154">
        <v>4</v>
      </c>
      <c r="N200" s="154">
        <v>4</v>
      </c>
      <c r="O200" s="154">
        <v>5</v>
      </c>
      <c r="P200" s="154">
        <v>2</v>
      </c>
      <c r="Q200" s="154">
        <v>5</v>
      </c>
      <c r="R200" s="154">
        <v>0</v>
      </c>
      <c r="S200" s="154">
        <v>4</v>
      </c>
      <c r="T200" s="154">
        <v>1</v>
      </c>
      <c r="U200" s="97">
        <f t="shared" si="56"/>
        <v>51</v>
      </c>
      <c r="V200">
        <f>VLOOKUP(D:D,'[1]Price List'!$B:$K,8,0)</f>
        <v>460.75</v>
      </c>
      <c r="W200" s="22">
        <f t="shared" si="57"/>
        <v>9675.75</v>
      </c>
      <c r="X200" s="22">
        <f t="shared" si="58"/>
        <v>4146.75</v>
      </c>
      <c r="Y200" s="22">
        <f t="shared" si="59"/>
        <v>4607.5</v>
      </c>
      <c r="Z200" s="22">
        <f t="shared" si="60"/>
        <v>3225.25</v>
      </c>
      <c r="AA200" s="22">
        <f t="shared" si="61"/>
        <v>1843</v>
      </c>
      <c r="AB200" s="22">
        <f t="shared" si="62"/>
        <v>1843</v>
      </c>
      <c r="AC200" s="22">
        <f t="shared" si="63"/>
        <v>2303.75</v>
      </c>
      <c r="AD200" s="22">
        <f t="shared" si="64"/>
        <v>921.5</v>
      </c>
      <c r="AE200" s="22">
        <f t="shared" si="65"/>
        <v>2303.75</v>
      </c>
      <c r="AF200" s="22">
        <f t="shared" si="66"/>
        <v>0</v>
      </c>
      <c r="AG200" s="22">
        <f t="shared" si="67"/>
        <v>1843</v>
      </c>
      <c r="AH200" s="22">
        <f t="shared" si="68"/>
        <v>460.75</v>
      </c>
      <c r="AI200" s="22">
        <f t="shared" si="69"/>
        <v>23498.25</v>
      </c>
    </row>
    <row r="201" spans="1:35" x14ac:dyDescent="0.2">
      <c r="A201" s="175" t="s">
        <v>1129</v>
      </c>
      <c r="B201" s="175" t="s">
        <v>56</v>
      </c>
      <c r="C201" s="176" t="s">
        <v>76</v>
      </c>
      <c r="D201" s="175" t="s">
        <v>1209</v>
      </c>
      <c r="E201" s="176" t="s">
        <v>78</v>
      </c>
      <c r="F201" s="175" t="str">
        <f>VLOOKUP(D:D,Consenso!B:F,5,0)</f>
        <v>Cases iPhone</v>
      </c>
      <c r="G201" s="177" t="s">
        <v>79</v>
      </c>
      <c r="H201" s="176" t="s">
        <v>80</v>
      </c>
      <c r="I201">
        <v>12</v>
      </c>
      <c r="J201" s="154">
        <v>8</v>
      </c>
      <c r="K201" s="154">
        <v>2</v>
      </c>
      <c r="L201" s="154">
        <v>2</v>
      </c>
      <c r="M201" s="154">
        <v>0</v>
      </c>
      <c r="N201" s="154">
        <v>1</v>
      </c>
      <c r="O201" s="154">
        <v>2</v>
      </c>
      <c r="P201" s="154">
        <v>1</v>
      </c>
      <c r="Q201" s="154">
        <v>1</v>
      </c>
      <c r="R201" s="154">
        <v>0</v>
      </c>
      <c r="S201" s="154">
        <v>0</v>
      </c>
      <c r="T201" s="154">
        <v>1</v>
      </c>
      <c r="U201" s="97">
        <f t="shared" si="56"/>
        <v>18</v>
      </c>
      <c r="V201">
        <f>VLOOKUP(D:D,'[1]Price List'!$B:$K,8,0)</f>
        <v>276.26</v>
      </c>
      <c r="W201" s="22">
        <f t="shared" si="57"/>
        <v>3315.12</v>
      </c>
      <c r="X201" s="22">
        <f t="shared" si="58"/>
        <v>2210.08</v>
      </c>
      <c r="Y201" s="22">
        <f t="shared" si="59"/>
        <v>552.52</v>
      </c>
      <c r="Z201" s="22">
        <f t="shared" si="60"/>
        <v>552.52</v>
      </c>
      <c r="AA201" s="22">
        <f t="shared" si="61"/>
        <v>0</v>
      </c>
      <c r="AB201" s="22">
        <f t="shared" si="62"/>
        <v>276.26</v>
      </c>
      <c r="AC201" s="22">
        <f t="shared" si="63"/>
        <v>552.52</v>
      </c>
      <c r="AD201" s="22">
        <f t="shared" si="64"/>
        <v>276.26</v>
      </c>
      <c r="AE201" s="22">
        <f t="shared" si="65"/>
        <v>276.26</v>
      </c>
      <c r="AF201" s="22">
        <f t="shared" si="66"/>
        <v>0</v>
      </c>
      <c r="AG201" s="22">
        <f t="shared" si="67"/>
        <v>0</v>
      </c>
      <c r="AH201" s="22">
        <f t="shared" si="68"/>
        <v>276.26</v>
      </c>
      <c r="AI201" s="22">
        <f t="shared" si="69"/>
        <v>4972.68</v>
      </c>
    </row>
    <row r="202" spans="1:35" x14ac:dyDescent="0.2">
      <c r="A202" s="175" t="s">
        <v>1129</v>
      </c>
      <c r="B202" s="175" t="s">
        <v>56</v>
      </c>
      <c r="C202" s="176" t="s">
        <v>238</v>
      </c>
      <c r="D202" s="175" t="s">
        <v>1876</v>
      </c>
      <c r="E202" s="176" t="s">
        <v>240</v>
      </c>
      <c r="F202" s="175" t="str">
        <f>VLOOKUP(D:D,Consenso!B:F,5,0)</f>
        <v>Cases iPhone</v>
      </c>
      <c r="G202" s="177" t="s">
        <v>79</v>
      </c>
      <c r="H202" s="176" t="s">
        <v>185</v>
      </c>
      <c r="I202">
        <v>5</v>
      </c>
      <c r="J202" s="154">
        <v>0</v>
      </c>
      <c r="K202" s="154">
        <v>2</v>
      </c>
      <c r="L202" s="154">
        <v>1</v>
      </c>
      <c r="M202" s="154">
        <v>1</v>
      </c>
      <c r="N202" s="154">
        <v>4</v>
      </c>
      <c r="O202" s="154">
        <v>2</v>
      </c>
      <c r="P202" s="154">
        <v>0</v>
      </c>
      <c r="Q202" s="154">
        <v>2</v>
      </c>
      <c r="R202" s="154">
        <v>1</v>
      </c>
      <c r="S202" s="154">
        <v>4</v>
      </c>
      <c r="T202" s="154">
        <v>1</v>
      </c>
      <c r="U202" s="97">
        <f t="shared" si="56"/>
        <v>18</v>
      </c>
      <c r="V202">
        <f>VLOOKUP(D:D,'[1]Price List'!$B:$K,8,0)</f>
        <v>276.26</v>
      </c>
      <c r="W202" s="22">
        <f t="shared" si="57"/>
        <v>1381.3</v>
      </c>
      <c r="X202" s="22">
        <f t="shared" si="58"/>
        <v>0</v>
      </c>
      <c r="Y202" s="22">
        <f t="shared" si="59"/>
        <v>552.52</v>
      </c>
      <c r="Z202" s="22">
        <f t="shared" si="60"/>
        <v>276.26</v>
      </c>
      <c r="AA202" s="22">
        <f t="shared" si="61"/>
        <v>276.26</v>
      </c>
      <c r="AB202" s="22">
        <f t="shared" si="62"/>
        <v>1105.04</v>
      </c>
      <c r="AC202" s="22">
        <f t="shared" si="63"/>
        <v>552.52</v>
      </c>
      <c r="AD202" s="22">
        <f t="shared" si="64"/>
        <v>0</v>
      </c>
      <c r="AE202" s="22">
        <f t="shared" si="65"/>
        <v>552.52</v>
      </c>
      <c r="AF202" s="22">
        <f t="shared" si="66"/>
        <v>276.26</v>
      </c>
      <c r="AG202" s="22">
        <f t="shared" si="67"/>
        <v>1105.04</v>
      </c>
      <c r="AH202" s="22">
        <f t="shared" si="68"/>
        <v>276.26</v>
      </c>
      <c r="AI202" s="22">
        <f t="shared" si="69"/>
        <v>4972.68</v>
      </c>
    </row>
    <row r="203" spans="1:35" x14ac:dyDescent="0.2">
      <c r="A203" s="175" t="s">
        <v>1129</v>
      </c>
      <c r="B203" s="175" t="s">
        <v>56</v>
      </c>
      <c r="C203" s="176" t="s">
        <v>1882</v>
      </c>
      <c r="D203" s="175" t="s">
        <v>1881</v>
      </c>
      <c r="E203" s="176" t="s">
        <v>1884</v>
      </c>
      <c r="F203" s="175" t="str">
        <f>VLOOKUP(D:D,Consenso!B:F,5,0)</f>
        <v>Cases iPhone</v>
      </c>
      <c r="G203" s="177" t="s">
        <v>79</v>
      </c>
      <c r="H203" s="176" t="s">
        <v>245</v>
      </c>
      <c r="I203">
        <v>5</v>
      </c>
      <c r="J203" s="154">
        <v>5</v>
      </c>
      <c r="K203" s="154">
        <v>5</v>
      </c>
      <c r="L203" s="154">
        <v>9</v>
      </c>
      <c r="M203" s="154">
        <v>2</v>
      </c>
      <c r="N203" s="154">
        <v>3</v>
      </c>
      <c r="O203" s="154">
        <v>2</v>
      </c>
      <c r="P203" s="154">
        <v>8</v>
      </c>
      <c r="Q203" s="154">
        <v>8</v>
      </c>
      <c r="R203" s="154">
        <v>2</v>
      </c>
      <c r="S203" s="154">
        <v>1</v>
      </c>
      <c r="T203" s="154">
        <v>0</v>
      </c>
      <c r="U203" s="97">
        <f t="shared" si="56"/>
        <v>45</v>
      </c>
      <c r="V203">
        <f>VLOOKUP(D:D,'[1]Price List'!$B:$K,8,0)</f>
        <v>460.75</v>
      </c>
      <c r="W203" s="22">
        <f t="shared" si="57"/>
        <v>2303.75</v>
      </c>
      <c r="X203" s="22">
        <f t="shared" si="58"/>
        <v>2303.75</v>
      </c>
      <c r="Y203" s="22">
        <f t="shared" si="59"/>
        <v>2303.75</v>
      </c>
      <c r="Z203" s="22">
        <f t="shared" si="60"/>
        <v>4146.75</v>
      </c>
      <c r="AA203" s="22">
        <f t="shared" si="61"/>
        <v>921.5</v>
      </c>
      <c r="AB203" s="22">
        <f t="shared" si="62"/>
        <v>1382.25</v>
      </c>
      <c r="AC203" s="22">
        <f t="shared" si="63"/>
        <v>921.5</v>
      </c>
      <c r="AD203" s="22">
        <f t="shared" si="64"/>
        <v>3686</v>
      </c>
      <c r="AE203" s="22">
        <f t="shared" si="65"/>
        <v>3686</v>
      </c>
      <c r="AF203" s="22">
        <f t="shared" si="66"/>
        <v>921.5</v>
      </c>
      <c r="AG203" s="22">
        <f t="shared" si="67"/>
        <v>460.75</v>
      </c>
      <c r="AH203" s="22">
        <f t="shared" si="68"/>
        <v>0</v>
      </c>
      <c r="AI203" s="22">
        <f t="shared" si="69"/>
        <v>20733.75</v>
      </c>
    </row>
    <row r="204" spans="1:35" x14ac:dyDescent="0.2">
      <c r="A204" s="175" t="s">
        <v>1129</v>
      </c>
      <c r="B204" s="175" t="s">
        <v>56</v>
      </c>
      <c r="C204" s="176" t="s">
        <v>1908</v>
      </c>
      <c r="D204" s="175" t="s">
        <v>1907</v>
      </c>
      <c r="E204" s="176" t="s">
        <v>1910</v>
      </c>
      <c r="F204" s="175" t="str">
        <f>VLOOKUP(D:D,Consenso!B:F,5,0)</f>
        <v>Cases iPhone</v>
      </c>
      <c r="G204" s="177" t="s">
        <v>79</v>
      </c>
      <c r="H204" s="176" t="s">
        <v>254</v>
      </c>
      <c r="I204">
        <v>16</v>
      </c>
      <c r="J204" s="154">
        <v>10</v>
      </c>
      <c r="K204" s="154">
        <v>8</v>
      </c>
      <c r="L204" s="154">
        <v>3</v>
      </c>
      <c r="M204" s="154">
        <v>-1</v>
      </c>
      <c r="N204" s="154">
        <v>5</v>
      </c>
      <c r="O204" s="154">
        <v>0</v>
      </c>
      <c r="P204" s="154">
        <v>0</v>
      </c>
      <c r="Q204" s="154">
        <v>0</v>
      </c>
      <c r="R204" s="154">
        <v>0</v>
      </c>
      <c r="S204" s="154">
        <v>4</v>
      </c>
      <c r="T204" s="154">
        <v>1</v>
      </c>
      <c r="U204" s="97">
        <f t="shared" si="56"/>
        <v>30</v>
      </c>
      <c r="V204">
        <f>VLOOKUP(D:D,'[1]Price List'!$B:$K,8,0)</f>
        <v>460.75</v>
      </c>
      <c r="W204" s="22">
        <f t="shared" si="57"/>
        <v>7372</v>
      </c>
      <c r="X204" s="22">
        <f t="shared" si="58"/>
        <v>4607.5</v>
      </c>
      <c r="Y204" s="22">
        <f t="shared" si="59"/>
        <v>3686</v>
      </c>
      <c r="Z204" s="22">
        <f t="shared" si="60"/>
        <v>1382.25</v>
      </c>
      <c r="AA204" s="22">
        <f t="shared" si="61"/>
        <v>-460.75</v>
      </c>
      <c r="AB204" s="22">
        <f t="shared" si="62"/>
        <v>2303.75</v>
      </c>
      <c r="AC204" s="22">
        <f t="shared" si="63"/>
        <v>0</v>
      </c>
      <c r="AD204" s="22">
        <f t="shared" si="64"/>
        <v>0</v>
      </c>
      <c r="AE204" s="22">
        <f t="shared" si="65"/>
        <v>0</v>
      </c>
      <c r="AF204" s="22">
        <f t="shared" si="66"/>
        <v>0</v>
      </c>
      <c r="AG204" s="22">
        <f t="shared" si="67"/>
        <v>1843</v>
      </c>
      <c r="AH204" s="22">
        <f t="shared" si="68"/>
        <v>460.75</v>
      </c>
      <c r="AI204" s="22">
        <f t="shared" si="69"/>
        <v>13822.5</v>
      </c>
    </row>
    <row r="205" spans="1:35" x14ac:dyDescent="0.2">
      <c r="A205" s="175" t="s">
        <v>1129</v>
      </c>
      <c r="B205" s="175" t="s">
        <v>56</v>
      </c>
      <c r="C205" s="176" t="s">
        <v>530</v>
      </c>
      <c r="D205" s="175" t="s">
        <v>1173</v>
      </c>
      <c r="E205" s="176" t="s">
        <v>531</v>
      </c>
      <c r="F205" s="175" t="str">
        <f>VLOOKUP(D:D,Consenso!B:F,5,0)</f>
        <v>Cases AirTag</v>
      </c>
      <c r="G205" s="176" t="s">
        <v>532</v>
      </c>
      <c r="H205" s="176" t="s">
        <v>532</v>
      </c>
      <c r="I205">
        <v>54</v>
      </c>
      <c r="J205" s="154">
        <v>29</v>
      </c>
      <c r="K205" s="154">
        <v>36</v>
      </c>
      <c r="L205" s="154">
        <v>47</v>
      </c>
      <c r="M205" s="154">
        <v>60</v>
      </c>
      <c r="N205" s="154">
        <v>55</v>
      </c>
      <c r="O205" s="154">
        <v>58</v>
      </c>
      <c r="P205" s="154">
        <v>68</v>
      </c>
      <c r="Q205" s="154">
        <v>54</v>
      </c>
      <c r="R205" s="154">
        <v>40</v>
      </c>
      <c r="S205" s="154">
        <v>34</v>
      </c>
      <c r="T205" s="154">
        <v>37</v>
      </c>
      <c r="U205" s="97">
        <f t="shared" si="56"/>
        <v>518</v>
      </c>
      <c r="V205">
        <f>VLOOKUP(D:D,'[1]Price List'!$B:$K,8,0)</f>
        <v>302.08</v>
      </c>
      <c r="W205" s="22">
        <f t="shared" si="57"/>
        <v>16312.32</v>
      </c>
      <c r="X205" s="22">
        <f t="shared" si="58"/>
        <v>8760.32</v>
      </c>
      <c r="Y205" s="22">
        <f t="shared" si="59"/>
        <v>10874.88</v>
      </c>
      <c r="Z205" s="22">
        <f t="shared" si="60"/>
        <v>14197.759999999998</v>
      </c>
      <c r="AA205" s="22">
        <f t="shared" si="61"/>
        <v>18124.8</v>
      </c>
      <c r="AB205" s="22">
        <f t="shared" si="62"/>
        <v>16614.399999999998</v>
      </c>
      <c r="AC205" s="22">
        <f t="shared" si="63"/>
        <v>17520.64</v>
      </c>
      <c r="AD205" s="22">
        <f t="shared" si="64"/>
        <v>20541.439999999999</v>
      </c>
      <c r="AE205" s="22">
        <f t="shared" si="65"/>
        <v>16312.32</v>
      </c>
      <c r="AF205" s="22">
        <f t="shared" si="66"/>
        <v>12083.199999999999</v>
      </c>
      <c r="AG205" s="22">
        <f t="shared" si="67"/>
        <v>10270.719999999999</v>
      </c>
      <c r="AH205" s="22">
        <f t="shared" si="68"/>
        <v>11176.96</v>
      </c>
      <c r="AI205" s="22">
        <f t="shared" si="69"/>
        <v>156477.44</v>
      </c>
    </row>
    <row r="206" spans="1:35" x14ac:dyDescent="0.2">
      <c r="A206" s="175" t="s">
        <v>1129</v>
      </c>
      <c r="B206" s="175" t="s">
        <v>56</v>
      </c>
      <c r="C206" s="176" t="s">
        <v>623</v>
      </c>
      <c r="D206" s="175" t="s">
        <v>1949</v>
      </c>
      <c r="E206" s="176" t="s">
        <v>625</v>
      </c>
      <c r="F206" s="175" t="str">
        <f>VLOOKUP(D:D,Consenso!B:F,5,0)</f>
        <v>Audio</v>
      </c>
      <c r="G206" s="176" t="s">
        <v>621</v>
      </c>
      <c r="H206" s="176" t="s">
        <v>622</v>
      </c>
      <c r="I206">
        <v>15</v>
      </c>
      <c r="J206" s="154">
        <v>1</v>
      </c>
      <c r="K206" s="154">
        <v>3</v>
      </c>
      <c r="L206" s="154">
        <v>3</v>
      </c>
      <c r="M206" s="154">
        <v>2</v>
      </c>
      <c r="N206" s="154">
        <v>2</v>
      </c>
      <c r="O206" s="154">
        <v>4</v>
      </c>
      <c r="P206" s="154">
        <v>3</v>
      </c>
      <c r="Q206" s="154">
        <v>2</v>
      </c>
      <c r="R206" s="154">
        <v>3</v>
      </c>
      <c r="S206" s="154">
        <v>1</v>
      </c>
      <c r="T206" s="154">
        <v>4</v>
      </c>
      <c r="U206" s="97">
        <f t="shared" si="56"/>
        <v>28</v>
      </c>
      <c r="V206">
        <f>VLOOKUP(D:D,'[1]Price List'!$B:$K,8,0)</f>
        <v>1085.5999999999999</v>
      </c>
      <c r="W206" s="22">
        <f t="shared" si="57"/>
        <v>16283.999999999998</v>
      </c>
      <c r="X206" s="22">
        <f t="shared" si="58"/>
        <v>1085.5999999999999</v>
      </c>
      <c r="Y206" s="22">
        <f t="shared" si="59"/>
        <v>3256.7999999999997</v>
      </c>
      <c r="Z206" s="22">
        <f t="shared" si="60"/>
        <v>3256.7999999999997</v>
      </c>
      <c r="AA206" s="22">
        <f t="shared" si="61"/>
        <v>2171.1999999999998</v>
      </c>
      <c r="AB206" s="22">
        <f t="shared" si="62"/>
        <v>2171.1999999999998</v>
      </c>
      <c r="AC206" s="22">
        <f t="shared" si="63"/>
        <v>4342.3999999999996</v>
      </c>
      <c r="AD206" s="22">
        <f t="shared" si="64"/>
        <v>3256.7999999999997</v>
      </c>
      <c r="AE206" s="22">
        <f t="shared" si="65"/>
        <v>2171.1999999999998</v>
      </c>
      <c r="AF206" s="22">
        <f t="shared" si="66"/>
        <v>3256.7999999999997</v>
      </c>
      <c r="AG206" s="22">
        <f t="shared" si="67"/>
        <v>1085.5999999999999</v>
      </c>
      <c r="AH206" s="22">
        <f t="shared" si="68"/>
        <v>4342.3999999999996</v>
      </c>
      <c r="AI206" s="22">
        <f t="shared" si="69"/>
        <v>30396.799999999996</v>
      </c>
    </row>
    <row r="207" spans="1:35" x14ac:dyDescent="0.2">
      <c r="A207" s="175" t="s">
        <v>1129</v>
      </c>
      <c r="B207" s="175" t="s">
        <v>56</v>
      </c>
      <c r="C207" s="176" t="s">
        <v>623</v>
      </c>
      <c r="D207" s="175" t="s">
        <v>2020</v>
      </c>
      <c r="E207" s="177" t="s">
        <v>625</v>
      </c>
      <c r="F207" s="175" t="str">
        <f>VLOOKUP(D:D,Consenso!B:F,5,0)</f>
        <v>Audio</v>
      </c>
      <c r="G207" s="177" t="s">
        <v>621</v>
      </c>
      <c r="H207" s="176" t="s">
        <v>622</v>
      </c>
      <c r="I207">
        <v>0</v>
      </c>
      <c r="J207" s="154">
        <v>0</v>
      </c>
      <c r="K207" s="154">
        <v>0</v>
      </c>
      <c r="L207" s="154">
        <v>0</v>
      </c>
      <c r="M207" s="154">
        <v>0</v>
      </c>
      <c r="N207" s="154">
        <v>0</v>
      </c>
      <c r="O207" s="154">
        <v>0</v>
      </c>
      <c r="P207" s="154">
        <v>0</v>
      </c>
      <c r="Q207" s="154">
        <v>0</v>
      </c>
      <c r="R207" s="154">
        <v>0</v>
      </c>
      <c r="S207" s="154">
        <v>0</v>
      </c>
      <c r="T207" s="154">
        <v>0</v>
      </c>
      <c r="U207" s="97">
        <f t="shared" si="56"/>
        <v>0</v>
      </c>
      <c r="V207">
        <f>VLOOKUP(D:D,'[1]Price List'!$B:$K,8,0)</f>
        <v>0.01</v>
      </c>
      <c r="W207" s="22">
        <f t="shared" si="57"/>
        <v>0</v>
      </c>
      <c r="X207" s="22">
        <f t="shared" si="58"/>
        <v>0</v>
      </c>
      <c r="Y207" s="22">
        <f t="shared" si="59"/>
        <v>0</v>
      </c>
      <c r="Z207" s="22">
        <f t="shared" si="60"/>
        <v>0</v>
      </c>
      <c r="AA207" s="22">
        <f t="shared" si="61"/>
        <v>0</v>
      </c>
      <c r="AB207" s="22">
        <f t="shared" si="62"/>
        <v>0</v>
      </c>
      <c r="AC207" s="22">
        <f t="shared" si="63"/>
        <v>0</v>
      </c>
      <c r="AD207" s="22">
        <f t="shared" si="64"/>
        <v>0</v>
      </c>
      <c r="AE207" s="22">
        <f t="shared" si="65"/>
        <v>0</v>
      </c>
      <c r="AF207" s="22">
        <f t="shared" si="66"/>
        <v>0</v>
      </c>
      <c r="AG207" s="22">
        <f t="shared" si="67"/>
        <v>0</v>
      </c>
      <c r="AH207" s="22">
        <f t="shared" si="68"/>
        <v>0</v>
      </c>
      <c r="AI207" s="22">
        <f t="shared" si="69"/>
        <v>0</v>
      </c>
    </row>
    <row r="208" spans="1:35" x14ac:dyDescent="0.2">
      <c r="A208" s="175" t="s">
        <v>1129</v>
      </c>
      <c r="B208" s="175" t="s">
        <v>56</v>
      </c>
      <c r="C208" s="176" t="s">
        <v>1951</v>
      </c>
      <c r="D208" s="175" t="s">
        <v>1950</v>
      </c>
      <c r="E208" s="176" t="s">
        <v>1953</v>
      </c>
      <c r="F208" s="175" t="str">
        <f>VLOOKUP(D:D,Consenso!B:F,5,0)</f>
        <v>Audio</v>
      </c>
      <c r="G208" s="177" t="s">
        <v>621</v>
      </c>
      <c r="H208" s="176" t="s">
        <v>622</v>
      </c>
      <c r="I208">
        <v>4</v>
      </c>
      <c r="J208" s="154">
        <v>1</v>
      </c>
      <c r="K208" s="154">
        <v>0</v>
      </c>
      <c r="L208" s="154">
        <v>0</v>
      </c>
      <c r="M208" s="154">
        <v>0</v>
      </c>
      <c r="N208" s="154">
        <v>1</v>
      </c>
      <c r="O208" s="154">
        <v>2</v>
      </c>
      <c r="P208" s="154">
        <v>4</v>
      </c>
      <c r="Q208" s="154">
        <v>1</v>
      </c>
      <c r="R208" s="154">
        <v>2</v>
      </c>
      <c r="S208" s="154">
        <v>2</v>
      </c>
      <c r="T208" s="154">
        <v>7</v>
      </c>
      <c r="U208" s="97">
        <f t="shared" si="56"/>
        <v>20</v>
      </c>
      <c r="V208">
        <f>VLOOKUP(D:D,'[1]Price List'!$B:$K,8,0)</f>
        <v>1447.67</v>
      </c>
      <c r="W208" s="22">
        <f t="shared" si="57"/>
        <v>5790.68</v>
      </c>
      <c r="X208" s="22">
        <f t="shared" si="58"/>
        <v>1447.67</v>
      </c>
      <c r="Y208" s="22">
        <f t="shared" si="59"/>
        <v>0</v>
      </c>
      <c r="Z208" s="22">
        <f t="shared" si="60"/>
        <v>0</v>
      </c>
      <c r="AA208" s="22">
        <f t="shared" si="61"/>
        <v>0</v>
      </c>
      <c r="AB208" s="22">
        <f t="shared" si="62"/>
        <v>1447.67</v>
      </c>
      <c r="AC208" s="22">
        <f t="shared" si="63"/>
        <v>2895.34</v>
      </c>
      <c r="AD208" s="22">
        <f t="shared" si="64"/>
        <v>5790.68</v>
      </c>
      <c r="AE208" s="22">
        <f t="shared" si="65"/>
        <v>1447.67</v>
      </c>
      <c r="AF208" s="22">
        <f t="shared" si="66"/>
        <v>2895.34</v>
      </c>
      <c r="AG208" s="22">
        <f t="shared" si="67"/>
        <v>2895.34</v>
      </c>
      <c r="AH208" s="22">
        <f t="shared" si="68"/>
        <v>10133.69</v>
      </c>
      <c r="AI208" s="22">
        <f t="shared" si="69"/>
        <v>28953.4</v>
      </c>
    </row>
    <row r="209" spans="1:35" x14ac:dyDescent="0.2">
      <c r="A209" s="175" t="s">
        <v>1129</v>
      </c>
      <c r="B209" s="175" t="s">
        <v>56</v>
      </c>
      <c r="C209" s="176" t="s">
        <v>1951</v>
      </c>
      <c r="D209" s="175" t="s">
        <v>2021</v>
      </c>
      <c r="E209" s="177" t="s">
        <v>1953</v>
      </c>
      <c r="F209" s="175" t="str">
        <f>VLOOKUP(D:D,Consenso!B:F,5,0)</f>
        <v>Audio</v>
      </c>
      <c r="G209" s="177" t="s">
        <v>621</v>
      </c>
      <c r="H209" s="176" t="s">
        <v>622</v>
      </c>
      <c r="I209">
        <v>0</v>
      </c>
      <c r="J209" s="154">
        <v>0</v>
      </c>
      <c r="K209" s="154">
        <v>0</v>
      </c>
      <c r="L209" s="154">
        <v>0</v>
      </c>
      <c r="M209" s="154">
        <v>0</v>
      </c>
      <c r="N209" s="154">
        <v>0</v>
      </c>
      <c r="O209" s="154">
        <v>0</v>
      </c>
      <c r="P209" s="154">
        <v>0</v>
      </c>
      <c r="Q209" s="154">
        <v>0</v>
      </c>
      <c r="R209" s="154">
        <v>0</v>
      </c>
      <c r="S209" s="154">
        <v>0</v>
      </c>
      <c r="T209" s="154">
        <v>0</v>
      </c>
      <c r="U209" s="97">
        <f t="shared" si="56"/>
        <v>0</v>
      </c>
      <c r="V209">
        <f>VLOOKUP(D:D,'[1]Price List'!$B:$K,8,0)</f>
        <v>0.01</v>
      </c>
      <c r="W209" s="22">
        <f t="shared" si="57"/>
        <v>0</v>
      </c>
      <c r="X209" s="22">
        <f t="shared" si="58"/>
        <v>0</v>
      </c>
      <c r="Y209" s="22">
        <f t="shared" si="59"/>
        <v>0</v>
      </c>
      <c r="Z209" s="22">
        <f t="shared" si="60"/>
        <v>0</v>
      </c>
      <c r="AA209" s="22">
        <f t="shared" si="61"/>
        <v>0</v>
      </c>
      <c r="AB209" s="22">
        <f t="shared" si="62"/>
        <v>0</v>
      </c>
      <c r="AC209" s="22">
        <f t="shared" si="63"/>
        <v>0</v>
      </c>
      <c r="AD209" s="22">
        <f t="shared" si="64"/>
        <v>0</v>
      </c>
      <c r="AE209" s="22">
        <f t="shared" si="65"/>
        <v>0</v>
      </c>
      <c r="AF209" s="22">
        <f t="shared" si="66"/>
        <v>0</v>
      </c>
      <c r="AG209" s="22">
        <f t="shared" si="67"/>
        <v>0</v>
      </c>
      <c r="AH209" s="22">
        <f t="shared" si="68"/>
        <v>0</v>
      </c>
      <c r="AI209" s="22">
        <f t="shared" si="69"/>
        <v>0</v>
      </c>
    </row>
    <row r="210" spans="1:35" x14ac:dyDescent="0.2">
      <c r="A210" s="175" t="s">
        <v>1129</v>
      </c>
      <c r="B210" s="175" t="s">
        <v>56</v>
      </c>
      <c r="C210" s="176" t="s">
        <v>1951</v>
      </c>
      <c r="D210" s="175" t="s">
        <v>2022</v>
      </c>
      <c r="E210" s="177" t="s">
        <v>1953</v>
      </c>
      <c r="F210" s="175" t="str">
        <f>VLOOKUP(D:D,Consenso!B:F,5,0)</f>
        <v>Audio</v>
      </c>
      <c r="G210" s="177" t="s">
        <v>621</v>
      </c>
      <c r="H210" s="176" t="s">
        <v>622</v>
      </c>
      <c r="I210">
        <v>0</v>
      </c>
      <c r="J210" s="154">
        <v>0</v>
      </c>
      <c r="K210" s="154">
        <v>0</v>
      </c>
      <c r="L210" s="154">
        <v>0</v>
      </c>
      <c r="M210" s="154">
        <v>0</v>
      </c>
      <c r="N210" s="154">
        <v>0</v>
      </c>
      <c r="O210" s="154">
        <v>0</v>
      </c>
      <c r="P210" s="154">
        <v>0</v>
      </c>
      <c r="Q210" s="154">
        <v>0</v>
      </c>
      <c r="R210" s="154">
        <v>0</v>
      </c>
      <c r="S210" s="154">
        <v>0</v>
      </c>
      <c r="T210" s="154">
        <v>0</v>
      </c>
      <c r="U210" s="97">
        <f t="shared" si="56"/>
        <v>0</v>
      </c>
      <c r="V210">
        <f>VLOOKUP(D:D,'[1]Price List'!$B:$K,8,0)</f>
        <v>0.01</v>
      </c>
      <c r="W210" s="22">
        <f t="shared" si="57"/>
        <v>0</v>
      </c>
      <c r="X210" s="22">
        <f t="shared" si="58"/>
        <v>0</v>
      </c>
      <c r="Y210" s="22">
        <f t="shared" si="59"/>
        <v>0</v>
      </c>
      <c r="Z210" s="22">
        <f t="shared" si="60"/>
        <v>0</v>
      </c>
      <c r="AA210" s="22">
        <f t="shared" si="61"/>
        <v>0</v>
      </c>
      <c r="AB210" s="22">
        <f t="shared" si="62"/>
        <v>0</v>
      </c>
      <c r="AC210" s="22">
        <f t="shared" si="63"/>
        <v>0</v>
      </c>
      <c r="AD210" s="22">
        <f t="shared" si="64"/>
        <v>0</v>
      </c>
      <c r="AE210" s="22">
        <f t="shared" si="65"/>
        <v>0</v>
      </c>
      <c r="AF210" s="22">
        <f t="shared" si="66"/>
        <v>0</v>
      </c>
      <c r="AG210" s="22">
        <f t="shared" si="67"/>
        <v>0</v>
      </c>
      <c r="AH210" s="22">
        <f t="shared" si="68"/>
        <v>0</v>
      </c>
      <c r="AI210" s="22">
        <f t="shared" si="69"/>
        <v>0</v>
      </c>
    </row>
    <row r="211" spans="1:35" x14ac:dyDescent="0.2">
      <c r="A211" s="175" t="s">
        <v>1129</v>
      </c>
      <c r="B211" s="175" t="s">
        <v>56</v>
      </c>
      <c r="C211" s="176" t="s">
        <v>618</v>
      </c>
      <c r="D211" s="175" t="s">
        <v>1948</v>
      </c>
      <c r="E211" s="176" t="s">
        <v>620</v>
      </c>
      <c r="F211" s="175" t="str">
        <f>VLOOKUP(D:D,Consenso!B:F,5,0)</f>
        <v>Audio</v>
      </c>
      <c r="G211" s="177" t="s">
        <v>621</v>
      </c>
      <c r="H211" s="176" t="s">
        <v>622</v>
      </c>
      <c r="I211">
        <v>2</v>
      </c>
      <c r="J211" s="154">
        <v>1</v>
      </c>
      <c r="K211" s="154">
        <v>3</v>
      </c>
      <c r="L211" s="154">
        <v>0</v>
      </c>
      <c r="M211" s="154">
        <v>0</v>
      </c>
      <c r="N211" s="154">
        <v>3</v>
      </c>
      <c r="O211" s="154">
        <v>2</v>
      </c>
      <c r="P211" s="154">
        <v>4</v>
      </c>
      <c r="Q211" s="154">
        <v>0</v>
      </c>
      <c r="R211" s="154">
        <v>0</v>
      </c>
      <c r="S211" s="154">
        <v>0</v>
      </c>
      <c r="T211" s="154">
        <v>3</v>
      </c>
      <c r="U211" s="97">
        <f t="shared" si="56"/>
        <v>16</v>
      </c>
      <c r="V211">
        <f>VLOOKUP(D:D,'[1]Price List'!$B:$K,8,0)</f>
        <v>1809.74</v>
      </c>
      <c r="W211" s="22">
        <f t="shared" si="57"/>
        <v>3619.48</v>
      </c>
      <c r="X211" s="22">
        <f t="shared" si="58"/>
        <v>1809.74</v>
      </c>
      <c r="Y211" s="22">
        <f t="shared" si="59"/>
        <v>5429.22</v>
      </c>
      <c r="Z211" s="22">
        <f t="shared" si="60"/>
        <v>0</v>
      </c>
      <c r="AA211" s="22">
        <f t="shared" si="61"/>
        <v>0</v>
      </c>
      <c r="AB211" s="22">
        <f t="shared" si="62"/>
        <v>5429.22</v>
      </c>
      <c r="AC211" s="22">
        <f t="shared" si="63"/>
        <v>3619.48</v>
      </c>
      <c r="AD211" s="22">
        <f t="shared" si="64"/>
        <v>7238.96</v>
      </c>
      <c r="AE211" s="22">
        <f t="shared" si="65"/>
        <v>0</v>
      </c>
      <c r="AF211" s="22">
        <f t="shared" si="66"/>
        <v>0</v>
      </c>
      <c r="AG211" s="22">
        <f t="shared" si="67"/>
        <v>0</v>
      </c>
      <c r="AH211" s="22">
        <f t="shared" si="68"/>
        <v>5429.22</v>
      </c>
      <c r="AI211" s="22">
        <f t="shared" si="69"/>
        <v>28955.84</v>
      </c>
    </row>
    <row r="212" spans="1:35" x14ac:dyDescent="0.2">
      <c r="A212" s="175" t="s">
        <v>1129</v>
      </c>
      <c r="B212" s="175" t="s">
        <v>56</v>
      </c>
      <c r="C212" s="176" t="s">
        <v>618</v>
      </c>
      <c r="D212" s="175" t="s">
        <v>2019</v>
      </c>
      <c r="E212" s="177" t="s">
        <v>620</v>
      </c>
      <c r="F212" s="175" t="str">
        <f>VLOOKUP(D:D,Consenso!B:F,5,0)</f>
        <v>Audio</v>
      </c>
      <c r="G212" s="177" t="s">
        <v>621</v>
      </c>
      <c r="H212" s="176" t="s">
        <v>622</v>
      </c>
      <c r="I212">
        <v>0</v>
      </c>
      <c r="J212" s="154">
        <v>0</v>
      </c>
      <c r="K212" s="154">
        <v>0</v>
      </c>
      <c r="L212" s="154">
        <v>0</v>
      </c>
      <c r="M212" s="154">
        <v>0</v>
      </c>
      <c r="N212" s="154">
        <v>0</v>
      </c>
      <c r="O212" s="154">
        <v>0</v>
      </c>
      <c r="P212" s="154">
        <v>0</v>
      </c>
      <c r="Q212" s="154">
        <v>0</v>
      </c>
      <c r="R212" s="154">
        <v>0</v>
      </c>
      <c r="S212" s="154">
        <v>0</v>
      </c>
      <c r="T212" s="154">
        <v>0</v>
      </c>
      <c r="U212" s="97">
        <f t="shared" si="56"/>
        <v>0</v>
      </c>
      <c r="V212">
        <f>VLOOKUP(D:D,'[1]Price List'!$B:$K,8,0)</f>
        <v>0.01</v>
      </c>
      <c r="W212" s="22">
        <f t="shared" si="57"/>
        <v>0</v>
      </c>
      <c r="X212" s="22">
        <f t="shared" si="58"/>
        <v>0</v>
      </c>
      <c r="Y212" s="22">
        <f t="shared" si="59"/>
        <v>0</v>
      </c>
      <c r="Z212" s="22">
        <f t="shared" si="60"/>
        <v>0</v>
      </c>
      <c r="AA212" s="22">
        <f t="shared" si="61"/>
        <v>0</v>
      </c>
      <c r="AB212" s="22">
        <f t="shared" si="62"/>
        <v>0</v>
      </c>
      <c r="AC212" s="22">
        <f t="shared" si="63"/>
        <v>0</v>
      </c>
      <c r="AD212" s="22">
        <f t="shared" si="64"/>
        <v>0</v>
      </c>
      <c r="AE212" s="22">
        <f t="shared" si="65"/>
        <v>0</v>
      </c>
      <c r="AF212" s="22">
        <f t="shared" si="66"/>
        <v>0</v>
      </c>
      <c r="AG212" s="22">
        <f t="shared" si="67"/>
        <v>0</v>
      </c>
      <c r="AH212" s="22">
        <f t="shared" si="68"/>
        <v>0</v>
      </c>
      <c r="AI212" s="22">
        <f t="shared" si="69"/>
        <v>0</v>
      </c>
    </row>
    <row r="213" spans="1:35" x14ac:dyDescent="0.2">
      <c r="A213" s="175" t="s">
        <v>1129</v>
      </c>
      <c r="B213" s="175" t="s">
        <v>56</v>
      </c>
      <c r="C213" s="176" t="s">
        <v>264</v>
      </c>
      <c r="D213" s="175" t="s">
        <v>1919</v>
      </c>
      <c r="E213" s="176" t="s">
        <v>266</v>
      </c>
      <c r="F213" s="175" t="str">
        <f>VLOOKUP(D:D,Consenso!B:F,5,0)</f>
        <v>Cases iPhone</v>
      </c>
      <c r="G213" s="176" t="s">
        <v>109</v>
      </c>
      <c r="H213" s="176" t="s">
        <v>109</v>
      </c>
      <c r="I213">
        <v>40</v>
      </c>
      <c r="J213" s="154">
        <v>27</v>
      </c>
      <c r="K213" s="154">
        <v>17</v>
      </c>
      <c r="L213" s="154">
        <v>25</v>
      </c>
      <c r="M213" s="154">
        <v>32</v>
      </c>
      <c r="N213" s="154">
        <v>27</v>
      </c>
      <c r="O213" s="154">
        <v>29</v>
      </c>
      <c r="P213" s="154">
        <v>45</v>
      </c>
      <c r="Q213" s="154">
        <v>25</v>
      </c>
      <c r="R213" s="154">
        <v>36</v>
      </c>
      <c r="S213" s="154">
        <v>18</v>
      </c>
      <c r="T213" s="154">
        <v>15</v>
      </c>
      <c r="U213" s="97">
        <f t="shared" si="56"/>
        <v>296</v>
      </c>
      <c r="V213">
        <f>VLOOKUP(D:D,'[1]Price List'!$B:$K,8,0)</f>
        <v>276.26</v>
      </c>
      <c r="W213" s="22">
        <f t="shared" si="57"/>
        <v>11050.4</v>
      </c>
      <c r="X213" s="22">
        <f t="shared" si="58"/>
        <v>7459.0199999999995</v>
      </c>
      <c r="Y213" s="22">
        <f t="shared" si="59"/>
        <v>4696.42</v>
      </c>
      <c r="Z213" s="22">
        <f t="shared" si="60"/>
        <v>6906.5</v>
      </c>
      <c r="AA213" s="22">
        <f t="shared" si="61"/>
        <v>8840.32</v>
      </c>
      <c r="AB213" s="22">
        <f t="shared" si="62"/>
        <v>7459.0199999999995</v>
      </c>
      <c r="AC213" s="22">
        <f t="shared" si="63"/>
        <v>8011.54</v>
      </c>
      <c r="AD213" s="22">
        <f t="shared" si="64"/>
        <v>12431.699999999999</v>
      </c>
      <c r="AE213" s="22">
        <f t="shared" si="65"/>
        <v>6906.5</v>
      </c>
      <c r="AF213" s="22">
        <f t="shared" si="66"/>
        <v>9945.36</v>
      </c>
      <c r="AG213" s="22">
        <f t="shared" si="67"/>
        <v>4972.68</v>
      </c>
      <c r="AH213" s="22">
        <f t="shared" si="68"/>
        <v>4143.8999999999996</v>
      </c>
      <c r="AI213" s="22">
        <f t="shared" si="69"/>
        <v>81772.959999999992</v>
      </c>
    </row>
    <row r="214" spans="1:35" x14ac:dyDescent="0.2">
      <c r="A214" s="175" t="s">
        <v>1129</v>
      </c>
      <c r="B214" s="175" t="s">
        <v>56</v>
      </c>
      <c r="C214" s="176" t="s">
        <v>260</v>
      </c>
      <c r="D214" s="175" t="s">
        <v>1245</v>
      </c>
      <c r="E214" s="176" t="s">
        <v>262</v>
      </c>
      <c r="F214" s="175" t="str">
        <f>VLOOKUP(D:D,Consenso!B:F,5,0)</f>
        <v>Cases iPhone</v>
      </c>
      <c r="G214" s="177" t="s">
        <v>109</v>
      </c>
      <c r="H214" s="176" t="s">
        <v>109</v>
      </c>
      <c r="I214">
        <v>38</v>
      </c>
      <c r="J214" s="154">
        <v>19</v>
      </c>
      <c r="K214" s="154">
        <v>9</v>
      </c>
      <c r="L214" s="154">
        <v>16</v>
      </c>
      <c r="M214" s="154">
        <v>11</v>
      </c>
      <c r="N214" s="154">
        <v>13</v>
      </c>
      <c r="O214" s="154">
        <v>27</v>
      </c>
      <c r="P214" s="154">
        <v>16</v>
      </c>
      <c r="Q214" s="154">
        <v>18</v>
      </c>
      <c r="R214" s="154">
        <v>31</v>
      </c>
      <c r="S214" s="154">
        <v>33</v>
      </c>
      <c r="T214" s="154">
        <v>8</v>
      </c>
      <c r="U214" s="97">
        <f t="shared" si="56"/>
        <v>201</v>
      </c>
      <c r="V214">
        <f>VLOOKUP(D:D,'[1]Price List'!$B:$K,8,0)</f>
        <v>276.26</v>
      </c>
      <c r="W214" s="22">
        <f t="shared" si="57"/>
        <v>10497.88</v>
      </c>
      <c r="X214" s="22">
        <f t="shared" si="58"/>
        <v>5248.94</v>
      </c>
      <c r="Y214" s="22">
        <f t="shared" si="59"/>
        <v>2486.34</v>
      </c>
      <c r="Z214" s="22">
        <f t="shared" si="60"/>
        <v>4420.16</v>
      </c>
      <c r="AA214" s="22">
        <f t="shared" si="61"/>
        <v>3038.8599999999997</v>
      </c>
      <c r="AB214" s="22">
        <f t="shared" si="62"/>
        <v>3591.38</v>
      </c>
      <c r="AC214" s="22">
        <f t="shared" si="63"/>
        <v>7459.0199999999995</v>
      </c>
      <c r="AD214" s="22">
        <f t="shared" si="64"/>
        <v>4420.16</v>
      </c>
      <c r="AE214" s="22">
        <f t="shared" si="65"/>
        <v>4972.68</v>
      </c>
      <c r="AF214" s="22">
        <f t="shared" si="66"/>
        <v>8564.06</v>
      </c>
      <c r="AG214" s="22">
        <f t="shared" si="67"/>
        <v>9116.58</v>
      </c>
      <c r="AH214" s="22">
        <f t="shared" si="68"/>
        <v>2210.08</v>
      </c>
      <c r="AI214" s="22">
        <f t="shared" si="69"/>
        <v>55528.259999999995</v>
      </c>
    </row>
    <row r="215" spans="1:35" x14ac:dyDescent="0.2">
      <c r="A215" s="175" t="s">
        <v>1129</v>
      </c>
      <c r="B215" s="175" t="s">
        <v>56</v>
      </c>
      <c r="C215" s="176" t="s">
        <v>938</v>
      </c>
      <c r="D215" s="175" t="s">
        <v>1934</v>
      </c>
      <c r="E215" s="176" t="s">
        <v>940</v>
      </c>
      <c r="F215" s="175" t="str">
        <f>VLOOKUP(D:D,Consenso!B:F,5,0)</f>
        <v>Cases iPhone</v>
      </c>
      <c r="G215" s="177" t="s">
        <v>109</v>
      </c>
      <c r="H215" s="176" t="s">
        <v>110</v>
      </c>
      <c r="I215">
        <v>58</v>
      </c>
      <c r="J215" s="154">
        <v>33</v>
      </c>
      <c r="K215" s="154">
        <v>24</v>
      </c>
      <c r="L215" s="154">
        <v>20</v>
      </c>
      <c r="M215" s="154">
        <v>21</v>
      </c>
      <c r="N215" s="154">
        <v>23</v>
      </c>
      <c r="O215" s="154">
        <v>36</v>
      </c>
      <c r="P215" s="154">
        <v>54</v>
      </c>
      <c r="Q215" s="154">
        <v>31</v>
      </c>
      <c r="R215" s="154">
        <v>23</v>
      </c>
      <c r="S215" s="154">
        <v>8</v>
      </c>
      <c r="T215" s="154">
        <v>5</v>
      </c>
      <c r="U215" s="97">
        <f t="shared" si="56"/>
        <v>278</v>
      </c>
      <c r="V215">
        <f>VLOOKUP(D:D,'[1]Price List'!$B:$K,8,0)</f>
        <v>460.75</v>
      </c>
      <c r="W215" s="22">
        <f t="shared" si="57"/>
        <v>26723.5</v>
      </c>
      <c r="X215" s="22">
        <f t="shared" si="58"/>
        <v>15204.75</v>
      </c>
      <c r="Y215" s="22">
        <f t="shared" si="59"/>
        <v>11058</v>
      </c>
      <c r="Z215" s="22">
        <f t="shared" si="60"/>
        <v>9215</v>
      </c>
      <c r="AA215" s="22">
        <f t="shared" si="61"/>
        <v>9675.75</v>
      </c>
      <c r="AB215" s="22">
        <f t="shared" si="62"/>
        <v>10597.25</v>
      </c>
      <c r="AC215" s="22">
        <f t="shared" si="63"/>
        <v>16587</v>
      </c>
      <c r="AD215" s="22">
        <f t="shared" si="64"/>
        <v>24880.5</v>
      </c>
      <c r="AE215" s="22">
        <f t="shared" si="65"/>
        <v>14283.25</v>
      </c>
      <c r="AF215" s="22">
        <f t="shared" si="66"/>
        <v>10597.25</v>
      </c>
      <c r="AG215" s="22">
        <f t="shared" si="67"/>
        <v>3686</v>
      </c>
      <c r="AH215" s="22">
        <f t="shared" si="68"/>
        <v>2303.75</v>
      </c>
      <c r="AI215" s="22">
        <f t="shared" si="69"/>
        <v>128088.5</v>
      </c>
    </row>
    <row r="216" spans="1:35" x14ac:dyDescent="0.2">
      <c r="A216" s="175" t="s">
        <v>1129</v>
      </c>
      <c r="B216" s="175" t="s">
        <v>56</v>
      </c>
      <c r="C216" s="176" t="s">
        <v>280</v>
      </c>
      <c r="D216" s="175" t="s">
        <v>1929</v>
      </c>
      <c r="E216" s="176" t="s">
        <v>282</v>
      </c>
      <c r="F216" s="175" t="str">
        <f>VLOOKUP(D:D,Consenso!B:F,5,0)</f>
        <v>Cases iPhone</v>
      </c>
      <c r="G216" s="177" t="s">
        <v>109</v>
      </c>
      <c r="H216" s="176" t="s">
        <v>110</v>
      </c>
      <c r="I216">
        <v>86</v>
      </c>
      <c r="J216" s="154">
        <v>41</v>
      </c>
      <c r="K216" s="154">
        <v>21</v>
      </c>
      <c r="L216" s="154">
        <v>25</v>
      </c>
      <c r="M216" s="154">
        <v>25</v>
      </c>
      <c r="N216" s="154">
        <v>29</v>
      </c>
      <c r="O216" s="154">
        <v>37</v>
      </c>
      <c r="P216" s="154">
        <v>41</v>
      </c>
      <c r="Q216" s="154">
        <v>29</v>
      </c>
      <c r="R216" s="154">
        <v>19</v>
      </c>
      <c r="S216" s="154">
        <v>22</v>
      </c>
      <c r="T216" s="154">
        <v>5</v>
      </c>
      <c r="U216" s="97">
        <f t="shared" si="56"/>
        <v>294</v>
      </c>
      <c r="V216">
        <f>VLOOKUP(D:D,'[1]Price List'!$B:$K,8,0)</f>
        <v>460.75</v>
      </c>
      <c r="W216" s="22">
        <f t="shared" si="57"/>
        <v>39624.5</v>
      </c>
      <c r="X216" s="22">
        <f t="shared" si="58"/>
        <v>18890.75</v>
      </c>
      <c r="Y216" s="22">
        <f t="shared" si="59"/>
        <v>9675.75</v>
      </c>
      <c r="Z216" s="22">
        <f t="shared" si="60"/>
        <v>11518.75</v>
      </c>
      <c r="AA216" s="22">
        <f t="shared" si="61"/>
        <v>11518.75</v>
      </c>
      <c r="AB216" s="22">
        <f t="shared" si="62"/>
        <v>13361.75</v>
      </c>
      <c r="AC216" s="22">
        <f t="shared" si="63"/>
        <v>17047.75</v>
      </c>
      <c r="AD216" s="22">
        <f t="shared" si="64"/>
        <v>18890.75</v>
      </c>
      <c r="AE216" s="22">
        <f t="shared" si="65"/>
        <v>13361.75</v>
      </c>
      <c r="AF216" s="22">
        <f t="shared" si="66"/>
        <v>8754.25</v>
      </c>
      <c r="AG216" s="22">
        <f t="shared" si="67"/>
        <v>10136.5</v>
      </c>
      <c r="AH216" s="22">
        <f t="shared" si="68"/>
        <v>2303.75</v>
      </c>
      <c r="AI216" s="22">
        <f t="shared" si="69"/>
        <v>135460.5</v>
      </c>
    </row>
    <row r="217" spans="1:35" x14ac:dyDescent="0.2">
      <c r="A217" s="175" t="s">
        <v>1129</v>
      </c>
      <c r="B217" s="175" t="s">
        <v>56</v>
      </c>
      <c r="C217" s="176" t="s">
        <v>276</v>
      </c>
      <c r="D217" s="175" t="s">
        <v>1935</v>
      </c>
      <c r="E217" s="176" t="s">
        <v>278</v>
      </c>
      <c r="F217" s="175" t="str">
        <f>VLOOKUP(D:D,Consenso!B:F,5,0)</f>
        <v>Cases iPhone</v>
      </c>
      <c r="G217" s="177" t="s">
        <v>109</v>
      </c>
      <c r="H217" s="176" t="s">
        <v>110</v>
      </c>
      <c r="I217">
        <v>58</v>
      </c>
      <c r="J217" s="154">
        <v>30</v>
      </c>
      <c r="K217" s="154">
        <v>11</v>
      </c>
      <c r="L217" s="154">
        <v>22</v>
      </c>
      <c r="M217" s="154">
        <v>19</v>
      </c>
      <c r="N217" s="154">
        <v>17</v>
      </c>
      <c r="O217" s="154">
        <v>23</v>
      </c>
      <c r="P217" s="154">
        <v>45</v>
      </c>
      <c r="Q217" s="154">
        <v>38</v>
      </c>
      <c r="R217" s="154">
        <v>17</v>
      </c>
      <c r="S217" s="154">
        <v>12</v>
      </c>
      <c r="T217" s="154">
        <v>7</v>
      </c>
      <c r="U217" s="97">
        <f t="shared" si="56"/>
        <v>241</v>
      </c>
      <c r="V217">
        <f>VLOOKUP(D:D,'[1]Price List'!$B:$K,8,0)</f>
        <v>460.75</v>
      </c>
      <c r="W217" s="22">
        <f t="shared" si="57"/>
        <v>26723.5</v>
      </c>
      <c r="X217" s="22">
        <f t="shared" si="58"/>
        <v>13822.5</v>
      </c>
      <c r="Y217" s="22">
        <f t="shared" si="59"/>
        <v>5068.25</v>
      </c>
      <c r="Z217" s="22">
        <f t="shared" si="60"/>
        <v>10136.5</v>
      </c>
      <c r="AA217" s="22">
        <f t="shared" si="61"/>
        <v>8754.25</v>
      </c>
      <c r="AB217" s="22">
        <f t="shared" si="62"/>
        <v>7832.75</v>
      </c>
      <c r="AC217" s="22">
        <f t="shared" si="63"/>
        <v>10597.25</v>
      </c>
      <c r="AD217" s="22">
        <f t="shared" si="64"/>
        <v>20733.75</v>
      </c>
      <c r="AE217" s="22">
        <f t="shared" si="65"/>
        <v>17508.5</v>
      </c>
      <c r="AF217" s="22">
        <f t="shared" si="66"/>
        <v>7832.75</v>
      </c>
      <c r="AG217" s="22">
        <f t="shared" si="67"/>
        <v>5529</v>
      </c>
      <c r="AH217" s="22">
        <f t="shared" si="68"/>
        <v>3225.25</v>
      </c>
      <c r="AI217" s="22">
        <f t="shared" si="69"/>
        <v>111040.75</v>
      </c>
    </row>
    <row r="218" spans="1:35" x14ac:dyDescent="0.2">
      <c r="A218" s="175" t="s">
        <v>1129</v>
      </c>
      <c r="B218" s="175" t="s">
        <v>56</v>
      </c>
      <c r="C218" s="176" t="s">
        <v>272</v>
      </c>
      <c r="D218" s="175" t="s">
        <v>1928</v>
      </c>
      <c r="E218" s="176" t="s">
        <v>274</v>
      </c>
      <c r="F218" s="175" t="str">
        <f>VLOOKUP(D:D,Consenso!B:F,5,0)</f>
        <v>Cases iPhone</v>
      </c>
      <c r="G218" s="177" t="s">
        <v>109</v>
      </c>
      <c r="H218" s="176" t="s">
        <v>110</v>
      </c>
      <c r="I218">
        <v>175</v>
      </c>
      <c r="J218" s="154">
        <v>94</v>
      </c>
      <c r="K218" s="154">
        <v>45</v>
      </c>
      <c r="L218" s="154">
        <v>45</v>
      </c>
      <c r="M218" s="154">
        <v>48</v>
      </c>
      <c r="N218" s="154">
        <v>57</v>
      </c>
      <c r="O218" s="154">
        <v>62</v>
      </c>
      <c r="P218" s="154">
        <v>68</v>
      </c>
      <c r="Q218" s="154">
        <v>38</v>
      </c>
      <c r="R218" s="154">
        <v>28</v>
      </c>
      <c r="S218" s="154">
        <v>12</v>
      </c>
      <c r="T218" s="154">
        <v>12</v>
      </c>
      <c r="U218" s="97">
        <f t="shared" si="56"/>
        <v>509</v>
      </c>
      <c r="V218">
        <f>VLOOKUP(D:D,'[1]Price List'!$B:$K,8,0)</f>
        <v>460.75</v>
      </c>
      <c r="W218" s="22">
        <f t="shared" si="57"/>
        <v>80631.25</v>
      </c>
      <c r="X218" s="22">
        <f t="shared" si="58"/>
        <v>43310.5</v>
      </c>
      <c r="Y218" s="22">
        <f t="shared" si="59"/>
        <v>20733.75</v>
      </c>
      <c r="Z218" s="22">
        <f t="shared" si="60"/>
        <v>20733.75</v>
      </c>
      <c r="AA218" s="22">
        <f t="shared" si="61"/>
        <v>22116</v>
      </c>
      <c r="AB218" s="22">
        <f t="shared" si="62"/>
        <v>26262.75</v>
      </c>
      <c r="AC218" s="22">
        <f t="shared" si="63"/>
        <v>28566.5</v>
      </c>
      <c r="AD218" s="22">
        <f t="shared" si="64"/>
        <v>31331</v>
      </c>
      <c r="AE218" s="22">
        <f t="shared" si="65"/>
        <v>17508.5</v>
      </c>
      <c r="AF218" s="22">
        <f t="shared" si="66"/>
        <v>12901</v>
      </c>
      <c r="AG218" s="22">
        <f t="shared" si="67"/>
        <v>5529</v>
      </c>
      <c r="AH218" s="22">
        <f t="shared" si="68"/>
        <v>5529</v>
      </c>
      <c r="AI218" s="22">
        <f t="shared" si="69"/>
        <v>234521.75</v>
      </c>
    </row>
    <row r="219" spans="1:35" x14ac:dyDescent="0.2">
      <c r="A219" s="175" t="s">
        <v>1129</v>
      </c>
      <c r="B219" s="175" t="s">
        <v>56</v>
      </c>
      <c r="C219" s="176" t="s">
        <v>1925</v>
      </c>
      <c r="D219" s="175" t="s">
        <v>1924</v>
      </c>
      <c r="E219" s="176" t="s">
        <v>1927</v>
      </c>
      <c r="F219" s="175" t="str">
        <f>VLOOKUP(D:D,Consenso!B:F,5,0)</f>
        <v>Cases iPhone</v>
      </c>
      <c r="G219" s="177" t="s">
        <v>109</v>
      </c>
      <c r="H219" s="176" t="s">
        <v>931</v>
      </c>
      <c r="I219">
        <v>91</v>
      </c>
      <c r="J219" s="154">
        <v>41</v>
      </c>
      <c r="K219" s="154">
        <v>40</v>
      </c>
      <c r="L219" s="154">
        <v>38</v>
      </c>
      <c r="M219" s="154">
        <v>36</v>
      </c>
      <c r="N219" s="154">
        <v>25</v>
      </c>
      <c r="O219" s="154">
        <v>27</v>
      </c>
      <c r="P219" s="154">
        <v>28</v>
      </c>
      <c r="Q219" s="154">
        <v>14</v>
      </c>
      <c r="R219" s="154">
        <v>7</v>
      </c>
      <c r="S219" s="154">
        <v>3</v>
      </c>
      <c r="T219" s="154">
        <v>1</v>
      </c>
      <c r="U219" s="97">
        <f t="shared" si="56"/>
        <v>260</v>
      </c>
      <c r="V219">
        <f>VLOOKUP(D:D,'[1]Price List'!$B:$K,8,0)</f>
        <v>276.26</v>
      </c>
      <c r="W219" s="22">
        <f t="shared" si="57"/>
        <v>25139.66</v>
      </c>
      <c r="X219" s="22">
        <f t="shared" si="58"/>
        <v>11326.66</v>
      </c>
      <c r="Y219" s="22">
        <f t="shared" si="59"/>
        <v>11050.4</v>
      </c>
      <c r="Z219" s="22">
        <f t="shared" si="60"/>
        <v>10497.88</v>
      </c>
      <c r="AA219" s="22">
        <f t="shared" si="61"/>
        <v>9945.36</v>
      </c>
      <c r="AB219" s="22">
        <f t="shared" si="62"/>
        <v>6906.5</v>
      </c>
      <c r="AC219" s="22">
        <f t="shared" si="63"/>
        <v>7459.0199999999995</v>
      </c>
      <c r="AD219" s="22">
        <f t="shared" si="64"/>
        <v>7735.28</v>
      </c>
      <c r="AE219" s="22">
        <f t="shared" si="65"/>
        <v>3867.64</v>
      </c>
      <c r="AF219" s="22">
        <f t="shared" si="66"/>
        <v>1933.82</v>
      </c>
      <c r="AG219" s="22">
        <f t="shared" si="67"/>
        <v>828.78</v>
      </c>
      <c r="AH219" s="22">
        <f t="shared" si="68"/>
        <v>276.26</v>
      </c>
      <c r="AI219" s="22">
        <f t="shared" si="69"/>
        <v>71827.599999999991</v>
      </c>
    </row>
    <row r="220" spans="1:35" x14ac:dyDescent="0.2">
      <c r="A220" s="175" t="s">
        <v>1129</v>
      </c>
      <c r="B220" s="175" t="s">
        <v>56</v>
      </c>
      <c r="C220" s="176" t="s">
        <v>1921</v>
      </c>
      <c r="D220" s="175" t="s">
        <v>1920</v>
      </c>
      <c r="E220" s="176" t="s">
        <v>1923</v>
      </c>
      <c r="F220" s="175" t="str">
        <f>VLOOKUP(D:D,Consenso!B:F,5,0)</f>
        <v>Cases iPhone</v>
      </c>
      <c r="G220" s="177" t="s">
        <v>109</v>
      </c>
      <c r="H220" s="176" t="s">
        <v>931</v>
      </c>
      <c r="I220">
        <v>65</v>
      </c>
      <c r="J220" s="154">
        <v>37</v>
      </c>
      <c r="K220" s="154">
        <v>28</v>
      </c>
      <c r="L220" s="154">
        <v>32</v>
      </c>
      <c r="M220" s="154">
        <v>28</v>
      </c>
      <c r="N220" s="154">
        <v>33</v>
      </c>
      <c r="O220" s="154">
        <v>28</v>
      </c>
      <c r="P220" s="154">
        <v>17</v>
      </c>
      <c r="Q220" s="154">
        <v>41</v>
      </c>
      <c r="R220" s="154">
        <v>9</v>
      </c>
      <c r="S220" s="154">
        <v>2</v>
      </c>
      <c r="T220" s="154">
        <v>2</v>
      </c>
      <c r="U220" s="97">
        <f t="shared" si="56"/>
        <v>257</v>
      </c>
      <c r="V220">
        <f>VLOOKUP(D:D,'[1]Price List'!$B:$K,8,0)</f>
        <v>276.26</v>
      </c>
      <c r="W220" s="22">
        <f t="shared" si="57"/>
        <v>17956.899999999998</v>
      </c>
      <c r="X220" s="22">
        <f t="shared" si="58"/>
        <v>10221.619999999999</v>
      </c>
      <c r="Y220" s="22">
        <f t="shared" si="59"/>
        <v>7735.28</v>
      </c>
      <c r="Z220" s="22">
        <f t="shared" si="60"/>
        <v>8840.32</v>
      </c>
      <c r="AA220" s="22">
        <f t="shared" si="61"/>
        <v>7735.28</v>
      </c>
      <c r="AB220" s="22">
        <f t="shared" si="62"/>
        <v>9116.58</v>
      </c>
      <c r="AC220" s="22">
        <f t="shared" si="63"/>
        <v>7735.28</v>
      </c>
      <c r="AD220" s="22">
        <f t="shared" si="64"/>
        <v>4696.42</v>
      </c>
      <c r="AE220" s="22">
        <f t="shared" si="65"/>
        <v>11326.66</v>
      </c>
      <c r="AF220" s="22">
        <f t="shared" si="66"/>
        <v>2486.34</v>
      </c>
      <c r="AG220" s="22">
        <f t="shared" si="67"/>
        <v>552.52</v>
      </c>
      <c r="AH220" s="22">
        <f t="shared" si="68"/>
        <v>552.52</v>
      </c>
      <c r="AI220" s="22">
        <f t="shared" si="69"/>
        <v>70998.819999999992</v>
      </c>
    </row>
    <row r="221" spans="1:35" x14ac:dyDescent="0.2">
      <c r="A221" s="175" t="s">
        <v>1129</v>
      </c>
      <c r="B221" s="175" t="s">
        <v>56</v>
      </c>
      <c r="C221" s="176" t="s">
        <v>947</v>
      </c>
      <c r="D221" s="175" t="s">
        <v>1942</v>
      </c>
      <c r="E221" s="176" t="s">
        <v>949</v>
      </c>
      <c r="F221" s="175" t="str">
        <f>VLOOKUP(D:D,Consenso!B:F,5,0)</f>
        <v>Cases iPhone</v>
      </c>
      <c r="G221" s="177" t="s">
        <v>109</v>
      </c>
      <c r="H221" s="176" t="s">
        <v>127</v>
      </c>
      <c r="I221">
        <v>137</v>
      </c>
      <c r="J221" s="154">
        <v>88</v>
      </c>
      <c r="K221" s="154">
        <v>37</v>
      </c>
      <c r="L221" s="154">
        <v>37</v>
      </c>
      <c r="M221" s="154">
        <v>48</v>
      </c>
      <c r="N221" s="154">
        <v>36</v>
      </c>
      <c r="O221" s="154">
        <v>66</v>
      </c>
      <c r="P221" s="154">
        <v>84</v>
      </c>
      <c r="Q221" s="154">
        <v>66</v>
      </c>
      <c r="R221" s="154">
        <v>29</v>
      </c>
      <c r="S221" s="154">
        <v>18</v>
      </c>
      <c r="T221" s="154">
        <v>13</v>
      </c>
      <c r="U221" s="97">
        <f t="shared" si="56"/>
        <v>522</v>
      </c>
      <c r="V221">
        <f>VLOOKUP(D:D,'[1]Price List'!$B:$K,8,0)</f>
        <v>460.75</v>
      </c>
      <c r="W221" s="22">
        <f t="shared" si="57"/>
        <v>63122.75</v>
      </c>
      <c r="X221" s="22">
        <f t="shared" si="58"/>
        <v>40546</v>
      </c>
      <c r="Y221" s="22">
        <f t="shared" si="59"/>
        <v>17047.75</v>
      </c>
      <c r="Z221" s="22">
        <f t="shared" si="60"/>
        <v>17047.75</v>
      </c>
      <c r="AA221" s="22">
        <f t="shared" si="61"/>
        <v>22116</v>
      </c>
      <c r="AB221" s="22">
        <f t="shared" si="62"/>
        <v>16587</v>
      </c>
      <c r="AC221" s="22">
        <f t="shared" si="63"/>
        <v>30409.5</v>
      </c>
      <c r="AD221" s="22">
        <f t="shared" si="64"/>
        <v>38703</v>
      </c>
      <c r="AE221" s="22">
        <f t="shared" si="65"/>
        <v>30409.5</v>
      </c>
      <c r="AF221" s="22">
        <f t="shared" si="66"/>
        <v>13361.75</v>
      </c>
      <c r="AG221" s="22">
        <f t="shared" si="67"/>
        <v>8293.5</v>
      </c>
      <c r="AH221" s="22">
        <f t="shared" si="68"/>
        <v>5989.75</v>
      </c>
      <c r="AI221" s="22">
        <f t="shared" si="69"/>
        <v>240511.5</v>
      </c>
    </row>
    <row r="222" spans="1:35" x14ac:dyDescent="0.2">
      <c r="A222" s="175" t="s">
        <v>1129</v>
      </c>
      <c r="B222" s="175" t="s">
        <v>56</v>
      </c>
      <c r="C222" s="176" t="s">
        <v>284</v>
      </c>
      <c r="D222" s="175" t="s">
        <v>1936</v>
      </c>
      <c r="E222" s="176" t="s">
        <v>286</v>
      </c>
      <c r="F222" s="175" t="str">
        <f>VLOOKUP(D:D,Consenso!B:F,5,0)</f>
        <v>Cases iPhone</v>
      </c>
      <c r="G222" s="177" t="s">
        <v>109</v>
      </c>
      <c r="H222" s="176" t="s">
        <v>127</v>
      </c>
      <c r="I222">
        <v>219</v>
      </c>
      <c r="J222" s="154">
        <v>87</v>
      </c>
      <c r="K222" s="154">
        <v>54</v>
      </c>
      <c r="L222" s="154">
        <v>50</v>
      </c>
      <c r="M222" s="154">
        <v>42</v>
      </c>
      <c r="N222" s="154">
        <v>49</v>
      </c>
      <c r="O222" s="154">
        <v>86</v>
      </c>
      <c r="P222" s="154">
        <v>107</v>
      </c>
      <c r="Q222" s="154">
        <v>70</v>
      </c>
      <c r="R222" s="154">
        <v>43</v>
      </c>
      <c r="S222" s="154">
        <v>40</v>
      </c>
      <c r="T222" s="154">
        <v>20</v>
      </c>
      <c r="U222" s="97">
        <f t="shared" si="56"/>
        <v>648</v>
      </c>
      <c r="V222">
        <f>VLOOKUP(D:D,'[1]Price List'!$B:$K,8,0)</f>
        <v>460.75</v>
      </c>
      <c r="W222" s="22">
        <f t="shared" si="57"/>
        <v>100904.25</v>
      </c>
      <c r="X222" s="22">
        <f t="shared" si="58"/>
        <v>40085.25</v>
      </c>
      <c r="Y222" s="22">
        <f t="shared" si="59"/>
        <v>24880.5</v>
      </c>
      <c r="Z222" s="22">
        <f t="shared" si="60"/>
        <v>23037.5</v>
      </c>
      <c r="AA222" s="22">
        <f t="shared" si="61"/>
        <v>19351.5</v>
      </c>
      <c r="AB222" s="22">
        <f t="shared" si="62"/>
        <v>22576.75</v>
      </c>
      <c r="AC222" s="22">
        <f t="shared" si="63"/>
        <v>39624.5</v>
      </c>
      <c r="AD222" s="22">
        <f t="shared" si="64"/>
        <v>49300.25</v>
      </c>
      <c r="AE222" s="22">
        <f t="shared" si="65"/>
        <v>32252.5</v>
      </c>
      <c r="AF222" s="22">
        <f t="shared" si="66"/>
        <v>19812.25</v>
      </c>
      <c r="AG222" s="22">
        <f t="shared" si="67"/>
        <v>18430</v>
      </c>
      <c r="AH222" s="22">
        <f t="shared" si="68"/>
        <v>9215</v>
      </c>
      <c r="AI222" s="22">
        <f t="shared" si="69"/>
        <v>298566</v>
      </c>
    </row>
    <row r="223" spans="1:35" x14ac:dyDescent="0.2">
      <c r="A223" s="175" t="s">
        <v>1129</v>
      </c>
      <c r="B223" s="175" t="s">
        <v>56</v>
      </c>
      <c r="C223" s="176" t="s">
        <v>288</v>
      </c>
      <c r="D223" s="175" t="s">
        <v>1943</v>
      </c>
      <c r="E223" s="176" t="s">
        <v>290</v>
      </c>
      <c r="F223" s="175" t="str">
        <f>VLOOKUP(D:D,Consenso!B:F,5,0)</f>
        <v>Cases iPhone</v>
      </c>
      <c r="G223" s="177" t="s">
        <v>109</v>
      </c>
      <c r="H223" s="176" t="s">
        <v>127</v>
      </c>
      <c r="I223">
        <v>135</v>
      </c>
      <c r="J223" s="154">
        <v>71</v>
      </c>
      <c r="K223" s="154">
        <v>26</v>
      </c>
      <c r="L223" s="154">
        <v>34</v>
      </c>
      <c r="M223" s="154">
        <v>33</v>
      </c>
      <c r="N223" s="154">
        <v>35</v>
      </c>
      <c r="O223" s="154">
        <v>65</v>
      </c>
      <c r="P223" s="154">
        <v>79</v>
      </c>
      <c r="Q223" s="154">
        <v>53</v>
      </c>
      <c r="R223" s="154">
        <v>65</v>
      </c>
      <c r="S223" s="154">
        <v>47</v>
      </c>
      <c r="T223" s="154">
        <v>16</v>
      </c>
      <c r="U223" s="97">
        <f t="shared" si="56"/>
        <v>524</v>
      </c>
      <c r="V223">
        <f>VLOOKUP(D:D,'[1]Price List'!$B:$K,8,0)</f>
        <v>460.75</v>
      </c>
      <c r="W223" s="22">
        <f t="shared" si="57"/>
        <v>62201.25</v>
      </c>
      <c r="X223" s="22">
        <f t="shared" si="58"/>
        <v>32713.25</v>
      </c>
      <c r="Y223" s="22">
        <f t="shared" si="59"/>
        <v>11979.5</v>
      </c>
      <c r="Z223" s="22">
        <f t="shared" si="60"/>
        <v>15665.5</v>
      </c>
      <c r="AA223" s="22">
        <f t="shared" si="61"/>
        <v>15204.75</v>
      </c>
      <c r="AB223" s="22">
        <f t="shared" si="62"/>
        <v>16126.25</v>
      </c>
      <c r="AC223" s="22">
        <f t="shared" si="63"/>
        <v>29948.75</v>
      </c>
      <c r="AD223" s="22">
        <f t="shared" si="64"/>
        <v>36399.25</v>
      </c>
      <c r="AE223" s="22">
        <f t="shared" si="65"/>
        <v>24419.75</v>
      </c>
      <c r="AF223" s="22">
        <f t="shared" si="66"/>
        <v>29948.75</v>
      </c>
      <c r="AG223" s="22">
        <f t="shared" si="67"/>
        <v>21655.25</v>
      </c>
      <c r="AH223" s="22">
        <f t="shared" si="68"/>
        <v>7372</v>
      </c>
      <c r="AI223" s="22">
        <f t="shared" si="69"/>
        <v>241433</v>
      </c>
    </row>
    <row r="224" spans="1:35" x14ac:dyDescent="0.2">
      <c r="A224" s="175" t="s">
        <v>1129</v>
      </c>
      <c r="B224" s="175" t="s">
        <v>56</v>
      </c>
      <c r="C224" s="176" t="s">
        <v>292</v>
      </c>
      <c r="D224" s="175" t="s">
        <v>1941</v>
      </c>
      <c r="E224" s="176" t="s">
        <v>294</v>
      </c>
      <c r="F224" s="175" t="str">
        <f>VLOOKUP(D:D,Consenso!B:F,5,0)</f>
        <v>Cases iPhone</v>
      </c>
      <c r="G224" s="177" t="s">
        <v>109</v>
      </c>
      <c r="H224" s="176" t="s">
        <v>127</v>
      </c>
      <c r="I224">
        <v>115</v>
      </c>
      <c r="J224" s="154">
        <v>59</v>
      </c>
      <c r="K224" s="154">
        <v>12</v>
      </c>
      <c r="L224" s="154">
        <v>64</v>
      </c>
      <c r="M224" s="154">
        <v>132</v>
      </c>
      <c r="N224" s="154">
        <v>107</v>
      </c>
      <c r="O224" s="154">
        <v>134</v>
      </c>
      <c r="P224" s="154">
        <v>122</v>
      </c>
      <c r="Q224" s="154">
        <v>50</v>
      </c>
      <c r="R224" s="154">
        <v>24</v>
      </c>
      <c r="S224" s="154">
        <v>6</v>
      </c>
      <c r="T224" s="154">
        <v>10</v>
      </c>
      <c r="U224" s="97">
        <f t="shared" si="56"/>
        <v>720</v>
      </c>
      <c r="V224">
        <f>VLOOKUP(D:D,'[1]Price List'!$B:$K,8,0)</f>
        <v>460.75</v>
      </c>
      <c r="W224" s="22">
        <f t="shared" si="57"/>
        <v>52986.25</v>
      </c>
      <c r="X224" s="22">
        <f t="shared" si="58"/>
        <v>27184.25</v>
      </c>
      <c r="Y224" s="22">
        <f t="shared" si="59"/>
        <v>5529</v>
      </c>
      <c r="Z224" s="22">
        <f t="shared" si="60"/>
        <v>29488</v>
      </c>
      <c r="AA224" s="22">
        <f t="shared" si="61"/>
        <v>60819</v>
      </c>
      <c r="AB224" s="22">
        <f t="shared" si="62"/>
        <v>49300.25</v>
      </c>
      <c r="AC224" s="22">
        <f t="shared" si="63"/>
        <v>61740.5</v>
      </c>
      <c r="AD224" s="22">
        <f t="shared" si="64"/>
        <v>56211.5</v>
      </c>
      <c r="AE224" s="22">
        <f t="shared" si="65"/>
        <v>23037.5</v>
      </c>
      <c r="AF224" s="22">
        <f t="shared" si="66"/>
        <v>11058</v>
      </c>
      <c r="AG224" s="22">
        <f t="shared" si="67"/>
        <v>2764.5</v>
      </c>
      <c r="AH224" s="22">
        <f t="shared" si="68"/>
        <v>4607.5</v>
      </c>
      <c r="AI224" s="22">
        <f t="shared" si="69"/>
        <v>331740</v>
      </c>
    </row>
    <row r="225" spans="1:35" x14ac:dyDescent="0.2">
      <c r="A225" s="175" t="s">
        <v>1129</v>
      </c>
      <c r="B225" s="175" t="s">
        <v>56</v>
      </c>
      <c r="C225" s="176" t="s">
        <v>1931</v>
      </c>
      <c r="D225" s="175" t="s">
        <v>1930</v>
      </c>
      <c r="E225" s="176" t="s">
        <v>1933</v>
      </c>
      <c r="F225" s="175" t="str">
        <f>VLOOKUP(D:D,Consenso!B:F,5,0)</f>
        <v>Cases iPhone</v>
      </c>
      <c r="G225" s="177" t="s">
        <v>109</v>
      </c>
      <c r="H225" s="176" t="s">
        <v>110</v>
      </c>
      <c r="I225">
        <v>49</v>
      </c>
      <c r="J225" s="154">
        <v>22</v>
      </c>
      <c r="K225" s="154">
        <v>19</v>
      </c>
      <c r="L225" s="154">
        <v>25</v>
      </c>
      <c r="M225" s="154">
        <v>23</v>
      </c>
      <c r="N225" s="154">
        <v>29</v>
      </c>
      <c r="O225" s="154">
        <v>46</v>
      </c>
      <c r="P225" s="154">
        <v>40</v>
      </c>
      <c r="Q225" s="154">
        <v>32</v>
      </c>
      <c r="R225" s="154">
        <v>13</v>
      </c>
      <c r="S225" s="154">
        <v>11</v>
      </c>
      <c r="T225" s="154">
        <v>5</v>
      </c>
      <c r="U225" s="97">
        <f t="shared" si="56"/>
        <v>265</v>
      </c>
      <c r="V225">
        <f>VLOOKUP(D:D,'[1]Price List'!$B:$K,8,0)</f>
        <v>460.75</v>
      </c>
      <c r="W225" s="22">
        <f t="shared" si="57"/>
        <v>22576.75</v>
      </c>
      <c r="X225" s="22">
        <f t="shared" si="58"/>
        <v>10136.5</v>
      </c>
      <c r="Y225" s="22">
        <f t="shared" si="59"/>
        <v>8754.25</v>
      </c>
      <c r="Z225" s="22">
        <f t="shared" si="60"/>
        <v>11518.75</v>
      </c>
      <c r="AA225" s="22">
        <f t="shared" si="61"/>
        <v>10597.25</v>
      </c>
      <c r="AB225" s="22">
        <f t="shared" si="62"/>
        <v>13361.75</v>
      </c>
      <c r="AC225" s="22">
        <f t="shared" si="63"/>
        <v>21194.5</v>
      </c>
      <c r="AD225" s="22">
        <f t="shared" si="64"/>
        <v>18430</v>
      </c>
      <c r="AE225" s="22">
        <f t="shared" si="65"/>
        <v>14744</v>
      </c>
      <c r="AF225" s="22">
        <f t="shared" si="66"/>
        <v>5989.75</v>
      </c>
      <c r="AG225" s="22">
        <f t="shared" si="67"/>
        <v>5068.25</v>
      </c>
      <c r="AH225" s="22">
        <f t="shared" si="68"/>
        <v>2303.75</v>
      </c>
      <c r="AI225" s="22">
        <f t="shared" si="69"/>
        <v>122098.75</v>
      </c>
    </row>
    <row r="226" spans="1:35" x14ac:dyDescent="0.2">
      <c r="A226" s="175" t="s">
        <v>1129</v>
      </c>
      <c r="B226" s="175" t="s">
        <v>56</v>
      </c>
      <c r="C226" s="176" t="s">
        <v>1938</v>
      </c>
      <c r="D226" s="175" t="s">
        <v>1937</v>
      </c>
      <c r="E226" s="176" t="s">
        <v>1940</v>
      </c>
      <c r="F226" s="175" t="str">
        <f>VLOOKUP(D:D,Consenso!B:F,5,0)</f>
        <v>Cases iPhone</v>
      </c>
      <c r="G226" s="177" t="s">
        <v>109</v>
      </c>
      <c r="H226" s="176" t="s">
        <v>127</v>
      </c>
      <c r="I226">
        <v>92</v>
      </c>
      <c r="J226" s="154">
        <v>47</v>
      </c>
      <c r="K226" s="154">
        <v>55</v>
      </c>
      <c r="L226" s="154">
        <v>46</v>
      </c>
      <c r="M226" s="154">
        <v>41</v>
      </c>
      <c r="N226" s="154">
        <v>41</v>
      </c>
      <c r="O226" s="154">
        <v>54</v>
      </c>
      <c r="P226" s="154">
        <v>60</v>
      </c>
      <c r="Q226" s="154">
        <v>64</v>
      </c>
      <c r="R226" s="154">
        <v>44</v>
      </c>
      <c r="S226" s="154">
        <v>19</v>
      </c>
      <c r="T226" s="154">
        <v>10</v>
      </c>
      <c r="U226" s="97">
        <f t="shared" si="56"/>
        <v>481</v>
      </c>
      <c r="V226">
        <f>VLOOKUP(D:D,'[1]Price List'!$B:$K,8,0)</f>
        <v>460.75</v>
      </c>
      <c r="W226" s="22">
        <f t="shared" si="57"/>
        <v>42389</v>
      </c>
      <c r="X226" s="22">
        <f t="shared" si="58"/>
        <v>21655.25</v>
      </c>
      <c r="Y226" s="22">
        <f t="shared" si="59"/>
        <v>25341.25</v>
      </c>
      <c r="Z226" s="22">
        <f t="shared" si="60"/>
        <v>21194.5</v>
      </c>
      <c r="AA226" s="22">
        <f t="shared" si="61"/>
        <v>18890.75</v>
      </c>
      <c r="AB226" s="22">
        <f t="shared" si="62"/>
        <v>18890.75</v>
      </c>
      <c r="AC226" s="22">
        <f t="shared" si="63"/>
        <v>24880.5</v>
      </c>
      <c r="AD226" s="22">
        <f t="shared" si="64"/>
        <v>27645</v>
      </c>
      <c r="AE226" s="22">
        <f t="shared" si="65"/>
        <v>29488</v>
      </c>
      <c r="AF226" s="22">
        <f t="shared" si="66"/>
        <v>20273</v>
      </c>
      <c r="AG226" s="22">
        <f t="shared" si="67"/>
        <v>8754.25</v>
      </c>
      <c r="AH226" s="22">
        <f t="shared" si="68"/>
        <v>4607.5</v>
      </c>
      <c r="AI226" s="22">
        <f t="shared" si="69"/>
        <v>221620.75</v>
      </c>
    </row>
    <row r="227" spans="1:35" x14ac:dyDescent="0.2">
      <c r="A227" s="175" t="s">
        <v>1129</v>
      </c>
      <c r="B227" s="175" t="s">
        <v>56</v>
      </c>
      <c r="C227" s="176" t="s">
        <v>1155</v>
      </c>
      <c r="D227" s="175" t="s">
        <v>1154</v>
      </c>
      <c r="E227" s="176" t="s">
        <v>1156</v>
      </c>
      <c r="F227" s="175" t="str">
        <f>VLOOKUP(D:D,Consenso!B:F,5,0)</f>
        <v>Cases iPad</v>
      </c>
      <c r="G227" s="176" t="s">
        <v>488</v>
      </c>
      <c r="H227" s="176" t="s">
        <v>489</v>
      </c>
      <c r="I227">
        <v>0</v>
      </c>
      <c r="J227" s="154">
        <v>0</v>
      </c>
      <c r="K227" s="154">
        <v>0</v>
      </c>
      <c r="L227" s="154">
        <v>0</v>
      </c>
      <c r="M227" s="154">
        <v>0</v>
      </c>
      <c r="N227" s="154">
        <v>0</v>
      </c>
      <c r="O227" s="154">
        <v>0</v>
      </c>
      <c r="P227" s="154">
        <v>0</v>
      </c>
      <c r="Q227" s="154">
        <v>98</v>
      </c>
      <c r="R227" s="154">
        <v>59</v>
      </c>
      <c r="S227" s="154">
        <v>78</v>
      </c>
      <c r="T227" s="154">
        <v>38</v>
      </c>
      <c r="U227" s="97">
        <f t="shared" si="56"/>
        <v>273</v>
      </c>
      <c r="V227">
        <f>VLOOKUP(D:D,'[1]Price List'!$B:$K,8,0)</f>
        <v>503.81</v>
      </c>
      <c r="W227" s="22">
        <f t="shared" si="57"/>
        <v>0</v>
      </c>
      <c r="X227" s="22">
        <f t="shared" si="58"/>
        <v>0</v>
      </c>
      <c r="Y227" s="22">
        <f t="shared" si="59"/>
        <v>0</v>
      </c>
      <c r="Z227" s="22">
        <f t="shared" si="60"/>
        <v>0</v>
      </c>
      <c r="AA227" s="22">
        <f t="shared" si="61"/>
        <v>0</v>
      </c>
      <c r="AB227" s="22">
        <f t="shared" si="62"/>
        <v>0</v>
      </c>
      <c r="AC227" s="22">
        <f t="shared" si="63"/>
        <v>0</v>
      </c>
      <c r="AD227" s="22">
        <f t="shared" si="64"/>
        <v>0</v>
      </c>
      <c r="AE227" s="22">
        <f t="shared" si="65"/>
        <v>49373.38</v>
      </c>
      <c r="AF227" s="22">
        <f t="shared" si="66"/>
        <v>29724.79</v>
      </c>
      <c r="AG227" s="22">
        <f t="shared" si="67"/>
        <v>39297.18</v>
      </c>
      <c r="AH227" s="22">
        <f t="shared" si="68"/>
        <v>19144.78</v>
      </c>
      <c r="AI227" s="22">
        <f t="shared" si="69"/>
        <v>137540.13</v>
      </c>
    </row>
    <row r="228" spans="1:35" x14ac:dyDescent="0.2">
      <c r="A228" s="175" t="s">
        <v>1129</v>
      </c>
      <c r="B228" s="175" t="s">
        <v>56</v>
      </c>
      <c r="C228" s="176" t="s">
        <v>300</v>
      </c>
      <c r="D228" s="175" t="s">
        <v>1944</v>
      </c>
      <c r="E228" s="176" t="s">
        <v>302</v>
      </c>
      <c r="F228" s="175" t="str">
        <f>VLOOKUP(D:D,Consenso!B:F,5,0)</f>
        <v>Cases iPhone</v>
      </c>
      <c r="G228" s="176" t="s">
        <v>61</v>
      </c>
      <c r="H228" s="176" t="s">
        <v>61</v>
      </c>
      <c r="I228">
        <v>0</v>
      </c>
      <c r="J228" s="154">
        <v>0</v>
      </c>
      <c r="K228" s="154">
        <v>0</v>
      </c>
      <c r="L228" s="154">
        <v>0</v>
      </c>
      <c r="M228" s="154">
        <v>0</v>
      </c>
      <c r="N228" s="154">
        <v>0</v>
      </c>
      <c r="O228" s="154">
        <v>0</v>
      </c>
      <c r="P228" s="154">
        <v>0</v>
      </c>
      <c r="Q228" s="154">
        <v>0</v>
      </c>
      <c r="R228" s="154">
        <v>34</v>
      </c>
      <c r="S228" s="154">
        <v>57</v>
      </c>
      <c r="T228" s="154">
        <v>50</v>
      </c>
      <c r="U228" s="97">
        <f t="shared" si="56"/>
        <v>141</v>
      </c>
      <c r="V228">
        <f>VLOOKUP(D:D,'[1]Price List'!$B:$K,8,0)</f>
        <v>460.75</v>
      </c>
      <c r="W228" s="22">
        <f t="shared" si="57"/>
        <v>0</v>
      </c>
      <c r="X228" s="22">
        <f t="shared" si="58"/>
        <v>0</v>
      </c>
      <c r="Y228" s="22">
        <f t="shared" si="59"/>
        <v>0</v>
      </c>
      <c r="Z228" s="22">
        <f t="shared" si="60"/>
        <v>0</v>
      </c>
      <c r="AA228" s="22">
        <f t="shared" si="61"/>
        <v>0</v>
      </c>
      <c r="AB228" s="22">
        <f t="shared" si="62"/>
        <v>0</v>
      </c>
      <c r="AC228" s="22">
        <f t="shared" si="63"/>
        <v>0</v>
      </c>
      <c r="AD228" s="22">
        <f t="shared" si="64"/>
        <v>0</v>
      </c>
      <c r="AE228" s="22">
        <f t="shared" si="65"/>
        <v>0</v>
      </c>
      <c r="AF228" s="22">
        <f t="shared" si="66"/>
        <v>15665.5</v>
      </c>
      <c r="AG228" s="22">
        <f t="shared" si="67"/>
        <v>26262.75</v>
      </c>
      <c r="AH228" s="22">
        <f t="shared" si="68"/>
        <v>23037.5</v>
      </c>
      <c r="AI228" s="22">
        <f t="shared" si="69"/>
        <v>64965.75</v>
      </c>
    </row>
    <row r="229" spans="1:35" x14ac:dyDescent="0.2">
      <c r="A229" s="175" t="s">
        <v>1129</v>
      </c>
      <c r="B229" s="175" t="s">
        <v>56</v>
      </c>
      <c r="C229" s="176" t="s">
        <v>313</v>
      </c>
      <c r="D229" s="175" t="s">
        <v>1945</v>
      </c>
      <c r="E229" s="176" t="s">
        <v>1946</v>
      </c>
      <c r="F229" s="175" t="str">
        <f>VLOOKUP(D:D,Consenso!B:F,5,0)</f>
        <v>Cases iPhone</v>
      </c>
      <c r="G229" s="177" t="s">
        <v>61</v>
      </c>
      <c r="H229" s="176" t="s">
        <v>311</v>
      </c>
      <c r="I229">
        <v>0</v>
      </c>
      <c r="J229" s="154">
        <v>0</v>
      </c>
      <c r="K229" s="154">
        <v>0</v>
      </c>
      <c r="L229" s="154">
        <v>0</v>
      </c>
      <c r="M229" s="154">
        <v>0</v>
      </c>
      <c r="N229" s="154">
        <v>0</v>
      </c>
      <c r="O229" s="154">
        <v>0</v>
      </c>
      <c r="P229" s="154">
        <v>0</v>
      </c>
      <c r="Q229" s="154">
        <v>0</v>
      </c>
      <c r="R229" s="154">
        <v>14</v>
      </c>
      <c r="S229" s="154">
        <v>7</v>
      </c>
      <c r="T229" s="154">
        <v>5</v>
      </c>
      <c r="U229" s="97">
        <f t="shared" si="56"/>
        <v>26</v>
      </c>
      <c r="V229">
        <f>VLOOKUP(D:D,'[1]Price List'!$B:$K,8,0)</f>
        <v>460.75</v>
      </c>
      <c r="W229" s="22">
        <f t="shared" si="57"/>
        <v>0</v>
      </c>
      <c r="X229" s="22">
        <f t="shared" si="58"/>
        <v>0</v>
      </c>
      <c r="Y229" s="22">
        <f t="shared" si="59"/>
        <v>0</v>
      </c>
      <c r="Z229" s="22">
        <f t="shared" si="60"/>
        <v>0</v>
      </c>
      <c r="AA229" s="22">
        <f t="shared" si="61"/>
        <v>0</v>
      </c>
      <c r="AB229" s="22">
        <f t="shared" si="62"/>
        <v>0</v>
      </c>
      <c r="AC229" s="22">
        <f t="shared" si="63"/>
        <v>0</v>
      </c>
      <c r="AD229" s="22">
        <f t="shared" si="64"/>
        <v>0</v>
      </c>
      <c r="AE229" s="22">
        <f t="shared" si="65"/>
        <v>0</v>
      </c>
      <c r="AF229" s="22">
        <f t="shared" si="66"/>
        <v>6450.5</v>
      </c>
      <c r="AG229" s="22">
        <f t="shared" si="67"/>
        <v>3225.25</v>
      </c>
      <c r="AH229" s="22">
        <f t="shared" si="68"/>
        <v>2303.75</v>
      </c>
      <c r="AI229" s="22">
        <f t="shared" si="69"/>
        <v>11979.5</v>
      </c>
    </row>
    <row r="230" spans="1:35" x14ac:dyDescent="0.2">
      <c r="A230" s="175" t="s">
        <v>1129</v>
      </c>
      <c r="B230" s="175" t="s">
        <v>56</v>
      </c>
      <c r="C230" s="176" t="s">
        <v>317</v>
      </c>
      <c r="D230" s="175" t="s">
        <v>1947</v>
      </c>
      <c r="E230" s="176" t="s">
        <v>319</v>
      </c>
      <c r="F230" s="175" t="str">
        <f>VLOOKUP(D:D,Consenso!B:F,5,0)</f>
        <v>Cases iPhone</v>
      </c>
      <c r="G230" s="177" t="s">
        <v>61</v>
      </c>
      <c r="H230" s="176" t="s">
        <v>311</v>
      </c>
      <c r="I230">
        <v>0</v>
      </c>
      <c r="J230" s="154">
        <v>0</v>
      </c>
      <c r="K230" s="154">
        <v>0</v>
      </c>
      <c r="L230" s="154">
        <v>0</v>
      </c>
      <c r="M230" s="154">
        <v>0</v>
      </c>
      <c r="N230" s="154">
        <v>0</v>
      </c>
      <c r="O230" s="154">
        <v>0</v>
      </c>
      <c r="P230" s="154">
        <v>0</v>
      </c>
      <c r="Q230" s="154">
        <v>0</v>
      </c>
      <c r="R230" s="154">
        <v>30</v>
      </c>
      <c r="S230" s="154">
        <v>38</v>
      </c>
      <c r="T230" s="154">
        <v>15</v>
      </c>
      <c r="U230" s="97">
        <f t="shared" si="56"/>
        <v>83</v>
      </c>
      <c r="V230">
        <f>VLOOKUP(D:D,'[1]Price List'!$B:$K,8,0)</f>
        <v>460.75</v>
      </c>
      <c r="W230" s="22">
        <f t="shared" si="57"/>
        <v>0</v>
      </c>
      <c r="X230" s="22">
        <f t="shared" si="58"/>
        <v>0</v>
      </c>
      <c r="Y230" s="22">
        <f t="shared" si="59"/>
        <v>0</v>
      </c>
      <c r="Z230" s="22">
        <f t="shared" si="60"/>
        <v>0</v>
      </c>
      <c r="AA230" s="22">
        <f t="shared" si="61"/>
        <v>0</v>
      </c>
      <c r="AB230" s="22">
        <f t="shared" si="62"/>
        <v>0</v>
      </c>
      <c r="AC230" s="22">
        <f t="shared" si="63"/>
        <v>0</v>
      </c>
      <c r="AD230" s="22">
        <f t="shared" si="64"/>
        <v>0</v>
      </c>
      <c r="AE230" s="22">
        <f t="shared" si="65"/>
        <v>0</v>
      </c>
      <c r="AF230" s="22">
        <f t="shared" si="66"/>
        <v>13822.5</v>
      </c>
      <c r="AG230" s="22">
        <f t="shared" si="67"/>
        <v>17508.5</v>
      </c>
      <c r="AH230" s="22">
        <f t="shared" si="68"/>
        <v>6911.25</v>
      </c>
      <c r="AI230" s="22">
        <f t="shared" si="69"/>
        <v>38242.25</v>
      </c>
    </row>
    <row r="231" spans="1:35" x14ac:dyDescent="0.2">
      <c r="A231" s="175" t="s">
        <v>1129</v>
      </c>
      <c r="B231" s="175" t="s">
        <v>56</v>
      </c>
      <c r="C231" s="176" t="s">
        <v>58</v>
      </c>
      <c r="D231" s="175" t="s">
        <v>1166</v>
      </c>
      <c r="E231" s="176" t="s">
        <v>59</v>
      </c>
      <c r="F231" s="175" t="str">
        <f>VLOOKUP(D:D,Consenso!B:F,5,0)</f>
        <v>Cases iPhone</v>
      </c>
      <c r="G231" s="177" t="s">
        <v>61</v>
      </c>
      <c r="H231" s="176" t="s">
        <v>62</v>
      </c>
      <c r="I231">
        <v>0</v>
      </c>
      <c r="J231" s="154">
        <v>0</v>
      </c>
      <c r="K231" s="154">
        <v>0</v>
      </c>
      <c r="L231" s="154">
        <v>0</v>
      </c>
      <c r="M231" s="154">
        <v>0</v>
      </c>
      <c r="N231" s="154">
        <v>0</v>
      </c>
      <c r="O231" s="154">
        <v>0</v>
      </c>
      <c r="P231" s="154">
        <v>0</v>
      </c>
      <c r="Q231" s="154">
        <v>0</v>
      </c>
      <c r="R231" s="154">
        <v>76</v>
      </c>
      <c r="S231" s="154">
        <v>96</v>
      </c>
      <c r="T231" s="154">
        <v>87</v>
      </c>
      <c r="U231" s="97">
        <f t="shared" si="56"/>
        <v>259</v>
      </c>
      <c r="V231">
        <f>VLOOKUP(D:D,'[1]Price List'!$B:$K,8,0)</f>
        <v>460.75</v>
      </c>
      <c r="W231" s="22">
        <f t="shared" si="57"/>
        <v>0</v>
      </c>
      <c r="X231" s="22">
        <f t="shared" si="58"/>
        <v>0</v>
      </c>
      <c r="Y231" s="22">
        <f t="shared" si="59"/>
        <v>0</v>
      </c>
      <c r="Z231" s="22">
        <f t="shared" si="60"/>
        <v>0</v>
      </c>
      <c r="AA231" s="22">
        <f t="shared" si="61"/>
        <v>0</v>
      </c>
      <c r="AB231" s="22">
        <f t="shared" si="62"/>
        <v>0</v>
      </c>
      <c r="AC231" s="22">
        <f t="shared" si="63"/>
        <v>0</v>
      </c>
      <c r="AD231" s="22">
        <f t="shared" si="64"/>
        <v>0</v>
      </c>
      <c r="AE231" s="22">
        <f t="shared" si="65"/>
        <v>0</v>
      </c>
      <c r="AF231" s="22">
        <f t="shared" si="66"/>
        <v>35017</v>
      </c>
      <c r="AG231" s="22">
        <f t="shared" si="67"/>
        <v>44232</v>
      </c>
      <c r="AH231" s="22">
        <f t="shared" si="68"/>
        <v>40085.25</v>
      </c>
      <c r="AI231" s="22">
        <f t="shared" si="69"/>
        <v>119334.25</v>
      </c>
    </row>
    <row r="232" spans="1:35" x14ac:dyDescent="0.2">
      <c r="A232" s="175" t="s">
        <v>1129</v>
      </c>
      <c r="B232" s="175" t="s">
        <v>56</v>
      </c>
      <c r="C232" s="176" t="s">
        <v>87</v>
      </c>
      <c r="D232" s="175" t="s">
        <v>1165</v>
      </c>
      <c r="E232" s="176" t="s">
        <v>89</v>
      </c>
      <c r="F232" s="175" t="str">
        <f>VLOOKUP(D:D,Consenso!B:F,5,0)</f>
        <v>Cases iPhone</v>
      </c>
      <c r="G232" s="177" t="s">
        <v>61</v>
      </c>
      <c r="H232" s="176" t="s">
        <v>62</v>
      </c>
      <c r="I232">
        <v>0</v>
      </c>
      <c r="J232" s="154">
        <v>0</v>
      </c>
      <c r="K232" s="154">
        <v>0</v>
      </c>
      <c r="L232" s="154">
        <v>0</v>
      </c>
      <c r="M232" s="154">
        <v>0</v>
      </c>
      <c r="N232" s="154">
        <v>0</v>
      </c>
      <c r="O232" s="154">
        <v>0</v>
      </c>
      <c r="P232" s="154">
        <v>0</v>
      </c>
      <c r="Q232" s="154">
        <v>0</v>
      </c>
      <c r="R232" s="154">
        <v>85</v>
      </c>
      <c r="S232" s="154">
        <v>100</v>
      </c>
      <c r="T232" s="154">
        <v>107</v>
      </c>
      <c r="U232" s="97">
        <f t="shared" si="56"/>
        <v>292</v>
      </c>
      <c r="V232">
        <f>VLOOKUP(D:D,'[1]Price List'!$B:$K,8,0)</f>
        <v>460.75</v>
      </c>
      <c r="W232" s="22">
        <f t="shared" si="57"/>
        <v>0</v>
      </c>
      <c r="X232" s="22">
        <f t="shared" si="58"/>
        <v>0</v>
      </c>
      <c r="Y232" s="22">
        <f t="shared" si="59"/>
        <v>0</v>
      </c>
      <c r="Z232" s="22">
        <f t="shared" si="60"/>
        <v>0</v>
      </c>
      <c r="AA232" s="22">
        <f t="shared" si="61"/>
        <v>0</v>
      </c>
      <c r="AB232" s="22">
        <f t="shared" si="62"/>
        <v>0</v>
      </c>
      <c r="AC232" s="22">
        <f t="shared" si="63"/>
        <v>0</v>
      </c>
      <c r="AD232" s="22">
        <f t="shared" si="64"/>
        <v>0</v>
      </c>
      <c r="AE232" s="22">
        <f t="shared" si="65"/>
        <v>0</v>
      </c>
      <c r="AF232" s="22">
        <f t="shared" si="66"/>
        <v>39163.75</v>
      </c>
      <c r="AG232" s="22">
        <f t="shared" si="67"/>
        <v>46075</v>
      </c>
      <c r="AH232" s="22">
        <f t="shared" si="68"/>
        <v>49300.25</v>
      </c>
      <c r="AI232" s="22">
        <f t="shared" si="69"/>
        <v>134539</v>
      </c>
    </row>
    <row r="233" spans="1:35" x14ac:dyDescent="0.2">
      <c r="A233" s="175" t="s">
        <v>1129</v>
      </c>
      <c r="B233" s="175" t="s">
        <v>56</v>
      </c>
      <c r="C233" s="176" t="s">
        <v>383</v>
      </c>
      <c r="D233" s="175" t="s">
        <v>1168</v>
      </c>
      <c r="E233" s="176" t="s">
        <v>384</v>
      </c>
      <c r="F233" s="175" t="str">
        <f>VLOOKUP(D:D,Consenso!B:F,5,0)</f>
        <v>Cases iPhone</v>
      </c>
      <c r="G233" s="177" t="s">
        <v>61</v>
      </c>
      <c r="H233" s="176" t="s">
        <v>74</v>
      </c>
      <c r="I233">
        <v>0</v>
      </c>
      <c r="J233" s="154">
        <v>0</v>
      </c>
      <c r="K233" s="154">
        <v>0</v>
      </c>
      <c r="L233" s="154">
        <v>0</v>
      </c>
      <c r="M233" s="154">
        <v>0</v>
      </c>
      <c r="N233" s="154">
        <v>0</v>
      </c>
      <c r="O233" s="154">
        <v>0</v>
      </c>
      <c r="P233" s="154">
        <v>0</v>
      </c>
      <c r="Q233" s="154">
        <v>0</v>
      </c>
      <c r="R233" s="154">
        <v>137</v>
      </c>
      <c r="S233" s="154">
        <v>282</v>
      </c>
      <c r="T233" s="154">
        <v>116</v>
      </c>
      <c r="U233" s="97">
        <f t="shared" si="56"/>
        <v>535</v>
      </c>
      <c r="V233">
        <f>VLOOKUP(D:D,'[1]Price List'!$B:$K,8,0)</f>
        <v>460.75</v>
      </c>
      <c r="W233" s="22">
        <f t="shared" si="57"/>
        <v>0</v>
      </c>
      <c r="X233" s="22">
        <f t="shared" si="58"/>
        <v>0</v>
      </c>
      <c r="Y233" s="22">
        <f t="shared" si="59"/>
        <v>0</v>
      </c>
      <c r="Z233" s="22">
        <f t="shared" si="60"/>
        <v>0</v>
      </c>
      <c r="AA233" s="22">
        <f t="shared" si="61"/>
        <v>0</v>
      </c>
      <c r="AB233" s="22">
        <f t="shared" si="62"/>
        <v>0</v>
      </c>
      <c r="AC233" s="22">
        <f t="shared" si="63"/>
        <v>0</v>
      </c>
      <c r="AD233" s="22">
        <f t="shared" si="64"/>
        <v>0</v>
      </c>
      <c r="AE233" s="22">
        <f t="shared" si="65"/>
        <v>0</v>
      </c>
      <c r="AF233" s="22">
        <f t="shared" si="66"/>
        <v>63122.75</v>
      </c>
      <c r="AG233" s="22">
        <f t="shared" si="67"/>
        <v>129931.5</v>
      </c>
      <c r="AH233" s="22">
        <f t="shared" si="68"/>
        <v>53447</v>
      </c>
      <c r="AI233" s="22">
        <f t="shared" si="69"/>
        <v>246501.25</v>
      </c>
    </row>
    <row r="234" spans="1:35" x14ac:dyDescent="0.2">
      <c r="A234" s="175" t="s">
        <v>1129</v>
      </c>
      <c r="B234" s="175" t="s">
        <v>56</v>
      </c>
      <c r="C234" s="176" t="s">
        <v>360</v>
      </c>
      <c r="D234" s="175" t="s">
        <v>1169</v>
      </c>
      <c r="E234" s="176" t="s">
        <v>361</v>
      </c>
      <c r="F234" s="175" t="str">
        <f>VLOOKUP(D:D,Consenso!B:F,5,0)</f>
        <v>Cases iPhone</v>
      </c>
      <c r="G234" s="177" t="s">
        <v>61</v>
      </c>
      <c r="H234" s="176" t="s">
        <v>74</v>
      </c>
      <c r="I234">
        <v>0</v>
      </c>
      <c r="J234" s="154">
        <v>0</v>
      </c>
      <c r="K234" s="154">
        <v>0</v>
      </c>
      <c r="L234" s="154">
        <v>0</v>
      </c>
      <c r="M234" s="154">
        <v>0</v>
      </c>
      <c r="N234" s="154">
        <v>0</v>
      </c>
      <c r="O234" s="154">
        <v>0</v>
      </c>
      <c r="P234" s="154">
        <v>0</v>
      </c>
      <c r="Q234" s="154">
        <v>0</v>
      </c>
      <c r="R234" s="154">
        <v>43</v>
      </c>
      <c r="S234" s="154">
        <v>102</v>
      </c>
      <c r="T234" s="154">
        <v>86</v>
      </c>
      <c r="U234" s="97">
        <f t="shared" si="56"/>
        <v>231</v>
      </c>
      <c r="V234">
        <f>VLOOKUP(D:D,'[1]Price List'!$B:$K,8,0)</f>
        <v>460.75</v>
      </c>
      <c r="W234" s="22">
        <f t="shared" si="57"/>
        <v>0</v>
      </c>
      <c r="X234" s="22">
        <f t="shared" si="58"/>
        <v>0</v>
      </c>
      <c r="Y234" s="22">
        <f t="shared" si="59"/>
        <v>0</v>
      </c>
      <c r="Z234" s="22">
        <f t="shared" si="60"/>
        <v>0</v>
      </c>
      <c r="AA234" s="22">
        <f t="shared" si="61"/>
        <v>0</v>
      </c>
      <c r="AB234" s="22">
        <f t="shared" si="62"/>
        <v>0</v>
      </c>
      <c r="AC234" s="22">
        <f t="shared" si="63"/>
        <v>0</v>
      </c>
      <c r="AD234" s="22">
        <f t="shared" si="64"/>
        <v>0</v>
      </c>
      <c r="AE234" s="22">
        <f t="shared" si="65"/>
        <v>0</v>
      </c>
      <c r="AF234" s="22">
        <f t="shared" si="66"/>
        <v>19812.25</v>
      </c>
      <c r="AG234" s="22">
        <f t="shared" si="67"/>
        <v>46996.5</v>
      </c>
      <c r="AH234" s="22">
        <f t="shared" si="68"/>
        <v>39624.5</v>
      </c>
      <c r="AI234" s="22">
        <f t="shared" si="69"/>
        <v>106433.25</v>
      </c>
    </row>
    <row r="235" spans="1:35" x14ac:dyDescent="0.2">
      <c r="A235" s="175" t="s">
        <v>1129</v>
      </c>
      <c r="B235" s="175" t="s">
        <v>56</v>
      </c>
      <c r="C235" s="176" t="s">
        <v>95</v>
      </c>
      <c r="D235" s="175" t="s">
        <v>1167</v>
      </c>
      <c r="E235" s="176" t="s">
        <v>97</v>
      </c>
      <c r="F235" s="175" t="str">
        <f>VLOOKUP(D:D,Consenso!B:F,5,0)</f>
        <v>Cases iPhone</v>
      </c>
      <c r="G235" s="177" t="s">
        <v>61</v>
      </c>
      <c r="H235" s="176" t="s">
        <v>74</v>
      </c>
      <c r="I235">
        <v>0</v>
      </c>
      <c r="J235" s="154">
        <v>0</v>
      </c>
      <c r="K235" s="154">
        <v>0</v>
      </c>
      <c r="L235" s="154">
        <v>0</v>
      </c>
      <c r="M235" s="154">
        <v>0</v>
      </c>
      <c r="N235" s="154">
        <v>0</v>
      </c>
      <c r="O235" s="154">
        <v>0</v>
      </c>
      <c r="P235" s="154">
        <v>0</v>
      </c>
      <c r="Q235" s="154">
        <v>0</v>
      </c>
      <c r="R235" s="154">
        <v>93</v>
      </c>
      <c r="S235" s="154">
        <v>292</v>
      </c>
      <c r="T235" s="154">
        <v>298</v>
      </c>
      <c r="U235" s="97">
        <f t="shared" si="56"/>
        <v>683</v>
      </c>
      <c r="V235">
        <f>VLOOKUP(D:D,'[1]Price List'!$B:$K,8,0)</f>
        <v>460.75</v>
      </c>
      <c r="W235" s="22">
        <f t="shared" si="57"/>
        <v>0</v>
      </c>
      <c r="X235" s="22">
        <f t="shared" si="58"/>
        <v>0</v>
      </c>
      <c r="Y235" s="22">
        <f t="shared" si="59"/>
        <v>0</v>
      </c>
      <c r="Z235" s="22">
        <f t="shared" si="60"/>
        <v>0</v>
      </c>
      <c r="AA235" s="22">
        <f t="shared" si="61"/>
        <v>0</v>
      </c>
      <c r="AB235" s="22">
        <f t="shared" si="62"/>
        <v>0</v>
      </c>
      <c r="AC235" s="22">
        <f t="shared" si="63"/>
        <v>0</v>
      </c>
      <c r="AD235" s="22">
        <f t="shared" si="64"/>
        <v>0</v>
      </c>
      <c r="AE235" s="22">
        <f t="shared" si="65"/>
        <v>0</v>
      </c>
      <c r="AF235" s="22">
        <f t="shared" si="66"/>
        <v>42849.75</v>
      </c>
      <c r="AG235" s="22">
        <f t="shared" si="67"/>
        <v>134539</v>
      </c>
      <c r="AH235" s="22">
        <f t="shared" si="68"/>
        <v>137303.5</v>
      </c>
      <c r="AI235" s="22">
        <f t="shared" si="69"/>
        <v>314692.25</v>
      </c>
    </row>
    <row r="236" spans="1:35" x14ac:dyDescent="0.2">
      <c r="A236" s="175" t="s">
        <v>1129</v>
      </c>
      <c r="B236" s="175" t="s">
        <v>56</v>
      </c>
      <c r="C236" s="176" t="s">
        <v>1847</v>
      </c>
      <c r="D236" s="175" t="s">
        <v>1846</v>
      </c>
      <c r="E236" s="176" t="s">
        <v>1848</v>
      </c>
      <c r="F236" s="175" t="str">
        <f>VLOOKUP(D:D,Consenso!B:F,5,0)</f>
        <v>Cases iPad</v>
      </c>
      <c r="G236" s="176" t="s">
        <v>488</v>
      </c>
      <c r="H236" s="176" t="s">
        <v>489</v>
      </c>
      <c r="I236">
        <v>0</v>
      </c>
      <c r="J236" s="154">
        <v>0</v>
      </c>
      <c r="K236" s="154">
        <v>0</v>
      </c>
      <c r="L236" s="154">
        <v>0</v>
      </c>
      <c r="M236" s="154">
        <v>0</v>
      </c>
      <c r="N236" s="154">
        <v>0</v>
      </c>
      <c r="O236" s="154">
        <v>0</v>
      </c>
      <c r="P236" s="154">
        <v>0</v>
      </c>
      <c r="Q236" s="154">
        <v>0</v>
      </c>
      <c r="R236" s="154">
        <v>0</v>
      </c>
      <c r="S236" s="154">
        <v>0</v>
      </c>
      <c r="T236" s="154">
        <v>0</v>
      </c>
      <c r="U236" s="97">
        <f t="shared" si="56"/>
        <v>0</v>
      </c>
      <c r="V236">
        <f>VLOOKUP(D:D,'[1]Price List'!$B:$K,8,0)</f>
        <v>503.81</v>
      </c>
      <c r="W236" s="22">
        <f t="shared" si="57"/>
        <v>0</v>
      </c>
      <c r="X236" s="22">
        <f t="shared" si="58"/>
        <v>0</v>
      </c>
      <c r="Y236" s="22">
        <f t="shared" si="59"/>
        <v>0</v>
      </c>
      <c r="Z236" s="22">
        <f t="shared" si="60"/>
        <v>0</v>
      </c>
      <c r="AA236" s="22">
        <f t="shared" si="61"/>
        <v>0</v>
      </c>
      <c r="AB236" s="22">
        <f t="shared" si="62"/>
        <v>0</v>
      </c>
      <c r="AC236" s="22">
        <f t="shared" si="63"/>
        <v>0</v>
      </c>
      <c r="AD236" s="22">
        <f t="shared" si="64"/>
        <v>0</v>
      </c>
      <c r="AE236" s="22">
        <f t="shared" si="65"/>
        <v>0</v>
      </c>
      <c r="AF236" s="22">
        <f t="shared" si="66"/>
        <v>0</v>
      </c>
      <c r="AG236" s="22">
        <f t="shared" si="67"/>
        <v>0</v>
      </c>
      <c r="AH236" s="22">
        <f t="shared" si="68"/>
        <v>0</v>
      </c>
      <c r="AI236" s="22">
        <f t="shared" si="69"/>
        <v>0</v>
      </c>
    </row>
    <row r="237" spans="1:35" x14ac:dyDescent="0.2">
      <c r="A237" s="175" t="s">
        <v>1129</v>
      </c>
      <c r="B237" s="175" t="s">
        <v>56</v>
      </c>
      <c r="C237" s="176" t="s">
        <v>1158</v>
      </c>
      <c r="D237" s="175" t="s">
        <v>1157</v>
      </c>
      <c r="E237" s="176" t="s">
        <v>1159</v>
      </c>
      <c r="F237" s="175" t="str">
        <f>VLOOKUP(D:D,Consenso!B:F,5,0)</f>
        <v>Cases iPad</v>
      </c>
      <c r="G237" s="177" t="s">
        <v>488</v>
      </c>
      <c r="H237" s="176" t="s">
        <v>489</v>
      </c>
      <c r="I237">
        <v>0</v>
      </c>
      <c r="J237" s="154">
        <v>0</v>
      </c>
      <c r="K237" s="154">
        <v>0</v>
      </c>
      <c r="L237" s="154">
        <v>0</v>
      </c>
      <c r="M237" s="154">
        <v>0</v>
      </c>
      <c r="N237" s="154">
        <v>0</v>
      </c>
      <c r="O237" s="154">
        <v>0</v>
      </c>
      <c r="P237" s="154">
        <v>0</v>
      </c>
      <c r="Q237" s="154">
        <v>0</v>
      </c>
      <c r="R237" s="154">
        <v>0</v>
      </c>
      <c r="S237" s="154">
        <v>0</v>
      </c>
      <c r="T237" s="154">
        <v>4</v>
      </c>
      <c r="U237" s="97">
        <f t="shared" si="56"/>
        <v>4</v>
      </c>
      <c r="V237">
        <f>VLOOKUP(D:D,'[1]Price List'!$B:$K,8,0)</f>
        <v>503.81</v>
      </c>
      <c r="W237" s="22">
        <f t="shared" si="57"/>
        <v>0</v>
      </c>
      <c r="X237" s="22">
        <f t="shared" si="58"/>
        <v>0</v>
      </c>
      <c r="Y237" s="22">
        <f t="shared" si="59"/>
        <v>0</v>
      </c>
      <c r="Z237" s="22">
        <f t="shared" si="60"/>
        <v>0</v>
      </c>
      <c r="AA237" s="22">
        <f t="shared" si="61"/>
        <v>0</v>
      </c>
      <c r="AB237" s="22">
        <f t="shared" si="62"/>
        <v>0</v>
      </c>
      <c r="AC237" s="22">
        <f t="shared" si="63"/>
        <v>0</v>
      </c>
      <c r="AD237" s="22">
        <f t="shared" si="64"/>
        <v>0</v>
      </c>
      <c r="AE237" s="22">
        <f t="shared" si="65"/>
        <v>0</v>
      </c>
      <c r="AF237" s="22">
        <f t="shared" si="66"/>
        <v>0</v>
      </c>
      <c r="AG237" s="22">
        <f t="shared" si="67"/>
        <v>0</v>
      </c>
      <c r="AH237" s="22">
        <f t="shared" si="68"/>
        <v>2015.24</v>
      </c>
      <c r="AI237" s="22">
        <f t="shared" si="69"/>
        <v>2015.24</v>
      </c>
    </row>
    <row r="238" spans="1:35" x14ac:dyDescent="0.2">
      <c r="A238" s="175" t="s">
        <v>1129</v>
      </c>
      <c r="B238" s="175" t="s">
        <v>56</v>
      </c>
      <c r="C238" s="176" t="s">
        <v>1850</v>
      </c>
      <c r="D238" s="175" t="s">
        <v>1849</v>
      </c>
      <c r="E238" s="176" t="s">
        <v>1851</v>
      </c>
      <c r="F238" s="175" t="str">
        <f>VLOOKUP(D:D,Consenso!B:F,5,0)</f>
        <v>Cases iPad</v>
      </c>
      <c r="G238" s="177" t="s">
        <v>488</v>
      </c>
      <c r="H238" s="176" t="s">
        <v>489</v>
      </c>
      <c r="I238">
        <v>0</v>
      </c>
      <c r="J238" s="154">
        <v>0</v>
      </c>
      <c r="K238" s="154">
        <v>0</v>
      </c>
      <c r="L238" s="154">
        <v>0</v>
      </c>
      <c r="M238" s="154">
        <v>0</v>
      </c>
      <c r="N238" s="154">
        <v>0</v>
      </c>
      <c r="O238" s="154">
        <v>0</v>
      </c>
      <c r="P238" s="154">
        <v>0</v>
      </c>
      <c r="Q238" s="154">
        <v>4</v>
      </c>
      <c r="R238" s="154">
        <v>25</v>
      </c>
      <c r="S238" s="154">
        <v>21</v>
      </c>
      <c r="T238" s="154">
        <v>12</v>
      </c>
      <c r="U238" s="97">
        <f t="shared" si="56"/>
        <v>62</v>
      </c>
      <c r="V238">
        <f>VLOOKUP(D:D,'[1]Price List'!$B:$K,8,0)</f>
        <v>503.81</v>
      </c>
      <c r="W238" s="22">
        <f t="shared" si="57"/>
        <v>0</v>
      </c>
      <c r="X238" s="22">
        <f t="shared" si="58"/>
        <v>0</v>
      </c>
      <c r="Y238" s="22">
        <f t="shared" si="59"/>
        <v>0</v>
      </c>
      <c r="Z238" s="22">
        <f t="shared" si="60"/>
        <v>0</v>
      </c>
      <c r="AA238" s="22">
        <f t="shared" si="61"/>
        <v>0</v>
      </c>
      <c r="AB238" s="22">
        <f t="shared" si="62"/>
        <v>0</v>
      </c>
      <c r="AC238" s="22">
        <f t="shared" si="63"/>
        <v>0</v>
      </c>
      <c r="AD238" s="22">
        <f t="shared" si="64"/>
        <v>0</v>
      </c>
      <c r="AE238" s="22">
        <f t="shared" si="65"/>
        <v>2015.24</v>
      </c>
      <c r="AF238" s="22">
        <f t="shared" si="66"/>
        <v>12595.25</v>
      </c>
      <c r="AG238" s="22">
        <f t="shared" si="67"/>
        <v>10580.01</v>
      </c>
      <c r="AH238" s="22">
        <f t="shared" si="68"/>
        <v>6045.72</v>
      </c>
      <c r="AI238" s="22">
        <f t="shared" si="69"/>
        <v>31236.22</v>
      </c>
    </row>
    <row r="239" spans="1:35" x14ac:dyDescent="0.2">
      <c r="A239" s="175" t="s">
        <v>1129</v>
      </c>
      <c r="B239" s="175" t="s">
        <v>56</v>
      </c>
      <c r="C239" s="176" t="s">
        <v>560</v>
      </c>
      <c r="D239" s="175" t="s">
        <v>1244</v>
      </c>
      <c r="E239" s="176" t="s">
        <v>561</v>
      </c>
      <c r="F239" s="175" t="str">
        <f>VLOOKUP(D:D,Consenso!B:F,5,0)</f>
        <v>Cases iPad</v>
      </c>
      <c r="G239" s="177" t="s">
        <v>488</v>
      </c>
      <c r="H239" s="176" t="s">
        <v>489</v>
      </c>
      <c r="I239">
        <v>0</v>
      </c>
      <c r="J239" s="154">
        <v>0</v>
      </c>
      <c r="K239" s="154">
        <v>0</v>
      </c>
      <c r="L239" s="154">
        <v>0</v>
      </c>
      <c r="M239" s="154">
        <v>0</v>
      </c>
      <c r="N239" s="154">
        <v>0</v>
      </c>
      <c r="O239" s="154">
        <v>0</v>
      </c>
      <c r="P239" s="154">
        <v>0</v>
      </c>
      <c r="Q239" s="154">
        <v>18</v>
      </c>
      <c r="R239" s="154">
        <v>112</v>
      </c>
      <c r="S239" s="154">
        <v>47</v>
      </c>
      <c r="T239" s="154">
        <v>58</v>
      </c>
      <c r="U239" s="97">
        <f t="shared" si="56"/>
        <v>235</v>
      </c>
      <c r="V239">
        <f>VLOOKUP(D:D,'[1]Price List'!$B:$K,8,0)</f>
        <v>503.81</v>
      </c>
      <c r="W239" s="22">
        <f t="shared" si="57"/>
        <v>0</v>
      </c>
      <c r="X239" s="22">
        <f t="shared" si="58"/>
        <v>0</v>
      </c>
      <c r="Y239" s="22">
        <f t="shared" si="59"/>
        <v>0</v>
      </c>
      <c r="Z239" s="22">
        <f t="shared" si="60"/>
        <v>0</v>
      </c>
      <c r="AA239" s="22">
        <f t="shared" si="61"/>
        <v>0</v>
      </c>
      <c r="AB239" s="22">
        <f t="shared" si="62"/>
        <v>0</v>
      </c>
      <c r="AC239" s="22">
        <f t="shared" si="63"/>
        <v>0</v>
      </c>
      <c r="AD239" s="22">
        <f t="shared" si="64"/>
        <v>0</v>
      </c>
      <c r="AE239" s="22">
        <f t="shared" si="65"/>
        <v>9068.58</v>
      </c>
      <c r="AF239" s="22">
        <f t="shared" si="66"/>
        <v>56426.720000000001</v>
      </c>
      <c r="AG239" s="22">
        <f t="shared" si="67"/>
        <v>23679.07</v>
      </c>
      <c r="AH239" s="22">
        <f t="shared" si="68"/>
        <v>29220.98</v>
      </c>
      <c r="AI239" s="22">
        <f t="shared" si="69"/>
        <v>118395.35</v>
      </c>
    </row>
    <row r="240" spans="1:35" x14ac:dyDescent="0.2">
      <c r="A240" s="175" t="s">
        <v>1129</v>
      </c>
      <c r="B240" s="175" t="s">
        <v>56</v>
      </c>
      <c r="C240" s="176" t="s">
        <v>494</v>
      </c>
      <c r="D240" s="175" t="s">
        <v>1160</v>
      </c>
      <c r="E240" s="176" t="s">
        <v>495</v>
      </c>
      <c r="F240" s="175" t="str">
        <f>VLOOKUP(D:D,Consenso!B:F,5,0)</f>
        <v>Cases iPad</v>
      </c>
      <c r="G240" s="177" t="s">
        <v>488</v>
      </c>
      <c r="H240" s="176" t="s">
        <v>489</v>
      </c>
      <c r="I240">
        <v>0</v>
      </c>
      <c r="J240" s="154">
        <v>0</v>
      </c>
      <c r="K240" s="154">
        <v>0</v>
      </c>
      <c r="L240" s="154">
        <v>0</v>
      </c>
      <c r="M240" s="154">
        <v>0</v>
      </c>
      <c r="N240" s="154">
        <v>0</v>
      </c>
      <c r="O240" s="154">
        <v>0</v>
      </c>
      <c r="P240" s="154">
        <v>0</v>
      </c>
      <c r="Q240" s="154">
        <v>20</v>
      </c>
      <c r="R240" s="154">
        <v>103</v>
      </c>
      <c r="S240" s="154">
        <v>39</v>
      </c>
      <c r="T240" s="154">
        <v>54</v>
      </c>
      <c r="U240" s="97">
        <f t="shared" si="56"/>
        <v>216</v>
      </c>
      <c r="V240">
        <f>VLOOKUP(D:D,'[1]Price List'!$B:$K,8,0)</f>
        <v>503.81</v>
      </c>
      <c r="W240" s="22">
        <f t="shared" si="57"/>
        <v>0</v>
      </c>
      <c r="X240" s="22">
        <f t="shared" si="58"/>
        <v>0</v>
      </c>
      <c r="Y240" s="22">
        <f t="shared" si="59"/>
        <v>0</v>
      </c>
      <c r="Z240" s="22">
        <f t="shared" si="60"/>
        <v>0</v>
      </c>
      <c r="AA240" s="22">
        <f t="shared" si="61"/>
        <v>0</v>
      </c>
      <c r="AB240" s="22">
        <f t="shared" si="62"/>
        <v>0</v>
      </c>
      <c r="AC240" s="22">
        <f t="shared" si="63"/>
        <v>0</v>
      </c>
      <c r="AD240" s="22">
        <f t="shared" si="64"/>
        <v>0</v>
      </c>
      <c r="AE240" s="22">
        <f t="shared" si="65"/>
        <v>10076.200000000001</v>
      </c>
      <c r="AF240" s="22">
        <f t="shared" si="66"/>
        <v>51892.43</v>
      </c>
      <c r="AG240" s="22">
        <f t="shared" si="67"/>
        <v>19648.59</v>
      </c>
      <c r="AH240" s="22">
        <f t="shared" si="68"/>
        <v>27205.74</v>
      </c>
      <c r="AI240" s="22">
        <f t="shared" si="69"/>
        <v>108822.96</v>
      </c>
    </row>
    <row r="241" spans="1:35" x14ac:dyDescent="0.2">
      <c r="A241" s="175" t="s">
        <v>1129</v>
      </c>
      <c r="B241" s="175" t="s">
        <v>56</v>
      </c>
      <c r="C241" s="176" t="s">
        <v>1162</v>
      </c>
      <c r="D241" s="175" t="s">
        <v>1161</v>
      </c>
      <c r="E241" s="176" t="s">
        <v>1163</v>
      </c>
      <c r="F241" s="175" t="str">
        <f>VLOOKUP(D:D,Consenso!B:F,5,0)</f>
        <v>Cases iPad</v>
      </c>
      <c r="G241" s="177" t="s">
        <v>488</v>
      </c>
      <c r="H241" s="176" t="s">
        <v>489</v>
      </c>
      <c r="I241">
        <v>0</v>
      </c>
      <c r="J241" s="154">
        <v>0</v>
      </c>
      <c r="K241" s="154">
        <v>0</v>
      </c>
      <c r="L241" s="154">
        <v>0</v>
      </c>
      <c r="M241" s="154">
        <v>0</v>
      </c>
      <c r="N241" s="154">
        <v>0</v>
      </c>
      <c r="O241" s="154">
        <v>0</v>
      </c>
      <c r="P241" s="154">
        <v>0</v>
      </c>
      <c r="Q241" s="154">
        <v>69</v>
      </c>
      <c r="R241" s="154">
        <v>74</v>
      </c>
      <c r="S241" s="154">
        <v>60</v>
      </c>
      <c r="T241" s="154">
        <v>106</v>
      </c>
      <c r="U241" s="97">
        <f t="shared" si="56"/>
        <v>309</v>
      </c>
      <c r="V241">
        <f>VLOOKUP(D:D,'[1]Price List'!$B:$K,8,0)</f>
        <v>453.38</v>
      </c>
      <c r="W241" s="22">
        <f t="shared" si="57"/>
        <v>0</v>
      </c>
      <c r="X241" s="22">
        <f t="shared" si="58"/>
        <v>0</v>
      </c>
      <c r="Y241" s="22">
        <f t="shared" si="59"/>
        <v>0</v>
      </c>
      <c r="Z241" s="22">
        <f t="shared" si="60"/>
        <v>0</v>
      </c>
      <c r="AA241" s="22">
        <f t="shared" si="61"/>
        <v>0</v>
      </c>
      <c r="AB241" s="22">
        <f t="shared" si="62"/>
        <v>0</v>
      </c>
      <c r="AC241" s="22">
        <f t="shared" si="63"/>
        <v>0</v>
      </c>
      <c r="AD241" s="22">
        <f t="shared" si="64"/>
        <v>0</v>
      </c>
      <c r="AE241" s="22">
        <f t="shared" si="65"/>
        <v>31283.22</v>
      </c>
      <c r="AF241" s="22">
        <f t="shared" si="66"/>
        <v>33550.120000000003</v>
      </c>
      <c r="AG241" s="22">
        <f t="shared" si="67"/>
        <v>27202.799999999999</v>
      </c>
      <c r="AH241" s="22">
        <f t="shared" si="68"/>
        <v>48058.28</v>
      </c>
      <c r="AI241" s="22">
        <f t="shared" si="69"/>
        <v>140094.42000000001</v>
      </c>
    </row>
    <row r="242" spans="1:35" x14ac:dyDescent="0.2">
      <c r="A242" s="175" t="s">
        <v>1129</v>
      </c>
      <c r="B242" s="175" t="s">
        <v>335</v>
      </c>
      <c r="C242" s="176" t="s">
        <v>1214</v>
      </c>
      <c r="D242" s="175" t="s">
        <v>1213</v>
      </c>
      <c r="E242" s="176" t="s">
        <v>1215</v>
      </c>
      <c r="F242" s="175" t="str">
        <f>VLOOKUP(D:D,Consenso!B:F,5,0)</f>
        <v>Cases Macbook</v>
      </c>
      <c r="G242" s="176" t="s">
        <v>516</v>
      </c>
      <c r="H242" s="176" t="s">
        <v>517</v>
      </c>
      <c r="I242">
        <v>0</v>
      </c>
      <c r="J242" s="154">
        <v>0</v>
      </c>
      <c r="K242" s="154">
        <v>0</v>
      </c>
      <c r="L242" s="154">
        <v>0</v>
      </c>
      <c r="M242" s="154">
        <v>0</v>
      </c>
      <c r="N242" s="154">
        <v>0</v>
      </c>
      <c r="O242" s="154">
        <v>0</v>
      </c>
      <c r="P242" s="154">
        <v>0</v>
      </c>
      <c r="Q242" s="154">
        <v>74</v>
      </c>
      <c r="R242" s="154">
        <v>53</v>
      </c>
      <c r="S242" s="154">
        <v>63</v>
      </c>
      <c r="T242" s="154">
        <v>52</v>
      </c>
      <c r="U242" s="97">
        <f t="shared" si="56"/>
        <v>242</v>
      </c>
      <c r="V242">
        <f>VLOOKUP(D:D,'[1]Price List'!$B:$K,8,0)</f>
        <v>656.35</v>
      </c>
      <c r="W242" s="22">
        <f t="shared" si="57"/>
        <v>0</v>
      </c>
      <c r="X242" s="22">
        <f t="shared" si="58"/>
        <v>0</v>
      </c>
      <c r="Y242" s="22">
        <f t="shared" si="59"/>
        <v>0</v>
      </c>
      <c r="Z242" s="22">
        <f t="shared" si="60"/>
        <v>0</v>
      </c>
      <c r="AA242" s="22">
        <f t="shared" si="61"/>
        <v>0</v>
      </c>
      <c r="AB242" s="22">
        <f t="shared" si="62"/>
        <v>0</v>
      </c>
      <c r="AC242" s="22">
        <f t="shared" si="63"/>
        <v>0</v>
      </c>
      <c r="AD242" s="22">
        <f t="shared" si="64"/>
        <v>0</v>
      </c>
      <c r="AE242" s="22">
        <f t="shared" si="65"/>
        <v>48569.9</v>
      </c>
      <c r="AF242" s="22">
        <f t="shared" si="66"/>
        <v>34786.550000000003</v>
      </c>
      <c r="AG242" s="22">
        <f t="shared" si="67"/>
        <v>41350.050000000003</v>
      </c>
      <c r="AH242" s="22">
        <f t="shared" si="68"/>
        <v>34130.200000000004</v>
      </c>
      <c r="AI242" s="22">
        <f t="shared" si="69"/>
        <v>158836.70000000001</v>
      </c>
    </row>
    <row r="243" spans="1:35" x14ac:dyDescent="0.2">
      <c r="A243" s="175" t="s">
        <v>1129</v>
      </c>
      <c r="B243" s="175" t="s">
        <v>335</v>
      </c>
      <c r="C243" s="176" t="s">
        <v>1955</v>
      </c>
      <c r="D243" s="175" t="s">
        <v>1954</v>
      </c>
      <c r="E243" s="176" t="s">
        <v>1956</v>
      </c>
      <c r="F243" s="175" t="str">
        <f>VLOOKUP(D:D,Consenso!B:F,5,0)</f>
        <v>Cases Macbook</v>
      </c>
      <c r="G243" s="177" t="s">
        <v>516</v>
      </c>
      <c r="H243" s="176" t="s">
        <v>517</v>
      </c>
      <c r="I243">
        <v>0</v>
      </c>
      <c r="J243" s="154">
        <v>0</v>
      </c>
      <c r="K243" s="154">
        <v>0</v>
      </c>
      <c r="L243" s="154">
        <v>0</v>
      </c>
      <c r="M243" s="154">
        <v>0</v>
      </c>
      <c r="N243" s="154">
        <v>0</v>
      </c>
      <c r="O243" s="154">
        <v>0</v>
      </c>
      <c r="P243" s="154">
        <v>0</v>
      </c>
      <c r="Q243" s="154">
        <v>44</v>
      </c>
      <c r="R243" s="154">
        <v>36</v>
      </c>
      <c r="S243" s="154">
        <v>28</v>
      </c>
      <c r="T243" s="154">
        <v>22</v>
      </c>
      <c r="U243" s="97">
        <f t="shared" si="56"/>
        <v>130</v>
      </c>
      <c r="V243">
        <f>VLOOKUP(D:D,'[1]Price List'!$B:$K,8,0)</f>
        <v>656.35</v>
      </c>
      <c r="W243" s="22">
        <f t="shared" si="57"/>
        <v>0</v>
      </c>
      <c r="X243" s="22">
        <f t="shared" si="58"/>
        <v>0</v>
      </c>
      <c r="Y243" s="22">
        <f t="shared" si="59"/>
        <v>0</v>
      </c>
      <c r="Z243" s="22">
        <f t="shared" si="60"/>
        <v>0</v>
      </c>
      <c r="AA243" s="22">
        <f t="shared" si="61"/>
        <v>0</v>
      </c>
      <c r="AB243" s="22">
        <f t="shared" si="62"/>
        <v>0</v>
      </c>
      <c r="AC243" s="22">
        <f t="shared" si="63"/>
        <v>0</v>
      </c>
      <c r="AD243" s="22">
        <f t="shared" si="64"/>
        <v>0</v>
      </c>
      <c r="AE243" s="22">
        <f t="shared" si="65"/>
        <v>28879.4</v>
      </c>
      <c r="AF243" s="22">
        <f t="shared" si="66"/>
        <v>23628.600000000002</v>
      </c>
      <c r="AG243" s="22">
        <f t="shared" si="67"/>
        <v>18377.8</v>
      </c>
      <c r="AH243" s="22">
        <f t="shared" si="68"/>
        <v>14439.7</v>
      </c>
      <c r="AI243" s="22">
        <f t="shared" si="69"/>
        <v>85325.5</v>
      </c>
    </row>
    <row r="244" spans="1:35" x14ac:dyDescent="0.2">
      <c r="A244" s="175" t="s">
        <v>1129</v>
      </c>
      <c r="B244" s="175" t="s">
        <v>335</v>
      </c>
      <c r="C244" s="176" t="s">
        <v>1095</v>
      </c>
      <c r="D244" s="175" t="s">
        <v>1969</v>
      </c>
      <c r="E244" s="176" t="s">
        <v>1097</v>
      </c>
      <c r="F244" s="175" t="str">
        <f>VLOOKUP(D:D,Consenso!B:F,5,0)</f>
        <v>Cases iPhone</v>
      </c>
      <c r="G244" s="176" t="s">
        <v>79</v>
      </c>
      <c r="H244" s="176" t="s">
        <v>80</v>
      </c>
      <c r="I244">
        <v>0</v>
      </c>
      <c r="J244" s="154">
        <v>0</v>
      </c>
      <c r="K244" s="154">
        <v>0</v>
      </c>
      <c r="L244" s="154">
        <v>0</v>
      </c>
      <c r="M244" s="154">
        <v>0</v>
      </c>
      <c r="N244" s="154">
        <v>0</v>
      </c>
      <c r="O244" s="154">
        <v>0</v>
      </c>
      <c r="P244" s="154">
        <v>0</v>
      </c>
      <c r="Q244" s="154">
        <v>25</v>
      </c>
      <c r="R244" s="154">
        <v>0</v>
      </c>
      <c r="S244" s="154">
        <v>0</v>
      </c>
      <c r="T244" s="154">
        <v>0</v>
      </c>
      <c r="U244" s="97">
        <f t="shared" si="56"/>
        <v>25</v>
      </c>
      <c r="V244">
        <f>VLOOKUP(D:D,'[1]Price List'!$B:$K,8,0)</f>
        <v>251.63</v>
      </c>
      <c r="W244" s="22">
        <f t="shared" si="57"/>
        <v>0</v>
      </c>
      <c r="X244" s="22">
        <f t="shared" si="58"/>
        <v>0</v>
      </c>
      <c r="Y244" s="22">
        <f t="shared" si="59"/>
        <v>0</v>
      </c>
      <c r="Z244" s="22">
        <f t="shared" si="60"/>
        <v>0</v>
      </c>
      <c r="AA244" s="22">
        <f t="shared" si="61"/>
        <v>0</v>
      </c>
      <c r="AB244" s="22">
        <f t="shared" si="62"/>
        <v>0</v>
      </c>
      <c r="AC244" s="22">
        <f t="shared" si="63"/>
        <v>0</v>
      </c>
      <c r="AD244" s="22">
        <f t="shared" si="64"/>
        <v>0</v>
      </c>
      <c r="AE244" s="22">
        <f t="shared" si="65"/>
        <v>6290.75</v>
      </c>
      <c r="AF244" s="22">
        <f t="shared" si="66"/>
        <v>0</v>
      </c>
      <c r="AG244" s="22">
        <f t="shared" si="67"/>
        <v>0</v>
      </c>
      <c r="AH244" s="22">
        <f t="shared" si="68"/>
        <v>0</v>
      </c>
      <c r="AI244" s="22">
        <f t="shared" si="69"/>
        <v>6290.75</v>
      </c>
    </row>
    <row r="245" spans="1:35" x14ac:dyDescent="0.2">
      <c r="A245" s="175" t="s">
        <v>1129</v>
      </c>
      <c r="B245" s="175" t="s">
        <v>335</v>
      </c>
      <c r="C245" s="176" t="s">
        <v>1107</v>
      </c>
      <c r="D245" s="175" t="s">
        <v>1971</v>
      </c>
      <c r="E245" s="176" t="s">
        <v>1109</v>
      </c>
      <c r="F245" s="175" t="str">
        <f>VLOOKUP(D:D,Consenso!B:F,5,0)</f>
        <v>Cases iPhone</v>
      </c>
      <c r="G245" s="176" t="s">
        <v>109</v>
      </c>
      <c r="H245" s="176" t="s">
        <v>109</v>
      </c>
      <c r="I245">
        <v>32</v>
      </c>
      <c r="J245" s="154">
        <v>23</v>
      </c>
      <c r="K245" s="154">
        <v>16</v>
      </c>
      <c r="L245" s="154">
        <v>24</v>
      </c>
      <c r="M245" s="154">
        <v>6</v>
      </c>
      <c r="N245" s="154">
        <v>20</v>
      </c>
      <c r="O245" s="154">
        <v>26</v>
      </c>
      <c r="P245" s="154">
        <v>16</v>
      </c>
      <c r="Q245" s="154">
        <v>34</v>
      </c>
      <c r="R245" s="154">
        <v>24</v>
      </c>
      <c r="S245" s="154">
        <v>37</v>
      </c>
      <c r="T245" s="154">
        <v>11</v>
      </c>
      <c r="U245" s="97">
        <f t="shared" si="56"/>
        <v>237</v>
      </c>
      <c r="V245">
        <f>VLOOKUP(D:D,'[1]Price List'!$B:$K,8,0)</f>
        <v>503.81</v>
      </c>
      <c r="W245" s="22">
        <f t="shared" si="57"/>
        <v>16121.92</v>
      </c>
      <c r="X245" s="22">
        <f t="shared" si="58"/>
        <v>11587.63</v>
      </c>
      <c r="Y245" s="22">
        <f t="shared" si="59"/>
        <v>8060.96</v>
      </c>
      <c r="Z245" s="22">
        <f t="shared" si="60"/>
        <v>12091.44</v>
      </c>
      <c r="AA245" s="22">
        <f t="shared" si="61"/>
        <v>3022.86</v>
      </c>
      <c r="AB245" s="22">
        <f t="shared" si="62"/>
        <v>10076.200000000001</v>
      </c>
      <c r="AC245" s="22">
        <f t="shared" si="63"/>
        <v>13099.06</v>
      </c>
      <c r="AD245" s="22">
        <f t="shared" si="64"/>
        <v>8060.96</v>
      </c>
      <c r="AE245" s="22">
        <f t="shared" si="65"/>
        <v>17129.54</v>
      </c>
      <c r="AF245" s="22">
        <f t="shared" si="66"/>
        <v>12091.44</v>
      </c>
      <c r="AG245" s="22">
        <f t="shared" si="67"/>
        <v>18640.97</v>
      </c>
      <c r="AH245" s="22">
        <f t="shared" si="68"/>
        <v>5541.91</v>
      </c>
      <c r="AI245" s="22">
        <f t="shared" si="69"/>
        <v>119402.97</v>
      </c>
    </row>
    <row r="246" spans="1:35" x14ac:dyDescent="0.2">
      <c r="A246" s="175" t="s">
        <v>1129</v>
      </c>
      <c r="B246" s="175" t="s">
        <v>335</v>
      </c>
      <c r="C246" s="176" t="s">
        <v>341</v>
      </c>
      <c r="D246" s="175" t="s">
        <v>1970</v>
      </c>
      <c r="E246" s="176" t="s">
        <v>343</v>
      </c>
      <c r="F246" s="175" t="str">
        <f>VLOOKUP(D:D,Consenso!B:F,5,0)</f>
        <v>Cases iPhone</v>
      </c>
      <c r="G246" s="177" t="s">
        <v>109</v>
      </c>
      <c r="H246" s="176" t="s">
        <v>109</v>
      </c>
      <c r="I246">
        <v>73</v>
      </c>
      <c r="J246" s="154">
        <v>39</v>
      </c>
      <c r="K246" s="154">
        <v>33</v>
      </c>
      <c r="L246" s="154">
        <v>34</v>
      </c>
      <c r="M246" s="154">
        <v>40</v>
      </c>
      <c r="N246" s="154">
        <v>33</v>
      </c>
      <c r="O246" s="154">
        <v>64</v>
      </c>
      <c r="P246" s="154">
        <v>43</v>
      </c>
      <c r="Q246" s="154">
        <v>34</v>
      </c>
      <c r="R246" s="154">
        <v>32</v>
      </c>
      <c r="S246" s="154">
        <v>23</v>
      </c>
      <c r="T246" s="154">
        <v>9</v>
      </c>
      <c r="U246" s="97">
        <f t="shared" si="56"/>
        <v>384</v>
      </c>
      <c r="V246">
        <f>VLOOKUP(D:D,'[1]Price List'!$B:$K,8,0)</f>
        <v>503.81</v>
      </c>
      <c r="W246" s="22">
        <f t="shared" si="57"/>
        <v>36778.129999999997</v>
      </c>
      <c r="X246" s="22">
        <f t="shared" si="58"/>
        <v>19648.59</v>
      </c>
      <c r="Y246" s="22">
        <f t="shared" si="59"/>
        <v>16625.73</v>
      </c>
      <c r="Z246" s="22">
        <f t="shared" si="60"/>
        <v>17129.54</v>
      </c>
      <c r="AA246" s="22">
        <f t="shared" si="61"/>
        <v>20152.400000000001</v>
      </c>
      <c r="AB246" s="22">
        <f t="shared" si="62"/>
        <v>16625.73</v>
      </c>
      <c r="AC246" s="22">
        <f t="shared" si="63"/>
        <v>32243.84</v>
      </c>
      <c r="AD246" s="22">
        <f t="shared" si="64"/>
        <v>21663.83</v>
      </c>
      <c r="AE246" s="22">
        <f t="shared" si="65"/>
        <v>17129.54</v>
      </c>
      <c r="AF246" s="22">
        <f t="shared" si="66"/>
        <v>16121.92</v>
      </c>
      <c r="AG246" s="22">
        <f t="shared" si="67"/>
        <v>11587.63</v>
      </c>
      <c r="AH246" s="22">
        <f t="shared" si="68"/>
        <v>4534.29</v>
      </c>
      <c r="AI246" s="22">
        <f t="shared" si="69"/>
        <v>193463.04000000001</v>
      </c>
    </row>
    <row r="247" spans="1:35" x14ac:dyDescent="0.2">
      <c r="A247" s="175" t="s">
        <v>1129</v>
      </c>
      <c r="B247" s="175" t="s">
        <v>335</v>
      </c>
      <c r="C247" s="176" t="s">
        <v>1977</v>
      </c>
      <c r="D247" s="175" t="s">
        <v>1976</v>
      </c>
      <c r="E247" s="176" t="s">
        <v>1979</v>
      </c>
      <c r="F247" s="175" t="str">
        <f>VLOOKUP(D:D,Consenso!B:F,5,0)</f>
        <v>Cases iPhone</v>
      </c>
      <c r="G247" s="177" t="s">
        <v>109</v>
      </c>
      <c r="H247" s="176" t="s">
        <v>110</v>
      </c>
      <c r="I247">
        <v>42</v>
      </c>
      <c r="J247" s="154">
        <v>27</v>
      </c>
      <c r="K247" s="154">
        <v>21</v>
      </c>
      <c r="L247" s="154">
        <v>8</v>
      </c>
      <c r="M247" s="154">
        <v>15</v>
      </c>
      <c r="N247" s="154">
        <v>10</v>
      </c>
      <c r="O247" s="154">
        <v>11</v>
      </c>
      <c r="P247" s="154">
        <v>16</v>
      </c>
      <c r="Q247" s="154">
        <v>24</v>
      </c>
      <c r="R247" s="154">
        <v>5</v>
      </c>
      <c r="S247" s="154">
        <v>4</v>
      </c>
      <c r="T247" s="154">
        <v>3</v>
      </c>
      <c r="U247" s="97">
        <f t="shared" si="56"/>
        <v>144</v>
      </c>
      <c r="V247">
        <f>VLOOKUP(D:D,'[1]Price List'!$B:$K,8,0)</f>
        <v>604.66999999999996</v>
      </c>
      <c r="W247" s="22">
        <f t="shared" si="57"/>
        <v>25396.14</v>
      </c>
      <c r="X247" s="22">
        <f t="shared" si="58"/>
        <v>16326.089999999998</v>
      </c>
      <c r="Y247" s="22">
        <f t="shared" si="59"/>
        <v>12698.07</v>
      </c>
      <c r="Z247" s="22">
        <f t="shared" si="60"/>
        <v>4837.3599999999997</v>
      </c>
      <c r="AA247" s="22">
        <f t="shared" si="61"/>
        <v>9070.0499999999993</v>
      </c>
      <c r="AB247" s="22">
        <f t="shared" si="62"/>
        <v>6046.7</v>
      </c>
      <c r="AC247" s="22">
        <f t="shared" si="63"/>
        <v>6651.37</v>
      </c>
      <c r="AD247" s="22">
        <f t="shared" si="64"/>
        <v>9674.7199999999993</v>
      </c>
      <c r="AE247" s="22">
        <f t="shared" si="65"/>
        <v>14512.079999999998</v>
      </c>
      <c r="AF247" s="22">
        <f t="shared" si="66"/>
        <v>3023.35</v>
      </c>
      <c r="AG247" s="22">
        <f t="shared" si="67"/>
        <v>2418.6799999999998</v>
      </c>
      <c r="AH247" s="22">
        <f t="shared" si="68"/>
        <v>1814.0099999999998</v>
      </c>
      <c r="AI247" s="22">
        <f t="shared" si="69"/>
        <v>87072.48</v>
      </c>
    </row>
    <row r="248" spans="1:35" x14ac:dyDescent="0.2">
      <c r="A248" s="175" t="s">
        <v>1129</v>
      </c>
      <c r="B248" s="175" t="s">
        <v>335</v>
      </c>
      <c r="C248" s="176" t="s">
        <v>1973</v>
      </c>
      <c r="D248" s="175" t="s">
        <v>1972</v>
      </c>
      <c r="E248" s="176" t="s">
        <v>1975</v>
      </c>
      <c r="F248" s="175" t="str">
        <f>VLOOKUP(D:D,Consenso!B:F,5,0)</f>
        <v>Cases iPhone</v>
      </c>
      <c r="G248" s="177" t="s">
        <v>109</v>
      </c>
      <c r="H248" s="176" t="s">
        <v>110</v>
      </c>
      <c r="I248">
        <v>41</v>
      </c>
      <c r="J248" s="154">
        <v>27</v>
      </c>
      <c r="K248" s="154">
        <v>11</v>
      </c>
      <c r="L248" s="154">
        <v>7</v>
      </c>
      <c r="M248" s="154">
        <v>2</v>
      </c>
      <c r="N248" s="154">
        <v>6</v>
      </c>
      <c r="O248" s="154">
        <v>11</v>
      </c>
      <c r="P248" s="154">
        <v>11</v>
      </c>
      <c r="Q248" s="154">
        <v>14</v>
      </c>
      <c r="R248" s="154">
        <v>5</v>
      </c>
      <c r="S248" s="154">
        <v>9</v>
      </c>
      <c r="T248" s="154">
        <v>8</v>
      </c>
      <c r="U248" s="97">
        <f t="shared" si="56"/>
        <v>111</v>
      </c>
      <c r="V248">
        <f>VLOOKUP(D:D,'[1]Price List'!$B:$K,8,0)</f>
        <v>604.66999999999996</v>
      </c>
      <c r="W248" s="22">
        <f t="shared" si="57"/>
        <v>24791.469999999998</v>
      </c>
      <c r="X248" s="22">
        <f t="shared" si="58"/>
        <v>16326.089999999998</v>
      </c>
      <c r="Y248" s="22">
        <f t="shared" si="59"/>
        <v>6651.37</v>
      </c>
      <c r="Z248" s="22">
        <f t="shared" si="60"/>
        <v>4232.6899999999996</v>
      </c>
      <c r="AA248" s="22">
        <f t="shared" si="61"/>
        <v>1209.3399999999999</v>
      </c>
      <c r="AB248" s="22">
        <f t="shared" si="62"/>
        <v>3628.0199999999995</v>
      </c>
      <c r="AC248" s="22">
        <f t="shared" si="63"/>
        <v>6651.37</v>
      </c>
      <c r="AD248" s="22">
        <f t="shared" si="64"/>
        <v>6651.37</v>
      </c>
      <c r="AE248" s="22">
        <f t="shared" si="65"/>
        <v>8465.3799999999992</v>
      </c>
      <c r="AF248" s="22">
        <f t="shared" si="66"/>
        <v>3023.35</v>
      </c>
      <c r="AG248" s="22">
        <f t="shared" si="67"/>
        <v>5442.03</v>
      </c>
      <c r="AH248" s="22">
        <f t="shared" si="68"/>
        <v>4837.3599999999997</v>
      </c>
      <c r="AI248" s="22">
        <f t="shared" si="69"/>
        <v>67118.37</v>
      </c>
    </row>
    <row r="249" spans="1:35" x14ac:dyDescent="0.2">
      <c r="A249" s="175" t="s">
        <v>1129</v>
      </c>
      <c r="B249" s="175" t="s">
        <v>335</v>
      </c>
      <c r="C249" s="176" t="s">
        <v>1985</v>
      </c>
      <c r="D249" s="175" t="s">
        <v>1984</v>
      </c>
      <c r="E249" s="176" t="s">
        <v>1987</v>
      </c>
      <c r="F249" s="175" t="str">
        <f>VLOOKUP(D:D,Consenso!B:F,5,0)</f>
        <v>Cases iPhone</v>
      </c>
      <c r="G249" s="177" t="s">
        <v>109</v>
      </c>
      <c r="H249" s="176" t="s">
        <v>127</v>
      </c>
      <c r="I249">
        <v>91</v>
      </c>
      <c r="J249" s="154">
        <v>59</v>
      </c>
      <c r="K249" s="154">
        <v>36</v>
      </c>
      <c r="L249" s="154">
        <v>20</v>
      </c>
      <c r="M249" s="154">
        <v>22</v>
      </c>
      <c r="N249" s="154">
        <v>26</v>
      </c>
      <c r="O249" s="154">
        <v>10</v>
      </c>
      <c r="P249" s="154">
        <v>11</v>
      </c>
      <c r="Q249" s="154">
        <v>23</v>
      </c>
      <c r="R249" s="154">
        <v>9</v>
      </c>
      <c r="S249" s="154">
        <v>11</v>
      </c>
      <c r="T249" s="154">
        <v>5</v>
      </c>
      <c r="U249" s="97">
        <f t="shared" si="56"/>
        <v>232</v>
      </c>
      <c r="V249">
        <f>VLOOKUP(D:D,'[1]Price List'!$B:$K,8,0)</f>
        <v>604.66999999999996</v>
      </c>
      <c r="W249" s="22">
        <f t="shared" si="57"/>
        <v>55024.969999999994</v>
      </c>
      <c r="X249" s="22">
        <f t="shared" si="58"/>
        <v>35675.53</v>
      </c>
      <c r="Y249" s="22">
        <f t="shared" si="59"/>
        <v>21768.12</v>
      </c>
      <c r="Z249" s="22">
        <f t="shared" si="60"/>
        <v>12093.4</v>
      </c>
      <c r="AA249" s="22">
        <f t="shared" si="61"/>
        <v>13302.74</v>
      </c>
      <c r="AB249" s="22">
        <f t="shared" si="62"/>
        <v>15721.419999999998</v>
      </c>
      <c r="AC249" s="22">
        <f t="shared" si="63"/>
        <v>6046.7</v>
      </c>
      <c r="AD249" s="22">
        <f t="shared" si="64"/>
        <v>6651.37</v>
      </c>
      <c r="AE249" s="22">
        <f t="shared" si="65"/>
        <v>13907.41</v>
      </c>
      <c r="AF249" s="22">
        <f t="shared" si="66"/>
        <v>5442.03</v>
      </c>
      <c r="AG249" s="22">
        <f t="shared" si="67"/>
        <v>6651.37</v>
      </c>
      <c r="AH249" s="22">
        <f t="shared" si="68"/>
        <v>3023.35</v>
      </c>
      <c r="AI249" s="22">
        <f t="shared" si="69"/>
        <v>140283.44</v>
      </c>
    </row>
    <row r="250" spans="1:35" x14ac:dyDescent="0.2">
      <c r="A250" s="175" t="s">
        <v>1129</v>
      </c>
      <c r="B250" s="175" t="s">
        <v>335</v>
      </c>
      <c r="C250" s="176" t="s">
        <v>1981</v>
      </c>
      <c r="D250" s="175" t="s">
        <v>1980</v>
      </c>
      <c r="E250" s="176" t="s">
        <v>1983</v>
      </c>
      <c r="F250" s="175" t="str">
        <f>VLOOKUP(D:D,Consenso!B:F,5,0)</f>
        <v>Cases iPhone</v>
      </c>
      <c r="G250" s="177" t="s">
        <v>109</v>
      </c>
      <c r="H250" s="176" t="s">
        <v>127</v>
      </c>
      <c r="I250">
        <v>106</v>
      </c>
      <c r="J250" s="154">
        <v>45</v>
      </c>
      <c r="K250" s="154">
        <v>43</v>
      </c>
      <c r="L250" s="154">
        <v>40</v>
      </c>
      <c r="M250" s="154">
        <v>42</v>
      </c>
      <c r="N250" s="154">
        <v>35</v>
      </c>
      <c r="O250" s="154">
        <v>34</v>
      </c>
      <c r="P250" s="154">
        <v>32</v>
      </c>
      <c r="Q250" s="154">
        <v>40</v>
      </c>
      <c r="R250" s="154">
        <v>22</v>
      </c>
      <c r="S250" s="154">
        <v>20</v>
      </c>
      <c r="T250" s="154">
        <v>17</v>
      </c>
      <c r="U250" s="97">
        <f t="shared" si="56"/>
        <v>370</v>
      </c>
      <c r="V250">
        <f>VLOOKUP(D:D,'[1]Price List'!$B:$K,8,0)</f>
        <v>604.66999999999996</v>
      </c>
      <c r="W250" s="22">
        <f t="shared" si="57"/>
        <v>64095.02</v>
      </c>
      <c r="X250" s="22">
        <f t="shared" si="58"/>
        <v>27210.149999999998</v>
      </c>
      <c r="Y250" s="22">
        <f t="shared" si="59"/>
        <v>26000.809999999998</v>
      </c>
      <c r="Z250" s="22">
        <f t="shared" si="60"/>
        <v>24186.799999999999</v>
      </c>
      <c r="AA250" s="22">
        <f t="shared" si="61"/>
        <v>25396.14</v>
      </c>
      <c r="AB250" s="22">
        <f t="shared" si="62"/>
        <v>21163.449999999997</v>
      </c>
      <c r="AC250" s="22">
        <f t="shared" si="63"/>
        <v>20558.78</v>
      </c>
      <c r="AD250" s="22">
        <f t="shared" si="64"/>
        <v>19349.439999999999</v>
      </c>
      <c r="AE250" s="22">
        <f t="shared" si="65"/>
        <v>24186.799999999999</v>
      </c>
      <c r="AF250" s="22">
        <f t="shared" si="66"/>
        <v>13302.74</v>
      </c>
      <c r="AG250" s="22">
        <f t="shared" si="67"/>
        <v>12093.4</v>
      </c>
      <c r="AH250" s="22">
        <f t="shared" si="68"/>
        <v>10279.39</v>
      </c>
      <c r="AI250" s="22">
        <f t="shared" si="69"/>
        <v>223727.9</v>
      </c>
    </row>
    <row r="251" spans="1:35" x14ac:dyDescent="0.2">
      <c r="A251" s="175" t="s">
        <v>1129</v>
      </c>
      <c r="B251" s="175" t="s">
        <v>335</v>
      </c>
      <c r="C251" s="176" t="s">
        <v>614</v>
      </c>
      <c r="D251" s="175" t="s">
        <v>1246</v>
      </c>
      <c r="E251" s="176" t="s">
        <v>616</v>
      </c>
      <c r="F251" s="175" t="str">
        <f>VLOOKUP(D:D,Consenso!B:F,5,0)</f>
        <v>Cases Airpods</v>
      </c>
      <c r="G251" s="176" t="s">
        <v>469</v>
      </c>
      <c r="H251" s="176" t="s">
        <v>617</v>
      </c>
      <c r="I251">
        <v>0</v>
      </c>
      <c r="J251" s="154">
        <v>0</v>
      </c>
      <c r="K251" s="154">
        <v>0</v>
      </c>
      <c r="L251" s="154">
        <v>0</v>
      </c>
      <c r="M251" s="154">
        <v>0</v>
      </c>
      <c r="N251" s="154">
        <v>4</v>
      </c>
      <c r="O251" s="154">
        <v>28</v>
      </c>
      <c r="P251" s="154">
        <v>24</v>
      </c>
      <c r="Q251" s="154">
        <v>33</v>
      </c>
      <c r="R251" s="154">
        <v>17</v>
      </c>
      <c r="S251" s="154">
        <v>25</v>
      </c>
      <c r="T251" s="154">
        <v>35</v>
      </c>
      <c r="U251" s="97">
        <f t="shared" si="56"/>
        <v>166</v>
      </c>
      <c r="V251">
        <f>VLOOKUP(D:D,'[1]Price List'!$B:$K,8,0)</f>
        <v>226.43</v>
      </c>
      <c r="W251" s="22">
        <f t="shared" si="57"/>
        <v>0</v>
      </c>
      <c r="X251" s="22">
        <f t="shared" si="58"/>
        <v>0</v>
      </c>
      <c r="Y251" s="22">
        <f t="shared" si="59"/>
        <v>0</v>
      </c>
      <c r="Z251" s="22">
        <f t="shared" si="60"/>
        <v>0</v>
      </c>
      <c r="AA251" s="22">
        <f t="shared" si="61"/>
        <v>0</v>
      </c>
      <c r="AB251" s="22">
        <f t="shared" si="62"/>
        <v>905.72</v>
      </c>
      <c r="AC251" s="22">
        <f t="shared" si="63"/>
        <v>6340.04</v>
      </c>
      <c r="AD251" s="22">
        <f t="shared" si="64"/>
        <v>5434.32</v>
      </c>
      <c r="AE251" s="22">
        <f t="shared" si="65"/>
        <v>7472.1900000000005</v>
      </c>
      <c r="AF251" s="22">
        <f t="shared" si="66"/>
        <v>3849.31</v>
      </c>
      <c r="AG251" s="22">
        <f t="shared" si="67"/>
        <v>5660.75</v>
      </c>
      <c r="AH251" s="22">
        <f t="shared" si="68"/>
        <v>7925.05</v>
      </c>
      <c r="AI251" s="22">
        <f t="shared" si="69"/>
        <v>37587.380000000005</v>
      </c>
    </row>
    <row r="252" spans="1:35" x14ac:dyDescent="0.2">
      <c r="A252" s="175" t="s">
        <v>1129</v>
      </c>
      <c r="B252" s="175" t="s">
        <v>335</v>
      </c>
      <c r="C252" s="176" t="s">
        <v>612</v>
      </c>
      <c r="D252" s="175" t="s">
        <v>1988</v>
      </c>
      <c r="E252" s="176" t="s">
        <v>613</v>
      </c>
      <c r="F252" s="175" t="str">
        <f>VLOOKUP(D:D,Consenso!B:F,5,0)</f>
        <v>Cases iPhone</v>
      </c>
      <c r="G252" s="176" t="s">
        <v>61</v>
      </c>
      <c r="H252" s="176" t="s">
        <v>61</v>
      </c>
      <c r="I252">
        <v>0</v>
      </c>
      <c r="J252" s="154">
        <v>0</v>
      </c>
      <c r="K252" s="154">
        <v>0</v>
      </c>
      <c r="L252" s="154">
        <v>0</v>
      </c>
      <c r="M252" s="154">
        <v>0</v>
      </c>
      <c r="N252" s="154">
        <v>0</v>
      </c>
      <c r="O252" s="154">
        <v>0</v>
      </c>
      <c r="P252" s="154">
        <v>0</v>
      </c>
      <c r="Q252" s="154">
        <v>0</v>
      </c>
      <c r="R252" s="154">
        <v>24</v>
      </c>
      <c r="S252" s="154">
        <v>26</v>
      </c>
      <c r="T252" s="154">
        <v>42</v>
      </c>
      <c r="U252" s="97">
        <f t="shared" si="56"/>
        <v>92</v>
      </c>
      <c r="V252">
        <f>VLOOKUP(D:D,'[1]Price List'!$B:$K,8,0)</f>
        <v>453.38</v>
      </c>
      <c r="W252" s="22">
        <f t="shared" si="57"/>
        <v>0</v>
      </c>
      <c r="X252" s="22">
        <f t="shared" si="58"/>
        <v>0</v>
      </c>
      <c r="Y252" s="22">
        <f t="shared" si="59"/>
        <v>0</v>
      </c>
      <c r="Z252" s="22">
        <f t="shared" si="60"/>
        <v>0</v>
      </c>
      <c r="AA252" s="22">
        <f t="shared" si="61"/>
        <v>0</v>
      </c>
      <c r="AB252" s="22">
        <f t="shared" si="62"/>
        <v>0</v>
      </c>
      <c r="AC252" s="22">
        <f t="shared" si="63"/>
        <v>0</v>
      </c>
      <c r="AD252" s="22">
        <f t="shared" si="64"/>
        <v>0</v>
      </c>
      <c r="AE252" s="22">
        <f t="shared" si="65"/>
        <v>0</v>
      </c>
      <c r="AF252" s="22">
        <f t="shared" si="66"/>
        <v>10881.119999999999</v>
      </c>
      <c r="AG252" s="22">
        <f t="shared" si="67"/>
        <v>11787.88</v>
      </c>
      <c r="AH252" s="22">
        <f t="shared" si="68"/>
        <v>19041.96</v>
      </c>
      <c r="AI252" s="22">
        <f t="shared" si="69"/>
        <v>41710.959999999999</v>
      </c>
    </row>
    <row r="253" spans="1:35" x14ac:dyDescent="0.2">
      <c r="A253" s="175" t="s">
        <v>1129</v>
      </c>
      <c r="B253" s="175" t="s">
        <v>335</v>
      </c>
      <c r="C253" s="176" t="s">
        <v>542</v>
      </c>
      <c r="D253" s="175" t="s">
        <v>1234</v>
      </c>
      <c r="E253" s="176" t="s">
        <v>543</v>
      </c>
      <c r="F253" s="175" t="str">
        <f>VLOOKUP(D:D,Consenso!B:F,5,0)</f>
        <v>Cases iPhone</v>
      </c>
      <c r="G253" s="177" t="s">
        <v>61</v>
      </c>
      <c r="H253" s="176" t="s">
        <v>62</v>
      </c>
      <c r="I253">
        <v>0</v>
      </c>
      <c r="J253" s="154">
        <v>0</v>
      </c>
      <c r="K253" s="154">
        <v>0</v>
      </c>
      <c r="L253" s="154">
        <v>0</v>
      </c>
      <c r="M253" s="154">
        <v>0</v>
      </c>
      <c r="N253" s="154">
        <v>0</v>
      </c>
      <c r="O253" s="154">
        <v>0</v>
      </c>
      <c r="P253" s="154">
        <v>0</v>
      </c>
      <c r="Q253" s="154">
        <v>0</v>
      </c>
      <c r="R253" s="154">
        <v>84</v>
      </c>
      <c r="S253" s="154">
        <v>60</v>
      </c>
      <c r="T253" s="154">
        <v>40</v>
      </c>
      <c r="U253" s="97">
        <f t="shared" si="56"/>
        <v>184</v>
      </c>
      <c r="V253">
        <f>VLOOKUP(D:D,'[1]Price List'!$B:$K,8,0)</f>
        <v>453.38</v>
      </c>
      <c r="W253" s="22">
        <f t="shared" si="57"/>
        <v>0</v>
      </c>
      <c r="X253" s="22">
        <f t="shared" si="58"/>
        <v>0</v>
      </c>
      <c r="Y253" s="22">
        <f t="shared" si="59"/>
        <v>0</v>
      </c>
      <c r="Z253" s="22">
        <f t="shared" si="60"/>
        <v>0</v>
      </c>
      <c r="AA253" s="22">
        <f t="shared" si="61"/>
        <v>0</v>
      </c>
      <c r="AB253" s="22">
        <f t="shared" si="62"/>
        <v>0</v>
      </c>
      <c r="AC253" s="22">
        <f t="shared" si="63"/>
        <v>0</v>
      </c>
      <c r="AD253" s="22">
        <f t="shared" si="64"/>
        <v>0</v>
      </c>
      <c r="AE253" s="22">
        <f t="shared" si="65"/>
        <v>0</v>
      </c>
      <c r="AF253" s="22">
        <f t="shared" si="66"/>
        <v>38083.919999999998</v>
      </c>
      <c r="AG253" s="22">
        <f t="shared" si="67"/>
        <v>27202.799999999999</v>
      </c>
      <c r="AH253" s="22">
        <f t="shared" si="68"/>
        <v>18135.2</v>
      </c>
      <c r="AI253" s="22">
        <f t="shared" si="69"/>
        <v>83421.919999999998</v>
      </c>
    </row>
    <row r="254" spans="1:35" x14ac:dyDescent="0.2">
      <c r="A254" s="175" t="s">
        <v>1129</v>
      </c>
      <c r="B254" s="175" t="s">
        <v>335</v>
      </c>
      <c r="C254" s="176" t="s">
        <v>548</v>
      </c>
      <c r="D254" s="175" t="s">
        <v>1182</v>
      </c>
      <c r="E254" s="176" t="s">
        <v>549</v>
      </c>
      <c r="F254" s="175" t="str">
        <f>VLOOKUP(D:D,Consenso!B:F,5,0)</f>
        <v>Cases iPhone</v>
      </c>
      <c r="G254" s="177" t="s">
        <v>61</v>
      </c>
      <c r="H254" s="176" t="s">
        <v>74</v>
      </c>
      <c r="I254">
        <v>0</v>
      </c>
      <c r="J254" s="154">
        <v>0</v>
      </c>
      <c r="K254" s="154">
        <v>0</v>
      </c>
      <c r="L254" s="154">
        <v>0</v>
      </c>
      <c r="M254" s="154">
        <v>0</v>
      </c>
      <c r="N254" s="154">
        <v>0</v>
      </c>
      <c r="O254" s="154">
        <v>0</v>
      </c>
      <c r="P254" s="154">
        <v>0</v>
      </c>
      <c r="Q254" s="154">
        <v>0</v>
      </c>
      <c r="R254" s="154">
        <v>76</v>
      </c>
      <c r="S254" s="154">
        <v>148</v>
      </c>
      <c r="T254" s="154">
        <v>73</v>
      </c>
      <c r="U254" s="97">
        <f t="shared" si="56"/>
        <v>297</v>
      </c>
      <c r="V254">
        <f>VLOOKUP(D:D,'[1]Price List'!$B:$K,8,0)</f>
        <v>453.38</v>
      </c>
      <c r="W254" s="22">
        <f t="shared" si="57"/>
        <v>0</v>
      </c>
      <c r="X254" s="22">
        <f t="shared" si="58"/>
        <v>0</v>
      </c>
      <c r="Y254" s="22">
        <f t="shared" si="59"/>
        <v>0</v>
      </c>
      <c r="Z254" s="22">
        <f t="shared" si="60"/>
        <v>0</v>
      </c>
      <c r="AA254" s="22">
        <f t="shared" si="61"/>
        <v>0</v>
      </c>
      <c r="AB254" s="22">
        <f t="shared" si="62"/>
        <v>0</v>
      </c>
      <c r="AC254" s="22">
        <f t="shared" si="63"/>
        <v>0</v>
      </c>
      <c r="AD254" s="22">
        <f t="shared" si="64"/>
        <v>0</v>
      </c>
      <c r="AE254" s="22">
        <f t="shared" si="65"/>
        <v>0</v>
      </c>
      <c r="AF254" s="22">
        <f t="shared" si="66"/>
        <v>34456.879999999997</v>
      </c>
      <c r="AG254" s="22">
        <f t="shared" si="67"/>
        <v>67100.240000000005</v>
      </c>
      <c r="AH254" s="22">
        <f t="shared" si="68"/>
        <v>33096.74</v>
      </c>
      <c r="AI254" s="22">
        <f t="shared" si="69"/>
        <v>134653.85999999999</v>
      </c>
    </row>
    <row r="255" spans="1:35" x14ac:dyDescent="0.2">
      <c r="A255" s="175" t="s">
        <v>1129</v>
      </c>
      <c r="B255" s="175" t="s">
        <v>335</v>
      </c>
      <c r="C255" s="176" t="s">
        <v>1990</v>
      </c>
      <c r="D255" s="175" t="s">
        <v>1989</v>
      </c>
      <c r="E255" s="176" t="s">
        <v>1991</v>
      </c>
      <c r="F255" s="175" t="str">
        <f>VLOOKUP(D:D,Consenso!B:F,5,0)</f>
        <v>Cases iPhone</v>
      </c>
      <c r="G255" s="177" t="s">
        <v>61</v>
      </c>
      <c r="H255" s="176" t="s">
        <v>61</v>
      </c>
      <c r="I255">
        <v>0</v>
      </c>
      <c r="J255" s="154">
        <v>0</v>
      </c>
      <c r="K255" s="154">
        <v>0</v>
      </c>
      <c r="L255" s="154">
        <v>0</v>
      </c>
      <c r="M255" s="154">
        <v>0</v>
      </c>
      <c r="N255" s="154">
        <v>0</v>
      </c>
      <c r="O255" s="154">
        <v>0</v>
      </c>
      <c r="P255" s="154">
        <v>0</v>
      </c>
      <c r="Q255" s="154">
        <v>0</v>
      </c>
      <c r="R255" s="154">
        <v>23</v>
      </c>
      <c r="S255" s="154">
        <v>30</v>
      </c>
      <c r="T255" s="154">
        <v>28</v>
      </c>
      <c r="U255" s="97">
        <f t="shared" si="56"/>
        <v>81</v>
      </c>
      <c r="V255">
        <f>VLOOKUP(D:D,'[1]Price List'!$B:$K,8,0)</f>
        <v>453.38</v>
      </c>
      <c r="W255" s="22">
        <f t="shared" si="57"/>
        <v>0</v>
      </c>
      <c r="X255" s="22">
        <f t="shared" si="58"/>
        <v>0</v>
      </c>
      <c r="Y255" s="22">
        <f t="shared" si="59"/>
        <v>0</v>
      </c>
      <c r="Z255" s="22">
        <f t="shared" si="60"/>
        <v>0</v>
      </c>
      <c r="AA255" s="22">
        <f t="shared" si="61"/>
        <v>0</v>
      </c>
      <c r="AB255" s="22">
        <f t="shared" si="62"/>
        <v>0</v>
      </c>
      <c r="AC255" s="22">
        <f t="shared" si="63"/>
        <v>0</v>
      </c>
      <c r="AD255" s="22">
        <f t="shared" si="64"/>
        <v>0</v>
      </c>
      <c r="AE255" s="22">
        <f t="shared" si="65"/>
        <v>0</v>
      </c>
      <c r="AF255" s="22">
        <f t="shared" si="66"/>
        <v>10427.74</v>
      </c>
      <c r="AG255" s="22">
        <f t="shared" si="67"/>
        <v>13601.4</v>
      </c>
      <c r="AH255" s="22">
        <f t="shared" si="68"/>
        <v>12694.64</v>
      </c>
      <c r="AI255" s="22">
        <f t="shared" si="69"/>
        <v>36723.78</v>
      </c>
    </row>
    <row r="256" spans="1:35" x14ac:dyDescent="0.2">
      <c r="A256" s="175" t="s">
        <v>1129</v>
      </c>
      <c r="B256" s="175" t="s">
        <v>335</v>
      </c>
      <c r="C256" s="176" t="s">
        <v>1121</v>
      </c>
      <c r="D256" s="175" t="s">
        <v>1992</v>
      </c>
      <c r="E256" s="176" t="s">
        <v>1994</v>
      </c>
      <c r="F256" s="175" t="str">
        <f>VLOOKUP(D:D,Consenso!B:F,5,0)</f>
        <v>Cases iPhone</v>
      </c>
      <c r="G256" s="177" t="s">
        <v>61</v>
      </c>
      <c r="H256" s="176" t="s">
        <v>311</v>
      </c>
      <c r="I256">
        <v>0</v>
      </c>
      <c r="J256" s="154">
        <v>0</v>
      </c>
      <c r="K256" s="154">
        <v>0</v>
      </c>
      <c r="L256" s="154">
        <v>0</v>
      </c>
      <c r="M256" s="154">
        <v>0</v>
      </c>
      <c r="N256" s="154">
        <v>0</v>
      </c>
      <c r="O256" s="154">
        <v>0</v>
      </c>
      <c r="P256" s="154">
        <v>0</v>
      </c>
      <c r="Q256" s="154">
        <v>0</v>
      </c>
      <c r="R256" s="154">
        <v>12</v>
      </c>
      <c r="S256" s="154">
        <v>7</v>
      </c>
      <c r="T256" s="154">
        <v>8</v>
      </c>
      <c r="U256" s="97">
        <f t="shared" si="56"/>
        <v>27</v>
      </c>
      <c r="V256">
        <f>VLOOKUP(D:D,'[1]Price List'!$B:$K,8,0)</f>
        <v>453.38</v>
      </c>
      <c r="W256" s="22">
        <f t="shared" si="57"/>
        <v>0</v>
      </c>
      <c r="X256" s="22">
        <f t="shared" si="58"/>
        <v>0</v>
      </c>
      <c r="Y256" s="22">
        <f t="shared" si="59"/>
        <v>0</v>
      </c>
      <c r="Z256" s="22">
        <f t="shared" si="60"/>
        <v>0</v>
      </c>
      <c r="AA256" s="22">
        <f t="shared" si="61"/>
        <v>0</v>
      </c>
      <c r="AB256" s="22">
        <f t="shared" si="62"/>
        <v>0</v>
      </c>
      <c r="AC256" s="22">
        <f t="shared" si="63"/>
        <v>0</v>
      </c>
      <c r="AD256" s="22">
        <f t="shared" si="64"/>
        <v>0</v>
      </c>
      <c r="AE256" s="22">
        <f t="shared" si="65"/>
        <v>0</v>
      </c>
      <c r="AF256" s="22">
        <f t="shared" si="66"/>
        <v>5440.5599999999995</v>
      </c>
      <c r="AG256" s="22">
        <f t="shared" si="67"/>
        <v>3173.66</v>
      </c>
      <c r="AH256" s="22">
        <f t="shared" si="68"/>
        <v>3627.04</v>
      </c>
      <c r="AI256" s="22">
        <f t="shared" si="69"/>
        <v>12241.26</v>
      </c>
    </row>
    <row r="257" spans="1:35" x14ac:dyDescent="0.2">
      <c r="A257" s="175" t="s">
        <v>1129</v>
      </c>
      <c r="B257" s="175" t="s">
        <v>335</v>
      </c>
      <c r="C257" s="176" t="s">
        <v>1996</v>
      </c>
      <c r="D257" s="175" t="s">
        <v>1995</v>
      </c>
      <c r="E257" s="176" t="s">
        <v>1998</v>
      </c>
      <c r="F257" s="175" t="str">
        <f>VLOOKUP(D:D,Consenso!B:F,5,0)</f>
        <v>Cases iPhone</v>
      </c>
      <c r="G257" s="177" t="s">
        <v>61</v>
      </c>
      <c r="H257" s="176" t="s">
        <v>311</v>
      </c>
      <c r="I257">
        <v>0</v>
      </c>
      <c r="J257" s="154">
        <v>0</v>
      </c>
      <c r="K257" s="154">
        <v>0</v>
      </c>
      <c r="L257" s="154">
        <v>0</v>
      </c>
      <c r="M257" s="154">
        <v>0</v>
      </c>
      <c r="N257" s="154">
        <v>0</v>
      </c>
      <c r="O257" s="154">
        <v>0</v>
      </c>
      <c r="P257" s="154">
        <v>0</v>
      </c>
      <c r="Q257" s="154">
        <v>0</v>
      </c>
      <c r="R257" s="154">
        <v>18</v>
      </c>
      <c r="S257" s="154">
        <v>11</v>
      </c>
      <c r="T257" s="154">
        <v>4</v>
      </c>
      <c r="U257" s="97">
        <f t="shared" si="56"/>
        <v>33</v>
      </c>
      <c r="V257">
        <f>VLOOKUP(D:D,'[1]Price List'!$B:$K,8,0)</f>
        <v>453.38</v>
      </c>
      <c r="W257" s="22">
        <f t="shared" si="57"/>
        <v>0</v>
      </c>
      <c r="X257" s="22">
        <f t="shared" si="58"/>
        <v>0</v>
      </c>
      <c r="Y257" s="22">
        <f t="shared" si="59"/>
        <v>0</v>
      </c>
      <c r="Z257" s="22">
        <f t="shared" si="60"/>
        <v>0</v>
      </c>
      <c r="AA257" s="22">
        <f t="shared" si="61"/>
        <v>0</v>
      </c>
      <c r="AB257" s="22">
        <f t="shared" si="62"/>
        <v>0</v>
      </c>
      <c r="AC257" s="22">
        <f t="shared" si="63"/>
        <v>0</v>
      </c>
      <c r="AD257" s="22">
        <f t="shared" si="64"/>
        <v>0</v>
      </c>
      <c r="AE257" s="22">
        <f t="shared" si="65"/>
        <v>0</v>
      </c>
      <c r="AF257" s="22">
        <f t="shared" si="66"/>
        <v>8160.84</v>
      </c>
      <c r="AG257" s="22">
        <f t="shared" si="67"/>
        <v>4987.18</v>
      </c>
      <c r="AH257" s="22">
        <f t="shared" si="68"/>
        <v>1813.52</v>
      </c>
      <c r="AI257" s="22">
        <f t="shared" si="69"/>
        <v>14961.539999999999</v>
      </c>
    </row>
    <row r="258" spans="1:35" x14ac:dyDescent="0.2">
      <c r="A258" s="175" t="s">
        <v>1129</v>
      </c>
      <c r="B258" s="175" t="s">
        <v>335</v>
      </c>
      <c r="C258" s="176" t="s">
        <v>1180</v>
      </c>
      <c r="D258" s="175" t="s">
        <v>1179</v>
      </c>
      <c r="E258" s="176" t="s">
        <v>1181</v>
      </c>
      <c r="F258" s="175" t="str">
        <f>VLOOKUP(D:D,Consenso!B:F,5,0)</f>
        <v>Cases iPhone</v>
      </c>
      <c r="G258" s="177" t="s">
        <v>61</v>
      </c>
      <c r="H258" s="176" t="s">
        <v>62</v>
      </c>
      <c r="I258">
        <v>0</v>
      </c>
      <c r="J258" s="154">
        <v>0</v>
      </c>
      <c r="K258" s="154">
        <v>0</v>
      </c>
      <c r="L258" s="154">
        <v>0</v>
      </c>
      <c r="M258" s="154">
        <v>0</v>
      </c>
      <c r="N258" s="154">
        <v>0</v>
      </c>
      <c r="O258" s="154">
        <v>0</v>
      </c>
      <c r="P258" s="154">
        <v>0</v>
      </c>
      <c r="Q258" s="154">
        <v>0</v>
      </c>
      <c r="R258" s="154">
        <v>73</v>
      </c>
      <c r="S258" s="154">
        <v>72</v>
      </c>
      <c r="T258" s="154">
        <v>35</v>
      </c>
      <c r="U258" s="97">
        <f t="shared" si="56"/>
        <v>180</v>
      </c>
      <c r="V258">
        <f>VLOOKUP(D:D,'[1]Price List'!$B:$K,8,0)</f>
        <v>453.38</v>
      </c>
      <c r="W258" s="22">
        <f t="shared" si="57"/>
        <v>0</v>
      </c>
      <c r="X258" s="22">
        <f t="shared" si="58"/>
        <v>0</v>
      </c>
      <c r="Y258" s="22">
        <f t="shared" si="59"/>
        <v>0</v>
      </c>
      <c r="Z258" s="22">
        <f t="shared" si="60"/>
        <v>0</v>
      </c>
      <c r="AA258" s="22">
        <f t="shared" si="61"/>
        <v>0</v>
      </c>
      <c r="AB258" s="22">
        <f t="shared" si="62"/>
        <v>0</v>
      </c>
      <c r="AC258" s="22">
        <f t="shared" si="63"/>
        <v>0</v>
      </c>
      <c r="AD258" s="22">
        <f t="shared" si="64"/>
        <v>0</v>
      </c>
      <c r="AE258" s="22">
        <f t="shared" si="65"/>
        <v>0</v>
      </c>
      <c r="AF258" s="22">
        <f t="shared" si="66"/>
        <v>33096.74</v>
      </c>
      <c r="AG258" s="22">
        <f t="shared" si="67"/>
        <v>32643.360000000001</v>
      </c>
      <c r="AH258" s="22">
        <f t="shared" si="68"/>
        <v>15868.3</v>
      </c>
      <c r="AI258" s="22">
        <f t="shared" si="69"/>
        <v>81608.399999999994</v>
      </c>
    </row>
    <row r="259" spans="1:35" x14ac:dyDescent="0.2">
      <c r="A259" s="175" t="s">
        <v>1129</v>
      </c>
      <c r="B259" s="175" t="s">
        <v>335</v>
      </c>
      <c r="C259" s="176" t="s">
        <v>1184</v>
      </c>
      <c r="D259" s="175" t="s">
        <v>1183</v>
      </c>
      <c r="E259" s="176" t="s">
        <v>1185</v>
      </c>
      <c r="F259" s="175" t="str">
        <f>VLOOKUP(D:D,Consenso!B:F,5,0)</f>
        <v>Cases iPhone</v>
      </c>
      <c r="G259" s="177" t="s">
        <v>61</v>
      </c>
      <c r="H259" s="176" t="s">
        <v>74</v>
      </c>
      <c r="I259">
        <v>0</v>
      </c>
      <c r="J259" s="154">
        <v>0</v>
      </c>
      <c r="K259" s="154">
        <v>0</v>
      </c>
      <c r="L259" s="154">
        <v>0</v>
      </c>
      <c r="M259" s="154">
        <v>0</v>
      </c>
      <c r="N259" s="154">
        <v>0</v>
      </c>
      <c r="O259" s="154">
        <v>0</v>
      </c>
      <c r="P259" s="154">
        <v>0</v>
      </c>
      <c r="Q259" s="154">
        <v>0</v>
      </c>
      <c r="R259" s="154">
        <v>79</v>
      </c>
      <c r="S259" s="154">
        <v>216</v>
      </c>
      <c r="T259" s="154">
        <v>133</v>
      </c>
      <c r="U259" s="97">
        <f t="shared" ref="U259:U322" si="70">SUM(J259:T259)</f>
        <v>428</v>
      </c>
      <c r="V259">
        <f>VLOOKUP(D:D,'[1]Price List'!$B:$K,8,0)</f>
        <v>453.38</v>
      </c>
      <c r="W259" s="22">
        <f t="shared" si="57"/>
        <v>0</v>
      </c>
      <c r="X259" s="22">
        <f t="shared" si="58"/>
        <v>0</v>
      </c>
      <c r="Y259" s="22">
        <f t="shared" si="59"/>
        <v>0</v>
      </c>
      <c r="Z259" s="22">
        <f t="shared" si="60"/>
        <v>0</v>
      </c>
      <c r="AA259" s="22">
        <f t="shared" si="61"/>
        <v>0</v>
      </c>
      <c r="AB259" s="22">
        <f t="shared" si="62"/>
        <v>0</v>
      </c>
      <c r="AC259" s="22">
        <f t="shared" si="63"/>
        <v>0</v>
      </c>
      <c r="AD259" s="22">
        <f t="shared" si="64"/>
        <v>0</v>
      </c>
      <c r="AE259" s="22">
        <f t="shared" si="65"/>
        <v>0</v>
      </c>
      <c r="AF259" s="22">
        <f t="shared" si="66"/>
        <v>35817.019999999997</v>
      </c>
      <c r="AG259" s="22">
        <f t="shared" si="67"/>
        <v>97930.08</v>
      </c>
      <c r="AH259" s="22">
        <f t="shared" si="68"/>
        <v>60299.54</v>
      </c>
      <c r="AI259" s="22">
        <f t="shared" si="69"/>
        <v>194046.63999999998</v>
      </c>
    </row>
    <row r="260" spans="1:35" x14ac:dyDescent="0.2">
      <c r="A260" s="175" t="s">
        <v>1129</v>
      </c>
      <c r="B260" s="175" t="s">
        <v>335</v>
      </c>
      <c r="C260" s="176" t="s">
        <v>1966</v>
      </c>
      <c r="D260" s="175" t="s">
        <v>1965</v>
      </c>
      <c r="E260" s="176" t="s">
        <v>1968</v>
      </c>
      <c r="F260" s="175" t="str">
        <f>VLOOKUP(D:D,Consenso!B:F,5,0)</f>
        <v>Cases iPhone</v>
      </c>
      <c r="G260" s="176" t="s">
        <v>144</v>
      </c>
      <c r="H260" s="176" t="s">
        <v>145</v>
      </c>
      <c r="I260">
        <v>0</v>
      </c>
      <c r="J260" s="154">
        <v>2</v>
      </c>
      <c r="K260" s="154">
        <v>0</v>
      </c>
      <c r="L260" s="154">
        <v>0</v>
      </c>
      <c r="M260" s="154">
        <v>1</v>
      </c>
      <c r="N260" s="154">
        <v>0</v>
      </c>
      <c r="O260" s="154">
        <v>1</v>
      </c>
      <c r="P260" s="154">
        <v>0</v>
      </c>
      <c r="Q260" s="154">
        <v>0</v>
      </c>
      <c r="R260" s="154">
        <v>1</v>
      </c>
      <c r="S260" s="154">
        <v>0</v>
      </c>
      <c r="T260" s="154">
        <v>0</v>
      </c>
      <c r="U260" s="97">
        <f t="shared" si="70"/>
        <v>5</v>
      </c>
      <c r="V260">
        <f>VLOOKUP(D:D,'[1]Price List'!$B:$K,8,0)</f>
        <v>206.38</v>
      </c>
      <c r="W260" s="22">
        <f t="shared" ref="W260:W323" si="71">I260*$V:$V</f>
        <v>0</v>
      </c>
      <c r="X260" s="22">
        <f t="shared" ref="X260:X323" si="72">J260*$V:$V</f>
        <v>412.76</v>
      </c>
      <c r="Y260" s="22">
        <f t="shared" ref="Y260:Y323" si="73">K260*$V:$V</f>
        <v>0</v>
      </c>
      <c r="Z260" s="22">
        <f t="shared" ref="Z260:Z323" si="74">L260*$V:$V</f>
        <v>0</v>
      </c>
      <c r="AA260" s="22">
        <f t="shared" ref="AA260:AA323" si="75">M260*$V:$V</f>
        <v>206.38</v>
      </c>
      <c r="AB260" s="22">
        <f t="shared" ref="AB260:AB323" si="76">N260*$V:$V</f>
        <v>0</v>
      </c>
      <c r="AC260" s="22">
        <f t="shared" ref="AC260:AC323" si="77">O260*$V:$V</f>
        <v>206.38</v>
      </c>
      <c r="AD260" s="22">
        <f t="shared" ref="AD260:AD323" si="78">P260*$V:$V</f>
        <v>0</v>
      </c>
      <c r="AE260" s="22">
        <f t="shared" ref="AE260:AE323" si="79">Q260*$V:$V</f>
        <v>0</v>
      </c>
      <c r="AF260" s="22">
        <f t="shared" ref="AF260:AF323" si="80">R260*$V:$V</f>
        <v>206.38</v>
      </c>
      <c r="AG260" s="22">
        <f t="shared" ref="AG260:AG323" si="81">S260*$V:$V</f>
        <v>0</v>
      </c>
      <c r="AH260" s="22">
        <f t="shared" ref="AH260:AH323" si="82">T260*$V:$V</f>
        <v>0</v>
      </c>
      <c r="AI260" s="22">
        <f t="shared" ref="AI260:AI323" si="83">U260*$V:$V</f>
        <v>1031.9000000000001</v>
      </c>
    </row>
    <row r="261" spans="1:35" x14ac:dyDescent="0.2">
      <c r="A261" s="179" t="s">
        <v>1129</v>
      </c>
      <c r="B261" s="175" t="s">
        <v>1999</v>
      </c>
      <c r="C261" s="176" t="s">
        <v>2006</v>
      </c>
      <c r="D261" s="175" t="s">
        <v>2005</v>
      </c>
      <c r="E261" s="176" t="s">
        <v>2008</v>
      </c>
      <c r="F261" s="175" t="str">
        <f>VLOOKUP(D:D,Consenso!B:F,5,0)</f>
        <v>Others</v>
      </c>
      <c r="G261" s="176" t="s">
        <v>1333</v>
      </c>
      <c r="H261" s="176" t="s">
        <v>2009</v>
      </c>
      <c r="I261">
        <v>0</v>
      </c>
      <c r="J261" s="154">
        <v>1</v>
      </c>
      <c r="K261" s="154">
        <v>0</v>
      </c>
      <c r="L261" s="154">
        <v>0</v>
      </c>
      <c r="M261" s="154">
        <v>0</v>
      </c>
      <c r="N261" s="154">
        <v>0</v>
      </c>
      <c r="O261" s="154">
        <v>0</v>
      </c>
      <c r="P261" s="154">
        <v>0</v>
      </c>
      <c r="Q261" s="154">
        <v>0</v>
      </c>
      <c r="R261" s="154">
        <v>0</v>
      </c>
      <c r="S261" s="154">
        <v>0</v>
      </c>
      <c r="T261" s="154">
        <v>0</v>
      </c>
      <c r="U261" s="97">
        <f t="shared" si="70"/>
        <v>1</v>
      </c>
      <c r="V261">
        <f>VLOOKUP(D:D,'[1]Price List'!$B:$K,8,0)</f>
        <v>189.18</v>
      </c>
      <c r="W261" s="22">
        <f t="shared" si="71"/>
        <v>0</v>
      </c>
      <c r="X261" s="22">
        <f t="shared" si="72"/>
        <v>189.18</v>
      </c>
      <c r="Y261" s="22">
        <f t="shared" si="73"/>
        <v>0</v>
      </c>
      <c r="Z261" s="22">
        <f t="shared" si="74"/>
        <v>0</v>
      </c>
      <c r="AA261" s="22">
        <f t="shared" si="75"/>
        <v>0</v>
      </c>
      <c r="AB261" s="22">
        <f t="shared" si="76"/>
        <v>0</v>
      </c>
      <c r="AC261" s="22">
        <f t="shared" si="77"/>
        <v>0</v>
      </c>
      <c r="AD261" s="22">
        <f t="shared" si="78"/>
        <v>0</v>
      </c>
      <c r="AE261" s="22">
        <f t="shared" si="79"/>
        <v>0</v>
      </c>
      <c r="AF261" s="22">
        <f t="shared" si="80"/>
        <v>0</v>
      </c>
      <c r="AG261" s="22">
        <f t="shared" si="81"/>
        <v>0</v>
      </c>
      <c r="AH261" s="22">
        <f t="shared" si="82"/>
        <v>0</v>
      </c>
      <c r="AI261" s="22">
        <f t="shared" si="83"/>
        <v>189.18</v>
      </c>
    </row>
    <row r="262" spans="1:35" x14ac:dyDescent="0.2">
      <c r="A262" s="175" t="s">
        <v>3882</v>
      </c>
      <c r="B262" s="175" t="s">
        <v>1248</v>
      </c>
      <c r="C262" s="176" t="s">
        <v>1296</v>
      </c>
      <c r="D262" s="175" t="s">
        <v>1296</v>
      </c>
      <c r="E262" s="176" t="s">
        <v>1298</v>
      </c>
      <c r="F262" s="175" t="str">
        <f>VLOOKUP(C:C,Consenso!C:F,4,0)</f>
        <v>Audio</v>
      </c>
      <c r="G262" s="176" t="s">
        <v>621</v>
      </c>
      <c r="H262" s="176" t="s">
        <v>1248</v>
      </c>
      <c r="I262">
        <v>0</v>
      </c>
      <c r="J262" s="154">
        <v>0</v>
      </c>
      <c r="K262" s="154">
        <v>0</v>
      </c>
      <c r="L262" s="154">
        <v>0</v>
      </c>
      <c r="M262" s="154">
        <v>0</v>
      </c>
      <c r="N262" s="154">
        <v>0</v>
      </c>
      <c r="O262" s="154">
        <v>1</v>
      </c>
      <c r="P262" s="154">
        <v>0</v>
      </c>
      <c r="Q262" s="154">
        <v>0</v>
      </c>
      <c r="R262" s="154">
        <v>0</v>
      </c>
      <c r="S262" s="154">
        <v>0</v>
      </c>
      <c r="T262" s="154">
        <v>0</v>
      </c>
      <c r="U262" s="97">
        <f t="shared" si="70"/>
        <v>1</v>
      </c>
      <c r="V262">
        <f>VLOOKUP(D:D,'[1]Price List'!$B:$K,8,0)</f>
        <v>754.54310344827593</v>
      </c>
      <c r="W262" s="22">
        <f t="shared" si="71"/>
        <v>0</v>
      </c>
      <c r="X262" s="22">
        <f t="shared" si="72"/>
        <v>0</v>
      </c>
      <c r="Y262" s="22">
        <f t="shared" si="73"/>
        <v>0</v>
      </c>
      <c r="Z262" s="22">
        <f t="shared" si="74"/>
        <v>0</v>
      </c>
      <c r="AA262" s="22">
        <f t="shared" si="75"/>
        <v>0</v>
      </c>
      <c r="AB262" s="22">
        <f t="shared" si="76"/>
        <v>0</v>
      </c>
      <c r="AC262" s="22">
        <f t="shared" si="77"/>
        <v>754.54310344827593</v>
      </c>
      <c r="AD262" s="22">
        <f t="shared" si="78"/>
        <v>0</v>
      </c>
      <c r="AE262" s="22">
        <f t="shared" si="79"/>
        <v>0</v>
      </c>
      <c r="AF262" s="22">
        <f t="shared" si="80"/>
        <v>0</v>
      </c>
      <c r="AG262" s="22">
        <f t="shared" si="81"/>
        <v>0</v>
      </c>
      <c r="AH262" s="22">
        <f t="shared" si="82"/>
        <v>0</v>
      </c>
      <c r="AI262" s="22">
        <f t="shared" si="83"/>
        <v>754.54310344827593</v>
      </c>
    </row>
    <row r="263" spans="1:35" x14ac:dyDescent="0.2">
      <c r="A263" s="175" t="s">
        <v>3882</v>
      </c>
      <c r="B263" s="175" t="s">
        <v>104</v>
      </c>
      <c r="C263" s="176" t="s">
        <v>477</v>
      </c>
      <c r="D263" s="175" t="s">
        <v>477</v>
      </c>
      <c r="E263" s="176" t="s">
        <v>478</v>
      </c>
      <c r="F263" s="175" t="str">
        <f>VLOOKUP(C:C,Consenso!C:F,4,0)</f>
        <v>Straps</v>
      </c>
      <c r="G263" s="176" t="s">
        <v>475</v>
      </c>
      <c r="H263" s="176" t="s">
        <v>476</v>
      </c>
      <c r="I263">
        <v>0</v>
      </c>
      <c r="J263" s="154">
        <v>0</v>
      </c>
      <c r="K263" s="154">
        <v>0</v>
      </c>
      <c r="L263" s="154">
        <v>2</v>
      </c>
      <c r="M263" s="154">
        <v>1</v>
      </c>
      <c r="N263" s="154">
        <v>1</v>
      </c>
      <c r="O263" s="154">
        <v>0</v>
      </c>
      <c r="P263" s="154">
        <v>0</v>
      </c>
      <c r="Q263" s="154">
        <v>0</v>
      </c>
      <c r="R263" s="154">
        <v>0</v>
      </c>
      <c r="S263" s="154">
        <v>0</v>
      </c>
      <c r="T263" s="154">
        <v>0</v>
      </c>
      <c r="U263" s="97">
        <f t="shared" si="70"/>
        <v>4</v>
      </c>
      <c r="V263">
        <f>VLOOKUP(D:D,'[1]Price List'!$B:$K,8,0)</f>
        <v>713.6</v>
      </c>
      <c r="W263" s="22">
        <f t="shared" si="71"/>
        <v>0</v>
      </c>
      <c r="X263" s="22">
        <f t="shared" si="72"/>
        <v>0</v>
      </c>
      <c r="Y263" s="22">
        <f t="shared" si="73"/>
        <v>0</v>
      </c>
      <c r="Z263" s="22">
        <f t="shared" si="74"/>
        <v>1427.2</v>
      </c>
      <c r="AA263" s="22">
        <f t="shared" si="75"/>
        <v>713.6</v>
      </c>
      <c r="AB263" s="22">
        <f t="shared" si="76"/>
        <v>713.6</v>
      </c>
      <c r="AC263" s="22">
        <f t="shared" si="77"/>
        <v>0</v>
      </c>
      <c r="AD263" s="22">
        <f t="shared" si="78"/>
        <v>0</v>
      </c>
      <c r="AE263" s="22">
        <f t="shared" si="79"/>
        <v>0</v>
      </c>
      <c r="AF263" s="22">
        <f t="shared" si="80"/>
        <v>0</v>
      </c>
      <c r="AG263" s="22">
        <f t="shared" si="81"/>
        <v>0</v>
      </c>
      <c r="AH263" s="22">
        <f t="shared" si="82"/>
        <v>0</v>
      </c>
      <c r="AI263" s="22">
        <f t="shared" si="83"/>
        <v>2854.4</v>
      </c>
    </row>
    <row r="264" spans="1:35" x14ac:dyDescent="0.2">
      <c r="A264" s="175" t="s">
        <v>3882</v>
      </c>
      <c r="B264" s="175" t="s">
        <v>104</v>
      </c>
      <c r="C264" s="176" t="s">
        <v>1385</v>
      </c>
      <c r="D264" s="175" t="s">
        <v>1385</v>
      </c>
      <c r="E264" s="176" t="s">
        <v>1387</v>
      </c>
      <c r="F264" s="175" t="str">
        <f>VLOOKUP(C:C,Consenso!C:F,4,0)</f>
        <v>Cases iPhone</v>
      </c>
      <c r="G264" s="176" t="s">
        <v>150</v>
      </c>
      <c r="H264" s="176" t="s">
        <v>789</v>
      </c>
      <c r="I264">
        <v>0</v>
      </c>
      <c r="J264" s="154">
        <v>0</v>
      </c>
      <c r="K264" s="154">
        <v>0</v>
      </c>
      <c r="L264" s="154">
        <v>1</v>
      </c>
      <c r="M264" s="154">
        <v>1</v>
      </c>
      <c r="N264" s="154">
        <v>0</v>
      </c>
      <c r="O264" s="154">
        <v>0</v>
      </c>
      <c r="P264" s="154">
        <v>0</v>
      </c>
      <c r="Q264" s="154">
        <v>0</v>
      </c>
      <c r="R264" s="154">
        <v>0</v>
      </c>
      <c r="S264" s="154">
        <v>0</v>
      </c>
      <c r="T264" s="154">
        <v>0</v>
      </c>
      <c r="U264" s="97">
        <f t="shared" si="70"/>
        <v>2</v>
      </c>
      <c r="V264">
        <f>VLOOKUP(D:D,'[1]Price List'!$B:$K,8,0)</f>
        <v>413.18965517241384</v>
      </c>
      <c r="W264" s="22">
        <f t="shared" si="71"/>
        <v>0</v>
      </c>
      <c r="X264" s="22">
        <f t="shared" si="72"/>
        <v>0</v>
      </c>
      <c r="Y264" s="22">
        <f t="shared" si="73"/>
        <v>0</v>
      </c>
      <c r="Z264" s="22">
        <f t="shared" si="74"/>
        <v>413.18965517241384</v>
      </c>
      <c r="AA264" s="22">
        <f t="shared" si="75"/>
        <v>413.18965517241384</v>
      </c>
      <c r="AB264" s="22">
        <f t="shared" si="76"/>
        <v>0</v>
      </c>
      <c r="AC264" s="22">
        <f t="shared" si="77"/>
        <v>0</v>
      </c>
      <c r="AD264" s="22">
        <f t="shared" si="78"/>
        <v>0</v>
      </c>
      <c r="AE264" s="22">
        <f t="shared" si="79"/>
        <v>0</v>
      </c>
      <c r="AF264" s="22">
        <f t="shared" si="80"/>
        <v>0</v>
      </c>
      <c r="AG264" s="22">
        <f t="shared" si="81"/>
        <v>0</v>
      </c>
      <c r="AH264" s="22">
        <f t="shared" si="82"/>
        <v>0</v>
      </c>
      <c r="AI264" s="22">
        <f t="shared" si="83"/>
        <v>826.37931034482767</v>
      </c>
    </row>
    <row r="265" spans="1:35" x14ac:dyDescent="0.2">
      <c r="A265" s="175" t="s">
        <v>3882</v>
      </c>
      <c r="B265" s="175" t="s">
        <v>104</v>
      </c>
      <c r="C265" s="176" t="s">
        <v>640</v>
      </c>
      <c r="D265" s="175" t="s">
        <v>640</v>
      </c>
      <c r="E265" s="176" t="s">
        <v>3965</v>
      </c>
      <c r="F265" s="175" t="str">
        <f>VLOOKUP(C:C,Consenso!C:F,4,0)</f>
        <v>Straps</v>
      </c>
      <c r="G265" s="176" t="s">
        <v>475</v>
      </c>
      <c r="H265" s="176" t="s">
        <v>476</v>
      </c>
      <c r="I265">
        <v>0</v>
      </c>
      <c r="J265" s="154">
        <v>0</v>
      </c>
      <c r="K265" s="154">
        <v>0</v>
      </c>
      <c r="L265" s="154">
        <v>2</v>
      </c>
      <c r="M265" s="154">
        <v>2</v>
      </c>
      <c r="N265" s="154">
        <v>1</v>
      </c>
      <c r="O265" s="154">
        <v>0</v>
      </c>
      <c r="P265" s="154">
        <v>0</v>
      </c>
      <c r="Q265" s="154">
        <v>0</v>
      </c>
      <c r="R265" s="154">
        <v>0</v>
      </c>
      <c r="S265" s="154">
        <v>0</v>
      </c>
      <c r="T265" s="154">
        <v>0</v>
      </c>
      <c r="U265" s="97">
        <f t="shared" si="70"/>
        <v>5</v>
      </c>
      <c r="V265">
        <f>VLOOKUP(D:D,'[1]Price List'!$B:$K,8,0)</f>
        <v>691.61206896551732</v>
      </c>
      <c r="W265" s="22">
        <f t="shared" si="71"/>
        <v>0</v>
      </c>
      <c r="X265" s="22">
        <f t="shared" si="72"/>
        <v>0</v>
      </c>
      <c r="Y265" s="22">
        <f t="shared" si="73"/>
        <v>0</v>
      </c>
      <c r="Z265" s="22">
        <f t="shared" si="74"/>
        <v>1383.2241379310346</v>
      </c>
      <c r="AA265" s="22">
        <f t="shared" si="75"/>
        <v>1383.2241379310346</v>
      </c>
      <c r="AB265" s="22">
        <f t="shared" si="76"/>
        <v>691.61206896551732</v>
      </c>
      <c r="AC265" s="22">
        <f t="shared" si="77"/>
        <v>0</v>
      </c>
      <c r="AD265" s="22">
        <f t="shared" si="78"/>
        <v>0</v>
      </c>
      <c r="AE265" s="22">
        <f t="shared" si="79"/>
        <v>0</v>
      </c>
      <c r="AF265" s="22">
        <f t="shared" si="80"/>
        <v>0</v>
      </c>
      <c r="AG265" s="22">
        <f t="shared" si="81"/>
        <v>0</v>
      </c>
      <c r="AH265" s="22">
        <f t="shared" si="82"/>
        <v>0</v>
      </c>
      <c r="AI265" s="22">
        <f t="shared" si="83"/>
        <v>3458.0603448275865</v>
      </c>
    </row>
    <row r="266" spans="1:35" x14ac:dyDescent="0.2">
      <c r="A266" s="175" t="s">
        <v>3882</v>
      </c>
      <c r="B266" s="175" t="s">
        <v>104</v>
      </c>
      <c r="C266" s="176" t="s">
        <v>1539</v>
      </c>
      <c r="D266" s="175" t="s">
        <v>1539</v>
      </c>
      <c r="E266" s="176" t="s">
        <v>1541</v>
      </c>
      <c r="F266" s="175" t="str">
        <f>VLOOKUP(C:C,Consenso!C:F,4,0)</f>
        <v>Straps</v>
      </c>
      <c r="G266" s="177" t="s">
        <v>475</v>
      </c>
      <c r="H266" s="176" t="s">
        <v>476</v>
      </c>
      <c r="I266">
        <v>0</v>
      </c>
      <c r="J266" s="154">
        <v>0</v>
      </c>
      <c r="K266" s="154">
        <v>0</v>
      </c>
      <c r="L266" s="154">
        <v>0</v>
      </c>
      <c r="M266" s="154">
        <v>0</v>
      </c>
      <c r="N266" s="154">
        <v>0</v>
      </c>
      <c r="O266" s="154">
        <v>0</v>
      </c>
      <c r="P266" s="154">
        <v>0</v>
      </c>
      <c r="Q266" s="154">
        <v>0</v>
      </c>
      <c r="R266" s="154">
        <v>0</v>
      </c>
      <c r="S266" s="154">
        <v>0</v>
      </c>
      <c r="T266" s="154">
        <v>0</v>
      </c>
      <c r="U266" s="97">
        <f t="shared" si="70"/>
        <v>0</v>
      </c>
      <c r="V266">
        <f>VLOOKUP(D:D,'[1]Price List'!$B:$K,8,0)</f>
        <v>691.61206896551732</v>
      </c>
      <c r="W266" s="22">
        <f t="shared" si="71"/>
        <v>0</v>
      </c>
      <c r="X266" s="22">
        <f t="shared" si="72"/>
        <v>0</v>
      </c>
      <c r="Y266" s="22">
        <f t="shared" si="73"/>
        <v>0</v>
      </c>
      <c r="Z266" s="22">
        <f t="shared" si="74"/>
        <v>0</v>
      </c>
      <c r="AA266" s="22">
        <f t="shared" si="75"/>
        <v>0</v>
      </c>
      <c r="AB266" s="22">
        <f t="shared" si="76"/>
        <v>0</v>
      </c>
      <c r="AC266" s="22">
        <f t="shared" si="77"/>
        <v>0</v>
      </c>
      <c r="AD266" s="22">
        <f t="shared" si="78"/>
        <v>0</v>
      </c>
      <c r="AE266" s="22">
        <f t="shared" si="79"/>
        <v>0</v>
      </c>
      <c r="AF266" s="22">
        <f t="shared" si="80"/>
        <v>0</v>
      </c>
      <c r="AG266" s="22">
        <f t="shared" si="81"/>
        <v>0</v>
      </c>
      <c r="AH266" s="22">
        <f t="shared" si="82"/>
        <v>0</v>
      </c>
      <c r="AI266" s="22">
        <f t="shared" si="83"/>
        <v>0</v>
      </c>
    </row>
    <row r="267" spans="1:35" x14ac:dyDescent="0.2">
      <c r="A267" s="175" t="s">
        <v>3882</v>
      </c>
      <c r="B267" s="175" t="s">
        <v>104</v>
      </c>
      <c r="C267" s="176" t="s">
        <v>3980</v>
      </c>
      <c r="D267" s="175" t="s">
        <v>3980</v>
      </c>
      <c r="E267" s="176" t="s">
        <v>3981</v>
      </c>
      <c r="F267" s="175" t="s">
        <v>2277</v>
      </c>
      <c r="G267" s="176" t="s">
        <v>475</v>
      </c>
      <c r="H267" s="176" t="s">
        <v>1530</v>
      </c>
      <c r="I267">
        <v>0</v>
      </c>
      <c r="J267" s="154">
        <v>0</v>
      </c>
      <c r="K267" s="154">
        <v>0</v>
      </c>
      <c r="L267" s="154">
        <v>2</v>
      </c>
      <c r="M267" s="154">
        <v>1</v>
      </c>
      <c r="N267" s="154">
        <v>0</v>
      </c>
      <c r="O267" s="154">
        <v>0</v>
      </c>
      <c r="P267" s="154">
        <v>0</v>
      </c>
      <c r="Q267" s="154">
        <v>0</v>
      </c>
      <c r="R267" s="154">
        <v>0</v>
      </c>
      <c r="S267" s="154">
        <v>0</v>
      </c>
      <c r="T267" s="154">
        <v>0</v>
      </c>
      <c r="U267" s="97">
        <f t="shared" si="70"/>
        <v>3</v>
      </c>
      <c r="V267">
        <f>VLOOKUP(D:D,'[1]Price List'!$B:$K,8,0)</f>
        <v>691.61206896551732</v>
      </c>
      <c r="W267" s="22">
        <f t="shared" si="71"/>
        <v>0</v>
      </c>
      <c r="X267" s="22">
        <f t="shared" si="72"/>
        <v>0</v>
      </c>
      <c r="Y267" s="22">
        <f t="shared" si="73"/>
        <v>0</v>
      </c>
      <c r="Z267" s="22">
        <f t="shared" si="74"/>
        <v>1383.2241379310346</v>
      </c>
      <c r="AA267" s="22">
        <f t="shared" si="75"/>
        <v>691.61206896551732</v>
      </c>
      <c r="AB267" s="22">
        <f t="shared" si="76"/>
        <v>0</v>
      </c>
      <c r="AC267" s="22">
        <f t="shared" si="77"/>
        <v>0</v>
      </c>
      <c r="AD267" s="22">
        <f t="shared" si="78"/>
        <v>0</v>
      </c>
      <c r="AE267" s="22">
        <f t="shared" si="79"/>
        <v>0</v>
      </c>
      <c r="AF267" s="22">
        <f t="shared" si="80"/>
        <v>0</v>
      </c>
      <c r="AG267" s="22">
        <f t="shared" si="81"/>
        <v>0</v>
      </c>
      <c r="AH267" s="22">
        <f t="shared" si="82"/>
        <v>0</v>
      </c>
      <c r="AI267" s="22">
        <f t="shared" si="83"/>
        <v>2074.8362068965521</v>
      </c>
    </row>
    <row r="268" spans="1:35" x14ac:dyDescent="0.2">
      <c r="A268" s="175" t="s">
        <v>3882</v>
      </c>
      <c r="B268" s="175" t="s">
        <v>104</v>
      </c>
      <c r="C268" s="176" t="s">
        <v>1418</v>
      </c>
      <c r="D268" s="175" t="s">
        <v>1418</v>
      </c>
      <c r="E268" s="176" t="s">
        <v>1420</v>
      </c>
      <c r="F268" s="175" t="str">
        <f>VLOOKUP(C:C,Consenso!C:F,4,0)</f>
        <v>Cases iPhone</v>
      </c>
      <c r="G268" s="176" t="s">
        <v>169</v>
      </c>
      <c r="H268" s="176" t="s">
        <v>175</v>
      </c>
      <c r="I268">
        <v>0</v>
      </c>
      <c r="J268" s="154">
        <v>0</v>
      </c>
      <c r="K268" s="154">
        <v>0</v>
      </c>
      <c r="L268" s="154">
        <v>1</v>
      </c>
      <c r="M268" s="154">
        <v>1</v>
      </c>
      <c r="N268" s="154">
        <v>1</v>
      </c>
      <c r="O268" s="154">
        <v>0</v>
      </c>
      <c r="P268" s="154">
        <v>0</v>
      </c>
      <c r="Q268" s="154">
        <v>0</v>
      </c>
      <c r="R268" s="154">
        <v>0</v>
      </c>
      <c r="S268" s="154">
        <v>0</v>
      </c>
      <c r="T268" s="154">
        <v>0</v>
      </c>
      <c r="U268" s="97">
        <f t="shared" si="70"/>
        <v>3</v>
      </c>
      <c r="V268">
        <f>VLOOKUP(D:D,'[1]Price List'!$B:$K,8,0)</f>
        <v>628.68103448275861</v>
      </c>
      <c r="W268" s="22">
        <f t="shared" si="71"/>
        <v>0</v>
      </c>
      <c r="X268" s="22">
        <f t="shared" si="72"/>
        <v>0</v>
      </c>
      <c r="Y268" s="22">
        <f t="shared" si="73"/>
        <v>0</v>
      </c>
      <c r="Z268" s="22">
        <f t="shared" si="74"/>
        <v>628.68103448275861</v>
      </c>
      <c r="AA268" s="22">
        <f t="shared" si="75"/>
        <v>628.68103448275861</v>
      </c>
      <c r="AB268" s="22">
        <f t="shared" si="76"/>
        <v>628.68103448275861</v>
      </c>
      <c r="AC268" s="22">
        <f t="shared" si="77"/>
        <v>0</v>
      </c>
      <c r="AD268" s="22">
        <f t="shared" si="78"/>
        <v>0</v>
      </c>
      <c r="AE268" s="22">
        <f t="shared" si="79"/>
        <v>0</v>
      </c>
      <c r="AF268" s="22">
        <f t="shared" si="80"/>
        <v>0</v>
      </c>
      <c r="AG268" s="22">
        <f t="shared" si="81"/>
        <v>0</v>
      </c>
      <c r="AH268" s="22">
        <f t="shared" si="82"/>
        <v>0</v>
      </c>
      <c r="AI268" s="22">
        <f t="shared" si="83"/>
        <v>1886.0431034482758</v>
      </c>
    </row>
    <row r="269" spans="1:35" x14ac:dyDescent="0.2">
      <c r="A269" s="175" t="s">
        <v>3882</v>
      </c>
      <c r="B269" s="175" t="s">
        <v>104</v>
      </c>
      <c r="C269" s="176" t="s">
        <v>1434</v>
      </c>
      <c r="D269" s="175" t="s">
        <v>1434</v>
      </c>
      <c r="E269" s="176" t="s">
        <v>1436</v>
      </c>
      <c r="F269" s="175" t="str">
        <f>VLOOKUP(C:C,Consenso!C:F,4,0)</f>
        <v>Cases iPhone</v>
      </c>
      <c r="G269" s="177" t="s">
        <v>169</v>
      </c>
      <c r="H269" s="176" t="s">
        <v>175</v>
      </c>
      <c r="I269">
        <v>0</v>
      </c>
      <c r="J269" s="154">
        <v>0</v>
      </c>
      <c r="K269" s="154">
        <v>0</v>
      </c>
      <c r="L269" s="154">
        <v>0</v>
      </c>
      <c r="M269" s="154">
        <v>0</v>
      </c>
      <c r="N269" s="154">
        <v>0</v>
      </c>
      <c r="O269" s="154">
        <v>0</v>
      </c>
      <c r="P269" s="154">
        <v>0</v>
      </c>
      <c r="Q269" s="154">
        <v>0</v>
      </c>
      <c r="R269" s="154">
        <v>0</v>
      </c>
      <c r="S269" s="154">
        <v>0</v>
      </c>
      <c r="T269" s="154">
        <v>0</v>
      </c>
      <c r="U269" s="97">
        <f t="shared" si="70"/>
        <v>0</v>
      </c>
      <c r="V269">
        <f>VLOOKUP(D:D,'[1]Price List'!$B:$K,8,0)</f>
        <v>333.44827586206901</v>
      </c>
      <c r="W269" s="22">
        <f t="shared" si="71"/>
        <v>0</v>
      </c>
      <c r="X269" s="22">
        <f t="shared" si="72"/>
        <v>0</v>
      </c>
      <c r="Y269" s="22">
        <f t="shared" si="73"/>
        <v>0</v>
      </c>
      <c r="Z269" s="22">
        <f t="shared" si="74"/>
        <v>0</v>
      </c>
      <c r="AA269" s="22">
        <f t="shared" si="75"/>
        <v>0</v>
      </c>
      <c r="AB269" s="22">
        <f t="shared" si="76"/>
        <v>0</v>
      </c>
      <c r="AC269" s="22">
        <f t="shared" si="77"/>
        <v>0</v>
      </c>
      <c r="AD269" s="22">
        <f t="shared" si="78"/>
        <v>0</v>
      </c>
      <c r="AE269" s="22">
        <f t="shared" si="79"/>
        <v>0</v>
      </c>
      <c r="AF269" s="22">
        <f t="shared" si="80"/>
        <v>0</v>
      </c>
      <c r="AG269" s="22">
        <f t="shared" si="81"/>
        <v>0</v>
      </c>
      <c r="AH269" s="22">
        <f t="shared" si="82"/>
        <v>0</v>
      </c>
      <c r="AI269" s="22">
        <f t="shared" si="83"/>
        <v>0</v>
      </c>
    </row>
    <row r="270" spans="1:35" x14ac:dyDescent="0.2">
      <c r="A270" s="175" t="s">
        <v>3882</v>
      </c>
      <c r="B270" s="175" t="s">
        <v>104</v>
      </c>
      <c r="C270" s="176" t="s">
        <v>1442</v>
      </c>
      <c r="D270" s="175" t="s">
        <v>1442</v>
      </c>
      <c r="E270" s="176" t="s">
        <v>1444</v>
      </c>
      <c r="F270" s="175" t="str">
        <f>VLOOKUP(C:C,Consenso!C:F,4,0)</f>
        <v>Cases iPhone</v>
      </c>
      <c r="G270" s="177" t="s">
        <v>169</v>
      </c>
      <c r="H270" s="176" t="s">
        <v>180</v>
      </c>
      <c r="I270">
        <v>0</v>
      </c>
      <c r="J270" s="154">
        <v>0</v>
      </c>
      <c r="K270" s="154">
        <v>0</v>
      </c>
      <c r="L270" s="154">
        <v>0</v>
      </c>
      <c r="M270" s="154">
        <v>0</v>
      </c>
      <c r="N270" s="154">
        <v>0</v>
      </c>
      <c r="O270" s="154">
        <v>1</v>
      </c>
      <c r="P270" s="154">
        <v>4</v>
      </c>
      <c r="Q270" s="154">
        <v>0</v>
      </c>
      <c r="R270" s="154">
        <v>0</v>
      </c>
      <c r="S270" s="154">
        <v>0</v>
      </c>
      <c r="T270" s="154">
        <v>0</v>
      </c>
      <c r="U270" s="97">
        <f t="shared" si="70"/>
        <v>5</v>
      </c>
      <c r="V270">
        <f>VLOOKUP(D:D,'[1]Price List'!$B:$K,8,0)</f>
        <v>409.56896551724145</v>
      </c>
      <c r="W270" s="22">
        <f t="shared" si="71"/>
        <v>0</v>
      </c>
      <c r="X270" s="22">
        <f t="shared" si="72"/>
        <v>0</v>
      </c>
      <c r="Y270" s="22">
        <f t="shared" si="73"/>
        <v>0</v>
      </c>
      <c r="Z270" s="22">
        <f t="shared" si="74"/>
        <v>0</v>
      </c>
      <c r="AA270" s="22">
        <f t="shared" si="75"/>
        <v>0</v>
      </c>
      <c r="AB270" s="22">
        <f t="shared" si="76"/>
        <v>0</v>
      </c>
      <c r="AC270" s="22">
        <f t="shared" si="77"/>
        <v>409.56896551724145</v>
      </c>
      <c r="AD270" s="22">
        <f t="shared" si="78"/>
        <v>1638.2758620689658</v>
      </c>
      <c r="AE270" s="22">
        <f t="shared" si="79"/>
        <v>0</v>
      </c>
      <c r="AF270" s="22">
        <f t="shared" si="80"/>
        <v>0</v>
      </c>
      <c r="AG270" s="22">
        <f t="shared" si="81"/>
        <v>0</v>
      </c>
      <c r="AH270" s="22">
        <f t="shared" si="82"/>
        <v>0</v>
      </c>
      <c r="AI270" s="22">
        <f t="shared" si="83"/>
        <v>2047.8448275862072</v>
      </c>
    </row>
    <row r="271" spans="1:35" x14ac:dyDescent="0.2">
      <c r="A271" s="175" t="s">
        <v>3882</v>
      </c>
      <c r="B271" s="175" t="s">
        <v>104</v>
      </c>
      <c r="C271" s="176" t="s">
        <v>1422</v>
      </c>
      <c r="D271" s="175" t="s">
        <v>1422</v>
      </c>
      <c r="E271" s="176" t="s">
        <v>1424</v>
      </c>
      <c r="F271" s="175" t="str">
        <f>VLOOKUP(C:C,Consenso!C:F,4,0)</f>
        <v>Cases iPhone</v>
      </c>
      <c r="G271" s="177" t="s">
        <v>169</v>
      </c>
      <c r="H271" s="176" t="s">
        <v>175</v>
      </c>
      <c r="I271">
        <v>0</v>
      </c>
      <c r="J271" s="154">
        <v>0</v>
      </c>
      <c r="K271" s="154">
        <v>0</v>
      </c>
      <c r="L271" s="154">
        <v>1</v>
      </c>
      <c r="M271" s="154">
        <v>0</v>
      </c>
      <c r="N271" s="154">
        <v>0</v>
      </c>
      <c r="O271" s="154">
        <v>0</v>
      </c>
      <c r="P271" s="154">
        <v>2</v>
      </c>
      <c r="Q271" s="154">
        <v>1</v>
      </c>
      <c r="R271" s="154">
        <v>1</v>
      </c>
      <c r="S271" s="154">
        <v>0</v>
      </c>
      <c r="T271" s="154">
        <v>0</v>
      </c>
      <c r="U271" s="97">
        <f t="shared" si="70"/>
        <v>5</v>
      </c>
      <c r="V271">
        <f>VLOOKUP(D:D,'[1]Price List'!$B:$K,8,0)</f>
        <v>943.33620689655174</v>
      </c>
      <c r="W271" s="22">
        <f t="shared" si="71"/>
        <v>0</v>
      </c>
      <c r="X271" s="22">
        <f t="shared" si="72"/>
        <v>0</v>
      </c>
      <c r="Y271" s="22">
        <f t="shared" si="73"/>
        <v>0</v>
      </c>
      <c r="Z271" s="22">
        <f t="shared" si="74"/>
        <v>943.33620689655174</v>
      </c>
      <c r="AA271" s="22">
        <f t="shared" si="75"/>
        <v>0</v>
      </c>
      <c r="AB271" s="22">
        <f t="shared" si="76"/>
        <v>0</v>
      </c>
      <c r="AC271" s="22">
        <f t="shared" si="77"/>
        <v>0</v>
      </c>
      <c r="AD271" s="22">
        <f t="shared" si="78"/>
        <v>1886.6724137931035</v>
      </c>
      <c r="AE271" s="22">
        <f t="shared" si="79"/>
        <v>943.33620689655174</v>
      </c>
      <c r="AF271" s="22">
        <f t="shared" si="80"/>
        <v>943.33620689655174</v>
      </c>
      <c r="AG271" s="22">
        <f t="shared" si="81"/>
        <v>0</v>
      </c>
      <c r="AH271" s="22">
        <f t="shared" si="82"/>
        <v>0</v>
      </c>
      <c r="AI271" s="22">
        <f t="shared" si="83"/>
        <v>4716.6810344827591</v>
      </c>
    </row>
    <row r="272" spans="1:35" x14ac:dyDescent="0.2">
      <c r="A272" s="175" t="s">
        <v>3882</v>
      </c>
      <c r="B272" s="175" t="s">
        <v>104</v>
      </c>
      <c r="C272" s="176" t="s">
        <v>1446</v>
      </c>
      <c r="D272" s="175" t="s">
        <v>1446</v>
      </c>
      <c r="E272" s="176" t="s">
        <v>1448</v>
      </c>
      <c r="F272" s="175" t="str">
        <f>VLOOKUP(C:C,Consenso!C:F,4,0)</f>
        <v>Cases iPhone</v>
      </c>
      <c r="G272" s="176" t="s">
        <v>169</v>
      </c>
      <c r="H272" s="176" t="s">
        <v>180</v>
      </c>
      <c r="I272">
        <v>0</v>
      </c>
      <c r="J272" s="154">
        <v>0</v>
      </c>
      <c r="K272" s="154">
        <v>0</v>
      </c>
      <c r="L272" s="154">
        <v>1</v>
      </c>
      <c r="M272" s="154">
        <v>0</v>
      </c>
      <c r="N272" s="154">
        <v>1</v>
      </c>
      <c r="O272" s="154">
        <v>1</v>
      </c>
      <c r="P272" s="154">
        <v>1</v>
      </c>
      <c r="Q272" s="154">
        <v>1</v>
      </c>
      <c r="R272" s="154">
        <v>0</v>
      </c>
      <c r="S272" s="154">
        <v>0</v>
      </c>
      <c r="T272" s="154">
        <v>0</v>
      </c>
      <c r="U272" s="97">
        <f t="shared" si="70"/>
        <v>5</v>
      </c>
      <c r="V272">
        <f>VLOOKUP(D:D,'[1]Price List'!$B:$K,8,0)</f>
        <v>943.33620689655174</v>
      </c>
      <c r="W272" s="22">
        <f t="shared" si="71"/>
        <v>0</v>
      </c>
      <c r="X272" s="22">
        <f t="shared" si="72"/>
        <v>0</v>
      </c>
      <c r="Y272" s="22">
        <f t="shared" si="73"/>
        <v>0</v>
      </c>
      <c r="Z272" s="22">
        <f t="shared" si="74"/>
        <v>943.33620689655174</v>
      </c>
      <c r="AA272" s="22">
        <f t="shared" si="75"/>
        <v>0</v>
      </c>
      <c r="AB272" s="22">
        <f t="shared" si="76"/>
        <v>943.33620689655174</v>
      </c>
      <c r="AC272" s="22">
        <f t="shared" si="77"/>
        <v>943.33620689655174</v>
      </c>
      <c r="AD272" s="22">
        <f t="shared" si="78"/>
        <v>943.33620689655174</v>
      </c>
      <c r="AE272" s="22">
        <f t="shared" si="79"/>
        <v>943.33620689655174</v>
      </c>
      <c r="AF272" s="22">
        <f t="shared" si="80"/>
        <v>0</v>
      </c>
      <c r="AG272" s="22">
        <f t="shared" si="81"/>
        <v>0</v>
      </c>
      <c r="AH272" s="22">
        <f t="shared" si="82"/>
        <v>0</v>
      </c>
      <c r="AI272" s="22">
        <f t="shared" si="83"/>
        <v>4716.6810344827591</v>
      </c>
    </row>
    <row r="273" spans="1:35" x14ac:dyDescent="0.2">
      <c r="A273" s="175" t="s">
        <v>3882</v>
      </c>
      <c r="B273" s="175" t="s">
        <v>104</v>
      </c>
      <c r="C273" s="176" t="s">
        <v>1426</v>
      </c>
      <c r="D273" s="175" t="s">
        <v>1426</v>
      </c>
      <c r="E273" s="176" t="s">
        <v>1428</v>
      </c>
      <c r="F273" s="175" t="str">
        <f>VLOOKUP(C:C,Consenso!C:F,4,0)</f>
        <v>Cases iPhone</v>
      </c>
      <c r="G273" s="177" t="s">
        <v>169</v>
      </c>
      <c r="H273" s="176" t="s">
        <v>175</v>
      </c>
      <c r="I273">
        <v>0</v>
      </c>
      <c r="J273" s="154">
        <v>0</v>
      </c>
      <c r="K273" s="154">
        <v>0</v>
      </c>
      <c r="L273" s="154">
        <v>0</v>
      </c>
      <c r="M273" s="154">
        <v>1</v>
      </c>
      <c r="N273" s="154">
        <v>2</v>
      </c>
      <c r="O273" s="154">
        <v>2</v>
      </c>
      <c r="P273" s="154">
        <v>1</v>
      </c>
      <c r="Q273" s="154">
        <v>0</v>
      </c>
      <c r="R273" s="154">
        <v>0</v>
      </c>
      <c r="S273" s="154">
        <v>0</v>
      </c>
      <c r="T273" s="154">
        <v>0</v>
      </c>
      <c r="U273" s="97">
        <f t="shared" si="70"/>
        <v>6</v>
      </c>
      <c r="V273">
        <f>VLOOKUP(D:D,'[1]Price List'!$B:$K,8,0)</f>
        <v>413.18965517241384</v>
      </c>
      <c r="W273" s="22">
        <f t="shared" si="71"/>
        <v>0</v>
      </c>
      <c r="X273" s="22">
        <f t="shared" si="72"/>
        <v>0</v>
      </c>
      <c r="Y273" s="22">
        <f t="shared" si="73"/>
        <v>0</v>
      </c>
      <c r="Z273" s="22">
        <f t="shared" si="74"/>
        <v>0</v>
      </c>
      <c r="AA273" s="22">
        <f t="shared" si="75"/>
        <v>413.18965517241384</v>
      </c>
      <c r="AB273" s="22">
        <f t="shared" si="76"/>
        <v>826.37931034482767</v>
      </c>
      <c r="AC273" s="22">
        <f t="shared" si="77"/>
        <v>826.37931034482767</v>
      </c>
      <c r="AD273" s="22">
        <f t="shared" si="78"/>
        <v>413.18965517241384</v>
      </c>
      <c r="AE273" s="22">
        <f t="shared" si="79"/>
        <v>0</v>
      </c>
      <c r="AF273" s="22">
        <f t="shared" si="80"/>
        <v>0</v>
      </c>
      <c r="AG273" s="22">
        <f t="shared" si="81"/>
        <v>0</v>
      </c>
      <c r="AH273" s="22">
        <f t="shared" si="82"/>
        <v>0</v>
      </c>
      <c r="AI273" s="22">
        <f t="shared" si="83"/>
        <v>2479.1379310344828</v>
      </c>
    </row>
    <row r="274" spans="1:35" x14ac:dyDescent="0.2">
      <c r="A274" s="175" t="s">
        <v>3882</v>
      </c>
      <c r="B274" s="175" t="s">
        <v>104</v>
      </c>
      <c r="C274" s="176" t="s">
        <v>133</v>
      </c>
      <c r="D274" s="175" t="s">
        <v>133</v>
      </c>
      <c r="E274" s="176" t="s">
        <v>135</v>
      </c>
      <c r="F274" s="175" t="str">
        <f>VLOOKUP(C:C,Consenso!C:F,4,0)</f>
        <v>Cases iPhone</v>
      </c>
      <c r="G274" s="176" t="s">
        <v>109</v>
      </c>
      <c r="H274" s="176" t="s">
        <v>127</v>
      </c>
      <c r="I274">
        <v>0</v>
      </c>
      <c r="J274" s="154">
        <v>0</v>
      </c>
      <c r="K274" s="154">
        <v>0</v>
      </c>
      <c r="L274" s="154">
        <v>2</v>
      </c>
      <c r="M274" s="154">
        <v>0</v>
      </c>
      <c r="N274" s="154">
        <v>2</v>
      </c>
      <c r="O274" s="154">
        <v>0</v>
      </c>
      <c r="P274" s="154">
        <v>0</v>
      </c>
      <c r="Q274" s="154">
        <v>0</v>
      </c>
      <c r="R274" s="154">
        <v>0</v>
      </c>
      <c r="S274" s="154">
        <v>0</v>
      </c>
      <c r="T274" s="154">
        <v>0</v>
      </c>
      <c r="U274" s="97">
        <f t="shared" si="70"/>
        <v>4</v>
      </c>
      <c r="V274">
        <f>VLOOKUP(D:D,'[1]Price List'!$B:$K,8,0)</f>
        <v>559.7844827586207</v>
      </c>
      <c r="W274" s="22">
        <f t="shared" si="71"/>
        <v>0</v>
      </c>
      <c r="X274" s="22">
        <f t="shared" si="72"/>
        <v>0</v>
      </c>
      <c r="Y274" s="22">
        <f t="shared" si="73"/>
        <v>0</v>
      </c>
      <c r="Z274" s="22">
        <f t="shared" si="74"/>
        <v>1119.5689655172414</v>
      </c>
      <c r="AA274" s="22">
        <f t="shared" si="75"/>
        <v>0</v>
      </c>
      <c r="AB274" s="22">
        <f t="shared" si="76"/>
        <v>1119.5689655172414</v>
      </c>
      <c r="AC274" s="22">
        <f t="shared" si="77"/>
        <v>0</v>
      </c>
      <c r="AD274" s="22">
        <f t="shared" si="78"/>
        <v>0</v>
      </c>
      <c r="AE274" s="22">
        <f t="shared" si="79"/>
        <v>0</v>
      </c>
      <c r="AF274" s="22">
        <f t="shared" si="80"/>
        <v>0</v>
      </c>
      <c r="AG274" s="22">
        <f t="shared" si="81"/>
        <v>0</v>
      </c>
      <c r="AH274" s="22">
        <f t="shared" si="82"/>
        <v>0</v>
      </c>
      <c r="AI274" s="22">
        <f t="shared" si="83"/>
        <v>2239.1379310344828</v>
      </c>
    </row>
    <row r="275" spans="1:35" x14ac:dyDescent="0.2">
      <c r="A275" s="175" t="s">
        <v>3882</v>
      </c>
      <c r="B275" s="175" t="s">
        <v>104</v>
      </c>
      <c r="C275" s="176" t="s">
        <v>129</v>
      </c>
      <c r="D275" s="175" t="s">
        <v>129</v>
      </c>
      <c r="E275" s="176" t="s">
        <v>131</v>
      </c>
      <c r="F275" s="175" t="str">
        <f>VLOOKUP(C:C,Consenso!C:F,4,0)</f>
        <v>Cases iPhone</v>
      </c>
      <c r="G275" s="177" t="s">
        <v>109</v>
      </c>
      <c r="H275" s="176" t="s">
        <v>127</v>
      </c>
      <c r="I275">
        <v>0</v>
      </c>
      <c r="J275" s="154">
        <v>0</v>
      </c>
      <c r="K275" s="154">
        <v>0</v>
      </c>
      <c r="L275" s="154">
        <v>0</v>
      </c>
      <c r="M275" s="154">
        <v>2</v>
      </c>
      <c r="N275" s="154">
        <v>1</v>
      </c>
      <c r="O275" s="154">
        <v>0</v>
      </c>
      <c r="P275" s="154">
        <v>0</v>
      </c>
      <c r="Q275" s="154">
        <v>0</v>
      </c>
      <c r="R275" s="154">
        <v>0</v>
      </c>
      <c r="S275" s="154">
        <v>0</v>
      </c>
      <c r="T275" s="154">
        <v>0</v>
      </c>
      <c r="U275" s="97">
        <f t="shared" si="70"/>
        <v>3</v>
      </c>
      <c r="V275">
        <f>VLOOKUP(D:D,'[1]Price List'!$B:$K,8,0)</f>
        <v>559.7844827586207</v>
      </c>
      <c r="W275" s="22">
        <f t="shared" si="71"/>
        <v>0</v>
      </c>
      <c r="X275" s="22">
        <f t="shared" si="72"/>
        <v>0</v>
      </c>
      <c r="Y275" s="22">
        <f t="shared" si="73"/>
        <v>0</v>
      </c>
      <c r="Z275" s="22">
        <f t="shared" si="74"/>
        <v>0</v>
      </c>
      <c r="AA275" s="22">
        <f t="shared" si="75"/>
        <v>1119.5689655172414</v>
      </c>
      <c r="AB275" s="22">
        <f t="shared" si="76"/>
        <v>559.7844827586207</v>
      </c>
      <c r="AC275" s="22">
        <f t="shared" si="77"/>
        <v>0</v>
      </c>
      <c r="AD275" s="22">
        <f t="shared" si="78"/>
        <v>0</v>
      </c>
      <c r="AE275" s="22">
        <f t="shared" si="79"/>
        <v>0</v>
      </c>
      <c r="AF275" s="22">
        <f t="shared" si="80"/>
        <v>0</v>
      </c>
      <c r="AG275" s="22">
        <f t="shared" si="81"/>
        <v>0</v>
      </c>
      <c r="AH275" s="22">
        <f t="shared" si="82"/>
        <v>0</v>
      </c>
      <c r="AI275" s="22">
        <f t="shared" si="83"/>
        <v>1679.3534482758621</v>
      </c>
    </row>
    <row r="276" spans="1:35" x14ac:dyDescent="0.2">
      <c r="A276" s="175" t="s">
        <v>3882</v>
      </c>
      <c r="B276" s="175" t="s">
        <v>104</v>
      </c>
      <c r="C276" s="176" t="s">
        <v>106</v>
      </c>
      <c r="D276" s="175" t="s">
        <v>106</v>
      </c>
      <c r="E276" s="176" t="s">
        <v>108</v>
      </c>
      <c r="F276" s="175" t="str">
        <f>VLOOKUP(C:C,Consenso!C:F,4,0)</f>
        <v>Cases iPhone</v>
      </c>
      <c r="G276" s="177" t="s">
        <v>109</v>
      </c>
      <c r="H276" s="176" t="s">
        <v>110</v>
      </c>
      <c r="I276">
        <v>0</v>
      </c>
      <c r="J276" s="154">
        <v>0</v>
      </c>
      <c r="K276" s="154">
        <v>0</v>
      </c>
      <c r="L276" s="154">
        <v>0</v>
      </c>
      <c r="M276" s="154">
        <v>1</v>
      </c>
      <c r="N276" s="154">
        <v>0</v>
      </c>
      <c r="O276" s="154">
        <v>0</v>
      </c>
      <c r="P276" s="154">
        <v>0</v>
      </c>
      <c r="Q276" s="154">
        <v>0</v>
      </c>
      <c r="R276" s="154">
        <v>0</v>
      </c>
      <c r="S276" s="154">
        <v>0</v>
      </c>
      <c r="T276" s="154">
        <v>0</v>
      </c>
      <c r="U276" s="97">
        <f t="shared" si="70"/>
        <v>1</v>
      </c>
      <c r="V276">
        <f>VLOOKUP(D:D,'[1]Price List'!$B:$K,8,0)</f>
        <v>559.7844827586207</v>
      </c>
      <c r="W276" s="22">
        <f t="shared" si="71"/>
        <v>0</v>
      </c>
      <c r="X276" s="22">
        <f t="shared" si="72"/>
        <v>0</v>
      </c>
      <c r="Y276" s="22">
        <f t="shared" si="73"/>
        <v>0</v>
      </c>
      <c r="Z276" s="22">
        <f t="shared" si="74"/>
        <v>0</v>
      </c>
      <c r="AA276" s="22">
        <f t="shared" si="75"/>
        <v>559.7844827586207</v>
      </c>
      <c r="AB276" s="22">
        <f t="shared" si="76"/>
        <v>0</v>
      </c>
      <c r="AC276" s="22">
        <f t="shared" si="77"/>
        <v>0</v>
      </c>
      <c r="AD276" s="22">
        <f t="shared" si="78"/>
        <v>0</v>
      </c>
      <c r="AE276" s="22">
        <f t="shared" si="79"/>
        <v>0</v>
      </c>
      <c r="AF276" s="22">
        <f t="shared" si="80"/>
        <v>0</v>
      </c>
      <c r="AG276" s="22">
        <f t="shared" si="81"/>
        <v>0</v>
      </c>
      <c r="AH276" s="22">
        <f t="shared" si="82"/>
        <v>0</v>
      </c>
      <c r="AI276" s="22">
        <f t="shared" si="83"/>
        <v>559.7844827586207</v>
      </c>
    </row>
    <row r="277" spans="1:35" x14ac:dyDescent="0.2">
      <c r="A277" s="175" t="s">
        <v>3882</v>
      </c>
      <c r="B277" s="175" t="s">
        <v>104</v>
      </c>
      <c r="C277" s="176" t="s">
        <v>112</v>
      </c>
      <c r="D277" s="175" t="s">
        <v>112</v>
      </c>
      <c r="E277" s="176" t="s">
        <v>114</v>
      </c>
      <c r="F277" s="175" t="str">
        <f>VLOOKUP(C:C,Consenso!C:F,4,0)</f>
        <v>Cases iPhone</v>
      </c>
      <c r="G277" s="177" t="s">
        <v>109</v>
      </c>
      <c r="H277" s="176" t="s">
        <v>110</v>
      </c>
      <c r="I277">
        <v>0</v>
      </c>
      <c r="J277" s="154">
        <v>0</v>
      </c>
      <c r="K277" s="154">
        <v>0</v>
      </c>
      <c r="L277" s="154">
        <v>2</v>
      </c>
      <c r="M277" s="154">
        <v>0</v>
      </c>
      <c r="N277" s="154">
        <v>0</v>
      </c>
      <c r="O277" s="154">
        <v>0</v>
      </c>
      <c r="P277" s="154">
        <v>0</v>
      </c>
      <c r="Q277" s="154">
        <v>0</v>
      </c>
      <c r="R277" s="154">
        <v>0</v>
      </c>
      <c r="S277" s="154">
        <v>0</v>
      </c>
      <c r="T277" s="154">
        <v>0</v>
      </c>
      <c r="U277" s="97">
        <f t="shared" si="70"/>
        <v>2</v>
      </c>
      <c r="V277">
        <f>VLOOKUP(D:D,'[1]Price List'!$B:$K,8,0)</f>
        <v>559.7844827586207</v>
      </c>
      <c r="W277" s="22">
        <f t="shared" si="71"/>
        <v>0</v>
      </c>
      <c r="X277" s="22">
        <f t="shared" si="72"/>
        <v>0</v>
      </c>
      <c r="Y277" s="22">
        <f t="shared" si="73"/>
        <v>0</v>
      </c>
      <c r="Z277" s="22">
        <f t="shared" si="74"/>
        <v>1119.5689655172414</v>
      </c>
      <c r="AA277" s="22">
        <f t="shared" si="75"/>
        <v>0</v>
      </c>
      <c r="AB277" s="22">
        <f t="shared" si="76"/>
        <v>0</v>
      </c>
      <c r="AC277" s="22">
        <f t="shared" si="77"/>
        <v>0</v>
      </c>
      <c r="AD277" s="22">
        <f t="shared" si="78"/>
        <v>0</v>
      </c>
      <c r="AE277" s="22">
        <f t="shared" si="79"/>
        <v>0</v>
      </c>
      <c r="AF277" s="22">
        <f t="shared" si="80"/>
        <v>0</v>
      </c>
      <c r="AG277" s="22">
        <f t="shared" si="81"/>
        <v>0</v>
      </c>
      <c r="AH277" s="22">
        <f t="shared" si="82"/>
        <v>0</v>
      </c>
      <c r="AI277" s="22">
        <f t="shared" si="83"/>
        <v>1119.5689655172414</v>
      </c>
    </row>
    <row r="278" spans="1:35" x14ac:dyDescent="0.2">
      <c r="A278" s="175" t="s">
        <v>3882</v>
      </c>
      <c r="B278" s="175" t="s">
        <v>104</v>
      </c>
      <c r="C278" s="176" t="s">
        <v>1543</v>
      </c>
      <c r="D278" s="175" t="s">
        <v>1543</v>
      </c>
      <c r="E278" s="176" t="s">
        <v>1545</v>
      </c>
      <c r="F278" s="175" t="str">
        <f>VLOOKUP(C:C,Consenso!C:F,4,0)</f>
        <v>Straps</v>
      </c>
      <c r="G278" s="176" t="s">
        <v>475</v>
      </c>
      <c r="H278" s="176" t="s">
        <v>476</v>
      </c>
      <c r="I278">
        <v>0</v>
      </c>
      <c r="J278" s="154">
        <v>0</v>
      </c>
      <c r="K278" s="154">
        <v>0</v>
      </c>
      <c r="L278" s="154">
        <v>7</v>
      </c>
      <c r="M278" s="154">
        <v>3</v>
      </c>
      <c r="N278" s="154">
        <v>0</v>
      </c>
      <c r="O278" s="154">
        <v>0</v>
      </c>
      <c r="P278" s="154">
        <v>0</v>
      </c>
      <c r="Q278" s="154">
        <v>0</v>
      </c>
      <c r="R278" s="154">
        <v>0</v>
      </c>
      <c r="S278" s="154">
        <v>0</v>
      </c>
      <c r="T278" s="154">
        <v>0</v>
      </c>
      <c r="U278" s="97">
        <f t="shared" si="70"/>
        <v>10</v>
      </c>
      <c r="V278">
        <f>VLOOKUP(D:D,'[1]Price List'!$B:$K,8,0)</f>
        <v>624.74137931034488</v>
      </c>
      <c r="W278" s="22">
        <f t="shared" si="71"/>
        <v>0</v>
      </c>
      <c r="X278" s="22">
        <f t="shared" si="72"/>
        <v>0</v>
      </c>
      <c r="Y278" s="22">
        <f t="shared" si="73"/>
        <v>0</v>
      </c>
      <c r="Z278" s="22">
        <f t="shared" si="74"/>
        <v>4373.1896551724139</v>
      </c>
      <c r="AA278" s="22">
        <f t="shared" si="75"/>
        <v>1874.2241379310346</v>
      </c>
      <c r="AB278" s="22">
        <f t="shared" si="76"/>
        <v>0</v>
      </c>
      <c r="AC278" s="22">
        <f t="shared" si="77"/>
        <v>0</v>
      </c>
      <c r="AD278" s="22">
        <f t="shared" si="78"/>
        <v>0</v>
      </c>
      <c r="AE278" s="22">
        <f t="shared" si="79"/>
        <v>0</v>
      </c>
      <c r="AF278" s="22">
        <f t="shared" si="80"/>
        <v>0</v>
      </c>
      <c r="AG278" s="22">
        <f t="shared" si="81"/>
        <v>0</v>
      </c>
      <c r="AH278" s="22">
        <f t="shared" si="82"/>
        <v>0</v>
      </c>
      <c r="AI278" s="22">
        <f t="shared" si="83"/>
        <v>6247.4137931034493</v>
      </c>
    </row>
    <row r="279" spans="1:35" x14ac:dyDescent="0.2">
      <c r="A279" s="175" t="s">
        <v>3882</v>
      </c>
      <c r="B279" s="175" t="s">
        <v>104</v>
      </c>
      <c r="C279" s="176" t="s">
        <v>1454</v>
      </c>
      <c r="D279" s="175" t="s">
        <v>1454</v>
      </c>
      <c r="E279" s="176" t="s">
        <v>1456</v>
      </c>
      <c r="F279" s="175" t="str">
        <f>VLOOKUP(C:C,Consenso!C:F,4,0)</f>
        <v>Cases iPhone</v>
      </c>
      <c r="G279" s="176" t="s">
        <v>79</v>
      </c>
      <c r="H279" s="176" t="s">
        <v>245</v>
      </c>
      <c r="I279">
        <v>0</v>
      </c>
      <c r="J279" s="154">
        <v>0</v>
      </c>
      <c r="K279" s="154">
        <v>0</v>
      </c>
      <c r="L279" s="154">
        <v>0</v>
      </c>
      <c r="M279" s="154">
        <v>3</v>
      </c>
      <c r="N279" s="154">
        <v>3</v>
      </c>
      <c r="O279" s="154">
        <v>1</v>
      </c>
      <c r="P279" s="154">
        <v>0</v>
      </c>
      <c r="Q279" s="154">
        <v>0</v>
      </c>
      <c r="R279" s="154">
        <v>0</v>
      </c>
      <c r="S279" s="154">
        <v>0</v>
      </c>
      <c r="T279" s="154">
        <v>0</v>
      </c>
      <c r="U279" s="97">
        <f t="shared" si="70"/>
        <v>7</v>
      </c>
      <c r="V279">
        <f>VLOOKUP(D:D,'[1]Price List'!$B:$K,8,0)</f>
        <v>628.68103448275861</v>
      </c>
      <c r="W279" s="22">
        <f t="shared" si="71"/>
        <v>0</v>
      </c>
      <c r="X279" s="22">
        <f t="shared" si="72"/>
        <v>0</v>
      </c>
      <c r="Y279" s="22">
        <f t="shared" si="73"/>
        <v>0</v>
      </c>
      <c r="Z279" s="22">
        <f t="shared" si="74"/>
        <v>0</v>
      </c>
      <c r="AA279" s="22">
        <f t="shared" si="75"/>
        <v>1886.0431034482758</v>
      </c>
      <c r="AB279" s="22">
        <f t="shared" si="76"/>
        <v>1886.0431034482758</v>
      </c>
      <c r="AC279" s="22">
        <f t="shared" si="77"/>
        <v>628.68103448275861</v>
      </c>
      <c r="AD279" s="22">
        <f t="shared" si="78"/>
        <v>0</v>
      </c>
      <c r="AE279" s="22">
        <f t="shared" si="79"/>
        <v>0</v>
      </c>
      <c r="AF279" s="22">
        <f t="shared" si="80"/>
        <v>0</v>
      </c>
      <c r="AG279" s="22">
        <f t="shared" si="81"/>
        <v>0</v>
      </c>
      <c r="AH279" s="22">
        <f t="shared" si="82"/>
        <v>0</v>
      </c>
      <c r="AI279" s="22">
        <f t="shared" si="83"/>
        <v>4400.7672413793098</v>
      </c>
    </row>
    <row r="280" spans="1:35" x14ac:dyDescent="0.2">
      <c r="A280" s="175" t="s">
        <v>3882</v>
      </c>
      <c r="B280" s="175" t="s">
        <v>104</v>
      </c>
      <c r="C280" s="176" t="s">
        <v>1450</v>
      </c>
      <c r="D280" s="175" t="s">
        <v>1450</v>
      </c>
      <c r="E280" s="176" t="s">
        <v>1452</v>
      </c>
      <c r="F280" s="175" t="str">
        <f>VLOOKUP(C:C,Consenso!C:F,4,0)</f>
        <v>Cases iPhone</v>
      </c>
      <c r="G280" s="177" t="s">
        <v>79</v>
      </c>
      <c r="H280" s="176" t="s">
        <v>245</v>
      </c>
      <c r="I280">
        <v>0</v>
      </c>
      <c r="J280" s="154">
        <v>0</v>
      </c>
      <c r="K280" s="154">
        <v>0</v>
      </c>
      <c r="L280" s="154">
        <v>0</v>
      </c>
      <c r="M280" s="154">
        <v>1</v>
      </c>
      <c r="N280" s="154">
        <v>2</v>
      </c>
      <c r="O280" s="154">
        <v>1</v>
      </c>
      <c r="P280" s="154">
        <v>0</v>
      </c>
      <c r="Q280" s="154">
        <v>0</v>
      </c>
      <c r="R280" s="154">
        <v>0</v>
      </c>
      <c r="S280" s="154">
        <v>0</v>
      </c>
      <c r="T280" s="154">
        <v>0</v>
      </c>
      <c r="U280" s="97">
        <f t="shared" si="70"/>
        <v>4</v>
      </c>
      <c r="V280">
        <f>VLOOKUP(D:D,'[1]Price List'!$B:$K,8,0)</f>
        <v>628.68103448275861</v>
      </c>
      <c r="W280" s="22">
        <f t="shared" si="71"/>
        <v>0</v>
      </c>
      <c r="X280" s="22">
        <f t="shared" si="72"/>
        <v>0</v>
      </c>
      <c r="Y280" s="22">
        <f t="shared" si="73"/>
        <v>0</v>
      </c>
      <c r="Z280" s="22">
        <f t="shared" si="74"/>
        <v>0</v>
      </c>
      <c r="AA280" s="22">
        <f t="shared" si="75"/>
        <v>628.68103448275861</v>
      </c>
      <c r="AB280" s="22">
        <f t="shared" si="76"/>
        <v>1257.3620689655172</v>
      </c>
      <c r="AC280" s="22">
        <f t="shared" si="77"/>
        <v>628.68103448275861</v>
      </c>
      <c r="AD280" s="22">
        <f t="shared" si="78"/>
        <v>0</v>
      </c>
      <c r="AE280" s="22">
        <f t="shared" si="79"/>
        <v>0</v>
      </c>
      <c r="AF280" s="22">
        <f t="shared" si="80"/>
        <v>0</v>
      </c>
      <c r="AG280" s="22">
        <f t="shared" si="81"/>
        <v>0</v>
      </c>
      <c r="AH280" s="22">
        <f t="shared" si="82"/>
        <v>0</v>
      </c>
      <c r="AI280" s="22">
        <f t="shared" si="83"/>
        <v>2514.7241379310344</v>
      </c>
    </row>
    <row r="281" spans="1:35" x14ac:dyDescent="0.2">
      <c r="A281" s="175" t="s">
        <v>3882</v>
      </c>
      <c r="B281" s="175" t="s">
        <v>104</v>
      </c>
      <c r="C281" s="176" t="s">
        <v>1470</v>
      </c>
      <c r="D281" s="175" t="s">
        <v>1470</v>
      </c>
      <c r="E281" s="176" t="s">
        <v>1472</v>
      </c>
      <c r="F281" s="175" t="str">
        <f>VLOOKUP(C:C,Consenso!C:F,4,0)</f>
        <v>Cases iPhone</v>
      </c>
      <c r="G281" s="177" t="s">
        <v>79</v>
      </c>
      <c r="H281" s="176" t="s">
        <v>254</v>
      </c>
      <c r="I281">
        <v>0</v>
      </c>
      <c r="J281" s="154">
        <v>0</v>
      </c>
      <c r="K281" s="154">
        <v>0</v>
      </c>
      <c r="L281" s="154">
        <v>0</v>
      </c>
      <c r="M281" s="154">
        <v>0</v>
      </c>
      <c r="N281" s="154">
        <v>0</v>
      </c>
      <c r="O281" s="154">
        <v>0</v>
      </c>
      <c r="P281" s="154">
        <v>0</v>
      </c>
      <c r="Q281" s="154">
        <v>0</v>
      </c>
      <c r="R281" s="154">
        <v>0</v>
      </c>
      <c r="S281" s="154">
        <v>0</v>
      </c>
      <c r="T281" s="154">
        <v>0</v>
      </c>
      <c r="U281" s="97">
        <f t="shared" si="70"/>
        <v>0</v>
      </c>
      <c r="V281">
        <f>VLOOKUP(D:D,'[1]Price List'!$B:$K,8,0)</f>
        <v>615.16999999999996</v>
      </c>
      <c r="W281" s="22">
        <f t="shared" si="71"/>
        <v>0</v>
      </c>
      <c r="X281" s="22">
        <f t="shared" si="72"/>
        <v>0</v>
      </c>
      <c r="Y281" s="22">
        <f t="shared" si="73"/>
        <v>0</v>
      </c>
      <c r="Z281" s="22">
        <f t="shared" si="74"/>
        <v>0</v>
      </c>
      <c r="AA281" s="22">
        <f t="shared" si="75"/>
        <v>0</v>
      </c>
      <c r="AB281" s="22">
        <f t="shared" si="76"/>
        <v>0</v>
      </c>
      <c r="AC281" s="22">
        <f t="shared" si="77"/>
        <v>0</v>
      </c>
      <c r="AD281" s="22">
        <f t="shared" si="78"/>
        <v>0</v>
      </c>
      <c r="AE281" s="22">
        <f t="shared" si="79"/>
        <v>0</v>
      </c>
      <c r="AF281" s="22">
        <f t="shared" si="80"/>
        <v>0</v>
      </c>
      <c r="AG281" s="22">
        <f t="shared" si="81"/>
        <v>0</v>
      </c>
      <c r="AH281" s="22">
        <f t="shared" si="82"/>
        <v>0</v>
      </c>
      <c r="AI281" s="22">
        <f t="shared" si="83"/>
        <v>0</v>
      </c>
    </row>
    <row r="282" spans="1:35" x14ac:dyDescent="0.2">
      <c r="A282" s="175" t="s">
        <v>3882</v>
      </c>
      <c r="B282" s="175" t="s">
        <v>104</v>
      </c>
      <c r="C282" s="176" t="s">
        <v>1466</v>
      </c>
      <c r="D282" s="175" t="s">
        <v>1466</v>
      </c>
      <c r="E282" s="176" t="s">
        <v>1468</v>
      </c>
      <c r="F282" s="175" t="str">
        <f>VLOOKUP(C:C,Consenso!C:F,4,0)</f>
        <v>Cases iPhone</v>
      </c>
      <c r="G282" s="177" t="s">
        <v>79</v>
      </c>
      <c r="H282" s="176" t="s">
        <v>254</v>
      </c>
      <c r="I282">
        <v>0</v>
      </c>
      <c r="J282" s="154">
        <v>0</v>
      </c>
      <c r="K282" s="154">
        <v>0</v>
      </c>
      <c r="L282" s="154">
        <v>0</v>
      </c>
      <c r="M282" s="154">
        <v>0</v>
      </c>
      <c r="N282" s="154">
        <v>0</v>
      </c>
      <c r="O282" s="154">
        <v>0</v>
      </c>
      <c r="P282" s="154">
        <v>0</v>
      </c>
      <c r="Q282" s="154">
        <v>0</v>
      </c>
      <c r="R282" s="154">
        <v>0</v>
      </c>
      <c r="S282" s="154">
        <v>0</v>
      </c>
      <c r="T282" s="154">
        <v>0</v>
      </c>
      <c r="U282" s="97">
        <f t="shared" si="70"/>
        <v>0</v>
      </c>
      <c r="V282">
        <f>VLOOKUP(D:D,'[1]Price List'!$B:$K,8,0)</f>
        <v>624.74</v>
      </c>
      <c r="W282" s="22">
        <f t="shared" si="71"/>
        <v>0</v>
      </c>
      <c r="X282" s="22">
        <f t="shared" si="72"/>
        <v>0</v>
      </c>
      <c r="Y282" s="22">
        <f t="shared" si="73"/>
        <v>0</v>
      </c>
      <c r="Z282" s="22">
        <f t="shared" si="74"/>
        <v>0</v>
      </c>
      <c r="AA282" s="22">
        <f t="shared" si="75"/>
        <v>0</v>
      </c>
      <c r="AB282" s="22">
        <f t="shared" si="76"/>
        <v>0</v>
      </c>
      <c r="AC282" s="22">
        <f t="shared" si="77"/>
        <v>0</v>
      </c>
      <c r="AD282" s="22">
        <f t="shared" si="78"/>
        <v>0</v>
      </c>
      <c r="AE282" s="22">
        <f t="shared" si="79"/>
        <v>0</v>
      </c>
      <c r="AF282" s="22">
        <f t="shared" si="80"/>
        <v>0</v>
      </c>
      <c r="AG282" s="22">
        <f t="shared" si="81"/>
        <v>0</v>
      </c>
      <c r="AH282" s="22">
        <f t="shared" si="82"/>
        <v>0</v>
      </c>
      <c r="AI282" s="22">
        <f t="shared" si="83"/>
        <v>0</v>
      </c>
    </row>
    <row r="283" spans="1:35" x14ac:dyDescent="0.2">
      <c r="A283" s="175" t="s">
        <v>3882</v>
      </c>
      <c r="B283" s="175" t="s">
        <v>104</v>
      </c>
      <c r="C283" s="176" t="s">
        <v>124</v>
      </c>
      <c r="D283" s="175" t="s">
        <v>124</v>
      </c>
      <c r="E283" s="176" t="s">
        <v>126</v>
      </c>
      <c r="F283" s="175" t="str">
        <f>VLOOKUP(C:C,Consenso!C:F,4,0)</f>
        <v>Cases iPhone</v>
      </c>
      <c r="G283" s="176" t="s">
        <v>109</v>
      </c>
      <c r="H283" s="176" t="s">
        <v>127</v>
      </c>
      <c r="I283">
        <v>0</v>
      </c>
      <c r="J283" s="154">
        <v>0</v>
      </c>
      <c r="K283" s="154">
        <v>0</v>
      </c>
      <c r="L283" s="154">
        <v>3</v>
      </c>
      <c r="M283" s="154">
        <v>4</v>
      </c>
      <c r="N283" s="154">
        <v>2</v>
      </c>
      <c r="O283" s="154">
        <v>4</v>
      </c>
      <c r="P283" s="154">
        <v>1</v>
      </c>
      <c r="Q283" s="154">
        <v>2</v>
      </c>
      <c r="R283" s="154">
        <v>1</v>
      </c>
      <c r="S283" s="154">
        <v>0</v>
      </c>
      <c r="T283" s="154">
        <v>0</v>
      </c>
      <c r="U283" s="97">
        <f t="shared" si="70"/>
        <v>17</v>
      </c>
      <c r="V283">
        <f>VLOOKUP(D:D,'[1]Price List'!$B:$K,8,0)</f>
        <v>567.69000000000005</v>
      </c>
      <c r="W283" s="22">
        <f t="shared" si="71"/>
        <v>0</v>
      </c>
      <c r="X283" s="22">
        <f t="shared" si="72"/>
        <v>0</v>
      </c>
      <c r="Y283" s="22">
        <f t="shared" si="73"/>
        <v>0</v>
      </c>
      <c r="Z283" s="22">
        <f t="shared" si="74"/>
        <v>1703.0700000000002</v>
      </c>
      <c r="AA283" s="22">
        <f t="shared" si="75"/>
        <v>2270.7600000000002</v>
      </c>
      <c r="AB283" s="22">
        <f t="shared" si="76"/>
        <v>1135.3800000000001</v>
      </c>
      <c r="AC283" s="22">
        <f t="shared" si="77"/>
        <v>2270.7600000000002</v>
      </c>
      <c r="AD283" s="22">
        <f t="shared" si="78"/>
        <v>567.69000000000005</v>
      </c>
      <c r="AE283" s="22">
        <f t="shared" si="79"/>
        <v>1135.3800000000001</v>
      </c>
      <c r="AF283" s="22">
        <f t="shared" si="80"/>
        <v>567.69000000000005</v>
      </c>
      <c r="AG283" s="22">
        <f t="shared" si="81"/>
        <v>0</v>
      </c>
      <c r="AH283" s="22">
        <f t="shared" si="82"/>
        <v>0</v>
      </c>
      <c r="AI283" s="22">
        <f t="shared" si="83"/>
        <v>9650.7300000000014</v>
      </c>
    </row>
    <row r="284" spans="1:35" x14ac:dyDescent="0.2">
      <c r="A284" s="175" t="s">
        <v>3882</v>
      </c>
      <c r="B284" s="175" t="s">
        <v>104</v>
      </c>
      <c r="C284" s="176" t="s">
        <v>137</v>
      </c>
      <c r="D284" s="175" t="s">
        <v>137</v>
      </c>
      <c r="E284" s="176" t="s">
        <v>139</v>
      </c>
      <c r="F284" s="175" t="str">
        <f>VLOOKUP(C:C,Consenso!C:F,4,0)</f>
        <v>Cases iPhone</v>
      </c>
      <c r="G284" s="177" t="s">
        <v>109</v>
      </c>
      <c r="H284" s="176" t="s">
        <v>127</v>
      </c>
      <c r="I284">
        <v>0</v>
      </c>
      <c r="J284" s="154">
        <v>0</v>
      </c>
      <c r="K284" s="154">
        <v>0</v>
      </c>
      <c r="L284" s="154">
        <v>3</v>
      </c>
      <c r="M284" s="154">
        <v>4</v>
      </c>
      <c r="N284" s="154">
        <v>3</v>
      </c>
      <c r="O284" s="154">
        <v>0</v>
      </c>
      <c r="P284" s="154">
        <v>0</v>
      </c>
      <c r="Q284" s="154">
        <v>0</v>
      </c>
      <c r="R284" s="154">
        <v>0</v>
      </c>
      <c r="S284" s="154">
        <v>0</v>
      </c>
      <c r="T284" s="154">
        <v>0</v>
      </c>
      <c r="U284" s="97">
        <f t="shared" si="70"/>
        <v>10</v>
      </c>
      <c r="V284">
        <f>VLOOKUP(D:D,'[1]Price List'!$B:$K,8,0)</f>
        <v>559.7844827586207</v>
      </c>
      <c r="W284" s="22">
        <f t="shared" si="71"/>
        <v>0</v>
      </c>
      <c r="X284" s="22">
        <f t="shared" si="72"/>
        <v>0</v>
      </c>
      <c r="Y284" s="22">
        <f t="shared" si="73"/>
        <v>0</v>
      </c>
      <c r="Z284" s="22">
        <f t="shared" si="74"/>
        <v>1679.3534482758621</v>
      </c>
      <c r="AA284" s="22">
        <f t="shared" si="75"/>
        <v>2239.1379310344828</v>
      </c>
      <c r="AB284" s="22">
        <f t="shared" si="76"/>
        <v>1679.3534482758621</v>
      </c>
      <c r="AC284" s="22">
        <f t="shared" si="77"/>
        <v>0</v>
      </c>
      <c r="AD284" s="22">
        <f t="shared" si="78"/>
        <v>0</v>
      </c>
      <c r="AE284" s="22">
        <f t="shared" si="79"/>
        <v>0</v>
      </c>
      <c r="AF284" s="22">
        <f t="shared" si="80"/>
        <v>0</v>
      </c>
      <c r="AG284" s="22">
        <f t="shared" si="81"/>
        <v>0</v>
      </c>
      <c r="AH284" s="22">
        <f t="shared" si="82"/>
        <v>0</v>
      </c>
      <c r="AI284" s="22">
        <f t="shared" si="83"/>
        <v>5597.8448275862065</v>
      </c>
    </row>
    <row r="285" spans="1:35" x14ac:dyDescent="0.2">
      <c r="A285" s="175" t="s">
        <v>3882</v>
      </c>
      <c r="B285" s="175" t="s">
        <v>104</v>
      </c>
      <c r="C285" s="176" t="s">
        <v>1485</v>
      </c>
      <c r="D285" s="175" t="s">
        <v>1485</v>
      </c>
      <c r="E285" s="176" t="s">
        <v>1487</v>
      </c>
      <c r="F285" s="175" t="str">
        <f>VLOOKUP(C:C,Consenso!C:F,4,0)</f>
        <v>Cases iPhone</v>
      </c>
      <c r="G285" s="177" t="s">
        <v>109</v>
      </c>
      <c r="H285" s="176" t="s">
        <v>110</v>
      </c>
      <c r="I285">
        <v>0</v>
      </c>
      <c r="J285" s="154">
        <v>0</v>
      </c>
      <c r="K285" s="154">
        <v>0</v>
      </c>
      <c r="L285" s="154">
        <v>0</v>
      </c>
      <c r="M285" s="154">
        <v>1</v>
      </c>
      <c r="N285" s="154">
        <v>0</v>
      </c>
      <c r="O285" s="154">
        <v>0</v>
      </c>
      <c r="P285" s="154">
        <v>0</v>
      </c>
      <c r="Q285" s="154">
        <v>0</v>
      </c>
      <c r="R285" s="154">
        <v>0</v>
      </c>
      <c r="S285" s="154">
        <v>0</v>
      </c>
      <c r="T285" s="154">
        <v>0</v>
      </c>
      <c r="U285" s="97">
        <f t="shared" si="70"/>
        <v>1</v>
      </c>
      <c r="V285">
        <f>VLOOKUP(D:D,'[1]Price List'!$B:$K,8,0)</f>
        <v>559.7844827586207</v>
      </c>
      <c r="W285" s="22">
        <f t="shared" si="71"/>
        <v>0</v>
      </c>
      <c r="X285" s="22">
        <f t="shared" si="72"/>
        <v>0</v>
      </c>
      <c r="Y285" s="22">
        <f t="shared" si="73"/>
        <v>0</v>
      </c>
      <c r="Z285" s="22">
        <f t="shared" si="74"/>
        <v>0</v>
      </c>
      <c r="AA285" s="22">
        <f t="shared" si="75"/>
        <v>559.7844827586207</v>
      </c>
      <c r="AB285" s="22">
        <f t="shared" si="76"/>
        <v>0</v>
      </c>
      <c r="AC285" s="22">
        <f t="shared" si="77"/>
        <v>0</v>
      </c>
      <c r="AD285" s="22">
        <f t="shared" si="78"/>
        <v>0</v>
      </c>
      <c r="AE285" s="22">
        <f t="shared" si="79"/>
        <v>0</v>
      </c>
      <c r="AF285" s="22">
        <f t="shared" si="80"/>
        <v>0</v>
      </c>
      <c r="AG285" s="22">
        <f t="shared" si="81"/>
        <v>0</v>
      </c>
      <c r="AH285" s="22">
        <f t="shared" si="82"/>
        <v>0</v>
      </c>
      <c r="AI285" s="22">
        <f t="shared" si="83"/>
        <v>559.7844827586207</v>
      </c>
    </row>
    <row r="286" spans="1:35" x14ac:dyDescent="0.2">
      <c r="A286" s="175" t="s">
        <v>3882</v>
      </c>
      <c r="B286" s="175" t="s">
        <v>104</v>
      </c>
      <c r="C286" s="176" t="s">
        <v>116</v>
      </c>
      <c r="D286" s="175" t="s">
        <v>116</v>
      </c>
      <c r="E286" s="176" t="s">
        <v>118</v>
      </c>
      <c r="F286" s="175" t="str">
        <f>VLOOKUP(C:C,Consenso!C:F,4,0)</f>
        <v>Cases iPhone</v>
      </c>
      <c r="G286" s="177" t="s">
        <v>109</v>
      </c>
      <c r="H286" s="176" t="s">
        <v>110</v>
      </c>
      <c r="I286">
        <v>0</v>
      </c>
      <c r="J286" s="154">
        <v>0</v>
      </c>
      <c r="K286" s="154">
        <v>0</v>
      </c>
      <c r="L286" s="154">
        <v>1</v>
      </c>
      <c r="M286" s="154">
        <v>3</v>
      </c>
      <c r="N286" s="154">
        <v>6</v>
      </c>
      <c r="O286" s="154">
        <v>0</v>
      </c>
      <c r="P286" s="154">
        <v>0</v>
      </c>
      <c r="Q286" s="154">
        <v>0</v>
      </c>
      <c r="R286" s="154">
        <v>0</v>
      </c>
      <c r="S286" s="154">
        <v>0</v>
      </c>
      <c r="T286" s="154">
        <v>0</v>
      </c>
      <c r="U286" s="97">
        <f t="shared" si="70"/>
        <v>10</v>
      </c>
      <c r="V286">
        <f>VLOOKUP(D:D,'[1]Price List'!$B:$K,8,0)</f>
        <v>559.7844827586207</v>
      </c>
      <c r="W286" s="22">
        <f t="shared" si="71"/>
        <v>0</v>
      </c>
      <c r="X286" s="22">
        <f t="shared" si="72"/>
        <v>0</v>
      </c>
      <c r="Y286" s="22">
        <f t="shared" si="73"/>
        <v>0</v>
      </c>
      <c r="Z286" s="22">
        <f t="shared" si="74"/>
        <v>559.7844827586207</v>
      </c>
      <c r="AA286" s="22">
        <f t="shared" si="75"/>
        <v>1679.3534482758621</v>
      </c>
      <c r="AB286" s="22">
        <f t="shared" si="76"/>
        <v>3358.7068965517242</v>
      </c>
      <c r="AC286" s="22">
        <f t="shared" si="77"/>
        <v>0</v>
      </c>
      <c r="AD286" s="22">
        <f t="shared" si="78"/>
        <v>0</v>
      </c>
      <c r="AE286" s="22">
        <f t="shared" si="79"/>
        <v>0</v>
      </c>
      <c r="AF286" s="22">
        <f t="shared" si="80"/>
        <v>0</v>
      </c>
      <c r="AG286" s="22">
        <f t="shared" si="81"/>
        <v>0</v>
      </c>
      <c r="AH286" s="22">
        <f t="shared" si="82"/>
        <v>0</v>
      </c>
      <c r="AI286" s="22">
        <f t="shared" si="83"/>
        <v>5597.8448275862065</v>
      </c>
    </row>
    <row r="287" spans="1:35" x14ac:dyDescent="0.2">
      <c r="A287" s="175" t="s">
        <v>3882</v>
      </c>
      <c r="B287" s="175" t="s">
        <v>104</v>
      </c>
      <c r="C287" s="176" t="s">
        <v>120</v>
      </c>
      <c r="D287" s="175" t="s">
        <v>120</v>
      </c>
      <c r="E287" s="176" t="s">
        <v>122</v>
      </c>
      <c r="F287" s="175" t="str">
        <f>VLOOKUP(C:C,Consenso!C:F,4,0)</f>
        <v>Cases iPhone</v>
      </c>
      <c r="G287" s="177" t="s">
        <v>109</v>
      </c>
      <c r="H287" s="176" t="s">
        <v>110</v>
      </c>
      <c r="I287">
        <v>0</v>
      </c>
      <c r="J287" s="154">
        <v>0</v>
      </c>
      <c r="K287" s="154">
        <v>0</v>
      </c>
      <c r="L287" s="154">
        <v>2</v>
      </c>
      <c r="M287" s="154">
        <v>1</v>
      </c>
      <c r="N287" s="154">
        <v>0</v>
      </c>
      <c r="O287" s="154">
        <v>0</v>
      </c>
      <c r="P287" s="154">
        <v>0</v>
      </c>
      <c r="Q287" s="154">
        <v>0</v>
      </c>
      <c r="R287" s="154">
        <v>0</v>
      </c>
      <c r="S287" s="154">
        <v>0</v>
      </c>
      <c r="T287" s="154">
        <v>0</v>
      </c>
      <c r="U287" s="97">
        <f t="shared" si="70"/>
        <v>3</v>
      </c>
      <c r="V287">
        <f>VLOOKUP(D:D,'[1]Price List'!$B:$K,8,0)</f>
        <v>559.7844827586207</v>
      </c>
      <c r="W287" s="22">
        <f t="shared" si="71"/>
        <v>0</v>
      </c>
      <c r="X287" s="22">
        <f t="shared" si="72"/>
        <v>0</v>
      </c>
      <c r="Y287" s="22">
        <f t="shared" si="73"/>
        <v>0</v>
      </c>
      <c r="Z287" s="22">
        <f t="shared" si="74"/>
        <v>1119.5689655172414</v>
      </c>
      <c r="AA287" s="22">
        <f t="shared" si="75"/>
        <v>559.7844827586207</v>
      </c>
      <c r="AB287" s="22">
        <f t="shared" si="76"/>
        <v>0</v>
      </c>
      <c r="AC287" s="22">
        <f t="shared" si="77"/>
        <v>0</v>
      </c>
      <c r="AD287" s="22">
        <f t="shared" si="78"/>
        <v>0</v>
      </c>
      <c r="AE287" s="22">
        <f t="shared" si="79"/>
        <v>0</v>
      </c>
      <c r="AF287" s="22">
        <f t="shared" si="80"/>
        <v>0</v>
      </c>
      <c r="AG287" s="22">
        <f t="shared" si="81"/>
        <v>0</v>
      </c>
      <c r="AH287" s="22">
        <f t="shared" si="82"/>
        <v>0</v>
      </c>
      <c r="AI287" s="22">
        <f t="shared" si="83"/>
        <v>1679.3534482758621</v>
      </c>
    </row>
    <row r="288" spans="1:35" x14ac:dyDescent="0.2">
      <c r="A288" s="175" t="s">
        <v>3882</v>
      </c>
      <c r="B288" s="175" t="s">
        <v>104</v>
      </c>
      <c r="C288" s="176" t="s">
        <v>633</v>
      </c>
      <c r="D288" s="175" t="s">
        <v>633</v>
      </c>
      <c r="E288" s="176" t="s">
        <v>635</v>
      </c>
      <c r="F288" s="175" t="str">
        <f>VLOOKUP(C:C,Consenso!C:F,4,0)</f>
        <v>Cases Airpods</v>
      </c>
      <c r="G288" s="176" t="s">
        <v>469</v>
      </c>
      <c r="H288" s="176" t="s">
        <v>632</v>
      </c>
      <c r="I288">
        <v>0</v>
      </c>
      <c r="J288" s="154">
        <v>0</v>
      </c>
      <c r="K288" s="154">
        <v>0</v>
      </c>
      <c r="L288" s="154">
        <v>0</v>
      </c>
      <c r="M288" s="154">
        <v>0</v>
      </c>
      <c r="N288" s="154">
        <v>0</v>
      </c>
      <c r="O288" s="154">
        <v>0</v>
      </c>
      <c r="P288" s="154">
        <v>0</v>
      </c>
      <c r="Q288" s="154">
        <v>0</v>
      </c>
      <c r="R288" s="154">
        <v>0</v>
      </c>
      <c r="S288" s="154">
        <v>0</v>
      </c>
      <c r="T288" s="154">
        <v>0</v>
      </c>
      <c r="U288" s="97">
        <f t="shared" si="70"/>
        <v>0</v>
      </c>
      <c r="V288">
        <f>VLOOKUP(D:D,'[1]Price List'!$B:$K,8,0)</f>
        <v>378.13793103448279</v>
      </c>
      <c r="W288" s="22">
        <f t="shared" si="71"/>
        <v>0</v>
      </c>
      <c r="X288" s="22">
        <f t="shared" si="72"/>
        <v>0</v>
      </c>
      <c r="Y288" s="22">
        <f t="shared" si="73"/>
        <v>0</v>
      </c>
      <c r="Z288" s="22">
        <f t="shared" si="74"/>
        <v>0</v>
      </c>
      <c r="AA288" s="22">
        <f t="shared" si="75"/>
        <v>0</v>
      </c>
      <c r="AB288" s="22">
        <f t="shared" si="76"/>
        <v>0</v>
      </c>
      <c r="AC288" s="22">
        <f t="shared" si="77"/>
        <v>0</v>
      </c>
      <c r="AD288" s="22">
        <f t="shared" si="78"/>
        <v>0</v>
      </c>
      <c r="AE288" s="22">
        <f t="shared" si="79"/>
        <v>0</v>
      </c>
      <c r="AF288" s="22">
        <f t="shared" si="80"/>
        <v>0</v>
      </c>
      <c r="AG288" s="22">
        <f t="shared" si="81"/>
        <v>0</v>
      </c>
      <c r="AH288" s="22">
        <f t="shared" si="82"/>
        <v>0</v>
      </c>
      <c r="AI288" s="22">
        <f t="shared" si="83"/>
        <v>0</v>
      </c>
    </row>
    <row r="289" spans="1:35" x14ac:dyDescent="0.2">
      <c r="A289" s="175" t="s">
        <v>3882</v>
      </c>
      <c r="B289" s="175" t="s">
        <v>104</v>
      </c>
      <c r="C289" s="176" t="s">
        <v>629</v>
      </c>
      <c r="D289" s="175" t="s">
        <v>629</v>
      </c>
      <c r="E289" s="176" t="s">
        <v>631</v>
      </c>
      <c r="F289" s="175" t="str">
        <f>VLOOKUP(C:C,Consenso!C:F,4,0)</f>
        <v>Cases Airpods</v>
      </c>
      <c r="G289" s="176" t="s">
        <v>469</v>
      </c>
      <c r="H289" s="176" t="s">
        <v>632</v>
      </c>
      <c r="I289">
        <v>0</v>
      </c>
      <c r="J289" s="154">
        <v>0</v>
      </c>
      <c r="K289" s="154">
        <v>0</v>
      </c>
      <c r="L289" s="154">
        <v>0</v>
      </c>
      <c r="M289" s="154">
        <v>0</v>
      </c>
      <c r="N289" s="154">
        <v>0</v>
      </c>
      <c r="O289" s="154">
        <v>0</v>
      </c>
      <c r="P289" s="154">
        <v>0</v>
      </c>
      <c r="Q289" s="154">
        <v>0</v>
      </c>
      <c r="R289" s="154">
        <v>0</v>
      </c>
      <c r="S289" s="154">
        <v>0</v>
      </c>
      <c r="T289" s="154">
        <v>0</v>
      </c>
      <c r="U289" s="97">
        <f t="shared" si="70"/>
        <v>0</v>
      </c>
      <c r="V289">
        <f>VLOOKUP(D:D,'[1]Price List'!$B:$K,8,0)</f>
        <v>439.88793103448279</v>
      </c>
      <c r="W289" s="22">
        <f t="shared" si="71"/>
        <v>0</v>
      </c>
      <c r="X289" s="22">
        <f t="shared" si="72"/>
        <v>0</v>
      </c>
      <c r="Y289" s="22">
        <f t="shared" si="73"/>
        <v>0</v>
      </c>
      <c r="Z289" s="22">
        <f t="shared" si="74"/>
        <v>0</v>
      </c>
      <c r="AA289" s="22">
        <f t="shared" si="75"/>
        <v>0</v>
      </c>
      <c r="AB289" s="22">
        <f t="shared" si="76"/>
        <v>0</v>
      </c>
      <c r="AC289" s="22">
        <f t="shared" si="77"/>
        <v>0</v>
      </c>
      <c r="AD289" s="22">
        <f t="shared" si="78"/>
        <v>0</v>
      </c>
      <c r="AE289" s="22">
        <f t="shared" si="79"/>
        <v>0</v>
      </c>
      <c r="AF289" s="22">
        <f t="shared" si="80"/>
        <v>0</v>
      </c>
      <c r="AG289" s="22">
        <f t="shared" si="81"/>
        <v>0</v>
      </c>
      <c r="AH289" s="22">
        <f t="shared" si="82"/>
        <v>0</v>
      </c>
      <c r="AI289" s="22">
        <f t="shared" si="83"/>
        <v>0</v>
      </c>
    </row>
    <row r="290" spans="1:35" x14ac:dyDescent="0.2">
      <c r="A290" s="175" t="s">
        <v>3882</v>
      </c>
      <c r="B290" s="175" t="s">
        <v>104</v>
      </c>
      <c r="C290" s="176" t="s">
        <v>1568</v>
      </c>
      <c r="D290" s="175" t="s">
        <v>1568</v>
      </c>
      <c r="E290" s="176" t="s">
        <v>1570</v>
      </c>
      <c r="F290" s="175" t="str">
        <f>VLOOKUP(C:C,Consenso!C:F,4,0)</f>
        <v>Cables</v>
      </c>
      <c r="G290" s="176" t="s">
        <v>212</v>
      </c>
      <c r="H290" s="176" t="s">
        <v>46</v>
      </c>
      <c r="I290">
        <v>0</v>
      </c>
      <c r="J290" s="154">
        <v>0</v>
      </c>
      <c r="K290" s="154">
        <v>0</v>
      </c>
      <c r="L290" s="154">
        <v>2</v>
      </c>
      <c r="M290" s="154">
        <v>0</v>
      </c>
      <c r="N290" s="154">
        <v>0</v>
      </c>
      <c r="O290" s="154">
        <v>0</v>
      </c>
      <c r="P290" s="154">
        <v>0</v>
      </c>
      <c r="Q290" s="154">
        <v>1</v>
      </c>
      <c r="R290" s="154">
        <v>1</v>
      </c>
      <c r="S290" s="154">
        <v>0</v>
      </c>
      <c r="T290" s="154">
        <v>0</v>
      </c>
      <c r="U290" s="97">
        <f t="shared" si="70"/>
        <v>4</v>
      </c>
      <c r="V290">
        <f>VLOOKUP(D:D,'[1]Price List'!$B:$K,8,0)</f>
        <v>502.81896551724139</v>
      </c>
      <c r="W290" s="22">
        <f t="shared" si="71"/>
        <v>0</v>
      </c>
      <c r="X290" s="22">
        <f t="shared" si="72"/>
        <v>0</v>
      </c>
      <c r="Y290" s="22">
        <f t="shared" si="73"/>
        <v>0</v>
      </c>
      <c r="Z290" s="22">
        <f t="shared" si="74"/>
        <v>1005.6379310344828</v>
      </c>
      <c r="AA290" s="22">
        <f t="shared" si="75"/>
        <v>0</v>
      </c>
      <c r="AB290" s="22">
        <f t="shared" si="76"/>
        <v>0</v>
      </c>
      <c r="AC290" s="22">
        <f t="shared" si="77"/>
        <v>0</v>
      </c>
      <c r="AD290" s="22">
        <f t="shared" si="78"/>
        <v>0</v>
      </c>
      <c r="AE290" s="22">
        <f t="shared" si="79"/>
        <v>502.81896551724139</v>
      </c>
      <c r="AF290" s="22">
        <f t="shared" si="80"/>
        <v>502.81896551724139</v>
      </c>
      <c r="AG290" s="22">
        <f t="shared" si="81"/>
        <v>0</v>
      </c>
      <c r="AH290" s="22">
        <f t="shared" si="82"/>
        <v>0</v>
      </c>
      <c r="AI290" s="22">
        <f t="shared" si="83"/>
        <v>2011.2758620689656</v>
      </c>
    </row>
    <row r="291" spans="1:35" x14ac:dyDescent="0.2">
      <c r="A291" s="175" t="s">
        <v>3882</v>
      </c>
      <c r="B291" s="175" t="s">
        <v>104</v>
      </c>
      <c r="C291" s="176" t="s">
        <v>1377</v>
      </c>
      <c r="D291" s="175" t="s">
        <v>1377</v>
      </c>
      <c r="E291" s="176" t="s">
        <v>1379</v>
      </c>
      <c r="F291" s="175" t="str">
        <f>VLOOKUP(C:C,Consenso!C:F,4,0)</f>
        <v>Straps</v>
      </c>
      <c r="G291" s="176" t="s">
        <v>475</v>
      </c>
      <c r="H291" s="176" t="s">
        <v>476</v>
      </c>
      <c r="I291">
        <v>0</v>
      </c>
      <c r="J291" s="154">
        <v>0</v>
      </c>
      <c r="K291" s="154">
        <v>0</v>
      </c>
      <c r="L291" s="154">
        <v>2</v>
      </c>
      <c r="M291" s="154">
        <v>3</v>
      </c>
      <c r="N291" s="154">
        <v>0</v>
      </c>
      <c r="O291" s="154">
        <v>0</v>
      </c>
      <c r="P291" s="154">
        <v>0</v>
      </c>
      <c r="Q291" s="154">
        <v>0</v>
      </c>
      <c r="R291" s="154">
        <v>0</v>
      </c>
      <c r="S291" s="154">
        <v>0</v>
      </c>
      <c r="T291" s="154">
        <v>0</v>
      </c>
      <c r="U291" s="97">
        <f t="shared" si="70"/>
        <v>5</v>
      </c>
      <c r="V291">
        <f>VLOOKUP(D:D,'[1]Price List'!$B:$K,8,0)</f>
        <v>624.74137931034488</v>
      </c>
      <c r="W291" s="22">
        <f t="shared" si="71"/>
        <v>0</v>
      </c>
      <c r="X291" s="22">
        <f t="shared" si="72"/>
        <v>0</v>
      </c>
      <c r="Y291" s="22">
        <f t="shared" si="73"/>
        <v>0</v>
      </c>
      <c r="Z291" s="22">
        <f t="shared" si="74"/>
        <v>1249.4827586206898</v>
      </c>
      <c r="AA291" s="22">
        <f t="shared" si="75"/>
        <v>1874.2241379310346</v>
      </c>
      <c r="AB291" s="22">
        <f t="shared" si="76"/>
        <v>0</v>
      </c>
      <c r="AC291" s="22">
        <f t="shared" si="77"/>
        <v>0</v>
      </c>
      <c r="AD291" s="22">
        <f t="shared" si="78"/>
        <v>0</v>
      </c>
      <c r="AE291" s="22">
        <f t="shared" si="79"/>
        <v>0</v>
      </c>
      <c r="AF291" s="22">
        <f t="shared" si="80"/>
        <v>0</v>
      </c>
      <c r="AG291" s="22">
        <f t="shared" si="81"/>
        <v>0</v>
      </c>
      <c r="AH291" s="22">
        <f t="shared" si="82"/>
        <v>0</v>
      </c>
      <c r="AI291" s="22">
        <f t="shared" si="83"/>
        <v>3123.7068965517246</v>
      </c>
    </row>
    <row r="292" spans="1:35" x14ac:dyDescent="0.2">
      <c r="A292" s="175" t="s">
        <v>3882</v>
      </c>
      <c r="B292" s="175" t="s">
        <v>104</v>
      </c>
      <c r="C292" s="176" t="s">
        <v>473</v>
      </c>
      <c r="D292" s="175" t="s">
        <v>473</v>
      </c>
      <c r="E292" s="176" t="s">
        <v>474</v>
      </c>
      <c r="F292" s="175" t="str">
        <f>VLOOKUP(C:C,Consenso!C:F,4,0)</f>
        <v>Straps</v>
      </c>
      <c r="G292" s="177" t="s">
        <v>475</v>
      </c>
      <c r="H292" s="176" t="s">
        <v>476</v>
      </c>
      <c r="I292">
        <v>0</v>
      </c>
      <c r="J292" s="154">
        <v>0</v>
      </c>
      <c r="K292" s="154">
        <v>0</v>
      </c>
      <c r="L292" s="154">
        <v>5</v>
      </c>
      <c r="M292" s="154">
        <v>0</v>
      </c>
      <c r="N292" s="154">
        <v>0</v>
      </c>
      <c r="O292" s="154">
        <v>0</v>
      </c>
      <c r="P292" s="154">
        <v>0</v>
      </c>
      <c r="Q292" s="154">
        <v>0</v>
      </c>
      <c r="R292" s="154">
        <v>0</v>
      </c>
      <c r="S292" s="154">
        <v>0</v>
      </c>
      <c r="T292" s="154">
        <v>0</v>
      </c>
      <c r="U292" s="97">
        <f t="shared" si="70"/>
        <v>5</v>
      </c>
      <c r="V292">
        <f>VLOOKUP(D:D,'[1]Price List'!$B:$K,8,0)</f>
        <v>624.74137931034488</v>
      </c>
      <c r="W292" s="22">
        <f t="shared" si="71"/>
        <v>0</v>
      </c>
      <c r="X292" s="22">
        <f t="shared" si="72"/>
        <v>0</v>
      </c>
      <c r="Y292" s="22">
        <f t="shared" si="73"/>
        <v>0</v>
      </c>
      <c r="Z292" s="22">
        <f t="shared" si="74"/>
        <v>3123.7068965517246</v>
      </c>
      <c r="AA292" s="22">
        <f t="shared" si="75"/>
        <v>0</v>
      </c>
      <c r="AB292" s="22">
        <f t="shared" si="76"/>
        <v>0</v>
      </c>
      <c r="AC292" s="22">
        <f t="shared" si="77"/>
        <v>0</v>
      </c>
      <c r="AD292" s="22">
        <f t="shared" si="78"/>
        <v>0</v>
      </c>
      <c r="AE292" s="22">
        <f t="shared" si="79"/>
        <v>0</v>
      </c>
      <c r="AF292" s="22">
        <f t="shared" si="80"/>
        <v>0</v>
      </c>
      <c r="AG292" s="22">
        <f t="shared" si="81"/>
        <v>0</v>
      </c>
      <c r="AH292" s="22">
        <f t="shared" si="82"/>
        <v>0</v>
      </c>
      <c r="AI292" s="22">
        <f t="shared" si="83"/>
        <v>3123.7068965517246</v>
      </c>
    </row>
    <row r="293" spans="1:35" x14ac:dyDescent="0.2">
      <c r="A293" s="175" t="s">
        <v>3882</v>
      </c>
      <c r="B293" s="175" t="s">
        <v>1190</v>
      </c>
      <c r="C293" s="176" t="s">
        <v>1608</v>
      </c>
      <c r="D293" s="175" t="s">
        <v>1608</v>
      </c>
      <c r="E293" s="176" t="s">
        <v>1610</v>
      </c>
      <c r="F293" s="175" t="str">
        <f>VLOOKUP(C:C,Consenso!C:F,4,0)</f>
        <v>Cases Apple Watch</v>
      </c>
      <c r="G293" s="176" t="s">
        <v>475</v>
      </c>
      <c r="H293" s="176" t="s">
        <v>1611</v>
      </c>
      <c r="I293">
        <v>0</v>
      </c>
      <c r="J293" s="154">
        <v>0</v>
      </c>
      <c r="K293" s="154">
        <v>0</v>
      </c>
      <c r="L293" s="154">
        <v>0</v>
      </c>
      <c r="M293" s="154">
        <v>0</v>
      </c>
      <c r="N293" s="154">
        <v>0</v>
      </c>
      <c r="O293" s="154">
        <v>0</v>
      </c>
      <c r="P293" s="154">
        <v>0</v>
      </c>
      <c r="Q293" s="154">
        <v>0</v>
      </c>
      <c r="R293" s="154">
        <v>0</v>
      </c>
      <c r="S293" s="154">
        <v>0</v>
      </c>
      <c r="T293" s="154">
        <v>0</v>
      </c>
      <c r="U293" s="97">
        <f t="shared" si="70"/>
        <v>0</v>
      </c>
      <c r="V293">
        <f>VLOOKUP(D:D,'[1]Price List'!$B:$K,8,0)</f>
        <v>567.41379310344837</v>
      </c>
      <c r="W293" s="22">
        <f t="shared" si="71"/>
        <v>0</v>
      </c>
      <c r="X293" s="22">
        <f t="shared" si="72"/>
        <v>0</v>
      </c>
      <c r="Y293" s="22">
        <f t="shared" si="73"/>
        <v>0</v>
      </c>
      <c r="Z293" s="22">
        <f t="shared" si="74"/>
        <v>0</v>
      </c>
      <c r="AA293" s="22">
        <f t="shared" si="75"/>
        <v>0</v>
      </c>
      <c r="AB293" s="22">
        <f t="shared" si="76"/>
        <v>0</v>
      </c>
      <c r="AC293" s="22">
        <f t="shared" si="77"/>
        <v>0</v>
      </c>
      <c r="AD293" s="22">
        <f t="shared" si="78"/>
        <v>0</v>
      </c>
      <c r="AE293" s="22">
        <f t="shared" si="79"/>
        <v>0</v>
      </c>
      <c r="AF293" s="22">
        <f t="shared" si="80"/>
        <v>0</v>
      </c>
      <c r="AG293" s="22">
        <f t="shared" si="81"/>
        <v>0</v>
      </c>
      <c r="AH293" s="22">
        <f t="shared" si="82"/>
        <v>0</v>
      </c>
      <c r="AI293" s="22">
        <f t="shared" si="83"/>
        <v>0</v>
      </c>
    </row>
    <row r="294" spans="1:35" x14ac:dyDescent="0.2">
      <c r="A294" s="175" t="s">
        <v>3882</v>
      </c>
      <c r="B294" s="175" t="s">
        <v>20</v>
      </c>
      <c r="C294" s="176" t="s">
        <v>1765</v>
      </c>
      <c r="D294" s="175" t="s">
        <v>1765</v>
      </c>
      <c r="E294" s="176" t="s">
        <v>1767</v>
      </c>
      <c r="F294" s="175" t="str">
        <f>VLOOKUP(C:C,Consenso!C:F,4,0)</f>
        <v>Audio</v>
      </c>
      <c r="G294" s="176" t="s">
        <v>1768</v>
      </c>
      <c r="H294" s="176" t="s">
        <v>1313</v>
      </c>
      <c r="I294">
        <v>0</v>
      </c>
      <c r="J294" s="154">
        <v>0</v>
      </c>
      <c r="K294" s="154">
        <v>0</v>
      </c>
      <c r="L294" s="154">
        <v>0</v>
      </c>
      <c r="M294" s="154">
        <v>0</v>
      </c>
      <c r="N294" s="154">
        <v>0</v>
      </c>
      <c r="O294" s="154">
        <v>0</v>
      </c>
      <c r="P294" s="154">
        <v>0</v>
      </c>
      <c r="Q294" s="154">
        <v>0</v>
      </c>
      <c r="R294" s="154">
        <v>0</v>
      </c>
      <c r="S294" s="154">
        <v>0</v>
      </c>
      <c r="T294" s="154">
        <v>0</v>
      </c>
      <c r="U294" s="97">
        <f t="shared" si="70"/>
        <v>0</v>
      </c>
      <c r="V294">
        <f>VLOOKUP(D:D,'[1]Price List'!$B:$K,8,0)</f>
        <v>314.02586206896552</v>
      </c>
      <c r="W294" s="22">
        <f t="shared" si="71"/>
        <v>0</v>
      </c>
      <c r="X294" s="22">
        <f t="shared" si="72"/>
        <v>0</v>
      </c>
      <c r="Y294" s="22">
        <f t="shared" si="73"/>
        <v>0</v>
      </c>
      <c r="Z294" s="22">
        <f t="shared" si="74"/>
        <v>0</v>
      </c>
      <c r="AA294" s="22">
        <f t="shared" si="75"/>
        <v>0</v>
      </c>
      <c r="AB294" s="22">
        <f t="shared" si="76"/>
        <v>0</v>
      </c>
      <c r="AC294" s="22">
        <f t="shared" si="77"/>
        <v>0</v>
      </c>
      <c r="AD294" s="22">
        <f t="shared" si="78"/>
        <v>0</v>
      </c>
      <c r="AE294" s="22">
        <f t="shared" si="79"/>
        <v>0</v>
      </c>
      <c r="AF294" s="22">
        <f t="shared" si="80"/>
        <v>0</v>
      </c>
      <c r="AG294" s="22">
        <f t="shared" si="81"/>
        <v>0</v>
      </c>
      <c r="AH294" s="22">
        <f t="shared" si="82"/>
        <v>0</v>
      </c>
      <c r="AI294" s="22">
        <f t="shared" si="83"/>
        <v>0</v>
      </c>
    </row>
    <row r="295" spans="1:35" x14ac:dyDescent="0.2">
      <c r="A295" s="175" t="s">
        <v>3882</v>
      </c>
      <c r="B295" s="175" t="s">
        <v>20</v>
      </c>
      <c r="C295" s="176" t="s">
        <v>1770</v>
      </c>
      <c r="D295" s="175" t="s">
        <v>1770</v>
      </c>
      <c r="E295" s="176" t="s">
        <v>1772</v>
      </c>
      <c r="F295" s="175" t="str">
        <f>VLOOKUP(C:C,Consenso!C:F,4,0)</f>
        <v>Audio</v>
      </c>
      <c r="G295" s="177" t="s">
        <v>1768</v>
      </c>
      <c r="H295" s="176" t="s">
        <v>1313</v>
      </c>
      <c r="I295">
        <v>0</v>
      </c>
      <c r="J295" s="154">
        <v>0</v>
      </c>
      <c r="K295" s="154">
        <v>0</v>
      </c>
      <c r="L295" s="154">
        <v>0</v>
      </c>
      <c r="M295" s="154">
        <v>0</v>
      </c>
      <c r="N295" s="154">
        <v>0</v>
      </c>
      <c r="O295" s="154">
        <v>0</v>
      </c>
      <c r="P295" s="154">
        <v>0</v>
      </c>
      <c r="Q295" s="154">
        <v>0</v>
      </c>
      <c r="R295" s="154">
        <v>0</v>
      </c>
      <c r="S295" s="154">
        <v>0</v>
      </c>
      <c r="T295" s="154">
        <v>0</v>
      </c>
      <c r="U295" s="97">
        <f t="shared" si="70"/>
        <v>0</v>
      </c>
      <c r="V295">
        <f>VLOOKUP(D:D,'[1]Price List'!$B:$K,8,0)</f>
        <v>314.02586206896552</v>
      </c>
      <c r="W295" s="22">
        <f t="shared" si="71"/>
        <v>0</v>
      </c>
      <c r="X295" s="22">
        <f t="shared" si="72"/>
        <v>0</v>
      </c>
      <c r="Y295" s="22">
        <f t="shared" si="73"/>
        <v>0</v>
      </c>
      <c r="Z295" s="22">
        <f t="shared" si="74"/>
        <v>0</v>
      </c>
      <c r="AA295" s="22">
        <f t="shared" si="75"/>
        <v>0</v>
      </c>
      <c r="AB295" s="22">
        <f t="shared" si="76"/>
        <v>0</v>
      </c>
      <c r="AC295" s="22">
        <f t="shared" si="77"/>
        <v>0</v>
      </c>
      <c r="AD295" s="22">
        <f t="shared" si="78"/>
        <v>0</v>
      </c>
      <c r="AE295" s="22">
        <f t="shared" si="79"/>
        <v>0</v>
      </c>
      <c r="AF295" s="22">
        <f t="shared" si="80"/>
        <v>0</v>
      </c>
      <c r="AG295" s="22">
        <f t="shared" si="81"/>
        <v>0</v>
      </c>
      <c r="AH295" s="22">
        <f t="shared" si="82"/>
        <v>0</v>
      </c>
      <c r="AI295" s="22">
        <f t="shared" si="83"/>
        <v>0</v>
      </c>
    </row>
    <row r="296" spans="1:35" x14ac:dyDescent="0.2">
      <c r="A296" s="175" t="s">
        <v>3882</v>
      </c>
      <c r="B296" s="175" t="s">
        <v>20</v>
      </c>
      <c r="C296" s="176" t="s">
        <v>3982</v>
      </c>
      <c r="D296" s="175" t="s">
        <v>3982</v>
      </c>
      <c r="E296" s="176" t="s">
        <v>3983</v>
      </c>
      <c r="F296" s="2" t="s">
        <v>3988</v>
      </c>
      <c r="G296" s="176" t="s">
        <v>25</v>
      </c>
      <c r="H296" s="176" t="s">
        <v>3979</v>
      </c>
      <c r="I296">
        <v>0</v>
      </c>
      <c r="J296" s="154">
        <v>0</v>
      </c>
      <c r="K296" s="154">
        <v>0</v>
      </c>
      <c r="L296" s="154">
        <v>0</v>
      </c>
      <c r="M296" s="154">
        <v>0</v>
      </c>
      <c r="N296" s="154">
        <v>0</v>
      </c>
      <c r="O296" s="154">
        <v>0</v>
      </c>
      <c r="P296" s="154">
        <v>0</v>
      </c>
      <c r="Q296" s="154">
        <v>0</v>
      </c>
      <c r="R296" s="154">
        <v>0</v>
      </c>
      <c r="S296" s="154">
        <v>0</v>
      </c>
      <c r="T296" s="154">
        <v>0</v>
      </c>
      <c r="U296" s="97">
        <f t="shared" si="70"/>
        <v>0</v>
      </c>
      <c r="V296">
        <f>VLOOKUP(D:D,'[1]Price List'!$B:$K,8,0)</f>
        <v>439.88793103448279</v>
      </c>
      <c r="W296" s="22">
        <f t="shared" si="71"/>
        <v>0</v>
      </c>
      <c r="X296" s="22">
        <f t="shared" si="72"/>
        <v>0</v>
      </c>
      <c r="Y296" s="22">
        <f t="shared" si="73"/>
        <v>0</v>
      </c>
      <c r="Z296" s="22">
        <f t="shared" si="74"/>
        <v>0</v>
      </c>
      <c r="AA296" s="22">
        <f t="shared" si="75"/>
        <v>0</v>
      </c>
      <c r="AB296" s="22">
        <f t="shared" si="76"/>
        <v>0</v>
      </c>
      <c r="AC296" s="22">
        <f t="shared" si="77"/>
        <v>0</v>
      </c>
      <c r="AD296" s="22">
        <f t="shared" si="78"/>
        <v>0</v>
      </c>
      <c r="AE296" s="22">
        <f t="shared" si="79"/>
        <v>0</v>
      </c>
      <c r="AF296" s="22">
        <f t="shared" si="80"/>
        <v>0</v>
      </c>
      <c r="AG296" s="22">
        <f t="shared" si="81"/>
        <v>0</v>
      </c>
      <c r="AH296" s="22">
        <f t="shared" si="82"/>
        <v>0</v>
      </c>
      <c r="AI296" s="22">
        <f t="shared" si="83"/>
        <v>0</v>
      </c>
    </row>
    <row r="297" spans="1:35" x14ac:dyDescent="0.2">
      <c r="A297" s="175" t="s">
        <v>3882</v>
      </c>
      <c r="B297" s="175" t="s">
        <v>20</v>
      </c>
      <c r="C297" s="176" t="s">
        <v>3984</v>
      </c>
      <c r="D297" s="175" t="s">
        <v>3984</v>
      </c>
      <c r="E297" s="176" t="s">
        <v>3985</v>
      </c>
      <c r="F297" s="175" t="s">
        <v>33</v>
      </c>
      <c r="G297" s="176" t="s">
        <v>25</v>
      </c>
      <c r="H297" s="176" t="s">
        <v>3978</v>
      </c>
      <c r="I297">
        <v>0</v>
      </c>
      <c r="J297" s="154">
        <v>0</v>
      </c>
      <c r="K297" s="154">
        <v>0</v>
      </c>
      <c r="L297" s="154">
        <v>0</v>
      </c>
      <c r="M297" s="154">
        <v>0</v>
      </c>
      <c r="N297" s="154">
        <v>0</v>
      </c>
      <c r="O297" s="154">
        <v>0</v>
      </c>
      <c r="P297" s="154">
        <v>0</v>
      </c>
      <c r="Q297" s="154">
        <v>0</v>
      </c>
      <c r="R297" s="154">
        <v>0</v>
      </c>
      <c r="S297" s="154">
        <v>0</v>
      </c>
      <c r="T297" s="154">
        <v>0</v>
      </c>
      <c r="U297" s="97">
        <f t="shared" si="70"/>
        <v>0</v>
      </c>
      <c r="V297">
        <f>VLOOKUP(D:D,'[1]Price List'!$B:$K,8,0)</f>
        <v>376.95689655172418</v>
      </c>
      <c r="W297" s="22">
        <f t="shared" si="71"/>
        <v>0</v>
      </c>
      <c r="X297" s="22">
        <f t="shared" si="72"/>
        <v>0</v>
      </c>
      <c r="Y297" s="22">
        <f t="shared" si="73"/>
        <v>0</v>
      </c>
      <c r="Z297" s="22">
        <f t="shared" si="74"/>
        <v>0</v>
      </c>
      <c r="AA297" s="22">
        <f t="shared" si="75"/>
        <v>0</v>
      </c>
      <c r="AB297" s="22">
        <f t="shared" si="76"/>
        <v>0</v>
      </c>
      <c r="AC297" s="22">
        <f t="shared" si="77"/>
        <v>0</v>
      </c>
      <c r="AD297" s="22">
        <f t="shared" si="78"/>
        <v>0</v>
      </c>
      <c r="AE297" s="22">
        <f t="shared" si="79"/>
        <v>0</v>
      </c>
      <c r="AF297" s="22">
        <f t="shared" si="80"/>
        <v>0</v>
      </c>
      <c r="AG297" s="22">
        <f t="shared" si="81"/>
        <v>0</v>
      </c>
      <c r="AH297" s="22">
        <f t="shared" si="82"/>
        <v>0</v>
      </c>
      <c r="AI297" s="22">
        <f t="shared" si="83"/>
        <v>0</v>
      </c>
    </row>
    <row r="298" spans="1:35" x14ac:dyDescent="0.2">
      <c r="A298" s="175" t="s">
        <v>3882</v>
      </c>
      <c r="B298" s="175" t="s">
        <v>20</v>
      </c>
      <c r="C298" s="176" t="s">
        <v>224</v>
      </c>
      <c r="D298" s="175" t="s">
        <v>224</v>
      </c>
      <c r="E298" s="176" t="s">
        <v>226</v>
      </c>
      <c r="F298" s="175" t="str">
        <f>VLOOKUP(C:C,Consenso!C:F,4,0)</f>
        <v>Charger</v>
      </c>
      <c r="G298" s="176" t="s">
        <v>227</v>
      </c>
      <c r="H298" s="176" t="s">
        <v>228</v>
      </c>
      <c r="I298">
        <v>0</v>
      </c>
      <c r="J298" s="154">
        <v>0</v>
      </c>
      <c r="K298" s="154">
        <v>0</v>
      </c>
      <c r="L298" s="154">
        <v>1</v>
      </c>
      <c r="M298" s="154">
        <v>0</v>
      </c>
      <c r="N298" s="154">
        <v>0</v>
      </c>
      <c r="O298" s="154">
        <v>0</v>
      </c>
      <c r="P298" s="154">
        <v>0</v>
      </c>
      <c r="Q298" s="154">
        <v>0</v>
      </c>
      <c r="R298" s="154">
        <v>0</v>
      </c>
      <c r="S298" s="154">
        <v>0</v>
      </c>
      <c r="T298" s="154">
        <v>0</v>
      </c>
      <c r="U298" s="97">
        <f t="shared" si="70"/>
        <v>1</v>
      </c>
      <c r="V298">
        <f>VLOOKUP(D:D,'[1]Price List'!$B:$K,8,0)</f>
        <v>754.54310344827593</v>
      </c>
      <c r="W298" s="22">
        <f t="shared" si="71"/>
        <v>0</v>
      </c>
      <c r="X298" s="22">
        <f t="shared" si="72"/>
        <v>0</v>
      </c>
      <c r="Y298" s="22">
        <f t="shared" si="73"/>
        <v>0</v>
      </c>
      <c r="Z298" s="22">
        <f t="shared" si="74"/>
        <v>754.54310344827593</v>
      </c>
      <c r="AA298" s="22">
        <f t="shared" si="75"/>
        <v>0</v>
      </c>
      <c r="AB298" s="22">
        <f t="shared" si="76"/>
        <v>0</v>
      </c>
      <c r="AC298" s="22">
        <f t="shared" si="77"/>
        <v>0</v>
      </c>
      <c r="AD298" s="22">
        <f t="shared" si="78"/>
        <v>0</v>
      </c>
      <c r="AE298" s="22">
        <f t="shared" si="79"/>
        <v>0</v>
      </c>
      <c r="AF298" s="22">
        <f t="shared" si="80"/>
        <v>0</v>
      </c>
      <c r="AG298" s="22">
        <f t="shared" si="81"/>
        <v>0</v>
      </c>
      <c r="AH298" s="22">
        <f t="shared" si="82"/>
        <v>0</v>
      </c>
      <c r="AI298" s="22">
        <f t="shared" si="83"/>
        <v>754.54310344827593</v>
      </c>
    </row>
    <row r="299" spans="1:35" x14ac:dyDescent="0.2">
      <c r="A299" s="175" t="s">
        <v>3882</v>
      </c>
      <c r="B299" s="175" t="s">
        <v>20</v>
      </c>
      <c r="C299" s="176" t="s">
        <v>1774</v>
      </c>
      <c r="D299" s="175" t="s">
        <v>1774</v>
      </c>
      <c r="E299" s="176" t="s">
        <v>1776</v>
      </c>
      <c r="F299" s="175" t="str">
        <f>VLOOKUP(C:C,Consenso!C:F,4,0)</f>
        <v>Audio</v>
      </c>
      <c r="G299" s="176" t="s">
        <v>1072</v>
      </c>
      <c r="H299" s="176" t="s">
        <v>1777</v>
      </c>
      <c r="I299">
        <v>0</v>
      </c>
      <c r="J299" s="154">
        <v>0</v>
      </c>
      <c r="K299" s="154">
        <v>0</v>
      </c>
      <c r="L299" s="154">
        <v>0</v>
      </c>
      <c r="M299" s="154">
        <v>0</v>
      </c>
      <c r="N299" s="154">
        <v>1</v>
      </c>
      <c r="O299" s="154">
        <v>2</v>
      </c>
      <c r="P299" s="154">
        <v>1</v>
      </c>
      <c r="Q299" s="154">
        <v>0</v>
      </c>
      <c r="R299" s="154">
        <v>0</v>
      </c>
      <c r="S299" s="154">
        <v>0</v>
      </c>
      <c r="T299" s="154">
        <v>0</v>
      </c>
      <c r="U299" s="97">
        <f t="shared" si="70"/>
        <v>4</v>
      </c>
      <c r="V299">
        <f>VLOOKUP(D:D,'[1]Price List'!$B:$K,8,0)</f>
        <v>628.68103448275861</v>
      </c>
      <c r="W299" s="22">
        <f t="shared" si="71"/>
        <v>0</v>
      </c>
      <c r="X299" s="22">
        <f t="shared" si="72"/>
        <v>0</v>
      </c>
      <c r="Y299" s="22">
        <f t="shared" si="73"/>
        <v>0</v>
      </c>
      <c r="Z299" s="22">
        <f t="shared" si="74"/>
        <v>0</v>
      </c>
      <c r="AA299" s="22">
        <f t="shared" si="75"/>
        <v>0</v>
      </c>
      <c r="AB299" s="22">
        <f t="shared" si="76"/>
        <v>628.68103448275861</v>
      </c>
      <c r="AC299" s="22">
        <f t="shared" si="77"/>
        <v>1257.3620689655172</v>
      </c>
      <c r="AD299" s="22">
        <f t="shared" si="78"/>
        <v>628.68103448275861</v>
      </c>
      <c r="AE299" s="22">
        <f t="shared" si="79"/>
        <v>0</v>
      </c>
      <c r="AF299" s="22">
        <f t="shared" si="80"/>
        <v>0</v>
      </c>
      <c r="AG299" s="22">
        <f t="shared" si="81"/>
        <v>0</v>
      </c>
      <c r="AH299" s="22">
        <f t="shared" si="82"/>
        <v>0</v>
      </c>
      <c r="AI299" s="22">
        <f t="shared" si="83"/>
        <v>2514.7241379310344</v>
      </c>
    </row>
    <row r="300" spans="1:35" x14ac:dyDescent="0.2">
      <c r="A300" s="175" t="s">
        <v>3882</v>
      </c>
      <c r="B300" s="175" t="s">
        <v>20</v>
      </c>
      <c r="C300" s="176" t="s">
        <v>1779</v>
      </c>
      <c r="D300" s="175" t="s">
        <v>1779</v>
      </c>
      <c r="E300" s="176" t="s">
        <v>1781</v>
      </c>
      <c r="F300" s="175" t="str">
        <f>VLOOKUP(C:C,Consenso!C:F,4,0)</f>
        <v>Audio</v>
      </c>
      <c r="G300" s="177" t="s">
        <v>1072</v>
      </c>
      <c r="H300" s="176" t="s">
        <v>1777</v>
      </c>
      <c r="I300">
        <v>0</v>
      </c>
      <c r="J300" s="154">
        <v>0</v>
      </c>
      <c r="K300" s="154">
        <v>0</v>
      </c>
      <c r="L300" s="154">
        <v>0</v>
      </c>
      <c r="M300" s="154">
        <v>0</v>
      </c>
      <c r="N300" s="154">
        <v>0</v>
      </c>
      <c r="O300" s="154">
        <v>1</v>
      </c>
      <c r="P300" s="154">
        <v>0</v>
      </c>
      <c r="Q300" s="154">
        <v>0</v>
      </c>
      <c r="R300" s="154">
        <v>0</v>
      </c>
      <c r="S300" s="154">
        <v>0</v>
      </c>
      <c r="T300" s="154">
        <v>0</v>
      </c>
      <c r="U300" s="97">
        <f t="shared" si="70"/>
        <v>1</v>
      </c>
      <c r="V300">
        <f>VLOOKUP(D:D,'[1]Price List'!$B:$K,8,0)</f>
        <v>391.68</v>
      </c>
      <c r="W300" s="22">
        <f t="shared" si="71"/>
        <v>0</v>
      </c>
      <c r="X300" s="22">
        <f t="shared" si="72"/>
        <v>0</v>
      </c>
      <c r="Y300" s="22">
        <f t="shared" si="73"/>
        <v>0</v>
      </c>
      <c r="Z300" s="22">
        <f t="shared" si="74"/>
        <v>0</v>
      </c>
      <c r="AA300" s="22">
        <f t="shared" si="75"/>
        <v>0</v>
      </c>
      <c r="AB300" s="22">
        <f t="shared" si="76"/>
        <v>0</v>
      </c>
      <c r="AC300" s="22">
        <f t="shared" si="77"/>
        <v>391.68</v>
      </c>
      <c r="AD300" s="22">
        <f t="shared" si="78"/>
        <v>0</v>
      </c>
      <c r="AE300" s="22">
        <f t="shared" si="79"/>
        <v>0</v>
      </c>
      <c r="AF300" s="22">
        <f t="shared" si="80"/>
        <v>0</v>
      </c>
      <c r="AG300" s="22">
        <f t="shared" si="81"/>
        <v>0</v>
      </c>
      <c r="AH300" s="22">
        <f t="shared" si="82"/>
        <v>0</v>
      </c>
      <c r="AI300" s="22">
        <f t="shared" si="83"/>
        <v>391.68</v>
      </c>
    </row>
    <row r="301" spans="1:35" x14ac:dyDescent="0.2">
      <c r="A301" s="175" t="s">
        <v>3882</v>
      </c>
      <c r="B301" s="175" t="s">
        <v>20</v>
      </c>
      <c r="C301" s="176" t="s">
        <v>3976</v>
      </c>
      <c r="D301" s="175" t="s">
        <v>3976</v>
      </c>
      <c r="E301" s="176" t="s">
        <v>3977</v>
      </c>
      <c r="F301" s="175" t="s">
        <v>33</v>
      </c>
      <c r="G301" s="176" t="s">
        <v>1278</v>
      </c>
      <c r="H301" s="176" t="s">
        <v>3964</v>
      </c>
      <c r="I301">
        <v>0</v>
      </c>
      <c r="J301" s="154">
        <v>0</v>
      </c>
      <c r="K301" s="154">
        <v>0</v>
      </c>
      <c r="L301" s="154">
        <v>0</v>
      </c>
      <c r="M301" s="154">
        <v>0</v>
      </c>
      <c r="N301" s="154">
        <v>0</v>
      </c>
      <c r="O301" s="154">
        <v>0</v>
      </c>
      <c r="P301" s="154">
        <v>0</v>
      </c>
      <c r="Q301" s="154">
        <v>0</v>
      </c>
      <c r="R301" s="154">
        <v>0</v>
      </c>
      <c r="S301" s="154">
        <v>0</v>
      </c>
      <c r="T301" s="154">
        <v>0</v>
      </c>
      <c r="U301" s="97">
        <f t="shared" si="70"/>
        <v>0</v>
      </c>
      <c r="V301">
        <f>VLOOKUP(D:D,'[1]Price List'!$B:$K,8,0)</f>
        <v>1540.387931034483</v>
      </c>
      <c r="W301" s="22">
        <f t="shared" si="71"/>
        <v>0</v>
      </c>
      <c r="X301" s="22">
        <f t="shared" si="72"/>
        <v>0</v>
      </c>
      <c r="Y301" s="22">
        <f t="shared" si="73"/>
        <v>0</v>
      </c>
      <c r="Z301" s="22">
        <f t="shared" si="74"/>
        <v>0</v>
      </c>
      <c r="AA301" s="22">
        <f t="shared" si="75"/>
        <v>0</v>
      </c>
      <c r="AB301" s="22">
        <f t="shared" si="76"/>
        <v>0</v>
      </c>
      <c r="AC301" s="22">
        <f t="shared" si="77"/>
        <v>0</v>
      </c>
      <c r="AD301" s="22">
        <f t="shared" si="78"/>
        <v>0</v>
      </c>
      <c r="AE301" s="22">
        <f t="shared" si="79"/>
        <v>0</v>
      </c>
      <c r="AF301" s="22">
        <f t="shared" si="80"/>
        <v>0</v>
      </c>
      <c r="AG301" s="22">
        <f t="shared" si="81"/>
        <v>0</v>
      </c>
      <c r="AH301" s="22">
        <f t="shared" si="82"/>
        <v>0</v>
      </c>
      <c r="AI301" s="22">
        <f t="shared" si="83"/>
        <v>0</v>
      </c>
    </row>
    <row r="302" spans="1:35" x14ac:dyDescent="0.2">
      <c r="A302" s="175" t="s">
        <v>3882</v>
      </c>
      <c r="B302" s="175" t="s">
        <v>56</v>
      </c>
      <c r="C302" s="176" t="s">
        <v>751</v>
      </c>
      <c r="D302" s="175" t="s">
        <v>751</v>
      </c>
      <c r="E302" s="176" t="s">
        <v>753</v>
      </c>
      <c r="F302" s="175" t="str">
        <f>VLOOKUP(C:C,Consenso!C:F,4,0)</f>
        <v>Cases iPhone</v>
      </c>
      <c r="G302" s="177" t="s">
        <v>144</v>
      </c>
      <c r="H302" s="176" t="s">
        <v>747</v>
      </c>
      <c r="I302">
        <v>0</v>
      </c>
      <c r="J302" s="154">
        <v>0</v>
      </c>
      <c r="K302" s="154">
        <v>0</v>
      </c>
      <c r="L302" s="154">
        <v>0</v>
      </c>
      <c r="M302" s="154">
        <v>0</v>
      </c>
      <c r="N302" s="154">
        <v>1</v>
      </c>
      <c r="O302" s="154">
        <v>0</v>
      </c>
      <c r="P302" s="154">
        <v>0</v>
      </c>
      <c r="Q302" s="154">
        <v>0</v>
      </c>
      <c r="R302" s="154">
        <v>0</v>
      </c>
      <c r="S302" s="154">
        <v>0</v>
      </c>
      <c r="T302" s="154">
        <v>0</v>
      </c>
      <c r="U302" s="97">
        <f t="shared" si="70"/>
        <v>1</v>
      </c>
      <c r="V302">
        <f>VLOOKUP(D:D,'[1]Price List'!$B:$K,8,0)</f>
        <v>135.6</v>
      </c>
      <c r="W302" s="22">
        <f t="shared" si="71"/>
        <v>0</v>
      </c>
      <c r="X302" s="22">
        <f t="shared" si="72"/>
        <v>0</v>
      </c>
      <c r="Y302" s="22">
        <f t="shared" si="73"/>
        <v>0</v>
      </c>
      <c r="Z302" s="22">
        <f t="shared" si="74"/>
        <v>0</v>
      </c>
      <c r="AA302" s="22">
        <f t="shared" si="75"/>
        <v>0</v>
      </c>
      <c r="AB302" s="22">
        <f t="shared" si="76"/>
        <v>135.6</v>
      </c>
      <c r="AC302" s="22">
        <f t="shared" si="77"/>
        <v>0</v>
      </c>
      <c r="AD302" s="22">
        <f t="shared" si="78"/>
        <v>0</v>
      </c>
      <c r="AE302" s="22">
        <f t="shared" si="79"/>
        <v>0</v>
      </c>
      <c r="AF302" s="22">
        <f t="shared" si="80"/>
        <v>0</v>
      </c>
      <c r="AG302" s="22">
        <f t="shared" si="81"/>
        <v>0</v>
      </c>
      <c r="AH302" s="22">
        <f t="shared" si="82"/>
        <v>0</v>
      </c>
      <c r="AI302" s="22">
        <f t="shared" si="83"/>
        <v>135.6</v>
      </c>
    </row>
    <row r="303" spans="1:35" x14ac:dyDescent="0.2">
      <c r="A303" s="175" t="s">
        <v>3882</v>
      </c>
      <c r="B303" s="175" t="s">
        <v>56</v>
      </c>
      <c r="C303" s="176" t="s">
        <v>496</v>
      </c>
      <c r="D303" s="175" t="s">
        <v>496</v>
      </c>
      <c r="E303" s="176" t="s">
        <v>497</v>
      </c>
      <c r="F303" s="175" t="str">
        <f>VLOOKUP(C:C,Consenso!C:F,4,0)</f>
        <v>Cases iPad</v>
      </c>
      <c r="G303" s="176" t="s">
        <v>488</v>
      </c>
      <c r="H303" s="176" t="s">
        <v>498</v>
      </c>
      <c r="I303">
        <v>0</v>
      </c>
      <c r="J303" s="154">
        <v>0</v>
      </c>
      <c r="K303" s="154">
        <v>0</v>
      </c>
      <c r="L303" s="154">
        <v>0</v>
      </c>
      <c r="M303" s="154">
        <v>0</v>
      </c>
      <c r="N303" s="154">
        <v>0</v>
      </c>
      <c r="O303" s="154">
        <v>0</v>
      </c>
      <c r="P303" s="154">
        <v>0</v>
      </c>
      <c r="Q303" s="154">
        <v>0</v>
      </c>
      <c r="R303" s="154">
        <v>0</v>
      </c>
      <c r="S303" s="154">
        <v>0</v>
      </c>
      <c r="T303" s="154">
        <v>0</v>
      </c>
      <c r="U303" s="97">
        <f t="shared" si="70"/>
        <v>0</v>
      </c>
      <c r="V303">
        <f>VLOOKUP(D:D,'[1]Price List'!$B:$K,8,0)</f>
        <v>315.63793103448279</v>
      </c>
      <c r="W303" s="22">
        <f t="shared" si="71"/>
        <v>0</v>
      </c>
      <c r="X303" s="22">
        <f t="shared" si="72"/>
        <v>0</v>
      </c>
      <c r="Y303" s="22">
        <f t="shared" si="73"/>
        <v>0</v>
      </c>
      <c r="Z303" s="22">
        <f t="shared" si="74"/>
        <v>0</v>
      </c>
      <c r="AA303" s="22">
        <f t="shared" si="75"/>
        <v>0</v>
      </c>
      <c r="AB303" s="22">
        <f t="shared" si="76"/>
        <v>0</v>
      </c>
      <c r="AC303" s="22">
        <f t="shared" si="77"/>
        <v>0</v>
      </c>
      <c r="AD303" s="22">
        <f t="shared" si="78"/>
        <v>0</v>
      </c>
      <c r="AE303" s="22">
        <f t="shared" si="79"/>
        <v>0</v>
      </c>
      <c r="AF303" s="22">
        <f t="shared" si="80"/>
        <v>0</v>
      </c>
      <c r="AG303" s="22">
        <f t="shared" si="81"/>
        <v>0</v>
      </c>
      <c r="AH303" s="22">
        <f t="shared" si="82"/>
        <v>0</v>
      </c>
      <c r="AI303" s="22">
        <f t="shared" si="83"/>
        <v>0</v>
      </c>
    </row>
    <row r="304" spans="1:35" x14ac:dyDescent="0.2">
      <c r="A304" s="175" t="s">
        <v>3882</v>
      </c>
      <c r="B304" s="175" t="s">
        <v>56</v>
      </c>
      <c r="C304" s="176" t="s">
        <v>703</v>
      </c>
      <c r="D304" s="175" t="s">
        <v>703</v>
      </c>
      <c r="E304" s="176" t="s">
        <v>705</v>
      </c>
      <c r="F304" s="175" t="str">
        <f>VLOOKUP(C:C,Consenso!C:F,4,0)</f>
        <v>Cases iPad</v>
      </c>
      <c r="G304" s="176" t="s">
        <v>488</v>
      </c>
      <c r="H304" s="176" t="s">
        <v>706</v>
      </c>
      <c r="I304">
        <v>0</v>
      </c>
      <c r="J304" s="154">
        <v>0</v>
      </c>
      <c r="K304" s="154">
        <v>0</v>
      </c>
      <c r="L304" s="154">
        <v>0</v>
      </c>
      <c r="M304" s="154">
        <v>0</v>
      </c>
      <c r="N304" s="154">
        <v>0</v>
      </c>
      <c r="O304" s="154">
        <v>0</v>
      </c>
      <c r="P304" s="154">
        <v>0</v>
      </c>
      <c r="Q304" s="154">
        <v>0</v>
      </c>
      <c r="R304" s="154">
        <v>0</v>
      </c>
      <c r="S304" s="154">
        <v>0</v>
      </c>
      <c r="T304" s="154">
        <v>0</v>
      </c>
      <c r="U304" s="97">
        <f t="shared" si="70"/>
        <v>0</v>
      </c>
      <c r="V304">
        <f>VLOOKUP(D:D,'[1]Price List'!$B:$K,8,0)</f>
        <v>979.00000000000011</v>
      </c>
      <c r="W304" s="22">
        <f t="shared" si="71"/>
        <v>0</v>
      </c>
      <c r="X304" s="22">
        <f t="shared" si="72"/>
        <v>0</v>
      </c>
      <c r="Y304" s="22">
        <f t="shared" si="73"/>
        <v>0</v>
      </c>
      <c r="Z304" s="22">
        <f t="shared" si="74"/>
        <v>0</v>
      </c>
      <c r="AA304" s="22">
        <f t="shared" si="75"/>
        <v>0</v>
      </c>
      <c r="AB304" s="22">
        <f t="shared" si="76"/>
        <v>0</v>
      </c>
      <c r="AC304" s="22">
        <f t="shared" si="77"/>
        <v>0</v>
      </c>
      <c r="AD304" s="22">
        <f t="shared" si="78"/>
        <v>0</v>
      </c>
      <c r="AE304" s="22">
        <f t="shared" si="79"/>
        <v>0</v>
      </c>
      <c r="AF304" s="22">
        <f t="shared" si="80"/>
        <v>0</v>
      </c>
      <c r="AG304" s="22">
        <f t="shared" si="81"/>
        <v>0</v>
      </c>
      <c r="AH304" s="22">
        <f t="shared" si="82"/>
        <v>0</v>
      </c>
      <c r="AI304" s="22">
        <f t="shared" si="83"/>
        <v>0</v>
      </c>
    </row>
    <row r="305" spans="1:35" x14ac:dyDescent="0.2">
      <c r="A305" s="175" t="s">
        <v>3882</v>
      </c>
      <c r="B305" s="175" t="s">
        <v>56</v>
      </c>
      <c r="C305" s="176" t="s">
        <v>707</v>
      </c>
      <c r="D305" s="175" t="s">
        <v>707</v>
      </c>
      <c r="E305" s="176" t="s">
        <v>709</v>
      </c>
      <c r="F305" s="175" t="str">
        <f>VLOOKUP(C:C,Consenso!C:F,4,0)</f>
        <v>Cases iPad</v>
      </c>
      <c r="G305" s="177" t="s">
        <v>488</v>
      </c>
      <c r="H305" s="176" t="s">
        <v>706</v>
      </c>
      <c r="I305">
        <v>0</v>
      </c>
      <c r="J305" s="154">
        <v>0</v>
      </c>
      <c r="K305" s="154">
        <v>0</v>
      </c>
      <c r="L305" s="154">
        <v>0</v>
      </c>
      <c r="M305" s="154">
        <v>0</v>
      </c>
      <c r="N305" s="154">
        <v>0</v>
      </c>
      <c r="O305" s="154">
        <v>0</v>
      </c>
      <c r="P305" s="154">
        <v>0</v>
      </c>
      <c r="Q305" s="154">
        <v>0</v>
      </c>
      <c r="R305" s="154">
        <v>0</v>
      </c>
      <c r="S305" s="154">
        <v>0</v>
      </c>
      <c r="T305" s="154">
        <v>0</v>
      </c>
      <c r="U305" s="97">
        <f t="shared" si="70"/>
        <v>0</v>
      </c>
      <c r="V305">
        <f>VLOOKUP(D:D,'[1]Price List'!$B:$K,8,0)</f>
        <v>1029.344827586207</v>
      </c>
      <c r="W305" s="22">
        <f t="shared" si="71"/>
        <v>0</v>
      </c>
      <c r="X305" s="22">
        <f t="shared" si="72"/>
        <v>0</v>
      </c>
      <c r="Y305" s="22">
        <f t="shared" si="73"/>
        <v>0</v>
      </c>
      <c r="Z305" s="22">
        <f t="shared" si="74"/>
        <v>0</v>
      </c>
      <c r="AA305" s="22">
        <f t="shared" si="75"/>
        <v>0</v>
      </c>
      <c r="AB305" s="22">
        <f t="shared" si="76"/>
        <v>0</v>
      </c>
      <c r="AC305" s="22">
        <f t="shared" si="77"/>
        <v>0</v>
      </c>
      <c r="AD305" s="22">
        <f t="shared" si="78"/>
        <v>0</v>
      </c>
      <c r="AE305" s="22">
        <f t="shared" si="79"/>
        <v>0</v>
      </c>
      <c r="AF305" s="22">
        <f t="shared" si="80"/>
        <v>0</v>
      </c>
      <c r="AG305" s="22">
        <f t="shared" si="81"/>
        <v>0</v>
      </c>
      <c r="AH305" s="22">
        <f t="shared" si="82"/>
        <v>0</v>
      </c>
      <c r="AI305" s="22">
        <f t="shared" si="83"/>
        <v>0</v>
      </c>
    </row>
    <row r="306" spans="1:35" x14ac:dyDescent="0.2">
      <c r="A306" s="175" t="s">
        <v>3882</v>
      </c>
      <c r="B306" s="175" t="s">
        <v>56</v>
      </c>
      <c r="C306" s="176" t="s">
        <v>490</v>
      </c>
      <c r="D306" s="175" t="s">
        <v>490</v>
      </c>
      <c r="E306" s="176" t="s">
        <v>491</v>
      </c>
      <c r="F306" s="175" t="str">
        <f>VLOOKUP(C:C,Consenso!C:F,4,0)</f>
        <v>Cases iPad</v>
      </c>
      <c r="G306" s="176" t="s">
        <v>488</v>
      </c>
      <c r="H306" s="176" t="s">
        <v>489</v>
      </c>
      <c r="I306">
        <v>0</v>
      </c>
      <c r="J306" s="154">
        <v>0</v>
      </c>
      <c r="K306" s="154">
        <v>0</v>
      </c>
      <c r="L306" s="154">
        <v>0</v>
      </c>
      <c r="M306" s="154">
        <v>0</v>
      </c>
      <c r="N306" s="154">
        <v>0</v>
      </c>
      <c r="O306" s="154">
        <v>0</v>
      </c>
      <c r="P306" s="154">
        <v>0</v>
      </c>
      <c r="Q306" s="154">
        <v>0</v>
      </c>
      <c r="R306" s="154">
        <v>0</v>
      </c>
      <c r="S306" s="154">
        <v>0</v>
      </c>
      <c r="T306" s="154">
        <v>0</v>
      </c>
      <c r="U306" s="97">
        <f t="shared" si="70"/>
        <v>0</v>
      </c>
      <c r="V306">
        <f>VLOOKUP(D:D,'[1]Price List'!$B:$K,8,0)</f>
        <v>654.08620689655174</v>
      </c>
      <c r="W306" s="22">
        <f t="shared" si="71"/>
        <v>0</v>
      </c>
      <c r="X306" s="22">
        <f t="shared" si="72"/>
        <v>0</v>
      </c>
      <c r="Y306" s="22">
        <f t="shared" si="73"/>
        <v>0</v>
      </c>
      <c r="Z306" s="22">
        <f t="shared" si="74"/>
        <v>0</v>
      </c>
      <c r="AA306" s="22">
        <f t="shared" si="75"/>
        <v>0</v>
      </c>
      <c r="AB306" s="22">
        <f t="shared" si="76"/>
        <v>0</v>
      </c>
      <c r="AC306" s="22">
        <f t="shared" si="77"/>
        <v>0</v>
      </c>
      <c r="AD306" s="22">
        <f t="shared" si="78"/>
        <v>0</v>
      </c>
      <c r="AE306" s="22">
        <f t="shared" si="79"/>
        <v>0</v>
      </c>
      <c r="AF306" s="22">
        <f t="shared" si="80"/>
        <v>0</v>
      </c>
      <c r="AG306" s="22">
        <f t="shared" si="81"/>
        <v>0</v>
      </c>
      <c r="AH306" s="22">
        <f t="shared" si="82"/>
        <v>0</v>
      </c>
      <c r="AI306" s="22">
        <f t="shared" si="83"/>
        <v>0</v>
      </c>
    </row>
    <row r="307" spans="1:35" x14ac:dyDescent="0.2">
      <c r="A307" s="175" t="s">
        <v>3882</v>
      </c>
      <c r="B307" s="175" t="s">
        <v>56</v>
      </c>
      <c r="C307" s="176" t="s">
        <v>562</v>
      </c>
      <c r="D307" s="175" t="s">
        <v>562</v>
      </c>
      <c r="E307" s="176" t="s">
        <v>563</v>
      </c>
      <c r="F307" s="175" t="str">
        <f>VLOOKUP(C:C,Consenso!C:F,4,0)</f>
        <v>Cases iPhone</v>
      </c>
      <c r="G307" s="176" t="s">
        <v>79</v>
      </c>
      <c r="H307" s="176" t="s">
        <v>80</v>
      </c>
      <c r="I307">
        <v>0</v>
      </c>
      <c r="J307" s="154">
        <v>0</v>
      </c>
      <c r="K307" s="154">
        <v>0</v>
      </c>
      <c r="L307" s="154">
        <v>0</v>
      </c>
      <c r="M307" s="154">
        <v>0</v>
      </c>
      <c r="N307" s="154">
        <v>0</v>
      </c>
      <c r="O307" s="154">
        <v>0</v>
      </c>
      <c r="P307" s="154">
        <v>0</v>
      </c>
      <c r="Q307" s="154">
        <v>0</v>
      </c>
      <c r="R307" s="154">
        <v>0</v>
      </c>
      <c r="S307" s="154">
        <v>0</v>
      </c>
      <c r="T307" s="154">
        <v>0</v>
      </c>
      <c r="U307" s="97">
        <f t="shared" si="70"/>
        <v>0</v>
      </c>
      <c r="V307">
        <f>VLOOKUP(D:D,'[1]Price List'!$B:$K,8,0)</f>
        <v>556.20689655172418</v>
      </c>
      <c r="W307" s="22">
        <f t="shared" si="71"/>
        <v>0</v>
      </c>
      <c r="X307" s="22">
        <f t="shared" si="72"/>
        <v>0</v>
      </c>
      <c r="Y307" s="22">
        <f t="shared" si="73"/>
        <v>0</v>
      </c>
      <c r="Z307" s="22">
        <f t="shared" si="74"/>
        <v>0</v>
      </c>
      <c r="AA307" s="22">
        <f t="shared" si="75"/>
        <v>0</v>
      </c>
      <c r="AB307" s="22">
        <f t="shared" si="76"/>
        <v>0</v>
      </c>
      <c r="AC307" s="22">
        <f t="shared" si="77"/>
        <v>0</v>
      </c>
      <c r="AD307" s="22">
        <f t="shared" si="78"/>
        <v>0</v>
      </c>
      <c r="AE307" s="22">
        <f t="shared" si="79"/>
        <v>0</v>
      </c>
      <c r="AF307" s="22">
        <f t="shared" si="80"/>
        <v>0</v>
      </c>
      <c r="AG307" s="22">
        <f t="shared" si="81"/>
        <v>0</v>
      </c>
      <c r="AH307" s="22">
        <f t="shared" si="82"/>
        <v>0</v>
      </c>
      <c r="AI307" s="22">
        <f t="shared" si="83"/>
        <v>0</v>
      </c>
    </row>
    <row r="308" spans="1:35" x14ac:dyDescent="0.2">
      <c r="A308" s="175" t="s">
        <v>3882</v>
      </c>
      <c r="B308" s="175" t="s">
        <v>56</v>
      </c>
      <c r="C308" s="176" t="s">
        <v>82</v>
      </c>
      <c r="D308" s="175" t="s">
        <v>82</v>
      </c>
      <c r="E308" s="176" t="s">
        <v>84</v>
      </c>
      <c r="F308" s="175" t="str">
        <f>VLOOKUP(C:C,Consenso!C:F,4,0)</f>
        <v>Cases iPhone</v>
      </c>
      <c r="G308" s="177" t="s">
        <v>79</v>
      </c>
      <c r="H308" s="176" t="s">
        <v>80</v>
      </c>
      <c r="I308">
        <v>0</v>
      </c>
      <c r="J308" s="154">
        <v>0</v>
      </c>
      <c r="K308" s="154">
        <v>0</v>
      </c>
      <c r="L308" s="154">
        <v>0</v>
      </c>
      <c r="M308" s="154">
        <v>0</v>
      </c>
      <c r="N308" s="154">
        <v>0</v>
      </c>
      <c r="O308" s="154">
        <v>0</v>
      </c>
      <c r="P308" s="154">
        <v>0</v>
      </c>
      <c r="Q308" s="154">
        <v>0</v>
      </c>
      <c r="R308" s="154">
        <v>0</v>
      </c>
      <c r="S308" s="154">
        <v>0</v>
      </c>
      <c r="T308" s="154">
        <v>0</v>
      </c>
      <c r="U308" s="97">
        <f t="shared" si="70"/>
        <v>0</v>
      </c>
      <c r="V308">
        <f>VLOOKUP(D:D,'[1]Price List'!$B:$K,8,0)</f>
        <v>559.7844827586207</v>
      </c>
      <c r="W308" s="22">
        <f t="shared" si="71"/>
        <v>0</v>
      </c>
      <c r="X308" s="22">
        <f t="shared" si="72"/>
        <v>0</v>
      </c>
      <c r="Y308" s="22">
        <f t="shared" si="73"/>
        <v>0</v>
      </c>
      <c r="Z308" s="22">
        <f t="shared" si="74"/>
        <v>0</v>
      </c>
      <c r="AA308" s="22">
        <f t="shared" si="75"/>
        <v>0</v>
      </c>
      <c r="AB308" s="22">
        <f t="shared" si="76"/>
        <v>0</v>
      </c>
      <c r="AC308" s="22">
        <f t="shared" si="77"/>
        <v>0</v>
      </c>
      <c r="AD308" s="22">
        <f t="shared" si="78"/>
        <v>0</v>
      </c>
      <c r="AE308" s="22">
        <f t="shared" si="79"/>
        <v>0</v>
      </c>
      <c r="AF308" s="22">
        <f t="shared" si="80"/>
        <v>0</v>
      </c>
      <c r="AG308" s="22">
        <f t="shared" si="81"/>
        <v>0</v>
      </c>
      <c r="AH308" s="22">
        <f t="shared" si="82"/>
        <v>0</v>
      </c>
      <c r="AI308" s="22">
        <f t="shared" si="83"/>
        <v>0</v>
      </c>
    </row>
    <row r="309" spans="1:35" x14ac:dyDescent="0.2">
      <c r="A309" s="175" t="s">
        <v>3882</v>
      </c>
      <c r="B309" s="175" t="s">
        <v>56</v>
      </c>
      <c r="C309" s="176" t="s">
        <v>247</v>
      </c>
      <c r="D309" s="175" t="s">
        <v>247</v>
      </c>
      <c r="E309" s="176" t="s">
        <v>249</v>
      </c>
      <c r="F309" s="175" t="str">
        <f>VLOOKUP(C:C,Consenso!C:F,4,0)</f>
        <v>Cases iPhone</v>
      </c>
      <c r="G309" s="177" t="s">
        <v>79</v>
      </c>
      <c r="H309" s="176" t="s">
        <v>245</v>
      </c>
      <c r="I309">
        <v>0</v>
      </c>
      <c r="J309" s="154">
        <v>0</v>
      </c>
      <c r="K309" s="154">
        <v>0</v>
      </c>
      <c r="L309" s="154">
        <v>0</v>
      </c>
      <c r="M309" s="154">
        <v>0</v>
      </c>
      <c r="N309" s="154">
        <v>0</v>
      </c>
      <c r="O309" s="154">
        <v>0</v>
      </c>
      <c r="P309" s="154">
        <v>0</v>
      </c>
      <c r="Q309" s="154">
        <v>0</v>
      </c>
      <c r="R309" s="154">
        <v>0</v>
      </c>
      <c r="S309" s="154">
        <v>0</v>
      </c>
      <c r="T309" s="154">
        <v>0</v>
      </c>
      <c r="U309" s="97">
        <f t="shared" si="70"/>
        <v>0</v>
      </c>
      <c r="V309">
        <f>VLOOKUP(D:D,'[1]Price List'!$B:$K,8,0)</f>
        <v>559.7844827586207</v>
      </c>
      <c r="W309" s="22">
        <f t="shared" si="71"/>
        <v>0</v>
      </c>
      <c r="X309" s="22">
        <f t="shared" si="72"/>
        <v>0</v>
      </c>
      <c r="Y309" s="22">
        <f t="shared" si="73"/>
        <v>0</v>
      </c>
      <c r="Z309" s="22">
        <f t="shared" si="74"/>
        <v>0</v>
      </c>
      <c r="AA309" s="22">
        <f t="shared" si="75"/>
        <v>0</v>
      </c>
      <c r="AB309" s="22">
        <f t="shared" si="76"/>
        <v>0</v>
      </c>
      <c r="AC309" s="22">
        <f t="shared" si="77"/>
        <v>0</v>
      </c>
      <c r="AD309" s="22">
        <f t="shared" si="78"/>
        <v>0</v>
      </c>
      <c r="AE309" s="22">
        <f t="shared" si="79"/>
        <v>0</v>
      </c>
      <c r="AF309" s="22">
        <f t="shared" si="80"/>
        <v>0</v>
      </c>
      <c r="AG309" s="22">
        <f t="shared" si="81"/>
        <v>0</v>
      </c>
      <c r="AH309" s="22">
        <f t="shared" si="82"/>
        <v>0</v>
      </c>
      <c r="AI309" s="22">
        <f t="shared" si="83"/>
        <v>0</v>
      </c>
    </row>
    <row r="310" spans="1:35" x14ac:dyDescent="0.2">
      <c r="A310" s="175" t="s">
        <v>3882</v>
      </c>
      <c r="B310" s="175" t="s">
        <v>56</v>
      </c>
      <c r="C310" s="176" t="s">
        <v>907</v>
      </c>
      <c r="D310" s="175" t="s">
        <v>907</v>
      </c>
      <c r="E310" s="176" t="s">
        <v>909</v>
      </c>
      <c r="F310" s="175" t="str">
        <f>VLOOKUP(C:C,Consenso!C:F,4,0)</f>
        <v>Cases iPhone</v>
      </c>
      <c r="G310" s="177" t="s">
        <v>79</v>
      </c>
      <c r="H310" s="176" t="s">
        <v>245</v>
      </c>
      <c r="I310">
        <v>0</v>
      </c>
      <c r="J310" s="154">
        <v>0</v>
      </c>
      <c r="K310" s="154">
        <v>0</v>
      </c>
      <c r="L310" s="154">
        <v>0</v>
      </c>
      <c r="M310" s="154">
        <v>0</v>
      </c>
      <c r="N310" s="154">
        <v>0</v>
      </c>
      <c r="O310" s="154">
        <v>0</v>
      </c>
      <c r="P310" s="154">
        <v>0</v>
      </c>
      <c r="Q310" s="154">
        <v>0</v>
      </c>
      <c r="R310" s="154">
        <v>0</v>
      </c>
      <c r="S310" s="154">
        <v>0</v>
      </c>
      <c r="T310" s="154">
        <v>0</v>
      </c>
      <c r="U310" s="97">
        <f t="shared" si="70"/>
        <v>0</v>
      </c>
      <c r="V310">
        <f>VLOOKUP(D:D,'[1]Price List'!$B:$K,8,0)</f>
        <v>559.7844827586207</v>
      </c>
      <c r="W310" s="22">
        <f t="shared" si="71"/>
        <v>0</v>
      </c>
      <c r="X310" s="22">
        <f t="shared" si="72"/>
        <v>0</v>
      </c>
      <c r="Y310" s="22">
        <f t="shared" si="73"/>
        <v>0</v>
      </c>
      <c r="Z310" s="22">
        <f t="shared" si="74"/>
        <v>0</v>
      </c>
      <c r="AA310" s="22">
        <f t="shared" si="75"/>
        <v>0</v>
      </c>
      <c r="AB310" s="22">
        <f t="shared" si="76"/>
        <v>0</v>
      </c>
      <c r="AC310" s="22">
        <f t="shared" si="77"/>
        <v>0</v>
      </c>
      <c r="AD310" s="22">
        <f t="shared" si="78"/>
        <v>0</v>
      </c>
      <c r="AE310" s="22">
        <f t="shared" si="79"/>
        <v>0</v>
      </c>
      <c r="AF310" s="22">
        <f t="shared" si="80"/>
        <v>0</v>
      </c>
      <c r="AG310" s="22">
        <f t="shared" si="81"/>
        <v>0</v>
      </c>
      <c r="AH310" s="22">
        <f t="shared" si="82"/>
        <v>0</v>
      </c>
      <c r="AI310" s="22">
        <f t="shared" si="83"/>
        <v>0</v>
      </c>
    </row>
    <row r="311" spans="1:35" x14ac:dyDescent="0.2">
      <c r="A311" s="175" t="s">
        <v>3882</v>
      </c>
      <c r="B311" s="175" t="s">
        <v>56</v>
      </c>
      <c r="C311" s="176" t="s">
        <v>1890</v>
      </c>
      <c r="D311" s="175" t="s">
        <v>1890</v>
      </c>
      <c r="E311" s="176" t="s">
        <v>1892</v>
      </c>
      <c r="F311" s="175" t="str">
        <f>VLOOKUP(C:C,Consenso!C:F,4,0)</f>
        <v>Cases iPhone</v>
      </c>
      <c r="G311" s="177" t="s">
        <v>79</v>
      </c>
      <c r="H311" s="176" t="s">
        <v>245</v>
      </c>
      <c r="I311">
        <v>0</v>
      </c>
      <c r="J311" s="154">
        <v>0</v>
      </c>
      <c r="K311" s="154">
        <v>0</v>
      </c>
      <c r="L311" s="154">
        <v>0</v>
      </c>
      <c r="M311" s="154">
        <v>0</v>
      </c>
      <c r="N311" s="154">
        <v>0</v>
      </c>
      <c r="O311" s="154">
        <v>0</v>
      </c>
      <c r="P311" s="154">
        <v>0</v>
      </c>
      <c r="Q311" s="154">
        <v>0</v>
      </c>
      <c r="R311" s="154">
        <v>0</v>
      </c>
      <c r="S311" s="154">
        <v>0</v>
      </c>
      <c r="T311" s="154">
        <v>0</v>
      </c>
      <c r="U311" s="97">
        <f t="shared" si="70"/>
        <v>0</v>
      </c>
      <c r="V311">
        <f>VLOOKUP(D:D,'[1]Price List'!$B:$K,8,0)</f>
        <v>559.7844827586207</v>
      </c>
      <c r="W311" s="22">
        <f t="shared" si="71"/>
        <v>0</v>
      </c>
      <c r="X311" s="22">
        <f t="shared" si="72"/>
        <v>0</v>
      </c>
      <c r="Y311" s="22">
        <f t="shared" si="73"/>
        <v>0</v>
      </c>
      <c r="Z311" s="22">
        <f t="shared" si="74"/>
        <v>0</v>
      </c>
      <c r="AA311" s="22">
        <f t="shared" si="75"/>
        <v>0</v>
      </c>
      <c r="AB311" s="22">
        <f t="shared" si="76"/>
        <v>0</v>
      </c>
      <c r="AC311" s="22">
        <f t="shared" si="77"/>
        <v>0</v>
      </c>
      <c r="AD311" s="22">
        <f t="shared" si="78"/>
        <v>0</v>
      </c>
      <c r="AE311" s="22">
        <f t="shared" si="79"/>
        <v>0</v>
      </c>
      <c r="AF311" s="22">
        <f t="shared" si="80"/>
        <v>0</v>
      </c>
      <c r="AG311" s="22">
        <f t="shared" si="81"/>
        <v>0</v>
      </c>
      <c r="AH311" s="22">
        <f t="shared" si="82"/>
        <v>0</v>
      </c>
      <c r="AI311" s="22">
        <f t="shared" si="83"/>
        <v>0</v>
      </c>
    </row>
    <row r="312" spans="1:35" x14ac:dyDescent="0.2">
      <c r="A312" s="175" t="s">
        <v>3882</v>
      </c>
      <c r="B312" s="175" t="s">
        <v>56</v>
      </c>
      <c r="C312" s="176" t="s">
        <v>1886</v>
      </c>
      <c r="D312" s="175" t="s">
        <v>1886</v>
      </c>
      <c r="E312" s="176" t="s">
        <v>1888</v>
      </c>
      <c r="F312" s="175" t="str">
        <f>VLOOKUP(C:C,Consenso!C:F,4,0)</f>
        <v>Cases iPhone</v>
      </c>
      <c r="G312" s="177" t="s">
        <v>79</v>
      </c>
      <c r="H312" s="176" t="s">
        <v>245</v>
      </c>
      <c r="I312">
        <v>0</v>
      </c>
      <c r="J312" s="154">
        <v>0</v>
      </c>
      <c r="K312" s="154">
        <v>0</v>
      </c>
      <c r="L312" s="154">
        <v>0</v>
      </c>
      <c r="M312" s="154">
        <v>0</v>
      </c>
      <c r="N312" s="154">
        <v>0</v>
      </c>
      <c r="O312" s="154">
        <v>0</v>
      </c>
      <c r="P312" s="154">
        <v>0</v>
      </c>
      <c r="Q312" s="154">
        <v>0</v>
      </c>
      <c r="R312" s="154">
        <v>0</v>
      </c>
      <c r="S312" s="154">
        <v>0</v>
      </c>
      <c r="T312" s="154">
        <v>0</v>
      </c>
      <c r="U312" s="97">
        <f t="shared" si="70"/>
        <v>0</v>
      </c>
      <c r="V312">
        <f>VLOOKUP(D:D,'[1]Price List'!$B:$K,8,0)</f>
        <v>559.7844827586207</v>
      </c>
      <c r="W312" s="22">
        <f t="shared" si="71"/>
        <v>0</v>
      </c>
      <c r="X312" s="22">
        <f t="shared" si="72"/>
        <v>0</v>
      </c>
      <c r="Y312" s="22">
        <f t="shared" si="73"/>
        <v>0</v>
      </c>
      <c r="Z312" s="22">
        <f t="shared" si="74"/>
        <v>0</v>
      </c>
      <c r="AA312" s="22">
        <f t="shared" si="75"/>
        <v>0</v>
      </c>
      <c r="AB312" s="22">
        <f t="shared" si="76"/>
        <v>0</v>
      </c>
      <c r="AC312" s="22">
        <f t="shared" si="77"/>
        <v>0</v>
      </c>
      <c r="AD312" s="22">
        <f t="shared" si="78"/>
        <v>0</v>
      </c>
      <c r="AE312" s="22">
        <f t="shared" si="79"/>
        <v>0</v>
      </c>
      <c r="AF312" s="22">
        <f t="shared" si="80"/>
        <v>0</v>
      </c>
      <c r="AG312" s="22">
        <f t="shared" si="81"/>
        <v>0</v>
      </c>
      <c r="AH312" s="22">
        <f t="shared" si="82"/>
        <v>0</v>
      </c>
      <c r="AI312" s="22">
        <f t="shared" si="83"/>
        <v>0</v>
      </c>
    </row>
    <row r="313" spans="1:35" x14ac:dyDescent="0.2">
      <c r="A313" s="175" t="s">
        <v>3882</v>
      </c>
      <c r="B313" s="175" t="s">
        <v>56</v>
      </c>
      <c r="C313" s="176" t="s">
        <v>904</v>
      </c>
      <c r="D313" s="175" t="s">
        <v>904</v>
      </c>
      <c r="E313" s="176" t="s">
        <v>906</v>
      </c>
      <c r="F313" s="175" t="str">
        <f>VLOOKUP(C:C,Consenso!C:F,4,0)</f>
        <v>Cases iPhone</v>
      </c>
      <c r="G313" s="177" t="s">
        <v>79</v>
      </c>
      <c r="H313" s="176" t="s">
        <v>245</v>
      </c>
      <c r="I313">
        <v>0</v>
      </c>
      <c r="J313" s="154">
        <v>0</v>
      </c>
      <c r="K313" s="154">
        <v>0</v>
      </c>
      <c r="L313" s="154">
        <v>0</v>
      </c>
      <c r="M313" s="154">
        <v>0</v>
      </c>
      <c r="N313" s="154">
        <v>0</v>
      </c>
      <c r="O313" s="154">
        <v>0</v>
      </c>
      <c r="P313" s="154">
        <v>0</v>
      </c>
      <c r="Q313" s="154">
        <v>0</v>
      </c>
      <c r="R313" s="154">
        <v>0</v>
      </c>
      <c r="S313" s="154">
        <v>0</v>
      </c>
      <c r="T313" s="154">
        <v>0</v>
      </c>
      <c r="U313" s="97">
        <f t="shared" si="70"/>
        <v>0</v>
      </c>
      <c r="V313">
        <f>VLOOKUP(D:D,'[1]Price List'!$B:$K,8,0)</f>
        <v>559.7844827586207</v>
      </c>
      <c r="W313" s="22">
        <f t="shared" si="71"/>
        <v>0</v>
      </c>
      <c r="X313" s="22">
        <f t="shared" si="72"/>
        <v>0</v>
      </c>
      <c r="Y313" s="22">
        <f t="shared" si="73"/>
        <v>0</v>
      </c>
      <c r="Z313" s="22">
        <f t="shared" si="74"/>
        <v>0</v>
      </c>
      <c r="AA313" s="22">
        <f t="shared" si="75"/>
        <v>0</v>
      </c>
      <c r="AB313" s="22">
        <f t="shared" si="76"/>
        <v>0</v>
      </c>
      <c r="AC313" s="22">
        <f t="shared" si="77"/>
        <v>0</v>
      </c>
      <c r="AD313" s="22">
        <f t="shared" si="78"/>
        <v>0</v>
      </c>
      <c r="AE313" s="22">
        <f t="shared" si="79"/>
        <v>0</v>
      </c>
      <c r="AF313" s="22">
        <f t="shared" si="80"/>
        <v>0</v>
      </c>
      <c r="AG313" s="22">
        <f t="shared" si="81"/>
        <v>0</v>
      </c>
      <c r="AH313" s="22">
        <f t="shared" si="82"/>
        <v>0</v>
      </c>
      <c r="AI313" s="22">
        <f t="shared" si="83"/>
        <v>0</v>
      </c>
    </row>
    <row r="314" spans="1:35" x14ac:dyDescent="0.2">
      <c r="A314" s="175" t="s">
        <v>3882</v>
      </c>
      <c r="B314" s="175" t="s">
        <v>56</v>
      </c>
      <c r="C314" s="176" t="s">
        <v>242</v>
      </c>
      <c r="D314" s="175" t="s">
        <v>242</v>
      </c>
      <c r="E314" s="176" t="s">
        <v>244</v>
      </c>
      <c r="F314" s="175" t="str">
        <f>VLOOKUP(C:C,Consenso!C:F,4,0)</f>
        <v>Cases iPhone</v>
      </c>
      <c r="G314" s="177" t="s">
        <v>79</v>
      </c>
      <c r="H314" s="176" t="s">
        <v>245</v>
      </c>
      <c r="I314">
        <v>0</v>
      </c>
      <c r="J314" s="154">
        <v>0</v>
      </c>
      <c r="K314" s="154">
        <v>0</v>
      </c>
      <c r="L314" s="154">
        <v>0</v>
      </c>
      <c r="M314" s="154">
        <v>0</v>
      </c>
      <c r="N314" s="154">
        <v>0</v>
      </c>
      <c r="O314" s="154">
        <v>0</v>
      </c>
      <c r="P314" s="154">
        <v>0</v>
      </c>
      <c r="Q314" s="154">
        <v>0</v>
      </c>
      <c r="R314" s="154">
        <v>0</v>
      </c>
      <c r="S314" s="154">
        <v>0</v>
      </c>
      <c r="T314" s="154">
        <v>0</v>
      </c>
      <c r="U314" s="97">
        <f t="shared" si="70"/>
        <v>0</v>
      </c>
      <c r="V314">
        <f>VLOOKUP(D:D,'[1]Price List'!$B:$K,8,0)</f>
        <v>559.7844827586207</v>
      </c>
      <c r="W314" s="22">
        <f t="shared" si="71"/>
        <v>0</v>
      </c>
      <c r="X314" s="22">
        <f t="shared" si="72"/>
        <v>0</v>
      </c>
      <c r="Y314" s="22">
        <f t="shared" si="73"/>
        <v>0</v>
      </c>
      <c r="Z314" s="22">
        <f t="shared" si="74"/>
        <v>0</v>
      </c>
      <c r="AA314" s="22">
        <f t="shared" si="75"/>
        <v>0</v>
      </c>
      <c r="AB314" s="22">
        <f t="shared" si="76"/>
        <v>0</v>
      </c>
      <c r="AC314" s="22">
        <f t="shared" si="77"/>
        <v>0</v>
      </c>
      <c r="AD314" s="22">
        <f t="shared" si="78"/>
        <v>0</v>
      </c>
      <c r="AE314" s="22">
        <f t="shared" si="79"/>
        <v>0</v>
      </c>
      <c r="AF314" s="22">
        <f t="shared" si="80"/>
        <v>0</v>
      </c>
      <c r="AG314" s="22">
        <f t="shared" si="81"/>
        <v>0</v>
      </c>
      <c r="AH314" s="22">
        <f t="shared" si="82"/>
        <v>0</v>
      </c>
      <c r="AI314" s="22">
        <f t="shared" si="83"/>
        <v>0</v>
      </c>
    </row>
    <row r="315" spans="1:35" x14ac:dyDescent="0.2">
      <c r="A315" s="175" t="s">
        <v>3882</v>
      </c>
      <c r="B315" s="175" t="s">
        <v>56</v>
      </c>
      <c r="C315" s="176" t="s">
        <v>892</v>
      </c>
      <c r="D315" s="175" t="s">
        <v>892</v>
      </c>
      <c r="E315" s="176" t="s">
        <v>894</v>
      </c>
      <c r="F315" s="175" t="str">
        <f>VLOOKUP(C:C,Consenso!C:F,4,0)</f>
        <v>Cases iPhone</v>
      </c>
      <c r="G315" s="177" t="s">
        <v>79</v>
      </c>
      <c r="H315" s="176" t="s">
        <v>185</v>
      </c>
      <c r="I315">
        <v>0</v>
      </c>
      <c r="J315" s="154">
        <v>0</v>
      </c>
      <c r="K315" s="154">
        <v>0</v>
      </c>
      <c r="L315" s="154">
        <v>0</v>
      </c>
      <c r="M315" s="154">
        <v>0</v>
      </c>
      <c r="N315" s="154">
        <v>0</v>
      </c>
      <c r="O315" s="154">
        <v>0</v>
      </c>
      <c r="P315" s="154">
        <v>0</v>
      </c>
      <c r="Q315" s="154">
        <v>0</v>
      </c>
      <c r="R315" s="154">
        <v>0</v>
      </c>
      <c r="S315" s="154">
        <v>0</v>
      </c>
      <c r="T315" s="154">
        <v>0</v>
      </c>
      <c r="U315" s="97">
        <f t="shared" si="70"/>
        <v>0</v>
      </c>
      <c r="V315">
        <f>VLOOKUP(D:D,'[1]Price List'!$B:$K,8,0)</f>
        <v>559.7844827586207</v>
      </c>
      <c r="W315" s="22">
        <f t="shared" si="71"/>
        <v>0</v>
      </c>
      <c r="X315" s="22">
        <f t="shared" si="72"/>
        <v>0</v>
      </c>
      <c r="Y315" s="22">
        <f t="shared" si="73"/>
        <v>0</v>
      </c>
      <c r="Z315" s="22">
        <f t="shared" si="74"/>
        <v>0</v>
      </c>
      <c r="AA315" s="22">
        <f t="shared" si="75"/>
        <v>0</v>
      </c>
      <c r="AB315" s="22">
        <f t="shared" si="76"/>
        <v>0</v>
      </c>
      <c r="AC315" s="22">
        <f t="shared" si="77"/>
        <v>0</v>
      </c>
      <c r="AD315" s="22">
        <f t="shared" si="78"/>
        <v>0</v>
      </c>
      <c r="AE315" s="22">
        <f t="shared" si="79"/>
        <v>0</v>
      </c>
      <c r="AF315" s="22">
        <f t="shared" si="80"/>
        <v>0</v>
      </c>
      <c r="AG315" s="22">
        <f t="shared" si="81"/>
        <v>0</v>
      </c>
      <c r="AH315" s="22">
        <f t="shared" si="82"/>
        <v>0</v>
      </c>
      <c r="AI315" s="22">
        <f t="shared" si="83"/>
        <v>0</v>
      </c>
    </row>
    <row r="316" spans="1:35" x14ac:dyDescent="0.2">
      <c r="A316" s="175" t="s">
        <v>3882</v>
      </c>
      <c r="B316" s="175" t="s">
        <v>56</v>
      </c>
      <c r="C316" s="176" t="s">
        <v>898</v>
      </c>
      <c r="D316" s="175" t="s">
        <v>898</v>
      </c>
      <c r="E316" s="176" t="s">
        <v>900</v>
      </c>
      <c r="F316" s="175" t="str">
        <f>VLOOKUP(C:C,Consenso!C:F,4,0)</f>
        <v>Cases iPhone</v>
      </c>
      <c r="G316" s="177" t="s">
        <v>79</v>
      </c>
      <c r="H316" s="176" t="s">
        <v>185</v>
      </c>
      <c r="I316">
        <v>0</v>
      </c>
      <c r="J316" s="154">
        <v>0</v>
      </c>
      <c r="K316" s="154">
        <v>0</v>
      </c>
      <c r="L316" s="154">
        <v>0</v>
      </c>
      <c r="M316" s="154">
        <v>0</v>
      </c>
      <c r="N316" s="154">
        <v>0</v>
      </c>
      <c r="O316" s="154">
        <v>0</v>
      </c>
      <c r="P316" s="154">
        <v>0</v>
      </c>
      <c r="Q316" s="154">
        <v>0</v>
      </c>
      <c r="R316" s="154">
        <v>0</v>
      </c>
      <c r="S316" s="154">
        <v>0</v>
      </c>
      <c r="T316" s="154">
        <v>0</v>
      </c>
      <c r="U316" s="97">
        <f t="shared" si="70"/>
        <v>0</v>
      </c>
      <c r="V316">
        <f>VLOOKUP(D:D,'[1]Price List'!$B:$K,8,0)</f>
        <v>559.7844827586207</v>
      </c>
      <c r="W316" s="22">
        <f t="shared" si="71"/>
        <v>0</v>
      </c>
      <c r="X316" s="22">
        <f t="shared" si="72"/>
        <v>0</v>
      </c>
      <c r="Y316" s="22">
        <f t="shared" si="73"/>
        <v>0</v>
      </c>
      <c r="Z316" s="22">
        <f t="shared" si="74"/>
        <v>0</v>
      </c>
      <c r="AA316" s="22">
        <f t="shared" si="75"/>
        <v>0</v>
      </c>
      <c r="AB316" s="22">
        <f t="shared" si="76"/>
        <v>0</v>
      </c>
      <c r="AC316" s="22">
        <f t="shared" si="77"/>
        <v>0</v>
      </c>
      <c r="AD316" s="22">
        <f t="shared" si="78"/>
        <v>0</v>
      </c>
      <c r="AE316" s="22">
        <f t="shared" si="79"/>
        <v>0</v>
      </c>
      <c r="AF316" s="22">
        <f t="shared" si="80"/>
        <v>0</v>
      </c>
      <c r="AG316" s="22">
        <f t="shared" si="81"/>
        <v>0</v>
      </c>
      <c r="AH316" s="22">
        <f t="shared" si="82"/>
        <v>0</v>
      </c>
      <c r="AI316" s="22">
        <f t="shared" si="83"/>
        <v>0</v>
      </c>
    </row>
    <row r="317" spans="1:35" x14ac:dyDescent="0.2">
      <c r="A317" s="175" t="s">
        <v>3882</v>
      </c>
      <c r="B317" s="175" t="s">
        <v>56</v>
      </c>
      <c r="C317" s="176" t="s">
        <v>895</v>
      </c>
      <c r="D317" s="175" t="s">
        <v>895</v>
      </c>
      <c r="E317" s="176" t="s">
        <v>897</v>
      </c>
      <c r="F317" s="175" t="str">
        <f>VLOOKUP(C:C,Consenso!C:F,4,0)</f>
        <v>Cases iPhone</v>
      </c>
      <c r="G317" s="177" t="s">
        <v>79</v>
      </c>
      <c r="H317" s="176" t="s">
        <v>185</v>
      </c>
      <c r="I317">
        <v>0</v>
      </c>
      <c r="J317" s="154">
        <v>0</v>
      </c>
      <c r="K317" s="154">
        <v>0</v>
      </c>
      <c r="L317" s="154">
        <v>0</v>
      </c>
      <c r="M317" s="154">
        <v>0</v>
      </c>
      <c r="N317" s="154">
        <v>0</v>
      </c>
      <c r="O317" s="154">
        <v>0</v>
      </c>
      <c r="P317" s="154">
        <v>0</v>
      </c>
      <c r="Q317" s="154">
        <v>0</v>
      </c>
      <c r="R317" s="154">
        <v>0</v>
      </c>
      <c r="S317" s="154">
        <v>0</v>
      </c>
      <c r="T317" s="154">
        <v>0</v>
      </c>
      <c r="U317" s="97">
        <f t="shared" si="70"/>
        <v>0</v>
      </c>
      <c r="V317">
        <f>VLOOKUP(D:D,'[1]Price List'!$B:$K,8,0)</f>
        <v>559.7844827586207</v>
      </c>
      <c r="W317" s="22">
        <f t="shared" si="71"/>
        <v>0</v>
      </c>
      <c r="X317" s="22">
        <f t="shared" si="72"/>
        <v>0</v>
      </c>
      <c r="Y317" s="22">
        <f t="shared" si="73"/>
        <v>0</v>
      </c>
      <c r="Z317" s="22">
        <f t="shared" si="74"/>
        <v>0</v>
      </c>
      <c r="AA317" s="22">
        <f t="shared" si="75"/>
        <v>0</v>
      </c>
      <c r="AB317" s="22">
        <f t="shared" si="76"/>
        <v>0</v>
      </c>
      <c r="AC317" s="22">
        <f t="shared" si="77"/>
        <v>0</v>
      </c>
      <c r="AD317" s="22">
        <f t="shared" si="78"/>
        <v>0</v>
      </c>
      <c r="AE317" s="22">
        <f t="shared" si="79"/>
        <v>0</v>
      </c>
      <c r="AF317" s="22">
        <f t="shared" si="80"/>
        <v>0</v>
      </c>
      <c r="AG317" s="22">
        <f t="shared" si="81"/>
        <v>0</v>
      </c>
      <c r="AH317" s="22">
        <f t="shared" si="82"/>
        <v>0</v>
      </c>
      <c r="AI317" s="22">
        <f t="shared" si="83"/>
        <v>0</v>
      </c>
    </row>
    <row r="318" spans="1:35" x14ac:dyDescent="0.2">
      <c r="A318" s="175" t="s">
        <v>3882</v>
      </c>
      <c r="B318" s="175" t="s">
        <v>56</v>
      </c>
      <c r="C318" s="176" t="s">
        <v>901</v>
      </c>
      <c r="D318" s="175" t="s">
        <v>901</v>
      </c>
      <c r="E318" s="176" t="s">
        <v>903</v>
      </c>
      <c r="F318" s="175" t="str">
        <f>VLOOKUP(C:C,Consenso!C:F,4,0)</f>
        <v>Cases iPhone</v>
      </c>
      <c r="G318" s="177" t="s">
        <v>79</v>
      </c>
      <c r="H318" s="176" t="s">
        <v>185</v>
      </c>
      <c r="I318">
        <v>0</v>
      </c>
      <c r="J318" s="154">
        <v>0</v>
      </c>
      <c r="K318" s="154">
        <v>0</v>
      </c>
      <c r="L318" s="154">
        <v>0</v>
      </c>
      <c r="M318" s="154">
        <v>0</v>
      </c>
      <c r="N318" s="154">
        <v>0</v>
      </c>
      <c r="O318" s="154">
        <v>0</v>
      </c>
      <c r="P318" s="154">
        <v>0</v>
      </c>
      <c r="Q318" s="154">
        <v>0</v>
      </c>
      <c r="R318" s="154">
        <v>0</v>
      </c>
      <c r="S318" s="154">
        <v>0</v>
      </c>
      <c r="T318" s="154">
        <v>0</v>
      </c>
      <c r="U318" s="97">
        <f t="shared" si="70"/>
        <v>0</v>
      </c>
      <c r="V318">
        <f>VLOOKUP(D:D,'[1]Price List'!$B:$K,8,0)</f>
        <v>559.7844827586207</v>
      </c>
      <c r="W318" s="22">
        <f t="shared" si="71"/>
        <v>0</v>
      </c>
      <c r="X318" s="22">
        <f t="shared" si="72"/>
        <v>0</v>
      </c>
      <c r="Y318" s="22">
        <f t="shared" si="73"/>
        <v>0</v>
      </c>
      <c r="Z318" s="22">
        <f t="shared" si="74"/>
        <v>0</v>
      </c>
      <c r="AA318" s="22">
        <f t="shared" si="75"/>
        <v>0</v>
      </c>
      <c r="AB318" s="22">
        <f t="shared" si="76"/>
        <v>0</v>
      </c>
      <c r="AC318" s="22">
        <f t="shared" si="77"/>
        <v>0</v>
      </c>
      <c r="AD318" s="22">
        <f t="shared" si="78"/>
        <v>0</v>
      </c>
      <c r="AE318" s="22">
        <f t="shared" si="79"/>
        <v>0</v>
      </c>
      <c r="AF318" s="22">
        <f t="shared" si="80"/>
        <v>0</v>
      </c>
      <c r="AG318" s="22">
        <f t="shared" si="81"/>
        <v>0</v>
      </c>
      <c r="AH318" s="22">
        <f t="shared" si="82"/>
        <v>0</v>
      </c>
      <c r="AI318" s="22">
        <f t="shared" si="83"/>
        <v>0</v>
      </c>
    </row>
    <row r="319" spans="1:35" x14ac:dyDescent="0.2">
      <c r="A319" s="175" t="s">
        <v>3882</v>
      </c>
      <c r="B319" s="175" t="s">
        <v>56</v>
      </c>
      <c r="C319" s="176" t="s">
        <v>913</v>
      </c>
      <c r="D319" s="175" t="s">
        <v>913</v>
      </c>
      <c r="E319" s="176" t="s">
        <v>915</v>
      </c>
      <c r="F319" s="175" t="str">
        <f>VLOOKUP(C:C,Consenso!C:F,4,0)</f>
        <v>Cases iPhone</v>
      </c>
      <c r="G319" s="177" t="s">
        <v>79</v>
      </c>
      <c r="H319" s="176" t="s">
        <v>254</v>
      </c>
      <c r="I319">
        <v>0</v>
      </c>
      <c r="J319" s="154">
        <v>0</v>
      </c>
      <c r="K319" s="154">
        <v>0</v>
      </c>
      <c r="L319" s="154">
        <v>0</v>
      </c>
      <c r="M319" s="154">
        <v>0</v>
      </c>
      <c r="N319" s="154">
        <v>0</v>
      </c>
      <c r="O319" s="154">
        <v>0</v>
      </c>
      <c r="P319" s="154">
        <v>0</v>
      </c>
      <c r="Q319" s="154">
        <v>0</v>
      </c>
      <c r="R319" s="154">
        <v>0</v>
      </c>
      <c r="S319" s="154">
        <v>0</v>
      </c>
      <c r="T319" s="154">
        <v>0</v>
      </c>
      <c r="U319" s="97">
        <f t="shared" si="70"/>
        <v>0</v>
      </c>
      <c r="V319">
        <f>VLOOKUP(D:D,'[1]Price List'!$B:$K,8,0)</f>
        <v>552.87</v>
      </c>
      <c r="W319" s="22">
        <f t="shared" si="71"/>
        <v>0</v>
      </c>
      <c r="X319" s="22">
        <f t="shared" si="72"/>
        <v>0</v>
      </c>
      <c r="Y319" s="22">
        <f t="shared" si="73"/>
        <v>0</v>
      </c>
      <c r="Z319" s="22">
        <f t="shared" si="74"/>
        <v>0</v>
      </c>
      <c r="AA319" s="22">
        <f t="shared" si="75"/>
        <v>0</v>
      </c>
      <c r="AB319" s="22">
        <f t="shared" si="76"/>
        <v>0</v>
      </c>
      <c r="AC319" s="22">
        <f t="shared" si="77"/>
        <v>0</v>
      </c>
      <c r="AD319" s="22">
        <f t="shared" si="78"/>
        <v>0</v>
      </c>
      <c r="AE319" s="22">
        <f t="shared" si="79"/>
        <v>0</v>
      </c>
      <c r="AF319" s="22">
        <f t="shared" si="80"/>
        <v>0</v>
      </c>
      <c r="AG319" s="22">
        <f t="shared" si="81"/>
        <v>0</v>
      </c>
      <c r="AH319" s="22">
        <f t="shared" si="82"/>
        <v>0</v>
      </c>
      <c r="AI319" s="22">
        <f t="shared" si="83"/>
        <v>0</v>
      </c>
    </row>
    <row r="320" spans="1:35" x14ac:dyDescent="0.2">
      <c r="A320" s="175" t="s">
        <v>3882</v>
      </c>
      <c r="B320" s="175" t="s">
        <v>56</v>
      </c>
      <c r="C320" s="176" t="s">
        <v>910</v>
      </c>
      <c r="D320" s="175" t="s">
        <v>910</v>
      </c>
      <c r="E320" s="176" t="s">
        <v>912</v>
      </c>
      <c r="F320" s="175" t="str">
        <f>VLOOKUP(C:C,Consenso!C:F,4,0)</f>
        <v>Cases iPhone</v>
      </c>
      <c r="G320" s="177" t="s">
        <v>79</v>
      </c>
      <c r="H320" s="176" t="s">
        <v>254</v>
      </c>
      <c r="I320">
        <v>0</v>
      </c>
      <c r="J320" s="154">
        <v>0</v>
      </c>
      <c r="K320" s="154">
        <v>0</v>
      </c>
      <c r="L320" s="154">
        <v>0</v>
      </c>
      <c r="M320" s="154">
        <v>0</v>
      </c>
      <c r="N320" s="154">
        <v>0</v>
      </c>
      <c r="O320" s="154">
        <v>0</v>
      </c>
      <c r="P320" s="154">
        <v>0</v>
      </c>
      <c r="Q320" s="154">
        <v>0</v>
      </c>
      <c r="R320" s="154">
        <v>0</v>
      </c>
      <c r="S320" s="154">
        <v>0</v>
      </c>
      <c r="T320" s="154">
        <v>0</v>
      </c>
      <c r="U320" s="97">
        <f t="shared" si="70"/>
        <v>0</v>
      </c>
      <c r="V320">
        <f>VLOOKUP(D:D,'[1]Price List'!$B:$K,8,0)</f>
        <v>552.87</v>
      </c>
      <c r="W320" s="22">
        <f t="shared" si="71"/>
        <v>0</v>
      </c>
      <c r="X320" s="22">
        <f t="shared" si="72"/>
        <v>0</v>
      </c>
      <c r="Y320" s="22">
        <f t="shared" si="73"/>
        <v>0</v>
      </c>
      <c r="Z320" s="22">
        <f t="shared" si="74"/>
        <v>0</v>
      </c>
      <c r="AA320" s="22">
        <f t="shared" si="75"/>
        <v>0</v>
      </c>
      <c r="AB320" s="22">
        <f t="shared" si="76"/>
        <v>0</v>
      </c>
      <c r="AC320" s="22">
        <f t="shared" si="77"/>
        <v>0</v>
      </c>
      <c r="AD320" s="22">
        <f t="shared" si="78"/>
        <v>0</v>
      </c>
      <c r="AE320" s="22">
        <f t="shared" si="79"/>
        <v>0</v>
      </c>
      <c r="AF320" s="22">
        <f t="shared" si="80"/>
        <v>0</v>
      </c>
      <c r="AG320" s="22">
        <f t="shared" si="81"/>
        <v>0</v>
      </c>
      <c r="AH320" s="22">
        <f t="shared" si="82"/>
        <v>0</v>
      </c>
      <c r="AI320" s="22">
        <f t="shared" si="83"/>
        <v>0</v>
      </c>
    </row>
    <row r="321" spans="1:35" x14ac:dyDescent="0.2">
      <c r="A321" s="175" t="s">
        <v>3882</v>
      </c>
      <c r="B321" s="175" t="s">
        <v>56</v>
      </c>
      <c r="C321" s="176" t="s">
        <v>251</v>
      </c>
      <c r="D321" s="175" t="s">
        <v>251</v>
      </c>
      <c r="E321" s="176" t="s">
        <v>253</v>
      </c>
      <c r="F321" s="175" t="str">
        <f>VLOOKUP(C:C,Consenso!C:F,4,0)</f>
        <v>Cases iPhone</v>
      </c>
      <c r="G321" s="177" t="s">
        <v>79</v>
      </c>
      <c r="H321" s="176" t="s">
        <v>254</v>
      </c>
      <c r="I321">
        <v>0</v>
      </c>
      <c r="J321" s="154">
        <v>0</v>
      </c>
      <c r="K321" s="154">
        <v>0</v>
      </c>
      <c r="L321" s="154">
        <v>0</v>
      </c>
      <c r="M321" s="154">
        <v>0</v>
      </c>
      <c r="N321" s="154">
        <v>0</v>
      </c>
      <c r="O321" s="154">
        <v>0</v>
      </c>
      <c r="P321" s="154">
        <v>0</v>
      </c>
      <c r="Q321" s="154">
        <v>0</v>
      </c>
      <c r="R321" s="154">
        <v>0</v>
      </c>
      <c r="S321" s="154">
        <v>0</v>
      </c>
      <c r="T321" s="154">
        <v>0</v>
      </c>
      <c r="U321" s="97">
        <f t="shared" si="70"/>
        <v>0</v>
      </c>
      <c r="V321">
        <f>VLOOKUP(D:D,'[1]Price List'!$B:$K,8,0)</f>
        <v>611.0344827586207</v>
      </c>
      <c r="W321" s="22">
        <f t="shared" si="71"/>
        <v>0</v>
      </c>
      <c r="X321" s="22">
        <f t="shared" si="72"/>
        <v>0</v>
      </c>
      <c r="Y321" s="22">
        <f t="shared" si="73"/>
        <v>0</v>
      </c>
      <c r="Z321" s="22">
        <f t="shared" si="74"/>
        <v>0</v>
      </c>
      <c r="AA321" s="22">
        <f t="shared" si="75"/>
        <v>0</v>
      </c>
      <c r="AB321" s="22">
        <f t="shared" si="76"/>
        <v>0</v>
      </c>
      <c r="AC321" s="22">
        <f t="shared" si="77"/>
        <v>0</v>
      </c>
      <c r="AD321" s="22">
        <f t="shared" si="78"/>
        <v>0</v>
      </c>
      <c r="AE321" s="22">
        <f t="shared" si="79"/>
        <v>0</v>
      </c>
      <c r="AF321" s="22">
        <f t="shared" si="80"/>
        <v>0</v>
      </c>
      <c r="AG321" s="22">
        <f t="shared" si="81"/>
        <v>0</v>
      </c>
      <c r="AH321" s="22">
        <f t="shared" si="82"/>
        <v>0</v>
      </c>
      <c r="AI321" s="22">
        <f t="shared" si="83"/>
        <v>0</v>
      </c>
    </row>
    <row r="322" spans="1:35" x14ac:dyDescent="0.2">
      <c r="A322" s="175" t="s">
        <v>3882</v>
      </c>
      <c r="B322" s="175" t="s">
        <v>56</v>
      </c>
      <c r="C322" s="176" t="s">
        <v>76</v>
      </c>
      <c r="D322" s="175" t="s">
        <v>76</v>
      </c>
      <c r="E322" s="176" t="s">
        <v>78</v>
      </c>
      <c r="F322" s="175" t="str">
        <f>VLOOKUP(C:C,Consenso!C:F,4,0)</f>
        <v>Cases iPhone</v>
      </c>
      <c r="G322" s="177" t="s">
        <v>79</v>
      </c>
      <c r="H322" s="176" t="s">
        <v>80</v>
      </c>
      <c r="I322">
        <v>0</v>
      </c>
      <c r="J322" s="154">
        <v>0</v>
      </c>
      <c r="K322" s="154">
        <v>0</v>
      </c>
      <c r="L322" s="154">
        <v>0</v>
      </c>
      <c r="M322" s="154">
        <v>0</v>
      </c>
      <c r="N322" s="154">
        <v>0</v>
      </c>
      <c r="O322" s="154">
        <v>0</v>
      </c>
      <c r="P322" s="154">
        <v>0</v>
      </c>
      <c r="Q322" s="154">
        <v>0</v>
      </c>
      <c r="R322" s="154">
        <v>0</v>
      </c>
      <c r="S322" s="154">
        <v>0</v>
      </c>
      <c r="T322" s="154">
        <v>0</v>
      </c>
      <c r="U322" s="97">
        <f t="shared" si="70"/>
        <v>0</v>
      </c>
      <c r="V322">
        <f>VLOOKUP(D:D,'[1]Price List'!$B:$K,8,0)</f>
        <v>335.64655172413802</v>
      </c>
      <c r="W322" s="22">
        <f t="shared" si="71"/>
        <v>0</v>
      </c>
      <c r="X322" s="22">
        <f t="shared" si="72"/>
        <v>0</v>
      </c>
      <c r="Y322" s="22">
        <f t="shared" si="73"/>
        <v>0</v>
      </c>
      <c r="Z322" s="22">
        <f t="shared" si="74"/>
        <v>0</v>
      </c>
      <c r="AA322" s="22">
        <f t="shared" si="75"/>
        <v>0</v>
      </c>
      <c r="AB322" s="22">
        <f t="shared" si="76"/>
        <v>0</v>
      </c>
      <c r="AC322" s="22">
        <f t="shared" si="77"/>
        <v>0</v>
      </c>
      <c r="AD322" s="22">
        <f t="shared" si="78"/>
        <v>0</v>
      </c>
      <c r="AE322" s="22">
        <f t="shared" si="79"/>
        <v>0</v>
      </c>
      <c r="AF322" s="22">
        <f t="shared" si="80"/>
        <v>0</v>
      </c>
      <c r="AG322" s="22">
        <f t="shared" si="81"/>
        <v>0</v>
      </c>
      <c r="AH322" s="22">
        <f t="shared" si="82"/>
        <v>0</v>
      </c>
      <c r="AI322" s="22">
        <f t="shared" si="83"/>
        <v>0</v>
      </c>
    </row>
    <row r="323" spans="1:35" x14ac:dyDescent="0.2">
      <c r="A323" s="175" t="s">
        <v>3882</v>
      </c>
      <c r="B323" s="175" t="s">
        <v>56</v>
      </c>
      <c r="C323" s="176" t="s">
        <v>1077</v>
      </c>
      <c r="D323" s="175" t="s">
        <v>1077</v>
      </c>
      <c r="E323" s="176" t="s">
        <v>1079</v>
      </c>
      <c r="F323" s="175" t="str">
        <f>VLOOKUP(C:C,Consenso!C:F,4,0)</f>
        <v>Audio</v>
      </c>
      <c r="G323" s="176" t="s">
        <v>1072</v>
      </c>
      <c r="H323" s="176" t="s">
        <v>1073</v>
      </c>
      <c r="I323">
        <v>0</v>
      </c>
      <c r="J323" s="154">
        <v>0</v>
      </c>
      <c r="K323" s="154">
        <v>0</v>
      </c>
      <c r="L323" s="154">
        <v>0</v>
      </c>
      <c r="M323" s="154">
        <v>0</v>
      </c>
      <c r="N323" s="154">
        <v>0</v>
      </c>
      <c r="O323" s="154">
        <v>0</v>
      </c>
      <c r="P323" s="154">
        <v>0</v>
      </c>
      <c r="Q323" s="154">
        <v>0</v>
      </c>
      <c r="R323" s="154">
        <v>0</v>
      </c>
      <c r="S323" s="154">
        <v>0</v>
      </c>
      <c r="T323" s="154">
        <v>0</v>
      </c>
      <c r="U323" s="97">
        <f t="shared" ref="U323:U336" si="84">SUM(J323:T323)</f>
        <v>0</v>
      </c>
      <c r="V323">
        <f>VLOOKUP(D:D,'[1]Price List'!$B:$K,8,0)</f>
        <v>559.7844827586207</v>
      </c>
      <c r="W323" s="22">
        <f t="shared" si="71"/>
        <v>0</v>
      </c>
      <c r="X323" s="22">
        <f t="shared" si="72"/>
        <v>0</v>
      </c>
      <c r="Y323" s="22">
        <f t="shared" si="73"/>
        <v>0</v>
      </c>
      <c r="Z323" s="22">
        <f t="shared" si="74"/>
        <v>0</v>
      </c>
      <c r="AA323" s="22">
        <f t="shared" si="75"/>
        <v>0</v>
      </c>
      <c r="AB323" s="22">
        <f t="shared" si="76"/>
        <v>0</v>
      </c>
      <c r="AC323" s="22">
        <f t="shared" si="77"/>
        <v>0</v>
      </c>
      <c r="AD323" s="22">
        <f t="shared" si="78"/>
        <v>0</v>
      </c>
      <c r="AE323" s="22">
        <f t="shared" si="79"/>
        <v>0</v>
      </c>
      <c r="AF323" s="22">
        <f t="shared" si="80"/>
        <v>0</v>
      </c>
      <c r="AG323" s="22">
        <f t="shared" si="81"/>
        <v>0</v>
      </c>
      <c r="AH323" s="22">
        <f t="shared" si="82"/>
        <v>0</v>
      </c>
      <c r="AI323" s="22">
        <f t="shared" si="83"/>
        <v>0</v>
      </c>
    </row>
    <row r="324" spans="1:35" x14ac:dyDescent="0.2">
      <c r="A324" s="175" t="s">
        <v>3882</v>
      </c>
      <c r="B324" s="175" t="s">
        <v>56</v>
      </c>
      <c r="C324" s="176" t="s">
        <v>1074</v>
      </c>
      <c r="D324" s="175" t="s">
        <v>1074</v>
      </c>
      <c r="E324" s="176" t="s">
        <v>1076</v>
      </c>
      <c r="F324" s="175" t="str">
        <f>VLOOKUP(C:C,Consenso!C:F,4,0)</f>
        <v>Audio</v>
      </c>
      <c r="G324" s="177" t="s">
        <v>1072</v>
      </c>
      <c r="H324" s="176" t="s">
        <v>1073</v>
      </c>
      <c r="I324">
        <v>0</v>
      </c>
      <c r="J324" s="154">
        <v>0</v>
      </c>
      <c r="K324" s="154">
        <v>0</v>
      </c>
      <c r="L324" s="154">
        <v>0</v>
      </c>
      <c r="M324" s="154">
        <v>0</v>
      </c>
      <c r="N324" s="154">
        <v>0</v>
      </c>
      <c r="O324" s="154">
        <v>0</v>
      </c>
      <c r="P324" s="154">
        <v>0</v>
      </c>
      <c r="Q324" s="154">
        <v>0</v>
      </c>
      <c r="R324" s="154">
        <v>0</v>
      </c>
      <c r="S324" s="154">
        <v>0</v>
      </c>
      <c r="T324" s="154">
        <v>0</v>
      </c>
      <c r="U324" s="97">
        <f t="shared" si="84"/>
        <v>0</v>
      </c>
      <c r="V324">
        <f>VLOOKUP(D:D,'[1]Price List'!$B:$K,8,0)</f>
        <v>559.7844827586207</v>
      </c>
      <c r="W324" s="22">
        <f t="shared" ref="W324:W387" si="85">I324*$V:$V</f>
        <v>0</v>
      </c>
      <c r="X324" s="22">
        <f t="shared" ref="X324:X387" si="86">J324*$V:$V</f>
        <v>0</v>
      </c>
      <c r="Y324" s="22">
        <f t="shared" ref="Y324:Y387" si="87">K324*$V:$V</f>
        <v>0</v>
      </c>
      <c r="Z324" s="22">
        <f t="shared" ref="Z324:Z387" si="88">L324*$V:$V</f>
        <v>0</v>
      </c>
      <c r="AA324" s="22">
        <f t="shared" ref="AA324:AA387" si="89">M324*$V:$V</f>
        <v>0</v>
      </c>
      <c r="AB324" s="22">
        <f t="shared" ref="AB324:AB387" si="90">N324*$V:$V</f>
        <v>0</v>
      </c>
      <c r="AC324" s="22">
        <f t="shared" ref="AC324:AC387" si="91">O324*$V:$V</f>
        <v>0</v>
      </c>
      <c r="AD324" s="22">
        <f t="shared" ref="AD324:AD387" si="92">P324*$V:$V</f>
        <v>0</v>
      </c>
      <c r="AE324" s="22">
        <f t="shared" ref="AE324:AE387" si="93">Q324*$V:$V</f>
        <v>0</v>
      </c>
      <c r="AF324" s="22">
        <f t="shared" ref="AF324:AF387" si="94">R324*$V:$V</f>
        <v>0</v>
      </c>
      <c r="AG324" s="22">
        <f t="shared" ref="AG324:AG387" si="95">S324*$V:$V</f>
        <v>0</v>
      </c>
      <c r="AH324" s="22">
        <f t="shared" ref="AH324:AH387" si="96">T324*$V:$V</f>
        <v>0</v>
      </c>
      <c r="AI324" s="22">
        <f t="shared" ref="AI324:AI387" si="97">U324*$V:$V</f>
        <v>0</v>
      </c>
    </row>
    <row r="325" spans="1:35" x14ac:dyDescent="0.2">
      <c r="A325" s="175" t="s">
        <v>3882</v>
      </c>
      <c r="B325" s="175" t="s">
        <v>56</v>
      </c>
      <c r="C325" s="176" t="s">
        <v>1069</v>
      </c>
      <c r="D325" s="175" t="s">
        <v>1069</v>
      </c>
      <c r="E325" s="176" t="s">
        <v>1071</v>
      </c>
      <c r="F325" s="175" t="str">
        <f>VLOOKUP(C:C,Consenso!C:F,4,0)</f>
        <v>Audio</v>
      </c>
      <c r="G325" s="177" t="s">
        <v>1072</v>
      </c>
      <c r="H325" s="176" t="s">
        <v>1073</v>
      </c>
      <c r="I325">
        <v>0</v>
      </c>
      <c r="J325" s="154">
        <v>0</v>
      </c>
      <c r="K325" s="154">
        <v>0</v>
      </c>
      <c r="L325" s="154">
        <v>0</v>
      </c>
      <c r="M325" s="154">
        <v>0</v>
      </c>
      <c r="N325" s="154">
        <v>0</v>
      </c>
      <c r="O325" s="154">
        <v>0</v>
      </c>
      <c r="P325" s="154">
        <v>0</v>
      </c>
      <c r="Q325" s="154">
        <v>0</v>
      </c>
      <c r="R325" s="154">
        <v>0</v>
      </c>
      <c r="S325" s="154">
        <v>0</v>
      </c>
      <c r="T325" s="154">
        <v>0</v>
      </c>
      <c r="U325" s="97">
        <f t="shared" si="84"/>
        <v>0</v>
      </c>
      <c r="V325">
        <f>VLOOKUP(D:D,'[1]Price List'!$B:$K,8,0)</f>
        <v>559.7844827586207</v>
      </c>
      <c r="W325" s="22">
        <f t="shared" si="85"/>
        <v>0</v>
      </c>
      <c r="X325" s="22">
        <f t="shared" si="86"/>
        <v>0</v>
      </c>
      <c r="Y325" s="22">
        <f t="shared" si="87"/>
        <v>0</v>
      </c>
      <c r="Z325" s="22">
        <f t="shared" si="88"/>
        <v>0</v>
      </c>
      <c r="AA325" s="22">
        <f t="shared" si="89"/>
        <v>0</v>
      </c>
      <c r="AB325" s="22">
        <f t="shared" si="90"/>
        <v>0</v>
      </c>
      <c r="AC325" s="22">
        <f t="shared" si="91"/>
        <v>0</v>
      </c>
      <c r="AD325" s="22">
        <f t="shared" si="92"/>
        <v>0</v>
      </c>
      <c r="AE325" s="22">
        <f t="shared" si="93"/>
        <v>0</v>
      </c>
      <c r="AF325" s="22">
        <f t="shared" si="94"/>
        <v>0</v>
      </c>
      <c r="AG325" s="22">
        <f t="shared" si="95"/>
        <v>0</v>
      </c>
      <c r="AH325" s="22">
        <f t="shared" si="96"/>
        <v>0</v>
      </c>
      <c r="AI325" s="22">
        <f t="shared" si="97"/>
        <v>0</v>
      </c>
    </row>
    <row r="326" spans="1:35" x14ac:dyDescent="0.2">
      <c r="A326" s="175" t="s">
        <v>3882</v>
      </c>
      <c r="B326" s="175" t="s">
        <v>56</v>
      </c>
      <c r="C326" s="176" t="s">
        <v>1882</v>
      </c>
      <c r="D326" s="175" t="s">
        <v>1882</v>
      </c>
      <c r="E326" s="176" t="s">
        <v>1884</v>
      </c>
      <c r="F326" s="175" t="str">
        <f>VLOOKUP(C:C,Consenso!C:F,4,0)</f>
        <v>Cases iPhone</v>
      </c>
      <c r="G326" s="176" t="s">
        <v>79</v>
      </c>
      <c r="H326" s="176" t="s">
        <v>245</v>
      </c>
      <c r="I326">
        <v>0</v>
      </c>
      <c r="J326" s="154">
        <v>0</v>
      </c>
      <c r="K326" s="154">
        <v>0</v>
      </c>
      <c r="L326" s="154">
        <v>0</v>
      </c>
      <c r="M326" s="154">
        <v>0</v>
      </c>
      <c r="N326" s="154">
        <v>0</v>
      </c>
      <c r="O326" s="154">
        <v>0</v>
      </c>
      <c r="P326" s="154">
        <v>0</v>
      </c>
      <c r="Q326" s="154">
        <v>0</v>
      </c>
      <c r="R326" s="154">
        <v>0</v>
      </c>
      <c r="S326" s="154">
        <v>0</v>
      </c>
      <c r="T326" s="154">
        <v>0</v>
      </c>
      <c r="U326" s="97">
        <f t="shared" si="84"/>
        <v>0</v>
      </c>
      <c r="V326">
        <f>VLOOKUP(D:D,'[1]Price List'!$B:$K,8,0)</f>
        <v>559.7844827586207</v>
      </c>
      <c r="W326" s="22">
        <f t="shared" si="85"/>
        <v>0</v>
      </c>
      <c r="X326" s="22">
        <f t="shared" si="86"/>
        <v>0</v>
      </c>
      <c r="Y326" s="22">
        <f t="shared" si="87"/>
        <v>0</v>
      </c>
      <c r="Z326" s="22">
        <f t="shared" si="88"/>
        <v>0</v>
      </c>
      <c r="AA326" s="22">
        <f t="shared" si="89"/>
        <v>0</v>
      </c>
      <c r="AB326" s="22">
        <f t="shared" si="90"/>
        <v>0</v>
      </c>
      <c r="AC326" s="22">
        <f t="shared" si="91"/>
        <v>0</v>
      </c>
      <c r="AD326" s="22">
        <f t="shared" si="92"/>
        <v>0</v>
      </c>
      <c r="AE326" s="22">
        <f t="shared" si="93"/>
        <v>0</v>
      </c>
      <c r="AF326" s="22">
        <f t="shared" si="94"/>
        <v>0</v>
      </c>
      <c r="AG326" s="22">
        <f t="shared" si="95"/>
        <v>0</v>
      </c>
      <c r="AH326" s="22">
        <f t="shared" si="96"/>
        <v>0</v>
      </c>
      <c r="AI326" s="22">
        <f t="shared" si="97"/>
        <v>0</v>
      </c>
    </row>
    <row r="327" spans="1:35" x14ac:dyDescent="0.2">
      <c r="A327" s="175" t="s">
        <v>3882</v>
      </c>
      <c r="B327" s="175" t="s">
        <v>56</v>
      </c>
      <c r="C327" s="176" t="s">
        <v>522</v>
      </c>
      <c r="D327" s="175" t="s">
        <v>522</v>
      </c>
      <c r="E327" s="176" t="s">
        <v>523</v>
      </c>
      <c r="F327" s="175" t="str">
        <f>VLOOKUP(C:C,Consenso!C:F,4,0)</f>
        <v>Cases Macbook</v>
      </c>
      <c r="G327" s="176" t="s">
        <v>516</v>
      </c>
      <c r="H327" s="176" t="s">
        <v>524</v>
      </c>
      <c r="I327">
        <v>0</v>
      </c>
      <c r="J327" s="154">
        <v>0</v>
      </c>
      <c r="K327" s="154">
        <v>0</v>
      </c>
      <c r="L327" s="154">
        <v>1</v>
      </c>
      <c r="M327" s="154">
        <v>0</v>
      </c>
      <c r="N327" s="154">
        <v>0</v>
      </c>
      <c r="O327" s="154">
        <v>0</v>
      </c>
      <c r="P327" s="154">
        <v>0</v>
      </c>
      <c r="Q327" s="154">
        <v>0</v>
      </c>
      <c r="R327" s="154">
        <v>0</v>
      </c>
      <c r="S327" s="154">
        <v>0</v>
      </c>
      <c r="T327" s="154">
        <v>0</v>
      </c>
      <c r="U327" s="97">
        <f t="shared" si="84"/>
        <v>1</v>
      </c>
      <c r="V327">
        <f>VLOOKUP(D:D,'[1]Price List'!$B:$K,8,0)</f>
        <v>791.24</v>
      </c>
      <c r="W327" s="22">
        <f t="shared" si="85"/>
        <v>0</v>
      </c>
      <c r="X327" s="22">
        <f t="shared" si="86"/>
        <v>0</v>
      </c>
      <c r="Y327" s="22">
        <f t="shared" si="87"/>
        <v>0</v>
      </c>
      <c r="Z327" s="22">
        <f t="shared" si="88"/>
        <v>791.24</v>
      </c>
      <c r="AA327" s="22">
        <f t="shared" si="89"/>
        <v>0</v>
      </c>
      <c r="AB327" s="22">
        <f t="shared" si="90"/>
        <v>0</v>
      </c>
      <c r="AC327" s="22">
        <f t="shared" si="91"/>
        <v>0</v>
      </c>
      <c r="AD327" s="22">
        <f t="shared" si="92"/>
        <v>0</v>
      </c>
      <c r="AE327" s="22">
        <f t="shared" si="93"/>
        <v>0</v>
      </c>
      <c r="AF327" s="22">
        <f t="shared" si="94"/>
        <v>0</v>
      </c>
      <c r="AG327" s="22">
        <f t="shared" si="95"/>
        <v>0</v>
      </c>
      <c r="AH327" s="22">
        <f t="shared" si="96"/>
        <v>0</v>
      </c>
      <c r="AI327" s="22">
        <f t="shared" si="97"/>
        <v>791.24</v>
      </c>
    </row>
    <row r="328" spans="1:35" x14ac:dyDescent="0.2">
      <c r="A328" s="175" t="s">
        <v>3882</v>
      </c>
      <c r="B328" s="175" t="s">
        <v>56</v>
      </c>
      <c r="C328" s="176" t="s">
        <v>329</v>
      </c>
      <c r="D328" s="175" t="s">
        <v>329</v>
      </c>
      <c r="E328" s="176" t="s">
        <v>331</v>
      </c>
      <c r="F328" s="175" t="str">
        <f>VLOOKUP(C:C,Consenso!C:F,4,0)</f>
        <v>Micas</v>
      </c>
      <c r="G328" s="177" t="s">
        <v>79</v>
      </c>
      <c r="H328" s="176" t="s">
        <v>254</v>
      </c>
      <c r="I328">
        <v>0</v>
      </c>
      <c r="J328" s="154">
        <v>0</v>
      </c>
      <c r="K328" s="154">
        <v>0</v>
      </c>
      <c r="L328" s="154">
        <v>0</v>
      </c>
      <c r="M328" s="154">
        <v>0</v>
      </c>
      <c r="N328" s="154">
        <v>0</v>
      </c>
      <c r="O328" s="154">
        <v>0</v>
      </c>
      <c r="P328" s="154">
        <v>0</v>
      </c>
      <c r="Q328" s="154">
        <v>0</v>
      </c>
      <c r="R328" s="154">
        <v>0</v>
      </c>
      <c r="S328" s="154">
        <v>0</v>
      </c>
      <c r="T328" s="154">
        <v>0</v>
      </c>
      <c r="U328" s="97">
        <f t="shared" si="84"/>
        <v>0</v>
      </c>
      <c r="V328">
        <f>VLOOKUP(D:D,'[1]Price List'!$B:$K,8,0)</f>
        <v>439.88793103448279</v>
      </c>
      <c r="W328" s="22">
        <f t="shared" si="85"/>
        <v>0</v>
      </c>
      <c r="X328" s="22">
        <f t="shared" si="86"/>
        <v>0</v>
      </c>
      <c r="Y328" s="22">
        <f t="shared" si="87"/>
        <v>0</v>
      </c>
      <c r="Z328" s="22">
        <f t="shared" si="88"/>
        <v>0</v>
      </c>
      <c r="AA328" s="22">
        <f t="shared" si="89"/>
        <v>0</v>
      </c>
      <c r="AB328" s="22">
        <f t="shared" si="90"/>
        <v>0</v>
      </c>
      <c r="AC328" s="22">
        <f t="shared" si="91"/>
        <v>0</v>
      </c>
      <c r="AD328" s="22">
        <f t="shared" si="92"/>
        <v>0</v>
      </c>
      <c r="AE328" s="22">
        <f t="shared" si="93"/>
        <v>0</v>
      </c>
      <c r="AF328" s="22">
        <f t="shared" si="94"/>
        <v>0</v>
      </c>
      <c r="AG328" s="22">
        <f t="shared" si="95"/>
        <v>0</v>
      </c>
      <c r="AH328" s="22">
        <f t="shared" si="96"/>
        <v>0</v>
      </c>
      <c r="AI328" s="22">
        <f t="shared" si="97"/>
        <v>0</v>
      </c>
    </row>
    <row r="329" spans="1:35" x14ac:dyDescent="0.2">
      <c r="A329" s="175" t="s">
        <v>3882</v>
      </c>
      <c r="B329" s="175" t="s">
        <v>56</v>
      </c>
      <c r="C329" s="176" t="s">
        <v>363</v>
      </c>
      <c r="D329" s="175" t="s">
        <v>363</v>
      </c>
      <c r="E329" s="176" t="s">
        <v>365</v>
      </c>
      <c r="F329" s="175" t="str">
        <f>VLOOKUP(C:C,Consenso!C:F,4,0)</f>
        <v>Cases iPhone</v>
      </c>
      <c r="G329" s="176" t="s">
        <v>109</v>
      </c>
      <c r="H329" s="176" t="s">
        <v>109</v>
      </c>
      <c r="I329">
        <v>0</v>
      </c>
      <c r="J329" s="154">
        <v>0</v>
      </c>
      <c r="K329" s="154">
        <v>0</v>
      </c>
      <c r="L329" s="154">
        <v>0</v>
      </c>
      <c r="M329" s="154">
        <v>0</v>
      </c>
      <c r="N329" s="154">
        <v>0</v>
      </c>
      <c r="O329" s="154">
        <v>0</v>
      </c>
      <c r="P329" s="154">
        <v>0</v>
      </c>
      <c r="Q329" s="154">
        <v>0</v>
      </c>
      <c r="R329" s="154">
        <v>0</v>
      </c>
      <c r="S329" s="154">
        <v>0</v>
      </c>
      <c r="T329" s="154">
        <v>0</v>
      </c>
      <c r="U329" s="97">
        <f t="shared" si="84"/>
        <v>0</v>
      </c>
      <c r="V329">
        <f>VLOOKUP(D:D,'[1]Price List'!$B:$K,8,0)</f>
        <v>447.71551724137936</v>
      </c>
      <c r="W329" s="22">
        <f t="shared" si="85"/>
        <v>0</v>
      </c>
      <c r="X329" s="22">
        <f t="shared" si="86"/>
        <v>0</v>
      </c>
      <c r="Y329" s="22">
        <f t="shared" si="87"/>
        <v>0</v>
      </c>
      <c r="Z329" s="22">
        <f t="shared" si="88"/>
        <v>0</v>
      </c>
      <c r="AA329" s="22">
        <f t="shared" si="89"/>
        <v>0</v>
      </c>
      <c r="AB329" s="22">
        <f t="shared" si="90"/>
        <v>0</v>
      </c>
      <c r="AC329" s="22">
        <f t="shared" si="91"/>
        <v>0</v>
      </c>
      <c r="AD329" s="22">
        <f t="shared" si="92"/>
        <v>0</v>
      </c>
      <c r="AE329" s="22">
        <f t="shared" si="93"/>
        <v>0</v>
      </c>
      <c r="AF329" s="22">
        <f t="shared" si="94"/>
        <v>0</v>
      </c>
      <c r="AG329" s="22">
        <f t="shared" si="95"/>
        <v>0</v>
      </c>
      <c r="AH329" s="22">
        <f t="shared" si="96"/>
        <v>0</v>
      </c>
      <c r="AI329" s="22">
        <f t="shared" si="97"/>
        <v>0</v>
      </c>
    </row>
    <row r="330" spans="1:35" x14ac:dyDescent="0.2">
      <c r="A330" s="175" t="s">
        <v>3882</v>
      </c>
      <c r="B330" s="175" t="s">
        <v>335</v>
      </c>
      <c r="C330" s="176" t="s">
        <v>1098</v>
      </c>
      <c r="D330" s="175" t="s">
        <v>1098</v>
      </c>
      <c r="E330" s="176" t="s">
        <v>1100</v>
      </c>
      <c r="F330" s="175" t="str">
        <f>VLOOKUP(C:C,Consenso!C:F,4,0)</f>
        <v>Cases iPhone</v>
      </c>
      <c r="G330" s="176" t="s">
        <v>79</v>
      </c>
      <c r="H330" s="176" t="s">
        <v>80</v>
      </c>
      <c r="I330">
        <v>0</v>
      </c>
      <c r="J330" s="154">
        <v>0</v>
      </c>
      <c r="K330" s="154">
        <v>0</v>
      </c>
      <c r="L330" s="154">
        <v>0</v>
      </c>
      <c r="M330" s="154">
        <v>0</v>
      </c>
      <c r="N330" s="154">
        <v>0</v>
      </c>
      <c r="O330" s="154">
        <v>0</v>
      </c>
      <c r="P330" s="154">
        <v>0</v>
      </c>
      <c r="Q330" s="154">
        <v>0</v>
      </c>
      <c r="R330" s="154">
        <v>0</v>
      </c>
      <c r="S330" s="154">
        <v>0</v>
      </c>
      <c r="T330" s="154">
        <v>0</v>
      </c>
      <c r="U330" s="97">
        <f t="shared" si="84"/>
        <v>0</v>
      </c>
      <c r="V330">
        <f>VLOOKUP(D:D,'[1]Price List'!$B:$K,8,0)</f>
        <v>279.61206896551727</v>
      </c>
      <c r="W330" s="22">
        <f t="shared" si="85"/>
        <v>0</v>
      </c>
      <c r="X330" s="22">
        <f t="shared" si="86"/>
        <v>0</v>
      </c>
      <c r="Y330" s="22">
        <f t="shared" si="87"/>
        <v>0</v>
      </c>
      <c r="Z330" s="22">
        <f t="shared" si="88"/>
        <v>0</v>
      </c>
      <c r="AA330" s="22">
        <f t="shared" si="89"/>
        <v>0</v>
      </c>
      <c r="AB330" s="22">
        <f t="shared" si="90"/>
        <v>0</v>
      </c>
      <c r="AC330" s="22">
        <f t="shared" si="91"/>
        <v>0</v>
      </c>
      <c r="AD330" s="22">
        <f t="shared" si="92"/>
        <v>0</v>
      </c>
      <c r="AE330" s="22">
        <f t="shared" si="93"/>
        <v>0</v>
      </c>
      <c r="AF330" s="22">
        <f t="shared" si="94"/>
        <v>0</v>
      </c>
      <c r="AG330" s="22">
        <f t="shared" si="95"/>
        <v>0</v>
      </c>
      <c r="AH330" s="22">
        <f t="shared" si="96"/>
        <v>0</v>
      </c>
      <c r="AI330" s="22">
        <f t="shared" si="97"/>
        <v>0</v>
      </c>
    </row>
    <row r="331" spans="1:35" x14ac:dyDescent="0.2">
      <c r="A331" s="175" t="s">
        <v>3882</v>
      </c>
      <c r="B331" s="175" t="s">
        <v>335</v>
      </c>
      <c r="C331" s="176" t="s">
        <v>1107</v>
      </c>
      <c r="D331" s="175" t="s">
        <v>1107</v>
      </c>
      <c r="E331" s="176" t="s">
        <v>1109</v>
      </c>
      <c r="F331" s="175" t="str">
        <f>VLOOKUP(C:C,Consenso!C:F,4,0)</f>
        <v>Cases iPhone</v>
      </c>
      <c r="G331" s="177" t="s">
        <v>109</v>
      </c>
      <c r="H331" s="176" t="s">
        <v>109</v>
      </c>
      <c r="I331">
        <v>0</v>
      </c>
      <c r="J331" s="154">
        <v>0</v>
      </c>
      <c r="K331" s="154">
        <v>0</v>
      </c>
      <c r="L331" s="154">
        <v>0</v>
      </c>
      <c r="M331" s="154">
        <v>0</v>
      </c>
      <c r="N331" s="154">
        <v>1</v>
      </c>
      <c r="O331" s="154">
        <v>0</v>
      </c>
      <c r="P331" s="154">
        <v>0</v>
      </c>
      <c r="Q331" s="154">
        <v>0</v>
      </c>
      <c r="R331" s="154">
        <v>0</v>
      </c>
      <c r="S331" s="154">
        <v>0</v>
      </c>
      <c r="T331" s="154">
        <v>0</v>
      </c>
      <c r="U331" s="97">
        <f t="shared" si="84"/>
        <v>1</v>
      </c>
      <c r="V331">
        <f>VLOOKUP(D:D,'[1]Price List'!$B:$K,8,0)</f>
        <v>559.7844827586207</v>
      </c>
      <c r="W331" s="22">
        <f t="shared" si="85"/>
        <v>0</v>
      </c>
      <c r="X331" s="22">
        <f t="shared" si="86"/>
        <v>0</v>
      </c>
      <c r="Y331" s="22">
        <f t="shared" si="87"/>
        <v>0</v>
      </c>
      <c r="Z331" s="22">
        <f t="shared" si="88"/>
        <v>0</v>
      </c>
      <c r="AA331" s="22">
        <f t="shared" si="89"/>
        <v>0</v>
      </c>
      <c r="AB331" s="22">
        <f t="shared" si="90"/>
        <v>559.7844827586207</v>
      </c>
      <c r="AC331" s="22">
        <f t="shared" si="91"/>
        <v>0</v>
      </c>
      <c r="AD331" s="22">
        <f t="shared" si="92"/>
        <v>0</v>
      </c>
      <c r="AE331" s="22">
        <f t="shared" si="93"/>
        <v>0</v>
      </c>
      <c r="AF331" s="22">
        <f t="shared" si="94"/>
        <v>0</v>
      </c>
      <c r="AG331" s="22">
        <f t="shared" si="95"/>
        <v>0</v>
      </c>
      <c r="AH331" s="22">
        <f t="shared" si="96"/>
        <v>0</v>
      </c>
      <c r="AI331" s="22">
        <f t="shared" si="97"/>
        <v>559.7844827586207</v>
      </c>
    </row>
    <row r="332" spans="1:35" x14ac:dyDescent="0.2">
      <c r="A332" s="175" t="s">
        <v>3882</v>
      </c>
      <c r="B332" s="175" t="s">
        <v>335</v>
      </c>
      <c r="C332" s="176" t="s">
        <v>341</v>
      </c>
      <c r="D332" s="175" t="s">
        <v>341</v>
      </c>
      <c r="E332" s="176" t="s">
        <v>343</v>
      </c>
      <c r="F332" s="175" t="str">
        <f>VLOOKUP(C:C,Consenso!C:F,4,0)</f>
        <v>Cases iPhone</v>
      </c>
      <c r="G332" s="177" t="s">
        <v>109</v>
      </c>
      <c r="H332" s="176" t="s">
        <v>109</v>
      </c>
      <c r="I332">
        <v>0</v>
      </c>
      <c r="J332" s="154">
        <v>0</v>
      </c>
      <c r="K332" s="154">
        <v>0</v>
      </c>
      <c r="L332" s="154">
        <v>0</v>
      </c>
      <c r="M332" s="154">
        <v>0</v>
      </c>
      <c r="N332" s="154">
        <v>1</v>
      </c>
      <c r="O332" s="154">
        <v>0</v>
      </c>
      <c r="P332" s="154">
        <v>0</v>
      </c>
      <c r="Q332" s="154">
        <v>0</v>
      </c>
      <c r="R332" s="154">
        <v>0</v>
      </c>
      <c r="S332" s="154">
        <v>0</v>
      </c>
      <c r="T332" s="154">
        <v>0</v>
      </c>
      <c r="U332" s="97">
        <f t="shared" si="84"/>
        <v>1</v>
      </c>
      <c r="V332">
        <f>VLOOKUP(D:D,'[1]Price List'!$B:$K,8,0)</f>
        <v>559.7844827586207</v>
      </c>
      <c r="W332" s="22">
        <f t="shared" si="85"/>
        <v>0</v>
      </c>
      <c r="X332" s="22">
        <f t="shared" si="86"/>
        <v>0</v>
      </c>
      <c r="Y332" s="22">
        <f t="shared" si="87"/>
        <v>0</v>
      </c>
      <c r="Z332" s="22">
        <f t="shared" si="88"/>
        <v>0</v>
      </c>
      <c r="AA332" s="22">
        <f t="shared" si="89"/>
        <v>0</v>
      </c>
      <c r="AB332" s="22">
        <f t="shared" si="90"/>
        <v>559.7844827586207</v>
      </c>
      <c r="AC332" s="22">
        <f t="shared" si="91"/>
        <v>0</v>
      </c>
      <c r="AD332" s="22">
        <f t="shared" si="92"/>
        <v>0</v>
      </c>
      <c r="AE332" s="22">
        <f t="shared" si="93"/>
        <v>0</v>
      </c>
      <c r="AF332" s="22">
        <f t="shared" si="94"/>
        <v>0</v>
      </c>
      <c r="AG332" s="22">
        <f t="shared" si="95"/>
        <v>0</v>
      </c>
      <c r="AH332" s="22">
        <f t="shared" si="96"/>
        <v>0</v>
      </c>
      <c r="AI332" s="22">
        <f t="shared" si="97"/>
        <v>559.7844827586207</v>
      </c>
    </row>
    <row r="333" spans="1:35" x14ac:dyDescent="0.2">
      <c r="A333" s="175" t="s">
        <v>3882</v>
      </c>
      <c r="B333" s="175" t="s">
        <v>335</v>
      </c>
      <c r="C333" s="176" t="s">
        <v>1112</v>
      </c>
      <c r="D333" s="175" t="s">
        <v>1112</v>
      </c>
      <c r="E333" s="176" t="s">
        <v>1114</v>
      </c>
      <c r="F333" s="175" t="str">
        <f>VLOOKUP(C:C,Consenso!C:F,4,0)</f>
        <v>Cases iPhone</v>
      </c>
      <c r="G333" s="177" t="s">
        <v>109</v>
      </c>
      <c r="H333" s="176" t="s">
        <v>110</v>
      </c>
      <c r="I333">
        <v>0</v>
      </c>
      <c r="J333" s="154">
        <v>0</v>
      </c>
      <c r="K333" s="154">
        <v>0</v>
      </c>
      <c r="L333" s="154">
        <v>0</v>
      </c>
      <c r="M333" s="154">
        <v>1</v>
      </c>
      <c r="N333" s="154">
        <v>0</v>
      </c>
      <c r="O333" s="154">
        <v>0</v>
      </c>
      <c r="P333" s="154">
        <v>0</v>
      </c>
      <c r="Q333" s="154">
        <v>0</v>
      </c>
      <c r="R333" s="154">
        <v>0</v>
      </c>
      <c r="S333" s="154">
        <v>0</v>
      </c>
      <c r="T333" s="154">
        <v>0</v>
      </c>
      <c r="U333" s="97">
        <f t="shared" si="84"/>
        <v>1</v>
      </c>
      <c r="V333">
        <f>VLOOKUP(D:D,'[1]Price List'!$B:$K,8,0)</f>
        <v>559.7844827586207</v>
      </c>
      <c r="W333" s="22">
        <f t="shared" si="85"/>
        <v>0</v>
      </c>
      <c r="X333" s="22">
        <f t="shared" si="86"/>
        <v>0</v>
      </c>
      <c r="Y333" s="22">
        <f t="shared" si="87"/>
        <v>0</v>
      </c>
      <c r="Z333" s="22">
        <f t="shared" si="88"/>
        <v>0</v>
      </c>
      <c r="AA333" s="22">
        <f t="shared" si="89"/>
        <v>559.7844827586207</v>
      </c>
      <c r="AB333" s="22">
        <f t="shared" si="90"/>
        <v>0</v>
      </c>
      <c r="AC333" s="22">
        <f t="shared" si="91"/>
        <v>0</v>
      </c>
      <c r="AD333" s="22">
        <f t="shared" si="92"/>
        <v>0</v>
      </c>
      <c r="AE333" s="22">
        <f t="shared" si="93"/>
        <v>0</v>
      </c>
      <c r="AF333" s="22">
        <f t="shared" si="94"/>
        <v>0</v>
      </c>
      <c r="AG333" s="22">
        <f t="shared" si="95"/>
        <v>0</v>
      </c>
      <c r="AH333" s="22">
        <f t="shared" si="96"/>
        <v>0</v>
      </c>
      <c r="AI333" s="22">
        <f t="shared" si="97"/>
        <v>559.7844827586207</v>
      </c>
    </row>
    <row r="334" spans="1:35" x14ac:dyDescent="0.2">
      <c r="A334" s="175" t="s">
        <v>3882</v>
      </c>
      <c r="B334" s="175" t="s">
        <v>335</v>
      </c>
      <c r="C334" s="176" t="s">
        <v>353</v>
      </c>
      <c r="D334" s="175" t="s">
        <v>353</v>
      </c>
      <c r="E334" s="176" t="s">
        <v>355</v>
      </c>
      <c r="F334" s="175" t="str">
        <f>VLOOKUP(C:C,Consenso!C:F,4,0)</f>
        <v>Cases iPhone</v>
      </c>
      <c r="G334" s="177" t="s">
        <v>109</v>
      </c>
      <c r="H334" s="176" t="s">
        <v>127</v>
      </c>
      <c r="I334">
        <v>0</v>
      </c>
      <c r="J334" s="154">
        <v>0</v>
      </c>
      <c r="K334" s="154">
        <v>0</v>
      </c>
      <c r="L334" s="154">
        <v>0</v>
      </c>
      <c r="M334" s="154">
        <v>1</v>
      </c>
      <c r="N334" s="154">
        <v>1</v>
      </c>
      <c r="O334" s="154">
        <v>0</v>
      </c>
      <c r="P334" s="154">
        <v>0</v>
      </c>
      <c r="Q334" s="154">
        <v>0</v>
      </c>
      <c r="R334" s="154">
        <v>0</v>
      </c>
      <c r="S334" s="154">
        <v>0</v>
      </c>
      <c r="T334" s="154">
        <v>0</v>
      </c>
      <c r="U334" s="97">
        <f t="shared" si="84"/>
        <v>2</v>
      </c>
      <c r="V334">
        <f>VLOOKUP(D:D,'[1]Price List'!$B:$K,8,0)</f>
        <v>559.7844827586207</v>
      </c>
      <c r="W334" s="22">
        <f t="shared" si="85"/>
        <v>0</v>
      </c>
      <c r="X334" s="22">
        <f t="shared" si="86"/>
        <v>0</v>
      </c>
      <c r="Y334" s="22">
        <f t="shared" si="87"/>
        <v>0</v>
      </c>
      <c r="Z334" s="22">
        <f t="shared" si="88"/>
        <v>0</v>
      </c>
      <c r="AA334" s="22">
        <f t="shared" si="89"/>
        <v>559.7844827586207</v>
      </c>
      <c r="AB334" s="22">
        <f t="shared" si="90"/>
        <v>559.7844827586207</v>
      </c>
      <c r="AC334" s="22">
        <f t="shared" si="91"/>
        <v>0</v>
      </c>
      <c r="AD334" s="22">
        <f t="shared" si="92"/>
        <v>0</v>
      </c>
      <c r="AE334" s="22">
        <f t="shared" si="93"/>
        <v>0</v>
      </c>
      <c r="AF334" s="22">
        <f t="shared" si="94"/>
        <v>0</v>
      </c>
      <c r="AG334" s="22">
        <f t="shared" si="95"/>
        <v>0</v>
      </c>
      <c r="AH334" s="22">
        <f t="shared" si="96"/>
        <v>0</v>
      </c>
      <c r="AI334" s="22">
        <f t="shared" si="97"/>
        <v>1119.5689655172414</v>
      </c>
    </row>
    <row r="335" spans="1:35" x14ac:dyDescent="0.2">
      <c r="A335" s="175" t="s">
        <v>3882</v>
      </c>
      <c r="B335" s="175" t="s">
        <v>335</v>
      </c>
      <c r="C335" s="176" t="s">
        <v>1981</v>
      </c>
      <c r="D335" s="175" t="s">
        <v>1981</v>
      </c>
      <c r="E335" s="176" t="s">
        <v>1983</v>
      </c>
      <c r="F335" s="175" t="str">
        <f>VLOOKUP(C:C,Consenso!C:F,4,0)</f>
        <v>Cases iPhone</v>
      </c>
      <c r="G335" s="176" t="s">
        <v>109</v>
      </c>
      <c r="H335" s="176" t="s">
        <v>127</v>
      </c>
      <c r="I335">
        <v>0</v>
      </c>
      <c r="J335" s="154">
        <v>0</v>
      </c>
      <c r="K335" s="154">
        <v>0</v>
      </c>
      <c r="L335" s="154">
        <v>1</v>
      </c>
      <c r="M335" s="154">
        <v>0</v>
      </c>
      <c r="N335" s="154">
        <v>0</v>
      </c>
      <c r="O335" s="154">
        <v>1</v>
      </c>
      <c r="P335" s="154">
        <v>0</v>
      </c>
      <c r="Q335" s="154">
        <v>0</v>
      </c>
      <c r="R335" s="154">
        <v>0</v>
      </c>
      <c r="S335" s="154">
        <v>0</v>
      </c>
      <c r="T335" s="154">
        <v>0</v>
      </c>
      <c r="U335" s="97">
        <f t="shared" si="84"/>
        <v>2</v>
      </c>
      <c r="V335">
        <f>VLOOKUP(D:D,'[1]Price List'!$B:$K,8,0)</f>
        <v>671.85344827586221</v>
      </c>
      <c r="W335" s="22">
        <f t="shared" si="85"/>
        <v>0</v>
      </c>
      <c r="X335" s="22">
        <f t="shared" si="86"/>
        <v>0</v>
      </c>
      <c r="Y335" s="22">
        <f t="shared" si="87"/>
        <v>0</v>
      </c>
      <c r="Z335" s="22">
        <f t="shared" si="88"/>
        <v>671.85344827586221</v>
      </c>
      <c r="AA335" s="22">
        <f t="shared" si="89"/>
        <v>0</v>
      </c>
      <c r="AB335" s="22">
        <f t="shared" si="90"/>
        <v>0</v>
      </c>
      <c r="AC335" s="22">
        <f t="shared" si="91"/>
        <v>671.85344827586221</v>
      </c>
      <c r="AD335" s="22">
        <f t="shared" si="92"/>
        <v>0</v>
      </c>
      <c r="AE335" s="22">
        <f t="shared" si="93"/>
        <v>0</v>
      </c>
      <c r="AF335" s="22">
        <f t="shared" si="94"/>
        <v>0</v>
      </c>
      <c r="AG335" s="22">
        <f t="shared" si="95"/>
        <v>0</v>
      </c>
      <c r="AH335" s="22">
        <f t="shared" si="96"/>
        <v>0</v>
      </c>
      <c r="AI335" s="22">
        <f t="shared" si="97"/>
        <v>1343.7068965517244</v>
      </c>
    </row>
    <row r="336" spans="1:35" x14ac:dyDescent="0.2">
      <c r="A336" s="179" t="s">
        <v>3882</v>
      </c>
      <c r="B336" s="178" t="s">
        <v>33</v>
      </c>
      <c r="C336" s="177" t="e">
        <v>#N/A</v>
      </c>
      <c r="D336" s="178" t="s">
        <v>3986</v>
      </c>
      <c r="E336" s="177" t="e">
        <v>#N/A</v>
      </c>
      <c r="F336" s="175" t="s">
        <v>33</v>
      </c>
      <c r="G336" s="177" t="s">
        <v>3986</v>
      </c>
      <c r="H336" s="177" t="s">
        <v>3986</v>
      </c>
      <c r="I336">
        <v>1</v>
      </c>
      <c r="J336" s="154">
        <v>1</v>
      </c>
      <c r="K336" s="154">
        <v>1</v>
      </c>
      <c r="L336" s="154">
        <v>0</v>
      </c>
      <c r="M336" s="154">
        <v>0</v>
      </c>
      <c r="N336" s="154">
        <v>0</v>
      </c>
      <c r="O336" s="154">
        <v>0</v>
      </c>
      <c r="P336" s="154">
        <v>0</v>
      </c>
      <c r="Q336" s="154">
        <v>0</v>
      </c>
      <c r="R336" s="154">
        <v>0</v>
      </c>
      <c r="S336" s="154">
        <v>0</v>
      </c>
      <c r="T336" s="154">
        <v>0</v>
      </c>
      <c r="U336" s="97">
        <f t="shared" si="84"/>
        <v>2</v>
      </c>
      <c r="V336">
        <v>1</v>
      </c>
      <c r="W336" s="22">
        <f t="shared" si="85"/>
        <v>1</v>
      </c>
      <c r="X336" s="22">
        <f t="shared" si="86"/>
        <v>1</v>
      </c>
      <c r="Y336" s="22">
        <f t="shared" si="87"/>
        <v>1</v>
      </c>
      <c r="Z336" s="22">
        <f t="shared" si="88"/>
        <v>0</v>
      </c>
      <c r="AA336" s="22">
        <f t="shared" si="89"/>
        <v>0</v>
      </c>
      <c r="AB336" s="22">
        <f t="shared" si="90"/>
        <v>0</v>
      </c>
      <c r="AC336" s="22">
        <f t="shared" si="91"/>
        <v>0</v>
      </c>
      <c r="AD336" s="22">
        <f t="shared" si="92"/>
        <v>0</v>
      </c>
      <c r="AE336" s="22">
        <f t="shared" si="93"/>
        <v>0</v>
      </c>
      <c r="AF336" s="22">
        <f t="shared" si="94"/>
        <v>0</v>
      </c>
      <c r="AG336" s="22">
        <f t="shared" si="95"/>
        <v>0</v>
      </c>
      <c r="AH336" s="22">
        <f t="shared" si="96"/>
        <v>0</v>
      </c>
      <c r="AI336" s="22">
        <f t="shared" si="97"/>
        <v>2</v>
      </c>
    </row>
    <row r="337" spans="1:35" x14ac:dyDescent="0.2">
      <c r="A337" s="180" t="s">
        <v>368</v>
      </c>
      <c r="B337" s="180" t="s">
        <v>104</v>
      </c>
      <c r="C337" s="2" t="s">
        <v>477</v>
      </c>
      <c r="D337" s="180">
        <v>855848007366</v>
      </c>
      <c r="E337" s="2" t="s">
        <v>478</v>
      </c>
      <c r="F337" s="180" t="s">
        <v>2277</v>
      </c>
      <c r="G337" s="2" t="s">
        <v>475</v>
      </c>
      <c r="H337" s="2" t="s">
        <v>476</v>
      </c>
      <c r="I337" s="97">
        <v>192</v>
      </c>
      <c r="J337" s="97">
        <v>109</v>
      </c>
      <c r="K337" s="97">
        <v>106</v>
      </c>
      <c r="L337" s="97">
        <v>138</v>
      </c>
      <c r="M337" s="97">
        <v>160</v>
      </c>
      <c r="N337" s="97">
        <v>129</v>
      </c>
      <c r="O337" s="97">
        <v>153</v>
      </c>
      <c r="P337" s="97">
        <v>95</v>
      </c>
      <c r="Q337" s="97">
        <v>147</v>
      </c>
      <c r="R337" s="97">
        <v>163</v>
      </c>
      <c r="S337" s="97">
        <v>208</v>
      </c>
      <c r="T337" s="97">
        <v>233</v>
      </c>
      <c r="U337" s="97">
        <f>SUM(I337:T337)</f>
        <v>1833</v>
      </c>
      <c r="V337">
        <f>VLOOKUP(D:D,'[1]Price List'!$B:$K,8,0)</f>
        <v>473.71</v>
      </c>
      <c r="W337" s="22">
        <f t="shared" si="85"/>
        <v>90952.319999999992</v>
      </c>
      <c r="X337" s="22">
        <f t="shared" si="86"/>
        <v>51634.39</v>
      </c>
      <c r="Y337" s="22">
        <f t="shared" si="87"/>
        <v>50213.259999999995</v>
      </c>
      <c r="Z337" s="22">
        <f t="shared" si="88"/>
        <v>65371.979999999996</v>
      </c>
      <c r="AA337" s="22">
        <f t="shared" si="89"/>
        <v>75793.599999999991</v>
      </c>
      <c r="AB337" s="22">
        <f t="shared" si="90"/>
        <v>61108.59</v>
      </c>
      <c r="AC337" s="22">
        <f t="shared" si="91"/>
        <v>72477.62999999999</v>
      </c>
      <c r="AD337" s="22">
        <f t="shared" si="92"/>
        <v>45002.45</v>
      </c>
      <c r="AE337" s="22">
        <f t="shared" si="93"/>
        <v>69635.37</v>
      </c>
      <c r="AF337" s="22">
        <f t="shared" si="94"/>
        <v>77214.73</v>
      </c>
      <c r="AG337" s="22">
        <f t="shared" si="95"/>
        <v>98531.68</v>
      </c>
      <c r="AH337" s="22">
        <f t="shared" si="96"/>
        <v>110374.43</v>
      </c>
      <c r="AI337" s="22">
        <f t="shared" si="97"/>
        <v>868310.42999999993</v>
      </c>
    </row>
    <row r="338" spans="1:35" x14ac:dyDescent="0.2">
      <c r="A338" s="180" t="s">
        <v>368</v>
      </c>
      <c r="B338" s="180" t="s">
        <v>104</v>
      </c>
      <c r="C338" s="2" t="s">
        <v>640</v>
      </c>
      <c r="D338" s="180">
        <v>856500011110</v>
      </c>
      <c r="E338" s="2" t="s">
        <v>3965</v>
      </c>
      <c r="F338" s="181" t="s">
        <v>2277</v>
      </c>
      <c r="G338" t="s">
        <v>475</v>
      </c>
      <c r="H338" s="2" t="s">
        <v>476</v>
      </c>
      <c r="I338" s="97">
        <v>111</v>
      </c>
      <c r="J338" s="97">
        <v>41</v>
      </c>
      <c r="K338" s="97">
        <v>63</v>
      </c>
      <c r="L338" s="97">
        <v>74</v>
      </c>
      <c r="M338" s="97">
        <v>88</v>
      </c>
      <c r="N338" s="97">
        <v>67</v>
      </c>
      <c r="O338" s="97">
        <v>71</v>
      </c>
      <c r="P338" s="97">
        <v>61</v>
      </c>
      <c r="Q338" s="97">
        <v>76</v>
      </c>
      <c r="R338" s="97">
        <v>68</v>
      </c>
      <c r="S338" s="97">
        <v>56</v>
      </c>
      <c r="T338" s="97">
        <v>37</v>
      </c>
      <c r="U338" s="97">
        <f t="shared" ref="U338:U401" si="98">SUM(I338:T338)</f>
        <v>813</v>
      </c>
      <c r="V338">
        <f>VLOOKUP(D:D,'[1]Price List'!$B:$K,8,0)</f>
        <v>473.71</v>
      </c>
      <c r="W338" s="22">
        <f t="shared" si="85"/>
        <v>52581.81</v>
      </c>
      <c r="X338" s="22">
        <f t="shared" si="86"/>
        <v>19422.11</v>
      </c>
      <c r="Y338" s="22">
        <f t="shared" si="87"/>
        <v>29843.73</v>
      </c>
      <c r="Z338" s="22">
        <f t="shared" si="88"/>
        <v>35054.54</v>
      </c>
      <c r="AA338" s="22">
        <f t="shared" si="89"/>
        <v>41686.479999999996</v>
      </c>
      <c r="AB338" s="22">
        <f t="shared" si="90"/>
        <v>31738.57</v>
      </c>
      <c r="AC338" s="22">
        <f t="shared" si="91"/>
        <v>33633.409999999996</v>
      </c>
      <c r="AD338" s="22">
        <f t="shared" si="92"/>
        <v>28896.309999999998</v>
      </c>
      <c r="AE338" s="22">
        <f t="shared" si="93"/>
        <v>36001.96</v>
      </c>
      <c r="AF338" s="22">
        <f t="shared" si="94"/>
        <v>32212.28</v>
      </c>
      <c r="AG338" s="22">
        <f t="shared" si="95"/>
        <v>26527.759999999998</v>
      </c>
      <c r="AH338" s="22">
        <f t="shared" si="96"/>
        <v>17527.27</v>
      </c>
      <c r="AI338" s="22">
        <f t="shared" si="97"/>
        <v>385126.23</v>
      </c>
    </row>
    <row r="339" spans="1:35" x14ac:dyDescent="0.2">
      <c r="A339" s="180" t="s">
        <v>368</v>
      </c>
      <c r="B339" s="180" t="s">
        <v>104</v>
      </c>
      <c r="C339" s="2" t="s">
        <v>642</v>
      </c>
      <c r="D339" s="180">
        <v>856500011332</v>
      </c>
      <c r="E339" s="2" t="s">
        <v>644</v>
      </c>
      <c r="F339" s="180" t="s">
        <v>2277</v>
      </c>
      <c r="G339" s="2" t="s">
        <v>475</v>
      </c>
      <c r="H339" s="2" t="s">
        <v>476</v>
      </c>
      <c r="I339" s="97">
        <v>0</v>
      </c>
      <c r="J339" s="97">
        <v>0</v>
      </c>
      <c r="K339" s="97">
        <v>0</v>
      </c>
      <c r="L339" s="97">
        <v>0</v>
      </c>
      <c r="M339" s="97">
        <v>0</v>
      </c>
      <c r="N339" s="97">
        <v>0</v>
      </c>
      <c r="O339" s="97">
        <v>0</v>
      </c>
      <c r="P339" s="97">
        <v>0</v>
      </c>
      <c r="Q339" s="97">
        <v>0</v>
      </c>
      <c r="R339" s="97">
        <v>0</v>
      </c>
      <c r="S339" s="97">
        <v>0</v>
      </c>
      <c r="T339" s="97">
        <v>0</v>
      </c>
      <c r="U339" s="97">
        <f t="shared" si="98"/>
        <v>0</v>
      </c>
      <c r="V339">
        <f>VLOOKUP(D:D,'[1]Price List'!$B:$K,8,0)</f>
        <v>473.71</v>
      </c>
      <c r="W339" s="22">
        <f t="shared" si="85"/>
        <v>0</v>
      </c>
      <c r="X339" s="22">
        <f t="shared" si="86"/>
        <v>0</v>
      </c>
      <c r="Y339" s="22">
        <f t="shared" si="87"/>
        <v>0</v>
      </c>
      <c r="Z339" s="22">
        <f t="shared" si="88"/>
        <v>0</v>
      </c>
      <c r="AA339" s="22">
        <f t="shared" si="89"/>
        <v>0</v>
      </c>
      <c r="AB339" s="22">
        <f t="shared" si="90"/>
        <v>0</v>
      </c>
      <c r="AC339" s="22">
        <f t="shared" si="91"/>
        <v>0</v>
      </c>
      <c r="AD339" s="22">
        <f t="shared" si="92"/>
        <v>0</v>
      </c>
      <c r="AE339" s="22">
        <f t="shared" si="93"/>
        <v>0</v>
      </c>
      <c r="AF339" s="22">
        <f t="shared" si="94"/>
        <v>0</v>
      </c>
      <c r="AG339" s="22">
        <f t="shared" si="95"/>
        <v>0</v>
      </c>
      <c r="AH339" s="22">
        <f t="shared" si="96"/>
        <v>0</v>
      </c>
      <c r="AI339" s="22">
        <f t="shared" si="97"/>
        <v>0</v>
      </c>
    </row>
    <row r="340" spans="1:35" x14ac:dyDescent="0.2">
      <c r="A340" s="180" t="s">
        <v>368</v>
      </c>
      <c r="B340" s="180" t="s">
        <v>104</v>
      </c>
      <c r="C340" s="2" t="s">
        <v>638</v>
      </c>
      <c r="D340" s="180">
        <v>856500013589</v>
      </c>
      <c r="E340" s="2" t="s">
        <v>639</v>
      </c>
      <c r="F340" s="181" t="s">
        <v>2277</v>
      </c>
      <c r="G340" t="s">
        <v>475</v>
      </c>
      <c r="H340" s="2" t="s">
        <v>628</v>
      </c>
      <c r="I340" s="97">
        <v>103</v>
      </c>
      <c r="J340" s="97">
        <v>51</v>
      </c>
      <c r="K340" s="97">
        <v>48</v>
      </c>
      <c r="L340" s="97">
        <v>59</v>
      </c>
      <c r="M340" s="97">
        <v>76</v>
      </c>
      <c r="N340" s="97">
        <v>86</v>
      </c>
      <c r="O340" s="97">
        <v>53</v>
      </c>
      <c r="P340" s="97">
        <v>59</v>
      </c>
      <c r="Q340" s="97">
        <v>53</v>
      </c>
      <c r="R340" s="97">
        <v>48</v>
      </c>
      <c r="S340" s="97">
        <v>45</v>
      </c>
      <c r="T340" s="97">
        <v>51</v>
      </c>
      <c r="U340" s="97">
        <f t="shared" si="98"/>
        <v>732</v>
      </c>
      <c r="V340">
        <f>VLOOKUP(D:D,'[1]Price List'!$B:$K,8,0)</f>
        <v>775.43</v>
      </c>
      <c r="W340" s="22">
        <f t="shared" si="85"/>
        <v>79869.289999999994</v>
      </c>
      <c r="X340" s="22">
        <f t="shared" si="86"/>
        <v>39546.93</v>
      </c>
      <c r="Y340" s="22">
        <f t="shared" si="87"/>
        <v>37220.639999999999</v>
      </c>
      <c r="Z340" s="22">
        <f t="shared" si="88"/>
        <v>45750.369999999995</v>
      </c>
      <c r="AA340" s="22">
        <f t="shared" si="89"/>
        <v>58932.679999999993</v>
      </c>
      <c r="AB340" s="22">
        <f t="shared" si="90"/>
        <v>66686.98</v>
      </c>
      <c r="AC340" s="22">
        <f t="shared" si="91"/>
        <v>41097.79</v>
      </c>
      <c r="AD340" s="22">
        <f t="shared" si="92"/>
        <v>45750.369999999995</v>
      </c>
      <c r="AE340" s="22">
        <f t="shared" si="93"/>
        <v>41097.79</v>
      </c>
      <c r="AF340" s="22">
        <f t="shared" si="94"/>
        <v>37220.639999999999</v>
      </c>
      <c r="AG340" s="22">
        <f t="shared" si="95"/>
        <v>34894.35</v>
      </c>
      <c r="AH340" s="22">
        <f t="shared" si="96"/>
        <v>39546.93</v>
      </c>
      <c r="AI340" s="22">
        <f t="shared" si="97"/>
        <v>567614.76</v>
      </c>
    </row>
    <row r="341" spans="1:35" x14ac:dyDescent="0.2">
      <c r="A341" s="180" t="s">
        <v>368</v>
      </c>
      <c r="B341" s="180" t="s">
        <v>104</v>
      </c>
      <c r="C341" s="2" t="s">
        <v>636</v>
      </c>
      <c r="D341" s="180">
        <v>856500013596</v>
      </c>
      <c r="E341" s="2" t="s">
        <v>637</v>
      </c>
      <c r="F341" s="181" t="s">
        <v>2277</v>
      </c>
      <c r="G341" t="s">
        <v>475</v>
      </c>
      <c r="H341" s="2" t="s">
        <v>628</v>
      </c>
      <c r="I341" s="97">
        <v>74</v>
      </c>
      <c r="J341" s="97">
        <v>16</v>
      </c>
      <c r="K341" s="97">
        <v>74</v>
      </c>
      <c r="L341" s="97">
        <v>93</v>
      </c>
      <c r="M341" s="97">
        <v>105</v>
      </c>
      <c r="N341" s="97">
        <v>87</v>
      </c>
      <c r="O341" s="97">
        <v>114</v>
      </c>
      <c r="P341" s="97">
        <v>78</v>
      </c>
      <c r="Q341" s="97">
        <v>55</v>
      </c>
      <c r="R341" s="97">
        <v>103</v>
      </c>
      <c r="S341" s="97">
        <v>90</v>
      </c>
      <c r="T341" s="97">
        <v>72</v>
      </c>
      <c r="U341" s="97">
        <f t="shared" si="98"/>
        <v>961</v>
      </c>
      <c r="V341">
        <f>VLOOKUP(D:D,'[1]Price List'!$B:$K,8,0)</f>
        <v>775.43</v>
      </c>
      <c r="W341" s="22">
        <f t="shared" si="85"/>
        <v>57381.82</v>
      </c>
      <c r="X341" s="22">
        <f t="shared" si="86"/>
        <v>12406.88</v>
      </c>
      <c r="Y341" s="22">
        <f t="shared" si="87"/>
        <v>57381.82</v>
      </c>
      <c r="Z341" s="22">
        <f t="shared" si="88"/>
        <v>72114.989999999991</v>
      </c>
      <c r="AA341" s="22">
        <f t="shared" si="89"/>
        <v>81420.149999999994</v>
      </c>
      <c r="AB341" s="22">
        <f t="shared" si="90"/>
        <v>67462.409999999989</v>
      </c>
      <c r="AC341" s="22">
        <f t="shared" si="91"/>
        <v>88399.01999999999</v>
      </c>
      <c r="AD341" s="22">
        <f t="shared" si="92"/>
        <v>60483.539999999994</v>
      </c>
      <c r="AE341" s="22">
        <f t="shared" si="93"/>
        <v>42648.649999999994</v>
      </c>
      <c r="AF341" s="22">
        <f t="shared" si="94"/>
        <v>79869.289999999994</v>
      </c>
      <c r="AG341" s="22">
        <f t="shared" si="95"/>
        <v>69788.7</v>
      </c>
      <c r="AH341" s="22">
        <f t="shared" si="96"/>
        <v>55830.96</v>
      </c>
      <c r="AI341" s="22">
        <f t="shared" si="97"/>
        <v>745188.23</v>
      </c>
    </row>
    <row r="342" spans="1:35" x14ac:dyDescent="0.2">
      <c r="A342" s="180" t="s">
        <v>368</v>
      </c>
      <c r="B342" s="180" t="s">
        <v>104</v>
      </c>
      <c r="C342" s="2" t="s">
        <v>626</v>
      </c>
      <c r="D342" s="180">
        <v>856500013602</v>
      </c>
      <c r="E342" s="2" t="s">
        <v>627</v>
      </c>
      <c r="F342" s="181" t="s">
        <v>2277</v>
      </c>
      <c r="G342" t="s">
        <v>475</v>
      </c>
      <c r="H342" s="2" t="s">
        <v>628</v>
      </c>
      <c r="I342" s="97">
        <v>49</v>
      </c>
      <c r="J342" s="97">
        <v>17</v>
      </c>
      <c r="K342" s="97">
        <v>63</v>
      </c>
      <c r="L342" s="97">
        <v>71</v>
      </c>
      <c r="M342" s="97">
        <v>44</v>
      </c>
      <c r="N342" s="97">
        <v>55</v>
      </c>
      <c r="O342" s="97">
        <v>63</v>
      </c>
      <c r="P342" s="97">
        <v>36</v>
      </c>
      <c r="Q342" s="97">
        <v>40</v>
      </c>
      <c r="R342" s="97">
        <v>28</v>
      </c>
      <c r="S342" s="97">
        <v>59</v>
      </c>
      <c r="T342" s="97">
        <v>62</v>
      </c>
      <c r="U342" s="97">
        <f t="shared" si="98"/>
        <v>587</v>
      </c>
      <c r="V342">
        <f>VLOOKUP(D:D,'[1]Price List'!$B:$K,8,0)</f>
        <v>775.43</v>
      </c>
      <c r="W342" s="22">
        <f t="shared" si="85"/>
        <v>37996.07</v>
      </c>
      <c r="X342" s="22">
        <f t="shared" si="86"/>
        <v>13182.31</v>
      </c>
      <c r="Y342" s="22">
        <f t="shared" si="87"/>
        <v>48852.09</v>
      </c>
      <c r="Z342" s="22">
        <f t="shared" si="88"/>
        <v>55055.53</v>
      </c>
      <c r="AA342" s="22">
        <f t="shared" si="89"/>
        <v>34118.92</v>
      </c>
      <c r="AB342" s="22">
        <f t="shared" si="90"/>
        <v>42648.649999999994</v>
      </c>
      <c r="AC342" s="22">
        <f t="shared" si="91"/>
        <v>48852.09</v>
      </c>
      <c r="AD342" s="22">
        <f t="shared" si="92"/>
        <v>27915.48</v>
      </c>
      <c r="AE342" s="22">
        <f t="shared" si="93"/>
        <v>31017.199999999997</v>
      </c>
      <c r="AF342" s="22">
        <f t="shared" si="94"/>
        <v>21712.039999999997</v>
      </c>
      <c r="AG342" s="22">
        <f t="shared" si="95"/>
        <v>45750.369999999995</v>
      </c>
      <c r="AH342" s="22">
        <f t="shared" si="96"/>
        <v>48076.659999999996</v>
      </c>
      <c r="AI342" s="22">
        <f t="shared" si="97"/>
        <v>455177.41</v>
      </c>
    </row>
    <row r="343" spans="1:35" x14ac:dyDescent="0.2">
      <c r="A343" s="180" t="s">
        <v>368</v>
      </c>
      <c r="B343" s="180" t="s">
        <v>104</v>
      </c>
      <c r="C343" s="2" t="s">
        <v>373</v>
      </c>
      <c r="D343" s="180">
        <v>856504014278</v>
      </c>
      <c r="E343" s="2" t="s">
        <v>374</v>
      </c>
      <c r="F343" s="180" t="s">
        <v>60</v>
      </c>
      <c r="G343" s="2" t="s">
        <v>61</v>
      </c>
      <c r="H343" s="2" t="s">
        <v>74</v>
      </c>
      <c r="I343" s="97"/>
      <c r="J343" s="97"/>
      <c r="K343" s="97"/>
      <c r="L343" s="97"/>
      <c r="M343" s="97"/>
      <c r="N343" s="97"/>
      <c r="O343" s="97"/>
      <c r="P343" s="97"/>
      <c r="Q343" s="97">
        <v>89</v>
      </c>
      <c r="R343" s="97">
        <v>179</v>
      </c>
      <c r="S343" s="97">
        <v>168</v>
      </c>
      <c r="T343" s="97">
        <v>216</v>
      </c>
      <c r="U343" s="97">
        <f t="shared" si="98"/>
        <v>652</v>
      </c>
      <c r="V343">
        <f>VLOOKUP(D:D,'[1]Price List'!$B:$K,8,0)</f>
        <v>521.08000000000004</v>
      </c>
      <c r="W343" s="22">
        <f t="shared" si="85"/>
        <v>0</v>
      </c>
      <c r="X343" s="22">
        <f t="shared" si="86"/>
        <v>0</v>
      </c>
      <c r="Y343" s="22">
        <f t="shared" si="87"/>
        <v>0</v>
      </c>
      <c r="Z343" s="22">
        <f t="shared" si="88"/>
        <v>0</v>
      </c>
      <c r="AA343" s="22">
        <f t="shared" si="89"/>
        <v>0</v>
      </c>
      <c r="AB343" s="22">
        <f t="shared" si="90"/>
        <v>0</v>
      </c>
      <c r="AC343" s="22">
        <f t="shared" si="91"/>
        <v>0</v>
      </c>
      <c r="AD343" s="22">
        <f t="shared" si="92"/>
        <v>0</v>
      </c>
      <c r="AE343" s="22">
        <f t="shared" si="93"/>
        <v>46376.12</v>
      </c>
      <c r="AF343" s="22">
        <f t="shared" si="94"/>
        <v>93273.32</v>
      </c>
      <c r="AG343" s="22">
        <f t="shared" si="95"/>
        <v>87541.440000000002</v>
      </c>
      <c r="AH343" s="22">
        <f t="shared" si="96"/>
        <v>112553.28000000001</v>
      </c>
      <c r="AI343" s="22">
        <f t="shared" si="97"/>
        <v>339744.16000000003</v>
      </c>
    </row>
    <row r="344" spans="1:35" x14ac:dyDescent="0.2">
      <c r="A344" s="180" t="s">
        <v>368</v>
      </c>
      <c r="B344" s="180" t="s">
        <v>104</v>
      </c>
      <c r="C344" s="2" t="s">
        <v>371</v>
      </c>
      <c r="D344" s="180">
        <v>856504014285</v>
      </c>
      <c r="E344" s="2" t="s">
        <v>372</v>
      </c>
      <c r="F344" s="181" t="s">
        <v>60</v>
      </c>
      <c r="G344" t="s">
        <v>61</v>
      </c>
      <c r="H344" s="2" t="s">
        <v>74</v>
      </c>
      <c r="I344" s="97"/>
      <c r="J344" s="97"/>
      <c r="K344" s="97"/>
      <c r="L344" s="97"/>
      <c r="M344" s="97"/>
      <c r="N344" s="97"/>
      <c r="O344" s="97"/>
      <c r="P344" s="97"/>
      <c r="Q344" s="97">
        <v>89</v>
      </c>
      <c r="R344" s="97">
        <v>182</v>
      </c>
      <c r="S344" s="97">
        <v>209</v>
      </c>
      <c r="T344" s="97">
        <v>239</v>
      </c>
      <c r="U344" s="97">
        <f t="shared" si="98"/>
        <v>719</v>
      </c>
      <c r="V344">
        <f>VLOOKUP(D:D,'[1]Price List'!$B:$K,8,0)</f>
        <v>521.08000000000004</v>
      </c>
      <c r="W344" s="22">
        <f t="shared" si="85"/>
        <v>0</v>
      </c>
      <c r="X344" s="22">
        <f t="shared" si="86"/>
        <v>0</v>
      </c>
      <c r="Y344" s="22">
        <f t="shared" si="87"/>
        <v>0</v>
      </c>
      <c r="Z344" s="22">
        <f t="shared" si="88"/>
        <v>0</v>
      </c>
      <c r="AA344" s="22">
        <f t="shared" si="89"/>
        <v>0</v>
      </c>
      <c r="AB344" s="22">
        <f t="shared" si="90"/>
        <v>0</v>
      </c>
      <c r="AC344" s="22">
        <f t="shared" si="91"/>
        <v>0</v>
      </c>
      <c r="AD344" s="22">
        <f t="shared" si="92"/>
        <v>0</v>
      </c>
      <c r="AE344" s="22">
        <f t="shared" si="93"/>
        <v>46376.12</v>
      </c>
      <c r="AF344" s="22">
        <f t="shared" si="94"/>
        <v>94836.560000000012</v>
      </c>
      <c r="AG344" s="22">
        <f t="shared" si="95"/>
        <v>108905.72000000002</v>
      </c>
      <c r="AH344" s="22">
        <f t="shared" si="96"/>
        <v>124538.12000000001</v>
      </c>
      <c r="AI344" s="22">
        <f t="shared" si="97"/>
        <v>374656.52</v>
      </c>
    </row>
    <row r="345" spans="1:35" x14ac:dyDescent="0.2">
      <c r="A345" s="180" t="s">
        <v>368</v>
      </c>
      <c r="B345" s="180" t="s">
        <v>104</v>
      </c>
      <c r="C345" s="2" t="s">
        <v>369</v>
      </c>
      <c r="D345" s="180">
        <v>856504014322</v>
      </c>
      <c r="E345" s="2" t="s">
        <v>370</v>
      </c>
      <c r="F345" s="181" t="s">
        <v>60</v>
      </c>
      <c r="G345" t="s">
        <v>61</v>
      </c>
      <c r="H345" s="2" t="s">
        <v>62</v>
      </c>
      <c r="I345" s="97"/>
      <c r="J345" s="97"/>
      <c r="K345" s="97"/>
      <c r="L345" s="97"/>
      <c r="M345" s="97"/>
      <c r="N345" s="97"/>
      <c r="O345" s="97"/>
      <c r="P345" s="97"/>
      <c r="Q345" s="97">
        <v>90</v>
      </c>
      <c r="R345" s="97">
        <v>81</v>
      </c>
      <c r="S345" s="97">
        <v>79</v>
      </c>
      <c r="T345" s="97">
        <v>86</v>
      </c>
      <c r="U345" s="97">
        <f t="shared" si="98"/>
        <v>336</v>
      </c>
      <c r="V345">
        <f>VLOOKUP(D:D,'[1]Price List'!$B:$K,8,0)</f>
        <v>521.08000000000004</v>
      </c>
      <c r="W345" s="22">
        <f t="shared" si="85"/>
        <v>0</v>
      </c>
      <c r="X345" s="22">
        <f t="shared" si="86"/>
        <v>0</v>
      </c>
      <c r="Y345" s="22">
        <f t="shared" si="87"/>
        <v>0</v>
      </c>
      <c r="Z345" s="22">
        <f t="shared" si="88"/>
        <v>0</v>
      </c>
      <c r="AA345" s="22">
        <f t="shared" si="89"/>
        <v>0</v>
      </c>
      <c r="AB345" s="22">
        <f t="shared" si="90"/>
        <v>0</v>
      </c>
      <c r="AC345" s="22">
        <f t="shared" si="91"/>
        <v>0</v>
      </c>
      <c r="AD345" s="22">
        <f t="shared" si="92"/>
        <v>0</v>
      </c>
      <c r="AE345" s="22">
        <f t="shared" si="93"/>
        <v>46897.200000000004</v>
      </c>
      <c r="AF345" s="22">
        <f t="shared" si="94"/>
        <v>42207.48</v>
      </c>
      <c r="AG345" s="22">
        <f t="shared" si="95"/>
        <v>41165.32</v>
      </c>
      <c r="AH345" s="22">
        <f t="shared" si="96"/>
        <v>44812.880000000005</v>
      </c>
      <c r="AI345" s="22">
        <f t="shared" si="97"/>
        <v>175082.88</v>
      </c>
    </row>
    <row r="346" spans="1:35" x14ac:dyDescent="0.2">
      <c r="A346" s="180" t="s">
        <v>368</v>
      </c>
      <c r="B346" s="180" t="s">
        <v>104</v>
      </c>
      <c r="C346" s="2" t="s">
        <v>366</v>
      </c>
      <c r="D346" s="180">
        <v>856504014339</v>
      </c>
      <c r="E346" s="2" t="s">
        <v>367</v>
      </c>
      <c r="F346" s="181" t="s">
        <v>60</v>
      </c>
      <c r="G346" t="s">
        <v>61</v>
      </c>
      <c r="H346" s="2" t="s">
        <v>62</v>
      </c>
      <c r="I346" s="97"/>
      <c r="J346" s="97"/>
      <c r="K346" s="97"/>
      <c r="L346" s="97"/>
      <c r="M346" s="97"/>
      <c r="N346" s="97"/>
      <c r="O346" s="97"/>
      <c r="P346" s="97"/>
      <c r="Q346" s="97">
        <v>79</v>
      </c>
      <c r="R346" s="97">
        <v>102</v>
      </c>
      <c r="S346" s="97">
        <v>107</v>
      </c>
      <c r="T346" s="97">
        <v>107</v>
      </c>
      <c r="U346" s="97">
        <f t="shared" si="98"/>
        <v>395</v>
      </c>
      <c r="V346">
        <f>VLOOKUP(D:D,'[1]Price List'!$B:$K,8,0)</f>
        <v>521.08000000000004</v>
      </c>
      <c r="W346" s="22">
        <f t="shared" si="85"/>
        <v>0</v>
      </c>
      <c r="X346" s="22">
        <f t="shared" si="86"/>
        <v>0</v>
      </c>
      <c r="Y346" s="22">
        <f t="shared" si="87"/>
        <v>0</v>
      </c>
      <c r="Z346" s="22">
        <f t="shared" si="88"/>
        <v>0</v>
      </c>
      <c r="AA346" s="22">
        <f t="shared" si="89"/>
        <v>0</v>
      </c>
      <c r="AB346" s="22">
        <f t="shared" si="90"/>
        <v>0</v>
      </c>
      <c r="AC346" s="22">
        <f t="shared" si="91"/>
        <v>0</v>
      </c>
      <c r="AD346" s="22">
        <f t="shared" si="92"/>
        <v>0</v>
      </c>
      <c r="AE346" s="22">
        <f t="shared" si="93"/>
        <v>41165.32</v>
      </c>
      <c r="AF346" s="22">
        <f t="shared" si="94"/>
        <v>53150.16</v>
      </c>
      <c r="AG346" s="22">
        <f t="shared" si="95"/>
        <v>55755.560000000005</v>
      </c>
      <c r="AH346" s="22">
        <f t="shared" si="96"/>
        <v>55755.560000000005</v>
      </c>
      <c r="AI346" s="22">
        <f t="shared" si="97"/>
        <v>205826.6</v>
      </c>
    </row>
    <row r="347" spans="1:35" x14ac:dyDescent="0.2">
      <c r="A347" s="180" t="s">
        <v>368</v>
      </c>
      <c r="B347" s="180" t="s">
        <v>104</v>
      </c>
      <c r="C347" s="2" t="s">
        <v>479</v>
      </c>
      <c r="D347" s="180">
        <v>856504014919</v>
      </c>
      <c r="E347" s="2" t="s">
        <v>480</v>
      </c>
      <c r="F347" s="181" t="s">
        <v>2277</v>
      </c>
      <c r="G347" t="s">
        <v>475</v>
      </c>
      <c r="H347" s="2" t="s">
        <v>476</v>
      </c>
      <c r="I347" s="97">
        <v>90</v>
      </c>
      <c r="J347" s="97">
        <v>44</v>
      </c>
      <c r="K347" s="97">
        <v>58</v>
      </c>
      <c r="L347" s="97">
        <v>54</v>
      </c>
      <c r="M347" s="97">
        <v>85</v>
      </c>
      <c r="N347" s="97">
        <v>68</v>
      </c>
      <c r="O347" s="97">
        <v>74</v>
      </c>
      <c r="P347" s="97">
        <v>67</v>
      </c>
      <c r="Q347" s="97">
        <v>89</v>
      </c>
      <c r="R347" s="97">
        <v>45</v>
      </c>
      <c r="S347" s="97">
        <v>54</v>
      </c>
      <c r="T347" s="97">
        <v>106</v>
      </c>
      <c r="U347" s="97">
        <f t="shared" si="98"/>
        <v>834</v>
      </c>
      <c r="V347">
        <f>VLOOKUP(D:D,'[1]Price List'!$B:$K,8,0)</f>
        <v>473.71</v>
      </c>
      <c r="W347" s="22">
        <f t="shared" si="85"/>
        <v>42633.9</v>
      </c>
      <c r="X347" s="22">
        <f t="shared" si="86"/>
        <v>20843.239999999998</v>
      </c>
      <c r="Y347" s="22">
        <f t="shared" si="87"/>
        <v>27475.18</v>
      </c>
      <c r="Z347" s="22">
        <f t="shared" si="88"/>
        <v>25580.34</v>
      </c>
      <c r="AA347" s="22">
        <f t="shared" si="89"/>
        <v>40265.35</v>
      </c>
      <c r="AB347" s="22">
        <f t="shared" si="90"/>
        <v>32212.28</v>
      </c>
      <c r="AC347" s="22">
        <f t="shared" si="91"/>
        <v>35054.54</v>
      </c>
      <c r="AD347" s="22">
        <f t="shared" si="92"/>
        <v>31738.57</v>
      </c>
      <c r="AE347" s="22">
        <f t="shared" si="93"/>
        <v>42160.189999999995</v>
      </c>
      <c r="AF347" s="22">
        <f t="shared" si="94"/>
        <v>21316.95</v>
      </c>
      <c r="AG347" s="22">
        <f t="shared" si="95"/>
        <v>25580.34</v>
      </c>
      <c r="AH347" s="22">
        <f t="shared" si="96"/>
        <v>50213.259999999995</v>
      </c>
      <c r="AI347" s="22">
        <f t="shared" si="97"/>
        <v>395074.13999999996</v>
      </c>
    </row>
    <row r="348" spans="1:35" x14ac:dyDescent="0.2">
      <c r="A348" s="180" t="s">
        <v>368</v>
      </c>
      <c r="B348" s="180" t="s">
        <v>104</v>
      </c>
      <c r="C348" s="2" t="s">
        <v>124</v>
      </c>
      <c r="D348" s="180">
        <v>856500016924</v>
      </c>
      <c r="E348" s="2" t="s">
        <v>126</v>
      </c>
      <c r="F348" s="180" t="s">
        <v>60</v>
      </c>
      <c r="G348" s="2" t="s">
        <v>109</v>
      </c>
      <c r="H348" s="2" t="s">
        <v>127</v>
      </c>
      <c r="I348" s="97">
        <v>117</v>
      </c>
      <c r="J348" s="97">
        <v>58</v>
      </c>
      <c r="K348" s="97">
        <v>59</v>
      </c>
      <c r="L348" s="97">
        <v>74</v>
      </c>
      <c r="M348" s="97">
        <v>102</v>
      </c>
      <c r="N348" s="97">
        <v>81</v>
      </c>
      <c r="O348" s="97">
        <v>93</v>
      </c>
      <c r="P348" s="97">
        <v>68</v>
      </c>
      <c r="Q348" s="97">
        <v>54</v>
      </c>
      <c r="R348" s="97">
        <v>30</v>
      </c>
      <c r="S348" s="97">
        <v>17</v>
      </c>
      <c r="T348" s="97">
        <v>10</v>
      </c>
      <c r="U348" s="97">
        <f t="shared" si="98"/>
        <v>763</v>
      </c>
      <c r="V348">
        <f>VLOOKUP(D:D,'[1]Price List'!$B:$K,8,0)</f>
        <v>473.66</v>
      </c>
      <c r="W348" s="22">
        <f t="shared" si="85"/>
        <v>55418.22</v>
      </c>
      <c r="X348" s="22">
        <f t="shared" si="86"/>
        <v>27472.280000000002</v>
      </c>
      <c r="Y348" s="22">
        <f t="shared" si="87"/>
        <v>27945.940000000002</v>
      </c>
      <c r="Z348" s="22">
        <f t="shared" si="88"/>
        <v>35050.840000000004</v>
      </c>
      <c r="AA348" s="22">
        <f t="shared" si="89"/>
        <v>48313.32</v>
      </c>
      <c r="AB348" s="22">
        <f t="shared" si="90"/>
        <v>38366.46</v>
      </c>
      <c r="AC348" s="22">
        <f t="shared" si="91"/>
        <v>44050.380000000005</v>
      </c>
      <c r="AD348" s="22">
        <f t="shared" si="92"/>
        <v>32208.880000000001</v>
      </c>
      <c r="AE348" s="22">
        <f t="shared" si="93"/>
        <v>25577.640000000003</v>
      </c>
      <c r="AF348" s="22">
        <f t="shared" si="94"/>
        <v>14209.800000000001</v>
      </c>
      <c r="AG348" s="22">
        <f t="shared" si="95"/>
        <v>8052.22</v>
      </c>
      <c r="AH348" s="22">
        <f t="shared" si="96"/>
        <v>4736.6000000000004</v>
      </c>
      <c r="AI348" s="22">
        <f t="shared" si="97"/>
        <v>361402.58</v>
      </c>
    </row>
    <row r="349" spans="1:35" x14ac:dyDescent="0.2">
      <c r="A349" s="180" t="s">
        <v>368</v>
      </c>
      <c r="B349" s="180" t="s">
        <v>104</v>
      </c>
      <c r="C349" s="2" t="s">
        <v>137</v>
      </c>
      <c r="D349" s="180">
        <v>856500016931</v>
      </c>
      <c r="E349" s="2" t="s">
        <v>139</v>
      </c>
      <c r="F349" s="181" t="s">
        <v>60</v>
      </c>
      <c r="G349" t="s">
        <v>109</v>
      </c>
      <c r="H349" s="2" t="s">
        <v>127</v>
      </c>
      <c r="I349" s="97">
        <v>107</v>
      </c>
      <c r="J349" s="97">
        <v>33</v>
      </c>
      <c r="K349" s="97">
        <v>102</v>
      </c>
      <c r="L349" s="97">
        <v>59</v>
      </c>
      <c r="M349" s="97">
        <v>93</v>
      </c>
      <c r="N349" s="97">
        <v>69</v>
      </c>
      <c r="O349" s="97">
        <v>65</v>
      </c>
      <c r="P349" s="97">
        <v>42</v>
      </c>
      <c r="Q349" s="97">
        <v>16</v>
      </c>
      <c r="R349" s="97">
        <v>6</v>
      </c>
      <c r="S349" s="97">
        <v>8</v>
      </c>
      <c r="T349" s="97">
        <v>5</v>
      </c>
      <c r="U349" s="97">
        <f t="shared" si="98"/>
        <v>605</v>
      </c>
      <c r="V349">
        <f>VLOOKUP(D:D,'[1]Price List'!$B:$K,8,0)</f>
        <v>473.66</v>
      </c>
      <c r="W349" s="22">
        <f t="shared" si="85"/>
        <v>50681.62</v>
      </c>
      <c r="X349" s="22">
        <f t="shared" si="86"/>
        <v>15630.78</v>
      </c>
      <c r="Y349" s="22">
        <f t="shared" si="87"/>
        <v>48313.32</v>
      </c>
      <c r="Z349" s="22">
        <f t="shared" si="88"/>
        <v>27945.940000000002</v>
      </c>
      <c r="AA349" s="22">
        <f t="shared" si="89"/>
        <v>44050.380000000005</v>
      </c>
      <c r="AB349" s="22">
        <f t="shared" si="90"/>
        <v>32682.54</v>
      </c>
      <c r="AC349" s="22">
        <f t="shared" si="91"/>
        <v>30787.9</v>
      </c>
      <c r="AD349" s="22">
        <f t="shared" si="92"/>
        <v>19893.72</v>
      </c>
      <c r="AE349" s="22">
        <f t="shared" si="93"/>
        <v>7578.56</v>
      </c>
      <c r="AF349" s="22">
        <f t="shared" si="94"/>
        <v>2841.96</v>
      </c>
      <c r="AG349" s="22">
        <f t="shared" si="95"/>
        <v>3789.28</v>
      </c>
      <c r="AH349" s="22">
        <f t="shared" si="96"/>
        <v>2368.3000000000002</v>
      </c>
      <c r="AI349" s="22">
        <f t="shared" si="97"/>
        <v>286564.3</v>
      </c>
    </row>
    <row r="350" spans="1:35" x14ac:dyDescent="0.2">
      <c r="A350" s="180" t="s">
        <v>368</v>
      </c>
      <c r="B350" s="180" t="s">
        <v>104</v>
      </c>
      <c r="C350" s="2" t="s">
        <v>116</v>
      </c>
      <c r="D350" s="180">
        <v>856500016962</v>
      </c>
      <c r="E350" s="2" t="s">
        <v>118</v>
      </c>
      <c r="F350" s="181" t="s">
        <v>60</v>
      </c>
      <c r="G350" t="s">
        <v>109</v>
      </c>
      <c r="H350" s="2" t="s">
        <v>110</v>
      </c>
      <c r="I350" s="97">
        <v>49</v>
      </c>
      <c r="J350" s="97">
        <v>39</v>
      </c>
      <c r="K350" s="97">
        <v>40</v>
      </c>
      <c r="L350" s="97">
        <v>38</v>
      </c>
      <c r="M350" s="97">
        <v>66</v>
      </c>
      <c r="N350" s="97">
        <v>36</v>
      </c>
      <c r="O350" s="97">
        <v>36</v>
      </c>
      <c r="P350" s="97">
        <v>18</v>
      </c>
      <c r="Q350" s="97">
        <v>14</v>
      </c>
      <c r="R350" s="97">
        <v>9</v>
      </c>
      <c r="S350" s="97">
        <v>7</v>
      </c>
      <c r="T350" s="97">
        <v>6</v>
      </c>
      <c r="U350" s="97">
        <f t="shared" si="98"/>
        <v>358</v>
      </c>
      <c r="V350">
        <f>VLOOKUP(D:D,'[1]Price List'!$B:$K,8,0)</f>
        <v>473.66</v>
      </c>
      <c r="W350" s="22">
        <f t="shared" si="85"/>
        <v>23209.34</v>
      </c>
      <c r="X350" s="22">
        <f t="shared" si="86"/>
        <v>18472.740000000002</v>
      </c>
      <c r="Y350" s="22">
        <f t="shared" si="87"/>
        <v>18946.400000000001</v>
      </c>
      <c r="Z350" s="22">
        <f t="shared" si="88"/>
        <v>17999.080000000002</v>
      </c>
      <c r="AA350" s="22">
        <f t="shared" si="89"/>
        <v>31261.56</v>
      </c>
      <c r="AB350" s="22">
        <f t="shared" si="90"/>
        <v>17051.760000000002</v>
      </c>
      <c r="AC350" s="22">
        <f t="shared" si="91"/>
        <v>17051.760000000002</v>
      </c>
      <c r="AD350" s="22">
        <f t="shared" si="92"/>
        <v>8525.880000000001</v>
      </c>
      <c r="AE350" s="22">
        <f t="shared" si="93"/>
        <v>6631.2400000000007</v>
      </c>
      <c r="AF350" s="22">
        <f t="shared" si="94"/>
        <v>4262.9400000000005</v>
      </c>
      <c r="AG350" s="22">
        <f t="shared" si="95"/>
        <v>3315.6200000000003</v>
      </c>
      <c r="AH350" s="22">
        <f t="shared" si="96"/>
        <v>2841.96</v>
      </c>
      <c r="AI350" s="22">
        <f t="shared" si="97"/>
        <v>169570.28</v>
      </c>
    </row>
    <row r="351" spans="1:35" x14ac:dyDescent="0.2">
      <c r="A351" s="180" t="s">
        <v>368</v>
      </c>
      <c r="B351" s="180" t="s">
        <v>104</v>
      </c>
      <c r="C351" s="2" t="s">
        <v>120</v>
      </c>
      <c r="D351" s="180">
        <v>856500016979</v>
      </c>
      <c r="E351" s="2" t="s">
        <v>122</v>
      </c>
      <c r="F351" s="181" t="s">
        <v>60</v>
      </c>
      <c r="G351" t="s">
        <v>109</v>
      </c>
      <c r="H351" s="2" t="s">
        <v>110</v>
      </c>
      <c r="I351" s="97">
        <v>106</v>
      </c>
      <c r="J351" s="97">
        <v>50</v>
      </c>
      <c r="K351" s="97">
        <v>71</v>
      </c>
      <c r="L351" s="97">
        <v>66</v>
      </c>
      <c r="M351" s="97">
        <v>84</v>
      </c>
      <c r="N351" s="97">
        <v>76</v>
      </c>
      <c r="O351" s="97">
        <v>69</v>
      </c>
      <c r="P351" s="97">
        <v>40</v>
      </c>
      <c r="Q351" s="97">
        <v>44</v>
      </c>
      <c r="R351" s="97">
        <v>20</v>
      </c>
      <c r="S351" s="97">
        <v>10</v>
      </c>
      <c r="T351" s="97">
        <v>8</v>
      </c>
      <c r="U351" s="97">
        <f t="shared" si="98"/>
        <v>644</v>
      </c>
      <c r="V351">
        <f>VLOOKUP(D:D,'[1]Price List'!$B:$K,8,0)</f>
        <v>473.66</v>
      </c>
      <c r="W351" s="22">
        <f t="shared" si="85"/>
        <v>50207.96</v>
      </c>
      <c r="X351" s="22">
        <f t="shared" si="86"/>
        <v>23683</v>
      </c>
      <c r="Y351" s="22">
        <f t="shared" si="87"/>
        <v>33629.86</v>
      </c>
      <c r="Z351" s="22">
        <f t="shared" si="88"/>
        <v>31261.56</v>
      </c>
      <c r="AA351" s="22">
        <f t="shared" si="89"/>
        <v>39787.440000000002</v>
      </c>
      <c r="AB351" s="22">
        <f t="shared" si="90"/>
        <v>35998.160000000003</v>
      </c>
      <c r="AC351" s="22">
        <f t="shared" si="91"/>
        <v>32682.54</v>
      </c>
      <c r="AD351" s="22">
        <f t="shared" si="92"/>
        <v>18946.400000000001</v>
      </c>
      <c r="AE351" s="22">
        <f t="shared" si="93"/>
        <v>20841.04</v>
      </c>
      <c r="AF351" s="22">
        <f t="shared" si="94"/>
        <v>9473.2000000000007</v>
      </c>
      <c r="AG351" s="22">
        <f t="shared" si="95"/>
        <v>4736.6000000000004</v>
      </c>
      <c r="AH351" s="22">
        <f t="shared" si="96"/>
        <v>3789.28</v>
      </c>
      <c r="AI351" s="22">
        <f t="shared" si="97"/>
        <v>305037.04000000004</v>
      </c>
    </row>
    <row r="352" spans="1:35" x14ac:dyDescent="0.2">
      <c r="A352" s="180" t="s">
        <v>368</v>
      </c>
      <c r="B352" s="180" t="s">
        <v>104</v>
      </c>
      <c r="C352" s="2" t="s">
        <v>633</v>
      </c>
      <c r="D352" s="180">
        <v>856500018065</v>
      </c>
      <c r="E352" s="2" t="s">
        <v>635</v>
      </c>
      <c r="F352" s="180" t="s">
        <v>468</v>
      </c>
      <c r="G352" s="2" t="s">
        <v>469</v>
      </c>
      <c r="H352" s="2" t="s">
        <v>632</v>
      </c>
      <c r="I352" s="97">
        <v>133</v>
      </c>
      <c r="J352" s="97">
        <v>77</v>
      </c>
      <c r="K352" s="97">
        <v>167</v>
      </c>
      <c r="L352" s="97">
        <v>149</v>
      </c>
      <c r="M352" s="97">
        <v>189</v>
      </c>
      <c r="N352" s="97">
        <v>169</v>
      </c>
      <c r="O352" s="97">
        <v>201</v>
      </c>
      <c r="P352" s="97">
        <v>155</v>
      </c>
      <c r="Q352" s="97">
        <v>53</v>
      </c>
      <c r="R352" s="97">
        <v>37</v>
      </c>
      <c r="S352" s="97">
        <v>40</v>
      </c>
      <c r="T352" s="97">
        <v>14</v>
      </c>
      <c r="U352" s="97">
        <f t="shared" si="98"/>
        <v>1384</v>
      </c>
      <c r="V352">
        <f>VLOOKUP(D:D,'[1]Price List'!$B:$K,8,0)</f>
        <v>258.19</v>
      </c>
      <c r="W352" s="22">
        <f t="shared" si="85"/>
        <v>34339.269999999997</v>
      </c>
      <c r="X352" s="22">
        <f t="shared" si="86"/>
        <v>19880.63</v>
      </c>
      <c r="Y352" s="22">
        <f t="shared" si="87"/>
        <v>43117.73</v>
      </c>
      <c r="Z352" s="22">
        <f t="shared" si="88"/>
        <v>38470.31</v>
      </c>
      <c r="AA352" s="22">
        <f t="shared" si="89"/>
        <v>48797.909999999996</v>
      </c>
      <c r="AB352" s="22">
        <f t="shared" si="90"/>
        <v>43634.11</v>
      </c>
      <c r="AC352" s="22">
        <f t="shared" si="91"/>
        <v>51896.19</v>
      </c>
      <c r="AD352" s="22">
        <f t="shared" si="92"/>
        <v>40019.449999999997</v>
      </c>
      <c r="AE352" s="22">
        <f t="shared" si="93"/>
        <v>13684.07</v>
      </c>
      <c r="AF352" s="22">
        <f t="shared" si="94"/>
        <v>9553.0300000000007</v>
      </c>
      <c r="AG352" s="22">
        <f t="shared" si="95"/>
        <v>10327.6</v>
      </c>
      <c r="AH352" s="22">
        <f t="shared" si="96"/>
        <v>3614.66</v>
      </c>
      <c r="AI352" s="22">
        <f t="shared" si="97"/>
        <v>357334.96</v>
      </c>
    </row>
    <row r="353" spans="1:35" x14ac:dyDescent="0.2">
      <c r="A353" s="180" t="s">
        <v>368</v>
      </c>
      <c r="B353" s="180" t="s">
        <v>104</v>
      </c>
      <c r="C353" s="2" t="s">
        <v>629</v>
      </c>
      <c r="D353" s="180">
        <v>856500018362</v>
      </c>
      <c r="E353" s="2" t="s">
        <v>631</v>
      </c>
      <c r="F353" s="181" t="s">
        <v>468</v>
      </c>
      <c r="G353" t="s">
        <v>469</v>
      </c>
      <c r="H353" s="2" t="s">
        <v>632</v>
      </c>
      <c r="I353" s="97">
        <v>86</v>
      </c>
      <c r="J353" s="97">
        <v>79</v>
      </c>
      <c r="K353" s="97">
        <v>125</v>
      </c>
      <c r="L353" s="97">
        <v>98</v>
      </c>
      <c r="M353" s="97">
        <v>115</v>
      </c>
      <c r="N353" s="97">
        <v>104</v>
      </c>
      <c r="O353" s="97">
        <v>111</v>
      </c>
      <c r="P353" s="97">
        <v>114</v>
      </c>
      <c r="Q353" s="97">
        <v>83</v>
      </c>
      <c r="R353" s="97">
        <v>53</v>
      </c>
      <c r="S353" s="97">
        <v>57</v>
      </c>
      <c r="T353" s="97">
        <v>39</v>
      </c>
      <c r="U353" s="97">
        <f t="shared" si="98"/>
        <v>1064</v>
      </c>
      <c r="V353">
        <f>VLOOKUP(D:D,'[1]Price List'!$B:$K,8,0)</f>
        <v>258.19</v>
      </c>
      <c r="W353" s="22">
        <f t="shared" si="85"/>
        <v>22204.34</v>
      </c>
      <c r="X353" s="22">
        <f t="shared" si="86"/>
        <v>20397.009999999998</v>
      </c>
      <c r="Y353" s="22">
        <f t="shared" si="87"/>
        <v>32273.75</v>
      </c>
      <c r="Z353" s="22">
        <f t="shared" si="88"/>
        <v>25302.62</v>
      </c>
      <c r="AA353" s="22">
        <f t="shared" si="89"/>
        <v>29691.85</v>
      </c>
      <c r="AB353" s="22">
        <f t="shared" si="90"/>
        <v>26851.759999999998</v>
      </c>
      <c r="AC353" s="22">
        <f t="shared" si="91"/>
        <v>28659.09</v>
      </c>
      <c r="AD353" s="22">
        <f t="shared" si="92"/>
        <v>29433.66</v>
      </c>
      <c r="AE353" s="22">
        <f t="shared" si="93"/>
        <v>21429.77</v>
      </c>
      <c r="AF353" s="22">
        <f t="shared" si="94"/>
        <v>13684.07</v>
      </c>
      <c r="AG353" s="22">
        <f t="shared" si="95"/>
        <v>14716.83</v>
      </c>
      <c r="AH353" s="22">
        <f t="shared" si="96"/>
        <v>10069.41</v>
      </c>
      <c r="AI353" s="22">
        <f t="shared" si="97"/>
        <v>274714.15999999997</v>
      </c>
    </row>
    <row r="354" spans="1:35" x14ac:dyDescent="0.2">
      <c r="A354" s="180" t="s">
        <v>368</v>
      </c>
      <c r="B354" s="180" t="s">
        <v>104</v>
      </c>
      <c r="C354" s="2" t="s">
        <v>473</v>
      </c>
      <c r="D354" s="180">
        <v>856500018522</v>
      </c>
      <c r="E354" s="2" t="s">
        <v>474</v>
      </c>
      <c r="F354" s="180" t="s">
        <v>2277</v>
      </c>
      <c r="G354" s="2" t="s">
        <v>475</v>
      </c>
      <c r="H354" s="2" t="s">
        <v>476</v>
      </c>
      <c r="I354" s="97">
        <v>180</v>
      </c>
      <c r="J354" s="97">
        <v>80</v>
      </c>
      <c r="K354" s="97">
        <v>91</v>
      </c>
      <c r="L354" s="97">
        <v>107</v>
      </c>
      <c r="M354" s="97">
        <v>161</v>
      </c>
      <c r="N354" s="97">
        <v>136</v>
      </c>
      <c r="O354" s="97">
        <v>137</v>
      </c>
      <c r="P354" s="97">
        <v>121</v>
      </c>
      <c r="Q354" s="97">
        <v>73</v>
      </c>
      <c r="R354" s="97">
        <v>50</v>
      </c>
      <c r="S354" s="97">
        <v>109</v>
      </c>
      <c r="T354" s="97">
        <v>204</v>
      </c>
      <c r="U354" s="97">
        <f t="shared" si="98"/>
        <v>1449</v>
      </c>
      <c r="V354">
        <f>VLOOKUP(D:D,'[1]Price List'!$B:$K,8,0)</f>
        <v>473.71</v>
      </c>
      <c r="W354" s="22">
        <f t="shared" si="85"/>
        <v>85267.8</v>
      </c>
      <c r="X354" s="22">
        <f t="shared" si="86"/>
        <v>37896.799999999996</v>
      </c>
      <c r="Y354" s="22">
        <f t="shared" si="87"/>
        <v>43107.61</v>
      </c>
      <c r="Z354" s="22">
        <f t="shared" si="88"/>
        <v>50686.97</v>
      </c>
      <c r="AA354" s="22">
        <f t="shared" si="89"/>
        <v>76267.31</v>
      </c>
      <c r="AB354" s="22">
        <f t="shared" si="90"/>
        <v>64424.56</v>
      </c>
      <c r="AC354" s="22">
        <f t="shared" si="91"/>
        <v>64898.27</v>
      </c>
      <c r="AD354" s="22">
        <f t="shared" si="92"/>
        <v>57318.909999999996</v>
      </c>
      <c r="AE354" s="22">
        <f t="shared" si="93"/>
        <v>34580.83</v>
      </c>
      <c r="AF354" s="22">
        <f t="shared" si="94"/>
        <v>23685.5</v>
      </c>
      <c r="AG354" s="22">
        <f t="shared" si="95"/>
        <v>51634.39</v>
      </c>
      <c r="AH354" s="22">
        <f t="shared" si="96"/>
        <v>96636.84</v>
      </c>
      <c r="AI354" s="22">
        <f t="shared" si="97"/>
        <v>686405.78999999992</v>
      </c>
    </row>
    <row r="355" spans="1:35" x14ac:dyDescent="0.2">
      <c r="A355" s="180" t="s">
        <v>368</v>
      </c>
      <c r="B355" s="180" t="s">
        <v>56</v>
      </c>
      <c r="C355" s="2" t="s">
        <v>992</v>
      </c>
      <c r="D355" s="180">
        <v>848709047151</v>
      </c>
      <c r="E355" s="2" t="s">
        <v>994</v>
      </c>
      <c r="F355" s="180" t="s">
        <v>60</v>
      </c>
      <c r="G355" s="2" t="s">
        <v>969</v>
      </c>
      <c r="H355" s="2" t="s">
        <v>970</v>
      </c>
      <c r="I355" s="97">
        <v>0</v>
      </c>
      <c r="J355" s="97">
        <v>0</v>
      </c>
      <c r="K355" s="97">
        <v>0</v>
      </c>
      <c r="L355" s="97">
        <v>0</v>
      </c>
      <c r="M355" s="97">
        <v>0</v>
      </c>
      <c r="N355" s="97">
        <v>0</v>
      </c>
      <c r="O355" s="97">
        <v>0</v>
      </c>
      <c r="P355" s="97">
        <v>0</v>
      </c>
      <c r="Q355" s="97">
        <v>0</v>
      </c>
      <c r="R355" s="97">
        <v>0</v>
      </c>
      <c r="S355" s="97">
        <v>0</v>
      </c>
      <c r="T355" s="97">
        <v>0</v>
      </c>
      <c r="U355" s="97">
        <f t="shared" si="98"/>
        <v>0</v>
      </c>
      <c r="V355">
        <f>VLOOKUP(D:D,'[1]Price List'!$B:$K,8,0)</f>
        <v>516.72</v>
      </c>
      <c r="W355" s="22">
        <f t="shared" si="85"/>
        <v>0</v>
      </c>
      <c r="X355" s="22">
        <f t="shared" si="86"/>
        <v>0</v>
      </c>
      <c r="Y355" s="22">
        <f t="shared" si="87"/>
        <v>0</v>
      </c>
      <c r="Z355" s="22">
        <f t="shared" si="88"/>
        <v>0</v>
      </c>
      <c r="AA355" s="22">
        <f t="shared" si="89"/>
        <v>0</v>
      </c>
      <c r="AB355" s="22">
        <f t="shared" si="90"/>
        <v>0</v>
      </c>
      <c r="AC355" s="22">
        <f t="shared" si="91"/>
        <v>0</v>
      </c>
      <c r="AD355" s="22">
        <f t="shared" si="92"/>
        <v>0</v>
      </c>
      <c r="AE355" s="22">
        <f t="shared" si="93"/>
        <v>0</v>
      </c>
      <c r="AF355" s="22">
        <f t="shared" si="94"/>
        <v>0</v>
      </c>
      <c r="AG355" s="22">
        <f t="shared" si="95"/>
        <v>0</v>
      </c>
      <c r="AH355" s="22">
        <f t="shared" si="96"/>
        <v>0</v>
      </c>
      <c r="AI355" s="22">
        <f t="shared" si="97"/>
        <v>0</v>
      </c>
    </row>
    <row r="356" spans="1:35" x14ac:dyDescent="0.2">
      <c r="A356" s="180" t="s">
        <v>368</v>
      </c>
      <c r="B356" s="180" t="s">
        <v>56</v>
      </c>
      <c r="C356" s="2" t="s">
        <v>983</v>
      </c>
      <c r="D356" s="180">
        <v>848709060693</v>
      </c>
      <c r="E356" s="2" t="s">
        <v>985</v>
      </c>
      <c r="F356" s="181" t="s">
        <v>60</v>
      </c>
      <c r="G356" t="s">
        <v>969</v>
      </c>
      <c r="H356" s="2" t="s">
        <v>970</v>
      </c>
      <c r="I356" s="97">
        <v>0</v>
      </c>
      <c r="J356" s="97">
        <v>0</v>
      </c>
      <c r="K356" s="97">
        <v>0</v>
      </c>
      <c r="L356" s="97">
        <v>0</v>
      </c>
      <c r="M356" s="97">
        <v>0</v>
      </c>
      <c r="N356" s="97">
        <v>0</v>
      </c>
      <c r="O356" s="97">
        <v>0</v>
      </c>
      <c r="P356" s="97">
        <v>0</v>
      </c>
      <c r="Q356" s="97">
        <v>0</v>
      </c>
      <c r="R356" s="97">
        <v>0</v>
      </c>
      <c r="S356" s="97">
        <v>0</v>
      </c>
      <c r="T356" s="97">
        <v>0</v>
      </c>
      <c r="U356" s="97">
        <f t="shared" si="98"/>
        <v>0</v>
      </c>
      <c r="V356">
        <f>VLOOKUP(D:D,'[1]Price List'!$B:$K,8,0)</f>
        <v>387.41</v>
      </c>
      <c r="W356" s="22">
        <f t="shared" si="85"/>
        <v>0</v>
      </c>
      <c r="X356" s="22">
        <f t="shared" si="86"/>
        <v>0</v>
      </c>
      <c r="Y356" s="22">
        <f t="shared" si="87"/>
        <v>0</v>
      </c>
      <c r="Z356" s="22">
        <f t="shared" si="88"/>
        <v>0</v>
      </c>
      <c r="AA356" s="22">
        <f t="shared" si="89"/>
        <v>0</v>
      </c>
      <c r="AB356" s="22">
        <f t="shared" si="90"/>
        <v>0</v>
      </c>
      <c r="AC356" s="22">
        <f t="shared" si="91"/>
        <v>0</v>
      </c>
      <c r="AD356" s="22">
        <f t="shared" si="92"/>
        <v>0</v>
      </c>
      <c r="AE356" s="22">
        <f t="shared" si="93"/>
        <v>0</v>
      </c>
      <c r="AF356" s="22">
        <f t="shared" si="94"/>
        <v>0</v>
      </c>
      <c r="AG356" s="22">
        <f t="shared" si="95"/>
        <v>0</v>
      </c>
      <c r="AH356" s="22">
        <f t="shared" si="96"/>
        <v>0</v>
      </c>
      <c r="AI356" s="22">
        <f t="shared" si="97"/>
        <v>0</v>
      </c>
    </row>
    <row r="357" spans="1:35" x14ac:dyDescent="0.2">
      <c r="A357" s="180" t="s">
        <v>368</v>
      </c>
      <c r="B357" s="180" t="s">
        <v>56</v>
      </c>
      <c r="C357" s="2" t="s">
        <v>971</v>
      </c>
      <c r="D357" s="180">
        <v>848709060709</v>
      </c>
      <c r="E357" s="2" t="s">
        <v>973</v>
      </c>
      <c r="F357" s="181" t="s">
        <v>60</v>
      </c>
      <c r="G357" t="s">
        <v>969</v>
      </c>
      <c r="H357" s="2" t="s">
        <v>970</v>
      </c>
      <c r="I357" s="97">
        <v>0</v>
      </c>
      <c r="J357" s="97">
        <v>0</v>
      </c>
      <c r="K357" s="97">
        <v>0</v>
      </c>
      <c r="L357" s="97">
        <v>0</v>
      </c>
      <c r="M357" s="97">
        <v>0</v>
      </c>
      <c r="N357" s="97">
        <v>0</v>
      </c>
      <c r="O357" s="97">
        <v>0</v>
      </c>
      <c r="P357" s="97">
        <v>0</v>
      </c>
      <c r="Q357" s="97">
        <v>0</v>
      </c>
      <c r="R357" s="97">
        <v>0</v>
      </c>
      <c r="S357" s="97">
        <v>0</v>
      </c>
      <c r="T357" s="97">
        <v>0</v>
      </c>
      <c r="U357" s="97">
        <f t="shared" si="98"/>
        <v>0</v>
      </c>
      <c r="V357">
        <f>VLOOKUP(D:D,'[1]Price List'!$B:$K,8,0)</f>
        <v>516.72</v>
      </c>
      <c r="W357" s="22">
        <f t="shared" si="85"/>
        <v>0</v>
      </c>
      <c r="X357" s="22">
        <f t="shared" si="86"/>
        <v>0</v>
      </c>
      <c r="Y357" s="22">
        <f t="shared" si="87"/>
        <v>0</v>
      </c>
      <c r="Z357" s="22">
        <f t="shared" si="88"/>
        <v>0</v>
      </c>
      <c r="AA357" s="22">
        <f t="shared" si="89"/>
        <v>0</v>
      </c>
      <c r="AB357" s="22">
        <f t="shared" si="90"/>
        <v>0</v>
      </c>
      <c r="AC357" s="22">
        <f t="shared" si="91"/>
        <v>0</v>
      </c>
      <c r="AD357" s="22">
        <f t="shared" si="92"/>
        <v>0</v>
      </c>
      <c r="AE357" s="22">
        <f t="shared" si="93"/>
        <v>0</v>
      </c>
      <c r="AF357" s="22">
        <f t="shared" si="94"/>
        <v>0</v>
      </c>
      <c r="AG357" s="22">
        <f t="shared" si="95"/>
        <v>0</v>
      </c>
      <c r="AH357" s="22">
        <f t="shared" si="96"/>
        <v>0</v>
      </c>
      <c r="AI357" s="22">
        <f t="shared" si="97"/>
        <v>0</v>
      </c>
    </row>
    <row r="358" spans="1:35" x14ac:dyDescent="0.2">
      <c r="A358" s="180" t="s">
        <v>368</v>
      </c>
      <c r="B358" s="180" t="s">
        <v>56</v>
      </c>
      <c r="C358" s="2" t="s">
        <v>700</v>
      </c>
      <c r="D358" s="180">
        <v>848709066329</v>
      </c>
      <c r="E358" s="2" t="s">
        <v>702</v>
      </c>
      <c r="F358" s="181" t="s">
        <v>487</v>
      </c>
      <c r="G358" t="s">
        <v>488</v>
      </c>
      <c r="H358" s="2" t="s">
        <v>504</v>
      </c>
      <c r="I358" s="97">
        <v>0</v>
      </c>
      <c r="J358" s="97">
        <v>0</v>
      </c>
      <c r="K358" s="97">
        <v>0</v>
      </c>
      <c r="L358" s="97">
        <v>0</v>
      </c>
      <c r="M358" s="97">
        <v>0</v>
      </c>
      <c r="N358" s="97">
        <v>0</v>
      </c>
      <c r="O358" s="97">
        <v>0</v>
      </c>
      <c r="P358" s="97">
        <v>0</v>
      </c>
      <c r="Q358" s="97">
        <v>0</v>
      </c>
      <c r="R358" s="97">
        <v>0</v>
      </c>
      <c r="S358" s="97">
        <v>0</v>
      </c>
      <c r="T358" s="97">
        <v>0</v>
      </c>
      <c r="U358" s="97">
        <f t="shared" si="98"/>
        <v>0</v>
      </c>
      <c r="V358">
        <f>VLOOKUP(D:D,'[1]Price List'!$B:$K,8,0)</f>
        <v>671.9</v>
      </c>
      <c r="W358" s="22">
        <f t="shared" si="85"/>
        <v>0</v>
      </c>
      <c r="X358" s="22">
        <f t="shared" si="86"/>
        <v>0</v>
      </c>
      <c r="Y358" s="22">
        <f t="shared" si="87"/>
        <v>0</v>
      </c>
      <c r="Z358" s="22">
        <f t="shared" si="88"/>
        <v>0</v>
      </c>
      <c r="AA358" s="22">
        <f t="shared" si="89"/>
        <v>0</v>
      </c>
      <c r="AB358" s="22">
        <f t="shared" si="90"/>
        <v>0</v>
      </c>
      <c r="AC358" s="22">
        <f t="shared" si="91"/>
        <v>0</v>
      </c>
      <c r="AD358" s="22">
        <f t="shared" si="92"/>
        <v>0</v>
      </c>
      <c r="AE358" s="22">
        <f t="shared" si="93"/>
        <v>0</v>
      </c>
      <c r="AF358" s="22">
        <f t="shared" si="94"/>
        <v>0</v>
      </c>
      <c r="AG358" s="22">
        <f t="shared" si="95"/>
        <v>0</v>
      </c>
      <c r="AH358" s="22">
        <f t="shared" si="96"/>
        <v>0</v>
      </c>
      <c r="AI358" s="22">
        <f t="shared" si="97"/>
        <v>0</v>
      </c>
    </row>
    <row r="359" spans="1:35" x14ac:dyDescent="0.2">
      <c r="A359" s="180" t="s">
        <v>368</v>
      </c>
      <c r="B359" s="180" t="s">
        <v>56</v>
      </c>
      <c r="C359" s="2" t="s">
        <v>974</v>
      </c>
      <c r="D359" s="180">
        <v>848709070913</v>
      </c>
      <c r="E359" s="2" t="s">
        <v>976</v>
      </c>
      <c r="F359" s="180" t="s">
        <v>60</v>
      </c>
      <c r="G359" s="2" t="s">
        <v>969</v>
      </c>
      <c r="H359" s="2" t="s">
        <v>970</v>
      </c>
      <c r="I359" s="97">
        <v>0</v>
      </c>
      <c r="J359" s="97">
        <v>0</v>
      </c>
      <c r="K359" s="97">
        <v>0</v>
      </c>
      <c r="L359" s="97">
        <v>0</v>
      </c>
      <c r="M359" s="97">
        <v>0</v>
      </c>
      <c r="N359" s="97">
        <v>0</v>
      </c>
      <c r="O359" s="97">
        <v>0</v>
      </c>
      <c r="P359" s="97">
        <v>0</v>
      </c>
      <c r="Q359" s="97">
        <v>0</v>
      </c>
      <c r="R359" s="97">
        <v>0</v>
      </c>
      <c r="S359" s="97">
        <v>0</v>
      </c>
      <c r="T359" s="97">
        <v>0</v>
      </c>
      <c r="U359" s="97">
        <f t="shared" si="98"/>
        <v>0</v>
      </c>
      <c r="V359">
        <f>VLOOKUP(D:D,'[1]Price List'!$B:$K,8,0)</f>
        <v>232.24</v>
      </c>
      <c r="W359" s="22">
        <f t="shared" si="85"/>
        <v>0</v>
      </c>
      <c r="X359" s="22">
        <f t="shared" si="86"/>
        <v>0</v>
      </c>
      <c r="Y359" s="22">
        <f t="shared" si="87"/>
        <v>0</v>
      </c>
      <c r="Z359" s="22">
        <f t="shared" si="88"/>
        <v>0</v>
      </c>
      <c r="AA359" s="22">
        <f t="shared" si="89"/>
        <v>0</v>
      </c>
      <c r="AB359" s="22">
        <f t="shared" si="90"/>
        <v>0</v>
      </c>
      <c r="AC359" s="22">
        <f t="shared" si="91"/>
        <v>0</v>
      </c>
      <c r="AD359" s="22">
        <f t="shared" si="92"/>
        <v>0</v>
      </c>
      <c r="AE359" s="22">
        <f t="shared" si="93"/>
        <v>0</v>
      </c>
      <c r="AF359" s="22">
        <f t="shared" si="94"/>
        <v>0</v>
      </c>
      <c r="AG359" s="22">
        <f t="shared" si="95"/>
        <v>0</v>
      </c>
      <c r="AH359" s="22">
        <f t="shared" si="96"/>
        <v>0</v>
      </c>
      <c r="AI359" s="22">
        <f t="shared" si="97"/>
        <v>0</v>
      </c>
    </row>
    <row r="360" spans="1:35" x14ac:dyDescent="0.2">
      <c r="A360" s="180" t="s">
        <v>368</v>
      </c>
      <c r="B360" s="180" t="s">
        <v>56</v>
      </c>
      <c r="C360" s="2" t="s">
        <v>956</v>
      </c>
      <c r="D360" s="180">
        <v>848709070142</v>
      </c>
      <c r="E360" s="2" t="s">
        <v>958</v>
      </c>
      <c r="F360" s="181" t="s">
        <v>60</v>
      </c>
      <c r="G360" s="2" t="s">
        <v>959</v>
      </c>
      <c r="H360" s="2" t="s">
        <v>960</v>
      </c>
      <c r="I360" s="97">
        <v>0</v>
      </c>
      <c r="J360" s="97">
        <v>0</v>
      </c>
      <c r="K360" s="97">
        <v>0</v>
      </c>
      <c r="L360" s="97">
        <v>0</v>
      </c>
      <c r="M360" s="97">
        <v>0</v>
      </c>
      <c r="N360" s="97">
        <v>0</v>
      </c>
      <c r="O360" s="97">
        <v>0</v>
      </c>
      <c r="P360" s="97">
        <v>0</v>
      </c>
      <c r="Q360" s="97">
        <v>0</v>
      </c>
      <c r="R360" s="97">
        <v>0</v>
      </c>
      <c r="S360" s="97">
        <v>0</v>
      </c>
      <c r="T360" s="97">
        <v>0</v>
      </c>
      <c r="U360" s="97">
        <f t="shared" si="98"/>
        <v>0</v>
      </c>
      <c r="V360">
        <f>VLOOKUP(D:D,'[1]Price List'!$B:$K,8,0)</f>
        <v>232.24</v>
      </c>
      <c r="W360" s="22">
        <f t="shared" si="85"/>
        <v>0</v>
      </c>
      <c r="X360" s="22">
        <f t="shared" si="86"/>
        <v>0</v>
      </c>
      <c r="Y360" s="22">
        <f t="shared" si="87"/>
        <v>0</v>
      </c>
      <c r="Z360" s="22">
        <f t="shared" si="88"/>
        <v>0</v>
      </c>
      <c r="AA360" s="22">
        <f t="shared" si="89"/>
        <v>0</v>
      </c>
      <c r="AB360" s="22">
        <f t="shared" si="90"/>
        <v>0</v>
      </c>
      <c r="AC360" s="22">
        <f t="shared" si="91"/>
        <v>0</v>
      </c>
      <c r="AD360" s="22">
        <f t="shared" si="92"/>
        <v>0</v>
      </c>
      <c r="AE360" s="22">
        <f t="shared" si="93"/>
        <v>0</v>
      </c>
      <c r="AF360" s="22">
        <f t="shared" si="94"/>
        <v>0</v>
      </c>
      <c r="AG360" s="22">
        <f t="shared" si="95"/>
        <v>0</v>
      </c>
      <c r="AH360" s="22">
        <f t="shared" si="96"/>
        <v>0</v>
      </c>
      <c r="AI360" s="22">
        <f t="shared" si="97"/>
        <v>0</v>
      </c>
    </row>
    <row r="361" spans="1:35" x14ac:dyDescent="0.2">
      <c r="A361" s="180" t="s">
        <v>368</v>
      </c>
      <c r="B361" s="180" t="s">
        <v>56</v>
      </c>
      <c r="C361" s="2" t="s">
        <v>1006</v>
      </c>
      <c r="D361" s="180">
        <v>848709071354</v>
      </c>
      <c r="E361" s="2" t="s">
        <v>1008</v>
      </c>
      <c r="F361" s="180" t="s">
        <v>515</v>
      </c>
      <c r="G361" s="2" t="s">
        <v>516</v>
      </c>
      <c r="H361" s="2" t="s">
        <v>1005</v>
      </c>
      <c r="I361" s="97">
        <v>0</v>
      </c>
      <c r="J361" s="97">
        <v>0</v>
      </c>
      <c r="K361" s="97">
        <v>0</v>
      </c>
      <c r="L361" s="97">
        <v>0</v>
      </c>
      <c r="M361" s="97">
        <v>0</v>
      </c>
      <c r="N361" s="97">
        <v>0</v>
      </c>
      <c r="O361" s="97">
        <v>0</v>
      </c>
      <c r="P361" s="97">
        <v>0</v>
      </c>
      <c r="Q361" s="97">
        <v>0</v>
      </c>
      <c r="R361" s="97">
        <v>0</v>
      </c>
      <c r="S361" s="97">
        <v>0</v>
      </c>
      <c r="T361" s="97">
        <v>0</v>
      </c>
      <c r="U361" s="97">
        <f t="shared" si="98"/>
        <v>0</v>
      </c>
      <c r="V361">
        <f>VLOOKUP(D:D,'[1]Price List'!$B:$K,8,0)</f>
        <v>568.45000000000005</v>
      </c>
      <c r="W361" s="22">
        <f t="shared" si="85"/>
        <v>0</v>
      </c>
      <c r="X361" s="22">
        <f t="shared" si="86"/>
        <v>0</v>
      </c>
      <c r="Y361" s="22">
        <f t="shared" si="87"/>
        <v>0</v>
      </c>
      <c r="Z361" s="22">
        <f t="shared" si="88"/>
        <v>0</v>
      </c>
      <c r="AA361" s="22">
        <f t="shared" si="89"/>
        <v>0</v>
      </c>
      <c r="AB361" s="22">
        <f t="shared" si="90"/>
        <v>0</v>
      </c>
      <c r="AC361" s="22">
        <f t="shared" si="91"/>
        <v>0</v>
      </c>
      <c r="AD361" s="22">
        <f t="shared" si="92"/>
        <v>0</v>
      </c>
      <c r="AE361" s="22">
        <f t="shared" si="93"/>
        <v>0</v>
      </c>
      <c r="AF361" s="22">
        <f t="shared" si="94"/>
        <v>0</v>
      </c>
      <c r="AG361" s="22">
        <f t="shared" si="95"/>
        <v>0</v>
      </c>
      <c r="AH361" s="22">
        <f t="shared" si="96"/>
        <v>0</v>
      </c>
      <c r="AI361" s="22">
        <f t="shared" si="97"/>
        <v>0</v>
      </c>
    </row>
    <row r="362" spans="1:35" x14ac:dyDescent="0.2">
      <c r="A362" s="180" t="s">
        <v>368</v>
      </c>
      <c r="B362" s="180" t="s">
        <v>56</v>
      </c>
      <c r="C362" s="2" t="s">
        <v>1012</v>
      </c>
      <c r="D362" s="180">
        <v>848709071484</v>
      </c>
      <c r="E362" s="2" t="s">
        <v>1014</v>
      </c>
      <c r="F362" s="181" t="s">
        <v>515</v>
      </c>
      <c r="G362" t="s">
        <v>516</v>
      </c>
      <c r="H362" s="2" t="s">
        <v>1005</v>
      </c>
      <c r="I362" s="97">
        <v>0</v>
      </c>
      <c r="J362" s="97">
        <v>0</v>
      </c>
      <c r="K362" s="97">
        <v>0</v>
      </c>
      <c r="L362" s="97">
        <v>0</v>
      </c>
      <c r="M362" s="97">
        <v>0</v>
      </c>
      <c r="N362" s="97">
        <v>0</v>
      </c>
      <c r="O362" s="97">
        <v>0</v>
      </c>
      <c r="P362" s="97">
        <v>0</v>
      </c>
      <c r="Q362" s="97">
        <v>0</v>
      </c>
      <c r="R362" s="97">
        <v>0</v>
      </c>
      <c r="S362" s="97">
        <v>0</v>
      </c>
      <c r="T362" s="97">
        <v>0</v>
      </c>
      <c r="U362" s="97">
        <f t="shared" si="98"/>
        <v>0</v>
      </c>
      <c r="V362">
        <f>VLOOKUP(D:D,'[1]Price List'!$B:$K,8,0)</f>
        <v>568.45000000000005</v>
      </c>
      <c r="W362" s="22">
        <f t="shared" si="85"/>
        <v>0</v>
      </c>
      <c r="X362" s="22">
        <f t="shared" si="86"/>
        <v>0</v>
      </c>
      <c r="Y362" s="22">
        <f t="shared" si="87"/>
        <v>0</v>
      </c>
      <c r="Z362" s="22">
        <f t="shared" si="88"/>
        <v>0</v>
      </c>
      <c r="AA362" s="22">
        <f t="shared" si="89"/>
        <v>0</v>
      </c>
      <c r="AB362" s="22">
        <f t="shared" si="90"/>
        <v>0</v>
      </c>
      <c r="AC362" s="22">
        <f t="shared" si="91"/>
        <v>0</v>
      </c>
      <c r="AD362" s="22">
        <f t="shared" si="92"/>
        <v>0</v>
      </c>
      <c r="AE362" s="22">
        <f t="shared" si="93"/>
        <v>0</v>
      </c>
      <c r="AF362" s="22">
        <f t="shared" si="94"/>
        <v>0</v>
      </c>
      <c r="AG362" s="22">
        <f t="shared" si="95"/>
        <v>0</v>
      </c>
      <c r="AH362" s="22">
        <f t="shared" si="96"/>
        <v>0</v>
      </c>
      <c r="AI362" s="22">
        <f t="shared" si="97"/>
        <v>0</v>
      </c>
    </row>
    <row r="363" spans="1:35" x14ac:dyDescent="0.2">
      <c r="A363" s="180" t="s">
        <v>368</v>
      </c>
      <c r="B363" s="180" t="s">
        <v>56</v>
      </c>
      <c r="C363" s="2" t="s">
        <v>1009</v>
      </c>
      <c r="D363" s="180">
        <v>848709071378</v>
      </c>
      <c r="E363" s="2" t="s">
        <v>1011</v>
      </c>
      <c r="F363" s="181" t="s">
        <v>515</v>
      </c>
      <c r="G363" t="s">
        <v>516</v>
      </c>
      <c r="H363" s="2" t="s">
        <v>1005</v>
      </c>
      <c r="I363" s="97">
        <v>0</v>
      </c>
      <c r="J363" s="97">
        <v>0</v>
      </c>
      <c r="K363" s="97">
        <v>0</v>
      </c>
      <c r="L363" s="97">
        <v>0</v>
      </c>
      <c r="M363" s="97">
        <v>0</v>
      </c>
      <c r="N363" s="97">
        <v>0</v>
      </c>
      <c r="O363" s="97">
        <v>0</v>
      </c>
      <c r="P363" s="97">
        <v>0</v>
      </c>
      <c r="Q363" s="97">
        <v>0</v>
      </c>
      <c r="R363" s="97">
        <v>0</v>
      </c>
      <c r="S363" s="97">
        <v>0</v>
      </c>
      <c r="T363" s="97">
        <v>0</v>
      </c>
      <c r="U363" s="97">
        <f t="shared" si="98"/>
        <v>0</v>
      </c>
      <c r="V363">
        <f>VLOOKUP(D:D,'[1]Price List'!$B:$K,8,0)</f>
        <v>568.45000000000005</v>
      </c>
      <c r="W363" s="22">
        <f t="shared" si="85"/>
        <v>0</v>
      </c>
      <c r="X363" s="22">
        <f t="shared" si="86"/>
        <v>0</v>
      </c>
      <c r="Y363" s="22">
        <f t="shared" si="87"/>
        <v>0</v>
      </c>
      <c r="Z363" s="22">
        <f t="shared" si="88"/>
        <v>0</v>
      </c>
      <c r="AA363" s="22">
        <f t="shared" si="89"/>
        <v>0</v>
      </c>
      <c r="AB363" s="22">
        <f t="shared" si="90"/>
        <v>0</v>
      </c>
      <c r="AC363" s="22">
        <f t="shared" si="91"/>
        <v>0</v>
      </c>
      <c r="AD363" s="22">
        <f t="shared" si="92"/>
        <v>0</v>
      </c>
      <c r="AE363" s="22">
        <f t="shared" si="93"/>
        <v>0</v>
      </c>
      <c r="AF363" s="22">
        <f t="shared" si="94"/>
        <v>0</v>
      </c>
      <c r="AG363" s="22">
        <f t="shared" si="95"/>
        <v>0</v>
      </c>
      <c r="AH363" s="22">
        <f t="shared" si="96"/>
        <v>0</v>
      </c>
      <c r="AI363" s="22">
        <f t="shared" si="97"/>
        <v>0</v>
      </c>
    </row>
    <row r="364" spans="1:35" x14ac:dyDescent="0.2">
      <c r="A364" s="180" t="s">
        <v>368</v>
      </c>
      <c r="B364" s="180" t="s">
        <v>56</v>
      </c>
      <c r="C364" s="2" t="s">
        <v>583</v>
      </c>
      <c r="D364" s="180">
        <v>848709073143</v>
      </c>
      <c r="E364" s="2" t="s">
        <v>585</v>
      </c>
      <c r="F364" s="180" t="s">
        <v>535</v>
      </c>
      <c r="G364" s="2" t="s">
        <v>536</v>
      </c>
      <c r="H364" s="2" t="s">
        <v>537</v>
      </c>
      <c r="I364" s="97">
        <v>1</v>
      </c>
      <c r="J364" s="97">
        <v>0</v>
      </c>
      <c r="K364" s="97">
        <v>0</v>
      </c>
      <c r="L364" s="97">
        <v>0</v>
      </c>
      <c r="M364" s="97">
        <v>0</v>
      </c>
      <c r="N364" s="97">
        <v>0</v>
      </c>
      <c r="O364" s="97">
        <v>0</v>
      </c>
      <c r="P364" s="97">
        <v>0</v>
      </c>
      <c r="Q364" s="97">
        <v>1</v>
      </c>
      <c r="R364" s="97">
        <v>0</v>
      </c>
      <c r="S364" s="97">
        <v>0</v>
      </c>
      <c r="T364" s="97">
        <v>0</v>
      </c>
      <c r="U364" s="97">
        <f t="shared" si="98"/>
        <v>2</v>
      </c>
      <c r="V364">
        <f>VLOOKUP(D:D,'[1]Price List'!$B:$K,8,0)</f>
        <v>430.6</v>
      </c>
      <c r="W364" s="22">
        <f t="shared" si="85"/>
        <v>430.6</v>
      </c>
      <c r="X364" s="22">
        <f t="shared" si="86"/>
        <v>0</v>
      </c>
      <c r="Y364" s="22">
        <f t="shared" si="87"/>
        <v>0</v>
      </c>
      <c r="Z364" s="22">
        <f t="shared" si="88"/>
        <v>0</v>
      </c>
      <c r="AA364" s="22">
        <f t="shared" si="89"/>
        <v>0</v>
      </c>
      <c r="AB364" s="22">
        <f t="shared" si="90"/>
        <v>0</v>
      </c>
      <c r="AC364" s="22">
        <f t="shared" si="91"/>
        <v>0</v>
      </c>
      <c r="AD364" s="22">
        <f t="shared" si="92"/>
        <v>0</v>
      </c>
      <c r="AE364" s="22">
        <f t="shared" si="93"/>
        <v>430.6</v>
      </c>
      <c r="AF364" s="22">
        <f t="shared" si="94"/>
        <v>0</v>
      </c>
      <c r="AG364" s="22">
        <f t="shared" si="95"/>
        <v>0</v>
      </c>
      <c r="AH364" s="22">
        <f t="shared" si="96"/>
        <v>0</v>
      </c>
      <c r="AI364" s="22">
        <f t="shared" si="97"/>
        <v>861.2</v>
      </c>
    </row>
    <row r="365" spans="1:35" x14ac:dyDescent="0.2">
      <c r="A365" s="180" t="s">
        <v>368</v>
      </c>
      <c r="B365" s="180" t="s">
        <v>56</v>
      </c>
      <c r="C365" s="2" t="s">
        <v>533</v>
      </c>
      <c r="D365" s="180">
        <v>848709087164</v>
      </c>
      <c r="E365" s="2" t="s">
        <v>534</v>
      </c>
      <c r="F365" s="181" t="s">
        <v>535</v>
      </c>
      <c r="G365" t="s">
        <v>536</v>
      </c>
      <c r="H365" s="2" t="s">
        <v>537</v>
      </c>
      <c r="I365" s="97">
        <v>0</v>
      </c>
      <c r="J365" s="97">
        <v>0</v>
      </c>
      <c r="K365" s="97"/>
      <c r="L365" s="97"/>
      <c r="M365" s="97"/>
      <c r="N365" s="97"/>
      <c r="O365" s="97"/>
      <c r="P365" s="97"/>
      <c r="Q365" s="97"/>
      <c r="R365" s="97"/>
      <c r="S365" s="97">
        <v>0</v>
      </c>
      <c r="T365" s="97">
        <v>7</v>
      </c>
      <c r="U365" s="97">
        <f t="shared" si="98"/>
        <v>7</v>
      </c>
      <c r="V365">
        <f>VLOOKUP(D:D,'[1]Price List'!$B:$K,8,0)</f>
        <v>430.6</v>
      </c>
      <c r="W365" s="22">
        <f t="shared" si="85"/>
        <v>0</v>
      </c>
      <c r="X365" s="22">
        <f t="shared" si="86"/>
        <v>0</v>
      </c>
      <c r="Y365" s="22">
        <f t="shared" si="87"/>
        <v>0</v>
      </c>
      <c r="Z365" s="22">
        <f t="shared" si="88"/>
        <v>0</v>
      </c>
      <c r="AA365" s="22">
        <f t="shared" si="89"/>
        <v>0</v>
      </c>
      <c r="AB365" s="22">
        <f t="shared" si="90"/>
        <v>0</v>
      </c>
      <c r="AC365" s="22">
        <f t="shared" si="91"/>
        <v>0</v>
      </c>
      <c r="AD365" s="22">
        <f t="shared" si="92"/>
        <v>0</v>
      </c>
      <c r="AE365" s="22">
        <f t="shared" si="93"/>
        <v>0</v>
      </c>
      <c r="AF365" s="22">
        <f t="shared" si="94"/>
        <v>0</v>
      </c>
      <c r="AG365" s="22">
        <f t="shared" si="95"/>
        <v>0</v>
      </c>
      <c r="AH365" s="22">
        <f t="shared" si="96"/>
        <v>3014.2000000000003</v>
      </c>
      <c r="AI365" s="22">
        <f t="shared" si="97"/>
        <v>3014.2000000000003</v>
      </c>
    </row>
    <row r="366" spans="1:35" x14ac:dyDescent="0.2">
      <c r="A366" s="180" t="s">
        <v>368</v>
      </c>
      <c r="B366" s="180" t="s">
        <v>56</v>
      </c>
      <c r="C366" s="2" t="s">
        <v>533</v>
      </c>
      <c r="D366" s="180">
        <v>848709087171</v>
      </c>
      <c r="E366" t="s">
        <v>534</v>
      </c>
      <c r="F366" s="181" t="s">
        <v>535</v>
      </c>
      <c r="G366" t="s">
        <v>536</v>
      </c>
      <c r="H366" s="2" t="s">
        <v>537</v>
      </c>
      <c r="I366" s="97">
        <v>10</v>
      </c>
      <c r="J366" s="97">
        <v>3</v>
      </c>
      <c r="K366" s="97">
        <v>6</v>
      </c>
      <c r="L366" s="97">
        <v>5</v>
      </c>
      <c r="M366" s="97">
        <v>5</v>
      </c>
      <c r="N366" s="97">
        <v>7</v>
      </c>
      <c r="O366" s="97">
        <v>12</v>
      </c>
      <c r="P366" s="97">
        <v>19</v>
      </c>
      <c r="Q366" s="97">
        <v>8</v>
      </c>
      <c r="R366" s="97">
        <v>5</v>
      </c>
      <c r="S366" s="97">
        <v>5</v>
      </c>
      <c r="T366" s="97">
        <v>3</v>
      </c>
      <c r="U366" s="97">
        <f t="shared" si="98"/>
        <v>88</v>
      </c>
      <c r="V366">
        <f>VLOOKUP(D:D,'[1]Price List'!$B:$K,8,0)</f>
        <v>430.6</v>
      </c>
      <c r="W366" s="22">
        <f t="shared" si="85"/>
        <v>4306</v>
      </c>
      <c r="X366" s="22">
        <f t="shared" si="86"/>
        <v>1291.8000000000002</v>
      </c>
      <c r="Y366" s="22">
        <f t="shared" si="87"/>
        <v>2583.6000000000004</v>
      </c>
      <c r="Z366" s="22">
        <f t="shared" si="88"/>
        <v>2153</v>
      </c>
      <c r="AA366" s="22">
        <f t="shared" si="89"/>
        <v>2153</v>
      </c>
      <c r="AB366" s="22">
        <f t="shared" si="90"/>
        <v>3014.2000000000003</v>
      </c>
      <c r="AC366" s="22">
        <f t="shared" si="91"/>
        <v>5167.2000000000007</v>
      </c>
      <c r="AD366" s="22">
        <f t="shared" si="92"/>
        <v>8181.4000000000005</v>
      </c>
      <c r="AE366" s="22">
        <f t="shared" si="93"/>
        <v>3444.8</v>
      </c>
      <c r="AF366" s="22">
        <f t="shared" si="94"/>
        <v>2153</v>
      </c>
      <c r="AG366" s="22">
        <f t="shared" si="95"/>
        <v>2153</v>
      </c>
      <c r="AH366" s="22">
        <f t="shared" si="96"/>
        <v>1291.8000000000002</v>
      </c>
      <c r="AI366" s="22">
        <f t="shared" si="97"/>
        <v>37892.800000000003</v>
      </c>
    </row>
    <row r="367" spans="1:35" x14ac:dyDescent="0.2">
      <c r="A367" s="180" t="s">
        <v>368</v>
      </c>
      <c r="B367" s="180" t="s">
        <v>56</v>
      </c>
      <c r="C367" s="2" t="s">
        <v>726</v>
      </c>
      <c r="D367" s="180">
        <v>848709074607</v>
      </c>
      <c r="E367" s="2" t="s">
        <v>728</v>
      </c>
      <c r="F367" s="180" t="s">
        <v>60</v>
      </c>
      <c r="G367" s="2" t="s">
        <v>159</v>
      </c>
      <c r="H367" s="2" t="s">
        <v>159</v>
      </c>
      <c r="I367" s="97">
        <v>0</v>
      </c>
      <c r="J367" s="97">
        <v>0</v>
      </c>
      <c r="K367" s="97">
        <v>0</v>
      </c>
      <c r="L367" s="97">
        <v>0</v>
      </c>
      <c r="M367" s="97">
        <v>0</v>
      </c>
      <c r="N367" s="97">
        <v>0</v>
      </c>
      <c r="O367" s="97">
        <v>0</v>
      </c>
      <c r="P367" s="97">
        <v>0</v>
      </c>
      <c r="Q367" s="97">
        <v>0</v>
      </c>
      <c r="R367" s="97">
        <v>0</v>
      </c>
      <c r="S367" s="97">
        <v>0</v>
      </c>
      <c r="T367" s="97">
        <v>0</v>
      </c>
      <c r="U367" s="97">
        <f t="shared" si="98"/>
        <v>0</v>
      </c>
      <c r="V367">
        <f>VLOOKUP(D:D,'[1]Price List'!$B:$K,8,0)</f>
        <v>232.37</v>
      </c>
      <c r="W367" s="22">
        <f t="shared" si="85"/>
        <v>0</v>
      </c>
      <c r="X367" s="22">
        <f t="shared" si="86"/>
        <v>0</v>
      </c>
      <c r="Y367" s="22">
        <f t="shared" si="87"/>
        <v>0</v>
      </c>
      <c r="Z367" s="22">
        <f t="shared" si="88"/>
        <v>0</v>
      </c>
      <c r="AA367" s="22">
        <f t="shared" si="89"/>
        <v>0</v>
      </c>
      <c r="AB367" s="22">
        <f t="shared" si="90"/>
        <v>0</v>
      </c>
      <c r="AC367" s="22">
        <f t="shared" si="91"/>
        <v>0</v>
      </c>
      <c r="AD367" s="22">
        <f t="shared" si="92"/>
        <v>0</v>
      </c>
      <c r="AE367" s="22">
        <f t="shared" si="93"/>
        <v>0</v>
      </c>
      <c r="AF367" s="22">
        <f t="shared" si="94"/>
        <v>0</v>
      </c>
      <c r="AG367" s="22">
        <f t="shared" si="95"/>
        <v>0</v>
      </c>
      <c r="AH367" s="22">
        <f t="shared" si="96"/>
        <v>0</v>
      </c>
      <c r="AI367" s="22">
        <f t="shared" si="97"/>
        <v>0</v>
      </c>
    </row>
    <row r="368" spans="1:35" x14ac:dyDescent="0.2">
      <c r="A368" s="180" t="s">
        <v>368</v>
      </c>
      <c r="B368" s="180" t="s">
        <v>56</v>
      </c>
      <c r="C368" s="2" t="s">
        <v>735</v>
      </c>
      <c r="D368" s="180">
        <v>848709075284</v>
      </c>
      <c r="E368" s="2" t="s">
        <v>737</v>
      </c>
      <c r="F368" s="181" t="s">
        <v>60</v>
      </c>
      <c r="G368" t="s">
        <v>159</v>
      </c>
      <c r="H368" s="2" t="s">
        <v>159</v>
      </c>
      <c r="I368" s="97">
        <v>0</v>
      </c>
      <c r="J368" s="97">
        <v>0</v>
      </c>
      <c r="K368" s="97">
        <v>0</v>
      </c>
      <c r="L368" s="97">
        <v>0</v>
      </c>
      <c r="M368" s="97">
        <v>0</v>
      </c>
      <c r="N368" s="97">
        <v>0</v>
      </c>
      <c r="O368" s="97">
        <v>0</v>
      </c>
      <c r="P368" s="97">
        <v>0</v>
      </c>
      <c r="Q368" s="97">
        <v>0</v>
      </c>
      <c r="R368" s="97">
        <v>0</v>
      </c>
      <c r="S368" s="97">
        <v>0</v>
      </c>
      <c r="T368" s="97">
        <v>0</v>
      </c>
      <c r="U368" s="97">
        <f t="shared" si="98"/>
        <v>0</v>
      </c>
      <c r="V368">
        <f>VLOOKUP(D:D,'[1]Price List'!$B:$K,8,0)</f>
        <v>413.28</v>
      </c>
      <c r="W368" s="22">
        <f t="shared" si="85"/>
        <v>0</v>
      </c>
      <c r="X368" s="22">
        <f t="shared" si="86"/>
        <v>0</v>
      </c>
      <c r="Y368" s="22">
        <f t="shared" si="87"/>
        <v>0</v>
      </c>
      <c r="Z368" s="22">
        <f t="shared" si="88"/>
        <v>0</v>
      </c>
      <c r="AA368" s="22">
        <f t="shared" si="89"/>
        <v>0</v>
      </c>
      <c r="AB368" s="22">
        <f t="shared" si="90"/>
        <v>0</v>
      </c>
      <c r="AC368" s="22">
        <f t="shared" si="91"/>
        <v>0</v>
      </c>
      <c r="AD368" s="22">
        <f t="shared" si="92"/>
        <v>0</v>
      </c>
      <c r="AE368" s="22">
        <f t="shared" si="93"/>
        <v>0</v>
      </c>
      <c r="AF368" s="22">
        <f t="shared" si="94"/>
        <v>0</v>
      </c>
      <c r="AG368" s="22">
        <f t="shared" si="95"/>
        <v>0</v>
      </c>
      <c r="AH368" s="22">
        <f t="shared" si="96"/>
        <v>0</v>
      </c>
      <c r="AI368" s="22">
        <f t="shared" si="97"/>
        <v>0</v>
      </c>
    </row>
    <row r="369" spans="1:35" x14ac:dyDescent="0.2">
      <c r="A369" s="180" t="s">
        <v>368</v>
      </c>
      <c r="B369" s="180" t="s">
        <v>56</v>
      </c>
      <c r="C369" s="2" t="s">
        <v>741</v>
      </c>
      <c r="D369" s="180">
        <v>848709075420</v>
      </c>
      <c r="E369" s="2" t="s">
        <v>743</v>
      </c>
      <c r="F369" s="181" t="s">
        <v>60</v>
      </c>
      <c r="G369" t="s">
        <v>159</v>
      </c>
      <c r="H369" s="2" t="s">
        <v>159</v>
      </c>
      <c r="I369" s="97">
        <v>0</v>
      </c>
      <c r="J369" s="97">
        <v>0</v>
      </c>
      <c r="K369" s="97">
        <v>0</v>
      </c>
      <c r="L369" s="97">
        <v>0</v>
      </c>
      <c r="M369" s="97">
        <v>0</v>
      </c>
      <c r="N369" s="97">
        <v>0</v>
      </c>
      <c r="O369" s="97">
        <v>0</v>
      </c>
      <c r="P369" s="97">
        <v>0</v>
      </c>
      <c r="Q369" s="97">
        <v>0</v>
      </c>
      <c r="R369" s="97">
        <v>0</v>
      </c>
      <c r="S369" s="97">
        <v>0</v>
      </c>
      <c r="T369" s="97">
        <v>0</v>
      </c>
      <c r="U369" s="97">
        <f t="shared" si="98"/>
        <v>0</v>
      </c>
      <c r="V369">
        <f>VLOOKUP(D:D,'[1]Price List'!$B:$K,8,0)</f>
        <v>439.14</v>
      </c>
      <c r="W369" s="22">
        <f t="shared" si="85"/>
        <v>0</v>
      </c>
      <c r="X369" s="22">
        <f t="shared" si="86"/>
        <v>0</v>
      </c>
      <c r="Y369" s="22">
        <f t="shared" si="87"/>
        <v>0</v>
      </c>
      <c r="Z369" s="22">
        <f t="shared" si="88"/>
        <v>0</v>
      </c>
      <c r="AA369" s="22">
        <f t="shared" si="89"/>
        <v>0</v>
      </c>
      <c r="AB369" s="22">
        <f t="shared" si="90"/>
        <v>0</v>
      </c>
      <c r="AC369" s="22">
        <f t="shared" si="91"/>
        <v>0</v>
      </c>
      <c r="AD369" s="22">
        <f t="shared" si="92"/>
        <v>0</v>
      </c>
      <c r="AE369" s="22">
        <f t="shared" si="93"/>
        <v>0</v>
      </c>
      <c r="AF369" s="22">
        <f t="shared" si="94"/>
        <v>0</v>
      </c>
      <c r="AG369" s="22">
        <f t="shared" si="95"/>
        <v>0</v>
      </c>
      <c r="AH369" s="22">
        <f t="shared" si="96"/>
        <v>0</v>
      </c>
      <c r="AI369" s="22">
        <f t="shared" si="97"/>
        <v>0</v>
      </c>
    </row>
    <row r="370" spans="1:35" x14ac:dyDescent="0.2">
      <c r="A370" s="180" t="s">
        <v>368</v>
      </c>
      <c r="B370" s="180" t="s">
        <v>56</v>
      </c>
      <c r="C370" s="2" t="s">
        <v>668</v>
      </c>
      <c r="D370" s="180">
        <v>848709080615</v>
      </c>
      <c r="E370" s="2" t="s">
        <v>670</v>
      </c>
      <c r="F370" s="180" t="s">
        <v>487</v>
      </c>
      <c r="G370" s="2" t="s">
        <v>488</v>
      </c>
      <c r="H370" s="2" t="s">
        <v>648</v>
      </c>
      <c r="I370" s="97">
        <v>0</v>
      </c>
      <c r="J370" s="97">
        <v>0</v>
      </c>
      <c r="K370" s="97">
        <v>0</v>
      </c>
      <c r="L370" s="97">
        <v>0</v>
      </c>
      <c r="M370" s="97">
        <v>1</v>
      </c>
      <c r="N370" s="97">
        <v>0</v>
      </c>
      <c r="O370" s="97">
        <v>0</v>
      </c>
      <c r="P370" s="97">
        <v>0</v>
      </c>
      <c r="Q370" s="97">
        <v>0</v>
      </c>
      <c r="R370" s="97">
        <v>0</v>
      </c>
      <c r="S370" s="97">
        <v>1</v>
      </c>
      <c r="T370" s="97">
        <v>0</v>
      </c>
      <c r="U370" s="97">
        <f t="shared" si="98"/>
        <v>2</v>
      </c>
      <c r="V370">
        <f>VLOOKUP(D:D,'[1]Price List'!$B:$K,8,0)</f>
        <v>430.6</v>
      </c>
      <c r="W370" s="22">
        <f t="shared" si="85"/>
        <v>0</v>
      </c>
      <c r="X370" s="22">
        <f t="shared" si="86"/>
        <v>0</v>
      </c>
      <c r="Y370" s="22">
        <f t="shared" si="87"/>
        <v>0</v>
      </c>
      <c r="Z370" s="22">
        <f t="shared" si="88"/>
        <v>0</v>
      </c>
      <c r="AA370" s="22">
        <f t="shared" si="89"/>
        <v>430.6</v>
      </c>
      <c r="AB370" s="22">
        <f t="shared" si="90"/>
        <v>0</v>
      </c>
      <c r="AC370" s="22">
        <f t="shared" si="91"/>
        <v>0</v>
      </c>
      <c r="AD370" s="22">
        <f t="shared" si="92"/>
        <v>0</v>
      </c>
      <c r="AE370" s="22">
        <f t="shared" si="93"/>
        <v>0</v>
      </c>
      <c r="AF370" s="22">
        <f t="shared" si="94"/>
        <v>0</v>
      </c>
      <c r="AG370" s="22">
        <f t="shared" si="95"/>
        <v>430.6</v>
      </c>
      <c r="AH370" s="22">
        <f t="shared" si="96"/>
        <v>0</v>
      </c>
      <c r="AI370" s="22">
        <f t="shared" si="97"/>
        <v>861.2</v>
      </c>
    </row>
    <row r="371" spans="1:35" x14ac:dyDescent="0.2">
      <c r="A371" s="180" t="s">
        <v>368</v>
      </c>
      <c r="B371" s="180" t="s">
        <v>56</v>
      </c>
      <c r="C371" s="2" t="s">
        <v>662</v>
      </c>
      <c r="D371" s="180">
        <v>848709080622</v>
      </c>
      <c r="E371" s="2" t="s">
        <v>664</v>
      </c>
      <c r="F371" s="181" t="s">
        <v>487</v>
      </c>
      <c r="G371" t="s">
        <v>488</v>
      </c>
      <c r="H371" s="2" t="s">
        <v>648</v>
      </c>
      <c r="I371" s="97">
        <v>6</v>
      </c>
      <c r="J371" s="97">
        <v>4</v>
      </c>
      <c r="K371" s="97">
        <v>4</v>
      </c>
      <c r="L371" s="97">
        <v>0</v>
      </c>
      <c r="M371" s="97">
        <v>1</v>
      </c>
      <c r="N371" s="97">
        <v>0</v>
      </c>
      <c r="O371" s="97">
        <v>2</v>
      </c>
      <c r="P371" s="97">
        <v>2</v>
      </c>
      <c r="Q371" s="97">
        <v>2</v>
      </c>
      <c r="R371" s="97">
        <v>0</v>
      </c>
      <c r="S371" s="97">
        <v>1</v>
      </c>
      <c r="T371" s="97">
        <v>2</v>
      </c>
      <c r="U371" s="97">
        <f t="shared" si="98"/>
        <v>24</v>
      </c>
      <c r="V371">
        <f>VLOOKUP(D:D,'[1]Price List'!$B:$K,8,0)</f>
        <v>430.6</v>
      </c>
      <c r="W371" s="22">
        <f t="shared" si="85"/>
        <v>2583.6000000000004</v>
      </c>
      <c r="X371" s="22">
        <f t="shared" si="86"/>
        <v>1722.4</v>
      </c>
      <c r="Y371" s="22">
        <f t="shared" si="87"/>
        <v>1722.4</v>
      </c>
      <c r="Z371" s="22">
        <f t="shared" si="88"/>
        <v>0</v>
      </c>
      <c r="AA371" s="22">
        <f t="shared" si="89"/>
        <v>430.6</v>
      </c>
      <c r="AB371" s="22">
        <f t="shared" si="90"/>
        <v>0</v>
      </c>
      <c r="AC371" s="22">
        <f t="shared" si="91"/>
        <v>861.2</v>
      </c>
      <c r="AD371" s="22">
        <f t="shared" si="92"/>
        <v>861.2</v>
      </c>
      <c r="AE371" s="22">
        <f t="shared" si="93"/>
        <v>861.2</v>
      </c>
      <c r="AF371" s="22">
        <f t="shared" si="94"/>
        <v>0</v>
      </c>
      <c r="AG371" s="22">
        <f t="shared" si="95"/>
        <v>430.6</v>
      </c>
      <c r="AH371" s="22">
        <f t="shared" si="96"/>
        <v>861.2</v>
      </c>
      <c r="AI371" s="22">
        <f t="shared" si="97"/>
        <v>10334.400000000001</v>
      </c>
    </row>
    <row r="372" spans="1:35" x14ac:dyDescent="0.2">
      <c r="A372" s="180" t="s">
        <v>368</v>
      </c>
      <c r="B372" s="180" t="s">
        <v>56</v>
      </c>
      <c r="C372" s="2" t="s">
        <v>645</v>
      </c>
      <c r="D372" s="180">
        <v>848709080639</v>
      </c>
      <c r="E372" s="2" t="s">
        <v>647</v>
      </c>
      <c r="F372" s="181" t="s">
        <v>487</v>
      </c>
      <c r="G372" t="s">
        <v>488</v>
      </c>
      <c r="H372" s="2" t="s">
        <v>648</v>
      </c>
      <c r="I372" s="97">
        <v>45</v>
      </c>
      <c r="J372" s="97">
        <v>10</v>
      </c>
      <c r="K372" s="97">
        <v>8</v>
      </c>
      <c r="L372" s="97">
        <v>7</v>
      </c>
      <c r="M372" s="97">
        <v>16</v>
      </c>
      <c r="N372" s="97">
        <v>6</v>
      </c>
      <c r="O372" s="97">
        <v>13</v>
      </c>
      <c r="P372" s="97">
        <v>7</v>
      </c>
      <c r="Q372" s="97">
        <v>8</v>
      </c>
      <c r="R372" s="97">
        <v>3</v>
      </c>
      <c r="S372" s="97">
        <v>2</v>
      </c>
      <c r="T372" s="97">
        <v>4</v>
      </c>
      <c r="U372" s="97">
        <f t="shared" si="98"/>
        <v>129</v>
      </c>
      <c r="V372">
        <f>VLOOKUP(D:D,'[1]Price List'!$B:$K,8,0)</f>
        <v>430.6</v>
      </c>
      <c r="W372" s="22">
        <f t="shared" si="85"/>
        <v>19377</v>
      </c>
      <c r="X372" s="22">
        <f t="shared" si="86"/>
        <v>4306</v>
      </c>
      <c r="Y372" s="22">
        <f t="shared" si="87"/>
        <v>3444.8</v>
      </c>
      <c r="Z372" s="22">
        <f t="shared" si="88"/>
        <v>3014.2000000000003</v>
      </c>
      <c r="AA372" s="22">
        <f t="shared" si="89"/>
        <v>6889.6</v>
      </c>
      <c r="AB372" s="22">
        <f t="shared" si="90"/>
        <v>2583.6000000000004</v>
      </c>
      <c r="AC372" s="22">
        <f t="shared" si="91"/>
        <v>5597.8</v>
      </c>
      <c r="AD372" s="22">
        <f t="shared" si="92"/>
        <v>3014.2000000000003</v>
      </c>
      <c r="AE372" s="22">
        <f t="shared" si="93"/>
        <v>3444.8</v>
      </c>
      <c r="AF372" s="22">
        <f t="shared" si="94"/>
        <v>1291.8000000000002</v>
      </c>
      <c r="AG372" s="22">
        <f t="shared" si="95"/>
        <v>861.2</v>
      </c>
      <c r="AH372" s="22">
        <f t="shared" si="96"/>
        <v>1722.4</v>
      </c>
      <c r="AI372" s="22">
        <f t="shared" si="97"/>
        <v>55547.4</v>
      </c>
    </row>
    <row r="373" spans="1:35" x14ac:dyDescent="0.2">
      <c r="A373" s="180" t="s">
        <v>368</v>
      </c>
      <c r="B373" s="180" t="s">
        <v>56</v>
      </c>
      <c r="C373" s="2" t="s">
        <v>671</v>
      </c>
      <c r="D373" s="180">
        <v>848709080660</v>
      </c>
      <c r="E373" s="2" t="s">
        <v>673</v>
      </c>
      <c r="F373" s="181" t="s">
        <v>487</v>
      </c>
      <c r="G373" t="s">
        <v>488</v>
      </c>
      <c r="H373" s="2" t="s">
        <v>648</v>
      </c>
      <c r="I373" s="97">
        <v>1</v>
      </c>
      <c r="J373" s="97">
        <v>0</v>
      </c>
      <c r="K373" s="97">
        <v>0</v>
      </c>
      <c r="L373" s="97">
        <v>0</v>
      </c>
      <c r="M373" s="97">
        <v>0</v>
      </c>
      <c r="N373" s="97">
        <v>0</v>
      </c>
      <c r="O373" s="97">
        <v>0</v>
      </c>
      <c r="P373" s="97">
        <v>0</v>
      </c>
      <c r="Q373" s="97">
        <v>0</v>
      </c>
      <c r="R373" s="97">
        <v>0</v>
      </c>
      <c r="S373" s="97">
        <v>0</v>
      </c>
      <c r="T373" s="97">
        <v>1</v>
      </c>
      <c r="U373" s="97">
        <f t="shared" si="98"/>
        <v>2</v>
      </c>
      <c r="V373">
        <f>VLOOKUP(D:D,'[1]Price List'!$B:$K,8,0)</f>
        <v>516.80999999999995</v>
      </c>
      <c r="W373" s="22">
        <f t="shared" si="85"/>
        <v>516.80999999999995</v>
      </c>
      <c r="X373" s="22">
        <f t="shared" si="86"/>
        <v>0</v>
      </c>
      <c r="Y373" s="22">
        <f t="shared" si="87"/>
        <v>0</v>
      </c>
      <c r="Z373" s="22">
        <f t="shared" si="88"/>
        <v>0</v>
      </c>
      <c r="AA373" s="22">
        <f t="shared" si="89"/>
        <v>0</v>
      </c>
      <c r="AB373" s="22">
        <f t="shared" si="90"/>
        <v>0</v>
      </c>
      <c r="AC373" s="22">
        <f t="shared" si="91"/>
        <v>0</v>
      </c>
      <c r="AD373" s="22">
        <f t="shared" si="92"/>
        <v>0</v>
      </c>
      <c r="AE373" s="22">
        <f t="shared" si="93"/>
        <v>0</v>
      </c>
      <c r="AF373" s="22">
        <f t="shared" si="94"/>
        <v>0</v>
      </c>
      <c r="AG373" s="22">
        <f t="shared" si="95"/>
        <v>0</v>
      </c>
      <c r="AH373" s="22">
        <f t="shared" si="96"/>
        <v>516.80999999999995</v>
      </c>
      <c r="AI373" s="22">
        <f t="shared" si="97"/>
        <v>1033.6199999999999</v>
      </c>
    </row>
    <row r="374" spans="1:35" x14ac:dyDescent="0.2">
      <c r="A374" s="180" t="s">
        <v>368</v>
      </c>
      <c r="B374" s="180" t="s">
        <v>56</v>
      </c>
      <c r="C374" s="2" t="s">
        <v>652</v>
      </c>
      <c r="D374" s="180">
        <v>848709080691</v>
      </c>
      <c r="E374" s="2" t="s">
        <v>654</v>
      </c>
      <c r="F374" s="181" t="s">
        <v>487</v>
      </c>
      <c r="G374" t="s">
        <v>488</v>
      </c>
      <c r="H374" s="2" t="s">
        <v>648</v>
      </c>
      <c r="I374" s="97">
        <v>39</v>
      </c>
      <c r="J374" s="97">
        <v>16</v>
      </c>
      <c r="K374" s="97">
        <v>14</v>
      </c>
      <c r="L374" s="97">
        <v>8</v>
      </c>
      <c r="M374" s="97">
        <v>15</v>
      </c>
      <c r="N374" s="97">
        <v>3</v>
      </c>
      <c r="O374" s="97">
        <v>11</v>
      </c>
      <c r="P374" s="97">
        <v>8</v>
      </c>
      <c r="Q374" s="97">
        <v>4</v>
      </c>
      <c r="R374" s="97">
        <v>4</v>
      </c>
      <c r="S374" s="97">
        <v>2</v>
      </c>
      <c r="T374" s="97">
        <v>0</v>
      </c>
      <c r="U374" s="97">
        <f t="shared" si="98"/>
        <v>124</v>
      </c>
      <c r="V374">
        <f>VLOOKUP(D:D,'[1]Price List'!$B:$K,8,0)</f>
        <v>430.6</v>
      </c>
      <c r="W374" s="22">
        <f t="shared" si="85"/>
        <v>16793.400000000001</v>
      </c>
      <c r="X374" s="22">
        <f t="shared" si="86"/>
        <v>6889.6</v>
      </c>
      <c r="Y374" s="22">
        <f t="shared" si="87"/>
        <v>6028.4000000000005</v>
      </c>
      <c r="Z374" s="22">
        <f t="shared" si="88"/>
        <v>3444.8</v>
      </c>
      <c r="AA374" s="22">
        <f t="shared" si="89"/>
        <v>6459</v>
      </c>
      <c r="AB374" s="22">
        <f t="shared" si="90"/>
        <v>1291.8000000000002</v>
      </c>
      <c r="AC374" s="22">
        <f t="shared" si="91"/>
        <v>4736.6000000000004</v>
      </c>
      <c r="AD374" s="22">
        <f t="shared" si="92"/>
        <v>3444.8</v>
      </c>
      <c r="AE374" s="22">
        <f t="shared" si="93"/>
        <v>1722.4</v>
      </c>
      <c r="AF374" s="22">
        <f t="shared" si="94"/>
        <v>1722.4</v>
      </c>
      <c r="AG374" s="22">
        <f t="shared" si="95"/>
        <v>861.2</v>
      </c>
      <c r="AH374" s="22">
        <f t="shared" si="96"/>
        <v>0</v>
      </c>
      <c r="AI374" s="22">
        <f t="shared" si="97"/>
        <v>53394.400000000001</v>
      </c>
    </row>
    <row r="375" spans="1:35" x14ac:dyDescent="0.2">
      <c r="A375" s="180" t="s">
        <v>368</v>
      </c>
      <c r="B375" s="180" t="s">
        <v>56</v>
      </c>
      <c r="C375" s="2" t="s">
        <v>652</v>
      </c>
      <c r="D375" s="180">
        <v>848709098153</v>
      </c>
      <c r="E375" t="s">
        <v>654</v>
      </c>
      <c r="F375" s="181" t="s">
        <v>487</v>
      </c>
      <c r="G375" t="s">
        <v>488</v>
      </c>
      <c r="H375" s="2" t="s">
        <v>648</v>
      </c>
      <c r="I375" s="97">
        <v>0</v>
      </c>
      <c r="J375" s="97">
        <v>0</v>
      </c>
      <c r="K375" s="97">
        <v>0</v>
      </c>
      <c r="L375" s="97">
        <v>0</v>
      </c>
      <c r="M375" s="97">
        <v>0</v>
      </c>
      <c r="N375" s="97">
        <v>0</v>
      </c>
      <c r="O375" s="97">
        <v>0</v>
      </c>
      <c r="P375" s="97">
        <v>0</v>
      </c>
      <c r="Q375" s="97">
        <v>0</v>
      </c>
      <c r="R375" s="97">
        <v>0</v>
      </c>
      <c r="S375" s="97">
        <v>0</v>
      </c>
      <c r="T375" s="97">
        <v>0</v>
      </c>
      <c r="U375" s="97">
        <f t="shared" si="98"/>
        <v>0</v>
      </c>
      <c r="V375">
        <f>VLOOKUP(D:D,'[1]Price List'!$B:$K,8,0)</f>
        <v>430.6</v>
      </c>
      <c r="W375" s="22">
        <f t="shared" si="85"/>
        <v>0</v>
      </c>
      <c r="X375" s="22">
        <f t="shared" si="86"/>
        <v>0</v>
      </c>
      <c r="Y375" s="22">
        <f t="shared" si="87"/>
        <v>0</v>
      </c>
      <c r="Z375" s="22">
        <f t="shared" si="88"/>
        <v>0</v>
      </c>
      <c r="AA375" s="22">
        <f t="shared" si="89"/>
        <v>0</v>
      </c>
      <c r="AB375" s="22">
        <f t="shared" si="90"/>
        <v>0</v>
      </c>
      <c r="AC375" s="22">
        <f t="shared" si="91"/>
        <v>0</v>
      </c>
      <c r="AD375" s="22">
        <f t="shared" si="92"/>
        <v>0</v>
      </c>
      <c r="AE375" s="22">
        <f t="shared" si="93"/>
        <v>0</v>
      </c>
      <c r="AF375" s="22">
        <f t="shared" si="94"/>
        <v>0</v>
      </c>
      <c r="AG375" s="22">
        <f t="shared" si="95"/>
        <v>0</v>
      </c>
      <c r="AH375" s="22">
        <f t="shared" si="96"/>
        <v>0</v>
      </c>
      <c r="AI375" s="22">
        <f t="shared" si="97"/>
        <v>0</v>
      </c>
    </row>
    <row r="376" spans="1:35" x14ac:dyDescent="0.2">
      <c r="A376" s="180" t="s">
        <v>368</v>
      </c>
      <c r="B376" s="180" t="s">
        <v>56</v>
      </c>
      <c r="C376" s="2" t="s">
        <v>649</v>
      </c>
      <c r="D376" s="180">
        <v>848709080707</v>
      </c>
      <c r="E376" s="2" t="s">
        <v>651</v>
      </c>
      <c r="F376" s="181" t="s">
        <v>487</v>
      </c>
      <c r="G376" t="s">
        <v>488</v>
      </c>
      <c r="H376" s="2" t="s">
        <v>648</v>
      </c>
      <c r="I376" s="97">
        <v>35</v>
      </c>
      <c r="J376" s="97">
        <v>7</v>
      </c>
      <c r="K376" s="97">
        <v>9</v>
      </c>
      <c r="L376" s="97">
        <v>15</v>
      </c>
      <c r="M376" s="97">
        <v>15</v>
      </c>
      <c r="N376" s="97">
        <v>10</v>
      </c>
      <c r="O376" s="97">
        <v>11</v>
      </c>
      <c r="P376" s="97">
        <v>0</v>
      </c>
      <c r="Q376" s="97">
        <v>6</v>
      </c>
      <c r="R376" s="97">
        <v>3</v>
      </c>
      <c r="S376" s="97">
        <v>3</v>
      </c>
      <c r="T376" s="97">
        <v>8</v>
      </c>
      <c r="U376" s="97">
        <f t="shared" si="98"/>
        <v>122</v>
      </c>
      <c r="V376">
        <f>VLOOKUP(D:D,'[1]Price List'!$B:$K,8,0)</f>
        <v>430.6</v>
      </c>
      <c r="W376" s="22">
        <f t="shared" si="85"/>
        <v>15071</v>
      </c>
      <c r="X376" s="22">
        <f t="shared" si="86"/>
        <v>3014.2000000000003</v>
      </c>
      <c r="Y376" s="22">
        <f t="shared" si="87"/>
        <v>3875.4</v>
      </c>
      <c r="Z376" s="22">
        <f t="shared" si="88"/>
        <v>6459</v>
      </c>
      <c r="AA376" s="22">
        <f t="shared" si="89"/>
        <v>6459</v>
      </c>
      <c r="AB376" s="22">
        <f t="shared" si="90"/>
        <v>4306</v>
      </c>
      <c r="AC376" s="22">
        <f t="shared" si="91"/>
        <v>4736.6000000000004</v>
      </c>
      <c r="AD376" s="22">
        <f t="shared" si="92"/>
        <v>0</v>
      </c>
      <c r="AE376" s="22">
        <f t="shared" si="93"/>
        <v>2583.6000000000004</v>
      </c>
      <c r="AF376" s="22">
        <f t="shared" si="94"/>
        <v>1291.8000000000002</v>
      </c>
      <c r="AG376" s="22">
        <f t="shared" si="95"/>
        <v>1291.8000000000002</v>
      </c>
      <c r="AH376" s="22">
        <f t="shared" si="96"/>
        <v>3444.8</v>
      </c>
      <c r="AI376" s="22">
        <f t="shared" si="97"/>
        <v>52533.200000000004</v>
      </c>
    </row>
    <row r="377" spans="1:35" x14ac:dyDescent="0.2">
      <c r="A377" s="180" t="s">
        <v>368</v>
      </c>
      <c r="B377" s="180" t="s">
        <v>56</v>
      </c>
      <c r="C377" s="2" t="s">
        <v>986</v>
      </c>
      <c r="D377" s="180">
        <v>848709082862</v>
      </c>
      <c r="E377" s="2" t="s">
        <v>988</v>
      </c>
      <c r="F377" s="180" t="s">
        <v>60</v>
      </c>
      <c r="G377" s="2" t="s">
        <v>969</v>
      </c>
      <c r="H377" s="2" t="s">
        <v>970</v>
      </c>
      <c r="I377" s="97">
        <v>0</v>
      </c>
      <c r="J377" s="97">
        <v>0</v>
      </c>
      <c r="K377" s="97">
        <v>0</v>
      </c>
      <c r="L377" s="97">
        <v>0</v>
      </c>
      <c r="M377" s="97">
        <v>0</v>
      </c>
      <c r="N377" s="97">
        <v>0</v>
      </c>
      <c r="O377" s="97">
        <v>0</v>
      </c>
      <c r="P377" s="97">
        <v>0</v>
      </c>
      <c r="Q377" s="97">
        <v>0</v>
      </c>
      <c r="R377" s="97">
        <v>0</v>
      </c>
      <c r="S377" s="97">
        <v>0</v>
      </c>
      <c r="T377" s="97">
        <v>0</v>
      </c>
      <c r="U377" s="97">
        <f t="shared" si="98"/>
        <v>0</v>
      </c>
      <c r="V377">
        <f>VLOOKUP(D:D,'[1]Price List'!$B:$K,8,0)</f>
        <v>568.45000000000005</v>
      </c>
      <c r="W377" s="22">
        <f t="shared" si="85"/>
        <v>0</v>
      </c>
      <c r="X377" s="22">
        <f t="shared" si="86"/>
        <v>0</v>
      </c>
      <c r="Y377" s="22">
        <f t="shared" si="87"/>
        <v>0</v>
      </c>
      <c r="Z377" s="22">
        <f t="shared" si="88"/>
        <v>0</v>
      </c>
      <c r="AA377" s="22">
        <f t="shared" si="89"/>
        <v>0</v>
      </c>
      <c r="AB377" s="22">
        <f t="shared" si="90"/>
        <v>0</v>
      </c>
      <c r="AC377" s="22">
        <f t="shared" si="91"/>
        <v>0</v>
      </c>
      <c r="AD377" s="22">
        <f t="shared" si="92"/>
        <v>0</v>
      </c>
      <c r="AE377" s="22">
        <f t="shared" si="93"/>
        <v>0</v>
      </c>
      <c r="AF377" s="22">
        <f t="shared" si="94"/>
        <v>0</v>
      </c>
      <c r="AG377" s="22">
        <f t="shared" si="95"/>
        <v>0</v>
      </c>
      <c r="AH377" s="22">
        <f t="shared" si="96"/>
        <v>0</v>
      </c>
      <c r="AI377" s="22">
        <f t="shared" si="97"/>
        <v>0</v>
      </c>
    </row>
    <row r="378" spans="1:35" x14ac:dyDescent="0.2">
      <c r="A378" s="180" t="s">
        <v>368</v>
      </c>
      <c r="B378" s="180" t="s">
        <v>56</v>
      </c>
      <c r="C378" s="2" t="s">
        <v>977</v>
      </c>
      <c r="D378" s="180">
        <v>848709082893</v>
      </c>
      <c r="E378" s="2" t="s">
        <v>979</v>
      </c>
      <c r="F378" s="181" t="s">
        <v>60</v>
      </c>
      <c r="G378" t="s">
        <v>969</v>
      </c>
      <c r="H378" s="2" t="s">
        <v>970</v>
      </c>
      <c r="I378" s="97">
        <v>0</v>
      </c>
      <c r="J378" s="97">
        <v>0</v>
      </c>
      <c r="K378" s="97">
        <v>0</v>
      </c>
      <c r="L378" s="97">
        <v>0</v>
      </c>
      <c r="M378" s="97">
        <v>0</v>
      </c>
      <c r="N378" s="97">
        <v>0</v>
      </c>
      <c r="O378" s="97">
        <v>0</v>
      </c>
      <c r="P378" s="97">
        <v>0</v>
      </c>
      <c r="Q378" s="97">
        <v>0</v>
      </c>
      <c r="R378" s="97">
        <v>0</v>
      </c>
      <c r="S378" s="97">
        <v>0</v>
      </c>
      <c r="T378" s="97">
        <v>0</v>
      </c>
      <c r="U378" s="97">
        <f t="shared" si="98"/>
        <v>0</v>
      </c>
      <c r="V378">
        <f>VLOOKUP(D:D,'[1]Price List'!$B:$K,8,0)</f>
        <v>568.45000000000005</v>
      </c>
      <c r="W378" s="22">
        <f t="shared" si="85"/>
        <v>0</v>
      </c>
      <c r="X378" s="22">
        <f t="shared" si="86"/>
        <v>0</v>
      </c>
      <c r="Y378" s="22">
        <f t="shared" si="87"/>
        <v>0</v>
      </c>
      <c r="Z378" s="22">
        <f t="shared" si="88"/>
        <v>0</v>
      </c>
      <c r="AA378" s="22">
        <f t="shared" si="89"/>
        <v>0</v>
      </c>
      <c r="AB378" s="22">
        <f t="shared" si="90"/>
        <v>0</v>
      </c>
      <c r="AC378" s="22">
        <f t="shared" si="91"/>
        <v>0</v>
      </c>
      <c r="AD378" s="22">
        <f t="shared" si="92"/>
        <v>0</v>
      </c>
      <c r="AE378" s="22">
        <f t="shared" si="93"/>
        <v>0</v>
      </c>
      <c r="AF378" s="22">
        <f t="shared" si="94"/>
        <v>0</v>
      </c>
      <c r="AG378" s="22">
        <f t="shared" si="95"/>
        <v>0</v>
      </c>
      <c r="AH378" s="22">
        <f t="shared" si="96"/>
        <v>0</v>
      </c>
      <c r="AI378" s="22">
        <f t="shared" si="97"/>
        <v>0</v>
      </c>
    </row>
    <row r="379" spans="1:35" x14ac:dyDescent="0.2">
      <c r="A379" s="180" t="s">
        <v>368</v>
      </c>
      <c r="B379" s="180" t="s">
        <v>56</v>
      </c>
      <c r="C379" s="2" t="s">
        <v>980</v>
      </c>
      <c r="D379" s="180">
        <v>848709082916</v>
      </c>
      <c r="E379" s="2" t="s">
        <v>982</v>
      </c>
      <c r="F379" s="181" t="s">
        <v>60</v>
      </c>
      <c r="G379" t="s">
        <v>969</v>
      </c>
      <c r="H379" s="2" t="s">
        <v>970</v>
      </c>
      <c r="I379" s="97">
        <v>0</v>
      </c>
      <c r="J379" s="97">
        <v>0</v>
      </c>
      <c r="K379" s="97">
        <v>0</v>
      </c>
      <c r="L379" s="97">
        <v>0</v>
      </c>
      <c r="M379" s="97">
        <v>0</v>
      </c>
      <c r="N379" s="97">
        <v>0</v>
      </c>
      <c r="O379" s="97">
        <v>0</v>
      </c>
      <c r="P379" s="97">
        <v>0</v>
      </c>
      <c r="Q379" s="97">
        <v>0</v>
      </c>
      <c r="R379" s="97">
        <v>0</v>
      </c>
      <c r="S379" s="97">
        <v>0</v>
      </c>
      <c r="T379" s="97">
        <v>0</v>
      </c>
      <c r="U379" s="97">
        <f t="shared" si="98"/>
        <v>0</v>
      </c>
      <c r="V379">
        <f>VLOOKUP(D:D,'[1]Price List'!$B:$K,8,0)</f>
        <v>568.45000000000005</v>
      </c>
      <c r="W379" s="22">
        <f t="shared" si="85"/>
        <v>0</v>
      </c>
      <c r="X379" s="22">
        <f t="shared" si="86"/>
        <v>0</v>
      </c>
      <c r="Y379" s="22">
        <f t="shared" si="87"/>
        <v>0</v>
      </c>
      <c r="Z379" s="22">
        <f t="shared" si="88"/>
        <v>0</v>
      </c>
      <c r="AA379" s="22">
        <f t="shared" si="89"/>
        <v>0</v>
      </c>
      <c r="AB379" s="22">
        <f t="shared" si="90"/>
        <v>0</v>
      </c>
      <c r="AC379" s="22">
        <f t="shared" si="91"/>
        <v>0</v>
      </c>
      <c r="AD379" s="22">
        <f t="shared" si="92"/>
        <v>0</v>
      </c>
      <c r="AE379" s="22">
        <f t="shared" si="93"/>
        <v>0</v>
      </c>
      <c r="AF379" s="22">
        <f t="shared" si="94"/>
        <v>0</v>
      </c>
      <c r="AG379" s="22">
        <f t="shared" si="95"/>
        <v>0</v>
      </c>
      <c r="AH379" s="22">
        <f t="shared" si="96"/>
        <v>0</v>
      </c>
      <c r="AI379" s="22">
        <f t="shared" si="97"/>
        <v>0</v>
      </c>
    </row>
    <row r="380" spans="1:35" x14ac:dyDescent="0.2">
      <c r="A380" s="180" t="s">
        <v>368</v>
      </c>
      <c r="B380" s="180" t="s">
        <v>56</v>
      </c>
      <c r="C380" s="2" t="s">
        <v>966</v>
      </c>
      <c r="D380" s="180">
        <v>848709082992</v>
      </c>
      <c r="E380" s="2" t="s">
        <v>968</v>
      </c>
      <c r="F380" s="181" t="s">
        <v>60</v>
      </c>
      <c r="G380" t="s">
        <v>969</v>
      </c>
      <c r="H380" s="2" t="s">
        <v>970</v>
      </c>
      <c r="I380" s="97">
        <v>0</v>
      </c>
      <c r="J380" s="97">
        <v>0</v>
      </c>
      <c r="K380" s="97">
        <v>0</v>
      </c>
      <c r="L380" s="97">
        <v>0</v>
      </c>
      <c r="M380" s="97">
        <v>0</v>
      </c>
      <c r="N380" s="97">
        <v>0</v>
      </c>
      <c r="O380" s="97">
        <v>0</v>
      </c>
      <c r="P380" s="97">
        <v>0</v>
      </c>
      <c r="Q380" s="97">
        <v>0</v>
      </c>
      <c r="R380" s="97">
        <v>0</v>
      </c>
      <c r="S380" s="97">
        <v>1</v>
      </c>
      <c r="T380" s="97">
        <v>0</v>
      </c>
      <c r="U380" s="97">
        <f t="shared" si="98"/>
        <v>1</v>
      </c>
      <c r="V380">
        <f>VLOOKUP(D:D,'[1]Price List'!$B:$K,8,0)</f>
        <v>516.72</v>
      </c>
      <c r="W380" s="22">
        <f t="shared" si="85"/>
        <v>0</v>
      </c>
      <c r="X380" s="22">
        <f t="shared" si="86"/>
        <v>0</v>
      </c>
      <c r="Y380" s="22">
        <f t="shared" si="87"/>
        <v>0</v>
      </c>
      <c r="Z380" s="22">
        <f t="shared" si="88"/>
        <v>0</v>
      </c>
      <c r="AA380" s="22">
        <f t="shared" si="89"/>
        <v>0</v>
      </c>
      <c r="AB380" s="22">
        <f t="shared" si="90"/>
        <v>0</v>
      </c>
      <c r="AC380" s="22">
        <f t="shared" si="91"/>
        <v>0</v>
      </c>
      <c r="AD380" s="22">
        <f t="shared" si="92"/>
        <v>0</v>
      </c>
      <c r="AE380" s="22">
        <f t="shared" si="93"/>
        <v>0</v>
      </c>
      <c r="AF380" s="22">
        <f t="shared" si="94"/>
        <v>0</v>
      </c>
      <c r="AG380" s="22">
        <f t="shared" si="95"/>
        <v>516.72</v>
      </c>
      <c r="AH380" s="22">
        <f t="shared" si="96"/>
        <v>0</v>
      </c>
      <c r="AI380" s="22">
        <f t="shared" si="97"/>
        <v>516.72</v>
      </c>
    </row>
    <row r="381" spans="1:35" x14ac:dyDescent="0.2">
      <c r="A381" s="180" t="s">
        <v>368</v>
      </c>
      <c r="B381" s="180" t="s">
        <v>56</v>
      </c>
      <c r="C381" s="2" t="s">
        <v>732</v>
      </c>
      <c r="D381" s="180">
        <v>848709086112</v>
      </c>
      <c r="E381" s="2" t="s">
        <v>734</v>
      </c>
      <c r="F381" s="181" t="s">
        <v>60</v>
      </c>
      <c r="G381" s="2" t="s">
        <v>159</v>
      </c>
      <c r="H381" s="2" t="s">
        <v>159</v>
      </c>
      <c r="I381" s="97">
        <v>0</v>
      </c>
      <c r="J381" s="97">
        <v>0</v>
      </c>
      <c r="K381" s="97">
        <v>0</v>
      </c>
      <c r="L381" s="97">
        <v>0</v>
      </c>
      <c r="M381" s="97">
        <v>0</v>
      </c>
      <c r="N381" s="97">
        <v>0</v>
      </c>
      <c r="O381" s="97">
        <v>0</v>
      </c>
      <c r="P381" s="97">
        <v>0</v>
      </c>
      <c r="Q381" s="97">
        <v>0</v>
      </c>
      <c r="R381" s="97">
        <v>0</v>
      </c>
      <c r="S381" s="97">
        <v>0</v>
      </c>
      <c r="T381" s="97">
        <v>0</v>
      </c>
      <c r="U381" s="97">
        <f t="shared" si="98"/>
        <v>0</v>
      </c>
      <c r="V381">
        <f>VLOOKUP(D:D,'[1]Price List'!$B:$K,8,0)</f>
        <v>568.45000000000005</v>
      </c>
      <c r="W381" s="22">
        <f t="shared" si="85"/>
        <v>0</v>
      </c>
      <c r="X381" s="22">
        <f t="shared" si="86"/>
        <v>0</v>
      </c>
      <c r="Y381" s="22">
        <f t="shared" si="87"/>
        <v>0</v>
      </c>
      <c r="Z381" s="22">
        <f t="shared" si="88"/>
        <v>0</v>
      </c>
      <c r="AA381" s="22">
        <f t="shared" si="89"/>
        <v>0</v>
      </c>
      <c r="AB381" s="22">
        <f t="shared" si="90"/>
        <v>0</v>
      </c>
      <c r="AC381" s="22">
        <f t="shared" si="91"/>
        <v>0</v>
      </c>
      <c r="AD381" s="22">
        <f t="shared" si="92"/>
        <v>0</v>
      </c>
      <c r="AE381" s="22">
        <f t="shared" si="93"/>
        <v>0</v>
      </c>
      <c r="AF381" s="22">
        <f t="shared" si="94"/>
        <v>0</v>
      </c>
      <c r="AG381" s="22">
        <f t="shared" si="95"/>
        <v>0</v>
      </c>
      <c r="AH381" s="22">
        <f t="shared" si="96"/>
        <v>0</v>
      </c>
      <c r="AI381" s="22">
        <f t="shared" si="97"/>
        <v>0</v>
      </c>
    </row>
    <row r="382" spans="1:35" x14ac:dyDescent="0.2">
      <c r="A382" s="180" t="s">
        <v>368</v>
      </c>
      <c r="B382" s="180" t="s">
        <v>56</v>
      </c>
      <c r="C382" s="2" t="s">
        <v>729</v>
      </c>
      <c r="D382" s="180">
        <v>848709086174</v>
      </c>
      <c r="E382" s="2" t="s">
        <v>731</v>
      </c>
      <c r="F382" s="181" t="s">
        <v>60</v>
      </c>
      <c r="G382" t="s">
        <v>159</v>
      </c>
      <c r="H382" s="2" t="s">
        <v>159</v>
      </c>
      <c r="I382" s="97">
        <v>0</v>
      </c>
      <c r="J382" s="97">
        <v>0</v>
      </c>
      <c r="K382" s="97">
        <v>0</v>
      </c>
      <c r="L382" s="97">
        <v>0</v>
      </c>
      <c r="M382" s="97">
        <v>0</v>
      </c>
      <c r="N382" s="97">
        <v>0</v>
      </c>
      <c r="O382" s="97">
        <v>0</v>
      </c>
      <c r="P382" s="97">
        <v>0</v>
      </c>
      <c r="Q382" s="97">
        <v>0</v>
      </c>
      <c r="R382" s="97">
        <v>0</v>
      </c>
      <c r="S382" s="97">
        <v>0</v>
      </c>
      <c r="T382" s="97">
        <v>0</v>
      </c>
      <c r="U382" s="97">
        <f t="shared" si="98"/>
        <v>0</v>
      </c>
      <c r="V382">
        <f>VLOOKUP(D:D,'[1]Price List'!$B:$K,8,0)</f>
        <v>516.72</v>
      </c>
      <c r="W382" s="22">
        <f t="shared" si="85"/>
        <v>0</v>
      </c>
      <c r="X382" s="22">
        <f t="shared" si="86"/>
        <v>0</v>
      </c>
      <c r="Y382" s="22">
        <f t="shared" si="87"/>
        <v>0</v>
      </c>
      <c r="Z382" s="22">
        <f t="shared" si="88"/>
        <v>0</v>
      </c>
      <c r="AA382" s="22">
        <f t="shared" si="89"/>
        <v>0</v>
      </c>
      <c r="AB382" s="22">
        <f t="shared" si="90"/>
        <v>0</v>
      </c>
      <c r="AC382" s="22">
        <f t="shared" si="91"/>
        <v>0</v>
      </c>
      <c r="AD382" s="22">
        <f t="shared" si="92"/>
        <v>0</v>
      </c>
      <c r="AE382" s="22">
        <f t="shared" si="93"/>
        <v>0</v>
      </c>
      <c r="AF382" s="22">
        <f t="shared" si="94"/>
        <v>0</v>
      </c>
      <c r="AG382" s="22">
        <f t="shared" si="95"/>
        <v>0</v>
      </c>
      <c r="AH382" s="22">
        <f t="shared" si="96"/>
        <v>0</v>
      </c>
      <c r="AI382" s="22">
        <f t="shared" si="97"/>
        <v>0</v>
      </c>
    </row>
    <row r="383" spans="1:35" x14ac:dyDescent="0.2">
      <c r="A383" s="180" t="s">
        <v>368</v>
      </c>
      <c r="B383" s="180" t="s">
        <v>56</v>
      </c>
      <c r="C383" s="2" t="s">
        <v>723</v>
      </c>
      <c r="D383" s="180">
        <v>848709086235</v>
      </c>
      <c r="E383" s="2" t="s">
        <v>725</v>
      </c>
      <c r="F383" s="181" t="s">
        <v>60</v>
      </c>
      <c r="G383" t="s">
        <v>159</v>
      </c>
      <c r="H383" s="2" t="s">
        <v>159</v>
      </c>
      <c r="I383" s="97">
        <v>0</v>
      </c>
      <c r="J383" s="97">
        <v>0</v>
      </c>
      <c r="K383" s="97">
        <v>0</v>
      </c>
      <c r="L383" s="97">
        <v>0</v>
      </c>
      <c r="M383" s="97">
        <v>0</v>
      </c>
      <c r="N383" s="97">
        <v>0</v>
      </c>
      <c r="O383" s="97">
        <v>0</v>
      </c>
      <c r="P383" s="97">
        <v>0</v>
      </c>
      <c r="Q383" s="97">
        <v>0</v>
      </c>
      <c r="R383" s="97">
        <v>0</v>
      </c>
      <c r="S383" s="97">
        <v>0</v>
      </c>
      <c r="T383" s="97">
        <v>0</v>
      </c>
      <c r="U383" s="97">
        <f t="shared" si="98"/>
        <v>0</v>
      </c>
      <c r="V383">
        <f>VLOOKUP(D:D,'[1]Price List'!$B:$K,8,0)</f>
        <v>232.37</v>
      </c>
      <c r="W383" s="22">
        <f t="shared" si="85"/>
        <v>0</v>
      </c>
      <c r="X383" s="22">
        <f t="shared" si="86"/>
        <v>0</v>
      </c>
      <c r="Y383" s="22">
        <f t="shared" si="87"/>
        <v>0</v>
      </c>
      <c r="Z383" s="22">
        <f t="shared" si="88"/>
        <v>0</v>
      </c>
      <c r="AA383" s="22">
        <f t="shared" si="89"/>
        <v>0</v>
      </c>
      <c r="AB383" s="22">
        <f t="shared" si="90"/>
        <v>0</v>
      </c>
      <c r="AC383" s="22">
        <f t="shared" si="91"/>
        <v>0</v>
      </c>
      <c r="AD383" s="22">
        <f t="shared" si="92"/>
        <v>0</v>
      </c>
      <c r="AE383" s="22">
        <f t="shared" si="93"/>
        <v>0</v>
      </c>
      <c r="AF383" s="22">
        <f t="shared" si="94"/>
        <v>0</v>
      </c>
      <c r="AG383" s="22">
        <f t="shared" si="95"/>
        <v>0</v>
      </c>
      <c r="AH383" s="22">
        <f t="shared" si="96"/>
        <v>0</v>
      </c>
      <c r="AI383" s="22">
        <f t="shared" si="97"/>
        <v>0</v>
      </c>
    </row>
    <row r="384" spans="1:35" x14ac:dyDescent="0.2">
      <c r="A384" s="180" t="s">
        <v>368</v>
      </c>
      <c r="B384" s="180" t="s">
        <v>56</v>
      </c>
      <c r="C384" s="2" t="s">
        <v>961</v>
      </c>
      <c r="D384" s="180">
        <v>848709087416</v>
      </c>
      <c r="E384" s="2" t="s">
        <v>963</v>
      </c>
      <c r="F384" s="181" t="s">
        <v>60</v>
      </c>
      <c r="G384" s="2" t="s">
        <v>964</v>
      </c>
      <c r="H384" s="2" t="s">
        <v>965</v>
      </c>
      <c r="I384" s="97">
        <v>0</v>
      </c>
      <c r="J384" s="97">
        <v>0</v>
      </c>
      <c r="K384" s="97">
        <v>0</v>
      </c>
      <c r="L384" s="97">
        <v>0</v>
      </c>
      <c r="M384" s="97">
        <v>1</v>
      </c>
      <c r="N384" s="97">
        <v>0</v>
      </c>
      <c r="O384" s="97">
        <v>0</v>
      </c>
      <c r="P384" s="97">
        <v>0</v>
      </c>
      <c r="Q384" s="97">
        <v>0</v>
      </c>
      <c r="R384" s="97">
        <v>0</v>
      </c>
      <c r="S384" s="97">
        <v>0</v>
      </c>
      <c r="T384" s="97">
        <v>0</v>
      </c>
      <c r="U384" s="97">
        <f t="shared" si="98"/>
        <v>1</v>
      </c>
      <c r="V384">
        <f>VLOOKUP(D:D,'[1]Price List'!$B:$K,8,0)</f>
        <v>387.54</v>
      </c>
      <c r="W384" s="22">
        <f t="shared" si="85"/>
        <v>0</v>
      </c>
      <c r="X384" s="22">
        <f t="shared" si="86"/>
        <v>0</v>
      </c>
      <c r="Y384" s="22">
        <f t="shared" si="87"/>
        <v>0</v>
      </c>
      <c r="Z384" s="22">
        <f t="shared" si="88"/>
        <v>0</v>
      </c>
      <c r="AA384" s="22">
        <f t="shared" si="89"/>
        <v>387.54</v>
      </c>
      <c r="AB384" s="22">
        <f t="shared" si="90"/>
        <v>0</v>
      </c>
      <c r="AC384" s="22">
        <f t="shared" si="91"/>
        <v>0</v>
      </c>
      <c r="AD384" s="22">
        <f t="shared" si="92"/>
        <v>0</v>
      </c>
      <c r="AE384" s="22">
        <f t="shared" si="93"/>
        <v>0</v>
      </c>
      <c r="AF384" s="22">
        <f t="shared" si="94"/>
        <v>0</v>
      </c>
      <c r="AG384" s="22">
        <f t="shared" si="95"/>
        <v>0</v>
      </c>
      <c r="AH384" s="22">
        <f t="shared" si="96"/>
        <v>0</v>
      </c>
      <c r="AI384" s="22">
        <f t="shared" si="97"/>
        <v>387.54</v>
      </c>
    </row>
    <row r="385" spans="1:35" x14ac:dyDescent="0.2">
      <c r="A385" s="180" t="s">
        <v>368</v>
      </c>
      <c r="B385" s="180" t="s">
        <v>56</v>
      </c>
      <c r="C385" s="2" t="s">
        <v>1048</v>
      </c>
      <c r="D385" s="180">
        <v>848709089946</v>
      </c>
      <c r="E385" s="2" t="s">
        <v>1050</v>
      </c>
      <c r="F385" s="180" t="s">
        <v>515</v>
      </c>
      <c r="G385" s="2" t="s">
        <v>516</v>
      </c>
      <c r="H385" s="2" t="s">
        <v>574</v>
      </c>
      <c r="I385" s="97">
        <v>1</v>
      </c>
      <c r="J385" s="97">
        <v>0</v>
      </c>
      <c r="K385" s="97">
        <v>2</v>
      </c>
      <c r="L385" s="97">
        <v>0</v>
      </c>
      <c r="M385" s="97">
        <v>3</v>
      </c>
      <c r="N385" s="97">
        <v>0</v>
      </c>
      <c r="O385" s="97">
        <v>1</v>
      </c>
      <c r="P385" s="97">
        <v>3</v>
      </c>
      <c r="Q385" s="97">
        <v>2</v>
      </c>
      <c r="R385" s="97">
        <v>1</v>
      </c>
      <c r="S385" s="97">
        <v>2</v>
      </c>
      <c r="T385" s="97">
        <v>3</v>
      </c>
      <c r="U385" s="97">
        <f t="shared" si="98"/>
        <v>18</v>
      </c>
      <c r="V385">
        <f>VLOOKUP(D:D,'[1]Price List'!$B:$K,8,0)</f>
        <v>697.76</v>
      </c>
      <c r="W385" s="22">
        <f t="shared" si="85"/>
        <v>697.76</v>
      </c>
      <c r="X385" s="22">
        <f t="shared" si="86"/>
        <v>0</v>
      </c>
      <c r="Y385" s="22">
        <f t="shared" si="87"/>
        <v>1395.52</v>
      </c>
      <c r="Z385" s="22">
        <f t="shared" si="88"/>
        <v>0</v>
      </c>
      <c r="AA385" s="22">
        <f t="shared" si="89"/>
        <v>2093.2799999999997</v>
      </c>
      <c r="AB385" s="22">
        <f t="shared" si="90"/>
        <v>0</v>
      </c>
      <c r="AC385" s="22">
        <f t="shared" si="91"/>
        <v>697.76</v>
      </c>
      <c r="AD385" s="22">
        <f t="shared" si="92"/>
        <v>2093.2799999999997</v>
      </c>
      <c r="AE385" s="22">
        <f t="shared" si="93"/>
        <v>1395.52</v>
      </c>
      <c r="AF385" s="22">
        <f t="shared" si="94"/>
        <v>697.76</v>
      </c>
      <c r="AG385" s="22">
        <f t="shared" si="95"/>
        <v>1395.52</v>
      </c>
      <c r="AH385" s="22">
        <f t="shared" si="96"/>
        <v>2093.2799999999997</v>
      </c>
      <c r="AI385" s="22">
        <f t="shared" si="97"/>
        <v>12559.68</v>
      </c>
    </row>
    <row r="386" spans="1:35" x14ac:dyDescent="0.2">
      <c r="A386" s="180" t="s">
        <v>368</v>
      </c>
      <c r="B386" s="180" t="s">
        <v>56</v>
      </c>
      <c r="C386" s="2" t="s">
        <v>748</v>
      </c>
      <c r="D386" s="180">
        <v>848709088444</v>
      </c>
      <c r="E386" s="2" t="s">
        <v>750</v>
      </c>
      <c r="F386" s="180" t="s">
        <v>60</v>
      </c>
      <c r="G386" s="2" t="s">
        <v>144</v>
      </c>
      <c r="H386" s="2" t="s">
        <v>747</v>
      </c>
      <c r="I386" s="97">
        <v>60</v>
      </c>
      <c r="J386" s="97">
        <v>19</v>
      </c>
      <c r="K386" s="97">
        <v>17</v>
      </c>
      <c r="L386" s="97">
        <v>18</v>
      </c>
      <c r="M386" s="97">
        <v>27</v>
      </c>
      <c r="N386" s="97">
        <v>12</v>
      </c>
      <c r="O386" s="97">
        <v>3</v>
      </c>
      <c r="P386" s="97">
        <v>5</v>
      </c>
      <c r="Q386" s="97">
        <v>1</v>
      </c>
      <c r="R386" s="97">
        <v>2</v>
      </c>
      <c r="S386" s="97">
        <v>0</v>
      </c>
      <c r="T386" s="97">
        <v>4</v>
      </c>
      <c r="U386" s="97">
        <f t="shared" si="98"/>
        <v>168</v>
      </c>
      <c r="V386">
        <f>VLOOKUP(D:D,'[1]Price List'!$B:$K,8,0)</f>
        <v>115.99</v>
      </c>
      <c r="W386" s="22">
        <f t="shared" si="85"/>
        <v>6959.4</v>
      </c>
      <c r="X386" s="22">
        <f t="shared" si="86"/>
        <v>2203.81</v>
      </c>
      <c r="Y386" s="22">
        <f t="shared" si="87"/>
        <v>1971.83</v>
      </c>
      <c r="Z386" s="22">
        <f t="shared" si="88"/>
        <v>2087.8199999999997</v>
      </c>
      <c r="AA386" s="22">
        <f t="shared" si="89"/>
        <v>3131.73</v>
      </c>
      <c r="AB386" s="22">
        <f t="shared" si="90"/>
        <v>1391.8799999999999</v>
      </c>
      <c r="AC386" s="22">
        <f t="shared" si="91"/>
        <v>347.96999999999997</v>
      </c>
      <c r="AD386" s="22">
        <f t="shared" si="92"/>
        <v>579.94999999999993</v>
      </c>
      <c r="AE386" s="22">
        <f t="shared" si="93"/>
        <v>115.99</v>
      </c>
      <c r="AF386" s="22">
        <f t="shared" si="94"/>
        <v>231.98</v>
      </c>
      <c r="AG386" s="22">
        <f t="shared" si="95"/>
        <v>0</v>
      </c>
      <c r="AH386" s="22">
        <f t="shared" si="96"/>
        <v>463.96</v>
      </c>
      <c r="AI386" s="22">
        <f t="shared" si="97"/>
        <v>19486.32</v>
      </c>
    </row>
    <row r="387" spans="1:35" x14ac:dyDescent="0.2">
      <c r="A387" s="180" t="s">
        <v>368</v>
      </c>
      <c r="B387" s="180" t="s">
        <v>56</v>
      </c>
      <c r="C387" s="2" t="s">
        <v>744</v>
      </c>
      <c r="D387" s="180">
        <v>840168527427</v>
      </c>
      <c r="E387" s="2" t="s">
        <v>746</v>
      </c>
      <c r="F387" s="181" t="s">
        <v>60</v>
      </c>
      <c r="G387" t="s">
        <v>144</v>
      </c>
      <c r="H387" s="2" t="s">
        <v>747</v>
      </c>
      <c r="I387" s="97">
        <v>44</v>
      </c>
      <c r="J387" s="97">
        <v>18</v>
      </c>
      <c r="K387" s="97">
        <v>17</v>
      </c>
      <c r="L387" s="97">
        <v>18</v>
      </c>
      <c r="M387" s="97">
        <v>27</v>
      </c>
      <c r="N387" s="97">
        <v>18</v>
      </c>
      <c r="O387" s="97">
        <v>19</v>
      </c>
      <c r="P387" s="97">
        <v>8</v>
      </c>
      <c r="Q387" s="97">
        <v>1</v>
      </c>
      <c r="R387" s="97">
        <v>1</v>
      </c>
      <c r="S387" s="97">
        <v>1</v>
      </c>
      <c r="T387" s="97">
        <v>2</v>
      </c>
      <c r="U387" s="97">
        <f t="shared" si="98"/>
        <v>174</v>
      </c>
      <c r="V387">
        <f>VLOOKUP(D:D,'[1]Price List'!$B:$K,8,0)</f>
        <v>115.99</v>
      </c>
      <c r="W387" s="22">
        <f t="shared" si="85"/>
        <v>5103.5599999999995</v>
      </c>
      <c r="X387" s="22">
        <f t="shared" si="86"/>
        <v>2087.8199999999997</v>
      </c>
      <c r="Y387" s="22">
        <f t="shared" si="87"/>
        <v>1971.83</v>
      </c>
      <c r="Z387" s="22">
        <f t="shared" si="88"/>
        <v>2087.8199999999997</v>
      </c>
      <c r="AA387" s="22">
        <f t="shared" si="89"/>
        <v>3131.73</v>
      </c>
      <c r="AB387" s="22">
        <f t="shared" si="90"/>
        <v>2087.8199999999997</v>
      </c>
      <c r="AC387" s="22">
        <f t="shared" si="91"/>
        <v>2203.81</v>
      </c>
      <c r="AD387" s="22">
        <f t="shared" si="92"/>
        <v>927.92</v>
      </c>
      <c r="AE387" s="22">
        <f t="shared" si="93"/>
        <v>115.99</v>
      </c>
      <c r="AF387" s="22">
        <f t="shared" si="94"/>
        <v>115.99</v>
      </c>
      <c r="AG387" s="22">
        <f t="shared" si="95"/>
        <v>115.99</v>
      </c>
      <c r="AH387" s="22">
        <f t="shared" si="96"/>
        <v>231.98</v>
      </c>
      <c r="AI387" s="22">
        <f t="shared" si="97"/>
        <v>20182.259999999998</v>
      </c>
    </row>
    <row r="388" spans="1:35" x14ac:dyDescent="0.2">
      <c r="A388" s="180" t="s">
        <v>368</v>
      </c>
      <c r="B388" s="180" t="s">
        <v>56</v>
      </c>
      <c r="C388" s="2" t="s">
        <v>751</v>
      </c>
      <c r="D388" s="180">
        <v>848709088680</v>
      </c>
      <c r="E388" s="2" t="s">
        <v>753</v>
      </c>
      <c r="F388" s="181" t="s">
        <v>60</v>
      </c>
      <c r="G388" t="s">
        <v>144</v>
      </c>
      <c r="H388" s="2" t="s">
        <v>747</v>
      </c>
      <c r="I388" s="97">
        <v>42</v>
      </c>
      <c r="J388" s="97">
        <v>18</v>
      </c>
      <c r="K388" s="97">
        <v>21</v>
      </c>
      <c r="L388" s="97">
        <v>10</v>
      </c>
      <c r="M388" s="97">
        <v>31</v>
      </c>
      <c r="N388" s="97">
        <v>9</v>
      </c>
      <c r="O388" s="97">
        <v>10</v>
      </c>
      <c r="P388" s="97">
        <v>9</v>
      </c>
      <c r="Q388" s="97">
        <v>5</v>
      </c>
      <c r="R388" s="97">
        <v>0</v>
      </c>
      <c r="S388" s="97">
        <v>2</v>
      </c>
      <c r="T388" s="97">
        <v>1</v>
      </c>
      <c r="U388" s="97">
        <f t="shared" si="98"/>
        <v>158</v>
      </c>
      <c r="V388">
        <f>VLOOKUP(D:D,'[1]Price List'!$B:$K,8,0)</f>
        <v>115.99</v>
      </c>
      <c r="W388" s="22">
        <f t="shared" ref="W388:W451" si="99">I388*$V:$V</f>
        <v>4871.58</v>
      </c>
      <c r="X388" s="22">
        <f t="shared" ref="X388:X451" si="100">J388*$V:$V</f>
        <v>2087.8199999999997</v>
      </c>
      <c r="Y388" s="22">
        <f t="shared" ref="Y388:Y451" si="101">K388*$V:$V</f>
        <v>2435.79</v>
      </c>
      <c r="Z388" s="22">
        <f t="shared" ref="Z388:Z451" si="102">L388*$V:$V</f>
        <v>1159.8999999999999</v>
      </c>
      <c r="AA388" s="22">
        <f t="shared" ref="AA388:AA451" si="103">M388*$V:$V</f>
        <v>3595.69</v>
      </c>
      <c r="AB388" s="22">
        <f t="shared" ref="AB388:AB451" si="104">N388*$V:$V</f>
        <v>1043.9099999999999</v>
      </c>
      <c r="AC388" s="22">
        <f t="shared" ref="AC388:AC451" si="105">O388*$V:$V</f>
        <v>1159.8999999999999</v>
      </c>
      <c r="AD388" s="22">
        <f t="shared" ref="AD388:AD451" si="106">P388*$V:$V</f>
        <v>1043.9099999999999</v>
      </c>
      <c r="AE388" s="22">
        <f t="shared" ref="AE388:AE451" si="107">Q388*$V:$V</f>
        <v>579.94999999999993</v>
      </c>
      <c r="AF388" s="22">
        <f t="shared" ref="AF388:AF451" si="108">R388*$V:$V</f>
        <v>0</v>
      </c>
      <c r="AG388" s="22">
        <f t="shared" ref="AG388:AG451" si="109">S388*$V:$V</f>
        <v>231.98</v>
      </c>
      <c r="AH388" s="22">
        <f t="shared" ref="AH388:AH451" si="110">T388*$V:$V</f>
        <v>115.99</v>
      </c>
      <c r="AI388" s="22">
        <f t="shared" ref="AI388:AI451" si="111">U388*$V:$V</f>
        <v>18326.419999999998</v>
      </c>
    </row>
    <row r="389" spans="1:35" x14ac:dyDescent="0.2">
      <c r="A389" s="180" t="s">
        <v>368</v>
      </c>
      <c r="B389" s="180" t="s">
        <v>56</v>
      </c>
      <c r="C389" s="2" t="s">
        <v>720</v>
      </c>
      <c r="D389" s="180">
        <v>848709089199</v>
      </c>
      <c r="E389" s="2" t="s">
        <v>722</v>
      </c>
      <c r="F389" s="181" t="s">
        <v>60</v>
      </c>
      <c r="G389" s="2" t="s">
        <v>159</v>
      </c>
      <c r="H389" s="2" t="s">
        <v>159</v>
      </c>
      <c r="I389" s="97">
        <v>0</v>
      </c>
      <c r="J389" s="97">
        <v>0</v>
      </c>
      <c r="K389" s="97">
        <v>0</v>
      </c>
      <c r="L389" s="97">
        <v>0</v>
      </c>
      <c r="M389" s="97">
        <v>0</v>
      </c>
      <c r="N389" s="97">
        <v>0</v>
      </c>
      <c r="O389" s="97">
        <v>0</v>
      </c>
      <c r="P389" s="97">
        <v>0</v>
      </c>
      <c r="Q389" s="97">
        <v>0</v>
      </c>
      <c r="R389" s="97">
        <v>0</v>
      </c>
      <c r="S389" s="97">
        <v>0</v>
      </c>
      <c r="T389" s="97">
        <v>0</v>
      </c>
      <c r="U389" s="97">
        <f t="shared" si="98"/>
        <v>0</v>
      </c>
      <c r="V389">
        <f>VLOOKUP(D:D,'[1]Price List'!$B:$K,8,0)</f>
        <v>232.37</v>
      </c>
      <c r="W389" s="22">
        <f t="shared" si="99"/>
        <v>0</v>
      </c>
      <c r="X389" s="22">
        <f t="shared" si="100"/>
        <v>0</v>
      </c>
      <c r="Y389" s="22">
        <f t="shared" si="101"/>
        <v>0</v>
      </c>
      <c r="Z389" s="22">
        <f t="shared" si="102"/>
        <v>0</v>
      </c>
      <c r="AA389" s="22">
        <f t="shared" si="103"/>
        <v>0</v>
      </c>
      <c r="AB389" s="22">
        <f t="shared" si="104"/>
        <v>0</v>
      </c>
      <c r="AC389" s="22">
        <f t="shared" si="105"/>
        <v>0</v>
      </c>
      <c r="AD389" s="22">
        <f t="shared" si="106"/>
        <v>0</v>
      </c>
      <c r="AE389" s="22">
        <f t="shared" si="107"/>
        <v>0</v>
      </c>
      <c r="AF389" s="22">
        <f t="shared" si="108"/>
        <v>0</v>
      </c>
      <c r="AG389" s="22">
        <f t="shared" si="109"/>
        <v>0</v>
      </c>
      <c r="AH389" s="22">
        <f t="shared" si="110"/>
        <v>0</v>
      </c>
      <c r="AI389" s="22">
        <f t="shared" si="111"/>
        <v>0</v>
      </c>
    </row>
    <row r="390" spans="1:35" x14ac:dyDescent="0.2">
      <c r="A390" s="180" t="s">
        <v>368</v>
      </c>
      <c r="B390" s="180" t="s">
        <v>56</v>
      </c>
      <c r="C390" s="2" t="s">
        <v>777</v>
      </c>
      <c r="D390" s="180">
        <v>848709091161</v>
      </c>
      <c r="E390" s="2" t="s">
        <v>779</v>
      </c>
      <c r="F390" s="181" t="s">
        <v>60</v>
      </c>
      <c r="G390" s="2" t="s">
        <v>780</v>
      </c>
      <c r="H390" s="2" t="s">
        <v>781</v>
      </c>
      <c r="I390" s="97">
        <v>0</v>
      </c>
      <c r="J390" s="97">
        <v>0</v>
      </c>
      <c r="K390" s="97">
        <v>0</v>
      </c>
      <c r="L390" s="97">
        <v>0</v>
      </c>
      <c r="M390" s="97">
        <v>0</v>
      </c>
      <c r="N390" s="97">
        <v>0</v>
      </c>
      <c r="O390" s="97">
        <v>0</v>
      </c>
      <c r="P390" s="97">
        <v>0</v>
      </c>
      <c r="Q390" s="97">
        <v>0</v>
      </c>
      <c r="R390" s="97">
        <v>0</v>
      </c>
      <c r="S390" s="97">
        <v>0</v>
      </c>
      <c r="T390" s="97">
        <v>0</v>
      </c>
      <c r="U390" s="97">
        <f t="shared" si="98"/>
        <v>0</v>
      </c>
      <c r="V390">
        <f>VLOOKUP(D:D,'[1]Price List'!$B:$K,8,0)</f>
        <v>568.45000000000005</v>
      </c>
      <c r="W390" s="22">
        <f t="shared" si="99"/>
        <v>0</v>
      </c>
      <c r="X390" s="22">
        <f t="shared" si="100"/>
        <v>0</v>
      </c>
      <c r="Y390" s="22">
        <f t="shared" si="101"/>
        <v>0</v>
      </c>
      <c r="Z390" s="22">
        <f t="shared" si="102"/>
        <v>0</v>
      </c>
      <c r="AA390" s="22">
        <f t="shared" si="103"/>
        <v>0</v>
      </c>
      <c r="AB390" s="22">
        <f t="shared" si="104"/>
        <v>0</v>
      </c>
      <c r="AC390" s="22">
        <f t="shared" si="105"/>
        <v>0</v>
      </c>
      <c r="AD390" s="22">
        <f t="shared" si="106"/>
        <v>0</v>
      </c>
      <c r="AE390" s="22">
        <f t="shared" si="107"/>
        <v>0</v>
      </c>
      <c r="AF390" s="22">
        <f t="shared" si="108"/>
        <v>0</v>
      </c>
      <c r="AG390" s="22">
        <f t="shared" si="109"/>
        <v>0</v>
      </c>
      <c r="AH390" s="22">
        <f t="shared" si="110"/>
        <v>0</v>
      </c>
      <c r="AI390" s="22">
        <f t="shared" si="111"/>
        <v>0</v>
      </c>
    </row>
    <row r="391" spans="1:35" x14ac:dyDescent="0.2">
      <c r="A391" s="180" t="s">
        <v>368</v>
      </c>
      <c r="B391" s="180" t="s">
        <v>56</v>
      </c>
      <c r="C391" s="2" t="s">
        <v>764</v>
      </c>
      <c r="D391" s="180">
        <v>848709091185</v>
      </c>
      <c r="E391" s="2" t="s">
        <v>766</v>
      </c>
      <c r="F391" s="181" t="s">
        <v>60</v>
      </c>
      <c r="G391" s="2" t="s">
        <v>144</v>
      </c>
      <c r="H391" s="2" t="s">
        <v>763</v>
      </c>
      <c r="I391" s="97">
        <v>1</v>
      </c>
      <c r="J391" s="97">
        <v>0</v>
      </c>
      <c r="K391" s="97">
        <v>0</v>
      </c>
      <c r="L391" s="97">
        <v>0</v>
      </c>
      <c r="M391" s="97">
        <v>0</v>
      </c>
      <c r="N391" s="97">
        <v>0</v>
      </c>
      <c r="O391" s="97">
        <v>0</v>
      </c>
      <c r="P391" s="97">
        <v>0</v>
      </c>
      <c r="Q391" s="97">
        <v>0</v>
      </c>
      <c r="R391" s="97">
        <v>0</v>
      </c>
      <c r="S391" s="97">
        <v>0</v>
      </c>
      <c r="T391" s="97">
        <v>0</v>
      </c>
      <c r="U391" s="97">
        <f t="shared" si="98"/>
        <v>1</v>
      </c>
      <c r="V391">
        <f>VLOOKUP(D:D,'[1]Price List'!$B:$K,8,0)</f>
        <v>568.45000000000005</v>
      </c>
      <c r="W391" s="22">
        <f t="shared" si="99"/>
        <v>568.45000000000005</v>
      </c>
      <c r="X391" s="22">
        <f t="shared" si="100"/>
        <v>0</v>
      </c>
      <c r="Y391" s="22">
        <f t="shared" si="101"/>
        <v>0</v>
      </c>
      <c r="Z391" s="22">
        <f t="shared" si="102"/>
        <v>0</v>
      </c>
      <c r="AA391" s="22">
        <f t="shared" si="103"/>
        <v>0</v>
      </c>
      <c r="AB391" s="22">
        <f t="shared" si="104"/>
        <v>0</v>
      </c>
      <c r="AC391" s="22">
        <f t="shared" si="105"/>
        <v>0</v>
      </c>
      <c r="AD391" s="22">
        <f t="shared" si="106"/>
        <v>0</v>
      </c>
      <c r="AE391" s="22">
        <f t="shared" si="107"/>
        <v>0</v>
      </c>
      <c r="AF391" s="22">
        <f t="shared" si="108"/>
        <v>0</v>
      </c>
      <c r="AG391" s="22">
        <f t="shared" si="109"/>
        <v>0</v>
      </c>
      <c r="AH391" s="22">
        <f t="shared" si="110"/>
        <v>0</v>
      </c>
      <c r="AI391" s="22">
        <f t="shared" si="111"/>
        <v>568.45000000000005</v>
      </c>
    </row>
    <row r="392" spans="1:35" x14ac:dyDescent="0.2">
      <c r="A392" s="180" t="s">
        <v>368</v>
      </c>
      <c r="B392" s="180" t="s">
        <v>56</v>
      </c>
      <c r="C392" s="2" t="s">
        <v>757</v>
      </c>
      <c r="D392" s="180">
        <v>848709091239</v>
      </c>
      <c r="E392" s="2" t="s">
        <v>759</v>
      </c>
      <c r="F392" s="181" t="s">
        <v>60</v>
      </c>
      <c r="G392" t="s">
        <v>144</v>
      </c>
      <c r="H392" s="2" t="s">
        <v>747</v>
      </c>
      <c r="I392" s="97">
        <v>0</v>
      </c>
      <c r="J392" s="97">
        <v>0</v>
      </c>
      <c r="K392" s="97">
        <v>0</v>
      </c>
      <c r="L392" s="97">
        <v>0</v>
      </c>
      <c r="M392" s="97">
        <v>0</v>
      </c>
      <c r="N392" s="97">
        <v>0</v>
      </c>
      <c r="O392" s="97">
        <v>0</v>
      </c>
      <c r="P392" s="97">
        <v>0</v>
      </c>
      <c r="Q392" s="97">
        <v>0</v>
      </c>
      <c r="R392" s="97">
        <v>0</v>
      </c>
      <c r="S392" s="97">
        <v>0</v>
      </c>
      <c r="T392" s="97">
        <v>0</v>
      </c>
      <c r="U392" s="97">
        <f t="shared" si="98"/>
        <v>0</v>
      </c>
      <c r="V392">
        <f>VLOOKUP(D:D,'[1]Price List'!$B:$K,8,0)</f>
        <v>568.45000000000005</v>
      </c>
      <c r="W392" s="22">
        <f t="shared" si="99"/>
        <v>0</v>
      </c>
      <c r="X392" s="22">
        <f t="shared" si="100"/>
        <v>0</v>
      </c>
      <c r="Y392" s="22">
        <f t="shared" si="101"/>
        <v>0</v>
      </c>
      <c r="Z392" s="22">
        <f t="shared" si="102"/>
        <v>0</v>
      </c>
      <c r="AA392" s="22">
        <f t="shared" si="103"/>
        <v>0</v>
      </c>
      <c r="AB392" s="22">
        <f t="shared" si="104"/>
        <v>0</v>
      </c>
      <c r="AC392" s="22">
        <f t="shared" si="105"/>
        <v>0</v>
      </c>
      <c r="AD392" s="22">
        <f t="shared" si="106"/>
        <v>0</v>
      </c>
      <c r="AE392" s="22">
        <f t="shared" si="107"/>
        <v>0</v>
      </c>
      <c r="AF392" s="22">
        <f t="shared" si="108"/>
        <v>0</v>
      </c>
      <c r="AG392" s="22">
        <f t="shared" si="109"/>
        <v>0</v>
      </c>
      <c r="AH392" s="22">
        <f t="shared" si="110"/>
        <v>0</v>
      </c>
      <c r="AI392" s="22">
        <f t="shared" si="111"/>
        <v>0</v>
      </c>
    </row>
    <row r="393" spans="1:35" x14ac:dyDescent="0.2">
      <c r="A393" s="180" t="s">
        <v>368</v>
      </c>
      <c r="B393" s="180" t="s">
        <v>56</v>
      </c>
      <c r="C393" s="2" t="s">
        <v>767</v>
      </c>
      <c r="D393" s="180">
        <v>848709091345</v>
      </c>
      <c r="E393" s="2" t="s">
        <v>769</v>
      </c>
      <c r="F393" s="181" t="s">
        <v>60</v>
      </c>
      <c r="G393" t="s">
        <v>144</v>
      </c>
      <c r="H393" s="2" t="s">
        <v>763</v>
      </c>
      <c r="I393" s="97">
        <v>0</v>
      </c>
      <c r="J393" s="97">
        <v>0</v>
      </c>
      <c r="K393" s="97">
        <v>0</v>
      </c>
      <c r="L393" s="97">
        <v>0</v>
      </c>
      <c r="M393" s="97">
        <v>0</v>
      </c>
      <c r="N393" s="97">
        <v>0</v>
      </c>
      <c r="O393" s="97">
        <v>0</v>
      </c>
      <c r="P393" s="97">
        <v>0</v>
      </c>
      <c r="Q393" s="97">
        <v>0</v>
      </c>
      <c r="R393" s="97">
        <v>0</v>
      </c>
      <c r="S393" s="97">
        <v>0</v>
      </c>
      <c r="T393" s="97">
        <v>0</v>
      </c>
      <c r="U393" s="97">
        <f t="shared" si="98"/>
        <v>0</v>
      </c>
      <c r="V393">
        <f>VLOOKUP(D:D,'[1]Price List'!$B:$K,8,0)</f>
        <v>516.72</v>
      </c>
      <c r="W393" s="22">
        <f t="shared" si="99"/>
        <v>0</v>
      </c>
      <c r="X393" s="22">
        <f t="shared" si="100"/>
        <v>0</v>
      </c>
      <c r="Y393" s="22">
        <f t="shared" si="101"/>
        <v>0</v>
      </c>
      <c r="Z393" s="22">
        <f t="shared" si="102"/>
        <v>0</v>
      </c>
      <c r="AA393" s="22">
        <f t="shared" si="103"/>
        <v>0</v>
      </c>
      <c r="AB393" s="22">
        <f t="shared" si="104"/>
        <v>0</v>
      </c>
      <c r="AC393" s="22">
        <f t="shared" si="105"/>
        <v>0</v>
      </c>
      <c r="AD393" s="22">
        <f t="shared" si="106"/>
        <v>0</v>
      </c>
      <c r="AE393" s="22">
        <f t="shared" si="107"/>
        <v>0</v>
      </c>
      <c r="AF393" s="22">
        <f t="shared" si="108"/>
        <v>0</v>
      </c>
      <c r="AG393" s="22">
        <f t="shared" si="109"/>
        <v>0</v>
      </c>
      <c r="AH393" s="22">
        <f t="shared" si="110"/>
        <v>0</v>
      </c>
      <c r="AI393" s="22">
        <f t="shared" si="111"/>
        <v>0</v>
      </c>
    </row>
    <row r="394" spans="1:35" x14ac:dyDescent="0.2">
      <c r="A394" s="180" t="s">
        <v>368</v>
      </c>
      <c r="B394" s="180" t="s">
        <v>56</v>
      </c>
      <c r="C394" s="2" t="s">
        <v>770</v>
      </c>
      <c r="D394" s="180">
        <v>848709096760</v>
      </c>
      <c r="E394" s="2" t="s">
        <v>772</v>
      </c>
      <c r="F394" s="181" t="s">
        <v>60</v>
      </c>
      <c r="G394" t="s">
        <v>144</v>
      </c>
      <c r="H394" s="2" t="s">
        <v>763</v>
      </c>
      <c r="I394" s="97">
        <v>0</v>
      </c>
      <c r="J394" s="97">
        <v>0</v>
      </c>
      <c r="K394" s="97">
        <v>0</v>
      </c>
      <c r="L394" s="97">
        <v>0</v>
      </c>
      <c r="M394" s="97">
        <v>0</v>
      </c>
      <c r="N394" s="97">
        <v>0</v>
      </c>
      <c r="O394" s="97">
        <v>0</v>
      </c>
      <c r="P394" s="97">
        <v>0</v>
      </c>
      <c r="Q394" s="97">
        <v>0</v>
      </c>
      <c r="R394" s="97">
        <v>0</v>
      </c>
      <c r="S394" s="97">
        <v>0</v>
      </c>
      <c r="T394" s="97">
        <v>0</v>
      </c>
      <c r="U394" s="97">
        <f t="shared" si="98"/>
        <v>0</v>
      </c>
      <c r="V394">
        <f>VLOOKUP(D:D,'[1]Price List'!$B:$K,8,0)</f>
        <v>568.45000000000005</v>
      </c>
      <c r="W394" s="22">
        <f t="shared" si="99"/>
        <v>0</v>
      </c>
      <c r="X394" s="22">
        <f t="shared" si="100"/>
        <v>0</v>
      </c>
      <c r="Y394" s="22">
        <f t="shared" si="101"/>
        <v>0</v>
      </c>
      <c r="Z394" s="22">
        <f t="shared" si="102"/>
        <v>0</v>
      </c>
      <c r="AA394" s="22">
        <f t="shared" si="103"/>
        <v>0</v>
      </c>
      <c r="AB394" s="22">
        <f t="shared" si="104"/>
        <v>0</v>
      </c>
      <c r="AC394" s="22">
        <f t="shared" si="105"/>
        <v>0</v>
      </c>
      <c r="AD394" s="22">
        <f t="shared" si="106"/>
        <v>0</v>
      </c>
      <c r="AE394" s="22">
        <f t="shared" si="107"/>
        <v>0</v>
      </c>
      <c r="AF394" s="22">
        <f t="shared" si="108"/>
        <v>0</v>
      </c>
      <c r="AG394" s="22">
        <f t="shared" si="109"/>
        <v>0</v>
      </c>
      <c r="AH394" s="22">
        <f t="shared" si="110"/>
        <v>0</v>
      </c>
      <c r="AI394" s="22">
        <f t="shared" si="111"/>
        <v>0</v>
      </c>
    </row>
    <row r="395" spans="1:35" x14ac:dyDescent="0.2">
      <c r="A395" s="180" t="s">
        <v>368</v>
      </c>
      <c r="B395" s="180" t="s">
        <v>56</v>
      </c>
      <c r="C395" s="2" t="s">
        <v>754</v>
      </c>
      <c r="D395" s="180">
        <v>848709091734</v>
      </c>
      <c r="E395" s="2" t="s">
        <v>756</v>
      </c>
      <c r="F395" s="181" t="s">
        <v>60</v>
      </c>
      <c r="G395" t="s">
        <v>144</v>
      </c>
      <c r="H395" s="2" t="s">
        <v>747</v>
      </c>
      <c r="I395" s="97">
        <v>1</v>
      </c>
      <c r="J395" s="97">
        <v>0</v>
      </c>
      <c r="K395" s="97">
        <v>0</v>
      </c>
      <c r="L395" s="97">
        <v>2</v>
      </c>
      <c r="M395" s="97">
        <v>0</v>
      </c>
      <c r="N395" s="97">
        <v>0</v>
      </c>
      <c r="O395" s="97">
        <v>0</v>
      </c>
      <c r="P395" s="97">
        <v>0</v>
      </c>
      <c r="Q395" s="97">
        <v>0</v>
      </c>
      <c r="R395" s="97">
        <v>0</v>
      </c>
      <c r="S395" s="97">
        <v>0</v>
      </c>
      <c r="T395" s="97">
        <v>0</v>
      </c>
      <c r="U395" s="97">
        <f t="shared" si="98"/>
        <v>3</v>
      </c>
      <c r="V395">
        <f>VLOOKUP(D:D,'[1]Price List'!$B:$K,8,0)</f>
        <v>568.45000000000005</v>
      </c>
      <c r="W395" s="22">
        <f t="shared" si="99"/>
        <v>568.45000000000005</v>
      </c>
      <c r="X395" s="22">
        <f t="shared" si="100"/>
        <v>0</v>
      </c>
      <c r="Y395" s="22">
        <f t="shared" si="101"/>
        <v>0</v>
      </c>
      <c r="Z395" s="22">
        <f t="shared" si="102"/>
        <v>1136.9000000000001</v>
      </c>
      <c r="AA395" s="22">
        <f t="shared" si="103"/>
        <v>0</v>
      </c>
      <c r="AB395" s="22">
        <f t="shared" si="104"/>
        <v>0</v>
      </c>
      <c r="AC395" s="22">
        <f t="shared" si="105"/>
        <v>0</v>
      </c>
      <c r="AD395" s="22">
        <f t="shared" si="106"/>
        <v>0</v>
      </c>
      <c r="AE395" s="22">
        <f t="shared" si="107"/>
        <v>0</v>
      </c>
      <c r="AF395" s="22">
        <f t="shared" si="108"/>
        <v>0</v>
      </c>
      <c r="AG395" s="22">
        <f t="shared" si="109"/>
        <v>0</v>
      </c>
      <c r="AH395" s="22">
        <f t="shared" si="110"/>
        <v>0</v>
      </c>
      <c r="AI395" s="22">
        <f t="shared" si="111"/>
        <v>1705.3500000000001</v>
      </c>
    </row>
    <row r="396" spans="1:35" x14ac:dyDescent="0.2">
      <c r="A396" s="180" t="s">
        <v>368</v>
      </c>
      <c r="B396" s="180" t="s">
        <v>56</v>
      </c>
      <c r="C396" s="2" t="s">
        <v>1002</v>
      </c>
      <c r="D396" s="180">
        <v>848709095848</v>
      </c>
      <c r="E396" s="2" t="s">
        <v>1004</v>
      </c>
      <c r="F396" s="180" t="s">
        <v>515</v>
      </c>
      <c r="G396" s="2" t="s">
        <v>516</v>
      </c>
      <c r="H396" s="2" t="s">
        <v>1005</v>
      </c>
      <c r="I396" s="97">
        <v>0</v>
      </c>
      <c r="J396" s="97">
        <v>0</v>
      </c>
      <c r="K396" s="97">
        <v>0</v>
      </c>
      <c r="L396" s="97">
        <v>0</v>
      </c>
      <c r="M396" s="97">
        <v>0</v>
      </c>
      <c r="N396" s="97">
        <v>0</v>
      </c>
      <c r="O396" s="97">
        <v>0</v>
      </c>
      <c r="P396" s="97">
        <v>0</v>
      </c>
      <c r="Q396" s="97">
        <v>0</v>
      </c>
      <c r="R396" s="97">
        <v>0</v>
      </c>
      <c r="S396" s="97">
        <v>0</v>
      </c>
      <c r="T396" s="97">
        <v>1</v>
      </c>
      <c r="U396" s="97">
        <f t="shared" si="98"/>
        <v>1</v>
      </c>
      <c r="V396">
        <f>VLOOKUP(D:D,'[1]Price List'!$B:$K,8,0)</f>
        <v>697.76</v>
      </c>
      <c r="W396" s="22">
        <f t="shared" si="99"/>
        <v>0</v>
      </c>
      <c r="X396" s="22">
        <f t="shared" si="100"/>
        <v>0</v>
      </c>
      <c r="Y396" s="22">
        <f t="shared" si="101"/>
        <v>0</v>
      </c>
      <c r="Z396" s="22">
        <f t="shared" si="102"/>
        <v>0</v>
      </c>
      <c r="AA396" s="22">
        <f t="shared" si="103"/>
        <v>0</v>
      </c>
      <c r="AB396" s="22">
        <f t="shared" si="104"/>
        <v>0</v>
      </c>
      <c r="AC396" s="22">
        <f t="shared" si="105"/>
        <v>0</v>
      </c>
      <c r="AD396" s="22">
        <f t="shared" si="106"/>
        <v>0</v>
      </c>
      <c r="AE396" s="22">
        <f t="shared" si="107"/>
        <v>0</v>
      </c>
      <c r="AF396" s="22">
        <f t="shared" si="108"/>
        <v>0</v>
      </c>
      <c r="AG396" s="22">
        <f t="shared" si="109"/>
        <v>0</v>
      </c>
      <c r="AH396" s="22">
        <f t="shared" si="110"/>
        <v>697.76</v>
      </c>
      <c r="AI396" s="22">
        <f t="shared" si="111"/>
        <v>697.76</v>
      </c>
    </row>
    <row r="397" spans="1:35" x14ac:dyDescent="0.2">
      <c r="A397" s="180" t="s">
        <v>368</v>
      </c>
      <c r="B397" s="180" t="s">
        <v>56</v>
      </c>
      <c r="C397" s="2" t="s">
        <v>995</v>
      </c>
      <c r="D397" s="180">
        <v>848709095855</v>
      </c>
      <c r="E397" s="2" t="s">
        <v>997</v>
      </c>
      <c r="F397" s="181" t="s">
        <v>515</v>
      </c>
      <c r="G397" t="s">
        <v>516</v>
      </c>
      <c r="H397" s="2" t="s">
        <v>998</v>
      </c>
      <c r="I397" s="97">
        <v>155</v>
      </c>
      <c r="J397" s="97">
        <v>23</v>
      </c>
      <c r="K397" s="97">
        <v>10</v>
      </c>
      <c r="L397" s="97">
        <v>10</v>
      </c>
      <c r="M397" s="97">
        <v>105</v>
      </c>
      <c r="N397" s="97">
        <v>133</v>
      </c>
      <c r="O397" s="97">
        <v>123</v>
      </c>
      <c r="P397" s="97">
        <v>44</v>
      </c>
      <c r="Q397" s="97">
        <v>6</v>
      </c>
      <c r="R397" s="97">
        <v>3</v>
      </c>
      <c r="S397" s="97">
        <v>1</v>
      </c>
      <c r="T397" s="97">
        <v>3</v>
      </c>
      <c r="U397" s="97">
        <f t="shared" si="98"/>
        <v>616</v>
      </c>
      <c r="V397">
        <f>VLOOKUP(D:D,'[1]Price List'!$B:$K,8,0)</f>
        <v>430.6</v>
      </c>
      <c r="W397" s="22">
        <f t="shared" si="99"/>
        <v>66743</v>
      </c>
      <c r="X397" s="22">
        <f t="shared" si="100"/>
        <v>9903.8000000000011</v>
      </c>
      <c r="Y397" s="22">
        <f t="shared" si="101"/>
        <v>4306</v>
      </c>
      <c r="Z397" s="22">
        <f t="shared" si="102"/>
        <v>4306</v>
      </c>
      <c r="AA397" s="22">
        <f t="shared" si="103"/>
        <v>45213</v>
      </c>
      <c r="AB397" s="22">
        <f t="shared" si="104"/>
        <v>57269.8</v>
      </c>
      <c r="AC397" s="22">
        <f t="shared" si="105"/>
        <v>52963.8</v>
      </c>
      <c r="AD397" s="22">
        <f t="shared" si="106"/>
        <v>18946.400000000001</v>
      </c>
      <c r="AE397" s="22">
        <f t="shared" si="107"/>
        <v>2583.6000000000004</v>
      </c>
      <c r="AF397" s="22">
        <f t="shared" si="108"/>
        <v>1291.8000000000002</v>
      </c>
      <c r="AG397" s="22">
        <f t="shared" si="109"/>
        <v>430.6</v>
      </c>
      <c r="AH397" s="22">
        <f t="shared" si="110"/>
        <v>1291.8000000000002</v>
      </c>
      <c r="AI397" s="22">
        <f t="shared" si="111"/>
        <v>265249.60000000003</v>
      </c>
    </row>
    <row r="398" spans="1:35" x14ac:dyDescent="0.2">
      <c r="A398" s="180" t="s">
        <v>368</v>
      </c>
      <c r="B398" s="180" t="s">
        <v>56</v>
      </c>
      <c r="C398" s="2" t="s">
        <v>688</v>
      </c>
      <c r="D398" s="180">
        <v>848709096098</v>
      </c>
      <c r="E398" s="2" t="s">
        <v>690</v>
      </c>
      <c r="F398" s="180" t="s">
        <v>487</v>
      </c>
      <c r="G398" s="2" t="s">
        <v>488</v>
      </c>
      <c r="H398" s="2" t="s">
        <v>504</v>
      </c>
      <c r="I398" s="97">
        <v>0</v>
      </c>
      <c r="J398" s="97">
        <v>0</v>
      </c>
      <c r="K398" s="97">
        <v>0</v>
      </c>
      <c r="L398" s="97">
        <v>0</v>
      </c>
      <c r="M398" s="97">
        <v>0</v>
      </c>
      <c r="N398" s="97">
        <v>1</v>
      </c>
      <c r="O398" s="97">
        <v>0</v>
      </c>
      <c r="P398" s="97">
        <v>0</v>
      </c>
      <c r="Q398" s="97">
        <v>1</v>
      </c>
      <c r="R398" s="97">
        <v>0</v>
      </c>
      <c r="S398" s="97">
        <v>0</v>
      </c>
      <c r="T398" s="97">
        <v>0</v>
      </c>
      <c r="U398" s="97">
        <f t="shared" si="98"/>
        <v>2</v>
      </c>
      <c r="V398">
        <f>VLOOKUP(D:D,'[1]Price List'!$B:$K,8,0)</f>
        <v>430.6</v>
      </c>
      <c r="W398" s="22">
        <f t="shared" si="99"/>
        <v>0</v>
      </c>
      <c r="X398" s="22">
        <f t="shared" si="100"/>
        <v>0</v>
      </c>
      <c r="Y398" s="22">
        <f t="shared" si="101"/>
        <v>0</v>
      </c>
      <c r="Z398" s="22">
        <f t="shared" si="102"/>
        <v>0</v>
      </c>
      <c r="AA398" s="22">
        <f t="shared" si="103"/>
        <v>0</v>
      </c>
      <c r="AB398" s="22">
        <f t="shared" si="104"/>
        <v>430.6</v>
      </c>
      <c r="AC398" s="22">
        <f t="shared" si="105"/>
        <v>0</v>
      </c>
      <c r="AD398" s="22">
        <f t="shared" si="106"/>
        <v>0</v>
      </c>
      <c r="AE398" s="22">
        <f t="shared" si="107"/>
        <v>430.6</v>
      </c>
      <c r="AF398" s="22">
        <f t="shared" si="108"/>
        <v>0</v>
      </c>
      <c r="AG398" s="22">
        <f t="shared" si="109"/>
        <v>0</v>
      </c>
      <c r="AH398" s="22">
        <f t="shared" si="110"/>
        <v>0</v>
      </c>
      <c r="AI398" s="22">
        <f t="shared" si="111"/>
        <v>861.2</v>
      </c>
    </row>
    <row r="399" spans="1:35" x14ac:dyDescent="0.2">
      <c r="A399" s="180" t="s">
        <v>368</v>
      </c>
      <c r="B399" s="180" t="s">
        <v>56</v>
      </c>
      <c r="C399" s="2" t="s">
        <v>691</v>
      </c>
      <c r="D399" s="180">
        <v>848709096111</v>
      </c>
      <c r="E399" s="2" t="s">
        <v>693</v>
      </c>
      <c r="F399" s="181" t="s">
        <v>487</v>
      </c>
      <c r="G399" t="s">
        <v>488</v>
      </c>
      <c r="H399" s="2" t="s">
        <v>504</v>
      </c>
      <c r="I399" s="97">
        <v>2</v>
      </c>
      <c r="J399" s="97">
        <v>0</v>
      </c>
      <c r="K399" s="97">
        <v>1</v>
      </c>
      <c r="L399" s="97">
        <v>0</v>
      </c>
      <c r="M399" s="97">
        <v>0</v>
      </c>
      <c r="N399" s="97">
        <v>0</v>
      </c>
      <c r="O399" s="97">
        <v>0</v>
      </c>
      <c r="P399" s="97">
        <v>0</v>
      </c>
      <c r="Q399" s="97">
        <v>0</v>
      </c>
      <c r="R399" s="97">
        <v>1</v>
      </c>
      <c r="S399" s="97">
        <v>0</v>
      </c>
      <c r="T399" s="97">
        <v>1</v>
      </c>
      <c r="U399" s="97">
        <f t="shared" si="98"/>
        <v>5</v>
      </c>
      <c r="V399">
        <f>VLOOKUP(D:D,'[1]Price List'!$B:$K,8,0)</f>
        <v>430.6</v>
      </c>
      <c r="W399" s="22">
        <f t="shared" si="99"/>
        <v>861.2</v>
      </c>
      <c r="X399" s="22">
        <f t="shared" si="100"/>
        <v>0</v>
      </c>
      <c r="Y399" s="22">
        <f t="shared" si="101"/>
        <v>430.6</v>
      </c>
      <c r="Z399" s="22">
        <f t="shared" si="102"/>
        <v>0</v>
      </c>
      <c r="AA399" s="22">
        <f t="shared" si="103"/>
        <v>0</v>
      </c>
      <c r="AB399" s="22">
        <f t="shared" si="104"/>
        <v>0</v>
      </c>
      <c r="AC399" s="22">
        <f t="shared" si="105"/>
        <v>0</v>
      </c>
      <c r="AD399" s="22">
        <f t="shared" si="106"/>
        <v>0</v>
      </c>
      <c r="AE399" s="22">
        <f t="shared" si="107"/>
        <v>0</v>
      </c>
      <c r="AF399" s="22">
        <f t="shared" si="108"/>
        <v>430.6</v>
      </c>
      <c r="AG399" s="22">
        <f t="shared" si="109"/>
        <v>0</v>
      </c>
      <c r="AH399" s="22">
        <f t="shared" si="110"/>
        <v>430.6</v>
      </c>
      <c r="AI399" s="22">
        <f t="shared" si="111"/>
        <v>2153</v>
      </c>
    </row>
    <row r="400" spans="1:35" x14ac:dyDescent="0.2">
      <c r="A400" s="180" t="s">
        <v>368</v>
      </c>
      <c r="B400" s="180" t="s">
        <v>56</v>
      </c>
      <c r="C400" s="2" t="s">
        <v>659</v>
      </c>
      <c r="D400" s="180">
        <v>848709096296</v>
      </c>
      <c r="E400" s="2" t="s">
        <v>661</v>
      </c>
      <c r="F400" s="181" t="s">
        <v>487</v>
      </c>
      <c r="G400" t="s">
        <v>488</v>
      </c>
      <c r="H400" s="2" t="s">
        <v>648</v>
      </c>
      <c r="I400" s="97">
        <v>48</v>
      </c>
      <c r="J400" s="97">
        <v>11</v>
      </c>
      <c r="K400" s="97">
        <v>16</v>
      </c>
      <c r="L400" s="97">
        <v>11</v>
      </c>
      <c r="M400" s="97">
        <v>12</v>
      </c>
      <c r="N400" s="97">
        <v>8</v>
      </c>
      <c r="O400" s="97">
        <v>12</v>
      </c>
      <c r="P400" s="97">
        <v>9</v>
      </c>
      <c r="Q400" s="97">
        <v>10</v>
      </c>
      <c r="R400" s="97">
        <v>3</v>
      </c>
      <c r="S400" s="97">
        <v>4</v>
      </c>
      <c r="T400" s="97">
        <v>2</v>
      </c>
      <c r="U400" s="97">
        <f t="shared" si="98"/>
        <v>146</v>
      </c>
      <c r="V400">
        <f>VLOOKUP(D:D,'[1]Price List'!$B:$K,8,0)</f>
        <v>430.6</v>
      </c>
      <c r="W400" s="22">
        <f t="shared" si="99"/>
        <v>20668.800000000003</v>
      </c>
      <c r="X400" s="22">
        <f t="shared" si="100"/>
        <v>4736.6000000000004</v>
      </c>
      <c r="Y400" s="22">
        <f t="shared" si="101"/>
        <v>6889.6</v>
      </c>
      <c r="Z400" s="22">
        <f t="shared" si="102"/>
        <v>4736.6000000000004</v>
      </c>
      <c r="AA400" s="22">
        <f t="shared" si="103"/>
        <v>5167.2000000000007</v>
      </c>
      <c r="AB400" s="22">
        <f t="shared" si="104"/>
        <v>3444.8</v>
      </c>
      <c r="AC400" s="22">
        <f t="shared" si="105"/>
        <v>5167.2000000000007</v>
      </c>
      <c r="AD400" s="22">
        <f t="shared" si="106"/>
        <v>3875.4</v>
      </c>
      <c r="AE400" s="22">
        <f t="shared" si="107"/>
        <v>4306</v>
      </c>
      <c r="AF400" s="22">
        <f t="shared" si="108"/>
        <v>1291.8000000000002</v>
      </c>
      <c r="AG400" s="22">
        <f t="shared" si="109"/>
        <v>1722.4</v>
      </c>
      <c r="AH400" s="22">
        <f t="shared" si="110"/>
        <v>861.2</v>
      </c>
      <c r="AI400" s="22">
        <f t="shared" si="111"/>
        <v>62867.600000000006</v>
      </c>
    </row>
    <row r="401" spans="1:35" x14ac:dyDescent="0.2">
      <c r="A401" s="180" t="s">
        <v>368</v>
      </c>
      <c r="B401" s="180" t="s">
        <v>56</v>
      </c>
      <c r="C401" s="2" t="s">
        <v>665</v>
      </c>
      <c r="D401" s="180">
        <v>848709096487</v>
      </c>
      <c r="E401" s="2" t="s">
        <v>667</v>
      </c>
      <c r="F401" s="181" t="s">
        <v>487</v>
      </c>
      <c r="G401" t="s">
        <v>488</v>
      </c>
      <c r="H401" s="2" t="s">
        <v>648</v>
      </c>
      <c r="I401" s="97">
        <v>0</v>
      </c>
      <c r="J401" s="97">
        <v>0</v>
      </c>
      <c r="K401" s="97">
        <v>0</v>
      </c>
      <c r="L401" s="97">
        <v>0</v>
      </c>
      <c r="M401" s="97">
        <v>0</v>
      </c>
      <c r="N401" s="97">
        <v>0</v>
      </c>
      <c r="O401" s="97">
        <v>0</v>
      </c>
      <c r="P401" s="97">
        <v>0</v>
      </c>
      <c r="Q401" s="97">
        <v>0</v>
      </c>
      <c r="R401" s="97">
        <v>0</v>
      </c>
      <c r="S401" s="97">
        <v>0</v>
      </c>
      <c r="T401" s="97">
        <v>0</v>
      </c>
      <c r="U401" s="97">
        <f t="shared" si="98"/>
        <v>0</v>
      </c>
      <c r="V401">
        <f>VLOOKUP(D:D,'[1]Price List'!$B:$K,8,0)</f>
        <v>430.6</v>
      </c>
      <c r="W401" s="22">
        <f t="shared" si="99"/>
        <v>0</v>
      </c>
      <c r="X401" s="22">
        <f t="shared" si="100"/>
        <v>0</v>
      </c>
      <c r="Y401" s="22">
        <f t="shared" si="101"/>
        <v>0</v>
      </c>
      <c r="Z401" s="22">
        <f t="shared" si="102"/>
        <v>0</v>
      </c>
      <c r="AA401" s="22">
        <f t="shared" si="103"/>
        <v>0</v>
      </c>
      <c r="AB401" s="22">
        <f t="shared" si="104"/>
        <v>0</v>
      </c>
      <c r="AC401" s="22">
        <f t="shared" si="105"/>
        <v>0</v>
      </c>
      <c r="AD401" s="22">
        <f t="shared" si="106"/>
        <v>0</v>
      </c>
      <c r="AE401" s="22">
        <f t="shared" si="107"/>
        <v>0</v>
      </c>
      <c r="AF401" s="22">
        <f t="shared" si="108"/>
        <v>0</v>
      </c>
      <c r="AG401" s="22">
        <f t="shared" si="109"/>
        <v>0</v>
      </c>
      <c r="AH401" s="22">
        <f t="shared" si="110"/>
        <v>0</v>
      </c>
      <c r="AI401" s="22">
        <f t="shared" si="111"/>
        <v>0</v>
      </c>
    </row>
    <row r="402" spans="1:35" x14ac:dyDescent="0.2">
      <c r="A402" s="180" t="s">
        <v>368</v>
      </c>
      <c r="B402" s="180" t="s">
        <v>56</v>
      </c>
      <c r="C402" s="2" t="s">
        <v>656</v>
      </c>
      <c r="D402" s="180">
        <v>848709096494</v>
      </c>
      <c r="E402" s="2" t="s">
        <v>658</v>
      </c>
      <c r="F402" s="181" t="s">
        <v>487</v>
      </c>
      <c r="G402" t="s">
        <v>488</v>
      </c>
      <c r="H402" s="2" t="s">
        <v>648</v>
      </c>
      <c r="I402" s="97">
        <v>32</v>
      </c>
      <c r="J402" s="97">
        <v>13</v>
      </c>
      <c r="K402" s="97">
        <v>12</v>
      </c>
      <c r="L402" s="97">
        <v>4</v>
      </c>
      <c r="M402" s="97">
        <v>8</v>
      </c>
      <c r="N402" s="97">
        <v>3</v>
      </c>
      <c r="O402" s="97">
        <v>7</v>
      </c>
      <c r="P402" s="97">
        <v>5</v>
      </c>
      <c r="Q402" s="97">
        <v>9</v>
      </c>
      <c r="R402" s="97">
        <v>4</v>
      </c>
      <c r="S402" s="97">
        <v>5</v>
      </c>
      <c r="T402" s="97">
        <v>3</v>
      </c>
      <c r="U402" s="97">
        <f t="shared" ref="U402:U465" si="112">SUM(I402:T402)</f>
        <v>105</v>
      </c>
      <c r="V402">
        <f>VLOOKUP(D:D,'[1]Price List'!$B:$K,8,0)</f>
        <v>430.6</v>
      </c>
      <c r="W402" s="22">
        <f t="shared" si="99"/>
        <v>13779.2</v>
      </c>
      <c r="X402" s="22">
        <f t="shared" si="100"/>
        <v>5597.8</v>
      </c>
      <c r="Y402" s="22">
        <f t="shared" si="101"/>
        <v>5167.2000000000007</v>
      </c>
      <c r="Z402" s="22">
        <f t="shared" si="102"/>
        <v>1722.4</v>
      </c>
      <c r="AA402" s="22">
        <f t="shared" si="103"/>
        <v>3444.8</v>
      </c>
      <c r="AB402" s="22">
        <f t="shared" si="104"/>
        <v>1291.8000000000002</v>
      </c>
      <c r="AC402" s="22">
        <f t="shared" si="105"/>
        <v>3014.2000000000003</v>
      </c>
      <c r="AD402" s="22">
        <f t="shared" si="106"/>
        <v>2153</v>
      </c>
      <c r="AE402" s="22">
        <f t="shared" si="107"/>
        <v>3875.4</v>
      </c>
      <c r="AF402" s="22">
        <f t="shared" si="108"/>
        <v>1722.4</v>
      </c>
      <c r="AG402" s="22">
        <f t="shared" si="109"/>
        <v>2153</v>
      </c>
      <c r="AH402" s="22">
        <f t="shared" si="110"/>
        <v>1291.8000000000002</v>
      </c>
      <c r="AI402" s="22">
        <f t="shared" si="111"/>
        <v>45213</v>
      </c>
    </row>
    <row r="403" spans="1:35" x14ac:dyDescent="0.2">
      <c r="A403" s="180" t="s">
        <v>368</v>
      </c>
      <c r="B403" s="180" t="s">
        <v>56</v>
      </c>
      <c r="C403" s="2" t="s">
        <v>1015</v>
      </c>
      <c r="D403" s="180">
        <v>848709097910</v>
      </c>
      <c r="E403" s="2" t="s">
        <v>1017</v>
      </c>
      <c r="F403" s="180" t="s">
        <v>515</v>
      </c>
      <c r="G403" s="2" t="s">
        <v>516</v>
      </c>
      <c r="H403" s="2" t="s">
        <v>570</v>
      </c>
      <c r="I403" s="97">
        <v>1</v>
      </c>
      <c r="J403" s="97">
        <v>0</v>
      </c>
      <c r="K403" s="97">
        <v>0</v>
      </c>
      <c r="L403" s="97">
        <v>0</v>
      </c>
      <c r="M403" s="97">
        <v>0</v>
      </c>
      <c r="N403" s="97">
        <v>0</v>
      </c>
      <c r="O403" s="97">
        <v>0</v>
      </c>
      <c r="P403" s="97">
        <v>0</v>
      </c>
      <c r="Q403" s="97">
        <v>0</v>
      </c>
      <c r="R403" s="97">
        <v>0</v>
      </c>
      <c r="S403" s="97">
        <v>0</v>
      </c>
      <c r="T403" s="97">
        <v>2</v>
      </c>
      <c r="U403" s="97">
        <f t="shared" si="112"/>
        <v>3</v>
      </c>
      <c r="V403">
        <f>VLOOKUP(D:D,'[1]Price List'!$B:$K,8,0)</f>
        <v>697.76</v>
      </c>
      <c r="W403" s="22">
        <f t="shared" si="99"/>
        <v>697.76</v>
      </c>
      <c r="X403" s="22">
        <f t="shared" si="100"/>
        <v>0</v>
      </c>
      <c r="Y403" s="22">
        <f t="shared" si="101"/>
        <v>0</v>
      </c>
      <c r="Z403" s="22">
        <f t="shared" si="102"/>
        <v>0</v>
      </c>
      <c r="AA403" s="22">
        <f t="shared" si="103"/>
        <v>0</v>
      </c>
      <c r="AB403" s="22">
        <f t="shared" si="104"/>
        <v>0</v>
      </c>
      <c r="AC403" s="22">
        <f t="shared" si="105"/>
        <v>0</v>
      </c>
      <c r="AD403" s="22">
        <f t="shared" si="106"/>
        <v>0</v>
      </c>
      <c r="AE403" s="22">
        <f t="shared" si="107"/>
        <v>0</v>
      </c>
      <c r="AF403" s="22">
        <f t="shared" si="108"/>
        <v>0</v>
      </c>
      <c r="AG403" s="22">
        <f t="shared" si="109"/>
        <v>0</v>
      </c>
      <c r="AH403" s="22">
        <f t="shared" si="110"/>
        <v>1395.52</v>
      </c>
      <c r="AI403" s="22">
        <f t="shared" si="111"/>
        <v>2093.2799999999997</v>
      </c>
    </row>
    <row r="404" spans="1:35" x14ac:dyDescent="0.2">
      <c r="A404" s="180" t="s">
        <v>368</v>
      </c>
      <c r="B404" s="180" t="s">
        <v>56</v>
      </c>
      <c r="C404" s="2" t="s">
        <v>1018</v>
      </c>
      <c r="D404" s="180">
        <v>848709097934</v>
      </c>
      <c r="E404" s="2" t="s">
        <v>1020</v>
      </c>
      <c r="F404" s="181" t="s">
        <v>515</v>
      </c>
      <c r="G404" t="s">
        <v>516</v>
      </c>
      <c r="H404" s="2" t="s">
        <v>570</v>
      </c>
      <c r="I404" s="97">
        <v>0</v>
      </c>
      <c r="J404" s="97">
        <v>0</v>
      </c>
      <c r="K404" s="97">
        <v>0</v>
      </c>
      <c r="L404" s="97">
        <v>0</v>
      </c>
      <c r="M404" s="97">
        <v>0</v>
      </c>
      <c r="N404" s="97">
        <v>0</v>
      </c>
      <c r="O404" s="97">
        <v>0</v>
      </c>
      <c r="P404" s="97">
        <v>0</v>
      </c>
      <c r="Q404" s="97">
        <v>0</v>
      </c>
      <c r="R404" s="97">
        <v>0</v>
      </c>
      <c r="S404" s="97">
        <v>0</v>
      </c>
      <c r="T404" s="97">
        <v>1</v>
      </c>
      <c r="U404" s="97">
        <f t="shared" si="112"/>
        <v>1</v>
      </c>
      <c r="V404">
        <f>VLOOKUP(D:D,'[1]Price List'!$B:$K,8,0)</f>
        <v>697.76</v>
      </c>
      <c r="W404" s="22">
        <f t="shared" si="99"/>
        <v>0</v>
      </c>
      <c r="X404" s="22">
        <f t="shared" si="100"/>
        <v>0</v>
      </c>
      <c r="Y404" s="22">
        <f t="shared" si="101"/>
        <v>0</v>
      </c>
      <c r="Z404" s="22">
        <f t="shared" si="102"/>
        <v>0</v>
      </c>
      <c r="AA404" s="22">
        <f t="shared" si="103"/>
        <v>0</v>
      </c>
      <c r="AB404" s="22">
        <f t="shared" si="104"/>
        <v>0</v>
      </c>
      <c r="AC404" s="22">
        <f t="shared" si="105"/>
        <v>0</v>
      </c>
      <c r="AD404" s="22">
        <f t="shared" si="106"/>
        <v>0</v>
      </c>
      <c r="AE404" s="22">
        <f t="shared" si="107"/>
        <v>0</v>
      </c>
      <c r="AF404" s="22">
        <f t="shared" si="108"/>
        <v>0</v>
      </c>
      <c r="AG404" s="22">
        <f t="shared" si="109"/>
        <v>0</v>
      </c>
      <c r="AH404" s="22">
        <f t="shared" si="110"/>
        <v>697.76</v>
      </c>
      <c r="AI404" s="22">
        <f t="shared" si="111"/>
        <v>697.76</v>
      </c>
    </row>
    <row r="405" spans="1:35" x14ac:dyDescent="0.2">
      <c r="A405" s="180" t="s">
        <v>368</v>
      </c>
      <c r="B405" s="180" t="s">
        <v>56</v>
      </c>
      <c r="C405" s="2" t="s">
        <v>999</v>
      </c>
      <c r="D405" s="180">
        <v>848709097941</v>
      </c>
      <c r="E405" s="2" t="s">
        <v>1001</v>
      </c>
      <c r="F405" s="181" t="s">
        <v>515</v>
      </c>
      <c r="G405" t="s">
        <v>516</v>
      </c>
      <c r="H405" s="2" t="s">
        <v>998</v>
      </c>
      <c r="I405" s="97">
        <v>0</v>
      </c>
      <c r="J405" s="97">
        <v>0</v>
      </c>
      <c r="K405" s="97">
        <v>0</v>
      </c>
      <c r="L405" s="97">
        <v>1</v>
      </c>
      <c r="M405" s="97">
        <v>1</v>
      </c>
      <c r="N405" s="97">
        <v>0</v>
      </c>
      <c r="O405" s="97">
        <v>1</v>
      </c>
      <c r="P405" s="97">
        <v>2</v>
      </c>
      <c r="Q405" s="97">
        <v>0</v>
      </c>
      <c r="R405" s="97">
        <v>0</v>
      </c>
      <c r="S405" s="97">
        <v>0</v>
      </c>
      <c r="T405" s="97">
        <v>0</v>
      </c>
      <c r="U405" s="97">
        <f t="shared" si="112"/>
        <v>5</v>
      </c>
      <c r="V405">
        <f>VLOOKUP(D:D,'[1]Price List'!$B:$K,8,0)</f>
        <v>697.76</v>
      </c>
      <c r="W405" s="22">
        <f t="shared" si="99"/>
        <v>0</v>
      </c>
      <c r="X405" s="22">
        <f t="shared" si="100"/>
        <v>0</v>
      </c>
      <c r="Y405" s="22">
        <f t="shared" si="101"/>
        <v>0</v>
      </c>
      <c r="Z405" s="22">
        <f t="shared" si="102"/>
        <v>697.76</v>
      </c>
      <c r="AA405" s="22">
        <f t="shared" si="103"/>
        <v>697.76</v>
      </c>
      <c r="AB405" s="22">
        <f t="shared" si="104"/>
        <v>0</v>
      </c>
      <c r="AC405" s="22">
        <f t="shared" si="105"/>
        <v>697.76</v>
      </c>
      <c r="AD405" s="22">
        <f t="shared" si="106"/>
        <v>1395.52</v>
      </c>
      <c r="AE405" s="22">
        <f t="shared" si="107"/>
        <v>0</v>
      </c>
      <c r="AF405" s="22">
        <f t="shared" si="108"/>
        <v>0</v>
      </c>
      <c r="AG405" s="22">
        <f t="shared" si="109"/>
        <v>0</v>
      </c>
      <c r="AH405" s="22">
        <f t="shared" si="110"/>
        <v>0</v>
      </c>
      <c r="AI405" s="22">
        <f t="shared" si="111"/>
        <v>3488.8</v>
      </c>
    </row>
    <row r="406" spans="1:35" x14ac:dyDescent="0.2">
      <c r="A406" s="180" t="s">
        <v>368</v>
      </c>
      <c r="B406" s="180" t="s">
        <v>56</v>
      </c>
      <c r="C406" s="2" t="s">
        <v>710</v>
      </c>
      <c r="D406" s="180">
        <v>840168501038</v>
      </c>
      <c r="E406" s="2" t="s">
        <v>712</v>
      </c>
      <c r="F406" s="180" t="s">
        <v>487</v>
      </c>
      <c r="G406" s="2" t="s">
        <v>488</v>
      </c>
      <c r="H406" s="2" t="s">
        <v>713</v>
      </c>
      <c r="I406" s="97">
        <v>0</v>
      </c>
      <c r="J406" s="97">
        <v>0</v>
      </c>
      <c r="K406" s="97">
        <v>0</v>
      </c>
      <c r="L406" s="97">
        <v>0</v>
      </c>
      <c r="M406" s="97">
        <v>0</v>
      </c>
      <c r="N406" s="97">
        <v>0</v>
      </c>
      <c r="O406" s="97">
        <v>0</v>
      </c>
      <c r="P406" s="97">
        <v>0</v>
      </c>
      <c r="Q406" s="97">
        <v>0</v>
      </c>
      <c r="R406" s="97">
        <v>0</v>
      </c>
      <c r="S406" s="97">
        <v>0</v>
      </c>
      <c r="T406" s="97">
        <v>0</v>
      </c>
      <c r="U406" s="97">
        <f t="shared" si="112"/>
        <v>0</v>
      </c>
      <c r="V406">
        <f>VLOOKUP(D:D,'[1]Price List'!$B:$K,8,0)</f>
        <v>852.93</v>
      </c>
      <c r="W406" s="22">
        <f t="shared" si="99"/>
        <v>0</v>
      </c>
      <c r="X406" s="22">
        <f t="shared" si="100"/>
        <v>0</v>
      </c>
      <c r="Y406" s="22">
        <f t="shared" si="101"/>
        <v>0</v>
      </c>
      <c r="Z406" s="22">
        <f t="shared" si="102"/>
        <v>0</v>
      </c>
      <c r="AA406" s="22">
        <f t="shared" si="103"/>
        <v>0</v>
      </c>
      <c r="AB406" s="22">
        <f t="shared" si="104"/>
        <v>0</v>
      </c>
      <c r="AC406" s="22">
        <f t="shared" si="105"/>
        <v>0</v>
      </c>
      <c r="AD406" s="22">
        <f t="shared" si="106"/>
        <v>0</v>
      </c>
      <c r="AE406" s="22">
        <f t="shared" si="107"/>
        <v>0</v>
      </c>
      <c r="AF406" s="22">
        <f t="shared" si="108"/>
        <v>0</v>
      </c>
      <c r="AG406" s="22">
        <f t="shared" si="109"/>
        <v>0</v>
      </c>
      <c r="AH406" s="22">
        <f t="shared" si="110"/>
        <v>0</v>
      </c>
      <c r="AI406" s="22">
        <f t="shared" si="111"/>
        <v>0</v>
      </c>
    </row>
    <row r="407" spans="1:35" x14ac:dyDescent="0.2">
      <c r="A407" s="180" t="s">
        <v>368</v>
      </c>
      <c r="B407" s="180" t="s">
        <v>56</v>
      </c>
      <c r="C407" s="2" t="s">
        <v>714</v>
      </c>
      <c r="D407" s="180">
        <v>840168501045</v>
      </c>
      <c r="E407" s="2" t="s">
        <v>716</v>
      </c>
      <c r="F407" s="181" t="s">
        <v>487</v>
      </c>
      <c r="G407" t="s">
        <v>488</v>
      </c>
      <c r="H407" s="2" t="s">
        <v>713</v>
      </c>
      <c r="I407" s="97">
        <v>0</v>
      </c>
      <c r="J407" s="97">
        <v>0</v>
      </c>
      <c r="K407" s="97">
        <v>0</v>
      </c>
      <c r="L407" s="97">
        <v>0</v>
      </c>
      <c r="M407" s="97">
        <v>0</v>
      </c>
      <c r="N407" s="97">
        <v>0</v>
      </c>
      <c r="O407" s="97">
        <v>0</v>
      </c>
      <c r="P407" s="97">
        <v>0</v>
      </c>
      <c r="Q407" s="97">
        <v>0</v>
      </c>
      <c r="R407" s="97">
        <v>0</v>
      </c>
      <c r="S407" s="97">
        <v>0</v>
      </c>
      <c r="T407" s="97">
        <v>0</v>
      </c>
      <c r="U407" s="97">
        <f t="shared" si="112"/>
        <v>0</v>
      </c>
      <c r="V407">
        <f>VLOOKUP(D:D,'[1]Price List'!$B:$K,8,0)</f>
        <v>852.93</v>
      </c>
      <c r="W407" s="22">
        <f t="shared" si="99"/>
        <v>0</v>
      </c>
      <c r="X407" s="22">
        <f t="shared" si="100"/>
        <v>0</v>
      </c>
      <c r="Y407" s="22">
        <f t="shared" si="101"/>
        <v>0</v>
      </c>
      <c r="Z407" s="22">
        <f t="shared" si="102"/>
        <v>0</v>
      </c>
      <c r="AA407" s="22">
        <f t="shared" si="103"/>
        <v>0</v>
      </c>
      <c r="AB407" s="22">
        <f t="shared" si="104"/>
        <v>0</v>
      </c>
      <c r="AC407" s="22">
        <f t="shared" si="105"/>
        <v>0</v>
      </c>
      <c r="AD407" s="22">
        <f t="shared" si="106"/>
        <v>0</v>
      </c>
      <c r="AE407" s="22">
        <f t="shared" si="107"/>
        <v>0</v>
      </c>
      <c r="AF407" s="22">
        <f t="shared" si="108"/>
        <v>0</v>
      </c>
      <c r="AG407" s="22">
        <f t="shared" si="109"/>
        <v>0</v>
      </c>
      <c r="AH407" s="22">
        <f t="shared" si="110"/>
        <v>0</v>
      </c>
      <c r="AI407" s="22">
        <f t="shared" si="111"/>
        <v>0</v>
      </c>
    </row>
    <row r="408" spans="1:35" x14ac:dyDescent="0.2">
      <c r="A408" s="180" t="s">
        <v>368</v>
      </c>
      <c r="B408" s="180" t="s">
        <v>56</v>
      </c>
      <c r="C408" s="2" t="s">
        <v>502</v>
      </c>
      <c r="D408" s="180">
        <v>840168501106</v>
      </c>
      <c r="E408" s="2" t="s">
        <v>503</v>
      </c>
      <c r="F408" s="181" t="s">
        <v>487</v>
      </c>
      <c r="G408" t="s">
        <v>488</v>
      </c>
      <c r="H408" s="2" t="s">
        <v>504</v>
      </c>
      <c r="I408" s="97">
        <v>132</v>
      </c>
      <c r="J408" s="97">
        <v>51</v>
      </c>
      <c r="K408" s="97">
        <v>58</v>
      </c>
      <c r="L408" s="97">
        <v>51</v>
      </c>
      <c r="M408" s="97">
        <v>55</v>
      </c>
      <c r="N408" s="97">
        <v>53</v>
      </c>
      <c r="O408" s="97">
        <v>60</v>
      </c>
      <c r="P408" s="97">
        <v>105</v>
      </c>
      <c r="Q408" s="97">
        <v>46</v>
      </c>
      <c r="R408" s="97">
        <v>26</v>
      </c>
      <c r="S408" s="97">
        <v>79</v>
      </c>
      <c r="T408" s="97">
        <v>88</v>
      </c>
      <c r="U408" s="97">
        <f t="shared" si="112"/>
        <v>804</v>
      </c>
      <c r="V408">
        <f>VLOOKUP(D:D,'[1]Price List'!$B:$K,8,0)</f>
        <v>430.6</v>
      </c>
      <c r="W408" s="22">
        <f t="shared" si="99"/>
        <v>56839.200000000004</v>
      </c>
      <c r="X408" s="22">
        <f t="shared" si="100"/>
        <v>21960.600000000002</v>
      </c>
      <c r="Y408" s="22">
        <f t="shared" si="101"/>
        <v>24974.800000000003</v>
      </c>
      <c r="Z408" s="22">
        <f t="shared" si="102"/>
        <v>21960.600000000002</v>
      </c>
      <c r="AA408" s="22">
        <f t="shared" si="103"/>
        <v>23683</v>
      </c>
      <c r="AB408" s="22">
        <f t="shared" si="104"/>
        <v>22821.800000000003</v>
      </c>
      <c r="AC408" s="22">
        <f t="shared" si="105"/>
        <v>25836</v>
      </c>
      <c r="AD408" s="22">
        <f t="shared" si="106"/>
        <v>45213</v>
      </c>
      <c r="AE408" s="22">
        <f t="shared" si="107"/>
        <v>19807.600000000002</v>
      </c>
      <c r="AF408" s="22">
        <f t="shared" si="108"/>
        <v>11195.6</v>
      </c>
      <c r="AG408" s="22">
        <f t="shared" si="109"/>
        <v>34017.4</v>
      </c>
      <c r="AH408" s="22">
        <f t="shared" si="110"/>
        <v>37892.800000000003</v>
      </c>
      <c r="AI408" s="22">
        <f t="shared" si="111"/>
        <v>346202.4</v>
      </c>
    </row>
    <row r="409" spans="1:35" x14ac:dyDescent="0.2">
      <c r="A409" s="180" t="s">
        <v>368</v>
      </c>
      <c r="B409" s="180" t="s">
        <v>56</v>
      </c>
      <c r="C409" s="2" t="s">
        <v>505</v>
      </c>
      <c r="D409" s="180">
        <v>840168501335</v>
      </c>
      <c r="E409" s="2" t="s">
        <v>506</v>
      </c>
      <c r="F409" s="181" t="s">
        <v>487</v>
      </c>
      <c r="G409" t="s">
        <v>488</v>
      </c>
      <c r="H409" s="2" t="s">
        <v>504</v>
      </c>
      <c r="I409" s="97">
        <v>118</v>
      </c>
      <c r="J409" s="97">
        <v>42</v>
      </c>
      <c r="K409" s="97">
        <v>49</v>
      </c>
      <c r="L409" s="97">
        <v>49</v>
      </c>
      <c r="M409" s="97">
        <v>83</v>
      </c>
      <c r="N409" s="97">
        <v>58</v>
      </c>
      <c r="O409" s="97">
        <v>83</v>
      </c>
      <c r="P409" s="97">
        <v>115</v>
      </c>
      <c r="Q409" s="97">
        <v>37</v>
      </c>
      <c r="R409" s="97">
        <v>43</v>
      </c>
      <c r="S409" s="97">
        <v>62</v>
      </c>
      <c r="T409" s="97">
        <v>107</v>
      </c>
      <c r="U409" s="97">
        <f t="shared" si="112"/>
        <v>846</v>
      </c>
      <c r="V409">
        <f>VLOOKUP(D:D,'[1]Price List'!$B:$K,8,0)</f>
        <v>430.6</v>
      </c>
      <c r="W409" s="22">
        <f t="shared" si="99"/>
        <v>50810.8</v>
      </c>
      <c r="X409" s="22">
        <f t="shared" si="100"/>
        <v>18085.2</v>
      </c>
      <c r="Y409" s="22">
        <f t="shared" si="101"/>
        <v>21099.4</v>
      </c>
      <c r="Z409" s="22">
        <f t="shared" si="102"/>
        <v>21099.4</v>
      </c>
      <c r="AA409" s="22">
        <f t="shared" si="103"/>
        <v>35739.800000000003</v>
      </c>
      <c r="AB409" s="22">
        <f t="shared" si="104"/>
        <v>24974.800000000003</v>
      </c>
      <c r="AC409" s="22">
        <f t="shared" si="105"/>
        <v>35739.800000000003</v>
      </c>
      <c r="AD409" s="22">
        <f t="shared" si="106"/>
        <v>49519</v>
      </c>
      <c r="AE409" s="22">
        <f t="shared" si="107"/>
        <v>15932.2</v>
      </c>
      <c r="AF409" s="22">
        <f t="shared" si="108"/>
        <v>18515.8</v>
      </c>
      <c r="AG409" s="22">
        <f t="shared" si="109"/>
        <v>26697.200000000001</v>
      </c>
      <c r="AH409" s="22">
        <f t="shared" si="110"/>
        <v>46074.200000000004</v>
      </c>
      <c r="AI409" s="22">
        <f t="shared" si="111"/>
        <v>364287.60000000003</v>
      </c>
    </row>
    <row r="410" spans="1:35" x14ac:dyDescent="0.2">
      <c r="A410" s="180" t="s">
        <v>368</v>
      </c>
      <c r="B410" s="180" t="s">
        <v>56</v>
      </c>
      <c r="C410" s="2" t="s">
        <v>683</v>
      </c>
      <c r="D410" s="180">
        <v>840168501328</v>
      </c>
      <c r="E410" s="2" t="s">
        <v>685</v>
      </c>
      <c r="F410" s="181" t="s">
        <v>487</v>
      </c>
      <c r="G410" t="s">
        <v>488</v>
      </c>
      <c r="H410" s="2" t="s">
        <v>504</v>
      </c>
      <c r="I410" s="97">
        <v>91</v>
      </c>
      <c r="J410" s="97">
        <v>16</v>
      </c>
      <c r="K410" s="97">
        <v>28</v>
      </c>
      <c r="L410" s="97">
        <v>27</v>
      </c>
      <c r="M410" s="97">
        <v>43</v>
      </c>
      <c r="N410" s="97">
        <v>22</v>
      </c>
      <c r="O410" s="97">
        <v>24</v>
      </c>
      <c r="P410" s="97">
        <v>27</v>
      </c>
      <c r="Q410" s="97">
        <v>17</v>
      </c>
      <c r="R410" s="97">
        <v>21</v>
      </c>
      <c r="S410" s="97">
        <v>27</v>
      </c>
      <c r="T410" s="97">
        <v>19</v>
      </c>
      <c r="U410" s="97">
        <f t="shared" si="112"/>
        <v>362</v>
      </c>
      <c r="V410">
        <f>VLOOKUP(D:D,'[1]Price List'!$B:$K,8,0)</f>
        <v>430.6</v>
      </c>
      <c r="W410" s="22">
        <f t="shared" si="99"/>
        <v>39184.6</v>
      </c>
      <c r="X410" s="22">
        <f t="shared" si="100"/>
        <v>6889.6</v>
      </c>
      <c r="Y410" s="22">
        <f t="shared" si="101"/>
        <v>12056.800000000001</v>
      </c>
      <c r="Z410" s="22">
        <f t="shared" si="102"/>
        <v>11626.2</v>
      </c>
      <c r="AA410" s="22">
        <f t="shared" si="103"/>
        <v>18515.8</v>
      </c>
      <c r="AB410" s="22">
        <f t="shared" si="104"/>
        <v>9473.2000000000007</v>
      </c>
      <c r="AC410" s="22">
        <f t="shared" si="105"/>
        <v>10334.400000000001</v>
      </c>
      <c r="AD410" s="22">
        <f t="shared" si="106"/>
        <v>11626.2</v>
      </c>
      <c r="AE410" s="22">
        <f t="shared" si="107"/>
        <v>7320.2000000000007</v>
      </c>
      <c r="AF410" s="22">
        <f t="shared" si="108"/>
        <v>9042.6</v>
      </c>
      <c r="AG410" s="22">
        <f t="shared" si="109"/>
        <v>11626.2</v>
      </c>
      <c r="AH410" s="22">
        <f t="shared" si="110"/>
        <v>8181.4000000000005</v>
      </c>
      <c r="AI410" s="22">
        <f t="shared" si="111"/>
        <v>155877.20000000001</v>
      </c>
    </row>
    <row r="411" spans="1:35" x14ac:dyDescent="0.2">
      <c r="A411" s="180" t="s">
        <v>368</v>
      </c>
      <c r="B411" s="180" t="s">
        <v>56</v>
      </c>
      <c r="C411" s="2" t="s">
        <v>686</v>
      </c>
      <c r="D411" s="180">
        <v>840168501373</v>
      </c>
      <c r="E411" s="2" t="s">
        <v>500</v>
      </c>
      <c r="F411" s="181" t="s">
        <v>487</v>
      </c>
      <c r="G411" t="s">
        <v>488</v>
      </c>
      <c r="H411" s="2" t="s">
        <v>504</v>
      </c>
      <c r="I411" s="97">
        <v>1</v>
      </c>
      <c r="J411" s="97">
        <v>1</v>
      </c>
      <c r="K411" s="97">
        <v>1</v>
      </c>
      <c r="L411" s="97">
        <v>0</v>
      </c>
      <c r="M411" s="97">
        <v>0</v>
      </c>
      <c r="N411" s="97">
        <v>0</v>
      </c>
      <c r="O411" s="97">
        <v>0</v>
      </c>
      <c r="P411" s="97">
        <v>2</v>
      </c>
      <c r="Q411" s="97">
        <v>0</v>
      </c>
      <c r="R411" s="97">
        <v>0</v>
      </c>
      <c r="S411" s="97">
        <v>0</v>
      </c>
      <c r="T411" s="97">
        <v>0</v>
      </c>
      <c r="U411" s="97">
        <f t="shared" si="112"/>
        <v>5</v>
      </c>
      <c r="V411">
        <f>VLOOKUP(D:D,'[1]Price List'!$B:$K,8,0)</f>
        <v>516.80999999999995</v>
      </c>
      <c r="W411" s="22">
        <f t="shared" si="99"/>
        <v>516.80999999999995</v>
      </c>
      <c r="X411" s="22">
        <f t="shared" si="100"/>
        <v>516.80999999999995</v>
      </c>
      <c r="Y411" s="22">
        <f t="shared" si="101"/>
        <v>516.80999999999995</v>
      </c>
      <c r="Z411" s="22">
        <f t="shared" si="102"/>
        <v>0</v>
      </c>
      <c r="AA411" s="22">
        <f t="shared" si="103"/>
        <v>0</v>
      </c>
      <c r="AB411" s="22">
        <f t="shared" si="104"/>
        <v>0</v>
      </c>
      <c r="AC411" s="22">
        <f t="shared" si="105"/>
        <v>0</v>
      </c>
      <c r="AD411" s="22">
        <f t="shared" si="106"/>
        <v>1033.6199999999999</v>
      </c>
      <c r="AE411" s="22">
        <f t="shared" si="107"/>
        <v>0</v>
      </c>
      <c r="AF411" s="22">
        <f t="shared" si="108"/>
        <v>0</v>
      </c>
      <c r="AG411" s="22">
        <f t="shared" si="109"/>
        <v>0</v>
      </c>
      <c r="AH411" s="22">
        <f t="shared" si="110"/>
        <v>0</v>
      </c>
      <c r="AI411" s="22">
        <f t="shared" si="111"/>
        <v>2584.0499999999997</v>
      </c>
    </row>
    <row r="412" spans="1:35" x14ac:dyDescent="0.2">
      <c r="A412" s="180" t="s">
        <v>368</v>
      </c>
      <c r="B412" s="180" t="s">
        <v>56</v>
      </c>
      <c r="C412" s="2" t="s">
        <v>499</v>
      </c>
      <c r="D412" s="180">
        <v>840168501823</v>
      </c>
      <c r="E412" s="2" t="s">
        <v>3967</v>
      </c>
      <c r="F412" s="181" t="s">
        <v>487</v>
      </c>
      <c r="G412" t="s">
        <v>488</v>
      </c>
      <c r="H412" s="2" t="s">
        <v>501</v>
      </c>
      <c r="I412" s="97">
        <v>98</v>
      </c>
      <c r="J412" s="97">
        <v>17</v>
      </c>
      <c r="K412" s="97">
        <v>39</v>
      </c>
      <c r="L412" s="97">
        <v>46</v>
      </c>
      <c r="M412" s="97">
        <v>49</v>
      </c>
      <c r="N412" s="97">
        <v>39</v>
      </c>
      <c r="O412" s="97">
        <v>55</v>
      </c>
      <c r="P412" s="97">
        <v>83</v>
      </c>
      <c r="Q412" s="97">
        <v>28</v>
      </c>
      <c r="R412" s="97">
        <v>33</v>
      </c>
      <c r="S412" s="97">
        <v>52</v>
      </c>
      <c r="T412" s="97">
        <v>52</v>
      </c>
      <c r="U412" s="97">
        <f t="shared" si="112"/>
        <v>591</v>
      </c>
      <c r="V412">
        <f>VLOOKUP(D:D,'[1]Price List'!$B:$K,8,0)</f>
        <v>516.80999999999995</v>
      </c>
      <c r="W412" s="22">
        <f t="shared" si="99"/>
        <v>50647.38</v>
      </c>
      <c r="X412" s="22">
        <f t="shared" si="100"/>
        <v>8785.7699999999986</v>
      </c>
      <c r="Y412" s="22">
        <f t="shared" si="101"/>
        <v>20155.589999999997</v>
      </c>
      <c r="Z412" s="22">
        <f t="shared" si="102"/>
        <v>23773.26</v>
      </c>
      <c r="AA412" s="22">
        <f t="shared" si="103"/>
        <v>25323.69</v>
      </c>
      <c r="AB412" s="22">
        <f t="shared" si="104"/>
        <v>20155.589999999997</v>
      </c>
      <c r="AC412" s="22">
        <f t="shared" si="105"/>
        <v>28424.549999999996</v>
      </c>
      <c r="AD412" s="22">
        <f t="shared" si="106"/>
        <v>42895.229999999996</v>
      </c>
      <c r="AE412" s="22">
        <f t="shared" si="107"/>
        <v>14470.679999999998</v>
      </c>
      <c r="AF412" s="22">
        <f t="shared" si="108"/>
        <v>17054.73</v>
      </c>
      <c r="AG412" s="22">
        <f t="shared" si="109"/>
        <v>26874.119999999995</v>
      </c>
      <c r="AH412" s="22">
        <f t="shared" si="110"/>
        <v>26874.119999999995</v>
      </c>
      <c r="AI412" s="22">
        <f t="shared" si="111"/>
        <v>305434.70999999996</v>
      </c>
    </row>
    <row r="413" spans="1:35" x14ac:dyDescent="0.2">
      <c r="A413" s="180" t="s">
        <v>368</v>
      </c>
      <c r="B413" s="180" t="s">
        <v>56</v>
      </c>
      <c r="C413" s="2" t="s">
        <v>760</v>
      </c>
      <c r="D413" s="180">
        <v>840168502233</v>
      </c>
      <c r="E413" s="2" t="s">
        <v>762</v>
      </c>
      <c r="F413" s="180" t="s">
        <v>60</v>
      </c>
      <c r="G413" s="2" t="s">
        <v>144</v>
      </c>
      <c r="H413" s="2" t="s">
        <v>763</v>
      </c>
      <c r="I413" s="97">
        <v>0</v>
      </c>
      <c r="J413" s="97">
        <v>0</v>
      </c>
      <c r="K413" s="97">
        <v>0</v>
      </c>
      <c r="L413" s="97">
        <v>0</v>
      </c>
      <c r="M413" s="97">
        <v>0</v>
      </c>
      <c r="N413" s="97">
        <v>0</v>
      </c>
      <c r="O413" s="97">
        <v>0</v>
      </c>
      <c r="P413" s="97">
        <v>0</v>
      </c>
      <c r="Q413" s="97">
        <v>0</v>
      </c>
      <c r="R413" s="97">
        <v>0</v>
      </c>
      <c r="S413" s="97">
        <v>0</v>
      </c>
      <c r="T413" s="97">
        <v>0</v>
      </c>
      <c r="U413" s="97">
        <f t="shared" si="112"/>
        <v>0</v>
      </c>
      <c r="V413">
        <f>VLOOKUP(D:D,'[1]Price List'!$B:$K,8,0)</f>
        <v>426.34</v>
      </c>
      <c r="W413" s="22">
        <f t="shared" si="99"/>
        <v>0</v>
      </c>
      <c r="X413" s="22">
        <f t="shared" si="100"/>
        <v>0</v>
      </c>
      <c r="Y413" s="22">
        <f t="shared" si="101"/>
        <v>0</v>
      </c>
      <c r="Z413" s="22">
        <f t="shared" si="102"/>
        <v>0</v>
      </c>
      <c r="AA413" s="22">
        <f t="shared" si="103"/>
        <v>0</v>
      </c>
      <c r="AB413" s="22">
        <f t="shared" si="104"/>
        <v>0</v>
      </c>
      <c r="AC413" s="22">
        <f t="shared" si="105"/>
        <v>0</v>
      </c>
      <c r="AD413" s="22">
        <f t="shared" si="106"/>
        <v>0</v>
      </c>
      <c r="AE413" s="22">
        <f t="shared" si="107"/>
        <v>0</v>
      </c>
      <c r="AF413" s="22">
        <f t="shared" si="108"/>
        <v>0</v>
      </c>
      <c r="AG413" s="22">
        <f t="shared" si="109"/>
        <v>0</v>
      </c>
      <c r="AH413" s="22">
        <f t="shared" si="110"/>
        <v>0</v>
      </c>
      <c r="AI413" s="22">
        <f t="shared" si="111"/>
        <v>0</v>
      </c>
    </row>
    <row r="414" spans="1:35" x14ac:dyDescent="0.2">
      <c r="A414" s="180" t="s">
        <v>368</v>
      </c>
      <c r="B414" s="180" t="s">
        <v>56</v>
      </c>
      <c r="C414" s="2" t="s">
        <v>790</v>
      </c>
      <c r="D414" s="180">
        <v>840168504916</v>
      </c>
      <c r="E414" s="2" t="s">
        <v>792</v>
      </c>
      <c r="F414" s="181" t="s">
        <v>60</v>
      </c>
      <c r="G414" t="s">
        <v>150</v>
      </c>
      <c r="H414" s="2" t="s">
        <v>789</v>
      </c>
      <c r="I414" s="97">
        <v>0</v>
      </c>
      <c r="J414" s="97">
        <v>0</v>
      </c>
      <c r="K414" s="97">
        <v>0</v>
      </c>
      <c r="L414" s="97">
        <v>0</v>
      </c>
      <c r="M414" s="97">
        <v>0</v>
      </c>
      <c r="N414" s="97">
        <v>0</v>
      </c>
      <c r="O414" s="97">
        <v>0</v>
      </c>
      <c r="P414" s="97">
        <v>0</v>
      </c>
      <c r="Q414" s="97">
        <v>0</v>
      </c>
      <c r="R414" s="97">
        <v>0</v>
      </c>
      <c r="S414" s="97">
        <v>0</v>
      </c>
      <c r="T414" s="97">
        <v>0</v>
      </c>
      <c r="U414" s="97">
        <f t="shared" si="112"/>
        <v>0</v>
      </c>
      <c r="V414">
        <f>VLOOKUP(D:D,'[1]Price List'!$B:$K,8,0)</f>
        <v>516.72</v>
      </c>
      <c r="W414" s="22">
        <f t="shared" si="99"/>
        <v>0</v>
      </c>
      <c r="X414" s="22">
        <f t="shared" si="100"/>
        <v>0</v>
      </c>
      <c r="Y414" s="22">
        <f t="shared" si="101"/>
        <v>0</v>
      </c>
      <c r="Z414" s="22">
        <f t="shared" si="102"/>
        <v>0</v>
      </c>
      <c r="AA414" s="22">
        <f t="shared" si="103"/>
        <v>0</v>
      </c>
      <c r="AB414" s="22">
        <f t="shared" si="104"/>
        <v>0</v>
      </c>
      <c r="AC414" s="22">
        <f t="shared" si="105"/>
        <v>0</v>
      </c>
      <c r="AD414" s="22">
        <f t="shared" si="106"/>
        <v>0</v>
      </c>
      <c r="AE414" s="22">
        <f t="shared" si="107"/>
        <v>0</v>
      </c>
      <c r="AF414" s="22">
        <f t="shared" si="108"/>
        <v>0</v>
      </c>
      <c r="AG414" s="22">
        <f t="shared" si="109"/>
        <v>0</v>
      </c>
      <c r="AH414" s="22">
        <f t="shared" si="110"/>
        <v>0</v>
      </c>
      <c r="AI414" s="22">
        <f t="shared" si="111"/>
        <v>0</v>
      </c>
    </row>
    <row r="415" spans="1:35" x14ac:dyDescent="0.2">
      <c r="A415" s="180" t="s">
        <v>368</v>
      </c>
      <c r="B415" s="180" t="s">
        <v>56</v>
      </c>
      <c r="C415" s="2" t="s">
        <v>786</v>
      </c>
      <c r="D415" s="180">
        <v>840168504909</v>
      </c>
      <c r="E415" s="2" t="s">
        <v>788</v>
      </c>
      <c r="F415" s="181" t="s">
        <v>60</v>
      </c>
      <c r="G415" t="s">
        <v>150</v>
      </c>
      <c r="H415" s="2" t="s">
        <v>789</v>
      </c>
      <c r="I415" s="97">
        <v>0</v>
      </c>
      <c r="J415" s="97">
        <v>0</v>
      </c>
      <c r="K415" s="97">
        <v>0</v>
      </c>
      <c r="L415" s="97">
        <v>0</v>
      </c>
      <c r="M415" s="97">
        <v>0</v>
      </c>
      <c r="N415" s="97">
        <v>0</v>
      </c>
      <c r="O415" s="97">
        <v>0</v>
      </c>
      <c r="P415" s="97">
        <v>0</v>
      </c>
      <c r="Q415" s="97">
        <v>0</v>
      </c>
      <c r="R415" s="97">
        <v>0</v>
      </c>
      <c r="S415" s="97">
        <v>0</v>
      </c>
      <c r="T415" s="97">
        <v>0</v>
      </c>
      <c r="U415" s="97">
        <f t="shared" si="112"/>
        <v>0</v>
      </c>
      <c r="V415">
        <f>VLOOKUP(D:D,'[1]Price List'!$B:$K,8,0)</f>
        <v>516.72</v>
      </c>
      <c r="W415" s="22">
        <f t="shared" si="99"/>
        <v>0</v>
      </c>
      <c r="X415" s="22">
        <f t="shared" si="100"/>
        <v>0</v>
      </c>
      <c r="Y415" s="22">
        <f t="shared" si="101"/>
        <v>0</v>
      </c>
      <c r="Z415" s="22">
        <f t="shared" si="102"/>
        <v>0</v>
      </c>
      <c r="AA415" s="22">
        <f t="shared" si="103"/>
        <v>0</v>
      </c>
      <c r="AB415" s="22">
        <f t="shared" si="104"/>
        <v>0</v>
      </c>
      <c r="AC415" s="22">
        <f t="shared" si="105"/>
        <v>0</v>
      </c>
      <c r="AD415" s="22">
        <f t="shared" si="106"/>
        <v>0</v>
      </c>
      <c r="AE415" s="22">
        <f t="shared" si="107"/>
        <v>0</v>
      </c>
      <c r="AF415" s="22">
        <f t="shared" si="108"/>
        <v>0</v>
      </c>
      <c r="AG415" s="22">
        <f t="shared" si="109"/>
        <v>0</v>
      </c>
      <c r="AH415" s="22">
        <f t="shared" si="110"/>
        <v>0</v>
      </c>
      <c r="AI415" s="22">
        <f t="shared" si="111"/>
        <v>0</v>
      </c>
    </row>
    <row r="416" spans="1:35" x14ac:dyDescent="0.2">
      <c r="A416" s="180" t="s">
        <v>368</v>
      </c>
      <c r="B416" s="180" t="s">
        <v>56</v>
      </c>
      <c r="C416" s="2" t="s">
        <v>793</v>
      </c>
      <c r="D416" s="180">
        <v>840168504978</v>
      </c>
      <c r="E416" s="2" t="s">
        <v>795</v>
      </c>
      <c r="F416" s="181" t="s">
        <v>60</v>
      </c>
      <c r="G416" t="s">
        <v>150</v>
      </c>
      <c r="H416" s="2" t="s">
        <v>789</v>
      </c>
      <c r="I416" s="97">
        <v>0</v>
      </c>
      <c r="J416" s="97">
        <v>0</v>
      </c>
      <c r="K416" s="97">
        <v>0</v>
      </c>
      <c r="L416" s="97">
        <v>0</v>
      </c>
      <c r="M416" s="97">
        <v>0</v>
      </c>
      <c r="N416" s="97">
        <v>0</v>
      </c>
      <c r="O416" s="97">
        <v>0</v>
      </c>
      <c r="P416" s="97">
        <v>0</v>
      </c>
      <c r="Q416" s="97">
        <v>0</v>
      </c>
      <c r="R416" s="97">
        <v>0</v>
      </c>
      <c r="S416" s="97">
        <v>0</v>
      </c>
      <c r="T416" s="97">
        <v>0</v>
      </c>
      <c r="U416" s="97">
        <f t="shared" si="112"/>
        <v>0</v>
      </c>
      <c r="V416">
        <f>VLOOKUP(D:D,'[1]Price List'!$B:$K,8,0)</f>
        <v>516.72</v>
      </c>
      <c r="W416" s="22">
        <f t="shared" si="99"/>
        <v>0</v>
      </c>
      <c r="X416" s="22">
        <f t="shared" si="100"/>
        <v>0</v>
      </c>
      <c r="Y416" s="22">
        <f t="shared" si="101"/>
        <v>0</v>
      </c>
      <c r="Z416" s="22">
        <f t="shared" si="102"/>
        <v>0</v>
      </c>
      <c r="AA416" s="22">
        <f t="shared" si="103"/>
        <v>0</v>
      </c>
      <c r="AB416" s="22">
        <f t="shared" si="104"/>
        <v>0</v>
      </c>
      <c r="AC416" s="22">
        <f t="shared" si="105"/>
        <v>0</v>
      </c>
      <c r="AD416" s="22">
        <f t="shared" si="106"/>
        <v>0</v>
      </c>
      <c r="AE416" s="22">
        <f t="shared" si="107"/>
        <v>0</v>
      </c>
      <c r="AF416" s="22">
        <f t="shared" si="108"/>
        <v>0</v>
      </c>
      <c r="AG416" s="22">
        <f t="shared" si="109"/>
        <v>0</v>
      </c>
      <c r="AH416" s="22">
        <f t="shared" si="110"/>
        <v>0</v>
      </c>
      <c r="AI416" s="22">
        <f t="shared" si="111"/>
        <v>0</v>
      </c>
    </row>
    <row r="417" spans="1:35" x14ac:dyDescent="0.2">
      <c r="A417" s="180" t="s">
        <v>368</v>
      </c>
      <c r="B417" s="180" t="s">
        <v>56</v>
      </c>
      <c r="C417" s="2" t="s">
        <v>796</v>
      </c>
      <c r="D417" s="180">
        <v>840168505036</v>
      </c>
      <c r="E417" s="2" t="s">
        <v>798</v>
      </c>
      <c r="F417" s="181" t="s">
        <v>60</v>
      </c>
      <c r="G417" t="s">
        <v>150</v>
      </c>
      <c r="H417" s="2" t="s">
        <v>789</v>
      </c>
      <c r="I417" s="97">
        <v>0</v>
      </c>
      <c r="J417" s="97">
        <v>0</v>
      </c>
      <c r="K417" s="97">
        <v>0</v>
      </c>
      <c r="L417" s="97">
        <v>0</v>
      </c>
      <c r="M417" s="97">
        <v>0</v>
      </c>
      <c r="N417" s="97">
        <v>0</v>
      </c>
      <c r="O417" s="97">
        <v>0</v>
      </c>
      <c r="P417" s="97">
        <v>0</v>
      </c>
      <c r="Q417" s="97">
        <v>0</v>
      </c>
      <c r="R417" s="97">
        <v>0</v>
      </c>
      <c r="S417" s="97">
        <v>0</v>
      </c>
      <c r="T417" s="97">
        <v>0</v>
      </c>
      <c r="U417" s="97">
        <f t="shared" si="112"/>
        <v>0</v>
      </c>
      <c r="V417">
        <f>VLOOKUP(D:D,'[1]Price List'!$B:$K,8,0)</f>
        <v>516.72</v>
      </c>
      <c r="W417" s="22">
        <f t="shared" si="99"/>
        <v>0</v>
      </c>
      <c r="X417" s="22">
        <f t="shared" si="100"/>
        <v>0</v>
      </c>
      <c r="Y417" s="22">
        <f t="shared" si="101"/>
        <v>0</v>
      </c>
      <c r="Z417" s="22">
        <f t="shared" si="102"/>
        <v>0</v>
      </c>
      <c r="AA417" s="22">
        <f t="shared" si="103"/>
        <v>0</v>
      </c>
      <c r="AB417" s="22">
        <f t="shared" si="104"/>
        <v>0</v>
      </c>
      <c r="AC417" s="22">
        <f t="shared" si="105"/>
        <v>0</v>
      </c>
      <c r="AD417" s="22">
        <f t="shared" si="106"/>
        <v>0</v>
      </c>
      <c r="AE417" s="22">
        <f t="shared" si="107"/>
        <v>0</v>
      </c>
      <c r="AF417" s="22">
        <f t="shared" si="108"/>
        <v>0</v>
      </c>
      <c r="AG417" s="22">
        <f t="shared" si="109"/>
        <v>0</v>
      </c>
      <c r="AH417" s="22">
        <f t="shared" si="110"/>
        <v>0</v>
      </c>
      <c r="AI417" s="22">
        <f t="shared" si="111"/>
        <v>0</v>
      </c>
    </row>
    <row r="418" spans="1:35" x14ac:dyDescent="0.2">
      <c r="A418" s="180" t="s">
        <v>368</v>
      </c>
      <c r="B418" s="180" t="s">
        <v>56</v>
      </c>
      <c r="C418" s="2" t="s">
        <v>799</v>
      </c>
      <c r="D418" s="180">
        <v>840168505067</v>
      </c>
      <c r="E418" s="2" t="s">
        <v>801</v>
      </c>
      <c r="F418" s="181" t="s">
        <v>60</v>
      </c>
      <c r="G418" t="s">
        <v>150</v>
      </c>
      <c r="H418" s="2" t="s">
        <v>789</v>
      </c>
      <c r="I418" s="97">
        <v>0</v>
      </c>
      <c r="J418" s="97">
        <v>0</v>
      </c>
      <c r="K418" s="97">
        <v>0</v>
      </c>
      <c r="L418" s="97">
        <v>0</v>
      </c>
      <c r="M418" s="97">
        <v>0</v>
      </c>
      <c r="N418" s="97">
        <v>0</v>
      </c>
      <c r="O418" s="97">
        <v>0</v>
      </c>
      <c r="P418" s="97">
        <v>0</v>
      </c>
      <c r="Q418" s="97">
        <v>0</v>
      </c>
      <c r="R418" s="97">
        <v>0</v>
      </c>
      <c r="S418" s="97">
        <v>0</v>
      </c>
      <c r="T418" s="97">
        <v>0</v>
      </c>
      <c r="U418" s="97">
        <f t="shared" si="112"/>
        <v>0</v>
      </c>
      <c r="V418">
        <f>VLOOKUP(D:D,'[1]Price List'!$B:$K,8,0)</f>
        <v>516.72</v>
      </c>
      <c r="W418" s="22">
        <f t="shared" si="99"/>
        <v>0</v>
      </c>
      <c r="X418" s="22">
        <f t="shared" si="100"/>
        <v>0</v>
      </c>
      <c r="Y418" s="22">
        <f t="shared" si="101"/>
        <v>0</v>
      </c>
      <c r="Z418" s="22">
        <f t="shared" si="102"/>
        <v>0</v>
      </c>
      <c r="AA418" s="22">
        <f t="shared" si="103"/>
        <v>0</v>
      </c>
      <c r="AB418" s="22">
        <f t="shared" si="104"/>
        <v>0</v>
      </c>
      <c r="AC418" s="22">
        <f t="shared" si="105"/>
        <v>0</v>
      </c>
      <c r="AD418" s="22">
        <f t="shared" si="106"/>
        <v>0</v>
      </c>
      <c r="AE418" s="22">
        <f t="shared" si="107"/>
        <v>0</v>
      </c>
      <c r="AF418" s="22">
        <f t="shared" si="108"/>
        <v>0</v>
      </c>
      <c r="AG418" s="22">
        <f t="shared" si="109"/>
        <v>0</v>
      </c>
      <c r="AH418" s="22">
        <f t="shared" si="110"/>
        <v>0</v>
      </c>
      <c r="AI418" s="22">
        <f t="shared" si="111"/>
        <v>0</v>
      </c>
    </row>
    <row r="419" spans="1:35" x14ac:dyDescent="0.2">
      <c r="A419" s="180" t="s">
        <v>368</v>
      </c>
      <c r="B419" s="180" t="s">
        <v>56</v>
      </c>
      <c r="C419" s="2" t="s">
        <v>802</v>
      </c>
      <c r="D419" s="180">
        <v>840168505586</v>
      </c>
      <c r="E419" s="2" t="s">
        <v>804</v>
      </c>
      <c r="F419" s="181" t="s">
        <v>60</v>
      </c>
      <c r="G419" t="s">
        <v>150</v>
      </c>
      <c r="H419" s="2" t="s">
        <v>805</v>
      </c>
      <c r="I419" s="97">
        <v>0</v>
      </c>
      <c r="J419" s="97">
        <v>0</v>
      </c>
      <c r="K419" s="97">
        <v>0</v>
      </c>
      <c r="L419" s="97">
        <v>0</v>
      </c>
      <c r="M419" s="97">
        <v>0</v>
      </c>
      <c r="N419" s="97">
        <v>0</v>
      </c>
      <c r="O419" s="97">
        <v>0</v>
      </c>
      <c r="P419" s="97">
        <v>0</v>
      </c>
      <c r="Q419" s="97">
        <v>0</v>
      </c>
      <c r="R419" s="97">
        <v>0</v>
      </c>
      <c r="S419" s="97">
        <v>0</v>
      </c>
      <c r="T419" s="97">
        <v>0</v>
      </c>
      <c r="U419" s="97">
        <f t="shared" si="112"/>
        <v>0</v>
      </c>
      <c r="V419">
        <f>VLOOKUP(D:D,'[1]Price List'!$B:$K,8,0)</f>
        <v>516.72</v>
      </c>
      <c r="W419" s="22">
        <f t="shared" si="99"/>
        <v>0</v>
      </c>
      <c r="X419" s="22">
        <f t="shared" si="100"/>
        <v>0</v>
      </c>
      <c r="Y419" s="22">
        <f t="shared" si="101"/>
        <v>0</v>
      </c>
      <c r="Z419" s="22">
        <f t="shared" si="102"/>
        <v>0</v>
      </c>
      <c r="AA419" s="22">
        <f t="shared" si="103"/>
        <v>0</v>
      </c>
      <c r="AB419" s="22">
        <f t="shared" si="104"/>
        <v>0</v>
      </c>
      <c r="AC419" s="22">
        <f t="shared" si="105"/>
        <v>0</v>
      </c>
      <c r="AD419" s="22">
        <f t="shared" si="106"/>
        <v>0</v>
      </c>
      <c r="AE419" s="22">
        <f t="shared" si="107"/>
        <v>0</v>
      </c>
      <c r="AF419" s="22">
        <f t="shared" si="108"/>
        <v>0</v>
      </c>
      <c r="AG419" s="22">
        <f t="shared" si="109"/>
        <v>0</v>
      </c>
      <c r="AH419" s="22">
        <f t="shared" si="110"/>
        <v>0</v>
      </c>
      <c r="AI419" s="22">
        <f t="shared" si="111"/>
        <v>0</v>
      </c>
    </row>
    <row r="420" spans="1:35" x14ac:dyDescent="0.2">
      <c r="A420" s="180" t="s">
        <v>368</v>
      </c>
      <c r="B420" s="180" t="s">
        <v>56</v>
      </c>
      <c r="C420" s="2" t="s">
        <v>496</v>
      </c>
      <c r="D420" s="180">
        <v>840168507573</v>
      </c>
      <c r="E420" s="2" t="s">
        <v>497</v>
      </c>
      <c r="F420" s="180" t="s">
        <v>487</v>
      </c>
      <c r="G420" s="2" t="s">
        <v>488</v>
      </c>
      <c r="H420" s="2" t="s">
        <v>498</v>
      </c>
      <c r="I420" s="97">
        <v>53</v>
      </c>
      <c r="J420" s="97">
        <v>46</v>
      </c>
      <c r="K420" s="97">
        <v>79</v>
      </c>
      <c r="L420" s="97">
        <v>35</v>
      </c>
      <c r="M420" s="97">
        <v>13</v>
      </c>
      <c r="N420" s="97">
        <v>10</v>
      </c>
      <c r="O420" s="97">
        <v>135</v>
      </c>
      <c r="P420" s="97">
        <v>97</v>
      </c>
      <c r="Q420" s="97">
        <v>80</v>
      </c>
      <c r="R420" s="97">
        <v>93</v>
      </c>
      <c r="S420" s="97">
        <v>116</v>
      </c>
      <c r="T420" s="97">
        <v>85</v>
      </c>
      <c r="U420" s="97">
        <f t="shared" si="112"/>
        <v>842</v>
      </c>
      <c r="V420">
        <f>VLOOKUP(D:D,'[1]Price List'!$B:$K,8,0)</f>
        <v>344.4</v>
      </c>
      <c r="W420" s="22">
        <f t="shared" si="99"/>
        <v>18253.199999999997</v>
      </c>
      <c r="X420" s="22">
        <f t="shared" si="100"/>
        <v>15842.4</v>
      </c>
      <c r="Y420" s="22">
        <f t="shared" si="101"/>
        <v>27207.599999999999</v>
      </c>
      <c r="Z420" s="22">
        <f t="shared" si="102"/>
        <v>12054</v>
      </c>
      <c r="AA420" s="22">
        <f t="shared" si="103"/>
        <v>4477.2</v>
      </c>
      <c r="AB420" s="22">
        <f t="shared" si="104"/>
        <v>3444</v>
      </c>
      <c r="AC420" s="22">
        <f t="shared" si="105"/>
        <v>46494</v>
      </c>
      <c r="AD420" s="22">
        <f t="shared" si="106"/>
        <v>33406.799999999996</v>
      </c>
      <c r="AE420" s="22">
        <f t="shared" si="107"/>
        <v>27552</v>
      </c>
      <c r="AF420" s="22">
        <f t="shared" si="108"/>
        <v>32029.199999999997</v>
      </c>
      <c r="AG420" s="22">
        <f t="shared" si="109"/>
        <v>39950.399999999994</v>
      </c>
      <c r="AH420" s="22">
        <f t="shared" si="110"/>
        <v>29273.999999999996</v>
      </c>
      <c r="AI420" s="22">
        <f t="shared" si="111"/>
        <v>289984.8</v>
      </c>
    </row>
    <row r="421" spans="1:35" x14ac:dyDescent="0.2">
      <c r="A421" s="180" t="s">
        <v>368</v>
      </c>
      <c r="B421" s="180" t="s">
        <v>56</v>
      </c>
      <c r="C421" s="2" t="s">
        <v>680</v>
      </c>
      <c r="D421" s="180">
        <v>840168507719</v>
      </c>
      <c r="E421" s="2" t="s">
        <v>682</v>
      </c>
      <c r="F421" s="181" t="s">
        <v>487</v>
      </c>
      <c r="G421" t="s">
        <v>488</v>
      </c>
      <c r="H421" s="2" t="s">
        <v>498</v>
      </c>
      <c r="I421" s="97">
        <v>1</v>
      </c>
      <c r="J421" s="97">
        <v>1</v>
      </c>
      <c r="K421" s="97">
        <v>0</v>
      </c>
      <c r="L421" s="97">
        <v>0</v>
      </c>
      <c r="M421" s="97">
        <v>2</v>
      </c>
      <c r="N421" s="97">
        <v>0</v>
      </c>
      <c r="O421" s="97">
        <v>0</v>
      </c>
      <c r="P421" s="97">
        <v>1</v>
      </c>
      <c r="Q421" s="97">
        <v>2</v>
      </c>
      <c r="R421" s="97">
        <v>1</v>
      </c>
      <c r="S421" s="97">
        <v>1</v>
      </c>
      <c r="T421" s="97">
        <v>1</v>
      </c>
      <c r="U421" s="97">
        <f t="shared" si="112"/>
        <v>10</v>
      </c>
      <c r="V421">
        <f>VLOOKUP(D:D,'[1]Price List'!$B:$K,8,0)</f>
        <v>430.61</v>
      </c>
      <c r="W421" s="22">
        <f t="shared" si="99"/>
        <v>430.61</v>
      </c>
      <c r="X421" s="22">
        <f t="shared" si="100"/>
        <v>430.61</v>
      </c>
      <c r="Y421" s="22">
        <f t="shared" si="101"/>
        <v>0</v>
      </c>
      <c r="Z421" s="22">
        <f t="shared" si="102"/>
        <v>0</v>
      </c>
      <c r="AA421" s="22">
        <f t="shared" si="103"/>
        <v>861.22</v>
      </c>
      <c r="AB421" s="22">
        <f t="shared" si="104"/>
        <v>0</v>
      </c>
      <c r="AC421" s="22">
        <f t="shared" si="105"/>
        <v>0</v>
      </c>
      <c r="AD421" s="22">
        <f t="shared" si="106"/>
        <v>430.61</v>
      </c>
      <c r="AE421" s="22">
        <f t="shared" si="107"/>
        <v>861.22</v>
      </c>
      <c r="AF421" s="22">
        <f t="shared" si="108"/>
        <v>430.61</v>
      </c>
      <c r="AG421" s="22">
        <f t="shared" si="109"/>
        <v>430.61</v>
      </c>
      <c r="AH421" s="22">
        <f t="shared" si="110"/>
        <v>430.61</v>
      </c>
      <c r="AI421" s="22">
        <f t="shared" si="111"/>
        <v>4306.1000000000004</v>
      </c>
    </row>
    <row r="422" spans="1:35" x14ac:dyDescent="0.2">
      <c r="A422" s="180" t="s">
        <v>368</v>
      </c>
      <c r="B422" s="180" t="s">
        <v>56</v>
      </c>
      <c r="C422" s="2" t="s">
        <v>1051</v>
      </c>
      <c r="D422" s="180">
        <v>840168508501</v>
      </c>
      <c r="E422" s="2" t="s">
        <v>1053</v>
      </c>
      <c r="F422" s="180" t="s">
        <v>3954</v>
      </c>
      <c r="G422" s="2" t="s">
        <v>532</v>
      </c>
      <c r="H422" s="2" t="s">
        <v>532</v>
      </c>
      <c r="I422" s="97">
        <v>6</v>
      </c>
      <c r="J422" s="97">
        <v>1</v>
      </c>
      <c r="K422" s="97">
        <v>1</v>
      </c>
      <c r="L422" s="97">
        <v>1</v>
      </c>
      <c r="M422" s="97">
        <v>1</v>
      </c>
      <c r="N422" s="97">
        <v>5</v>
      </c>
      <c r="O422" s="97">
        <v>7</v>
      </c>
      <c r="P422" s="97">
        <v>4</v>
      </c>
      <c r="Q422" s="97">
        <v>2</v>
      </c>
      <c r="R422" s="97">
        <v>1</v>
      </c>
      <c r="S422" s="97">
        <v>1</v>
      </c>
      <c r="T422" s="97">
        <v>11</v>
      </c>
      <c r="U422" s="97">
        <f t="shared" si="112"/>
        <v>41</v>
      </c>
      <c r="V422">
        <f>VLOOKUP(D:D,'[1]Price List'!$B:$K,8,0)</f>
        <v>174.96</v>
      </c>
      <c r="W422" s="22">
        <f t="shared" si="99"/>
        <v>1049.76</v>
      </c>
      <c r="X422" s="22">
        <f t="shared" si="100"/>
        <v>174.96</v>
      </c>
      <c r="Y422" s="22">
        <f t="shared" si="101"/>
        <v>174.96</v>
      </c>
      <c r="Z422" s="22">
        <f t="shared" si="102"/>
        <v>174.96</v>
      </c>
      <c r="AA422" s="22">
        <f t="shared" si="103"/>
        <v>174.96</v>
      </c>
      <c r="AB422" s="22">
        <f t="shared" si="104"/>
        <v>874.80000000000007</v>
      </c>
      <c r="AC422" s="22">
        <f t="shared" si="105"/>
        <v>1224.72</v>
      </c>
      <c r="AD422" s="22">
        <f t="shared" si="106"/>
        <v>699.84</v>
      </c>
      <c r="AE422" s="22">
        <f t="shared" si="107"/>
        <v>349.92</v>
      </c>
      <c r="AF422" s="22">
        <f t="shared" si="108"/>
        <v>174.96</v>
      </c>
      <c r="AG422" s="22">
        <f t="shared" si="109"/>
        <v>174.96</v>
      </c>
      <c r="AH422" s="22">
        <f t="shared" si="110"/>
        <v>1924.5600000000002</v>
      </c>
      <c r="AI422" s="22">
        <f t="shared" si="111"/>
        <v>7173.3600000000006</v>
      </c>
    </row>
    <row r="423" spans="1:35" x14ac:dyDescent="0.2">
      <c r="A423" s="180" t="s">
        <v>368</v>
      </c>
      <c r="B423" s="180" t="s">
        <v>56</v>
      </c>
      <c r="C423" s="2" t="s">
        <v>1054</v>
      </c>
      <c r="D423" s="180">
        <v>840168509515</v>
      </c>
      <c r="E423" s="2" t="s">
        <v>1056</v>
      </c>
      <c r="F423" s="181" t="s">
        <v>3954</v>
      </c>
      <c r="G423" t="s">
        <v>532</v>
      </c>
      <c r="H423" s="2" t="s">
        <v>532</v>
      </c>
      <c r="I423" s="97">
        <v>4</v>
      </c>
      <c r="J423" s="97">
        <v>1</v>
      </c>
      <c r="K423" s="97">
        <v>0</v>
      </c>
      <c r="L423" s="97">
        <v>1</v>
      </c>
      <c r="M423" s="97">
        <v>6</v>
      </c>
      <c r="N423" s="97">
        <v>3</v>
      </c>
      <c r="O423" s="97">
        <v>4</v>
      </c>
      <c r="P423" s="97">
        <v>2</v>
      </c>
      <c r="Q423" s="97">
        <v>0</v>
      </c>
      <c r="R423" s="97">
        <v>2</v>
      </c>
      <c r="S423" s="97">
        <v>4</v>
      </c>
      <c r="T423" s="97">
        <v>6</v>
      </c>
      <c r="U423" s="97">
        <f t="shared" si="112"/>
        <v>33</v>
      </c>
      <c r="V423">
        <f>VLOOKUP(D:D,'[1]Price List'!$B:$K,8,0)</f>
        <v>143.15</v>
      </c>
      <c r="W423" s="22">
        <f t="shared" si="99"/>
        <v>572.6</v>
      </c>
      <c r="X423" s="22">
        <f t="shared" si="100"/>
        <v>143.15</v>
      </c>
      <c r="Y423" s="22">
        <f t="shared" si="101"/>
        <v>0</v>
      </c>
      <c r="Z423" s="22">
        <f t="shared" si="102"/>
        <v>143.15</v>
      </c>
      <c r="AA423" s="22">
        <f t="shared" si="103"/>
        <v>858.90000000000009</v>
      </c>
      <c r="AB423" s="22">
        <f t="shared" si="104"/>
        <v>429.45000000000005</v>
      </c>
      <c r="AC423" s="22">
        <f t="shared" si="105"/>
        <v>572.6</v>
      </c>
      <c r="AD423" s="22">
        <f t="shared" si="106"/>
        <v>286.3</v>
      </c>
      <c r="AE423" s="22">
        <f t="shared" si="107"/>
        <v>0</v>
      </c>
      <c r="AF423" s="22">
        <f t="shared" si="108"/>
        <v>286.3</v>
      </c>
      <c r="AG423" s="22">
        <f t="shared" si="109"/>
        <v>572.6</v>
      </c>
      <c r="AH423" s="22">
        <f t="shared" si="110"/>
        <v>858.90000000000009</v>
      </c>
      <c r="AI423" s="22">
        <f t="shared" si="111"/>
        <v>4723.95</v>
      </c>
    </row>
    <row r="424" spans="1:35" x14ac:dyDescent="0.2">
      <c r="A424" s="180" t="s">
        <v>368</v>
      </c>
      <c r="B424" s="180" t="s">
        <v>56</v>
      </c>
      <c r="C424" s="2" t="s">
        <v>1057</v>
      </c>
      <c r="D424" s="180">
        <v>840168509591</v>
      </c>
      <c r="E424" s="2" t="s">
        <v>1059</v>
      </c>
      <c r="F424" s="181" t="s">
        <v>3954</v>
      </c>
      <c r="G424" t="s">
        <v>532</v>
      </c>
      <c r="H424" s="2" t="s">
        <v>532</v>
      </c>
      <c r="I424" s="97">
        <v>6</v>
      </c>
      <c r="J424" s="97">
        <v>2</v>
      </c>
      <c r="K424" s="97">
        <v>2</v>
      </c>
      <c r="L424" s="97">
        <v>1</v>
      </c>
      <c r="M424" s="97">
        <v>6</v>
      </c>
      <c r="N424" s="97">
        <v>5</v>
      </c>
      <c r="O424" s="97">
        <v>2</v>
      </c>
      <c r="P424" s="97">
        <v>6</v>
      </c>
      <c r="Q424" s="97">
        <v>4</v>
      </c>
      <c r="R424" s="97">
        <v>4</v>
      </c>
      <c r="S424" s="97">
        <v>3</v>
      </c>
      <c r="T424" s="97">
        <v>2</v>
      </c>
      <c r="U424" s="97">
        <f t="shared" si="112"/>
        <v>43</v>
      </c>
      <c r="V424">
        <f>VLOOKUP(D:D,'[1]Price List'!$B:$K,8,0)</f>
        <v>348.75</v>
      </c>
      <c r="W424" s="22">
        <f t="shared" si="99"/>
        <v>2092.5</v>
      </c>
      <c r="X424" s="22">
        <f t="shared" si="100"/>
        <v>697.5</v>
      </c>
      <c r="Y424" s="22">
        <f t="shared" si="101"/>
        <v>697.5</v>
      </c>
      <c r="Z424" s="22">
        <f t="shared" si="102"/>
        <v>348.75</v>
      </c>
      <c r="AA424" s="22">
        <f t="shared" si="103"/>
        <v>2092.5</v>
      </c>
      <c r="AB424" s="22">
        <f t="shared" si="104"/>
        <v>1743.75</v>
      </c>
      <c r="AC424" s="22">
        <f t="shared" si="105"/>
        <v>697.5</v>
      </c>
      <c r="AD424" s="22">
        <f t="shared" si="106"/>
        <v>2092.5</v>
      </c>
      <c r="AE424" s="22">
        <f t="shared" si="107"/>
        <v>1395</v>
      </c>
      <c r="AF424" s="22">
        <f t="shared" si="108"/>
        <v>1395</v>
      </c>
      <c r="AG424" s="22">
        <f t="shared" si="109"/>
        <v>1046.25</v>
      </c>
      <c r="AH424" s="22">
        <f t="shared" si="110"/>
        <v>697.5</v>
      </c>
      <c r="AI424" s="22">
        <f t="shared" si="111"/>
        <v>14996.25</v>
      </c>
    </row>
    <row r="425" spans="1:35" x14ac:dyDescent="0.2">
      <c r="A425" s="180" t="s">
        <v>368</v>
      </c>
      <c r="B425" s="180" t="s">
        <v>56</v>
      </c>
      <c r="C425" s="2" t="s">
        <v>1060</v>
      </c>
      <c r="D425" s="180">
        <v>840168509607</v>
      </c>
      <c r="E425" s="2" t="s">
        <v>1062</v>
      </c>
      <c r="F425" s="181" t="s">
        <v>3954</v>
      </c>
      <c r="G425" t="s">
        <v>532</v>
      </c>
      <c r="H425" s="2" t="s">
        <v>532</v>
      </c>
      <c r="I425" s="97">
        <v>4</v>
      </c>
      <c r="J425" s="97">
        <v>1</v>
      </c>
      <c r="K425" s="97">
        <v>2</v>
      </c>
      <c r="L425" s="97">
        <v>5</v>
      </c>
      <c r="M425" s="97">
        <v>1</v>
      </c>
      <c r="N425" s="97">
        <v>4</v>
      </c>
      <c r="O425" s="97">
        <v>6</v>
      </c>
      <c r="P425" s="97">
        <v>0</v>
      </c>
      <c r="Q425" s="97">
        <v>2</v>
      </c>
      <c r="R425" s="97">
        <v>2</v>
      </c>
      <c r="S425" s="97">
        <v>0</v>
      </c>
      <c r="T425" s="97">
        <v>3</v>
      </c>
      <c r="U425" s="97">
        <f t="shared" si="112"/>
        <v>30</v>
      </c>
      <c r="V425">
        <f>VLOOKUP(D:D,'[1]Price List'!$B:$K,8,0)</f>
        <v>271.16000000000003</v>
      </c>
      <c r="W425" s="22">
        <f t="shared" si="99"/>
        <v>1084.6400000000001</v>
      </c>
      <c r="X425" s="22">
        <f t="shared" si="100"/>
        <v>271.16000000000003</v>
      </c>
      <c r="Y425" s="22">
        <f t="shared" si="101"/>
        <v>542.32000000000005</v>
      </c>
      <c r="Z425" s="22">
        <f t="shared" si="102"/>
        <v>1355.8000000000002</v>
      </c>
      <c r="AA425" s="22">
        <f t="shared" si="103"/>
        <v>271.16000000000003</v>
      </c>
      <c r="AB425" s="22">
        <f t="shared" si="104"/>
        <v>1084.6400000000001</v>
      </c>
      <c r="AC425" s="22">
        <f t="shared" si="105"/>
        <v>1626.96</v>
      </c>
      <c r="AD425" s="22">
        <f t="shared" si="106"/>
        <v>0</v>
      </c>
      <c r="AE425" s="22">
        <f t="shared" si="107"/>
        <v>542.32000000000005</v>
      </c>
      <c r="AF425" s="22">
        <f t="shared" si="108"/>
        <v>542.32000000000005</v>
      </c>
      <c r="AG425" s="22">
        <f t="shared" si="109"/>
        <v>0</v>
      </c>
      <c r="AH425" s="22">
        <f t="shared" si="110"/>
        <v>813.48</v>
      </c>
      <c r="AI425" s="22">
        <f t="shared" si="111"/>
        <v>8134.8000000000011</v>
      </c>
    </row>
    <row r="426" spans="1:35" x14ac:dyDescent="0.2">
      <c r="A426" s="180" t="s">
        <v>368</v>
      </c>
      <c r="B426" s="180" t="s">
        <v>56</v>
      </c>
      <c r="C426" s="2" t="s">
        <v>1066</v>
      </c>
      <c r="D426" s="180">
        <v>840168511907</v>
      </c>
      <c r="E426" s="2" t="s">
        <v>1068</v>
      </c>
      <c r="F426" s="181" t="s">
        <v>3954</v>
      </c>
      <c r="G426" t="s">
        <v>532</v>
      </c>
      <c r="H426" s="2" t="s">
        <v>532</v>
      </c>
      <c r="I426" s="97">
        <v>5</v>
      </c>
      <c r="J426" s="97">
        <v>0</v>
      </c>
      <c r="K426" s="97">
        <v>2</v>
      </c>
      <c r="L426" s="97">
        <v>1</v>
      </c>
      <c r="M426" s="97">
        <v>2</v>
      </c>
      <c r="N426" s="97">
        <v>0</v>
      </c>
      <c r="O426" s="97">
        <v>1</v>
      </c>
      <c r="P426" s="97">
        <v>1</v>
      </c>
      <c r="Q426" s="97">
        <v>2</v>
      </c>
      <c r="R426" s="97">
        <v>1</v>
      </c>
      <c r="S426" s="97">
        <v>1</v>
      </c>
      <c r="T426" s="97">
        <v>3</v>
      </c>
      <c r="U426" s="97">
        <f t="shared" si="112"/>
        <v>19</v>
      </c>
      <c r="V426">
        <f>VLOOKUP(D:D,'[1]Price List'!$B:$K,8,0)</f>
        <v>143.15</v>
      </c>
      <c r="W426" s="22">
        <f t="shared" si="99"/>
        <v>715.75</v>
      </c>
      <c r="X426" s="22">
        <f t="shared" si="100"/>
        <v>0</v>
      </c>
      <c r="Y426" s="22">
        <f t="shared" si="101"/>
        <v>286.3</v>
      </c>
      <c r="Z426" s="22">
        <f t="shared" si="102"/>
        <v>143.15</v>
      </c>
      <c r="AA426" s="22">
        <f t="shared" si="103"/>
        <v>286.3</v>
      </c>
      <c r="AB426" s="22">
        <f t="shared" si="104"/>
        <v>0</v>
      </c>
      <c r="AC426" s="22">
        <f t="shared" si="105"/>
        <v>143.15</v>
      </c>
      <c r="AD426" s="22">
        <f t="shared" si="106"/>
        <v>143.15</v>
      </c>
      <c r="AE426" s="22">
        <f t="shared" si="107"/>
        <v>286.3</v>
      </c>
      <c r="AF426" s="22">
        <f t="shared" si="108"/>
        <v>143.15</v>
      </c>
      <c r="AG426" s="22">
        <f t="shared" si="109"/>
        <v>143.15</v>
      </c>
      <c r="AH426" s="22">
        <f t="shared" si="110"/>
        <v>429.45000000000005</v>
      </c>
      <c r="AI426" s="22">
        <f t="shared" si="111"/>
        <v>2719.85</v>
      </c>
    </row>
    <row r="427" spans="1:35" x14ac:dyDescent="0.2">
      <c r="A427" s="180" t="s">
        <v>368</v>
      </c>
      <c r="B427" s="180" t="s">
        <v>56</v>
      </c>
      <c r="C427" s="2" t="s">
        <v>1063</v>
      </c>
      <c r="D427" s="180">
        <v>840168510238</v>
      </c>
      <c r="E427" s="2" t="s">
        <v>1065</v>
      </c>
      <c r="F427" s="181" t="s">
        <v>3954</v>
      </c>
      <c r="G427" t="s">
        <v>532</v>
      </c>
      <c r="H427" s="2" t="s">
        <v>532</v>
      </c>
      <c r="I427" s="97">
        <v>3</v>
      </c>
      <c r="J427" s="97">
        <v>4</v>
      </c>
      <c r="K427" s="97">
        <v>2</v>
      </c>
      <c r="L427" s="97">
        <v>3</v>
      </c>
      <c r="M427" s="97">
        <v>2</v>
      </c>
      <c r="N427" s="97">
        <v>1</v>
      </c>
      <c r="O427" s="97">
        <v>0</v>
      </c>
      <c r="P427" s="97">
        <v>4</v>
      </c>
      <c r="Q427" s="97">
        <v>3</v>
      </c>
      <c r="R427" s="97">
        <v>3</v>
      </c>
      <c r="S427" s="97">
        <v>2</v>
      </c>
      <c r="T427" s="97">
        <v>4</v>
      </c>
      <c r="U427" s="97">
        <f t="shared" si="112"/>
        <v>31</v>
      </c>
      <c r="V427">
        <f>VLOOKUP(D:D,'[1]Price List'!$B:$K,8,0)</f>
        <v>348.75</v>
      </c>
      <c r="W427" s="22">
        <f t="shared" si="99"/>
        <v>1046.25</v>
      </c>
      <c r="X427" s="22">
        <f t="shared" si="100"/>
        <v>1395</v>
      </c>
      <c r="Y427" s="22">
        <f t="shared" si="101"/>
        <v>697.5</v>
      </c>
      <c r="Z427" s="22">
        <f t="shared" si="102"/>
        <v>1046.25</v>
      </c>
      <c r="AA427" s="22">
        <f t="shared" si="103"/>
        <v>697.5</v>
      </c>
      <c r="AB427" s="22">
        <f t="shared" si="104"/>
        <v>348.75</v>
      </c>
      <c r="AC427" s="22">
        <f t="shared" si="105"/>
        <v>0</v>
      </c>
      <c r="AD427" s="22">
        <f t="shared" si="106"/>
        <v>1395</v>
      </c>
      <c r="AE427" s="22">
        <f t="shared" si="107"/>
        <v>1046.25</v>
      </c>
      <c r="AF427" s="22">
        <f t="shared" si="108"/>
        <v>1046.25</v>
      </c>
      <c r="AG427" s="22">
        <f t="shared" si="109"/>
        <v>697.5</v>
      </c>
      <c r="AH427" s="22">
        <f t="shared" si="110"/>
        <v>1395</v>
      </c>
      <c r="AI427" s="22">
        <f t="shared" si="111"/>
        <v>10811.25</v>
      </c>
    </row>
    <row r="428" spans="1:35" x14ac:dyDescent="0.2">
      <c r="A428" s="180" t="s">
        <v>368</v>
      </c>
      <c r="B428" s="180" t="s">
        <v>56</v>
      </c>
      <c r="C428" s="2" t="s">
        <v>575</v>
      </c>
      <c r="D428" s="180">
        <v>840168515974</v>
      </c>
      <c r="E428" s="2" t="s">
        <v>577</v>
      </c>
      <c r="F428" s="180" t="s">
        <v>515</v>
      </c>
      <c r="G428" s="2" t="s">
        <v>516</v>
      </c>
      <c r="H428" s="2" t="s">
        <v>578</v>
      </c>
      <c r="I428" s="97">
        <v>1</v>
      </c>
      <c r="J428" s="97">
        <v>0</v>
      </c>
      <c r="K428" s="97">
        <v>0</v>
      </c>
      <c r="L428" s="97">
        <v>2</v>
      </c>
      <c r="M428" s="97">
        <v>1</v>
      </c>
      <c r="N428" s="97">
        <v>2</v>
      </c>
      <c r="O428" s="97">
        <v>0</v>
      </c>
      <c r="P428" s="97">
        <v>0</v>
      </c>
      <c r="Q428" s="97">
        <v>0</v>
      </c>
      <c r="R428" s="97">
        <v>1</v>
      </c>
      <c r="S428" s="97">
        <v>0</v>
      </c>
      <c r="T428" s="97">
        <v>0</v>
      </c>
      <c r="U428" s="97">
        <f t="shared" si="112"/>
        <v>7</v>
      </c>
      <c r="V428">
        <f>VLOOKUP(D:D,'[1]Price List'!$B:$K,8,0)</f>
        <v>538.37</v>
      </c>
      <c r="W428" s="22">
        <f t="shared" si="99"/>
        <v>538.37</v>
      </c>
      <c r="X428" s="22">
        <f t="shared" si="100"/>
        <v>0</v>
      </c>
      <c r="Y428" s="22">
        <f t="shared" si="101"/>
        <v>0</v>
      </c>
      <c r="Z428" s="22">
        <f t="shared" si="102"/>
        <v>1076.74</v>
      </c>
      <c r="AA428" s="22">
        <f t="shared" si="103"/>
        <v>538.37</v>
      </c>
      <c r="AB428" s="22">
        <f t="shared" si="104"/>
        <v>1076.74</v>
      </c>
      <c r="AC428" s="22">
        <f t="shared" si="105"/>
        <v>0</v>
      </c>
      <c r="AD428" s="22">
        <f t="shared" si="106"/>
        <v>0</v>
      </c>
      <c r="AE428" s="22">
        <f t="shared" si="107"/>
        <v>0</v>
      </c>
      <c r="AF428" s="22">
        <f t="shared" si="108"/>
        <v>538.37</v>
      </c>
      <c r="AG428" s="22">
        <f t="shared" si="109"/>
        <v>0</v>
      </c>
      <c r="AH428" s="22">
        <f t="shared" si="110"/>
        <v>0</v>
      </c>
      <c r="AI428" s="22">
        <f t="shared" si="111"/>
        <v>3768.59</v>
      </c>
    </row>
    <row r="429" spans="1:35" x14ac:dyDescent="0.2">
      <c r="A429" s="180" t="s">
        <v>368</v>
      </c>
      <c r="B429" s="180" t="s">
        <v>56</v>
      </c>
      <c r="C429" s="2" t="s">
        <v>1045</v>
      </c>
      <c r="D429" s="180">
        <v>840168515967</v>
      </c>
      <c r="E429" s="2" t="s">
        <v>1047</v>
      </c>
      <c r="F429" s="181" t="s">
        <v>515</v>
      </c>
      <c r="G429" t="s">
        <v>516</v>
      </c>
      <c r="H429" s="2" t="s">
        <v>574</v>
      </c>
      <c r="I429" s="97">
        <v>1</v>
      </c>
      <c r="J429" s="97">
        <v>0</v>
      </c>
      <c r="K429" s="97">
        <v>2</v>
      </c>
      <c r="L429" s="97">
        <v>1</v>
      </c>
      <c r="M429" s="97">
        <v>2</v>
      </c>
      <c r="N429" s="97">
        <v>0</v>
      </c>
      <c r="O429" s="97">
        <v>0</v>
      </c>
      <c r="P429" s="97">
        <v>1</v>
      </c>
      <c r="Q429" s="97">
        <v>0</v>
      </c>
      <c r="R429" s="97">
        <v>1</v>
      </c>
      <c r="S429" s="97">
        <v>1</v>
      </c>
      <c r="T429" s="97">
        <v>2</v>
      </c>
      <c r="U429" s="97">
        <f t="shared" si="112"/>
        <v>11</v>
      </c>
      <c r="V429">
        <f>VLOOKUP(D:D,'[1]Price List'!$B:$K,8,0)</f>
        <v>538.37</v>
      </c>
      <c r="W429" s="22">
        <f t="shared" si="99"/>
        <v>538.37</v>
      </c>
      <c r="X429" s="22">
        <f t="shared" si="100"/>
        <v>0</v>
      </c>
      <c r="Y429" s="22">
        <f t="shared" si="101"/>
        <v>1076.74</v>
      </c>
      <c r="Z429" s="22">
        <f t="shared" si="102"/>
        <v>538.37</v>
      </c>
      <c r="AA429" s="22">
        <f t="shared" si="103"/>
        <v>1076.74</v>
      </c>
      <c r="AB429" s="22">
        <f t="shared" si="104"/>
        <v>0</v>
      </c>
      <c r="AC429" s="22">
        <f t="shared" si="105"/>
        <v>0</v>
      </c>
      <c r="AD429" s="22">
        <f t="shared" si="106"/>
        <v>538.37</v>
      </c>
      <c r="AE429" s="22">
        <f t="shared" si="107"/>
        <v>0</v>
      </c>
      <c r="AF429" s="22">
        <f t="shared" si="108"/>
        <v>538.37</v>
      </c>
      <c r="AG429" s="22">
        <f t="shared" si="109"/>
        <v>538.37</v>
      </c>
      <c r="AH429" s="22">
        <f t="shared" si="110"/>
        <v>1076.74</v>
      </c>
      <c r="AI429" s="22">
        <f t="shared" si="111"/>
        <v>5922.07</v>
      </c>
    </row>
    <row r="430" spans="1:35" x14ac:dyDescent="0.2">
      <c r="A430" s="180" t="s">
        <v>368</v>
      </c>
      <c r="B430" s="180" t="s">
        <v>56</v>
      </c>
      <c r="C430" s="2" t="s">
        <v>571</v>
      </c>
      <c r="D430" s="180">
        <v>840168515981</v>
      </c>
      <c r="E430" s="2" t="s">
        <v>573</v>
      </c>
      <c r="F430" s="181" t="s">
        <v>515</v>
      </c>
      <c r="G430" t="s">
        <v>516</v>
      </c>
      <c r="H430" s="2" t="s">
        <v>574</v>
      </c>
      <c r="I430" s="97">
        <v>0</v>
      </c>
      <c r="J430" s="97">
        <v>0</v>
      </c>
      <c r="K430" s="97">
        <v>1</v>
      </c>
      <c r="L430" s="97">
        <v>2</v>
      </c>
      <c r="M430" s="97">
        <v>5</v>
      </c>
      <c r="N430" s="97">
        <v>1</v>
      </c>
      <c r="O430" s="97">
        <v>1</v>
      </c>
      <c r="P430" s="97">
        <v>0</v>
      </c>
      <c r="Q430" s="97">
        <v>3</v>
      </c>
      <c r="R430" s="97">
        <v>0</v>
      </c>
      <c r="S430" s="97">
        <v>3</v>
      </c>
      <c r="T430" s="97">
        <v>0</v>
      </c>
      <c r="U430" s="97">
        <f t="shared" si="112"/>
        <v>16</v>
      </c>
      <c r="V430">
        <f>VLOOKUP(D:D,'[1]Price List'!$B:$K,8,0)</f>
        <v>538.37</v>
      </c>
      <c r="W430" s="22">
        <f t="shared" si="99"/>
        <v>0</v>
      </c>
      <c r="X430" s="22">
        <f t="shared" si="100"/>
        <v>0</v>
      </c>
      <c r="Y430" s="22">
        <f t="shared" si="101"/>
        <v>538.37</v>
      </c>
      <c r="Z430" s="22">
        <f t="shared" si="102"/>
        <v>1076.74</v>
      </c>
      <c r="AA430" s="22">
        <f t="shared" si="103"/>
        <v>2691.85</v>
      </c>
      <c r="AB430" s="22">
        <f t="shared" si="104"/>
        <v>538.37</v>
      </c>
      <c r="AC430" s="22">
        <f t="shared" si="105"/>
        <v>538.37</v>
      </c>
      <c r="AD430" s="22">
        <f t="shared" si="106"/>
        <v>0</v>
      </c>
      <c r="AE430" s="22">
        <f t="shared" si="107"/>
        <v>1615.1100000000001</v>
      </c>
      <c r="AF430" s="22">
        <f t="shared" si="108"/>
        <v>0</v>
      </c>
      <c r="AG430" s="22">
        <f t="shared" si="109"/>
        <v>1615.1100000000001</v>
      </c>
      <c r="AH430" s="22">
        <f t="shared" si="110"/>
        <v>0</v>
      </c>
      <c r="AI430" s="22">
        <f t="shared" si="111"/>
        <v>8613.92</v>
      </c>
    </row>
    <row r="431" spans="1:35" x14ac:dyDescent="0.2">
      <c r="A431" s="180" t="s">
        <v>368</v>
      </c>
      <c r="B431" s="180" t="s">
        <v>56</v>
      </c>
      <c r="C431" s="2" t="s">
        <v>579</v>
      </c>
      <c r="D431" s="180">
        <v>840168515998</v>
      </c>
      <c r="E431" s="2" t="s">
        <v>581</v>
      </c>
      <c r="F431" s="181" t="s">
        <v>515</v>
      </c>
      <c r="G431" t="s">
        <v>516</v>
      </c>
      <c r="H431" s="2" t="s">
        <v>578</v>
      </c>
      <c r="I431" s="97">
        <v>2</v>
      </c>
      <c r="J431" s="97">
        <v>3</v>
      </c>
      <c r="K431" s="97">
        <v>1</v>
      </c>
      <c r="L431" s="97">
        <v>1</v>
      </c>
      <c r="M431" s="97">
        <v>2</v>
      </c>
      <c r="N431" s="97">
        <v>1</v>
      </c>
      <c r="O431" s="97">
        <v>2</v>
      </c>
      <c r="P431" s="97">
        <v>2</v>
      </c>
      <c r="Q431" s="97">
        <v>2</v>
      </c>
      <c r="R431" s="97">
        <v>3</v>
      </c>
      <c r="S431" s="97">
        <v>1</v>
      </c>
      <c r="T431" s="97">
        <v>3</v>
      </c>
      <c r="U431" s="97">
        <f t="shared" si="112"/>
        <v>23</v>
      </c>
      <c r="V431">
        <f>VLOOKUP(D:D,'[1]Price List'!$B:$K,8,0)</f>
        <v>538.37</v>
      </c>
      <c r="W431" s="22">
        <f t="shared" si="99"/>
        <v>1076.74</v>
      </c>
      <c r="X431" s="22">
        <f t="shared" si="100"/>
        <v>1615.1100000000001</v>
      </c>
      <c r="Y431" s="22">
        <f t="shared" si="101"/>
        <v>538.37</v>
      </c>
      <c r="Z431" s="22">
        <f t="shared" si="102"/>
        <v>538.37</v>
      </c>
      <c r="AA431" s="22">
        <f t="shared" si="103"/>
        <v>1076.74</v>
      </c>
      <c r="AB431" s="22">
        <f t="shared" si="104"/>
        <v>538.37</v>
      </c>
      <c r="AC431" s="22">
        <f t="shared" si="105"/>
        <v>1076.74</v>
      </c>
      <c r="AD431" s="22">
        <f t="shared" si="106"/>
        <v>1076.74</v>
      </c>
      <c r="AE431" s="22">
        <f t="shared" si="107"/>
        <v>1076.74</v>
      </c>
      <c r="AF431" s="22">
        <f t="shared" si="108"/>
        <v>1615.1100000000001</v>
      </c>
      <c r="AG431" s="22">
        <f t="shared" si="109"/>
        <v>538.37</v>
      </c>
      <c r="AH431" s="22">
        <f t="shared" si="110"/>
        <v>1615.1100000000001</v>
      </c>
      <c r="AI431" s="22">
        <f t="shared" si="111"/>
        <v>12382.51</v>
      </c>
    </row>
    <row r="432" spans="1:35" x14ac:dyDescent="0.2">
      <c r="A432" s="180" t="s">
        <v>368</v>
      </c>
      <c r="B432" s="180" t="s">
        <v>56</v>
      </c>
      <c r="C432" s="2" t="s">
        <v>1042</v>
      </c>
      <c r="D432" s="180">
        <v>840168516711</v>
      </c>
      <c r="E432" s="2" t="s">
        <v>1044</v>
      </c>
      <c r="F432" s="181" t="s">
        <v>515</v>
      </c>
      <c r="G432" t="s">
        <v>516</v>
      </c>
      <c r="H432" s="2" t="s">
        <v>529</v>
      </c>
      <c r="I432" s="97">
        <v>1</v>
      </c>
      <c r="J432" s="97">
        <v>0</v>
      </c>
      <c r="K432" s="97">
        <v>0</v>
      </c>
      <c r="L432" s="97">
        <v>0</v>
      </c>
      <c r="M432" s="97">
        <v>0</v>
      </c>
      <c r="N432" s="97">
        <v>0</v>
      </c>
      <c r="O432" s="97">
        <v>0</v>
      </c>
      <c r="P432" s="97">
        <v>0</v>
      </c>
      <c r="Q432" s="97">
        <v>1</v>
      </c>
      <c r="R432" s="97">
        <v>0</v>
      </c>
      <c r="S432" s="97">
        <v>0</v>
      </c>
      <c r="T432" s="97">
        <v>1</v>
      </c>
      <c r="U432" s="97">
        <f t="shared" si="112"/>
        <v>3</v>
      </c>
      <c r="V432">
        <f>VLOOKUP(D:D,'[1]Price List'!$B:$K,8,0)</f>
        <v>646.03</v>
      </c>
      <c r="W432" s="22">
        <f t="shared" si="99"/>
        <v>646.03</v>
      </c>
      <c r="X432" s="22">
        <f t="shared" si="100"/>
        <v>0</v>
      </c>
      <c r="Y432" s="22">
        <f t="shared" si="101"/>
        <v>0</v>
      </c>
      <c r="Z432" s="22">
        <f t="shared" si="102"/>
        <v>0</v>
      </c>
      <c r="AA432" s="22">
        <f t="shared" si="103"/>
        <v>0</v>
      </c>
      <c r="AB432" s="22">
        <f t="shared" si="104"/>
        <v>0</v>
      </c>
      <c r="AC432" s="22">
        <f t="shared" si="105"/>
        <v>0</v>
      </c>
      <c r="AD432" s="22">
        <f t="shared" si="106"/>
        <v>0</v>
      </c>
      <c r="AE432" s="22">
        <f t="shared" si="107"/>
        <v>646.03</v>
      </c>
      <c r="AF432" s="22">
        <f t="shared" si="108"/>
        <v>0</v>
      </c>
      <c r="AG432" s="22">
        <f t="shared" si="109"/>
        <v>0</v>
      </c>
      <c r="AH432" s="22">
        <f t="shared" si="110"/>
        <v>646.03</v>
      </c>
      <c r="AI432" s="22">
        <f t="shared" si="111"/>
        <v>1938.09</v>
      </c>
    </row>
    <row r="433" spans="1:35" x14ac:dyDescent="0.2">
      <c r="A433" s="180" t="s">
        <v>368</v>
      </c>
      <c r="B433" s="180" t="s">
        <v>56</v>
      </c>
      <c r="C433" s="2" t="s">
        <v>1036</v>
      </c>
      <c r="D433" s="180">
        <v>840168516001</v>
      </c>
      <c r="E433" s="2" t="s">
        <v>1038</v>
      </c>
      <c r="F433" s="181" t="s">
        <v>515</v>
      </c>
      <c r="G433" t="s">
        <v>516</v>
      </c>
      <c r="H433" s="2" t="s">
        <v>529</v>
      </c>
      <c r="I433" s="97">
        <v>0</v>
      </c>
      <c r="J433" s="97">
        <v>0</v>
      </c>
      <c r="K433" s="97">
        <v>0</v>
      </c>
      <c r="L433" s="97">
        <v>0</v>
      </c>
      <c r="M433" s="97">
        <v>0</v>
      </c>
      <c r="N433" s="97">
        <v>0</v>
      </c>
      <c r="O433" s="97">
        <v>0</v>
      </c>
      <c r="P433" s="97">
        <v>0</v>
      </c>
      <c r="Q433" s="97">
        <v>2</v>
      </c>
      <c r="R433" s="97">
        <v>0</v>
      </c>
      <c r="S433" s="97">
        <v>0</v>
      </c>
      <c r="T433" s="97">
        <v>0</v>
      </c>
      <c r="U433" s="97">
        <f t="shared" si="112"/>
        <v>2</v>
      </c>
      <c r="V433">
        <f>VLOOKUP(D:D,'[1]Price List'!$B:$K,8,0)</f>
        <v>646.03</v>
      </c>
      <c r="W433" s="22">
        <f t="shared" si="99"/>
        <v>0</v>
      </c>
      <c r="X433" s="22">
        <f t="shared" si="100"/>
        <v>0</v>
      </c>
      <c r="Y433" s="22">
        <f t="shared" si="101"/>
        <v>0</v>
      </c>
      <c r="Z433" s="22">
        <f t="shared" si="102"/>
        <v>0</v>
      </c>
      <c r="AA433" s="22">
        <f t="shared" si="103"/>
        <v>0</v>
      </c>
      <c r="AB433" s="22">
        <f t="shared" si="104"/>
        <v>0</v>
      </c>
      <c r="AC433" s="22">
        <f t="shared" si="105"/>
        <v>0</v>
      </c>
      <c r="AD433" s="22">
        <f t="shared" si="106"/>
        <v>0</v>
      </c>
      <c r="AE433" s="22">
        <f t="shared" si="107"/>
        <v>1292.06</v>
      </c>
      <c r="AF433" s="22">
        <f t="shared" si="108"/>
        <v>0</v>
      </c>
      <c r="AG433" s="22">
        <f t="shared" si="109"/>
        <v>0</v>
      </c>
      <c r="AH433" s="22">
        <f t="shared" si="110"/>
        <v>0</v>
      </c>
      <c r="AI433" s="22">
        <f t="shared" si="111"/>
        <v>1292.06</v>
      </c>
    </row>
    <row r="434" spans="1:35" x14ac:dyDescent="0.2">
      <c r="A434" s="180" t="s">
        <v>368</v>
      </c>
      <c r="B434" s="180" t="s">
        <v>56</v>
      </c>
      <c r="C434" s="2" t="s">
        <v>527</v>
      </c>
      <c r="D434" s="180">
        <v>840168516728</v>
      </c>
      <c r="E434" s="2" t="s">
        <v>528</v>
      </c>
      <c r="F434" s="181" t="s">
        <v>515</v>
      </c>
      <c r="G434" t="s">
        <v>516</v>
      </c>
      <c r="H434" s="2" t="s">
        <v>529</v>
      </c>
      <c r="I434" s="97">
        <v>31</v>
      </c>
      <c r="J434" s="97">
        <v>15</v>
      </c>
      <c r="K434" s="97">
        <v>21</v>
      </c>
      <c r="L434" s="97">
        <v>25</v>
      </c>
      <c r="M434" s="97">
        <v>25</v>
      </c>
      <c r="N434" s="97">
        <v>36</v>
      </c>
      <c r="O434" s="97">
        <v>36</v>
      </c>
      <c r="P434" s="97">
        <v>56</v>
      </c>
      <c r="Q434" s="97">
        <v>34</v>
      </c>
      <c r="R434" s="97">
        <v>18</v>
      </c>
      <c r="S434" s="97">
        <v>18</v>
      </c>
      <c r="T434" s="97">
        <v>37</v>
      </c>
      <c r="U434" s="97">
        <f t="shared" si="112"/>
        <v>352</v>
      </c>
      <c r="V434">
        <f>VLOOKUP(D:D,'[1]Price List'!$B:$K,8,0)</f>
        <v>430.6</v>
      </c>
      <c r="W434" s="22">
        <f t="shared" si="99"/>
        <v>13348.6</v>
      </c>
      <c r="X434" s="22">
        <f t="shared" si="100"/>
        <v>6459</v>
      </c>
      <c r="Y434" s="22">
        <f t="shared" si="101"/>
        <v>9042.6</v>
      </c>
      <c r="Z434" s="22">
        <f t="shared" si="102"/>
        <v>10765</v>
      </c>
      <c r="AA434" s="22">
        <f t="shared" si="103"/>
        <v>10765</v>
      </c>
      <c r="AB434" s="22">
        <f t="shared" si="104"/>
        <v>15501.6</v>
      </c>
      <c r="AC434" s="22">
        <f t="shared" si="105"/>
        <v>15501.6</v>
      </c>
      <c r="AD434" s="22">
        <f t="shared" si="106"/>
        <v>24113.600000000002</v>
      </c>
      <c r="AE434" s="22">
        <f t="shared" si="107"/>
        <v>14640.400000000001</v>
      </c>
      <c r="AF434" s="22">
        <f t="shared" si="108"/>
        <v>7750.8</v>
      </c>
      <c r="AG434" s="22">
        <f t="shared" si="109"/>
        <v>7750.8</v>
      </c>
      <c r="AH434" s="22">
        <f t="shared" si="110"/>
        <v>15932.2</v>
      </c>
      <c r="AI434" s="22">
        <f t="shared" si="111"/>
        <v>151571.20000000001</v>
      </c>
    </row>
    <row r="435" spans="1:35" x14ac:dyDescent="0.2">
      <c r="A435" s="180" t="s">
        <v>368</v>
      </c>
      <c r="B435" s="180" t="s">
        <v>56</v>
      </c>
      <c r="C435" s="2" t="s">
        <v>1039</v>
      </c>
      <c r="D435" s="180">
        <v>840168516735</v>
      </c>
      <c r="E435" s="2" t="s">
        <v>1041</v>
      </c>
      <c r="F435" s="181" t="s">
        <v>515</v>
      </c>
      <c r="G435" t="s">
        <v>516</v>
      </c>
      <c r="H435" s="2" t="s">
        <v>529</v>
      </c>
      <c r="I435" s="97">
        <v>5</v>
      </c>
      <c r="J435" s="97">
        <v>2</v>
      </c>
      <c r="K435" s="97">
        <v>4</v>
      </c>
      <c r="L435" s="97">
        <v>2</v>
      </c>
      <c r="M435" s="97">
        <v>3</v>
      </c>
      <c r="N435" s="97">
        <v>0</v>
      </c>
      <c r="O435" s="97">
        <v>1</v>
      </c>
      <c r="P435" s="97">
        <v>1</v>
      </c>
      <c r="Q435" s="97">
        <v>3</v>
      </c>
      <c r="R435" s="97">
        <v>4</v>
      </c>
      <c r="S435" s="97">
        <v>2</v>
      </c>
      <c r="T435" s="97">
        <v>0</v>
      </c>
      <c r="U435" s="97">
        <f t="shared" si="112"/>
        <v>27</v>
      </c>
      <c r="V435">
        <f>VLOOKUP(D:D,'[1]Price List'!$B:$K,8,0)</f>
        <v>646.03</v>
      </c>
      <c r="W435" s="22">
        <f t="shared" si="99"/>
        <v>3230.1499999999996</v>
      </c>
      <c r="X435" s="22">
        <f t="shared" si="100"/>
        <v>1292.06</v>
      </c>
      <c r="Y435" s="22">
        <f t="shared" si="101"/>
        <v>2584.12</v>
      </c>
      <c r="Z435" s="22">
        <f t="shared" si="102"/>
        <v>1292.06</v>
      </c>
      <c r="AA435" s="22">
        <f t="shared" si="103"/>
        <v>1938.09</v>
      </c>
      <c r="AB435" s="22">
        <f t="shared" si="104"/>
        <v>0</v>
      </c>
      <c r="AC435" s="22">
        <f t="shared" si="105"/>
        <v>646.03</v>
      </c>
      <c r="AD435" s="22">
        <f t="shared" si="106"/>
        <v>646.03</v>
      </c>
      <c r="AE435" s="22">
        <f t="shared" si="107"/>
        <v>1938.09</v>
      </c>
      <c r="AF435" s="22">
        <f t="shared" si="108"/>
        <v>2584.12</v>
      </c>
      <c r="AG435" s="22">
        <f t="shared" si="109"/>
        <v>1292.06</v>
      </c>
      <c r="AH435" s="22">
        <f t="shared" si="110"/>
        <v>0</v>
      </c>
      <c r="AI435" s="22">
        <f t="shared" si="111"/>
        <v>17442.809999999998</v>
      </c>
    </row>
    <row r="436" spans="1:35" x14ac:dyDescent="0.2">
      <c r="A436" s="180" t="s">
        <v>368</v>
      </c>
      <c r="B436" s="180" t="s">
        <v>56</v>
      </c>
      <c r="C436" s="2" t="s">
        <v>810</v>
      </c>
      <c r="D436" s="180">
        <v>840168521814</v>
      </c>
      <c r="E436" s="2" t="s">
        <v>812</v>
      </c>
      <c r="F436" s="180" t="s">
        <v>60</v>
      </c>
      <c r="G436" s="2" t="s">
        <v>169</v>
      </c>
      <c r="H436" s="2" t="s">
        <v>809</v>
      </c>
      <c r="I436" s="97">
        <v>1</v>
      </c>
      <c r="J436" s="97">
        <v>0</v>
      </c>
      <c r="K436" s="97">
        <v>1</v>
      </c>
      <c r="L436" s="97">
        <v>0</v>
      </c>
      <c r="M436" s="97">
        <v>1</v>
      </c>
      <c r="N436" s="97">
        <v>0</v>
      </c>
      <c r="O436" s="97">
        <v>0</v>
      </c>
      <c r="P436" s="97">
        <v>0</v>
      </c>
      <c r="Q436" s="97">
        <v>1</v>
      </c>
      <c r="R436" s="97">
        <v>1</v>
      </c>
      <c r="S436" s="97">
        <v>1</v>
      </c>
      <c r="T436" s="97">
        <v>1</v>
      </c>
      <c r="U436" s="97">
        <f t="shared" si="112"/>
        <v>7</v>
      </c>
      <c r="V436">
        <f>VLOOKUP(D:D,'[1]Price List'!$B:$K,8,0)</f>
        <v>348.75</v>
      </c>
      <c r="W436" s="22">
        <f t="shared" si="99"/>
        <v>348.75</v>
      </c>
      <c r="X436" s="22">
        <f t="shared" si="100"/>
        <v>0</v>
      </c>
      <c r="Y436" s="22">
        <f t="shared" si="101"/>
        <v>348.75</v>
      </c>
      <c r="Z436" s="22">
        <f t="shared" si="102"/>
        <v>0</v>
      </c>
      <c r="AA436" s="22">
        <f t="shared" si="103"/>
        <v>348.75</v>
      </c>
      <c r="AB436" s="22">
        <f t="shared" si="104"/>
        <v>0</v>
      </c>
      <c r="AC436" s="22">
        <f t="shared" si="105"/>
        <v>0</v>
      </c>
      <c r="AD436" s="22">
        <f t="shared" si="106"/>
        <v>0</v>
      </c>
      <c r="AE436" s="22">
        <f t="shared" si="107"/>
        <v>348.75</v>
      </c>
      <c r="AF436" s="22">
        <f t="shared" si="108"/>
        <v>348.75</v>
      </c>
      <c r="AG436" s="22">
        <f t="shared" si="109"/>
        <v>348.75</v>
      </c>
      <c r="AH436" s="22">
        <f t="shared" si="110"/>
        <v>348.75</v>
      </c>
      <c r="AI436" s="22">
        <f t="shared" si="111"/>
        <v>2441.25</v>
      </c>
    </row>
    <row r="437" spans="1:35" x14ac:dyDescent="0.2">
      <c r="A437" s="180" t="s">
        <v>368</v>
      </c>
      <c r="B437" s="180" t="s">
        <v>56</v>
      </c>
      <c r="C437" s="2" t="s">
        <v>806</v>
      </c>
      <c r="D437" s="180">
        <v>840168521760</v>
      </c>
      <c r="E437" s="2" t="s">
        <v>808</v>
      </c>
      <c r="F437" s="181" t="s">
        <v>60</v>
      </c>
      <c r="G437" t="s">
        <v>169</v>
      </c>
      <c r="H437" s="2" t="s">
        <v>809</v>
      </c>
      <c r="I437" s="97">
        <v>0</v>
      </c>
      <c r="J437" s="97">
        <v>0</v>
      </c>
      <c r="K437" s="97">
        <v>1</v>
      </c>
      <c r="L437" s="97">
        <v>0</v>
      </c>
      <c r="M437" s="97">
        <v>0</v>
      </c>
      <c r="N437" s="97">
        <v>0</v>
      </c>
      <c r="O437" s="97">
        <v>0</v>
      </c>
      <c r="P437" s="97">
        <v>2</v>
      </c>
      <c r="Q437" s="97">
        <v>0</v>
      </c>
      <c r="R437" s="97">
        <v>2</v>
      </c>
      <c r="S437" s="97">
        <v>0</v>
      </c>
      <c r="T437" s="97">
        <v>0</v>
      </c>
      <c r="U437" s="97">
        <f t="shared" si="112"/>
        <v>5</v>
      </c>
      <c r="V437">
        <f>VLOOKUP(D:D,'[1]Price List'!$B:$K,8,0)</f>
        <v>348.75</v>
      </c>
      <c r="W437" s="22">
        <f t="shared" si="99"/>
        <v>0</v>
      </c>
      <c r="X437" s="22">
        <f t="shared" si="100"/>
        <v>0</v>
      </c>
      <c r="Y437" s="22">
        <f t="shared" si="101"/>
        <v>348.75</v>
      </c>
      <c r="Z437" s="22">
        <f t="shared" si="102"/>
        <v>0</v>
      </c>
      <c r="AA437" s="22">
        <f t="shared" si="103"/>
        <v>0</v>
      </c>
      <c r="AB437" s="22">
        <f t="shared" si="104"/>
        <v>0</v>
      </c>
      <c r="AC437" s="22">
        <f t="shared" si="105"/>
        <v>0</v>
      </c>
      <c r="AD437" s="22">
        <f t="shared" si="106"/>
        <v>697.5</v>
      </c>
      <c r="AE437" s="22">
        <f t="shared" si="107"/>
        <v>0</v>
      </c>
      <c r="AF437" s="22">
        <f t="shared" si="108"/>
        <v>697.5</v>
      </c>
      <c r="AG437" s="22">
        <f t="shared" si="109"/>
        <v>0</v>
      </c>
      <c r="AH437" s="22">
        <f t="shared" si="110"/>
        <v>0</v>
      </c>
      <c r="AI437" s="22">
        <f t="shared" si="111"/>
        <v>1743.75</v>
      </c>
    </row>
    <row r="438" spans="1:35" x14ac:dyDescent="0.2">
      <c r="A438" s="180" t="s">
        <v>368</v>
      </c>
      <c r="B438" s="180" t="s">
        <v>56</v>
      </c>
      <c r="C438" s="2" t="s">
        <v>826</v>
      </c>
      <c r="D438" s="180">
        <v>840168522002</v>
      </c>
      <c r="E438" s="2" t="s">
        <v>828</v>
      </c>
      <c r="F438" s="181" t="s">
        <v>60</v>
      </c>
      <c r="G438" t="s">
        <v>169</v>
      </c>
      <c r="H438" s="2" t="s">
        <v>169</v>
      </c>
      <c r="I438" s="97">
        <v>2</v>
      </c>
      <c r="J438" s="97">
        <v>0</v>
      </c>
      <c r="K438" s="97">
        <v>1</v>
      </c>
      <c r="L438" s="97">
        <v>0</v>
      </c>
      <c r="M438" s="97">
        <v>3</v>
      </c>
      <c r="N438" s="97">
        <v>0</v>
      </c>
      <c r="O438" s="97">
        <v>0</v>
      </c>
      <c r="P438" s="97">
        <v>0</v>
      </c>
      <c r="Q438" s="97">
        <v>0</v>
      </c>
      <c r="R438" s="97">
        <v>0</v>
      </c>
      <c r="S438" s="97">
        <v>0</v>
      </c>
      <c r="T438" s="97">
        <v>0</v>
      </c>
      <c r="U438" s="97">
        <f t="shared" si="112"/>
        <v>6</v>
      </c>
      <c r="V438">
        <f>VLOOKUP(D:D,'[1]Price List'!$B:$K,8,0)</f>
        <v>348.75</v>
      </c>
      <c r="W438" s="22">
        <f t="shared" si="99"/>
        <v>697.5</v>
      </c>
      <c r="X438" s="22">
        <f t="shared" si="100"/>
        <v>0</v>
      </c>
      <c r="Y438" s="22">
        <f t="shared" si="101"/>
        <v>348.75</v>
      </c>
      <c r="Z438" s="22">
        <f t="shared" si="102"/>
        <v>0</v>
      </c>
      <c r="AA438" s="22">
        <f t="shared" si="103"/>
        <v>1046.25</v>
      </c>
      <c r="AB438" s="22">
        <f t="shared" si="104"/>
        <v>0</v>
      </c>
      <c r="AC438" s="22">
        <f t="shared" si="105"/>
        <v>0</v>
      </c>
      <c r="AD438" s="22">
        <f t="shared" si="106"/>
        <v>0</v>
      </c>
      <c r="AE438" s="22">
        <f t="shared" si="107"/>
        <v>0</v>
      </c>
      <c r="AF438" s="22">
        <f t="shared" si="108"/>
        <v>0</v>
      </c>
      <c r="AG438" s="22">
        <f t="shared" si="109"/>
        <v>0</v>
      </c>
      <c r="AH438" s="22">
        <f t="shared" si="110"/>
        <v>0</v>
      </c>
      <c r="AI438" s="22">
        <f t="shared" si="111"/>
        <v>2092.5</v>
      </c>
    </row>
    <row r="439" spans="1:35" x14ac:dyDescent="0.2">
      <c r="A439" s="180" t="s">
        <v>368</v>
      </c>
      <c r="B439" s="180" t="s">
        <v>56</v>
      </c>
      <c r="C439" s="2" t="s">
        <v>813</v>
      </c>
      <c r="D439" s="180">
        <v>840168522217</v>
      </c>
      <c r="E439" s="2" t="s">
        <v>815</v>
      </c>
      <c r="F439" s="181" t="s">
        <v>60</v>
      </c>
      <c r="G439" t="s">
        <v>169</v>
      </c>
      <c r="H439" s="2" t="s">
        <v>809</v>
      </c>
      <c r="I439" s="97">
        <v>2</v>
      </c>
      <c r="J439" s="97">
        <v>1</v>
      </c>
      <c r="K439" s="97">
        <v>1</v>
      </c>
      <c r="L439" s="97">
        <v>0</v>
      </c>
      <c r="M439" s="97">
        <v>1</v>
      </c>
      <c r="N439" s="97">
        <v>0</v>
      </c>
      <c r="O439" s="97">
        <v>0</v>
      </c>
      <c r="P439" s="97">
        <v>0</v>
      </c>
      <c r="Q439" s="97">
        <v>0</v>
      </c>
      <c r="R439" s="97">
        <v>0</v>
      </c>
      <c r="S439" s="97">
        <v>0</v>
      </c>
      <c r="T439" s="97">
        <v>0</v>
      </c>
      <c r="U439" s="97">
        <f t="shared" si="112"/>
        <v>5</v>
      </c>
      <c r="V439">
        <f>VLOOKUP(D:D,'[1]Price List'!$B:$K,8,0)</f>
        <v>426.34</v>
      </c>
      <c r="W439" s="22">
        <f t="shared" si="99"/>
        <v>852.68</v>
      </c>
      <c r="X439" s="22">
        <f t="shared" si="100"/>
        <v>426.34</v>
      </c>
      <c r="Y439" s="22">
        <f t="shared" si="101"/>
        <v>426.34</v>
      </c>
      <c r="Z439" s="22">
        <f t="shared" si="102"/>
        <v>0</v>
      </c>
      <c r="AA439" s="22">
        <f t="shared" si="103"/>
        <v>426.34</v>
      </c>
      <c r="AB439" s="22">
        <f t="shared" si="104"/>
        <v>0</v>
      </c>
      <c r="AC439" s="22">
        <f t="shared" si="105"/>
        <v>0</v>
      </c>
      <c r="AD439" s="22">
        <f t="shared" si="106"/>
        <v>0</v>
      </c>
      <c r="AE439" s="22">
        <f t="shared" si="107"/>
        <v>0</v>
      </c>
      <c r="AF439" s="22">
        <f t="shared" si="108"/>
        <v>0</v>
      </c>
      <c r="AG439" s="22">
        <f t="shared" si="109"/>
        <v>0</v>
      </c>
      <c r="AH439" s="22">
        <f t="shared" si="110"/>
        <v>0</v>
      </c>
      <c r="AI439" s="22">
        <f t="shared" si="111"/>
        <v>2131.6999999999998</v>
      </c>
    </row>
    <row r="440" spans="1:35" x14ac:dyDescent="0.2">
      <c r="A440" s="180" t="s">
        <v>368</v>
      </c>
      <c r="B440" s="180" t="s">
        <v>56</v>
      </c>
      <c r="C440" s="2" t="s">
        <v>816</v>
      </c>
      <c r="D440" s="180">
        <v>840168522224</v>
      </c>
      <c r="E440" t="s">
        <v>815</v>
      </c>
      <c r="F440" s="181" t="s">
        <v>60</v>
      </c>
      <c r="G440" t="s">
        <v>169</v>
      </c>
      <c r="H440" s="2" t="s">
        <v>809</v>
      </c>
      <c r="I440" s="97">
        <v>1</v>
      </c>
      <c r="J440" s="97">
        <v>0</v>
      </c>
      <c r="K440" s="97">
        <v>0</v>
      </c>
      <c r="L440" s="97">
        <v>1</v>
      </c>
      <c r="M440" s="97">
        <v>1</v>
      </c>
      <c r="N440" s="97">
        <v>0</v>
      </c>
      <c r="O440" s="97">
        <v>0</v>
      </c>
      <c r="P440" s="97">
        <v>0</v>
      </c>
      <c r="Q440" s="97">
        <v>0</v>
      </c>
      <c r="R440" s="97">
        <v>0</v>
      </c>
      <c r="S440" s="97">
        <v>0</v>
      </c>
      <c r="T440" s="97">
        <v>0</v>
      </c>
      <c r="U440" s="97">
        <f t="shared" si="112"/>
        <v>3</v>
      </c>
      <c r="V440">
        <f>VLOOKUP(D:D,'[1]Price List'!$B:$K,8,0)</f>
        <v>426.34</v>
      </c>
      <c r="W440" s="22">
        <f t="shared" si="99"/>
        <v>426.34</v>
      </c>
      <c r="X440" s="22">
        <f t="shared" si="100"/>
        <v>0</v>
      </c>
      <c r="Y440" s="22">
        <f t="shared" si="101"/>
        <v>0</v>
      </c>
      <c r="Z440" s="22">
        <f t="shared" si="102"/>
        <v>426.34</v>
      </c>
      <c r="AA440" s="22">
        <f t="shared" si="103"/>
        <v>426.34</v>
      </c>
      <c r="AB440" s="22">
        <f t="shared" si="104"/>
        <v>0</v>
      </c>
      <c r="AC440" s="22">
        <f t="shared" si="105"/>
        <v>0</v>
      </c>
      <c r="AD440" s="22">
        <f t="shared" si="106"/>
        <v>0</v>
      </c>
      <c r="AE440" s="22">
        <f t="shared" si="107"/>
        <v>0</v>
      </c>
      <c r="AF440" s="22">
        <f t="shared" si="108"/>
        <v>0</v>
      </c>
      <c r="AG440" s="22">
        <f t="shared" si="109"/>
        <v>0</v>
      </c>
      <c r="AH440" s="22">
        <f t="shared" si="110"/>
        <v>0</v>
      </c>
      <c r="AI440" s="22">
        <f t="shared" si="111"/>
        <v>1279.02</v>
      </c>
    </row>
    <row r="441" spans="1:35" x14ac:dyDescent="0.2">
      <c r="A441" s="180" t="s">
        <v>368</v>
      </c>
      <c r="B441" s="180" t="s">
        <v>56</v>
      </c>
      <c r="C441" s="2" t="s">
        <v>818</v>
      </c>
      <c r="D441" s="180">
        <v>840168522231</v>
      </c>
      <c r="E441" t="s">
        <v>815</v>
      </c>
      <c r="F441" s="181" t="s">
        <v>60</v>
      </c>
      <c r="G441" t="s">
        <v>169</v>
      </c>
      <c r="H441" s="2" t="s">
        <v>809</v>
      </c>
      <c r="I441" s="97">
        <v>6</v>
      </c>
      <c r="J441" s="97">
        <v>3</v>
      </c>
      <c r="K441" s="97">
        <v>2</v>
      </c>
      <c r="L441" s="97">
        <v>2</v>
      </c>
      <c r="M441" s="97">
        <v>1</v>
      </c>
      <c r="N441" s="97">
        <v>2</v>
      </c>
      <c r="O441" s="97">
        <v>0</v>
      </c>
      <c r="P441" s="97">
        <v>3</v>
      </c>
      <c r="Q441" s="97">
        <v>1</v>
      </c>
      <c r="R441" s="97">
        <v>1</v>
      </c>
      <c r="S441" s="97">
        <v>0</v>
      </c>
      <c r="T441" s="97">
        <v>0</v>
      </c>
      <c r="U441" s="97">
        <f t="shared" si="112"/>
        <v>21</v>
      </c>
      <c r="V441">
        <f>VLOOKUP(D:D,'[1]Price List'!$B:$K,8,0)</f>
        <v>426.34</v>
      </c>
      <c r="W441" s="22">
        <f t="shared" si="99"/>
        <v>2558.04</v>
      </c>
      <c r="X441" s="22">
        <f t="shared" si="100"/>
        <v>1279.02</v>
      </c>
      <c r="Y441" s="22">
        <f t="shared" si="101"/>
        <v>852.68</v>
      </c>
      <c r="Z441" s="22">
        <f t="shared" si="102"/>
        <v>852.68</v>
      </c>
      <c r="AA441" s="22">
        <f t="shared" si="103"/>
        <v>426.34</v>
      </c>
      <c r="AB441" s="22">
        <f t="shared" si="104"/>
        <v>852.68</v>
      </c>
      <c r="AC441" s="22">
        <f t="shared" si="105"/>
        <v>0</v>
      </c>
      <c r="AD441" s="22">
        <f t="shared" si="106"/>
        <v>1279.02</v>
      </c>
      <c r="AE441" s="22">
        <f t="shared" si="107"/>
        <v>426.34</v>
      </c>
      <c r="AF441" s="22">
        <f t="shared" si="108"/>
        <v>426.34</v>
      </c>
      <c r="AG441" s="22">
        <f t="shared" si="109"/>
        <v>0</v>
      </c>
      <c r="AH441" s="22">
        <f t="shared" si="110"/>
        <v>0</v>
      </c>
      <c r="AI441" s="22">
        <f t="shared" si="111"/>
        <v>8953.14</v>
      </c>
    </row>
    <row r="442" spans="1:35" x14ac:dyDescent="0.2">
      <c r="A442" s="180" t="s">
        <v>368</v>
      </c>
      <c r="B442" s="180" t="s">
        <v>56</v>
      </c>
      <c r="C442" s="2" t="s">
        <v>820</v>
      </c>
      <c r="D442" s="180">
        <v>840168522309</v>
      </c>
      <c r="E442" s="2" t="s">
        <v>822</v>
      </c>
      <c r="F442" s="181" t="s">
        <v>60</v>
      </c>
      <c r="G442" t="s">
        <v>169</v>
      </c>
      <c r="H442" s="2" t="s">
        <v>809</v>
      </c>
      <c r="I442" s="97">
        <v>1</v>
      </c>
      <c r="J442" s="97">
        <v>0</v>
      </c>
      <c r="K442" s="97">
        <v>2</v>
      </c>
      <c r="L442" s="97">
        <v>1</v>
      </c>
      <c r="M442" s="97">
        <v>1</v>
      </c>
      <c r="N442" s="97">
        <v>1</v>
      </c>
      <c r="O442" s="97">
        <v>0</v>
      </c>
      <c r="P442" s="97">
        <v>0</v>
      </c>
      <c r="Q442" s="97">
        <v>0</v>
      </c>
      <c r="R442" s="97">
        <v>0</v>
      </c>
      <c r="S442" s="97">
        <v>1</v>
      </c>
      <c r="T442" s="97">
        <v>0</v>
      </c>
      <c r="U442" s="97">
        <f t="shared" si="112"/>
        <v>7</v>
      </c>
      <c r="V442">
        <f>VLOOKUP(D:D,'[1]Price List'!$B:$K,8,0)</f>
        <v>426.34</v>
      </c>
      <c r="W442" s="22">
        <f t="shared" si="99"/>
        <v>426.34</v>
      </c>
      <c r="X442" s="22">
        <f t="shared" si="100"/>
        <v>0</v>
      </c>
      <c r="Y442" s="22">
        <f t="shared" si="101"/>
        <v>852.68</v>
      </c>
      <c r="Z442" s="22">
        <f t="shared" si="102"/>
        <v>426.34</v>
      </c>
      <c r="AA442" s="22">
        <f t="shared" si="103"/>
        <v>426.34</v>
      </c>
      <c r="AB442" s="22">
        <f t="shared" si="104"/>
        <v>426.34</v>
      </c>
      <c r="AC442" s="22">
        <f t="shared" si="105"/>
        <v>0</v>
      </c>
      <c r="AD442" s="22">
        <f t="shared" si="106"/>
        <v>0</v>
      </c>
      <c r="AE442" s="22">
        <f t="shared" si="107"/>
        <v>0</v>
      </c>
      <c r="AF442" s="22">
        <f t="shared" si="108"/>
        <v>0</v>
      </c>
      <c r="AG442" s="22">
        <f t="shared" si="109"/>
        <v>426.34</v>
      </c>
      <c r="AH442" s="22">
        <f t="shared" si="110"/>
        <v>0</v>
      </c>
      <c r="AI442" s="22">
        <f t="shared" si="111"/>
        <v>2984.3799999999997</v>
      </c>
    </row>
    <row r="443" spans="1:35" x14ac:dyDescent="0.2">
      <c r="A443" s="180" t="s">
        <v>368</v>
      </c>
      <c r="B443" s="180" t="s">
        <v>56</v>
      </c>
      <c r="C443" s="2" t="s">
        <v>823</v>
      </c>
      <c r="D443" s="180">
        <v>840168522316</v>
      </c>
      <c r="E443" s="2" t="s">
        <v>825</v>
      </c>
      <c r="F443" s="181" t="s">
        <v>60</v>
      </c>
      <c r="G443" t="s">
        <v>169</v>
      </c>
      <c r="H443" s="2" t="s">
        <v>809</v>
      </c>
      <c r="I443" s="97">
        <v>0</v>
      </c>
      <c r="J443" s="97">
        <v>0</v>
      </c>
      <c r="K443" s="97">
        <v>1</v>
      </c>
      <c r="L443" s="97">
        <v>0</v>
      </c>
      <c r="M443" s="97">
        <v>1</v>
      </c>
      <c r="N443" s="97">
        <v>0</v>
      </c>
      <c r="O443" s="97">
        <v>0</v>
      </c>
      <c r="P443" s="97">
        <v>0</v>
      </c>
      <c r="Q443" s="97">
        <v>0</v>
      </c>
      <c r="R443" s="97">
        <v>0</v>
      </c>
      <c r="S443" s="97">
        <v>0</v>
      </c>
      <c r="T443" s="97">
        <v>0</v>
      </c>
      <c r="U443" s="97">
        <f t="shared" si="112"/>
        <v>2</v>
      </c>
      <c r="V443">
        <f>VLOOKUP(D:D,'[1]Price List'!$B:$K,8,0)</f>
        <v>426.34</v>
      </c>
      <c r="W443" s="22">
        <f t="shared" si="99"/>
        <v>0</v>
      </c>
      <c r="X443" s="22">
        <f t="shared" si="100"/>
        <v>0</v>
      </c>
      <c r="Y443" s="22">
        <f t="shared" si="101"/>
        <v>426.34</v>
      </c>
      <c r="Z443" s="22">
        <f t="shared" si="102"/>
        <v>0</v>
      </c>
      <c r="AA443" s="22">
        <f t="shared" si="103"/>
        <v>426.34</v>
      </c>
      <c r="AB443" s="22">
        <f t="shared" si="104"/>
        <v>0</v>
      </c>
      <c r="AC443" s="22">
        <f t="shared" si="105"/>
        <v>0</v>
      </c>
      <c r="AD443" s="22">
        <f t="shared" si="106"/>
        <v>0</v>
      </c>
      <c r="AE443" s="22">
        <f t="shared" si="107"/>
        <v>0</v>
      </c>
      <c r="AF443" s="22">
        <f t="shared" si="108"/>
        <v>0</v>
      </c>
      <c r="AG443" s="22">
        <f t="shared" si="109"/>
        <v>0</v>
      </c>
      <c r="AH443" s="22">
        <f t="shared" si="110"/>
        <v>0</v>
      </c>
      <c r="AI443" s="22">
        <f t="shared" si="111"/>
        <v>852.68</v>
      </c>
    </row>
    <row r="444" spans="1:35" x14ac:dyDescent="0.2">
      <c r="A444" s="180" t="s">
        <v>368</v>
      </c>
      <c r="B444" s="180" t="s">
        <v>56</v>
      </c>
      <c r="C444" s="2" t="s">
        <v>876</v>
      </c>
      <c r="D444" s="180">
        <v>840168522828</v>
      </c>
      <c r="E444" s="2" t="s">
        <v>878</v>
      </c>
      <c r="F444" s="181" t="s">
        <v>60</v>
      </c>
      <c r="G444" t="s">
        <v>169</v>
      </c>
      <c r="H444" s="2" t="s">
        <v>180</v>
      </c>
      <c r="I444" s="97">
        <v>0</v>
      </c>
      <c r="J444" s="97">
        <v>0</v>
      </c>
      <c r="K444" s="97">
        <v>0</v>
      </c>
      <c r="L444" s="97">
        <v>0</v>
      </c>
      <c r="M444" s="97">
        <v>0</v>
      </c>
      <c r="N444" s="97">
        <v>0</v>
      </c>
      <c r="O444" s="97">
        <v>0</v>
      </c>
      <c r="P444" s="97">
        <v>0</v>
      </c>
      <c r="Q444" s="97">
        <v>0</v>
      </c>
      <c r="R444" s="97">
        <v>0</v>
      </c>
      <c r="S444" s="97">
        <v>0</v>
      </c>
      <c r="T444" s="97">
        <v>0</v>
      </c>
      <c r="U444" s="97">
        <f t="shared" si="112"/>
        <v>0</v>
      </c>
      <c r="V444">
        <f>VLOOKUP(D:D,'[1]Price List'!$B:$K,8,0)</f>
        <v>348.75</v>
      </c>
      <c r="W444" s="22">
        <f t="shared" si="99"/>
        <v>0</v>
      </c>
      <c r="X444" s="22">
        <f t="shared" si="100"/>
        <v>0</v>
      </c>
      <c r="Y444" s="22">
        <f t="shared" si="101"/>
        <v>0</v>
      </c>
      <c r="Z444" s="22">
        <f t="shared" si="102"/>
        <v>0</v>
      </c>
      <c r="AA444" s="22">
        <f t="shared" si="103"/>
        <v>0</v>
      </c>
      <c r="AB444" s="22">
        <f t="shared" si="104"/>
        <v>0</v>
      </c>
      <c r="AC444" s="22">
        <f t="shared" si="105"/>
        <v>0</v>
      </c>
      <c r="AD444" s="22">
        <f t="shared" si="106"/>
        <v>0</v>
      </c>
      <c r="AE444" s="22">
        <f t="shared" si="107"/>
        <v>0</v>
      </c>
      <c r="AF444" s="22">
        <f t="shared" si="108"/>
        <v>0</v>
      </c>
      <c r="AG444" s="22">
        <f t="shared" si="109"/>
        <v>0</v>
      </c>
      <c r="AH444" s="22">
        <f t="shared" si="110"/>
        <v>0</v>
      </c>
      <c r="AI444" s="22">
        <f t="shared" si="111"/>
        <v>0</v>
      </c>
    </row>
    <row r="445" spans="1:35" x14ac:dyDescent="0.2">
      <c r="A445" s="180" t="s">
        <v>368</v>
      </c>
      <c r="B445" s="180" t="s">
        <v>56</v>
      </c>
      <c r="C445" s="2" t="s">
        <v>873</v>
      </c>
      <c r="D445" s="180">
        <v>840168522774</v>
      </c>
      <c r="E445" s="2" t="s">
        <v>875</v>
      </c>
      <c r="F445" s="181" t="s">
        <v>60</v>
      </c>
      <c r="G445" t="s">
        <v>169</v>
      </c>
      <c r="H445" s="2" t="s">
        <v>180</v>
      </c>
      <c r="I445" s="97">
        <v>0</v>
      </c>
      <c r="J445" s="97">
        <v>0</v>
      </c>
      <c r="K445" s="97">
        <v>0</v>
      </c>
      <c r="L445" s="97">
        <v>0</v>
      </c>
      <c r="M445" s="97">
        <v>0</v>
      </c>
      <c r="N445" s="97">
        <v>0</v>
      </c>
      <c r="O445" s="97">
        <v>0</v>
      </c>
      <c r="P445" s="97">
        <v>0</v>
      </c>
      <c r="Q445" s="97">
        <v>0</v>
      </c>
      <c r="R445" s="97">
        <v>0</v>
      </c>
      <c r="S445" s="97">
        <v>0</v>
      </c>
      <c r="T445" s="97">
        <v>0</v>
      </c>
      <c r="U445" s="97">
        <f t="shared" si="112"/>
        <v>0</v>
      </c>
      <c r="V445">
        <f>VLOOKUP(D:D,'[1]Price List'!$B:$K,8,0)</f>
        <v>348.75</v>
      </c>
      <c r="W445" s="22">
        <f t="shared" si="99"/>
        <v>0</v>
      </c>
      <c r="X445" s="22">
        <f t="shared" si="100"/>
        <v>0</v>
      </c>
      <c r="Y445" s="22">
        <f t="shared" si="101"/>
        <v>0</v>
      </c>
      <c r="Z445" s="22">
        <f t="shared" si="102"/>
        <v>0</v>
      </c>
      <c r="AA445" s="22">
        <f t="shared" si="103"/>
        <v>0</v>
      </c>
      <c r="AB445" s="22">
        <f t="shared" si="104"/>
        <v>0</v>
      </c>
      <c r="AC445" s="22">
        <f t="shared" si="105"/>
        <v>0</v>
      </c>
      <c r="AD445" s="22">
        <f t="shared" si="106"/>
        <v>0</v>
      </c>
      <c r="AE445" s="22">
        <f t="shared" si="107"/>
        <v>0</v>
      </c>
      <c r="AF445" s="22">
        <f t="shared" si="108"/>
        <v>0</v>
      </c>
      <c r="AG445" s="22">
        <f t="shared" si="109"/>
        <v>0</v>
      </c>
      <c r="AH445" s="22">
        <f t="shared" si="110"/>
        <v>0</v>
      </c>
      <c r="AI445" s="22">
        <f t="shared" si="111"/>
        <v>0</v>
      </c>
    </row>
    <row r="446" spans="1:35" x14ac:dyDescent="0.2">
      <c r="A446" s="180" t="s">
        <v>368</v>
      </c>
      <c r="B446" s="180" t="s">
        <v>56</v>
      </c>
      <c r="C446" s="2" t="s">
        <v>234</v>
      </c>
      <c r="D446" s="180">
        <v>840168523016</v>
      </c>
      <c r="E446" s="2" t="s">
        <v>236</v>
      </c>
      <c r="F446" s="181" t="s">
        <v>60</v>
      </c>
      <c r="G446" t="s">
        <v>169</v>
      </c>
      <c r="H446" s="2" t="s">
        <v>180</v>
      </c>
      <c r="I446" s="97">
        <v>0</v>
      </c>
      <c r="J446" s="97">
        <v>0</v>
      </c>
      <c r="K446" s="97">
        <v>0</v>
      </c>
      <c r="L446" s="97">
        <v>0</v>
      </c>
      <c r="M446" s="97">
        <v>0</v>
      </c>
      <c r="N446" s="97">
        <v>0</v>
      </c>
      <c r="O446" s="97">
        <v>0</v>
      </c>
      <c r="P446" s="97">
        <v>0</v>
      </c>
      <c r="Q446" s="97">
        <v>0</v>
      </c>
      <c r="R446" s="97">
        <v>0</v>
      </c>
      <c r="S446" s="97">
        <v>0</v>
      </c>
      <c r="T446" s="97">
        <v>0</v>
      </c>
      <c r="U446" s="97">
        <f t="shared" si="112"/>
        <v>0</v>
      </c>
      <c r="V446">
        <f>VLOOKUP(D:D,'[1]Price List'!$B:$K,8,0)</f>
        <v>348.75</v>
      </c>
      <c r="W446" s="22">
        <f t="shared" si="99"/>
        <v>0</v>
      </c>
      <c r="X446" s="22">
        <f t="shared" si="100"/>
        <v>0</v>
      </c>
      <c r="Y446" s="22">
        <f t="shared" si="101"/>
        <v>0</v>
      </c>
      <c r="Z446" s="22">
        <f t="shared" si="102"/>
        <v>0</v>
      </c>
      <c r="AA446" s="22">
        <f t="shared" si="103"/>
        <v>0</v>
      </c>
      <c r="AB446" s="22">
        <f t="shared" si="104"/>
        <v>0</v>
      </c>
      <c r="AC446" s="22">
        <f t="shared" si="105"/>
        <v>0</v>
      </c>
      <c r="AD446" s="22">
        <f t="shared" si="106"/>
        <v>0</v>
      </c>
      <c r="AE446" s="22">
        <f t="shared" si="107"/>
        <v>0</v>
      </c>
      <c r="AF446" s="22">
        <f t="shared" si="108"/>
        <v>0</v>
      </c>
      <c r="AG446" s="22">
        <f t="shared" si="109"/>
        <v>0</v>
      </c>
      <c r="AH446" s="22">
        <f t="shared" si="110"/>
        <v>0</v>
      </c>
      <c r="AI446" s="22">
        <f t="shared" si="111"/>
        <v>0</v>
      </c>
    </row>
    <row r="447" spans="1:35" x14ac:dyDescent="0.2">
      <c r="A447" s="180" t="s">
        <v>368</v>
      </c>
      <c r="B447" s="180" t="s">
        <v>56</v>
      </c>
      <c r="C447" s="2" t="s">
        <v>879</v>
      </c>
      <c r="D447" s="180">
        <v>840168523221</v>
      </c>
      <c r="E447" s="2" t="s">
        <v>881</v>
      </c>
      <c r="F447" s="181" t="s">
        <v>60</v>
      </c>
      <c r="G447" t="s">
        <v>169</v>
      </c>
      <c r="H447" s="2" t="s">
        <v>180</v>
      </c>
      <c r="I447" s="97">
        <v>0</v>
      </c>
      <c r="J447" s="97">
        <v>0</v>
      </c>
      <c r="K447" s="97">
        <v>0</v>
      </c>
      <c r="L447" s="97">
        <v>0</v>
      </c>
      <c r="M447" s="97">
        <v>0</v>
      </c>
      <c r="N447" s="97">
        <v>0</v>
      </c>
      <c r="O447" s="97">
        <v>0</v>
      </c>
      <c r="P447" s="97">
        <v>0</v>
      </c>
      <c r="Q447" s="97">
        <v>0</v>
      </c>
      <c r="R447" s="97">
        <v>0</v>
      </c>
      <c r="S447" s="97">
        <v>0</v>
      </c>
      <c r="T447" s="97">
        <v>0</v>
      </c>
      <c r="U447" s="97">
        <f t="shared" si="112"/>
        <v>0</v>
      </c>
      <c r="V447">
        <f>VLOOKUP(D:D,'[1]Price List'!$B:$K,8,0)</f>
        <v>426.34</v>
      </c>
      <c r="W447" s="22">
        <f t="shared" si="99"/>
        <v>0</v>
      </c>
      <c r="X447" s="22">
        <f t="shared" si="100"/>
        <v>0</v>
      </c>
      <c r="Y447" s="22">
        <f t="shared" si="101"/>
        <v>0</v>
      </c>
      <c r="Z447" s="22">
        <f t="shared" si="102"/>
        <v>0</v>
      </c>
      <c r="AA447" s="22">
        <f t="shared" si="103"/>
        <v>0</v>
      </c>
      <c r="AB447" s="22">
        <f t="shared" si="104"/>
        <v>0</v>
      </c>
      <c r="AC447" s="22">
        <f t="shared" si="105"/>
        <v>0</v>
      </c>
      <c r="AD447" s="22">
        <f t="shared" si="106"/>
        <v>0</v>
      </c>
      <c r="AE447" s="22">
        <f t="shared" si="107"/>
        <v>0</v>
      </c>
      <c r="AF447" s="22">
        <f t="shared" si="108"/>
        <v>0</v>
      </c>
      <c r="AG447" s="22">
        <f t="shared" si="109"/>
        <v>0</v>
      </c>
      <c r="AH447" s="22">
        <f t="shared" si="110"/>
        <v>0</v>
      </c>
      <c r="AI447" s="22">
        <f t="shared" si="111"/>
        <v>0</v>
      </c>
    </row>
    <row r="448" spans="1:35" x14ac:dyDescent="0.2">
      <c r="A448" s="180" t="s">
        <v>368</v>
      </c>
      <c r="B448" s="180" t="s">
        <v>56</v>
      </c>
      <c r="C448" s="2" t="s">
        <v>882</v>
      </c>
      <c r="D448" s="180">
        <v>840168523238</v>
      </c>
      <c r="E448" t="s">
        <v>881</v>
      </c>
      <c r="F448" s="181" t="s">
        <v>60</v>
      </c>
      <c r="G448" t="s">
        <v>169</v>
      </c>
      <c r="H448" s="2" t="s">
        <v>180</v>
      </c>
      <c r="I448" s="97">
        <v>0</v>
      </c>
      <c r="J448" s="97">
        <v>0</v>
      </c>
      <c r="K448" s="97">
        <v>0</v>
      </c>
      <c r="L448" s="97">
        <v>0</v>
      </c>
      <c r="M448" s="97">
        <v>0</v>
      </c>
      <c r="N448" s="97">
        <v>0</v>
      </c>
      <c r="O448" s="97">
        <v>0</v>
      </c>
      <c r="P448" s="97">
        <v>0</v>
      </c>
      <c r="Q448" s="97">
        <v>0</v>
      </c>
      <c r="R448" s="97">
        <v>0</v>
      </c>
      <c r="S448" s="97">
        <v>0</v>
      </c>
      <c r="T448" s="97">
        <v>0</v>
      </c>
      <c r="U448" s="97">
        <f t="shared" si="112"/>
        <v>0</v>
      </c>
      <c r="V448">
        <f>VLOOKUP(D:D,'[1]Price List'!$B:$K,8,0)</f>
        <v>426.34</v>
      </c>
      <c r="W448" s="22">
        <f t="shared" si="99"/>
        <v>0</v>
      </c>
      <c r="X448" s="22">
        <f t="shared" si="100"/>
        <v>0</v>
      </c>
      <c r="Y448" s="22">
        <f t="shared" si="101"/>
        <v>0</v>
      </c>
      <c r="Z448" s="22">
        <f t="shared" si="102"/>
        <v>0</v>
      </c>
      <c r="AA448" s="22">
        <f t="shared" si="103"/>
        <v>0</v>
      </c>
      <c r="AB448" s="22">
        <f t="shared" si="104"/>
        <v>0</v>
      </c>
      <c r="AC448" s="22">
        <f t="shared" si="105"/>
        <v>0</v>
      </c>
      <c r="AD448" s="22">
        <f t="shared" si="106"/>
        <v>0</v>
      </c>
      <c r="AE448" s="22">
        <f t="shared" si="107"/>
        <v>0</v>
      </c>
      <c r="AF448" s="22">
        <f t="shared" si="108"/>
        <v>0</v>
      </c>
      <c r="AG448" s="22">
        <f t="shared" si="109"/>
        <v>0</v>
      </c>
      <c r="AH448" s="22">
        <f t="shared" si="110"/>
        <v>0</v>
      </c>
      <c r="AI448" s="22">
        <f t="shared" si="111"/>
        <v>0</v>
      </c>
    </row>
    <row r="449" spans="1:35" x14ac:dyDescent="0.2">
      <c r="A449" s="180" t="s">
        <v>368</v>
      </c>
      <c r="B449" s="180" t="s">
        <v>56</v>
      </c>
      <c r="C449" s="2" t="s">
        <v>884</v>
      </c>
      <c r="D449" s="180">
        <v>840168523245</v>
      </c>
      <c r="E449" t="s">
        <v>881</v>
      </c>
      <c r="F449" s="181" t="s">
        <v>60</v>
      </c>
      <c r="G449" t="s">
        <v>169</v>
      </c>
      <c r="H449" s="2" t="s">
        <v>180</v>
      </c>
      <c r="I449" s="97">
        <v>0</v>
      </c>
      <c r="J449" s="97">
        <v>0</v>
      </c>
      <c r="K449" s="97">
        <v>0</v>
      </c>
      <c r="L449" s="97">
        <v>0</v>
      </c>
      <c r="M449" s="97">
        <v>0</v>
      </c>
      <c r="N449" s="97">
        <v>0</v>
      </c>
      <c r="O449" s="97">
        <v>0</v>
      </c>
      <c r="P449" s="97">
        <v>0</v>
      </c>
      <c r="Q449" s="97">
        <v>0</v>
      </c>
      <c r="R449" s="97">
        <v>0</v>
      </c>
      <c r="S449" s="97">
        <v>0</v>
      </c>
      <c r="T449" s="97">
        <v>0</v>
      </c>
      <c r="U449" s="97">
        <f t="shared" si="112"/>
        <v>0</v>
      </c>
      <c r="V449">
        <f>VLOOKUP(D:D,'[1]Price List'!$B:$K,8,0)</f>
        <v>426.34</v>
      </c>
      <c r="W449" s="22">
        <f t="shared" si="99"/>
        <v>0</v>
      </c>
      <c r="X449" s="22">
        <f t="shared" si="100"/>
        <v>0</v>
      </c>
      <c r="Y449" s="22">
        <f t="shared" si="101"/>
        <v>0</v>
      </c>
      <c r="Z449" s="22">
        <f t="shared" si="102"/>
        <v>0</v>
      </c>
      <c r="AA449" s="22">
        <f t="shared" si="103"/>
        <v>0</v>
      </c>
      <c r="AB449" s="22">
        <f t="shared" si="104"/>
        <v>0</v>
      </c>
      <c r="AC449" s="22">
        <f t="shared" si="105"/>
        <v>0</v>
      </c>
      <c r="AD449" s="22">
        <f t="shared" si="106"/>
        <v>0</v>
      </c>
      <c r="AE449" s="22">
        <f t="shared" si="107"/>
        <v>0</v>
      </c>
      <c r="AF449" s="22">
        <f t="shared" si="108"/>
        <v>0</v>
      </c>
      <c r="AG449" s="22">
        <f t="shared" si="109"/>
        <v>0</v>
      </c>
      <c r="AH449" s="22">
        <f t="shared" si="110"/>
        <v>0</v>
      </c>
      <c r="AI449" s="22">
        <f t="shared" si="111"/>
        <v>0</v>
      </c>
    </row>
    <row r="450" spans="1:35" x14ac:dyDescent="0.2">
      <c r="A450" s="180" t="s">
        <v>368</v>
      </c>
      <c r="B450" s="180" t="s">
        <v>56</v>
      </c>
      <c r="C450" s="2" t="s">
        <v>886</v>
      </c>
      <c r="D450" s="180">
        <v>840168523313</v>
      </c>
      <c r="E450" s="2" t="s">
        <v>888</v>
      </c>
      <c r="F450" s="181" t="s">
        <v>60</v>
      </c>
      <c r="G450" t="s">
        <v>169</v>
      </c>
      <c r="H450" s="2" t="s">
        <v>180</v>
      </c>
      <c r="I450" s="97">
        <v>0</v>
      </c>
      <c r="J450" s="97">
        <v>0</v>
      </c>
      <c r="K450" s="97">
        <v>0</v>
      </c>
      <c r="L450" s="97">
        <v>0</v>
      </c>
      <c r="M450" s="97">
        <v>0</v>
      </c>
      <c r="N450" s="97">
        <v>0</v>
      </c>
      <c r="O450" s="97">
        <v>0</v>
      </c>
      <c r="P450" s="97">
        <v>0</v>
      </c>
      <c r="Q450" s="97">
        <v>0</v>
      </c>
      <c r="R450" s="97">
        <v>0</v>
      </c>
      <c r="S450" s="97">
        <v>0</v>
      </c>
      <c r="T450" s="97">
        <v>0</v>
      </c>
      <c r="U450" s="97">
        <f t="shared" si="112"/>
        <v>0</v>
      </c>
      <c r="V450">
        <f>VLOOKUP(D:D,'[1]Price List'!$B:$K,8,0)</f>
        <v>426.34</v>
      </c>
      <c r="W450" s="22">
        <f t="shared" si="99"/>
        <v>0</v>
      </c>
      <c r="X450" s="22">
        <f t="shared" si="100"/>
        <v>0</v>
      </c>
      <c r="Y450" s="22">
        <f t="shared" si="101"/>
        <v>0</v>
      </c>
      <c r="Z450" s="22">
        <f t="shared" si="102"/>
        <v>0</v>
      </c>
      <c r="AA450" s="22">
        <f t="shared" si="103"/>
        <v>0</v>
      </c>
      <c r="AB450" s="22">
        <f t="shared" si="104"/>
        <v>0</v>
      </c>
      <c r="AC450" s="22">
        <f t="shared" si="105"/>
        <v>0</v>
      </c>
      <c r="AD450" s="22">
        <f t="shared" si="106"/>
        <v>0</v>
      </c>
      <c r="AE450" s="22">
        <f t="shared" si="107"/>
        <v>0</v>
      </c>
      <c r="AF450" s="22">
        <f t="shared" si="108"/>
        <v>0</v>
      </c>
      <c r="AG450" s="22">
        <f t="shared" si="109"/>
        <v>0</v>
      </c>
      <c r="AH450" s="22">
        <f t="shared" si="110"/>
        <v>0</v>
      </c>
      <c r="AI450" s="22">
        <f t="shared" si="111"/>
        <v>0</v>
      </c>
    </row>
    <row r="451" spans="1:35" x14ac:dyDescent="0.2">
      <c r="A451" s="180" t="s">
        <v>368</v>
      </c>
      <c r="B451" s="180" t="s">
        <v>56</v>
      </c>
      <c r="C451" s="2" t="s">
        <v>889</v>
      </c>
      <c r="D451" s="180">
        <v>840168523320</v>
      </c>
      <c r="E451" s="2" t="s">
        <v>891</v>
      </c>
      <c r="F451" s="181" t="s">
        <v>60</v>
      </c>
      <c r="G451" t="s">
        <v>169</v>
      </c>
      <c r="H451" s="2" t="s">
        <v>180</v>
      </c>
      <c r="I451" s="97">
        <v>0</v>
      </c>
      <c r="J451" s="97">
        <v>0</v>
      </c>
      <c r="K451" s="97">
        <v>0</v>
      </c>
      <c r="L451" s="97">
        <v>0</v>
      </c>
      <c r="M451" s="97">
        <v>0</v>
      </c>
      <c r="N451" s="97">
        <v>0</v>
      </c>
      <c r="O451" s="97">
        <v>0</v>
      </c>
      <c r="P451" s="97">
        <v>0</v>
      </c>
      <c r="Q451" s="97">
        <v>0</v>
      </c>
      <c r="R451" s="97">
        <v>0</v>
      </c>
      <c r="S451" s="97">
        <v>0</v>
      </c>
      <c r="T451" s="97">
        <v>0</v>
      </c>
      <c r="U451" s="97">
        <f t="shared" si="112"/>
        <v>0</v>
      </c>
      <c r="V451">
        <f>VLOOKUP(D:D,'[1]Price List'!$B:$K,8,0)</f>
        <v>426.34</v>
      </c>
      <c r="W451" s="22">
        <f t="shared" si="99"/>
        <v>0</v>
      </c>
      <c r="X451" s="22">
        <f t="shared" si="100"/>
        <v>0</v>
      </c>
      <c r="Y451" s="22">
        <f t="shared" si="101"/>
        <v>0</v>
      </c>
      <c r="Z451" s="22">
        <f t="shared" si="102"/>
        <v>0</v>
      </c>
      <c r="AA451" s="22">
        <f t="shared" si="103"/>
        <v>0</v>
      </c>
      <c r="AB451" s="22">
        <f t="shared" si="104"/>
        <v>0</v>
      </c>
      <c r="AC451" s="22">
        <f t="shared" si="105"/>
        <v>0</v>
      </c>
      <c r="AD451" s="22">
        <f t="shared" si="106"/>
        <v>0</v>
      </c>
      <c r="AE451" s="22">
        <f t="shared" si="107"/>
        <v>0</v>
      </c>
      <c r="AF451" s="22">
        <f t="shared" si="108"/>
        <v>0</v>
      </c>
      <c r="AG451" s="22">
        <f t="shared" si="109"/>
        <v>0</v>
      </c>
      <c r="AH451" s="22">
        <f t="shared" si="110"/>
        <v>0</v>
      </c>
      <c r="AI451" s="22">
        <f t="shared" si="111"/>
        <v>0</v>
      </c>
    </row>
    <row r="452" spans="1:35" x14ac:dyDescent="0.2">
      <c r="A452" s="180" t="s">
        <v>368</v>
      </c>
      <c r="B452" s="180" t="s">
        <v>56</v>
      </c>
      <c r="C452" s="2" t="s">
        <v>846</v>
      </c>
      <c r="D452" s="180">
        <v>840168523832</v>
      </c>
      <c r="E452" s="2" t="s">
        <v>848</v>
      </c>
      <c r="F452" s="181" t="s">
        <v>60</v>
      </c>
      <c r="G452" t="s">
        <v>169</v>
      </c>
      <c r="H452" s="2" t="s">
        <v>832</v>
      </c>
      <c r="I452" s="97">
        <v>3</v>
      </c>
      <c r="J452" s="97">
        <v>1</v>
      </c>
      <c r="K452" s="97">
        <v>5</v>
      </c>
      <c r="L452" s="97">
        <v>4</v>
      </c>
      <c r="M452" s="97">
        <v>3</v>
      </c>
      <c r="N452" s="97">
        <v>3</v>
      </c>
      <c r="O452" s="97">
        <v>1</v>
      </c>
      <c r="P452" s="97">
        <v>3</v>
      </c>
      <c r="Q452" s="97">
        <v>1</v>
      </c>
      <c r="R452" s="97">
        <v>0</v>
      </c>
      <c r="S452" s="97">
        <v>1</v>
      </c>
      <c r="T452" s="97">
        <v>0</v>
      </c>
      <c r="U452" s="97">
        <f t="shared" si="112"/>
        <v>25</v>
      </c>
      <c r="V452">
        <f>VLOOKUP(D:D,'[1]Price List'!$B:$K,8,0)</f>
        <v>465</v>
      </c>
      <c r="W452" s="22">
        <f t="shared" ref="W452:W515" si="113">I452*$V:$V</f>
        <v>1395</v>
      </c>
      <c r="X452" s="22">
        <f t="shared" ref="X452:X515" si="114">J452*$V:$V</f>
        <v>465</v>
      </c>
      <c r="Y452" s="22">
        <f t="shared" ref="Y452:Y515" si="115">K452*$V:$V</f>
        <v>2325</v>
      </c>
      <c r="Z452" s="22">
        <f t="shared" ref="Z452:Z515" si="116">L452*$V:$V</f>
        <v>1860</v>
      </c>
      <c r="AA452" s="22">
        <f t="shared" ref="AA452:AA515" si="117">M452*$V:$V</f>
        <v>1395</v>
      </c>
      <c r="AB452" s="22">
        <f t="shared" ref="AB452:AB515" si="118">N452*$V:$V</f>
        <v>1395</v>
      </c>
      <c r="AC452" s="22">
        <f t="shared" ref="AC452:AC515" si="119">O452*$V:$V</f>
        <v>465</v>
      </c>
      <c r="AD452" s="22">
        <f t="shared" ref="AD452:AD515" si="120">P452*$V:$V</f>
        <v>1395</v>
      </c>
      <c r="AE452" s="22">
        <f t="shared" ref="AE452:AE515" si="121">Q452*$V:$V</f>
        <v>465</v>
      </c>
      <c r="AF452" s="22">
        <f t="shared" ref="AF452:AF515" si="122">R452*$V:$V</f>
        <v>0</v>
      </c>
      <c r="AG452" s="22">
        <f t="shared" ref="AG452:AG515" si="123">S452*$V:$V</f>
        <v>465</v>
      </c>
      <c r="AH452" s="22">
        <f t="shared" ref="AH452:AH515" si="124">T452*$V:$V</f>
        <v>0</v>
      </c>
      <c r="AI452" s="22">
        <f t="shared" ref="AI452:AI515" si="125">U452*$V:$V</f>
        <v>11625</v>
      </c>
    </row>
    <row r="453" spans="1:35" x14ac:dyDescent="0.2">
      <c r="A453" s="180" t="s">
        <v>368</v>
      </c>
      <c r="B453" s="180" t="s">
        <v>56</v>
      </c>
      <c r="C453" s="2" t="s">
        <v>849</v>
      </c>
      <c r="D453" s="180">
        <v>840168523788</v>
      </c>
      <c r="E453" s="2" t="s">
        <v>851</v>
      </c>
      <c r="F453" s="181" t="s">
        <v>60</v>
      </c>
      <c r="G453" t="s">
        <v>169</v>
      </c>
      <c r="H453" s="2" t="s">
        <v>852</v>
      </c>
      <c r="I453" s="97">
        <v>2</v>
      </c>
      <c r="J453" s="97">
        <v>0</v>
      </c>
      <c r="K453" s="97">
        <v>0</v>
      </c>
      <c r="L453" s="97">
        <v>0</v>
      </c>
      <c r="M453" s="97">
        <v>0</v>
      </c>
      <c r="N453" s="97">
        <v>2</v>
      </c>
      <c r="O453" s="97">
        <v>1</v>
      </c>
      <c r="P453" s="97">
        <v>0</v>
      </c>
      <c r="Q453" s="97">
        <v>0</v>
      </c>
      <c r="R453" s="97">
        <v>0</v>
      </c>
      <c r="S453" s="97">
        <v>1</v>
      </c>
      <c r="T453" s="97">
        <v>0</v>
      </c>
      <c r="U453" s="97">
        <f t="shared" si="112"/>
        <v>6</v>
      </c>
      <c r="V453">
        <f>VLOOKUP(D:D,'[1]Price List'!$B:$K,8,0)</f>
        <v>465</v>
      </c>
      <c r="W453" s="22">
        <f t="shared" si="113"/>
        <v>930</v>
      </c>
      <c r="X453" s="22">
        <f t="shared" si="114"/>
        <v>0</v>
      </c>
      <c r="Y453" s="22">
        <f t="shared" si="115"/>
        <v>0</v>
      </c>
      <c r="Z453" s="22">
        <f t="shared" si="116"/>
        <v>0</v>
      </c>
      <c r="AA453" s="22">
        <f t="shared" si="117"/>
        <v>0</v>
      </c>
      <c r="AB453" s="22">
        <f t="shared" si="118"/>
        <v>930</v>
      </c>
      <c r="AC453" s="22">
        <f t="shared" si="119"/>
        <v>465</v>
      </c>
      <c r="AD453" s="22">
        <f t="shared" si="120"/>
        <v>0</v>
      </c>
      <c r="AE453" s="22">
        <f t="shared" si="121"/>
        <v>0</v>
      </c>
      <c r="AF453" s="22">
        <f t="shared" si="122"/>
        <v>0</v>
      </c>
      <c r="AG453" s="22">
        <f t="shared" si="123"/>
        <v>465</v>
      </c>
      <c r="AH453" s="22">
        <f t="shared" si="124"/>
        <v>0</v>
      </c>
      <c r="AI453" s="22">
        <f t="shared" si="125"/>
        <v>2790</v>
      </c>
    </row>
    <row r="454" spans="1:35" x14ac:dyDescent="0.2">
      <c r="A454" s="180" t="s">
        <v>368</v>
      </c>
      <c r="B454" s="180" t="s">
        <v>56</v>
      </c>
      <c r="C454" s="2" t="s">
        <v>829</v>
      </c>
      <c r="D454" s="180">
        <v>840168524020</v>
      </c>
      <c r="E454" s="2" t="s">
        <v>831</v>
      </c>
      <c r="F454" s="181" t="s">
        <v>60</v>
      </c>
      <c r="G454" t="s">
        <v>169</v>
      </c>
      <c r="H454" s="2" t="s">
        <v>832</v>
      </c>
      <c r="I454" s="97">
        <v>1</v>
      </c>
      <c r="J454" s="97">
        <v>0</v>
      </c>
      <c r="K454" s="97">
        <v>0</v>
      </c>
      <c r="L454" s="97">
        <v>0</v>
      </c>
      <c r="M454" s="97">
        <v>0</v>
      </c>
      <c r="N454" s="97">
        <v>0</v>
      </c>
      <c r="O454" s="97">
        <v>0</v>
      </c>
      <c r="P454" s="97">
        <v>0</v>
      </c>
      <c r="Q454" s="97">
        <v>0</v>
      </c>
      <c r="R454" s="97">
        <v>0</v>
      </c>
      <c r="S454" s="97">
        <v>0</v>
      </c>
      <c r="T454" s="97">
        <v>0</v>
      </c>
      <c r="U454" s="97">
        <f t="shared" si="112"/>
        <v>1</v>
      </c>
      <c r="V454">
        <f>VLOOKUP(D:D,'[1]Price List'!$B:$K,8,0)</f>
        <v>465</v>
      </c>
      <c r="W454" s="22">
        <f t="shared" si="113"/>
        <v>465</v>
      </c>
      <c r="X454" s="22">
        <f t="shared" si="114"/>
        <v>0</v>
      </c>
      <c r="Y454" s="22">
        <f t="shared" si="115"/>
        <v>0</v>
      </c>
      <c r="Z454" s="22">
        <f t="shared" si="116"/>
        <v>0</v>
      </c>
      <c r="AA454" s="22">
        <f t="shared" si="117"/>
        <v>0</v>
      </c>
      <c r="AB454" s="22">
        <f t="shared" si="118"/>
        <v>0</v>
      </c>
      <c r="AC454" s="22">
        <f t="shared" si="119"/>
        <v>0</v>
      </c>
      <c r="AD454" s="22">
        <f t="shared" si="120"/>
        <v>0</v>
      </c>
      <c r="AE454" s="22">
        <f t="shared" si="121"/>
        <v>0</v>
      </c>
      <c r="AF454" s="22">
        <f t="shared" si="122"/>
        <v>0</v>
      </c>
      <c r="AG454" s="22">
        <f t="shared" si="123"/>
        <v>0</v>
      </c>
      <c r="AH454" s="22">
        <f t="shared" si="124"/>
        <v>0</v>
      </c>
      <c r="AI454" s="22">
        <f t="shared" si="125"/>
        <v>465</v>
      </c>
    </row>
    <row r="455" spans="1:35" x14ac:dyDescent="0.2">
      <c r="A455" s="180" t="s">
        <v>368</v>
      </c>
      <c r="B455" s="180" t="s">
        <v>56</v>
      </c>
      <c r="C455" s="2" t="s">
        <v>833</v>
      </c>
      <c r="D455" s="180">
        <v>840168524235</v>
      </c>
      <c r="E455" s="2" t="s">
        <v>835</v>
      </c>
      <c r="F455" s="181" t="s">
        <v>60</v>
      </c>
      <c r="G455" t="s">
        <v>169</v>
      </c>
      <c r="H455" s="2" t="s">
        <v>832</v>
      </c>
      <c r="I455" s="97">
        <v>1</v>
      </c>
      <c r="J455" s="97">
        <v>5</v>
      </c>
      <c r="K455" s="97">
        <v>0</v>
      </c>
      <c r="L455" s="97">
        <v>1</v>
      </c>
      <c r="M455" s="97">
        <v>3</v>
      </c>
      <c r="N455" s="97">
        <v>1</v>
      </c>
      <c r="O455" s="97">
        <v>0</v>
      </c>
      <c r="P455" s="97">
        <v>2</v>
      </c>
      <c r="Q455" s="97">
        <v>0</v>
      </c>
      <c r="R455" s="97">
        <v>0</v>
      </c>
      <c r="S455" s="97">
        <v>0</v>
      </c>
      <c r="T455" s="97">
        <v>0</v>
      </c>
      <c r="U455" s="97">
        <f t="shared" si="112"/>
        <v>13</v>
      </c>
      <c r="V455">
        <f>VLOOKUP(D:D,'[1]Price List'!$B:$K,8,0)</f>
        <v>568.45000000000005</v>
      </c>
      <c r="W455" s="22">
        <f t="shared" si="113"/>
        <v>568.45000000000005</v>
      </c>
      <c r="X455" s="22">
        <f t="shared" si="114"/>
        <v>2842.25</v>
      </c>
      <c r="Y455" s="22">
        <f t="shared" si="115"/>
        <v>0</v>
      </c>
      <c r="Z455" s="22">
        <f t="shared" si="116"/>
        <v>568.45000000000005</v>
      </c>
      <c r="AA455" s="22">
        <f t="shared" si="117"/>
        <v>1705.3500000000001</v>
      </c>
      <c r="AB455" s="22">
        <f t="shared" si="118"/>
        <v>568.45000000000005</v>
      </c>
      <c r="AC455" s="22">
        <f t="shared" si="119"/>
        <v>0</v>
      </c>
      <c r="AD455" s="22">
        <f t="shared" si="120"/>
        <v>1136.9000000000001</v>
      </c>
      <c r="AE455" s="22">
        <f t="shared" si="121"/>
        <v>0</v>
      </c>
      <c r="AF455" s="22">
        <f t="shared" si="122"/>
        <v>0</v>
      </c>
      <c r="AG455" s="22">
        <f t="shared" si="123"/>
        <v>0</v>
      </c>
      <c r="AH455" s="22">
        <f t="shared" si="124"/>
        <v>0</v>
      </c>
      <c r="AI455" s="22">
        <f t="shared" si="125"/>
        <v>7389.85</v>
      </c>
    </row>
    <row r="456" spans="1:35" x14ac:dyDescent="0.2">
      <c r="A456" s="180" t="s">
        <v>368</v>
      </c>
      <c r="B456" s="180" t="s">
        <v>56</v>
      </c>
      <c r="C456" s="2" t="s">
        <v>836</v>
      </c>
      <c r="D456" s="180">
        <v>840168524242</v>
      </c>
      <c r="E456" t="s">
        <v>835</v>
      </c>
      <c r="F456" s="181" t="s">
        <v>60</v>
      </c>
      <c r="G456" t="s">
        <v>169</v>
      </c>
      <c r="H456" s="2" t="s">
        <v>832</v>
      </c>
      <c r="I456" s="97">
        <v>5</v>
      </c>
      <c r="J456" s="97">
        <v>2</v>
      </c>
      <c r="K456" s="97">
        <v>3</v>
      </c>
      <c r="L456" s="97">
        <v>6</v>
      </c>
      <c r="M456" s="97">
        <v>2</v>
      </c>
      <c r="N456" s="97">
        <v>0</v>
      </c>
      <c r="O456" s="97">
        <v>1</v>
      </c>
      <c r="P456" s="97">
        <v>0</v>
      </c>
      <c r="Q456" s="97">
        <v>2</v>
      </c>
      <c r="R456" s="97">
        <v>0</v>
      </c>
      <c r="S456" s="97">
        <v>0</v>
      </c>
      <c r="T456" s="97">
        <v>0</v>
      </c>
      <c r="U456" s="97">
        <f t="shared" si="112"/>
        <v>21</v>
      </c>
      <c r="V456">
        <f>VLOOKUP(D:D,'[1]Price List'!$B:$K,8,0)</f>
        <v>568.45000000000005</v>
      </c>
      <c r="W456" s="22">
        <f t="shared" si="113"/>
        <v>2842.25</v>
      </c>
      <c r="X456" s="22">
        <f t="shared" si="114"/>
        <v>1136.9000000000001</v>
      </c>
      <c r="Y456" s="22">
        <f t="shared" si="115"/>
        <v>1705.3500000000001</v>
      </c>
      <c r="Z456" s="22">
        <f t="shared" si="116"/>
        <v>3410.7000000000003</v>
      </c>
      <c r="AA456" s="22">
        <f t="shared" si="117"/>
        <v>1136.9000000000001</v>
      </c>
      <c r="AB456" s="22">
        <f t="shared" si="118"/>
        <v>0</v>
      </c>
      <c r="AC456" s="22">
        <f t="shared" si="119"/>
        <v>568.45000000000005</v>
      </c>
      <c r="AD456" s="22">
        <f t="shared" si="120"/>
        <v>0</v>
      </c>
      <c r="AE456" s="22">
        <f t="shared" si="121"/>
        <v>1136.9000000000001</v>
      </c>
      <c r="AF456" s="22">
        <f t="shared" si="122"/>
        <v>0</v>
      </c>
      <c r="AG456" s="22">
        <f t="shared" si="123"/>
        <v>0</v>
      </c>
      <c r="AH456" s="22">
        <f t="shared" si="124"/>
        <v>0</v>
      </c>
      <c r="AI456" s="22">
        <f t="shared" si="125"/>
        <v>11937.45</v>
      </c>
    </row>
    <row r="457" spans="1:35" x14ac:dyDescent="0.2">
      <c r="A457" s="180" t="s">
        <v>368</v>
      </c>
      <c r="B457" s="180" t="s">
        <v>56</v>
      </c>
      <c r="C457" s="2" t="s">
        <v>838</v>
      </c>
      <c r="D457" s="180">
        <v>840168524259</v>
      </c>
      <c r="E457" t="s">
        <v>835</v>
      </c>
      <c r="F457" s="181" t="s">
        <v>60</v>
      </c>
      <c r="G457" t="s">
        <v>169</v>
      </c>
      <c r="H457" s="2" t="s">
        <v>832</v>
      </c>
      <c r="I457" s="97">
        <v>5</v>
      </c>
      <c r="J457" s="97">
        <v>0</v>
      </c>
      <c r="K457" s="97">
        <v>1</v>
      </c>
      <c r="L457" s="97">
        <v>2</v>
      </c>
      <c r="M457" s="97">
        <v>1</v>
      </c>
      <c r="N457" s="97">
        <v>2</v>
      </c>
      <c r="O457" s="97">
        <v>2</v>
      </c>
      <c r="P457" s="97">
        <v>2</v>
      </c>
      <c r="Q457" s="97">
        <v>0</v>
      </c>
      <c r="R457" s="97">
        <v>0</v>
      </c>
      <c r="S457" s="97">
        <v>0</v>
      </c>
      <c r="T457" s="97">
        <v>0</v>
      </c>
      <c r="U457" s="97">
        <f t="shared" si="112"/>
        <v>15</v>
      </c>
      <c r="V457">
        <f>VLOOKUP(D:D,'[1]Price List'!$B:$K,8,0)</f>
        <v>568.45000000000005</v>
      </c>
      <c r="W457" s="22">
        <f t="shared" si="113"/>
        <v>2842.25</v>
      </c>
      <c r="X457" s="22">
        <f t="shared" si="114"/>
        <v>0</v>
      </c>
      <c r="Y457" s="22">
        <f t="shared" si="115"/>
        <v>568.45000000000005</v>
      </c>
      <c r="Z457" s="22">
        <f t="shared" si="116"/>
        <v>1136.9000000000001</v>
      </c>
      <c r="AA457" s="22">
        <f t="shared" si="117"/>
        <v>568.45000000000005</v>
      </c>
      <c r="AB457" s="22">
        <f t="shared" si="118"/>
        <v>1136.9000000000001</v>
      </c>
      <c r="AC457" s="22">
        <f t="shared" si="119"/>
        <v>1136.9000000000001</v>
      </c>
      <c r="AD457" s="22">
        <f t="shared" si="120"/>
        <v>1136.9000000000001</v>
      </c>
      <c r="AE457" s="22">
        <f t="shared" si="121"/>
        <v>0</v>
      </c>
      <c r="AF457" s="22">
        <f t="shared" si="122"/>
        <v>0</v>
      </c>
      <c r="AG457" s="22">
        <f t="shared" si="123"/>
        <v>0</v>
      </c>
      <c r="AH457" s="22">
        <f t="shared" si="124"/>
        <v>0</v>
      </c>
      <c r="AI457" s="22">
        <f t="shared" si="125"/>
        <v>8526.75</v>
      </c>
    </row>
    <row r="458" spans="1:35" x14ac:dyDescent="0.2">
      <c r="A458" s="180" t="s">
        <v>368</v>
      </c>
      <c r="B458" s="180" t="s">
        <v>56</v>
      </c>
      <c r="C458" s="2" t="s">
        <v>843</v>
      </c>
      <c r="D458" s="180">
        <v>840168524327</v>
      </c>
      <c r="E458" s="2" t="s">
        <v>845</v>
      </c>
      <c r="F458" s="181" t="s">
        <v>60</v>
      </c>
      <c r="G458" t="s">
        <v>169</v>
      </c>
      <c r="H458" s="2" t="s">
        <v>832</v>
      </c>
      <c r="I458" s="97">
        <v>0</v>
      </c>
      <c r="J458" s="97">
        <v>1</v>
      </c>
      <c r="K458" s="97">
        <v>1</v>
      </c>
      <c r="L458" s="97">
        <v>1</v>
      </c>
      <c r="M458" s="97">
        <v>1</v>
      </c>
      <c r="N458" s="97">
        <v>0</v>
      </c>
      <c r="O458" s="97">
        <v>0</v>
      </c>
      <c r="P458" s="97">
        <v>0</v>
      </c>
      <c r="Q458" s="97">
        <v>0</v>
      </c>
      <c r="R458" s="97">
        <v>0</v>
      </c>
      <c r="S458" s="97">
        <v>1</v>
      </c>
      <c r="T458" s="97">
        <v>0</v>
      </c>
      <c r="U458" s="97">
        <f t="shared" si="112"/>
        <v>5</v>
      </c>
      <c r="V458">
        <f>VLOOKUP(D:D,'[1]Price List'!$B:$K,8,0)</f>
        <v>568.45000000000005</v>
      </c>
      <c r="W458" s="22">
        <f t="shared" si="113"/>
        <v>0</v>
      </c>
      <c r="X458" s="22">
        <f t="shared" si="114"/>
        <v>568.45000000000005</v>
      </c>
      <c r="Y458" s="22">
        <f t="shared" si="115"/>
        <v>568.45000000000005</v>
      </c>
      <c r="Z458" s="22">
        <f t="shared" si="116"/>
        <v>568.45000000000005</v>
      </c>
      <c r="AA458" s="22">
        <f t="shared" si="117"/>
        <v>568.45000000000005</v>
      </c>
      <c r="AB458" s="22">
        <f t="shared" si="118"/>
        <v>0</v>
      </c>
      <c r="AC458" s="22">
        <f t="shared" si="119"/>
        <v>0</v>
      </c>
      <c r="AD458" s="22">
        <f t="shared" si="120"/>
        <v>0</v>
      </c>
      <c r="AE458" s="22">
        <f t="shared" si="121"/>
        <v>0</v>
      </c>
      <c r="AF458" s="22">
        <f t="shared" si="122"/>
        <v>0</v>
      </c>
      <c r="AG458" s="22">
        <f t="shared" si="123"/>
        <v>568.45000000000005</v>
      </c>
      <c r="AH458" s="22">
        <f t="shared" si="124"/>
        <v>0</v>
      </c>
      <c r="AI458" s="22">
        <f t="shared" si="125"/>
        <v>2842.25</v>
      </c>
    </row>
    <row r="459" spans="1:35" x14ac:dyDescent="0.2">
      <c r="A459" s="180" t="s">
        <v>368</v>
      </c>
      <c r="B459" s="180" t="s">
        <v>56</v>
      </c>
      <c r="C459" s="2" t="s">
        <v>840</v>
      </c>
      <c r="D459" s="180">
        <v>840168524334</v>
      </c>
      <c r="E459" s="2" t="s">
        <v>842</v>
      </c>
      <c r="F459" s="181" t="s">
        <v>60</v>
      </c>
      <c r="G459" t="s">
        <v>169</v>
      </c>
      <c r="H459" s="2" t="s">
        <v>832</v>
      </c>
      <c r="I459" s="97">
        <v>5</v>
      </c>
      <c r="J459" s="97">
        <v>1</v>
      </c>
      <c r="K459" s="97">
        <v>0</v>
      </c>
      <c r="L459" s="97">
        <v>0</v>
      </c>
      <c r="M459" s="97">
        <v>3</v>
      </c>
      <c r="N459" s="97">
        <v>0</v>
      </c>
      <c r="O459" s="97">
        <v>0</v>
      </c>
      <c r="P459" s="97">
        <v>0</v>
      </c>
      <c r="Q459" s="97">
        <v>3</v>
      </c>
      <c r="R459" s="97">
        <v>0</v>
      </c>
      <c r="S459" s="97">
        <v>0</v>
      </c>
      <c r="T459" s="97">
        <v>0</v>
      </c>
      <c r="U459" s="97">
        <f t="shared" si="112"/>
        <v>12</v>
      </c>
      <c r="V459">
        <f>VLOOKUP(D:D,'[1]Price List'!$B:$K,8,0)</f>
        <v>568.45000000000005</v>
      </c>
      <c r="W459" s="22">
        <f t="shared" si="113"/>
        <v>2842.25</v>
      </c>
      <c r="X459" s="22">
        <f t="shared" si="114"/>
        <v>568.45000000000005</v>
      </c>
      <c r="Y459" s="22">
        <f t="shared" si="115"/>
        <v>0</v>
      </c>
      <c r="Z459" s="22">
        <f t="shared" si="116"/>
        <v>0</v>
      </c>
      <c r="AA459" s="22">
        <f t="shared" si="117"/>
        <v>1705.3500000000001</v>
      </c>
      <c r="AB459" s="22">
        <f t="shared" si="118"/>
        <v>0</v>
      </c>
      <c r="AC459" s="22">
        <f t="shared" si="119"/>
        <v>0</v>
      </c>
      <c r="AD459" s="22">
        <f t="shared" si="120"/>
        <v>0</v>
      </c>
      <c r="AE459" s="22">
        <f t="shared" si="121"/>
        <v>1705.3500000000001</v>
      </c>
      <c r="AF459" s="22">
        <f t="shared" si="122"/>
        <v>0</v>
      </c>
      <c r="AG459" s="22">
        <f t="shared" si="123"/>
        <v>0</v>
      </c>
      <c r="AH459" s="22">
        <f t="shared" si="124"/>
        <v>0</v>
      </c>
      <c r="AI459" s="22">
        <f t="shared" si="125"/>
        <v>6821.4000000000005</v>
      </c>
    </row>
    <row r="460" spans="1:35" x14ac:dyDescent="0.2">
      <c r="A460" s="180" t="s">
        <v>368</v>
      </c>
      <c r="B460" s="180" t="s">
        <v>56</v>
      </c>
      <c r="C460" s="2" t="s">
        <v>853</v>
      </c>
      <c r="D460" s="180">
        <v>840168524846</v>
      </c>
      <c r="E460" s="2" t="s">
        <v>855</v>
      </c>
      <c r="F460" s="181" t="s">
        <v>60</v>
      </c>
      <c r="G460" t="s">
        <v>169</v>
      </c>
      <c r="H460" s="2" t="s">
        <v>175</v>
      </c>
      <c r="I460" s="97">
        <v>0</v>
      </c>
      <c r="J460" s="97">
        <v>0</v>
      </c>
      <c r="K460" s="97">
        <v>0</v>
      </c>
      <c r="L460" s="97">
        <v>0</v>
      </c>
      <c r="M460" s="97">
        <v>0</v>
      </c>
      <c r="N460" s="97">
        <v>0</v>
      </c>
      <c r="O460" s="97">
        <v>0</v>
      </c>
      <c r="P460" s="97">
        <v>0</v>
      </c>
      <c r="Q460" s="97">
        <v>0</v>
      </c>
      <c r="R460" s="97">
        <v>0</v>
      </c>
      <c r="S460" s="97">
        <v>0</v>
      </c>
      <c r="T460" s="97">
        <v>0</v>
      </c>
      <c r="U460" s="97">
        <f t="shared" si="112"/>
        <v>0</v>
      </c>
      <c r="V460">
        <f>VLOOKUP(D:D,'[1]Price List'!$B:$K,8,0)</f>
        <v>348.75</v>
      </c>
      <c r="W460" s="22">
        <f t="shared" si="113"/>
        <v>0</v>
      </c>
      <c r="X460" s="22">
        <f t="shared" si="114"/>
        <v>0</v>
      </c>
      <c r="Y460" s="22">
        <f t="shared" si="115"/>
        <v>0</v>
      </c>
      <c r="Z460" s="22">
        <f t="shared" si="116"/>
        <v>0</v>
      </c>
      <c r="AA460" s="22">
        <f t="shared" si="117"/>
        <v>0</v>
      </c>
      <c r="AB460" s="22">
        <f t="shared" si="118"/>
        <v>0</v>
      </c>
      <c r="AC460" s="22">
        <f t="shared" si="119"/>
        <v>0</v>
      </c>
      <c r="AD460" s="22">
        <f t="shared" si="120"/>
        <v>0</v>
      </c>
      <c r="AE460" s="22">
        <f t="shared" si="121"/>
        <v>0</v>
      </c>
      <c r="AF460" s="22">
        <f t="shared" si="122"/>
        <v>0</v>
      </c>
      <c r="AG460" s="22">
        <f t="shared" si="123"/>
        <v>0</v>
      </c>
      <c r="AH460" s="22">
        <f t="shared" si="124"/>
        <v>0</v>
      </c>
      <c r="AI460" s="22">
        <f t="shared" si="125"/>
        <v>0</v>
      </c>
    </row>
    <row r="461" spans="1:35" x14ac:dyDescent="0.2">
      <c r="A461" s="180" t="s">
        <v>368</v>
      </c>
      <c r="B461" s="180" t="s">
        <v>56</v>
      </c>
      <c r="C461" s="2" t="s">
        <v>856</v>
      </c>
      <c r="D461" s="180">
        <v>840168524792</v>
      </c>
      <c r="E461" s="2" t="s">
        <v>858</v>
      </c>
      <c r="F461" s="181" t="s">
        <v>60</v>
      </c>
      <c r="G461" t="s">
        <v>169</v>
      </c>
      <c r="H461" s="2" t="s">
        <v>859</v>
      </c>
      <c r="I461" s="97">
        <v>0</v>
      </c>
      <c r="J461" s="97">
        <v>0</v>
      </c>
      <c r="K461" s="97">
        <v>0</v>
      </c>
      <c r="L461" s="97">
        <v>0</v>
      </c>
      <c r="M461" s="97">
        <v>0</v>
      </c>
      <c r="N461" s="97">
        <v>0</v>
      </c>
      <c r="O461" s="97">
        <v>0</v>
      </c>
      <c r="P461" s="97">
        <v>0</v>
      </c>
      <c r="Q461" s="97">
        <v>0</v>
      </c>
      <c r="R461" s="97">
        <v>0</v>
      </c>
      <c r="S461" s="97">
        <v>0</v>
      </c>
      <c r="T461" s="97">
        <v>0</v>
      </c>
      <c r="U461" s="97">
        <f t="shared" si="112"/>
        <v>0</v>
      </c>
      <c r="V461">
        <f>VLOOKUP(D:D,'[1]Price List'!$B:$K,8,0)</f>
        <v>348.75</v>
      </c>
      <c r="W461" s="22">
        <f t="shared" si="113"/>
        <v>0</v>
      </c>
      <c r="X461" s="22">
        <f t="shared" si="114"/>
        <v>0</v>
      </c>
      <c r="Y461" s="22">
        <f t="shared" si="115"/>
        <v>0</v>
      </c>
      <c r="Z461" s="22">
        <f t="shared" si="116"/>
        <v>0</v>
      </c>
      <c r="AA461" s="22">
        <f t="shared" si="117"/>
        <v>0</v>
      </c>
      <c r="AB461" s="22">
        <f t="shared" si="118"/>
        <v>0</v>
      </c>
      <c r="AC461" s="22">
        <f t="shared" si="119"/>
        <v>0</v>
      </c>
      <c r="AD461" s="22">
        <f t="shared" si="120"/>
        <v>0</v>
      </c>
      <c r="AE461" s="22">
        <f t="shared" si="121"/>
        <v>0</v>
      </c>
      <c r="AF461" s="22">
        <f t="shared" si="122"/>
        <v>0</v>
      </c>
      <c r="AG461" s="22">
        <f t="shared" si="123"/>
        <v>0</v>
      </c>
      <c r="AH461" s="22">
        <f t="shared" si="124"/>
        <v>0</v>
      </c>
      <c r="AI461" s="22">
        <f t="shared" si="125"/>
        <v>0</v>
      </c>
    </row>
    <row r="462" spans="1:35" x14ac:dyDescent="0.2">
      <c r="A462" s="180" t="s">
        <v>368</v>
      </c>
      <c r="B462" s="180" t="s">
        <v>56</v>
      </c>
      <c r="C462" s="2" t="s">
        <v>230</v>
      </c>
      <c r="D462" s="180">
        <v>840168525034</v>
      </c>
      <c r="E462" s="2" t="s">
        <v>232</v>
      </c>
      <c r="F462" s="181" t="s">
        <v>60</v>
      </c>
      <c r="G462" t="s">
        <v>169</v>
      </c>
      <c r="H462" s="2" t="s">
        <v>175</v>
      </c>
      <c r="I462" s="97">
        <v>0</v>
      </c>
      <c r="J462" s="97">
        <v>1</v>
      </c>
      <c r="K462" s="97">
        <v>0</v>
      </c>
      <c r="L462" s="97">
        <v>0</v>
      </c>
      <c r="M462" s="97">
        <v>0</v>
      </c>
      <c r="N462" s="97">
        <v>0</v>
      </c>
      <c r="O462" s="97">
        <v>0</v>
      </c>
      <c r="P462" s="97">
        <v>0</v>
      </c>
      <c r="Q462" s="97">
        <v>0</v>
      </c>
      <c r="R462" s="97">
        <v>0</v>
      </c>
      <c r="S462" s="97">
        <v>0</v>
      </c>
      <c r="T462" s="97">
        <v>0</v>
      </c>
      <c r="U462" s="97">
        <f t="shared" si="112"/>
        <v>1</v>
      </c>
      <c r="V462">
        <f>VLOOKUP(D:D,'[1]Price List'!$B:$K,8,0)</f>
        <v>348.75</v>
      </c>
      <c r="W462" s="22">
        <f t="shared" si="113"/>
        <v>0</v>
      </c>
      <c r="X462" s="22">
        <f t="shared" si="114"/>
        <v>348.75</v>
      </c>
      <c r="Y462" s="22">
        <f t="shared" si="115"/>
        <v>0</v>
      </c>
      <c r="Z462" s="22">
        <f t="shared" si="116"/>
        <v>0</v>
      </c>
      <c r="AA462" s="22">
        <f t="shared" si="117"/>
        <v>0</v>
      </c>
      <c r="AB462" s="22">
        <f t="shared" si="118"/>
        <v>0</v>
      </c>
      <c r="AC462" s="22">
        <f t="shared" si="119"/>
        <v>0</v>
      </c>
      <c r="AD462" s="22">
        <f t="shared" si="120"/>
        <v>0</v>
      </c>
      <c r="AE462" s="22">
        <f t="shared" si="121"/>
        <v>0</v>
      </c>
      <c r="AF462" s="22">
        <f t="shared" si="122"/>
        <v>0</v>
      </c>
      <c r="AG462" s="22">
        <f t="shared" si="123"/>
        <v>0</v>
      </c>
      <c r="AH462" s="22">
        <f t="shared" si="124"/>
        <v>0</v>
      </c>
      <c r="AI462" s="22">
        <f t="shared" si="125"/>
        <v>348.75</v>
      </c>
    </row>
    <row r="463" spans="1:35" x14ac:dyDescent="0.2">
      <c r="A463" s="180" t="s">
        <v>368</v>
      </c>
      <c r="B463" s="180" t="s">
        <v>56</v>
      </c>
      <c r="C463" s="2" t="s">
        <v>860</v>
      </c>
      <c r="D463" s="180">
        <v>840168525249</v>
      </c>
      <c r="E463" s="2" t="s">
        <v>862</v>
      </c>
      <c r="F463" s="181" t="s">
        <v>60</v>
      </c>
      <c r="G463" t="s">
        <v>169</v>
      </c>
      <c r="H463" s="2" t="s">
        <v>859</v>
      </c>
      <c r="I463" s="97">
        <v>0</v>
      </c>
      <c r="J463" s="97">
        <v>0</v>
      </c>
      <c r="K463" s="97">
        <v>0</v>
      </c>
      <c r="L463" s="97">
        <v>0</v>
      </c>
      <c r="M463" s="97">
        <v>0</v>
      </c>
      <c r="N463" s="97">
        <v>0</v>
      </c>
      <c r="O463" s="97">
        <v>0</v>
      </c>
      <c r="P463" s="97">
        <v>0</v>
      </c>
      <c r="Q463" s="97">
        <v>0</v>
      </c>
      <c r="R463" s="97">
        <v>0</v>
      </c>
      <c r="S463" s="97">
        <v>0</v>
      </c>
      <c r="T463" s="97">
        <v>0</v>
      </c>
      <c r="U463" s="97">
        <f t="shared" si="112"/>
        <v>0</v>
      </c>
      <c r="V463">
        <f>VLOOKUP(D:D,'[1]Price List'!$B:$K,8,0)</f>
        <v>426.34</v>
      </c>
      <c r="W463" s="22">
        <f t="shared" si="113"/>
        <v>0</v>
      </c>
      <c r="X463" s="22">
        <f t="shared" si="114"/>
        <v>0</v>
      </c>
      <c r="Y463" s="22">
        <f t="shared" si="115"/>
        <v>0</v>
      </c>
      <c r="Z463" s="22">
        <f t="shared" si="116"/>
        <v>0</v>
      </c>
      <c r="AA463" s="22">
        <f t="shared" si="117"/>
        <v>0</v>
      </c>
      <c r="AB463" s="22">
        <f t="shared" si="118"/>
        <v>0</v>
      </c>
      <c r="AC463" s="22">
        <f t="shared" si="119"/>
        <v>0</v>
      </c>
      <c r="AD463" s="22">
        <f t="shared" si="120"/>
        <v>0</v>
      </c>
      <c r="AE463" s="22">
        <f t="shared" si="121"/>
        <v>0</v>
      </c>
      <c r="AF463" s="22">
        <f t="shared" si="122"/>
        <v>0</v>
      </c>
      <c r="AG463" s="22">
        <f t="shared" si="123"/>
        <v>0</v>
      </c>
      <c r="AH463" s="22">
        <f t="shared" si="124"/>
        <v>0</v>
      </c>
      <c r="AI463" s="22">
        <f t="shared" si="125"/>
        <v>0</v>
      </c>
    </row>
    <row r="464" spans="1:35" x14ac:dyDescent="0.2">
      <c r="A464" s="180" t="s">
        <v>368</v>
      </c>
      <c r="B464" s="180" t="s">
        <v>56</v>
      </c>
      <c r="C464" s="2" t="s">
        <v>863</v>
      </c>
      <c r="D464" s="180">
        <v>840168525256</v>
      </c>
      <c r="E464" t="s">
        <v>862</v>
      </c>
      <c r="F464" s="181" t="s">
        <v>60</v>
      </c>
      <c r="G464" t="s">
        <v>169</v>
      </c>
      <c r="H464" s="2" t="s">
        <v>859</v>
      </c>
      <c r="I464" s="97">
        <v>0</v>
      </c>
      <c r="J464" s="97">
        <v>0</v>
      </c>
      <c r="K464" s="97">
        <v>0</v>
      </c>
      <c r="L464" s="97">
        <v>0</v>
      </c>
      <c r="M464" s="97">
        <v>0</v>
      </c>
      <c r="N464" s="97">
        <v>1</v>
      </c>
      <c r="O464" s="97">
        <v>0</v>
      </c>
      <c r="P464" s="97">
        <v>0</v>
      </c>
      <c r="Q464" s="97">
        <v>0</v>
      </c>
      <c r="R464" s="97">
        <v>0</v>
      </c>
      <c r="S464" s="97">
        <v>0</v>
      </c>
      <c r="T464" s="97">
        <v>0</v>
      </c>
      <c r="U464" s="97">
        <f t="shared" si="112"/>
        <v>1</v>
      </c>
      <c r="V464">
        <f>VLOOKUP(D:D,'[1]Price List'!$B:$K,8,0)</f>
        <v>426.34</v>
      </c>
      <c r="W464" s="22">
        <f t="shared" si="113"/>
        <v>0</v>
      </c>
      <c r="X464" s="22">
        <f t="shared" si="114"/>
        <v>0</v>
      </c>
      <c r="Y464" s="22">
        <f t="shared" si="115"/>
        <v>0</v>
      </c>
      <c r="Z464" s="22">
        <f t="shared" si="116"/>
        <v>0</v>
      </c>
      <c r="AA464" s="22">
        <f t="shared" si="117"/>
        <v>0</v>
      </c>
      <c r="AB464" s="22">
        <f t="shared" si="118"/>
        <v>426.34</v>
      </c>
      <c r="AC464" s="22">
        <f t="shared" si="119"/>
        <v>0</v>
      </c>
      <c r="AD464" s="22">
        <f t="shared" si="120"/>
        <v>0</v>
      </c>
      <c r="AE464" s="22">
        <f t="shared" si="121"/>
        <v>0</v>
      </c>
      <c r="AF464" s="22">
        <f t="shared" si="122"/>
        <v>0</v>
      </c>
      <c r="AG464" s="22">
        <f t="shared" si="123"/>
        <v>0</v>
      </c>
      <c r="AH464" s="22">
        <f t="shared" si="124"/>
        <v>0</v>
      </c>
      <c r="AI464" s="22">
        <f t="shared" si="125"/>
        <v>426.34</v>
      </c>
    </row>
    <row r="465" spans="1:35" x14ac:dyDescent="0.2">
      <c r="A465" s="180" t="s">
        <v>368</v>
      </c>
      <c r="B465" s="180" t="s">
        <v>56</v>
      </c>
      <c r="C465" s="2" t="s">
        <v>865</v>
      </c>
      <c r="D465" s="180">
        <v>840168525263</v>
      </c>
      <c r="E465" t="s">
        <v>862</v>
      </c>
      <c r="F465" s="181" t="s">
        <v>60</v>
      </c>
      <c r="G465" t="s">
        <v>169</v>
      </c>
      <c r="H465" s="2" t="s">
        <v>859</v>
      </c>
      <c r="I465" s="97">
        <v>0</v>
      </c>
      <c r="J465" s="97">
        <v>0</v>
      </c>
      <c r="K465" s="97">
        <v>0</v>
      </c>
      <c r="L465" s="97">
        <v>0</v>
      </c>
      <c r="M465" s="97">
        <v>0</v>
      </c>
      <c r="N465" s="97">
        <v>0</v>
      </c>
      <c r="O465" s="97">
        <v>0</v>
      </c>
      <c r="P465" s="97">
        <v>0</v>
      </c>
      <c r="Q465" s="97">
        <v>0</v>
      </c>
      <c r="R465" s="97">
        <v>0</v>
      </c>
      <c r="S465" s="97">
        <v>0</v>
      </c>
      <c r="T465" s="97">
        <v>0</v>
      </c>
      <c r="U465" s="97">
        <f t="shared" si="112"/>
        <v>0</v>
      </c>
      <c r="V465">
        <f>VLOOKUP(D:D,'[1]Price List'!$B:$K,8,0)</f>
        <v>426.34</v>
      </c>
      <c r="W465" s="22">
        <f t="shared" si="113"/>
        <v>0</v>
      </c>
      <c r="X465" s="22">
        <f t="shared" si="114"/>
        <v>0</v>
      </c>
      <c r="Y465" s="22">
        <f t="shared" si="115"/>
        <v>0</v>
      </c>
      <c r="Z465" s="22">
        <f t="shared" si="116"/>
        <v>0</v>
      </c>
      <c r="AA465" s="22">
        <f t="shared" si="117"/>
        <v>0</v>
      </c>
      <c r="AB465" s="22">
        <f t="shared" si="118"/>
        <v>0</v>
      </c>
      <c r="AC465" s="22">
        <f t="shared" si="119"/>
        <v>0</v>
      </c>
      <c r="AD465" s="22">
        <f t="shared" si="120"/>
        <v>0</v>
      </c>
      <c r="AE465" s="22">
        <f t="shared" si="121"/>
        <v>0</v>
      </c>
      <c r="AF465" s="22">
        <f t="shared" si="122"/>
        <v>0</v>
      </c>
      <c r="AG465" s="22">
        <f t="shared" si="123"/>
        <v>0</v>
      </c>
      <c r="AH465" s="22">
        <f t="shared" si="124"/>
        <v>0</v>
      </c>
      <c r="AI465" s="22">
        <f t="shared" si="125"/>
        <v>0</v>
      </c>
    </row>
    <row r="466" spans="1:35" x14ac:dyDescent="0.2">
      <c r="A466" s="180" t="s">
        <v>368</v>
      </c>
      <c r="B466" s="180" t="s">
        <v>56</v>
      </c>
      <c r="C466" s="2" t="s">
        <v>867</v>
      </c>
      <c r="D466" s="180">
        <v>840168525331</v>
      </c>
      <c r="E466" s="2" t="s">
        <v>869</v>
      </c>
      <c r="F466" s="181" t="s">
        <v>60</v>
      </c>
      <c r="G466" t="s">
        <v>169</v>
      </c>
      <c r="H466" s="2" t="s">
        <v>859</v>
      </c>
      <c r="I466" s="97">
        <v>0</v>
      </c>
      <c r="J466" s="97">
        <v>0</v>
      </c>
      <c r="K466" s="97">
        <v>0</v>
      </c>
      <c r="L466" s="97">
        <v>0</v>
      </c>
      <c r="M466" s="97">
        <v>0</v>
      </c>
      <c r="N466" s="97">
        <v>0</v>
      </c>
      <c r="O466" s="97">
        <v>0</v>
      </c>
      <c r="P466" s="97">
        <v>0</v>
      </c>
      <c r="Q466" s="97">
        <v>0</v>
      </c>
      <c r="R466" s="97">
        <v>0</v>
      </c>
      <c r="S466" s="97">
        <v>0</v>
      </c>
      <c r="T466" s="97">
        <v>0</v>
      </c>
      <c r="U466" s="97">
        <f t="shared" ref="U466:U529" si="126">SUM(I466:T466)</f>
        <v>0</v>
      </c>
      <c r="V466">
        <f>VLOOKUP(D:D,'[1]Price List'!$B:$K,8,0)</f>
        <v>426.34</v>
      </c>
      <c r="W466" s="22">
        <f t="shared" si="113"/>
        <v>0</v>
      </c>
      <c r="X466" s="22">
        <f t="shared" si="114"/>
        <v>0</v>
      </c>
      <c r="Y466" s="22">
        <f t="shared" si="115"/>
        <v>0</v>
      </c>
      <c r="Z466" s="22">
        <f t="shared" si="116"/>
        <v>0</v>
      </c>
      <c r="AA466" s="22">
        <f t="shared" si="117"/>
        <v>0</v>
      </c>
      <c r="AB466" s="22">
        <f t="shared" si="118"/>
        <v>0</v>
      </c>
      <c r="AC466" s="22">
        <f t="shared" si="119"/>
        <v>0</v>
      </c>
      <c r="AD466" s="22">
        <f t="shared" si="120"/>
        <v>0</v>
      </c>
      <c r="AE466" s="22">
        <f t="shared" si="121"/>
        <v>0</v>
      </c>
      <c r="AF466" s="22">
        <f t="shared" si="122"/>
        <v>0</v>
      </c>
      <c r="AG466" s="22">
        <f t="shared" si="123"/>
        <v>0</v>
      </c>
      <c r="AH466" s="22">
        <f t="shared" si="124"/>
        <v>0</v>
      </c>
      <c r="AI466" s="22">
        <f t="shared" si="125"/>
        <v>0</v>
      </c>
    </row>
    <row r="467" spans="1:35" x14ac:dyDescent="0.2">
      <c r="A467" s="180" t="s">
        <v>368</v>
      </c>
      <c r="B467" s="180" t="s">
        <v>56</v>
      </c>
      <c r="C467" s="2" t="s">
        <v>870</v>
      </c>
      <c r="D467" s="180">
        <v>840168525348</v>
      </c>
      <c r="E467" s="2" t="s">
        <v>872</v>
      </c>
      <c r="F467" s="181" t="s">
        <v>60</v>
      </c>
      <c r="G467" t="s">
        <v>169</v>
      </c>
      <c r="H467" s="2" t="s">
        <v>859</v>
      </c>
      <c r="I467" s="97">
        <v>0</v>
      </c>
      <c r="J467" s="97">
        <v>0</v>
      </c>
      <c r="K467" s="97">
        <v>0</v>
      </c>
      <c r="L467" s="97">
        <v>0</v>
      </c>
      <c r="M467" s="97">
        <v>0</v>
      </c>
      <c r="N467" s="97">
        <v>0</v>
      </c>
      <c r="O467" s="97">
        <v>0</v>
      </c>
      <c r="P467" s="97">
        <v>0</v>
      </c>
      <c r="Q467" s="97">
        <v>0</v>
      </c>
      <c r="R467" s="97">
        <v>0</v>
      </c>
      <c r="S467" s="97">
        <v>0</v>
      </c>
      <c r="T467" s="97">
        <v>0</v>
      </c>
      <c r="U467" s="97">
        <f t="shared" si="126"/>
        <v>0</v>
      </c>
      <c r="V467">
        <f>VLOOKUP(D:D,'[1]Price List'!$B:$K,8,0)</f>
        <v>426.34</v>
      </c>
      <c r="W467" s="22">
        <f t="shared" si="113"/>
        <v>0</v>
      </c>
      <c r="X467" s="22">
        <f t="shared" si="114"/>
        <v>0</v>
      </c>
      <c r="Y467" s="22">
        <f t="shared" si="115"/>
        <v>0</v>
      </c>
      <c r="Z467" s="22">
        <f t="shared" si="116"/>
        <v>0</v>
      </c>
      <c r="AA467" s="22">
        <f t="shared" si="117"/>
        <v>0</v>
      </c>
      <c r="AB467" s="22">
        <f t="shared" si="118"/>
        <v>0</v>
      </c>
      <c r="AC467" s="22">
        <f t="shared" si="119"/>
        <v>0</v>
      </c>
      <c r="AD467" s="22">
        <f t="shared" si="120"/>
        <v>0</v>
      </c>
      <c r="AE467" s="22">
        <f t="shared" si="121"/>
        <v>0</v>
      </c>
      <c r="AF467" s="22">
        <f t="shared" si="122"/>
        <v>0</v>
      </c>
      <c r="AG467" s="22">
        <f t="shared" si="123"/>
        <v>0</v>
      </c>
      <c r="AH467" s="22">
        <f t="shared" si="124"/>
        <v>0</v>
      </c>
      <c r="AI467" s="22">
        <f t="shared" si="125"/>
        <v>0</v>
      </c>
    </row>
    <row r="468" spans="1:35" x14ac:dyDescent="0.2">
      <c r="A468" s="180" t="s">
        <v>368</v>
      </c>
      <c r="B468" s="180" t="s">
        <v>56</v>
      </c>
      <c r="C468" s="2" t="s">
        <v>703</v>
      </c>
      <c r="D468" s="180">
        <v>840168526871</v>
      </c>
      <c r="E468" s="2" t="s">
        <v>705</v>
      </c>
      <c r="F468" s="180" t="s">
        <v>487</v>
      </c>
      <c r="G468" s="2" t="s">
        <v>488</v>
      </c>
      <c r="H468" s="2" t="s">
        <v>706</v>
      </c>
      <c r="I468" s="97">
        <v>6</v>
      </c>
      <c r="J468" s="97">
        <v>5</v>
      </c>
      <c r="K468" s="97">
        <v>4</v>
      </c>
      <c r="L468" s="97">
        <v>3</v>
      </c>
      <c r="M468" s="97">
        <v>2</v>
      </c>
      <c r="N468" s="97">
        <v>0</v>
      </c>
      <c r="O468" s="97">
        <v>0</v>
      </c>
      <c r="P468" s="97">
        <v>2</v>
      </c>
      <c r="Q468" s="97">
        <v>1</v>
      </c>
      <c r="R468" s="97">
        <v>0</v>
      </c>
      <c r="S468" s="97">
        <v>0</v>
      </c>
      <c r="T468" s="97">
        <v>0</v>
      </c>
      <c r="U468" s="97">
        <f t="shared" si="126"/>
        <v>23</v>
      </c>
      <c r="V468">
        <f>VLOOKUP(D:D,'[1]Price List'!$B:$K,8,0)</f>
        <v>646.12</v>
      </c>
      <c r="W468" s="22">
        <f t="shared" si="113"/>
        <v>3876.7200000000003</v>
      </c>
      <c r="X468" s="22">
        <f t="shared" si="114"/>
        <v>3230.6</v>
      </c>
      <c r="Y468" s="22">
        <f t="shared" si="115"/>
        <v>2584.48</v>
      </c>
      <c r="Z468" s="22">
        <f t="shared" si="116"/>
        <v>1938.3600000000001</v>
      </c>
      <c r="AA468" s="22">
        <f t="shared" si="117"/>
        <v>1292.24</v>
      </c>
      <c r="AB468" s="22">
        <f t="shared" si="118"/>
        <v>0</v>
      </c>
      <c r="AC468" s="22">
        <f t="shared" si="119"/>
        <v>0</v>
      </c>
      <c r="AD468" s="22">
        <f t="shared" si="120"/>
        <v>1292.24</v>
      </c>
      <c r="AE468" s="22">
        <f t="shared" si="121"/>
        <v>646.12</v>
      </c>
      <c r="AF468" s="22">
        <f t="shared" si="122"/>
        <v>0</v>
      </c>
      <c r="AG468" s="22">
        <f t="shared" si="123"/>
        <v>0</v>
      </c>
      <c r="AH468" s="22">
        <f t="shared" si="124"/>
        <v>0</v>
      </c>
      <c r="AI468" s="22">
        <f t="shared" si="125"/>
        <v>14860.76</v>
      </c>
    </row>
    <row r="469" spans="1:35" x14ac:dyDescent="0.2">
      <c r="A469" s="180" t="s">
        <v>368</v>
      </c>
      <c r="B469" s="180" t="s">
        <v>56</v>
      </c>
      <c r="C469" s="2" t="s">
        <v>707</v>
      </c>
      <c r="D469" s="180">
        <v>840168526840</v>
      </c>
      <c r="E469" s="2" t="s">
        <v>709</v>
      </c>
      <c r="F469" s="181" t="s">
        <v>487</v>
      </c>
      <c r="G469" t="s">
        <v>488</v>
      </c>
      <c r="H469" s="2" t="s">
        <v>706</v>
      </c>
      <c r="I469" s="97">
        <v>5</v>
      </c>
      <c r="J469" s="97">
        <v>3</v>
      </c>
      <c r="K469" s="97">
        <v>2</v>
      </c>
      <c r="L469" s="97">
        <v>1</v>
      </c>
      <c r="M469" s="97">
        <v>1</v>
      </c>
      <c r="N469" s="97">
        <v>1</v>
      </c>
      <c r="O469" s="97">
        <v>1</v>
      </c>
      <c r="P469" s="97">
        <v>0</v>
      </c>
      <c r="Q469" s="97">
        <v>0</v>
      </c>
      <c r="R469" s="97">
        <v>0</v>
      </c>
      <c r="S469" s="97">
        <v>0</v>
      </c>
      <c r="T469" s="97">
        <v>0</v>
      </c>
      <c r="U469" s="97">
        <f t="shared" si="126"/>
        <v>14</v>
      </c>
      <c r="V469">
        <f>VLOOKUP(D:D,'[1]Price List'!$B:$K,8,0)</f>
        <v>646.12</v>
      </c>
      <c r="W469" s="22">
        <f t="shared" si="113"/>
        <v>3230.6</v>
      </c>
      <c r="X469" s="22">
        <f t="shared" si="114"/>
        <v>1938.3600000000001</v>
      </c>
      <c r="Y469" s="22">
        <f t="shared" si="115"/>
        <v>1292.24</v>
      </c>
      <c r="Z469" s="22">
        <f t="shared" si="116"/>
        <v>646.12</v>
      </c>
      <c r="AA469" s="22">
        <f t="shared" si="117"/>
        <v>646.12</v>
      </c>
      <c r="AB469" s="22">
        <f t="shared" si="118"/>
        <v>646.12</v>
      </c>
      <c r="AC469" s="22">
        <f t="shared" si="119"/>
        <v>646.12</v>
      </c>
      <c r="AD469" s="22">
        <f t="shared" si="120"/>
        <v>0</v>
      </c>
      <c r="AE469" s="22">
        <f t="shared" si="121"/>
        <v>0</v>
      </c>
      <c r="AF469" s="22">
        <f t="shared" si="122"/>
        <v>0</v>
      </c>
      <c r="AG469" s="22">
        <f t="shared" si="123"/>
        <v>0</v>
      </c>
      <c r="AH469" s="22">
        <f t="shared" si="124"/>
        <v>0</v>
      </c>
      <c r="AI469" s="22">
        <f t="shared" si="125"/>
        <v>9045.68</v>
      </c>
    </row>
    <row r="470" spans="1:35" x14ac:dyDescent="0.2">
      <c r="A470" s="180" t="s">
        <v>368</v>
      </c>
      <c r="B470" s="180" t="s">
        <v>56</v>
      </c>
      <c r="C470" s="2" t="s">
        <v>567</v>
      </c>
      <c r="D470" s="180">
        <v>840168528110</v>
      </c>
      <c r="E470" s="2" t="s">
        <v>569</v>
      </c>
      <c r="F470" s="180" t="s">
        <v>515</v>
      </c>
      <c r="G470" s="2" t="s">
        <v>516</v>
      </c>
      <c r="H470" s="2" t="s">
        <v>570</v>
      </c>
      <c r="I470" s="97">
        <v>9</v>
      </c>
      <c r="J470" s="97">
        <v>2</v>
      </c>
      <c r="K470" s="97">
        <v>4</v>
      </c>
      <c r="L470" s="97">
        <v>1</v>
      </c>
      <c r="M470" s="97">
        <v>0</v>
      </c>
      <c r="N470" s="97">
        <v>2</v>
      </c>
      <c r="O470" s="97">
        <v>4</v>
      </c>
      <c r="P470" s="97">
        <v>7</v>
      </c>
      <c r="Q470" s="97">
        <v>2</v>
      </c>
      <c r="R470" s="97">
        <v>1</v>
      </c>
      <c r="S470" s="97">
        <v>4</v>
      </c>
      <c r="T470" s="97">
        <v>0</v>
      </c>
      <c r="U470" s="97">
        <f t="shared" si="126"/>
        <v>36</v>
      </c>
      <c r="V470">
        <f>VLOOKUP(D:D,'[1]Price List'!$B:$K,8,0)</f>
        <v>538.36</v>
      </c>
      <c r="W470" s="22">
        <f t="shared" si="113"/>
        <v>4845.24</v>
      </c>
      <c r="X470" s="22">
        <f t="shared" si="114"/>
        <v>1076.72</v>
      </c>
      <c r="Y470" s="22">
        <f t="shared" si="115"/>
        <v>2153.44</v>
      </c>
      <c r="Z470" s="22">
        <f t="shared" si="116"/>
        <v>538.36</v>
      </c>
      <c r="AA470" s="22">
        <f t="shared" si="117"/>
        <v>0</v>
      </c>
      <c r="AB470" s="22">
        <f t="shared" si="118"/>
        <v>1076.72</v>
      </c>
      <c r="AC470" s="22">
        <f t="shared" si="119"/>
        <v>2153.44</v>
      </c>
      <c r="AD470" s="22">
        <f t="shared" si="120"/>
        <v>3768.52</v>
      </c>
      <c r="AE470" s="22">
        <f t="shared" si="121"/>
        <v>1076.72</v>
      </c>
      <c r="AF470" s="22">
        <f t="shared" si="122"/>
        <v>538.36</v>
      </c>
      <c r="AG470" s="22">
        <f t="shared" si="123"/>
        <v>2153.44</v>
      </c>
      <c r="AH470" s="22">
        <f t="shared" si="124"/>
        <v>0</v>
      </c>
      <c r="AI470" s="22">
        <f t="shared" si="125"/>
        <v>19380.96</v>
      </c>
    </row>
    <row r="471" spans="1:35" x14ac:dyDescent="0.2">
      <c r="A471" s="180" t="s">
        <v>368</v>
      </c>
      <c r="B471" s="180" t="s">
        <v>56</v>
      </c>
      <c r="C471" s="2" t="s">
        <v>518</v>
      </c>
      <c r="D471" s="180">
        <v>840168528134</v>
      </c>
      <c r="E471" s="2" t="s">
        <v>519</v>
      </c>
      <c r="F471" s="181" t="s">
        <v>515</v>
      </c>
      <c r="G471" t="s">
        <v>516</v>
      </c>
      <c r="H471" s="2" t="s">
        <v>517</v>
      </c>
      <c r="I471" s="97">
        <v>66</v>
      </c>
      <c r="J471" s="97">
        <v>25</v>
      </c>
      <c r="K471" s="97">
        <v>31</v>
      </c>
      <c r="L471" s="97">
        <v>36</v>
      </c>
      <c r="M471" s="97">
        <v>46</v>
      </c>
      <c r="N471" s="97">
        <v>39</v>
      </c>
      <c r="O471" s="97">
        <v>97</v>
      </c>
      <c r="P471" s="97">
        <v>142</v>
      </c>
      <c r="Q471" s="97">
        <v>68</v>
      </c>
      <c r="R471" s="97">
        <v>65</v>
      </c>
      <c r="S471" s="97">
        <v>181</v>
      </c>
      <c r="T471" s="97">
        <v>131</v>
      </c>
      <c r="U471" s="97">
        <f t="shared" si="126"/>
        <v>927</v>
      </c>
      <c r="V471">
        <f>VLOOKUP(D:D,'[1]Price List'!$B:$K,8,0)</f>
        <v>430.6</v>
      </c>
      <c r="W471" s="22">
        <f t="shared" si="113"/>
        <v>28419.600000000002</v>
      </c>
      <c r="X471" s="22">
        <f t="shared" si="114"/>
        <v>10765</v>
      </c>
      <c r="Y471" s="22">
        <f t="shared" si="115"/>
        <v>13348.6</v>
      </c>
      <c r="Z471" s="22">
        <f t="shared" si="116"/>
        <v>15501.6</v>
      </c>
      <c r="AA471" s="22">
        <f t="shared" si="117"/>
        <v>19807.600000000002</v>
      </c>
      <c r="AB471" s="22">
        <f t="shared" si="118"/>
        <v>16793.400000000001</v>
      </c>
      <c r="AC471" s="22">
        <f t="shared" si="119"/>
        <v>41768.200000000004</v>
      </c>
      <c r="AD471" s="22">
        <f t="shared" si="120"/>
        <v>61145.200000000004</v>
      </c>
      <c r="AE471" s="22">
        <f t="shared" si="121"/>
        <v>29280.800000000003</v>
      </c>
      <c r="AF471" s="22">
        <f t="shared" si="122"/>
        <v>27989</v>
      </c>
      <c r="AG471" s="22">
        <f t="shared" si="123"/>
        <v>77938.600000000006</v>
      </c>
      <c r="AH471" s="22">
        <f t="shared" si="124"/>
        <v>56408.600000000006</v>
      </c>
      <c r="AI471" s="22">
        <f t="shared" si="125"/>
        <v>399166.2</v>
      </c>
    </row>
    <row r="472" spans="1:35" x14ac:dyDescent="0.2">
      <c r="A472" s="180" t="s">
        <v>368</v>
      </c>
      <c r="B472" s="180" t="s">
        <v>56</v>
      </c>
      <c r="C472" s="2" t="s">
        <v>520</v>
      </c>
      <c r="D472" s="180">
        <v>840168528141</v>
      </c>
      <c r="E472" s="2" t="s">
        <v>3968</v>
      </c>
      <c r="F472" s="181" t="s">
        <v>515</v>
      </c>
      <c r="G472" t="s">
        <v>516</v>
      </c>
      <c r="H472" s="2" t="s">
        <v>517</v>
      </c>
      <c r="I472" s="97">
        <v>34</v>
      </c>
      <c r="J472" s="97">
        <v>24</v>
      </c>
      <c r="K472" s="97">
        <v>11</v>
      </c>
      <c r="L472" s="97">
        <v>12</v>
      </c>
      <c r="M472" s="97">
        <v>22</v>
      </c>
      <c r="N472" s="97">
        <v>15</v>
      </c>
      <c r="O472" s="97">
        <v>33</v>
      </c>
      <c r="P472" s="97">
        <v>59</v>
      </c>
      <c r="Q472" s="97">
        <v>19</v>
      </c>
      <c r="R472" s="97">
        <v>19</v>
      </c>
      <c r="S472" s="97">
        <v>38</v>
      </c>
      <c r="T472" s="97">
        <v>39</v>
      </c>
      <c r="U472" s="97">
        <f t="shared" si="126"/>
        <v>325</v>
      </c>
      <c r="V472">
        <f>VLOOKUP(D:D,'[1]Price List'!$B:$K,8,0)</f>
        <v>538.36</v>
      </c>
      <c r="W472" s="22">
        <f t="shared" si="113"/>
        <v>18304.240000000002</v>
      </c>
      <c r="X472" s="22">
        <f t="shared" si="114"/>
        <v>12920.64</v>
      </c>
      <c r="Y472" s="22">
        <f t="shared" si="115"/>
        <v>5921.96</v>
      </c>
      <c r="Z472" s="22">
        <f t="shared" si="116"/>
        <v>6460.32</v>
      </c>
      <c r="AA472" s="22">
        <f t="shared" si="117"/>
        <v>11843.92</v>
      </c>
      <c r="AB472" s="22">
        <f t="shared" si="118"/>
        <v>8075.4000000000005</v>
      </c>
      <c r="AC472" s="22">
        <f t="shared" si="119"/>
        <v>17765.88</v>
      </c>
      <c r="AD472" s="22">
        <f t="shared" si="120"/>
        <v>31763.24</v>
      </c>
      <c r="AE472" s="22">
        <f t="shared" si="121"/>
        <v>10228.84</v>
      </c>
      <c r="AF472" s="22">
        <f t="shared" si="122"/>
        <v>10228.84</v>
      </c>
      <c r="AG472" s="22">
        <f t="shared" si="123"/>
        <v>20457.68</v>
      </c>
      <c r="AH472" s="22">
        <f t="shared" si="124"/>
        <v>20996.04</v>
      </c>
      <c r="AI472" s="22">
        <f t="shared" si="125"/>
        <v>174967</v>
      </c>
    </row>
    <row r="473" spans="1:35" x14ac:dyDescent="0.2">
      <c r="A473" s="180" t="s">
        <v>368</v>
      </c>
      <c r="B473" s="180" t="s">
        <v>56</v>
      </c>
      <c r="C473" s="2" t="s">
        <v>513</v>
      </c>
      <c r="D473" s="180">
        <v>840168528127</v>
      </c>
      <c r="E473" s="2" t="s">
        <v>3969</v>
      </c>
      <c r="F473" s="181" t="s">
        <v>515</v>
      </c>
      <c r="G473" t="s">
        <v>516</v>
      </c>
      <c r="H473" s="2" t="s">
        <v>517</v>
      </c>
      <c r="I473" s="97">
        <v>96</v>
      </c>
      <c r="J473" s="97">
        <v>50</v>
      </c>
      <c r="K473" s="97">
        <v>63</v>
      </c>
      <c r="L473" s="97">
        <v>77</v>
      </c>
      <c r="M473" s="97">
        <v>70</v>
      </c>
      <c r="N473" s="97">
        <v>47</v>
      </c>
      <c r="O473" s="97">
        <v>149</v>
      </c>
      <c r="P473" s="97">
        <v>67</v>
      </c>
      <c r="Q473" s="97">
        <v>9</v>
      </c>
      <c r="R473" s="97">
        <v>57</v>
      </c>
      <c r="S473" s="97">
        <v>216</v>
      </c>
      <c r="T473" s="97">
        <v>133</v>
      </c>
      <c r="U473" s="97">
        <f t="shared" si="126"/>
        <v>1034</v>
      </c>
      <c r="V473">
        <f>VLOOKUP(D:D,'[1]Price List'!$B:$K,8,0)</f>
        <v>430.6</v>
      </c>
      <c r="W473" s="22">
        <f t="shared" si="113"/>
        <v>41337.600000000006</v>
      </c>
      <c r="X473" s="22">
        <f t="shared" si="114"/>
        <v>21530</v>
      </c>
      <c r="Y473" s="22">
        <f t="shared" si="115"/>
        <v>27127.800000000003</v>
      </c>
      <c r="Z473" s="22">
        <f t="shared" si="116"/>
        <v>33156.200000000004</v>
      </c>
      <c r="AA473" s="22">
        <f t="shared" si="117"/>
        <v>30142</v>
      </c>
      <c r="AB473" s="22">
        <f t="shared" si="118"/>
        <v>20238.2</v>
      </c>
      <c r="AC473" s="22">
        <f t="shared" si="119"/>
        <v>64159.4</v>
      </c>
      <c r="AD473" s="22">
        <f t="shared" si="120"/>
        <v>28850.2</v>
      </c>
      <c r="AE473" s="22">
        <f t="shared" si="121"/>
        <v>3875.4</v>
      </c>
      <c r="AF473" s="22">
        <f t="shared" si="122"/>
        <v>24544.2</v>
      </c>
      <c r="AG473" s="22">
        <f t="shared" si="123"/>
        <v>93009.600000000006</v>
      </c>
      <c r="AH473" s="22">
        <f t="shared" si="124"/>
        <v>57269.8</v>
      </c>
      <c r="AI473" s="22">
        <f t="shared" si="125"/>
        <v>445240.4</v>
      </c>
    </row>
    <row r="474" spans="1:35" x14ac:dyDescent="0.2">
      <c r="A474" s="180" t="s">
        <v>368</v>
      </c>
      <c r="B474" s="180" t="s">
        <v>56</v>
      </c>
      <c r="C474" s="2" t="s">
        <v>485</v>
      </c>
      <c r="D474" s="180">
        <v>840168528202</v>
      </c>
      <c r="E474" s="2" t="s">
        <v>486</v>
      </c>
      <c r="F474" s="180" t="s">
        <v>487</v>
      </c>
      <c r="G474" s="2" t="s">
        <v>488</v>
      </c>
      <c r="H474" s="2" t="s">
        <v>489</v>
      </c>
      <c r="I474" s="97">
        <v>158</v>
      </c>
      <c r="J474" s="97">
        <v>44</v>
      </c>
      <c r="K474" s="97">
        <v>17</v>
      </c>
      <c r="L474" s="97">
        <v>67</v>
      </c>
      <c r="M474" s="97">
        <v>130</v>
      </c>
      <c r="N474" s="97">
        <v>57</v>
      </c>
      <c r="O474" s="97">
        <v>140</v>
      </c>
      <c r="P474" s="97">
        <v>212</v>
      </c>
      <c r="Q474" s="97">
        <v>101</v>
      </c>
      <c r="R474" s="97">
        <v>61</v>
      </c>
      <c r="S474" s="97">
        <v>181</v>
      </c>
      <c r="T474" s="97">
        <v>267</v>
      </c>
      <c r="U474" s="97">
        <f t="shared" si="126"/>
        <v>1435</v>
      </c>
      <c r="V474">
        <f>VLOOKUP(D:D,'[1]Price List'!$B:$K,8,0)</f>
        <v>430.6</v>
      </c>
      <c r="W474" s="22">
        <f t="shared" si="113"/>
        <v>68034.8</v>
      </c>
      <c r="X474" s="22">
        <f t="shared" si="114"/>
        <v>18946.400000000001</v>
      </c>
      <c r="Y474" s="22">
        <f t="shared" si="115"/>
        <v>7320.2000000000007</v>
      </c>
      <c r="Z474" s="22">
        <f t="shared" si="116"/>
        <v>28850.2</v>
      </c>
      <c r="AA474" s="22">
        <f t="shared" si="117"/>
        <v>55978</v>
      </c>
      <c r="AB474" s="22">
        <f t="shared" si="118"/>
        <v>24544.2</v>
      </c>
      <c r="AC474" s="22">
        <f t="shared" si="119"/>
        <v>60284</v>
      </c>
      <c r="AD474" s="22">
        <f t="shared" si="120"/>
        <v>91287.200000000012</v>
      </c>
      <c r="AE474" s="22">
        <f t="shared" si="121"/>
        <v>43490.600000000006</v>
      </c>
      <c r="AF474" s="22">
        <f t="shared" si="122"/>
        <v>26266.600000000002</v>
      </c>
      <c r="AG474" s="22">
        <f t="shared" si="123"/>
        <v>77938.600000000006</v>
      </c>
      <c r="AH474" s="22">
        <f t="shared" si="124"/>
        <v>114970.20000000001</v>
      </c>
      <c r="AI474" s="22">
        <f t="shared" si="125"/>
        <v>617911</v>
      </c>
    </row>
    <row r="475" spans="1:35" x14ac:dyDescent="0.2">
      <c r="A475" s="180" t="s">
        <v>368</v>
      </c>
      <c r="B475" s="180" t="s">
        <v>56</v>
      </c>
      <c r="C475" s="2" t="s">
        <v>674</v>
      </c>
      <c r="D475" s="180">
        <v>840168528189</v>
      </c>
      <c r="E475" s="2" t="s">
        <v>675</v>
      </c>
      <c r="F475" s="181" t="s">
        <v>487</v>
      </c>
      <c r="G475" t="s">
        <v>488</v>
      </c>
      <c r="H475" s="2" t="s">
        <v>489</v>
      </c>
      <c r="I475" s="97">
        <v>104</v>
      </c>
      <c r="J475" s="97">
        <v>32</v>
      </c>
      <c r="K475" s="97">
        <v>14</v>
      </c>
      <c r="L475" s="97">
        <v>20</v>
      </c>
      <c r="M475" s="97">
        <v>94</v>
      </c>
      <c r="N475" s="97">
        <v>105</v>
      </c>
      <c r="O475" s="97">
        <v>65</v>
      </c>
      <c r="P475" s="97">
        <v>61</v>
      </c>
      <c r="Q475" s="97">
        <v>19</v>
      </c>
      <c r="R475" s="97">
        <v>6</v>
      </c>
      <c r="S475" s="97">
        <v>9</v>
      </c>
      <c r="T475" s="97">
        <v>9</v>
      </c>
      <c r="U475" s="97">
        <f t="shared" si="126"/>
        <v>538</v>
      </c>
      <c r="V475">
        <f>VLOOKUP(D:D,'[1]Price List'!$B:$K,8,0)</f>
        <v>430.6</v>
      </c>
      <c r="W475" s="22">
        <f t="shared" si="113"/>
        <v>44782.400000000001</v>
      </c>
      <c r="X475" s="22">
        <f t="shared" si="114"/>
        <v>13779.2</v>
      </c>
      <c r="Y475" s="22">
        <f t="shared" si="115"/>
        <v>6028.4000000000005</v>
      </c>
      <c r="Z475" s="22">
        <f t="shared" si="116"/>
        <v>8612</v>
      </c>
      <c r="AA475" s="22">
        <f t="shared" si="117"/>
        <v>40476.400000000001</v>
      </c>
      <c r="AB475" s="22">
        <f t="shared" si="118"/>
        <v>45213</v>
      </c>
      <c r="AC475" s="22">
        <f t="shared" si="119"/>
        <v>27989</v>
      </c>
      <c r="AD475" s="22">
        <f t="shared" si="120"/>
        <v>26266.600000000002</v>
      </c>
      <c r="AE475" s="22">
        <f t="shared" si="121"/>
        <v>8181.4000000000005</v>
      </c>
      <c r="AF475" s="22">
        <f t="shared" si="122"/>
        <v>2583.6000000000004</v>
      </c>
      <c r="AG475" s="22">
        <f t="shared" si="123"/>
        <v>3875.4</v>
      </c>
      <c r="AH475" s="22">
        <f t="shared" si="124"/>
        <v>3875.4</v>
      </c>
      <c r="AI475" s="22">
        <f t="shared" si="125"/>
        <v>231662.80000000002</v>
      </c>
    </row>
    <row r="476" spans="1:35" x14ac:dyDescent="0.2">
      <c r="A476" s="180" t="s">
        <v>368</v>
      </c>
      <c r="B476" s="180" t="s">
        <v>56</v>
      </c>
      <c r="C476" s="2" t="s">
        <v>490</v>
      </c>
      <c r="D476" s="180">
        <v>840168528172</v>
      </c>
      <c r="E476" s="2" t="s">
        <v>491</v>
      </c>
      <c r="F476" s="181" t="s">
        <v>487</v>
      </c>
      <c r="G476" t="s">
        <v>488</v>
      </c>
      <c r="H476" s="2" t="s">
        <v>489</v>
      </c>
      <c r="I476" s="97">
        <v>132</v>
      </c>
      <c r="J476" s="97">
        <v>47</v>
      </c>
      <c r="K476" s="97">
        <v>82</v>
      </c>
      <c r="L476" s="97">
        <v>35</v>
      </c>
      <c r="M476" s="97">
        <v>30</v>
      </c>
      <c r="N476" s="97">
        <v>49</v>
      </c>
      <c r="O476" s="97">
        <v>83</v>
      </c>
      <c r="P476" s="97">
        <v>122</v>
      </c>
      <c r="Q476" s="97">
        <v>32</v>
      </c>
      <c r="R476" s="97">
        <v>32</v>
      </c>
      <c r="S476" s="97">
        <v>107</v>
      </c>
      <c r="T476" s="97">
        <v>159</v>
      </c>
      <c r="U476" s="97">
        <f t="shared" si="126"/>
        <v>910</v>
      </c>
      <c r="V476">
        <f>VLOOKUP(D:D,'[1]Price List'!$B:$K,8,0)</f>
        <v>430.6</v>
      </c>
      <c r="W476" s="22">
        <f t="shared" si="113"/>
        <v>56839.200000000004</v>
      </c>
      <c r="X476" s="22">
        <f t="shared" si="114"/>
        <v>20238.2</v>
      </c>
      <c r="Y476" s="22">
        <f t="shared" si="115"/>
        <v>35309.200000000004</v>
      </c>
      <c r="Z476" s="22">
        <f t="shared" si="116"/>
        <v>15071</v>
      </c>
      <c r="AA476" s="22">
        <f t="shared" si="117"/>
        <v>12918</v>
      </c>
      <c r="AB476" s="22">
        <f t="shared" si="118"/>
        <v>21099.4</v>
      </c>
      <c r="AC476" s="22">
        <f t="shared" si="119"/>
        <v>35739.800000000003</v>
      </c>
      <c r="AD476" s="22">
        <f t="shared" si="120"/>
        <v>52533.200000000004</v>
      </c>
      <c r="AE476" s="22">
        <f t="shared" si="121"/>
        <v>13779.2</v>
      </c>
      <c r="AF476" s="22">
        <f t="shared" si="122"/>
        <v>13779.2</v>
      </c>
      <c r="AG476" s="22">
        <f t="shared" si="123"/>
        <v>46074.200000000004</v>
      </c>
      <c r="AH476" s="22">
        <f t="shared" si="124"/>
        <v>68465.400000000009</v>
      </c>
      <c r="AI476" s="22">
        <f t="shared" si="125"/>
        <v>391846</v>
      </c>
    </row>
    <row r="477" spans="1:35" x14ac:dyDescent="0.2">
      <c r="A477" s="180" t="s">
        <v>368</v>
      </c>
      <c r="B477" s="180" t="s">
        <v>56</v>
      </c>
      <c r="C477" s="2" t="s">
        <v>492</v>
      </c>
      <c r="D477" s="180">
        <v>840168528165</v>
      </c>
      <c r="E477" s="2" t="s">
        <v>493</v>
      </c>
      <c r="F477" s="181" t="s">
        <v>487</v>
      </c>
      <c r="G477" t="s">
        <v>488</v>
      </c>
      <c r="H477" s="2" t="s">
        <v>489</v>
      </c>
      <c r="I477" s="97">
        <v>180</v>
      </c>
      <c r="J477" s="97">
        <v>106</v>
      </c>
      <c r="K477" s="97">
        <v>151</v>
      </c>
      <c r="L477" s="97">
        <v>143</v>
      </c>
      <c r="M477" s="97">
        <v>66</v>
      </c>
      <c r="N477" s="97">
        <v>21</v>
      </c>
      <c r="O477" s="97">
        <v>85</v>
      </c>
      <c r="P477" s="97">
        <v>156</v>
      </c>
      <c r="Q477" s="97">
        <v>90</v>
      </c>
      <c r="R477" s="97">
        <v>111</v>
      </c>
      <c r="S477" s="97">
        <v>114</v>
      </c>
      <c r="T477" s="97">
        <v>148</v>
      </c>
      <c r="U477" s="97">
        <f t="shared" si="126"/>
        <v>1371</v>
      </c>
      <c r="V477">
        <f>VLOOKUP(D:D,'[1]Price List'!$B:$K,8,0)</f>
        <v>473.71</v>
      </c>
      <c r="W477" s="22">
        <f t="shared" si="113"/>
        <v>85267.8</v>
      </c>
      <c r="X477" s="22">
        <f t="shared" si="114"/>
        <v>50213.259999999995</v>
      </c>
      <c r="Y477" s="22">
        <f t="shared" si="115"/>
        <v>71530.209999999992</v>
      </c>
      <c r="Z477" s="22">
        <f t="shared" si="116"/>
        <v>67740.53</v>
      </c>
      <c r="AA477" s="22">
        <f t="shared" si="117"/>
        <v>31264.859999999997</v>
      </c>
      <c r="AB477" s="22">
        <f t="shared" si="118"/>
        <v>9947.91</v>
      </c>
      <c r="AC477" s="22">
        <f t="shared" si="119"/>
        <v>40265.35</v>
      </c>
      <c r="AD477" s="22">
        <f t="shared" si="120"/>
        <v>73898.759999999995</v>
      </c>
      <c r="AE477" s="22">
        <f t="shared" si="121"/>
        <v>42633.9</v>
      </c>
      <c r="AF477" s="22">
        <f t="shared" si="122"/>
        <v>52581.81</v>
      </c>
      <c r="AG477" s="22">
        <f t="shared" si="123"/>
        <v>54002.939999999995</v>
      </c>
      <c r="AH477" s="22">
        <f t="shared" si="124"/>
        <v>70109.08</v>
      </c>
      <c r="AI477" s="22">
        <f t="shared" si="125"/>
        <v>649456.40999999992</v>
      </c>
    </row>
    <row r="478" spans="1:35" x14ac:dyDescent="0.2">
      <c r="A478" s="180" t="s">
        <v>368</v>
      </c>
      <c r="B478" s="180" t="s">
        <v>56</v>
      </c>
      <c r="C478" s="2" t="s">
        <v>99</v>
      </c>
      <c r="D478" s="180">
        <v>840168532148</v>
      </c>
      <c r="E478" s="2" t="s">
        <v>101</v>
      </c>
      <c r="F478" s="180" t="s">
        <v>4031</v>
      </c>
      <c r="G478" s="2" t="s">
        <v>102</v>
      </c>
      <c r="H478" s="2" t="s">
        <v>103</v>
      </c>
      <c r="I478" s="97">
        <v>34</v>
      </c>
      <c r="J478" s="97">
        <v>21</v>
      </c>
      <c r="K478" s="97">
        <v>31</v>
      </c>
      <c r="L478" s="97">
        <v>27</v>
      </c>
      <c r="M478" s="97">
        <v>40</v>
      </c>
      <c r="N478" s="97">
        <v>25</v>
      </c>
      <c r="O478" s="97">
        <v>42</v>
      </c>
      <c r="P478" s="97">
        <v>32</v>
      </c>
      <c r="Q478" s="97">
        <v>22</v>
      </c>
      <c r="R478" s="97">
        <v>19</v>
      </c>
      <c r="S478" s="97">
        <v>34</v>
      </c>
      <c r="T478" s="97">
        <v>30</v>
      </c>
      <c r="U478" s="97">
        <f t="shared" si="126"/>
        <v>357</v>
      </c>
      <c r="V478">
        <f>VLOOKUP(D:D,'[1]Price List'!$B:$K,8,0)</f>
        <v>232.37</v>
      </c>
      <c r="W478" s="22">
        <f t="shared" si="113"/>
        <v>7900.58</v>
      </c>
      <c r="X478" s="22">
        <f t="shared" si="114"/>
        <v>4879.7700000000004</v>
      </c>
      <c r="Y478" s="22">
        <f t="shared" si="115"/>
        <v>7203.47</v>
      </c>
      <c r="Z478" s="22">
        <f t="shared" si="116"/>
        <v>6273.99</v>
      </c>
      <c r="AA478" s="22">
        <f t="shared" si="117"/>
        <v>9294.7999999999993</v>
      </c>
      <c r="AB478" s="22">
        <f t="shared" si="118"/>
        <v>5809.25</v>
      </c>
      <c r="AC478" s="22">
        <f t="shared" si="119"/>
        <v>9759.5400000000009</v>
      </c>
      <c r="AD478" s="22">
        <f t="shared" si="120"/>
        <v>7435.84</v>
      </c>
      <c r="AE478" s="22">
        <f t="shared" si="121"/>
        <v>5112.1400000000003</v>
      </c>
      <c r="AF478" s="22">
        <f t="shared" si="122"/>
        <v>4415.03</v>
      </c>
      <c r="AG478" s="22">
        <f t="shared" si="123"/>
        <v>7900.58</v>
      </c>
      <c r="AH478" s="22">
        <f t="shared" si="124"/>
        <v>6971.1</v>
      </c>
      <c r="AI478" s="22">
        <f t="shared" si="125"/>
        <v>82956.09</v>
      </c>
    </row>
    <row r="479" spans="1:35" x14ac:dyDescent="0.2">
      <c r="A479" s="180" t="s">
        <v>368</v>
      </c>
      <c r="B479" s="180" t="s">
        <v>56</v>
      </c>
      <c r="C479" s="2" t="s">
        <v>562</v>
      </c>
      <c r="D479" s="180">
        <v>840168532735</v>
      </c>
      <c r="E479" s="2" t="s">
        <v>563</v>
      </c>
      <c r="F479" s="180" t="s">
        <v>60</v>
      </c>
      <c r="G479" s="2" t="s">
        <v>79</v>
      </c>
      <c r="H479" s="2" t="s">
        <v>80</v>
      </c>
      <c r="I479" s="97">
        <v>10</v>
      </c>
      <c r="J479" s="97">
        <v>49</v>
      </c>
      <c r="K479" s="97">
        <v>28</v>
      </c>
      <c r="L479" s="97">
        <v>14</v>
      </c>
      <c r="M479" s="97">
        <v>5</v>
      </c>
      <c r="N479" s="97">
        <v>3</v>
      </c>
      <c r="O479" s="97">
        <v>44</v>
      </c>
      <c r="P479" s="97">
        <v>25</v>
      </c>
      <c r="Q479" s="97">
        <v>7</v>
      </c>
      <c r="R479" s="97">
        <v>3</v>
      </c>
      <c r="S479" s="97">
        <v>4</v>
      </c>
      <c r="T479" s="97">
        <v>7</v>
      </c>
      <c r="U479" s="97">
        <f t="shared" si="126"/>
        <v>199</v>
      </c>
      <c r="V479">
        <f>VLOOKUP(D:D,'[1]Price List'!$B:$K,8,0)</f>
        <v>387.54</v>
      </c>
      <c r="W479" s="22">
        <f t="shared" si="113"/>
        <v>3875.4</v>
      </c>
      <c r="X479" s="22">
        <f t="shared" si="114"/>
        <v>18989.460000000003</v>
      </c>
      <c r="Y479" s="22">
        <f t="shared" si="115"/>
        <v>10851.12</v>
      </c>
      <c r="Z479" s="22">
        <f t="shared" si="116"/>
        <v>5425.56</v>
      </c>
      <c r="AA479" s="22">
        <f t="shared" si="117"/>
        <v>1937.7</v>
      </c>
      <c r="AB479" s="22">
        <f t="shared" si="118"/>
        <v>1162.6200000000001</v>
      </c>
      <c r="AC479" s="22">
        <f t="shared" si="119"/>
        <v>17051.760000000002</v>
      </c>
      <c r="AD479" s="22">
        <f t="shared" si="120"/>
        <v>9688.5</v>
      </c>
      <c r="AE479" s="22">
        <f t="shared" si="121"/>
        <v>2712.78</v>
      </c>
      <c r="AF479" s="22">
        <f t="shared" si="122"/>
        <v>1162.6200000000001</v>
      </c>
      <c r="AG479" s="22">
        <f t="shared" si="123"/>
        <v>1550.16</v>
      </c>
      <c r="AH479" s="22">
        <f t="shared" si="124"/>
        <v>2712.78</v>
      </c>
      <c r="AI479" s="22">
        <f t="shared" si="125"/>
        <v>77120.460000000006</v>
      </c>
    </row>
    <row r="480" spans="1:35" x14ac:dyDescent="0.2">
      <c r="A480" s="180" t="s">
        <v>368</v>
      </c>
      <c r="B480" s="180" t="s">
        <v>56</v>
      </c>
      <c r="C480" s="2" t="s">
        <v>919</v>
      </c>
      <c r="D480" s="180">
        <v>840168532742</v>
      </c>
      <c r="E480" s="2" t="s">
        <v>920</v>
      </c>
      <c r="F480" s="181" t="s">
        <v>60</v>
      </c>
      <c r="G480" t="s">
        <v>79</v>
      </c>
      <c r="H480" s="2" t="s">
        <v>80</v>
      </c>
      <c r="I480" s="97">
        <v>122</v>
      </c>
      <c r="J480" s="97">
        <v>35</v>
      </c>
      <c r="K480" s="97">
        <v>21</v>
      </c>
      <c r="L480" s="97">
        <v>10</v>
      </c>
      <c r="M480" s="97">
        <v>19</v>
      </c>
      <c r="N480" s="97">
        <v>42</v>
      </c>
      <c r="O480" s="97">
        <v>55</v>
      </c>
      <c r="P480" s="97">
        <v>65</v>
      </c>
      <c r="Q480" s="97">
        <v>32</v>
      </c>
      <c r="R480" s="97">
        <v>17</v>
      </c>
      <c r="S480" s="97">
        <v>13</v>
      </c>
      <c r="T480" s="97">
        <v>12</v>
      </c>
      <c r="U480" s="97">
        <f t="shared" si="126"/>
        <v>443</v>
      </c>
      <c r="V480">
        <f>VLOOKUP(D:D,'[1]Price List'!$B:$K,8,0)</f>
        <v>387.54</v>
      </c>
      <c r="W480" s="22">
        <f t="shared" si="113"/>
        <v>47279.880000000005</v>
      </c>
      <c r="X480" s="22">
        <f t="shared" si="114"/>
        <v>13563.900000000001</v>
      </c>
      <c r="Y480" s="22">
        <f t="shared" si="115"/>
        <v>8138.34</v>
      </c>
      <c r="Z480" s="22">
        <f t="shared" si="116"/>
        <v>3875.4</v>
      </c>
      <c r="AA480" s="22">
        <f t="shared" si="117"/>
        <v>7363.26</v>
      </c>
      <c r="AB480" s="22">
        <f t="shared" si="118"/>
        <v>16276.68</v>
      </c>
      <c r="AC480" s="22">
        <f t="shared" si="119"/>
        <v>21314.7</v>
      </c>
      <c r="AD480" s="22">
        <f t="shared" si="120"/>
        <v>25190.100000000002</v>
      </c>
      <c r="AE480" s="22">
        <f t="shared" si="121"/>
        <v>12401.28</v>
      </c>
      <c r="AF480" s="22">
        <f t="shared" si="122"/>
        <v>6588.18</v>
      </c>
      <c r="AG480" s="22">
        <f t="shared" si="123"/>
        <v>5038.0200000000004</v>
      </c>
      <c r="AH480" s="22">
        <f t="shared" si="124"/>
        <v>4650.4800000000005</v>
      </c>
      <c r="AI480" s="22">
        <f t="shared" si="125"/>
        <v>171680.22</v>
      </c>
    </row>
    <row r="481" spans="1:35" x14ac:dyDescent="0.2">
      <c r="A481" s="180" t="s">
        <v>368</v>
      </c>
      <c r="B481" s="180" t="s">
        <v>56</v>
      </c>
      <c r="C481" s="2" t="s">
        <v>921</v>
      </c>
      <c r="D481" s="180">
        <v>840168532803</v>
      </c>
      <c r="E481" s="2" t="s">
        <v>922</v>
      </c>
      <c r="F481" s="181" t="s">
        <v>60</v>
      </c>
      <c r="G481" t="s">
        <v>79</v>
      </c>
      <c r="H481" s="2" t="s">
        <v>80</v>
      </c>
      <c r="I481" s="97">
        <v>83</v>
      </c>
      <c r="J481" s="97">
        <v>19</v>
      </c>
      <c r="K481" s="97">
        <v>56</v>
      </c>
      <c r="L481" s="97">
        <v>47</v>
      </c>
      <c r="M481" s="97">
        <v>67</v>
      </c>
      <c r="N481" s="97">
        <v>56</v>
      </c>
      <c r="O481" s="97">
        <v>36</v>
      </c>
      <c r="P481" s="97">
        <v>31</v>
      </c>
      <c r="Q481" s="97">
        <v>23</v>
      </c>
      <c r="R481" s="97">
        <v>13</v>
      </c>
      <c r="S481" s="97">
        <v>12</v>
      </c>
      <c r="T481" s="97">
        <v>16</v>
      </c>
      <c r="U481" s="97">
        <f t="shared" si="126"/>
        <v>459</v>
      </c>
      <c r="V481">
        <f>VLOOKUP(D:D,'[1]Price List'!$B:$K,8,0)</f>
        <v>387.54</v>
      </c>
      <c r="W481" s="22">
        <f t="shared" si="113"/>
        <v>32165.820000000003</v>
      </c>
      <c r="X481" s="22">
        <f t="shared" si="114"/>
        <v>7363.26</v>
      </c>
      <c r="Y481" s="22">
        <f t="shared" si="115"/>
        <v>21702.240000000002</v>
      </c>
      <c r="Z481" s="22">
        <f t="shared" si="116"/>
        <v>18214.38</v>
      </c>
      <c r="AA481" s="22">
        <f t="shared" si="117"/>
        <v>25965.18</v>
      </c>
      <c r="AB481" s="22">
        <f t="shared" si="118"/>
        <v>21702.240000000002</v>
      </c>
      <c r="AC481" s="22">
        <f t="shared" si="119"/>
        <v>13951.44</v>
      </c>
      <c r="AD481" s="22">
        <f t="shared" si="120"/>
        <v>12013.74</v>
      </c>
      <c r="AE481" s="22">
        <f t="shared" si="121"/>
        <v>8913.42</v>
      </c>
      <c r="AF481" s="22">
        <f t="shared" si="122"/>
        <v>5038.0200000000004</v>
      </c>
      <c r="AG481" s="22">
        <f t="shared" si="123"/>
        <v>4650.4800000000005</v>
      </c>
      <c r="AH481" s="22">
        <f t="shared" si="124"/>
        <v>6200.64</v>
      </c>
      <c r="AI481" s="22">
        <f t="shared" si="125"/>
        <v>177880.86000000002</v>
      </c>
    </row>
    <row r="482" spans="1:35" x14ac:dyDescent="0.2">
      <c r="A482" s="180" t="s">
        <v>368</v>
      </c>
      <c r="B482" s="180" t="s">
        <v>56</v>
      </c>
      <c r="C482" s="2" t="s">
        <v>82</v>
      </c>
      <c r="D482" s="180">
        <v>840168532865</v>
      </c>
      <c r="E482" s="2" t="s">
        <v>84</v>
      </c>
      <c r="F482" s="181" t="s">
        <v>60</v>
      </c>
      <c r="G482" t="s">
        <v>79</v>
      </c>
      <c r="H482" s="2" t="s">
        <v>80</v>
      </c>
      <c r="I482" s="97">
        <v>7</v>
      </c>
      <c r="J482" s="97">
        <v>48</v>
      </c>
      <c r="K482" s="97">
        <v>26</v>
      </c>
      <c r="L482" s="97">
        <v>12</v>
      </c>
      <c r="M482" s="97">
        <v>24</v>
      </c>
      <c r="N482" s="97">
        <v>27</v>
      </c>
      <c r="O482" s="97">
        <v>39</v>
      </c>
      <c r="P482" s="97">
        <v>33</v>
      </c>
      <c r="Q482" s="97">
        <v>34</v>
      </c>
      <c r="R482" s="97">
        <v>17</v>
      </c>
      <c r="S482" s="97">
        <v>37</v>
      </c>
      <c r="T482" s="97">
        <v>39</v>
      </c>
      <c r="U482" s="97">
        <f t="shared" si="126"/>
        <v>343</v>
      </c>
      <c r="V482">
        <f>VLOOKUP(D:D,'[1]Price List'!$B:$K,8,0)</f>
        <v>387.54</v>
      </c>
      <c r="W482" s="22">
        <f t="shared" si="113"/>
        <v>2712.78</v>
      </c>
      <c r="X482" s="22">
        <f t="shared" si="114"/>
        <v>18601.920000000002</v>
      </c>
      <c r="Y482" s="22">
        <f t="shared" si="115"/>
        <v>10076.040000000001</v>
      </c>
      <c r="Z482" s="22">
        <f t="shared" si="116"/>
        <v>4650.4800000000005</v>
      </c>
      <c r="AA482" s="22">
        <f t="shared" si="117"/>
        <v>9300.9600000000009</v>
      </c>
      <c r="AB482" s="22">
        <f t="shared" si="118"/>
        <v>10463.58</v>
      </c>
      <c r="AC482" s="22">
        <f t="shared" si="119"/>
        <v>15114.060000000001</v>
      </c>
      <c r="AD482" s="22">
        <f t="shared" si="120"/>
        <v>12788.820000000002</v>
      </c>
      <c r="AE482" s="22">
        <f t="shared" si="121"/>
        <v>13176.36</v>
      </c>
      <c r="AF482" s="22">
        <f t="shared" si="122"/>
        <v>6588.18</v>
      </c>
      <c r="AG482" s="22">
        <f t="shared" si="123"/>
        <v>14338.980000000001</v>
      </c>
      <c r="AH482" s="22">
        <f t="shared" si="124"/>
        <v>15114.060000000001</v>
      </c>
      <c r="AI482" s="22">
        <f t="shared" si="125"/>
        <v>132926.22</v>
      </c>
    </row>
    <row r="483" spans="1:35" x14ac:dyDescent="0.2">
      <c r="A483" s="180" t="s">
        <v>368</v>
      </c>
      <c r="B483" s="180" t="s">
        <v>56</v>
      </c>
      <c r="C483" s="2" t="s">
        <v>247</v>
      </c>
      <c r="D483" s="180">
        <v>840168532995</v>
      </c>
      <c r="E483" s="2" t="s">
        <v>249</v>
      </c>
      <c r="F483" s="181" t="s">
        <v>60</v>
      </c>
      <c r="G483" t="s">
        <v>79</v>
      </c>
      <c r="H483" s="2" t="s">
        <v>245</v>
      </c>
      <c r="I483" s="97">
        <v>16</v>
      </c>
      <c r="J483" s="97">
        <v>7</v>
      </c>
      <c r="K483" s="97">
        <v>5</v>
      </c>
      <c r="L483" s="97">
        <v>3</v>
      </c>
      <c r="M483" s="97">
        <v>3</v>
      </c>
      <c r="N483" s="97">
        <v>6</v>
      </c>
      <c r="O483" s="97">
        <v>2</v>
      </c>
      <c r="P483" s="97">
        <v>0</v>
      </c>
      <c r="Q483" s="97">
        <v>0</v>
      </c>
      <c r="R483" s="97">
        <v>0</v>
      </c>
      <c r="S483" s="97">
        <v>1</v>
      </c>
      <c r="T483" s="97">
        <v>1</v>
      </c>
      <c r="U483" s="97">
        <f t="shared" si="126"/>
        <v>44</v>
      </c>
      <c r="V483">
        <f>VLOOKUP(D:D,'[1]Price List'!$B:$K,8,0)</f>
        <v>387.54</v>
      </c>
      <c r="W483" s="22">
        <f t="shared" si="113"/>
        <v>6200.64</v>
      </c>
      <c r="X483" s="22">
        <f t="shared" si="114"/>
        <v>2712.78</v>
      </c>
      <c r="Y483" s="22">
        <f t="shared" si="115"/>
        <v>1937.7</v>
      </c>
      <c r="Z483" s="22">
        <f t="shared" si="116"/>
        <v>1162.6200000000001</v>
      </c>
      <c r="AA483" s="22">
        <f t="shared" si="117"/>
        <v>1162.6200000000001</v>
      </c>
      <c r="AB483" s="22">
        <f t="shared" si="118"/>
        <v>2325.2400000000002</v>
      </c>
      <c r="AC483" s="22">
        <f t="shared" si="119"/>
        <v>775.08</v>
      </c>
      <c r="AD483" s="22">
        <f t="shared" si="120"/>
        <v>0</v>
      </c>
      <c r="AE483" s="22">
        <f t="shared" si="121"/>
        <v>0</v>
      </c>
      <c r="AF483" s="22">
        <f t="shared" si="122"/>
        <v>0</v>
      </c>
      <c r="AG483" s="22">
        <f t="shared" si="123"/>
        <v>387.54</v>
      </c>
      <c r="AH483" s="22">
        <f t="shared" si="124"/>
        <v>387.54</v>
      </c>
      <c r="AI483" s="22">
        <f t="shared" si="125"/>
        <v>17051.760000000002</v>
      </c>
    </row>
    <row r="484" spans="1:35" x14ac:dyDescent="0.2">
      <c r="A484" s="180" t="s">
        <v>368</v>
      </c>
      <c r="B484" s="180" t="s">
        <v>56</v>
      </c>
      <c r="C484" s="2" t="s">
        <v>907</v>
      </c>
      <c r="D484" s="180">
        <v>840168533008</v>
      </c>
      <c r="E484" s="2" t="s">
        <v>909</v>
      </c>
      <c r="F484" s="181" t="s">
        <v>60</v>
      </c>
      <c r="G484" t="s">
        <v>79</v>
      </c>
      <c r="H484" s="2" t="s">
        <v>245</v>
      </c>
      <c r="I484" s="97">
        <v>13</v>
      </c>
      <c r="J484" s="97">
        <v>4</v>
      </c>
      <c r="K484" s="97">
        <v>8</v>
      </c>
      <c r="L484" s="97">
        <v>8</v>
      </c>
      <c r="M484" s="97">
        <v>6</v>
      </c>
      <c r="N484" s="97">
        <v>1</v>
      </c>
      <c r="O484" s="97">
        <v>4</v>
      </c>
      <c r="P484" s="97">
        <v>2</v>
      </c>
      <c r="Q484" s="97">
        <v>2</v>
      </c>
      <c r="R484" s="97">
        <v>1</v>
      </c>
      <c r="S484" s="97">
        <v>1</v>
      </c>
      <c r="T484" s="97">
        <v>1</v>
      </c>
      <c r="U484" s="97">
        <f t="shared" si="126"/>
        <v>51</v>
      </c>
      <c r="V484">
        <f>VLOOKUP(D:D,'[1]Price List'!$B:$K,8,0)</f>
        <v>387.54</v>
      </c>
      <c r="W484" s="22">
        <f t="shared" si="113"/>
        <v>5038.0200000000004</v>
      </c>
      <c r="X484" s="22">
        <f t="shared" si="114"/>
        <v>1550.16</v>
      </c>
      <c r="Y484" s="22">
        <f t="shared" si="115"/>
        <v>3100.32</v>
      </c>
      <c r="Z484" s="22">
        <f t="shared" si="116"/>
        <v>3100.32</v>
      </c>
      <c r="AA484" s="22">
        <f t="shared" si="117"/>
        <v>2325.2400000000002</v>
      </c>
      <c r="AB484" s="22">
        <f t="shared" si="118"/>
        <v>387.54</v>
      </c>
      <c r="AC484" s="22">
        <f t="shared" si="119"/>
        <v>1550.16</v>
      </c>
      <c r="AD484" s="22">
        <f t="shared" si="120"/>
        <v>775.08</v>
      </c>
      <c r="AE484" s="22">
        <f t="shared" si="121"/>
        <v>775.08</v>
      </c>
      <c r="AF484" s="22">
        <f t="shared" si="122"/>
        <v>387.54</v>
      </c>
      <c r="AG484" s="22">
        <f t="shared" si="123"/>
        <v>387.54</v>
      </c>
      <c r="AH484" s="22">
        <f t="shared" si="124"/>
        <v>387.54</v>
      </c>
      <c r="AI484" s="22">
        <f t="shared" si="125"/>
        <v>19764.54</v>
      </c>
    </row>
    <row r="485" spans="1:35" x14ac:dyDescent="0.2">
      <c r="A485" s="180" t="s">
        <v>368</v>
      </c>
      <c r="B485" s="180" t="s">
        <v>56</v>
      </c>
      <c r="C485" s="2" t="s">
        <v>904</v>
      </c>
      <c r="D485" s="180">
        <v>840168533060</v>
      </c>
      <c r="E485" s="2" t="s">
        <v>906</v>
      </c>
      <c r="F485" s="181" t="s">
        <v>60</v>
      </c>
      <c r="G485" t="s">
        <v>79</v>
      </c>
      <c r="H485" s="2" t="s">
        <v>245</v>
      </c>
      <c r="I485" s="97">
        <v>17</v>
      </c>
      <c r="J485" s="97">
        <v>4</v>
      </c>
      <c r="K485" s="97">
        <v>4</v>
      </c>
      <c r="L485" s="97">
        <v>2</v>
      </c>
      <c r="M485" s="97">
        <v>9</v>
      </c>
      <c r="N485" s="97">
        <v>10</v>
      </c>
      <c r="O485" s="97">
        <v>6</v>
      </c>
      <c r="P485" s="97">
        <v>2</v>
      </c>
      <c r="Q485" s="97">
        <v>1</v>
      </c>
      <c r="R485" s="97">
        <v>0</v>
      </c>
      <c r="S485" s="97">
        <v>4</v>
      </c>
      <c r="T485" s="97">
        <v>4</v>
      </c>
      <c r="U485" s="97">
        <f t="shared" si="126"/>
        <v>63</v>
      </c>
      <c r="V485">
        <f>VLOOKUP(D:D,'[1]Price List'!$B:$K,8,0)</f>
        <v>387.54</v>
      </c>
      <c r="W485" s="22">
        <f t="shared" si="113"/>
        <v>6588.18</v>
      </c>
      <c r="X485" s="22">
        <f t="shared" si="114"/>
        <v>1550.16</v>
      </c>
      <c r="Y485" s="22">
        <f t="shared" si="115"/>
        <v>1550.16</v>
      </c>
      <c r="Z485" s="22">
        <f t="shared" si="116"/>
        <v>775.08</v>
      </c>
      <c r="AA485" s="22">
        <f t="shared" si="117"/>
        <v>3487.86</v>
      </c>
      <c r="AB485" s="22">
        <f t="shared" si="118"/>
        <v>3875.4</v>
      </c>
      <c r="AC485" s="22">
        <f t="shared" si="119"/>
        <v>2325.2400000000002</v>
      </c>
      <c r="AD485" s="22">
        <f t="shared" si="120"/>
        <v>775.08</v>
      </c>
      <c r="AE485" s="22">
        <f t="shared" si="121"/>
        <v>387.54</v>
      </c>
      <c r="AF485" s="22">
        <f t="shared" si="122"/>
        <v>0</v>
      </c>
      <c r="AG485" s="22">
        <f t="shared" si="123"/>
        <v>1550.16</v>
      </c>
      <c r="AH485" s="22">
        <f t="shared" si="124"/>
        <v>1550.16</v>
      </c>
      <c r="AI485" s="22">
        <f t="shared" si="125"/>
        <v>24415.02</v>
      </c>
    </row>
    <row r="486" spans="1:35" x14ac:dyDescent="0.2">
      <c r="A486" s="180" t="s">
        <v>368</v>
      </c>
      <c r="B486" s="180" t="s">
        <v>56</v>
      </c>
      <c r="C486" s="2" t="s">
        <v>242</v>
      </c>
      <c r="D486" s="180">
        <v>840168533121</v>
      </c>
      <c r="E486" s="2" t="s">
        <v>244</v>
      </c>
      <c r="F486" s="181" t="s">
        <v>60</v>
      </c>
      <c r="G486" t="s">
        <v>79</v>
      </c>
      <c r="H486" s="2" t="s">
        <v>245</v>
      </c>
      <c r="I486" s="97">
        <v>8</v>
      </c>
      <c r="J486" s="97">
        <v>2</v>
      </c>
      <c r="K486" s="97">
        <v>8</v>
      </c>
      <c r="L486" s="97">
        <v>3</v>
      </c>
      <c r="M486" s="97">
        <v>1</v>
      </c>
      <c r="N486" s="97">
        <v>2</v>
      </c>
      <c r="O486" s="97">
        <v>4</v>
      </c>
      <c r="P486" s="97">
        <v>2</v>
      </c>
      <c r="Q486" s="97">
        <v>1</v>
      </c>
      <c r="R486" s="97">
        <v>0</v>
      </c>
      <c r="S486" s="97">
        <v>2</v>
      </c>
      <c r="T486" s="97">
        <v>0</v>
      </c>
      <c r="U486" s="97">
        <f t="shared" si="126"/>
        <v>33</v>
      </c>
      <c r="V486">
        <f>VLOOKUP(D:D,'[1]Price List'!$B:$K,8,0)</f>
        <v>387.54</v>
      </c>
      <c r="W486" s="22">
        <f t="shared" si="113"/>
        <v>3100.32</v>
      </c>
      <c r="X486" s="22">
        <f t="shared" si="114"/>
        <v>775.08</v>
      </c>
      <c r="Y486" s="22">
        <f t="shared" si="115"/>
        <v>3100.32</v>
      </c>
      <c r="Z486" s="22">
        <f t="shared" si="116"/>
        <v>1162.6200000000001</v>
      </c>
      <c r="AA486" s="22">
        <f t="shared" si="117"/>
        <v>387.54</v>
      </c>
      <c r="AB486" s="22">
        <f t="shared" si="118"/>
        <v>775.08</v>
      </c>
      <c r="AC486" s="22">
        <f t="shared" si="119"/>
        <v>1550.16</v>
      </c>
      <c r="AD486" s="22">
        <f t="shared" si="120"/>
        <v>775.08</v>
      </c>
      <c r="AE486" s="22">
        <f t="shared" si="121"/>
        <v>387.54</v>
      </c>
      <c r="AF486" s="22">
        <f t="shared" si="122"/>
        <v>0</v>
      </c>
      <c r="AG486" s="22">
        <f t="shared" si="123"/>
        <v>775.08</v>
      </c>
      <c r="AH486" s="22">
        <f t="shared" si="124"/>
        <v>0</v>
      </c>
      <c r="AI486" s="22">
        <f t="shared" si="125"/>
        <v>12788.820000000002</v>
      </c>
    </row>
    <row r="487" spans="1:35" x14ac:dyDescent="0.2">
      <c r="A487" s="180" t="s">
        <v>368</v>
      </c>
      <c r="B487" s="180" t="s">
        <v>56</v>
      </c>
      <c r="C487" s="2" t="s">
        <v>892</v>
      </c>
      <c r="D487" s="180">
        <v>840168533251</v>
      </c>
      <c r="E487" s="2" t="s">
        <v>894</v>
      </c>
      <c r="F487" s="181" t="s">
        <v>60</v>
      </c>
      <c r="G487" t="s">
        <v>79</v>
      </c>
      <c r="H487" s="2" t="s">
        <v>185</v>
      </c>
      <c r="I487" s="97">
        <v>3</v>
      </c>
      <c r="J487" s="97">
        <v>1</v>
      </c>
      <c r="K487" s="97">
        <v>1</v>
      </c>
      <c r="L487" s="97">
        <v>2</v>
      </c>
      <c r="M487" s="97">
        <v>1</v>
      </c>
      <c r="N487" s="97">
        <v>1</v>
      </c>
      <c r="O487" s="97">
        <v>0</v>
      </c>
      <c r="P487" s="97">
        <v>2</v>
      </c>
      <c r="Q487" s="97">
        <v>0</v>
      </c>
      <c r="R487" s="97">
        <v>0</v>
      </c>
      <c r="S487" s="97">
        <v>0</v>
      </c>
      <c r="T487" s="97">
        <v>0</v>
      </c>
      <c r="U487" s="97">
        <f t="shared" si="126"/>
        <v>11</v>
      </c>
      <c r="V487">
        <f>VLOOKUP(D:D,'[1]Price List'!$B:$K,8,0)</f>
        <v>387.54</v>
      </c>
      <c r="W487" s="22">
        <f t="shared" si="113"/>
        <v>1162.6200000000001</v>
      </c>
      <c r="X487" s="22">
        <f t="shared" si="114"/>
        <v>387.54</v>
      </c>
      <c r="Y487" s="22">
        <f t="shared" si="115"/>
        <v>387.54</v>
      </c>
      <c r="Z487" s="22">
        <f t="shared" si="116"/>
        <v>775.08</v>
      </c>
      <c r="AA487" s="22">
        <f t="shared" si="117"/>
        <v>387.54</v>
      </c>
      <c r="AB487" s="22">
        <f t="shared" si="118"/>
        <v>387.54</v>
      </c>
      <c r="AC487" s="22">
        <f t="shared" si="119"/>
        <v>0</v>
      </c>
      <c r="AD487" s="22">
        <f t="shared" si="120"/>
        <v>775.08</v>
      </c>
      <c r="AE487" s="22">
        <f t="shared" si="121"/>
        <v>0</v>
      </c>
      <c r="AF487" s="22">
        <f t="shared" si="122"/>
        <v>0</v>
      </c>
      <c r="AG487" s="22">
        <f t="shared" si="123"/>
        <v>0</v>
      </c>
      <c r="AH487" s="22">
        <f t="shared" si="124"/>
        <v>0</v>
      </c>
      <c r="AI487" s="22">
        <f t="shared" si="125"/>
        <v>4262.9400000000005</v>
      </c>
    </row>
    <row r="488" spans="1:35" x14ac:dyDescent="0.2">
      <c r="A488" s="180" t="s">
        <v>368</v>
      </c>
      <c r="B488" s="180" t="s">
        <v>56</v>
      </c>
      <c r="C488" s="2" t="s">
        <v>898</v>
      </c>
      <c r="D488" s="180">
        <v>840168533268</v>
      </c>
      <c r="E488" s="2" t="s">
        <v>900</v>
      </c>
      <c r="F488" s="181" t="s">
        <v>60</v>
      </c>
      <c r="G488" t="s">
        <v>79</v>
      </c>
      <c r="H488" s="2" t="s">
        <v>185</v>
      </c>
      <c r="I488" s="97">
        <v>3</v>
      </c>
      <c r="J488" s="97">
        <v>5</v>
      </c>
      <c r="K488" s="97">
        <v>5</v>
      </c>
      <c r="L488" s="97">
        <v>7</v>
      </c>
      <c r="M488" s="97">
        <v>7</v>
      </c>
      <c r="N488" s="97">
        <v>3</v>
      </c>
      <c r="O488" s="97">
        <v>6</v>
      </c>
      <c r="P488" s="97">
        <v>7</v>
      </c>
      <c r="Q488" s="97">
        <v>2</v>
      </c>
      <c r="R488" s="97">
        <v>1</v>
      </c>
      <c r="S488" s="97">
        <v>0</v>
      </c>
      <c r="T488" s="97">
        <v>3</v>
      </c>
      <c r="U488" s="97">
        <f t="shared" si="126"/>
        <v>49</v>
      </c>
      <c r="V488">
        <f>VLOOKUP(D:D,'[1]Price List'!$B:$K,8,0)</f>
        <v>387.54</v>
      </c>
      <c r="W488" s="22">
        <f t="shared" si="113"/>
        <v>1162.6200000000001</v>
      </c>
      <c r="X488" s="22">
        <f t="shared" si="114"/>
        <v>1937.7</v>
      </c>
      <c r="Y488" s="22">
        <f t="shared" si="115"/>
        <v>1937.7</v>
      </c>
      <c r="Z488" s="22">
        <f t="shared" si="116"/>
        <v>2712.78</v>
      </c>
      <c r="AA488" s="22">
        <f t="shared" si="117"/>
        <v>2712.78</v>
      </c>
      <c r="AB488" s="22">
        <f t="shared" si="118"/>
        <v>1162.6200000000001</v>
      </c>
      <c r="AC488" s="22">
        <f t="shared" si="119"/>
        <v>2325.2400000000002</v>
      </c>
      <c r="AD488" s="22">
        <f t="shared" si="120"/>
        <v>2712.78</v>
      </c>
      <c r="AE488" s="22">
        <f t="shared" si="121"/>
        <v>775.08</v>
      </c>
      <c r="AF488" s="22">
        <f t="shared" si="122"/>
        <v>387.54</v>
      </c>
      <c r="AG488" s="22">
        <f t="shared" si="123"/>
        <v>0</v>
      </c>
      <c r="AH488" s="22">
        <f t="shared" si="124"/>
        <v>1162.6200000000001</v>
      </c>
      <c r="AI488" s="22">
        <f t="shared" si="125"/>
        <v>18989.460000000003</v>
      </c>
    </row>
    <row r="489" spans="1:35" x14ac:dyDescent="0.2">
      <c r="A489" s="180" t="s">
        <v>368</v>
      </c>
      <c r="B489" s="180" t="s">
        <v>56</v>
      </c>
      <c r="C489" s="2" t="s">
        <v>895</v>
      </c>
      <c r="D489" s="180">
        <v>840168533329</v>
      </c>
      <c r="E489" s="2" t="s">
        <v>897</v>
      </c>
      <c r="F489" s="181" t="s">
        <v>60</v>
      </c>
      <c r="G489" t="s">
        <v>79</v>
      </c>
      <c r="H489" s="2" t="s">
        <v>185</v>
      </c>
      <c r="I489" s="97">
        <v>8</v>
      </c>
      <c r="J489" s="97">
        <v>6</v>
      </c>
      <c r="K489" s="97">
        <v>7</v>
      </c>
      <c r="L489" s="97">
        <v>9</v>
      </c>
      <c r="M489" s="97">
        <v>4</v>
      </c>
      <c r="N489" s="97">
        <v>3</v>
      </c>
      <c r="O489" s="97">
        <v>6</v>
      </c>
      <c r="P489" s="97">
        <v>1</v>
      </c>
      <c r="Q489" s="97">
        <v>3</v>
      </c>
      <c r="R489" s="97">
        <v>0</v>
      </c>
      <c r="S489" s="97">
        <v>0</v>
      </c>
      <c r="T489" s="97">
        <v>3</v>
      </c>
      <c r="U489" s="97">
        <f t="shared" si="126"/>
        <v>50</v>
      </c>
      <c r="V489">
        <f>VLOOKUP(D:D,'[1]Price List'!$B:$K,8,0)</f>
        <v>387.54</v>
      </c>
      <c r="W489" s="22">
        <f t="shared" si="113"/>
        <v>3100.32</v>
      </c>
      <c r="X489" s="22">
        <f t="shared" si="114"/>
        <v>2325.2400000000002</v>
      </c>
      <c r="Y489" s="22">
        <f t="shared" si="115"/>
        <v>2712.78</v>
      </c>
      <c r="Z489" s="22">
        <f t="shared" si="116"/>
        <v>3487.86</v>
      </c>
      <c r="AA489" s="22">
        <f t="shared" si="117"/>
        <v>1550.16</v>
      </c>
      <c r="AB489" s="22">
        <f t="shared" si="118"/>
        <v>1162.6200000000001</v>
      </c>
      <c r="AC489" s="22">
        <f t="shared" si="119"/>
        <v>2325.2400000000002</v>
      </c>
      <c r="AD489" s="22">
        <f t="shared" si="120"/>
        <v>387.54</v>
      </c>
      <c r="AE489" s="22">
        <f t="shared" si="121"/>
        <v>1162.6200000000001</v>
      </c>
      <c r="AF489" s="22">
        <f t="shared" si="122"/>
        <v>0</v>
      </c>
      <c r="AG489" s="22">
        <f t="shared" si="123"/>
        <v>0</v>
      </c>
      <c r="AH489" s="22">
        <f t="shared" si="124"/>
        <v>1162.6200000000001</v>
      </c>
      <c r="AI489" s="22">
        <f t="shared" si="125"/>
        <v>19377</v>
      </c>
    </row>
    <row r="490" spans="1:35" x14ac:dyDescent="0.2">
      <c r="A490" s="180" t="s">
        <v>368</v>
      </c>
      <c r="B490" s="180" t="s">
        <v>56</v>
      </c>
      <c r="C490" s="2" t="s">
        <v>901</v>
      </c>
      <c r="D490" s="180">
        <v>840168533381</v>
      </c>
      <c r="E490" s="2" t="s">
        <v>903</v>
      </c>
      <c r="F490" s="181" t="s">
        <v>60</v>
      </c>
      <c r="G490" t="s">
        <v>79</v>
      </c>
      <c r="H490" s="2" t="s">
        <v>185</v>
      </c>
      <c r="I490" s="97">
        <v>1</v>
      </c>
      <c r="J490" s="97">
        <v>1</v>
      </c>
      <c r="K490" s="97">
        <v>2</v>
      </c>
      <c r="L490" s="97">
        <v>2</v>
      </c>
      <c r="M490" s="97">
        <v>2</v>
      </c>
      <c r="N490" s="97">
        <v>1</v>
      </c>
      <c r="O490" s="97">
        <v>0</v>
      </c>
      <c r="P490" s="97">
        <v>1</v>
      </c>
      <c r="Q490" s="97">
        <v>2</v>
      </c>
      <c r="R490" s="97">
        <v>0</v>
      </c>
      <c r="S490" s="97">
        <v>1</v>
      </c>
      <c r="T490" s="97">
        <v>0</v>
      </c>
      <c r="U490" s="97">
        <f t="shared" si="126"/>
        <v>13</v>
      </c>
      <c r="V490">
        <f>VLOOKUP(D:D,'[1]Price List'!$B:$K,8,0)</f>
        <v>387.54</v>
      </c>
      <c r="W490" s="22">
        <f t="shared" si="113"/>
        <v>387.54</v>
      </c>
      <c r="X490" s="22">
        <f t="shared" si="114"/>
        <v>387.54</v>
      </c>
      <c r="Y490" s="22">
        <f t="shared" si="115"/>
        <v>775.08</v>
      </c>
      <c r="Z490" s="22">
        <f t="shared" si="116"/>
        <v>775.08</v>
      </c>
      <c r="AA490" s="22">
        <f t="shared" si="117"/>
        <v>775.08</v>
      </c>
      <c r="AB490" s="22">
        <f t="shared" si="118"/>
        <v>387.54</v>
      </c>
      <c r="AC490" s="22">
        <f t="shared" si="119"/>
        <v>0</v>
      </c>
      <c r="AD490" s="22">
        <f t="shared" si="120"/>
        <v>387.54</v>
      </c>
      <c r="AE490" s="22">
        <f t="shared" si="121"/>
        <v>775.08</v>
      </c>
      <c r="AF490" s="22">
        <f t="shared" si="122"/>
        <v>0</v>
      </c>
      <c r="AG490" s="22">
        <f t="shared" si="123"/>
        <v>387.54</v>
      </c>
      <c r="AH490" s="22">
        <f t="shared" si="124"/>
        <v>0</v>
      </c>
      <c r="AI490" s="22">
        <f t="shared" si="125"/>
        <v>5038.0200000000004</v>
      </c>
    </row>
    <row r="491" spans="1:35" x14ac:dyDescent="0.2">
      <c r="A491" s="180" t="s">
        <v>368</v>
      </c>
      <c r="B491" s="180" t="s">
        <v>56</v>
      </c>
      <c r="C491" s="2" t="s">
        <v>256</v>
      </c>
      <c r="D491" s="180">
        <v>840168533510</v>
      </c>
      <c r="E491" s="2" t="s">
        <v>258</v>
      </c>
      <c r="F491" s="181" t="s">
        <v>60</v>
      </c>
      <c r="G491" t="s">
        <v>79</v>
      </c>
      <c r="H491" s="2" t="s">
        <v>254</v>
      </c>
      <c r="I491" s="97">
        <v>10</v>
      </c>
      <c r="J491" s="97">
        <v>2</v>
      </c>
      <c r="K491" s="97">
        <v>1</v>
      </c>
      <c r="L491" s="97">
        <v>2</v>
      </c>
      <c r="M491" s="97">
        <v>3</v>
      </c>
      <c r="N491" s="97">
        <v>1</v>
      </c>
      <c r="O491" s="97">
        <v>0</v>
      </c>
      <c r="P491" s="97">
        <v>0</v>
      </c>
      <c r="Q491" s="97">
        <v>0</v>
      </c>
      <c r="R491" s="97">
        <v>0</v>
      </c>
      <c r="S491" s="97">
        <v>0</v>
      </c>
      <c r="T491" s="97">
        <v>0</v>
      </c>
      <c r="U491" s="97">
        <f t="shared" si="126"/>
        <v>19</v>
      </c>
      <c r="V491">
        <f>VLOOKUP(D:D,'[1]Price List'!$B:$K,8,0)</f>
        <v>387.54</v>
      </c>
      <c r="W491" s="22">
        <f t="shared" si="113"/>
        <v>3875.4</v>
      </c>
      <c r="X491" s="22">
        <f t="shared" si="114"/>
        <v>775.08</v>
      </c>
      <c r="Y491" s="22">
        <f t="shared" si="115"/>
        <v>387.54</v>
      </c>
      <c r="Z491" s="22">
        <f t="shared" si="116"/>
        <v>775.08</v>
      </c>
      <c r="AA491" s="22">
        <f t="shared" si="117"/>
        <v>1162.6200000000001</v>
      </c>
      <c r="AB491" s="22">
        <f t="shared" si="118"/>
        <v>387.54</v>
      </c>
      <c r="AC491" s="22">
        <f t="shared" si="119"/>
        <v>0</v>
      </c>
      <c r="AD491" s="22">
        <f t="shared" si="120"/>
        <v>0</v>
      </c>
      <c r="AE491" s="22">
        <f t="shared" si="121"/>
        <v>0</v>
      </c>
      <c r="AF491" s="22">
        <f t="shared" si="122"/>
        <v>0</v>
      </c>
      <c r="AG491" s="22">
        <f t="shared" si="123"/>
        <v>0</v>
      </c>
      <c r="AH491" s="22">
        <f t="shared" si="124"/>
        <v>0</v>
      </c>
      <c r="AI491" s="22">
        <f t="shared" si="125"/>
        <v>7363.26</v>
      </c>
    </row>
    <row r="492" spans="1:35" x14ac:dyDescent="0.2">
      <c r="A492" s="180" t="s">
        <v>368</v>
      </c>
      <c r="B492" s="180" t="s">
        <v>56</v>
      </c>
      <c r="C492" s="2" t="s">
        <v>913</v>
      </c>
      <c r="D492" s="180">
        <v>840168533527</v>
      </c>
      <c r="E492" s="2" t="s">
        <v>915</v>
      </c>
      <c r="F492" s="181" t="s">
        <v>60</v>
      </c>
      <c r="G492" t="s">
        <v>79</v>
      </c>
      <c r="H492" s="2" t="s">
        <v>254</v>
      </c>
      <c r="I492" s="97">
        <v>13</v>
      </c>
      <c r="J492" s="97">
        <v>4</v>
      </c>
      <c r="K492" s="97">
        <v>2</v>
      </c>
      <c r="L492" s="97">
        <v>5</v>
      </c>
      <c r="M492" s="97">
        <v>5</v>
      </c>
      <c r="N492" s="97">
        <v>1</v>
      </c>
      <c r="O492" s="97">
        <v>0</v>
      </c>
      <c r="P492" s="97">
        <v>2</v>
      </c>
      <c r="Q492" s="97">
        <v>0</v>
      </c>
      <c r="R492" s="97">
        <v>0</v>
      </c>
      <c r="S492" s="97">
        <v>0</v>
      </c>
      <c r="T492" s="97">
        <v>0</v>
      </c>
      <c r="U492" s="97">
        <f t="shared" si="126"/>
        <v>32</v>
      </c>
      <c r="V492">
        <f>VLOOKUP(D:D,'[1]Price List'!$B:$K,8,0)</f>
        <v>387.54</v>
      </c>
      <c r="W492" s="22">
        <f t="shared" si="113"/>
        <v>5038.0200000000004</v>
      </c>
      <c r="X492" s="22">
        <f t="shared" si="114"/>
        <v>1550.16</v>
      </c>
      <c r="Y492" s="22">
        <f t="shared" si="115"/>
        <v>775.08</v>
      </c>
      <c r="Z492" s="22">
        <f t="shared" si="116"/>
        <v>1937.7</v>
      </c>
      <c r="AA492" s="22">
        <f t="shared" si="117"/>
        <v>1937.7</v>
      </c>
      <c r="AB492" s="22">
        <f t="shared" si="118"/>
        <v>387.54</v>
      </c>
      <c r="AC492" s="22">
        <f t="shared" si="119"/>
        <v>0</v>
      </c>
      <c r="AD492" s="22">
        <f t="shared" si="120"/>
        <v>775.08</v>
      </c>
      <c r="AE492" s="22">
        <f t="shared" si="121"/>
        <v>0</v>
      </c>
      <c r="AF492" s="22">
        <f t="shared" si="122"/>
        <v>0</v>
      </c>
      <c r="AG492" s="22">
        <f t="shared" si="123"/>
        <v>0</v>
      </c>
      <c r="AH492" s="22">
        <f t="shared" si="124"/>
        <v>0</v>
      </c>
      <c r="AI492" s="22">
        <f t="shared" si="125"/>
        <v>12401.28</v>
      </c>
    </row>
    <row r="493" spans="1:35" x14ac:dyDescent="0.2">
      <c r="A493" s="180" t="s">
        <v>368</v>
      </c>
      <c r="B493" s="180" t="s">
        <v>56</v>
      </c>
      <c r="C493" s="2" t="s">
        <v>910</v>
      </c>
      <c r="D493" s="180">
        <v>840168533589</v>
      </c>
      <c r="E493" s="2" t="s">
        <v>912</v>
      </c>
      <c r="F493" s="181" t="s">
        <v>60</v>
      </c>
      <c r="G493" t="s">
        <v>79</v>
      </c>
      <c r="H493" s="2" t="s">
        <v>254</v>
      </c>
      <c r="I493" s="97">
        <v>14</v>
      </c>
      <c r="J493" s="97">
        <v>2</v>
      </c>
      <c r="K493" s="97">
        <v>4</v>
      </c>
      <c r="L493" s="97">
        <v>3</v>
      </c>
      <c r="M493" s="97">
        <v>3</v>
      </c>
      <c r="N493" s="97">
        <v>2</v>
      </c>
      <c r="O493" s="97">
        <v>2</v>
      </c>
      <c r="P493" s="97">
        <v>0</v>
      </c>
      <c r="Q493" s="97">
        <v>0</v>
      </c>
      <c r="R493" s="97">
        <v>0</v>
      </c>
      <c r="S493" s="97">
        <v>0</v>
      </c>
      <c r="T493" s="97">
        <v>0</v>
      </c>
      <c r="U493" s="97">
        <f t="shared" si="126"/>
        <v>30</v>
      </c>
      <c r="V493">
        <f>VLOOKUP(D:D,'[1]Price List'!$B:$K,8,0)</f>
        <v>387.54</v>
      </c>
      <c r="W493" s="22">
        <f t="shared" si="113"/>
        <v>5425.56</v>
      </c>
      <c r="X493" s="22">
        <f t="shared" si="114"/>
        <v>775.08</v>
      </c>
      <c r="Y493" s="22">
        <f t="shared" si="115"/>
        <v>1550.16</v>
      </c>
      <c r="Z493" s="22">
        <f t="shared" si="116"/>
        <v>1162.6200000000001</v>
      </c>
      <c r="AA493" s="22">
        <f t="shared" si="117"/>
        <v>1162.6200000000001</v>
      </c>
      <c r="AB493" s="22">
        <f t="shared" si="118"/>
        <v>775.08</v>
      </c>
      <c r="AC493" s="22">
        <f t="shared" si="119"/>
        <v>775.08</v>
      </c>
      <c r="AD493" s="22">
        <f t="shared" si="120"/>
        <v>0</v>
      </c>
      <c r="AE493" s="22">
        <f t="shared" si="121"/>
        <v>0</v>
      </c>
      <c r="AF493" s="22">
        <f t="shared" si="122"/>
        <v>0</v>
      </c>
      <c r="AG493" s="22">
        <f t="shared" si="123"/>
        <v>0</v>
      </c>
      <c r="AH493" s="22">
        <f t="shared" si="124"/>
        <v>0</v>
      </c>
      <c r="AI493" s="22">
        <f t="shared" si="125"/>
        <v>11626.2</v>
      </c>
    </row>
    <row r="494" spans="1:35" x14ac:dyDescent="0.2">
      <c r="A494" s="180" t="s">
        <v>368</v>
      </c>
      <c r="B494" s="180" t="s">
        <v>56</v>
      </c>
      <c r="C494" s="2" t="s">
        <v>916</v>
      </c>
      <c r="D494" s="180">
        <v>840168533626</v>
      </c>
      <c r="E494" s="2" t="s">
        <v>918</v>
      </c>
      <c r="F494" s="181" t="s">
        <v>60</v>
      </c>
      <c r="G494" t="s">
        <v>79</v>
      </c>
      <c r="H494" s="2" t="s">
        <v>254</v>
      </c>
      <c r="I494" s="97">
        <v>8</v>
      </c>
      <c r="J494" s="97">
        <v>7</v>
      </c>
      <c r="K494" s="97">
        <v>4</v>
      </c>
      <c r="L494" s="97">
        <v>4</v>
      </c>
      <c r="M494" s="97">
        <v>1</v>
      </c>
      <c r="N494" s="97">
        <v>1</v>
      </c>
      <c r="O494" s="97">
        <v>4</v>
      </c>
      <c r="P494" s="97">
        <v>0</v>
      </c>
      <c r="Q494" s="97">
        <v>0</v>
      </c>
      <c r="R494" s="97">
        <v>0</v>
      </c>
      <c r="S494" s="97">
        <v>0</v>
      </c>
      <c r="T494" s="97">
        <v>0</v>
      </c>
      <c r="U494" s="97">
        <f t="shared" si="126"/>
        <v>29</v>
      </c>
      <c r="V494">
        <f>VLOOKUP(D:D,'[1]Price List'!$B:$K,8,0)</f>
        <v>387.54</v>
      </c>
      <c r="W494" s="22">
        <f t="shared" si="113"/>
        <v>3100.32</v>
      </c>
      <c r="X494" s="22">
        <f t="shared" si="114"/>
        <v>2712.78</v>
      </c>
      <c r="Y494" s="22">
        <f t="shared" si="115"/>
        <v>1550.16</v>
      </c>
      <c r="Z494" s="22">
        <f t="shared" si="116"/>
        <v>1550.16</v>
      </c>
      <c r="AA494" s="22">
        <f t="shared" si="117"/>
        <v>387.54</v>
      </c>
      <c r="AB494" s="22">
        <f t="shared" si="118"/>
        <v>387.54</v>
      </c>
      <c r="AC494" s="22">
        <f t="shared" si="119"/>
        <v>1550.16</v>
      </c>
      <c r="AD494" s="22">
        <f t="shared" si="120"/>
        <v>0</v>
      </c>
      <c r="AE494" s="22">
        <f t="shared" si="121"/>
        <v>0</v>
      </c>
      <c r="AF494" s="22">
        <f t="shared" si="122"/>
        <v>0</v>
      </c>
      <c r="AG494" s="22">
        <f t="shared" si="123"/>
        <v>0</v>
      </c>
      <c r="AH494" s="22">
        <f t="shared" si="124"/>
        <v>0</v>
      </c>
      <c r="AI494" s="22">
        <f t="shared" si="125"/>
        <v>11238.66</v>
      </c>
    </row>
    <row r="495" spans="1:35" x14ac:dyDescent="0.2">
      <c r="A495" s="180" t="s">
        <v>368</v>
      </c>
      <c r="B495" s="180" t="s">
        <v>56</v>
      </c>
      <c r="C495" s="2" t="s">
        <v>507</v>
      </c>
      <c r="D495" s="180">
        <v>840168536160</v>
      </c>
      <c r="E495" s="2" t="s">
        <v>508</v>
      </c>
      <c r="F495" s="180" t="s">
        <v>487</v>
      </c>
      <c r="G495" s="2" t="s">
        <v>488</v>
      </c>
      <c r="H495" s="2" t="s">
        <v>509</v>
      </c>
      <c r="I495" s="97">
        <v>98</v>
      </c>
      <c r="J495" s="97">
        <v>46</v>
      </c>
      <c r="K495" s="97">
        <v>40</v>
      </c>
      <c r="L495" s="97">
        <v>44</v>
      </c>
      <c r="M495" s="97">
        <v>66</v>
      </c>
      <c r="N495" s="97">
        <v>34</v>
      </c>
      <c r="O495" s="97">
        <v>51</v>
      </c>
      <c r="P495" s="97">
        <v>36</v>
      </c>
      <c r="Q495" s="97">
        <v>18</v>
      </c>
      <c r="R495" s="97">
        <v>14</v>
      </c>
      <c r="S495" s="97">
        <v>27</v>
      </c>
      <c r="T495" s="97">
        <v>39</v>
      </c>
      <c r="U495" s="97">
        <f t="shared" si="126"/>
        <v>513</v>
      </c>
      <c r="V495">
        <f>VLOOKUP(D:D,'[1]Price List'!$B:$K,8,0)</f>
        <v>430.6</v>
      </c>
      <c r="W495" s="22">
        <f t="shared" si="113"/>
        <v>42198.8</v>
      </c>
      <c r="X495" s="22">
        <f t="shared" si="114"/>
        <v>19807.600000000002</v>
      </c>
      <c r="Y495" s="22">
        <f t="shared" si="115"/>
        <v>17224</v>
      </c>
      <c r="Z495" s="22">
        <f t="shared" si="116"/>
        <v>18946.400000000001</v>
      </c>
      <c r="AA495" s="22">
        <f t="shared" si="117"/>
        <v>28419.600000000002</v>
      </c>
      <c r="AB495" s="22">
        <f t="shared" si="118"/>
        <v>14640.400000000001</v>
      </c>
      <c r="AC495" s="22">
        <f t="shared" si="119"/>
        <v>21960.600000000002</v>
      </c>
      <c r="AD495" s="22">
        <f t="shared" si="120"/>
        <v>15501.6</v>
      </c>
      <c r="AE495" s="22">
        <f t="shared" si="121"/>
        <v>7750.8</v>
      </c>
      <c r="AF495" s="22">
        <f t="shared" si="122"/>
        <v>6028.4000000000005</v>
      </c>
      <c r="AG495" s="22">
        <f t="shared" si="123"/>
        <v>11626.2</v>
      </c>
      <c r="AH495" s="22">
        <f t="shared" si="124"/>
        <v>16793.400000000001</v>
      </c>
      <c r="AI495" s="22">
        <f t="shared" si="125"/>
        <v>220897.80000000002</v>
      </c>
    </row>
    <row r="496" spans="1:35" x14ac:dyDescent="0.2">
      <c r="A496" s="180" t="s">
        <v>368</v>
      </c>
      <c r="B496" s="180" t="s">
        <v>56</v>
      </c>
      <c r="C496" s="2" t="s">
        <v>556</v>
      </c>
      <c r="D496" s="180">
        <v>840168536245</v>
      </c>
      <c r="E496" s="2" t="s">
        <v>557</v>
      </c>
      <c r="F496" s="181" t="s">
        <v>487</v>
      </c>
      <c r="G496" t="s">
        <v>488</v>
      </c>
      <c r="H496" s="2" t="s">
        <v>558</v>
      </c>
      <c r="I496" s="97">
        <v>103</v>
      </c>
      <c r="J496" s="97">
        <v>35</v>
      </c>
      <c r="K496" s="97">
        <v>40</v>
      </c>
      <c r="L496" s="97">
        <v>39</v>
      </c>
      <c r="M496" s="97">
        <v>47</v>
      </c>
      <c r="N496" s="97">
        <v>30</v>
      </c>
      <c r="O496" s="97">
        <v>47</v>
      </c>
      <c r="P496" s="97">
        <v>68</v>
      </c>
      <c r="Q496" s="97">
        <v>25</v>
      </c>
      <c r="R496" s="97">
        <v>35</v>
      </c>
      <c r="S496" s="97">
        <v>37</v>
      </c>
      <c r="T496" s="97">
        <v>31</v>
      </c>
      <c r="U496" s="97">
        <f t="shared" si="126"/>
        <v>537</v>
      </c>
      <c r="V496">
        <f>VLOOKUP(D:D,'[1]Price List'!$B:$K,8,0)</f>
        <v>516.80999999999995</v>
      </c>
      <c r="W496" s="22">
        <f t="shared" si="113"/>
        <v>53231.429999999993</v>
      </c>
      <c r="X496" s="22">
        <f t="shared" si="114"/>
        <v>18088.349999999999</v>
      </c>
      <c r="Y496" s="22">
        <f t="shared" si="115"/>
        <v>20672.399999999998</v>
      </c>
      <c r="Z496" s="22">
        <f t="shared" si="116"/>
        <v>20155.589999999997</v>
      </c>
      <c r="AA496" s="22">
        <f t="shared" si="117"/>
        <v>24290.069999999996</v>
      </c>
      <c r="AB496" s="22">
        <f t="shared" si="118"/>
        <v>15504.3</v>
      </c>
      <c r="AC496" s="22">
        <f t="shared" si="119"/>
        <v>24290.069999999996</v>
      </c>
      <c r="AD496" s="22">
        <f t="shared" si="120"/>
        <v>35143.079999999994</v>
      </c>
      <c r="AE496" s="22">
        <f t="shared" si="121"/>
        <v>12920.249999999998</v>
      </c>
      <c r="AF496" s="22">
        <f t="shared" si="122"/>
        <v>18088.349999999999</v>
      </c>
      <c r="AG496" s="22">
        <f t="shared" si="123"/>
        <v>19121.969999999998</v>
      </c>
      <c r="AH496" s="22">
        <f t="shared" si="124"/>
        <v>16021.109999999999</v>
      </c>
      <c r="AI496" s="22">
        <f t="shared" si="125"/>
        <v>277526.96999999997</v>
      </c>
    </row>
    <row r="497" spans="1:35" x14ac:dyDescent="0.2">
      <c r="A497" s="180" t="s">
        <v>368</v>
      </c>
      <c r="B497" s="180" t="s">
        <v>56</v>
      </c>
      <c r="C497" s="2" t="s">
        <v>510</v>
      </c>
      <c r="D497" s="180">
        <v>840168536320</v>
      </c>
      <c r="E497" s="2" t="s">
        <v>511</v>
      </c>
      <c r="F497" s="181" t="s">
        <v>487</v>
      </c>
      <c r="G497" t="s">
        <v>488</v>
      </c>
      <c r="H497" s="2" t="s">
        <v>512</v>
      </c>
      <c r="I497" s="97">
        <v>86</v>
      </c>
      <c r="J497" s="97">
        <v>41</v>
      </c>
      <c r="K497" s="97">
        <v>35</v>
      </c>
      <c r="L497" s="97">
        <v>27</v>
      </c>
      <c r="M497" s="97">
        <v>36</v>
      </c>
      <c r="N497" s="97">
        <v>30</v>
      </c>
      <c r="O497" s="97">
        <v>30</v>
      </c>
      <c r="P497" s="97">
        <v>19</v>
      </c>
      <c r="Q497" s="97">
        <v>26</v>
      </c>
      <c r="R497" s="97">
        <v>8</v>
      </c>
      <c r="S497" s="97">
        <v>17</v>
      </c>
      <c r="T497" s="97">
        <v>34</v>
      </c>
      <c r="U497" s="97">
        <f t="shared" si="126"/>
        <v>389</v>
      </c>
      <c r="V497">
        <f>VLOOKUP(D:D,'[1]Price List'!$B:$K,8,0)</f>
        <v>516.80999999999995</v>
      </c>
      <c r="W497" s="22">
        <f t="shared" si="113"/>
        <v>44445.659999999996</v>
      </c>
      <c r="X497" s="22">
        <f t="shared" si="114"/>
        <v>21189.21</v>
      </c>
      <c r="Y497" s="22">
        <f t="shared" si="115"/>
        <v>18088.349999999999</v>
      </c>
      <c r="Z497" s="22">
        <f t="shared" si="116"/>
        <v>13953.869999999999</v>
      </c>
      <c r="AA497" s="22">
        <f t="shared" si="117"/>
        <v>18605.159999999996</v>
      </c>
      <c r="AB497" s="22">
        <f t="shared" si="118"/>
        <v>15504.3</v>
      </c>
      <c r="AC497" s="22">
        <f t="shared" si="119"/>
        <v>15504.3</v>
      </c>
      <c r="AD497" s="22">
        <f t="shared" si="120"/>
        <v>9819.39</v>
      </c>
      <c r="AE497" s="22">
        <f t="shared" si="121"/>
        <v>13437.059999999998</v>
      </c>
      <c r="AF497" s="22">
        <f t="shared" si="122"/>
        <v>4134.4799999999996</v>
      </c>
      <c r="AG497" s="22">
        <f t="shared" si="123"/>
        <v>8785.7699999999986</v>
      </c>
      <c r="AH497" s="22">
        <f t="shared" si="124"/>
        <v>17571.539999999997</v>
      </c>
      <c r="AI497" s="22">
        <f t="shared" si="125"/>
        <v>201039.08999999997</v>
      </c>
    </row>
    <row r="498" spans="1:35" x14ac:dyDescent="0.2">
      <c r="A498" s="180" t="s">
        <v>368</v>
      </c>
      <c r="B498" s="180" t="s">
        <v>56</v>
      </c>
      <c r="C498" s="2" t="s">
        <v>1077</v>
      </c>
      <c r="D498" s="180">
        <v>840168536795</v>
      </c>
      <c r="E498" s="2" t="s">
        <v>1079</v>
      </c>
      <c r="F498" s="180" t="s">
        <v>4030</v>
      </c>
      <c r="G498" s="2" t="s">
        <v>1072</v>
      </c>
      <c r="H498" s="2" t="s">
        <v>1073</v>
      </c>
      <c r="I498" s="97">
        <v>10</v>
      </c>
      <c r="J498" s="97">
        <v>1</v>
      </c>
      <c r="K498" s="97">
        <v>3</v>
      </c>
      <c r="L498" s="97">
        <v>7</v>
      </c>
      <c r="M498" s="97">
        <v>7</v>
      </c>
      <c r="N498" s="97">
        <v>2</v>
      </c>
      <c r="O498" s="97">
        <v>0</v>
      </c>
      <c r="P498" s="97">
        <v>4</v>
      </c>
      <c r="Q498" s="97">
        <v>2</v>
      </c>
      <c r="R498" s="97">
        <v>1</v>
      </c>
      <c r="S498" s="97">
        <v>2</v>
      </c>
      <c r="T498" s="97">
        <v>1</v>
      </c>
      <c r="U498" s="97">
        <f t="shared" si="126"/>
        <v>40</v>
      </c>
      <c r="V498">
        <f>VLOOKUP(D:D,'[1]Price List'!$B:$K,8,0)</f>
        <v>516.72</v>
      </c>
      <c r="W498" s="22">
        <f t="shared" si="113"/>
        <v>5167.2000000000007</v>
      </c>
      <c r="X498" s="22">
        <f t="shared" si="114"/>
        <v>516.72</v>
      </c>
      <c r="Y498" s="22">
        <f t="shared" si="115"/>
        <v>1550.16</v>
      </c>
      <c r="Z498" s="22">
        <f t="shared" si="116"/>
        <v>3617.04</v>
      </c>
      <c r="AA498" s="22">
        <f t="shared" si="117"/>
        <v>3617.04</v>
      </c>
      <c r="AB498" s="22">
        <f t="shared" si="118"/>
        <v>1033.44</v>
      </c>
      <c r="AC498" s="22">
        <f t="shared" si="119"/>
        <v>0</v>
      </c>
      <c r="AD498" s="22">
        <f t="shared" si="120"/>
        <v>2066.88</v>
      </c>
      <c r="AE498" s="22">
        <f t="shared" si="121"/>
        <v>1033.44</v>
      </c>
      <c r="AF498" s="22">
        <f t="shared" si="122"/>
        <v>516.72</v>
      </c>
      <c r="AG498" s="22">
        <f t="shared" si="123"/>
        <v>1033.44</v>
      </c>
      <c r="AH498" s="22">
        <f t="shared" si="124"/>
        <v>516.72</v>
      </c>
      <c r="AI498" s="22">
        <f t="shared" si="125"/>
        <v>20668.800000000003</v>
      </c>
    </row>
    <row r="499" spans="1:35" x14ac:dyDescent="0.2">
      <c r="A499" s="180" t="s">
        <v>368</v>
      </c>
      <c r="B499" s="180" t="s">
        <v>56</v>
      </c>
      <c r="C499" s="2" t="s">
        <v>1074</v>
      </c>
      <c r="D499" s="180">
        <v>840168536610</v>
      </c>
      <c r="E499" s="2" t="s">
        <v>1076</v>
      </c>
      <c r="F499" s="181" t="s">
        <v>4030</v>
      </c>
      <c r="G499" t="s">
        <v>1072</v>
      </c>
      <c r="H499" s="2" t="s">
        <v>1073</v>
      </c>
      <c r="I499" s="97">
        <v>10</v>
      </c>
      <c r="J499" s="97">
        <v>2</v>
      </c>
      <c r="K499" s="97">
        <v>2</v>
      </c>
      <c r="L499" s="97">
        <v>2</v>
      </c>
      <c r="M499" s="97">
        <v>6</v>
      </c>
      <c r="N499" s="97">
        <v>1</v>
      </c>
      <c r="O499" s="97">
        <v>2</v>
      </c>
      <c r="P499" s="97">
        <v>3</v>
      </c>
      <c r="Q499" s="97">
        <v>1</v>
      </c>
      <c r="R499" s="97">
        <v>2</v>
      </c>
      <c r="S499" s="97">
        <v>4</v>
      </c>
      <c r="T499" s="97">
        <v>2</v>
      </c>
      <c r="U499" s="97">
        <f t="shared" si="126"/>
        <v>37</v>
      </c>
      <c r="V499">
        <f>VLOOKUP(D:D,'[1]Price List'!$B:$K,8,0)</f>
        <v>516.72</v>
      </c>
      <c r="W499" s="22">
        <f t="shared" si="113"/>
        <v>5167.2000000000007</v>
      </c>
      <c r="X499" s="22">
        <f t="shared" si="114"/>
        <v>1033.44</v>
      </c>
      <c r="Y499" s="22">
        <f t="shared" si="115"/>
        <v>1033.44</v>
      </c>
      <c r="Z499" s="22">
        <f t="shared" si="116"/>
        <v>1033.44</v>
      </c>
      <c r="AA499" s="22">
        <f t="shared" si="117"/>
        <v>3100.32</v>
      </c>
      <c r="AB499" s="22">
        <f t="shared" si="118"/>
        <v>516.72</v>
      </c>
      <c r="AC499" s="22">
        <f t="shared" si="119"/>
        <v>1033.44</v>
      </c>
      <c r="AD499" s="22">
        <f t="shared" si="120"/>
        <v>1550.16</v>
      </c>
      <c r="AE499" s="22">
        <f t="shared" si="121"/>
        <v>516.72</v>
      </c>
      <c r="AF499" s="22">
        <f t="shared" si="122"/>
        <v>1033.44</v>
      </c>
      <c r="AG499" s="22">
        <f t="shared" si="123"/>
        <v>2066.88</v>
      </c>
      <c r="AH499" s="22">
        <f t="shared" si="124"/>
        <v>1033.44</v>
      </c>
      <c r="AI499" s="22">
        <f t="shared" si="125"/>
        <v>19118.64</v>
      </c>
    </row>
    <row r="500" spans="1:35" x14ac:dyDescent="0.2">
      <c r="A500" s="180" t="s">
        <v>368</v>
      </c>
      <c r="B500" s="180" t="s">
        <v>56</v>
      </c>
      <c r="C500" s="2" t="s">
        <v>1069</v>
      </c>
      <c r="D500" s="180">
        <v>840168536641</v>
      </c>
      <c r="E500" s="2" t="s">
        <v>1071</v>
      </c>
      <c r="F500" s="181" t="s">
        <v>4030</v>
      </c>
      <c r="G500" t="s">
        <v>1072</v>
      </c>
      <c r="H500" s="2" t="s">
        <v>1073</v>
      </c>
      <c r="I500" s="97">
        <v>10</v>
      </c>
      <c r="J500" s="97">
        <v>4</v>
      </c>
      <c r="K500" s="97">
        <v>4</v>
      </c>
      <c r="L500" s="97">
        <v>4</v>
      </c>
      <c r="M500" s="97">
        <v>7</v>
      </c>
      <c r="N500" s="97">
        <v>3</v>
      </c>
      <c r="O500" s="97">
        <v>3</v>
      </c>
      <c r="P500" s="97">
        <v>0</v>
      </c>
      <c r="Q500" s="97">
        <v>2</v>
      </c>
      <c r="R500" s="97">
        <v>0</v>
      </c>
      <c r="S500" s="97">
        <v>0</v>
      </c>
      <c r="T500" s="97">
        <v>2</v>
      </c>
      <c r="U500" s="97">
        <f t="shared" si="126"/>
        <v>39</v>
      </c>
      <c r="V500">
        <f>VLOOKUP(D:D,'[1]Price List'!$B:$K,8,0)</f>
        <v>516.72</v>
      </c>
      <c r="W500" s="22">
        <f t="shared" si="113"/>
        <v>5167.2000000000007</v>
      </c>
      <c r="X500" s="22">
        <f t="shared" si="114"/>
        <v>2066.88</v>
      </c>
      <c r="Y500" s="22">
        <f t="shared" si="115"/>
        <v>2066.88</v>
      </c>
      <c r="Z500" s="22">
        <f t="shared" si="116"/>
        <v>2066.88</v>
      </c>
      <c r="AA500" s="22">
        <f t="shared" si="117"/>
        <v>3617.04</v>
      </c>
      <c r="AB500" s="22">
        <f t="shared" si="118"/>
        <v>1550.16</v>
      </c>
      <c r="AC500" s="22">
        <f t="shared" si="119"/>
        <v>1550.16</v>
      </c>
      <c r="AD500" s="22">
        <f t="shared" si="120"/>
        <v>0</v>
      </c>
      <c r="AE500" s="22">
        <f t="shared" si="121"/>
        <v>1033.44</v>
      </c>
      <c r="AF500" s="22">
        <f t="shared" si="122"/>
        <v>0</v>
      </c>
      <c r="AG500" s="22">
        <f t="shared" si="123"/>
        <v>0</v>
      </c>
      <c r="AH500" s="22">
        <f t="shared" si="124"/>
        <v>1033.44</v>
      </c>
      <c r="AI500" s="22">
        <f t="shared" si="125"/>
        <v>20152.080000000002</v>
      </c>
    </row>
    <row r="501" spans="1:35" x14ac:dyDescent="0.2">
      <c r="A501" s="180" t="s">
        <v>368</v>
      </c>
      <c r="B501" s="180" t="s">
        <v>56</v>
      </c>
      <c r="C501" s="2" t="s">
        <v>525</v>
      </c>
      <c r="D501" s="180">
        <v>840168538645</v>
      </c>
      <c r="E501" s="2" t="s">
        <v>526</v>
      </c>
      <c r="F501" s="180" t="s">
        <v>515</v>
      </c>
      <c r="G501" s="2" t="s">
        <v>516</v>
      </c>
      <c r="H501" s="2" t="s">
        <v>524</v>
      </c>
      <c r="I501" s="97">
        <v>12</v>
      </c>
      <c r="J501" s="97">
        <v>4</v>
      </c>
      <c r="K501" s="97">
        <v>6</v>
      </c>
      <c r="L501" s="97">
        <v>5</v>
      </c>
      <c r="M501" s="97">
        <v>25</v>
      </c>
      <c r="N501" s="97">
        <v>16</v>
      </c>
      <c r="O501" s="97">
        <v>29</v>
      </c>
      <c r="P501" s="97">
        <v>23</v>
      </c>
      <c r="Q501" s="97">
        <v>9</v>
      </c>
      <c r="R501" s="97">
        <v>16</v>
      </c>
      <c r="S501" s="97">
        <v>29</v>
      </c>
      <c r="T501" s="97">
        <v>14</v>
      </c>
      <c r="U501" s="97">
        <f t="shared" si="126"/>
        <v>188</v>
      </c>
      <c r="V501">
        <f>VLOOKUP(D:D,'[1]Price List'!$B:$K,8,0)</f>
        <v>538.36</v>
      </c>
      <c r="W501" s="22">
        <f t="shared" si="113"/>
        <v>6460.32</v>
      </c>
      <c r="X501" s="22">
        <f t="shared" si="114"/>
        <v>2153.44</v>
      </c>
      <c r="Y501" s="22">
        <f t="shared" si="115"/>
        <v>3230.16</v>
      </c>
      <c r="Z501" s="22">
        <f t="shared" si="116"/>
        <v>2691.8</v>
      </c>
      <c r="AA501" s="22">
        <f t="shared" si="117"/>
        <v>13459</v>
      </c>
      <c r="AB501" s="22">
        <f t="shared" si="118"/>
        <v>8613.76</v>
      </c>
      <c r="AC501" s="22">
        <f t="shared" si="119"/>
        <v>15612.44</v>
      </c>
      <c r="AD501" s="22">
        <f t="shared" si="120"/>
        <v>12382.28</v>
      </c>
      <c r="AE501" s="22">
        <f t="shared" si="121"/>
        <v>4845.24</v>
      </c>
      <c r="AF501" s="22">
        <f t="shared" si="122"/>
        <v>8613.76</v>
      </c>
      <c r="AG501" s="22">
        <f t="shared" si="123"/>
        <v>15612.44</v>
      </c>
      <c r="AH501" s="22">
        <f t="shared" si="124"/>
        <v>7537.04</v>
      </c>
      <c r="AI501" s="22">
        <f t="shared" si="125"/>
        <v>101211.68000000001</v>
      </c>
    </row>
    <row r="502" spans="1:35" x14ac:dyDescent="0.2">
      <c r="A502" s="180" t="s">
        <v>368</v>
      </c>
      <c r="B502" s="180" t="s">
        <v>56</v>
      </c>
      <c r="C502" s="2" t="s">
        <v>564</v>
      </c>
      <c r="D502" s="180">
        <v>840168538652</v>
      </c>
      <c r="E502" s="2" t="s">
        <v>566</v>
      </c>
      <c r="F502" s="181" t="s">
        <v>515</v>
      </c>
      <c r="G502" t="s">
        <v>516</v>
      </c>
      <c r="H502" s="2" t="s">
        <v>524</v>
      </c>
      <c r="I502" s="97">
        <v>11</v>
      </c>
      <c r="J502" s="97">
        <v>3</v>
      </c>
      <c r="K502" s="97">
        <v>7</v>
      </c>
      <c r="L502" s="97">
        <v>2</v>
      </c>
      <c r="M502" s="97">
        <v>10</v>
      </c>
      <c r="N502" s="97">
        <v>5</v>
      </c>
      <c r="O502" s="97">
        <v>5</v>
      </c>
      <c r="P502" s="97">
        <v>1</v>
      </c>
      <c r="Q502" s="97">
        <v>3</v>
      </c>
      <c r="R502" s="97">
        <v>3</v>
      </c>
      <c r="S502" s="97">
        <v>3</v>
      </c>
      <c r="T502" s="97">
        <v>2</v>
      </c>
      <c r="U502" s="97">
        <f t="shared" si="126"/>
        <v>55</v>
      </c>
      <c r="V502">
        <f>VLOOKUP(D:D,'[1]Price List'!$B:$K,8,0)</f>
        <v>538.36</v>
      </c>
      <c r="W502" s="22">
        <f t="shared" si="113"/>
        <v>5921.96</v>
      </c>
      <c r="X502" s="22">
        <f t="shared" si="114"/>
        <v>1615.08</v>
      </c>
      <c r="Y502" s="22">
        <f t="shared" si="115"/>
        <v>3768.52</v>
      </c>
      <c r="Z502" s="22">
        <f t="shared" si="116"/>
        <v>1076.72</v>
      </c>
      <c r="AA502" s="22">
        <f t="shared" si="117"/>
        <v>5383.6</v>
      </c>
      <c r="AB502" s="22">
        <f t="shared" si="118"/>
        <v>2691.8</v>
      </c>
      <c r="AC502" s="22">
        <f t="shared" si="119"/>
        <v>2691.8</v>
      </c>
      <c r="AD502" s="22">
        <f t="shared" si="120"/>
        <v>538.36</v>
      </c>
      <c r="AE502" s="22">
        <f t="shared" si="121"/>
        <v>1615.08</v>
      </c>
      <c r="AF502" s="22">
        <f t="shared" si="122"/>
        <v>1615.08</v>
      </c>
      <c r="AG502" s="22">
        <f t="shared" si="123"/>
        <v>1615.08</v>
      </c>
      <c r="AH502" s="22">
        <f t="shared" si="124"/>
        <v>1076.72</v>
      </c>
      <c r="AI502" s="22">
        <f t="shared" si="125"/>
        <v>29609.8</v>
      </c>
    </row>
    <row r="503" spans="1:35" x14ac:dyDescent="0.2">
      <c r="A503" s="180" t="s">
        <v>368</v>
      </c>
      <c r="B503" s="180" t="s">
        <v>56</v>
      </c>
      <c r="C503" s="2" t="s">
        <v>522</v>
      </c>
      <c r="D503" s="180">
        <v>840168538638</v>
      </c>
      <c r="E503" s="2" t="s">
        <v>523</v>
      </c>
      <c r="F503" s="181" t="s">
        <v>515</v>
      </c>
      <c r="G503" t="s">
        <v>516</v>
      </c>
      <c r="H503" s="2" t="s">
        <v>524</v>
      </c>
      <c r="I503" s="97">
        <v>33</v>
      </c>
      <c r="J503" s="97">
        <v>21</v>
      </c>
      <c r="K503" s="97">
        <v>23</v>
      </c>
      <c r="L503" s="97">
        <v>19</v>
      </c>
      <c r="M503" s="97">
        <v>39</v>
      </c>
      <c r="N503" s="97">
        <v>32</v>
      </c>
      <c r="O503" s="97">
        <v>45</v>
      </c>
      <c r="P503" s="97">
        <v>43</v>
      </c>
      <c r="Q503" s="97">
        <v>17</v>
      </c>
      <c r="R503" s="97">
        <v>21</v>
      </c>
      <c r="S503" s="97">
        <v>41</v>
      </c>
      <c r="T503" s="97">
        <v>34</v>
      </c>
      <c r="U503" s="97">
        <f t="shared" si="126"/>
        <v>368</v>
      </c>
      <c r="V503">
        <f>VLOOKUP(D:D,'[1]Price List'!$B:$K,8,0)</f>
        <v>538.36</v>
      </c>
      <c r="W503" s="22">
        <f t="shared" si="113"/>
        <v>17765.88</v>
      </c>
      <c r="X503" s="22">
        <f t="shared" si="114"/>
        <v>11305.56</v>
      </c>
      <c r="Y503" s="22">
        <f t="shared" si="115"/>
        <v>12382.28</v>
      </c>
      <c r="Z503" s="22">
        <f t="shared" si="116"/>
        <v>10228.84</v>
      </c>
      <c r="AA503" s="22">
        <f t="shared" si="117"/>
        <v>20996.04</v>
      </c>
      <c r="AB503" s="22">
        <f t="shared" si="118"/>
        <v>17227.52</v>
      </c>
      <c r="AC503" s="22">
        <f t="shared" si="119"/>
        <v>24226.2</v>
      </c>
      <c r="AD503" s="22">
        <f t="shared" si="120"/>
        <v>23149.48</v>
      </c>
      <c r="AE503" s="22">
        <f t="shared" si="121"/>
        <v>9152.1200000000008</v>
      </c>
      <c r="AF503" s="22">
        <f t="shared" si="122"/>
        <v>11305.56</v>
      </c>
      <c r="AG503" s="22">
        <f t="shared" si="123"/>
        <v>22072.760000000002</v>
      </c>
      <c r="AH503" s="22">
        <f t="shared" si="124"/>
        <v>18304.240000000002</v>
      </c>
      <c r="AI503" s="22">
        <f t="shared" si="125"/>
        <v>198116.48000000001</v>
      </c>
    </row>
    <row r="504" spans="1:35" x14ac:dyDescent="0.2">
      <c r="A504" s="180" t="s">
        <v>368</v>
      </c>
      <c r="B504" s="180" t="s">
        <v>56</v>
      </c>
      <c r="C504" s="2" t="s">
        <v>530</v>
      </c>
      <c r="D504" s="180">
        <v>840168538683</v>
      </c>
      <c r="E504" s="2" t="s">
        <v>531</v>
      </c>
      <c r="F504" s="180" t="s">
        <v>3954</v>
      </c>
      <c r="G504" s="2" t="s">
        <v>532</v>
      </c>
      <c r="H504" s="2" t="s">
        <v>532</v>
      </c>
      <c r="I504" s="97">
        <v>61</v>
      </c>
      <c r="J504" s="97">
        <v>59</v>
      </c>
      <c r="K504" s="97">
        <v>57</v>
      </c>
      <c r="L504" s="97">
        <v>74</v>
      </c>
      <c r="M504" s="97">
        <v>89</v>
      </c>
      <c r="N504" s="97">
        <v>59</v>
      </c>
      <c r="O504" s="97">
        <v>116</v>
      </c>
      <c r="P504" s="97">
        <v>88</v>
      </c>
      <c r="Q504" s="97">
        <v>51</v>
      </c>
      <c r="R504" s="97">
        <v>51</v>
      </c>
      <c r="S504" s="97">
        <v>50</v>
      </c>
      <c r="T504" s="97">
        <v>78</v>
      </c>
      <c r="U504" s="97">
        <f t="shared" si="126"/>
        <v>833</v>
      </c>
      <c r="V504">
        <f>VLOOKUP(D:D,'[1]Price List'!$B:$K,8,0)</f>
        <v>232.37</v>
      </c>
      <c r="W504" s="22">
        <f t="shared" si="113"/>
        <v>14174.57</v>
      </c>
      <c r="X504" s="22">
        <f t="shared" si="114"/>
        <v>13709.83</v>
      </c>
      <c r="Y504" s="22">
        <f t="shared" si="115"/>
        <v>13245.09</v>
      </c>
      <c r="Z504" s="22">
        <f t="shared" si="116"/>
        <v>17195.38</v>
      </c>
      <c r="AA504" s="22">
        <f t="shared" si="117"/>
        <v>20680.93</v>
      </c>
      <c r="AB504" s="22">
        <f t="shared" si="118"/>
        <v>13709.83</v>
      </c>
      <c r="AC504" s="22">
        <f t="shared" si="119"/>
        <v>26954.920000000002</v>
      </c>
      <c r="AD504" s="22">
        <f t="shared" si="120"/>
        <v>20448.560000000001</v>
      </c>
      <c r="AE504" s="22">
        <f t="shared" si="121"/>
        <v>11850.87</v>
      </c>
      <c r="AF504" s="22">
        <f t="shared" si="122"/>
        <v>11850.87</v>
      </c>
      <c r="AG504" s="22">
        <f t="shared" si="123"/>
        <v>11618.5</v>
      </c>
      <c r="AH504" s="22">
        <f t="shared" si="124"/>
        <v>18124.86</v>
      </c>
      <c r="AI504" s="22">
        <f t="shared" si="125"/>
        <v>193564.21</v>
      </c>
    </row>
    <row r="505" spans="1:35" x14ac:dyDescent="0.2">
      <c r="A505" s="180" t="s">
        <v>368</v>
      </c>
      <c r="B505" s="180" t="s">
        <v>56</v>
      </c>
      <c r="C505" s="2" t="s">
        <v>623</v>
      </c>
      <c r="D505" s="180">
        <v>840168539796</v>
      </c>
      <c r="E505" s="2" t="s">
        <v>625</v>
      </c>
      <c r="F505" s="180" t="s">
        <v>4030</v>
      </c>
      <c r="G505" s="2" t="s">
        <v>621</v>
      </c>
      <c r="H505" s="2" t="s">
        <v>622</v>
      </c>
      <c r="I505" s="97">
        <v>5</v>
      </c>
      <c r="J505" s="97">
        <v>3</v>
      </c>
      <c r="K505" s="97">
        <v>0</v>
      </c>
      <c r="L505" s="97">
        <v>1</v>
      </c>
      <c r="M505" s="97">
        <v>3</v>
      </c>
      <c r="N505" s="97">
        <v>1</v>
      </c>
      <c r="O505" s="97">
        <v>0</v>
      </c>
      <c r="P505" s="97">
        <v>1</v>
      </c>
      <c r="Q505" s="97">
        <v>1</v>
      </c>
      <c r="R505" s="97">
        <v>4</v>
      </c>
      <c r="S505" s="97">
        <v>2</v>
      </c>
      <c r="T505" s="97">
        <v>1</v>
      </c>
      <c r="U505" s="97">
        <f t="shared" si="126"/>
        <v>22</v>
      </c>
      <c r="V505">
        <f>VLOOKUP(D:D,'[1]Price List'!$B:$K,8,0)</f>
        <v>1008.06</v>
      </c>
      <c r="W505" s="22">
        <f t="shared" si="113"/>
        <v>5040.2999999999993</v>
      </c>
      <c r="X505" s="22">
        <f t="shared" si="114"/>
        <v>3024.18</v>
      </c>
      <c r="Y505" s="22">
        <f t="shared" si="115"/>
        <v>0</v>
      </c>
      <c r="Z505" s="22">
        <f t="shared" si="116"/>
        <v>1008.06</v>
      </c>
      <c r="AA505" s="22">
        <f t="shared" si="117"/>
        <v>3024.18</v>
      </c>
      <c r="AB505" s="22">
        <f t="shared" si="118"/>
        <v>1008.06</v>
      </c>
      <c r="AC505" s="22">
        <f t="shared" si="119"/>
        <v>0</v>
      </c>
      <c r="AD505" s="22">
        <f t="shared" si="120"/>
        <v>1008.06</v>
      </c>
      <c r="AE505" s="22">
        <f t="shared" si="121"/>
        <v>1008.06</v>
      </c>
      <c r="AF505" s="22">
        <f t="shared" si="122"/>
        <v>4032.24</v>
      </c>
      <c r="AG505" s="22">
        <f t="shared" si="123"/>
        <v>2016.12</v>
      </c>
      <c r="AH505" s="22">
        <f t="shared" si="124"/>
        <v>1008.06</v>
      </c>
      <c r="AI505" s="22">
        <f t="shared" si="125"/>
        <v>22177.32</v>
      </c>
    </row>
    <row r="506" spans="1:35" x14ac:dyDescent="0.2">
      <c r="A506" s="180" t="s">
        <v>368</v>
      </c>
      <c r="B506" s="180" t="s">
        <v>56</v>
      </c>
      <c r="C506" s="2" t="s">
        <v>623</v>
      </c>
      <c r="D506" s="180">
        <v>2021942878104</v>
      </c>
      <c r="E506" t="s">
        <v>625</v>
      </c>
      <c r="F506" s="181" t="s">
        <v>4030</v>
      </c>
      <c r="G506" t="s">
        <v>621</v>
      </c>
      <c r="H506" s="2" t="s">
        <v>622</v>
      </c>
      <c r="I506" s="97"/>
      <c r="J506" s="97"/>
      <c r="K506" s="97"/>
      <c r="L506" s="97"/>
      <c r="M506" s="97"/>
      <c r="N506" s="97"/>
      <c r="O506" s="97"/>
      <c r="P506" s="97"/>
      <c r="Q506" s="97">
        <v>0</v>
      </c>
      <c r="R506" s="97">
        <v>0</v>
      </c>
      <c r="S506" s="97">
        <v>0</v>
      </c>
      <c r="T506" s="97">
        <v>0</v>
      </c>
      <c r="U506" s="97">
        <f t="shared" si="126"/>
        <v>0</v>
      </c>
      <c r="V506">
        <f>VLOOKUP(D:D,'[1]Price List'!$B:$K,8,0)</f>
        <v>0.01</v>
      </c>
      <c r="W506" s="22">
        <f t="shared" si="113"/>
        <v>0</v>
      </c>
      <c r="X506" s="22">
        <f t="shared" si="114"/>
        <v>0</v>
      </c>
      <c r="Y506" s="22">
        <f t="shared" si="115"/>
        <v>0</v>
      </c>
      <c r="Z506" s="22">
        <f t="shared" si="116"/>
        <v>0</v>
      </c>
      <c r="AA506" s="22">
        <f t="shared" si="117"/>
        <v>0</v>
      </c>
      <c r="AB506" s="22">
        <f t="shared" si="118"/>
        <v>0</v>
      </c>
      <c r="AC506" s="22">
        <f t="shared" si="119"/>
        <v>0</v>
      </c>
      <c r="AD506" s="22">
        <f t="shared" si="120"/>
        <v>0</v>
      </c>
      <c r="AE506" s="22">
        <f t="shared" si="121"/>
        <v>0</v>
      </c>
      <c r="AF506" s="22">
        <f t="shared" si="122"/>
        <v>0</v>
      </c>
      <c r="AG506" s="22">
        <f t="shared" si="123"/>
        <v>0</v>
      </c>
      <c r="AH506" s="22">
        <f t="shared" si="124"/>
        <v>0</v>
      </c>
      <c r="AI506" s="22">
        <f t="shared" si="125"/>
        <v>0</v>
      </c>
    </row>
    <row r="507" spans="1:35" x14ac:dyDescent="0.2">
      <c r="A507" s="180" t="s">
        <v>368</v>
      </c>
      <c r="B507" s="180" t="s">
        <v>56</v>
      </c>
      <c r="C507" s="2" t="s">
        <v>618</v>
      </c>
      <c r="D507" s="180">
        <v>840168539819</v>
      </c>
      <c r="E507" s="2" t="s">
        <v>620</v>
      </c>
      <c r="F507" s="181" t="s">
        <v>4030</v>
      </c>
      <c r="G507" t="s">
        <v>621</v>
      </c>
      <c r="H507" s="2" t="s">
        <v>622</v>
      </c>
      <c r="I507" s="97">
        <v>11</v>
      </c>
      <c r="J507" s="97">
        <v>6</v>
      </c>
      <c r="K507" s="97">
        <v>4</v>
      </c>
      <c r="L507" s="97">
        <v>4</v>
      </c>
      <c r="M507" s="97">
        <v>7</v>
      </c>
      <c r="N507" s="97">
        <v>6</v>
      </c>
      <c r="O507" s="97">
        <v>5</v>
      </c>
      <c r="P507" s="97">
        <v>1</v>
      </c>
      <c r="Q507" s="97">
        <v>5</v>
      </c>
      <c r="R507" s="97">
        <v>4</v>
      </c>
      <c r="S507" s="97">
        <v>5</v>
      </c>
      <c r="T507" s="97">
        <v>13</v>
      </c>
      <c r="U507" s="97">
        <f t="shared" si="126"/>
        <v>71</v>
      </c>
      <c r="V507">
        <f>VLOOKUP(D:D,'[1]Price List'!$B:$K,8,0)</f>
        <v>1680.47</v>
      </c>
      <c r="W507" s="22">
        <f t="shared" si="113"/>
        <v>18485.170000000002</v>
      </c>
      <c r="X507" s="22">
        <f t="shared" si="114"/>
        <v>10082.82</v>
      </c>
      <c r="Y507" s="22">
        <f t="shared" si="115"/>
        <v>6721.88</v>
      </c>
      <c r="Z507" s="22">
        <f t="shared" si="116"/>
        <v>6721.88</v>
      </c>
      <c r="AA507" s="22">
        <f t="shared" si="117"/>
        <v>11763.29</v>
      </c>
      <c r="AB507" s="22">
        <f t="shared" si="118"/>
        <v>10082.82</v>
      </c>
      <c r="AC507" s="22">
        <f t="shared" si="119"/>
        <v>8402.35</v>
      </c>
      <c r="AD507" s="22">
        <f t="shared" si="120"/>
        <v>1680.47</v>
      </c>
      <c r="AE507" s="22">
        <f t="shared" si="121"/>
        <v>8402.35</v>
      </c>
      <c r="AF507" s="22">
        <f t="shared" si="122"/>
        <v>6721.88</v>
      </c>
      <c r="AG507" s="22">
        <f t="shared" si="123"/>
        <v>8402.35</v>
      </c>
      <c r="AH507" s="22">
        <f t="shared" si="124"/>
        <v>21846.11</v>
      </c>
      <c r="AI507" s="22">
        <f t="shared" si="125"/>
        <v>119313.37</v>
      </c>
    </row>
    <row r="508" spans="1:35" x14ac:dyDescent="0.2">
      <c r="A508" s="180" t="s">
        <v>368</v>
      </c>
      <c r="B508" s="180" t="s">
        <v>56</v>
      </c>
      <c r="C508" s="2" t="s">
        <v>618</v>
      </c>
      <c r="D508" s="180">
        <v>2021942878173</v>
      </c>
      <c r="E508" t="s">
        <v>620</v>
      </c>
      <c r="F508" s="181" t="s">
        <v>4030</v>
      </c>
      <c r="G508" t="s">
        <v>621</v>
      </c>
      <c r="H508" s="2" t="s">
        <v>622</v>
      </c>
      <c r="I508" s="97"/>
      <c r="J508" s="97"/>
      <c r="K508" s="97"/>
      <c r="L508" s="97"/>
      <c r="M508" s="97"/>
      <c r="N508" s="97"/>
      <c r="O508" s="97"/>
      <c r="P508" s="97"/>
      <c r="Q508" s="97">
        <v>1</v>
      </c>
      <c r="R508" s="97">
        <v>2</v>
      </c>
      <c r="S508" s="97">
        <v>0</v>
      </c>
      <c r="T508" s="97">
        <v>0</v>
      </c>
      <c r="U508" s="97">
        <f t="shared" si="126"/>
        <v>3</v>
      </c>
      <c r="V508">
        <f>VLOOKUP(D:D,'[1]Price List'!$B:$K,8,0)</f>
        <v>0.01</v>
      </c>
      <c r="W508" s="22">
        <f t="shared" si="113"/>
        <v>0</v>
      </c>
      <c r="X508" s="22">
        <f t="shared" si="114"/>
        <v>0</v>
      </c>
      <c r="Y508" s="22">
        <f t="shared" si="115"/>
        <v>0</v>
      </c>
      <c r="Z508" s="22">
        <f t="shared" si="116"/>
        <v>0</v>
      </c>
      <c r="AA508" s="22">
        <f t="shared" si="117"/>
        <v>0</v>
      </c>
      <c r="AB508" s="22">
        <f t="shared" si="118"/>
        <v>0</v>
      </c>
      <c r="AC508" s="22">
        <f t="shared" si="119"/>
        <v>0</v>
      </c>
      <c r="AD508" s="22">
        <f t="shared" si="120"/>
        <v>0</v>
      </c>
      <c r="AE508" s="22">
        <f t="shared" si="121"/>
        <v>0.01</v>
      </c>
      <c r="AF508" s="22">
        <f t="shared" si="122"/>
        <v>0.02</v>
      </c>
      <c r="AG508" s="22">
        <f t="shared" si="123"/>
        <v>0</v>
      </c>
      <c r="AH508" s="22">
        <f t="shared" si="124"/>
        <v>0</v>
      </c>
      <c r="AI508" s="22">
        <f t="shared" si="125"/>
        <v>0.03</v>
      </c>
    </row>
    <row r="509" spans="1:35" x14ac:dyDescent="0.2">
      <c r="A509" s="180" t="s">
        <v>368</v>
      </c>
      <c r="B509" s="180" t="s">
        <v>56</v>
      </c>
      <c r="C509" s="2" t="s">
        <v>925</v>
      </c>
      <c r="D509" s="180">
        <v>840168540365</v>
      </c>
      <c r="E509" s="2" t="s">
        <v>926</v>
      </c>
      <c r="F509" s="180" t="s">
        <v>60</v>
      </c>
      <c r="G509" s="2" t="s">
        <v>109</v>
      </c>
      <c r="H509" s="2" t="s">
        <v>109</v>
      </c>
      <c r="I509" s="97">
        <v>21</v>
      </c>
      <c r="J509" s="97">
        <v>10</v>
      </c>
      <c r="K509" s="97">
        <v>14</v>
      </c>
      <c r="L509" s="97">
        <v>10</v>
      </c>
      <c r="M509" s="97">
        <v>18</v>
      </c>
      <c r="N509" s="97">
        <v>8</v>
      </c>
      <c r="O509" s="97">
        <v>16</v>
      </c>
      <c r="P509" s="97">
        <v>11</v>
      </c>
      <c r="Q509" s="97">
        <v>12</v>
      </c>
      <c r="R509" s="97">
        <v>18</v>
      </c>
      <c r="S509" s="97">
        <v>18</v>
      </c>
      <c r="T509" s="97">
        <v>16</v>
      </c>
      <c r="U509" s="97">
        <f t="shared" si="126"/>
        <v>172</v>
      </c>
      <c r="V509">
        <f>VLOOKUP(D:D,'[1]Price List'!$B:$K,8,0)</f>
        <v>387.54</v>
      </c>
      <c r="W509" s="22">
        <f t="shared" si="113"/>
        <v>8138.34</v>
      </c>
      <c r="X509" s="22">
        <f t="shared" si="114"/>
        <v>3875.4</v>
      </c>
      <c r="Y509" s="22">
        <f t="shared" si="115"/>
        <v>5425.56</v>
      </c>
      <c r="Z509" s="22">
        <f t="shared" si="116"/>
        <v>3875.4</v>
      </c>
      <c r="AA509" s="22">
        <f t="shared" si="117"/>
        <v>6975.72</v>
      </c>
      <c r="AB509" s="22">
        <f t="shared" si="118"/>
        <v>3100.32</v>
      </c>
      <c r="AC509" s="22">
        <f t="shared" si="119"/>
        <v>6200.64</v>
      </c>
      <c r="AD509" s="22">
        <f t="shared" si="120"/>
        <v>4262.9400000000005</v>
      </c>
      <c r="AE509" s="22">
        <f t="shared" si="121"/>
        <v>4650.4800000000005</v>
      </c>
      <c r="AF509" s="22">
        <f t="shared" si="122"/>
        <v>6975.72</v>
      </c>
      <c r="AG509" s="22">
        <f t="shared" si="123"/>
        <v>6975.72</v>
      </c>
      <c r="AH509" s="22">
        <f t="shared" si="124"/>
        <v>6200.64</v>
      </c>
      <c r="AI509" s="22">
        <f t="shared" si="125"/>
        <v>66656.88</v>
      </c>
    </row>
    <row r="510" spans="1:35" x14ac:dyDescent="0.2">
      <c r="A510" s="180" t="s">
        <v>368</v>
      </c>
      <c r="B510" s="180" t="s">
        <v>56</v>
      </c>
      <c r="C510" s="2" t="s">
        <v>927</v>
      </c>
      <c r="D510" s="180">
        <v>840168540396</v>
      </c>
      <c r="E510" s="2" t="s">
        <v>928</v>
      </c>
      <c r="F510" s="181" t="s">
        <v>60</v>
      </c>
      <c r="G510" t="s">
        <v>109</v>
      </c>
      <c r="H510" s="2" t="s">
        <v>109</v>
      </c>
      <c r="I510" s="97">
        <v>3</v>
      </c>
      <c r="J510" s="97">
        <v>1</v>
      </c>
      <c r="K510" s="97">
        <v>1</v>
      </c>
      <c r="L510" s="97">
        <v>6</v>
      </c>
      <c r="M510" s="97">
        <v>6</v>
      </c>
      <c r="N510" s="97">
        <v>5</v>
      </c>
      <c r="O510" s="97">
        <v>4</v>
      </c>
      <c r="P510" s="97">
        <v>9</v>
      </c>
      <c r="Q510" s="97">
        <v>7</v>
      </c>
      <c r="R510" s="97">
        <v>7</v>
      </c>
      <c r="S510" s="97">
        <v>6</v>
      </c>
      <c r="T510" s="97">
        <v>8</v>
      </c>
      <c r="U510" s="97">
        <f t="shared" si="126"/>
        <v>63</v>
      </c>
      <c r="V510">
        <f>VLOOKUP(D:D,'[1]Price List'!$B:$K,8,0)</f>
        <v>387.54</v>
      </c>
      <c r="W510" s="22">
        <f t="shared" si="113"/>
        <v>1162.6200000000001</v>
      </c>
      <c r="X510" s="22">
        <f t="shared" si="114"/>
        <v>387.54</v>
      </c>
      <c r="Y510" s="22">
        <f t="shared" si="115"/>
        <v>387.54</v>
      </c>
      <c r="Z510" s="22">
        <f t="shared" si="116"/>
        <v>2325.2400000000002</v>
      </c>
      <c r="AA510" s="22">
        <f t="shared" si="117"/>
        <v>2325.2400000000002</v>
      </c>
      <c r="AB510" s="22">
        <f t="shared" si="118"/>
        <v>1937.7</v>
      </c>
      <c r="AC510" s="22">
        <f t="shared" si="119"/>
        <v>1550.16</v>
      </c>
      <c r="AD510" s="22">
        <f t="shared" si="120"/>
        <v>3487.86</v>
      </c>
      <c r="AE510" s="22">
        <f t="shared" si="121"/>
        <v>2712.78</v>
      </c>
      <c r="AF510" s="22">
        <f t="shared" si="122"/>
        <v>2712.78</v>
      </c>
      <c r="AG510" s="22">
        <f t="shared" si="123"/>
        <v>2325.2400000000002</v>
      </c>
      <c r="AH510" s="22">
        <f t="shared" si="124"/>
        <v>3100.32</v>
      </c>
      <c r="AI510" s="22">
        <f t="shared" si="125"/>
        <v>24415.02</v>
      </c>
    </row>
    <row r="511" spans="1:35" x14ac:dyDescent="0.2">
      <c r="A511" s="180" t="s">
        <v>368</v>
      </c>
      <c r="B511" s="180" t="s">
        <v>56</v>
      </c>
      <c r="C511" s="2" t="s">
        <v>923</v>
      </c>
      <c r="D511" s="180">
        <v>840168544493</v>
      </c>
      <c r="E511" s="2" t="s">
        <v>924</v>
      </c>
      <c r="F511" s="181" t="s">
        <v>60</v>
      </c>
      <c r="G511" t="s">
        <v>109</v>
      </c>
      <c r="H511" s="2" t="s">
        <v>109</v>
      </c>
      <c r="I511" s="97">
        <v>46</v>
      </c>
      <c r="J511" s="97">
        <v>16</v>
      </c>
      <c r="K511" s="97">
        <v>15</v>
      </c>
      <c r="L511" s="97">
        <v>20</v>
      </c>
      <c r="M511" s="97">
        <v>25</v>
      </c>
      <c r="N511" s="97">
        <v>26</v>
      </c>
      <c r="O511" s="97">
        <v>25</v>
      </c>
      <c r="P511" s="97">
        <v>38</v>
      </c>
      <c r="Q511" s="97">
        <v>21</v>
      </c>
      <c r="R511" s="97">
        <v>9</v>
      </c>
      <c r="S511" s="97">
        <v>23</v>
      </c>
      <c r="T511" s="97">
        <v>23</v>
      </c>
      <c r="U511" s="97">
        <f t="shared" si="126"/>
        <v>287</v>
      </c>
      <c r="V511">
        <f>VLOOKUP(D:D,'[1]Price List'!$B:$K,8,0)</f>
        <v>348.75</v>
      </c>
      <c r="W511" s="22">
        <f t="shared" si="113"/>
        <v>16042.5</v>
      </c>
      <c r="X511" s="22">
        <f t="shared" si="114"/>
        <v>5580</v>
      </c>
      <c r="Y511" s="22">
        <f t="shared" si="115"/>
        <v>5231.25</v>
      </c>
      <c r="Z511" s="22">
        <f t="shared" si="116"/>
        <v>6975</v>
      </c>
      <c r="AA511" s="22">
        <f t="shared" si="117"/>
        <v>8718.75</v>
      </c>
      <c r="AB511" s="22">
        <f t="shared" si="118"/>
        <v>9067.5</v>
      </c>
      <c r="AC511" s="22">
        <f t="shared" si="119"/>
        <v>8718.75</v>
      </c>
      <c r="AD511" s="22">
        <f t="shared" si="120"/>
        <v>13252.5</v>
      </c>
      <c r="AE511" s="22">
        <f t="shared" si="121"/>
        <v>7323.75</v>
      </c>
      <c r="AF511" s="22">
        <f t="shared" si="122"/>
        <v>3138.75</v>
      </c>
      <c r="AG511" s="22">
        <f t="shared" si="123"/>
        <v>8021.25</v>
      </c>
      <c r="AH511" s="22">
        <f t="shared" si="124"/>
        <v>8021.25</v>
      </c>
      <c r="AI511" s="22">
        <f t="shared" si="125"/>
        <v>100091.25</v>
      </c>
    </row>
    <row r="512" spans="1:35" x14ac:dyDescent="0.2">
      <c r="A512" s="180" t="s">
        <v>368</v>
      </c>
      <c r="B512" s="180" t="s">
        <v>56</v>
      </c>
      <c r="C512" s="2" t="s">
        <v>363</v>
      </c>
      <c r="D512" s="180">
        <v>840168540655</v>
      </c>
      <c r="E512" s="2" t="s">
        <v>365</v>
      </c>
      <c r="F512" s="181" t="s">
        <v>60</v>
      </c>
      <c r="G512" t="s">
        <v>109</v>
      </c>
      <c r="H512" s="2" t="s">
        <v>109</v>
      </c>
      <c r="I512" s="97">
        <v>18</v>
      </c>
      <c r="J512" s="97">
        <v>7</v>
      </c>
      <c r="K512" s="97">
        <v>18</v>
      </c>
      <c r="L512" s="97">
        <v>12</v>
      </c>
      <c r="M512" s="97">
        <v>18</v>
      </c>
      <c r="N512" s="97">
        <v>15</v>
      </c>
      <c r="O512" s="97">
        <v>17</v>
      </c>
      <c r="P512" s="97">
        <v>21</v>
      </c>
      <c r="Q512" s="97">
        <v>16</v>
      </c>
      <c r="R512" s="97">
        <v>15</v>
      </c>
      <c r="S512" s="97">
        <v>20</v>
      </c>
      <c r="T512" s="97">
        <v>16</v>
      </c>
      <c r="U512" s="97">
        <f t="shared" si="126"/>
        <v>193</v>
      </c>
      <c r="V512">
        <f>VLOOKUP(D:D,'[1]Price List'!$B:$K,8,0)</f>
        <v>309.95999999999998</v>
      </c>
      <c r="W512" s="22">
        <f t="shared" si="113"/>
        <v>5579.28</v>
      </c>
      <c r="X512" s="22">
        <f t="shared" si="114"/>
        <v>2169.7199999999998</v>
      </c>
      <c r="Y512" s="22">
        <f t="shared" si="115"/>
        <v>5579.28</v>
      </c>
      <c r="Z512" s="22">
        <f t="shared" si="116"/>
        <v>3719.5199999999995</v>
      </c>
      <c r="AA512" s="22">
        <f t="shared" si="117"/>
        <v>5579.28</v>
      </c>
      <c r="AB512" s="22">
        <f t="shared" si="118"/>
        <v>4649.3999999999996</v>
      </c>
      <c r="AC512" s="22">
        <f t="shared" si="119"/>
        <v>5269.32</v>
      </c>
      <c r="AD512" s="22">
        <f t="shared" si="120"/>
        <v>6509.16</v>
      </c>
      <c r="AE512" s="22">
        <f t="shared" si="121"/>
        <v>4959.3599999999997</v>
      </c>
      <c r="AF512" s="22">
        <f t="shared" si="122"/>
        <v>4649.3999999999996</v>
      </c>
      <c r="AG512" s="22">
        <f t="shared" si="123"/>
        <v>6199.2</v>
      </c>
      <c r="AH512" s="22">
        <f t="shared" si="124"/>
        <v>4959.3599999999997</v>
      </c>
      <c r="AI512" s="22">
        <f t="shared" si="125"/>
        <v>59822.28</v>
      </c>
    </row>
    <row r="513" spans="1:35" x14ac:dyDescent="0.2">
      <c r="A513" s="180" t="s">
        <v>368</v>
      </c>
      <c r="B513" s="180" t="s">
        <v>56</v>
      </c>
      <c r="C513" s="2" t="s">
        <v>938</v>
      </c>
      <c r="D513" s="180">
        <v>840168540761</v>
      </c>
      <c r="E513" s="2" t="s">
        <v>940</v>
      </c>
      <c r="F513" s="181" t="s">
        <v>60</v>
      </c>
      <c r="G513" t="s">
        <v>109</v>
      </c>
      <c r="H513" s="2" t="s">
        <v>110</v>
      </c>
      <c r="I513" s="97">
        <v>76</v>
      </c>
      <c r="J513" s="97">
        <v>29</v>
      </c>
      <c r="K513" s="97">
        <v>47</v>
      </c>
      <c r="L513" s="97">
        <v>34</v>
      </c>
      <c r="M513" s="97">
        <v>52</v>
      </c>
      <c r="N513" s="97">
        <v>40</v>
      </c>
      <c r="O513" s="97">
        <v>62</v>
      </c>
      <c r="P513" s="97">
        <v>32</v>
      </c>
      <c r="Q513" s="97">
        <v>26</v>
      </c>
      <c r="R513" s="97">
        <v>15</v>
      </c>
      <c r="S513" s="97">
        <v>6</v>
      </c>
      <c r="T513" s="97">
        <v>8</v>
      </c>
      <c r="U513" s="97">
        <f t="shared" si="126"/>
        <v>427</v>
      </c>
      <c r="V513">
        <f>VLOOKUP(D:D,'[1]Price List'!$B:$K,8,0)</f>
        <v>387.54</v>
      </c>
      <c r="W513" s="22">
        <f t="shared" si="113"/>
        <v>29453.040000000001</v>
      </c>
      <c r="X513" s="22">
        <f t="shared" si="114"/>
        <v>11238.66</v>
      </c>
      <c r="Y513" s="22">
        <f t="shared" si="115"/>
        <v>18214.38</v>
      </c>
      <c r="Z513" s="22">
        <f t="shared" si="116"/>
        <v>13176.36</v>
      </c>
      <c r="AA513" s="22">
        <f t="shared" si="117"/>
        <v>20152.080000000002</v>
      </c>
      <c r="AB513" s="22">
        <f t="shared" si="118"/>
        <v>15501.6</v>
      </c>
      <c r="AC513" s="22">
        <f t="shared" si="119"/>
        <v>24027.48</v>
      </c>
      <c r="AD513" s="22">
        <f t="shared" si="120"/>
        <v>12401.28</v>
      </c>
      <c r="AE513" s="22">
        <f t="shared" si="121"/>
        <v>10076.040000000001</v>
      </c>
      <c r="AF513" s="22">
        <f t="shared" si="122"/>
        <v>5813.1</v>
      </c>
      <c r="AG513" s="22">
        <f t="shared" si="123"/>
        <v>2325.2400000000002</v>
      </c>
      <c r="AH513" s="22">
        <f t="shared" si="124"/>
        <v>3100.32</v>
      </c>
      <c r="AI513" s="22">
        <f t="shared" si="125"/>
        <v>165479.58000000002</v>
      </c>
    </row>
    <row r="514" spans="1:35" x14ac:dyDescent="0.2">
      <c r="A514" s="180" t="s">
        <v>368</v>
      </c>
      <c r="B514" s="180" t="s">
        <v>56</v>
      </c>
      <c r="C514" s="2" t="s">
        <v>934</v>
      </c>
      <c r="D514" s="180">
        <v>840168540778</v>
      </c>
      <c r="E514" s="2" t="s">
        <v>936</v>
      </c>
      <c r="F514" s="181" t="s">
        <v>60</v>
      </c>
      <c r="G514" t="s">
        <v>109</v>
      </c>
      <c r="H514" s="2" t="s">
        <v>937</v>
      </c>
      <c r="I514" s="97">
        <v>27</v>
      </c>
      <c r="J514" s="97">
        <v>9</v>
      </c>
      <c r="K514" s="97">
        <v>18</v>
      </c>
      <c r="L514" s="97">
        <v>13</v>
      </c>
      <c r="M514" s="97">
        <v>21</v>
      </c>
      <c r="N514" s="97">
        <v>16</v>
      </c>
      <c r="O514" s="97">
        <v>21</v>
      </c>
      <c r="P514" s="97">
        <v>18</v>
      </c>
      <c r="Q514" s="97">
        <v>16</v>
      </c>
      <c r="R514" s="97">
        <v>16</v>
      </c>
      <c r="S514" s="97">
        <v>9</v>
      </c>
      <c r="T514" s="97">
        <v>12</v>
      </c>
      <c r="U514" s="97">
        <f t="shared" si="126"/>
        <v>196</v>
      </c>
      <c r="V514">
        <f>VLOOKUP(D:D,'[1]Price List'!$B:$K,8,0)</f>
        <v>387.54</v>
      </c>
      <c r="W514" s="22">
        <f t="shared" si="113"/>
        <v>10463.58</v>
      </c>
      <c r="X514" s="22">
        <f t="shared" si="114"/>
        <v>3487.86</v>
      </c>
      <c r="Y514" s="22">
        <f t="shared" si="115"/>
        <v>6975.72</v>
      </c>
      <c r="Z514" s="22">
        <f t="shared" si="116"/>
        <v>5038.0200000000004</v>
      </c>
      <c r="AA514" s="22">
        <f t="shared" si="117"/>
        <v>8138.34</v>
      </c>
      <c r="AB514" s="22">
        <f t="shared" si="118"/>
        <v>6200.64</v>
      </c>
      <c r="AC514" s="22">
        <f t="shared" si="119"/>
        <v>8138.34</v>
      </c>
      <c r="AD514" s="22">
        <f t="shared" si="120"/>
        <v>6975.72</v>
      </c>
      <c r="AE514" s="22">
        <f t="shared" si="121"/>
        <v>6200.64</v>
      </c>
      <c r="AF514" s="22">
        <f t="shared" si="122"/>
        <v>6200.64</v>
      </c>
      <c r="AG514" s="22">
        <f t="shared" si="123"/>
        <v>3487.86</v>
      </c>
      <c r="AH514" s="22">
        <f t="shared" si="124"/>
        <v>4650.4800000000005</v>
      </c>
      <c r="AI514" s="22">
        <f t="shared" si="125"/>
        <v>75957.840000000011</v>
      </c>
    </row>
    <row r="515" spans="1:35" x14ac:dyDescent="0.2">
      <c r="A515" s="180" t="s">
        <v>368</v>
      </c>
      <c r="B515" s="180" t="s">
        <v>56</v>
      </c>
      <c r="C515" s="2" t="s">
        <v>941</v>
      </c>
      <c r="D515" s="180">
        <v>840168540808</v>
      </c>
      <c r="E515" s="2" t="s">
        <v>943</v>
      </c>
      <c r="F515" s="181" t="s">
        <v>60</v>
      </c>
      <c r="G515" t="s">
        <v>109</v>
      </c>
      <c r="H515" s="2" t="s">
        <v>110</v>
      </c>
      <c r="I515" s="97">
        <v>6</v>
      </c>
      <c r="J515" s="97">
        <v>4</v>
      </c>
      <c r="K515" s="97">
        <v>7</v>
      </c>
      <c r="L515" s="97">
        <v>3</v>
      </c>
      <c r="M515" s="97">
        <v>3</v>
      </c>
      <c r="N515" s="97">
        <v>10</v>
      </c>
      <c r="O515" s="97">
        <v>10</v>
      </c>
      <c r="P515" s="97">
        <v>7</v>
      </c>
      <c r="Q515" s="97">
        <v>5</v>
      </c>
      <c r="R515" s="97">
        <v>7</v>
      </c>
      <c r="S515" s="97">
        <v>3</v>
      </c>
      <c r="T515" s="97">
        <v>7</v>
      </c>
      <c r="U515" s="97">
        <f t="shared" si="126"/>
        <v>72</v>
      </c>
      <c r="V515">
        <f>VLOOKUP(D:D,'[1]Price List'!$B:$K,8,0)</f>
        <v>387.54</v>
      </c>
      <c r="W515" s="22">
        <f t="shared" si="113"/>
        <v>2325.2400000000002</v>
      </c>
      <c r="X515" s="22">
        <f t="shared" si="114"/>
        <v>1550.16</v>
      </c>
      <c r="Y515" s="22">
        <f t="shared" si="115"/>
        <v>2712.78</v>
      </c>
      <c r="Z515" s="22">
        <f t="shared" si="116"/>
        <v>1162.6200000000001</v>
      </c>
      <c r="AA515" s="22">
        <f t="shared" si="117"/>
        <v>1162.6200000000001</v>
      </c>
      <c r="AB515" s="22">
        <f t="shared" si="118"/>
        <v>3875.4</v>
      </c>
      <c r="AC515" s="22">
        <f t="shared" si="119"/>
        <v>3875.4</v>
      </c>
      <c r="AD515" s="22">
        <f t="shared" si="120"/>
        <v>2712.78</v>
      </c>
      <c r="AE515" s="22">
        <f t="shared" si="121"/>
        <v>1937.7</v>
      </c>
      <c r="AF515" s="22">
        <f t="shared" si="122"/>
        <v>2712.78</v>
      </c>
      <c r="AG515" s="22">
        <f t="shared" si="123"/>
        <v>1162.6200000000001</v>
      </c>
      <c r="AH515" s="22">
        <f t="shared" si="124"/>
        <v>2712.78</v>
      </c>
      <c r="AI515" s="22">
        <f t="shared" si="125"/>
        <v>27902.880000000001</v>
      </c>
    </row>
    <row r="516" spans="1:35" x14ac:dyDescent="0.2">
      <c r="A516" s="180" t="s">
        <v>368</v>
      </c>
      <c r="B516" s="180" t="s">
        <v>56</v>
      </c>
      <c r="C516" s="2" t="s">
        <v>280</v>
      </c>
      <c r="D516" s="180">
        <v>840168540846</v>
      </c>
      <c r="E516" s="2" t="s">
        <v>282</v>
      </c>
      <c r="F516" s="181" t="s">
        <v>60</v>
      </c>
      <c r="G516" t="s">
        <v>109</v>
      </c>
      <c r="H516" s="2" t="s">
        <v>110</v>
      </c>
      <c r="I516" s="97">
        <v>75</v>
      </c>
      <c r="J516" s="97">
        <v>21</v>
      </c>
      <c r="K516" s="97">
        <v>46</v>
      </c>
      <c r="L516" s="97">
        <v>38</v>
      </c>
      <c r="M516" s="97">
        <v>54</v>
      </c>
      <c r="N516" s="97">
        <v>38</v>
      </c>
      <c r="O516" s="97">
        <v>42</v>
      </c>
      <c r="P516" s="97">
        <v>20</v>
      </c>
      <c r="Q516" s="97">
        <v>25</v>
      </c>
      <c r="R516" s="97">
        <v>15</v>
      </c>
      <c r="S516" s="97">
        <v>16</v>
      </c>
      <c r="T516" s="97">
        <v>11</v>
      </c>
      <c r="U516" s="97">
        <f t="shared" si="126"/>
        <v>401</v>
      </c>
      <c r="V516">
        <f>VLOOKUP(D:D,'[1]Price List'!$B:$K,8,0)</f>
        <v>387.54</v>
      </c>
      <c r="W516" s="22">
        <f t="shared" ref="W516:W570" si="127">I516*$V:$V</f>
        <v>29065.5</v>
      </c>
      <c r="X516" s="22">
        <f t="shared" ref="X516:X570" si="128">J516*$V:$V</f>
        <v>8138.34</v>
      </c>
      <c r="Y516" s="22">
        <f t="shared" ref="Y516:Y570" si="129">K516*$V:$V</f>
        <v>17826.84</v>
      </c>
      <c r="Z516" s="22">
        <f t="shared" ref="Z516:Z570" si="130">L516*$V:$V</f>
        <v>14726.52</v>
      </c>
      <c r="AA516" s="22">
        <f t="shared" ref="AA516:AA570" si="131">M516*$V:$V</f>
        <v>20927.16</v>
      </c>
      <c r="AB516" s="22">
        <f t="shared" ref="AB516:AB570" si="132">N516*$V:$V</f>
        <v>14726.52</v>
      </c>
      <c r="AC516" s="22">
        <f t="shared" ref="AC516:AC570" si="133">O516*$V:$V</f>
        <v>16276.68</v>
      </c>
      <c r="AD516" s="22">
        <f t="shared" ref="AD516:AD570" si="134">P516*$V:$V</f>
        <v>7750.8</v>
      </c>
      <c r="AE516" s="22">
        <f t="shared" ref="AE516:AE570" si="135">Q516*$V:$V</f>
        <v>9688.5</v>
      </c>
      <c r="AF516" s="22">
        <f t="shared" ref="AF516:AF570" si="136">R516*$V:$V</f>
        <v>5813.1</v>
      </c>
      <c r="AG516" s="22">
        <f t="shared" ref="AG516:AG570" si="137">S516*$V:$V</f>
        <v>6200.64</v>
      </c>
      <c r="AH516" s="22">
        <f t="shared" ref="AH516:AH570" si="138">T516*$V:$V</f>
        <v>4262.9400000000005</v>
      </c>
      <c r="AI516" s="22">
        <f t="shared" ref="AI516:AI570" si="139">U516*$V:$V</f>
        <v>155403.54</v>
      </c>
    </row>
    <row r="517" spans="1:35" x14ac:dyDescent="0.2">
      <c r="A517" s="180" t="s">
        <v>368</v>
      </c>
      <c r="B517" s="180" t="s">
        <v>56</v>
      </c>
      <c r="C517" s="2" t="s">
        <v>929</v>
      </c>
      <c r="D517" s="180">
        <v>840168541171</v>
      </c>
      <c r="E517" s="2" t="s">
        <v>930</v>
      </c>
      <c r="F517" s="181" t="s">
        <v>60</v>
      </c>
      <c r="G517" t="s">
        <v>109</v>
      </c>
      <c r="H517" s="2" t="s">
        <v>931</v>
      </c>
      <c r="I517" s="97">
        <v>14</v>
      </c>
      <c r="J517" s="97">
        <v>8</v>
      </c>
      <c r="K517" s="97">
        <v>9</v>
      </c>
      <c r="L517" s="97">
        <v>14</v>
      </c>
      <c r="M517" s="97">
        <v>21</v>
      </c>
      <c r="N517" s="97">
        <v>17</v>
      </c>
      <c r="O517" s="97">
        <v>16</v>
      </c>
      <c r="P517" s="97">
        <v>3</v>
      </c>
      <c r="Q517" s="97">
        <v>10</v>
      </c>
      <c r="R517" s="97">
        <v>14</v>
      </c>
      <c r="S517" s="97">
        <v>11</v>
      </c>
      <c r="T517" s="97">
        <v>8</v>
      </c>
      <c r="U517" s="97">
        <f t="shared" si="126"/>
        <v>145</v>
      </c>
      <c r="V517">
        <f>VLOOKUP(D:D,'[1]Price List'!$B:$K,8,0)</f>
        <v>387.54</v>
      </c>
      <c r="W517" s="22">
        <f t="shared" si="127"/>
        <v>5425.56</v>
      </c>
      <c r="X517" s="22">
        <f t="shared" si="128"/>
        <v>3100.32</v>
      </c>
      <c r="Y517" s="22">
        <f t="shared" si="129"/>
        <v>3487.86</v>
      </c>
      <c r="Z517" s="22">
        <f t="shared" si="130"/>
        <v>5425.56</v>
      </c>
      <c r="AA517" s="22">
        <f t="shared" si="131"/>
        <v>8138.34</v>
      </c>
      <c r="AB517" s="22">
        <f t="shared" si="132"/>
        <v>6588.18</v>
      </c>
      <c r="AC517" s="22">
        <f t="shared" si="133"/>
        <v>6200.64</v>
      </c>
      <c r="AD517" s="22">
        <f t="shared" si="134"/>
        <v>1162.6200000000001</v>
      </c>
      <c r="AE517" s="22">
        <f t="shared" si="135"/>
        <v>3875.4</v>
      </c>
      <c r="AF517" s="22">
        <f t="shared" si="136"/>
        <v>5425.56</v>
      </c>
      <c r="AG517" s="22">
        <f t="shared" si="137"/>
        <v>4262.9400000000005</v>
      </c>
      <c r="AH517" s="22">
        <f t="shared" si="138"/>
        <v>3100.32</v>
      </c>
      <c r="AI517" s="22">
        <f t="shared" si="139"/>
        <v>56193.3</v>
      </c>
    </row>
    <row r="518" spans="1:35" x14ac:dyDescent="0.2">
      <c r="A518" s="180" t="s">
        <v>368</v>
      </c>
      <c r="B518" s="180" t="s">
        <v>56</v>
      </c>
      <c r="C518" s="2" t="s">
        <v>932</v>
      </c>
      <c r="D518" s="180">
        <v>840168541478</v>
      </c>
      <c r="E518" s="2" t="s">
        <v>933</v>
      </c>
      <c r="F518" s="181" t="s">
        <v>60</v>
      </c>
      <c r="G518" t="s">
        <v>109</v>
      </c>
      <c r="H518" s="2" t="s">
        <v>931</v>
      </c>
      <c r="I518" s="97">
        <v>19</v>
      </c>
      <c r="J518" s="97">
        <v>8</v>
      </c>
      <c r="K518" s="97">
        <v>6</v>
      </c>
      <c r="L518" s="97">
        <v>11</v>
      </c>
      <c r="M518" s="97">
        <v>8</v>
      </c>
      <c r="N518" s="97">
        <v>5</v>
      </c>
      <c r="O518" s="97">
        <v>5</v>
      </c>
      <c r="P518" s="97">
        <v>8</v>
      </c>
      <c r="Q518" s="97">
        <v>11</v>
      </c>
      <c r="R518" s="97">
        <v>11</v>
      </c>
      <c r="S518" s="97">
        <v>11</v>
      </c>
      <c r="T518" s="97">
        <v>10</v>
      </c>
      <c r="U518" s="97">
        <f t="shared" si="126"/>
        <v>113</v>
      </c>
      <c r="V518">
        <f>VLOOKUP(D:D,'[1]Price List'!$B:$K,8,0)</f>
        <v>309.95999999999998</v>
      </c>
      <c r="W518" s="22">
        <f t="shared" si="127"/>
        <v>5889.24</v>
      </c>
      <c r="X518" s="22">
        <f t="shared" si="128"/>
        <v>2479.6799999999998</v>
      </c>
      <c r="Y518" s="22">
        <f t="shared" si="129"/>
        <v>1859.7599999999998</v>
      </c>
      <c r="Z518" s="22">
        <f t="shared" si="130"/>
        <v>3409.56</v>
      </c>
      <c r="AA518" s="22">
        <f t="shared" si="131"/>
        <v>2479.6799999999998</v>
      </c>
      <c r="AB518" s="22">
        <f t="shared" si="132"/>
        <v>1549.8</v>
      </c>
      <c r="AC518" s="22">
        <f t="shared" si="133"/>
        <v>1549.8</v>
      </c>
      <c r="AD518" s="22">
        <f t="shared" si="134"/>
        <v>2479.6799999999998</v>
      </c>
      <c r="AE518" s="22">
        <f t="shared" si="135"/>
        <v>3409.56</v>
      </c>
      <c r="AF518" s="22">
        <f t="shared" si="136"/>
        <v>3409.56</v>
      </c>
      <c r="AG518" s="22">
        <f t="shared" si="137"/>
        <v>3409.56</v>
      </c>
      <c r="AH518" s="22">
        <f t="shared" si="138"/>
        <v>3099.6</v>
      </c>
      <c r="AI518" s="22">
        <f t="shared" si="139"/>
        <v>35025.479999999996</v>
      </c>
    </row>
    <row r="519" spans="1:35" x14ac:dyDescent="0.2">
      <c r="A519" s="180" t="s">
        <v>368</v>
      </c>
      <c r="B519" s="180" t="s">
        <v>56</v>
      </c>
      <c r="C519" s="2" t="s">
        <v>947</v>
      </c>
      <c r="D519" s="180">
        <v>840168541584</v>
      </c>
      <c r="E519" s="2" t="s">
        <v>949</v>
      </c>
      <c r="F519" s="181" t="s">
        <v>60</v>
      </c>
      <c r="G519" t="s">
        <v>109</v>
      </c>
      <c r="H519" s="2" t="s">
        <v>127</v>
      </c>
      <c r="I519" s="97">
        <v>140</v>
      </c>
      <c r="J519" s="97">
        <v>50</v>
      </c>
      <c r="K519" s="97">
        <v>65</v>
      </c>
      <c r="L519" s="97">
        <v>58</v>
      </c>
      <c r="M519" s="97">
        <v>87</v>
      </c>
      <c r="N519" s="97">
        <v>79</v>
      </c>
      <c r="O519" s="97">
        <v>110</v>
      </c>
      <c r="P519" s="97">
        <v>53</v>
      </c>
      <c r="Q519" s="97">
        <v>38</v>
      </c>
      <c r="R519" s="97">
        <v>33</v>
      </c>
      <c r="S519" s="97">
        <v>9</v>
      </c>
      <c r="T519" s="97">
        <v>10</v>
      </c>
      <c r="U519" s="97">
        <f t="shared" si="126"/>
        <v>732</v>
      </c>
      <c r="V519">
        <f>VLOOKUP(D:D,'[1]Price List'!$B:$K,8,0)</f>
        <v>387.54</v>
      </c>
      <c r="W519" s="22">
        <f t="shared" si="127"/>
        <v>54255.600000000006</v>
      </c>
      <c r="X519" s="22">
        <f t="shared" si="128"/>
        <v>19377</v>
      </c>
      <c r="Y519" s="22">
        <f t="shared" si="129"/>
        <v>25190.100000000002</v>
      </c>
      <c r="Z519" s="22">
        <f t="shared" si="130"/>
        <v>22477.32</v>
      </c>
      <c r="AA519" s="22">
        <f t="shared" si="131"/>
        <v>33715.980000000003</v>
      </c>
      <c r="AB519" s="22">
        <f t="shared" si="132"/>
        <v>30615.66</v>
      </c>
      <c r="AC519" s="22">
        <f t="shared" si="133"/>
        <v>42629.4</v>
      </c>
      <c r="AD519" s="22">
        <f t="shared" si="134"/>
        <v>20539.620000000003</v>
      </c>
      <c r="AE519" s="22">
        <f t="shared" si="135"/>
        <v>14726.52</v>
      </c>
      <c r="AF519" s="22">
        <f t="shared" si="136"/>
        <v>12788.820000000002</v>
      </c>
      <c r="AG519" s="22">
        <f t="shared" si="137"/>
        <v>3487.86</v>
      </c>
      <c r="AH519" s="22">
        <f t="shared" si="138"/>
        <v>3875.4</v>
      </c>
      <c r="AI519" s="22">
        <f t="shared" si="139"/>
        <v>283679.28000000003</v>
      </c>
    </row>
    <row r="520" spans="1:35" x14ac:dyDescent="0.2">
      <c r="A520" s="180" t="s">
        <v>368</v>
      </c>
      <c r="B520" s="180" t="s">
        <v>56</v>
      </c>
      <c r="C520" s="2" t="s">
        <v>950</v>
      </c>
      <c r="D520" s="180">
        <v>840168541591</v>
      </c>
      <c r="E520" s="2" t="s">
        <v>952</v>
      </c>
      <c r="F520" s="181" t="s">
        <v>60</v>
      </c>
      <c r="G520" t="s">
        <v>109</v>
      </c>
      <c r="H520" s="2" t="s">
        <v>127</v>
      </c>
      <c r="I520" s="97">
        <v>37</v>
      </c>
      <c r="J520" s="97">
        <v>14</v>
      </c>
      <c r="K520" s="97">
        <v>20</v>
      </c>
      <c r="L520" s="97">
        <v>21</v>
      </c>
      <c r="M520" s="97">
        <v>28</v>
      </c>
      <c r="N520" s="97">
        <v>19</v>
      </c>
      <c r="O520" s="97">
        <v>21</v>
      </c>
      <c r="P520" s="97">
        <v>19</v>
      </c>
      <c r="Q520" s="97">
        <v>18</v>
      </c>
      <c r="R520" s="97">
        <v>19</v>
      </c>
      <c r="S520" s="97">
        <v>17</v>
      </c>
      <c r="T520" s="97">
        <v>12</v>
      </c>
      <c r="U520" s="97">
        <f t="shared" si="126"/>
        <v>245</v>
      </c>
      <c r="V520">
        <f>VLOOKUP(D:D,'[1]Price List'!$B:$K,8,0)</f>
        <v>387.54</v>
      </c>
      <c r="W520" s="22">
        <f t="shared" si="127"/>
        <v>14338.980000000001</v>
      </c>
      <c r="X520" s="22">
        <f t="shared" si="128"/>
        <v>5425.56</v>
      </c>
      <c r="Y520" s="22">
        <f t="shared" si="129"/>
        <v>7750.8</v>
      </c>
      <c r="Z520" s="22">
        <f t="shared" si="130"/>
        <v>8138.34</v>
      </c>
      <c r="AA520" s="22">
        <f t="shared" si="131"/>
        <v>10851.12</v>
      </c>
      <c r="AB520" s="22">
        <f t="shared" si="132"/>
        <v>7363.26</v>
      </c>
      <c r="AC520" s="22">
        <f t="shared" si="133"/>
        <v>8138.34</v>
      </c>
      <c r="AD520" s="22">
        <f t="shared" si="134"/>
        <v>7363.26</v>
      </c>
      <c r="AE520" s="22">
        <f t="shared" si="135"/>
        <v>6975.72</v>
      </c>
      <c r="AF520" s="22">
        <f t="shared" si="136"/>
        <v>7363.26</v>
      </c>
      <c r="AG520" s="22">
        <f t="shared" si="137"/>
        <v>6588.18</v>
      </c>
      <c r="AH520" s="22">
        <f t="shared" si="138"/>
        <v>4650.4800000000005</v>
      </c>
      <c r="AI520" s="22">
        <f t="shared" si="139"/>
        <v>94947.3</v>
      </c>
    </row>
    <row r="521" spans="1:35" x14ac:dyDescent="0.2">
      <c r="A521" s="180" t="s">
        <v>368</v>
      </c>
      <c r="B521" s="180" t="s">
        <v>56</v>
      </c>
      <c r="C521" s="2" t="s">
        <v>944</v>
      </c>
      <c r="D521" s="180">
        <v>840168541621</v>
      </c>
      <c r="E521" s="2" t="s">
        <v>946</v>
      </c>
      <c r="F521" s="181" t="s">
        <v>60</v>
      </c>
      <c r="G521" t="s">
        <v>109</v>
      </c>
      <c r="H521" s="2" t="s">
        <v>127</v>
      </c>
      <c r="I521" s="97">
        <v>30</v>
      </c>
      <c r="J521" s="97">
        <v>13</v>
      </c>
      <c r="K521" s="97">
        <v>15</v>
      </c>
      <c r="L521" s="97">
        <v>17</v>
      </c>
      <c r="M521" s="97">
        <v>26</v>
      </c>
      <c r="N521" s="97">
        <v>18</v>
      </c>
      <c r="O521" s="97">
        <v>19</v>
      </c>
      <c r="P521" s="97">
        <v>17</v>
      </c>
      <c r="Q521" s="97">
        <v>16</v>
      </c>
      <c r="R521" s="97">
        <v>16</v>
      </c>
      <c r="S521" s="97">
        <v>9</v>
      </c>
      <c r="T521" s="97">
        <v>13</v>
      </c>
      <c r="U521" s="97">
        <f t="shared" si="126"/>
        <v>209</v>
      </c>
      <c r="V521">
        <f>VLOOKUP(D:D,'[1]Price List'!$B:$K,8,0)</f>
        <v>387.54</v>
      </c>
      <c r="W521" s="22">
        <f t="shared" si="127"/>
        <v>11626.2</v>
      </c>
      <c r="X521" s="22">
        <f t="shared" si="128"/>
        <v>5038.0200000000004</v>
      </c>
      <c r="Y521" s="22">
        <f t="shared" si="129"/>
        <v>5813.1</v>
      </c>
      <c r="Z521" s="22">
        <f t="shared" si="130"/>
        <v>6588.18</v>
      </c>
      <c r="AA521" s="22">
        <f t="shared" si="131"/>
        <v>10076.040000000001</v>
      </c>
      <c r="AB521" s="22">
        <f t="shared" si="132"/>
        <v>6975.72</v>
      </c>
      <c r="AC521" s="22">
        <f t="shared" si="133"/>
        <v>7363.26</v>
      </c>
      <c r="AD521" s="22">
        <f t="shared" si="134"/>
        <v>6588.18</v>
      </c>
      <c r="AE521" s="22">
        <f t="shared" si="135"/>
        <v>6200.64</v>
      </c>
      <c r="AF521" s="22">
        <f t="shared" si="136"/>
        <v>6200.64</v>
      </c>
      <c r="AG521" s="22">
        <f t="shared" si="137"/>
        <v>3487.86</v>
      </c>
      <c r="AH521" s="22">
        <f t="shared" si="138"/>
        <v>5038.0200000000004</v>
      </c>
      <c r="AI521" s="22">
        <f t="shared" si="139"/>
        <v>80995.86</v>
      </c>
    </row>
    <row r="522" spans="1:35" x14ac:dyDescent="0.2">
      <c r="A522" s="180" t="s">
        <v>368</v>
      </c>
      <c r="B522" s="180" t="s">
        <v>56</v>
      </c>
      <c r="C522" s="2" t="s">
        <v>284</v>
      </c>
      <c r="D522" s="180">
        <v>840168541659</v>
      </c>
      <c r="E522" s="2" t="s">
        <v>286</v>
      </c>
      <c r="F522" s="181" t="s">
        <v>60</v>
      </c>
      <c r="G522" t="s">
        <v>109</v>
      </c>
      <c r="H522" s="2" t="s">
        <v>127</v>
      </c>
      <c r="I522" s="97"/>
      <c r="J522" s="97"/>
      <c r="K522" s="97"/>
      <c r="L522" s="97"/>
      <c r="M522" s="97"/>
      <c r="N522" s="97">
        <v>0</v>
      </c>
      <c r="O522" s="97"/>
      <c r="P522" s="97"/>
      <c r="Q522" s="97"/>
      <c r="R522" s="97"/>
      <c r="S522" s="97"/>
      <c r="T522" s="97"/>
      <c r="U522" s="97">
        <f t="shared" si="126"/>
        <v>0</v>
      </c>
      <c r="V522">
        <f>VLOOKUP(D:D,'[1]Price List'!$B:$K,8,0)</f>
        <v>387.54</v>
      </c>
      <c r="W522" s="22">
        <f t="shared" si="127"/>
        <v>0</v>
      </c>
      <c r="X522" s="22">
        <f t="shared" si="128"/>
        <v>0</v>
      </c>
      <c r="Y522" s="22">
        <f t="shared" si="129"/>
        <v>0</v>
      </c>
      <c r="Z522" s="22">
        <f t="shared" si="130"/>
        <v>0</v>
      </c>
      <c r="AA522" s="22">
        <f t="shared" si="131"/>
        <v>0</v>
      </c>
      <c r="AB522" s="22">
        <f t="shared" si="132"/>
        <v>0</v>
      </c>
      <c r="AC522" s="22">
        <f t="shared" si="133"/>
        <v>0</v>
      </c>
      <c r="AD522" s="22">
        <f t="shared" si="134"/>
        <v>0</v>
      </c>
      <c r="AE522" s="22">
        <f t="shared" si="135"/>
        <v>0</v>
      </c>
      <c r="AF522" s="22">
        <f t="shared" si="136"/>
        <v>0</v>
      </c>
      <c r="AG522" s="22">
        <f t="shared" si="137"/>
        <v>0</v>
      </c>
      <c r="AH522" s="22">
        <f t="shared" si="138"/>
        <v>0</v>
      </c>
      <c r="AI522" s="22">
        <f t="shared" si="139"/>
        <v>0</v>
      </c>
    </row>
    <row r="523" spans="1:35" x14ac:dyDescent="0.2">
      <c r="A523" s="180" t="s">
        <v>368</v>
      </c>
      <c r="B523" s="180" t="s">
        <v>56</v>
      </c>
      <c r="C523" s="2" t="s">
        <v>284</v>
      </c>
      <c r="D523" s="180">
        <v>840168544561</v>
      </c>
      <c r="E523" t="s">
        <v>286</v>
      </c>
      <c r="F523" s="181" t="s">
        <v>60</v>
      </c>
      <c r="G523" t="s">
        <v>109</v>
      </c>
      <c r="H523" s="2" t="s">
        <v>127</v>
      </c>
      <c r="I523" s="97">
        <v>154</v>
      </c>
      <c r="J523" s="97">
        <v>69</v>
      </c>
      <c r="K523" s="97">
        <v>99</v>
      </c>
      <c r="L523" s="97">
        <v>106</v>
      </c>
      <c r="M523" s="97">
        <v>133</v>
      </c>
      <c r="N523" s="97">
        <v>108</v>
      </c>
      <c r="O523" s="97">
        <v>144</v>
      </c>
      <c r="P523" s="97">
        <v>91</v>
      </c>
      <c r="Q523" s="97">
        <v>51</v>
      </c>
      <c r="R523" s="97">
        <v>27</v>
      </c>
      <c r="S523" s="97">
        <v>15</v>
      </c>
      <c r="T523" s="97">
        <v>8</v>
      </c>
      <c r="U523" s="97">
        <f t="shared" si="126"/>
        <v>1005</v>
      </c>
      <c r="V523">
        <f>VLOOKUP(D:D,'[1]Price List'!$B:$K,8,0)</f>
        <v>387.54</v>
      </c>
      <c r="W523" s="22">
        <f t="shared" si="127"/>
        <v>59681.16</v>
      </c>
      <c r="X523" s="22">
        <f t="shared" si="128"/>
        <v>26740.260000000002</v>
      </c>
      <c r="Y523" s="22">
        <f t="shared" si="129"/>
        <v>38366.46</v>
      </c>
      <c r="Z523" s="22">
        <f t="shared" si="130"/>
        <v>41079.240000000005</v>
      </c>
      <c r="AA523" s="22">
        <f t="shared" si="131"/>
        <v>51542.82</v>
      </c>
      <c r="AB523" s="22">
        <f t="shared" si="132"/>
        <v>41854.32</v>
      </c>
      <c r="AC523" s="22">
        <f t="shared" si="133"/>
        <v>55805.760000000002</v>
      </c>
      <c r="AD523" s="22">
        <f t="shared" si="134"/>
        <v>35266.14</v>
      </c>
      <c r="AE523" s="22">
        <f t="shared" si="135"/>
        <v>19764.54</v>
      </c>
      <c r="AF523" s="22">
        <f t="shared" si="136"/>
        <v>10463.58</v>
      </c>
      <c r="AG523" s="22">
        <f t="shared" si="137"/>
        <v>5813.1</v>
      </c>
      <c r="AH523" s="22">
        <f t="shared" si="138"/>
        <v>3100.32</v>
      </c>
      <c r="AI523" s="22">
        <f t="shared" si="139"/>
        <v>389477.7</v>
      </c>
    </row>
    <row r="524" spans="1:35" x14ac:dyDescent="0.2">
      <c r="A524" s="180" t="s">
        <v>368</v>
      </c>
      <c r="B524" s="180" t="s">
        <v>56</v>
      </c>
      <c r="C524" s="2" t="s">
        <v>304</v>
      </c>
      <c r="D524" s="180">
        <v>840168546107</v>
      </c>
      <c r="E524" s="2" t="s">
        <v>306</v>
      </c>
      <c r="F524" s="181" t="s">
        <v>60</v>
      </c>
      <c r="G524" s="2" t="s">
        <v>61</v>
      </c>
      <c r="H524" s="2" t="s">
        <v>61</v>
      </c>
      <c r="I524" s="97"/>
      <c r="J524" s="97"/>
      <c r="K524" s="97"/>
      <c r="L524" s="97"/>
      <c r="M524" s="97"/>
      <c r="N524" s="97"/>
      <c r="O524" s="97"/>
      <c r="P524" s="97"/>
      <c r="Q524" s="97">
        <v>13</v>
      </c>
      <c r="R524" s="97">
        <v>38</v>
      </c>
      <c r="S524" s="97">
        <v>61</v>
      </c>
      <c r="T524" s="97">
        <v>61</v>
      </c>
      <c r="U524" s="97">
        <f t="shared" si="126"/>
        <v>173</v>
      </c>
      <c r="V524">
        <f>VLOOKUP(D:D,'[1]Price List'!$B:$K,8,0)</f>
        <v>387.54</v>
      </c>
      <c r="W524" s="22">
        <f t="shared" si="127"/>
        <v>0</v>
      </c>
      <c r="X524" s="22">
        <f t="shared" si="128"/>
        <v>0</v>
      </c>
      <c r="Y524" s="22">
        <f t="shared" si="129"/>
        <v>0</v>
      </c>
      <c r="Z524" s="22">
        <f t="shared" si="130"/>
        <v>0</v>
      </c>
      <c r="AA524" s="22">
        <f t="shared" si="131"/>
        <v>0</v>
      </c>
      <c r="AB524" s="22">
        <f t="shared" si="132"/>
        <v>0</v>
      </c>
      <c r="AC524" s="22">
        <f t="shared" si="133"/>
        <v>0</v>
      </c>
      <c r="AD524" s="22">
        <f t="shared" si="134"/>
        <v>0</v>
      </c>
      <c r="AE524" s="22">
        <f t="shared" si="135"/>
        <v>5038.0200000000004</v>
      </c>
      <c r="AF524" s="22">
        <f t="shared" si="136"/>
        <v>14726.52</v>
      </c>
      <c r="AG524" s="22">
        <f t="shared" si="137"/>
        <v>23639.940000000002</v>
      </c>
      <c r="AH524" s="22">
        <f t="shared" si="138"/>
        <v>23639.940000000002</v>
      </c>
      <c r="AI524" s="22">
        <f t="shared" si="139"/>
        <v>67044.42</v>
      </c>
    </row>
    <row r="525" spans="1:35" x14ac:dyDescent="0.2">
      <c r="A525" s="180" t="s">
        <v>368</v>
      </c>
      <c r="B525" s="180" t="s">
        <v>56</v>
      </c>
      <c r="C525" s="2" t="s">
        <v>601</v>
      </c>
      <c r="D525" s="180">
        <v>840168546138</v>
      </c>
      <c r="E525" s="2" t="s">
        <v>602</v>
      </c>
      <c r="F525" s="181" t="s">
        <v>60</v>
      </c>
      <c r="G525" t="s">
        <v>61</v>
      </c>
      <c r="H525" s="2" t="s">
        <v>61</v>
      </c>
      <c r="I525" s="97"/>
      <c r="J525" s="97"/>
      <c r="K525" s="97"/>
      <c r="L525" s="97"/>
      <c r="M525" s="97"/>
      <c r="N525" s="97"/>
      <c r="O525" s="97"/>
      <c r="P525" s="97"/>
      <c r="Q525" s="97">
        <v>14</v>
      </c>
      <c r="R525" s="97">
        <v>20</v>
      </c>
      <c r="S525" s="97">
        <v>31</v>
      </c>
      <c r="T525" s="97">
        <v>29</v>
      </c>
      <c r="U525" s="97">
        <f t="shared" si="126"/>
        <v>94</v>
      </c>
      <c r="V525">
        <f>VLOOKUP(D:D,'[1]Price List'!$B:$K,8,0)</f>
        <v>387.54</v>
      </c>
      <c r="W525" s="22">
        <f t="shared" si="127"/>
        <v>0</v>
      </c>
      <c r="X525" s="22">
        <f t="shared" si="128"/>
        <v>0</v>
      </c>
      <c r="Y525" s="22">
        <f t="shared" si="129"/>
        <v>0</v>
      </c>
      <c r="Z525" s="22">
        <f t="shared" si="130"/>
        <v>0</v>
      </c>
      <c r="AA525" s="22">
        <f t="shared" si="131"/>
        <v>0</v>
      </c>
      <c r="AB525" s="22">
        <f t="shared" si="132"/>
        <v>0</v>
      </c>
      <c r="AC525" s="22">
        <f t="shared" si="133"/>
        <v>0</v>
      </c>
      <c r="AD525" s="22">
        <f t="shared" si="134"/>
        <v>0</v>
      </c>
      <c r="AE525" s="22">
        <f t="shared" si="135"/>
        <v>5425.56</v>
      </c>
      <c r="AF525" s="22">
        <f t="shared" si="136"/>
        <v>7750.8</v>
      </c>
      <c r="AG525" s="22">
        <f t="shared" si="137"/>
        <v>12013.74</v>
      </c>
      <c r="AH525" s="22">
        <f t="shared" si="138"/>
        <v>11238.66</v>
      </c>
      <c r="AI525" s="22">
        <f t="shared" si="139"/>
        <v>36428.76</v>
      </c>
    </row>
    <row r="526" spans="1:35" x14ac:dyDescent="0.2">
      <c r="A526" s="180" t="s">
        <v>368</v>
      </c>
      <c r="B526" s="180" t="s">
        <v>56</v>
      </c>
      <c r="C526" s="2" t="s">
        <v>296</v>
      </c>
      <c r="D526" s="180">
        <v>840168546145</v>
      </c>
      <c r="E526" s="2" t="s">
        <v>298</v>
      </c>
      <c r="F526" s="181" t="s">
        <v>60</v>
      </c>
      <c r="G526" t="s">
        <v>61</v>
      </c>
      <c r="H526" s="2" t="s">
        <v>61</v>
      </c>
      <c r="I526" s="97"/>
      <c r="J526" s="97"/>
      <c r="K526" s="97"/>
      <c r="L526" s="97"/>
      <c r="M526" s="97"/>
      <c r="N526" s="97"/>
      <c r="O526" s="97"/>
      <c r="P526" s="97"/>
      <c r="Q526" s="97">
        <v>11</v>
      </c>
      <c r="R526" s="97">
        <v>16</v>
      </c>
      <c r="S526" s="97">
        <v>20</v>
      </c>
      <c r="T526" s="97">
        <v>22</v>
      </c>
      <c r="U526" s="97">
        <f t="shared" si="126"/>
        <v>69</v>
      </c>
      <c r="V526">
        <f>VLOOKUP(D:D,'[1]Price List'!$B:$K,8,0)</f>
        <v>387.54</v>
      </c>
      <c r="W526" s="22">
        <f t="shared" si="127"/>
        <v>0</v>
      </c>
      <c r="X526" s="22">
        <f t="shared" si="128"/>
        <v>0</v>
      </c>
      <c r="Y526" s="22">
        <f t="shared" si="129"/>
        <v>0</v>
      </c>
      <c r="Z526" s="22">
        <f t="shared" si="130"/>
        <v>0</v>
      </c>
      <c r="AA526" s="22">
        <f t="shared" si="131"/>
        <v>0</v>
      </c>
      <c r="AB526" s="22">
        <f t="shared" si="132"/>
        <v>0</v>
      </c>
      <c r="AC526" s="22">
        <f t="shared" si="133"/>
        <v>0</v>
      </c>
      <c r="AD526" s="22">
        <f t="shared" si="134"/>
        <v>0</v>
      </c>
      <c r="AE526" s="22">
        <f t="shared" si="135"/>
        <v>4262.9400000000005</v>
      </c>
      <c r="AF526" s="22">
        <f t="shared" si="136"/>
        <v>6200.64</v>
      </c>
      <c r="AG526" s="22">
        <f t="shared" si="137"/>
        <v>7750.8</v>
      </c>
      <c r="AH526" s="22">
        <f t="shared" si="138"/>
        <v>8525.880000000001</v>
      </c>
      <c r="AI526" s="22">
        <f t="shared" si="139"/>
        <v>26740.260000000002</v>
      </c>
    </row>
    <row r="527" spans="1:35" x14ac:dyDescent="0.2">
      <c r="A527" s="180" t="s">
        <v>368</v>
      </c>
      <c r="B527" s="180" t="s">
        <v>56</v>
      </c>
      <c r="C527" s="2" t="s">
        <v>308</v>
      </c>
      <c r="D527" s="180">
        <v>840168546282</v>
      </c>
      <c r="E527" s="2" t="s">
        <v>310</v>
      </c>
      <c r="F527" s="181" t="s">
        <v>60</v>
      </c>
      <c r="G527" t="s">
        <v>61</v>
      </c>
      <c r="H527" s="2" t="s">
        <v>311</v>
      </c>
      <c r="I527" s="97"/>
      <c r="J527" s="97"/>
      <c r="K527" s="97"/>
      <c r="L527" s="97"/>
      <c r="M527" s="97"/>
      <c r="N527" s="97"/>
      <c r="O527" s="97"/>
      <c r="P527" s="97"/>
      <c r="Q527" s="97">
        <v>13</v>
      </c>
      <c r="R527" s="97">
        <v>17</v>
      </c>
      <c r="S527" s="97">
        <v>13</v>
      </c>
      <c r="T527" s="97">
        <v>7</v>
      </c>
      <c r="U527" s="97">
        <f t="shared" si="126"/>
        <v>50</v>
      </c>
      <c r="V527">
        <f>VLOOKUP(D:D,'[1]Price List'!$B:$K,8,0)</f>
        <v>387.54</v>
      </c>
      <c r="W527" s="22">
        <f t="shared" si="127"/>
        <v>0</v>
      </c>
      <c r="X527" s="22">
        <f t="shared" si="128"/>
        <v>0</v>
      </c>
      <c r="Y527" s="22">
        <f t="shared" si="129"/>
        <v>0</v>
      </c>
      <c r="Z527" s="22">
        <f t="shared" si="130"/>
        <v>0</v>
      </c>
      <c r="AA527" s="22">
        <f t="shared" si="131"/>
        <v>0</v>
      </c>
      <c r="AB527" s="22">
        <f t="shared" si="132"/>
        <v>0</v>
      </c>
      <c r="AC527" s="22">
        <f t="shared" si="133"/>
        <v>0</v>
      </c>
      <c r="AD527" s="22">
        <f t="shared" si="134"/>
        <v>0</v>
      </c>
      <c r="AE527" s="22">
        <f t="shared" si="135"/>
        <v>5038.0200000000004</v>
      </c>
      <c r="AF527" s="22">
        <f t="shared" si="136"/>
        <v>6588.18</v>
      </c>
      <c r="AG527" s="22">
        <f t="shared" si="137"/>
        <v>5038.0200000000004</v>
      </c>
      <c r="AH527" s="22">
        <f t="shared" si="138"/>
        <v>2712.78</v>
      </c>
      <c r="AI527" s="22">
        <f t="shared" si="139"/>
        <v>19377</v>
      </c>
    </row>
    <row r="528" spans="1:35" x14ac:dyDescent="0.2">
      <c r="A528" s="180" t="s">
        <v>368</v>
      </c>
      <c r="B528" s="180" t="s">
        <v>56</v>
      </c>
      <c r="C528" s="2" t="s">
        <v>58</v>
      </c>
      <c r="D528" s="180">
        <v>840168546381</v>
      </c>
      <c r="E528" t="s">
        <v>59</v>
      </c>
      <c r="F528" s="181" t="s">
        <v>60</v>
      </c>
      <c r="G528" t="s">
        <v>61</v>
      </c>
      <c r="H528" t="s">
        <v>62</v>
      </c>
      <c r="I528" s="97"/>
      <c r="J528" s="97"/>
      <c r="K528" s="97"/>
      <c r="L528" s="97"/>
      <c r="M528" s="97"/>
      <c r="N528" s="97"/>
      <c r="O528" s="97"/>
      <c r="P528" s="97"/>
      <c r="Q528" s="97">
        <v>135</v>
      </c>
      <c r="R528" s="97">
        <v>119</v>
      </c>
      <c r="S528" s="97">
        <v>148</v>
      </c>
      <c r="T528" s="97">
        <v>142</v>
      </c>
      <c r="U528" s="97">
        <f t="shared" si="126"/>
        <v>544</v>
      </c>
      <c r="V528">
        <f>VLOOKUP(D:D,'[1]Price List'!$B:$K,8,0)</f>
        <v>387.54</v>
      </c>
      <c r="W528" s="22">
        <f t="shared" si="127"/>
        <v>0</v>
      </c>
      <c r="X528" s="22">
        <f t="shared" si="128"/>
        <v>0</v>
      </c>
      <c r="Y528" s="22">
        <f t="shared" si="129"/>
        <v>0</v>
      </c>
      <c r="Z528" s="22">
        <f t="shared" si="130"/>
        <v>0</v>
      </c>
      <c r="AA528" s="22">
        <f t="shared" si="131"/>
        <v>0</v>
      </c>
      <c r="AB528" s="22">
        <f t="shared" si="132"/>
        <v>0</v>
      </c>
      <c r="AC528" s="22">
        <f t="shared" si="133"/>
        <v>0</v>
      </c>
      <c r="AD528" s="22">
        <f t="shared" si="134"/>
        <v>0</v>
      </c>
      <c r="AE528" s="22">
        <f t="shared" si="135"/>
        <v>52317.9</v>
      </c>
      <c r="AF528" s="22">
        <f t="shared" si="136"/>
        <v>46117.26</v>
      </c>
      <c r="AG528" s="22">
        <f t="shared" si="137"/>
        <v>57355.920000000006</v>
      </c>
      <c r="AH528" s="22">
        <f t="shared" si="138"/>
        <v>55030.68</v>
      </c>
      <c r="AI528" s="22">
        <f t="shared" si="139"/>
        <v>210821.76000000001</v>
      </c>
    </row>
    <row r="529" spans="1:35" x14ac:dyDescent="0.2">
      <c r="A529" s="180" t="s">
        <v>368</v>
      </c>
      <c r="B529" s="180" t="s">
        <v>56</v>
      </c>
      <c r="C529" s="2" t="s">
        <v>375</v>
      </c>
      <c r="D529" s="180">
        <v>840168546411</v>
      </c>
      <c r="E529" s="2" t="s">
        <v>3970</v>
      </c>
      <c r="F529" s="181" t="s">
        <v>60</v>
      </c>
      <c r="G529" t="s">
        <v>61</v>
      </c>
      <c r="H529" s="2" t="s">
        <v>62</v>
      </c>
      <c r="I529" s="97"/>
      <c r="J529" s="97"/>
      <c r="K529" s="97"/>
      <c r="L529" s="97"/>
      <c r="M529" s="97"/>
      <c r="N529" s="97"/>
      <c r="O529" s="97"/>
      <c r="P529" s="97"/>
      <c r="Q529" s="97">
        <v>35</v>
      </c>
      <c r="R529" s="97">
        <v>43</v>
      </c>
      <c r="S529" s="97">
        <v>35</v>
      </c>
      <c r="T529" s="97">
        <v>38</v>
      </c>
      <c r="U529" s="97">
        <f t="shared" si="126"/>
        <v>151</v>
      </c>
      <c r="V529">
        <f>VLOOKUP(D:D,'[1]Price List'!$B:$K,8,0)</f>
        <v>387.54</v>
      </c>
      <c r="W529" s="22">
        <f t="shared" si="127"/>
        <v>0</v>
      </c>
      <c r="X529" s="22">
        <f t="shared" si="128"/>
        <v>0</v>
      </c>
      <c r="Y529" s="22">
        <f t="shared" si="129"/>
        <v>0</v>
      </c>
      <c r="Z529" s="22">
        <f t="shared" si="130"/>
        <v>0</v>
      </c>
      <c r="AA529" s="22">
        <f t="shared" si="131"/>
        <v>0</v>
      </c>
      <c r="AB529" s="22">
        <f t="shared" si="132"/>
        <v>0</v>
      </c>
      <c r="AC529" s="22">
        <f t="shared" si="133"/>
        <v>0</v>
      </c>
      <c r="AD529" s="22">
        <f t="shared" si="134"/>
        <v>0</v>
      </c>
      <c r="AE529" s="22">
        <f t="shared" si="135"/>
        <v>13563.900000000001</v>
      </c>
      <c r="AF529" s="22">
        <f t="shared" si="136"/>
        <v>16664.22</v>
      </c>
      <c r="AG529" s="22">
        <f t="shared" si="137"/>
        <v>13563.900000000001</v>
      </c>
      <c r="AH529" s="22">
        <f t="shared" si="138"/>
        <v>14726.52</v>
      </c>
      <c r="AI529" s="22">
        <f t="shared" si="139"/>
        <v>58518.54</v>
      </c>
    </row>
    <row r="530" spans="1:35" x14ac:dyDescent="0.2">
      <c r="A530" s="180" t="s">
        <v>368</v>
      </c>
      <c r="B530" s="180" t="s">
        <v>56</v>
      </c>
      <c r="C530" s="2" t="s">
        <v>91</v>
      </c>
      <c r="D530" s="180">
        <v>840168546428</v>
      </c>
      <c r="E530" s="2" t="s">
        <v>93</v>
      </c>
      <c r="F530" s="181" t="s">
        <v>60</v>
      </c>
      <c r="G530" t="s">
        <v>61</v>
      </c>
      <c r="H530" s="2" t="s">
        <v>62</v>
      </c>
      <c r="I530" s="97"/>
      <c r="J530" s="97"/>
      <c r="K530" s="97"/>
      <c r="L530" s="97"/>
      <c r="M530" s="97"/>
      <c r="N530" s="97"/>
      <c r="O530" s="97"/>
      <c r="P530" s="97"/>
      <c r="Q530" s="97">
        <v>26</v>
      </c>
      <c r="R530" s="97">
        <v>31</v>
      </c>
      <c r="S530" s="97">
        <v>26</v>
      </c>
      <c r="T530" s="97">
        <v>23</v>
      </c>
      <c r="U530" s="97">
        <f t="shared" ref="U530:U570" si="140">SUM(I530:T530)</f>
        <v>106</v>
      </c>
      <c r="V530">
        <f>VLOOKUP(D:D,'[1]Price List'!$B:$K,8,0)</f>
        <v>387.54</v>
      </c>
      <c r="W530" s="22">
        <f t="shared" si="127"/>
        <v>0</v>
      </c>
      <c r="X530" s="22">
        <f t="shared" si="128"/>
        <v>0</v>
      </c>
      <c r="Y530" s="22">
        <f t="shared" si="129"/>
        <v>0</v>
      </c>
      <c r="Z530" s="22">
        <f t="shared" si="130"/>
        <v>0</v>
      </c>
      <c r="AA530" s="22">
        <f t="shared" si="131"/>
        <v>0</v>
      </c>
      <c r="AB530" s="22">
        <f t="shared" si="132"/>
        <v>0</v>
      </c>
      <c r="AC530" s="22">
        <f t="shared" si="133"/>
        <v>0</v>
      </c>
      <c r="AD530" s="22">
        <f t="shared" si="134"/>
        <v>0</v>
      </c>
      <c r="AE530" s="22">
        <f t="shared" si="135"/>
        <v>10076.040000000001</v>
      </c>
      <c r="AF530" s="22">
        <f t="shared" si="136"/>
        <v>12013.74</v>
      </c>
      <c r="AG530" s="22">
        <f t="shared" si="137"/>
        <v>10076.040000000001</v>
      </c>
      <c r="AH530" s="22">
        <f t="shared" si="138"/>
        <v>8913.42</v>
      </c>
      <c r="AI530" s="22">
        <f t="shared" si="139"/>
        <v>41079.240000000005</v>
      </c>
    </row>
    <row r="531" spans="1:35" x14ac:dyDescent="0.2">
      <c r="A531" s="180" t="s">
        <v>368</v>
      </c>
      <c r="B531" s="180" t="s">
        <v>56</v>
      </c>
      <c r="C531" s="2" t="s">
        <v>383</v>
      </c>
      <c r="D531" s="180">
        <v>840168546527</v>
      </c>
      <c r="E531" s="2" t="s">
        <v>384</v>
      </c>
      <c r="F531" s="181" t="s">
        <v>60</v>
      </c>
      <c r="G531" t="s">
        <v>61</v>
      </c>
      <c r="H531" s="2" t="s">
        <v>74</v>
      </c>
      <c r="I531" s="97"/>
      <c r="J531" s="97"/>
      <c r="K531" s="97"/>
      <c r="L531" s="97"/>
      <c r="M531" s="97"/>
      <c r="N531" s="97"/>
      <c r="O531" s="97"/>
      <c r="P531" s="97"/>
      <c r="Q531" s="97">
        <v>174</v>
      </c>
      <c r="R531" s="97">
        <v>308</v>
      </c>
      <c r="S531" s="97">
        <v>484</v>
      </c>
      <c r="T531" s="97">
        <v>559</v>
      </c>
      <c r="U531" s="97">
        <f t="shared" si="140"/>
        <v>1525</v>
      </c>
      <c r="V531">
        <f>VLOOKUP(D:D,'[1]Price List'!$B:$K,8,0)</f>
        <v>387.54</v>
      </c>
      <c r="W531" s="22">
        <f t="shared" si="127"/>
        <v>0</v>
      </c>
      <c r="X531" s="22">
        <f t="shared" si="128"/>
        <v>0</v>
      </c>
      <c r="Y531" s="22">
        <f t="shared" si="129"/>
        <v>0</v>
      </c>
      <c r="Z531" s="22">
        <f t="shared" si="130"/>
        <v>0</v>
      </c>
      <c r="AA531" s="22">
        <f t="shared" si="131"/>
        <v>0</v>
      </c>
      <c r="AB531" s="22">
        <f t="shared" si="132"/>
        <v>0</v>
      </c>
      <c r="AC531" s="22">
        <f t="shared" si="133"/>
        <v>0</v>
      </c>
      <c r="AD531" s="22">
        <f t="shared" si="134"/>
        <v>0</v>
      </c>
      <c r="AE531" s="22">
        <f t="shared" si="135"/>
        <v>67431.960000000006</v>
      </c>
      <c r="AF531" s="22">
        <f t="shared" si="136"/>
        <v>119362.32</v>
      </c>
      <c r="AG531" s="22">
        <f t="shared" si="137"/>
        <v>187569.36000000002</v>
      </c>
      <c r="AH531" s="22">
        <f t="shared" si="138"/>
        <v>216634.86000000002</v>
      </c>
      <c r="AI531" s="22">
        <f t="shared" si="139"/>
        <v>590998.5</v>
      </c>
    </row>
    <row r="532" spans="1:35" x14ac:dyDescent="0.2">
      <c r="A532" s="180" t="s">
        <v>368</v>
      </c>
      <c r="B532" s="180" t="s">
        <v>56</v>
      </c>
      <c r="C532" s="2" t="s">
        <v>379</v>
      </c>
      <c r="D532" s="180">
        <v>840168546558</v>
      </c>
      <c r="E532" s="2" t="s">
        <v>380</v>
      </c>
      <c r="F532" s="181" t="s">
        <v>60</v>
      </c>
      <c r="G532" t="s">
        <v>61</v>
      </c>
      <c r="H532" s="2" t="s">
        <v>74</v>
      </c>
      <c r="I532" s="97"/>
      <c r="J532" s="97"/>
      <c r="K532" s="97"/>
      <c r="L532" s="97"/>
      <c r="M532" s="97"/>
      <c r="N532" s="97"/>
      <c r="O532" s="97"/>
      <c r="P532" s="97"/>
      <c r="Q532" s="97">
        <v>39</v>
      </c>
      <c r="R532" s="97">
        <v>91</v>
      </c>
      <c r="S532" s="97">
        <v>129</v>
      </c>
      <c r="T532" s="97">
        <v>116</v>
      </c>
      <c r="U532" s="97">
        <f t="shared" si="140"/>
        <v>375</v>
      </c>
      <c r="V532">
        <f>VLOOKUP(D:D,'[1]Price List'!$B:$K,8,0)</f>
        <v>387.54</v>
      </c>
      <c r="W532" s="22">
        <f t="shared" si="127"/>
        <v>0</v>
      </c>
      <c r="X532" s="22">
        <f t="shared" si="128"/>
        <v>0</v>
      </c>
      <c r="Y532" s="22">
        <f t="shared" si="129"/>
        <v>0</v>
      </c>
      <c r="Z532" s="22">
        <f t="shared" si="130"/>
        <v>0</v>
      </c>
      <c r="AA532" s="22">
        <f t="shared" si="131"/>
        <v>0</v>
      </c>
      <c r="AB532" s="22">
        <f t="shared" si="132"/>
        <v>0</v>
      </c>
      <c r="AC532" s="22">
        <f t="shared" si="133"/>
        <v>0</v>
      </c>
      <c r="AD532" s="22">
        <f t="shared" si="134"/>
        <v>0</v>
      </c>
      <c r="AE532" s="22">
        <f t="shared" si="135"/>
        <v>15114.060000000001</v>
      </c>
      <c r="AF532" s="22">
        <f t="shared" si="136"/>
        <v>35266.14</v>
      </c>
      <c r="AG532" s="22">
        <f t="shared" si="137"/>
        <v>49992.66</v>
      </c>
      <c r="AH532" s="22">
        <f t="shared" si="138"/>
        <v>44954.64</v>
      </c>
      <c r="AI532" s="22">
        <f t="shared" si="139"/>
        <v>145327.5</v>
      </c>
    </row>
    <row r="533" spans="1:35" x14ac:dyDescent="0.2">
      <c r="A533" s="180" t="s">
        <v>368</v>
      </c>
      <c r="B533" s="180" t="s">
        <v>56</v>
      </c>
      <c r="C533" s="2" t="s">
        <v>321</v>
      </c>
      <c r="D533" s="180">
        <v>840168546565</v>
      </c>
      <c r="E533" s="2" t="s">
        <v>323</v>
      </c>
      <c r="F533" s="181" t="s">
        <v>60</v>
      </c>
      <c r="G533" t="s">
        <v>61</v>
      </c>
      <c r="H533" s="2" t="s">
        <v>74</v>
      </c>
      <c r="I533" s="97"/>
      <c r="J533" s="97"/>
      <c r="K533" s="97"/>
      <c r="L533" s="97"/>
      <c r="M533" s="97"/>
      <c r="N533" s="97"/>
      <c r="O533" s="97"/>
      <c r="P533" s="97"/>
      <c r="Q533" s="97">
        <v>42</v>
      </c>
      <c r="R533" s="97">
        <v>68</v>
      </c>
      <c r="S533" s="97">
        <v>81</v>
      </c>
      <c r="T533" s="97">
        <v>110</v>
      </c>
      <c r="U533" s="97">
        <f t="shared" si="140"/>
        <v>301</v>
      </c>
      <c r="V533">
        <f>VLOOKUP(D:D,'[1]Price List'!$B:$K,8,0)</f>
        <v>387.54</v>
      </c>
      <c r="W533" s="22">
        <f t="shared" si="127"/>
        <v>0</v>
      </c>
      <c r="X533" s="22">
        <f t="shared" si="128"/>
        <v>0</v>
      </c>
      <c r="Y533" s="22">
        <f t="shared" si="129"/>
        <v>0</v>
      </c>
      <c r="Z533" s="22">
        <f t="shared" si="130"/>
        <v>0</v>
      </c>
      <c r="AA533" s="22">
        <f t="shared" si="131"/>
        <v>0</v>
      </c>
      <c r="AB533" s="22">
        <f t="shared" si="132"/>
        <v>0</v>
      </c>
      <c r="AC533" s="22">
        <f t="shared" si="133"/>
        <v>0</v>
      </c>
      <c r="AD533" s="22">
        <f t="shared" si="134"/>
        <v>0</v>
      </c>
      <c r="AE533" s="22">
        <f t="shared" si="135"/>
        <v>16276.68</v>
      </c>
      <c r="AF533" s="22">
        <f t="shared" si="136"/>
        <v>26352.720000000001</v>
      </c>
      <c r="AG533" s="22">
        <f t="shared" si="137"/>
        <v>31390.74</v>
      </c>
      <c r="AH533" s="22">
        <f t="shared" si="138"/>
        <v>42629.4</v>
      </c>
      <c r="AI533" s="22">
        <f t="shared" si="139"/>
        <v>116649.54000000001</v>
      </c>
    </row>
    <row r="534" spans="1:35" x14ac:dyDescent="0.2">
      <c r="A534" s="180" t="s">
        <v>368</v>
      </c>
      <c r="B534" s="180" t="s">
        <v>56</v>
      </c>
      <c r="C534" s="2" t="s">
        <v>560</v>
      </c>
      <c r="D534" s="180">
        <v>840168546671</v>
      </c>
      <c r="E534" s="2" t="s">
        <v>561</v>
      </c>
      <c r="F534" s="180" t="s">
        <v>487</v>
      </c>
      <c r="G534" s="2" t="s">
        <v>488</v>
      </c>
      <c r="H534" s="2" t="s">
        <v>489</v>
      </c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>
        <v>134</v>
      </c>
      <c r="T534" s="97">
        <v>232</v>
      </c>
      <c r="U534" s="97">
        <f t="shared" si="140"/>
        <v>366</v>
      </c>
      <c r="V534">
        <f>VLOOKUP(D:D,'[1]Price List'!$B:$K,8,0)</f>
        <v>430.6</v>
      </c>
      <c r="W534" s="22">
        <f t="shared" si="127"/>
        <v>0</v>
      </c>
      <c r="X534" s="22">
        <f t="shared" si="128"/>
        <v>0</v>
      </c>
      <c r="Y534" s="22">
        <f t="shared" si="129"/>
        <v>0</v>
      </c>
      <c r="Z534" s="22">
        <f t="shared" si="130"/>
        <v>0</v>
      </c>
      <c r="AA534" s="22">
        <f t="shared" si="131"/>
        <v>0</v>
      </c>
      <c r="AB534" s="22">
        <f t="shared" si="132"/>
        <v>0</v>
      </c>
      <c r="AC534" s="22">
        <f t="shared" si="133"/>
        <v>0</v>
      </c>
      <c r="AD534" s="22">
        <f t="shared" si="134"/>
        <v>0</v>
      </c>
      <c r="AE534" s="22">
        <f t="shared" si="135"/>
        <v>0</v>
      </c>
      <c r="AF534" s="22">
        <f t="shared" si="136"/>
        <v>0</v>
      </c>
      <c r="AG534" s="22">
        <f t="shared" si="137"/>
        <v>57700.4</v>
      </c>
      <c r="AH534" s="22">
        <f t="shared" si="138"/>
        <v>99899.200000000012</v>
      </c>
      <c r="AI534" s="22">
        <f t="shared" si="139"/>
        <v>157599.6</v>
      </c>
    </row>
    <row r="535" spans="1:35" x14ac:dyDescent="0.2">
      <c r="A535" s="180" t="s">
        <v>368</v>
      </c>
      <c r="B535" s="180" t="s">
        <v>56</v>
      </c>
      <c r="C535" s="2" t="s">
        <v>599</v>
      </c>
      <c r="D535" s="180">
        <v>840168546732</v>
      </c>
      <c r="E535" s="2" t="s">
        <v>600</v>
      </c>
      <c r="F535" s="180" t="s">
        <v>60</v>
      </c>
      <c r="G535" s="2" t="s">
        <v>61</v>
      </c>
      <c r="H535" s="2" t="s">
        <v>61</v>
      </c>
      <c r="I535" s="97"/>
      <c r="J535" s="97"/>
      <c r="K535" s="97"/>
      <c r="L535" s="97"/>
      <c r="M535" s="97"/>
      <c r="N535" s="97"/>
      <c r="O535" s="97"/>
      <c r="P535" s="97"/>
      <c r="Q535" s="97">
        <v>6</v>
      </c>
      <c r="R535" s="97">
        <v>12</v>
      </c>
      <c r="S535" s="97">
        <v>22</v>
      </c>
      <c r="T535" s="97">
        <v>27</v>
      </c>
      <c r="U535" s="97">
        <f t="shared" si="140"/>
        <v>67</v>
      </c>
      <c r="V535">
        <f>VLOOKUP(D:D,'[1]Price List'!$B:$K,8,0)</f>
        <v>309.95999999999998</v>
      </c>
      <c r="W535" s="22">
        <f t="shared" si="127"/>
        <v>0</v>
      </c>
      <c r="X535" s="22">
        <f t="shared" si="128"/>
        <v>0</v>
      </c>
      <c r="Y535" s="22">
        <f t="shared" si="129"/>
        <v>0</v>
      </c>
      <c r="Z535" s="22">
        <f t="shared" si="130"/>
        <v>0</v>
      </c>
      <c r="AA535" s="22">
        <f t="shared" si="131"/>
        <v>0</v>
      </c>
      <c r="AB535" s="22">
        <f t="shared" si="132"/>
        <v>0</v>
      </c>
      <c r="AC535" s="22">
        <f t="shared" si="133"/>
        <v>0</v>
      </c>
      <c r="AD535" s="22">
        <f t="shared" si="134"/>
        <v>0</v>
      </c>
      <c r="AE535" s="22">
        <f t="shared" si="135"/>
        <v>1859.7599999999998</v>
      </c>
      <c r="AF535" s="22">
        <f t="shared" si="136"/>
        <v>3719.5199999999995</v>
      </c>
      <c r="AG535" s="22">
        <f t="shared" si="137"/>
        <v>6819.12</v>
      </c>
      <c r="AH535" s="22">
        <f t="shared" si="138"/>
        <v>8368.92</v>
      </c>
      <c r="AI535" s="22">
        <f t="shared" si="139"/>
        <v>20767.32</v>
      </c>
    </row>
    <row r="536" spans="1:35" x14ac:dyDescent="0.2">
      <c r="A536" s="180" t="s">
        <v>368</v>
      </c>
      <c r="B536" s="180" t="s">
        <v>56</v>
      </c>
      <c r="C536" s="2" t="s">
        <v>953</v>
      </c>
      <c r="D536" s="180">
        <v>840168546800</v>
      </c>
      <c r="E536" s="2" t="s">
        <v>954</v>
      </c>
      <c r="F536" s="181" t="s">
        <v>60</v>
      </c>
      <c r="G536" t="s">
        <v>61</v>
      </c>
      <c r="H536" s="2" t="s">
        <v>955</v>
      </c>
      <c r="I536" s="97"/>
      <c r="J536" s="97"/>
      <c r="K536" s="97"/>
      <c r="L536" s="97"/>
      <c r="M536" s="97"/>
      <c r="N536" s="97"/>
      <c r="O536" s="97"/>
      <c r="P536" s="97"/>
      <c r="Q536" s="97">
        <v>15</v>
      </c>
      <c r="R536" s="97">
        <v>8</v>
      </c>
      <c r="S536" s="97">
        <v>7</v>
      </c>
      <c r="T536" s="97">
        <v>2</v>
      </c>
      <c r="U536" s="97">
        <f t="shared" si="140"/>
        <v>32</v>
      </c>
      <c r="V536">
        <f>VLOOKUP(D:D,'[1]Price List'!$B:$K,8,0)</f>
        <v>309.95999999999998</v>
      </c>
      <c r="W536" s="22">
        <f t="shared" si="127"/>
        <v>0</v>
      </c>
      <c r="X536" s="22">
        <f t="shared" si="128"/>
        <v>0</v>
      </c>
      <c r="Y536" s="22">
        <f t="shared" si="129"/>
        <v>0</v>
      </c>
      <c r="Z536" s="22">
        <f t="shared" si="130"/>
        <v>0</v>
      </c>
      <c r="AA536" s="22">
        <f t="shared" si="131"/>
        <v>0</v>
      </c>
      <c r="AB536" s="22">
        <f t="shared" si="132"/>
        <v>0</v>
      </c>
      <c r="AC536" s="22">
        <f t="shared" si="133"/>
        <v>0</v>
      </c>
      <c r="AD536" s="22">
        <f t="shared" si="134"/>
        <v>0</v>
      </c>
      <c r="AE536" s="22">
        <f t="shared" si="135"/>
        <v>4649.3999999999996</v>
      </c>
      <c r="AF536" s="22">
        <f t="shared" si="136"/>
        <v>2479.6799999999998</v>
      </c>
      <c r="AG536" s="22">
        <f t="shared" si="137"/>
        <v>2169.7199999999998</v>
      </c>
      <c r="AH536" s="22">
        <f t="shared" si="138"/>
        <v>619.91999999999996</v>
      </c>
      <c r="AI536" s="22">
        <f t="shared" si="139"/>
        <v>9918.7199999999993</v>
      </c>
    </row>
    <row r="537" spans="1:35" x14ac:dyDescent="0.2">
      <c r="A537" s="180" t="s">
        <v>368</v>
      </c>
      <c r="B537" s="180" t="s">
        <v>56</v>
      </c>
      <c r="C537" s="2" t="s">
        <v>603</v>
      </c>
      <c r="D537" s="180">
        <v>840168547135</v>
      </c>
      <c r="E537" s="2" t="s">
        <v>604</v>
      </c>
      <c r="F537" s="181" t="s">
        <v>60</v>
      </c>
      <c r="G537" t="s">
        <v>61</v>
      </c>
      <c r="H537" s="2" t="s">
        <v>61</v>
      </c>
      <c r="I537" s="97"/>
      <c r="J537" s="97"/>
      <c r="K537" s="97"/>
      <c r="L537" s="97"/>
      <c r="M537" s="97"/>
      <c r="N537" s="97"/>
      <c r="O537" s="97"/>
      <c r="P537" s="97"/>
      <c r="Q537" s="97">
        <v>10</v>
      </c>
      <c r="R537" s="97">
        <v>6</v>
      </c>
      <c r="S537" s="97">
        <v>16</v>
      </c>
      <c r="T537" s="97">
        <v>16</v>
      </c>
      <c r="U537" s="97">
        <f t="shared" si="140"/>
        <v>48</v>
      </c>
      <c r="V537">
        <f>VLOOKUP(D:D,'[1]Price List'!$B:$K,8,0)</f>
        <v>387.54</v>
      </c>
      <c r="W537" s="22">
        <f t="shared" si="127"/>
        <v>0</v>
      </c>
      <c r="X537" s="22">
        <f t="shared" si="128"/>
        <v>0</v>
      </c>
      <c r="Y537" s="22">
        <f t="shared" si="129"/>
        <v>0</v>
      </c>
      <c r="Z537" s="22">
        <f t="shared" si="130"/>
        <v>0</v>
      </c>
      <c r="AA537" s="22">
        <f t="shared" si="131"/>
        <v>0</v>
      </c>
      <c r="AB537" s="22">
        <f t="shared" si="132"/>
        <v>0</v>
      </c>
      <c r="AC537" s="22">
        <f t="shared" si="133"/>
        <v>0</v>
      </c>
      <c r="AD537" s="22">
        <f t="shared" si="134"/>
        <v>0</v>
      </c>
      <c r="AE537" s="22">
        <f t="shared" si="135"/>
        <v>3875.4</v>
      </c>
      <c r="AF537" s="22">
        <f t="shared" si="136"/>
        <v>2325.2400000000002</v>
      </c>
      <c r="AG537" s="22">
        <f t="shared" si="137"/>
        <v>6200.64</v>
      </c>
      <c r="AH537" s="22">
        <f t="shared" si="138"/>
        <v>6200.64</v>
      </c>
      <c r="AI537" s="22">
        <f t="shared" si="139"/>
        <v>18601.920000000002</v>
      </c>
    </row>
    <row r="538" spans="1:35" x14ac:dyDescent="0.2">
      <c r="A538" s="180" t="s">
        <v>368</v>
      </c>
      <c r="B538" s="180" t="s">
        <v>56</v>
      </c>
      <c r="C538" s="2" t="s">
        <v>377</v>
      </c>
      <c r="D538" s="180">
        <v>840168547302</v>
      </c>
      <c r="E538" s="2" t="s">
        <v>3971</v>
      </c>
      <c r="F538" s="181" t="s">
        <v>60</v>
      </c>
      <c r="G538" t="s">
        <v>61</v>
      </c>
      <c r="H538" s="2" t="s">
        <v>62</v>
      </c>
      <c r="I538" s="97"/>
      <c r="J538" s="97"/>
      <c r="K538" s="97"/>
      <c r="L538" s="97"/>
      <c r="M538" s="97"/>
      <c r="N538" s="97"/>
      <c r="O538" s="97"/>
      <c r="P538" s="97"/>
      <c r="Q538" s="97">
        <v>59</v>
      </c>
      <c r="R538" s="97">
        <v>40</v>
      </c>
      <c r="S538" s="97">
        <v>54</v>
      </c>
      <c r="T538" s="97">
        <v>42</v>
      </c>
      <c r="U538" s="97">
        <f t="shared" si="140"/>
        <v>195</v>
      </c>
      <c r="V538">
        <f>VLOOKUP(D:D,'[1]Price List'!$B:$K,8,0)</f>
        <v>387.54</v>
      </c>
      <c r="W538" s="22">
        <f t="shared" si="127"/>
        <v>0</v>
      </c>
      <c r="X538" s="22">
        <f t="shared" si="128"/>
        <v>0</v>
      </c>
      <c r="Y538" s="22">
        <f t="shared" si="129"/>
        <v>0</v>
      </c>
      <c r="Z538" s="22">
        <f t="shared" si="130"/>
        <v>0</v>
      </c>
      <c r="AA538" s="22">
        <f t="shared" si="131"/>
        <v>0</v>
      </c>
      <c r="AB538" s="22">
        <f t="shared" si="132"/>
        <v>0</v>
      </c>
      <c r="AC538" s="22">
        <f t="shared" si="133"/>
        <v>0</v>
      </c>
      <c r="AD538" s="22">
        <f t="shared" si="134"/>
        <v>0</v>
      </c>
      <c r="AE538" s="22">
        <f t="shared" si="135"/>
        <v>22864.86</v>
      </c>
      <c r="AF538" s="22">
        <f t="shared" si="136"/>
        <v>15501.6</v>
      </c>
      <c r="AG538" s="22">
        <f t="shared" si="137"/>
        <v>20927.16</v>
      </c>
      <c r="AH538" s="22">
        <f t="shared" si="138"/>
        <v>16276.68</v>
      </c>
      <c r="AI538" s="22">
        <f t="shared" si="139"/>
        <v>75570.3</v>
      </c>
    </row>
    <row r="539" spans="1:35" x14ac:dyDescent="0.2">
      <c r="A539" s="180" t="s">
        <v>368</v>
      </c>
      <c r="B539" s="180" t="s">
        <v>56</v>
      </c>
      <c r="C539" s="2" t="s">
        <v>381</v>
      </c>
      <c r="D539" s="180">
        <v>840168547401</v>
      </c>
      <c r="E539" s="2" t="s">
        <v>382</v>
      </c>
      <c r="F539" s="181" t="s">
        <v>60</v>
      </c>
      <c r="G539" t="s">
        <v>61</v>
      </c>
      <c r="H539" s="2" t="s">
        <v>74</v>
      </c>
      <c r="I539" s="97"/>
      <c r="J539" s="97"/>
      <c r="K539" s="97"/>
      <c r="L539" s="97"/>
      <c r="M539" s="97"/>
      <c r="N539" s="97"/>
      <c r="O539" s="97"/>
      <c r="P539" s="97"/>
      <c r="Q539" s="97">
        <v>47</v>
      </c>
      <c r="R539" s="97">
        <v>92</v>
      </c>
      <c r="S539" s="97">
        <v>156</v>
      </c>
      <c r="T539" s="97">
        <v>125</v>
      </c>
      <c r="U539" s="97">
        <f t="shared" si="140"/>
        <v>420</v>
      </c>
      <c r="V539">
        <f>VLOOKUP(D:D,'[1]Price List'!$B:$K,8,0)</f>
        <v>387.54</v>
      </c>
      <c r="W539" s="22">
        <f t="shared" si="127"/>
        <v>0</v>
      </c>
      <c r="X539" s="22">
        <f t="shared" si="128"/>
        <v>0</v>
      </c>
      <c r="Y539" s="22">
        <f t="shared" si="129"/>
        <v>0</v>
      </c>
      <c r="Z539" s="22">
        <f t="shared" si="130"/>
        <v>0</v>
      </c>
      <c r="AA539" s="22">
        <f t="shared" si="131"/>
        <v>0</v>
      </c>
      <c r="AB539" s="22">
        <f t="shared" si="132"/>
        <v>0</v>
      </c>
      <c r="AC539" s="22">
        <f t="shared" si="133"/>
        <v>0</v>
      </c>
      <c r="AD539" s="22">
        <f t="shared" si="134"/>
        <v>0</v>
      </c>
      <c r="AE539" s="22">
        <f t="shared" si="135"/>
        <v>18214.38</v>
      </c>
      <c r="AF539" s="22">
        <f t="shared" si="136"/>
        <v>35653.68</v>
      </c>
      <c r="AG539" s="22">
        <f t="shared" si="137"/>
        <v>60456.240000000005</v>
      </c>
      <c r="AH539" s="22">
        <f t="shared" si="138"/>
        <v>48442.5</v>
      </c>
      <c r="AI539" s="22">
        <f t="shared" si="139"/>
        <v>162766.80000000002</v>
      </c>
    </row>
    <row r="540" spans="1:35" x14ac:dyDescent="0.2">
      <c r="A540" s="180" t="s">
        <v>368</v>
      </c>
      <c r="B540" s="180" t="s">
        <v>56</v>
      </c>
      <c r="C540" s="2" t="s">
        <v>1088</v>
      </c>
      <c r="D540" s="180">
        <v>875912028967</v>
      </c>
      <c r="E540" s="2" t="s">
        <v>1090</v>
      </c>
      <c r="F540" s="181" t="s">
        <v>4125</v>
      </c>
      <c r="G540" t="s">
        <v>1083</v>
      </c>
      <c r="H540" s="2" t="s">
        <v>1084</v>
      </c>
      <c r="I540" s="97">
        <v>0</v>
      </c>
      <c r="J540" s="97">
        <v>0</v>
      </c>
      <c r="K540" s="97">
        <v>0</v>
      </c>
      <c r="L540" s="97">
        <v>0</v>
      </c>
      <c r="M540" s="97">
        <v>0</v>
      </c>
      <c r="N540" s="97">
        <v>0</v>
      </c>
      <c r="O540" s="97">
        <v>0</v>
      </c>
      <c r="P540" s="97">
        <v>0</v>
      </c>
      <c r="Q540" s="97">
        <v>0</v>
      </c>
      <c r="R540" s="97">
        <v>0</v>
      </c>
      <c r="S540" s="97">
        <v>0</v>
      </c>
      <c r="T540" s="97">
        <v>0</v>
      </c>
      <c r="U540" s="97">
        <f t="shared" si="140"/>
        <v>0</v>
      </c>
      <c r="V540">
        <f>VLOOKUP(D:D,'[1]Price List'!$B:$K,8,0)</f>
        <v>154.66</v>
      </c>
      <c r="W540" s="22">
        <f t="shared" si="127"/>
        <v>0</v>
      </c>
      <c r="X540" s="22">
        <f t="shared" si="128"/>
        <v>0</v>
      </c>
      <c r="Y540" s="22">
        <f t="shared" si="129"/>
        <v>0</v>
      </c>
      <c r="Z540" s="22">
        <f t="shared" si="130"/>
        <v>0</v>
      </c>
      <c r="AA540" s="22">
        <f t="shared" si="131"/>
        <v>0</v>
      </c>
      <c r="AB540" s="22">
        <f t="shared" si="132"/>
        <v>0</v>
      </c>
      <c r="AC540" s="22">
        <f t="shared" si="133"/>
        <v>0</v>
      </c>
      <c r="AD540" s="22">
        <f t="shared" si="134"/>
        <v>0</v>
      </c>
      <c r="AE540" s="22">
        <f t="shared" si="135"/>
        <v>0</v>
      </c>
      <c r="AF540" s="22">
        <f t="shared" si="136"/>
        <v>0</v>
      </c>
      <c r="AG540" s="22">
        <f t="shared" si="137"/>
        <v>0</v>
      </c>
      <c r="AH540" s="22">
        <f t="shared" si="138"/>
        <v>0</v>
      </c>
      <c r="AI540" s="22">
        <f t="shared" si="139"/>
        <v>0</v>
      </c>
    </row>
    <row r="541" spans="1:35" x14ac:dyDescent="0.2">
      <c r="A541" s="180" t="s">
        <v>368</v>
      </c>
      <c r="B541" s="180" t="s">
        <v>56</v>
      </c>
      <c r="C541" s="2" t="s">
        <v>1027</v>
      </c>
      <c r="D541" s="180">
        <v>848709038135</v>
      </c>
      <c r="E541" s="2" t="s">
        <v>1029</v>
      </c>
      <c r="F541" s="180" t="s">
        <v>515</v>
      </c>
      <c r="G541" s="2" t="s">
        <v>516</v>
      </c>
      <c r="H541" s="2" t="s">
        <v>570</v>
      </c>
      <c r="I541" s="97">
        <v>0</v>
      </c>
      <c r="J541" s="97">
        <v>0</v>
      </c>
      <c r="K541" s="97">
        <v>0</v>
      </c>
      <c r="L541" s="97">
        <v>0</v>
      </c>
      <c r="M541" s="97">
        <v>0</v>
      </c>
      <c r="N541" s="97">
        <v>0</v>
      </c>
      <c r="O541" s="97">
        <v>0</v>
      </c>
      <c r="P541" s="97">
        <v>0</v>
      </c>
      <c r="Q541" s="97">
        <v>0</v>
      </c>
      <c r="R541" s="97">
        <v>0</v>
      </c>
      <c r="S541" s="97">
        <v>0</v>
      </c>
      <c r="T541" s="97">
        <v>0</v>
      </c>
      <c r="U541" s="97">
        <f t="shared" si="140"/>
        <v>0</v>
      </c>
      <c r="V541">
        <f>VLOOKUP(D:D,'[1]Price List'!$B:$K,8,0)</f>
        <v>651.21</v>
      </c>
      <c r="W541" s="22">
        <f t="shared" si="127"/>
        <v>0</v>
      </c>
      <c r="X541" s="22">
        <f t="shared" si="128"/>
        <v>0</v>
      </c>
      <c r="Y541" s="22">
        <f t="shared" si="129"/>
        <v>0</v>
      </c>
      <c r="Z541" s="22">
        <f t="shared" si="130"/>
        <v>0</v>
      </c>
      <c r="AA541" s="22">
        <f t="shared" si="131"/>
        <v>0</v>
      </c>
      <c r="AB541" s="22">
        <f t="shared" si="132"/>
        <v>0</v>
      </c>
      <c r="AC541" s="22">
        <f t="shared" si="133"/>
        <v>0</v>
      </c>
      <c r="AD541" s="22">
        <f t="shared" si="134"/>
        <v>0</v>
      </c>
      <c r="AE541" s="22">
        <f t="shared" si="135"/>
        <v>0</v>
      </c>
      <c r="AF541" s="22">
        <f t="shared" si="136"/>
        <v>0</v>
      </c>
      <c r="AG541" s="22">
        <f t="shared" si="137"/>
        <v>0</v>
      </c>
      <c r="AH541" s="22">
        <f t="shared" si="138"/>
        <v>0</v>
      </c>
      <c r="AI541" s="22">
        <f t="shared" si="139"/>
        <v>0</v>
      </c>
    </row>
    <row r="542" spans="1:35" x14ac:dyDescent="0.2">
      <c r="A542" s="180" t="s">
        <v>368</v>
      </c>
      <c r="B542" s="180" t="s">
        <v>56</v>
      </c>
      <c r="C542" s="2" t="s">
        <v>1021</v>
      </c>
      <c r="D542" s="180">
        <v>848709040909</v>
      </c>
      <c r="E542" s="2" t="s">
        <v>1023</v>
      </c>
      <c r="F542" s="181" t="s">
        <v>515</v>
      </c>
      <c r="G542" t="s">
        <v>516</v>
      </c>
      <c r="H542" s="2" t="s">
        <v>570</v>
      </c>
      <c r="I542" s="97">
        <v>0</v>
      </c>
      <c r="J542" s="97">
        <v>0</v>
      </c>
      <c r="K542" s="97">
        <v>0</v>
      </c>
      <c r="L542" s="97">
        <v>0</v>
      </c>
      <c r="M542" s="97">
        <v>0</v>
      </c>
      <c r="N542" s="97">
        <v>0</v>
      </c>
      <c r="O542" s="97">
        <v>0</v>
      </c>
      <c r="P542" s="97">
        <v>0</v>
      </c>
      <c r="Q542" s="97">
        <v>0</v>
      </c>
      <c r="R542" s="97">
        <v>0</v>
      </c>
      <c r="S542" s="97">
        <v>0</v>
      </c>
      <c r="T542" s="97">
        <v>0</v>
      </c>
      <c r="U542" s="97">
        <f t="shared" si="140"/>
        <v>0</v>
      </c>
      <c r="V542">
        <f>VLOOKUP(D:D,'[1]Price List'!$B:$K,8,0)</f>
        <v>542.59</v>
      </c>
      <c r="W542" s="22">
        <f t="shared" si="127"/>
        <v>0</v>
      </c>
      <c r="X542" s="22">
        <f t="shared" si="128"/>
        <v>0</v>
      </c>
      <c r="Y542" s="22">
        <f t="shared" si="129"/>
        <v>0</v>
      </c>
      <c r="Z542" s="22">
        <f t="shared" si="130"/>
        <v>0</v>
      </c>
      <c r="AA542" s="22">
        <f t="shared" si="131"/>
        <v>0</v>
      </c>
      <c r="AB542" s="22">
        <f t="shared" si="132"/>
        <v>0</v>
      </c>
      <c r="AC542" s="22">
        <f t="shared" si="133"/>
        <v>0</v>
      </c>
      <c r="AD542" s="22">
        <f t="shared" si="134"/>
        <v>0</v>
      </c>
      <c r="AE542" s="22">
        <f t="shared" si="135"/>
        <v>0</v>
      </c>
      <c r="AF542" s="22">
        <f t="shared" si="136"/>
        <v>0</v>
      </c>
      <c r="AG542" s="22">
        <f t="shared" si="137"/>
        <v>0</v>
      </c>
      <c r="AH542" s="22">
        <f t="shared" si="138"/>
        <v>0</v>
      </c>
      <c r="AI542" s="22">
        <f t="shared" si="139"/>
        <v>0</v>
      </c>
    </row>
    <row r="543" spans="1:35" x14ac:dyDescent="0.2">
      <c r="A543" s="180" t="s">
        <v>368</v>
      </c>
      <c r="B543" s="180" t="s">
        <v>56</v>
      </c>
      <c r="C543" s="2" t="s">
        <v>1024</v>
      </c>
      <c r="D543" s="180">
        <v>848709040916</v>
      </c>
      <c r="E543" s="2" t="s">
        <v>1026</v>
      </c>
      <c r="F543" s="181" t="s">
        <v>515</v>
      </c>
      <c r="G543" t="s">
        <v>516</v>
      </c>
      <c r="H543" s="2" t="s">
        <v>570</v>
      </c>
      <c r="I543" s="97">
        <v>0</v>
      </c>
      <c r="J543" s="97">
        <v>0</v>
      </c>
      <c r="K543" s="97">
        <v>0</v>
      </c>
      <c r="L543" s="97">
        <v>0</v>
      </c>
      <c r="M543" s="97">
        <v>1</v>
      </c>
      <c r="N543" s="97">
        <v>0</v>
      </c>
      <c r="O543" s="97">
        <v>0</v>
      </c>
      <c r="P543" s="97">
        <v>0</v>
      </c>
      <c r="Q543" s="97">
        <v>0</v>
      </c>
      <c r="R543" s="97">
        <v>0</v>
      </c>
      <c r="S543" s="97">
        <v>0</v>
      </c>
      <c r="T543" s="97">
        <v>0</v>
      </c>
      <c r="U543" s="97">
        <f t="shared" si="140"/>
        <v>1</v>
      </c>
      <c r="V543">
        <f>VLOOKUP(D:D,'[1]Price List'!$B:$K,8,0)</f>
        <v>542.59</v>
      </c>
      <c r="W543" s="22">
        <f t="shared" si="127"/>
        <v>0</v>
      </c>
      <c r="X543" s="22">
        <f t="shared" si="128"/>
        <v>0</v>
      </c>
      <c r="Y543" s="22">
        <f t="shared" si="129"/>
        <v>0</v>
      </c>
      <c r="Z543" s="22">
        <f t="shared" si="130"/>
        <v>0</v>
      </c>
      <c r="AA543" s="22">
        <f t="shared" si="131"/>
        <v>542.59</v>
      </c>
      <c r="AB543" s="22">
        <f t="shared" si="132"/>
        <v>0</v>
      </c>
      <c r="AC543" s="22">
        <f t="shared" si="133"/>
        <v>0</v>
      </c>
      <c r="AD543" s="22">
        <f t="shared" si="134"/>
        <v>0</v>
      </c>
      <c r="AE543" s="22">
        <f t="shared" si="135"/>
        <v>0</v>
      </c>
      <c r="AF543" s="22">
        <f t="shared" si="136"/>
        <v>0</v>
      </c>
      <c r="AG543" s="22">
        <f t="shared" si="137"/>
        <v>0</v>
      </c>
      <c r="AH543" s="22">
        <f t="shared" si="138"/>
        <v>0</v>
      </c>
      <c r="AI543" s="22">
        <f t="shared" si="139"/>
        <v>542.59</v>
      </c>
    </row>
    <row r="544" spans="1:35" x14ac:dyDescent="0.2">
      <c r="A544" s="180" t="s">
        <v>368</v>
      </c>
      <c r="B544" s="180" t="s">
        <v>2071</v>
      </c>
      <c r="C544" s="2" t="s">
        <v>1101</v>
      </c>
      <c r="D544" s="180">
        <v>5056586721032</v>
      </c>
      <c r="E544" s="2" t="s">
        <v>1103</v>
      </c>
      <c r="F544" s="180" t="s">
        <v>60</v>
      </c>
      <c r="G544" s="2" t="s">
        <v>79</v>
      </c>
      <c r="H544" s="2" t="s">
        <v>80</v>
      </c>
      <c r="I544" s="97"/>
      <c r="J544" s="97"/>
      <c r="K544" s="97">
        <v>33</v>
      </c>
      <c r="L544" s="97">
        <v>13</v>
      </c>
      <c r="M544" s="97">
        <v>24</v>
      </c>
      <c r="N544" s="97">
        <v>19</v>
      </c>
      <c r="O544" s="97">
        <v>31</v>
      </c>
      <c r="P544" s="97">
        <v>18</v>
      </c>
      <c r="Q544" s="97">
        <v>34</v>
      </c>
      <c r="R544" s="97">
        <v>42</v>
      </c>
      <c r="S544" s="97">
        <v>68</v>
      </c>
      <c r="T544" s="97">
        <v>51</v>
      </c>
      <c r="U544" s="97">
        <f t="shared" si="140"/>
        <v>333</v>
      </c>
      <c r="V544">
        <f>VLOOKUP(D:D,'[1]Price List'!$B:$K,8,0)</f>
        <v>279.74</v>
      </c>
      <c r="W544" s="22">
        <f t="shared" si="127"/>
        <v>0</v>
      </c>
      <c r="X544" s="22">
        <f t="shared" si="128"/>
        <v>0</v>
      </c>
      <c r="Y544" s="22">
        <f t="shared" si="129"/>
        <v>9231.42</v>
      </c>
      <c r="Z544" s="22">
        <f t="shared" si="130"/>
        <v>3636.62</v>
      </c>
      <c r="AA544" s="22">
        <f t="shared" si="131"/>
        <v>6713.76</v>
      </c>
      <c r="AB544" s="22">
        <f t="shared" si="132"/>
        <v>5315.06</v>
      </c>
      <c r="AC544" s="22">
        <f t="shared" si="133"/>
        <v>8671.94</v>
      </c>
      <c r="AD544" s="22">
        <f t="shared" si="134"/>
        <v>5035.32</v>
      </c>
      <c r="AE544" s="22">
        <f t="shared" si="135"/>
        <v>9511.16</v>
      </c>
      <c r="AF544" s="22">
        <f t="shared" si="136"/>
        <v>11749.08</v>
      </c>
      <c r="AG544" s="22">
        <f t="shared" si="137"/>
        <v>19022.32</v>
      </c>
      <c r="AH544" s="22">
        <f t="shared" si="138"/>
        <v>14266.74</v>
      </c>
      <c r="AI544" s="22">
        <f t="shared" si="139"/>
        <v>93153.42</v>
      </c>
    </row>
    <row r="545" spans="1:35" x14ac:dyDescent="0.2">
      <c r="A545" s="180" t="s">
        <v>368</v>
      </c>
      <c r="B545" s="180" t="s">
        <v>2071</v>
      </c>
      <c r="C545" s="2" t="s">
        <v>1095</v>
      </c>
      <c r="D545" s="180">
        <v>5056586721094</v>
      </c>
      <c r="E545" s="2" t="s">
        <v>1097</v>
      </c>
      <c r="F545" s="181" t="s">
        <v>60</v>
      </c>
      <c r="G545" t="s">
        <v>79</v>
      </c>
      <c r="H545" s="2" t="s">
        <v>80</v>
      </c>
      <c r="I545" s="97"/>
      <c r="J545" s="97"/>
      <c r="K545" s="97"/>
      <c r="L545" s="97">
        <v>0</v>
      </c>
      <c r="M545" s="97">
        <v>17</v>
      </c>
      <c r="N545" s="97">
        <v>26</v>
      </c>
      <c r="O545" s="97">
        <v>40</v>
      </c>
      <c r="P545" s="97">
        <v>48</v>
      </c>
      <c r="Q545" s="97">
        <v>35</v>
      </c>
      <c r="R545" s="97">
        <v>62</v>
      </c>
      <c r="S545" s="97">
        <v>62</v>
      </c>
      <c r="T545" s="97">
        <v>47</v>
      </c>
      <c r="U545" s="97">
        <f t="shared" si="140"/>
        <v>337</v>
      </c>
      <c r="V545">
        <f>VLOOKUP(D:D,'[1]Price List'!$B:$K,8,0)</f>
        <v>215.09</v>
      </c>
      <c r="W545" s="22">
        <f t="shared" si="127"/>
        <v>0</v>
      </c>
      <c r="X545" s="22">
        <f t="shared" si="128"/>
        <v>0</v>
      </c>
      <c r="Y545" s="22">
        <f t="shared" si="129"/>
        <v>0</v>
      </c>
      <c r="Z545" s="22">
        <f t="shared" si="130"/>
        <v>0</v>
      </c>
      <c r="AA545" s="22">
        <f t="shared" si="131"/>
        <v>3656.53</v>
      </c>
      <c r="AB545" s="22">
        <f t="shared" si="132"/>
        <v>5592.34</v>
      </c>
      <c r="AC545" s="22">
        <f t="shared" si="133"/>
        <v>8603.6</v>
      </c>
      <c r="AD545" s="22">
        <f t="shared" si="134"/>
        <v>10324.32</v>
      </c>
      <c r="AE545" s="22">
        <f t="shared" si="135"/>
        <v>7528.1500000000005</v>
      </c>
      <c r="AF545" s="22">
        <f t="shared" si="136"/>
        <v>13335.58</v>
      </c>
      <c r="AG545" s="22">
        <f t="shared" si="137"/>
        <v>13335.58</v>
      </c>
      <c r="AH545" s="22">
        <f t="shared" si="138"/>
        <v>10109.23</v>
      </c>
      <c r="AI545" s="22">
        <f t="shared" si="139"/>
        <v>72485.33</v>
      </c>
    </row>
    <row r="546" spans="1:35" x14ac:dyDescent="0.2">
      <c r="A546" s="180" t="s">
        <v>368</v>
      </c>
      <c r="B546" s="180" t="s">
        <v>2071</v>
      </c>
      <c r="C546" s="2" t="s">
        <v>1104</v>
      </c>
      <c r="D546" s="180">
        <v>5056586724217</v>
      </c>
      <c r="E546" s="2" t="s">
        <v>1106</v>
      </c>
      <c r="F546" s="181" t="s">
        <v>60</v>
      </c>
      <c r="G546" t="s">
        <v>79</v>
      </c>
      <c r="H546" s="2" t="s">
        <v>80</v>
      </c>
      <c r="I546" s="97"/>
      <c r="J546" s="97"/>
      <c r="K546" s="97">
        <v>19</v>
      </c>
      <c r="L546" s="97">
        <v>25</v>
      </c>
      <c r="M546" s="97">
        <v>44</v>
      </c>
      <c r="N546" s="97">
        <v>34</v>
      </c>
      <c r="O546" s="97">
        <v>35</v>
      </c>
      <c r="P546" s="97">
        <v>42</v>
      </c>
      <c r="Q546" s="97">
        <v>42</v>
      </c>
      <c r="R546" s="97">
        <v>53</v>
      </c>
      <c r="S546" s="97">
        <v>39</v>
      </c>
      <c r="T546" s="97">
        <v>53</v>
      </c>
      <c r="U546" s="97">
        <f t="shared" si="140"/>
        <v>386</v>
      </c>
      <c r="V546">
        <f>VLOOKUP(D:D,'[1]Price List'!$B:$K,8,0)</f>
        <v>215.09</v>
      </c>
      <c r="W546" s="22">
        <f t="shared" si="127"/>
        <v>0</v>
      </c>
      <c r="X546" s="22">
        <f t="shared" si="128"/>
        <v>0</v>
      </c>
      <c r="Y546" s="22">
        <f t="shared" si="129"/>
        <v>4086.71</v>
      </c>
      <c r="Z546" s="22">
        <f t="shared" si="130"/>
        <v>5377.25</v>
      </c>
      <c r="AA546" s="22">
        <f t="shared" si="131"/>
        <v>9463.9600000000009</v>
      </c>
      <c r="AB546" s="22">
        <f t="shared" si="132"/>
        <v>7313.06</v>
      </c>
      <c r="AC546" s="22">
        <f t="shared" si="133"/>
        <v>7528.1500000000005</v>
      </c>
      <c r="AD546" s="22">
        <f t="shared" si="134"/>
        <v>9033.7800000000007</v>
      </c>
      <c r="AE546" s="22">
        <f t="shared" si="135"/>
        <v>9033.7800000000007</v>
      </c>
      <c r="AF546" s="22">
        <f t="shared" si="136"/>
        <v>11399.77</v>
      </c>
      <c r="AG546" s="22">
        <f t="shared" si="137"/>
        <v>8388.51</v>
      </c>
      <c r="AH546" s="22">
        <f t="shared" si="138"/>
        <v>11399.77</v>
      </c>
      <c r="AI546" s="22">
        <f t="shared" si="139"/>
        <v>83024.740000000005</v>
      </c>
    </row>
    <row r="547" spans="1:35" x14ac:dyDescent="0.2">
      <c r="A547" s="180" t="s">
        <v>368</v>
      </c>
      <c r="B547" s="180" t="s">
        <v>2071</v>
      </c>
      <c r="C547" s="2" t="s">
        <v>1098</v>
      </c>
      <c r="D547" s="180">
        <v>5056586724309</v>
      </c>
      <c r="E547" s="2" t="s">
        <v>1100</v>
      </c>
      <c r="F547" s="181" t="s">
        <v>60</v>
      </c>
      <c r="G547" t="s">
        <v>79</v>
      </c>
      <c r="H547" s="2" t="s">
        <v>80</v>
      </c>
      <c r="I547" s="97"/>
      <c r="J547" s="97"/>
      <c r="K547" s="97">
        <v>9</v>
      </c>
      <c r="L547" s="97">
        <v>15</v>
      </c>
      <c r="M547" s="97">
        <v>26</v>
      </c>
      <c r="N547" s="97">
        <v>20</v>
      </c>
      <c r="O547" s="97">
        <v>15</v>
      </c>
      <c r="P547" s="97">
        <v>27</v>
      </c>
      <c r="Q547" s="97">
        <v>26</v>
      </c>
      <c r="R547" s="97">
        <v>26</v>
      </c>
      <c r="S547" s="97">
        <v>29</v>
      </c>
      <c r="T547" s="97">
        <v>25</v>
      </c>
      <c r="U547" s="97">
        <f t="shared" si="140"/>
        <v>218</v>
      </c>
      <c r="V547">
        <f>VLOOKUP(D:D,'[1]Price List'!$B:$K,8,0)</f>
        <v>215.09</v>
      </c>
      <c r="W547" s="22">
        <f t="shared" si="127"/>
        <v>0</v>
      </c>
      <c r="X547" s="22">
        <f t="shared" si="128"/>
        <v>0</v>
      </c>
      <c r="Y547" s="22">
        <f t="shared" si="129"/>
        <v>1935.81</v>
      </c>
      <c r="Z547" s="22">
        <f t="shared" si="130"/>
        <v>3226.35</v>
      </c>
      <c r="AA547" s="22">
        <f t="shared" si="131"/>
        <v>5592.34</v>
      </c>
      <c r="AB547" s="22">
        <f t="shared" si="132"/>
        <v>4301.8</v>
      </c>
      <c r="AC547" s="22">
        <f t="shared" si="133"/>
        <v>3226.35</v>
      </c>
      <c r="AD547" s="22">
        <f t="shared" si="134"/>
        <v>5807.43</v>
      </c>
      <c r="AE547" s="22">
        <f t="shared" si="135"/>
        <v>5592.34</v>
      </c>
      <c r="AF547" s="22">
        <f t="shared" si="136"/>
        <v>5592.34</v>
      </c>
      <c r="AG547" s="22">
        <f t="shared" si="137"/>
        <v>6237.61</v>
      </c>
      <c r="AH547" s="22">
        <f t="shared" si="138"/>
        <v>5377.25</v>
      </c>
      <c r="AI547" s="22">
        <f t="shared" si="139"/>
        <v>46889.62</v>
      </c>
    </row>
    <row r="548" spans="1:35" x14ac:dyDescent="0.2">
      <c r="A548" s="180" t="s">
        <v>368</v>
      </c>
      <c r="B548" s="180" t="s">
        <v>2071</v>
      </c>
      <c r="C548" s="2" t="s">
        <v>337</v>
      </c>
      <c r="D548" s="180">
        <v>5056586735251</v>
      </c>
      <c r="E548" s="2" t="s">
        <v>339</v>
      </c>
      <c r="F548" s="181" t="s">
        <v>60</v>
      </c>
      <c r="G548" s="2" t="s">
        <v>109</v>
      </c>
      <c r="H548" s="2" t="s">
        <v>109</v>
      </c>
      <c r="I548" s="97">
        <v>24</v>
      </c>
      <c r="J548" s="97">
        <v>13</v>
      </c>
      <c r="K548" s="97">
        <v>13</v>
      </c>
      <c r="L548" s="97">
        <v>13</v>
      </c>
      <c r="M548" s="97">
        <v>25</v>
      </c>
      <c r="N548" s="97">
        <v>17</v>
      </c>
      <c r="O548" s="97">
        <v>29</v>
      </c>
      <c r="P548" s="97">
        <v>29</v>
      </c>
      <c r="Q548" s="97">
        <v>22</v>
      </c>
      <c r="R548" s="97">
        <v>24</v>
      </c>
      <c r="S548" s="97">
        <v>35</v>
      </c>
      <c r="T548" s="97">
        <v>61</v>
      </c>
      <c r="U548" s="97">
        <f t="shared" si="140"/>
        <v>305</v>
      </c>
      <c r="V548">
        <f>VLOOKUP(D:D,'[1]Price List'!$B:$K,8,0)</f>
        <v>430.6</v>
      </c>
      <c r="W548" s="22">
        <f t="shared" si="127"/>
        <v>10334.400000000001</v>
      </c>
      <c r="X548" s="22">
        <f t="shared" si="128"/>
        <v>5597.8</v>
      </c>
      <c r="Y548" s="22">
        <f t="shared" si="129"/>
        <v>5597.8</v>
      </c>
      <c r="Z548" s="22">
        <f t="shared" si="130"/>
        <v>5597.8</v>
      </c>
      <c r="AA548" s="22">
        <f t="shared" si="131"/>
        <v>10765</v>
      </c>
      <c r="AB548" s="22">
        <f t="shared" si="132"/>
        <v>7320.2000000000007</v>
      </c>
      <c r="AC548" s="22">
        <f t="shared" si="133"/>
        <v>12487.400000000001</v>
      </c>
      <c r="AD548" s="22">
        <f t="shared" si="134"/>
        <v>12487.400000000001</v>
      </c>
      <c r="AE548" s="22">
        <f t="shared" si="135"/>
        <v>9473.2000000000007</v>
      </c>
      <c r="AF548" s="22">
        <f t="shared" si="136"/>
        <v>10334.400000000001</v>
      </c>
      <c r="AG548" s="22">
        <f t="shared" si="137"/>
        <v>15071</v>
      </c>
      <c r="AH548" s="22">
        <f t="shared" si="138"/>
        <v>26266.600000000002</v>
      </c>
      <c r="AI548" s="22">
        <f t="shared" si="139"/>
        <v>131333</v>
      </c>
    </row>
    <row r="549" spans="1:35" x14ac:dyDescent="0.2">
      <c r="A549" s="180" t="s">
        <v>368</v>
      </c>
      <c r="B549" s="180" t="s">
        <v>2071</v>
      </c>
      <c r="C549" s="2" t="s">
        <v>1107</v>
      </c>
      <c r="D549" s="180">
        <v>5056586735282</v>
      </c>
      <c r="E549" s="2" t="s">
        <v>1109</v>
      </c>
      <c r="F549" s="181" t="s">
        <v>60</v>
      </c>
      <c r="G549" t="s">
        <v>109</v>
      </c>
      <c r="H549" s="2" t="s">
        <v>109</v>
      </c>
      <c r="I549" s="97">
        <v>25</v>
      </c>
      <c r="J549" s="97">
        <v>11</v>
      </c>
      <c r="K549" s="97">
        <v>13</v>
      </c>
      <c r="L549" s="97">
        <v>17</v>
      </c>
      <c r="M549" s="97">
        <v>15</v>
      </c>
      <c r="N549" s="97">
        <v>15</v>
      </c>
      <c r="O549" s="97">
        <v>19</v>
      </c>
      <c r="P549" s="97">
        <v>12</v>
      </c>
      <c r="Q549" s="97">
        <v>12</v>
      </c>
      <c r="R549" s="97">
        <v>14</v>
      </c>
      <c r="S549" s="97">
        <v>19</v>
      </c>
      <c r="T549" s="97">
        <v>24</v>
      </c>
      <c r="U549" s="97">
        <f t="shared" si="140"/>
        <v>196</v>
      </c>
      <c r="V549">
        <f>VLOOKUP(D:D,'[1]Price List'!$B:$K,8,0)</f>
        <v>430.6</v>
      </c>
      <c r="W549" s="22">
        <f t="shared" si="127"/>
        <v>10765</v>
      </c>
      <c r="X549" s="22">
        <f t="shared" si="128"/>
        <v>4736.6000000000004</v>
      </c>
      <c r="Y549" s="22">
        <f t="shared" si="129"/>
        <v>5597.8</v>
      </c>
      <c r="Z549" s="22">
        <f t="shared" si="130"/>
        <v>7320.2000000000007</v>
      </c>
      <c r="AA549" s="22">
        <f t="shared" si="131"/>
        <v>6459</v>
      </c>
      <c r="AB549" s="22">
        <f t="shared" si="132"/>
        <v>6459</v>
      </c>
      <c r="AC549" s="22">
        <f t="shared" si="133"/>
        <v>8181.4000000000005</v>
      </c>
      <c r="AD549" s="22">
        <f t="shared" si="134"/>
        <v>5167.2000000000007</v>
      </c>
      <c r="AE549" s="22">
        <f t="shared" si="135"/>
        <v>5167.2000000000007</v>
      </c>
      <c r="AF549" s="22">
        <f t="shared" si="136"/>
        <v>6028.4000000000005</v>
      </c>
      <c r="AG549" s="22">
        <f t="shared" si="137"/>
        <v>8181.4000000000005</v>
      </c>
      <c r="AH549" s="22">
        <f t="shared" si="138"/>
        <v>10334.400000000001</v>
      </c>
      <c r="AI549" s="22">
        <f t="shared" si="139"/>
        <v>84397.6</v>
      </c>
    </row>
    <row r="550" spans="1:35" x14ac:dyDescent="0.2">
      <c r="A550" s="180" t="s">
        <v>368</v>
      </c>
      <c r="B550" s="180" t="s">
        <v>2071</v>
      </c>
      <c r="C550" s="2" t="s">
        <v>341</v>
      </c>
      <c r="D550" s="180">
        <v>5056586735343</v>
      </c>
      <c r="E550" s="2" t="s">
        <v>343</v>
      </c>
      <c r="F550" s="181" t="s">
        <v>60</v>
      </c>
      <c r="G550" t="s">
        <v>109</v>
      </c>
      <c r="H550" s="2" t="s">
        <v>109</v>
      </c>
      <c r="I550" s="97">
        <v>30</v>
      </c>
      <c r="J550" s="97">
        <v>20</v>
      </c>
      <c r="K550" s="97">
        <v>25</v>
      </c>
      <c r="L550" s="97">
        <v>26</v>
      </c>
      <c r="M550" s="97">
        <v>38</v>
      </c>
      <c r="N550" s="97">
        <v>24</v>
      </c>
      <c r="O550" s="97">
        <v>35</v>
      </c>
      <c r="P550" s="97">
        <v>15</v>
      </c>
      <c r="Q550" s="97">
        <v>24</v>
      </c>
      <c r="R550" s="97">
        <v>15</v>
      </c>
      <c r="S550" s="97">
        <v>21</v>
      </c>
      <c r="T550" s="97">
        <v>18</v>
      </c>
      <c r="U550" s="97">
        <f t="shared" si="140"/>
        <v>291</v>
      </c>
      <c r="V550">
        <f>VLOOKUP(D:D,'[1]Price List'!$B:$K,8,0)</f>
        <v>430.6</v>
      </c>
      <c r="W550" s="22">
        <f t="shared" si="127"/>
        <v>12918</v>
      </c>
      <c r="X550" s="22">
        <f t="shared" si="128"/>
        <v>8612</v>
      </c>
      <c r="Y550" s="22">
        <f t="shared" si="129"/>
        <v>10765</v>
      </c>
      <c r="Z550" s="22">
        <f t="shared" si="130"/>
        <v>11195.6</v>
      </c>
      <c r="AA550" s="22">
        <f t="shared" si="131"/>
        <v>16362.800000000001</v>
      </c>
      <c r="AB550" s="22">
        <f t="shared" si="132"/>
        <v>10334.400000000001</v>
      </c>
      <c r="AC550" s="22">
        <f t="shared" si="133"/>
        <v>15071</v>
      </c>
      <c r="AD550" s="22">
        <f t="shared" si="134"/>
        <v>6459</v>
      </c>
      <c r="AE550" s="22">
        <f t="shared" si="135"/>
        <v>10334.400000000001</v>
      </c>
      <c r="AF550" s="22">
        <f t="shared" si="136"/>
        <v>6459</v>
      </c>
      <c r="AG550" s="22">
        <f t="shared" si="137"/>
        <v>9042.6</v>
      </c>
      <c r="AH550" s="22">
        <f t="shared" si="138"/>
        <v>7750.8</v>
      </c>
      <c r="AI550" s="22">
        <f t="shared" si="139"/>
        <v>125304.6</v>
      </c>
    </row>
    <row r="551" spans="1:35" x14ac:dyDescent="0.2">
      <c r="A551" s="180" t="s">
        <v>368</v>
      </c>
      <c r="B551" s="180" t="s">
        <v>2071</v>
      </c>
      <c r="C551" s="2" t="s">
        <v>1110</v>
      </c>
      <c r="D551" s="180">
        <v>5056586736814</v>
      </c>
      <c r="E551" s="2" t="s">
        <v>1111</v>
      </c>
      <c r="F551" s="181" t="s">
        <v>60</v>
      </c>
      <c r="G551" t="s">
        <v>109</v>
      </c>
      <c r="H551" s="2" t="s">
        <v>931</v>
      </c>
      <c r="I551" s="97">
        <v>21</v>
      </c>
      <c r="J551" s="97">
        <v>10</v>
      </c>
      <c r="K551" s="97">
        <v>6</v>
      </c>
      <c r="L551" s="97">
        <v>8</v>
      </c>
      <c r="M551" s="97">
        <v>11</v>
      </c>
      <c r="N551" s="97">
        <v>5</v>
      </c>
      <c r="O551" s="97">
        <v>7</v>
      </c>
      <c r="P551" s="97">
        <v>7</v>
      </c>
      <c r="Q551" s="97">
        <v>4</v>
      </c>
      <c r="R551" s="97">
        <v>7</v>
      </c>
      <c r="S551" s="97">
        <v>4</v>
      </c>
      <c r="T551" s="97">
        <v>14</v>
      </c>
      <c r="U551" s="97">
        <f t="shared" si="140"/>
        <v>104</v>
      </c>
      <c r="V551">
        <f>VLOOKUP(D:D,'[1]Price List'!$B:$K,8,0)</f>
        <v>430.6</v>
      </c>
      <c r="W551" s="22">
        <f t="shared" si="127"/>
        <v>9042.6</v>
      </c>
      <c r="X551" s="22">
        <f t="shared" si="128"/>
        <v>4306</v>
      </c>
      <c r="Y551" s="22">
        <f t="shared" si="129"/>
        <v>2583.6000000000004</v>
      </c>
      <c r="Z551" s="22">
        <f t="shared" si="130"/>
        <v>3444.8</v>
      </c>
      <c r="AA551" s="22">
        <f t="shared" si="131"/>
        <v>4736.6000000000004</v>
      </c>
      <c r="AB551" s="22">
        <f t="shared" si="132"/>
        <v>2153</v>
      </c>
      <c r="AC551" s="22">
        <f t="shared" si="133"/>
        <v>3014.2000000000003</v>
      </c>
      <c r="AD551" s="22">
        <f t="shared" si="134"/>
        <v>3014.2000000000003</v>
      </c>
      <c r="AE551" s="22">
        <f t="shared" si="135"/>
        <v>1722.4</v>
      </c>
      <c r="AF551" s="22">
        <f t="shared" si="136"/>
        <v>3014.2000000000003</v>
      </c>
      <c r="AG551" s="22">
        <f t="shared" si="137"/>
        <v>1722.4</v>
      </c>
      <c r="AH551" s="22">
        <f t="shared" si="138"/>
        <v>6028.4000000000005</v>
      </c>
      <c r="AI551" s="22">
        <f t="shared" si="139"/>
        <v>44782.400000000001</v>
      </c>
    </row>
    <row r="552" spans="1:35" x14ac:dyDescent="0.2">
      <c r="A552" s="180" t="s">
        <v>368</v>
      </c>
      <c r="B552" s="180" t="s">
        <v>2071</v>
      </c>
      <c r="C552" s="2" t="s">
        <v>345</v>
      </c>
      <c r="D552" s="180">
        <v>5056586738795</v>
      </c>
      <c r="E552" s="2" t="s">
        <v>347</v>
      </c>
      <c r="F552" s="181" t="s">
        <v>60</v>
      </c>
      <c r="G552" t="s">
        <v>109</v>
      </c>
      <c r="H552" s="2" t="s">
        <v>110</v>
      </c>
      <c r="I552" s="97">
        <v>68</v>
      </c>
      <c r="J552" s="97">
        <v>39</v>
      </c>
      <c r="K552" s="97">
        <v>48</v>
      </c>
      <c r="L552" s="97">
        <v>56</v>
      </c>
      <c r="M552" s="97">
        <v>51</v>
      </c>
      <c r="N552" s="97">
        <v>47</v>
      </c>
      <c r="O552" s="97">
        <v>41</v>
      </c>
      <c r="P552" s="97">
        <v>24</v>
      </c>
      <c r="Q552" s="97">
        <v>19</v>
      </c>
      <c r="R552" s="97">
        <v>27</v>
      </c>
      <c r="S552" s="97">
        <v>22</v>
      </c>
      <c r="T552" s="97">
        <v>11</v>
      </c>
      <c r="U552" s="97">
        <f t="shared" si="140"/>
        <v>453</v>
      </c>
      <c r="V552">
        <f>VLOOKUP(D:D,'[1]Price List'!$B:$K,8,0)</f>
        <v>430.6</v>
      </c>
      <c r="W552" s="22">
        <f t="shared" si="127"/>
        <v>29280.800000000003</v>
      </c>
      <c r="X552" s="22">
        <f t="shared" si="128"/>
        <v>16793.400000000001</v>
      </c>
      <c r="Y552" s="22">
        <f t="shared" si="129"/>
        <v>20668.800000000003</v>
      </c>
      <c r="Z552" s="22">
        <f t="shared" si="130"/>
        <v>24113.600000000002</v>
      </c>
      <c r="AA552" s="22">
        <f t="shared" si="131"/>
        <v>21960.600000000002</v>
      </c>
      <c r="AB552" s="22">
        <f t="shared" si="132"/>
        <v>20238.2</v>
      </c>
      <c r="AC552" s="22">
        <f t="shared" si="133"/>
        <v>17654.600000000002</v>
      </c>
      <c r="AD552" s="22">
        <f t="shared" si="134"/>
        <v>10334.400000000001</v>
      </c>
      <c r="AE552" s="22">
        <f t="shared" si="135"/>
        <v>8181.4000000000005</v>
      </c>
      <c r="AF552" s="22">
        <f t="shared" si="136"/>
        <v>11626.2</v>
      </c>
      <c r="AG552" s="22">
        <f t="shared" si="137"/>
        <v>9473.2000000000007</v>
      </c>
      <c r="AH552" s="22">
        <f t="shared" si="138"/>
        <v>4736.6000000000004</v>
      </c>
      <c r="AI552" s="22">
        <f t="shared" si="139"/>
        <v>195061.80000000002</v>
      </c>
    </row>
    <row r="553" spans="1:35" x14ac:dyDescent="0.2">
      <c r="A553" s="180" t="s">
        <v>368</v>
      </c>
      <c r="B553" s="180" t="s">
        <v>2071</v>
      </c>
      <c r="C553" s="2" t="s">
        <v>1112</v>
      </c>
      <c r="D553" s="180">
        <v>5056586738825</v>
      </c>
      <c r="E553" s="2" t="s">
        <v>1114</v>
      </c>
      <c r="F553" s="181" t="s">
        <v>60</v>
      </c>
      <c r="G553" t="s">
        <v>109</v>
      </c>
      <c r="H553" s="2" t="s">
        <v>110</v>
      </c>
      <c r="I553" s="97">
        <v>11</v>
      </c>
      <c r="J553" s="97">
        <v>4</v>
      </c>
      <c r="K553" s="97">
        <v>10</v>
      </c>
      <c r="L553" s="97">
        <v>13</v>
      </c>
      <c r="M553" s="97">
        <v>13</v>
      </c>
      <c r="N553" s="97">
        <v>3</v>
      </c>
      <c r="O553" s="97">
        <v>4</v>
      </c>
      <c r="P553" s="97">
        <v>4</v>
      </c>
      <c r="Q553" s="97">
        <v>6</v>
      </c>
      <c r="R553" s="97">
        <v>4</v>
      </c>
      <c r="S553" s="97">
        <v>12</v>
      </c>
      <c r="T553" s="97">
        <v>6</v>
      </c>
      <c r="U553" s="97">
        <f t="shared" si="140"/>
        <v>90</v>
      </c>
      <c r="V553">
        <f>VLOOKUP(D:D,'[1]Price List'!$B:$K,8,0)</f>
        <v>430.6</v>
      </c>
      <c r="W553" s="22">
        <f t="shared" si="127"/>
        <v>4736.6000000000004</v>
      </c>
      <c r="X553" s="22">
        <f t="shared" si="128"/>
        <v>1722.4</v>
      </c>
      <c r="Y553" s="22">
        <f t="shared" si="129"/>
        <v>4306</v>
      </c>
      <c r="Z553" s="22">
        <f t="shared" si="130"/>
        <v>5597.8</v>
      </c>
      <c r="AA553" s="22">
        <f t="shared" si="131"/>
        <v>5597.8</v>
      </c>
      <c r="AB553" s="22">
        <f t="shared" si="132"/>
        <v>1291.8000000000002</v>
      </c>
      <c r="AC553" s="22">
        <f t="shared" si="133"/>
        <v>1722.4</v>
      </c>
      <c r="AD553" s="22">
        <f t="shared" si="134"/>
        <v>1722.4</v>
      </c>
      <c r="AE553" s="22">
        <f t="shared" si="135"/>
        <v>2583.6000000000004</v>
      </c>
      <c r="AF553" s="22">
        <f t="shared" si="136"/>
        <v>1722.4</v>
      </c>
      <c r="AG553" s="22">
        <f t="shared" si="137"/>
        <v>5167.2000000000007</v>
      </c>
      <c r="AH553" s="22">
        <f t="shared" si="138"/>
        <v>2583.6000000000004</v>
      </c>
      <c r="AI553" s="22">
        <f t="shared" si="139"/>
        <v>38754</v>
      </c>
    </row>
    <row r="554" spans="1:35" x14ac:dyDescent="0.2">
      <c r="A554" s="180" t="s">
        <v>368</v>
      </c>
      <c r="B554" s="180" t="s">
        <v>2071</v>
      </c>
      <c r="C554" s="2" t="s">
        <v>353</v>
      </c>
      <c r="D554" s="180">
        <v>5056586740569</v>
      </c>
      <c r="E554" s="2" t="s">
        <v>355</v>
      </c>
      <c r="F554" s="181" t="s">
        <v>60</v>
      </c>
      <c r="G554" t="s">
        <v>109</v>
      </c>
      <c r="H554" s="2" t="s">
        <v>127</v>
      </c>
      <c r="I554" s="97">
        <v>95</v>
      </c>
      <c r="J554" s="97">
        <v>22</v>
      </c>
      <c r="K554" s="97">
        <v>15</v>
      </c>
      <c r="L554" s="97">
        <v>9</v>
      </c>
      <c r="M554" s="97">
        <v>44</v>
      </c>
      <c r="N554" s="97">
        <v>62</v>
      </c>
      <c r="O554" s="97">
        <v>71</v>
      </c>
      <c r="P554" s="97">
        <v>23</v>
      </c>
      <c r="Q554" s="97">
        <v>10</v>
      </c>
      <c r="R554" s="97">
        <v>17</v>
      </c>
      <c r="S554" s="97">
        <v>4</v>
      </c>
      <c r="T554" s="97">
        <v>2</v>
      </c>
      <c r="U554" s="97">
        <f t="shared" si="140"/>
        <v>374</v>
      </c>
      <c r="V554">
        <f>VLOOKUP(D:D,'[1]Price List'!$B:$K,8,0)</f>
        <v>430.6</v>
      </c>
      <c r="W554" s="22">
        <f t="shared" si="127"/>
        <v>40907</v>
      </c>
      <c r="X554" s="22">
        <f t="shared" si="128"/>
        <v>9473.2000000000007</v>
      </c>
      <c r="Y554" s="22">
        <f t="shared" si="129"/>
        <v>6459</v>
      </c>
      <c r="Z554" s="22">
        <f t="shared" si="130"/>
        <v>3875.4</v>
      </c>
      <c r="AA554" s="22">
        <f t="shared" si="131"/>
        <v>18946.400000000001</v>
      </c>
      <c r="AB554" s="22">
        <f t="shared" si="132"/>
        <v>26697.200000000001</v>
      </c>
      <c r="AC554" s="22">
        <f t="shared" si="133"/>
        <v>30572.600000000002</v>
      </c>
      <c r="AD554" s="22">
        <f t="shared" si="134"/>
        <v>9903.8000000000011</v>
      </c>
      <c r="AE554" s="22">
        <f t="shared" si="135"/>
        <v>4306</v>
      </c>
      <c r="AF554" s="22">
        <f t="shared" si="136"/>
        <v>7320.2000000000007</v>
      </c>
      <c r="AG554" s="22">
        <f t="shared" si="137"/>
        <v>1722.4</v>
      </c>
      <c r="AH554" s="22">
        <f t="shared" si="138"/>
        <v>861.2</v>
      </c>
      <c r="AI554" s="22">
        <f t="shared" si="139"/>
        <v>161044.4</v>
      </c>
    </row>
    <row r="555" spans="1:35" x14ac:dyDescent="0.2">
      <c r="A555" s="180" t="s">
        <v>368</v>
      </c>
      <c r="B555" s="180" t="s">
        <v>2071</v>
      </c>
      <c r="C555" s="2" t="s">
        <v>1116</v>
      </c>
      <c r="D555" s="180">
        <v>5056586740590</v>
      </c>
      <c r="E555" s="2" t="s">
        <v>1118</v>
      </c>
      <c r="F555" s="181" t="s">
        <v>60</v>
      </c>
      <c r="G555" t="s">
        <v>109</v>
      </c>
      <c r="H555" s="2" t="s">
        <v>127</v>
      </c>
      <c r="I555" s="97">
        <v>45</v>
      </c>
      <c r="J555" s="97">
        <v>15</v>
      </c>
      <c r="K555" s="97">
        <v>15</v>
      </c>
      <c r="L555" s="97">
        <v>18</v>
      </c>
      <c r="M555" s="97">
        <v>34</v>
      </c>
      <c r="N555" s="97">
        <v>21</v>
      </c>
      <c r="O555" s="97">
        <v>22</v>
      </c>
      <c r="P555" s="97">
        <v>19</v>
      </c>
      <c r="Q555" s="97">
        <v>17</v>
      </c>
      <c r="R555" s="97">
        <v>30</v>
      </c>
      <c r="S555" s="97">
        <v>15</v>
      </c>
      <c r="T555" s="97">
        <v>9</v>
      </c>
      <c r="U555" s="97">
        <f t="shared" si="140"/>
        <v>260</v>
      </c>
      <c r="V555">
        <f>VLOOKUP(D:D,'[1]Price List'!$B:$K,8,0)</f>
        <v>430.6</v>
      </c>
      <c r="W555" s="22">
        <f t="shared" si="127"/>
        <v>19377</v>
      </c>
      <c r="X555" s="22">
        <f t="shared" si="128"/>
        <v>6459</v>
      </c>
      <c r="Y555" s="22">
        <f t="shared" si="129"/>
        <v>6459</v>
      </c>
      <c r="Z555" s="22">
        <f t="shared" si="130"/>
        <v>7750.8</v>
      </c>
      <c r="AA555" s="22">
        <f t="shared" si="131"/>
        <v>14640.400000000001</v>
      </c>
      <c r="AB555" s="22">
        <f t="shared" si="132"/>
        <v>9042.6</v>
      </c>
      <c r="AC555" s="22">
        <f t="shared" si="133"/>
        <v>9473.2000000000007</v>
      </c>
      <c r="AD555" s="22">
        <f t="shared" si="134"/>
        <v>8181.4000000000005</v>
      </c>
      <c r="AE555" s="22">
        <f t="shared" si="135"/>
        <v>7320.2000000000007</v>
      </c>
      <c r="AF555" s="22">
        <f t="shared" si="136"/>
        <v>12918</v>
      </c>
      <c r="AG555" s="22">
        <f t="shared" si="137"/>
        <v>6459</v>
      </c>
      <c r="AH555" s="22">
        <f t="shared" si="138"/>
        <v>3875.4</v>
      </c>
      <c r="AI555" s="22">
        <f t="shared" si="139"/>
        <v>111956</v>
      </c>
    </row>
    <row r="556" spans="1:35" x14ac:dyDescent="0.2">
      <c r="A556" s="180" t="s">
        <v>368</v>
      </c>
      <c r="B556" s="180" t="s">
        <v>2071</v>
      </c>
      <c r="C556" s="2" t="s">
        <v>614</v>
      </c>
      <c r="D556" s="180">
        <v>5056586746745</v>
      </c>
      <c r="E556" s="2" t="s">
        <v>616</v>
      </c>
      <c r="F556" s="180" t="s">
        <v>468</v>
      </c>
      <c r="G556" s="2" t="s">
        <v>469</v>
      </c>
      <c r="H556" s="2" t="s">
        <v>617</v>
      </c>
      <c r="I556" s="97"/>
      <c r="J556" s="97"/>
      <c r="K556" s="97"/>
      <c r="L556" s="97"/>
      <c r="M556" s="97">
        <v>5</v>
      </c>
      <c r="N556" s="97">
        <v>20</v>
      </c>
      <c r="O556" s="97">
        <v>12</v>
      </c>
      <c r="P556" s="97">
        <v>16</v>
      </c>
      <c r="Q556" s="97">
        <v>7</v>
      </c>
      <c r="R556" s="97">
        <v>8</v>
      </c>
      <c r="S556" s="97">
        <v>7</v>
      </c>
      <c r="T556" s="97">
        <v>14</v>
      </c>
      <c r="U556" s="97">
        <f t="shared" si="140"/>
        <v>89</v>
      </c>
      <c r="V556">
        <f>VLOOKUP(D:D,'[1]Price List'!$B:$K,8,0)</f>
        <v>174.18</v>
      </c>
      <c r="W556" s="22">
        <f t="shared" si="127"/>
        <v>0</v>
      </c>
      <c r="X556" s="22">
        <f t="shared" si="128"/>
        <v>0</v>
      </c>
      <c r="Y556" s="22">
        <f t="shared" si="129"/>
        <v>0</v>
      </c>
      <c r="Z556" s="22">
        <f t="shared" si="130"/>
        <v>0</v>
      </c>
      <c r="AA556" s="22">
        <f t="shared" si="131"/>
        <v>870.90000000000009</v>
      </c>
      <c r="AB556" s="22">
        <f t="shared" si="132"/>
        <v>3483.6000000000004</v>
      </c>
      <c r="AC556" s="22">
        <f t="shared" si="133"/>
        <v>2090.16</v>
      </c>
      <c r="AD556" s="22">
        <f t="shared" si="134"/>
        <v>2786.88</v>
      </c>
      <c r="AE556" s="22">
        <f t="shared" si="135"/>
        <v>1219.26</v>
      </c>
      <c r="AF556" s="22">
        <f t="shared" si="136"/>
        <v>1393.44</v>
      </c>
      <c r="AG556" s="22">
        <f t="shared" si="137"/>
        <v>1219.26</v>
      </c>
      <c r="AH556" s="22">
        <f t="shared" si="138"/>
        <v>2438.52</v>
      </c>
      <c r="AI556" s="22">
        <f t="shared" si="139"/>
        <v>15502.02</v>
      </c>
    </row>
    <row r="557" spans="1:35" x14ac:dyDescent="0.2">
      <c r="A557" s="180" t="s">
        <v>368</v>
      </c>
      <c r="B557" s="180" t="s">
        <v>2071</v>
      </c>
      <c r="C557" s="2" t="s">
        <v>606</v>
      </c>
      <c r="D557" s="180">
        <v>840459607036</v>
      </c>
      <c r="E557" s="2" t="s">
        <v>3972</v>
      </c>
      <c r="F557" s="180" t="s">
        <v>60</v>
      </c>
      <c r="G557" s="2" t="s">
        <v>61</v>
      </c>
      <c r="H557" s="2" t="s">
        <v>61</v>
      </c>
      <c r="I557" s="97"/>
      <c r="J557" s="97"/>
      <c r="K557" s="97"/>
      <c r="L557" s="97"/>
      <c r="M557" s="97"/>
      <c r="N557" s="97"/>
      <c r="O557" s="97"/>
      <c r="P557" s="97"/>
      <c r="Q557" s="97">
        <v>23</v>
      </c>
      <c r="R557" s="97">
        <v>33</v>
      </c>
      <c r="S557" s="97">
        <v>74</v>
      </c>
      <c r="T557" s="97">
        <v>69</v>
      </c>
      <c r="U557" s="97">
        <f t="shared" si="140"/>
        <v>199</v>
      </c>
      <c r="V557">
        <f>VLOOKUP(D:D,'[1]Price List'!$B:$K,8,0)</f>
        <v>387.5</v>
      </c>
      <c r="W557" s="22">
        <f t="shared" si="127"/>
        <v>0</v>
      </c>
      <c r="X557" s="22">
        <f t="shared" si="128"/>
        <v>0</v>
      </c>
      <c r="Y557" s="22">
        <f t="shared" si="129"/>
        <v>0</v>
      </c>
      <c r="Z557" s="22">
        <f t="shared" si="130"/>
        <v>0</v>
      </c>
      <c r="AA557" s="22">
        <f t="shared" si="131"/>
        <v>0</v>
      </c>
      <c r="AB557" s="22">
        <f t="shared" si="132"/>
        <v>0</v>
      </c>
      <c r="AC557" s="22">
        <f t="shared" si="133"/>
        <v>0</v>
      </c>
      <c r="AD557" s="22">
        <f t="shared" si="134"/>
        <v>0</v>
      </c>
      <c r="AE557" s="22">
        <f t="shared" si="135"/>
        <v>8912.5</v>
      </c>
      <c r="AF557" s="22">
        <f t="shared" si="136"/>
        <v>12787.5</v>
      </c>
      <c r="AG557" s="22">
        <f t="shared" si="137"/>
        <v>28675</v>
      </c>
      <c r="AH557" s="22">
        <f t="shared" si="138"/>
        <v>26737.5</v>
      </c>
      <c r="AI557" s="22">
        <f t="shared" si="139"/>
        <v>77112.5</v>
      </c>
    </row>
    <row r="558" spans="1:35" x14ac:dyDescent="0.2">
      <c r="A558" s="180" t="s">
        <v>368</v>
      </c>
      <c r="B558" s="180" t="s">
        <v>2071</v>
      </c>
      <c r="C558" s="2" t="s">
        <v>612</v>
      </c>
      <c r="D558" s="180">
        <v>840459607043</v>
      </c>
      <c r="E558" s="2" t="s">
        <v>613</v>
      </c>
      <c r="F558" s="181" t="s">
        <v>60</v>
      </c>
      <c r="G558" t="s">
        <v>61</v>
      </c>
      <c r="H558" s="2" t="s">
        <v>61</v>
      </c>
      <c r="I558" s="97"/>
      <c r="J558" s="97"/>
      <c r="K558" s="97"/>
      <c r="L558" s="97"/>
      <c r="M558" s="97"/>
      <c r="N558" s="97"/>
      <c r="O558" s="97"/>
      <c r="P558" s="97"/>
      <c r="Q558" s="97">
        <v>9</v>
      </c>
      <c r="R558" s="97">
        <v>18</v>
      </c>
      <c r="S558" s="97">
        <v>37</v>
      </c>
      <c r="T558" s="97">
        <v>55</v>
      </c>
      <c r="U558" s="97">
        <f t="shared" si="140"/>
        <v>119</v>
      </c>
      <c r="V558">
        <f>VLOOKUP(D:D,'[1]Price List'!$B:$K,8,0)</f>
        <v>387.5</v>
      </c>
      <c r="W558" s="22">
        <f t="shared" si="127"/>
        <v>0</v>
      </c>
      <c r="X558" s="22">
        <f t="shared" si="128"/>
        <v>0</v>
      </c>
      <c r="Y558" s="22">
        <f t="shared" si="129"/>
        <v>0</v>
      </c>
      <c r="Z558" s="22">
        <f t="shared" si="130"/>
        <v>0</v>
      </c>
      <c r="AA558" s="22">
        <f t="shared" si="131"/>
        <v>0</v>
      </c>
      <c r="AB558" s="22">
        <f t="shared" si="132"/>
        <v>0</v>
      </c>
      <c r="AC558" s="22">
        <f t="shared" si="133"/>
        <v>0</v>
      </c>
      <c r="AD558" s="22">
        <f t="shared" si="134"/>
        <v>0</v>
      </c>
      <c r="AE558" s="22">
        <f t="shared" si="135"/>
        <v>3487.5</v>
      </c>
      <c r="AF558" s="22">
        <f t="shared" si="136"/>
        <v>6975</v>
      </c>
      <c r="AG558" s="22">
        <f t="shared" si="137"/>
        <v>14337.5</v>
      </c>
      <c r="AH558" s="22">
        <f t="shared" si="138"/>
        <v>21312.5</v>
      </c>
      <c r="AI558" s="22">
        <f t="shared" si="139"/>
        <v>46112.5</v>
      </c>
    </row>
    <row r="559" spans="1:35" x14ac:dyDescent="0.2">
      <c r="A559" s="180" t="s">
        <v>368</v>
      </c>
      <c r="B559" s="180" t="s">
        <v>2071</v>
      </c>
      <c r="C559" s="2" t="s">
        <v>1119</v>
      </c>
      <c r="D559" s="180">
        <v>840459607159</v>
      </c>
      <c r="E559" s="2" t="s">
        <v>3973</v>
      </c>
      <c r="F559" s="181" t="s">
        <v>60</v>
      </c>
      <c r="G559" t="s">
        <v>61</v>
      </c>
      <c r="H559" s="2" t="s">
        <v>311</v>
      </c>
      <c r="I559" s="97"/>
      <c r="J559" s="97"/>
      <c r="K559" s="97"/>
      <c r="L559" s="97"/>
      <c r="M559" s="97"/>
      <c r="N559" s="97"/>
      <c r="O559" s="97"/>
      <c r="P559" s="97"/>
      <c r="Q559" s="97">
        <v>29</v>
      </c>
      <c r="R559" s="97">
        <v>18</v>
      </c>
      <c r="S559" s="97">
        <v>12</v>
      </c>
      <c r="T559" s="97">
        <v>11</v>
      </c>
      <c r="U559" s="97">
        <f t="shared" si="140"/>
        <v>70</v>
      </c>
      <c r="V559">
        <f>VLOOKUP(D:D,'[1]Price List'!$B:$K,8,0)</f>
        <v>430.6</v>
      </c>
      <c r="W559" s="22">
        <f t="shared" si="127"/>
        <v>0</v>
      </c>
      <c r="X559" s="22">
        <f t="shared" si="128"/>
        <v>0</v>
      </c>
      <c r="Y559" s="22">
        <f t="shared" si="129"/>
        <v>0</v>
      </c>
      <c r="Z559" s="22">
        <f t="shared" si="130"/>
        <v>0</v>
      </c>
      <c r="AA559" s="22">
        <f t="shared" si="131"/>
        <v>0</v>
      </c>
      <c r="AB559" s="22">
        <f t="shared" si="132"/>
        <v>0</v>
      </c>
      <c r="AC559" s="22">
        <f t="shared" si="133"/>
        <v>0</v>
      </c>
      <c r="AD559" s="22">
        <f t="shared" si="134"/>
        <v>0</v>
      </c>
      <c r="AE559" s="22">
        <f t="shared" si="135"/>
        <v>12487.400000000001</v>
      </c>
      <c r="AF559" s="22">
        <f t="shared" si="136"/>
        <v>7750.8</v>
      </c>
      <c r="AG559" s="22">
        <f t="shared" si="137"/>
        <v>5167.2000000000007</v>
      </c>
      <c r="AH559" s="22">
        <f t="shared" si="138"/>
        <v>4736.6000000000004</v>
      </c>
      <c r="AI559" s="22">
        <f t="shared" si="139"/>
        <v>30142</v>
      </c>
    </row>
    <row r="560" spans="1:35" x14ac:dyDescent="0.2">
      <c r="A560" s="180" t="s">
        <v>368</v>
      </c>
      <c r="B560" s="180" t="s">
        <v>2071</v>
      </c>
      <c r="C560" s="2" t="s">
        <v>385</v>
      </c>
      <c r="D560" s="180">
        <v>840459607258</v>
      </c>
      <c r="E560" s="2" t="s">
        <v>3974</v>
      </c>
      <c r="F560" s="181" t="s">
        <v>60</v>
      </c>
      <c r="G560" t="s">
        <v>61</v>
      </c>
      <c r="H560" s="2" t="s">
        <v>62</v>
      </c>
      <c r="I560" s="97"/>
      <c r="J560" s="97"/>
      <c r="K560" s="97"/>
      <c r="L560" s="97"/>
      <c r="M560" s="97"/>
      <c r="N560" s="97"/>
      <c r="O560" s="97"/>
      <c r="P560" s="97"/>
      <c r="Q560" s="97">
        <v>145</v>
      </c>
      <c r="R560" s="97">
        <v>109</v>
      </c>
      <c r="S560" s="97">
        <v>132</v>
      </c>
      <c r="T560" s="97">
        <v>129</v>
      </c>
      <c r="U560" s="97">
        <f t="shared" si="140"/>
        <v>515</v>
      </c>
      <c r="V560">
        <f>VLOOKUP(D:D,'[1]Price List'!$B:$K,8,0)</f>
        <v>387.5</v>
      </c>
      <c r="W560" s="22">
        <f t="shared" si="127"/>
        <v>0</v>
      </c>
      <c r="X560" s="22">
        <f t="shared" si="128"/>
        <v>0</v>
      </c>
      <c r="Y560" s="22">
        <f t="shared" si="129"/>
        <v>0</v>
      </c>
      <c r="Z560" s="22">
        <f t="shared" si="130"/>
        <v>0</v>
      </c>
      <c r="AA560" s="22">
        <f t="shared" si="131"/>
        <v>0</v>
      </c>
      <c r="AB560" s="22">
        <f t="shared" si="132"/>
        <v>0</v>
      </c>
      <c r="AC560" s="22">
        <f t="shared" si="133"/>
        <v>0</v>
      </c>
      <c r="AD560" s="22">
        <f t="shared" si="134"/>
        <v>0</v>
      </c>
      <c r="AE560" s="22">
        <f t="shared" si="135"/>
        <v>56187.5</v>
      </c>
      <c r="AF560" s="22">
        <f t="shared" si="136"/>
        <v>42237.5</v>
      </c>
      <c r="AG560" s="22">
        <f t="shared" si="137"/>
        <v>51150</v>
      </c>
      <c r="AH560" s="22">
        <f t="shared" si="138"/>
        <v>49987.5</v>
      </c>
      <c r="AI560" s="22">
        <f t="shared" si="139"/>
        <v>199562.5</v>
      </c>
    </row>
    <row r="561" spans="1:35" x14ac:dyDescent="0.2">
      <c r="A561" s="180" t="s">
        <v>368</v>
      </c>
      <c r="B561" s="180" t="s">
        <v>2071</v>
      </c>
      <c r="C561" s="2" t="s">
        <v>542</v>
      </c>
      <c r="D561" s="180">
        <v>840459607265</v>
      </c>
      <c r="E561" s="2" t="s">
        <v>543</v>
      </c>
      <c r="F561" s="181" t="s">
        <v>60</v>
      </c>
      <c r="G561" t="s">
        <v>61</v>
      </c>
      <c r="H561" s="2" t="s">
        <v>62</v>
      </c>
      <c r="I561" s="97"/>
      <c r="J561" s="97"/>
      <c r="K561" s="97"/>
      <c r="L561" s="97"/>
      <c r="M561" s="97"/>
      <c r="N561" s="97"/>
      <c r="O561" s="97"/>
      <c r="P561" s="97"/>
      <c r="Q561" s="97">
        <v>100</v>
      </c>
      <c r="R561" s="97">
        <v>65</v>
      </c>
      <c r="S561" s="97">
        <v>50</v>
      </c>
      <c r="T561" s="97">
        <v>61</v>
      </c>
      <c r="U561" s="97">
        <f t="shared" si="140"/>
        <v>276</v>
      </c>
      <c r="V561">
        <f>VLOOKUP(D:D,'[1]Price List'!$B:$K,8,0)</f>
        <v>387.5</v>
      </c>
      <c r="W561" s="22">
        <f t="shared" si="127"/>
        <v>0</v>
      </c>
      <c r="X561" s="22">
        <f t="shared" si="128"/>
        <v>0</v>
      </c>
      <c r="Y561" s="22">
        <f t="shared" si="129"/>
        <v>0</v>
      </c>
      <c r="Z561" s="22">
        <f t="shared" si="130"/>
        <v>0</v>
      </c>
      <c r="AA561" s="22">
        <f t="shared" si="131"/>
        <v>0</v>
      </c>
      <c r="AB561" s="22">
        <f t="shared" si="132"/>
        <v>0</v>
      </c>
      <c r="AC561" s="22">
        <f t="shared" si="133"/>
        <v>0</v>
      </c>
      <c r="AD561" s="22">
        <f t="shared" si="134"/>
        <v>0</v>
      </c>
      <c r="AE561" s="22">
        <f t="shared" si="135"/>
        <v>38750</v>
      </c>
      <c r="AF561" s="22">
        <f t="shared" si="136"/>
        <v>25187.5</v>
      </c>
      <c r="AG561" s="22">
        <f t="shared" si="137"/>
        <v>19375</v>
      </c>
      <c r="AH561" s="22">
        <f t="shared" si="138"/>
        <v>23637.5</v>
      </c>
      <c r="AI561" s="22">
        <f t="shared" si="139"/>
        <v>106950</v>
      </c>
    </row>
    <row r="562" spans="1:35" x14ac:dyDescent="0.2">
      <c r="A562" s="180" t="s">
        <v>368</v>
      </c>
      <c r="B562" s="180" t="s">
        <v>2071</v>
      </c>
      <c r="C562" s="2" t="s">
        <v>387</v>
      </c>
      <c r="D562" s="180">
        <v>840459607371</v>
      </c>
      <c r="E562" s="2" t="s">
        <v>3975</v>
      </c>
      <c r="F562" s="181" t="s">
        <v>60</v>
      </c>
      <c r="G562" t="s">
        <v>61</v>
      </c>
      <c r="H562" s="2" t="s">
        <v>74</v>
      </c>
      <c r="I562" s="97"/>
      <c r="J562" s="97"/>
      <c r="K562" s="97"/>
      <c r="L562" s="97"/>
      <c r="M562" s="97"/>
      <c r="N562" s="97"/>
      <c r="O562" s="97"/>
      <c r="P562" s="97"/>
      <c r="Q562" s="97">
        <v>128</v>
      </c>
      <c r="R562" s="97">
        <v>215</v>
      </c>
      <c r="S562" s="97">
        <v>247</v>
      </c>
      <c r="T562" s="97">
        <v>318</v>
      </c>
      <c r="U562" s="97">
        <f t="shared" si="140"/>
        <v>908</v>
      </c>
      <c r="V562">
        <f>VLOOKUP(D:D,'[1]Price List'!$B:$K,8,0)</f>
        <v>387.5</v>
      </c>
      <c r="W562" s="22">
        <f t="shared" si="127"/>
        <v>0</v>
      </c>
      <c r="X562" s="22">
        <f t="shared" si="128"/>
        <v>0</v>
      </c>
      <c r="Y562" s="22">
        <f t="shared" si="129"/>
        <v>0</v>
      </c>
      <c r="Z562" s="22">
        <f t="shared" si="130"/>
        <v>0</v>
      </c>
      <c r="AA562" s="22">
        <f t="shared" si="131"/>
        <v>0</v>
      </c>
      <c r="AB562" s="22">
        <f t="shared" si="132"/>
        <v>0</v>
      </c>
      <c r="AC562" s="22">
        <f t="shared" si="133"/>
        <v>0</v>
      </c>
      <c r="AD562" s="22">
        <f t="shared" si="134"/>
        <v>0</v>
      </c>
      <c r="AE562" s="22">
        <f t="shared" si="135"/>
        <v>49600</v>
      </c>
      <c r="AF562" s="22">
        <f t="shared" si="136"/>
        <v>83312.5</v>
      </c>
      <c r="AG562" s="22">
        <f t="shared" si="137"/>
        <v>95712.5</v>
      </c>
      <c r="AH562" s="22">
        <f t="shared" si="138"/>
        <v>123225</v>
      </c>
      <c r="AI562" s="22">
        <f t="shared" si="139"/>
        <v>351850</v>
      </c>
    </row>
    <row r="563" spans="1:35" x14ac:dyDescent="0.2">
      <c r="A563" s="180" t="s">
        <v>368</v>
      </c>
      <c r="B563" s="180" t="s">
        <v>2071</v>
      </c>
      <c r="C563" s="2" t="s">
        <v>548</v>
      </c>
      <c r="D563" s="180">
        <v>840459607388</v>
      </c>
      <c r="E563" s="2" t="s">
        <v>549</v>
      </c>
      <c r="F563" s="181" t="s">
        <v>60</v>
      </c>
      <c r="G563" t="s">
        <v>61</v>
      </c>
      <c r="H563" s="2" t="s">
        <v>74</v>
      </c>
      <c r="I563" s="97"/>
      <c r="J563" s="97"/>
      <c r="K563" s="97"/>
      <c r="L563" s="97"/>
      <c r="M563" s="97"/>
      <c r="N563" s="97"/>
      <c r="O563" s="97"/>
      <c r="P563" s="97"/>
      <c r="Q563" s="97">
        <v>71</v>
      </c>
      <c r="R563" s="97">
        <v>171</v>
      </c>
      <c r="S563" s="97">
        <v>262</v>
      </c>
      <c r="T563" s="97">
        <v>295</v>
      </c>
      <c r="U563" s="97">
        <f t="shared" si="140"/>
        <v>799</v>
      </c>
      <c r="V563">
        <f>VLOOKUP(D:D,'[1]Price List'!$B:$K,8,0)</f>
        <v>387.5</v>
      </c>
      <c r="W563" s="22">
        <f t="shared" si="127"/>
        <v>0</v>
      </c>
      <c r="X563" s="22">
        <f t="shared" si="128"/>
        <v>0</v>
      </c>
      <c r="Y563" s="22">
        <f t="shared" si="129"/>
        <v>0</v>
      </c>
      <c r="Z563" s="22">
        <f t="shared" si="130"/>
        <v>0</v>
      </c>
      <c r="AA563" s="22">
        <f t="shared" si="131"/>
        <v>0</v>
      </c>
      <c r="AB563" s="22">
        <f t="shared" si="132"/>
        <v>0</v>
      </c>
      <c r="AC563" s="22">
        <f t="shared" si="133"/>
        <v>0</v>
      </c>
      <c r="AD563" s="22">
        <f t="shared" si="134"/>
        <v>0</v>
      </c>
      <c r="AE563" s="22">
        <f t="shared" si="135"/>
        <v>27512.5</v>
      </c>
      <c r="AF563" s="22">
        <f t="shared" si="136"/>
        <v>66262.5</v>
      </c>
      <c r="AG563" s="22">
        <f t="shared" si="137"/>
        <v>101525</v>
      </c>
      <c r="AH563" s="22">
        <f t="shared" si="138"/>
        <v>114312.5</v>
      </c>
      <c r="AI563" s="22">
        <f t="shared" si="139"/>
        <v>309612.5</v>
      </c>
    </row>
    <row r="564" spans="1:35" x14ac:dyDescent="0.2">
      <c r="A564" s="180" t="s">
        <v>368</v>
      </c>
      <c r="B564" s="180" t="s">
        <v>2071</v>
      </c>
      <c r="C564" s="2" t="s">
        <v>1121</v>
      </c>
      <c r="D564" s="180">
        <v>840459607524</v>
      </c>
      <c r="E564" s="2" t="s">
        <v>1122</v>
      </c>
      <c r="F564" s="181" t="s">
        <v>60</v>
      </c>
      <c r="G564" t="s">
        <v>61</v>
      </c>
      <c r="H564" s="2" t="s">
        <v>311</v>
      </c>
      <c r="I564" s="97"/>
      <c r="J564" s="97"/>
      <c r="K564" s="97"/>
      <c r="L564" s="97"/>
      <c r="M564" s="97"/>
      <c r="N564" s="97"/>
      <c r="O564" s="97"/>
      <c r="P564" s="97"/>
      <c r="Q564" s="97">
        <v>15</v>
      </c>
      <c r="R564" s="97">
        <v>9</v>
      </c>
      <c r="S564" s="97">
        <v>4</v>
      </c>
      <c r="T564" s="97">
        <v>2</v>
      </c>
      <c r="U564" s="97">
        <f t="shared" si="140"/>
        <v>30</v>
      </c>
      <c r="V564">
        <f>VLOOKUP(D:D,'[1]Price List'!$B:$K,8,0)</f>
        <v>430.6</v>
      </c>
      <c r="W564" s="22">
        <f t="shared" si="127"/>
        <v>0</v>
      </c>
      <c r="X564" s="22">
        <f t="shared" si="128"/>
        <v>0</v>
      </c>
      <c r="Y564" s="22">
        <f t="shared" si="129"/>
        <v>0</v>
      </c>
      <c r="Z564" s="22">
        <f t="shared" si="130"/>
        <v>0</v>
      </c>
      <c r="AA564" s="22">
        <f t="shared" si="131"/>
        <v>0</v>
      </c>
      <c r="AB564" s="22">
        <f t="shared" si="132"/>
        <v>0</v>
      </c>
      <c r="AC564" s="22">
        <f t="shared" si="133"/>
        <v>0</v>
      </c>
      <c r="AD564" s="22">
        <f t="shared" si="134"/>
        <v>0</v>
      </c>
      <c r="AE564" s="22">
        <f t="shared" si="135"/>
        <v>6459</v>
      </c>
      <c r="AF564" s="22">
        <f t="shared" si="136"/>
        <v>3875.4</v>
      </c>
      <c r="AG564" s="22">
        <f t="shared" si="137"/>
        <v>1722.4</v>
      </c>
      <c r="AH564" s="22">
        <f t="shared" si="138"/>
        <v>861.2</v>
      </c>
      <c r="AI564" s="22">
        <f t="shared" si="139"/>
        <v>12918</v>
      </c>
    </row>
    <row r="565" spans="1:35" x14ac:dyDescent="0.2">
      <c r="A565" s="180" t="s">
        <v>368</v>
      </c>
      <c r="B565" s="180" t="s">
        <v>2071</v>
      </c>
      <c r="C565" s="2" t="s">
        <v>608</v>
      </c>
      <c r="D565" s="180">
        <v>840459607715</v>
      </c>
      <c r="E565" s="2" t="s">
        <v>609</v>
      </c>
      <c r="F565" s="181" t="s">
        <v>60</v>
      </c>
      <c r="G565" t="s">
        <v>61</v>
      </c>
      <c r="H565" s="2" t="s">
        <v>61</v>
      </c>
      <c r="I565" s="97"/>
      <c r="J565" s="97"/>
      <c r="K565" s="97"/>
      <c r="L565" s="97"/>
      <c r="M565" s="97"/>
      <c r="N565" s="97"/>
      <c r="O565" s="97"/>
      <c r="P565" s="97"/>
      <c r="Q565" s="97">
        <v>8</v>
      </c>
      <c r="R565" s="97">
        <v>14</v>
      </c>
      <c r="S565" s="97">
        <v>24</v>
      </c>
      <c r="T565" s="97">
        <v>42</v>
      </c>
      <c r="U565" s="97">
        <f t="shared" si="140"/>
        <v>88</v>
      </c>
      <c r="V565">
        <f>VLOOKUP(D:D,'[1]Price List'!$B:$K,8,0)</f>
        <v>387.5</v>
      </c>
      <c r="W565" s="22">
        <f t="shared" si="127"/>
        <v>0</v>
      </c>
      <c r="X565" s="22">
        <f t="shared" si="128"/>
        <v>0</v>
      </c>
      <c r="Y565" s="22">
        <f t="shared" si="129"/>
        <v>0</v>
      </c>
      <c r="Z565" s="22">
        <f t="shared" si="130"/>
        <v>0</v>
      </c>
      <c r="AA565" s="22">
        <f t="shared" si="131"/>
        <v>0</v>
      </c>
      <c r="AB565" s="22">
        <f t="shared" si="132"/>
        <v>0</v>
      </c>
      <c r="AC565" s="22">
        <f t="shared" si="133"/>
        <v>0</v>
      </c>
      <c r="AD565" s="22">
        <f t="shared" si="134"/>
        <v>0</v>
      </c>
      <c r="AE565" s="22">
        <f t="shared" si="135"/>
        <v>3100</v>
      </c>
      <c r="AF565" s="22">
        <f t="shared" si="136"/>
        <v>5425</v>
      </c>
      <c r="AG565" s="22">
        <f t="shared" si="137"/>
        <v>9300</v>
      </c>
      <c r="AH565" s="22">
        <f t="shared" si="138"/>
        <v>16275</v>
      </c>
      <c r="AI565" s="22">
        <f t="shared" si="139"/>
        <v>34100</v>
      </c>
    </row>
    <row r="566" spans="1:35" x14ac:dyDescent="0.2">
      <c r="A566" s="180" t="s">
        <v>368</v>
      </c>
      <c r="B566" s="180" t="s">
        <v>2071</v>
      </c>
      <c r="C566" s="2" t="s">
        <v>538</v>
      </c>
      <c r="D566" s="180">
        <v>840459607753</v>
      </c>
      <c r="E566" s="2" t="s">
        <v>539</v>
      </c>
      <c r="F566" s="181" t="s">
        <v>60</v>
      </c>
      <c r="G566" t="s">
        <v>61</v>
      </c>
      <c r="H566" s="2" t="s">
        <v>62</v>
      </c>
      <c r="I566" s="97"/>
      <c r="J566" s="97"/>
      <c r="K566" s="97"/>
      <c r="L566" s="97"/>
      <c r="M566" s="97"/>
      <c r="N566" s="97"/>
      <c r="O566" s="97"/>
      <c r="P566" s="97"/>
      <c r="Q566" s="97">
        <v>32</v>
      </c>
      <c r="R566" s="97">
        <v>23</v>
      </c>
      <c r="S566" s="97">
        <v>24</v>
      </c>
      <c r="T566" s="97">
        <v>34</v>
      </c>
      <c r="U566" s="97">
        <f t="shared" si="140"/>
        <v>113</v>
      </c>
      <c r="V566">
        <f>VLOOKUP(D:D,'[1]Price List'!$B:$K,8,0)</f>
        <v>387.5</v>
      </c>
      <c r="W566" s="22">
        <f t="shared" si="127"/>
        <v>0</v>
      </c>
      <c r="X566" s="22">
        <f t="shared" si="128"/>
        <v>0</v>
      </c>
      <c r="Y566" s="22">
        <f t="shared" si="129"/>
        <v>0</v>
      </c>
      <c r="Z566" s="22">
        <f t="shared" si="130"/>
        <v>0</v>
      </c>
      <c r="AA566" s="22">
        <f t="shared" si="131"/>
        <v>0</v>
      </c>
      <c r="AB566" s="22">
        <f t="shared" si="132"/>
        <v>0</v>
      </c>
      <c r="AC566" s="22">
        <f t="shared" si="133"/>
        <v>0</v>
      </c>
      <c r="AD566" s="22">
        <f t="shared" si="134"/>
        <v>0</v>
      </c>
      <c r="AE566" s="22">
        <f t="shared" si="135"/>
        <v>12400</v>
      </c>
      <c r="AF566" s="22">
        <f t="shared" si="136"/>
        <v>8912.5</v>
      </c>
      <c r="AG566" s="22">
        <f t="shared" si="137"/>
        <v>9300</v>
      </c>
      <c r="AH566" s="22">
        <f t="shared" si="138"/>
        <v>13175</v>
      </c>
      <c r="AI566" s="22">
        <f t="shared" si="139"/>
        <v>43787.5</v>
      </c>
    </row>
    <row r="567" spans="1:35" x14ac:dyDescent="0.2">
      <c r="A567" s="180" t="s">
        <v>368</v>
      </c>
      <c r="B567" s="180" t="s">
        <v>2071</v>
      </c>
      <c r="C567" s="2" t="s">
        <v>544</v>
      </c>
      <c r="D567" s="180">
        <v>840459607777</v>
      </c>
      <c r="E567" s="2" t="s">
        <v>545</v>
      </c>
      <c r="F567" s="181" t="s">
        <v>60</v>
      </c>
      <c r="G567" t="s">
        <v>61</v>
      </c>
      <c r="H567" s="2" t="s">
        <v>74</v>
      </c>
      <c r="I567" s="97"/>
      <c r="J567" s="97"/>
      <c r="K567" s="97"/>
      <c r="L567" s="97"/>
      <c r="M567" s="97"/>
      <c r="N567" s="97"/>
      <c r="O567" s="97"/>
      <c r="P567" s="97"/>
      <c r="Q567" s="97">
        <v>45</v>
      </c>
      <c r="R567" s="97">
        <v>100</v>
      </c>
      <c r="S567" s="97">
        <v>102</v>
      </c>
      <c r="T567" s="97">
        <v>163</v>
      </c>
      <c r="U567" s="97">
        <f t="shared" si="140"/>
        <v>410</v>
      </c>
      <c r="V567">
        <f>VLOOKUP(D:D,'[1]Price List'!$B:$K,8,0)</f>
        <v>387.5</v>
      </c>
      <c r="W567" s="22">
        <f t="shared" si="127"/>
        <v>0</v>
      </c>
      <c r="X567" s="22">
        <f t="shared" si="128"/>
        <v>0</v>
      </c>
      <c r="Y567" s="22">
        <f t="shared" si="129"/>
        <v>0</v>
      </c>
      <c r="Z567" s="22">
        <f t="shared" si="130"/>
        <v>0</v>
      </c>
      <c r="AA567" s="22">
        <f t="shared" si="131"/>
        <v>0</v>
      </c>
      <c r="AB567" s="22">
        <f t="shared" si="132"/>
        <v>0</v>
      </c>
      <c r="AC567" s="22">
        <f t="shared" si="133"/>
        <v>0</v>
      </c>
      <c r="AD567" s="22">
        <f t="shared" si="134"/>
        <v>0</v>
      </c>
      <c r="AE567" s="22">
        <f t="shared" si="135"/>
        <v>17437.5</v>
      </c>
      <c r="AF567" s="22">
        <f t="shared" si="136"/>
        <v>38750</v>
      </c>
      <c r="AG567" s="22">
        <f t="shared" si="137"/>
        <v>39525</v>
      </c>
      <c r="AH567" s="22">
        <f t="shared" si="138"/>
        <v>63162.5</v>
      </c>
      <c r="AI567" s="22">
        <f t="shared" si="139"/>
        <v>158875</v>
      </c>
    </row>
    <row r="568" spans="1:35" x14ac:dyDescent="0.2">
      <c r="A568" s="180" t="s">
        <v>368</v>
      </c>
      <c r="B568" s="180" t="s">
        <v>2071</v>
      </c>
      <c r="C568" s="2" t="s">
        <v>610</v>
      </c>
      <c r="D568" s="180">
        <v>840459607845</v>
      </c>
      <c r="E568" s="2" t="s">
        <v>611</v>
      </c>
      <c r="F568" s="181" t="s">
        <v>60</v>
      </c>
      <c r="G568" t="s">
        <v>61</v>
      </c>
      <c r="H568" s="2" t="s">
        <v>61</v>
      </c>
      <c r="I568" s="97"/>
      <c r="J568" s="97"/>
      <c r="K568" s="97"/>
      <c r="L568" s="97"/>
      <c r="M568" s="97"/>
      <c r="N568" s="97"/>
      <c r="O568" s="97"/>
      <c r="P568" s="97"/>
      <c r="Q568" s="97">
        <v>4</v>
      </c>
      <c r="R568" s="97">
        <v>10</v>
      </c>
      <c r="S568" s="97">
        <v>13</v>
      </c>
      <c r="T568" s="97">
        <v>28</v>
      </c>
      <c r="U568" s="97">
        <f t="shared" si="140"/>
        <v>55</v>
      </c>
      <c r="V568">
        <f>VLOOKUP(D:D,'[1]Price List'!$B:$K,8,0)</f>
        <v>387.5</v>
      </c>
      <c r="W568" s="22">
        <f t="shared" si="127"/>
        <v>0</v>
      </c>
      <c r="X568" s="22">
        <f t="shared" si="128"/>
        <v>0</v>
      </c>
      <c r="Y568" s="22">
        <f t="shared" si="129"/>
        <v>0</v>
      </c>
      <c r="Z568" s="22">
        <f t="shared" si="130"/>
        <v>0</v>
      </c>
      <c r="AA568" s="22">
        <f t="shared" si="131"/>
        <v>0</v>
      </c>
      <c r="AB568" s="22">
        <f t="shared" si="132"/>
        <v>0</v>
      </c>
      <c r="AC568" s="22">
        <f t="shared" si="133"/>
        <v>0</v>
      </c>
      <c r="AD568" s="22">
        <f t="shared" si="134"/>
        <v>0</v>
      </c>
      <c r="AE568" s="22">
        <f t="shared" si="135"/>
        <v>1550</v>
      </c>
      <c r="AF568" s="22">
        <f t="shared" si="136"/>
        <v>3875</v>
      </c>
      <c r="AG568" s="22">
        <f t="shared" si="137"/>
        <v>5037.5</v>
      </c>
      <c r="AH568" s="22">
        <f t="shared" si="138"/>
        <v>10850</v>
      </c>
      <c r="AI568" s="22">
        <f t="shared" si="139"/>
        <v>21312.5</v>
      </c>
    </row>
    <row r="569" spans="1:35" x14ac:dyDescent="0.2">
      <c r="A569" s="180" t="s">
        <v>368</v>
      </c>
      <c r="B569" s="180" t="s">
        <v>2071</v>
      </c>
      <c r="C569" s="2" t="s">
        <v>540</v>
      </c>
      <c r="D569" s="180">
        <v>840459607869</v>
      </c>
      <c r="E569" s="2" t="s">
        <v>541</v>
      </c>
      <c r="F569" s="181" t="s">
        <v>60</v>
      </c>
      <c r="G569" t="s">
        <v>61</v>
      </c>
      <c r="H569" s="2" t="s">
        <v>62</v>
      </c>
      <c r="I569" s="97"/>
      <c r="J569" s="97"/>
      <c r="K569" s="97"/>
      <c r="L569" s="97"/>
      <c r="M569" s="97"/>
      <c r="N569" s="97"/>
      <c r="O569" s="97"/>
      <c r="P569" s="97"/>
      <c r="Q569" s="97">
        <v>12</v>
      </c>
      <c r="R569" s="97">
        <v>13</v>
      </c>
      <c r="S569" s="97">
        <v>9</v>
      </c>
      <c r="T569" s="97">
        <v>17</v>
      </c>
      <c r="U569" s="97">
        <f t="shared" si="140"/>
        <v>51</v>
      </c>
      <c r="V569">
        <f>VLOOKUP(D:D,'[1]Price List'!$B:$K,8,0)</f>
        <v>387.5</v>
      </c>
      <c r="W569" s="22">
        <f t="shared" si="127"/>
        <v>0</v>
      </c>
      <c r="X569" s="22">
        <f t="shared" si="128"/>
        <v>0</v>
      </c>
      <c r="Y569" s="22">
        <f t="shared" si="129"/>
        <v>0</v>
      </c>
      <c r="Z569" s="22">
        <f t="shared" si="130"/>
        <v>0</v>
      </c>
      <c r="AA569" s="22">
        <f t="shared" si="131"/>
        <v>0</v>
      </c>
      <c r="AB569" s="22">
        <f t="shared" si="132"/>
        <v>0</v>
      </c>
      <c r="AC569" s="22">
        <f t="shared" si="133"/>
        <v>0</v>
      </c>
      <c r="AD569" s="22">
        <f t="shared" si="134"/>
        <v>0</v>
      </c>
      <c r="AE569" s="22">
        <f t="shared" si="135"/>
        <v>4650</v>
      </c>
      <c r="AF569" s="22">
        <f t="shared" si="136"/>
        <v>5037.5</v>
      </c>
      <c r="AG569" s="22">
        <f t="shared" si="137"/>
        <v>3487.5</v>
      </c>
      <c r="AH569" s="22">
        <f t="shared" si="138"/>
        <v>6587.5</v>
      </c>
      <c r="AI569" s="22">
        <f t="shared" si="139"/>
        <v>19762.5</v>
      </c>
    </row>
    <row r="570" spans="1:35" x14ac:dyDescent="0.2">
      <c r="A570" s="182" t="s">
        <v>368</v>
      </c>
      <c r="B570" s="180" t="s">
        <v>2071</v>
      </c>
      <c r="C570" s="2" t="s">
        <v>546</v>
      </c>
      <c r="D570" s="180">
        <v>840459607890</v>
      </c>
      <c r="E570" s="2" t="s">
        <v>547</v>
      </c>
      <c r="F570" s="181" t="s">
        <v>60</v>
      </c>
      <c r="G570" t="s">
        <v>61</v>
      </c>
      <c r="H570" s="2" t="s">
        <v>74</v>
      </c>
      <c r="I570" s="97"/>
      <c r="J570" s="97"/>
      <c r="K570" s="97"/>
      <c r="L570" s="97"/>
      <c r="M570" s="97"/>
      <c r="N570" s="97"/>
      <c r="O570" s="97"/>
      <c r="P570" s="97"/>
      <c r="Q570" s="97">
        <v>31</v>
      </c>
      <c r="R570" s="97">
        <v>69</v>
      </c>
      <c r="S570" s="97">
        <v>75</v>
      </c>
      <c r="T570" s="97">
        <v>99</v>
      </c>
      <c r="U570" s="97">
        <f t="shared" si="140"/>
        <v>274</v>
      </c>
      <c r="V570">
        <f>VLOOKUP(D:D,'[1]Price List'!$B:$K,8,0)</f>
        <v>387.5</v>
      </c>
      <c r="W570" s="22">
        <f t="shared" si="127"/>
        <v>0</v>
      </c>
      <c r="X570" s="22">
        <f t="shared" si="128"/>
        <v>0</v>
      </c>
      <c r="Y570" s="22">
        <f t="shared" si="129"/>
        <v>0</v>
      </c>
      <c r="Z570" s="22">
        <f t="shared" si="130"/>
        <v>0</v>
      </c>
      <c r="AA570" s="22">
        <f t="shared" si="131"/>
        <v>0</v>
      </c>
      <c r="AB570" s="22">
        <f t="shared" si="132"/>
        <v>0</v>
      </c>
      <c r="AC570" s="22">
        <f t="shared" si="133"/>
        <v>0</v>
      </c>
      <c r="AD570" s="22">
        <f t="shared" si="134"/>
        <v>0</v>
      </c>
      <c r="AE570" s="22">
        <f t="shared" si="135"/>
        <v>12012.5</v>
      </c>
      <c r="AF570" s="22">
        <f t="shared" si="136"/>
        <v>26737.5</v>
      </c>
      <c r="AG570" s="22">
        <f t="shared" si="137"/>
        <v>29062.5</v>
      </c>
      <c r="AH570" s="22">
        <f t="shared" si="138"/>
        <v>38362.5</v>
      </c>
      <c r="AI570" s="22">
        <f t="shared" si="139"/>
        <v>106175</v>
      </c>
    </row>
  </sheetData>
  <autoFilter ref="A2:V570" xr:uid="{C76D5E98-3E01-4443-B6D5-2D99D336A86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A8BB-4779-3942-9A98-C3AE002C3E79}">
  <sheetPr filterMode="1"/>
  <dimension ref="A1:AP784"/>
  <sheetViews>
    <sheetView showGridLines="0" zoomScale="80" zoomScaleNormal="80" workbookViewId="0">
      <pane xSplit="13" ySplit="2" topLeftCell="N674" activePane="bottomRight" state="frozen"/>
      <selection pane="topRight" activeCell="N1" sqref="N1"/>
      <selection pane="bottomLeft" activeCell="A3" sqref="A3"/>
      <selection pane="bottomRight" activeCell="W2" sqref="W2"/>
    </sheetView>
  </sheetViews>
  <sheetFormatPr baseColWidth="10" defaultRowHeight="16" x14ac:dyDescent="0.2"/>
  <cols>
    <col min="3" max="3" width="23.83203125" customWidth="1"/>
    <col min="4" max="4" width="18.5" customWidth="1"/>
    <col min="5" max="5" width="43" customWidth="1"/>
    <col min="8" max="8" width="19" customWidth="1"/>
    <col min="11" max="11" width="10.83203125" style="23"/>
    <col min="16" max="16" width="10.83203125" customWidth="1"/>
    <col min="23" max="23" width="10.83203125" customWidth="1"/>
  </cols>
  <sheetData>
    <row r="1" spans="1:42" x14ac:dyDescent="0.2">
      <c r="G1" s="34"/>
      <c r="J1" s="3">
        <f>SUBTOTAL(9,J3:J1048576)</f>
        <v>68068</v>
      </c>
      <c r="N1" s="3">
        <f t="shared" ref="N1:S1" si="0">SUBTOTAL(9,N3:N1048576)</f>
        <v>24089</v>
      </c>
      <c r="O1" s="3">
        <f t="shared" si="0"/>
        <v>125764</v>
      </c>
      <c r="P1" s="3">
        <f t="shared" ca="1" si="0"/>
        <v>0</v>
      </c>
      <c r="Q1" s="3">
        <f t="shared" ca="1" si="0"/>
        <v>15618</v>
      </c>
      <c r="R1" s="3">
        <f t="shared" ca="1" si="0"/>
        <v>3750</v>
      </c>
      <c r="S1" s="3">
        <f t="shared" ca="1" si="0"/>
        <v>0</v>
      </c>
      <c r="T1" s="3"/>
      <c r="U1" s="3"/>
      <c r="V1" s="3"/>
      <c r="W1" s="3">
        <f t="shared" ref="W1:AP1" si="1">SUBTOTAL(9,W3:W1048576)</f>
        <v>3295</v>
      </c>
      <c r="X1" s="3">
        <f t="shared" si="1"/>
        <v>5032</v>
      </c>
      <c r="Y1" s="3">
        <f t="shared" si="1"/>
        <v>5290</v>
      </c>
      <c r="Z1" s="3">
        <f t="shared" si="1"/>
        <v>7151</v>
      </c>
      <c r="AA1" s="3">
        <f t="shared" si="1"/>
        <v>7919</v>
      </c>
      <c r="AB1" s="3">
        <f t="shared" si="1"/>
        <v>8637</v>
      </c>
      <c r="AC1" s="3">
        <f t="shared" si="1"/>
        <v>7513</v>
      </c>
      <c r="AD1" s="3">
        <f t="shared" ca="1" si="1"/>
        <v>92371</v>
      </c>
      <c r="AE1" s="3">
        <f t="shared" ca="1" si="1"/>
        <v>127636</v>
      </c>
      <c r="AF1" s="3">
        <f t="shared" ca="1" si="1"/>
        <v>122340</v>
      </c>
      <c r="AG1" s="3">
        <f t="shared" ca="1" si="1"/>
        <v>117238</v>
      </c>
      <c r="AH1" s="3">
        <f t="shared" ca="1" si="1"/>
        <v>113490</v>
      </c>
      <c r="AI1" s="3">
        <f t="shared" ca="1" si="1"/>
        <v>111698</v>
      </c>
      <c r="AJ1" s="3">
        <f t="shared" ca="1" si="1"/>
        <v>732</v>
      </c>
      <c r="AK1" s="3">
        <f t="shared" ca="1" si="1"/>
        <v>785</v>
      </c>
      <c r="AL1" s="3">
        <f t="shared" ca="1" si="1"/>
        <v>4223</v>
      </c>
      <c r="AM1" s="3">
        <f t="shared" ca="1" si="1"/>
        <v>5918</v>
      </c>
      <c r="AN1" s="3">
        <f t="shared" ca="1" si="1"/>
        <v>6832</v>
      </c>
      <c r="AO1" s="3">
        <f t="shared" ca="1" si="1"/>
        <v>5917</v>
      </c>
      <c r="AP1" s="3">
        <f t="shared" ca="1" si="1"/>
        <v>24407</v>
      </c>
    </row>
    <row r="2" spans="1:42" ht="1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4" t="s">
        <v>2165</v>
      </c>
      <c r="K2" s="24" t="s">
        <v>10</v>
      </c>
      <c r="L2" s="1" t="s">
        <v>11</v>
      </c>
      <c r="M2" s="1" t="s">
        <v>12</v>
      </c>
      <c r="N2" s="5" t="s">
        <v>8</v>
      </c>
      <c r="O2" s="4" t="s">
        <v>2166</v>
      </c>
      <c r="P2" s="20" t="s">
        <v>2185</v>
      </c>
      <c r="Q2" s="20" t="s">
        <v>2186</v>
      </c>
      <c r="R2" s="20" t="s">
        <v>2187</v>
      </c>
      <c r="S2" s="20" t="s">
        <v>2188</v>
      </c>
      <c r="T2" s="20" t="s">
        <v>2216</v>
      </c>
      <c r="U2" s="20" t="s">
        <v>2217</v>
      </c>
      <c r="V2" s="20" t="s">
        <v>2233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28" t="s">
        <v>2190</v>
      </c>
      <c r="AE2" s="28" t="s">
        <v>2191</v>
      </c>
      <c r="AF2" s="28" t="s">
        <v>2192</v>
      </c>
      <c r="AG2" s="28" t="s">
        <v>2193</v>
      </c>
      <c r="AH2" s="28" t="s">
        <v>2194</v>
      </c>
      <c r="AI2" s="28" t="s">
        <v>2195</v>
      </c>
      <c r="AJ2" s="29" t="s">
        <v>2196</v>
      </c>
      <c r="AK2" s="29" t="s">
        <v>2197</v>
      </c>
      <c r="AL2" s="29" t="s">
        <v>2198</v>
      </c>
      <c r="AM2" s="29" t="s">
        <v>2199</v>
      </c>
      <c r="AN2" s="29" t="s">
        <v>2200</v>
      </c>
      <c r="AO2" s="29" t="s">
        <v>2201</v>
      </c>
      <c r="AP2" s="29" t="s">
        <v>2205</v>
      </c>
    </row>
    <row r="3" spans="1:42" hidden="1" x14ac:dyDescent="0.2">
      <c r="A3" t="s">
        <v>20</v>
      </c>
      <c r="B3" t="s">
        <v>21</v>
      </c>
      <c r="C3" s="2" t="s">
        <v>22</v>
      </c>
      <c r="D3" s="2">
        <v>846537071317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1300</v>
      </c>
      <c r="K3" s="25">
        <v>309.83</v>
      </c>
      <c r="L3" s="2" t="s">
        <v>2202</v>
      </c>
      <c r="M3" s="2" t="s">
        <v>28</v>
      </c>
      <c r="N3" s="3">
        <v>7970</v>
      </c>
      <c r="O3" s="3">
        <v>47340</v>
      </c>
      <c r="P3" s="21">
        <f ca="1">SUMIF('On Orders'!B:G,Base!C:C,'On Orders'!E:E)</f>
        <v>0</v>
      </c>
      <c r="Q3" s="22">
        <f ca="1">SUMIF('On Orders'!B:G,Base!C:C,'On Orders'!F:F)</f>
        <v>0</v>
      </c>
      <c r="R3" s="22">
        <f ca="1">SUMIF('On Orders'!B:G,Base!C:C,'On Orders'!G:G)</f>
        <v>0</v>
      </c>
      <c r="S3" s="22">
        <f ca="1">SUMIF('On Orders'!B:G,Base!C:C,'On Orders'!H:H)</f>
        <v>0</v>
      </c>
      <c r="T3" s="22"/>
      <c r="U3" s="22"/>
      <c r="V3" s="22"/>
      <c r="W3" s="3">
        <v>1500</v>
      </c>
      <c r="X3" s="3">
        <v>1500</v>
      </c>
      <c r="Y3" s="3">
        <v>1500</v>
      </c>
      <c r="Z3" s="3">
        <v>2000</v>
      </c>
      <c r="AA3" s="3">
        <v>2000</v>
      </c>
      <c r="AB3" s="3">
        <v>2000</v>
      </c>
      <c r="AC3" s="3">
        <v>2000</v>
      </c>
      <c r="AD3" s="31">
        <f t="shared" ref="AD3:AD66" ca="1" si="2">O3+N3+P3+Q3-X3-J3</f>
        <v>52510</v>
      </c>
      <c r="AE3" s="26">
        <f t="shared" ref="AE3:AE66" ca="1" si="3">MAX(0,AD3)+R3-Y3</f>
        <v>51010</v>
      </c>
      <c r="AF3" s="26">
        <f t="shared" ref="AF3:AF66" ca="1" si="4">MAX(0,AE3)+S3-Z3</f>
        <v>49010</v>
      </c>
      <c r="AG3" s="26">
        <f ca="1">MAX(0,AF3)-AA3</f>
        <v>47010</v>
      </c>
      <c r="AH3" s="26">
        <f ca="1">MAX(0,AG3)-AB3</f>
        <v>45010</v>
      </c>
      <c r="AI3" s="26">
        <f ca="1">MAX(0,AH3)-AC3</f>
        <v>43010</v>
      </c>
      <c r="AJ3" s="30">
        <f t="shared" ref="AJ3:AJ66" ca="1" si="5">IF($L3="Descontinuado",0,IF($G3="iPhone 18",X3,MAX(0,-AD3)))</f>
        <v>0</v>
      </c>
      <c r="AK3" s="30">
        <f t="shared" ref="AK3:AK66" ca="1" si="6">IF($L3="Descontinuado",0,IF($G3="iPhone 18",Y3,MAX(0,-AE3)))</f>
        <v>0</v>
      </c>
      <c r="AL3" s="30">
        <f t="shared" ref="AL3:AL66" ca="1" si="7">IF($L3="Descontinuado",0,IF($G3="iPhone 18",Z3,MAX(0,-AF3)))</f>
        <v>0</v>
      </c>
      <c r="AM3" s="30">
        <f t="shared" ref="AM3:AM66" ca="1" si="8">IF($L3="Descontinuado",0,IF($G3="iPhone 18",AA3,MAX(0,-AG3)))</f>
        <v>0</v>
      </c>
      <c r="AN3" s="30">
        <f t="shared" ref="AN3:AN66" ca="1" si="9">IF($L3="Descontinuado",0,IF($G3="iPhone 18",AB3,MAX(0,-AH3)))</f>
        <v>0</v>
      </c>
      <c r="AO3" s="30">
        <f t="shared" ref="AO3:AO66" ca="1" si="10">IF($L3="Descontinuado",0,IF($G3="iPhone 18",AC3,MAX(0,-AI3)))</f>
        <v>0</v>
      </c>
      <c r="AP3" s="22">
        <f ca="1">SUM(AJ3:AO3)</f>
        <v>0</v>
      </c>
    </row>
    <row r="4" spans="1:42" hidden="1" x14ac:dyDescent="0.2">
      <c r="A4" t="s">
        <v>20</v>
      </c>
      <c r="B4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27</v>
      </c>
      <c r="J4" s="3">
        <v>300</v>
      </c>
      <c r="K4" s="25">
        <v>232.24</v>
      </c>
      <c r="L4" s="2" t="s">
        <v>2203</v>
      </c>
      <c r="M4" s="2" t="s">
        <v>28</v>
      </c>
      <c r="N4" s="3">
        <v>1004</v>
      </c>
      <c r="O4" s="3">
        <v>3238</v>
      </c>
      <c r="P4" s="21">
        <f ca="1">SUMIF('On Orders'!B:G,Base!C:C,'On Orders'!E:E)</f>
        <v>0</v>
      </c>
      <c r="Q4" s="22">
        <f ca="1">SUMIF('On Orders'!B:G,Base!C:C,'On Orders'!F:F)</f>
        <v>0</v>
      </c>
      <c r="R4" s="22">
        <f ca="1">SUMIF('On Orders'!B:G,Base!C:C,'On Orders'!G:G)</f>
        <v>0</v>
      </c>
      <c r="S4" s="22">
        <f ca="1">SUMIF('On Orders'!B:G,Base!C:C,'On Orders'!H:H)</f>
        <v>0</v>
      </c>
      <c r="T4" s="22"/>
      <c r="U4" s="22"/>
      <c r="V4" s="22"/>
      <c r="W4" s="3">
        <v>206</v>
      </c>
      <c r="X4" s="3">
        <v>189</v>
      </c>
      <c r="Y4" s="3">
        <v>222</v>
      </c>
      <c r="Z4" s="3">
        <v>226</v>
      </c>
      <c r="AA4" s="3">
        <v>211</v>
      </c>
      <c r="AB4" s="3">
        <v>274</v>
      </c>
      <c r="AC4" s="3">
        <v>302</v>
      </c>
      <c r="AD4" s="31">
        <f t="shared" ca="1" si="2"/>
        <v>3753</v>
      </c>
      <c r="AE4" s="26">
        <f t="shared" ca="1" si="3"/>
        <v>3531</v>
      </c>
      <c r="AF4" s="26">
        <f t="shared" ca="1" si="4"/>
        <v>3305</v>
      </c>
      <c r="AG4" s="26">
        <f t="shared" ref="AG4:AI4" ca="1" si="11">MAX(0,AF4)-AA4</f>
        <v>3094</v>
      </c>
      <c r="AH4" s="26">
        <f t="shared" ca="1" si="11"/>
        <v>2820</v>
      </c>
      <c r="AI4" s="26">
        <f t="shared" ca="1" si="11"/>
        <v>2518</v>
      </c>
      <c r="AJ4" s="30">
        <f t="shared" ca="1" si="5"/>
        <v>0</v>
      </c>
      <c r="AK4" s="30">
        <f t="shared" ca="1" si="6"/>
        <v>0</v>
      </c>
      <c r="AL4" s="30">
        <f t="shared" ca="1" si="7"/>
        <v>0</v>
      </c>
      <c r="AM4" s="30">
        <f t="shared" ca="1" si="8"/>
        <v>0</v>
      </c>
      <c r="AN4" s="30">
        <f t="shared" ca="1" si="9"/>
        <v>0</v>
      </c>
      <c r="AO4" s="30">
        <f t="shared" ca="1" si="10"/>
        <v>0</v>
      </c>
      <c r="AP4" s="22">
        <f t="shared" ref="AP4:AP67" ca="1" si="12">SUM(AJ4:AO4)</f>
        <v>0</v>
      </c>
    </row>
    <row r="5" spans="1:42" hidden="1" x14ac:dyDescent="0.2">
      <c r="A5" t="s">
        <v>20</v>
      </c>
      <c r="B5" t="s">
        <v>36</v>
      </c>
      <c r="C5" s="2" t="s">
        <v>37</v>
      </c>
      <c r="D5" s="2" t="s">
        <v>38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27</v>
      </c>
      <c r="J5" s="3">
        <v>1300</v>
      </c>
      <c r="K5" s="25">
        <v>154.66</v>
      </c>
      <c r="L5" s="2" t="s">
        <v>2202</v>
      </c>
      <c r="M5" s="2" t="s">
        <v>28</v>
      </c>
      <c r="N5" s="3">
        <v>2902</v>
      </c>
      <c r="O5" s="3">
        <v>16782</v>
      </c>
      <c r="P5" s="21">
        <f ca="1">SUMIF('On Orders'!B:G,Base!C:C,'On Orders'!E:E)</f>
        <v>0</v>
      </c>
      <c r="Q5" s="22">
        <f ca="1">SUMIF('On Orders'!B:G,Base!C:C,'On Orders'!F:F)</f>
        <v>20032</v>
      </c>
      <c r="R5" s="22">
        <f ca="1">SUMIF('On Orders'!B:G,Base!C:C,'On Orders'!G:G)</f>
        <v>0</v>
      </c>
      <c r="S5" s="22">
        <f ca="1">SUMIF('On Orders'!B:G,Base!C:C,'On Orders'!H:H)</f>
        <v>0</v>
      </c>
      <c r="T5" s="22"/>
      <c r="U5" s="22"/>
      <c r="V5" s="22"/>
      <c r="W5" s="3">
        <v>6763</v>
      </c>
      <c r="X5" s="3">
        <v>6873</v>
      </c>
      <c r="Y5" s="3">
        <v>6272</v>
      </c>
      <c r="Z5" s="3">
        <v>6952</v>
      </c>
      <c r="AA5" s="3">
        <v>6715</v>
      </c>
      <c r="AB5" s="3">
        <v>6837</v>
      </c>
      <c r="AC5" s="3">
        <v>8244</v>
      </c>
      <c r="AD5" s="31">
        <f t="shared" ca="1" si="2"/>
        <v>31543</v>
      </c>
      <c r="AE5" s="26">
        <f t="shared" ca="1" si="3"/>
        <v>25271</v>
      </c>
      <c r="AF5" s="26">
        <f t="shared" ca="1" si="4"/>
        <v>18319</v>
      </c>
      <c r="AG5" s="26">
        <f t="shared" ref="AG5:AI5" ca="1" si="13">MAX(0,AF5)-AA5</f>
        <v>11604</v>
      </c>
      <c r="AH5" s="26">
        <f t="shared" ca="1" si="13"/>
        <v>4767</v>
      </c>
      <c r="AI5" s="26">
        <f t="shared" ca="1" si="13"/>
        <v>-3477</v>
      </c>
      <c r="AJ5" s="30">
        <f t="shared" ca="1" si="5"/>
        <v>0</v>
      </c>
      <c r="AK5" s="30">
        <f t="shared" ca="1" si="6"/>
        <v>0</v>
      </c>
      <c r="AL5" s="30">
        <f t="shared" ca="1" si="7"/>
        <v>0</v>
      </c>
      <c r="AM5" s="30">
        <f t="shared" ca="1" si="8"/>
        <v>0</v>
      </c>
      <c r="AN5" s="30">
        <f t="shared" ca="1" si="9"/>
        <v>0</v>
      </c>
      <c r="AO5" s="30">
        <f t="shared" ca="1" si="10"/>
        <v>3477</v>
      </c>
      <c r="AP5" s="22">
        <f t="shared" ca="1" si="12"/>
        <v>3477</v>
      </c>
    </row>
    <row r="6" spans="1:42" hidden="1" x14ac:dyDescent="0.2">
      <c r="A6" t="s">
        <v>20</v>
      </c>
      <c r="B6" t="s">
        <v>42</v>
      </c>
      <c r="C6" s="2" t="s">
        <v>43</v>
      </c>
      <c r="D6" s="2" t="s">
        <v>44</v>
      </c>
      <c r="E6" s="2" t="s">
        <v>45</v>
      </c>
      <c r="F6" s="2" t="s">
        <v>33</v>
      </c>
      <c r="G6" s="2" t="s">
        <v>40</v>
      </c>
      <c r="H6" s="2" t="s">
        <v>46</v>
      </c>
      <c r="I6" s="2" t="s">
        <v>27</v>
      </c>
      <c r="J6" s="3">
        <v>1300</v>
      </c>
      <c r="K6" s="25">
        <v>180.52</v>
      </c>
      <c r="L6" s="2" t="s">
        <v>2202</v>
      </c>
      <c r="M6" s="2" t="s">
        <v>28</v>
      </c>
      <c r="N6" s="3">
        <v>8425</v>
      </c>
      <c r="O6" s="3">
        <v>11769</v>
      </c>
      <c r="P6" s="21">
        <f ca="1">SUMIF('On Orders'!B:G,Base!C:C,'On Orders'!E:E)</f>
        <v>0</v>
      </c>
      <c r="Q6" s="22">
        <f ca="1">SUMIF('On Orders'!B:G,Base!C:C,'On Orders'!F:F)</f>
        <v>10048</v>
      </c>
      <c r="R6" s="22">
        <f ca="1">SUMIF('On Orders'!B:G,Base!C:C,'On Orders'!G:G)</f>
        <v>0</v>
      </c>
      <c r="S6" s="22">
        <f ca="1">SUMIF('On Orders'!B:G,Base!C:C,'On Orders'!H:H)</f>
        <v>0</v>
      </c>
      <c r="T6" s="22"/>
      <c r="U6" s="22"/>
      <c r="V6" s="22"/>
      <c r="W6" s="3">
        <v>3900</v>
      </c>
      <c r="X6" s="3">
        <v>4100</v>
      </c>
      <c r="Y6" s="3">
        <v>3500</v>
      </c>
      <c r="Z6" s="3">
        <v>3435</v>
      </c>
      <c r="AA6" s="3">
        <v>3315</v>
      </c>
      <c r="AB6" s="3">
        <v>4314</v>
      </c>
      <c r="AC6" s="3">
        <v>5359</v>
      </c>
      <c r="AD6" s="31">
        <f t="shared" ca="1" si="2"/>
        <v>24842</v>
      </c>
      <c r="AE6" s="26">
        <f t="shared" ca="1" si="3"/>
        <v>21342</v>
      </c>
      <c r="AF6" s="26">
        <f t="shared" ca="1" si="4"/>
        <v>17907</v>
      </c>
      <c r="AG6" s="26">
        <f t="shared" ref="AG6:AI6" ca="1" si="14">MAX(0,AF6)-AA6</f>
        <v>14592</v>
      </c>
      <c r="AH6" s="26">
        <f t="shared" ca="1" si="14"/>
        <v>10278</v>
      </c>
      <c r="AI6" s="26">
        <f t="shared" ca="1" si="14"/>
        <v>4919</v>
      </c>
      <c r="AJ6" s="30">
        <f t="shared" ca="1" si="5"/>
        <v>0</v>
      </c>
      <c r="AK6" s="30">
        <f t="shared" ca="1" si="6"/>
        <v>0</v>
      </c>
      <c r="AL6" s="30">
        <f t="shared" ca="1" si="7"/>
        <v>0</v>
      </c>
      <c r="AM6" s="30">
        <f t="shared" ca="1" si="8"/>
        <v>0</v>
      </c>
      <c r="AN6" s="30">
        <f t="shared" ca="1" si="9"/>
        <v>0</v>
      </c>
      <c r="AO6" s="30">
        <f t="shared" ca="1" si="10"/>
        <v>0</v>
      </c>
      <c r="AP6" s="22">
        <f t="shared" ca="1" si="12"/>
        <v>0</v>
      </c>
    </row>
    <row r="7" spans="1:42" hidden="1" x14ac:dyDescent="0.2">
      <c r="A7" t="s">
        <v>20</v>
      </c>
      <c r="B7" t="s">
        <v>47</v>
      </c>
      <c r="C7" s="2" t="s">
        <v>48</v>
      </c>
      <c r="D7" s="2">
        <v>846537095085</v>
      </c>
      <c r="E7" s="2" t="s">
        <v>49</v>
      </c>
      <c r="F7" s="2" t="s">
        <v>33</v>
      </c>
      <c r="G7" s="2" t="s">
        <v>50</v>
      </c>
      <c r="H7" s="2" t="s">
        <v>51</v>
      </c>
      <c r="I7" s="2" t="s">
        <v>27</v>
      </c>
      <c r="J7" s="3">
        <v>1300</v>
      </c>
      <c r="K7" s="25">
        <v>232.24</v>
      </c>
      <c r="L7" s="2" t="s">
        <v>2202</v>
      </c>
      <c r="M7" s="2" t="s">
        <v>28</v>
      </c>
      <c r="N7" s="3">
        <v>2951</v>
      </c>
      <c r="O7" s="3">
        <v>19586</v>
      </c>
      <c r="P7" s="21">
        <f ca="1">SUMIF('On Orders'!B:G,Base!C:C,'On Orders'!E:E)</f>
        <v>0</v>
      </c>
      <c r="Q7" s="22">
        <f ca="1">SUMIF('On Orders'!B:G,Base!C:C,'On Orders'!F:F)</f>
        <v>15072</v>
      </c>
      <c r="R7" s="22">
        <f ca="1">SUMIF('On Orders'!B:G,Base!C:C,'On Orders'!G:G)</f>
        <v>0</v>
      </c>
      <c r="S7" s="22">
        <f ca="1">SUMIF('On Orders'!B:G,Base!C:C,'On Orders'!H:H)</f>
        <v>0</v>
      </c>
      <c r="T7" s="22"/>
      <c r="U7" s="22"/>
      <c r="V7" s="22"/>
      <c r="W7" s="3">
        <v>5344</v>
      </c>
      <c r="X7" s="3">
        <v>5682</v>
      </c>
      <c r="Y7" s="3">
        <v>5049</v>
      </c>
      <c r="Z7" s="3">
        <v>5063</v>
      </c>
      <c r="AA7" s="3">
        <v>4930</v>
      </c>
      <c r="AB7" s="3">
        <v>5012</v>
      </c>
      <c r="AC7" s="3">
        <v>4862</v>
      </c>
      <c r="AD7" s="31">
        <f t="shared" ca="1" si="2"/>
        <v>30627</v>
      </c>
      <c r="AE7" s="26">
        <f t="shared" ca="1" si="3"/>
        <v>25578</v>
      </c>
      <c r="AF7" s="26">
        <f t="shared" ca="1" si="4"/>
        <v>20515</v>
      </c>
      <c r="AG7" s="26">
        <f t="shared" ref="AG7:AI7" ca="1" si="15">MAX(0,AF7)-AA7</f>
        <v>15585</v>
      </c>
      <c r="AH7" s="26">
        <f t="shared" ca="1" si="15"/>
        <v>10573</v>
      </c>
      <c r="AI7" s="26">
        <f t="shared" ca="1" si="15"/>
        <v>5711</v>
      </c>
      <c r="AJ7" s="30">
        <f t="shared" ca="1" si="5"/>
        <v>0</v>
      </c>
      <c r="AK7" s="30">
        <f t="shared" ca="1" si="6"/>
        <v>0</v>
      </c>
      <c r="AL7" s="30">
        <f t="shared" ca="1" si="7"/>
        <v>0</v>
      </c>
      <c r="AM7" s="30">
        <f t="shared" ca="1" si="8"/>
        <v>0</v>
      </c>
      <c r="AN7" s="30">
        <f t="shared" ca="1" si="9"/>
        <v>0</v>
      </c>
      <c r="AO7" s="30">
        <f t="shared" ca="1" si="10"/>
        <v>0</v>
      </c>
      <c r="AP7" s="22">
        <f t="shared" ca="1" si="12"/>
        <v>0</v>
      </c>
    </row>
    <row r="8" spans="1:42" hidden="1" x14ac:dyDescent="0.2">
      <c r="A8" t="s">
        <v>20</v>
      </c>
      <c r="B8" t="s">
        <v>52</v>
      </c>
      <c r="C8" s="2" t="s">
        <v>53</v>
      </c>
      <c r="D8" s="2">
        <v>846537095092</v>
      </c>
      <c r="E8" s="2" t="s">
        <v>54</v>
      </c>
      <c r="F8" s="2" t="s">
        <v>33</v>
      </c>
      <c r="G8" s="2" t="s">
        <v>50</v>
      </c>
      <c r="H8" s="2" t="s">
        <v>55</v>
      </c>
      <c r="I8" s="2" t="s">
        <v>27</v>
      </c>
      <c r="J8" s="3">
        <v>1300</v>
      </c>
      <c r="K8" s="25">
        <v>283.97000000000003</v>
      </c>
      <c r="L8" s="2" t="s">
        <v>2202</v>
      </c>
      <c r="M8" s="2" t="s">
        <v>28</v>
      </c>
      <c r="N8" s="3">
        <v>2753</v>
      </c>
      <c r="O8" s="3">
        <v>10048</v>
      </c>
      <c r="P8" s="21">
        <f ca="1">SUMIF('On Orders'!B:G,Base!C:C,'On Orders'!E:E)</f>
        <v>0</v>
      </c>
      <c r="Q8" s="22">
        <f ca="1">SUMIF('On Orders'!B:G,Base!C:C,'On Orders'!F:F)</f>
        <v>5088</v>
      </c>
      <c r="R8" s="22">
        <f ca="1">SUMIF('On Orders'!B:G,Base!C:C,'On Orders'!G:G)</f>
        <v>0</v>
      </c>
      <c r="S8" s="22">
        <f ca="1">SUMIF('On Orders'!B:G,Base!C:C,'On Orders'!H:H)</f>
        <v>0</v>
      </c>
      <c r="T8" s="22"/>
      <c r="U8" s="22"/>
      <c r="V8" s="22"/>
      <c r="W8" s="3">
        <v>2225</v>
      </c>
      <c r="X8" s="3">
        <v>2243</v>
      </c>
      <c r="Y8" s="3">
        <v>2258</v>
      </c>
      <c r="Z8" s="3">
        <v>2623</v>
      </c>
      <c r="AA8" s="3">
        <v>2306</v>
      </c>
      <c r="AB8" s="3">
        <v>2996</v>
      </c>
      <c r="AC8" s="3">
        <v>3294</v>
      </c>
      <c r="AD8" s="31">
        <f t="shared" ca="1" si="2"/>
        <v>14346</v>
      </c>
      <c r="AE8" s="26">
        <f t="shared" ca="1" si="3"/>
        <v>12088</v>
      </c>
      <c r="AF8" s="26">
        <f t="shared" ca="1" si="4"/>
        <v>9465</v>
      </c>
      <c r="AG8" s="26">
        <f t="shared" ref="AG8:AI8" ca="1" si="16">MAX(0,AF8)-AA8</f>
        <v>7159</v>
      </c>
      <c r="AH8" s="26">
        <f t="shared" ca="1" si="16"/>
        <v>4163</v>
      </c>
      <c r="AI8" s="26">
        <f t="shared" ca="1" si="16"/>
        <v>869</v>
      </c>
      <c r="AJ8" s="30">
        <f t="shared" ca="1" si="5"/>
        <v>0</v>
      </c>
      <c r="AK8" s="30">
        <f t="shared" ca="1" si="6"/>
        <v>0</v>
      </c>
      <c r="AL8" s="30">
        <f t="shared" ca="1" si="7"/>
        <v>0</v>
      </c>
      <c r="AM8" s="30">
        <f t="shared" ca="1" si="8"/>
        <v>0</v>
      </c>
      <c r="AN8" s="30">
        <f t="shared" ca="1" si="9"/>
        <v>0</v>
      </c>
      <c r="AO8" s="30">
        <f t="shared" ca="1" si="10"/>
        <v>0</v>
      </c>
      <c r="AP8" s="22">
        <f t="shared" ca="1" si="12"/>
        <v>0</v>
      </c>
    </row>
    <row r="9" spans="1:42" hidden="1" x14ac:dyDescent="0.2">
      <c r="A9" t="s">
        <v>56</v>
      </c>
      <c r="B9" t="s">
        <v>57</v>
      </c>
      <c r="C9" s="2" t="s">
        <v>58</v>
      </c>
      <c r="D9" s="2">
        <v>840168546381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27</v>
      </c>
      <c r="J9" s="3">
        <v>200</v>
      </c>
      <c r="K9" s="25">
        <v>516.72</v>
      </c>
      <c r="L9" s="2" t="s">
        <v>2204</v>
      </c>
      <c r="M9" s="2" t="s">
        <v>28</v>
      </c>
      <c r="N9" s="3">
        <v>2209</v>
      </c>
      <c r="O9" s="3">
        <v>347</v>
      </c>
      <c r="P9" s="21">
        <f ca="1">SUMIF('On Orders'!B:G,Base!C:C,'On Orders'!E:E)</f>
        <v>0</v>
      </c>
      <c r="Q9" s="22">
        <f ca="1">SUMIF('On Orders'!B:G,Base!C:C,'On Orders'!F:F)</f>
        <v>0</v>
      </c>
      <c r="R9" s="22">
        <f ca="1">SUMIF('On Orders'!B:G,Base!C:C,'On Orders'!G:G)</f>
        <v>0</v>
      </c>
      <c r="S9" s="22">
        <f ca="1">SUMIF('On Orders'!B:G,Base!C:C,'On Orders'!H:H)</f>
        <v>0</v>
      </c>
      <c r="T9" s="22"/>
      <c r="U9" s="22"/>
      <c r="V9" s="22"/>
      <c r="W9" s="3">
        <v>180</v>
      </c>
      <c r="X9" s="3">
        <v>170</v>
      </c>
      <c r="Y9" s="3">
        <v>140</v>
      </c>
      <c r="Z9" s="3">
        <v>200</v>
      </c>
      <c r="AA9" s="3">
        <v>200</v>
      </c>
      <c r="AB9" s="3">
        <v>300</v>
      </c>
      <c r="AC9" s="3">
        <v>250</v>
      </c>
      <c r="AD9" s="31">
        <f t="shared" ca="1" si="2"/>
        <v>2186</v>
      </c>
      <c r="AE9" s="26">
        <f t="shared" ca="1" si="3"/>
        <v>2046</v>
      </c>
      <c r="AF9" s="26">
        <f t="shared" ca="1" si="4"/>
        <v>1846</v>
      </c>
      <c r="AG9" s="26">
        <f t="shared" ref="AG9:AI9" ca="1" si="17">MAX(0,AF9)-AA9</f>
        <v>1646</v>
      </c>
      <c r="AH9" s="26">
        <f t="shared" ca="1" si="17"/>
        <v>1346</v>
      </c>
      <c r="AI9" s="26">
        <f t="shared" ca="1" si="17"/>
        <v>1096</v>
      </c>
      <c r="AJ9" s="30">
        <f t="shared" si="5"/>
        <v>0</v>
      </c>
      <c r="AK9" s="30">
        <f t="shared" si="6"/>
        <v>0</v>
      </c>
      <c r="AL9" s="30">
        <f t="shared" si="7"/>
        <v>0</v>
      </c>
      <c r="AM9" s="30">
        <f t="shared" si="8"/>
        <v>0</v>
      </c>
      <c r="AN9" s="30">
        <f t="shared" si="9"/>
        <v>0</v>
      </c>
      <c r="AO9" s="30">
        <f t="shared" si="10"/>
        <v>0</v>
      </c>
      <c r="AP9" s="22">
        <f t="shared" si="12"/>
        <v>0</v>
      </c>
    </row>
    <row r="10" spans="1:42" hidden="1" x14ac:dyDescent="0.2">
      <c r="A10" t="s">
        <v>20</v>
      </c>
      <c r="B10" t="s">
        <v>63</v>
      </c>
      <c r="C10" s="2" t="s">
        <v>64</v>
      </c>
      <c r="D10" s="2">
        <v>846537091520</v>
      </c>
      <c r="E10" s="2" t="s">
        <v>65</v>
      </c>
      <c r="F10" s="2" t="s">
        <v>33</v>
      </c>
      <c r="G10" s="2" t="s">
        <v>50</v>
      </c>
      <c r="H10" s="2" t="s">
        <v>51</v>
      </c>
      <c r="I10" s="2" t="s">
        <v>27</v>
      </c>
      <c r="J10" s="3">
        <v>1300</v>
      </c>
      <c r="K10" s="25">
        <v>232.24</v>
      </c>
      <c r="L10" s="2" t="s">
        <v>2204</v>
      </c>
      <c r="M10" s="2" t="s">
        <v>66</v>
      </c>
      <c r="N10" s="3">
        <v>992</v>
      </c>
      <c r="O10" s="3">
        <v>7197</v>
      </c>
      <c r="P10" s="21">
        <f ca="1">SUMIF('On Orders'!B:G,Base!C:C,'On Orders'!E:E)</f>
        <v>0</v>
      </c>
      <c r="Q10" s="22">
        <f ca="1">SUMIF('On Orders'!B:G,Base!C:C,'On Orders'!F:F)</f>
        <v>0</v>
      </c>
      <c r="R10" s="22">
        <f ca="1">SUMIF('On Orders'!B:G,Base!C:C,'On Orders'!G:G)</f>
        <v>0</v>
      </c>
      <c r="S10" s="22">
        <f ca="1">SUMIF('On Orders'!B:G,Base!C:C,'On Orders'!H:H)</f>
        <v>0</v>
      </c>
      <c r="T10" s="22"/>
      <c r="U10" s="22"/>
      <c r="V10" s="22"/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1">
        <f t="shared" ca="1" si="2"/>
        <v>6889</v>
      </c>
      <c r="AE10" s="26">
        <f t="shared" ca="1" si="3"/>
        <v>6889</v>
      </c>
      <c r="AF10" s="26">
        <f t="shared" ca="1" si="4"/>
        <v>6889</v>
      </c>
      <c r="AG10" s="26">
        <f t="shared" ref="AG10:AI10" ca="1" si="18">MAX(0,AF10)-AA10</f>
        <v>6889</v>
      </c>
      <c r="AH10" s="26">
        <f t="shared" ca="1" si="18"/>
        <v>6889</v>
      </c>
      <c r="AI10" s="26">
        <f t="shared" ca="1" si="18"/>
        <v>6889</v>
      </c>
      <c r="AJ10" s="30">
        <f t="shared" si="5"/>
        <v>0</v>
      </c>
      <c r="AK10" s="30">
        <f t="shared" si="6"/>
        <v>0</v>
      </c>
      <c r="AL10" s="30">
        <f t="shared" si="7"/>
        <v>0</v>
      </c>
      <c r="AM10" s="30">
        <f t="shared" si="8"/>
        <v>0</v>
      </c>
      <c r="AN10" s="30">
        <f t="shared" si="9"/>
        <v>0</v>
      </c>
      <c r="AO10" s="30">
        <f t="shared" si="10"/>
        <v>0</v>
      </c>
      <c r="AP10" s="22">
        <f t="shared" si="12"/>
        <v>0</v>
      </c>
    </row>
    <row r="11" spans="1:42" hidden="1" x14ac:dyDescent="0.2">
      <c r="A11" t="s">
        <v>20</v>
      </c>
      <c r="B11" t="s">
        <v>67</v>
      </c>
      <c r="C11" s="2" t="s">
        <v>68</v>
      </c>
      <c r="D11" s="2">
        <v>846537091537</v>
      </c>
      <c r="E11" s="2" t="s">
        <v>69</v>
      </c>
      <c r="F11" s="2" t="s">
        <v>33</v>
      </c>
      <c r="G11" s="2" t="s">
        <v>50</v>
      </c>
      <c r="H11" s="2" t="s">
        <v>55</v>
      </c>
      <c r="I11" s="2" t="s">
        <v>27</v>
      </c>
      <c r="J11" s="3">
        <v>500</v>
      </c>
      <c r="K11" s="25">
        <v>283.97000000000003</v>
      </c>
      <c r="L11" s="2" t="s">
        <v>2204</v>
      </c>
      <c r="M11" s="2" t="s">
        <v>66</v>
      </c>
      <c r="N11" s="3">
        <v>909</v>
      </c>
      <c r="O11" s="3">
        <v>1</v>
      </c>
      <c r="P11" s="21">
        <f ca="1">SUMIF('On Orders'!B:G,Base!C:C,'On Orders'!E:E)</f>
        <v>0</v>
      </c>
      <c r="Q11" s="22">
        <f ca="1">SUMIF('On Orders'!B:G,Base!C:C,'On Orders'!F:F)</f>
        <v>0</v>
      </c>
      <c r="R11" s="22">
        <f ca="1">SUMIF('On Orders'!B:G,Base!C:C,'On Orders'!G:G)</f>
        <v>0</v>
      </c>
      <c r="S11" s="22">
        <f ca="1">SUMIF('On Orders'!B:G,Base!C:C,'On Orders'!H:H)</f>
        <v>0</v>
      </c>
      <c r="T11" s="22"/>
      <c r="U11" s="22"/>
      <c r="V11" s="22"/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1">
        <f t="shared" ca="1" si="2"/>
        <v>410</v>
      </c>
      <c r="AE11" s="26">
        <f t="shared" ca="1" si="3"/>
        <v>410</v>
      </c>
      <c r="AF11" s="26">
        <f t="shared" ca="1" si="4"/>
        <v>410</v>
      </c>
      <c r="AG11" s="26">
        <f t="shared" ref="AG11:AI11" ca="1" si="19">MAX(0,AF11)-AA11</f>
        <v>410</v>
      </c>
      <c r="AH11" s="26">
        <f t="shared" ca="1" si="19"/>
        <v>410</v>
      </c>
      <c r="AI11" s="26">
        <f t="shared" ca="1" si="19"/>
        <v>410</v>
      </c>
      <c r="AJ11" s="30">
        <f t="shared" si="5"/>
        <v>0</v>
      </c>
      <c r="AK11" s="30">
        <f t="shared" si="6"/>
        <v>0</v>
      </c>
      <c r="AL11" s="30">
        <f t="shared" si="7"/>
        <v>0</v>
      </c>
      <c r="AM11" s="30">
        <f t="shared" si="8"/>
        <v>0</v>
      </c>
      <c r="AN11" s="30">
        <f t="shared" si="9"/>
        <v>0</v>
      </c>
      <c r="AO11" s="30">
        <f t="shared" si="10"/>
        <v>0</v>
      </c>
      <c r="AP11" s="22">
        <f t="shared" si="12"/>
        <v>0</v>
      </c>
    </row>
    <row r="12" spans="1:42" hidden="1" x14ac:dyDescent="0.2">
      <c r="A12" t="s">
        <v>56</v>
      </c>
      <c r="B12" t="s">
        <v>70</v>
      </c>
      <c r="C12" s="2" t="s">
        <v>71</v>
      </c>
      <c r="D12" s="2" t="s">
        <v>72</v>
      </c>
      <c r="E12" s="2" t="s">
        <v>73</v>
      </c>
      <c r="F12" s="2" t="s">
        <v>60</v>
      </c>
      <c r="G12" s="2" t="s">
        <v>61</v>
      </c>
      <c r="H12" s="2" t="s">
        <v>74</v>
      </c>
      <c r="I12" s="2" t="s">
        <v>27</v>
      </c>
      <c r="J12" s="3">
        <v>200</v>
      </c>
      <c r="K12" s="25">
        <v>516.72</v>
      </c>
      <c r="L12" s="2" t="s">
        <v>2204</v>
      </c>
      <c r="M12" s="2" t="s">
        <v>66</v>
      </c>
      <c r="N12" s="3">
        <v>2339</v>
      </c>
      <c r="O12" s="3">
        <v>9</v>
      </c>
      <c r="P12" s="21">
        <f ca="1">SUMIF('On Orders'!B:G,Base!C:C,'On Orders'!E:E)</f>
        <v>0</v>
      </c>
      <c r="Q12" s="22">
        <f ca="1">SUMIF('On Orders'!B:G,Base!C:C,'On Orders'!F:F)</f>
        <v>0</v>
      </c>
      <c r="R12" s="22">
        <f ca="1">SUMIF('On Orders'!B:G,Base!C:C,'On Orders'!G:G)</f>
        <v>0</v>
      </c>
      <c r="S12" s="22">
        <f ca="1">SUMIF('On Orders'!B:G,Base!C:C,'On Orders'!H:H)</f>
        <v>0</v>
      </c>
      <c r="T12" s="22"/>
      <c r="U12" s="22"/>
      <c r="V12" s="22"/>
      <c r="W12" s="3">
        <v>1387</v>
      </c>
      <c r="X12" s="3">
        <v>1257</v>
      </c>
      <c r="Y12" s="3">
        <v>1369</v>
      </c>
      <c r="Z12" s="3">
        <v>1560</v>
      </c>
      <c r="AA12" s="3">
        <v>808</v>
      </c>
      <c r="AB12" s="3">
        <v>0</v>
      </c>
      <c r="AC12" s="3">
        <v>0</v>
      </c>
      <c r="AD12" s="31">
        <f t="shared" ca="1" si="2"/>
        <v>891</v>
      </c>
      <c r="AE12" s="26">
        <f t="shared" ca="1" si="3"/>
        <v>-478</v>
      </c>
      <c r="AF12" s="26">
        <f t="shared" ca="1" si="4"/>
        <v>-1560</v>
      </c>
      <c r="AG12" s="26">
        <f t="shared" ref="AG12:AI12" ca="1" si="20">MAX(0,AF12)-AA12</f>
        <v>-808</v>
      </c>
      <c r="AH12" s="26">
        <f t="shared" ca="1" si="20"/>
        <v>0</v>
      </c>
      <c r="AI12" s="26">
        <f t="shared" ca="1" si="20"/>
        <v>0</v>
      </c>
      <c r="AJ12" s="30">
        <f t="shared" si="5"/>
        <v>0</v>
      </c>
      <c r="AK12" s="30">
        <f t="shared" si="6"/>
        <v>0</v>
      </c>
      <c r="AL12" s="30">
        <f t="shared" si="7"/>
        <v>0</v>
      </c>
      <c r="AM12" s="30">
        <f t="shared" si="8"/>
        <v>0</v>
      </c>
      <c r="AN12" s="30">
        <f t="shared" si="9"/>
        <v>0</v>
      </c>
      <c r="AO12" s="30">
        <f t="shared" si="10"/>
        <v>0</v>
      </c>
      <c r="AP12" s="22">
        <f t="shared" si="12"/>
        <v>0</v>
      </c>
    </row>
    <row r="13" spans="1:42" hidden="1" x14ac:dyDescent="0.2">
      <c r="A13" t="s">
        <v>56</v>
      </c>
      <c r="B13" t="s">
        <v>75</v>
      </c>
      <c r="C13" s="2" t="s">
        <v>76</v>
      </c>
      <c r="D13" s="2" t="s">
        <v>77</v>
      </c>
      <c r="E13" s="2" t="s">
        <v>78</v>
      </c>
      <c r="F13" s="2" t="s">
        <v>60</v>
      </c>
      <c r="G13" s="2" t="s">
        <v>79</v>
      </c>
      <c r="H13" s="2" t="s">
        <v>80</v>
      </c>
      <c r="I13" s="2" t="s">
        <v>27</v>
      </c>
      <c r="J13" s="3">
        <v>300</v>
      </c>
      <c r="K13" s="25">
        <v>309.83</v>
      </c>
      <c r="L13" s="2" t="s">
        <v>2204</v>
      </c>
      <c r="M13" s="2" t="s">
        <v>66</v>
      </c>
      <c r="N13" s="3">
        <v>24</v>
      </c>
      <c r="O13" s="3">
        <v>155</v>
      </c>
      <c r="P13" s="21">
        <f ca="1">SUMIF('On Orders'!B:G,Base!C:C,'On Orders'!E:E)</f>
        <v>0</v>
      </c>
      <c r="Q13" s="22">
        <f ca="1">SUMIF('On Orders'!B:G,Base!C:C,'On Orders'!F:F)</f>
        <v>0</v>
      </c>
      <c r="R13" s="22">
        <f ca="1">SUMIF('On Orders'!B:G,Base!C:C,'On Orders'!G:G)</f>
        <v>0</v>
      </c>
      <c r="S13" s="22">
        <f ca="1">SUMIF('On Orders'!B:G,Base!C:C,'On Orders'!H:H)</f>
        <v>0</v>
      </c>
      <c r="T13" s="22"/>
      <c r="U13" s="22"/>
      <c r="V13" s="22"/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1">
        <f t="shared" ca="1" si="2"/>
        <v>-121</v>
      </c>
      <c r="AE13" s="26">
        <f t="shared" ca="1" si="3"/>
        <v>0</v>
      </c>
      <c r="AF13" s="26">
        <f t="shared" ca="1" si="4"/>
        <v>0</v>
      </c>
      <c r="AG13" s="26">
        <f t="shared" ref="AG13:AI13" ca="1" si="21">MAX(0,AF13)-AA13</f>
        <v>0</v>
      </c>
      <c r="AH13" s="26">
        <f t="shared" ca="1" si="21"/>
        <v>0</v>
      </c>
      <c r="AI13" s="26">
        <f t="shared" ca="1" si="21"/>
        <v>0</v>
      </c>
      <c r="AJ13" s="30">
        <f t="shared" si="5"/>
        <v>0</v>
      </c>
      <c r="AK13" s="30">
        <f t="shared" si="6"/>
        <v>0</v>
      </c>
      <c r="AL13" s="30">
        <f t="shared" si="7"/>
        <v>0</v>
      </c>
      <c r="AM13" s="30">
        <f t="shared" si="8"/>
        <v>0</v>
      </c>
      <c r="AN13" s="30">
        <f t="shared" si="9"/>
        <v>0</v>
      </c>
      <c r="AO13" s="30">
        <f t="shared" si="10"/>
        <v>0</v>
      </c>
      <c r="AP13" s="22">
        <f t="shared" si="12"/>
        <v>0</v>
      </c>
    </row>
    <row r="14" spans="1:42" hidden="1" x14ac:dyDescent="0.2">
      <c r="A14" t="s">
        <v>56</v>
      </c>
      <c r="B14" t="s">
        <v>81</v>
      </c>
      <c r="C14" s="2" t="s">
        <v>82</v>
      </c>
      <c r="D14" s="2" t="s">
        <v>83</v>
      </c>
      <c r="E14" s="2" t="s">
        <v>84</v>
      </c>
      <c r="F14" s="2" t="s">
        <v>60</v>
      </c>
      <c r="G14" s="2" t="s">
        <v>85</v>
      </c>
      <c r="H14" s="2" t="s">
        <v>80</v>
      </c>
      <c r="I14" s="2" t="s">
        <v>27</v>
      </c>
      <c r="J14" s="3">
        <v>300</v>
      </c>
      <c r="K14" s="25">
        <v>516.72</v>
      </c>
      <c r="L14" s="2" t="s">
        <v>2204</v>
      </c>
      <c r="M14" s="2" t="s">
        <v>66</v>
      </c>
      <c r="N14" s="3">
        <v>80</v>
      </c>
      <c r="O14" s="3">
        <v>0</v>
      </c>
      <c r="P14" s="21">
        <f ca="1">SUMIF('On Orders'!B:G,Base!C:C,'On Orders'!E:E)</f>
        <v>0</v>
      </c>
      <c r="Q14" s="22">
        <f ca="1">SUMIF('On Orders'!B:G,Base!C:C,'On Orders'!F:F)</f>
        <v>0</v>
      </c>
      <c r="R14" s="22">
        <f ca="1">SUMIF('On Orders'!B:G,Base!C:C,'On Orders'!G:G)</f>
        <v>0</v>
      </c>
      <c r="S14" s="22">
        <f ca="1">SUMIF('On Orders'!B:G,Base!C:C,'On Orders'!H:H)</f>
        <v>0</v>
      </c>
      <c r="T14" s="22"/>
      <c r="U14" s="22"/>
      <c r="V14" s="22"/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1">
        <f t="shared" ca="1" si="2"/>
        <v>-220</v>
      </c>
      <c r="AE14" s="26">
        <f t="shared" ca="1" si="3"/>
        <v>0</v>
      </c>
      <c r="AF14" s="26">
        <f t="shared" ca="1" si="4"/>
        <v>0</v>
      </c>
      <c r="AG14" s="26">
        <f t="shared" ref="AG14:AI14" ca="1" si="22">MAX(0,AF14)-AA14</f>
        <v>0</v>
      </c>
      <c r="AH14" s="26">
        <f t="shared" ca="1" si="22"/>
        <v>0</v>
      </c>
      <c r="AI14" s="26">
        <f t="shared" ca="1" si="22"/>
        <v>0</v>
      </c>
      <c r="AJ14" s="30">
        <f t="shared" si="5"/>
        <v>0</v>
      </c>
      <c r="AK14" s="30">
        <f t="shared" si="6"/>
        <v>0</v>
      </c>
      <c r="AL14" s="30">
        <f t="shared" si="7"/>
        <v>0</v>
      </c>
      <c r="AM14" s="30">
        <f t="shared" si="8"/>
        <v>0</v>
      </c>
      <c r="AN14" s="30">
        <f t="shared" si="9"/>
        <v>0</v>
      </c>
      <c r="AO14" s="30">
        <f t="shared" si="10"/>
        <v>0</v>
      </c>
      <c r="AP14" s="22">
        <f t="shared" si="12"/>
        <v>0</v>
      </c>
    </row>
    <row r="15" spans="1:42" hidden="1" x14ac:dyDescent="0.2">
      <c r="A15" t="s">
        <v>56</v>
      </c>
      <c r="B15" t="s">
        <v>86</v>
      </c>
      <c r="C15" s="2" t="s">
        <v>87</v>
      </c>
      <c r="D15" s="2" t="s">
        <v>88</v>
      </c>
      <c r="E15" s="2" t="s">
        <v>89</v>
      </c>
      <c r="F15" s="2" t="s">
        <v>60</v>
      </c>
      <c r="G15" s="33" t="s">
        <v>61</v>
      </c>
      <c r="H15" s="2" t="s">
        <v>62</v>
      </c>
      <c r="I15" s="2" t="s">
        <v>27</v>
      </c>
      <c r="J15" s="3">
        <v>300</v>
      </c>
      <c r="K15" s="25">
        <v>516.72</v>
      </c>
      <c r="L15" s="2" t="s">
        <v>2204</v>
      </c>
      <c r="M15" s="2" t="s">
        <v>66</v>
      </c>
      <c r="N15" s="3">
        <v>0</v>
      </c>
      <c r="O15" s="3">
        <v>82</v>
      </c>
      <c r="P15" s="21">
        <f ca="1">SUMIF('On Orders'!B:G,Base!C:C,'On Orders'!E:E)</f>
        <v>0</v>
      </c>
      <c r="Q15" s="22">
        <f ca="1">SUMIF('On Orders'!B:G,Base!C:C,'On Orders'!F:F)</f>
        <v>0</v>
      </c>
      <c r="R15" s="22">
        <f ca="1">SUMIF('On Orders'!B:G,Base!C:C,'On Orders'!G:G)</f>
        <v>0</v>
      </c>
      <c r="S15" s="22">
        <f ca="1">SUMIF('On Orders'!B:G,Base!C:C,'On Orders'!H:H)</f>
        <v>0</v>
      </c>
      <c r="T15" s="22"/>
      <c r="U15" s="22"/>
      <c r="V15" s="22"/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1">
        <f t="shared" ca="1" si="2"/>
        <v>-218</v>
      </c>
      <c r="AE15" s="26">
        <f t="shared" ca="1" si="3"/>
        <v>0</v>
      </c>
      <c r="AF15" s="26">
        <f t="shared" ca="1" si="4"/>
        <v>0</v>
      </c>
      <c r="AG15" s="26">
        <f t="shared" ref="AG15:AI15" ca="1" si="23">MAX(0,AF15)-AA15</f>
        <v>0</v>
      </c>
      <c r="AH15" s="26">
        <f t="shared" ca="1" si="23"/>
        <v>0</v>
      </c>
      <c r="AI15" s="26">
        <f t="shared" ca="1" si="23"/>
        <v>0</v>
      </c>
      <c r="AJ15" s="30">
        <f t="shared" si="5"/>
        <v>0</v>
      </c>
      <c r="AK15" s="30">
        <f t="shared" si="6"/>
        <v>0</v>
      </c>
      <c r="AL15" s="30">
        <f t="shared" si="7"/>
        <v>0</v>
      </c>
      <c r="AM15" s="30">
        <f t="shared" si="8"/>
        <v>0</v>
      </c>
      <c r="AN15" s="30">
        <f t="shared" si="9"/>
        <v>0</v>
      </c>
      <c r="AO15" s="30">
        <f t="shared" si="10"/>
        <v>0</v>
      </c>
      <c r="AP15" s="22">
        <f t="shared" si="12"/>
        <v>0</v>
      </c>
    </row>
    <row r="16" spans="1:42" hidden="1" x14ac:dyDescent="0.2">
      <c r="A16" t="s">
        <v>56</v>
      </c>
      <c r="B16" t="s">
        <v>90</v>
      </c>
      <c r="C16" s="2" t="s">
        <v>91</v>
      </c>
      <c r="D16" s="2" t="s">
        <v>92</v>
      </c>
      <c r="E16" s="2" t="s">
        <v>93</v>
      </c>
      <c r="F16" s="2" t="s">
        <v>60</v>
      </c>
      <c r="G16" s="2" t="s">
        <v>61</v>
      </c>
      <c r="H16" s="2" t="s">
        <v>62</v>
      </c>
      <c r="I16" s="2" t="s">
        <v>27</v>
      </c>
      <c r="J16" s="3">
        <v>300</v>
      </c>
      <c r="K16" s="25">
        <v>516.72</v>
      </c>
      <c r="L16" s="2" t="s">
        <v>2204</v>
      </c>
      <c r="M16" s="2" t="s">
        <v>66</v>
      </c>
      <c r="N16" s="3">
        <v>0</v>
      </c>
      <c r="O16" s="3">
        <v>221</v>
      </c>
      <c r="P16" s="21">
        <f ca="1">SUMIF('On Orders'!B:G,Base!C:C,'On Orders'!E:E)</f>
        <v>0</v>
      </c>
      <c r="Q16" s="22">
        <f ca="1">SUMIF('On Orders'!B:G,Base!C:C,'On Orders'!F:F)</f>
        <v>0</v>
      </c>
      <c r="R16" s="22">
        <f ca="1">SUMIF('On Orders'!B:G,Base!C:C,'On Orders'!G:G)</f>
        <v>0</v>
      </c>
      <c r="S16" s="22">
        <f ca="1">SUMIF('On Orders'!B:G,Base!C:C,'On Orders'!H:H)</f>
        <v>0</v>
      </c>
      <c r="T16" s="22"/>
      <c r="U16" s="22"/>
      <c r="V16" s="22"/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1">
        <f t="shared" ca="1" si="2"/>
        <v>-79</v>
      </c>
      <c r="AE16" s="26">
        <f t="shared" ca="1" si="3"/>
        <v>0</v>
      </c>
      <c r="AF16" s="26">
        <f t="shared" ca="1" si="4"/>
        <v>0</v>
      </c>
      <c r="AG16" s="26">
        <f t="shared" ref="AG16:AI16" ca="1" si="24">MAX(0,AF16)-AA16</f>
        <v>0</v>
      </c>
      <c r="AH16" s="26">
        <f t="shared" ca="1" si="24"/>
        <v>0</v>
      </c>
      <c r="AI16" s="26">
        <f t="shared" ca="1" si="24"/>
        <v>0</v>
      </c>
      <c r="AJ16" s="30">
        <f t="shared" si="5"/>
        <v>0</v>
      </c>
      <c r="AK16" s="30">
        <f t="shared" si="6"/>
        <v>0</v>
      </c>
      <c r="AL16" s="30">
        <f t="shared" si="7"/>
        <v>0</v>
      </c>
      <c r="AM16" s="30">
        <f t="shared" si="8"/>
        <v>0</v>
      </c>
      <c r="AN16" s="30">
        <f t="shared" si="9"/>
        <v>0</v>
      </c>
      <c r="AO16" s="30">
        <f t="shared" si="10"/>
        <v>0</v>
      </c>
      <c r="AP16" s="22">
        <f t="shared" si="12"/>
        <v>0</v>
      </c>
    </row>
    <row r="17" spans="1:42" hidden="1" x14ac:dyDescent="0.2">
      <c r="A17" t="s">
        <v>56</v>
      </c>
      <c r="B17" t="s">
        <v>94</v>
      </c>
      <c r="C17" s="2" t="s">
        <v>95</v>
      </c>
      <c r="D17" s="2" t="s">
        <v>96</v>
      </c>
      <c r="E17" s="2" t="s">
        <v>97</v>
      </c>
      <c r="F17" s="2" t="s">
        <v>60</v>
      </c>
      <c r="G17" s="2" t="s">
        <v>61</v>
      </c>
      <c r="H17" s="2" t="s">
        <v>74</v>
      </c>
      <c r="I17" s="2" t="s">
        <v>27</v>
      </c>
      <c r="J17" s="3">
        <v>300</v>
      </c>
      <c r="K17" s="25">
        <v>516.72</v>
      </c>
      <c r="L17" s="2" t="s">
        <v>2204</v>
      </c>
      <c r="M17" s="2" t="s">
        <v>66</v>
      </c>
      <c r="N17" s="3">
        <v>0</v>
      </c>
      <c r="O17" s="3">
        <v>98</v>
      </c>
      <c r="P17" s="21">
        <f ca="1">SUMIF('On Orders'!B:G,Base!C:C,'On Orders'!E:E)</f>
        <v>0</v>
      </c>
      <c r="Q17" s="22">
        <f ca="1">SUMIF('On Orders'!B:G,Base!C:C,'On Orders'!F:F)</f>
        <v>0</v>
      </c>
      <c r="R17" s="22">
        <f ca="1">SUMIF('On Orders'!B:G,Base!C:C,'On Orders'!G:G)</f>
        <v>0</v>
      </c>
      <c r="S17" s="22">
        <f ca="1">SUMIF('On Orders'!B:G,Base!C:C,'On Orders'!H:H)</f>
        <v>0</v>
      </c>
      <c r="T17" s="22"/>
      <c r="U17" s="22"/>
      <c r="V17" s="22"/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1">
        <f t="shared" ca="1" si="2"/>
        <v>-202</v>
      </c>
      <c r="AE17" s="26">
        <f t="shared" ca="1" si="3"/>
        <v>0</v>
      </c>
      <c r="AF17" s="26">
        <f t="shared" ca="1" si="4"/>
        <v>0</v>
      </c>
      <c r="AG17" s="26">
        <f t="shared" ref="AG17:AI17" ca="1" si="25">MAX(0,AF17)-AA17</f>
        <v>0</v>
      </c>
      <c r="AH17" s="26">
        <f t="shared" ca="1" si="25"/>
        <v>0</v>
      </c>
      <c r="AI17" s="26">
        <f t="shared" ca="1" si="25"/>
        <v>0</v>
      </c>
      <c r="AJ17" s="30">
        <f t="shared" si="5"/>
        <v>0</v>
      </c>
      <c r="AK17" s="30">
        <f t="shared" si="6"/>
        <v>0</v>
      </c>
      <c r="AL17" s="30">
        <f t="shared" si="7"/>
        <v>0</v>
      </c>
      <c r="AM17" s="30">
        <f t="shared" si="8"/>
        <v>0</v>
      </c>
      <c r="AN17" s="30">
        <f t="shared" si="9"/>
        <v>0</v>
      </c>
      <c r="AO17" s="30">
        <f t="shared" si="10"/>
        <v>0</v>
      </c>
      <c r="AP17" s="22">
        <f t="shared" si="12"/>
        <v>0</v>
      </c>
    </row>
    <row r="18" spans="1:42" hidden="1" x14ac:dyDescent="0.2">
      <c r="A18" t="s">
        <v>56</v>
      </c>
      <c r="B18" t="s">
        <v>98</v>
      </c>
      <c r="C18" s="2" t="s">
        <v>99</v>
      </c>
      <c r="D18" s="2" t="s">
        <v>100</v>
      </c>
      <c r="E18" s="2" t="s">
        <v>101</v>
      </c>
      <c r="F18" s="2" t="s">
        <v>33</v>
      </c>
      <c r="G18" s="2" t="s">
        <v>102</v>
      </c>
      <c r="H18" s="2" t="s">
        <v>103</v>
      </c>
      <c r="I18" s="2" t="s">
        <v>27</v>
      </c>
      <c r="J18" s="3">
        <v>300</v>
      </c>
      <c r="K18" s="25">
        <v>309.83</v>
      </c>
      <c r="L18" s="2" t="s">
        <v>2204</v>
      </c>
      <c r="M18" s="2" t="s">
        <v>66</v>
      </c>
      <c r="N18" s="3">
        <v>259</v>
      </c>
      <c r="O18" s="3">
        <v>72</v>
      </c>
      <c r="P18" s="21">
        <f ca="1">SUMIF('On Orders'!B:G,Base!C:C,'On Orders'!E:E)</f>
        <v>0</v>
      </c>
      <c r="Q18" s="22">
        <f ca="1">SUMIF('On Orders'!B:G,Base!C:C,'On Orders'!F:F)</f>
        <v>72</v>
      </c>
      <c r="R18" s="22">
        <f ca="1">SUMIF('On Orders'!B:G,Base!C:C,'On Orders'!G:G)</f>
        <v>0</v>
      </c>
      <c r="S18" s="22">
        <f ca="1">SUMIF('On Orders'!B:G,Base!C:C,'On Orders'!H:H)</f>
        <v>0</v>
      </c>
      <c r="T18" s="22"/>
      <c r="U18" s="22"/>
      <c r="V18" s="22"/>
      <c r="W18" s="3">
        <v>10</v>
      </c>
      <c r="X18" s="3">
        <v>7</v>
      </c>
      <c r="Y18" s="3">
        <v>9</v>
      </c>
      <c r="Z18" s="3">
        <v>5</v>
      </c>
      <c r="AA18" s="3">
        <v>9</v>
      </c>
      <c r="AB18" s="3">
        <v>10</v>
      </c>
      <c r="AC18" s="3">
        <v>12</v>
      </c>
      <c r="AD18" s="31">
        <f t="shared" ca="1" si="2"/>
        <v>96</v>
      </c>
      <c r="AE18" s="26">
        <f t="shared" ca="1" si="3"/>
        <v>87</v>
      </c>
      <c r="AF18" s="26">
        <f t="shared" ca="1" si="4"/>
        <v>82</v>
      </c>
      <c r="AG18" s="26">
        <f t="shared" ref="AG18:AI18" ca="1" si="26">MAX(0,AF18)-AA18</f>
        <v>73</v>
      </c>
      <c r="AH18" s="26">
        <f t="shared" ca="1" si="26"/>
        <v>63</v>
      </c>
      <c r="AI18" s="26">
        <f t="shared" ca="1" si="26"/>
        <v>51</v>
      </c>
      <c r="AJ18" s="30">
        <f t="shared" si="5"/>
        <v>0</v>
      </c>
      <c r="AK18" s="30">
        <f t="shared" si="6"/>
        <v>0</v>
      </c>
      <c r="AL18" s="30">
        <f t="shared" si="7"/>
        <v>0</v>
      </c>
      <c r="AM18" s="30">
        <f t="shared" si="8"/>
        <v>0</v>
      </c>
      <c r="AN18" s="30">
        <f t="shared" si="9"/>
        <v>0</v>
      </c>
      <c r="AO18" s="30">
        <f t="shared" si="10"/>
        <v>0</v>
      </c>
      <c r="AP18" s="22">
        <f t="shared" si="12"/>
        <v>0</v>
      </c>
    </row>
    <row r="19" spans="1:42" hidden="1" x14ac:dyDescent="0.2">
      <c r="A19" t="s">
        <v>104</v>
      </c>
      <c r="B19" t="s">
        <v>105</v>
      </c>
      <c r="C19" s="2" t="s">
        <v>106</v>
      </c>
      <c r="D19" s="2" t="s">
        <v>107</v>
      </c>
      <c r="E19" s="2" t="s">
        <v>108</v>
      </c>
      <c r="F19" s="2" t="s">
        <v>60</v>
      </c>
      <c r="G19" s="2" t="s">
        <v>109</v>
      </c>
      <c r="H19" s="2" t="s">
        <v>110</v>
      </c>
      <c r="I19" s="2" t="s">
        <v>27</v>
      </c>
      <c r="J19" s="3">
        <v>300</v>
      </c>
      <c r="K19" s="25">
        <v>516.72</v>
      </c>
      <c r="L19" s="2" t="s">
        <v>2204</v>
      </c>
      <c r="M19" s="2" t="s">
        <v>66</v>
      </c>
      <c r="N19" s="3">
        <v>29</v>
      </c>
      <c r="O19" s="3">
        <v>40</v>
      </c>
      <c r="P19" s="21">
        <f ca="1">SUMIF('On Orders'!B:G,Base!C:C,'On Orders'!E:E)</f>
        <v>0</v>
      </c>
      <c r="Q19" s="22">
        <f ca="1">SUMIF('On Orders'!B:G,Base!C:C,'On Orders'!F:F)</f>
        <v>0</v>
      </c>
      <c r="R19" s="22">
        <f ca="1">SUMIF('On Orders'!B:G,Base!C:C,'On Orders'!G:G)</f>
        <v>0</v>
      </c>
      <c r="S19" s="22">
        <f ca="1">SUMIF('On Orders'!B:G,Base!C:C,'On Orders'!H:H)</f>
        <v>0</v>
      </c>
      <c r="T19" s="22"/>
      <c r="U19" s="22"/>
      <c r="V19" s="22"/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1">
        <f t="shared" ca="1" si="2"/>
        <v>-231</v>
      </c>
      <c r="AE19" s="26">
        <f t="shared" ca="1" si="3"/>
        <v>0</v>
      </c>
      <c r="AF19" s="26">
        <f t="shared" ca="1" si="4"/>
        <v>0</v>
      </c>
      <c r="AG19" s="26">
        <f t="shared" ref="AG19:AI19" ca="1" si="27">MAX(0,AF19)-AA19</f>
        <v>0</v>
      </c>
      <c r="AH19" s="26">
        <f t="shared" ca="1" si="27"/>
        <v>0</v>
      </c>
      <c r="AI19" s="26">
        <f t="shared" ca="1" si="27"/>
        <v>0</v>
      </c>
      <c r="AJ19" s="30">
        <f t="shared" si="5"/>
        <v>0</v>
      </c>
      <c r="AK19" s="30">
        <f t="shared" si="6"/>
        <v>0</v>
      </c>
      <c r="AL19" s="30">
        <f t="shared" si="7"/>
        <v>0</v>
      </c>
      <c r="AM19" s="30">
        <f t="shared" si="8"/>
        <v>0</v>
      </c>
      <c r="AN19" s="30">
        <f t="shared" si="9"/>
        <v>0</v>
      </c>
      <c r="AO19" s="30">
        <f t="shared" si="10"/>
        <v>0</v>
      </c>
      <c r="AP19" s="22">
        <f t="shared" si="12"/>
        <v>0</v>
      </c>
    </row>
    <row r="20" spans="1:42" hidden="1" x14ac:dyDescent="0.2">
      <c r="A20" t="s">
        <v>104</v>
      </c>
      <c r="B20" t="s">
        <v>111</v>
      </c>
      <c r="C20" s="2" t="s">
        <v>112</v>
      </c>
      <c r="D20" s="2" t="s">
        <v>113</v>
      </c>
      <c r="E20" s="2" t="s">
        <v>114</v>
      </c>
      <c r="F20" s="2" t="s">
        <v>60</v>
      </c>
      <c r="G20" s="2" t="s">
        <v>109</v>
      </c>
      <c r="H20" s="2" t="s">
        <v>110</v>
      </c>
      <c r="I20" s="2" t="s">
        <v>27</v>
      </c>
      <c r="J20" s="3">
        <v>300</v>
      </c>
      <c r="K20" s="25">
        <v>516.72</v>
      </c>
      <c r="L20" s="2" t="s">
        <v>2204</v>
      </c>
      <c r="M20" s="2" t="s">
        <v>66</v>
      </c>
      <c r="N20" s="3">
        <v>28</v>
      </c>
      <c r="O20" s="3">
        <v>39</v>
      </c>
      <c r="P20" s="21">
        <f ca="1">SUMIF('On Orders'!B:G,Base!C:C,'On Orders'!E:E)</f>
        <v>0</v>
      </c>
      <c r="Q20" s="22">
        <f ca="1">SUMIF('On Orders'!B:G,Base!C:C,'On Orders'!F:F)</f>
        <v>0</v>
      </c>
      <c r="R20" s="22">
        <f ca="1">SUMIF('On Orders'!B:G,Base!C:C,'On Orders'!G:G)</f>
        <v>0</v>
      </c>
      <c r="S20" s="22">
        <f ca="1">SUMIF('On Orders'!B:G,Base!C:C,'On Orders'!H:H)</f>
        <v>0</v>
      </c>
      <c r="T20" s="22"/>
      <c r="U20" s="22"/>
      <c r="V20" s="22"/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1">
        <f t="shared" ca="1" si="2"/>
        <v>-233</v>
      </c>
      <c r="AE20" s="26">
        <f t="shared" ca="1" si="3"/>
        <v>0</v>
      </c>
      <c r="AF20" s="26">
        <f t="shared" ca="1" si="4"/>
        <v>0</v>
      </c>
      <c r="AG20" s="26">
        <f t="shared" ref="AG20:AI20" ca="1" si="28">MAX(0,AF20)-AA20</f>
        <v>0</v>
      </c>
      <c r="AH20" s="26">
        <f t="shared" ca="1" si="28"/>
        <v>0</v>
      </c>
      <c r="AI20" s="26">
        <f t="shared" ca="1" si="28"/>
        <v>0</v>
      </c>
      <c r="AJ20" s="30">
        <f t="shared" si="5"/>
        <v>0</v>
      </c>
      <c r="AK20" s="30">
        <f t="shared" si="6"/>
        <v>0</v>
      </c>
      <c r="AL20" s="30">
        <f t="shared" si="7"/>
        <v>0</v>
      </c>
      <c r="AM20" s="30">
        <f t="shared" si="8"/>
        <v>0</v>
      </c>
      <c r="AN20" s="30">
        <f t="shared" si="9"/>
        <v>0</v>
      </c>
      <c r="AO20" s="30">
        <f t="shared" si="10"/>
        <v>0</v>
      </c>
      <c r="AP20" s="22">
        <f t="shared" si="12"/>
        <v>0</v>
      </c>
    </row>
    <row r="21" spans="1:42" hidden="1" x14ac:dyDescent="0.2">
      <c r="A21" t="s">
        <v>104</v>
      </c>
      <c r="B21" t="s">
        <v>115</v>
      </c>
      <c r="C21" s="2" t="s">
        <v>116</v>
      </c>
      <c r="D21" s="2" t="s">
        <v>117</v>
      </c>
      <c r="E21" s="2" t="s">
        <v>118</v>
      </c>
      <c r="F21" s="2" t="s">
        <v>60</v>
      </c>
      <c r="G21" s="2" t="s">
        <v>109</v>
      </c>
      <c r="H21" s="2" t="s">
        <v>110</v>
      </c>
      <c r="I21" s="2" t="s">
        <v>27</v>
      </c>
      <c r="J21" s="3">
        <v>300</v>
      </c>
      <c r="K21" s="25">
        <v>516.72</v>
      </c>
      <c r="L21" s="2" t="s">
        <v>2204</v>
      </c>
      <c r="M21" s="2" t="s">
        <v>66</v>
      </c>
      <c r="N21" s="3">
        <v>51</v>
      </c>
      <c r="O21" s="3">
        <v>0</v>
      </c>
      <c r="P21" s="21">
        <f ca="1">SUMIF('On Orders'!B:G,Base!C:C,'On Orders'!E:E)</f>
        <v>0</v>
      </c>
      <c r="Q21" s="22">
        <f ca="1">SUMIF('On Orders'!B:G,Base!C:C,'On Orders'!F:F)</f>
        <v>0</v>
      </c>
      <c r="R21" s="22">
        <f ca="1">SUMIF('On Orders'!B:G,Base!C:C,'On Orders'!G:G)</f>
        <v>0</v>
      </c>
      <c r="S21" s="22">
        <f ca="1">SUMIF('On Orders'!B:G,Base!C:C,'On Orders'!H:H)</f>
        <v>0</v>
      </c>
      <c r="T21" s="22"/>
      <c r="U21" s="22"/>
      <c r="V21" s="22"/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1">
        <f t="shared" ca="1" si="2"/>
        <v>-249</v>
      </c>
      <c r="AE21" s="26">
        <f t="shared" ca="1" si="3"/>
        <v>0</v>
      </c>
      <c r="AF21" s="26">
        <f t="shared" ca="1" si="4"/>
        <v>0</v>
      </c>
      <c r="AG21" s="26">
        <f t="shared" ref="AG21:AI21" ca="1" si="29">MAX(0,AF21)-AA21</f>
        <v>0</v>
      </c>
      <c r="AH21" s="26">
        <f t="shared" ca="1" si="29"/>
        <v>0</v>
      </c>
      <c r="AI21" s="26">
        <f t="shared" ca="1" si="29"/>
        <v>0</v>
      </c>
      <c r="AJ21" s="30">
        <f t="shared" si="5"/>
        <v>0</v>
      </c>
      <c r="AK21" s="30">
        <f t="shared" si="6"/>
        <v>0</v>
      </c>
      <c r="AL21" s="30">
        <f t="shared" si="7"/>
        <v>0</v>
      </c>
      <c r="AM21" s="30">
        <f t="shared" si="8"/>
        <v>0</v>
      </c>
      <c r="AN21" s="30">
        <f t="shared" si="9"/>
        <v>0</v>
      </c>
      <c r="AO21" s="30">
        <f t="shared" si="10"/>
        <v>0</v>
      </c>
      <c r="AP21" s="22">
        <f t="shared" si="12"/>
        <v>0</v>
      </c>
    </row>
    <row r="22" spans="1:42" hidden="1" x14ac:dyDescent="0.2">
      <c r="A22" t="s">
        <v>104</v>
      </c>
      <c r="B22" t="s">
        <v>119</v>
      </c>
      <c r="C22" s="2" t="s">
        <v>120</v>
      </c>
      <c r="D22" s="2" t="s">
        <v>121</v>
      </c>
      <c r="E22" s="2" t="s">
        <v>122</v>
      </c>
      <c r="F22" s="2" t="s">
        <v>60</v>
      </c>
      <c r="G22" s="2" t="s">
        <v>109</v>
      </c>
      <c r="H22" s="2" t="s">
        <v>110</v>
      </c>
      <c r="I22" s="2" t="s">
        <v>27</v>
      </c>
      <c r="J22" s="3">
        <v>300</v>
      </c>
      <c r="K22" s="25">
        <v>516.72</v>
      </c>
      <c r="L22" s="2" t="s">
        <v>2204</v>
      </c>
      <c r="M22" s="2" t="s">
        <v>66</v>
      </c>
      <c r="N22" s="3">
        <v>38</v>
      </c>
      <c r="O22" s="3">
        <v>0</v>
      </c>
      <c r="P22" s="21">
        <f ca="1">SUMIF('On Orders'!B:G,Base!C:C,'On Orders'!E:E)</f>
        <v>0</v>
      </c>
      <c r="Q22" s="22">
        <f ca="1">SUMIF('On Orders'!B:G,Base!C:C,'On Orders'!F:F)</f>
        <v>0</v>
      </c>
      <c r="R22" s="22">
        <f ca="1">SUMIF('On Orders'!B:G,Base!C:C,'On Orders'!G:G)</f>
        <v>0</v>
      </c>
      <c r="S22" s="22">
        <f ca="1">SUMIF('On Orders'!B:G,Base!C:C,'On Orders'!H:H)</f>
        <v>0</v>
      </c>
      <c r="T22" s="22"/>
      <c r="U22" s="22"/>
      <c r="V22" s="22"/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1">
        <f t="shared" ca="1" si="2"/>
        <v>-262</v>
      </c>
      <c r="AE22" s="26">
        <f t="shared" ca="1" si="3"/>
        <v>0</v>
      </c>
      <c r="AF22" s="26">
        <f t="shared" ca="1" si="4"/>
        <v>0</v>
      </c>
      <c r="AG22" s="26">
        <f t="shared" ref="AG22:AI22" ca="1" si="30">MAX(0,AF22)-AA22</f>
        <v>0</v>
      </c>
      <c r="AH22" s="26">
        <f t="shared" ca="1" si="30"/>
        <v>0</v>
      </c>
      <c r="AI22" s="26">
        <f t="shared" ca="1" si="30"/>
        <v>0</v>
      </c>
      <c r="AJ22" s="30">
        <f t="shared" si="5"/>
        <v>0</v>
      </c>
      <c r="AK22" s="30">
        <f t="shared" si="6"/>
        <v>0</v>
      </c>
      <c r="AL22" s="30">
        <f t="shared" si="7"/>
        <v>0</v>
      </c>
      <c r="AM22" s="30">
        <f t="shared" si="8"/>
        <v>0</v>
      </c>
      <c r="AN22" s="30">
        <f t="shared" si="9"/>
        <v>0</v>
      </c>
      <c r="AO22" s="30">
        <f t="shared" si="10"/>
        <v>0</v>
      </c>
      <c r="AP22" s="22">
        <f t="shared" si="12"/>
        <v>0</v>
      </c>
    </row>
    <row r="23" spans="1:42" hidden="1" x14ac:dyDescent="0.2">
      <c r="A23" t="s">
        <v>104</v>
      </c>
      <c r="B23" t="s">
        <v>123</v>
      </c>
      <c r="C23" s="2" t="s">
        <v>124</v>
      </c>
      <c r="D23" s="2" t="s">
        <v>125</v>
      </c>
      <c r="E23" s="2" t="s">
        <v>126</v>
      </c>
      <c r="F23" s="2" t="s">
        <v>60</v>
      </c>
      <c r="G23" s="2" t="s">
        <v>109</v>
      </c>
      <c r="H23" s="2" t="s">
        <v>127</v>
      </c>
      <c r="I23" s="2" t="s">
        <v>27</v>
      </c>
      <c r="J23" s="3">
        <v>300</v>
      </c>
      <c r="K23" s="25">
        <v>516.72</v>
      </c>
      <c r="L23" s="2" t="s">
        <v>2204</v>
      </c>
      <c r="M23" s="2" t="s">
        <v>66</v>
      </c>
      <c r="N23" s="3">
        <v>14</v>
      </c>
      <c r="O23" s="3">
        <v>57</v>
      </c>
      <c r="P23" s="21">
        <f ca="1">SUMIF('On Orders'!B:G,Base!C:C,'On Orders'!E:E)</f>
        <v>0</v>
      </c>
      <c r="Q23" s="22">
        <f ca="1">SUMIF('On Orders'!B:G,Base!C:C,'On Orders'!F:F)</f>
        <v>0</v>
      </c>
      <c r="R23" s="22">
        <f ca="1">SUMIF('On Orders'!B:G,Base!C:C,'On Orders'!G:G)</f>
        <v>0</v>
      </c>
      <c r="S23" s="22">
        <f ca="1">SUMIF('On Orders'!B:G,Base!C:C,'On Orders'!H:H)</f>
        <v>0</v>
      </c>
      <c r="T23" s="22"/>
      <c r="U23" s="22"/>
      <c r="V23" s="22"/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1">
        <f t="shared" ca="1" si="2"/>
        <v>-229</v>
      </c>
      <c r="AE23" s="26">
        <f t="shared" ca="1" si="3"/>
        <v>0</v>
      </c>
      <c r="AF23" s="26">
        <f t="shared" ca="1" si="4"/>
        <v>0</v>
      </c>
      <c r="AG23" s="26">
        <f t="shared" ref="AG23:AI23" ca="1" si="31">MAX(0,AF23)-AA23</f>
        <v>0</v>
      </c>
      <c r="AH23" s="26">
        <f t="shared" ca="1" si="31"/>
        <v>0</v>
      </c>
      <c r="AI23" s="26">
        <f t="shared" ca="1" si="31"/>
        <v>0</v>
      </c>
      <c r="AJ23" s="30">
        <f t="shared" si="5"/>
        <v>0</v>
      </c>
      <c r="AK23" s="30">
        <f t="shared" si="6"/>
        <v>0</v>
      </c>
      <c r="AL23" s="30">
        <f t="shared" si="7"/>
        <v>0</v>
      </c>
      <c r="AM23" s="30">
        <f t="shared" si="8"/>
        <v>0</v>
      </c>
      <c r="AN23" s="30">
        <f t="shared" si="9"/>
        <v>0</v>
      </c>
      <c r="AO23" s="30">
        <f t="shared" si="10"/>
        <v>0</v>
      </c>
      <c r="AP23" s="22">
        <f t="shared" si="12"/>
        <v>0</v>
      </c>
    </row>
    <row r="24" spans="1:42" hidden="1" x14ac:dyDescent="0.2">
      <c r="A24" t="s">
        <v>104</v>
      </c>
      <c r="B24" t="s">
        <v>128</v>
      </c>
      <c r="C24" s="2" t="s">
        <v>129</v>
      </c>
      <c r="D24" s="2" t="s">
        <v>130</v>
      </c>
      <c r="E24" s="2" t="s">
        <v>131</v>
      </c>
      <c r="F24" s="2" t="s">
        <v>60</v>
      </c>
      <c r="G24" s="2" t="s">
        <v>109</v>
      </c>
      <c r="H24" s="2" t="s">
        <v>127</v>
      </c>
      <c r="I24" s="2" t="s">
        <v>27</v>
      </c>
      <c r="J24" s="3">
        <v>300</v>
      </c>
      <c r="K24" s="25">
        <v>516.72</v>
      </c>
      <c r="L24" s="2" t="s">
        <v>2204</v>
      </c>
      <c r="M24" s="2" t="s">
        <v>66</v>
      </c>
      <c r="N24" s="3">
        <v>6</v>
      </c>
      <c r="O24" s="3">
        <v>0</v>
      </c>
      <c r="P24" s="21">
        <f ca="1">SUMIF('On Orders'!B:G,Base!C:C,'On Orders'!E:E)</f>
        <v>0</v>
      </c>
      <c r="Q24" s="22">
        <f ca="1">SUMIF('On Orders'!B:G,Base!C:C,'On Orders'!F:F)</f>
        <v>0</v>
      </c>
      <c r="R24" s="22">
        <f ca="1">SUMIF('On Orders'!B:G,Base!C:C,'On Orders'!G:G)</f>
        <v>0</v>
      </c>
      <c r="S24" s="22">
        <f ca="1">SUMIF('On Orders'!B:G,Base!C:C,'On Orders'!H:H)</f>
        <v>0</v>
      </c>
      <c r="T24" s="22"/>
      <c r="U24" s="22"/>
      <c r="V24" s="22"/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1">
        <f t="shared" ca="1" si="2"/>
        <v>-294</v>
      </c>
      <c r="AE24" s="26">
        <f t="shared" ca="1" si="3"/>
        <v>0</v>
      </c>
      <c r="AF24" s="26">
        <f t="shared" ca="1" si="4"/>
        <v>0</v>
      </c>
      <c r="AG24" s="26">
        <f t="shared" ref="AG24:AI24" ca="1" si="32">MAX(0,AF24)-AA24</f>
        <v>0</v>
      </c>
      <c r="AH24" s="26">
        <f t="shared" ca="1" si="32"/>
        <v>0</v>
      </c>
      <c r="AI24" s="26">
        <f t="shared" ca="1" si="32"/>
        <v>0</v>
      </c>
      <c r="AJ24" s="30">
        <f t="shared" si="5"/>
        <v>0</v>
      </c>
      <c r="AK24" s="30">
        <f t="shared" si="6"/>
        <v>0</v>
      </c>
      <c r="AL24" s="30">
        <f t="shared" si="7"/>
        <v>0</v>
      </c>
      <c r="AM24" s="30">
        <f t="shared" si="8"/>
        <v>0</v>
      </c>
      <c r="AN24" s="30">
        <f t="shared" si="9"/>
        <v>0</v>
      </c>
      <c r="AO24" s="30">
        <f t="shared" si="10"/>
        <v>0</v>
      </c>
      <c r="AP24" s="22">
        <f t="shared" si="12"/>
        <v>0</v>
      </c>
    </row>
    <row r="25" spans="1:42" hidden="1" x14ac:dyDescent="0.2">
      <c r="A25" t="s">
        <v>104</v>
      </c>
      <c r="B25" t="s">
        <v>132</v>
      </c>
      <c r="C25" s="2" t="s">
        <v>133</v>
      </c>
      <c r="D25" s="2" t="s">
        <v>134</v>
      </c>
      <c r="E25" s="2" t="s">
        <v>135</v>
      </c>
      <c r="F25" s="2" t="s">
        <v>60</v>
      </c>
      <c r="G25" s="2" t="s">
        <v>109</v>
      </c>
      <c r="H25" s="2" t="s">
        <v>127</v>
      </c>
      <c r="I25" s="2" t="s">
        <v>27</v>
      </c>
      <c r="J25" s="3">
        <v>300</v>
      </c>
      <c r="K25" s="25">
        <v>516.72</v>
      </c>
      <c r="L25" s="2" t="s">
        <v>2204</v>
      </c>
      <c r="M25" s="2" t="s">
        <v>66</v>
      </c>
      <c r="N25" s="3">
        <v>10</v>
      </c>
      <c r="O25" s="3">
        <v>0</v>
      </c>
      <c r="P25" s="21">
        <f ca="1">SUMIF('On Orders'!B:G,Base!C:C,'On Orders'!E:E)</f>
        <v>0</v>
      </c>
      <c r="Q25" s="22">
        <f ca="1">SUMIF('On Orders'!B:G,Base!C:C,'On Orders'!F:F)</f>
        <v>0</v>
      </c>
      <c r="R25" s="22">
        <f ca="1">SUMIF('On Orders'!B:G,Base!C:C,'On Orders'!G:G)</f>
        <v>0</v>
      </c>
      <c r="S25" s="22">
        <f ca="1">SUMIF('On Orders'!B:G,Base!C:C,'On Orders'!H:H)</f>
        <v>0</v>
      </c>
      <c r="T25" s="22"/>
      <c r="U25" s="22"/>
      <c r="V25" s="22"/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1">
        <f t="shared" ca="1" si="2"/>
        <v>-290</v>
      </c>
      <c r="AE25" s="26">
        <f t="shared" ca="1" si="3"/>
        <v>0</v>
      </c>
      <c r="AF25" s="26">
        <f t="shared" ca="1" si="4"/>
        <v>0</v>
      </c>
      <c r="AG25" s="26">
        <f t="shared" ref="AG25:AI25" ca="1" si="33">MAX(0,AF25)-AA25</f>
        <v>0</v>
      </c>
      <c r="AH25" s="26">
        <f t="shared" ca="1" si="33"/>
        <v>0</v>
      </c>
      <c r="AI25" s="26">
        <f t="shared" ca="1" si="33"/>
        <v>0</v>
      </c>
      <c r="AJ25" s="30">
        <f t="shared" si="5"/>
        <v>0</v>
      </c>
      <c r="AK25" s="30">
        <f t="shared" si="6"/>
        <v>0</v>
      </c>
      <c r="AL25" s="30">
        <f t="shared" si="7"/>
        <v>0</v>
      </c>
      <c r="AM25" s="30">
        <f t="shared" si="8"/>
        <v>0</v>
      </c>
      <c r="AN25" s="30">
        <f t="shared" si="9"/>
        <v>0</v>
      </c>
      <c r="AO25" s="30">
        <f t="shared" si="10"/>
        <v>0</v>
      </c>
      <c r="AP25" s="22">
        <f t="shared" si="12"/>
        <v>0</v>
      </c>
    </row>
    <row r="26" spans="1:42" hidden="1" x14ac:dyDescent="0.2">
      <c r="A26" t="s">
        <v>104</v>
      </c>
      <c r="B26" t="s">
        <v>136</v>
      </c>
      <c r="C26" s="2" t="s">
        <v>137</v>
      </c>
      <c r="D26" s="2" t="s">
        <v>138</v>
      </c>
      <c r="E26" s="2" t="s">
        <v>139</v>
      </c>
      <c r="F26" s="2" t="s">
        <v>60</v>
      </c>
      <c r="G26" s="2" t="s">
        <v>109</v>
      </c>
      <c r="H26" s="2" t="s">
        <v>127</v>
      </c>
      <c r="I26" s="2" t="s">
        <v>27</v>
      </c>
      <c r="J26" s="3">
        <v>300</v>
      </c>
      <c r="K26" s="25">
        <v>516.72</v>
      </c>
      <c r="L26" s="2" t="s">
        <v>2204</v>
      </c>
      <c r="M26" s="2" t="s">
        <v>66</v>
      </c>
      <c r="N26" s="3">
        <v>6</v>
      </c>
      <c r="O26" s="3">
        <v>0</v>
      </c>
      <c r="P26" s="21">
        <f ca="1">SUMIF('On Orders'!B:G,Base!C:C,'On Orders'!E:E)</f>
        <v>0</v>
      </c>
      <c r="Q26" s="22">
        <f ca="1">SUMIF('On Orders'!B:G,Base!C:C,'On Orders'!F:F)</f>
        <v>0</v>
      </c>
      <c r="R26" s="22">
        <f ca="1">SUMIF('On Orders'!B:G,Base!C:C,'On Orders'!G:G)</f>
        <v>0</v>
      </c>
      <c r="S26" s="22">
        <f ca="1">SUMIF('On Orders'!B:G,Base!C:C,'On Orders'!H:H)</f>
        <v>0</v>
      </c>
      <c r="T26" s="22"/>
      <c r="U26" s="22"/>
      <c r="V26" s="22"/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1">
        <f t="shared" ca="1" si="2"/>
        <v>-294</v>
      </c>
      <c r="AE26" s="26">
        <f t="shared" ca="1" si="3"/>
        <v>0</v>
      </c>
      <c r="AF26" s="26">
        <f t="shared" ca="1" si="4"/>
        <v>0</v>
      </c>
      <c r="AG26" s="26">
        <f t="shared" ref="AG26:AI26" ca="1" si="34">MAX(0,AF26)-AA26</f>
        <v>0</v>
      </c>
      <c r="AH26" s="26">
        <f t="shared" ca="1" si="34"/>
        <v>0</v>
      </c>
      <c r="AI26" s="26">
        <f t="shared" ca="1" si="34"/>
        <v>0</v>
      </c>
      <c r="AJ26" s="30">
        <f t="shared" si="5"/>
        <v>0</v>
      </c>
      <c r="AK26" s="30">
        <f t="shared" si="6"/>
        <v>0</v>
      </c>
      <c r="AL26" s="30">
        <f t="shared" si="7"/>
        <v>0</v>
      </c>
      <c r="AM26" s="30">
        <f t="shared" si="8"/>
        <v>0</v>
      </c>
      <c r="AN26" s="30">
        <f t="shared" si="9"/>
        <v>0</v>
      </c>
      <c r="AO26" s="30">
        <f t="shared" si="10"/>
        <v>0</v>
      </c>
      <c r="AP26" s="22">
        <f t="shared" si="12"/>
        <v>0</v>
      </c>
    </row>
    <row r="27" spans="1:42" hidden="1" x14ac:dyDescent="0.2">
      <c r="A27" t="s">
        <v>20</v>
      </c>
      <c r="B27" t="s">
        <v>140</v>
      </c>
      <c r="C27" s="2" t="s">
        <v>141</v>
      </c>
      <c r="D27" s="2" t="s">
        <v>142</v>
      </c>
      <c r="E27" s="2" t="s">
        <v>143</v>
      </c>
      <c r="F27" s="2" t="s">
        <v>60</v>
      </c>
      <c r="G27" s="2" t="s">
        <v>144</v>
      </c>
      <c r="H27" s="2" t="s">
        <v>145</v>
      </c>
      <c r="I27" s="2" t="s">
        <v>27</v>
      </c>
      <c r="J27" s="3">
        <v>300</v>
      </c>
      <c r="K27" s="25">
        <v>206.38</v>
      </c>
      <c r="L27" s="2" t="s">
        <v>2204</v>
      </c>
      <c r="M27" s="2" t="s">
        <v>66</v>
      </c>
      <c r="N27" s="3">
        <v>0</v>
      </c>
      <c r="O27" s="3">
        <v>0</v>
      </c>
      <c r="P27" s="21">
        <f ca="1">SUMIF('On Orders'!B:G,Base!C:C,'On Orders'!E:E)</f>
        <v>0</v>
      </c>
      <c r="Q27" s="22">
        <f ca="1">SUMIF('On Orders'!B:G,Base!C:C,'On Orders'!F:F)</f>
        <v>0</v>
      </c>
      <c r="R27" s="22">
        <f ca="1">SUMIF('On Orders'!B:G,Base!C:C,'On Orders'!G:G)</f>
        <v>0</v>
      </c>
      <c r="S27" s="22">
        <f ca="1">SUMIF('On Orders'!B:G,Base!C:C,'On Orders'!H:H)</f>
        <v>0</v>
      </c>
      <c r="T27" s="22"/>
      <c r="U27" s="22"/>
      <c r="V27" s="22"/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1">
        <f t="shared" ca="1" si="2"/>
        <v>-300</v>
      </c>
      <c r="AE27" s="26">
        <f t="shared" ca="1" si="3"/>
        <v>0</v>
      </c>
      <c r="AF27" s="26">
        <f t="shared" ca="1" si="4"/>
        <v>0</v>
      </c>
      <c r="AG27" s="26">
        <f t="shared" ref="AG27:AI27" ca="1" si="35">MAX(0,AF27)-AA27</f>
        <v>0</v>
      </c>
      <c r="AH27" s="26">
        <f t="shared" ca="1" si="35"/>
        <v>0</v>
      </c>
      <c r="AI27" s="26">
        <f t="shared" ca="1" si="35"/>
        <v>0</v>
      </c>
      <c r="AJ27" s="30">
        <f t="shared" si="5"/>
        <v>0</v>
      </c>
      <c r="AK27" s="30">
        <f t="shared" si="6"/>
        <v>0</v>
      </c>
      <c r="AL27" s="30">
        <f t="shared" si="7"/>
        <v>0</v>
      </c>
      <c r="AM27" s="30">
        <f t="shared" si="8"/>
        <v>0</v>
      </c>
      <c r="AN27" s="30">
        <f t="shared" si="9"/>
        <v>0</v>
      </c>
      <c r="AO27" s="30">
        <f t="shared" si="10"/>
        <v>0</v>
      </c>
      <c r="AP27" s="22">
        <f t="shared" si="12"/>
        <v>0</v>
      </c>
    </row>
    <row r="28" spans="1:42" hidden="1" x14ac:dyDescent="0.2">
      <c r="A28" t="s">
        <v>20</v>
      </c>
      <c r="B28" t="s">
        <v>146</v>
      </c>
      <c r="C28" s="2" t="s">
        <v>147</v>
      </c>
      <c r="D28" s="2" t="s">
        <v>148</v>
      </c>
      <c r="E28" s="2" t="s">
        <v>149</v>
      </c>
      <c r="F28" s="2" t="s">
        <v>60</v>
      </c>
      <c r="G28" s="2" t="s">
        <v>150</v>
      </c>
      <c r="H28" s="2" t="s">
        <v>150</v>
      </c>
      <c r="I28" s="2" t="s">
        <v>27</v>
      </c>
      <c r="J28" s="3">
        <v>300</v>
      </c>
      <c r="K28" s="25">
        <v>206.38</v>
      </c>
      <c r="L28" s="2" t="s">
        <v>2204</v>
      </c>
      <c r="M28" s="2" t="s">
        <v>66</v>
      </c>
      <c r="N28" s="3">
        <v>0</v>
      </c>
      <c r="O28" s="3">
        <v>0</v>
      </c>
      <c r="P28" s="21">
        <f ca="1">SUMIF('On Orders'!B:G,Base!C:C,'On Orders'!E:E)</f>
        <v>0</v>
      </c>
      <c r="Q28" s="22">
        <f ca="1">SUMIF('On Orders'!B:G,Base!C:C,'On Orders'!F:F)</f>
        <v>0</v>
      </c>
      <c r="R28" s="22">
        <f ca="1">SUMIF('On Orders'!B:G,Base!C:C,'On Orders'!G:G)</f>
        <v>0</v>
      </c>
      <c r="S28" s="22">
        <f ca="1">SUMIF('On Orders'!B:G,Base!C:C,'On Orders'!H:H)</f>
        <v>0</v>
      </c>
      <c r="T28" s="22"/>
      <c r="U28" s="22"/>
      <c r="V28" s="22"/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1">
        <f t="shared" ca="1" si="2"/>
        <v>-300</v>
      </c>
      <c r="AE28" s="26">
        <f t="shared" ca="1" si="3"/>
        <v>0</v>
      </c>
      <c r="AF28" s="26">
        <f t="shared" ca="1" si="4"/>
        <v>0</v>
      </c>
      <c r="AG28" s="26">
        <f t="shared" ref="AG28:AI28" ca="1" si="36">MAX(0,AF28)-AA28</f>
        <v>0</v>
      </c>
      <c r="AH28" s="26">
        <f t="shared" ca="1" si="36"/>
        <v>0</v>
      </c>
      <c r="AI28" s="26">
        <f t="shared" ca="1" si="36"/>
        <v>0</v>
      </c>
      <c r="AJ28" s="30">
        <f t="shared" si="5"/>
        <v>0</v>
      </c>
      <c r="AK28" s="30">
        <f t="shared" si="6"/>
        <v>0</v>
      </c>
      <c r="AL28" s="30">
        <f t="shared" si="7"/>
        <v>0</v>
      </c>
      <c r="AM28" s="30">
        <f t="shared" si="8"/>
        <v>0</v>
      </c>
      <c r="AN28" s="30">
        <f t="shared" si="9"/>
        <v>0</v>
      </c>
      <c r="AO28" s="30">
        <f t="shared" si="10"/>
        <v>0</v>
      </c>
      <c r="AP28" s="22">
        <f t="shared" si="12"/>
        <v>0</v>
      </c>
    </row>
    <row r="29" spans="1:42" hidden="1" x14ac:dyDescent="0.2">
      <c r="A29" t="s">
        <v>20</v>
      </c>
      <c r="B29" t="s">
        <v>151</v>
      </c>
      <c r="C29" s="2" t="s">
        <v>152</v>
      </c>
      <c r="D29" s="2" t="s">
        <v>153</v>
      </c>
      <c r="E29" s="2" t="s">
        <v>154</v>
      </c>
      <c r="F29" s="2" t="s">
        <v>60</v>
      </c>
      <c r="G29" s="2" t="s">
        <v>150</v>
      </c>
      <c r="H29" s="2" t="s">
        <v>150</v>
      </c>
      <c r="I29" s="2" t="s">
        <v>27</v>
      </c>
      <c r="J29" s="3">
        <v>300</v>
      </c>
      <c r="K29" s="25">
        <v>206.38</v>
      </c>
      <c r="L29" s="2" t="s">
        <v>2204</v>
      </c>
      <c r="M29" s="2" t="s">
        <v>66</v>
      </c>
      <c r="N29" s="3">
        <v>0</v>
      </c>
      <c r="O29" s="3">
        <v>0</v>
      </c>
      <c r="P29" s="21">
        <f ca="1">SUMIF('On Orders'!B:G,Base!C:C,'On Orders'!E:E)</f>
        <v>0</v>
      </c>
      <c r="Q29" s="22">
        <f ca="1">SUMIF('On Orders'!B:G,Base!C:C,'On Orders'!F:F)</f>
        <v>0</v>
      </c>
      <c r="R29" s="22">
        <f ca="1">SUMIF('On Orders'!B:G,Base!C:C,'On Orders'!G:G)</f>
        <v>0</v>
      </c>
      <c r="S29" s="22">
        <f ca="1">SUMIF('On Orders'!B:G,Base!C:C,'On Orders'!H:H)</f>
        <v>0</v>
      </c>
      <c r="T29" s="22"/>
      <c r="U29" s="22"/>
      <c r="V29" s="22"/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1">
        <f t="shared" ca="1" si="2"/>
        <v>-300</v>
      </c>
      <c r="AE29" s="26">
        <f t="shared" ca="1" si="3"/>
        <v>0</v>
      </c>
      <c r="AF29" s="26">
        <f t="shared" ca="1" si="4"/>
        <v>0</v>
      </c>
      <c r="AG29" s="26">
        <f t="shared" ref="AG29:AI29" ca="1" si="37">MAX(0,AF29)-AA29</f>
        <v>0</v>
      </c>
      <c r="AH29" s="26">
        <f t="shared" ca="1" si="37"/>
        <v>0</v>
      </c>
      <c r="AI29" s="26">
        <f t="shared" ca="1" si="37"/>
        <v>0</v>
      </c>
      <c r="AJ29" s="30">
        <f t="shared" si="5"/>
        <v>0</v>
      </c>
      <c r="AK29" s="30">
        <f t="shared" si="6"/>
        <v>0</v>
      </c>
      <c r="AL29" s="30">
        <f t="shared" si="7"/>
        <v>0</v>
      </c>
      <c r="AM29" s="30">
        <f t="shared" si="8"/>
        <v>0</v>
      </c>
      <c r="AN29" s="30">
        <f t="shared" si="9"/>
        <v>0</v>
      </c>
      <c r="AO29" s="30">
        <f t="shared" si="10"/>
        <v>0</v>
      </c>
      <c r="AP29" s="22">
        <f t="shared" si="12"/>
        <v>0</v>
      </c>
    </row>
    <row r="30" spans="1:42" hidden="1" x14ac:dyDescent="0.2">
      <c r="A30" t="s">
        <v>20</v>
      </c>
      <c r="B30" t="s">
        <v>155</v>
      </c>
      <c r="C30" s="2" t="s">
        <v>156</v>
      </c>
      <c r="D30" s="2" t="s">
        <v>157</v>
      </c>
      <c r="E30" s="2" t="s">
        <v>158</v>
      </c>
      <c r="F30" s="2" t="s">
        <v>24</v>
      </c>
      <c r="G30" s="2" t="s">
        <v>159</v>
      </c>
      <c r="H30" s="2" t="s">
        <v>160</v>
      </c>
      <c r="I30" s="2" t="s">
        <v>27</v>
      </c>
      <c r="J30" s="3">
        <v>300</v>
      </c>
      <c r="K30" s="25">
        <v>206.38</v>
      </c>
      <c r="L30" s="2" t="s">
        <v>2204</v>
      </c>
      <c r="M30" s="2" t="s">
        <v>66</v>
      </c>
      <c r="N30" s="3">
        <v>0</v>
      </c>
      <c r="O30" s="3">
        <v>0</v>
      </c>
      <c r="P30" s="21">
        <f ca="1">SUMIF('On Orders'!B:G,Base!C:C,'On Orders'!E:E)</f>
        <v>0</v>
      </c>
      <c r="Q30" s="22">
        <f ca="1">SUMIF('On Orders'!B:G,Base!C:C,'On Orders'!F:F)</f>
        <v>0</v>
      </c>
      <c r="R30" s="22">
        <f ca="1">SUMIF('On Orders'!B:G,Base!C:C,'On Orders'!G:G)</f>
        <v>0</v>
      </c>
      <c r="S30" s="22">
        <f ca="1">SUMIF('On Orders'!B:G,Base!C:C,'On Orders'!H:H)</f>
        <v>0</v>
      </c>
      <c r="T30" s="22"/>
      <c r="U30" s="22"/>
      <c r="V30" s="22"/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1">
        <f t="shared" ca="1" si="2"/>
        <v>-300</v>
      </c>
      <c r="AE30" s="26">
        <f t="shared" ca="1" si="3"/>
        <v>0</v>
      </c>
      <c r="AF30" s="26">
        <f t="shared" ca="1" si="4"/>
        <v>0</v>
      </c>
      <c r="AG30" s="26">
        <f t="shared" ref="AG30:AI30" ca="1" si="38">MAX(0,AF30)-AA30</f>
        <v>0</v>
      </c>
      <c r="AH30" s="26">
        <f t="shared" ca="1" si="38"/>
        <v>0</v>
      </c>
      <c r="AI30" s="26">
        <f t="shared" ca="1" si="38"/>
        <v>0</v>
      </c>
      <c r="AJ30" s="30">
        <f t="shared" si="5"/>
        <v>0</v>
      </c>
      <c r="AK30" s="30">
        <f t="shared" si="6"/>
        <v>0</v>
      </c>
      <c r="AL30" s="30">
        <f t="shared" si="7"/>
        <v>0</v>
      </c>
      <c r="AM30" s="30">
        <f t="shared" si="8"/>
        <v>0</v>
      </c>
      <c r="AN30" s="30">
        <f t="shared" si="9"/>
        <v>0</v>
      </c>
      <c r="AO30" s="30">
        <f t="shared" si="10"/>
        <v>0</v>
      </c>
      <c r="AP30" s="22">
        <f t="shared" si="12"/>
        <v>0</v>
      </c>
    </row>
    <row r="31" spans="1:42" hidden="1" x14ac:dyDescent="0.2">
      <c r="A31" t="s">
        <v>20</v>
      </c>
      <c r="B31" t="s">
        <v>161</v>
      </c>
      <c r="C31" s="2" t="s">
        <v>162</v>
      </c>
      <c r="D31" s="2" t="s">
        <v>163</v>
      </c>
      <c r="E31" s="2" t="s">
        <v>164</v>
      </c>
      <c r="F31" s="2" t="s">
        <v>24</v>
      </c>
      <c r="G31" s="2" t="s">
        <v>144</v>
      </c>
      <c r="H31" s="2" t="s">
        <v>145</v>
      </c>
      <c r="I31" s="2" t="s">
        <v>27</v>
      </c>
      <c r="J31" s="3">
        <v>300</v>
      </c>
      <c r="K31" s="25">
        <v>206.38</v>
      </c>
      <c r="L31" s="2" t="s">
        <v>2204</v>
      </c>
      <c r="M31" s="2" t="s">
        <v>66</v>
      </c>
      <c r="N31" s="3">
        <v>0</v>
      </c>
      <c r="O31" s="3">
        <v>0</v>
      </c>
      <c r="P31" s="21">
        <f ca="1">SUMIF('On Orders'!B:G,Base!C:C,'On Orders'!E:E)</f>
        <v>0</v>
      </c>
      <c r="Q31" s="22">
        <f ca="1">SUMIF('On Orders'!B:G,Base!C:C,'On Orders'!F:F)</f>
        <v>0</v>
      </c>
      <c r="R31" s="22">
        <f ca="1">SUMIF('On Orders'!B:G,Base!C:C,'On Orders'!G:G)</f>
        <v>0</v>
      </c>
      <c r="S31" s="22">
        <f ca="1">SUMIF('On Orders'!B:G,Base!C:C,'On Orders'!H:H)</f>
        <v>0</v>
      </c>
      <c r="T31" s="22"/>
      <c r="U31" s="22"/>
      <c r="V31" s="22"/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1">
        <f t="shared" ca="1" si="2"/>
        <v>-300</v>
      </c>
      <c r="AE31" s="26">
        <f t="shared" ca="1" si="3"/>
        <v>0</v>
      </c>
      <c r="AF31" s="26">
        <f t="shared" ca="1" si="4"/>
        <v>0</v>
      </c>
      <c r="AG31" s="26">
        <f t="shared" ref="AG31:AI31" ca="1" si="39">MAX(0,AF31)-AA31</f>
        <v>0</v>
      </c>
      <c r="AH31" s="26">
        <f t="shared" ca="1" si="39"/>
        <v>0</v>
      </c>
      <c r="AI31" s="26">
        <f t="shared" ca="1" si="39"/>
        <v>0</v>
      </c>
      <c r="AJ31" s="30">
        <f t="shared" si="5"/>
        <v>0</v>
      </c>
      <c r="AK31" s="30">
        <f t="shared" si="6"/>
        <v>0</v>
      </c>
      <c r="AL31" s="30">
        <f t="shared" si="7"/>
        <v>0</v>
      </c>
      <c r="AM31" s="30">
        <f t="shared" si="8"/>
        <v>0</v>
      </c>
      <c r="AN31" s="30">
        <f t="shared" si="9"/>
        <v>0</v>
      </c>
      <c r="AO31" s="30">
        <f t="shared" si="10"/>
        <v>0</v>
      </c>
      <c r="AP31" s="22">
        <f t="shared" si="12"/>
        <v>0</v>
      </c>
    </row>
    <row r="32" spans="1:42" hidden="1" x14ac:dyDescent="0.2">
      <c r="A32" t="s">
        <v>20</v>
      </c>
      <c r="B32" t="s">
        <v>165</v>
      </c>
      <c r="C32" s="2" t="s">
        <v>166</v>
      </c>
      <c r="D32" s="2" t="s">
        <v>167</v>
      </c>
      <c r="E32" s="2" t="s">
        <v>168</v>
      </c>
      <c r="F32" s="2" t="s">
        <v>24</v>
      </c>
      <c r="G32" s="2" t="s">
        <v>169</v>
      </c>
      <c r="H32" s="2" t="s">
        <v>170</v>
      </c>
      <c r="I32" s="2" t="s">
        <v>27</v>
      </c>
      <c r="J32" s="3">
        <v>300</v>
      </c>
      <c r="K32" s="25">
        <v>206.38</v>
      </c>
      <c r="L32" s="2" t="s">
        <v>2204</v>
      </c>
      <c r="M32" s="2" t="s">
        <v>66</v>
      </c>
      <c r="N32" s="3">
        <v>0</v>
      </c>
      <c r="O32" s="3">
        <v>0</v>
      </c>
      <c r="P32" s="21">
        <f ca="1">SUMIF('On Orders'!B:G,Base!C:C,'On Orders'!E:E)</f>
        <v>0</v>
      </c>
      <c r="Q32" s="22">
        <f ca="1">SUMIF('On Orders'!B:G,Base!C:C,'On Orders'!F:F)</f>
        <v>0</v>
      </c>
      <c r="R32" s="22">
        <f ca="1">SUMIF('On Orders'!B:G,Base!C:C,'On Orders'!G:G)</f>
        <v>0</v>
      </c>
      <c r="S32" s="22">
        <f ca="1">SUMIF('On Orders'!B:G,Base!C:C,'On Orders'!H:H)</f>
        <v>0</v>
      </c>
      <c r="T32" s="22"/>
      <c r="U32" s="22"/>
      <c r="V32" s="22"/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1">
        <f t="shared" ca="1" si="2"/>
        <v>-300</v>
      </c>
      <c r="AE32" s="26">
        <f t="shared" ca="1" si="3"/>
        <v>0</v>
      </c>
      <c r="AF32" s="26">
        <f t="shared" ca="1" si="4"/>
        <v>0</v>
      </c>
      <c r="AG32" s="26">
        <f t="shared" ref="AG32:AI32" ca="1" si="40">MAX(0,AF32)-AA32</f>
        <v>0</v>
      </c>
      <c r="AH32" s="26">
        <f t="shared" ca="1" si="40"/>
        <v>0</v>
      </c>
      <c r="AI32" s="26">
        <f t="shared" ca="1" si="40"/>
        <v>0</v>
      </c>
      <c r="AJ32" s="30">
        <f t="shared" si="5"/>
        <v>0</v>
      </c>
      <c r="AK32" s="30">
        <f t="shared" si="6"/>
        <v>0</v>
      </c>
      <c r="AL32" s="30">
        <f t="shared" si="7"/>
        <v>0</v>
      </c>
      <c r="AM32" s="30">
        <f t="shared" si="8"/>
        <v>0</v>
      </c>
      <c r="AN32" s="30">
        <f t="shared" si="9"/>
        <v>0</v>
      </c>
      <c r="AO32" s="30">
        <f t="shared" si="10"/>
        <v>0</v>
      </c>
      <c r="AP32" s="22">
        <f t="shared" si="12"/>
        <v>0</v>
      </c>
    </row>
    <row r="33" spans="1:42" hidden="1" x14ac:dyDescent="0.2">
      <c r="A33" t="s">
        <v>20</v>
      </c>
      <c r="B33" t="s">
        <v>171</v>
      </c>
      <c r="C33" s="2" t="s">
        <v>172</v>
      </c>
      <c r="D33" s="2" t="s">
        <v>173</v>
      </c>
      <c r="E33" s="2" t="s">
        <v>174</v>
      </c>
      <c r="F33" s="2" t="s">
        <v>24</v>
      </c>
      <c r="G33" s="2" t="s">
        <v>169</v>
      </c>
      <c r="H33" s="2" t="s">
        <v>175</v>
      </c>
      <c r="I33" s="2" t="s">
        <v>27</v>
      </c>
      <c r="J33" s="3">
        <v>300</v>
      </c>
      <c r="K33" s="25">
        <v>258.10000000000002</v>
      </c>
      <c r="L33" s="2" t="s">
        <v>2204</v>
      </c>
      <c r="M33" s="2" t="s">
        <v>66</v>
      </c>
      <c r="N33" s="3">
        <v>0</v>
      </c>
      <c r="O33" s="3">
        <v>0</v>
      </c>
      <c r="P33" s="21">
        <f ca="1">SUMIF('On Orders'!B:G,Base!C:C,'On Orders'!E:E)</f>
        <v>0</v>
      </c>
      <c r="Q33" s="22">
        <f ca="1">SUMIF('On Orders'!B:G,Base!C:C,'On Orders'!F:F)</f>
        <v>0</v>
      </c>
      <c r="R33" s="22">
        <f ca="1">SUMIF('On Orders'!B:G,Base!C:C,'On Orders'!G:G)</f>
        <v>0</v>
      </c>
      <c r="S33" s="22">
        <f ca="1">SUMIF('On Orders'!B:G,Base!C:C,'On Orders'!H:H)</f>
        <v>0</v>
      </c>
      <c r="T33" s="22"/>
      <c r="U33" s="22"/>
      <c r="V33" s="22"/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1">
        <f t="shared" ca="1" si="2"/>
        <v>-300</v>
      </c>
      <c r="AE33" s="26">
        <f t="shared" ca="1" si="3"/>
        <v>0</v>
      </c>
      <c r="AF33" s="26">
        <f t="shared" ca="1" si="4"/>
        <v>0</v>
      </c>
      <c r="AG33" s="26">
        <f t="shared" ref="AG33:AI33" ca="1" si="41">MAX(0,AF33)-AA33</f>
        <v>0</v>
      </c>
      <c r="AH33" s="26">
        <f t="shared" ca="1" si="41"/>
        <v>0</v>
      </c>
      <c r="AI33" s="26">
        <f t="shared" ca="1" si="41"/>
        <v>0</v>
      </c>
      <c r="AJ33" s="30">
        <f t="shared" si="5"/>
        <v>0</v>
      </c>
      <c r="AK33" s="30">
        <f t="shared" si="6"/>
        <v>0</v>
      </c>
      <c r="AL33" s="30">
        <f t="shared" si="7"/>
        <v>0</v>
      </c>
      <c r="AM33" s="30">
        <f t="shared" si="8"/>
        <v>0</v>
      </c>
      <c r="AN33" s="30">
        <f t="shared" si="9"/>
        <v>0</v>
      </c>
      <c r="AO33" s="30">
        <f t="shared" si="10"/>
        <v>0</v>
      </c>
      <c r="AP33" s="22">
        <f t="shared" si="12"/>
        <v>0</v>
      </c>
    </row>
    <row r="34" spans="1:42" hidden="1" x14ac:dyDescent="0.2">
      <c r="A34" t="s">
        <v>20</v>
      </c>
      <c r="B34" t="s">
        <v>176</v>
      </c>
      <c r="C34" s="2" t="s">
        <v>177</v>
      </c>
      <c r="D34" s="2" t="s">
        <v>178</v>
      </c>
      <c r="E34" s="2" t="s">
        <v>179</v>
      </c>
      <c r="F34" s="2" t="s">
        <v>24</v>
      </c>
      <c r="G34" s="2" t="s">
        <v>169</v>
      </c>
      <c r="H34" s="2" t="s">
        <v>180</v>
      </c>
      <c r="I34" s="2" t="s">
        <v>27</v>
      </c>
      <c r="J34" s="3">
        <v>300</v>
      </c>
      <c r="K34" s="25">
        <v>258.10000000000002</v>
      </c>
      <c r="L34" s="2" t="s">
        <v>2204</v>
      </c>
      <c r="M34" s="2" t="s">
        <v>66</v>
      </c>
      <c r="N34" s="3">
        <v>0</v>
      </c>
      <c r="O34" s="3">
        <v>0</v>
      </c>
      <c r="P34" s="21">
        <f ca="1">SUMIF('On Orders'!B:G,Base!C:C,'On Orders'!E:E)</f>
        <v>0</v>
      </c>
      <c r="Q34" s="22">
        <f ca="1">SUMIF('On Orders'!B:G,Base!C:C,'On Orders'!F:F)</f>
        <v>0</v>
      </c>
      <c r="R34" s="22">
        <f ca="1">SUMIF('On Orders'!B:G,Base!C:C,'On Orders'!G:G)</f>
        <v>0</v>
      </c>
      <c r="S34" s="22">
        <f ca="1">SUMIF('On Orders'!B:G,Base!C:C,'On Orders'!H:H)</f>
        <v>0</v>
      </c>
      <c r="T34" s="22"/>
      <c r="U34" s="22"/>
      <c r="V34" s="22"/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1">
        <f t="shared" ca="1" si="2"/>
        <v>-300</v>
      </c>
      <c r="AE34" s="26">
        <f t="shared" ca="1" si="3"/>
        <v>0</v>
      </c>
      <c r="AF34" s="26">
        <f t="shared" ca="1" si="4"/>
        <v>0</v>
      </c>
      <c r="AG34" s="26">
        <f t="shared" ref="AG34:AI34" ca="1" si="42">MAX(0,AF34)-AA34</f>
        <v>0</v>
      </c>
      <c r="AH34" s="26">
        <f t="shared" ca="1" si="42"/>
        <v>0</v>
      </c>
      <c r="AI34" s="26">
        <f t="shared" ca="1" si="42"/>
        <v>0</v>
      </c>
      <c r="AJ34" s="30">
        <f t="shared" si="5"/>
        <v>0</v>
      </c>
      <c r="AK34" s="30">
        <f t="shared" si="6"/>
        <v>0</v>
      </c>
      <c r="AL34" s="30">
        <f t="shared" si="7"/>
        <v>0</v>
      </c>
      <c r="AM34" s="30">
        <f t="shared" si="8"/>
        <v>0</v>
      </c>
      <c r="AN34" s="30">
        <f t="shared" si="9"/>
        <v>0</v>
      </c>
      <c r="AO34" s="30">
        <f t="shared" si="10"/>
        <v>0</v>
      </c>
      <c r="AP34" s="22">
        <f t="shared" si="12"/>
        <v>0</v>
      </c>
    </row>
    <row r="35" spans="1:42" hidden="1" x14ac:dyDescent="0.2">
      <c r="A35" t="s">
        <v>20</v>
      </c>
      <c r="B35" t="s">
        <v>181</v>
      </c>
      <c r="C35" s="2" t="s">
        <v>182</v>
      </c>
      <c r="D35" s="2" t="s">
        <v>183</v>
      </c>
      <c r="E35" s="2" t="s">
        <v>184</v>
      </c>
      <c r="F35" s="2" t="s">
        <v>24</v>
      </c>
      <c r="G35" s="2" t="s">
        <v>79</v>
      </c>
      <c r="H35" s="2" t="s">
        <v>185</v>
      </c>
      <c r="I35" s="2" t="s">
        <v>27</v>
      </c>
      <c r="J35" s="3">
        <v>300</v>
      </c>
      <c r="K35" s="25">
        <v>283.97000000000003</v>
      </c>
      <c r="L35" s="2" t="s">
        <v>2204</v>
      </c>
      <c r="M35" s="2" t="s">
        <v>66</v>
      </c>
      <c r="N35" s="3">
        <v>0</v>
      </c>
      <c r="O35" s="3">
        <v>1153</v>
      </c>
      <c r="P35" s="21">
        <f ca="1">SUMIF('On Orders'!B:G,Base!C:C,'On Orders'!E:E)</f>
        <v>0</v>
      </c>
      <c r="Q35" s="22">
        <f ca="1">SUMIF('On Orders'!B:G,Base!C:C,'On Orders'!F:F)</f>
        <v>0</v>
      </c>
      <c r="R35" s="22">
        <f ca="1">SUMIF('On Orders'!B:G,Base!C:C,'On Orders'!G:G)</f>
        <v>0</v>
      </c>
      <c r="S35" s="22">
        <f ca="1">SUMIF('On Orders'!B:G,Base!C:C,'On Orders'!H:H)</f>
        <v>0</v>
      </c>
      <c r="T35" s="22"/>
      <c r="U35" s="22"/>
      <c r="V35" s="22"/>
      <c r="W35" s="3">
        <v>0</v>
      </c>
      <c r="X35" s="3">
        <v>0</v>
      </c>
      <c r="Y35" s="3">
        <v>0</v>
      </c>
      <c r="Z35" s="3">
        <v>2</v>
      </c>
      <c r="AA35" s="3">
        <v>0</v>
      </c>
      <c r="AB35" s="3">
        <v>0</v>
      </c>
      <c r="AC35" s="3">
        <v>0</v>
      </c>
      <c r="AD35" s="31">
        <f t="shared" ca="1" si="2"/>
        <v>853</v>
      </c>
      <c r="AE35" s="26">
        <f t="shared" ca="1" si="3"/>
        <v>853</v>
      </c>
      <c r="AF35" s="26">
        <f t="shared" ca="1" si="4"/>
        <v>851</v>
      </c>
      <c r="AG35" s="26">
        <f t="shared" ref="AG35:AI35" ca="1" si="43">MAX(0,AF35)-AA35</f>
        <v>851</v>
      </c>
      <c r="AH35" s="26">
        <f t="shared" ca="1" si="43"/>
        <v>851</v>
      </c>
      <c r="AI35" s="26">
        <f t="shared" ca="1" si="43"/>
        <v>851</v>
      </c>
      <c r="AJ35" s="30">
        <f t="shared" si="5"/>
        <v>0</v>
      </c>
      <c r="AK35" s="30">
        <f t="shared" si="6"/>
        <v>0</v>
      </c>
      <c r="AL35" s="30">
        <f t="shared" si="7"/>
        <v>0</v>
      </c>
      <c r="AM35" s="30">
        <f t="shared" si="8"/>
        <v>0</v>
      </c>
      <c r="AN35" s="30">
        <f t="shared" si="9"/>
        <v>0</v>
      </c>
      <c r="AO35" s="30">
        <f t="shared" si="10"/>
        <v>0</v>
      </c>
      <c r="AP35" s="22">
        <f t="shared" si="12"/>
        <v>0</v>
      </c>
    </row>
    <row r="36" spans="1:42" hidden="1" x14ac:dyDescent="0.2">
      <c r="A36" t="s">
        <v>20</v>
      </c>
      <c r="B36" t="s">
        <v>186</v>
      </c>
      <c r="C36" s="2" t="s">
        <v>187</v>
      </c>
      <c r="D36" s="2" t="s">
        <v>188</v>
      </c>
      <c r="E36" s="2" t="s">
        <v>189</v>
      </c>
      <c r="F36" s="2" t="s">
        <v>24</v>
      </c>
      <c r="G36" s="2" t="s">
        <v>79</v>
      </c>
      <c r="H36" s="2" t="s">
        <v>80</v>
      </c>
      <c r="I36" s="2" t="s">
        <v>27</v>
      </c>
      <c r="J36" s="3">
        <v>300</v>
      </c>
      <c r="K36" s="25">
        <v>283.97000000000003</v>
      </c>
      <c r="L36" s="2" t="s">
        <v>2204</v>
      </c>
      <c r="M36" s="2" t="s">
        <v>66</v>
      </c>
      <c r="N36" s="3">
        <v>1421</v>
      </c>
      <c r="O36" s="3">
        <v>1485</v>
      </c>
      <c r="P36" s="21">
        <f ca="1">SUMIF('On Orders'!B:G,Base!C:C,'On Orders'!E:E)</f>
        <v>0</v>
      </c>
      <c r="Q36" s="22">
        <f ca="1">SUMIF('On Orders'!B:G,Base!C:C,'On Orders'!F:F)</f>
        <v>0</v>
      </c>
      <c r="R36" s="22">
        <f ca="1">SUMIF('On Orders'!B:G,Base!C:C,'On Orders'!G:G)</f>
        <v>0</v>
      </c>
      <c r="S36" s="22">
        <f ca="1">SUMIF('On Orders'!B:G,Base!C:C,'On Orders'!H:H)</f>
        <v>0</v>
      </c>
      <c r="T36" s="22"/>
      <c r="U36" s="22"/>
      <c r="V36" s="22"/>
      <c r="W36" s="3">
        <v>4</v>
      </c>
      <c r="X36" s="3">
        <v>6</v>
      </c>
      <c r="Y36" s="3">
        <v>3</v>
      </c>
      <c r="Z36" s="3">
        <v>4</v>
      </c>
      <c r="AA36" s="3">
        <v>3</v>
      </c>
      <c r="AB36" s="3">
        <v>2</v>
      </c>
      <c r="AC36" s="3">
        <v>2</v>
      </c>
      <c r="AD36" s="31">
        <f t="shared" ca="1" si="2"/>
        <v>2600</v>
      </c>
      <c r="AE36" s="26">
        <f t="shared" ca="1" si="3"/>
        <v>2597</v>
      </c>
      <c r="AF36" s="26">
        <f t="shared" ca="1" si="4"/>
        <v>2593</v>
      </c>
      <c r="AG36" s="26">
        <f t="shared" ref="AG36:AI36" ca="1" si="44">MAX(0,AF36)-AA36</f>
        <v>2590</v>
      </c>
      <c r="AH36" s="26">
        <f t="shared" ca="1" si="44"/>
        <v>2588</v>
      </c>
      <c r="AI36" s="26">
        <f t="shared" ca="1" si="44"/>
        <v>2586</v>
      </c>
      <c r="AJ36" s="30">
        <f t="shared" si="5"/>
        <v>0</v>
      </c>
      <c r="AK36" s="30">
        <f t="shared" si="6"/>
        <v>0</v>
      </c>
      <c r="AL36" s="30">
        <f t="shared" si="7"/>
        <v>0</v>
      </c>
      <c r="AM36" s="30">
        <f t="shared" si="8"/>
        <v>0</v>
      </c>
      <c r="AN36" s="30">
        <f t="shared" si="9"/>
        <v>0</v>
      </c>
      <c r="AO36" s="30">
        <f t="shared" si="10"/>
        <v>0</v>
      </c>
      <c r="AP36" s="22">
        <f t="shared" si="12"/>
        <v>0</v>
      </c>
    </row>
    <row r="37" spans="1:42" hidden="1" x14ac:dyDescent="0.2">
      <c r="A37" t="s">
        <v>20</v>
      </c>
      <c r="B37" t="s">
        <v>190</v>
      </c>
      <c r="C37" s="2" t="s">
        <v>191</v>
      </c>
      <c r="D37" s="2" t="s">
        <v>192</v>
      </c>
      <c r="E37" s="2" t="s">
        <v>193</v>
      </c>
      <c r="F37" s="2" t="s">
        <v>24</v>
      </c>
      <c r="G37" s="2" t="s">
        <v>109</v>
      </c>
      <c r="H37" s="2" t="s">
        <v>109</v>
      </c>
      <c r="I37" s="2" t="s">
        <v>27</v>
      </c>
      <c r="J37" s="3">
        <v>300</v>
      </c>
      <c r="K37" s="25">
        <v>283.97000000000003</v>
      </c>
      <c r="L37" s="2" t="s">
        <v>2204</v>
      </c>
      <c r="M37" s="2" t="s">
        <v>66</v>
      </c>
      <c r="N37" s="3">
        <v>80</v>
      </c>
      <c r="O37" s="3">
        <v>2435</v>
      </c>
      <c r="P37" s="21">
        <f ca="1">SUMIF('On Orders'!B:G,Base!C:C,'On Orders'!E:E)</f>
        <v>0</v>
      </c>
      <c r="Q37" s="22">
        <f ca="1">SUMIF('On Orders'!B:G,Base!C:C,'On Orders'!F:F)</f>
        <v>0</v>
      </c>
      <c r="R37" s="22">
        <f ca="1">SUMIF('On Orders'!B:G,Base!C:C,'On Orders'!G:G)</f>
        <v>0</v>
      </c>
      <c r="S37" s="22">
        <f ca="1">SUMIF('On Orders'!B:G,Base!C:C,'On Orders'!H:H)</f>
        <v>0</v>
      </c>
      <c r="T37" s="22"/>
      <c r="U37" s="22"/>
      <c r="V37" s="22"/>
      <c r="W37" s="3">
        <v>2</v>
      </c>
      <c r="X37" s="3">
        <v>2</v>
      </c>
      <c r="Y37" s="3">
        <v>1</v>
      </c>
      <c r="Z37" s="3">
        <v>3</v>
      </c>
      <c r="AA37" s="3">
        <v>2</v>
      </c>
      <c r="AB37" s="3">
        <v>1</v>
      </c>
      <c r="AC37" s="3">
        <v>3</v>
      </c>
      <c r="AD37" s="31">
        <f t="shared" ca="1" si="2"/>
        <v>2213</v>
      </c>
      <c r="AE37" s="26">
        <f t="shared" ca="1" si="3"/>
        <v>2212</v>
      </c>
      <c r="AF37" s="26">
        <f t="shared" ca="1" si="4"/>
        <v>2209</v>
      </c>
      <c r="AG37" s="26">
        <f t="shared" ref="AG37:AI37" ca="1" si="45">MAX(0,AF37)-AA37</f>
        <v>2207</v>
      </c>
      <c r="AH37" s="26">
        <f t="shared" ca="1" si="45"/>
        <v>2206</v>
      </c>
      <c r="AI37" s="26">
        <f t="shared" ca="1" si="45"/>
        <v>2203</v>
      </c>
      <c r="AJ37" s="30">
        <f t="shared" si="5"/>
        <v>0</v>
      </c>
      <c r="AK37" s="30">
        <f t="shared" si="6"/>
        <v>0</v>
      </c>
      <c r="AL37" s="30">
        <f t="shared" si="7"/>
        <v>0</v>
      </c>
      <c r="AM37" s="30">
        <f t="shared" si="8"/>
        <v>0</v>
      </c>
      <c r="AN37" s="30">
        <f t="shared" si="9"/>
        <v>0</v>
      </c>
      <c r="AO37" s="30">
        <f t="shared" si="10"/>
        <v>0</v>
      </c>
      <c r="AP37" s="22">
        <f t="shared" si="12"/>
        <v>0</v>
      </c>
    </row>
    <row r="38" spans="1:42" hidden="1" x14ac:dyDescent="0.2">
      <c r="A38" t="s">
        <v>20</v>
      </c>
      <c r="B38" t="s">
        <v>194</v>
      </c>
      <c r="C38" s="2" t="s">
        <v>195</v>
      </c>
      <c r="D38" s="2" t="s">
        <v>196</v>
      </c>
      <c r="E38" s="2" t="s">
        <v>197</v>
      </c>
      <c r="F38" s="2" t="s">
        <v>24</v>
      </c>
      <c r="G38" s="2" t="s">
        <v>109</v>
      </c>
      <c r="H38" s="2" t="s">
        <v>198</v>
      </c>
      <c r="I38" s="2" t="s">
        <v>27</v>
      </c>
      <c r="J38" s="3">
        <v>300</v>
      </c>
      <c r="K38" s="25">
        <v>283.97000000000003</v>
      </c>
      <c r="L38" s="2" t="s">
        <v>2204</v>
      </c>
      <c r="M38" s="2" t="s">
        <v>66</v>
      </c>
      <c r="N38" s="3">
        <v>57</v>
      </c>
      <c r="O38" s="3">
        <v>1860</v>
      </c>
      <c r="P38" s="21">
        <f ca="1">SUMIF('On Orders'!B:G,Base!C:C,'On Orders'!E:E)</f>
        <v>0</v>
      </c>
      <c r="Q38" s="22">
        <f ca="1">SUMIF('On Orders'!B:G,Base!C:C,'On Orders'!F:F)</f>
        <v>0</v>
      </c>
      <c r="R38" s="22">
        <f ca="1">SUMIF('On Orders'!B:G,Base!C:C,'On Orders'!G:G)</f>
        <v>0</v>
      </c>
      <c r="S38" s="22">
        <f ca="1">SUMIF('On Orders'!B:G,Base!C:C,'On Orders'!H:H)</f>
        <v>0</v>
      </c>
      <c r="T38" s="22"/>
      <c r="U38" s="22"/>
      <c r="V38" s="22"/>
      <c r="W38" s="3">
        <v>0</v>
      </c>
      <c r="X38" s="3">
        <v>0</v>
      </c>
      <c r="Y38" s="3">
        <v>0</v>
      </c>
      <c r="Z38" s="3">
        <v>5</v>
      </c>
      <c r="AA38" s="3">
        <v>0</v>
      </c>
      <c r="AB38" s="3">
        <v>0</v>
      </c>
      <c r="AC38" s="3">
        <v>0</v>
      </c>
      <c r="AD38" s="31">
        <f t="shared" ca="1" si="2"/>
        <v>1617</v>
      </c>
      <c r="AE38" s="26">
        <f t="shared" ca="1" si="3"/>
        <v>1617</v>
      </c>
      <c r="AF38" s="26">
        <f t="shared" ca="1" si="4"/>
        <v>1612</v>
      </c>
      <c r="AG38" s="26">
        <f t="shared" ref="AG38:AI38" ca="1" si="46">MAX(0,AF38)-AA38</f>
        <v>1612</v>
      </c>
      <c r="AH38" s="26">
        <f t="shared" ca="1" si="46"/>
        <v>1612</v>
      </c>
      <c r="AI38" s="26">
        <f t="shared" ca="1" si="46"/>
        <v>1612</v>
      </c>
      <c r="AJ38" s="30">
        <f t="shared" si="5"/>
        <v>0</v>
      </c>
      <c r="AK38" s="30">
        <f t="shared" si="6"/>
        <v>0</v>
      </c>
      <c r="AL38" s="30">
        <f t="shared" si="7"/>
        <v>0</v>
      </c>
      <c r="AM38" s="30">
        <f t="shared" si="8"/>
        <v>0</v>
      </c>
      <c r="AN38" s="30">
        <f t="shared" si="9"/>
        <v>0</v>
      </c>
      <c r="AO38" s="30">
        <f t="shared" si="10"/>
        <v>0</v>
      </c>
      <c r="AP38" s="22">
        <f t="shared" si="12"/>
        <v>0</v>
      </c>
    </row>
    <row r="39" spans="1:42" hidden="1" x14ac:dyDescent="0.2">
      <c r="A39" t="s">
        <v>20</v>
      </c>
      <c r="B39" t="s">
        <v>199</v>
      </c>
      <c r="C39" s="2" t="s">
        <v>200</v>
      </c>
      <c r="D39" s="2" t="s">
        <v>201</v>
      </c>
      <c r="E39" s="2" t="s">
        <v>202</v>
      </c>
      <c r="F39" s="2" t="s">
        <v>24</v>
      </c>
      <c r="G39" s="2" t="s">
        <v>109</v>
      </c>
      <c r="H39" s="2" t="s">
        <v>127</v>
      </c>
      <c r="I39" s="2" t="s">
        <v>27</v>
      </c>
      <c r="J39" s="3">
        <v>300</v>
      </c>
      <c r="K39" s="25">
        <v>283.97000000000003</v>
      </c>
      <c r="L39" s="2" t="s">
        <v>2204</v>
      </c>
      <c r="M39" s="2" t="s">
        <v>66</v>
      </c>
      <c r="N39" s="3">
        <v>69</v>
      </c>
      <c r="O39" s="3">
        <v>52</v>
      </c>
      <c r="P39" s="21">
        <f ca="1">SUMIF('On Orders'!B:G,Base!C:C,'On Orders'!E:E)</f>
        <v>0</v>
      </c>
      <c r="Q39" s="22">
        <f ca="1">SUMIF('On Orders'!B:G,Base!C:C,'On Orders'!F:F)</f>
        <v>0</v>
      </c>
      <c r="R39" s="22">
        <f ca="1">SUMIF('On Orders'!B:G,Base!C:C,'On Orders'!G:G)</f>
        <v>0</v>
      </c>
      <c r="S39" s="22">
        <f ca="1">SUMIF('On Orders'!B:G,Base!C:C,'On Orders'!H:H)</f>
        <v>0</v>
      </c>
      <c r="T39" s="22"/>
      <c r="U39" s="22"/>
      <c r="V39" s="22"/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1">
        <f t="shared" ca="1" si="2"/>
        <v>-179</v>
      </c>
      <c r="AE39" s="26">
        <f t="shared" ca="1" si="3"/>
        <v>0</v>
      </c>
      <c r="AF39" s="26">
        <f t="shared" ca="1" si="4"/>
        <v>0</v>
      </c>
      <c r="AG39" s="26">
        <f t="shared" ref="AG39:AI39" ca="1" si="47">MAX(0,AF39)-AA39</f>
        <v>0</v>
      </c>
      <c r="AH39" s="26">
        <f t="shared" ca="1" si="47"/>
        <v>0</v>
      </c>
      <c r="AI39" s="26">
        <f t="shared" ca="1" si="47"/>
        <v>0</v>
      </c>
      <c r="AJ39" s="30">
        <f t="shared" si="5"/>
        <v>0</v>
      </c>
      <c r="AK39" s="30">
        <f t="shared" si="6"/>
        <v>0</v>
      </c>
      <c r="AL39" s="30">
        <f t="shared" si="7"/>
        <v>0</v>
      </c>
      <c r="AM39" s="30">
        <f t="shared" si="8"/>
        <v>0</v>
      </c>
      <c r="AN39" s="30">
        <f t="shared" si="9"/>
        <v>0</v>
      </c>
      <c r="AO39" s="30">
        <f t="shared" si="10"/>
        <v>0</v>
      </c>
      <c r="AP39" s="22">
        <f t="shared" si="12"/>
        <v>0</v>
      </c>
    </row>
    <row r="40" spans="1:42" hidden="1" x14ac:dyDescent="0.2">
      <c r="A40" t="s">
        <v>20</v>
      </c>
      <c r="B40" t="s">
        <v>203</v>
      </c>
      <c r="C40" s="2" t="s">
        <v>204</v>
      </c>
      <c r="D40" s="2" t="s">
        <v>205</v>
      </c>
      <c r="E40" s="2" t="s">
        <v>206</v>
      </c>
      <c r="F40" s="2" t="s">
        <v>33</v>
      </c>
      <c r="G40" s="2" t="s">
        <v>207</v>
      </c>
      <c r="H40" s="2" t="s">
        <v>207</v>
      </c>
      <c r="I40" s="2" t="s">
        <v>27</v>
      </c>
      <c r="J40" s="3">
        <v>300</v>
      </c>
      <c r="K40" s="25">
        <v>154.66</v>
      </c>
      <c r="L40" s="2" t="s">
        <v>2204</v>
      </c>
      <c r="M40" s="2" t="s">
        <v>66</v>
      </c>
      <c r="N40" s="3">
        <v>0</v>
      </c>
      <c r="O40" s="3">
        <v>1273</v>
      </c>
      <c r="P40" s="21">
        <f ca="1">SUMIF('On Orders'!B:G,Base!C:C,'On Orders'!E:E)</f>
        <v>0</v>
      </c>
      <c r="Q40" s="22">
        <f ca="1">SUMIF('On Orders'!B:G,Base!C:C,'On Orders'!F:F)</f>
        <v>0</v>
      </c>
      <c r="R40" s="22">
        <f ca="1">SUMIF('On Orders'!B:G,Base!C:C,'On Orders'!G:G)</f>
        <v>0</v>
      </c>
      <c r="S40" s="22">
        <f ca="1">SUMIF('On Orders'!B:G,Base!C:C,'On Orders'!H:H)</f>
        <v>0</v>
      </c>
      <c r="T40" s="22"/>
      <c r="U40" s="22"/>
      <c r="V40" s="22"/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1">
        <f t="shared" ca="1" si="2"/>
        <v>973</v>
      </c>
      <c r="AE40" s="26">
        <f t="shared" ca="1" si="3"/>
        <v>973</v>
      </c>
      <c r="AF40" s="26">
        <f t="shared" ca="1" si="4"/>
        <v>973</v>
      </c>
      <c r="AG40" s="26">
        <f t="shared" ref="AG40:AI40" ca="1" si="48">MAX(0,AF40)-AA40</f>
        <v>973</v>
      </c>
      <c r="AH40" s="26">
        <f t="shared" ca="1" si="48"/>
        <v>973</v>
      </c>
      <c r="AI40" s="26">
        <f t="shared" ca="1" si="48"/>
        <v>973</v>
      </c>
      <c r="AJ40" s="30">
        <f t="shared" si="5"/>
        <v>0</v>
      </c>
      <c r="AK40" s="30">
        <f t="shared" si="6"/>
        <v>0</v>
      </c>
      <c r="AL40" s="30">
        <f t="shared" si="7"/>
        <v>0</v>
      </c>
      <c r="AM40" s="30">
        <f t="shared" si="8"/>
        <v>0</v>
      </c>
      <c r="AN40" s="30">
        <f t="shared" si="9"/>
        <v>0</v>
      </c>
      <c r="AO40" s="30">
        <f t="shared" si="10"/>
        <v>0</v>
      </c>
      <c r="AP40" s="22">
        <f t="shared" si="12"/>
        <v>0</v>
      </c>
    </row>
    <row r="41" spans="1:42" hidden="1" x14ac:dyDescent="0.2">
      <c r="A41" t="s">
        <v>20</v>
      </c>
      <c r="B41" t="s">
        <v>208</v>
      </c>
      <c r="C41" s="2" t="s">
        <v>204</v>
      </c>
      <c r="D41" s="2" t="s">
        <v>205</v>
      </c>
      <c r="E41" s="2" t="s">
        <v>206</v>
      </c>
      <c r="F41" s="2" t="s">
        <v>33</v>
      </c>
      <c r="G41" s="2" t="s">
        <v>207</v>
      </c>
      <c r="H41" s="2" t="s">
        <v>207</v>
      </c>
      <c r="I41" s="2" t="s">
        <v>27</v>
      </c>
      <c r="J41" s="3">
        <v>300</v>
      </c>
      <c r="K41" s="25">
        <v>258.10000000000002</v>
      </c>
      <c r="L41" s="2" t="s">
        <v>2204</v>
      </c>
      <c r="M41" s="2" t="s">
        <v>66</v>
      </c>
      <c r="N41" s="3">
        <v>0</v>
      </c>
      <c r="O41" s="3">
        <v>1273</v>
      </c>
      <c r="P41" s="21">
        <f ca="1">SUMIF('On Orders'!B:G,Base!C:C,'On Orders'!E:E)</f>
        <v>0</v>
      </c>
      <c r="Q41" s="22">
        <f ca="1">SUMIF('On Orders'!B:G,Base!C:C,'On Orders'!F:F)</f>
        <v>0</v>
      </c>
      <c r="R41" s="22">
        <f ca="1">SUMIF('On Orders'!B:G,Base!C:C,'On Orders'!G:G)</f>
        <v>0</v>
      </c>
      <c r="S41" s="22">
        <f ca="1">SUMIF('On Orders'!B:G,Base!C:C,'On Orders'!H:H)</f>
        <v>0</v>
      </c>
      <c r="T41" s="22"/>
      <c r="U41" s="22"/>
      <c r="V41" s="22"/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1">
        <f t="shared" ca="1" si="2"/>
        <v>973</v>
      </c>
      <c r="AE41" s="26">
        <f t="shared" ca="1" si="3"/>
        <v>973</v>
      </c>
      <c r="AF41" s="26">
        <f t="shared" ca="1" si="4"/>
        <v>973</v>
      </c>
      <c r="AG41" s="26">
        <f t="shared" ref="AG41:AI41" ca="1" si="49">MAX(0,AF41)-AA41</f>
        <v>973</v>
      </c>
      <c r="AH41" s="26">
        <f t="shared" ca="1" si="49"/>
        <v>973</v>
      </c>
      <c r="AI41" s="26">
        <f t="shared" ca="1" si="49"/>
        <v>973</v>
      </c>
      <c r="AJ41" s="30">
        <f t="shared" si="5"/>
        <v>0</v>
      </c>
      <c r="AK41" s="30">
        <f t="shared" si="6"/>
        <v>0</v>
      </c>
      <c r="AL41" s="30">
        <f t="shared" si="7"/>
        <v>0</v>
      </c>
      <c r="AM41" s="30">
        <f t="shared" si="8"/>
        <v>0</v>
      </c>
      <c r="AN41" s="30">
        <f t="shared" si="9"/>
        <v>0</v>
      </c>
      <c r="AO41" s="30">
        <f t="shared" si="10"/>
        <v>0</v>
      </c>
      <c r="AP41" s="22">
        <f t="shared" si="12"/>
        <v>0</v>
      </c>
    </row>
    <row r="42" spans="1:42" hidden="1" x14ac:dyDescent="0.2">
      <c r="A42" t="s">
        <v>20</v>
      </c>
      <c r="B42" t="s">
        <v>209</v>
      </c>
      <c r="C42" s="2" t="s">
        <v>210</v>
      </c>
      <c r="D42" s="2" t="s">
        <v>167</v>
      </c>
      <c r="E42" s="2" t="s">
        <v>211</v>
      </c>
      <c r="F42" s="2" t="s">
        <v>33</v>
      </c>
      <c r="G42" s="2" t="s">
        <v>212</v>
      </c>
      <c r="H42" s="2" t="s">
        <v>46</v>
      </c>
      <c r="I42" s="2" t="s">
        <v>27</v>
      </c>
      <c r="J42" s="3">
        <v>300</v>
      </c>
      <c r="K42" s="25">
        <v>232.24</v>
      </c>
      <c r="L42" s="2" t="s">
        <v>2204</v>
      </c>
      <c r="M42" s="2" t="s">
        <v>66</v>
      </c>
      <c r="N42" s="3">
        <v>1137</v>
      </c>
      <c r="O42" s="3">
        <v>7556</v>
      </c>
      <c r="P42" s="21">
        <f ca="1">SUMIF('On Orders'!B:G,Base!C:C,'On Orders'!E:E)</f>
        <v>0</v>
      </c>
      <c r="Q42" s="22">
        <f ca="1">SUMIF('On Orders'!B:G,Base!C:C,'On Orders'!F:F)</f>
        <v>0</v>
      </c>
      <c r="R42" s="22">
        <f ca="1">SUMIF('On Orders'!B:G,Base!C:C,'On Orders'!G:G)</f>
        <v>0</v>
      </c>
      <c r="S42" s="22">
        <f ca="1">SUMIF('On Orders'!B:G,Base!C:C,'On Orders'!H:H)</f>
        <v>0</v>
      </c>
      <c r="T42" s="22"/>
      <c r="U42" s="22"/>
      <c r="V42" s="22"/>
      <c r="W42" s="3">
        <v>140</v>
      </c>
      <c r="X42" s="3">
        <v>120</v>
      </c>
      <c r="Y42" s="3">
        <v>100</v>
      </c>
      <c r="Z42" s="3">
        <v>142</v>
      </c>
      <c r="AA42" s="3">
        <v>139</v>
      </c>
      <c r="AB42" s="3">
        <v>129</v>
      </c>
      <c r="AC42" s="3">
        <v>126</v>
      </c>
      <c r="AD42" s="31">
        <f t="shared" ca="1" si="2"/>
        <v>8273</v>
      </c>
      <c r="AE42" s="26">
        <f t="shared" ca="1" si="3"/>
        <v>8173</v>
      </c>
      <c r="AF42" s="26">
        <f t="shared" ca="1" si="4"/>
        <v>8031</v>
      </c>
      <c r="AG42" s="26">
        <f t="shared" ref="AG42:AI42" ca="1" si="50">MAX(0,AF42)-AA42</f>
        <v>7892</v>
      </c>
      <c r="AH42" s="26">
        <f t="shared" ca="1" si="50"/>
        <v>7763</v>
      </c>
      <c r="AI42" s="26">
        <f t="shared" ca="1" si="50"/>
        <v>7637</v>
      </c>
      <c r="AJ42" s="30">
        <f t="shared" si="5"/>
        <v>0</v>
      </c>
      <c r="AK42" s="30">
        <f t="shared" si="6"/>
        <v>0</v>
      </c>
      <c r="AL42" s="30">
        <f t="shared" si="7"/>
        <v>0</v>
      </c>
      <c r="AM42" s="30">
        <f t="shared" si="8"/>
        <v>0</v>
      </c>
      <c r="AN42" s="30">
        <f t="shared" si="9"/>
        <v>0</v>
      </c>
      <c r="AO42" s="30">
        <f t="shared" si="10"/>
        <v>0</v>
      </c>
      <c r="AP42" s="22">
        <f t="shared" si="12"/>
        <v>0</v>
      </c>
    </row>
    <row r="43" spans="1:42" hidden="1" x14ac:dyDescent="0.2">
      <c r="A43" t="s">
        <v>20</v>
      </c>
      <c r="B43" t="s">
        <v>213</v>
      </c>
      <c r="C43" s="2" t="s">
        <v>214</v>
      </c>
      <c r="D43" s="2" t="s">
        <v>215</v>
      </c>
      <c r="E43" s="2" t="s">
        <v>216</v>
      </c>
      <c r="F43" s="2" t="s">
        <v>33</v>
      </c>
      <c r="G43" s="2" t="s">
        <v>50</v>
      </c>
      <c r="H43" s="2" t="s">
        <v>217</v>
      </c>
      <c r="I43" s="2" t="s">
        <v>27</v>
      </c>
      <c r="J43" s="3">
        <v>300</v>
      </c>
      <c r="K43" s="25">
        <v>232.24</v>
      </c>
      <c r="L43" s="2" t="s">
        <v>2204</v>
      </c>
      <c r="M43" s="2" t="s">
        <v>66</v>
      </c>
      <c r="N43" s="3">
        <v>0</v>
      </c>
      <c r="O43" s="3">
        <v>0</v>
      </c>
      <c r="P43" s="21">
        <f ca="1">SUMIF('On Orders'!B:G,Base!C:C,'On Orders'!E:E)</f>
        <v>0</v>
      </c>
      <c r="Q43" s="22">
        <f ca="1">SUMIF('On Orders'!B:G,Base!C:C,'On Orders'!F:F)</f>
        <v>0</v>
      </c>
      <c r="R43" s="22">
        <f ca="1">SUMIF('On Orders'!B:G,Base!C:C,'On Orders'!G:G)</f>
        <v>0</v>
      </c>
      <c r="S43" s="22">
        <f ca="1">SUMIF('On Orders'!B:G,Base!C:C,'On Orders'!H:H)</f>
        <v>0</v>
      </c>
      <c r="T43" s="22"/>
      <c r="U43" s="22"/>
      <c r="V43" s="22"/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1">
        <f t="shared" ca="1" si="2"/>
        <v>-300</v>
      </c>
      <c r="AE43" s="26">
        <f t="shared" ca="1" si="3"/>
        <v>0</v>
      </c>
      <c r="AF43" s="26">
        <f t="shared" ca="1" si="4"/>
        <v>0</v>
      </c>
      <c r="AG43" s="26">
        <f t="shared" ref="AG43:AI43" ca="1" si="51">MAX(0,AF43)-AA43</f>
        <v>0</v>
      </c>
      <c r="AH43" s="26">
        <f t="shared" ca="1" si="51"/>
        <v>0</v>
      </c>
      <c r="AI43" s="26">
        <f t="shared" ca="1" si="51"/>
        <v>0</v>
      </c>
      <c r="AJ43" s="30">
        <f t="shared" si="5"/>
        <v>0</v>
      </c>
      <c r="AK43" s="30">
        <f t="shared" si="6"/>
        <v>0</v>
      </c>
      <c r="AL43" s="30">
        <f t="shared" si="7"/>
        <v>0</v>
      </c>
      <c r="AM43" s="30">
        <f t="shared" si="8"/>
        <v>0</v>
      </c>
      <c r="AN43" s="30">
        <f t="shared" si="9"/>
        <v>0</v>
      </c>
      <c r="AO43" s="30">
        <f t="shared" si="10"/>
        <v>0</v>
      </c>
      <c r="AP43" s="22">
        <f t="shared" si="12"/>
        <v>0</v>
      </c>
    </row>
    <row r="44" spans="1:42" hidden="1" x14ac:dyDescent="0.2">
      <c r="A44" t="s">
        <v>20</v>
      </c>
      <c r="B44" t="s">
        <v>218</v>
      </c>
      <c r="C44" s="2" t="s">
        <v>219</v>
      </c>
      <c r="D44" s="2" t="s">
        <v>220</v>
      </c>
      <c r="E44" s="2" t="s">
        <v>221</v>
      </c>
      <c r="F44" s="2" t="s">
        <v>33</v>
      </c>
      <c r="G44" s="2" t="s">
        <v>50</v>
      </c>
      <c r="H44" s="2" t="s">
        <v>222</v>
      </c>
      <c r="I44" s="2" t="s">
        <v>27</v>
      </c>
      <c r="J44" s="3">
        <v>300</v>
      </c>
      <c r="K44" s="25">
        <v>309.83</v>
      </c>
      <c r="L44" s="2" t="s">
        <v>2204</v>
      </c>
      <c r="M44" s="2" t="s">
        <v>66</v>
      </c>
      <c r="N44" s="3">
        <v>87</v>
      </c>
      <c r="O44" s="3">
        <v>0</v>
      </c>
      <c r="P44" s="21">
        <f ca="1">SUMIF('On Orders'!B:G,Base!C:C,'On Orders'!E:E)</f>
        <v>0</v>
      </c>
      <c r="Q44" s="22">
        <f ca="1">SUMIF('On Orders'!B:G,Base!C:C,'On Orders'!F:F)</f>
        <v>0</v>
      </c>
      <c r="R44" s="22">
        <f ca="1">SUMIF('On Orders'!B:G,Base!C:C,'On Orders'!G:G)</f>
        <v>0</v>
      </c>
      <c r="S44" s="22">
        <f ca="1">SUMIF('On Orders'!B:G,Base!C:C,'On Orders'!H:H)</f>
        <v>0</v>
      </c>
      <c r="T44" s="22"/>
      <c r="U44" s="22"/>
      <c r="V44" s="22"/>
      <c r="W44" s="3">
        <v>2</v>
      </c>
      <c r="X44" s="3">
        <v>2</v>
      </c>
      <c r="Y44" s="3">
        <v>2</v>
      </c>
      <c r="Z44" s="3">
        <v>7</v>
      </c>
      <c r="AA44" s="3">
        <v>0</v>
      </c>
      <c r="AB44" s="3">
        <v>0</v>
      </c>
      <c r="AC44" s="3">
        <v>0</v>
      </c>
      <c r="AD44" s="31">
        <f t="shared" ca="1" si="2"/>
        <v>-215</v>
      </c>
      <c r="AE44" s="26">
        <f t="shared" ca="1" si="3"/>
        <v>-2</v>
      </c>
      <c r="AF44" s="26">
        <f t="shared" ca="1" si="4"/>
        <v>-7</v>
      </c>
      <c r="AG44" s="26">
        <f t="shared" ref="AG44:AI44" ca="1" si="52">MAX(0,AF44)-AA44</f>
        <v>0</v>
      </c>
      <c r="AH44" s="26">
        <f t="shared" ca="1" si="52"/>
        <v>0</v>
      </c>
      <c r="AI44" s="26">
        <f t="shared" ca="1" si="52"/>
        <v>0</v>
      </c>
      <c r="AJ44" s="30">
        <f t="shared" si="5"/>
        <v>0</v>
      </c>
      <c r="AK44" s="30">
        <f t="shared" si="6"/>
        <v>0</v>
      </c>
      <c r="AL44" s="30">
        <f t="shared" si="7"/>
        <v>0</v>
      </c>
      <c r="AM44" s="30">
        <f t="shared" si="8"/>
        <v>0</v>
      </c>
      <c r="AN44" s="30">
        <f t="shared" si="9"/>
        <v>0</v>
      </c>
      <c r="AO44" s="30">
        <f t="shared" si="10"/>
        <v>0</v>
      </c>
      <c r="AP44" s="22">
        <f t="shared" si="12"/>
        <v>0</v>
      </c>
    </row>
    <row r="45" spans="1:42" hidden="1" x14ac:dyDescent="0.2">
      <c r="A45" t="s">
        <v>20</v>
      </c>
      <c r="B45" t="s">
        <v>223</v>
      </c>
      <c r="C45" s="2" t="s">
        <v>224</v>
      </c>
      <c r="D45" s="2" t="s">
        <v>225</v>
      </c>
      <c r="E45" s="2" t="s">
        <v>226</v>
      </c>
      <c r="F45" s="2" t="s">
        <v>33</v>
      </c>
      <c r="G45" s="2" t="s">
        <v>227</v>
      </c>
      <c r="H45" s="2" t="s">
        <v>228</v>
      </c>
      <c r="I45" s="2" t="s">
        <v>27</v>
      </c>
      <c r="J45" s="3">
        <v>300</v>
      </c>
      <c r="K45" s="25">
        <v>309.83</v>
      </c>
      <c r="L45" s="2" t="s">
        <v>2204</v>
      </c>
      <c r="M45" s="2" t="s">
        <v>66</v>
      </c>
      <c r="N45" s="3">
        <v>0</v>
      </c>
      <c r="O45" s="3">
        <v>4984</v>
      </c>
      <c r="P45" s="21">
        <f ca="1">SUMIF('On Orders'!B:G,Base!C:C,'On Orders'!E:E)</f>
        <v>0</v>
      </c>
      <c r="Q45" s="22">
        <f ca="1">SUMIF('On Orders'!B:G,Base!C:C,'On Orders'!F:F)</f>
        <v>0</v>
      </c>
      <c r="R45" s="22">
        <f ca="1">SUMIF('On Orders'!B:G,Base!C:C,'On Orders'!G:G)</f>
        <v>0</v>
      </c>
      <c r="S45" s="22">
        <f ca="1">SUMIF('On Orders'!B:G,Base!C:C,'On Orders'!H:H)</f>
        <v>0</v>
      </c>
      <c r="T45" s="22"/>
      <c r="U45" s="22"/>
      <c r="V45" s="22"/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1">
        <f t="shared" ca="1" si="2"/>
        <v>4684</v>
      </c>
      <c r="AE45" s="26">
        <f t="shared" ca="1" si="3"/>
        <v>4684</v>
      </c>
      <c r="AF45" s="26">
        <f t="shared" ca="1" si="4"/>
        <v>4684</v>
      </c>
      <c r="AG45" s="26">
        <f t="shared" ref="AG45:AI45" ca="1" si="53">MAX(0,AF45)-AA45</f>
        <v>4684</v>
      </c>
      <c r="AH45" s="26">
        <f t="shared" ca="1" si="53"/>
        <v>4684</v>
      </c>
      <c r="AI45" s="26">
        <f t="shared" ca="1" si="53"/>
        <v>4684</v>
      </c>
      <c r="AJ45" s="30">
        <f t="shared" si="5"/>
        <v>0</v>
      </c>
      <c r="AK45" s="30">
        <f t="shared" si="6"/>
        <v>0</v>
      </c>
      <c r="AL45" s="30">
        <f t="shared" si="7"/>
        <v>0</v>
      </c>
      <c r="AM45" s="30">
        <f t="shared" si="8"/>
        <v>0</v>
      </c>
      <c r="AN45" s="30">
        <f t="shared" si="9"/>
        <v>0</v>
      </c>
      <c r="AO45" s="30">
        <f t="shared" si="10"/>
        <v>0</v>
      </c>
      <c r="AP45" s="22">
        <f t="shared" si="12"/>
        <v>0</v>
      </c>
    </row>
    <row r="46" spans="1:42" hidden="1" x14ac:dyDescent="0.2">
      <c r="A46" t="s">
        <v>56</v>
      </c>
      <c r="B46" t="s">
        <v>229</v>
      </c>
      <c r="C46" s="2" t="s">
        <v>230</v>
      </c>
      <c r="D46" s="2" t="s">
        <v>231</v>
      </c>
      <c r="E46" s="2" t="s">
        <v>232</v>
      </c>
      <c r="F46" s="2" t="s">
        <v>60</v>
      </c>
      <c r="G46" s="2" t="s">
        <v>169</v>
      </c>
      <c r="H46" s="2" t="s">
        <v>175</v>
      </c>
      <c r="I46" s="2" t="s">
        <v>27</v>
      </c>
      <c r="J46" s="3">
        <v>300</v>
      </c>
      <c r="K46" s="25">
        <v>516.72</v>
      </c>
      <c r="L46" s="2" t="s">
        <v>2204</v>
      </c>
      <c r="M46" s="2" t="s">
        <v>66</v>
      </c>
      <c r="N46" s="3">
        <v>0</v>
      </c>
      <c r="O46" s="3">
        <v>0</v>
      </c>
      <c r="P46" s="21">
        <f ca="1">SUMIF('On Orders'!B:G,Base!C:C,'On Orders'!E:E)</f>
        <v>0</v>
      </c>
      <c r="Q46" s="22">
        <f ca="1">SUMIF('On Orders'!B:G,Base!C:C,'On Orders'!F:F)</f>
        <v>0</v>
      </c>
      <c r="R46" s="22">
        <f ca="1">SUMIF('On Orders'!B:G,Base!C:C,'On Orders'!G:G)</f>
        <v>0</v>
      </c>
      <c r="S46" s="22">
        <f ca="1">SUMIF('On Orders'!B:G,Base!C:C,'On Orders'!H:H)</f>
        <v>0</v>
      </c>
      <c r="T46" s="22"/>
      <c r="U46" s="22"/>
      <c r="V46" s="22"/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1">
        <f t="shared" ca="1" si="2"/>
        <v>-300</v>
      </c>
      <c r="AE46" s="26">
        <f t="shared" ca="1" si="3"/>
        <v>0</v>
      </c>
      <c r="AF46" s="26">
        <f t="shared" ca="1" si="4"/>
        <v>0</v>
      </c>
      <c r="AG46" s="26">
        <f t="shared" ref="AG46:AI46" ca="1" si="54">MAX(0,AF46)-AA46</f>
        <v>0</v>
      </c>
      <c r="AH46" s="26">
        <f t="shared" ca="1" si="54"/>
        <v>0</v>
      </c>
      <c r="AI46" s="26">
        <f t="shared" ca="1" si="54"/>
        <v>0</v>
      </c>
      <c r="AJ46" s="30">
        <f t="shared" si="5"/>
        <v>0</v>
      </c>
      <c r="AK46" s="30">
        <f t="shared" si="6"/>
        <v>0</v>
      </c>
      <c r="AL46" s="30">
        <f t="shared" si="7"/>
        <v>0</v>
      </c>
      <c r="AM46" s="30">
        <f t="shared" si="8"/>
        <v>0</v>
      </c>
      <c r="AN46" s="30">
        <f t="shared" si="9"/>
        <v>0</v>
      </c>
      <c r="AO46" s="30">
        <f t="shared" si="10"/>
        <v>0</v>
      </c>
      <c r="AP46" s="22">
        <f t="shared" si="12"/>
        <v>0</v>
      </c>
    </row>
    <row r="47" spans="1:42" hidden="1" x14ac:dyDescent="0.2">
      <c r="A47" t="s">
        <v>56</v>
      </c>
      <c r="B47" t="s">
        <v>233</v>
      </c>
      <c r="C47" s="2" t="s">
        <v>234</v>
      </c>
      <c r="D47" s="2" t="s">
        <v>235</v>
      </c>
      <c r="E47" s="2" t="s">
        <v>236</v>
      </c>
      <c r="F47" s="2" t="s">
        <v>60</v>
      </c>
      <c r="G47" s="2" t="s">
        <v>169</v>
      </c>
      <c r="H47" s="2" t="s">
        <v>180</v>
      </c>
      <c r="I47" s="2" t="s">
        <v>27</v>
      </c>
      <c r="J47" s="3">
        <v>300</v>
      </c>
      <c r="K47" s="25">
        <v>516.72</v>
      </c>
      <c r="L47" s="2" t="s">
        <v>2204</v>
      </c>
      <c r="M47" s="2" t="s">
        <v>66</v>
      </c>
      <c r="N47" s="3">
        <v>0</v>
      </c>
      <c r="O47" s="3">
        <v>0</v>
      </c>
      <c r="P47" s="21">
        <f ca="1">SUMIF('On Orders'!B:G,Base!C:C,'On Orders'!E:E)</f>
        <v>0</v>
      </c>
      <c r="Q47" s="22">
        <f ca="1">SUMIF('On Orders'!B:G,Base!C:C,'On Orders'!F:F)</f>
        <v>0</v>
      </c>
      <c r="R47" s="22">
        <f ca="1">SUMIF('On Orders'!B:G,Base!C:C,'On Orders'!G:G)</f>
        <v>0</v>
      </c>
      <c r="S47" s="22">
        <f ca="1">SUMIF('On Orders'!B:G,Base!C:C,'On Orders'!H:H)</f>
        <v>0</v>
      </c>
      <c r="T47" s="22"/>
      <c r="U47" s="22"/>
      <c r="V47" s="22"/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1">
        <f t="shared" ca="1" si="2"/>
        <v>-300</v>
      </c>
      <c r="AE47" s="26">
        <f t="shared" ca="1" si="3"/>
        <v>0</v>
      </c>
      <c r="AF47" s="26">
        <f t="shared" ca="1" si="4"/>
        <v>0</v>
      </c>
      <c r="AG47" s="26">
        <f t="shared" ref="AG47:AI47" ca="1" si="55">MAX(0,AF47)-AA47</f>
        <v>0</v>
      </c>
      <c r="AH47" s="26">
        <f t="shared" ca="1" si="55"/>
        <v>0</v>
      </c>
      <c r="AI47" s="26">
        <f t="shared" ca="1" si="55"/>
        <v>0</v>
      </c>
      <c r="AJ47" s="30">
        <f t="shared" si="5"/>
        <v>0</v>
      </c>
      <c r="AK47" s="30">
        <f t="shared" si="6"/>
        <v>0</v>
      </c>
      <c r="AL47" s="30">
        <f t="shared" si="7"/>
        <v>0</v>
      </c>
      <c r="AM47" s="30">
        <f t="shared" si="8"/>
        <v>0</v>
      </c>
      <c r="AN47" s="30">
        <f t="shared" si="9"/>
        <v>0</v>
      </c>
      <c r="AO47" s="30">
        <f t="shared" si="10"/>
        <v>0</v>
      </c>
      <c r="AP47" s="22">
        <f t="shared" si="12"/>
        <v>0</v>
      </c>
    </row>
    <row r="48" spans="1:42" hidden="1" x14ac:dyDescent="0.2">
      <c r="A48" t="s">
        <v>56</v>
      </c>
      <c r="B48" t="s">
        <v>237</v>
      </c>
      <c r="C48" s="2" t="s">
        <v>238</v>
      </c>
      <c r="D48" s="2" t="s">
        <v>239</v>
      </c>
      <c r="E48" s="2" t="s">
        <v>240</v>
      </c>
      <c r="F48" s="2" t="s">
        <v>60</v>
      </c>
      <c r="G48" s="2" t="s">
        <v>79</v>
      </c>
      <c r="H48" s="2" t="s">
        <v>185</v>
      </c>
      <c r="I48" s="2" t="s">
        <v>27</v>
      </c>
      <c r="J48" s="3">
        <v>300</v>
      </c>
      <c r="K48" s="25">
        <v>309.83</v>
      </c>
      <c r="L48" s="2" t="s">
        <v>2204</v>
      </c>
      <c r="M48" s="2" t="s">
        <v>66</v>
      </c>
      <c r="N48" s="3">
        <v>69</v>
      </c>
      <c r="O48" s="3">
        <v>0</v>
      </c>
      <c r="P48" s="21">
        <f ca="1">SUMIF('On Orders'!B:G,Base!C:C,'On Orders'!E:E)</f>
        <v>0</v>
      </c>
      <c r="Q48" s="22">
        <f ca="1">SUMIF('On Orders'!B:G,Base!C:C,'On Orders'!F:F)</f>
        <v>0</v>
      </c>
      <c r="R48" s="22">
        <f ca="1">SUMIF('On Orders'!B:G,Base!C:C,'On Orders'!G:G)</f>
        <v>0</v>
      </c>
      <c r="S48" s="22">
        <f ca="1">SUMIF('On Orders'!B:G,Base!C:C,'On Orders'!H:H)</f>
        <v>0</v>
      </c>
      <c r="T48" s="22"/>
      <c r="U48" s="22"/>
      <c r="V48" s="22"/>
      <c r="W48" s="3">
        <v>1</v>
      </c>
      <c r="X48" s="3">
        <v>1</v>
      </c>
      <c r="Y48" s="3">
        <v>1</v>
      </c>
      <c r="Z48" s="3">
        <v>2</v>
      </c>
      <c r="AA48" s="3">
        <v>0</v>
      </c>
      <c r="AB48" s="3">
        <v>0</v>
      </c>
      <c r="AC48" s="3">
        <v>0</v>
      </c>
      <c r="AD48" s="31">
        <f t="shared" ca="1" si="2"/>
        <v>-232</v>
      </c>
      <c r="AE48" s="26">
        <f t="shared" ca="1" si="3"/>
        <v>-1</v>
      </c>
      <c r="AF48" s="26">
        <f t="shared" ca="1" si="4"/>
        <v>-2</v>
      </c>
      <c r="AG48" s="26">
        <f t="shared" ref="AG48:AI48" ca="1" si="56">MAX(0,AF48)-AA48</f>
        <v>0</v>
      </c>
      <c r="AH48" s="26">
        <f t="shared" ca="1" si="56"/>
        <v>0</v>
      </c>
      <c r="AI48" s="26">
        <f t="shared" ca="1" si="56"/>
        <v>0</v>
      </c>
      <c r="AJ48" s="30">
        <f t="shared" si="5"/>
        <v>0</v>
      </c>
      <c r="AK48" s="30">
        <f t="shared" si="6"/>
        <v>0</v>
      </c>
      <c r="AL48" s="30">
        <f t="shared" si="7"/>
        <v>0</v>
      </c>
      <c r="AM48" s="30">
        <f t="shared" si="8"/>
        <v>0</v>
      </c>
      <c r="AN48" s="30">
        <f t="shared" si="9"/>
        <v>0</v>
      </c>
      <c r="AO48" s="30">
        <f t="shared" si="10"/>
        <v>0</v>
      </c>
      <c r="AP48" s="22">
        <f t="shared" si="12"/>
        <v>0</v>
      </c>
    </row>
    <row r="49" spans="1:42" hidden="1" x14ac:dyDescent="0.2">
      <c r="A49" t="s">
        <v>56</v>
      </c>
      <c r="B49" t="s">
        <v>241</v>
      </c>
      <c r="C49" s="2" t="s">
        <v>242</v>
      </c>
      <c r="D49" s="2" t="s">
        <v>243</v>
      </c>
      <c r="E49" s="2" t="s">
        <v>244</v>
      </c>
      <c r="F49" s="2" t="s">
        <v>60</v>
      </c>
      <c r="G49" s="2" t="s">
        <v>79</v>
      </c>
      <c r="H49" s="2" t="s">
        <v>245</v>
      </c>
      <c r="I49" s="2" t="s">
        <v>27</v>
      </c>
      <c r="J49" s="3">
        <v>300</v>
      </c>
      <c r="K49" s="25">
        <v>516.72</v>
      </c>
      <c r="L49" s="2" t="s">
        <v>2204</v>
      </c>
      <c r="M49" s="2" t="s">
        <v>66</v>
      </c>
      <c r="N49" s="3">
        <v>965</v>
      </c>
      <c r="O49" s="3">
        <v>1300</v>
      </c>
      <c r="P49" s="21">
        <f ca="1">SUMIF('On Orders'!B:G,Base!C:C,'On Orders'!E:E)</f>
        <v>0</v>
      </c>
      <c r="Q49" s="22">
        <f ca="1">SUMIF('On Orders'!B:G,Base!C:C,'On Orders'!F:F)</f>
        <v>0</v>
      </c>
      <c r="R49" s="22">
        <f ca="1">SUMIF('On Orders'!B:G,Base!C:C,'On Orders'!G:G)</f>
        <v>0</v>
      </c>
      <c r="S49" s="22">
        <f ca="1">SUMIF('On Orders'!B:G,Base!C:C,'On Orders'!H:H)</f>
        <v>0</v>
      </c>
      <c r="T49" s="22"/>
      <c r="U49" s="22"/>
      <c r="V49" s="22"/>
      <c r="W49" s="3">
        <v>10</v>
      </c>
      <c r="X49" s="3">
        <v>10</v>
      </c>
      <c r="Y49" s="3">
        <v>10</v>
      </c>
      <c r="Z49" s="3">
        <v>3</v>
      </c>
      <c r="AA49" s="3">
        <v>9</v>
      </c>
      <c r="AB49" s="3">
        <v>9</v>
      </c>
      <c r="AC49" s="3">
        <v>8</v>
      </c>
      <c r="AD49" s="31">
        <f t="shared" ca="1" si="2"/>
        <v>1955</v>
      </c>
      <c r="AE49" s="26">
        <f t="shared" ca="1" si="3"/>
        <v>1945</v>
      </c>
      <c r="AF49" s="26">
        <f t="shared" ca="1" si="4"/>
        <v>1942</v>
      </c>
      <c r="AG49" s="26">
        <f t="shared" ref="AG49:AI49" ca="1" si="57">MAX(0,AF49)-AA49</f>
        <v>1933</v>
      </c>
      <c r="AH49" s="26">
        <f t="shared" ca="1" si="57"/>
        <v>1924</v>
      </c>
      <c r="AI49" s="26">
        <f t="shared" ca="1" si="57"/>
        <v>1916</v>
      </c>
      <c r="AJ49" s="30">
        <f t="shared" si="5"/>
        <v>0</v>
      </c>
      <c r="AK49" s="30">
        <f t="shared" si="6"/>
        <v>0</v>
      </c>
      <c r="AL49" s="30">
        <f t="shared" si="7"/>
        <v>0</v>
      </c>
      <c r="AM49" s="30">
        <f t="shared" si="8"/>
        <v>0</v>
      </c>
      <c r="AN49" s="30">
        <f t="shared" si="9"/>
        <v>0</v>
      </c>
      <c r="AO49" s="30">
        <f t="shared" si="10"/>
        <v>0</v>
      </c>
      <c r="AP49" s="22">
        <f t="shared" si="12"/>
        <v>0</v>
      </c>
    </row>
    <row r="50" spans="1:42" hidden="1" x14ac:dyDescent="0.2">
      <c r="A50" t="s">
        <v>56</v>
      </c>
      <c r="B50" t="s">
        <v>246</v>
      </c>
      <c r="C50" s="2" t="s">
        <v>247</v>
      </c>
      <c r="D50" s="2" t="s">
        <v>248</v>
      </c>
      <c r="E50" s="2" t="s">
        <v>249</v>
      </c>
      <c r="F50" s="2" t="s">
        <v>60</v>
      </c>
      <c r="G50" s="2" t="s">
        <v>79</v>
      </c>
      <c r="H50" s="2" t="s">
        <v>245</v>
      </c>
      <c r="I50" s="2" t="s">
        <v>27</v>
      </c>
      <c r="J50" s="3">
        <v>300</v>
      </c>
      <c r="K50" s="25">
        <v>516.72</v>
      </c>
      <c r="L50" s="2" t="s">
        <v>2204</v>
      </c>
      <c r="M50" s="2" t="s">
        <v>66</v>
      </c>
      <c r="N50" s="3">
        <v>818</v>
      </c>
      <c r="O50" s="3">
        <v>672</v>
      </c>
      <c r="P50" s="21">
        <f ca="1">SUMIF('On Orders'!B:G,Base!C:C,'On Orders'!E:E)</f>
        <v>0</v>
      </c>
      <c r="Q50" s="22">
        <f ca="1">SUMIF('On Orders'!B:G,Base!C:C,'On Orders'!F:F)</f>
        <v>0</v>
      </c>
      <c r="R50" s="22">
        <f ca="1">SUMIF('On Orders'!B:G,Base!C:C,'On Orders'!G:G)</f>
        <v>0</v>
      </c>
      <c r="S50" s="22">
        <f ca="1">SUMIF('On Orders'!B:G,Base!C:C,'On Orders'!H:H)</f>
        <v>0</v>
      </c>
      <c r="T50" s="22"/>
      <c r="U50" s="22"/>
      <c r="V50" s="22"/>
      <c r="W50" s="3">
        <v>10</v>
      </c>
      <c r="X50" s="3">
        <v>10</v>
      </c>
      <c r="Y50" s="3">
        <v>10</v>
      </c>
      <c r="Z50" s="3">
        <v>12</v>
      </c>
      <c r="AA50" s="3">
        <v>11</v>
      </c>
      <c r="AB50" s="3">
        <v>11</v>
      </c>
      <c r="AC50" s="3">
        <v>11</v>
      </c>
      <c r="AD50" s="31">
        <f t="shared" ca="1" si="2"/>
        <v>1180</v>
      </c>
      <c r="AE50" s="26">
        <f t="shared" ca="1" si="3"/>
        <v>1170</v>
      </c>
      <c r="AF50" s="26">
        <f t="shared" ca="1" si="4"/>
        <v>1158</v>
      </c>
      <c r="AG50" s="26">
        <f t="shared" ref="AG50:AI50" ca="1" si="58">MAX(0,AF50)-AA50</f>
        <v>1147</v>
      </c>
      <c r="AH50" s="26">
        <f t="shared" ca="1" si="58"/>
        <v>1136</v>
      </c>
      <c r="AI50" s="26">
        <f t="shared" ca="1" si="58"/>
        <v>1125</v>
      </c>
      <c r="AJ50" s="30">
        <f t="shared" si="5"/>
        <v>0</v>
      </c>
      <c r="AK50" s="30">
        <f t="shared" si="6"/>
        <v>0</v>
      </c>
      <c r="AL50" s="30">
        <f t="shared" si="7"/>
        <v>0</v>
      </c>
      <c r="AM50" s="30">
        <f t="shared" si="8"/>
        <v>0</v>
      </c>
      <c r="AN50" s="30">
        <f t="shared" si="9"/>
        <v>0</v>
      </c>
      <c r="AO50" s="30">
        <f t="shared" si="10"/>
        <v>0</v>
      </c>
      <c r="AP50" s="22">
        <f t="shared" si="12"/>
        <v>0</v>
      </c>
    </row>
    <row r="51" spans="1:42" hidden="1" x14ac:dyDescent="0.2">
      <c r="A51" t="s">
        <v>56</v>
      </c>
      <c r="B51" t="s">
        <v>250</v>
      </c>
      <c r="C51" s="2" t="s">
        <v>251</v>
      </c>
      <c r="D51" s="2" t="s">
        <v>252</v>
      </c>
      <c r="E51" s="2" t="s">
        <v>253</v>
      </c>
      <c r="F51" s="2" t="s">
        <v>60</v>
      </c>
      <c r="G51" s="2" t="s">
        <v>79</v>
      </c>
      <c r="H51" s="2" t="s">
        <v>254</v>
      </c>
      <c r="I51" s="2" t="s">
        <v>27</v>
      </c>
      <c r="J51" s="3">
        <v>300</v>
      </c>
      <c r="K51" s="25">
        <v>516.72</v>
      </c>
      <c r="L51" s="2" t="s">
        <v>2204</v>
      </c>
      <c r="M51" s="2" t="s">
        <v>66</v>
      </c>
      <c r="N51" s="3">
        <v>562</v>
      </c>
      <c r="O51" s="3">
        <v>210</v>
      </c>
      <c r="P51" s="21">
        <f ca="1">SUMIF('On Orders'!B:G,Base!C:C,'On Orders'!E:E)</f>
        <v>0</v>
      </c>
      <c r="Q51" s="22">
        <f ca="1">SUMIF('On Orders'!B:G,Base!C:C,'On Orders'!F:F)</f>
        <v>0</v>
      </c>
      <c r="R51" s="22">
        <f ca="1">SUMIF('On Orders'!B:G,Base!C:C,'On Orders'!G:G)</f>
        <v>0</v>
      </c>
      <c r="S51" s="22">
        <f ca="1">SUMIF('On Orders'!B:G,Base!C:C,'On Orders'!H:H)</f>
        <v>0</v>
      </c>
      <c r="T51" s="22"/>
      <c r="U51" s="22"/>
      <c r="V51" s="22"/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1">
        <f t="shared" ca="1" si="2"/>
        <v>472</v>
      </c>
      <c r="AE51" s="26">
        <f t="shared" ca="1" si="3"/>
        <v>472</v>
      </c>
      <c r="AF51" s="26">
        <f t="shared" ca="1" si="4"/>
        <v>472</v>
      </c>
      <c r="AG51" s="26">
        <f t="shared" ref="AG51:AI51" ca="1" si="59">MAX(0,AF51)-AA51</f>
        <v>472</v>
      </c>
      <c r="AH51" s="26">
        <f t="shared" ca="1" si="59"/>
        <v>472</v>
      </c>
      <c r="AI51" s="26">
        <f t="shared" ca="1" si="59"/>
        <v>472</v>
      </c>
      <c r="AJ51" s="30">
        <f t="shared" si="5"/>
        <v>0</v>
      </c>
      <c r="AK51" s="30">
        <f t="shared" si="6"/>
        <v>0</v>
      </c>
      <c r="AL51" s="30">
        <f t="shared" si="7"/>
        <v>0</v>
      </c>
      <c r="AM51" s="30">
        <f t="shared" si="8"/>
        <v>0</v>
      </c>
      <c r="AN51" s="30">
        <f t="shared" si="9"/>
        <v>0</v>
      </c>
      <c r="AO51" s="30">
        <f t="shared" si="10"/>
        <v>0</v>
      </c>
      <c r="AP51" s="22">
        <f t="shared" si="12"/>
        <v>0</v>
      </c>
    </row>
    <row r="52" spans="1:42" hidden="1" x14ac:dyDescent="0.2">
      <c r="A52" t="s">
        <v>56</v>
      </c>
      <c r="B52" t="s">
        <v>255</v>
      </c>
      <c r="C52" s="2" t="s">
        <v>256</v>
      </c>
      <c r="D52" s="2" t="s">
        <v>257</v>
      </c>
      <c r="E52" s="2" t="s">
        <v>258</v>
      </c>
      <c r="F52" s="2" t="s">
        <v>60</v>
      </c>
      <c r="G52" s="2" t="s">
        <v>79</v>
      </c>
      <c r="H52" s="2" t="s">
        <v>254</v>
      </c>
      <c r="I52" s="2" t="s">
        <v>27</v>
      </c>
      <c r="J52" s="3">
        <v>300</v>
      </c>
      <c r="K52" s="25">
        <v>516.72</v>
      </c>
      <c r="L52" s="2" t="s">
        <v>2204</v>
      </c>
      <c r="M52" s="2" t="s">
        <v>66</v>
      </c>
      <c r="N52" s="3">
        <v>998</v>
      </c>
      <c r="O52" s="3">
        <v>0</v>
      </c>
      <c r="P52" s="21">
        <f ca="1">SUMIF('On Orders'!B:G,Base!C:C,'On Orders'!E:E)</f>
        <v>0</v>
      </c>
      <c r="Q52" s="22">
        <f ca="1">SUMIF('On Orders'!B:G,Base!C:C,'On Orders'!F:F)</f>
        <v>0</v>
      </c>
      <c r="R52" s="22">
        <f ca="1">SUMIF('On Orders'!B:G,Base!C:C,'On Orders'!G:G)</f>
        <v>0</v>
      </c>
      <c r="S52" s="22">
        <f ca="1">SUMIF('On Orders'!B:G,Base!C:C,'On Orders'!H:H)</f>
        <v>0</v>
      </c>
      <c r="T52" s="22"/>
      <c r="U52" s="22"/>
      <c r="V52" s="22"/>
      <c r="W52" s="3">
        <v>9</v>
      </c>
      <c r="X52" s="3">
        <v>9</v>
      </c>
      <c r="Y52" s="3">
        <v>9</v>
      </c>
      <c r="Z52" s="3">
        <v>7</v>
      </c>
      <c r="AA52" s="3">
        <v>9</v>
      </c>
      <c r="AB52" s="3">
        <v>9</v>
      </c>
      <c r="AC52" s="3">
        <v>9</v>
      </c>
      <c r="AD52" s="31">
        <f t="shared" ca="1" si="2"/>
        <v>689</v>
      </c>
      <c r="AE52" s="26">
        <f t="shared" ca="1" si="3"/>
        <v>680</v>
      </c>
      <c r="AF52" s="26">
        <f t="shared" ca="1" si="4"/>
        <v>673</v>
      </c>
      <c r="AG52" s="26">
        <f t="shared" ref="AG52:AI52" ca="1" si="60">MAX(0,AF52)-AA52</f>
        <v>664</v>
      </c>
      <c r="AH52" s="26">
        <f t="shared" ca="1" si="60"/>
        <v>655</v>
      </c>
      <c r="AI52" s="26">
        <f t="shared" ca="1" si="60"/>
        <v>646</v>
      </c>
      <c r="AJ52" s="30">
        <f t="shared" si="5"/>
        <v>0</v>
      </c>
      <c r="AK52" s="30">
        <f t="shared" si="6"/>
        <v>0</v>
      </c>
      <c r="AL52" s="30">
        <f t="shared" si="7"/>
        <v>0</v>
      </c>
      <c r="AM52" s="30">
        <f t="shared" si="8"/>
        <v>0</v>
      </c>
      <c r="AN52" s="30">
        <f t="shared" si="9"/>
        <v>0</v>
      </c>
      <c r="AO52" s="30">
        <f t="shared" si="10"/>
        <v>0</v>
      </c>
      <c r="AP52" s="22">
        <f t="shared" si="12"/>
        <v>0</v>
      </c>
    </row>
    <row r="53" spans="1:42" hidden="1" x14ac:dyDescent="0.2">
      <c r="A53" t="s">
        <v>56</v>
      </c>
      <c r="B53" t="s">
        <v>259</v>
      </c>
      <c r="C53" s="2" t="s">
        <v>260</v>
      </c>
      <c r="D53" s="2" t="s">
        <v>261</v>
      </c>
      <c r="E53" s="2" t="s">
        <v>262</v>
      </c>
      <c r="F53" s="2" t="s">
        <v>60</v>
      </c>
      <c r="G53" s="2" t="s">
        <v>109</v>
      </c>
      <c r="H53" s="2" t="s">
        <v>109</v>
      </c>
      <c r="I53" s="2" t="s">
        <v>27</v>
      </c>
      <c r="J53" s="3">
        <v>300</v>
      </c>
      <c r="K53" s="25">
        <v>309.83</v>
      </c>
      <c r="L53" s="2" t="s">
        <v>2204</v>
      </c>
      <c r="M53" s="2" t="s">
        <v>66</v>
      </c>
      <c r="N53" s="3">
        <v>48</v>
      </c>
      <c r="O53" s="3">
        <v>280</v>
      </c>
      <c r="P53" s="21">
        <f ca="1">SUMIF('On Orders'!B:G,Base!C:C,'On Orders'!E:E)</f>
        <v>0</v>
      </c>
      <c r="Q53" s="22">
        <f ca="1">SUMIF('On Orders'!B:G,Base!C:C,'On Orders'!F:F)</f>
        <v>0</v>
      </c>
      <c r="R53" s="22">
        <f ca="1">SUMIF('On Orders'!B:G,Base!C:C,'On Orders'!G:G)</f>
        <v>0</v>
      </c>
      <c r="S53" s="22">
        <f ca="1">SUMIF('On Orders'!B:G,Base!C:C,'On Orders'!H:H)</f>
        <v>0</v>
      </c>
      <c r="T53" s="22"/>
      <c r="U53" s="22"/>
      <c r="V53" s="22"/>
      <c r="W53" s="3">
        <v>0</v>
      </c>
      <c r="X53" s="3">
        <v>0</v>
      </c>
      <c r="Y53" s="3">
        <v>3</v>
      </c>
      <c r="Z53" s="3">
        <v>5</v>
      </c>
      <c r="AA53" s="3">
        <v>2</v>
      </c>
      <c r="AB53" s="3">
        <v>2</v>
      </c>
      <c r="AC53" s="3">
        <v>3</v>
      </c>
      <c r="AD53" s="31">
        <f t="shared" ca="1" si="2"/>
        <v>28</v>
      </c>
      <c r="AE53" s="26">
        <f t="shared" ca="1" si="3"/>
        <v>25</v>
      </c>
      <c r="AF53" s="26">
        <f t="shared" ca="1" si="4"/>
        <v>20</v>
      </c>
      <c r="AG53" s="26">
        <f t="shared" ref="AG53:AI53" ca="1" si="61">MAX(0,AF53)-AA53</f>
        <v>18</v>
      </c>
      <c r="AH53" s="26">
        <f t="shared" ca="1" si="61"/>
        <v>16</v>
      </c>
      <c r="AI53" s="26">
        <f t="shared" ca="1" si="61"/>
        <v>13</v>
      </c>
      <c r="AJ53" s="30">
        <f t="shared" si="5"/>
        <v>0</v>
      </c>
      <c r="AK53" s="30">
        <f t="shared" si="6"/>
        <v>0</v>
      </c>
      <c r="AL53" s="30">
        <f t="shared" si="7"/>
        <v>0</v>
      </c>
      <c r="AM53" s="30">
        <f t="shared" si="8"/>
        <v>0</v>
      </c>
      <c r="AN53" s="30">
        <f t="shared" si="9"/>
        <v>0</v>
      </c>
      <c r="AO53" s="30">
        <f t="shared" si="10"/>
        <v>0</v>
      </c>
      <c r="AP53" s="22">
        <f t="shared" si="12"/>
        <v>0</v>
      </c>
    </row>
    <row r="54" spans="1:42" hidden="1" x14ac:dyDescent="0.2">
      <c r="A54" t="s">
        <v>56</v>
      </c>
      <c r="B54" t="s">
        <v>263</v>
      </c>
      <c r="C54" s="2" t="s">
        <v>264</v>
      </c>
      <c r="D54" s="2" t="s">
        <v>265</v>
      </c>
      <c r="E54" s="2" t="s">
        <v>266</v>
      </c>
      <c r="F54" s="2" t="s">
        <v>60</v>
      </c>
      <c r="G54" s="2" t="s">
        <v>109</v>
      </c>
      <c r="H54" s="2" t="s">
        <v>109</v>
      </c>
      <c r="I54" s="2" t="s">
        <v>27</v>
      </c>
      <c r="J54" s="3">
        <v>300</v>
      </c>
      <c r="K54" s="25">
        <v>309.83</v>
      </c>
      <c r="L54" s="2" t="s">
        <v>2204</v>
      </c>
      <c r="M54" s="2" t="s">
        <v>66</v>
      </c>
      <c r="N54" s="3">
        <v>30</v>
      </c>
      <c r="O54" s="3">
        <v>324</v>
      </c>
      <c r="P54" s="21">
        <f ca="1">SUMIF('On Orders'!B:G,Base!C:C,'On Orders'!E:E)</f>
        <v>0</v>
      </c>
      <c r="Q54" s="22">
        <f ca="1">SUMIF('On Orders'!B:G,Base!C:C,'On Orders'!F:F)</f>
        <v>0</v>
      </c>
      <c r="R54" s="22">
        <f ca="1">SUMIF('On Orders'!B:G,Base!C:C,'On Orders'!G:G)</f>
        <v>0</v>
      </c>
      <c r="S54" s="22">
        <f ca="1">SUMIF('On Orders'!B:G,Base!C:C,'On Orders'!H:H)</f>
        <v>0</v>
      </c>
      <c r="T54" s="22"/>
      <c r="U54" s="22"/>
      <c r="V54" s="22"/>
      <c r="W54" s="3">
        <v>0</v>
      </c>
      <c r="X54" s="3">
        <v>0</v>
      </c>
      <c r="Y54" s="3">
        <v>5</v>
      </c>
      <c r="Z54" s="3">
        <v>0</v>
      </c>
      <c r="AA54" s="3">
        <v>0</v>
      </c>
      <c r="AB54" s="3">
        <v>0</v>
      </c>
      <c r="AC54" s="3">
        <v>0</v>
      </c>
      <c r="AD54" s="31">
        <f t="shared" ca="1" si="2"/>
        <v>54</v>
      </c>
      <c r="AE54" s="26">
        <f t="shared" ca="1" si="3"/>
        <v>49</v>
      </c>
      <c r="AF54" s="26">
        <f t="shared" ca="1" si="4"/>
        <v>49</v>
      </c>
      <c r="AG54" s="26">
        <f t="shared" ref="AG54:AI54" ca="1" si="62">MAX(0,AF54)-AA54</f>
        <v>49</v>
      </c>
      <c r="AH54" s="26">
        <f t="shared" ca="1" si="62"/>
        <v>49</v>
      </c>
      <c r="AI54" s="26">
        <f t="shared" ca="1" si="62"/>
        <v>49</v>
      </c>
      <c r="AJ54" s="30">
        <f t="shared" si="5"/>
        <v>0</v>
      </c>
      <c r="AK54" s="30">
        <f t="shared" si="6"/>
        <v>0</v>
      </c>
      <c r="AL54" s="30">
        <f t="shared" si="7"/>
        <v>0</v>
      </c>
      <c r="AM54" s="30">
        <f t="shared" si="8"/>
        <v>0</v>
      </c>
      <c r="AN54" s="30">
        <f t="shared" si="9"/>
        <v>0</v>
      </c>
      <c r="AO54" s="30">
        <f t="shared" si="10"/>
        <v>0</v>
      </c>
      <c r="AP54" s="22">
        <f t="shared" si="12"/>
        <v>0</v>
      </c>
    </row>
    <row r="55" spans="1:42" hidden="1" x14ac:dyDescent="0.2">
      <c r="A55" t="s">
        <v>56</v>
      </c>
      <c r="B55" t="s">
        <v>267</v>
      </c>
      <c r="C55" s="2" t="s">
        <v>268</v>
      </c>
      <c r="D55" s="2" t="s">
        <v>269</v>
      </c>
      <c r="E55" s="2" t="s">
        <v>270</v>
      </c>
      <c r="F55" s="2" t="s">
        <v>60</v>
      </c>
      <c r="G55" s="2" t="s">
        <v>109</v>
      </c>
      <c r="H55" s="2" t="s">
        <v>109</v>
      </c>
      <c r="I55" s="2" t="s">
        <v>27</v>
      </c>
      <c r="J55" s="3">
        <v>300</v>
      </c>
      <c r="K55" s="25">
        <v>516.72</v>
      </c>
      <c r="L55" s="2" t="s">
        <v>2204</v>
      </c>
      <c r="M55" s="2" t="s">
        <v>66</v>
      </c>
      <c r="N55" s="3">
        <v>537</v>
      </c>
      <c r="O55" s="3">
        <v>20</v>
      </c>
      <c r="P55" s="21">
        <f ca="1">SUMIF('On Orders'!B:G,Base!C:C,'On Orders'!E:E)</f>
        <v>0</v>
      </c>
      <c r="Q55" s="22">
        <f ca="1">SUMIF('On Orders'!B:G,Base!C:C,'On Orders'!F:F)</f>
        <v>0</v>
      </c>
      <c r="R55" s="22">
        <f ca="1">SUMIF('On Orders'!B:G,Base!C:C,'On Orders'!G:G)</f>
        <v>0</v>
      </c>
      <c r="S55" s="22">
        <f ca="1">SUMIF('On Orders'!B:G,Base!C:C,'On Orders'!H:H)</f>
        <v>0</v>
      </c>
      <c r="T55" s="22"/>
      <c r="U55" s="22"/>
      <c r="V55" s="22"/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1">
        <f t="shared" ca="1" si="2"/>
        <v>257</v>
      </c>
      <c r="AE55" s="26">
        <f t="shared" ca="1" si="3"/>
        <v>257</v>
      </c>
      <c r="AF55" s="26">
        <f t="shared" ca="1" si="4"/>
        <v>257</v>
      </c>
      <c r="AG55" s="26">
        <f t="shared" ref="AG55:AI55" ca="1" si="63">MAX(0,AF55)-AA55</f>
        <v>257</v>
      </c>
      <c r="AH55" s="26">
        <f t="shared" ca="1" si="63"/>
        <v>257</v>
      </c>
      <c r="AI55" s="26">
        <f t="shared" ca="1" si="63"/>
        <v>257</v>
      </c>
      <c r="AJ55" s="30">
        <f t="shared" si="5"/>
        <v>0</v>
      </c>
      <c r="AK55" s="30">
        <f t="shared" si="6"/>
        <v>0</v>
      </c>
      <c r="AL55" s="30">
        <f t="shared" si="7"/>
        <v>0</v>
      </c>
      <c r="AM55" s="30">
        <f t="shared" si="8"/>
        <v>0</v>
      </c>
      <c r="AN55" s="30">
        <f t="shared" si="9"/>
        <v>0</v>
      </c>
      <c r="AO55" s="30">
        <f t="shared" si="10"/>
        <v>0</v>
      </c>
      <c r="AP55" s="22">
        <f t="shared" si="12"/>
        <v>0</v>
      </c>
    </row>
    <row r="56" spans="1:42" hidden="1" x14ac:dyDescent="0.2">
      <c r="A56" t="s">
        <v>56</v>
      </c>
      <c r="B56" t="s">
        <v>271</v>
      </c>
      <c r="C56" s="2" t="s">
        <v>272</v>
      </c>
      <c r="D56" s="2" t="s">
        <v>273</v>
      </c>
      <c r="E56" s="2" t="s">
        <v>274</v>
      </c>
      <c r="F56" s="2" t="s">
        <v>60</v>
      </c>
      <c r="G56" s="2" t="s">
        <v>109</v>
      </c>
      <c r="H56" s="2" t="s">
        <v>110</v>
      </c>
      <c r="I56" s="2" t="s">
        <v>27</v>
      </c>
      <c r="J56" s="3">
        <v>300</v>
      </c>
      <c r="K56" s="25">
        <v>516.72</v>
      </c>
      <c r="L56" s="2" t="s">
        <v>2204</v>
      </c>
      <c r="M56" s="2" t="s">
        <v>66</v>
      </c>
      <c r="N56" s="3">
        <v>187</v>
      </c>
      <c r="O56" s="3">
        <v>744</v>
      </c>
      <c r="P56" s="21">
        <f ca="1">SUMIF('On Orders'!B:G,Base!C:C,'On Orders'!E:E)</f>
        <v>0</v>
      </c>
      <c r="Q56" s="22">
        <f ca="1">SUMIF('On Orders'!B:G,Base!C:C,'On Orders'!F:F)</f>
        <v>0</v>
      </c>
      <c r="R56" s="22">
        <f ca="1">SUMIF('On Orders'!B:G,Base!C:C,'On Orders'!G:G)</f>
        <v>0</v>
      </c>
      <c r="S56" s="22">
        <f ca="1">SUMIF('On Orders'!B:G,Base!C:C,'On Orders'!H:H)</f>
        <v>0</v>
      </c>
      <c r="T56" s="22"/>
      <c r="U56" s="22"/>
      <c r="V56" s="22"/>
      <c r="W56" s="3">
        <v>10</v>
      </c>
      <c r="X56" s="3">
        <v>10</v>
      </c>
      <c r="Y56" s="3">
        <v>10</v>
      </c>
      <c r="Z56" s="3">
        <v>6</v>
      </c>
      <c r="AA56" s="3">
        <v>10</v>
      </c>
      <c r="AB56" s="3">
        <v>10</v>
      </c>
      <c r="AC56" s="3">
        <v>9</v>
      </c>
      <c r="AD56" s="31">
        <f t="shared" ca="1" si="2"/>
        <v>621</v>
      </c>
      <c r="AE56" s="26">
        <f t="shared" ca="1" si="3"/>
        <v>611</v>
      </c>
      <c r="AF56" s="26">
        <f t="shared" ca="1" si="4"/>
        <v>605</v>
      </c>
      <c r="AG56" s="26">
        <f t="shared" ref="AG56:AI56" ca="1" si="64">MAX(0,AF56)-AA56</f>
        <v>595</v>
      </c>
      <c r="AH56" s="26">
        <f t="shared" ca="1" si="64"/>
        <v>585</v>
      </c>
      <c r="AI56" s="26">
        <f t="shared" ca="1" si="64"/>
        <v>576</v>
      </c>
      <c r="AJ56" s="30">
        <f t="shared" si="5"/>
        <v>0</v>
      </c>
      <c r="AK56" s="30">
        <f t="shared" si="6"/>
        <v>0</v>
      </c>
      <c r="AL56" s="30">
        <f t="shared" si="7"/>
        <v>0</v>
      </c>
      <c r="AM56" s="30">
        <f t="shared" si="8"/>
        <v>0</v>
      </c>
      <c r="AN56" s="30">
        <f t="shared" si="9"/>
        <v>0</v>
      </c>
      <c r="AO56" s="30">
        <f t="shared" si="10"/>
        <v>0</v>
      </c>
      <c r="AP56" s="22">
        <f t="shared" si="12"/>
        <v>0</v>
      </c>
    </row>
    <row r="57" spans="1:42" hidden="1" x14ac:dyDescent="0.2">
      <c r="A57" t="s">
        <v>56</v>
      </c>
      <c r="B57" t="s">
        <v>275</v>
      </c>
      <c r="C57" s="2" t="s">
        <v>276</v>
      </c>
      <c r="D57" s="2" t="s">
        <v>277</v>
      </c>
      <c r="E57" s="2" t="s">
        <v>278</v>
      </c>
      <c r="F57" s="2" t="s">
        <v>60</v>
      </c>
      <c r="G57" s="2" t="s">
        <v>109</v>
      </c>
      <c r="H57" s="2" t="s">
        <v>110</v>
      </c>
      <c r="I57" s="2" t="s">
        <v>27</v>
      </c>
      <c r="J57" s="3">
        <v>300</v>
      </c>
      <c r="K57" s="25">
        <v>516.72</v>
      </c>
      <c r="L57" s="2" t="s">
        <v>2204</v>
      </c>
      <c r="M57" s="2" t="s">
        <v>66</v>
      </c>
      <c r="N57" s="3">
        <v>73</v>
      </c>
      <c r="O57" s="3">
        <v>516</v>
      </c>
      <c r="P57" s="21">
        <f ca="1">SUMIF('On Orders'!B:G,Base!C:C,'On Orders'!E:E)</f>
        <v>0</v>
      </c>
      <c r="Q57" s="22">
        <f ca="1">SUMIF('On Orders'!B:G,Base!C:C,'On Orders'!F:F)</f>
        <v>0</v>
      </c>
      <c r="R57" s="22">
        <f ca="1">SUMIF('On Orders'!B:G,Base!C:C,'On Orders'!G:G)</f>
        <v>0</v>
      </c>
      <c r="S57" s="22">
        <f ca="1">SUMIF('On Orders'!B:G,Base!C:C,'On Orders'!H:H)</f>
        <v>0</v>
      </c>
      <c r="T57" s="22"/>
      <c r="U57" s="22"/>
      <c r="V57" s="22"/>
      <c r="W57" s="3">
        <v>1</v>
      </c>
      <c r="X57" s="3">
        <v>1</v>
      </c>
      <c r="Y57" s="3">
        <v>3</v>
      </c>
      <c r="Z57" s="3">
        <v>2</v>
      </c>
      <c r="AA57" s="3">
        <v>2</v>
      </c>
      <c r="AB57" s="3">
        <v>2</v>
      </c>
      <c r="AC57" s="3">
        <v>2</v>
      </c>
      <c r="AD57" s="31">
        <f t="shared" ca="1" si="2"/>
        <v>288</v>
      </c>
      <c r="AE57" s="26">
        <f t="shared" ca="1" si="3"/>
        <v>285</v>
      </c>
      <c r="AF57" s="26">
        <f t="shared" ca="1" si="4"/>
        <v>283</v>
      </c>
      <c r="AG57" s="26">
        <f t="shared" ref="AG57:AI57" ca="1" si="65">MAX(0,AF57)-AA57</f>
        <v>281</v>
      </c>
      <c r="AH57" s="26">
        <f t="shared" ca="1" si="65"/>
        <v>279</v>
      </c>
      <c r="AI57" s="26">
        <f t="shared" ca="1" si="65"/>
        <v>277</v>
      </c>
      <c r="AJ57" s="30">
        <f t="shared" si="5"/>
        <v>0</v>
      </c>
      <c r="AK57" s="30">
        <f t="shared" si="6"/>
        <v>0</v>
      </c>
      <c r="AL57" s="30">
        <f t="shared" si="7"/>
        <v>0</v>
      </c>
      <c r="AM57" s="30">
        <f t="shared" si="8"/>
        <v>0</v>
      </c>
      <c r="AN57" s="30">
        <f t="shared" si="9"/>
        <v>0</v>
      </c>
      <c r="AO57" s="30">
        <f t="shared" si="10"/>
        <v>0</v>
      </c>
      <c r="AP57" s="22">
        <f t="shared" si="12"/>
        <v>0</v>
      </c>
    </row>
    <row r="58" spans="1:42" hidden="1" x14ac:dyDescent="0.2">
      <c r="A58" t="s">
        <v>56</v>
      </c>
      <c r="B58" t="s">
        <v>279</v>
      </c>
      <c r="C58" s="2" t="s">
        <v>280</v>
      </c>
      <c r="D58" s="2" t="s">
        <v>281</v>
      </c>
      <c r="E58" s="2" t="s">
        <v>282</v>
      </c>
      <c r="F58" s="2" t="s">
        <v>60</v>
      </c>
      <c r="G58" s="2" t="s">
        <v>109</v>
      </c>
      <c r="H58" s="2" t="s">
        <v>110</v>
      </c>
      <c r="I58" s="2" t="s">
        <v>27</v>
      </c>
      <c r="J58" s="3">
        <v>300</v>
      </c>
      <c r="K58" s="25">
        <v>516.72</v>
      </c>
      <c r="L58" s="2" t="s">
        <v>2204</v>
      </c>
      <c r="M58" s="2" t="s">
        <v>66</v>
      </c>
      <c r="N58" s="3">
        <v>1686</v>
      </c>
      <c r="O58" s="3">
        <v>193</v>
      </c>
      <c r="P58" s="21">
        <f ca="1">SUMIF('On Orders'!B:G,Base!C:C,'On Orders'!E:E)</f>
        <v>0</v>
      </c>
      <c r="Q58" s="22">
        <f ca="1">SUMIF('On Orders'!B:G,Base!C:C,'On Orders'!F:F)</f>
        <v>0</v>
      </c>
      <c r="R58" s="22">
        <f ca="1">SUMIF('On Orders'!B:G,Base!C:C,'On Orders'!G:G)</f>
        <v>0</v>
      </c>
      <c r="S58" s="22">
        <f ca="1">SUMIF('On Orders'!B:G,Base!C:C,'On Orders'!H:H)</f>
        <v>0</v>
      </c>
      <c r="T58" s="22"/>
      <c r="U58" s="22"/>
      <c r="V58" s="22"/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1">
        <f t="shared" ca="1" si="2"/>
        <v>1579</v>
      </c>
      <c r="AE58" s="26">
        <f t="shared" ca="1" si="3"/>
        <v>1579</v>
      </c>
      <c r="AF58" s="26">
        <f t="shared" ca="1" si="4"/>
        <v>1579</v>
      </c>
      <c r="AG58" s="26">
        <f t="shared" ref="AG58:AI58" ca="1" si="66">MAX(0,AF58)-AA58</f>
        <v>1579</v>
      </c>
      <c r="AH58" s="26">
        <f t="shared" ca="1" si="66"/>
        <v>1579</v>
      </c>
      <c r="AI58" s="26">
        <f t="shared" ca="1" si="66"/>
        <v>1579</v>
      </c>
      <c r="AJ58" s="30">
        <f t="shared" si="5"/>
        <v>0</v>
      </c>
      <c r="AK58" s="30">
        <f t="shared" si="6"/>
        <v>0</v>
      </c>
      <c r="AL58" s="30">
        <f t="shared" si="7"/>
        <v>0</v>
      </c>
      <c r="AM58" s="30">
        <f t="shared" si="8"/>
        <v>0</v>
      </c>
      <c r="AN58" s="30">
        <f t="shared" si="9"/>
        <v>0</v>
      </c>
      <c r="AO58" s="30">
        <f t="shared" si="10"/>
        <v>0</v>
      </c>
      <c r="AP58" s="22">
        <f t="shared" si="12"/>
        <v>0</v>
      </c>
    </row>
    <row r="59" spans="1:42" hidden="1" x14ac:dyDescent="0.2">
      <c r="A59" t="s">
        <v>56</v>
      </c>
      <c r="B59" t="s">
        <v>283</v>
      </c>
      <c r="C59" s="2" t="s">
        <v>284</v>
      </c>
      <c r="D59" s="2" t="s">
        <v>285</v>
      </c>
      <c r="E59" s="2" t="s">
        <v>286</v>
      </c>
      <c r="F59" s="2" t="s">
        <v>60</v>
      </c>
      <c r="G59" s="2" t="s">
        <v>109</v>
      </c>
      <c r="H59" s="2" t="s">
        <v>127</v>
      </c>
      <c r="I59" s="2" t="s">
        <v>27</v>
      </c>
      <c r="J59" s="3">
        <v>300</v>
      </c>
      <c r="K59" s="25">
        <v>516.72</v>
      </c>
      <c r="L59" s="2" t="s">
        <v>2204</v>
      </c>
      <c r="M59" s="2" t="s">
        <v>66</v>
      </c>
      <c r="N59" s="3">
        <v>2034</v>
      </c>
      <c r="O59" s="3">
        <v>1882</v>
      </c>
      <c r="P59" s="21">
        <f ca="1">SUMIF('On Orders'!B:G,Base!C:C,'On Orders'!E:E)</f>
        <v>0</v>
      </c>
      <c r="Q59" s="22">
        <f ca="1">SUMIF('On Orders'!B:G,Base!C:C,'On Orders'!F:F)</f>
        <v>0</v>
      </c>
      <c r="R59" s="22">
        <f ca="1">SUMIF('On Orders'!B:G,Base!C:C,'On Orders'!G:G)</f>
        <v>0</v>
      </c>
      <c r="S59" s="22">
        <f ca="1">SUMIF('On Orders'!B:G,Base!C:C,'On Orders'!H:H)</f>
        <v>0</v>
      </c>
      <c r="T59" s="22"/>
      <c r="U59" s="22"/>
      <c r="V59" s="22"/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1">
        <f t="shared" ca="1" si="2"/>
        <v>3616</v>
      </c>
      <c r="AE59" s="26">
        <f t="shared" ca="1" si="3"/>
        <v>3616</v>
      </c>
      <c r="AF59" s="26">
        <f t="shared" ca="1" si="4"/>
        <v>3616</v>
      </c>
      <c r="AG59" s="26">
        <f t="shared" ref="AG59:AI59" ca="1" si="67">MAX(0,AF59)-AA59</f>
        <v>3616</v>
      </c>
      <c r="AH59" s="26">
        <f t="shared" ca="1" si="67"/>
        <v>3616</v>
      </c>
      <c r="AI59" s="26">
        <f t="shared" ca="1" si="67"/>
        <v>3616</v>
      </c>
      <c r="AJ59" s="30">
        <f t="shared" si="5"/>
        <v>0</v>
      </c>
      <c r="AK59" s="30">
        <f t="shared" si="6"/>
        <v>0</v>
      </c>
      <c r="AL59" s="30">
        <f t="shared" si="7"/>
        <v>0</v>
      </c>
      <c r="AM59" s="30">
        <f t="shared" si="8"/>
        <v>0</v>
      </c>
      <c r="AN59" s="30">
        <f t="shared" si="9"/>
        <v>0</v>
      </c>
      <c r="AO59" s="30">
        <f t="shared" si="10"/>
        <v>0</v>
      </c>
      <c r="AP59" s="22">
        <f t="shared" si="12"/>
        <v>0</v>
      </c>
    </row>
    <row r="60" spans="1:42" hidden="1" x14ac:dyDescent="0.2">
      <c r="A60" t="s">
        <v>56</v>
      </c>
      <c r="B60" t="s">
        <v>287</v>
      </c>
      <c r="C60" s="2" t="s">
        <v>288</v>
      </c>
      <c r="D60" s="2" t="s">
        <v>289</v>
      </c>
      <c r="E60" s="2" t="s">
        <v>290</v>
      </c>
      <c r="F60" s="2" t="s">
        <v>60</v>
      </c>
      <c r="G60" s="2" t="s">
        <v>109</v>
      </c>
      <c r="H60" s="2" t="s">
        <v>127</v>
      </c>
      <c r="I60" s="2" t="s">
        <v>27</v>
      </c>
      <c r="J60" s="3">
        <v>300</v>
      </c>
      <c r="K60" s="25">
        <v>516.72</v>
      </c>
      <c r="L60" s="2" t="s">
        <v>2204</v>
      </c>
      <c r="M60" s="2" t="s">
        <v>66</v>
      </c>
      <c r="N60" s="3">
        <v>10</v>
      </c>
      <c r="O60" s="3">
        <v>450</v>
      </c>
      <c r="P60" s="21">
        <f ca="1">SUMIF('On Orders'!B:G,Base!C:C,'On Orders'!E:E)</f>
        <v>0</v>
      </c>
      <c r="Q60" s="22">
        <f ca="1">SUMIF('On Orders'!B:G,Base!C:C,'On Orders'!F:F)</f>
        <v>0</v>
      </c>
      <c r="R60" s="22">
        <f ca="1">SUMIF('On Orders'!B:G,Base!C:C,'On Orders'!G:G)</f>
        <v>0</v>
      </c>
      <c r="S60" s="22">
        <f ca="1">SUMIF('On Orders'!B:G,Base!C:C,'On Orders'!H:H)</f>
        <v>0</v>
      </c>
      <c r="T60" s="22"/>
      <c r="U60" s="22"/>
      <c r="V60" s="22"/>
      <c r="W60" s="3">
        <v>0</v>
      </c>
      <c r="X60" s="3">
        <v>0</v>
      </c>
      <c r="Y60" s="3">
        <v>6</v>
      </c>
      <c r="Z60" s="3">
        <v>6</v>
      </c>
      <c r="AA60" s="3">
        <v>3</v>
      </c>
      <c r="AB60" s="3">
        <v>3</v>
      </c>
      <c r="AC60" s="3">
        <v>4</v>
      </c>
      <c r="AD60" s="31">
        <f t="shared" ca="1" si="2"/>
        <v>160</v>
      </c>
      <c r="AE60" s="26">
        <f t="shared" ca="1" si="3"/>
        <v>154</v>
      </c>
      <c r="AF60" s="26">
        <f t="shared" ca="1" si="4"/>
        <v>148</v>
      </c>
      <c r="AG60" s="26">
        <f t="shared" ref="AG60:AI60" ca="1" si="68">MAX(0,AF60)-AA60</f>
        <v>145</v>
      </c>
      <c r="AH60" s="26">
        <f t="shared" ca="1" si="68"/>
        <v>142</v>
      </c>
      <c r="AI60" s="26">
        <f t="shared" ca="1" si="68"/>
        <v>138</v>
      </c>
      <c r="AJ60" s="30">
        <f t="shared" si="5"/>
        <v>0</v>
      </c>
      <c r="AK60" s="30">
        <f t="shared" si="6"/>
        <v>0</v>
      </c>
      <c r="AL60" s="30">
        <f t="shared" si="7"/>
        <v>0</v>
      </c>
      <c r="AM60" s="30">
        <f t="shared" si="8"/>
        <v>0</v>
      </c>
      <c r="AN60" s="30">
        <f t="shared" si="9"/>
        <v>0</v>
      </c>
      <c r="AO60" s="30">
        <f t="shared" si="10"/>
        <v>0</v>
      </c>
      <c r="AP60" s="22">
        <f t="shared" si="12"/>
        <v>0</v>
      </c>
    </row>
    <row r="61" spans="1:42" hidden="1" x14ac:dyDescent="0.2">
      <c r="A61" t="s">
        <v>56</v>
      </c>
      <c r="B61" t="s">
        <v>291</v>
      </c>
      <c r="C61" s="2" t="s">
        <v>292</v>
      </c>
      <c r="D61" s="2" t="s">
        <v>293</v>
      </c>
      <c r="E61" s="2" t="s">
        <v>294</v>
      </c>
      <c r="F61" s="2" t="s">
        <v>60</v>
      </c>
      <c r="G61" s="2" t="s">
        <v>109</v>
      </c>
      <c r="H61" s="2" t="s">
        <v>127</v>
      </c>
      <c r="I61" s="2" t="s">
        <v>27</v>
      </c>
      <c r="J61" s="3">
        <v>300</v>
      </c>
      <c r="K61" s="25">
        <v>516.72</v>
      </c>
      <c r="L61" s="2" t="s">
        <v>2204</v>
      </c>
      <c r="M61" s="2" t="s">
        <v>66</v>
      </c>
      <c r="N61" s="3">
        <v>13</v>
      </c>
      <c r="O61" s="3">
        <v>0</v>
      </c>
      <c r="P61" s="21">
        <f ca="1">SUMIF('On Orders'!B:G,Base!C:C,'On Orders'!E:E)</f>
        <v>0</v>
      </c>
      <c r="Q61" s="22">
        <f ca="1">SUMIF('On Orders'!B:G,Base!C:C,'On Orders'!F:F)</f>
        <v>0</v>
      </c>
      <c r="R61" s="22">
        <f ca="1">SUMIF('On Orders'!B:G,Base!C:C,'On Orders'!G:G)</f>
        <v>0</v>
      </c>
      <c r="S61" s="22">
        <f ca="1">SUMIF('On Orders'!B:G,Base!C:C,'On Orders'!H:H)</f>
        <v>0</v>
      </c>
      <c r="T61" s="22"/>
      <c r="U61" s="22"/>
      <c r="V61" s="22"/>
      <c r="W61" s="3">
        <v>0</v>
      </c>
      <c r="X61" s="3">
        <v>0</v>
      </c>
      <c r="Y61" s="3">
        <v>0</v>
      </c>
      <c r="Z61" s="3">
        <v>4</v>
      </c>
      <c r="AA61" s="3">
        <v>1</v>
      </c>
      <c r="AB61" s="3">
        <v>1</v>
      </c>
      <c r="AC61" s="3">
        <v>2</v>
      </c>
      <c r="AD61" s="31">
        <f t="shared" ca="1" si="2"/>
        <v>-287</v>
      </c>
      <c r="AE61" s="26">
        <f t="shared" ca="1" si="3"/>
        <v>0</v>
      </c>
      <c r="AF61" s="26">
        <f t="shared" ca="1" si="4"/>
        <v>-4</v>
      </c>
      <c r="AG61" s="26">
        <f t="shared" ref="AG61:AI61" ca="1" si="69">MAX(0,AF61)-AA61</f>
        <v>-1</v>
      </c>
      <c r="AH61" s="26">
        <f t="shared" ca="1" si="69"/>
        <v>-1</v>
      </c>
      <c r="AI61" s="26">
        <f t="shared" ca="1" si="69"/>
        <v>-2</v>
      </c>
      <c r="AJ61" s="30">
        <f t="shared" si="5"/>
        <v>0</v>
      </c>
      <c r="AK61" s="30">
        <f t="shared" si="6"/>
        <v>0</v>
      </c>
      <c r="AL61" s="30">
        <f t="shared" si="7"/>
        <v>0</v>
      </c>
      <c r="AM61" s="30">
        <f t="shared" si="8"/>
        <v>0</v>
      </c>
      <c r="AN61" s="30">
        <f t="shared" si="9"/>
        <v>0</v>
      </c>
      <c r="AO61" s="30">
        <f t="shared" si="10"/>
        <v>0</v>
      </c>
      <c r="AP61" s="22">
        <f t="shared" si="12"/>
        <v>0</v>
      </c>
    </row>
    <row r="62" spans="1:42" hidden="1" x14ac:dyDescent="0.2">
      <c r="A62" t="s">
        <v>56</v>
      </c>
      <c r="B62" t="s">
        <v>295</v>
      </c>
      <c r="C62" s="2" t="s">
        <v>296</v>
      </c>
      <c r="D62" s="2" t="s">
        <v>297</v>
      </c>
      <c r="E62" s="2" t="s">
        <v>298</v>
      </c>
      <c r="F62" s="2" t="s">
        <v>60</v>
      </c>
      <c r="G62" s="2" t="s">
        <v>61</v>
      </c>
      <c r="H62" s="2" t="s">
        <v>61</v>
      </c>
      <c r="I62" s="2" t="s">
        <v>27</v>
      </c>
      <c r="J62" s="3">
        <v>300</v>
      </c>
      <c r="K62" s="25">
        <v>516.72</v>
      </c>
      <c r="L62" s="2" t="s">
        <v>2204</v>
      </c>
      <c r="M62" s="2" t="s">
        <v>66</v>
      </c>
      <c r="N62" s="3">
        <v>0</v>
      </c>
      <c r="O62" s="3">
        <v>253</v>
      </c>
      <c r="P62" s="21">
        <f ca="1">SUMIF('On Orders'!B:G,Base!C:C,'On Orders'!E:E)</f>
        <v>0</v>
      </c>
      <c r="Q62" s="22">
        <f ca="1">SUMIF('On Orders'!B:G,Base!C:C,'On Orders'!F:F)</f>
        <v>0</v>
      </c>
      <c r="R62" s="22">
        <f ca="1">SUMIF('On Orders'!B:G,Base!C:C,'On Orders'!G:G)</f>
        <v>0</v>
      </c>
      <c r="S62" s="22">
        <f ca="1">SUMIF('On Orders'!B:G,Base!C:C,'On Orders'!H:H)</f>
        <v>0</v>
      </c>
      <c r="T62" s="22"/>
      <c r="U62" s="22"/>
      <c r="V62" s="22"/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1">
        <f t="shared" ca="1" si="2"/>
        <v>-47</v>
      </c>
      <c r="AE62" s="26">
        <f t="shared" ca="1" si="3"/>
        <v>0</v>
      </c>
      <c r="AF62" s="26">
        <f t="shared" ca="1" si="4"/>
        <v>0</v>
      </c>
      <c r="AG62" s="26">
        <f t="shared" ref="AG62:AI62" ca="1" si="70">MAX(0,AF62)-AA62</f>
        <v>0</v>
      </c>
      <c r="AH62" s="26">
        <f t="shared" ca="1" si="70"/>
        <v>0</v>
      </c>
      <c r="AI62" s="26">
        <f t="shared" ca="1" si="70"/>
        <v>0</v>
      </c>
      <c r="AJ62" s="30">
        <f t="shared" si="5"/>
        <v>0</v>
      </c>
      <c r="AK62" s="30">
        <f t="shared" si="6"/>
        <v>0</v>
      </c>
      <c r="AL62" s="30">
        <f t="shared" si="7"/>
        <v>0</v>
      </c>
      <c r="AM62" s="30">
        <f t="shared" si="8"/>
        <v>0</v>
      </c>
      <c r="AN62" s="30">
        <f t="shared" si="9"/>
        <v>0</v>
      </c>
      <c r="AO62" s="30">
        <f t="shared" si="10"/>
        <v>0</v>
      </c>
      <c r="AP62" s="22">
        <f t="shared" si="12"/>
        <v>0</v>
      </c>
    </row>
    <row r="63" spans="1:42" hidden="1" x14ac:dyDescent="0.2">
      <c r="A63" t="s">
        <v>56</v>
      </c>
      <c r="B63" t="s">
        <v>299</v>
      </c>
      <c r="C63" s="2" t="s">
        <v>300</v>
      </c>
      <c r="D63" s="2" t="s">
        <v>301</v>
      </c>
      <c r="E63" s="2" t="s">
        <v>302</v>
      </c>
      <c r="F63" s="2" t="s">
        <v>60</v>
      </c>
      <c r="G63" s="2" t="s">
        <v>61</v>
      </c>
      <c r="H63" s="2" t="s">
        <v>61</v>
      </c>
      <c r="I63" s="2" t="s">
        <v>27</v>
      </c>
      <c r="J63" s="3">
        <v>300</v>
      </c>
      <c r="K63" s="25">
        <v>516.72</v>
      </c>
      <c r="L63" s="2" t="s">
        <v>2204</v>
      </c>
      <c r="M63" s="2" t="s">
        <v>66</v>
      </c>
      <c r="N63" s="3">
        <v>0</v>
      </c>
      <c r="O63" s="3">
        <v>0</v>
      </c>
      <c r="P63" s="21">
        <f ca="1">SUMIF('On Orders'!B:G,Base!C:C,'On Orders'!E:E)</f>
        <v>0</v>
      </c>
      <c r="Q63" s="22">
        <f ca="1">SUMIF('On Orders'!B:G,Base!C:C,'On Orders'!F:F)</f>
        <v>0</v>
      </c>
      <c r="R63" s="22">
        <f ca="1">SUMIF('On Orders'!B:G,Base!C:C,'On Orders'!G:G)</f>
        <v>0</v>
      </c>
      <c r="S63" s="22">
        <f ca="1">SUMIF('On Orders'!B:G,Base!C:C,'On Orders'!H:H)</f>
        <v>0</v>
      </c>
      <c r="T63" s="22"/>
      <c r="U63" s="22"/>
      <c r="V63" s="22"/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1">
        <f t="shared" ca="1" si="2"/>
        <v>-300</v>
      </c>
      <c r="AE63" s="26">
        <f t="shared" ca="1" si="3"/>
        <v>0</v>
      </c>
      <c r="AF63" s="26">
        <f t="shared" ca="1" si="4"/>
        <v>0</v>
      </c>
      <c r="AG63" s="26">
        <f t="shared" ref="AG63:AI63" ca="1" si="71">MAX(0,AF63)-AA63</f>
        <v>0</v>
      </c>
      <c r="AH63" s="26">
        <f t="shared" ca="1" si="71"/>
        <v>0</v>
      </c>
      <c r="AI63" s="26">
        <f t="shared" ca="1" si="71"/>
        <v>0</v>
      </c>
      <c r="AJ63" s="30">
        <f t="shared" si="5"/>
        <v>0</v>
      </c>
      <c r="AK63" s="30">
        <f t="shared" si="6"/>
        <v>0</v>
      </c>
      <c r="AL63" s="30">
        <f t="shared" si="7"/>
        <v>0</v>
      </c>
      <c r="AM63" s="30">
        <f t="shared" si="8"/>
        <v>0</v>
      </c>
      <c r="AN63" s="30">
        <f t="shared" si="9"/>
        <v>0</v>
      </c>
      <c r="AO63" s="30">
        <f t="shared" si="10"/>
        <v>0</v>
      </c>
      <c r="AP63" s="22">
        <f t="shared" si="12"/>
        <v>0</v>
      </c>
    </row>
    <row r="64" spans="1:42" hidden="1" x14ac:dyDescent="0.2">
      <c r="A64" t="s">
        <v>56</v>
      </c>
      <c r="B64" t="s">
        <v>303</v>
      </c>
      <c r="C64" s="2" t="s">
        <v>304</v>
      </c>
      <c r="D64" s="2" t="s">
        <v>305</v>
      </c>
      <c r="E64" s="2" t="s">
        <v>306</v>
      </c>
      <c r="F64" s="2" t="s">
        <v>60</v>
      </c>
      <c r="G64" s="2" t="s">
        <v>61</v>
      </c>
      <c r="H64" s="2" t="s">
        <v>61</v>
      </c>
      <c r="I64" s="2" t="s">
        <v>27</v>
      </c>
      <c r="J64" s="3">
        <v>300</v>
      </c>
      <c r="K64" s="25">
        <v>516.72</v>
      </c>
      <c r="L64" s="2" t="s">
        <v>2204</v>
      </c>
      <c r="M64" s="2" t="s">
        <v>66</v>
      </c>
      <c r="N64" s="3">
        <v>43</v>
      </c>
      <c r="O64" s="3">
        <v>0</v>
      </c>
      <c r="P64" s="21">
        <f ca="1">SUMIF('On Orders'!B:G,Base!C:C,'On Orders'!E:E)</f>
        <v>0</v>
      </c>
      <c r="Q64" s="22">
        <f ca="1">SUMIF('On Orders'!B:G,Base!C:C,'On Orders'!F:F)</f>
        <v>23</v>
      </c>
      <c r="R64" s="22">
        <f ca="1">SUMIF('On Orders'!B:G,Base!C:C,'On Orders'!G:G)</f>
        <v>0</v>
      </c>
      <c r="S64" s="22">
        <f ca="1">SUMIF('On Orders'!B:G,Base!C:C,'On Orders'!H:H)</f>
        <v>0</v>
      </c>
      <c r="T64" s="22"/>
      <c r="U64" s="22"/>
      <c r="V64" s="22"/>
      <c r="W64" s="3">
        <v>10</v>
      </c>
      <c r="X64" s="3">
        <v>10</v>
      </c>
      <c r="Y64" s="3">
        <v>10</v>
      </c>
      <c r="Z64" s="3">
        <v>18</v>
      </c>
      <c r="AA64" s="3">
        <v>12</v>
      </c>
      <c r="AB64" s="3">
        <v>12</v>
      </c>
      <c r="AC64" s="3">
        <v>13</v>
      </c>
      <c r="AD64" s="31">
        <f t="shared" ca="1" si="2"/>
        <v>-244</v>
      </c>
      <c r="AE64" s="26">
        <f t="shared" ca="1" si="3"/>
        <v>-10</v>
      </c>
      <c r="AF64" s="26">
        <f t="shared" ca="1" si="4"/>
        <v>-18</v>
      </c>
      <c r="AG64" s="26">
        <f t="shared" ref="AG64:AI64" ca="1" si="72">MAX(0,AF64)-AA64</f>
        <v>-12</v>
      </c>
      <c r="AH64" s="26">
        <f t="shared" ca="1" si="72"/>
        <v>-12</v>
      </c>
      <c r="AI64" s="26">
        <f t="shared" ca="1" si="72"/>
        <v>-13</v>
      </c>
      <c r="AJ64" s="30">
        <f t="shared" si="5"/>
        <v>0</v>
      </c>
      <c r="AK64" s="30">
        <f t="shared" si="6"/>
        <v>0</v>
      </c>
      <c r="AL64" s="30">
        <f t="shared" si="7"/>
        <v>0</v>
      </c>
      <c r="AM64" s="30">
        <f t="shared" si="8"/>
        <v>0</v>
      </c>
      <c r="AN64" s="30">
        <f t="shared" si="9"/>
        <v>0</v>
      </c>
      <c r="AO64" s="30">
        <f t="shared" si="10"/>
        <v>0</v>
      </c>
      <c r="AP64" s="22">
        <f t="shared" si="12"/>
        <v>0</v>
      </c>
    </row>
    <row r="65" spans="1:42" hidden="1" x14ac:dyDescent="0.2">
      <c r="A65" t="s">
        <v>56</v>
      </c>
      <c r="B65" t="s">
        <v>307</v>
      </c>
      <c r="C65" s="2" t="s">
        <v>308</v>
      </c>
      <c r="D65" s="2" t="s">
        <v>309</v>
      </c>
      <c r="E65" s="2" t="s">
        <v>310</v>
      </c>
      <c r="F65" s="2" t="s">
        <v>60</v>
      </c>
      <c r="G65" s="2" t="s">
        <v>61</v>
      </c>
      <c r="H65" s="2" t="s">
        <v>311</v>
      </c>
      <c r="I65" s="2" t="s">
        <v>27</v>
      </c>
      <c r="J65" s="3">
        <v>300</v>
      </c>
      <c r="K65" s="25">
        <v>516.72</v>
      </c>
      <c r="L65" s="2" t="s">
        <v>2204</v>
      </c>
      <c r="M65" s="2" t="s">
        <v>66</v>
      </c>
      <c r="N65" s="3">
        <v>0</v>
      </c>
      <c r="O65" s="3">
        <v>103</v>
      </c>
      <c r="P65" s="21">
        <f ca="1">SUMIF('On Orders'!B:G,Base!C:C,'On Orders'!E:E)</f>
        <v>0</v>
      </c>
      <c r="Q65" s="22">
        <f ca="1">SUMIF('On Orders'!B:G,Base!C:C,'On Orders'!F:F)</f>
        <v>0</v>
      </c>
      <c r="R65" s="22">
        <f ca="1">SUMIF('On Orders'!B:G,Base!C:C,'On Orders'!G:G)</f>
        <v>0</v>
      </c>
      <c r="S65" s="22">
        <f ca="1">SUMIF('On Orders'!B:G,Base!C:C,'On Orders'!H:H)</f>
        <v>0</v>
      </c>
      <c r="T65" s="22"/>
      <c r="U65" s="22"/>
      <c r="V65" s="22"/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1">
        <f t="shared" ca="1" si="2"/>
        <v>-197</v>
      </c>
      <c r="AE65" s="26">
        <f t="shared" ca="1" si="3"/>
        <v>0</v>
      </c>
      <c r="AF65" s="26">
        <f t="shared" ca="1" si="4"/>
        <v>0</v>
      </c>
      <c r="AG65" s="26">
        <f t="shared" ref="AG65:AI65" ca="1" si="73">MAX(0,AF65)-AA65</f>
        <v>0</v>
      </c>
      <c r="AH65" s="26">
        <f t="shared" ca="1" si="73"/>
        <v>0</v>
      </c>
      <c r="AI65" s="26">
        <f t="shared" ca="1" si="73"/>
        <v>0</v>
      </c>
      <c r="AJ65" s="30">
        <f t="shared" si="5"/>
        <v>0</v>
      </c>
      <c r="AK65" s="30">
        <f t="shared" si="6"/>
        <v>0</v>
      </c>
      <c r="AL65" s="30">
        <f t="shared" si="7"/>
        <v>0</v>
      </c>
      <c r="AM65" s="30">
        <f t="shared" si="8"/>
        <v>0</v>
      </c>
      <c r="AN65" s="30">
        <f t="shared" si="9"/>
        <v>0</v>
      </c>
      <c r="AO65" s="30">
        <f t="shared" si="10"/>
        <v>0</v>
      </c>
      <c r="AP65" s="22">
        <f t="shared" si="12"/>
        <v>0</v>
      </c>
    </row>
    <row r="66" spans="1:42" hidden="1" x14ac:dyDescent="0.2">
      <c r="A66" t="s">
        <v>56</v>
      </c>
      <c r="B66" t="s">
        <v>312</v>
      </c>
      <c r="C66" s="2" t="s">
        <v>313</v>
      </c>
      <c r="D66" s="2" t="s">
        <v>314</v>
      </c>
      <c r="E66" s="2" t="s">
        <v>315</v>
      </c>
      <c r="F66" s="2" t="s">
        <v>60</v>
      </c>
      <c r="G66" s="2" t="s">
        <v>61</v>
      </c>
      <c r="H66" s="2" t="s">
        <v>311</v>
      </c>
      <c r="I66" s="2" t="s">
        <v>27</v>
      </c>
      <c r="J66" s="3">
        <v>300</v>
      </c>
      <c r="K66" s="25">
        <v>516.72</v>
      </c>
      <c r="L66" s="2" t="s">
        <v>2204</v>
      </c>
      <c r="M66" s="2" t="s">
        <v>66</v>
      </c>
      <c r="N66" s="3">
        <v>0</v>
      </c>
      <c r="O66" s="3">
        <v>70</v>
      </c>
      <c r="P66" s="21">
        <f ca="1">SUMIF('On Orders'!B:G,Base!C:C,'On Orders'!E:E)</f>
        <v>0</v>
      </c>
      <c r="Q66" s="22">
        <f ca="1">SUMIF('On Orders'!B:G,Base!C:C,'On Orders'!F:F)</f>
        <v>0</v>
      </c>
      <c r="R66" s="22">
        <f ca="1">SUMIF('On Orders'!B:G,Base!C:C,'On Orders'!G:G)</f>
        <v>0</v>
      </c>
      <c r="S66" s="22">
        <f ca="1">SUMIF('On Orders'!B:G,Base!C:C,'On Orders'!H:H)</f>
        <v>0</v>
      </c>
      <c r="T66" s="22"/>
      <c r="U66" s="22"/>
      <c r="V66" s="22"/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1">
        <f t="shared" ca="1" si="2"/>
        <v>-230</v>
      </c>
      <c r="AE66" s="26">
        <f t="shared" ca="1" si="3"/>
        <v>0</v>
      </c>
      <c r="AF66" s="26">
        <f t="shared" ca="1" si="4"/>
        <v>0</v>
      </c>
      <c r="AG66" s="26">
        <f t="shared" ref="AG66:AI66" ca="1" si="74">MAX(0,AF66)-AA66</f>
        <v>0</v>
      </c>
      <c r="AH66" s="26">
        <f t="shared" ca="1" si="74"/>
        <v>0</v>
      </c>
      <c r="AI66" s="26">
        <f t="shared" ca="1" si="74"/>
        <v>0</v>
      </c>
      <c r="AJ66" s="30">
        <f t="shared" si="5"/>
        <v>0</v>
      </c>
      <c r="AK66" s="30">
        <f t="shared" si="6"/>
        <v>0</v>
      </c>
      <c r="AL66" s="30">
        <f t="shared" si="7"/>
        <v>0</v>
      </c>
      <c r="AM66" s="30">
        <f t="shared" si="8"/>
        <v>0</v>
      </c>
      <c r="AN66" s="30">
        <f t="shared" si="9"/>
        <v>0</v>
      </c>
      <c r="AO66" s="30">
        <f t="shared" si="10"/>
        <v>0</v>
      </c>
      <c r="AP66" s="22">
        <f t="shared" si="12"/>
        <v>0</v>
      </c>
    </row>
    <row r="67" spans="1:42" hidden="1" x14ac:dyDescent="0.2">
      <c r="A67" t="s">
        <v>56</v>
      </c>
      <c r="B67" t="s">
        <v>316</v>
      </c>
      <c r="C67" s="2" t="s">
        <v>317</v>
      </c>
      <c r="D67" s="2" t="s">
        <v>318</v>
      </c>
      <c r="E67" s="2" t="s">
        <v>319</v>
      </c>
      <c r="F67" s="2" t="s">
        <v>60</v>
      </c>
      <c r="G67" s="2" t="s">
        <v>61</v>
      </c>
      <c r="H67" s="2" t="s">
        <v>311</v>
      </c>
      <c r="I67" s="2" t="s">
        <v>27</v>
      </c>
      <c r="J67" s="3">
        <v>300</v>
      </c>
      <c r="K67" s="25">
        <v>516.72</v>
      </c>
      <c r="L67" s="2" t="s">
        <v>2204</v>
      </c>
      <c r="M67" s="2" t="s">
        <v>66</v>
      </c>
      <c r="N67" s="3">
        <v>0</v>
      </c>
      <c r="O67" s="3">
        <v>0</v>
      </c>
      <c r="P67" s="21">
        <f ca="1">SUMIF('On Orders'!B:G,Base!C:C,'On Orders'!E:E)</f>
        <v>0</v>
      </c>
      <c r="Q67" s="22">
        <f ca="1">SUMIF('On Orders'!B:G,Base!C:C,'On Orders'!F:F)</f>
        <v>0</v>
      </c>
      <c r="R67" s="22">
        <f ca="1">SUMIF('On Orders'!B:G,Base!C:C,'On Orders'!G:G)</f>
        <v>0</v>
      </c>
      <c r="S67" s="22">
        <f ca="1">SUMIF('On Orders'!B:G,Base!C:C,'On Orders'!H:H)</f>
        <v>0</v>
      </c>
      <c r="T67" s="22"/>
      <c r="U67" s="22"/>
      <c r="V67" s="22"/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1">
        <f t="shared" ref="AD67:AD130" ca="1" si="75">O67+N67+P67+Q67-X67-J67</f>
        <v>-300</v>
      </c>
      <c r="AE67" s="26">
        <f t="shared" ref="AE67:AE130" ca="1" si="76">MAX(0,AD67)+R67-Y67</f>
        <v>0</v>
      </c>
      <c r="AF67" s="26">
        <f t="shared" ref="AF67:AF130" ca="1" si="77">MAX(0,AE67)+S67-Z67</f>
        <v>0</v>
      </c>
      <c r="AG67" s="26">
        <f t="shared" ref="AG67:AI67" ca="1" si="78">MAX(0,AF67)-AA67</f>
        <v>0</v>
      </c>
      <c r="AH67" s="26">
        <f t="shared" ca="1" si="78"/>
        <v>0</v>
      </c>
      <c r="AI67" s="26">
        <f t="shared" ca="1" si="78"/>
        <v>0</v>
      </c>
      <c r="AJ67" s="30">
        <f t="shared" ref="AJ67:AJ130" si="79">IF($L67="Descontinuado",0,IF($G67="iPhone 18",X67,MAX(0,-AD67)))</f>
        <v>0</v>
      </c>
      <c r="AK67" s="30">
        <f t="shared" ref="AK67:AK130" si="80">IF($L67="Descontinuado",0,IF($G67="iPhone 18",Y67,MAX(0,-AE67)))</f>
        <v>0</v>
      </c>
      <c r="AL67" s="30">
        <f t="shared" ref="AL67:AL130" si="81">IF($L67="Descontinuado",0,IF($G67="iPhone 18",Z67,MAX(0,-AF67)))</f>
        <v>0</v>
      </c>
      <c r="AM67" s="30">
        <f t="shared" ref="AM67:AM130" si="82">IF($L67="Descontinuado",0,IF($G67="iPhone 18",AA67,MAX(0,-AG67)))</f>
        <v>0</v>
      </c>
      <c r="AN67" s="30">
        <f t="shared" ref="AN67:AN130" si="83">IF($L67="Descontinuado",0,IF($G67="iPhone 18",AB67,MAX(0,-AH67)))</f>
        <v>0</v>
      </c>
      <c r="AO67" s="30">
        <f t="shared" ref="AO67:AO130" si="84">IF($L67="Descontinuado",0,IF($G67="iPhone 18",AC67,MAX(0,-AI67)))</f>
        <v>0</v>
      </c>
      <c r="AP67" s="22">
        <f t="shared" si="12"/>
        <v>0</v>
      </c>
    </row>
    <row r="68" spans="1:42" hidden="1" x14ac:dyDescent="0.2">
      <c r="A68" t="s">
        <v>56</v>
      </c>
      <c r="B68" t="s">
        <v>320</v>
      </c>
      <c r="C68" s="2" t="s">
        <v>321</v>
      </c>
      <c r="D68" s="2" t="s">
        <v>322</v>
      </c>
      <c r="E68" s="2" t="s">
        <v>323</v>
      </c>
      <c r="F68" s="2" t="s">
        <v>60</v>
      </c>
      <c r="G68" s="2" t="s">
        <v>61</v>
      </c>
      <c r="H68" s="2" t="s">
        <v>74</v>
      </c>
      <c r="I68" s="2" t="s">
        <v>27</v>
      </c>
      <c r="J68" s="3">
        <v>300</v>
      </c>
      <c r="K68" s="25">
        <v>516.72</v>
      </c>
      <c r="L68" s="2" t="s">
        <v>2204</v>
      </c>
      <c r="M68" s="2" t="s">
        <v>66</v>
      </c>
      <c r="N68" s="3">
        <v>0</v>
      </c>
      <c r="O68" s="3">
        <v>0</v>
      </c>
      <c r="P68" s="21">
        <f ca="1">SUMIF('On Orders'!B:G,Base!C:C,'On Orders'!E:E)</f>
        <v>0</v>
      </c>
      <c r="Q68" s="22">
        <f ca="1">SUMIF('On Orders'!B:G,Base!C:C,'On Orders'!F:F)</f>
        <v>0</v>
      </c>
      <c r="R68" s="22">
        <f ca="1">SUMIF('On Orders'!B:G,Base!C:C,'On Orders'!G:G)</f>
        <v>0</v>
      </c>
      <c r="S68" s="22">
        <f ca="1">SUMIF('On Orders'!B:G,Base!C:C,'On Orders'!H:H)</f>
        <v>0</v>
      </c>
      <c r="T68" s="22"/>
      <c r="U68" s="22"/>
      <c r="V68" s="22"/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1">
        <f t="shared" ca="1" si="75"/>
        <v>-300</v>
      </c>
      <c r="AE68" s="26">
        <f t="shared" ca="1" si="76"/>
        <v>0</v>
      </c>
      <c r="AF68" s="26">
        <f t="shared" ca="1" si="77"/>
        <v>0</v>
      </c>
      <c r="AG68" s="26">
        <f t="shared" ref="AG68:AI68" ca="1" si="85">MAX(0,AF68)-AA68</f>
        <v>0</v>
      </c>
      <c r="AH68" s="26">
        <f t="shared" ca="1" si="85"/>
        <v>0</v>
      </c>
      <c r="AI68" s="26">
        <f t="shared" ca="1" si="85"/>
        <v>0</v>
      </c>
      <c r="AJ68" s="30">
        <f t="shared" si="79"/>
        <v>0</v>
      </c>
      <c r="AK68" s="30">
        <f t="shared" si="80"/>
        <v>0</v>
      </c>
      <c r="AL68" s="30">
        <f t="shared" si="81"/>
        <v>0</v>
      </c>
      <c r="AM68" s="30">
        <f t="shared" si="82"/>
        <v>0</v>
      </c>
      <c r="AN68" s="30">
        <f t="shared" si="83"/>
        <v>0</v>
      </c>
      <c r="AO68" s="30">
        <f t="shared" si="84"/>
        <v>0</v>
      </c>
      <c r="AP68" s="22">
        <f t="shared" ref="AP68:AP131" si="86">SUM(AJ68:AO68)</f>
        <v>0</v>
      </c>
    </row>
    <row r="69" spans="1:42" hidden="1" x14ac:dyDescent="0.2">
      <c r="A69" t="s">
        <v>56</v>
      </c>
      <c r="B69" t="s">
        <v>324</v>
      </c>
      <c r="C69" s="2" t="s">
        <v>325</v>
      </c>
      <c r="D69" s="2" t="s">
        <v>326</v>
      </c>
      <c r="E69" s="2" t="s">
        <v>327</v>
      </c>
      <c r="F69" s="2" t="s">
        <v>24</v>
      </c>
      <c r="G69" s="2" t="s">
        <v>79</v>
      </c>
      <c r="H69" s="2" t="s">
        <v>245</v>
      </c>
      <c r="I69" s="2" t="s">
        <v>27</v>
      </c>
      <c r="J69" s="3">
        <v>300</v>
      </c>
      <c r="K69" s="25">
        <v>361.55</v>
      </c>
      <c r="L69" s="2" t="s">
        <v>2204</v>
      </c>
      <c r="M69" s="2" t="s">
        <v>66</v>
      </c>
      <c r="N69" s="3">
        <v>1163</v>
      </c>
      <c r="O69" s="3">
        <v>498</v>
      </c>
      <c r="P69" s="21">
        <f ca="1">SUMIF('On Orders'!B:G,Base!C:C,'On Orders'!E:E)</f>
        <v>0</v>
      </c>
      <c r="Q69" s="22">
        <f ca="1">SUMIF('On Orders'!B:G,Base!C:C,'On Orders'!F:F)</f>
        <v>0</v>
      </c>
      <c r="R69" s="22">
        <f ca="1">SUMIF('On Orders'!B:G,Base!C:C,'On Orders'!G:G)</f>
        <v>0</v>
      </c>
      <c r="S69" s="22">
        <f ca="1">SUMIF('On Orders'!B:G,Base!C:C,'On Orders'!H:H)</f>
        <v>0</v>
      </c>
      <c r="T69" s="22"/>
      <c r="U69" s="22"/>
      <c r="V69" s="22"/>
      <c r="W69" s="3">
        <v>8</v>
      </c>
      <c r="X69" s="3">
        <v>8</v>
      </c>
      <c r="Y69" s="3">
        <v>8</v>
      </c>
      <c r="Z69" s="3">
        <v>8</v>
      </c>
      <c r="AA69" s="3">
        <v>8</v>
      </c>
      <c r="AB69" s="3">
        <v>8</v>
      </c>
      <c r="AC69" s="3">
        <v>8</v>
      </c>
      <c r="AD69" s="31">
        <f t="shared" ca="1" si="75"/>
        <v>1353</v>
      </c>
      <c r="AE69" s="26">
        <f t="shared" ca="1" si="76"/>
        <v>1345</v>
      </c>
      <c r="AF69" s="26">
        <f t="shared" ca="1" si="77"/>
        <v>1337</v>
      </c>
      <c r="AG69" s="26">
        <f t="shared" ref="AG69:AI69" ca="1" si="87">MAX(0,AF69)-AA69</f>
        <v>1329</v>
      </c>
      <c r="AH69" s="26">
        <f t="shared" ca="1" si="87"/>
        <v>1321</v>
      </c>
      <c r="AI69" s="26">
        <f t="shared" ca="1" si="87"/>
        <v>1313</v>
      </c>
      <c r="AJ69" s="30">
        <f t="shared" si="79"/>
        <v>0</v>
      </c>
      <c r="AK69" s="30">
        <f t="shared" si="80"/>
        <v>0</v>
      </c>
      <c r="AL69" s="30">
        <f t="shared" si="81"/>
        <v>0</v>
      </c>
      <c r="AM69" s="30">
        <f t="shared" si="82"/>
        <v>0</v>
      </c>
      <c r="AN69" s="30">
        <f t="shared" si="83"/>
        <v>0</v>
      </c>
      <c r="AO69" s="30">
        <f t="shared" si="84"/>
        <v>0</v>
      </c>
      <c r="AP69" s="22">
        <f t="shared" si="86"/>
        <v>0</v>
      </c>
    </row>
    <row r="70" spans="1:42" hidden="1" x14ac:dyDescent="0.2">
      <c r="A70" t="s">
        <v>56</v>
      </c>
      <c r="B70" t="s">
        <v>328</v>
      </c>
      <c r="C70" s="2" t="s">
        <v>329</v>
      </c>
      <c r="D70" s="2" t="s">
        <v>330</v>
      </c>
      <c r="E70" s="2" t="s">
        <v>331</v>
      </c>
      <c r="F70" s="2" t="s">
        <v>24</v>
      </c>
      <c r="G70" s="2" t="s">
        <v>79</v>
      </c>
      <c r="H70" s="2" t="s">
        <v>254</v>
      </c>
      <c r="I70" s="2" t="s">
        <v>27</v>
      </c>
      <c r="J70" s="3">
        <v>300</v>
      </c>
      <c r="K70" s="25">
        <v>361.55</v>
      </c>
      <c r="L70" s="2" t="s">
        <v>2204</v>
      </c>
      <c r="M70" s="2" t="s">
        <v>66</v>
      </c>
      <c r="N70" s="3">
        <v>713</v>
      </c>
      <c r="O70" s="3">
        <v>931</v>
      </c>
      <c r="P70" s="21">
        <f ca="1">SUMIF('On Orders'!B:G,Base!C:C,'On Orders'!E:E)</f>
        <v>0</v>
      </c>
      <c r="Q70" s="22">
        <f ca="1">SUMIF('On Orders'!B:G,Base!C:C,'On Orders'!F:F)</f>
        <v>0</v>
      </c>
      <c r="R70" s="22">
        <f ca="1">SUMIF('On Orders'!B:G,Base!C:C,'On Orders'!G:G)</f>
        <v>0</v>
      </c>
      <c r="S70" s="22">
        <f ca="1">SUMIF('On Orders'!B:G,Base!C:C,'On Orders'!H:H)</f>
        <v>0</v>
      </c>
      <c r="T70" s="22"/>
      <c r="U70" s="22"/>
      <c r="V70" s="22"/>
      <c r="W70" s="3">
        <v>8</v>
      </c>
      <c r="X70" s="3">
        <v>8</v>
      </c>
      <c r="Y70" s="3">
        <v>8</v>
      </c>
      <c r="Z70" s="3">
        <v>3</v>
      </c>
      <c r="AA70" s="3">
        <v>7</v>
      </c>
      <c r="AB70" s="3">
        <v>7</v>
      </c>
      <c r="AC70" s="3">
        <v>7</v>
      </c>
      <c r="AD70" s="31">
        <f t="shared" ca="1" si="75"/>
        <v>1336</v>
      </c>
      <c r="AE70" s="26">
        <f t="shared" ca="1" si="76"/>
        <v>1328</v>
      </c>
      <c r="AF70" s="26">
        <f t="shared" ca="1" si="77"/>
        <v>1325</v>
      </c>
      <c r="AG70" s="26">
        <f t="shared" ref="AG70:AI70" ca="1" si="88">MAX(0,AF70)-AA70</f>
        <v>1318</v>
      </c>
      <c r="AH70" s="26">
        <f t="shared" ca="1" si="88"/>
        <v>1311</v>
      </c>
      <c r="AI70" s="26">
        <f t="shared" ca="1" si="88"/>
        <v>1304</v>
      </c>
      <c r="AJ70" s="30">
        <f t="shared" si="79"/>
        <v>0</v>
      </c>
      <c r="AK70" s="30">
        <f t="shared" si="80"/>
        <v>0</v>
      </c>
      <c r="AL70" s="30">
        <f t="shared" si="81"/>
        <v>0</v>
      </c>
      <c r="AM70" s="30">
        <f t="shared" si="82"/>
        <v>0</v>
      </c>
      <c r="AN70" s="30">
        <f t="shared" si="83"/>
        <v>0</v>
      </c>
      <c r="AO70" s="30">
        <f t="shared" si="84"/>
        <v>0</v>
      </c>
      <c r="AP70" s="22">
        <f t="shared" si="86"/>
        <v>0</v>
      </c>
    </row>
    <row r="71" spans="1:42" hidden="1" x14ac:dyDescent="0.2">
      <c r="A71" t="s">
        <v>56</v>
      </c>
      <c r="B71" t="s">
        <v>332</v>
      </c>
      <c r="C71" s="2" t="s">
        <v>268</v>
      </c>
      <c r="D71" s="2" t="s">
        <v>269</v>
      </c>
      <c r="E71" s="2" t="s">
        <v>270</v>
      </c>
      <c r="F71" s="2" t="s">
        <v>33</v>
      </c>
      <c r="G71" s="2" t="s">
        <v>109</v>
      </c>
      <c r="H71" s="2" t="s">
        <v>109</v>
      </c>
      <c r="I71" s="2" t="s">
        <v>27</v>
      </c>
      <c r="J71" s="3">
        <v>300</v>
      </c>
      <c r="K71" s="25">
        <v>542.5</v>
      </c>
      <c r="L71" s="2" t="s">
        <v>2204</v>
      </c>
      <c r="M71" s="2" t="s">
        <v>66</v>
      </c>
      <c r="N71" s="3">
        <v>0</v>
      </c>
      <c r="O71" s="3">
        <v>20</v>
      </c>
      <c r="P71" s="21">
        <f ca="1">SUMIF('On Orders'!B:G,Base!C:C,'On Orders'!E:E)</f>
        <v>0</v>
      </c>
      <c r="Q71" s="22">
        <f ca="1">SUMIF('On Orders'!B:G,Base!C:C,'On Orders'!F:F)</f>
        <v>0</v>
      </c>
      <c r="R71" s="22">
        <f ca="1">SUMIF('On Orders'!B:G,Base!C:C,'On Orders'!G:G)</f>
        <v>0</v>
      </c>
      <c r="S71" s="22">
        <f ca="1">SUMIF('On Orders'!B:G,Base!C:C,'On Orders'!H:H)</f>
        <v>0</v>
      </c>
      <c r="T71" s="22"/>
      <c r="U71" s="22"/>
      <c r="V71" s="22"/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1">
        <f t="shared" ca="1" si="75"/>
        <v>-280</v>
      </c>
      <c r="AE71" s="26">
        <f t="shared" ca="1" si="76"/>
        <v>0</v>
      </c>
      <c r="AF71" s="26">
        <f t="shared" ca="1" si="77"/>
        <v>0</v>
      </c>
      <c r="AG71" s="26">
        <f t="shared" ref="AG71:AI71" ca="1" si="89">MAX(0,AF71)-AA71</f>
        <v>0</v>
      </c>
      <c r="AH71" s="26">
        <f t="shared" ca="1" si="89"/>
        <v>0</v>
      </c>
      <c r="AI71" s="26">
        <f t="shared" ca="1" si="89"/>
        <v>0</v>
      </c>
      <c r="AJ71" s="30">
        <f t="shared" si="79"/>
        <v>0</v>
      </c>
      <c r="AK71" s="30">
        <f t="shared" si="80"/>
        <v>0</v>
      </c>
      <c r="AL71" s="30">
        <f t="shared" si="81"/>
        <v>0</v>
      </c>
      <c r="AM71" s="30">
        <f t="shared" si="82"/>
        <v>0</v>
      </c>
      <c r="AN71" s="30">
        <f t="shared" si="83"/>
        <v>0</v>
      </c>
      <c r="AO71" s="30">
        <f t="shared" si="84"/>
        <v>0</v>
      </c>
      <c r="AP71" s="22">
        <f t="shared" si="86"/>
        <v>0</v>
      </c>
    </row>
    <row r="72" spans="1:42" hidden="1" x14ac:dyDescent="0.2">
      <c r="A72" t="s">
        <v>56</v>
      </c>
      <c r="B72" t="s">
        <v>333</v>
      </c>
      <c r="C72" s="2" t="s">
        <v>280</v>
      </c>
      <c r="D72" s="2" t="s">
        <v>281</v>
      </c>
      <c r="E72" s="2" t="s">
        <v>282</v>
      </c>
      <c r="F72" s="2" t="s">
        <v>33</v>
      </c>
      <c r="G72" s="2" t="s">
        <v>109</v>
      </c>
      <c r="H72" s="2" t="s">
        <v>110</v>
      </c>
      <c r="I72" s="2" t="s">
        <v>27</v>
      </c>
      <c r="J72" s="3">
        <v>300</v>
      </c>
      <c r="K72" s="25">
        <v>542.5</v>
      </c>
      <c r="L72" s="2" t="s">
        <v>2204</v>
      </c>
      <c r="M72" s="2" t="s">
        <v>66</v>
      </c>
      <c r="N72" s="3">
        <v>0</v>
      </c>
      <c r="O72" s="3">
        <v>193</v>
      </c>
      <c r="P72" s="21">
        <f ca="1">SUMIF('On Orders'!B:G,Base!C:C,'On Orders'!E:E)</f>
        <v>0</v>
      </c>
      <c r="Q72" s="22">
        <f ca="1">SUMIF('On Orders'!B:G,Base!C:C,'On Orders'!F:F)</f>
        <v>0</v>
      </c>
      <c r="R72" s="22">
        <f ca="1">SUMIF('On Orders'!B:G,Base!C:C,'On Orders'!G:G)</f>
        <v>0</v>
      </c>
      <c r="S72" s="22">
        <f ca="1">SUMIF('On Orders'!B:G,Base!C:C,'On Orders'!H:H)</f>
        <v>0</v>
      </c>
      <c r="T72" s="22"/>
      <c r="U72" s="22"/>
      <c r="V72" s="22"/>
      <c r="W72" s="3">
        <v>0</v>
      </c>
      <c r="X72" s="3">
        <v>0</v>
      </c>
      <c r="Y72" s="3">
        <v>0</v>
      </c>
      <c r="Z72" s="3">
        <v>5</v>
      </c>
      <c r="AA72" s="3">
        <v>1</v>
      </c>
      <c r="AB72" s="3">
        <v>2</v>
      </c>
      <c r="AC72" s="3">
        <v>2</v>
      </c>
      <c r="AD72" s="31">
        <f t="shared" ca="1" si="75"/>
        <v>-107</v>
      </c>
      <c r="AE72" s="26">
        <f t="shared" ca="1" si="76"/>
        <v>0</v>
      </c>
      <c r="AF72" s="26">
        <f t="shared" ca="1" si="77"/>
        <v>-5</v>
      </c>
      <c r="AG72" s="26">
        <f t="shared" ref="AG72:AI72" ca="1" si="90">MAX(0,AF72)-AA72</f>
        <v>-1</v>
      </c>
      <c r="AH72" s="26">
        <f t="shared" ca="1" si="90"/>
        <v>-2</v>
      </c>
      <c r="AI72" s="26">
        <f t="shared" ca="1" si="90"/>
        <v>-2</v>
      </c>
      <c r="AJ72" s="30">
        <f t="shared" si="79"/>
        <v>0</v>
      </c>
      <c r="AK72" s="30">
        <f t="shared" si="80"/>
        <v>0</v>
      </c>
      <c r="AL72" s="30">
        <f t="shared" si="81"/>
        <v>0</v>
      </c>
      <c r="AM72" s="30">
        <f t="shared" si="82"/>
        <v>0</v>
      </c>
      <c r="AN72" s="30">
        <f t="shared" si="83"/>
        <v>0</v>
      </c>
      <c r="AO72" s="30">
        <f t="shared" si="84"/>
        <v>0</v>
      </c>
      <c r="AP72" s="22">
        <f t="shared" si="86"/>
        <v>0</v>
      </c>
    </row>
    <row r="73" spans="1:42" hidden="1" x14ac:dyDescent="0.2">
      <c r="A73" t="s">
        <v>56</v>
      </c>
      <c r="B73" t="s">
        <v>334</v>
      </c>
      <c r="C73" s="2" t="s">
        <v>284</v>
      </c>
      <c r="D73" s="2" t="s">
        <v>285</v>
      </c>
      <c r="E73" s="2" t="s">
        <v>286</v>
      </c>
      <c r="F73" s="2" t="s">
        <v>33</v>
      </c>
      <c r="G73" s="2" t="s">
        <v>109</v>
      </c>
      <c r="H73" s="2" t="s">
        <v>127</v>
      </c>
      <c r="I73" s="2" t="s">
        <v>27</v>
      </c>
      <c r="J73" s="3">
        <v>300</v>
      </c>
      <c r="K73" s="25">
        <v>542.5</v>
      </c>
      <c r="L73" s="2" t="s">
        <v>2204</v>
      </c>
      <c r="M73" s="2" t="s">
        <v>66</v>
      </c>
      <c r="N73" s="3">
        <v>0</v>
      </c>
      <c r="O73" s="3">
        <v>1882</v>
      </c>
      <c r="P73" s="21">
        <f ca="1">SUMIF('On Orders'!B:G,Base!C:C,'On Orders'!E:E)</f>
        <v>0</v>
      </c>
      <c r="Q73" s="22">
        <f ca="1">SUMIF('On Orders'!B:G,Base!C:C,'On Orders'!F:F)</f>
        <v>0</v>
      </c>
      <c r="R73" s="22">
        <f ca="1">SUMIF('On Orders'!B:G,Base!C:C,'On Orders'!G:G)</f>
        <v>0</v>
      </c>
      <c r="S73" s="22">
        <f ca="1">SUMIF('On Orders'!B:G,Base!C:C,'On Orders'!H:H)</f>
        <v>0</v>
      </c>
      <c r="T73" s="22"/>
      <c r="U73" s="22"/>
      <c r="V73" s="22"/>
      <c r="W73" s="3">
        <v>0</v>
      </c>
      <c r="X73" s="3">
        <v>0</v>
      </c>
      <c r="Y73" s="3">
        <v>0</v>
      </c>
      <c r="Z73" s="3">
        <v>4</v>
      </c>
      <c r="AA73" s="3">
        <v>1</v>
      </c>
      <c r="AB73" s="3">
        <v>1</v>
      </c>
      <c r="AC73" s="3">
        <v>2</v>
      </c>
      <c r="AD73" s="31">
        <f t="shared" ca="1" si="75"/>
        <v>1582</v>
      </c>
      <c r="AE73" s="26">
        <f t="shared" ca="1" si="76"/>
        <v>1582</v>
      </c>
      <c r="AF73" s="26">
        <f t="shared" ca="1" si="77"/>
        <v>1578</v>
      </c>
      <c r="AG73" s="26">
        <f t="shared" ref="AG73:AI73" ca="1" si="91">MAX(0,AF73)-AA73</f>
        <v>1577</v>
      </c>
      <c r="AH73" s="26">
        <f t="shared" ca="1" si="91"/>
        <v>1576</v>
      </c>
      <c r="AI73" s="26">
        <f t="shared" ca="1" si="91"/>
        <v>1574</v>
      </c>
      <c r="AJ73" s="30">
        <f t="shared" si="79"/>
        <v>0</v>
      </c>
      <c r="AK73" s="30">
        <f t="shared" si="80"/>
        <v>0</v>
      </c>
      <c r="AL73" s="30">
        <f t="shared" si="81"/>
        <v>0</v>
      </c>
      <c r="AM73" s="30">
        <f t="shared" si="82"/>
        <v>0</v>
      </c>
      <c r="AN73" s="30">
        <f t="shared" si="83"/>
        <v>0</v>
      </c>
      <c r="AO73" s="30">
        <f t="shared" si="84"/>
        <v>0</v>
      </c>
      <c r="AP73" s="22">
        <f t="shared" si="86"/>
        <v>0</v>
      </c>
    </row>
    <row r="74" spans="1:42" hidden="1" x14ac:dyDescent="0.2">
      <c r="A74" t="s">
        <v>335</v>
      </c>
      <c r="B74" t="s">
        <v>336</v>
      </c>
      <c r="C74" s="2" t="s">
        <v>337</v>
      </c>
      <c r="D74" s="2" t="s">
        <v>338</v>
      </c>
      <c r="E74" s="2" t="s">
        <v>339</v>
      </c>
      <c r="F74" s="2" t="s">
        <v>60</v>
      </c>
      <c r="G74" s="2" t="s">
        <v>109</v>
      </c>
      <c r="H74" s="2" t="s">
        <v>109</v>
      </c>
      <c r="I74" s="2" t="s">
        <v>27</v>
      </c>
      <c r="J74" s="3">
        <v>300</v>
      </c>
      <c r="K74" s="25">
        <v>516.72</v>
      </c>
      <c r="L74" s="2" t="s">
        <v>2204</v>
      </c>
      <c r="M74" s="2" t="s">
        <v>66</v>
      </c>
      <c r="N74" s="3">
        <v>8</v>
      </c>
      <c r="O74" s="3">
        <v>0</v>
      </c>
      <c r="P74" s="21">
        <f ca="1">SUMIF('On Orders'!B:G,Base!C:C,'On Orders'!E:E)</f>
        <v>0</v>
      </c>
      <c r="Q74" s="22">
        <f ca="1">SUMIF('On Orders'!B:G,Base!C:C,'On Orders'!F:F)</f>
        <v>0</v>
      </c>
      <c r="R74" s="22">
        <f ca="1">SUMIF('On Orders'!B:G,Base!C:C,'On Orders'!G:G)</f>
        <v>0</v>
      </c>
      <c r="S74" s="22">
        <f ca="1">SUMIF('On Orders'!B:G,Base!C:C,'On Orders'!H:H)</f>
        <v>0</v>
      </c>
      <c r="T74" s="22"/>
      <c r="U74" s="22"/>
      <c r="V74" s="22"/>
      <c r="W74" s="3">
        <v>0</v>
      </c>
      <c r="X74" s="3">
        <v>0</v>
      </c>
      <c r="Y74" s="3">
        <v>0</v>
      </c>
      <c r="Z74" s="3">
        <v>2</v>
      </c>
      <c r="AA74" s="3">
        <v>1</v>
      </c>
      <c r="AB74" s="3">
        <v>1</v>
      </c>
      <c r="AC74" s="3">
        <v>1</v>
      </c>
      <c r="AD74" s="31">
        <f t="shared" ca="1" si="75"/>
        <v>-292</v>
      </c>
      <c r="AE74" s="26">
        <f t="shared" ca="1" si="76"/>
        <v>0</v>
      </c>
      <c r="AF74" s="26">
        <f t="shared" ca="1" si="77"/>
        <v>-2</v>
      </c>
      <c r="AG74" s="26">
        <f t="shared" ref="AG74:AI74" ca="1" si="92">MAX(0,AF74)-AA74</f>
        <v>-1</v>
      </c>
      <c r="AH74" s="26">
        <f t="shared" ca="1" si="92"/>
        <v>-1</v>
      </c>
      <c r="AI74" s="26">
        <f t="shared" ca="1" si="92"/>
        <v>-1</v>
      </c>
      <c r="AJ74" s="30">
        <f t="shared" si="79"/>
        <v>0</v>
      </c>
      <c r="AK74" s="30">
        <f t="shared" si="80"/>
        <v>0</v>
      </c>
      <c r="AL74" s="30">
        <f t="shared" si="81"/>
        <v>0</v>
      </c>
      <c r="AM74" s="30">
        <f t="shared" si="82"/>
        <v>0</v>
      </c>
      <c r="AN74" s="30">
        <f t="shared" si="83"/>
        <v>0</v>
      </c>
      <c r="AO74" s="30">
        <f t="shared" si="84"/>
        <v>0</v>
      </c>
      <c r="AP74" s="22">
        <f t="shared" si="86"/>
        <v>0</v>
      </c>
    </row>
    <row r="75" spans="1:42" hidden="1" x14ac:dyDescent="0.2">
      <c r="A75" t="s">
        <v>335</v>
      </c>
      <c r="B75" t="s">
        <v>340</v>
      </c>
      <c r="C75" s="2" t="s">
        <v>341</v>
      </c>
      <c r="D75" s="2" t="s">
        <v>342</v>
      </c>
      <c r="E75" s="2" t="s">
        <v>343</v>
      </c>
      <c r="F75" s="2" t="s">
        <v>60</v>
      </c>
      <c r="G75" s="2" t="s">
        <v>109</v>
      </c>
      <c r="H75" s="2" t="s">
        <v>109</v>
      </c>
      <c r="I75" s="2" t="s">
        <v>27</v>
      </c>
      <c r="J75" s="3">
        <v>300</v>
      </c>
      <c r="K75" s="25">
        <v>516.72</v>
      </c>
      <c r="L75" s="2" t="s">
        <v>2204</v>
      </c>
      <c r="M75" s="2" t="s">
        <v>66</v>
      </c>
      <c r="N75" s="3">
        <v>34</v>
      </c>
      <c r="O75" s="3">
        <v>0</v>
      </c>
      <c r="P75" s="21">
        <f ca="1">SUMIF('On Orders'!B:G,Base!C:C,'On Orders'!E:E)</f>
        <v>0</v>
      </c>
      <c r="Q75" s="22">
        <f ca="1">SUMIF('On Orders'!B:G,Base!C:C,'On Orders'!F:F)</f>
        <v>0</v>
      </c>
      <c r="R75" s="22">
        <f ca="1">SUMIF('On Orders'!B:G,Base!C:C,'On Orders'!G:G)</f>
        <v>0</v>
      </c>
      <c r="S75" s="22">
        <f ca="1">SUMIF('On Orders'!B:G,Base!C:C,'On Orders'!H:H)</f>
        <v>0</v>
      </c>
      <c r="T75" s="22"/>
      <c r="U75" s="22"/>
      <c r="V75" s="22"/>
      <c r="W75" s="3">
        <v>0</v>
      </c>
      <c r="X75" s="3">
        <v>0</v>
      </c>
      <c r="Y75" s="3">
        <v>0</v>
      </c>
      <c r="Z75" s="3">
        <v>4</v>
      </c>
      <c r="AA75" s="3">
        <v>1</v>
      </c>
      <c r="AB75" s="3">
        <v>1</v>
      </c>
      <c r="AC75" s="3">
        <v>2</v>
      </c>
      <c r="AD75" s="31">
        <f t="shared" ca="1" si="75"/>
        <v>-266</v>
      </c>
      <c r="AE75" s="26">
        <f t="shared" ca="1" si="76"/>
        <v>0</v>
      </c>
      <c r="AF75" s="26">
        <f t="shared" ca="1" si="77"/>
        <v>-4</v>
      </c>
      <c r="AG75" s="26">
        <f t="shared" ref="AG75:AI75" ca="1" si="93">MAX(0,AF75)-AA75</f>
        <v>-1</v>
      </c>
      <c r="AH75" s="26">
        <f t="shared" ca="1" si="93"/>
        <v>-1</v>
      </c>
      <c r="AI75" s="26">
        <f t="shared" ca="1" si="93"/>
        <v>-2</v>
      </c>
      <c r="AJ75" s="30">
        <f t="shared" si="79"/>
        <v>0</v>
      </c>
      <c r="AK75" s="30">
        <f t="shared" si="80"/>
        <v>0</v>
      </c>
      <c r="AL75" s="30">
        <f t="shared" si="81"/>
        <v>0</v>
      </c>
      <c r="AM75" s="30">
        <f t="shared" si="82"/>
        <v>0</v>
      </c>
      <c r="AN75" s="30">
        <f t="shared" si="83"/>
        <v>0</v>
      </c>
      <c r="AO75" s="30">
        <f t="shared" si="84"/>
        <v>0</v>
      </c>
      <c r="AP75" s="22">
        <f t="shared" si="86"/>
        <v>0</v>
      </c>
    </row>
    <row r="76" spans="1:42" hidden="1" x14ac:dyDescent="0.2">
      <c r="A76" t="s">
        <v>335</v>
      </c>
      <c r="B76" t="s">
        <v>344</v>
      </c>
      <c r="C76" s="2" t="s">
        <v>345</v>
      </c>
      <c r="D76" s="2" t="s">
        <v>346</v>
      </c>
      <c r="E76" s="2" t="s">
        <v>347</v>
      </c>
      <c r="F76" s="2" t="s">
        <v>60</v>
      </c>
      <c r="G76" s="2" t="s">
        <v>109</v>
      </c>
      <c r="H76" s="2" t="s">
        <v>110</v>
      </c>
      <c r="I76" s="2" t="s">
        <v>27</v>
      </c>
      <c r="J76" s="3">
        <v>300</v>
      </c>
      <c r="K76" s="25">
        <v>516.72</v>
      </c>
      <c r="L76" s="2" t="s">
        <v>2204</v>
      </c>
      <c r="M76" s="2" t="s">
        <v>66</v>
      </c>
      <c r="N76" s="3">
        <v>61</v>
      </c>
      <c r="O76" s="3">
        <v>3</v>
      </c>
      <c r="P76" s="21">
        <f ca="1">SUMIF('On Orders'!B:G,Base!C:C,'On Orders'!E:E)</f>
        <v>0</v>
      </c>
      <c r="Q76" s="22">
        <f ca="1">SUMIF('On Orders'!B:G,Base!C:C,'On Orders'!F:F)</f>
        <v>0</v>
      </c>
      <c r="R76" s="22">
        <f ca="1">SUMIF('On Orders'!B:G,Base!C:C,'On Orders'!G:G)</f>
        <v>0</v>
      </c>
      <c r="S76" s="22">
        <f ca="1">SUMIF('On Orders'!B:G,Base!C:C,'On Orders'!H:H)</f>
        <v>0</v>
      </c>
      <c r="T76" s="22"/>
      <c r="U76" s="22"/>
      <c r="V76" s="22"/>
      <c r="W76" s="3">
        <v>0</v>
      </c>
      <c r="X76" s="3">
        <v>0</v>
      </c>
      <c r="Y76" s="3">
        <v>0</v>
      </c>
      <c r="Z76" s="3">
        <v>3</v>
      </c>
      <c r="AA76" s="3">
        <v>1</v>
      </c>
      <c r="AB76" s="3">
        <v>1</v>
      </c>
      <c r="AC76" s="3">
        <v>1</v>
      </c>
      <c r="AD76" s="31">
        <f t="shared" ca="1" si="75"/>
        <v>-236</v>
      </c>
      <c r="AE76" s="26">
        <f t="shared" ca="1" si="76"/>
        <v>0</v>
      </c>
      <c r="AF76" s="26">
        <f t="shared" ca="1" si="77"/>
        <v>-3</v>
      </c>
      <c r="AG76" s="26">
        <f t="shared" ref="AG76:AI76" ca="1" si="94">MAX(0,AF76)-AA76</f>
        <v>-1</v>
      </c>
      <c r="AH76" s="26">
        <f t="shared" ca="1" si="94"/>
        <v>-1</v>
      </c>
      <c r="AI76" s="26">
        <f t="shared" ca="1" si="94"/>
        <v>-1</v>
      </c>
      <c r="AJ76" s="30">
        <f t="shared" si="79"/>
        <v>0</v>
      </c>
      <c r="AK76" s="30">
        <f t="shared" si="80"/>
        <v>0</v>
      </c>
      <c r="AL76" s="30">
        <f t="shared" si="81"/>
        <v>0</v>
      </c>
      <c r="AM76" s="30">
        <f t="shared" si="82"/>
        <v>0</v>
      </c>
      <c r="AN76" s="30">
        <f t="shared" si="83"/>
        <v>0</v>
      </c>
      <c r="AO76" s="30">
        <f t="shared" si="84"/>
        <v>0</v>
      </c>
      <c r="AP76" s="22">
        <f t="shared" si="86"/>
        <v>0</v>
      </c>
    </row>
    <row r="77" spans="1:42" hidden="1" x14ac:dyDescent="0.2">
      <c r="A77" t="s">
        <v>335</v>
      </c>
      <c r="B77" t="s">
        <v>348</v>
      </c>
      <c r="C77" s="2" t="s">
        <v>349</v>
      </c>
      <c r="D77" s="2" t="s">
        <v>350</v>
      </c>
      <c r="E77" s="2" t="s">
        <v>351</v>
      </c>
      <c r="F77" s="2" t="s">
        <v>60</v>
      </c>
      <c r="G77" s="2" t="s">
        <v>109</v>
      </c>
      <c r="H77" s="2" t="s">
        <v>110</v>
      </c>
      <c r="I77" s="2" t="s">
        <v>27</v>
      </c>
      <c r="J77" s="3">
        <v>300</v>
      </c>
      <c r="K77" s="25">
        <v>516.72</v>
      </c>
      <c r="L77" s="2" t="s">
        <v>2204</v>
      </c>
      <c r="M77" s="2" t="s">
        <v>66</v>
      </c>
      <c r="N77" s="3">
        <v>0</v>
      </c>
      <c r="O77" s="3">
        <v>2</v>
      </c>
      <c r="P77" s="21">
        <f ca="1">SUMIF('On Orders'!B:G,Base!C:C,'On Orders'!E:E)</f>
        <v>0</v>
      </c>
      <c r="Q77" s="22">
        <f ca="1">SUMIF('On Orders'!B:G,Base!C:C,'On Orders'!F:F)</f>
        <v>0</v>
      </c>
      <c r="R77" s="22">
        <f ca="1">SUMIF('On Orders'!B:G,Base!C:C,'On Orders'!G:G)</f>
        <v>0</v>
      </c>
      <c r="S77" s="22">
        <f ca="1">SUMIF('On Orders'!B:G,Base!C:C,'On Orders'!H:H)</f>
        <v>0</v>
      </c>
      <c r="T77" s="22"/>
      <c r="U77" s="22"/>
      <c r="V77" s="22"/>
      <c r="W77" s="3">
        <v>0</v>
      </c>
      <c r="X77" s="3">
        <v>0</v>
      </c>
      <c r="Y77" s="3">
        <v>0</v>
      </c>
      <c r="Z77" s="3">
        <v>3</v>
      </c>
      <c r="AA77" s="3">
        <v>1</v>
      </c>
      <c r="AB77" s="3">
        <v>1</v>
      </c>
      <c r="AC77" s="3">
        <v>1</v>
      </c>
      <c r="AD77" s="31">
        <f t="shared" ca="1" si="75"/>
        <v>-298</v>
      </c>
      <c r="AE77" s="26">
        <f t="shared" ca="1" si="76"/>
        <v>0</v>
      </c>
      <c r="AF77" s="26">
        <f t="shared" ca="1" si="77"/>
        <v>-3</v>
      </c>
      <c r="AG77" s="26">
        <f t="shared" ref="AG77:AI77" ca="1" si="95">MAX(0,AF77)-AA77</f>
        <v>-1</v>
      </c>
      <c r="AH77" s="26">
        <f t="shared" ca="1" si="95"/>
        <v>-1</v>
      </c>
      <c r="AI77" s="26">
        <f t="shared" ca="1" si="95"/>
        <v>-1</v>
      </c>
      <c r="AJ77" s="30">
        <f t="shared" si="79"/>
        <v>0</v>
      </c>
      <c r="AK77" s="30">
        <f t="shared" si="80"/>
        <v>0</v>
      </c>
      <c r="AL77" s="30">
        <f t="shared" si="81"/>
        <v>0</v>
      </c>
      <c r="AM77" s="30">
        <f t="shared" si="82"/>
        <v>0</v>
      </c>
      <c r="AN77" s="30">
        <f t="shared" si="83"/>
        <v>0</v>
      </c>
      <c r="AO77" s="30">
        <f t="shared" si="84"/>
        <v>0</v>
      </c>
      <c r="AP77" s="22">
        <f t="shared" si="86"/>
        <v>0</v>
      </c>
    </row>
    <row r="78" spans="1:42" hidden="1" x14ac:dyDescent="0.2">
      <c r="A78" t="s">
        <v>335</v>
      </c>
      <c r="B78" t="s">
        <v>352</v>
      </c>
      <c r="C78" s="2" t="s">
        <v>353</v>
      </c>
      <c r="D78" s="2" t="s">
        <v>354</v>
      </c>
      <c r="E78" s="2" t="s">
        <v>355</v>
      </c>
      <c r="F78" s="2" t="s">
        <v>60</v>
      </c>
      <c r="G78" s="2" t="s">
        <v>109</v>
      </c>
      <c r="H78" s="2" t="s">
        <v>127</v>
      </c>
      <c r="I78" s="2" t="s">
        <v>27</v>
      </c>
      <c r="J78" s="3">
        <v>300</v>
      </c>
      <c r="K78" s="25">
        <v>516.72</v>
      </c>
      <c r="L78" s="2" t="s">
        <v>2204</v>
      </c>
      <c r="M78" s="2" t="s">
        <v>66</v>
      </c>
      <c r="N78" s="3">
        <v>11</v>
      </c>
      <c r="O78" s="3">
        <v>0</v>
      </c>
      <c r="P78" s="21">
        <f ca="1">SUMIF('On Orders'!B:G,Base!C:C,'On Orders'!E:E)</f>
        <v>0</v>
      </c>
      <c r="Q78" s="22">
        <f ca="1">SUMIF('On Orders'!B:G,Base!C:C,'On Orders'!F:F)</f>
        <v>0</v>
      </c>
      <c r="R78" s="22">
        <f ca="1">SUMIF('On Orders'!B:G,Base!C:C,'On Orders'!G:G)</f>
        <v>0</v>
      </c>
      <c r="S78" s="22">
        <f ca="1">SUMIF('On Orders'!B:G,Base!C:C,'On Orders'!H:H)</f>
        <v>0</v>
      </c>
      <c r="T78" s="22"/>
      <c r="U78" s="22"/>
      <c r="V78" s="22"/>
      <c r="W78" s="3">
        <v>0</v>
      </c>
      <c r="X78" s="3">
        <v>0</v>
      </c>
      <c r="Y78" s="3">
        <v>0</v>
      </c>
      <c r="Z78" s="3">
        <v>3</v>
      </c>
      <c r="AA78" s="3">
        <v>1</v>
      </c>
      <c r="AB78" s="3">
        <v>1</v>
      </c>
      <c r="AC78" s="3">
        <v>1</v>
      </c>
      <c r="AD78" s="31">
        <f t="shared" ca="1" si="75"/>
        <v>-289</v>
      </c>
      <c r="AE78" s="26">
        <f t="shared" ca="1" si="76"/>
        <v>0</v>
      </c>
      <c r="AF78" s="26">
        <f t="shared" ca="1" si="77"/>
        <v>-3</v>
      </c>
      <c r="AG78" s="26">
        <f t="shared" ref="AG78:AI78" ca="1" si="96">MAX(0,AF78)-AA78</f>
        <v>-1</v>
      </c>
      <c r="AH78" s="26">
        <f t="shared" ca="1" si="96"/>
        <v>-1</v>
      </c>
      <c r="AI78" s="26">
        <f t="shared" ca="1" si="96"/>
        <v>-1</v>
      </c>
      <c r="AJ78" s="30">
        <f t="shared" si="79"/>
        <v>0</v>
      </c>
      <c r="AK78" s="30">
        <f t="shared" si="80"/>
        <v>0</v>
      </c>
      <c r="AL78" s="30">
        <f t="shared" si="81"/>
        <v>0</v>
      </c>
      <c r="AM78" s="30">
        <f t="shared" si="82"/>
        <v>0</v>
      </c>
      <c r="AN78" s="30">
        <f t="shared" si="83"/>
        <v>0</v>
      </c>
      <c r="AO78" s="30">
        <f t="shared" si="84"/>
        <v>0</v>
      </c>
      <c r="AP78" s="22">
        <f t="shared" si="86"/>
        <v>0</v>
      </c>
    </row>
    <row r="79" spans="1:42" hidden="1" x14ac:dyDescent="0.2">
      <c r="A79" t="s">
        <v>335</v>
      </c>
      <c r="B79" t="s">
        <v>356</v>
      </c>
      <c r="C79" s="2" t="s">
        <v>357</v>
      </c>
      <c r="D79" s="2" t="s">
        <v>358</v>
      </c>
      <c r="E79" s="2" t="s">
        <v>359</v>
      </c>
      <c r="F79" s="2" t="s">
        <v>60</v>
      </c>
      <c r="G79" s="2" t="s">
        <v>109</v>
      </c>
      <c r="H79" s="2" t="s">
        <v>127</v>
      </c>
      <c r="I79" s="2" t="s">
        <v>27</v>
      </c>
      <c r="J79" s="3">
        <v>300</v>
      </c>
      <c r="K79" s="25">
        <v>516.72</v>
      </c>
      <c r="L79" s="2" t="s">
        <v>2204</v>
      </c>
      <c r="M79" s="2" t="s">
        <v>66</v>
      </c>
      <c r="N79" s="3">
        <v>0</v>
      </c>
      <c r="O79" s="3">
        <v>0</v>
      </c>
      <c r="P79" s="21">
        <f ca="1">SUMIF('On Orders'!B:G,Base!C:C,'On Orders'!E:E)</f>
        <v>0</v>
      </c>
      <c r="Q79" s="22">
        <f ca="1">SUMIF('On Orders'!B:G,Base!C:C,'On Orders'!F:F)</f>
        <v>0</v>
      </c>
      <c r="R79" s="22">
        <f ca="1">SUMIF('On Orders'!B:G,Base!C:C,'On Orders'!G:G)</f>
        <v>0</v>
      </c>
      <c r="S79" s="22">
        <f ca="1">SUMIF('On Orders'!B:G,Base!C:C,'On Orders'!H:H)</f>
        <v>0</v>
      </c>
      <c r="T79" s="22"/>
      <c r="U79" s="22"/>
      <c r="V79" s="22"/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1">
        <f t="shared" ca="1" si="75"/>
        <v>-300</v>
      </c>
      <c r="AE79" s="26">
        <f t="shared" ca="1" si="76"/>
        <v>0</v>
      </c>
      <c r="AF79" s="26">
        <f t="shared" ca="1" si="77"/>
        <v>0</v>
      </c>
      <c r="AG79" s="26">
        <f t="shared" ref="AG79:AI79" ca="1" si="97">MAX(0,AF79)-AA79</f>
        <v>0</v>
      </c>
      <c r="AH79" s="26">
        <f t="shared" ca="1" si="97"/>
        <v>0</v>
      </c>
      <c r="AI79" s="26">
        <f t="shared" ca="1" si="97"/>
        <v>0</v>
      </c>
      <c r="AJ79" s="30">
        <f t="shared" si="79"/>
        <v>0</v>
      </c>
      <c r="AK79" s="30">
        <f t="shared" si="80"/>
        <v>0</v>
      </c>
      <c r="AL79" s="30">
        <f t="shared" si="81"/>
        <v>0</v>
      </c>
      <c r="AM79" s="30">
        <f t="shared" si="82"/>
        <v>0</v>
      </c>
      <c r="AN79" s="30">
        <f t="shared" si="83"/>
        <v>0</v>
      </c>
      <c r="AO79" s="30">
        <f t="shared" si="84"/>
        <v>0</v>
      </c>
      <c r="AP79" s="22">
        <f t="shared" si="86"/>
        <v>0</v>
      </c>
    </row>
    <row r="80" spans="1:42" hidden="1" x14ac:dyDescent="0.2">
      <c r="A80" t="s">
        <v>56</v>
      </c>
      <c r="B80">
        <v>228994</v>
      </c>
      <c r="C80" s="2" t="s">
        <v>360</v>
      </c>
      <c r="D80" s="2">
        <v>840168546589</v>
      </c>
      <c r="E80" s="2" t="s">
        <v>361</v>
      </c>
      <c r="F80" s="2" t="s">
        <v>60</v>
      </c>
      <c r="G80" s="2" t="s">
        <v>61</v>
      </c>
      <c r="H80" s="2" t="s">
        <v>74</v>
      </c>
      <c r="I80" s="2" t="s">
        <v>362</v>
      </c>
      <c r="J80" s="3">
        <v>1500</v>
      </c>
      <c r="K80" s="25">
        <v>447.83</v>
      </c>
      <c r="L80" s="2" t="s">
        <v>2204</v>
      </c>
      <c r="M80" s="2" t="s">
        <v>66</v>
      </c>
      <c r="N80" s="3">
        <v>208</v>
      </c>
      <c r="O80" s="3">
        <v>153</v>
      </c>
      <c r="P80" s="21">
        <f ca="1">SUMIF('On Orders'!B:G,Base!C:C,'On Orders'!E:E)</f>
        <v>0</v>
      </c>
      <c r="Q80" s="22">
        <f ca="1">SUMIF('On Orders'!B:G,Base!C:C,'On Orders'!F:F)</f>
        <v>0</v>
      </c>
      <c r="R80" s="22">
        <f ca="1">SUMIF('On Orders'!B:G,Base!C:C,'On Orders'!G:G)</f>
        <v>0</v>
      </c>
      <c r="S80" s="22">
        <f ca="1">SUMIF('On Orders'!B:G,Base!C:C,'On Orders'!H:H)</f>
        <v>0</v>
      </c>
      <c r="T80" s="22"/>
      <c r="U80" s="22"/>
      <c r="V80" s="22"/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1">
        <f t="shared" ca="1" si="75"/>
        <v>-1139</v>
      </c>
      <c r="AE80" s="26">
        <f t="shared" ca="1" si="76"/>
        <v>0</v>
      </c>
      <c r="AF80" s="26">
        <f t="shared" ca="1" si="77"/>
        <v>0</v>
      </c>
      <c r="AG80" s="26">
        <f t="shared" ref="AG80:AI80" ca="1" si="98">MAX(0,AF80)-AA80</f>
        <v>0</v>
      </c>
      <c r="AH80" s="26">
        <f t="shared" ca="1" si="98"/>
        <v>0</v>
      </c>
      <c r="AI80" s="26">
        <f t="shared" ca="1" si="98"/>
        <v>0</v>
      </c>
      <c r="AJ80" s="30">
        <f t="shared" si="79"/>
        <v>0</v>
      </c>
      <c r="AK80" s="30">
        <f t="shared" si="80"/>
        <v>0</v>
      </c>
      <c r="AL80" s="30">
        <f t="shared" si="81"/>
        <v>0</v>
      </c>
      <c r="AM80" s="30">
        <f t="shared" si="82"/>
        <v>0</v>
      </c>
      <c r="AN80" s="30">
        <f t="shared" si="83"/>
        <v>0</v>
      </c>
      <c r="AO80" s="30">
        <f t="shared" si="84"/>
        <v>0</v>
      </c>
      <c r="AP80" s="22">
        <f t="shared" si="86"/>
        <v>0</v>
      </c>
    </row>
    <row r="81" spans="1:42" hidden="1" x14ac:dyDescent="0.2">
      <c r="A81" t="s">
        <v>56</v>
      </c>
      <c r="B81">
        <v>228977</v>
      </c>
      <c r="C81" s="2" t="s">
        <v>71</v>
      </c>
      <c r="D81" s="2" t="s">
        <v>72</v>
      </c>
      <c r="E81" s="2" t="s">
        <v>73</v>
      </c>
      <c r="F81" s="2" t="s">
        <v>60</v>
      </c>
      <c r="G81" s="2" t="s">
        <v>61</v>
      </c>
      <c r="H81" s="2" t="s">
        <v>74</v>
      </c>
      <c r="I81" s="2" t="s">
        <v>362</v>
      </c>
      <c r="J81" s="3">
        <v>1500</v>
      </c>
      <c r="K81" s="25">
        <v>447.83</v>
      </c>
      <c r="L81" s="2" t="s">
        <v>2204</v>
      </c>
      <c r="M81" s="2" t="s">
        <v>66</v>
      </c>
      <c r="N81" s="3">
        <v>211</v>
      </c>
      <c r="O81" s="3">
        <v>9</v>
      </c>
      <c r="P81" s="21">
        <f ca="1">SUMIF('On Orders'!B:G,Base!C:C,'On Orders'!E:E)</f>
        <v>0</v>
      </c>
      <c r="Q81" s="22">
        <f ca="1">SUMIF('On Orders'!B:G,Base!C:C,'On Orders'!F:F)</f>
        <v>0</v>
      </c>
      <c r="R81" s="22">
        <f ca="1">SUMIF('On Orders'!B:G,Base!C:C,'On Orders'!G:G)</f>
        <v>0</v>
      </c>
      <c r="S81" s="22">
        <f ca="1">SUMIF('On Orders'!B:G,Base!C:C,'On Orders'!H:H)</f>
        <v>0</v>
      </c>
      <c r="T81" s="22"/>
      <c r="U81" s="22"/>
      <c r="V81" s="22"/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1">
        <f t="shared" ca="1" si="75"/>
        <v>-1280</v>
      </c>
      <c r="AE81" s="26">
        <f t="shared" ca="1" si="76"/>
        <v>0</v>
      </c>
      <c r="AF81" s="26">
        <f t="shared" ca="1" si="77"/>
        <v>0</v>
      </c>
      <c r="AG81" s="26">
        <f t="shared" ref="AG81:AI81" ca="1" si="99">MAX(0,AF81)-AA81</f>
        <v>0</v>
      </c>
      <c r="AH81" s="26">
        <f t="shared" ca="1" si="99"/>
        <v>0</v>
      </c>
      <c r="AI81" s="26">
        <f t="shared" ca="1" si="99"/>
        <v>0</v>
      </c>
      <c r="AJ81" s="30">
        <f t="shared" si="79"/>
        <v>0</v>
      </c>
      <c r="AK81" s="30">
        <f t="shared" si="80"/>
        <v>0</v>
      </c>
      <c r="AL81" s="30">
        <f t="shared" si="81"/>
        <v>0</v>
      </c>
      <c r="AM81" s="30">
        <f t="shared" si="82"/>
        <v>0</v>
      </c>
      <c r="AN81" s="30">
        <f t="shared" si="83"/>
        <v>0</v>
      </c>
      <c r="AO81" s="30">
        <f t="shared" si="84"/>
        <v>0</v>
      </c>
      <c r="AP81" s="22">
        <f t="shared" si="86"/>
        <v>0</v>
      </c>
    </row>
    <row r="82" spans="1:42" hidden="1" x14ac:dyDescent="0.2">
      <c r="A82" t="s">
        <v>56</v>
      </c>
      <c r="B82">
        <v>228969</v>
      </c>
      <c r="C82" s="2" t="s">
        <v>363</v>
      </c>
      <c r="D82" s="2" t="s">
        <v>364</v>
      </c>
      <c r="E82" s="2" t="s">
        <v>365</v>
      </c>
      <c r="F82" s="2" t="s">
        <v>60</v>
      </c>
      <c r="G82" s="2" t="s">
        <v>85</v>
      </c>
      <c r="H82" s="2" t="s">
        <v>109</v>
      </c>
      <c r="I82" s="2" t="s">
        <v>362</v>
      </c>
      <c r="J82" s="3">
        <v>450</v>
      </c>
      <c r="K82" s="25">
        <v>223.69</v>
      </c>
      <c r="L82" s="2" t="s">
        <v>2204</v>
      </c>
      <c r="M82" s="2"/>
      <c r="N82" s="3">
        <v>516</v>
      </c>
      <c r="O82" s="3">
        <v>116</v>
      </c>
      <c r="P82" s="21">
        <f ca="1">SUMIF('On Orders'!B:G,Base!C:C,'On Orders'!E:E)</f>
        <v>0</v>
      </c>
      <c r="Q82" s="22">
        <f ca="1">SUMIF('On Orders'!B:G,Base!C:C,'On Orders'!F:F)</f>
        <v>0</v>
      </c>
      <c r="R82" s="22">
        <f ca="1">SUMIF('On Orders'!B:G,Base!C:C,'On Orders'!G:G)</f>
        <v>0</v>
      </c>
      <c r="S82" s="22">
        <f ca="1">SUMIF('On Orders'!B:G,Base!C:C,'On Orders'!H:H)</f>
        <v>0</v>
      </c>
      <c r="T82" s="22"/>
      <c r="U82" s="22"/>
      <c r="V82" s="22"/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1">
        <f t="shared" ca="1" si="75"/>
        <v>182</v>
      </c>
      <c r="AE82" s="26">
        <f t="shared" ca="1" si="76"/>
        <v>182</v>
      </c>
      <c r="AF82" s="26">
        <f t="shared" ca="1" si="77"/>
        <v>182</v>
      </c>
      <c r="AG82" s="26">
        <f t="shared" ref="AG82:AI82" ca="1" si="100">MAX(0,AF82)-AA82</f>
        <v>182</v>
      </c>
      <c r="AH82" s="26">
        <f t="shared" ca="1" si="100"/>
        <v>182</v>
      </c>
      <c r="AI82" s="26">
        <f t="shared" ca="1" si="100"/>
        <v>182</v>
      </c>
      <c r="AJ82" s="30">
        <f t="shared" si="79"/>
        <v>0</v>
      </c>
      <c r="AK82" s="30">
        <f t="shared" si="80"/>
        <v>0</v>
      </c>
      <c r="AL82" s="30">
        <f t="shared" si="81"/>
        <v>0</v>
      </c>
      <c r="AM82" s="30">
        <f t="shared" si="82"/>
        <v>0</v>
      </c>
      <c r="AN82" s="30">
        <f t="shared" si="83"/>
        <v>0</v>
      </c>
      <c r="AO82" s="30">
        <f t="shared" si="84"/>
        <v>0</v>
      </c>
      <c r="AP82" s="22">
        <f t="shared" si="86"/>
        <v>0</v>
      </c>
    </row>
    <row r="83" spans="1:42" hidden="1" x14ac:dyDescent="0.2">
      <c r="A83" t="s">
        <v>56</v>
      </c>
      <c r="B83">
        <v>229044</v>
      </c>
      <c r="C83" s="2" t="s">
        <v>82</v>
      </c>
      <c r="D83" s="2" t="s">
        <v>83</v>
      </c>
      <c r="E83" s="2" t="s">
        <v>84</v>
      </c>
      <c r="F83" s="2" t="s">
        <v>60</v>
      </c>
      <c r="G83" s="2" t="s">
        <v>85</v>
      </c>
      <c r="H83" s="2" t="s">
        <v>80</v>
      </c>
      <c r="I83" s="2" t="s">
        <v>362</v>
      </c>
      <c r="J83" s="3">
        <v>450</v>
      </c>
      <c r="K83" s="25">
        <v>223.69</v>
      </c>
      <c r="L83" s="2" t="s">
        <v>2204</v>
      </c>
      <c r="M83" s="2"/>
      <c r="N83" s="3">
        <v>216</v>
      </c>
      <c r="O83" s="3">
        <v>0</v>
      </c>
      <c r="P83" s="21">
        <f ca="1">SUMIF('On Orders'!B:G,Base!C:C,'On Orders'!E:E)</f>
        <v>0</v>
      </c>
      <c r="Q83" s="22">
        <f ca="1">SUMIF('On Orders'!B:G,Base!C:C,'On Orders'!F:F)</f>
        <v>0</v>
      </c>
      <c r="R83" s="22">
        <f ca="1">SUMIF('On Orders'!B:G,Base!C:C,'On Orders'!G:G)</f>
        <v>0</v>
      </c>
      <c r="S83" s="22">
        <f ca="1">SUMIF('On Orders'!B:G,Base!C:C,'On Orders'!H:H)</f>
        <v>0</v>
      </c>
      <c r="T83" s="22"/>
      <c r="U83" s="22"/>
      <c r="V83" s="22"/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1">
        <f t="shared" ca="1" si="75"/>
        <v>-234</v>
      </c>
      <c r="AE83" s="26">
        <f t="shared" ca="1" si="76"/>
        <v>0</v>
      </c>
      <c r="AF83" s="26">
        <f t="shared" ca="1" si="77"/>
        <v>0</v>
      </c>
      <c r="AG83" s="26">
        <f t="shared" ref="AG83:AI83" ca="1" si="101">MAX(0,AF83)-AA83</f>
        <v>0</v>
      </c>
      <c r="AH83" s="26">
        <f t="shared" ca="1" si="101"/>
        <v>0</v>
      </c>
      <c r="AI83" s="26">
        <f t="shared" ca="1" si="101"/>
        <v>0</v>
      </c>
      <c r="AJ83" s="30">
        <f t="shared" si="79"/>
        <v>0</v>
      </c>
      <c r="AK83" s="30">
        <f t="shared" si="80"/>
        <v>0</v>
      </c>
      <c r="AL83" s="30">
        <f t="shared" si="81"/>
        <v>0</v>
      </c>
      <c r="AM83" s="30">
        <f t="shared" si="82"/>
        <v>0</v>
      </c>
      <c r="AN83" s="30">
        <f t="shared" si="83"/>
        <v>0</v>
      </c>
      <c r="AO83" s="30">
        <f t="shared" si="84"/>
        <v>0</v>
      </c>
      <c r="AP83" s="22">
        <f t="shared" si="86"/>
        <v>0</v>
      </c>
    </row>
    <row r="84" spans="1:42" hidden="1" x14ac:dyDescent="0.2">
      <c r="A84" t="s">
        <v>104</v>
      </c>
      <c r="B84">
        <v>856504014339</v>
      </c>
      <c r="C84" s="2" t="s">
        <v>366</v>
      </c>
      <c r="D84" s="2">
        <v>856504014339</v>
      </c>
      <c r="E84" s="2" t="s">
        <v>367</v>
      </c>
      <c r="F84" s="2" t="s">
        <v>60</v>
      </c>
      <c r="G84" s="33" t="s">
        <v>61</v>
      </c>
      <c r="H84" s="2" t="s">
        <v>62</v>
      </c>
      <c r="I84" s="2" t="s">
        <v>368</v>
      </c>
      <c r="J84" s="3">
        <v>320</v>
      </c>
      <c r="K84" s="25">
        <v>521.08000000000004</v>
      </c>
      <c r="L84" s="2" t="s">
        <v>2204</v>
      </c>
      <c r="M84" s="2" t="s">
        <v>28</v>
      </c>
      <c r="N84" s="3">
        <v>228</v>
      </c>
      <c r="O84" s="3">
        <v>649</v>
      </c>
      <c r="P84" s="21">
        <f ca="1">SUMIF('On Orders'!B:G,Base!C:C,'On Orders'!E:E)</f>
        <v>0</v>
      </c>
      <c r="Q84" s="22">
        <f ca="1">SUMIF('On Orders'!B:G,Base!C:C,'On Orders'!F:F)</f>
        <v>0</v>
      </c>
      <c r="R84" s="22">
        <f ca="1">SUMIF('On Orders'!B:G,Base!C:C,'On Orders'!G:G)</f>
        <v>0</v>
      </c>
      <c r="S84" s="22">
        <f ca="1">SUMIF('On Orders'!B:G,Base!C:C,'On Orders'!H:H)</f>
        <v>0</v>
      </c>
      <c r="T84" s="22"/>
      <c r="U84" s="22"/>
      <c r="V84" s="22"/>
      <c r="W84" s="3">
        <v>40</v>
      </c>
      <c r="X84" s="3">
        <v>40</v>
      </c>
      <c r="Y84" s="3">
        <v>40</v>
      </c>
      <c r="Z84" s="3">
        <v>0</v>
      </c>
      <c r="AA84" s="3">
        <v>0</v>
      </c>
      <c r="AB84" s="3">
        <v>0</v>
      </c>
      <c r="AC84" s="3">
        <v>0</v>
      </c>
      <c r="AD84" s="31">
        <f t="shared" ca="1" si="75"/>
        <v>517</v>
      </c>
      <c r="AE84" s="26">
        <f t="shared" ca="1" si="76"/>
        <v>477</v>
      </c>
      <c r="AF84" s="26">
        <f t="shared" ca="1" si="77"/>
        <v>477</v>
      </c>
      <c r="AG84" s="26">
        <f t="shared" ref="AG84:AI84" ca="1" si="102">MAX(0,AF84)-AA84</f>
        <v>477</v>
      </c>
      <c r="AH84" s="26">
        <f t="shared" ca="1" si="102"/>
        <v>477</v>
      </c>
      <c r="AI84" s="26">
        <f t="shared" ca="1" si="102"/>
        <v>477</v>
      </c>
      <c r="AJ84" s="30">
        <f t="shared" si="79"/>
        <v>0</v>
      </c>
      <c r="AK84" s="30">
        <f t="shared" si="80"/>
        <v>0</v>
      </c>
      <c r="AL84" s="30">
        <f t="shared" si="81"/>
        <v>0</v>
      </c>
      <c r="AM84" s="30">
        <f t="shared" si="82"/>
        <v>0</v>
      </c>
      <c r="AN84" s="30">
        <f t="shared" si="83"/>
        <v>0</v>
      </c>
      <c r="AO84" s="30">
        <f t="shared" si="84"/>
        <v>0</v>
      </c>
      <c r="AP84" s="22">
        <f t="shared" si="86"/>
        <v>0</v>
      </c>
    </row>
    <row r="85" spans="1:42" hidden="1" x14ac:dyDescent="0.2">
      <c r="A85" t="s">
        <v>104</v>
      </c>
      <c r="B85">
        <v>856504014322</v>
      </c>
      <c r="C85" s="2" t="s">
        <v>369</v>
      </c>
      <c r="D85" s="2">
        <v>856504014322</v>
      </c>
      <c r="E85" s="2" t="s">
        <v>370</v>
      </c>
      <c r="F85" s="2" t="s">
        <v>60</v>
      </c>
      <c r="G85" s="33" t="s">
        <v>61</v>
      </c>
      <c r="H85" s="2" t="s">
        <v>62</v>
      </c>
      <c r="I85" s="2" t="s">
        <v>368</v>
      </c>
      <c r="J85" s="3">
        <v>320</v>
      </c>
      <c r="K85" s="25">
        <v>521.08000000000004</v>
      </c>
      <c r="L85" s="2" t="s">
        <v>2204</v>
      </c>
      <c r="M85" s="2" t="s">
        <v>28</v>
      </c>
      <c r="N85" s="3">
        <v>204</v>
      </c>
      <c r="O85" s="3">
        <v>614</v>
      </c>
      <c r="P85" s="21">
        <f ca="1">SUMIF('On Orders'!B:G,Base!C:C,'On Orders'!E:E)</f>
        <v>0</v>
      </c>
      <c r="Q85" s="22">
        <f ca="1">SUMIF('On Orders'!B:G,Base!C:C,'On Orders'!F:F)</f>
        <v>0</v>
      </c>
      <c r="R85" s="22">
        <f ca="1">SUMIF('On Orders'!B:G,Base!C:C,'On Orders'!G:G)</f>
        <v>0</v>
      </c>
      <c r="S85" s="22">
        <f ca="1">SUMIF('On Orders'!B:G,Base!C:C,'On Orders'!H:H)</f>
        <v>0</v>
      </c>
      <c r="T85" s="22"/>
      <c r="U85" s="22"/>
      <c r="V85" s="22"/>
      <c r="W85" s="3">
        <v>25</v>
      </c>
      <c r="X85" s="3">
        <v>25</v>
      </c>
      <c r="Y85" s="3">
        <v>25</v>
      </c>
      <c r="Z85" s="3">
        <v>0</v>
      </c>
      <c r="AA85" s="3">
        <v>0</v>
      </c>
      <c r="AB85" s="3">
        <v>0</v>
      </c>
      <c r="AC85" s="3">
        <v>0</v>
      </c>
      <c r="AD85" s="31">
        <f t="shared" ca="1" si="75"/>
        <v>473</v>
      </c>
      <c r="AE85" s="26">
        <f t="shared" ca="1" si="76"/>
        <v>448</v>
      </c>
      <c r="AF85" s="26">
        <f t="shared" ca="1" si="77"/>
        <v>448</v>
      </c>
      <c r="AG85" s="26">
        <f t="shared" ref="AG85:AI85" ca="1" si="103">MAX(0,AF85)-AA85</f>
        <v>448</v>
      </c>
      <c r="AH85" s="26">
        <f t="shared" ca="1" si="103"/>
        <v>448</v>
      </c>
      <c r="AI85" s="26">
        <f t="shared" ca="1" si="103"/>
        <v>448</v>
      </c>
      <c r="AJ85" s="30">
        <f t="shared" si="79"/>
        <v>0</v>
      </c>
      <c r="AK85" s="30">
        <f t="shared" si="80"/>
        <v>0</v>
      </c>
      <c r="AL85" s="30">
        <f t="shared" si="81"/>
        <v>0</v>
      </c>
      <c r="AM85" s="30">
        <f t="shared" si="82"/>
        <v>0</v>
      </c>
      <c r="AN85" s="30">
        <f t="shared" si="83"/>
        <v>0</v>
      </c>
      <c r="AO85" s="30">
        <f t="shared" si="84"/>
        <v>0</v>
      </c>
      <c r="AP85" s="22">
        <f t="shared" si="86"/>
        <v>0</v>
      </c>
    </row>
    <row r="86" spans="1:42" hidden="1" x14ac:dyDescent="0.2">
      <c r="A86" t="s">
        <v>104</v>
      </c>
      <c r="B86">
        <v>856504014285</v>
      </c>
      <c r="C86" s="2" t="s">
        <v>371</v>
      </c>
      <c r="D86" s="2">
        <v>856504014285</v>
      </c>
      <c r="E86" s="2" t="s">
        <v>372</v>
      </c>
      <c r="F86" s="2" t="s">
        <v>60</v>
      </c>
      <c r="G86" s="2" t="s">
        <v>61</v>
      </c>
      <c r="H86" s="2" t="s">
        <v>74</v>
      </c>
      <c r="I86" s="2" t="s">
        <v>368</v>
      </c>
      <c r="J86" s="3">
        <v>320</v>
      </c>
      <c r="K86" s="25">
        <v>521.08000000000004</v>
      </c>
      <c r="L86" s="2" t="s">
        <v>2204</v>
      </c>
      <c r="M86" s="2" t="s">
        <v>28</v>
      </c>
      <c r="N86" s="3">
        <v>259</v>
      </c>
      <c r="O86" s="3">
        <v>590</v>
      </c>
      <c r="P86" s="21">
        <f ca="1">SUMIF('On Orders'!B:G,Base!C:C,'On Orders'!E:E)</f>
        <v>0</v>
      </c>
      <c r="Q86" s="22">
        <f ca="1">SUMIF('On Orders'!B:G,Base!C:C,'On Orders'!F:F)</f>
        <v>0</v>
      </c>
      <c r="R86" s="22">
        <f ca="1">SUMIF('On Orders'!B:G,Base!C:C,'On Orders'!G:G)</f>
        <v>0</v>
      </c>
      <c r="S86" s="22">
        <f ca="1">SUMIF('On Orders'!B:G,Base!C:C,'On Orders'!H:H)</f>
        <v>0</v>
      </c>
      <c r="T86" s="22"/>
      <c r="U86" s="22"/>
      <c r="V86" s="22"/>
      <c r="W86" s="3">
        <v>80</v>
      </c>
      <c r="X86" s="3">
        <v>80</v>
      </c>
      <c r="Y86" s="3">
        <v>80</v>
      </c>
      <c r="Z86" s="3">
        <v>0</v>
      </c>
      <c r="AA86" s="3">
        <v>0</v>
      </c>
      <c r="AB86" s="3">
        <v>0</v>
      </c>
      <c r="AC86" s="3">
        <v>0</v>
      </c>
      <c r="AD86" s="31">
        <f t="shared" ca="1" si="75"/>
        <v>449</v>
      </c>
      <c r="AE86" s="26">
        <f t="shared" ca="1" si="76"/>
        <v>369</v>
      </c>
      <c r="AF86" s="26">
        <f t="shared" ca="1" si="77"/>
        <v>369</v>
      </c>
      <c r="AG86" s="26">
        <f t="shared" ref="AG86:AI86" ca="1" si="104">MAX(0,AF86)-AA86</f>
        <v>369</v>
      </c>
      <c r="AH86" s="26">
        <f t="shared" ca="1" si="104"/>
        <v>369</v>
      </c>
      <c r="AI86" s="26">
        <f t="shared" ca="1" si="104"/>
        <v>369</v>
      </c>
      <c r="AJ86" s="30">
        <f t="shared" si="79"/>
        <v>0</v>
      </c>
      <c r="AK86" s="30">
        <f t="shared" si="80"/>
        <v>0</v>
      </c>
      <c r="AL86" s="30">
        <f t="shared" si="81"/>
        <v>0</v>
      </c>
      <c r="AM86" s="30">
        <f t="shared" si="82"/>
        <v>0</v>
      </c>
      <c r="AN86" s="30">
        <f t="shared" si="83"/>
        <v>0</v>
      </c>
      <c r="AO86" s="30">
        <f t="shared" si="84"/>
        <v>0</v>
      </c>
      <c r="AP86" s="22">
        <f t="shared" si="86"/>
        <v>0</v>
      </c>
    </row>
    <row r="87" spans="1:42" hidden="1" x14ac:dyDescent="0.2">
      <c r="A87" t="s">
        <v>104</v>
      </c>
      <c r="B87">
        <v>856504014278</v>
      </c>
      <c r="C87" s="2" t="s">
        <v>373</v>
      </c>
      <c r="D87" s="2">
        <v>856504014278</v>
      </c>
      <c r="E87" s="2" t="s">
        <v>374</v>
      </c>
      <c r="F87" s="2" t="s">
        <v>60</v>
      </c>
      <c r="G87" s="2" t="s">
        <v>61</v>
      </c>
      <c r="H87" s="2" t="s">
        <v>74</v>
      </c>
      <c r="I87" s="2" t="s">
        <v>368</v>
      </c>
      <c r="J87" s="3">
        <v>320</v>
      </c>
      <c r="K87" s="25">
        <v>521.08000000000004</v>
      </c>
      <c r="L87" s="2" t="s">
        <v>2204</v>
      </c>
      <c r="M87" s="2" t="s">
        <v>28</v>
      </c>
      <c r="N87" s="3">
        <v>250</v>
      </c>
      <c r="O87" s="3">
        <v>593</v>
      </c>
      <c r="P87" s="21">
        <f ca="1">SUMIF('On Orders'!B:G,Base!C:C,'On Orders'!E:E)</f>
        <v>0</v>
      </c>
      <c r="Q87" s="22">
        <f ca="1">SUMIF('On Orders'!B:G,Base!C:C,'On Orders'!F:F)</f>
        <v>0</v>
      </c>
      <c r="R87" s="22">
        <f ca="1">SUMIF('On Orders'!B:G,Base!C:C,'On Orders'!G:G)</f>
        <v>0</v>
      </c>
      <c r="S87" s="22">
        <f ca="1">SUMIF('On Orders'!B:G,Base!C:C,'On Orders'!H:H)</f>
        <v>0</v>
      </c>
      <c r="T87" s="22"/>
      <c r="U87" s="22"/>
      <c r="V87" s="22"/>
      <c r="W87" s="3">
        <v>100</v>
      </c>
      <c r="X87" s="3">
        <v>100</v>
      </c>
      <c r="Y87" s="3">
        <v>100</v>
      </c>
      <c r="Z87" s="3">
        <v>0</v>
      </c>
      <c r="AA87" s="3">
        <v>0</v>
      </c>
      <c r="AB87" s="3">
        <v>0</v>
      </c>
      <c r="AC87" s="3">
        <v>0</v>
      </c>
      <c r="AD87" s="31">
        <f t="shared" ca="1" si="75"/>
        <v>423</v>
      </c>
      <c r="AE87" s="26">
        <f t="shared" ca="1" si="76"/>
        <v>323</v>
      </c>
      <c r="AF87" s="26">
        <f t="shared" ca="1" si="77"/>
        <v>323</v>
      </c>
      <c r="AG87" s="26">
        <f t="shared" ref="AG87:AI87" ca="1" si="105">MAX(0,AF87)-AA87</f>
        <v>323</v>
      </c>
      <c r="AH87" s="26">
        <f t="shared" ca="1" si="105"/>
        <v>323</v>
      </c>
      <c r="AI87" s="26">
        <f t="shared" ca="1" si="105"/>
        <v>323</v>
      </c>
      <c r="AJ87" s="30">
        <f t="shared" si="79"/>
        <v>0</v>
      </c>
      <c r="AK87" s="30">
        <f t="shared" si="80"/>
        <v>0</v>
      </c>
      <c r="AL87" s="30">
        <f t="shared" si="81"/>
        <v>0</v>
      </c>
      <c r="AM87" s="30">
        <f t="shared" si="82"/>
        <v>0</v>
      </c>
      <c r="AN87" s="30">
        <f t="shared" si="83"/>
        <v>0</v>
      </c>
      <c r="AO87" s="30">
        <f t="shared" si="84"/>
        <v>0</v>
      </c>
      <c r="AP87" s="22">
        <f t="shared" si="86"/>
        <v>0</v>
      </c>
    </row>
    <row r="88" spans="1:42" hidden="1" x14ac:dyDescent="0.2">
      <c r="A88" t="s">
        <v>56</v>
      </c>
      <c r="B88">
        <v>840168546428</v>
      </c>
      <c r="C88" s="2" t="s">
        <v>91</v>
      </c>
      <c r="D88" s="2">
        <v>840168546428</v>
      </c>
      <c r="E88" s="2" t="s">
        <v>93</v>
      </c>
      <c r="F88" s="2" t="s">
        <v>60</v>
      </c>
      <c r="G88" s="33" t="s">
        <v>61</v>
      </c>
      <c r="H88" s="2" t="s">
        <v>62</v>
      </c>
      <c r="I88" s="2" t="s">
        <v>368</v>
      </c>
      <c r="J88" s="3">
        <v>320</v>
      </c>
      <c r="K88" s="25">
        <v>387.54</v>
      </c>
      <c r="L88" s="2" t="s">
        <v>2204</v>
      </c>
      <c r="M88" s="2" t="s">
        <v>28</v>
      </c>
      <c r="N88" s="3">
        <v>192</v>
      </c>
      <c r="O88" s="3">
        <v>221</v>
      </c>
      <c r="P88" s="21">
        <f ca="1">SUMIF('On Orders'!B:G,Base!C:C,'On Orders'!E:E)</f>
        <v>0</v>
      </c>
      <c r="Q88" s="22">
        <f ca="1">SUMIF('On Orders'!B:G,Base!C:C,'On Orders'!F:F)</f>
        <v>0</v>
      </c>
      <c r="R88" s="22">
        <f ca="1">SUMIF('On Orders'!B:G,Base!C:C,'On Orders'!G:G)</f>
        <v>0</v>
      </c>
      <c r="S88" s="22">
        <f ca="1">SUMIF('On Orders'!B:G,Base!C:C,'On Orders'!H:H)</f>
        <v>0</v>
      </c>
      <c r="T88" s="22"/>
      <c r="U88" s="22"/>
      <c r="V88" s="22"/>
      <c r="W88" s="3">
        <v>0</v>
      </c>
      <c r="X88" s="3">
        <v>0</v>
      </c>
      <c r="Y88" s="3">
        <v>11</v>
      </c>
      <c r="Z88" s="3">
        <v>130</v>
      </c>
      <c r="AA88" s="3">
        <v>80</v>
      </c>
      <c r="AB88" s="3">
        <v>0</v>
      </c>
      <c r="AC88" s="3">
        <v>0</v>
      </c>
      <c r="AD88" s="31">
        <f t="shared" ca="1" si="75"/>
        <v>93</v>
      </c>
      <c r="AE88" s="26">
        <f t="shared" ca="1" si="76"/>
        <v>82</v>
      </c>
      <c r="AF88" s="26">
        <f t="shared" ca="1" si="77"/>
        <v>-48</v>
      </c>
      <c r="AG88" s="26">
        <f t="shared" ref="AG88:AI88" ca="1" si="106">MAX(0,AF88)-AA88</f>
        <v>-80</v>
      </c>
      <c r="AH88" s="26">
        <f t="shared" ca="1" si="106"/>
        <v>0</v>
      </c>
      <c r="AI88" s="26">
        <f t="shared" ca="1" si="106"/>
        <v>0</v>
      </c>
      <c r="AJ88" s="30">
        <f t="shared" si="79"/>
        <v>0</v>
      </c>
      <c r="AK88" s="30">
        <f t="shared" si="80"/>
        <v>0</v>
      </c>
      <c r="AL88" s="30">
        <f t="shared" si="81"/>
        <v>0</v>
      </c>
      <c r="AM88" s="30">
        <f t="shared" si="82"/>
        <v>0</v>
      </c>
      <c r="AN88" s="30">
        <f t="shared" si="83"/>
        <v>0</v>
      </c>
      <c r="AO88" s="30">
        <f t="shared" si="84"/>
        <v>0</v>
      </c>
      <c r="AP88" s="22">
        <f t="shared" si="86"/>
        <v>0</v>
      </c>
    </row>
    <row r="89" spans="1:42" hidden="1" x14ac:dyDescent="0.2">
      <c r="A89" t="s">
        <v>56</v>
      </c>
      <c r="B89">
        <v>840168546411</v>
      </c>
      <c r="C89" s="2" t="s">
        <v>375</v>
      </c>
      <c r="D89" s="2">
        <v>840168546411</v>
      </c>
      <c r="E89" s="2" t="s">
        <v>376</v>
      </c>
      <c r="F89" s="2" t="s">
        <v>60</v>
      </c>
      <c r="G89" s="2" t="s">
        <v>61</v>
      </c>
      <c r="H89" s="2" t="s">
        <v>62</v>
      </c>
      <c r="I89" s="2" t="s">
        <v>368</v>
      </c>
      <c r="J89" s="3">
        <v>320</v>
      </c>
      <c r="K89" s="25">
        <v>387.54</v>
      </c>
      <c r="L89" s="2" t="s">
        <v>2204</v>
      </c>
      <c r="M89" s="2" t="s">
        <v>28</v>
      </c>
      <c r="N89" s="3">
        <v>179</v>
      </c>
      <c r="O89" s="3">
        <v>147</v>
      </c>
      <c r="P89" s="21">
        <f ca="1">SUMIF('On Orders'!B:G,Base!C:C,'On Orders'!E:E)</f>
        <v>0</v>
      </c>
      <c r="Q89" s="22">
        <f ca="1">SUMIF('On Orders'!B:G,Base!C:C,'On Orders'!F:F)</f>
        <v>0</v>
      </c>
      <c r="R89" s="22">
        <f ca="1">SUMIF('On Orders'!B:G,Base!C:C,'On Orders'!G:G)</f>
        <v>0</v>
      </c>
      <c r="S89" s="22">
        <f ca="1">SUMIF('On Orders'!B:G,Base!C:C,'On Orders'!H:H)</f>
        <v>0</v>
      </c>
      <c r="T89" s="22"/>
      <c r="U89" s="22"/>
      <c r="V89" s="22"/>
      <c r="W89" s="3">
        <v>8</v>
      </c>
      <c r="X89" s="3">
        <v>8</v>
      </c>
      <c r="Y89" s="3">
        <v>4</v>
      </c>
      <c r="Z89" s="3">
        <v>0</v>
      </c>
      <c r="AA89" s="3">
        <v>0</v>
      </c>
      <c r="AB89" s="3">
        <v>0</v>
      </c>
      <c r="AC89" s="3">
        <v>0</v>
      </c>
      <c r="AD89" s="31">
        <f t="shared" ca="1" si="75"/>
        <v>-2</v>
      </c>
      <c r="AE89" s="26">
        <f t="shared" ca="1" si="76"/>
        <v>-4</v>
      </c>
      <c r="AF89" s="26">
        <f t="shared" ca="1" si="77"/>
        <v>0</v>
      </c>
      <c r="AG89" s="26">
        <f t="shared" ref="AG89:AI89" ca="1" si="107">MAX(0,AF89)-AA89</f>
        <v>0</v>
      </c>
      <c r="AH89" s="26">
        <f t="shared" ca="1" si="107"/>
        <v>0</v>
      </c>
      <c r="AI89" s="26">
        <f t="shared" ca="1" si="107"/>
        <v>0</v>
      </c>
      <c r="AJ89" s="30">
        <f t="shared" si="79"/>
        <v>0</v>
      </c>
      <c r="AK89" s="30">
        <f t="shared" si="80"/>
        <v>0</v>
      </c>
      <c r="AL89" s="30">
        <f t="shared" si="81"/>
        <v>0</v>
      </c>
      <c r="AM89" s="30">
        <f t="shared" si="82"/>
        <v>0</v>
      </c>
      <c r="AN89" s="30">
        <f t="shared" si="83"/>
        <v>0</v>
      </c>
      <c r="AO89" s="30">
        <f t="shared" si="84"/>
        <v>0</v>
      </c>
      <c r="AP89" s="22">
        <f t="shared" si="86"/>
        <v>0</v>
      </c>
    </row>
    <row r="90" spans="1:42" hidden="1" x14ac:dyDescent="0.2">
      <c r="A90" t="s">
        <v>56</v>
      </c>
      <c r="B90">
        <v>840168547302</v>
      </c>
      <c r="C90" s="2" t="s">
        <v>377</v>
      </c>
      <c r="D90" s="2">
        <v>840168547302</v>
      </c>
      <c r="E90" s="2" t="s">
        <v>378</v>
      </c>
      <c r="F90" s="2" t="s">
        <v>60</v>
      </c>
      <c r="G90" s="33" t="s">
        <v>61</v>
      </c>
      <c r="H90" s="2" t="s">
        <v>62</v>
      </c>
      <c r="I90" s="2" t="s">
        <v>368</v>
      </c>
      <c r="J90" s="3">
        <v>320</v>
      </c>
      <c r="K90" s="25">
        <v>387.54</v>
      </c>
      <c r="L90" s="2" t="s">
        <v>2204</v>
      </c>
      <c r="M90" s="2" t="s">
        <v>28</v>
      </c>
      <c r="N90" s="3">
        <v>208</v>
      </c>
      <c r="O90" s="3">
        <v>71</v>
      </c>
      <c r="P90" s="21">
        <f ca="1">SUMIF('On Orders'!B:G,Base!C:C,'On Orders'!E:E)</f>
        <v>0</v>
      </c>
      <c r="Q90" s="22">
        <f ca="1">SUMIF('On Orders'!B:G,Base!C:C,'On Orders'!F:F)</f>
        <v>0</v>
      </c>
      <c r="R90" s="22">
        <f ca="1">SUMIF('On Orders'!B:G,Base!C:C,'On Orders'!G:G)</f>
        <v>0</v>
      </c>
      <c r="S90" s="22">
        <f ca="1">SUMIF('On Orders'!B:G,Base!C:C,'On Orders'!H:H)</f>
        <v>0</v>
      </c>
      <c r="T90" s="22"/>
      <c r="U90" s="22"/>
      <c r="V90" s="22"/>
      <c r="W90" s="3">
        <v>33</v>
      </c>
      <c r="X90" s="3">
        <v>33</v>
      </c>
      <c r="Y90" s="3">
        <v>17</v>
      </c>
      <c r="Z90" s="3">
        <v>0</v>
      </c>
      <c r="AA90" s="3">
        <v>0</v>
      </c>
      <c r="AB90" s="3">
        <v>0</v>
      </c>
      <c r="AC90" s="3">
        <v>0</v>
      </c>
      <c r="AD90" s="31">
        <f t="shared" ca="1" si="75"/>
        <v>-74</v>
      </c>
      <c r="AE90" s="26">
        <f t="shared" ca="1" si="76"/>
        <v>-17</v>
      </c>
      <c r="AF90" s="26">
        <f t="shared" ca="1" si="77"/>
        <v>0</v>
      </c>
      <c r="AG90" s="26">
        <f t="shared" ref="AG90:AI90" ca="1" si="108">MAX(0,AF90)-AA90</f>
        <v>0</v>
      </c>
      <c r="AH90" s="26">
        <f t="shared" ca="1" si="108"/>
        <v>0</v>
      </c>
      <c r="AI90" s="26">
        <f t="shared" ca="1" si="108"/>
        <v>0</v>
      </c>
      <c r="AJ90" s="30">
        <f t="shared" si="79"/>
        <v>0</v>
      </c>
      <c r="AK90" s="30">
        <f t="shared" si="80"/>
        <v>0</v>
      </c>
      <c r="AL90" s="30">
        <f t="shared" si="81"/>
        <v>0</v>
      </c>
      <c r="AM90" s="30">
        <f t="shared" si="82"/>
        <v>0</v>
      </c>
      <c r="AN90" s="30">
        <f t="shared" si="83"/>
        <v>0</v>
      </c>
      <c r="AO90" s="30">
        <f t="shared" si="84"/>
        <v>0</v>
      </c>
      <c r="AP90" s="22">
        <f t="shared" si="86"/>
        <v>0</v>
      </c>
    </row>
    <row r="91" spans="1:42" hidden="1" x14ac:dyDescent="0.2">
      <c r="A91" t="s">
        <v>56</v>
      </c>
      <c r="B91">
        <v>840168546381</v>
      </c>
      <c r="C91" s="2" t="s">
        <v>58</v>
      </c>
      <c r="D91" s="2">
        <v>840168546381</v>
      </c>
      <c r="E91" s="2" t="s">
        <v>59</v>
      </c>
      <c r="F91" s="2" t="s">
        <v>60</v>
      </c>
      <c r="G91" s="33" t="s">
        <v>61</v>
      </c>
      <c r="H91" s="2" t="s">
        <v>62</v>
      </c>
      <c r="I91" s="2" t="s">
        <v>368</v>
      </c>
      <c r="J91" s="3">
        <v>320</v>
      </c>
      <c r="K91" s="25">
        <v>387.54</v>
      </c>
      <c r="L91" s="2" t="s">
        <v>2204</v>
      </c>
      <c r="M91" s="2" t="s">
        <v>28</v>
      </c>
      <c r="N91" s="3">
        <v>210</v>
      </c>
      <c r="O91" s="3">
        <v>347</v>
      </c>
      <c r="P91" s="21">
        <f ca="1">SUMIF('On Orders'!B:G,Base!C:C,'On Orders'!E:E)</f>
        <v>0</v>
      </c>
      <c r="Q91" s="22">
        <f ca="1">SUMIF('On Orders'!B:G,Base!C:C,'On Orders'!F:F)</f>
        <v>0</v>
      </c>
      <c r="R91" s="22">
        <f ca="1">SUMIF('On Orders'!B:G,Base!C:C,'On Orders'!G:G)</f>
        <v>0</v>
      </c>
      <c r="S91" s="22">
        <f ca="1">SUMIF('On Orders'!B:G,Base!C:C,'On Orders'!H:H)</f>
        <v>0</v>
      </c>
      <c r="T91" s="22"/>
      <c r="U91" s="22"/>
      <c r="V91" s="22"/>
      <c r="W91" s="3">
        <v>50</v>
      </c>
      <c r="X91" s="3">
        <v>50</v>
      </c>
      <c r="Y91" s="3">
        <v>25</v>
      </c>
      <c r="Z91" s="3">
        <v>280</v>
      </c>
      <c r="AA91" s="3">
        <v>0</v>
      </c>
      <c r="AB91" s="3">
        <v>0</v>
      </c>
      <c r="AC91" s="3">
        <v>0</v>
      </c>
      <c r="AD91" s="31">
        <f t="shared" ca="1" si="75"/>
        <v>187</v>
      </c>
      <c r="AE91" s="26">
        <f t="shared" ca="1" si="76"/>
        <v>162</v>
      </c>
      <c r="AF91" s="26">
        <f t="shared" ca="1" si="77"/>
        <v>-118</v>
      </c>
      <c r="AG91" s="26">
        <f t="shared" ref="AG91:AI91" ca="1" si="109">MAX(0,AF91)-AA91</f>
        <v>0</v>
      </c>
      <c r="AH91" s="26">
        <f t="shared" ca="1" si="109"/>
        <v>0</v>
      </c>
      <c r="AI91" s="26">
        <f t="shared" ca="1" si="109"/>
        <v>0</v>
      </c>
      <c r="AJ91" s="30">
        <f t="shared" si="79"/>
        <v>0</v>
      </c>
      <c r="AK91" s="30">
        <f t="shared" si="80"/>
        <v>0</v>
      </c>
      <c r="AL91" s="30">
        <f t="shared" si="81"/>
        <v>0</v>
      </c>
      <c r="AM91" s="30">
        <f t="shared" si="82"/>
        <v>0</v>
      </c>
      <c r="AN91" s="30">
        <f t="shared" si="83"/>
        <v>0</v>
      </c>
      <c r="AO91" s="30">
        <f t="shared" si="84"/>
        <v>0</v>
      </c>
      <c r="AP91" s="22">
        <f t="shared" si="86"/>
        <v>0</v>
      </c>
    </row>
    <row r="92" spans="1:42" hidden="1" x14ac:dyDescent="0.2">
      <c r="A92" t="s">
        <v>56</v>
      </c>
      <c r="B92">
        <v>840168546558</v>
      </c>
      <c r="C92" s="2" t="s">
        <v>379</v>
      </c>
      <c r="D92" s="2">
        <v>840168546558</v>
      </c>
      <c r="E92" s="2" t="s">
        <v>380</v>
      </c>
      <c r="F92" s="2" t="s">
        <v>60</v>
      </c>
      <c r="G92" s="33" t="s">
        <v>61</v>
      </c>
      <c r="H92" s="2" t="s">
        <v>74</v>
      </c>
      <c r="I92" s="2" t="s">
        <v>368</v>
      </c>
      <c r="J92" s="3">
        <v>320</v>
      </c>
      <c r="K92" s="25">
        <v>387.54</v>
      </c>
      <c r="L92" s="2" t="s">
        <v>2204</v>
      </c>
      <c r="M92" s="2" t="s">
        <v>28</v>
      </c>
      <c r="N92" s="3">
        <v>234</v>
      </c>
      <c r="O92" s="3">
        <v>86</v>
      </c>
      <c r="P92" s="21">
        <f ca="1">SUMIF('On Orders'!B:G,Base!C:C,'On Orders'!E:E)</f>
        <v>0</v>
      </c>
      <c r="Q92" s="22">
        <f ca="1">SUMIF('On Orders'!B:G,Base!C:C,'On Orders'!F:F)</f>
        <v>0</v>
      </c>
      <c r="R92" s="22">
        <f ca="1">SUMIF('On Orders'!B:G,Base!C:C,'On Orders'!G:G)</f>
        <v>0</v>
      </c>
      <c r="S92" s="22">
        <f ca="1">SUMIF('On Orders'!B:G,Base!C:C,'On Orders'!H:H)</f>
        <v>0</v>
      </c>
      <c r="T92" s="22"/>
      <c r="U92" s="22"/>
      <c r="V92" s="22"/>
      <c r="W92" s="3">
        <v>30</v>
      </c>
      <c r="X92" s="3">
        <v>30</v>
      </c>
      <c r="Y92" s="3">
        <v>25</v>
      </c>
      <c r="Z92" s="3">
        <v>0</v>
      </c>
      <c r="AA92" s="3">
        <v>0</v>
      </c>
      <c r="AB92" s="3">
        <v>0</v>
      </c>
      <c r="AC92" s="3">
        <v>0</v>
      </c>
      <c r="AD92" s="31">
        <f t="shared" ca="1" si="75"/>
        <v>-30</v>
      </c>
      <c r="AE92" s="26">
        <f t="shared" ca="1" si="76"/>
        <v>-25</v>
      </c>
      <c r="AF92" s="26">
        <f t="shared" ca="1" si="77"/>
        <v>0</v>
      </c>
      <c r="AG92" s="26">
        <f t="shared" ref="AG92:AI92" ca="1" si="110">MAX(0,AF92)-AA92</f>
        <v>0</v>
      </c>
      <c r="AH92" s="26">
        <f t="shared" ca="1" si="110"/>
        <v>0</v>
      </c>
      <c r="AI92" s="26">
        <f t="shared" ca="1" si="110"/>
        <v>0</v>
      </c>
      <c r="AJ92" s="30">
        <f t="shared" si="79"/>
        <v>0</v>
      </c>
      <c r="AK92" s="30">
        <f t="shared" si="80"/>
        <v>0</v>
      </c>
      <c r="AL92" s="30">
        <f t="shared" si="81"/>
        <v>0</v>
      </c>
      <c r="AM92" s="30">
        <f t="shared" si="82"/>
        <v>0</v>
      </c>
      <c r="AN92" s="30">
        <f t="shared" si="83"/>
        <v>0</v>
      </c>
      <c r="AO92" s="30">
        <f t="shared" si="84"/>
        <v>0</v>
      </c>
      <c r="AP92" s="22">
        <f t="shared" si="86"/>
        <v>0</v>
      </c>
    </row>
    <row r="93" spans="1:42" hidden="1" x14ac:dyDescent="0.2">
      <c r="A93" t="s">
        <v>56</v>
      </c>
      <c r="B93">
        <v>840168547401</v>
      </c>
      <c r="C93" s="2" t="s">
        <v>381</v>
      </c>
      <c r="D93" s="2">
        <v>840168547401</v>
      </c>
      <c r="E93" s="2" t="s">
        <v>382</v>
      </c>
      <c r="F93" s="2" t="s">
        <v>60</v>
      </c>
      <c r="G93" s="33" t="s">
        <v>61</v>
      </c>
      <c r="H93" s="2" t="s">
        <v>74</v>
      </c>
      <c r="I93" s="2" t="s">
        <v>368</v>
      </c>
      <c r="J93" s="3">
        <v>320</v>
      </c>
      <c r="K93" s="25">
        <v>387.54</v>
      </c>
      <c r="L93" s="2" t="s">
        <v>2204</v>
      </c>
      <c r="M93" s="2" t="s">
        <v>28</v>
      </c>
      <c r="N93" s="3">
        <v>185</v>
      </c>
      <c r="O93" s="3">
        <v>0</v>
      </c>
      <c r="P93" s="21">
        <f ca="1">SUMIF('On Orders'!B:G,Base!C:C,'On Orders'!E:E)</f>
        <v>0</v>
      </c>
      <c r="Q93" s="22">
        <f ca="1">SUMIF('On Orders'!B:G,Base!C:C,'On Orders'!F:F)</f>
        <v>0</v>
      </c>
      <c r="R93" s="22">
        <f ca="1">SUMIF('On Orders'!B:G,Base!C:C,'On Orders'!G:G)</f>
        <v>0</v>
      </c>
      <c r="S93" s="22">
        <f ca="1">SUMIF('On Orders'!B:G,Base!C:C,'On Orders'!H:H)</f>
        <v>0</v>
      </c>
      <c r="T93" s="22"/>
      <c r="U93" s="22"/>
      <c r="V93" s="22"/>
      <c r="W93" s="3">
        <v>26</v>
      </c>
      <c r="X93" s="3">
        <v>30</v>
      </c>
      <c r="Y93" s="3">
        <v>15</v>
      </c>
      <c r="Z93" s="3">
        <v>0</v>
      </c>
      <c r="AA93" s="3">
        <v>0</v>
      </c>
      <c r="AB93" s="3">
        <v>0</v>
      </c>
      <c r="AC93" s="3">
        <v>0</v>
      </c>
      <c r="AD93" s="31">
        <f t="shared" ca="1" si="75"/>
        <v>-165</v>
      </c>
      <c r="AE93" s="26">
        <f t="shared" ca="1" si="76"/>
        <v>-15</v>
      </c>
      <c r="AF93" s="26">
        <f t="shared" ca="1" si="77"/>
        <v>0</v>
      </c>
      <c r="AG93" s="26">
        <f t="shared" ref="AG93:AI93" ca="1" si="111">MAX(0,AF93)-AA93</f>
        <v>0</v>
      </c>
      <c r="AH93" s="26">
        <f t="shared" ca="1" si="111"/>
        <v>0</v>
      </c>
      <c r="AI93" s="26">
        <f t="shared" ca="1" si="111"/>
        <v>0</v>
      </c>
      <c r="AJ93" s="30">
        <f t="shared" si="79"/>
        <v>0</v>
      </c>
      <c r="AK93" s="30">
        <f t="shared" si="80"/>
        <v>0</v>
      </c>
      <c r="AL93" s="30">
        <f t="shared" si="81"/>
        <v>0</v>
      </c>
      <c r="AM93" s="30">
        <f t="shared" si="82"/>
        <v>0</v>
      </c>
      <c r="AN93" s="30">
        <f t="shared" si="83"/>
        <v>0</v>
      </c>
      <c r="AO93" s="30">
        <f t="shared" si="84"/>
        <v>0</v>
      </c>
      <c r="AP93" s="22">
        <f t="shared" si="86"/>
        <v>0</v>
      </c>
    </row>
    <row r="94" spans="1:42" hidden="1" x14ac:dyDescent="0.2">
      <c r="A94" t="s">
        <v>56</v>
      </c>
      <c r="B94">
        <v>840168546527</v>
      </c>
      <c r="C94" s="2" t="s">
        <v>383</v>
      </c>
      <c r="D94" s="2">
        <v>840168546527</v>
      </c>
      <c r="E94" s="2" t="s">
        <v>384</v>
      </c>
      <c r="F94" s="2" t="s">
        <v>60</v>
      </c>
      <c r="G94" s="33" t="s">
        <v>61</v>
      </c>
      <c r="H94" s="2" t="s">
        <v>74</v>
      </c>
      <c r="I94" s="2" t="s">
        <v>368</v>
      </c>
      <c r="J94" s="3">
        <v>320</v>
      </c>
      <c r="K94" s="25">
        <v>387.54</v>
      </c>
      <c r="L94" s="2" t="s">
        <v>2204</v>
      </c>
      <c r="M94" s="2" t="s">
        <v>28</v>
      </c>
      <c r="N94" s="3">
        <v>251</v>
      </c>
      <c r="O94" s="3">
        <v>243</v>
      </c>
      <c r="P94" s="21">
        <f ca="1">SUMIF('On Orders'!B:G,Base!C:C,'On Orders'!E:E)</f>
        <v>0</v>
      </c>
      <c r="Q94" s="22">
        <f ca="1">SUMIF('On Orders'!B:G,Base!C:C,'On Orders'!F:F)</f>
        <v>0</v>
      </c>
      <c r="R94" s="22">
        <f ca="1">SUMIF('On Orders'!B:G,Base!C:C,'On Orders'!G:G)</f>
        <v>0</v>
      </c>
      <c r="S94" s="22">
        <f ca="1">SUMIF('On Orders'!B:G,Base!C:C,'On Orders'!H:H)</f>
        <v>0</v>
      </c>
      <c r="T94" s="22"/>
      <c r="U94" s="22"/>
      <c r="V94" s="22"/>
      <c r="W94" s="3">
        <v>150</v>
      </c>
      <c r="X94" s="3">
        <v>80</v>
      </c>
      <c r="Y94" s="3">
        <v>110</v>
      </c>
      <c r="Z94" s="3">
        <v>280</v>
      </c>
      <c r="AA94" s="3">
        <v>100</v>
      </c>
      <c r="AB94" s="3">
        <v>50</v>
      </c>
      <c r="AC94" s="3">
        <v>220</v>
      </c>
      <c r="AD94" s="31">
        <f t="shared" ca="1" si="75"/>
        <v>94</v>
      </c>
      <c r="AE94" s="26">
        <f t="shared" ca="1" si="76"/>
        <v>-16</v>
      </c>
      <c r="AF94" s="26">
        <f t="shared" ca="1" si="77"/>
        <v>-280</v>
      </c>
      <c r="AG94" s="26">
        <f t="shared" ref="AG94:AI94" ca="1" si="112">MAX(0,AF94)-AA94</f>
        <v>-100</v>
      </c>
      <c r="AH94" s="26">
        <f t="shared" ca="1" si="112"/>
        <v>-50</v>
      </c>
      <c r="AI94" s="26">
        <f t="shared" ca="1" si="112"/>
        <v>-220</v>
      </c>
      <c r="AJ94" s="30">
        <f t="shared" si="79"/>
        <v>0</v>
      </c>
      <c r="AK94" s="30">
        <f t="shared" si="80"/>
        <v>0</v>
      </c>
      <c r="AL94" s="30">
        <f t="shared" si="81"/>
        <v>0</v>
      </c>
      <c r="AM94" s="30">
        <f t="shared" si="82"/>
        <v>0</v>
      </c>
      <c r="AN94" s="30">
        <f t="shared" si="83"/>
        <v>0</v>
      </c>
      <c r="AO94" s="30">
        <f t="shared" si="84"/>
        <v>0</v>
      </c>
      <c r="AP94" s="22">
        <f t="shared" si="86"/>
        <v>0</v>
      </c>
    </row>
    <row r="95" spans="1:42" hidden="1" x14ac:dyDescent="0.2">
      <c r="A95" t="s">
        <v>56</v>
      </c>
      <c r="B95">
        <v>840168546589</v>
      </c>
      <c r="C95" s="2" t="s">
        <v>360</v>
      </c>
      <c r="D95" s="2">
        <v>840168546589</v>
      </c>
      <c r="E95" s="2" t="s">
        <v>361</v>
      </c>
      <c r="F95" s="2" t="s">
        <v>60</v>
      </c>
      <c r="G95" s="2" t="s">
        <v>61</v>
      </c>
      <c r="H95" s="2" t="s">
        <v>74</v>
      </c>
      <c r="I95" s="2" t="s">
        <v>368</v>
      </c>
      <c r="J95" s="3">
        <v>320</v>
      </c>
      <c r="K95" s="25">
        <v>387.54</v>
      </c>
      <c r="L95" s="2" t="s">
        <v>2204</v>
      </c>
      <c r="M95" s="2" t="s">
        <v>28</v>
      </c>
      <c r="N95" s="3">
        <v>110</v>
      </c>
      <c r="O95" s="3">
        <v>153</v>
      </c>
      <c r="P95" s="21">
        <f ca="1">SUMIF('On Orders'!B:G,Base!C:C,'On Orders'!E:E)</f>
        <v>0</v>
      </c>
      <c r="Q95" s="22">
        <f ca="1">SUMIF('On Orders'!B:G,Base!C:C,'On Orders'!F:F)</f>
        <v>0</v>
      </c>
      <c r="R95" s="22">
        <f ca="1">SUMIF('On Orders'!B:G,Base!C:C,'On Orders'!G:G)</f>
        <v>0</v>
      </c>
      <c r="S95" s="22">
        <f ca="1">SUMIF('On Orders'!B:G,Base!C:C,'On Orders'!H:H)</f>
        <v>0</v>
      </c>
      <c r="T95" s="22"/>
      <c r="U95" s="22"/>
      <c r="V95" s="22"/>
      <c r="W95" s="3">
        <v>50</v>
      </c>
      <c r="X95" s="3">
        <v>60</v>
      </c>
      <c r="Y95" s="3">
        <v>30</v>
      </c>
      <c r="Z95" s="3">
        <v>0</v>
      </c>
      <c r="AA95" s="3">
        <v>0</v>
      </c>
      <c r="AB95" s="3">
        <v>0</v>
      </c>
      <c r="AC95" s="3">
        <v>0</v>
      </c>
      <c r="AD95" s="31">
        <f t="shared" ca="1" si="75"/>
        <v>-117</v>
      </c>
      <c r="AE95" s="26">
        <f t="shared" ca="1" si="76"/>
        <v>-30</v>
      </c>
      <c r="AF95" s="26">
        <f t="shared" ca="1" si="77"/>
        <v>0</v>
      </c>
      <c r="AG95" s="26">
        <f t="shared" ref="AG95:AI95" ca="1" si="113">MAX(0,AF95)-AA95</f>
        <v>0</v>
      </c>
      <c r="AH95" s="26">
        <f t="shared" ca="1" si="113"/>
        <v>0</v>
      </c>
      <c r="AI95" s="26">
        <f t="shared" ca="1" si="113"/>
        <v>0</v>
      </c>
      <c r="AJ95" s="30">
        <f t="shared" si="79"/>
        <v>0</v>
      </c>
      <c r="AK95" s="30">
        <f t="shared" si="80"/>
        <v>0</v>
      </c>
      <c r="AL95" s="30">
        <f t="shared" si="81"/>
        <v>0</v>
      </c>
      <c r="AM95" s="30">
        <f t="shared" si="82"/>
        <v>0</v>
      </c>
      <c r="AN95" s="30">
        <f t="shared" si="83"/>
        <v>0</v>
      </c>
      <c r="AO95" s="30">
        <f t="shared" si="84"/>
        <v>0</v>
      </c>
      <c r="AP95" s="22">
        <f t="shared" si="86"/>
        <v>0</v>
      </c>
    </row>
    <row r="96" spans="1:42" hidden="1" x14ac:dyDescent="0.2">
      <c r="A96" t="s">
        <v>335</v>
      </c>
      <c r="B96">
        <v>840459607258</v>
      </c>
      <c r="C96" s="2" t="s">
        <v>385</v>
      </c>
      <c r="D96" s="2">
        <v>840459607258</v>
      </c>
      <c r="E96" s="2" t="s">
        <v>386</v>
      </c>
      <c r="F96" s="2" t="s">
        <v>60</v>
      </c>
      <c r="G96" s="33" t="s">
        <v>61</v>
      </c>
      <c r="H96" s="2" t="s">
        <v>62</v>
      </c>
      <c r="I96" s="2" t="s">
        <v>368</v>
      </c>
      <c r="J96" s="3">
        <v>320</v>
      </c>
      <c r="K96" s="25">
        <v>387.5</v>
      </c>
      <c r="L96" s="2" t="s">
        <v>2204</v>
      </c>
      <c r="M96" s="2" t="s">
        <v>28</v>
      </c>
      <c r="N96" s="3">
        <v>250</v>
      </c>
      <c r="O96" s="3">
        <v>62</v>
      </c>
      <c r="P96" s="21">
        <f ca="1">SUMIF('On Orders'!B:G,Base!C:C,'On Orders'!E:E)</f>
        <v>0</v>
      </c>
      <c r="Q96" s="22">
        <f ca="1">SUMIF('On Orders'!B:G,Base!C:C,'On Orders'!F:F)</f>
        <v>0</v>
      </c>
      <c r="R96" s="22">
        <f ca="1">SUMIF('On Orders'!B:G,Base!C:C,'On Orders'!G:G)</f>
        <v>0</v>
      </c>
      <c r="S96" s="22">
        <f ca="1">SUMIF('On Orders'!B:G,Base!C:C,'On Orders'!H:H)</f>
        <v>0</v>
      </c>
      <c r="T96" s="22"/>
      <c r="U96" s="22"/>
      <c r="V96" s="22"/>
      <c r="W96" s="3">
        <v>50</v>
      </c>
      <c r="X96" s="3">
        <v>12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1">
        <f t="shared" ca="1" si="75"/>
        <v>-20</v>
      </c>
      <c r="AE96" s="26">
        <f t="shared" ca="1" si="76"/>
        <v>0</v>
      </c>
      <c r="AF96" s="26">
        <f t="shared" ca="1" si="77"/>
        <v>0</v>
      </c>
      <c r="AG96" s="26">
        <f t="shared" ref="AG96:AI96" ca="1" si="114">MAX(0,AF96)-AA96</f>
        <v>0</v>
      </c>
      <c r="AH96" s="26">
        <f t="shared" ca="1" si="114"/>
        <v>0</v>
      </c>
      <c r="AI96" s="26">
        <f t="shared" ca="1" si="114"/>
        <v>0</v>
      </c>
      <c r="AJ96" s="30">
        <f t="shared" si="79"/>
        <v>0</v>
      </c>
      <c r="AK96" s="30">
        <f t="shared" si="80"/>
        <v>0</v>
      </c>
      <c r="AL96" s="30">
        <f t="shared" si="81"/>
        <v>0</v>
      </c>
      <c r="AM96" s="30">
        <f t="shared" si="82"/>
        <v>0</v>
      </c>
      <c r="AN96" s="30">
        <f t="shared" si="83"/>
        <v>0</v>
      </c>
      <c r="AO96" s="30">
        <f t="shared" si="84"/>
        <v>0</v>
      </c>
      <c r="AP96" s="22">
        <f t="shared" si="86"/>
        <v>0</v>
      </c>
    </row>
    <row r="97" spans="1:42" hidden="1" x14ac:dyDescent="0.2">
      <c r="A97" t="s">
        <v>335</v>
      </c>
      <c r="B97">
        <v>840459607371</v>
      </c>
      <c r="C97" s="2" t="s">
        <v>387</v>
      </c>
      <c r="D97" s="2">
        <v>840459607371</v>
      </c>
      <c r="E97" s="2" t="s">
        <v>388</v>
      </c>
      <c r="F97" s="2" t="s">
        <v>60</v>
      </c>
      <c r="G97" s="33" t="s">
        <v>61</v>
      </c>
      <c r="H97" s="2" t="s">
        <v>74</v>
      </c>
      <c r="I97" s="2" t="s">
        <v>368</v>
      </c>
      <c r="J97" s="3">
        <v>320</v>
      </c>
      <c r="K97" s="25">
        <v>387.5</v>
      </c>
      <c r="L97" s="2" t="s">
        <v>2204</v>
      </c>
      <c r="M97" s="2" t="s">
        <v>28</v>
      </c>
      <c r="N97" s="3">
        <v>220</v>
      </c>
      <c r="O97" s="3">
        <v>97</v>
      </c>
      <c r="P97" s="21">
        <f ca="1">SUMIF('On Orders'!B:G,Base!C:C,'On Orders'!E:E)</f>
        <v>0</v>
      </c>
      <c r="Q97" s="22">
        <f ca="1">SUMIF('On Orders'!B:G,Base!C:C,'On Orders'!F:F)</f>
        <v>0</v>
      </c>
      <c r="R97" s="22">
        <f ca="1">SUMIF('On Orders'!B:G,Base!C:C,'On Orders'!G:G)</f>
        <v>0</v>
      </c>
      <c r="S97" s="22">
        <f ca="1">SUMIF('On Orders'!B:G,Base!C:C,'On Orders'!H:H)</f>
        <v>0</v>
      </c>
      <c r="T97" s="22"/>
      <c r="U97" s="22"/>
      <c r="V97" s="22"/>
      <c r="W97" s="3">
        <v>50</v>
      </c>
      <c r="X97" s="3">
        <v>47</v>
      </c>
      <c r="Y97" s="3">
        <v>20</v>
      </c>
      <c r="Z97" s="3">
        <v>0</v>
      </c>
      <c r="AA97" s="3">
        <v>0</v>
      </c>
      <c r="AB97" s="3">
        <v>0</v>
      </c>
      <c r="AC97" s="3">
        <v>0</v>
      </c>
      <c r="AD97" s="31">
        <f t="shared" ca="1" si="75"/>
        <v>-50</v>
      </c>
      <c r="AE97" s="26">
        <f t="shared" ca="1" si="76"/>
        <v>-20</v>
      </c>
      <c r="AF97" s="26">
        <f t="shared" ca="1" si="77"/>
        <v>0</v>
      </c>
      <c r="AG97" s="26">
        <f t="shared" ref="AG97:AI97" ca="1" si="115">MAX(0,AF97)-AA97</f>
        <v>0</v>
      </c>
      <c r="AH97" s="26">
        <f t="shared" ca="1" si="115"/>
        <v>0</v>
      </c>
      <c r="AI97" s="26">
        <f t="shared" ca="1" si="115"/>
        <v>0</v>
      </c>
      <c r="AJ97" s="30">
        <f t="shared" si="79"/>
        <v>0</v>
      </c>
      <c r="AK97" s="30">
        <f t="shared" si="80"/>
        <v>0</v>
      </c>
      <c r="AL97" s="30">
        <f t="shared" si="81"/>
        <v>0</v>
      </c>
      <c r="AM97" s="30">
        <f t="shared" si="82"/>
        <v>0</v>
      </c>
      <c r="AN97" s="30">
        <f t="shared" si="83"/>
        <v>0</v>
      </c>
      <c r="AO97" s="30">
        <f t="shared" si="84"/>
        <v>0</v>
      </c>
      <c r="AP97" s="22">
        <f t="shared" si="86"/>
        <v>0</v>
      </c>
    </row>
    <row r="98" spans="1:42" hidden="1" x14ac:dyDescent="0.2">
      <c r="A98" t="s">
        <v>56</v>
      </c>
      <c r="C98" s="2" t="s">
        <v>389</v>
      </c>
      <c r="D98" s="2"/>
      <c r="E98" s="2" t="s">
        <v>390</v>
      </c>
      <c r="F98" s="2" t="s">
        <v>60</v>
      </c>
      <c r="G98" s="2" t="s">
        <v>391</v>
      </c>
      <c r="H98" s="2" t="s">
        <v>392</v>
      </c>
      <c r="I98" s="2" t="s">
        <v>368</v>
      </c>
      <c r="J98" s="3">
        <v>200</v>
      </c>
      <c r="K98" s="25">
        <v>503.92241379310349</v>
      </c>
      <c r="L98" s="2" t="s">
        <v>393</v>
      </c>
      <c r="M98" s="2" t="s">
        <v>393</v>
      </c>
      <c r="N98" s="3">
        <v>0</v>
      </c>
      <c r="O98" s="3">
        <v>0</v>
      </c>
      <c r="P98" s="21">
        <f ca="1">SUMIF('On Orders'!B:G,Base!C:C,'On Orders'!E:E)</f>
        <v>0</v>
      </c>
      <c r="Q98" s="22">
        <f ca="1">SUMIF('On Orders'!B:G,Base!C:C,'On Orders'!F:F)</f>
        <v>0</v>
      </c>
      <c r="R98" s="22">
        <f ca="1">SUMIF('On Orders'!B:G,Base!C:C,'On Orders'!G:G)</f>
        <v>264</v>
      </c>
      <c r="S98" s="22">
        <f ca="1">SUMIF('On Orders'!B:G,Base!C:C,'On Orders'!H:H)</f>
        <v>0</v>
      </c>
      <c r="T98" s="22"/>
      <c r="U98" s="22"/>
      <c r="V98" s="22"/>
      <c r="W98" s="3">
        <v>0</v>
      </c>
      <c r="X98" s="3">
        <v>0</v>
      </c>
      <c r="Y98" s="3">
        <v>0</v>
      </c>
      <c r="Z98" s="3">
        <v>250</v>
      </c>
      <c r="AA98" s="3">
        <v>30</v>
      </c>
      <c r="AB98" s="3">
        <v>30</v>
      </c>
      <c r="AC98" s="3">
        <v>30</v>
      </c>
      <c r="AD98" s="31">
        <f t="shared" ca="1" si="75"/>
        <v>-200</v>
      </c>
      <c r="AE98" s="26">
        <f t="shared" ca="1" si="76"/>
        <v>264</v>
      </c>
      <c r="AF98" s="26">
        <f t="shared" ca="1" si="77"/>
        <v>14</v>
      </c>
      <c r="AG98" s="26">
        <f t="shared" ref="AG98:AI98" ca="1" si="116">MAX(0,AF98)-AA98</f>
        <v>-16</v>
      </c>
      <c r="AH98" s="26">
        <f t="shared" ca="1" si="116"/>
        <v>-30</v>
      </c>
      <c r="AI98" s="26">
        <f t="shared" ca="1" si="116"/>
        <v>-30</v>
      </c>
      <c r="AJ98" s="30">
        <f t="shared" si="79"/>
        <v>0</v>
      </c>
      <c r="AK98" s="30">
        <f t="shared" si="80"/>
        <v>0</v>
      </c>
      <c r="AL98" s="30">
        <f t="shared" si="81"/>
        <v>250</v>
      </c>
      <c r="AM98" s="30">
        <f t="shared" si="82"/>
        <v>30</v>
      </c>
      <c r="AN98" s="30">
        <f t="shared" si="83"/>
        <v>30</v>
      </c>
      <c r="AO98" s="30">
        <f t="shared" si="84"/>
        <v>30</v>
      </c>
      <c r="AP98" s="22">
        <f t="shared" si="86"/>
        <v>340</v>
      </c>
    </row>
    <row r="99" spans="1:42" hidden="1" x14ac:dyDescent="0.2">
      <c r="A99" t="s">
        <v>56</v>
      </c>
      <c r="C99" s="2" t="s">
        <v>394</v>
      </c>
      <c r="D99" s="2"/>
      <c r="E99" s="2" t="s">
        <v>395</v>
      </c>
      <c r="F99" s="2" t="s">
        <v>60</v>
      </c>
      <c r="G99" s="33" t="s">
        <v>391</v>
      </c>
      <c r="H99" s="2" t="s">
        <v>396</v>
      </c>
      <c r="I99" s="2" t="s">
        <v>368</v>
      </c>
      <c r="J99" s="3">
        <v>320</v>
      </c>
      <c r="K99" s="25">
        <v>387.54</v>
      </c>
      <c r="L99" s="2" t="s">
        <v>393</v>
      </c>
      <c r="M99" s="2" t="s">
        <v>393</v>
      </c>
      <c r="N99" s="3">
        <v>0</v>
      </c>
      <c r="O99" s="3">
        <v>0</v>
      </c>
      <c r="P99" s="21">
        <f ca="1">SUMIF('On Orders'!B:G,Base!C:C,'On Orders'!E:E)</f>
        <v>0</v>
      </c>
      <c r="Q99" s="22">
        <f ca="1">SUMIF('On Orders'!B:G,Base!C:C,'On Orders'!F:F)</f>
        <v>288</v>
      </c>
      <c r="R99" s="22">
        <f ca="1">SUMIF('On Orders'!B:G,Base!C:C,'On Orders'!G:G)</f>
        <v>0</v>
      </c>
      <c r="S99" s="22">
        <f ca="1">SUMIF('On Orders'!B:G,Base!C:C,'On Orders'!H:H)</f>
        <v>0</v>
      </c>
      <c r="T99" s="22"/>
      <c r="U99" s="22"/>
      <c r="V99" s="22"/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1">
        <f t="shared" ca="1" si="75"/>
        <v>-32</v>
      </c>
      <c r="AE99" s="26">
        <f t="shared" ca="1" si="76"/>
        <v>0</v>
      </c>
      <c r="AF99" s="26">
        <f t="shared" ca="1" si="77"/>
        <v>0</v>
      </c>
      <c r="AG99" s="26">
        <f t="shared" ref="AG99:AI99" ca="1" si="117">MAX(0,AF99)-AA99</f>
        <v>0</v>
      </c>
      <c r="AH99" s="26">
        <f t="shared" ca="1" si="117"/>
        <v>0</v>
      </c>
      <c r="AI99" s="26">
        <f t="shared" ca="1" si="117"/>
        <v>0</v>
      </c>
      <c r="AJ99" s="30">
        <f t="shared" si="79"/>
        <v>0</v>
      </c>
      <c r="AK99" s="30">
        <f t="shared" si="80"/>
        <v>0</v>
      </c>
      <c r="AL99" s="30">
        <f t="shared" si="81"/>
        <v>0</v>
      </c>
      <c r="AM99" s="30">
        <f t="shared" si="82"/>
        <v>0</v>
      </c>
      <c r="AN99" s="30">
        <f t="shared" si="83"/>
        <v>0</v>
      </c>
      <c r="AO99" s="30">
        <f t="shared" si="84"/>
        <v>0</v>
      </c>
      <c r="AP99" s="22">
        <f t="shared" si="86"/>
        <v>0</v>
      </c>
    </row>
    <row r="100" spans="1:42" hidden="1" x14ac:dyDescent="0.2">
      <c r="A100" t="s">
        <v>56</v>
      </c>
      <c r="C100" s="2" t="s">
        <v>397</v>
      </c>
      <c r="D100" s="2"/>
      <c r="E100" s="2" t="s">
        <v>398</v>
      </c>
      <c r="F100" s="2" t="s">
        <v>60</v>
      </c>
      <c r="G100" s="33" t="s">
        <v>391</v>
      </c>
      <c r="H100" s="2" t="s">
        <v>396</v>
      </c>
      <c r="I100" s="2" t="s">
        <v>368</v>
      </c>
      <c r="J100" s="3">
        <v>320</v>
      </c>
      <c r="K100" s="25">
        <v>387.54310344827587</v>
      </c>
      <c r="L100" s="2" t="s">
        <v>393</v>
      </c>
      <c r="M100" s="2" t="s">
        <v>393</v>
      </c>
      <c r="N100" s="3">
        <v>0</v>
      </c>
      <c r="O100" s="3">
        <v>0</v>
      </c>
      <c r="P100" s="21">
        <f ca="1">SUMIF('On Orders'!B:G,Base!C:C,'On Orders'!E:E)</f>
        <v>0</v>
      </c>
      <c r="Q100" s="22">
        <f ca="1">SUMIF('On Orders'!B:G,Base!C:C,'On Orders'!F:F)</f>
        <v>168</v>
      </c>
      <c r="R100" s="22">
        <f ca="1">SUMIF('On Orders'!B:G,Base!C:C,'On Orders'!G:G)</f>
        <v>0</v>
      </c>
      <c r="S100" s="22">
        <f ca="1">SUMIF('On Orders'!B:G,Base!C:C,'On Orders'!H:H)</f>
        <v>0</v>
      </c>
      <c r="T100" s="22"/>
      <c r="U100" s="22"/>
      <c r="V100" s="22"/>
      <c r="W100" s="3">
        <v>0</v>
      </c>
      <c r="X100" s="3">
        <v>0</v>
      </c>
      <c r="Y100" s="3">
        <v>0</v>
      </c>
      <c r="Z100" s="3">
        <v>120</v>
      </c>
      <c r="AA100" s="3">
        <v>30</v>
      </c>
      <c r="AB100" s="3">
        <v>50</v>
      </c>
      <c r="AC100" s="3">
        <v>120</v>
      </c>
      <c r="AD100" s="31">
        <f t="shared" ca="1" si="75"/>
        <v>-152</v>
      </c>
      <c r="AE100" s="26">
        <f t="shared" ca="1" si="76"/>
        <v>0</v>
      </c>
      <c r="AF100" s="26">
        <f t="shared" ca="1" si="77"/>
        <v>-120</v>
      </c>
      <c r="AG100" s="26">
        <f t="shared" ref="AG100:AI100" ca="1" si="118">MAX(0,AF100)-AA100</f>
        <v>-30</v>
      </c>
      <c r="AH100" s="26">
        <f t="shared" ca="1" si="118"/>
        <v>-50</v>
      </c>
      <c r="AI100" s="26">
        <f t="shared" ca="1" si="118"/>
        <v>-120</v>
      </c>
      <c r="AJ100" s="30">
        <f t="shared" si="79"/>
        <v>0</v>
      </c>
      <c r="AK100" s="30">
        <f t="shared" si="80"/>
        <v>0</v>
      </c>
      <c r="AL100" s="30">
        <f t="shared" si="81"/>
        <v>120</v>
      </c>
      <c r="AM100" s="30">
        <f t="shared" si="82"/>
        <v>30</v>
      </c>
      <c r="AN100" s="30">
        <f t="shared" si="83"/>
        <v>50</v>
      </c>
      <c r="AO100" s="30">
        <f t="shared" si="84"/>
        <v>120</v>
      </c>
      <c r="AP100" s="22">
        <f t="shared" si="86"/>
        <v>320</v>
      </c>
    </row>
    <row r="101" spans="1:42" hidden="1" x14ac:dyDescent="0.2">
      <c r="A101" t="s">
        <v>56</v>
      </c>
      <c r="C101" s="2" t="s">
        <v>399</v>
      </c>
      <c r="D101" s="2"/>
      <c r="E101" s="2" t="s">
        <v>400</v>
      </c>
      <c r="F101" s="2" t="s">
        <v>60</v>
      </c>
      <c r="G101" s="2" t="s">
        <v>391</v>
      </c>
      <c r="H101" s="2" t="s">
        <v>396</v>
      </c>
      <c r="I101" s="2" t="s">
        <v>368</v>
      </c>
      <c r="J101" s="3">
        <v>320</v>
      </c>
      <c r="K101" s="25">
        <v>387.54310344827587</v>
      </c>
      <c r="L101" s="2" t="s">
        <v>393</v>
      </c>
      <c r="M101" s="2" t="s">
        <v>393</v>
      </c>
      <c r="N101" s="3">
        <v>0</v>
      </c>
      <c r="O101" s="3">
        <v>0</v>
      </c>
      <c r="P101" s="21">
        <f ca="1">SUMIF('On Orders'!B:G,Base!C:C,'On Orders'!E:E)</f>
        <v>0</v>
      </c>
      <c r="Q101" s="22">
        <f ca="1">SUMIF('On Orders'!B:G,Base!C:C,'On Orders'!F:F)</f>
        <v>0</v>
      </c>
      <c r="R101" s="22">
        <f ca="1">SUMIF('On Orders'!B:G,Base!C:C,'On Orders'!G:G)</f>
        <v>0</v>
      </c>
      <c r="S101" s="22">
        <f ca="1">SUMIF('On Orders'!B:G,Base!C:C,'On Orders'!H:H)</f>
        <v>0</v>
      </c>
      <c r="T101" s="22"/>
      <c r="U101" s="22"/>
      <c r="V101" s="22"/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1">
        <f t="shared" ca="1" si="75"/>
        <v>-320</v>
      </c>
      <c r="AE101" s="26">
        <f t="shared" ca="1" si="76"/>
        <v>0</v>
      </c>
      <c r="AF101" s="26">
        <f t="shared" ca="1" si="77"/>
        <v>0</v>
      </c>
      <c r="AG101" s="26">
        <f t="shared" ref="AG101:AI101" ca="1" si="119">MAX(0,AF101)-AA101</f>
        <v>0</v>
      </c>
      <c r="AH101" s="26">
        <f t="shared" ca="1" si="119"/>
        <v>0</v>
      </c>
      <c r="AI101" s="26">
        <f t="shared" ca="1" si="119"/>
        <v>0</v>
      </c>
      <c r="AJ101" s="30">
        <f t="shared" si="79"/>
        <v>0</v>
      </c>
      <c r="AK101" s="30">
        <f t="shared" si="80"/>
        <v>0</v>
      </c>
      <c r="AL101" s="30">
        <f t="shared" si="81"/>
        <v>0</v>
      </c>
      <c r="AM101" s="30">
        <f t="shared" si="82"/>
        <v>0</v>
      </c>
      <c r="AN101" s="30">
        <f t="shared" si="83"/>
        <v>0</v>
      </c>
      <c r="AO101" s="30">
        <f t="shared" si="84"/>
        <v>0</v>
      </c>
      <c r="AP101" s="22">
        <f t="shared" si="86"/>
        <v>0</v>
      </c>
    </row>
    <row r="102" spans="1:42" hidden="1" x14ac:dyDescent="0.2">
      <c r="A102" t="s">
        <v>56</v>
      </c>
      <c r="C102" s="2" t="s">
        <v>401</v>
      </c>
      <c r="D102" s="2"/>
      <c r="E102" s="2" t="s">
        <v>402</v>
      </c>
      <c r="F102" s="2" t="s">
        <v>60</v>
      </c>
      <c r="G102" s="33" t="s">
        <v>391</v>
      </c>
      <c r="H102" s="2" t="s">
        <v>396</v>
      </c>
      <c r="I102" s="2" t="s">
        <v>368</v>
      </c>
      <c r="J102" s="3">
        <v>320</v>
      </c>
      <c r="K102" s="25">
        <v>387.54310344827587</v>
      </c>
      <c r="L102" s="2" t="s">
        <v>393</v>
      </c>
      <c r="M102" s="2" t="s">
        <v>393</v>
      </c>
      <c r="N102" s="3">
        <v>0</v>
      </c>
      <c r="O102" s="3">
        <v>0</v>
      </c>
      <c r="P102" s="21">
        <f ca="1">SUMIF('On Orders'!B:G,Base!C:C,'On Orders'!E:E)</f>
        <v>0</v>
      </c>
      <c r="Q102" s="22">
        <f ca="1">SUMIF('On Orders'!B:G,Base!C:C,'On Orders'!F:F)</f>
        <v>0</v>
      </c>
      <c r="R102" s="22">
        <f ca="1">SUMIF('On Orders'!B:G,Base!C:C,'On Orders'!G:G)</f>
        <v>0</v>
      </c>
      <c r="S102" s="22">
        <f ca="1">SUMIF('On Orders'!B:G,Base!C:C,'On Orders'!H:H)</f>
        <v>0</v>
      </c>
      <c r="T102" s="22"/>
      <c r="U102" s="22"/>
      <c r="V102" s="22"/>
      <c r="W102" s="3">
        <v>0</v>
      </c>
      <c r="X102" s="3">
        <v>0</v>
      </c>
      <c r="Y102" s="3">
        <v>0</v>
      </c>
      <c r="Z102" s="3">
        <v>20</v>
      </c>
      <c r="AA102" s="3">
        <v>35</v>
      </c>
      <c r="AB102" s="3">
        <v>35</v>
      </c>
      <c r="AC102" s="3">
        <v>35</v>
      </c>
      <c r="AD102" s="31">
        <f t="shared" ca="1" si="75"/>
        <v>-320</v>
      </c>
      <c r="AE102" s="26">
        <f t="shared" ca="1" si="76"/>
        <v>0</v>
      </c>
      <c r="AF102" s="26">
        <f t="shared" ca="1" si="77"/>
        <v>-20</v>
      </c>
      <c r="AG102" s="26">
        <f t="shared" ref="AG102:AI102" ca="1" si="120">MAX(0,AF102)-AA102</f>
        <v>-35</v>
      </c>
      <c r="AH102" s="26">
        <f t="shared" ca="1" si="120"/>
        <v>-35</v>
      </c>
      <c r="AI102" s="26">
        <f t="shared" ca="1" si="120"/>
        <v>-35</v>
      </c>
      <c r="AJ102" s="30">
        <f t="shared" si="79"/>
        <v>0</v>
      </c>
      <c r="AK102" s="30">
        <f t="shared" si="80"/>
        <v>0</v>
      </c>
      <c r="AL102" s="30">
        <f t="shared" si="81"/>
        <v>20</v>
      </c>
      <c r="AM102" s="30">
        <f t="shared" si="82"/>
        <v>35</v>
      </c>
      <c r="AN102" s="30">
        <f t="shared" si="83"/>
        <v>35</v>
      </c>
      <c r="AO102" s="30">
        <f t="shared" si="84"/>
        <v>35</v>
      </c>
      <c r="AP102" s="22">
        <f t="shared" si="86"/>
        <v>125</v>
      </c>
    </row>
    <row r="103" spans="1:42" hidden="1" x14ac:dyDescent="0.2">
      <c r="A103" t="s">
        <v>56</v>
      </c>
      <c r="C103" s="2" t="s">
        <v>403</v>
      </c>
      <c r="D103" s="2"/>
      <c r="E103" s="2" t="s">
        <v>404</v>
      </c>
      <c r="F103" s="2" t="s">
        <v>60</v>
      </c>
      <c r="G103" s="2" t="s">
        <v>391</v>
      </c>
      <c r="H103" s="2" t="s">
        <v>396</v>
      </c>
      <c r="I103" s="2" t="s">
        <v>368</v>
      </c>
      <c r="J103" s="3">
        <v>320</v>
      </c>
      <c r="K103" s="25">
        <v>387.54310344827587</v>
      </c>
      <c r="L103" s="2" t="s">
        <v>393</v>
      </c>
      <c r="M103" s="2" t="s">
        <v>393</v>
      </c>
      <c r="N103" s="3">
        <v>0</v>
      </c>
      <c r="O103" s="3">
        <v>0</v>
      </c>
      <c r="P103" s="21">
        <f ca="1">SUMIF('On Orders'!B:G,Base!C:C,'On Orders'!E:E)</f>
        <v>0</v>
      </c>
      <c r="Q103" s="22">
        <f ca="1">SUMIF('On Orders'!B:G,Base!C:C,'On Orders'!F:F)</f>
        <v>240</v>
      </c>
      <c r="R103" s="22">
        <f ca="1">SUMIF('On Orders'!B:G,Base!C:C,'On Orders'!G:G)</f>
        <v>0</v>
      </c>
      <c r="S103" s="22">
        <f ca="1">SUMIF('On Orders'!B:G,Base!C:C,'On Orders'!H:H)</f>
        <v>0</v>
      </c>
      <c r="T103" s="22"/>
      <c r="U103" s="22"/>
      <c r="V103" s="22"/>
      <c r="W103" s="3">
        <v>0</v>
      </c>
      <c r="X103" s="3">
        <v>0</v>
      </c>
      <c r="Y103" s="3">
        <v>0</v>
      </c>
      <c r="Z103" s="3">
        <v>220</v>
      </c>
      <c r="AA103" s="3">
        <v>20</v>
      </c>
      <c r="AB103" s="3">
        <v>20</v>
      </c>
      <c r="AC103" s="3">
        <v>20</v>
      </c>
      <c r="AD103" s="31">
        <f t="shared" ca="1" si="75"/>
        <v>-80</v>
      </c>
      <c r="AE103" s="26">
        <f t="shared" ca="1" si="76"/>
        <v>0</v>
      </c>
      <c r="AF103" s="26">
        <f t="shared" ca="1" si="77"/>
        <v>-220</v>
      </c>
      <c r="AG103" s="26">
        <f t="shared" ref="AG103:AI103" ca="1" si="121">MAX(0,AF103)-AA103</f>
        <v>-20</v>
      </c>
      <c r="AH103" s="26">
        <f t="shared" ca="1" si="121"/>
        <v>-20</v>
      </c>
      <c r="AI103" s="26">
        <f t="shared" ca="1" si="121"/>
        <v>-20</v>
      </c>
      <c r="AJ103" s="30">
        <f t="shared" si="79"/>
        <v>0</v>
      </c>
      <c r="AK103" s="30">
        <f t="shared" si="80"/>
        <v>0</v>
      </c>
      <c r="AL103" s="30">
        <f t="shared" si="81"/>
        <v>220</v>
      </c>
      <c r="AM103" s="30">
        <f t="shared" si="82"/>
        <v>20</v>
      </c>
      <c r="AN103" s="30">
        <f t="shared" si="83"/>
        <v>20</v>
      </c>
      <c r="AO103" s="30">
        <f t="shared" si="84"/>
        <v>20</v>
      </c>
      <c r="AP103" s="22">
        <f t="shared" si="86"/>
        <v>280</v>
      </c>
    </row>
    <row r="104" spans="1:42" hidden="1" x14ac:dyDescent="0.2">
      <c r="A104" t="s">
        <v>56</v>
      </c>
      <c r="C104" s="2" t="s">
        <v>405</v>
      </c>
      <c r="D104" s="2"/>
      <c r="E104" s="2" t="s">
        <v>406</v>
      </c>
      <c r="F104" s="2" t="s">
        <v>60</v>
      </c>
      <c r="G104" s="33" t="s">
        <v>391</v>
      </c>
      <c r="H104" s="2" t="s">
        <v>407</v>
      </c>
      <c r="I104" s="2" t="s">
        <v>368</v>
      </c>
      <c r="J104" s="3">
        <v>320</v>
      </c>
      <c r="K104" s="25">
        <v>387.54</v>
      </c>
      <c r="L104" s="2" t="s">
        <v>393</v>
      </c>
      <c r="M104" s="2" t="s">
        <v>393</v>
      </c>
      <c r="N104" s="3">
        <v>0</v>
      </c>
      <c r="O104" s="3">
        <v>0</v>
      </c>
      <c r="P104" s="21">
        <f ca="1">SUMIF('On Orders'!B:G,Base!C:C,'On Orders'!E:E)</f>
        <v>0</v>
      </c>
      <c r="Q104" s="22">
        <f ca="1">SUMIF('On Orders'!B:G,Base!C:C,'On Orders'!F:F)</f>
        <v>840</v>
      </c>
      <c r="R104" s="22">
        <f ca="1">SUMIF('On Orders'!B:G,Base!C:C,'On Orders'!G:G)</f>
        <v>0</v>
      </c>
      <c r="S104" s="22">
        <f ca="1">SUMIF('On Orders'!B:G,Base!C:C,'On Orders'!H:H)</f>
        <v>0</v>
      </c>
      <c r="T104" s="22"/>
      <c r="U104" s="22"/>
      <c r="V104" s="22"/>
      <c r="W104" s="3">
        <v>0</v>
      </c>
      <c r="X104" s="3">
        <v>0</v>
      </c>
      <c r="Y104" s="3">
        <v>0</v>
      </c>
      <c r="Z104" s="3">
        <v>380</v>
      </c>
      <c r="AA104" s="3">
        <v>300</v>
      </c>
      <c r="AB104" s="3">
        <v>400</v>
      </c>
      <c r="AC104" s="3">
        <v>400</v>
      </c>
      <c r="AD104" s="31">
        <f t="shared" ca="1" si="75"/>
        <v>520</v>
      </c>
      <c r="AE104" s="26">
        <f t="shared" ca="1" si="76"/>
        <v>520</v>
      </c>
      <c r="AF104" s="26">
        <f t="shared" ca="1" si="77"/>
        <v>140</v>
      </c>
      <c r="AG104" s="26">
        <f t="shared" ref="AG104:AI104" ca="1" si="122">MAX(0,AF104)-AA104</f>
        <v>-160</v>
      </c>
      <c r="AH104" s="26">
        <f t="shared" ca="1" si="122"/>
        <v>-400</v>
      </c>
      <c r="AI104" s="26">
        <f t="shared" ca="1" si="122"/>
        <v>-400</v>
      </c>
      <c r="AJ104" s="30">
        <f t="shared" si="79"/>
        <v>0</v>
      </c>
      <c r="AK104" s="30">
        <f t="shared" si="80"/>
        <v>0</v>
      </c>
      <c r="AL104" s="30">
        <f t="shared" si="81"/>
        <v>380</v>
      </c>
      <c r="AM104" s="30">
        <f t="shared" si="82"/>
        <v>300</v>
      </c>
      <c r="AN104" s="30">
        <f t="shared" si="83"/>
        <v>400</v>
      </c>
      <c r="AO104" s="30">
        <f t="shared" si="84"/>
        <v>400</v>
      </c>
      <c r="AP104" s="22">
        <f t="shared" si="86"/>
        <v>1480</v>
      </c>
    </row>
    <row r="105" spans="1:42" hidden="1" x14ac:dyDescent="0.2">
      <c r="A105" t="s">
        <v>56</v>
      </c>
      <c r="C105" s="2" t="s">
        <v>408</v>
      </c>
      <c r="D105" s="2"/>
      <c r="E105" s="2" t="s">
        <v>409</v>
      </c>
      <c r="F105" s="2" t="s">
        <v>60</v>
      </c>
      <c r="G105" s="33" t="s">
        <v>391</v>
      </c>
      <c r="H105" s="2" t="s">
        <v>407</v>
      </c>
      <c r="I105" s="2" t="s">
        <v>368</v>
      </c>
      <c r="J105" s="3">
        <v>320</v>
      </c>
      <c r="K105" s="25">
        <v>387.54310344827587</v>
      </c>
      <c r="L105" s="2" t="s">
        <v>393</v>
      </c>
      <c r="M105" s="2" t="s">
        <v>393</v>
      </c>
      <c r="N105" s="3">
        <v>0</v>
      </c>
      <c r="O105" s="3">
        <v>0</v>
      </c>
      <c r="P105" s="21">
        <f ca="1">SUMIF('On Orders'!B:G,Base!C:C,'On Orders'!E:E)</f>
        <v>0</v>
      </c>
      <c r="Q105" s="22">
        <f ca="1">SUMIF('On Orders'!B:G,Base!C:C,'On Orders'!F:F)</f>
        <v>216</v>
      </c>
      <c r="R105" s="22">
        <f ca="1">SUMIF('On Orders'!B:G,Base!C:C,'On Orders'!G:G)</f>
        <v>0</v>
      </c>
      <c r="S105" s="22">
        <f ca="1">SUMIF('On Orders'!B:G,Base!C:C,'On Orders'!H:H)</f>
        <v>0</v>
      </c>
      <c r="T105" s="22"/>
      <c r="U105" s="22"/>
      <c r="V105" s="22"/>
      <c r="W105" s="3">
        <v>0</v>
      </c>
      <c r="X105" s="3">
        <v>0</v>
      </c>
      <c r="Y105" s="3">
        <v>0</v>
      </c>
      <c r="Z105" s="3">
        <v>30</v>
      </c>
      <c r="AA105" s="3">
        <v>100</v>
      </c>
      <c r="AB105" s="3">
        <v>120</v>
      </c>
      <c r="AC105" s="3">
        <v>65</v>
      </c>
      <c r="AD105" s="31">
        <f t="shared" ca="1" si="75"/>
        <v>-104</v>
      </c>
      <c r="AE105" s="26">
        <f t="shared" ca="1" si="76"/>
        <v>0</v>
      </c>
      <c r="AF105" s="26">
        <f t="shared" ca="1" si="77"/>
        <v>-30</v>
      </c>
      <c r="AG105" s="26">
        <f t="shared" ref="AG105:AI105" ca="1" si="123">MAX(0,AF105)-AA105</f>
        <v>-100</v>
      </c>
      <c r="AH105" s="26">
        <f t="shared" ca="1" si="123"/>
        <v>-120</v>
      </c>
      <c r="AI105" s="26">
        <f t="shared" ca="1" si="123"/>
        <v>-65</v>
      </c>
      <c r="AJ105" s="30">
        <f t="shared" si="79"/>
        <v>0</v>
      </c>
      <c r="AK105" s="30">
        <f t="shared" si="80"/>
        <v>0</v>
      </c>
      <c r="AL105" s="30">
        <f t="shared" si="81"/>
        <v>30</v>
      </c>
      <c r="AM105" s="30">
        <f t="shared" si="82"/>
        <v>100</v>
      </c>
      <c r="AN105" s="30">
        <f t="shared" si="83"/>
        <v>120</v>
      </c>
      <c r="AO105" s="30">
        <f t="shared" si="84"/>
        <v>65</v>
      </c>
      <c r="AP105" s="22">
        <f t="shared" si="86"/>
        <v>315</v>
      </c>
    </row>
    <row r="106" spans="1:42" hidden="1" x14ac:dyDescent="0.2">
      <c r="A106" t="s">
        <v>56</v>
      </c>
      <c r="C106" s="2" t="s">
        <v>410</v>
      </c>
      <c r="D106" s="2"/>
      <c r="E106" s="2" t="s">
        <v>411</v>
      </c>
      <c r="F106" s="2" t="s">
        <v>60</v>
      </c>
      <c r="G106" s="2" t="s">
        <v>391</v>
      </c>
      <c r="H106" s="2" t="s">
        <v>407</v>
      </c>
      <c r="I106" s="2" t="s">
        <v>368</v>
      </c>
      <c r="J106" s="3">
        <v>320</v>
      </c>
      <c r="K106" s="25">
        <v>387.54310344827587</v>
      </c>
      <c r="L106" s="2" t="s">
        <v>393</v>
      </c>
      <c r="M106" s="2" t="s">
        <v>393</v>
      </c>
      <c r="N106" s="3">
        <v>0</v>
      </c>
      <c r="O106" s="3">
        <v>0</v>
      </c>
      <c r="P106" s="21">
        <f ca="1">SUMIF('On Orders'!B:G,Base!C:C,'On Orders'!E:E)</f>
        <v>0</v>
      </c>
      <c r="Q106" s="22">
        <f ca="1">SUMIF('On Orders'!B:G,Base!C:C,'On Orders'!F:F)</f>
        <v>0</v>
      </c>
      <c r="R106" s="22">
        <f ca="1">SUMIF('On Orders'!B:G,Base!C:C,'On Orders'!G:G)</f>
        <v>0</v>
      </c>
      <c r="S106" s="22">
        <f ca="1">SUMIF('On Orders'!B:G,Base!C:C,'On Orders'!H:H)</f>
        <v>0</v>
      </c>
      <c r="T106" s="22"/>
      <c r="U106" s="22"/>
      <c r="V106" s="22"/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1">
        <f t="shared" ca="1" si="75"/>
        <v>-320</v>
      </c>
      <c r="AE106" s="26">
        <f t="shared" ca="1" si="76"/>
        <v>0</v>
      </c>
      <c r="AF106" s="26">
        <f t="shared" ca="1" si="77"/>
        <v>0</v>
      </c>
      <c r="AG106" s="26">
        <f t="shared" ref="AG106:AI106" ca="1" si="124">MAX(0,AF106)-AA106</f>
        <v>0</v>
      </c>
      <c r="AH106" s="26">
        <f t="shared" ca="1" si="124"/>
        <v>0</v>
      </c>
      <c r="AI106" s="26">
        <f t="shared" ca="1" si="124"/>
        <v>0</v>
      </c>
      <c r="AJ106" s="30">
        <f t="shared" si="79"/>
        <v>0</v>
      </c>
      <c r="AK106" s="30">
        <f t="shared" si="80"/>
        <v>0</v>
      </c>
      <c r="AL106" s="30">
        <f t="shared" si="81"/>
        <v>0</v>
      </c>
      <c r="AM106" s="30">
        <f t="shared" si="82"/>
        <v>0</v>
      </c>
      <c r="AN106" s="30">
        <f t="shared" si="83"/>
        <v>0</v>
      </c>
      <c r="AO106" s="30">
        <f t="shared" si="84"/>
        <v>0</v>
      </c>
      <c r="AP106" s="22">
        <f t="shared" si="86"/>
        <v>0</v>
      </c>
    </row>
    <row r="107" spans="1:42" hidden="1" x14ac:dyDescent="0.2">
      <c r="A107" t="s">
        <v>56</v>
      </c>
      <c r="C107" s="2" t="s">
        <v>412</v>
      </c>
      <c r="D107" s="2"/>
      <c r="E107" s="2" t="s">
        <v>413</v>
      </c>
      <c r="F107" s="2" t="s">
        <v>60</v>
      </c>
      <c r="G107" s="33" t="s">
        <v>391</v>
      </c>
      <c r="H107" s="2" t="s">
        <v>407</v>
      </c>
      <c r="I107" s="2" t="s">
        <v>368</v>
      </c>
      <c r="J107" s="3">
        <v>320</v>
      </c>
      <c r="K107" s="25">
        <v>387.54310344827587</v>
      </c>
      <c r="L107" s="2" t="s">
        <v>393</v>
      </c>
      <c r="M107" s="2" t="s">
        <v>393</v>
      </c>
      <c r="N107" s="3">
        <v>0</v>
      </c>
      <c r="O107" s="3">
        <v>0</v>
      </c>
      <c r="P107" s="21">
        <f ca="1">SUMIF('On Orders'!B:G,Base!C:C,'On Orders'!E:E)</f>
        <v>0</v>
      </c>
      <c r="Q107" s="22">
        <f ca="1">SUMIF('On Orders'!B:G,Base!C:C,'On Orders'!F:F)</f>
        <v>240</v>
      </c>
      <c r="R107" s="22">
        <f ca="1">SUMIF('On Orders'!B:G,Base!C:C,'On Orders'!G:G)</f>
        <v>0</v>
      </c>
      <c r="S107" s="22">
        <f ca="1">SUMIF('On Orders'!B:G,Base!C:C,'On Orders'!H:H)</f>
        <v>0</v>
      </c>
      <c r="T107" s="22"/>
      <c r="U107" s="22"/>
      <c r="V107" s="22"/>
      <c r="W107" s="3">
        <v>0</v>
      </c>
      <c r="X107" s="3">
        <v>0</v>
      </c>
      <c r="Y107" s="3">
        <v>0</v>
      </c>
      <c r="Z107" s="3">
        <v>220</v>
      </c>
      <c r="AA107" s="3">
        <v>120</v>
      </c>
      <c r="AB107" s="3">
        <v>150</v>
      </c>
      <c r="AC107" s="3">
        <v>80</v>
      </c>
      <c r="AD107" s="31">
        <f t="shared" ca="1" si="75"/>
        <v>-80</v>
      </c>
      <c r="AE107" s="26">
        <f t="shared" ca="1" si="76"/>
        <v>0</v>
      </c>
      <c r="AF107" s="26">
        <f t="shared" ca="1" si="77"/>
        <v>-220</v>
      </c>
      <c r="AG107" s="26">
        <f t="shared" ref="AG107:AI107" ca="1" si="125">MAX(0,AF107)-AA107</f>
        <v>-120</v>
      </c>
      <c r="AH107" s="26">
        <f t="shared" ca="1" si="125"/>
        <v>-150</v>
      </c>
      <c r="AI107" s="26">
        <f t="shared" ca="1" si="125"/>
        <v>-80</v>
      </c>
      <c r="AJ107" s="30">
        <f t="shared" si="79"/>
        <v>0</v>
      </c>
      <c r="AK107" s="30">
        <f t="shared" si="80"/>
        <v>0</v>
      </c>
      <c r="AL107" s="30">
        <f t="shared" si="81"/>
        <v>220</v>
      </c>
      <c r="AM107" s="30">
        <f t="shared" si="82"/>
        <v>120</v>
      </c>
      <c r="AN107" s="30">
        <f t="shared" si="83"/>
        <v>150</v>
      </c>
      <c r="AO107" s="30">
        <f t="shared" si="84"/>
        <v>80</v>
      </c>
      <c r="AP107" s="22">
        <f t="shared" si="86"/>
        <v>570</v>
      </c>
    </row>
    <row r="108" spans="1:42" hidden="1" x14ac:dyDescent="0.2">
      <c r="A108" t="s">
        <v>56</v>
      </c>
      <c r="C108" s="2" t="s">
        <v>414</v>
      </c>
      <c r="D108" s="2"/>
      <c r="E108" s="2" t="s">
        <v>415</v>
      </c>
      <c r="F108" s="2" t="s">
        <v>60</v>
      </c>
      <c r="G108" s="2" t="s">
        <v>391</v>
      </c>
      <c r="H108" s="2" t="s">
        <v>407</v>
      </c>
      <c r="I108" s="2" t="s">
        <v>368</v>
      </c>
      <c r="J108" s="3">
        <v>320</v>
      </c>
      <c r="K108" s="25">
        <v>387.54310344827587</v>
      </c>
      <c r="L108" s="2" t="s">
        <v>393</v>
      </c>
      <c r="M108" s="2" t="s">
        <v>393</v>
      </c>
      <c r="N108" s="3">
        <v>0</v>
      </c>
      <c r="O108" s="3">
        <v>0</v>
      </c>
      <c r="P108" s="21">
        <f ca="1">SUMIF('On Orders'!B:G,Base!C:C,'On Orders'!E:E)</f>
        <v>0</v>
      </c>
      <c r="Q108" s="22">
        <f ca="1">SUMIF('On Orders'!B:G,Base!C:C,'On Orders'!F:F)</f>
        <v>264</v>
      </c>
      <c r="R108" s="22">
        <f ca="1">SUMIF('On Orders'!B:G,Base!C:C,'On Orders'!G:G)</f>
        <v>0</v>
      </c>
      <c r="S108" s="22">
        <f ca="1">SUMIF('On Orders'!B:G,Base!C:C,'On Orders'!H:H)</f>
        <v>0</v>
      </c>
      <c r="T108" s="22"/>
      <c r="U108" s="22"/>
      <c r="V108" s="22"/>
      <c r="W108" s="3">
        <v>0</v>
      </c>
      <c r="X108" s="3">
        <v>0</v>
      </c>
      <c r="Y108" s="3">
        <v>0</v>
      </c>
      <c r="Z108" s="3">
        <v>250</v>
      </c>
      <c r="AA108" s="3">
        <v>30</v>
      </c>
      <c r="AB108" s="3">
        <v>30</v>
      </c>
      <c r="AC108" s="3">
        <v>30</v>
      </c>
      <c r="AD108" s="31">
        <f t="shared" ca="1" si="75"/>
        <v>-56</v>
      </c>
      <c r="AE108" s="26">
        <f t="shared" ca="1" si="76"/>
        <v>0</v>
      </c>
      <c r="AF108" s="26">
        <f t="shared" ca="1" si="77"/>
        <v>-250</v>
      </c>
      <c r="AG108" s="26">
        <f t="shared" ref="AG108:AI108" ca="1" si="126">MAX(0,AF108)-AA108</f>
        <v>-30</v>
      </c>
      <c r="AH108" s="26">
        <f t="shared" ca="1" si="126"/>
        <v>-30</v>
      </c>
      <c r="AI108" s="26">
        <f t="shared" ca="1" si="126"/>
        <v>-30</v>
      </c>
      <c r="AJ108" s="30">
        <f t="shared" si="79"/>
        <v>0</v>
      </c>
      <c r="AK108" s="30">
        <f t="shared" si="80"/>
        <v>0</v>
      </c>
      <c r="AL108" s="30">
        <f t="shared" si="81"/>
        <v>250</v>
      </c>
      <c r="AM108" s="30">
        <f t="shared" si="82"/>
        <v>30</v>
      </c>
      <c r="AN108" s="30">
        <f t="shared" si="83"/>
        <v>30</v>
      </c>
      <c r="AO108" s="30">
        <f t="shared" si="84"/>
        <v>30</v>
      </c>
      <c r="AP108" s="22">
        <f t="shared" si="86"/>
        <v>340</v>
      </c>
    </row>
    <row r="109" spans="1:42" hidden="1" x14ac:dyDescent="0.2">
      <c r="A109" t="s">
        <v>56</v>
      </c>
      <c r="C109" s="2" t="s">
        <v>416</v>
      </c>
      <c r="D109" s="2"/>
      <c r="E109" s="2" t="s">
        <v>417</v>
      </c>
      <c r="F109" s="2" t="s">
        <v>60</v>
      </c>
      <c r="G109" s="2" t="s">
        <v>391</v>
      </c>
      <c r="H109" s="2" t="s">
        <v>407</v>
      </c>
      <c r="I109" s="2" t="s">
        <v>368</v>
      </c>
      <c r="J109" s="3">
        <v>320</v>
      </c>
      <c r="K109" s="25">
        <v>387.54310344827587</v>
      </c>
      <c r="L109" s="2" t="s">
        <v>393</v>
      </c>
      <c r="M109" s="2" t="s">
        <v>393</v>
      </c>
      <c r="N109" s="3">
        <v>0</v>
      </c>
      <c r="O109" s="3">
        <v>0</v>
      </c>
      <c r="P109" s="21">
        <f ca="1">SUMIF('On Orders'!B:G,Base!C:C,'On Orders'!E:E)</f>
        <v>0</v>
      </c>
      <c r="Q109" s="22">
        <f ca="1">SUMIF('On Orders'!B:G,Base!C:C,'On Orders'!F:F)</f>
        <v>0</v>
      </c>
      <c r="R109" s="22">
        <f ca="1">SUMIF('On Orders'!B:G,Base!C:C,'On Orders'!G:G)</f>
        <v>0</v>
      </c>
      <c r="S109" s="22">
        <f ca="1">SUMIF('On Orders'!B:G,Base!C:C,'On Orders'!H:H)</f>
        <v>0</v>
      </c>
      <c r="T109" s="22"/>
      <c r="U109" s="22"/>
      <c r="V109" s="22"/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1">
        <f t="shared" ca="1" si="75"/>
        <v>-320</v>
      </c>
      <c r="AE109" s="26">
        <f t="shared" ca="1" si="76"/>
        <v>0</v>
      </c>
      <c r="AF109" s="26">
        <f t="shared" ca="1" si="77"/>
        <v>0</v>
      </c>
      <c r="AG109" s="26">
        <f t="shared" ref="AG109:AI109" ca="1" si="127">MAX(0,AF109)-AA109</f>
        <v>0</v>
      </c>
      <c r="AH109" s="26">
        <f t="shared" ca="1" si="127"/>
        <v>0</v>
      </c>
      <c r="AI109" s="26">
        <f t="shared" ca="1" si="127"/>
        <v>0</v>
      </c>
      <c r="AJ109" s="30">
        <f t="shared" si="79"/>
        <v>0</v>
      </c>
      <c r="AK109" s="30">
        <f t="shared" si="80"/>
        <v>0</v>
      </c>
      <c r="AL109" s="30">
        <f t="shared" si="81"/>
        <v>0</v>
      </c>
      <c r="AM109" s="30">
        <f t="shared" si="82"/>
        <v>0</v>
      </c>
      <c r="AN109" s="30">
        <f t="shared" si="83"/>
        <v>0</v>
      </c>
      <c r="AO109" s="30">
        <f t="shared" si="84"/>
        <v>0</v>
      </c>
      <c r="AP109" s="22">
        <f t="shared" si="86"/>
        <v>0</v>
      </c>
    </row>
    <row r="110" spans="1:42" hidden="1" x14ac:dyDescent="0.2">
      <c r="A110" t="s">
        <v>56</v>
      </c>
      <c r="C110" s="2" t="s">
        <v>418</v>
      </c>
      <c r="D110" s="2"/>
      <c r="E110" s="2" t="s">
        <v>419</v>
      </c>
      <c r="F110" s="2" t="s">
        <v>60</v>
      </c>
      <c r="G110" s="2" t="s">
        <v>391</v>
      </c>
      <c r="H110" s="2" t="s">
        <v>407</v>
      </c>
      <c r="I110" s="2" t="s">
        <v>368</v>
      </c>
      <c r="J110" s="3">
        <v>320</v>
      </c>
      <c r="K110" s="25">
        <v>387.54310344827587</v>
      </c>
      <c r="L110" s="2" t="s">
        <v>393</v>
      </c>
      <c r="M110" s="2" t="s">
        <v>393</v>
      </c>
      <c r="N110" s="3">
        <v>0</v>
      </c>
      <c r="O110" s="3">
        <v>0</v>
      </c>
      <c r="P110" s="21">
        <f ca="1">SUMIF('On Orders'!B:G,Base!C:C,'On Orders'!E:E)</f>
        <v>0</v>
      </c>
      <c r="Q110" s="22">
        <f ca="1">SUMIF('On Orders'!B:G,Base!C:C,'On Orders'!F:F)</f>
        <v>0</v>
      </c>
      <c r="R110" s="22">
        <f ca="1">SUMIF('On Orders'!B:G,Base!C:C,'On Orders'!G:G)</f>
        <v>0</v>
      </c>
      <c r="S110" s="22">
        <f ca="1">SUMIF('On Orders'!B:G,Base!C:C,'On Orders'!H:H)</f>
        <v>0</v>
      </c>
      <c r="T110" s="22"/>
      <c r="U110" s="22"/>
      <c r="V110" s="22"/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1">
        <f t="shared" ca="1" si="75"/>
        <v>-320</v>
      </c>
      <c r="AE110" s="26">
        <f t="shared" ca="1" si="76"/>
        <v>0</v>
      </c>
      <c r="AF110" s="26">
        <f t="shared" ca="1" si="77"/>
        <v>0</v>
      </c>
      <c r="AG110" s="26">
        <f t="shared" ref="AG110:AI110" ca="1" si="128">MAX(0,AF110)-AA110</f>
        <v>0</v>
      </c>
      <c r="AH110" s="26">
        <f t="shared" ca="1" si="128"/>
        <v>0</v>
      </c>
      <c r="AI110" s="26">
        <f t="shared" ca="1" si="128"/>
        <v>0</v>
      </c>
      <c r="AJ110" s="30">
        <f t="shared" si="79"/>
        <v>0</v>
      </c>
      <c r="AK110" s="30">
        <f t="shared" si="80"/>
        <v>0</v>
      </c>
      <c r="AL110" s="30">
        <f t="shared" si="81"/>
        <v>0</v>
      </c>
      <c r="AM110" s="30">
        <f t="shared" si="82"/>
        <v>0</v>
      </c>
      <c r="AN110" s="30">
        <f t="shared" si="83"/>
        <v>0</v>
      </c>
      <c r="AO110" s="30">
        <f t="shared" si="84"/>
        <v>0</v>
      </c>
      <c r="AP110" s="22">
        <f t="shared" si="86"/>
        <v>0</v>
      </c>
    </row>
    <row r="111" spans="1:42" hidden="1" x14ac:dyDescent="0.2">
      <c r="A111" t="s">
        <v>335</v>
      </c>
      <c r="C111" s="2" t="s">
        <v>420</v>
      </c>
      <c r="D111" s="2"/>
      <c r="E111" s="2" t="s">
        <v>421</v>
      </c>
      <c r="F111" s="2" t="s">
        <v>60</v>
      </c>
      <c r="G111" s="2" t="s">
        <v>391</v>
      </c>
      <c r="H111" s="2" t="s">
        <v>392</v>
      </c>
      <c r="I111" s="2" t="s">
        <v>368</v>
      </c>
      <c r="J111" s="3">
        <v>200</v>
      </c>
      <c r="K111" s="25">
        <v>559.91379310344837</v>
      </c>
      <c r="L111" s="2" t="s">
        <v>393</v>
      </c>
      <c r="M111" s="2" t="s">
        <v>393</v>
      </c>
      <c r="N111" s="3">
        <v>0</v>
      </c>
      <c r="O111" s="3">
        <v>0</v>
      </c>
      <c r="P111" s="21">
        <f ca="1">SUMIF('On Orders'!B:G,Base!C:C,'On Orders'!E:E)</f>
        <v>0</v>
      </c>
      <c r="Q111" s="22">
        <f ca="1">SUMIF('On Orders'!B:G,Base!C:C,'On Orders'!F:F)</f>
        <v>0</v>
      </c>
      <c r="R111" s="22">
        <f ca="1">SUMIF('On Orders'!B:G,Base!C:C,'On Orders'!G:G)</f>
        <v>264</v>
      </c>
      <c r="S111" s="22">
        <f ca="1">SUMIF('On Orders'!B:G,Base!C:C,'On Orders'!H:H)</f>
        <v>0</v>
      </c>
      <c r="T111" s="22"/>
      <c r="U111" s="22"/>
      <c r="V111" s="22"/>
      <c r="W111" s="3">
        <v>0</v>
      </c>
      <c r="X111" s="3">
        <v>0</v>
      </c>
      <c r="Y111" s="3">
        <v>0</v>
      </c>
      <c r="Z111" s="3">
        <v>250</v>
      </c>
      <c r="AA111" s="3">
        <v>30</v>
      </c>
      <c r="AB111" s="3">
        <v>30</v>
      </c>
      <c r="AC111" s="3">
        <v>30</v>
      </c>
      <c r="AD111" s="31">
        <f t="shared" ca="1" si="75"/>
        <v>-200</v>
      </c>
      <c r="AE111" s="26">
        <f t="shared" ca="1" si="76"/>
        <v>264</v>
      </c>
      <c r="AF111" s="26">
        <f t="shared" ca="1" si="77"/>
        <v>14</v>
      </c>
      <c r="AG111" s="26">
        <f t="shared" ref="AG111:AI111" ca="1" si="129">MAX(0,AF111)-AA111</f>
        <v>-16</v>
      </c>
      <c r="AH111" s="26">
        <f t="shared" ca="1" si="129"/>
        <v>-30</v>
      </c>
      <c r="AI111" s="26">
        <f t="shared" ca="1" si="129"/>
        <v>-30</v>
      </c>
      <c r="AJ111" s="30">
        <f t="shared" si="79"/>
        <v>0</v>
      </c>
      <c r="AK111" s="30">
        <f t="shared" si="80"/>
        <v>0</v>
      </c>
      <c r="AL111" s="30">
        <f t="shared" si="81"/>
        <v>250</v>
      </c>
      <c r="AM111" s="30">
        <f t="shared" si="82"/>
        <v>30</v>
      </c>
      <c r="AN111" s="30">
        <f t="shared" si="83"/>
        <v>30</v>
      </c>
      <c r="AO111" s="30">
        <f t="shared" si="84"/>
        <v>30</v>
      </c>
      <c r="AP111" s="22">
        <f t="shared" si="86"/>
        <v>340</v>
      </c>
    </row>
    <row r="112" spans="1:42" hidden="1" x14ac:dyDescent="0.2">
      <c r="A112" t="s">
        <v>335</v>
      </c>
      <c r="C112" s="2" t="s">
        <v>422</v>
      </c>
      <c r="D112" s="2"/>
      <c r="E112" s="2" t="s">
        <v>423</v>
      </c>
      <c r="F112" s="2" t="s">
        <v>60</v>
      </c>
      <c r="G112" s="33" t="s">
        <v>391</v>
      </c>
      <c r="H112" s="2" t="s">
        <v>396</v>
      </c>
      <c r="I112" s="2" t="s">
        <v>368</v>
      </c>
      <c r="J112" s="3">
        <v>320</v>
      </c>
      <c r="K112" s="25">
        <v>387.5</v>
      </c>
      <c r="L112" s="2" t="s">
        <v>393</v>
      </c>
      <c r="M112" s="2" t="s">
        <v>393</v>
      </c>
      <c r="N112" s="3">
        <v>0</v>
      </c>
      <c r="O112" s="3">
        <v>0</v>
      </c>
      <c r="P112" s="21">
        <f ca="1">SUMIF('On Orders'!B:G,Base!C:C,'On Orders'!E:E)</f>
        <v>0</v>
      </c>
      <c r="Q112" s="22">
        <f ca="1">SUMIF('On Orders'!B:G,Base!C:C,'On Orders'!F:F)</f>
        <v>264</v>
      </c>
      <c r="R112" s="22">
        <f ca="1">SUMIF('On Orders'!B:G,Base!C:C,'On Orders'!G:G)</f>
        <v>0</v>
      </c>
      <c r="S112" s="22">
        <f ca="1">SUMIF('On Orders'!B:G,Base!C:C,'On Orders'!H:H)</f>
        <v>0</v>
      </c>
      <c r="T112" s="22"/>
      <c r="U112" s="22"/>
      <c r="V112" s="22"/>
      <c r="W112" s="3">
        <v>0</v>
      </c>
      <c r="X112" s="3">
        <v>0</v>
      </c>
      <c r="Y112" s="3">
        <v>0</v>
      </c>
      <c r="Z112" s="3">
        <v>300</v>
      </c>
      <c r="AA112" s="3">
        <v>120</v>
      </c>
      <c r="AB112" s="3">
        <v>100</v>
      </c>
      <c r="AC112" s="3">
        <v>80</v>
      </c>
      <c r="AD112" s="31">
        <f t="shared" ca="1" si="75"/>
        <v>-56</v>
      </c>
      <c r="AE112" s="26">
        <f t="shared" ca="1" si="76"/>
        <v>0</v>
      </c>
      <c r="AF112" s="26">
        <f t="shared" ca="1" si="77"/>
        <v>-300</v>
      </c>
      <c r="AG112" s="26">
        <f t="shared" ref="AG112:AI112" ca="1" si="130">MAX(0,AF112)-AA112</f>
        <v>-120</v>
      </c>
      <c r="AH112" s="26">
        <f t="shared" ca="1" si="130"/>
        <v>-100</v>
      </c>
      <c r="AI112" s="26">
        <f t="shared" ca="1" si="130"/>
        <v>-80</v>
      </c>
      <c r="AJ112" s="30">
        <f t="shared" si="79"/>
        <v>0</v>
      </c>
      <c r="AK112" s="30">
        <f t="shared" si="80"/>
        <v>0</v>
      </c>
      <c r="AL112" s="30">
        <f t="shared" si="81"/>
        <v>300</v>
      </c>
      <c r="AM112" s="30">
        <f t="shared" si="82"/>
        <v>120</v>
      </c>
      <c r="AN112" s="30">
        <f t="shared" si="83"/>
        <v>100</v>
      </c>
      <c r="AO112" s="30">
        <f t="shared" si="84"/>
        <v>80</v>
      </c>
      <c r="AP112" s="22">
        <f t="shared" si="86"/>
        <v>600</v>
      </c>
    </row>
    <row r="113" spans="1:42" hidden="1" x14ac:dyDescent="0.2">
      <c r="A113" t="s">
        <v>335</v>
      </c>
      <c r="C113" s="2" t="s">
        <v>424</v>
      </c>
      <c r="D113" s="2"/>
      <c r="E113" s="2" t="s">
        <v>425</v>
      </c>
      <c r="F113" s="2" t="s">
        <v>60</v>
      </c>
      <c r="G113" s="2" t="s">
        <v>391</v>
      </c>
      <c r="H113" s="2" t="s">
        <v>396</v>
      </c>
      <c r="I113" s="2" t="s">
        <v>368</v>
      </c>
      <c r="J113" s="3">
        <v>320</v>
      </c>
      <c r="K113" s="25">
        <v>430.60344827586209</v>
      </c>
      <c r="L113" s="2" t="s">
        <v>393</v>
      </c>
      <c r="M113" s="2" t="s">
        <v>393</v>
      </c>
      <c r="N113" s="3">
        <v>0</v>
      </c>
      <c r="O113" s="3">
        <v>0</v>
      </c>
      <c r="P113" s="21">
        <f ca="1">SUMIF('On Orders'!B:G,Base!C:C,'On Orders'!E:E)</f>
        <v>0</v>
      </c>
      <c r="Q113" s="22">
        <f ca="1">SUMIF('On Orders'!B:G,Base!C:C,'On Orders'!F:F)</f>
        <v>360</v>
      </c>
      <c r="R113" s="22">
        <f ca="1">SUMIF('On Orders'!B:G,Base!C:C,'On Orders'!G:G)</f>
        <v>0</v>
      </c>
      <c r="S113" s="22">
        <f ca="1">SUMIF('On Orders'!B:G,Base!C:C,'On Orders'!H:H)</f>
        <v>0</v>
      </c>
      <c r="T113" s="22"/>
      <c r="U113" s="22"/>
      <c r="V113" s="22"/>
      <c r="W113" s="3">
        <v>0</v>
      </c>
      <c r="X113" s="3">
        <v>0</v>
      </c>
      <c r="Y113" s="3">
        <v>0</v>
      </c>
      <c r="Z113" s="3">
        <v>360</v>
      </c>
      <c r="AA113" s="3">
        <v>45</v>
      </c>
      <c r="AB113" s="3">
        <v>80</v>
      </c>
      <c r="AC113" s="3">
        <v>80</v>
      </c>
      <c r="AD113" s="31">
        <f t="shared" ca="1" si="75"/>
        <v>40</v>
      </c>
      <c r="AE113" s="26">
        <f t="shared" ca="1" si="76"/>
        <v>40</v>
      </c>
      <c r="AF113" s="26">
        <f t="shared" ca="1" si="77"/>
        <v>-320</v>
      </c>
      <c r="AG113" s="26">
        <f t="shared" ref="AG113:AI113" ca="1" si="131">MAX(0,AF113)-AA113</f>
        <v>-45</v>
      </c>
      <c r="AH113" s="26">
        <f t="shared" ca="1" si="131"/>
        <v>-80</v>
      </c>
      <c r="AI113" s="26">
        <f t="shared" ca="1" si="131"/>
        <v>-80</v>
      </c>
      <c r="AJ113" s="30">
        <f t="shared" si="79"/>
        <v>0</v>
      </c>
      <c r="AK113" s="30">
        <f t="shared" si="80"/>
        <v>0</v>
      </c>
      <c r="AL113" s="30">
        <f t="shared" si="81"/>
        <v>360</v>
      </c>
      <c r="AM113" s="30">
        <f t="shared" si="82"/>
        <v>45</v>
      </c>
      <c r="AN113" s="30">
        <f t="shared" si="83"/>
        <v>80</v>
      </c>
      <c r="AO113" s="30">
        <f t="shared" si="84"/>
        <v>80</v>
      </c>
      <c r="AP113" s="22">
        <f t="shared" si="86"/>
        <v>565</v>
      </c>
    </row>
    <row r="114" spans="1:42" hidden="1" x14ac:dyDescent="0.2">
      <c r="A114" t="s">
        <v>335</v>
      </c>
      <c r="C114" s="2" t="s">
        <v>426</v>
      </c>
      <c r="D114" s="2"/>
      <c r="E114" s="2" t="s">
        <v>427</v>
      </c>
      <c r="F114" s="2" t="s">
        <v>60</v>
      </c>
      <c r="G114" s="2" t="s">
        <v>391</v>
      </c>
      <c r="H114" s="2" t="s">
        <v>396</v>
      </c>
      <c r="I114" s="2" t="s">
        <v>368</v>
      </c>
      <c r="J114" s="3">
        <v>320</v>
      </c>
      <c r="K114" s="25">
        <v>516.81034482758628</v>
      </c>
      <c r="L114" s="2" t="s">
        <v>393</v>
      </c>
      <c r="M114" s="2" t="s">
        <v>393</v>
      </c>
      <c r="N114" s="3">
        <v>0</v>
      </c>
      <c r="O114" s="3">
        <v>0</v>
      </c>
      <c r="P114" s="21">
        <f ca="1">SUMIF('On Orders'!B:G,Base!C:C,'On Orders'!E:E)</f>
        <v>0</v>
      </c>
      <c r="Q114" s="22">
        <f ca="1">SUMIF('On Orders'!B:G,Base!C:C,'On Orders'!F:F)</f>
        <v>0</v>
      </c>
      <c r="R114" s="22">
        <f ca="1">SUMIF('On Orders'!B:G,Base!C:C,'On Orders'!G:G)</f>
        <v>0</v>
      </c>
      <c r="S114" s="22">
        <f ca="1">SUMIF('On Orders'!B:G,Base!C:C,'On Orders'!H:H)</f>
        <v>0</v>
      </c>
      <c r="T114" s="22"/>
      <c r="U114" s="22"/>
      <c r="V114" s="22"/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1">
        <f t="shared" ca="1" si="75"/>
        <v>-320</v>
      </c>
      <c r="AE114" s="26">
        <f t="shared" ca="1" si="76"/>
        <v>0</v>
      </c>
      <c r="AF114" s="26">
        <f t="shared" ca="1" si="77"/>
        <v>0</v>
      </c>
      <c r="AG114" s="26">
        <f t="shared" ref="AG114:AI114" ca="1" si="132">MAX(0,AF114)-AA114</f>
        <v>0</v>
      </c>
      <c r="AH114" s="26">
        <f t="shared" ca="1" si="132"/>
        <v>0</v>
      </c>
      <c r="AI114" s="26">
        <f t="shared" ca="1" si="132"/>
        <v>0</v>
      </c>
      <c r="AJ114" s="30">
        <f t="shared" si="79"/>
        <v>0</v>
      </c>
      <c r="AK114" s="30">
        <f t="shared" si="80"/>
        <v>0</v>
      </c>
      <c r="AL114" s="30">
        <f t="shared" si="81"/>
        <v>0</v>
      </c>
      <c r="AM114" s="30">
        <f t="shared" si="82"/>
        <v>0</v>
      </c>
      <c r="AN114" s="30">
        <f t="shared" si="83"/>
        <v>0</v>
      </c>
      <c r="AO114" s="30">
        <f t="shared" si="84"/>
        <v>0</v>
      </c>
      <c r="AP114" s="22">
        <f t="shared" si="86"/>
        <v>0</v>
      </c>
    </row>
    <row r="115" spans="1:42" hidden="1" x14ac:dyDescent="0.2">
      <c r="A115" t="s">
        <v>335</v>
      </c>
      <c r="C115" s="2" t="s">
        <v>428</v>
      </c>
      <c r="D115" s="2"/>
      <c r="E115" s="2" t="s">
        <v>429</v>
      </c>
      <c r="F115" s="2" t="s">
        <v>60</v>
      </c>
      <c r="G115" s="33" t="s">
        <v>391</v>
      </c>
      <c r="H115" s="2" t="s">
        <v>396</v>
      </c>
      <c r="I115" s="2" t="s">
        <v>368</v>
      </c>
      <c r="J115" s="3">
        <v>320</v>
      </c>
      <c r="K115" s="25">
        <v>516.81034482758628</v>
      </c>
      <c r="L115" s="2" t="s">
        <v>393</v>
      </c>
      <c r="M115" s="2" t="s">
        <v>393</v>
      </c>
      <c r="N115" s="3">
        <v>0</v>
      </c>
      <c r="O115" s="3">
        <v>0</v>
      </c>
      <c r="P115" s="21">
        <f ca="1">SUMIF('On Orders'!B:G,Base!C:C,'On Orders'!E:E)</f>
        <v>0</v>
      </c>
      <c r="Q115" s="22">
        <f ca="1">SUMIF('On Orders'!B:G,Base!C:C,'On Orders'!F:F)</f>
        <v>72</v>
      </c>
      <c r="R115" s="22">
        <f ca="1">SUMIF('On Orders'!B:G,Base!C:C,'On Orders'!G:G)</f>
        <v>0</v>
      </c>
      <c r="S115" s="22">
        <f ca="1">SUMIF('On Orders'!B:G,Base!C:C,'On Orders'!H:H)</f>
        <v>0</v>
      </c>
      <c r="T115" s="22"/>
      <c r="U115" s="22"/>
      <c r="V115" s="22"/>
      <c r="W115" s="3">
        <v>0</v>
      </c>
      <c r="X115" s="3">
        <v>0</v>
      </c>
      <c r="Y115" s="3">
        <v>0</v>
      </c>
      <c r="Z115" s="3">
        <v>40</v>
      </c>
      <c r="AA115" s="3">
        <v>15</v>
      </c>
      <c r="AB115" s="3">
        <v>25</v>
      </c>
      <c r="AC115" s="3">
        <v>25</v>
      </c>
      <c r="AD115" s="31">
        <f t="shared" ca="1" si="75"/>
        <v>-248</v>
      </c>
      <c r="AE115" s="26">
        <f t="shared" ca="1" si="76"/>
        <v>0</v>
      </c>
      <c r="AF115" s="26">
        <f t="shared" ca="1" si="77"/>
        <v>-40</v>
      </c>
      <c r="AG115" s="26">
        <f t="shared" ref="AG115:AI115" ca="1" si="133">MAX(0,AF115)-AA115</f>
        <v>-15</v>
      </c>
      <c r="AH115" s="26">
        <f t="shared" ca="1" si="133"/>
        <v>-25</v>
      </c>
      <c r="AI115" s="26">
        <f t="shared" ca="1" si="133"/>
        <v>-25</v>
      </c>
      <c r="AJ115" s="30">
        <f t="shared" si="79"/>
        <v>0</v>
      </c>
      <c r="AK115" s="30">
        <f t="shared" si="80"/>
        <v>0</v>
      </c>
      <c r="AL115" s="30">
        <f t="shared" si="81"/>
        <v>40</v>
      </c>
      <c r="AM115" s="30">
        <f t="shared" si="82"/>
        <v>15</v>
      </c>
      <c r="AN115" s="30">
        <f t="shared" si="83"/>
        <v>25</v>
      </c>
      <c r="AO115" s="30">
        <f t="shared" si="84"/>
        <v>25</v>
      </c>
      <c r="AP115" s="22">
        <f t="shared" si="86"/>
        <v>105</v>
      </c>
    </row>
    <row r="116" spans="1:42" hidden="1" x14ac:dyDescent="0.2">
      <c r="A116" t="s">
        <v>335</v>
      </c>
      <c r="C116" s="2" t="s">
        <v>430</v>
      </c>
      <c r="D116" s="2"/>
      <c r="E116" s="2" t="s">
        <v>431</v>
      </c>
      <c r="F116" s="2" t="s">
        <v>60</v>
      </c>
      <c r="G116" s="2" t="s">
        <v>391</v>
      </c>
      <c r="H116" s="2" t="s">
        <v>396</v>
      </c>
      <c r="I116" s="2" t="s">
        <v>368</v>
      </c>
      <c r="J116" s="3">
        <v>320</v>
      </c>
      <c r="K116" s="25">
        <v>516.81034482758628</v>
      </c>
      <c r="L116" s="2" t="s">
        <v>393</v>
      </c>
      <c r="M116" s="2" t="s">
        <v>393</v>
      </c>
      <c r="N116" s="3">
        <v>0</v>
      </c>
      <c r="O116" s="3">
        <v>0</v>
      </c>
      <c r="P116" s="21">
        <f ca="1">SUMIF('On Orders'!B:G,Base!C:C,'On Orders'!E:E)</f>
        <v>0</v>
      </c>
      <c r="Q116" s="22">
        <f ca="1">SUMIF('On Orders'!B:G,Base!C:C,'On Orders'!F:F)</f>
        <v>240</v>
      </c>
      <c r="R116" s="22">
        <f ca="1">SUMIF('On Orders'!B:G,Base!C:C,'On Orders'!G:G)</f>
        <v>0</v>
      </c>
      <c r="S116" s="22">
        <f ca="1">SUMIF('On Orders'!B:G,Base!C:C,'On Orders'!H:H)</f>
        <v>0</v>
      </c>
      <c r="T116" s="22"/>
      <c r="U116" s="22"/>
      <c r="V116" s="22"/>
      <c r="W116" s="3">
        <v>0</v>
      </c>
      <c r="X116" s="3">
        <v>0</v>
      </c>
      <c r="Y116" s="3">
        <v>0</v>
      </c>
      <c r="Z116" s="3">
        <v>220</v>
      </c>
      <c r="AA116" s="3">
        <v>20</v>
      </c>
      <c r="AB116" s="3">
        <v>15</v>
      </c>
      <c r="AC116" s="3">
        <v>15</v>
      </c>
      <c r="AD116" s="31">
        <f t="shared" ca="1" si="75"/>
        <v>-80</v>
      </c>
      <c r="AE116" s="26">
        <f t="shared" ca="1" si="76"/>
        <v>0</v>
      </c>
      <c r="AF116" s="26">
        <f t="shared" ca="1" si="77"/>
        <v>-220</v>
      </c>
      <c r="AG116" s="26">
        <f t="shared" ref="AG116:AI116" ca="1" si="134">MAX(0,AF116)-AA116</f>
        <v>-20</v>
      </c>
      <c r="AH116" s="26">
        <f t="shared" ca="1" si="134"/>
        <v>-15</v>
      </c>
      <c r="AI116" s="26">
        <f t="shared" ca="1" si="134"/>
        <v>-15</v>
      </c>
      <c r="AJ116" s="30">
        <f t="shared" si="79"/>
        <v>0</v>
      </c>
      <c r="AK116" s="30">
        <f t="shared" si="80"/>
        <v>0</v>
      </c>
      <c r="AL116" s="30">
        <f t="shared" si="81"/>
        <v>220</v>
      </c>
      <c r="AM116" s="30">
        <f t="shared" si="82"/>
        <v>20</v>
      </c>
      <c r="AN116" s="30">
        <f t="shared" si="83"/>
        <v>15</v>
      </c>
      <c r="AO116" s="30">
        <f t="shared" si="84"/>
        <v>15</v>
      </c>
      <c r="AP116" s="22">
        <f t="shared" si="86"/>
        <v>270</v>
      </c>
    </row>
    <row r="117" spans="1:42" hidden="1" x14ac:dyDescent="0.2">
      <c r="A117" t="s">
        <v>335</v>
      </c>
      <c r="C117" s="2" t="s">
        <v>432</v>
      </c>
      <c r="D117" s="2"/>
      <c r="E117" s="2" t="s">
        <v>433</v>
      </c>
      <c r="F117" s="2" t="s">
        <v>60</v>
      </c>
      <c r="G117" s="2" t="s">
        <v>391</v>
      </c>
      <c r="H117" s="2" t="s">
        <v>396</v>
      </c>
      <c r="I117" s="2" t="s">
        <v>368</v>
      </c>
      <c r="J117" s="3">
        <v>320</v>
      </c>
      <c r="K117" s="25">
        <v>387.5</v>
      </c>
      <c r="L117" s="2" t="s">
        <v>393</v>
      </c>
      <c r="M117" s="2" t="s">
        <v>393</v>
      </c>
      <c r="N117" s="3">
        <v>0</v>
      </c>
      <c r="O117" s="3">
        <v>0</v>
      </c>
      <c r="P117" s="21">
        <f ca="1">SUMIF('On Orders'!B:G,Base!C:C,'On Orders'!E:E)</f>
        <v>0</v>
      </c>
      <c r="Q117" s="22">
        <f ca="1">SUMIF('On Orders'!B:G,Base!C:C,'On Orders'!F:F)</f>
        <v>0</v>
      </c>
      <c r="R117" s="22">
        <f ca="1">SUMIF('On Orders'!B:G,Base!C:C,'On Orders'!G:G)</f>
        <v>0</v>
      </c>
      <c r="S117" s="22">
        <f ca="1">SUMIF('On Orders'!B:G,Base!C:C,'On Orders'!H:H)</f>
        <v>0</v>
      </c>
      <c r="T117" s="22"/>
      <c r="U117" s="22"/>
      <c r="V117" s="22"/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1">
        <f t="shared" ca="1" si="75"/>
        <v>-320</v>
      </c>
      <c r="AE117" s="26">
        <f t="shared" ca="1" si="76"/>
        <v>0</v>
      </c>
      <c r="AF117" s="26">
        <f t="shared" ca="1" si="77"/>
        <v>0</v>
      </c>
      <c r="AG117" s="26">
        <f t="shared" ref="AG117:AI117" ca="1" si="135">MAX(0,AF117)-AA117</f>
        <v>0</v>
      </c>
      <c r="AH117" s="26">
        <f t="shared" ca="1" si="135"/>
        <v>0</v>
      </c>
      <c r="AI117" s="26">
        <f t="shared" ca="1" si="135"/>
        <v>0</v>
      </c>
      <c r="AJ117" s="30">
        <f t="shared" si="79"/>
        <v>0</v>
      </c>
      <c r="AK117" s="30">
        <f t="shared" si="80"/>
        <v>0</v>
      </c>
      <c r="AL117" s="30">
        <f t="shared" si="81"/>
        <v>0</v>
      </c>
      <c r="AM117" s="30">
        <f t="shared" si="82"/>
        <v>0</v>
      </c>
      <c r="AN117" s="30">
        <f t="shared" si="83"/>
        <v>0</v>
      </c>
      <c r="AO117" s="30">
        <f t="shared" si="84"/>
        <v>0</v>
      </c>
      <c r="AP117" s="22">
        <f t="shared" si="86"/>
        <v>0</v>
      </c>
    </row>
    <row r="118" spans="1:42" hidden="1" x14ac:dyDescent="0.2">
      <c r="A118" t="s">
        <v>335</v>
      </c>
      <c r="C118" s="2" t="s">
        <v>434</v>
      </c>
      <c r="D118" s="2"/>
      <c r="E118" s="2" t="s">
        <v>435</v>
      </c>
      <c r="F118" s="2" t="s">
        <v>60</v>
      </c>
      <c r="G118" s="2" t="s">
        <v>391</v>
      </c>
      <c r="H118" s="2" t="s">
        <v>396</v>
      </c>
      <c r="I118" s="2" t="s">
        <v>368</v>
      </c>
      <c r="J118" s="3">
        <v>320</v>
      </c>
      <c r="K118" s="25">
        <v>387.5</v>
      </c>
      <c r="L118" s="2" t="s">
        <v>393</v>
      </c>
      <c r="M118" s="2" t="s">
        <v>393</v>
      </c>
      <c r="N118" s="3">
        <v>0</v>
      </c>
      <c r="O118" s="3">
        <v>0</v>
      </c>
      <c r="P118" s="21">
        <f ca="1">SUMIF('On Orders'!B:G,Base!C:C,'On Orders'!E:E)</f>
        <v>0</v>
      </c>
      <c r="Q118" s="22">
        <f ca="1">SUMIF('On Orders'!B:G,Base!C:C,'On Orders'!F:F)</f>
        <v>240</v>
      </c>
      <c r="R118" s="22">
        <f ca="1">SUMIF('On Orders'!B:G,Base!C:C,'On Orders'!G:G)</f>
        <v>0</v>
      </c>
      <c r="S118" s="22">
        <f ca="1">SUMIF('On Orders'!B:G,Base!C:C,'On Orders'!H:H)</f>
        <v>0</v>
      </c>
      <c r="T118" s="22"/>
      <c r="U118" s="22"/>
      <c r="V118" s="22"/>
      <c r="W118" s="3">
        <v>0</v>
      </c>
      <c r="X118" s="3">
        <v>0</v>
      </c>
      <c r="Y118" s="3">
        <v>0</v>
      </c>
      <c r="Z118" s="3">
        <v>220</v>
      </c>
      <c r="AA118" s="3">
        <v>180</v>
      </c>
      <c r="AB118" s="3">
        <v>30</v>
      </c>
      <c r="AC118" s="3">
        <v>30</v>
      </c>
      <c r="AD118" s="31">
        <f t="shared" ca="1" si="75"/>
        <v>-80</v>
      </c>
      <c r="AE118" s="26">
        <f t="shared" ca="1" si="76"/>
        <v>0</v>
      </c>
      <c r="AF118" s="26">
        <f t="shared" ca="1" si="77"/>
        <v>-220</v>
      </c>
      <c r="AG118" s="26">
        <f t="shared" ref="AG118:AI118" ca="1" si="136">MAX(0,AF118)-AA118</f>
        <v>-180</v>
      </c>
      <c r="AH118" s="26">
        <f t="shared" ca="1" si="136"/>
        <v>-30</v>
      </c>
      <c r="AI118" s="26">
        <f t="shared" ca="1" si="136"/>
        <v>-30</v>
      </c>
      <c r="AJ118" s="30">
        <f t="shared" si="79"/>
        <v>0</v>
      </c>
      <c r="AK118" s="30">
        <f t="shared" si="80"/>
        <v>0</v>
      </c>
      <c r="AL118" s="30">
        <f t="shared" si="81"/>
        <v>220</v>
      </c>
      <c r="AM118" s="30">
        <f t="shared" si="82"/>
        <v>180</v>
      </c>
      <c r="AN118" s="30">
        <f t="shared" si="83"/>
        <v>30</v>
      </c>
      <c r="AO118" s="30">
        <f t="shared" si="84"/>
        <v>30</v>
      </c>
      <c r="AP118" s="22">
        <f t="shared" si="86"/>
        <v>460</v>
      </c>
    </row>
    <row r="119" spans="1:42" hidden="1" x14ac:dyDescent="0.2">
      <c r="A119" t="s">
        <v>335</v>
      </c>
      <c r="C119" s="2" t="s">
        <v>436</v>
      </c>
      <c r="D119" s="2"/>
      <c r="E119" s="2" t="s">
        <v>437</v>
      </c>
      <c r="F119" s="2" t="s">
        <v>60</v>
      </c>
      <c r="G119" s="33" t="s">
        <v>391</v>
      </c>
      <c r="H119" s="2" t="s">
        <v>407</v>
      </c>
      <c r="I119" s="2" t="s">
        <v>368</v>
      </c>
      <c r="J119" s="3">
        <v>320</v>
      </c>
      <c r="K119" s="25">
        <v>387.5</v>
      </c>
      <c r="L119" s="2" t="s">
        <v>393</v>
      </c>
      <c r="M119" s="2" t="s">
        <v>393</v>
      </c>
      <c r="N119" s="3">
        <v>0</v>
      </c>
      <c r="O119" s="3">
        <v>0</v>
      </c>
      <c r="P119" s="21">
        <f ca="1">SUMIF('On Orders'!B:G,Base!C:C,'On Orders'!E:E)</f>
        <v>0</v>
      </c>
      <c r="Q119" s="22">
        <f ca="1">SUMIF('On Orders'!B:G,Base!C:C,'On Orders'!F:F)</f>
        <v>312</v>
      </c>
      <c r="R119" s="22">
        <f ca="1">SUMIF('On Orders'!B:G,Base!C:C,'On Orders'!G:G)</f>
        <v>0</v>
      </c>
      <c r="S119" s="22">
        <f ca="1">SUMIF('On Orders'!B:G,Base!C:C,'On Orders'!H:H)</f>
        <v>0</v>
      </c>
      <c r="T119" s="22"/>
      <c r="U119" s="22"/>
      <c r="V119" s="22"/>
      <c r="W119" s="3">
        <v>0</v>
      </c>
      <c r="X119" s="3">
        <v>0</v>
      </c>
      <c r="Y119" s="3">
        <v>0</v>
      </c>
      <c r="Z119" s="3">
        <v>300</v>
      </c>
      <c r="AA119" s="3">
        <v>200</v>
      </c>
      <c r="AB119" s="3">
        <v>200</v>
      </c>
      <c r="AC119" s="3">
        <v>200</v>
      </c>
      <c r="AD119" s="31">
        <f t="shared" ca="1" si="75"/>
        <v>-8</v>
      </c>
      <c r="AE119" s="26">
        <f t="shared" ca="1" si="76"/>
        <v>0</v>
      </c>
      <c r="AF119" s="26">
        <f t="shared" ca="1" si="77"/>
        <v>-300</v>
      </c>
      <c r="AG119" s="26">
        <f t="shared" ref="AG119:AI119" ca="1" si="137">MAX(0,AF119)-AA119</f>
        <v>-200</v>
      </c>
      <c r="AH119" s="26">
        <f t="shared" ca="1" si="137"/>
        <v>-200</v>
      </c>
      <c r="AI119" s="26">
        <f t="shared" ca="1" si="137"/>
        <v>-200</v>
      </c>
      <c r="AJ119" s="30">
        <f t="shared" si="79"/>
        <v>0</v>
      </c>
      <c r="AK119" s="30">
        <f t="shared" si="80"/>
        <v>0</v>
      </c>
      <c r="AL119" s="30">
        <f t="shared" si="81"/>
        <v>300</v>
      </c>
      <c r="AM119" s="30">
        <f t="shared" si="82"/>
        <v>200</v>
      </c>
      <c r="AN119" s="30">
        <f t="shared" si="83"/>
        <v>200</v>
      </c>
      <c r="AO119" s="30">
        <f t="shared" si="84"/>
        <v>200</v>
      </c>
      <c r="AP119" s="22">
        <f t="shared" si="86"/>
        <v>900</v>
      </c>
    </row>
    <row r="120" spans="1:42" hidden="1" x14ac:dyDescent="0.2">
      <c r="A120" t="s">
        <v>335</v>
      </c>
      <c r="C120" s="2" t="s">
        <v>438</v>
      </c>
      <c r="D120" s="2"/>
      <c r="E120" s="2" t="s">
        <v>439</v>
      </c>
      <c r="F120" s="2" t="s">
        <v>60</v>
      </c>
      <c r="G120" s="2" t="s">
        <v>391</v>
      </c>
      <c r="H120" s="2" t="s">
        <v>407</v>
      </c>
      <c r="I120" s="2" t="s">
        <v>368</v>
      </c>
      <c r="J120" s="3">
        <v>320</v>
      </c>
      <c r="K120" s="25">
        <v>430.60344827586209</v>
      </c>
      <c r="L120" s="2" t="s">
        <v>393</v>
      </c>
      <c r="M120" s="2" t="s">
        <v>393</v>
      </c>
      <c r="N120" s="3">
        <v>0</v>
      </c>
      <c r="O120" s="3">
        <v>0</v>
      </c>
      <c r="P120" s="21">
        <f ca="1">SUMIF('On Orders'!B:G,Base!C:C,'On Orders'!E:E)</f>
        <v>0</v>
      </c>
      <c r="Q120" s="22">
        <f ca="1">SUMIF('On Orders'!B:G,Base!C:C,'On Orders'!F:F)</f>
        <v>288</v>
      </c>
      <c r="R120" s="22">
        <f ca="1">SUMIF('On Orders'!B:G,Base!C:C,'On Orders'!G:G)</f>
        <v>0</v>
      </c>
      <c r="S120" s="22">
        <f ca="1">SUMIF('On Orders'!B:G,Base!C:C,'On Orders'!H:H)</f>
        <v>0</v>
      </c>
      <c r="T120" s="22"/>
      <c r="U120" s="22"/>
      <c r="V120" s="22"/>
      <c r="W120" s="3">
        <v>0</v>
      </c>
      <c r="X120" s="3">
        <v>0</v>
      </c>
      <c r="Y120" s="3">
        <v>0</v>
      </c>
      <c r="Z120" s="3">
        <v>280</v>
      </c>
      <c r="AA120" s="3">
        <v>50</v>
      </c>
      <c r="AB120" s="3">
        <v>100</v>
      </c>
      <c r="AC120" s="3">
        <v>100</v>
      </c>
      <c r="AD120" s="31">
        <f t="shared" ca="1" si="75"/>
        <v>-32</v>
      </c>
      <c r="AE120" s="26">
        <f t="shared" ca="1" si="76"/>
        <v>0</v>
      </c>
      <c r="AF120" s="26">
        <f t="shared" ca="1" si="77"/>
        <v>-280</v>
      </c>
      <c r="AG120" s="26">
        <f t="shared" ref="AG120:AI120" ca="1" si="138">MAX(0,AF120)-AA120</f>
        <v>-50</v>
      </c>
      <c r="AH120" s="26">
        <f t="shared" ca="1" si="138"/>
        <v>-100</v>
      </c>
      <c r="AI120" s="26">
        <f t="shared" ca="1" si="138"/>
        <v>-100</v>
      </c>
      <c r="AJ120" s="30">
        <f t="shared" si="79"/>
        <v>0</v>
      </c>
      <c r="AK120" s="30">
        <f t="shared" si="80"/>
        <v>0</v>
      </c>
      <c r="AL120" s="30">
        <f t="shared" si="81"/>
        <v>280</v>
      </c>
      <c r="AM120" s="30">
        <f t="shared" si="82"/>
        <v>50</v>
      </c>
      <c r="AN120" s="30">
        <f t="shared" si="83"/>
        <v>100</v>
      </c>
      <c r="AO120" s="30">
        <f t="shared" si="84"/>
        <v>100</v>
      </c>
      <c r="AP120" s="22">
        <f t="shared" si="86"/>
        <v>530</v>
      </c>
    </row>
    <row r="121" spans="1:42" hidden="1" x14ac:dyDescent="0.2">
      <c r="A121" t="s">
        <v>335</v>
      </c>
      <c r="C121" s="2" t="s">
        <v>440</v>
      </c>
      <c r="D121" s="2"/>
      <c r="E121" s="2" t="s">
        <v>441</v>
      </c>
      <c r="F121" s="2" t="s">
        <v>60</v>
      </c>
      <c r="G121" s="2" t="s">
        <v>391</v>
      </c>
      <c r="H121" s="2" t="s">
        <v>407</v>
      </c>
      <c r="I121" s="2" t="s">
        <v>368</v>
      </c>
      <c r="J121" s="3">
        <v>320</v>
      </c>
      <c r="K121" s="25">
        <v>516.81034482758628</v>
      </c>
      <c r="L121" s="2" t="s">
        <v>393</v>
      </c>
      <c r="M121" s="2" t="s">
        <v>393</v>
      </c>
      <c r="N121" s="3">
        <v>0</v>
      </c>
      <c r="O121" s="3">
        <v>0</v>
      </c>
      <c r="P121" s="21">
        <f ca="1">SUMIF('On Orders'!B:G,Base!C:C,'On Orders'!E:E)</f>
        <v>0</v>
      </c>
      <c r="Q121" s="22">
        <f ca="1">SUMIF('On Orders'!B:G,Base!C:C,'On Orders'!F:F)</f>
        <v>0</v>
      </c>
      <c r="R121" s="22">
        <f ca="1">SUMIF('On Orders'!B:G,Base!C:C,'On Orders'!G:G)</f>
        <v>0</v>
      </c>
      <c r="S121" s="22">
        <f ca="1">SUMIF('On Orders'!B:G,Base!C:C,'On Orders'!H:H)</f>
        <v>0</v>
      </c>
      <c r="T121" s="22"/>
      <c r="U121" s="22"/>
      <c r="V121" s="22"/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1">
        <f t="shared" ca="1" si="75"/>
        <v>-320</v>
      </c>
      <c r="AE121" s="26">
        <f t="shared" ca="1" si="76"/>
        <v>0</v>
      </c>
      <c r="AF121" s="26">
        <f t="shared" ca="1" si="77"/>
        <v>0</v>
      </c>
      <c r="AG121" s="26">
        <f t="shared" ref="AG121:AI121" ca="1" si="139">MAX(0,AF121)-AA121</f>
        <v>0</v>
      </c>
      <c r="AH121" s="26">
        <f t="shared" ca="1" si="139"/>
        <v>0</v>
      </c>
      <c r="AI121" s="26">
        <f t="shared" ca="1" si="139"/>
        <v>0</v>
      </c>
      <c r="AJ121" s="30">
        <f t="shared" si="79"/>
        <v>0</v>
      </c>
      <c r="AK121" s="30">
        <f t="shared" si="80"/>
        <v>0</v>
      </c>
      <c r="AL121" s="30">
        <f t="shared" si="81"/>
        <v>0</v>
      </c>
      <c r="AM121" s="30">
        <f t="shared" si="82"/>
        <v>0</v>
      </c>
      <c r="AN121" s="30">
        <f t="shared" si="83"/>
        <v>0</v>
      </c>
      <c r="AO121" s="30">
        <f t="shared" si="84"/>
        <v>0</v>
      </c>
      <c r="AP121" s="22">
        <f t="shared" si="86"/>
        <v>0</v>
      </c>
    </row>
    <row r="122" spans="1:42" hidden="1" x14ac:dyDescent="0.2">
      <c r="A122" t="s">
        <v>335</v>
      </c>
      <c r="C122" s="2" t="s">
        <v>442</v>
      </c>
      <c r="D122" s="2"/>
      <c r="E122" s="2" t="s">
        <v>443</v>
      </c>
      <c r="F122" s="2" t="s">
        <v>60</v>
      </c>
      <c r="G122" s="33" t="s">
        <v>391</v>
      </c>
      <c r="H122" s="2" t="s">
        <v>407</v>
      </c>
      <c r="I122" s="2" t="s">
        <v>368</v>
      </c>
      <c r="J122" s="3">
        <v>320</v>
      </c>
      <c r="K122" s="25">
        <v>516.81034482758628</v>
      </c>
      <c r="L122" s="2" t="s">
        <v>393</v>
      </c>
      <c r="M122" s="2" t="s">
        <v>393</v>
      </c>
      <c r="N122" s="3">
        <v>0</v>
      </c>
      <c r="O122" s="3">
        <v>0</v>
      </c>
      <c r="P122" s="21">
        <f ca="1">SUMIF('On Orders'!B:G,Base!C:C,'On Orders'!E:E)</f>
        <v>0</v>
      </c>
      <c r="Q122" s="22">
        <f ca="1">SUMIF('On Orders'!B:G,Base!C:C,'On Orders'!F:F)</f>
        <v>216</v>
      </c>
      <c r="R122" s="22">
        <f ca="1">SUMIF('On Orders'!B:G,Base!C:C,'On Orders'!G:G)</f>
        <v>0</v>
      </c>
      <c r="S122" s="22">
        <f ca="1">SUMIF('On Orders'!B:G,Base!C:C,'On Orders'!H:H)</f>
        <v>0</v>
      </c>
      <c r="T122" s="22"/>
      <c r="U122" s="22"/>
      <c r="V122" s="22"/>
      <c r="W122" s="3">
        <v>0</v>
      </c>
      <c r="X122" s="3">
        <v>0</v>
      </c>
      <c r="Y122" s="3">
        <v>0</v>
      </c>
      <c r="Z122" s="3">
        <v>190</v>
      </c>
      <c r="AA122" s="3">
        <v>20</v>
      </c>
      <c r="AB122" s="3">
        <v>30</v>
      </c>
      <c r="AC122" s="3">
        <v>30</v>
      </c>
      <c r="AD122" s="31">
        <f t="shared" ca="1" si="75"/>
        <v>-104</v>
      </c>
      <c r="AE122" s="26">
        <f t="shared" ca="1" si="76"/>
        <v>0</v>
      </c>
      <c r="AF122" s="26">
        <f t="shared" ca="1" si="77"/>
        <v>-190</v>
      </c>
      <c r="AG122" s="26">
        <f t="shared" ref="AG122:AI122" ca="1" si="140">MAX(0,AF122)-AA122</f>
        <v>-20</v>
      </c>
      <c r="AH122" s="26">
        <f t="shared" ca="1" si="140"/>
        <v>-30</v>
      </c>
      <c r="AI122" s="26">
        <f t="shared" ca="1" si="140"/>
        <v>-30</v>
      </c>
      <c r="AJ122" s="30">
        <f t="shared" si="79"/>
        <v>0</v>
      </c>
      <c r="AK122" s="30">
        <f t="shared" si="80"/>
        <v>0</v>
      </c>
      <c r="AL122" s="30">
        <f t="shared" si="81"/>
        <v>190</v>
      </c>
      <c r="AM122" s="30">
        <f t="shared" si="82"/>
        <v>20</v>
      </c>
      <c r="AN122" s="30">
        <f t="shared" si="83"/>
        <v>30</v>
      </c>
      <c r="AO122" s="30">
        <f t="shared" si="84"/>
        <v>30</v>
      </c>
      <c r="AP122" s="22">
        <f t="shared" si="86"/>
        <v>270</v>
      </c>
    </row>
    <row r="123" spans="1:42" hidden="1" x14ac:dyDescent="0.2">
      <c r="A123" t="s">
        <v>335</v>
      </c>
      <c r="C123" s="2" t="s">
        <v>444</v>
      </c>
      <c r="D123" s="2"/>
      <c r="E123" s="2" t="s">
        <v>445</v>
      </c>
      <c r="F123" s="2" t="s">
        <v>60</v>
      </c>
      <c r="G123" s="2" t="s">
        <v>391</v>
      </c>
      <c r="H123" s="2" t="s">
        <v>407</v>
      </c>
      <c r="I123" s="2" t="s">
        <v>368</v>
      </c>
      <c r="J123" s="3">
        <v>320</v>
      </c>
      <c r="K123" s="25">
        <v>516.81034482758628</v>
      </c>
      <c r="L123" s="2" t="s">
        <v>393</v>
      </c>
      <c r="M123" s="2" t="s">
        <v>393</v>
      </c>
      <c r="N123" s="3">
        <v>0</v>
      </c>
      <c r="O123" s="3">
        <v>0</v>
      </c>
      <c r="P123" s="21">
        <f ca="1">SUMIF('On Orders'!B:G,Base!C:C,'On Orders'!E:E)</f>
        <v>0</v>
      </c>
      <c r="Q123" s="22">
        <f ca="1">SUMIF('On Orders'!B:G,Base!C:C,'On Orders'!F:F)</f>
        <v>264</v>
      </c>
      <c r="R123" s="22">
        <f ca="1">SUMIF('On Orders'!B:G,Base!C:C,'On Orders'!G:G)</f>
        <v>0</v>
      </c>
      <c r="S123" s="22">
        <f ca="1">SUMIF('On Orders'!B:G,Base!C:C,'On Orders'!H:H)</f>
        <v>0</v>
      </c>
      <c r="T123" s="22"/>
      <c r="U123" s="22"/>
      <c r="V123" s="22"/>
      <c r="W123" s="3">
        <v>0</v>
      </c>
      <c r="X123" s="3">
        <v>0</v>
      </c>
      <c r="Y123" s="3">
        <v>0</v>
      </c>
      <c r="Z123" s="3">
        <v>250</v>
      </c>
      <c r="AA123" s="3">
        <v>30</v>
      </c>
      <c r="AB123" s="3">
        <v>20</v>
      </c>
      <c r="AC123" s="3">
        <v>20</v>
      </c>
      <c r="AD123" s="31">
        <f t="shared" ca="1" si="75"/>
        <v>-56</v>
      </c>
      <c r="AE123" s="26">
        <f t="shared" ca="1" si="76"/>
        <v>0</v>
      </c>
      <c r="AF123" s="26">
        <f t="shared" ca="1" si="77"/>
        <v>-250</v>
      </c>
      <c r="AG123" s="26">
        <f t="shared" ref="AG123:AI123" ca="1" si="141">MAX(0,AF123)-AA123</f>
        <v>-30</v>
      </c>
      <c r="AH123" s="26">
        <f t="shared" ca="1" si="141"/>
        <v>-20</v>
      </c>
      <c r="AI123" s="26">
        <f t="shared" ca="1" si="141"/>
        <v>-20</v>
      </c>
      <c r="AJ123" s="30">
        <f t="shared" si="79"/>
        <v>0</v>
      </c>
      <c r="AK123" s="30">
        <f t="shared" si="80"/>
        <v>0</v>
      </c>
      <c r="AL123" s="30">
        <f t="shared" si="81"/>
        <v>250</v>
      </c>
      <c r="AM123" s="30">
        <f t="shared" si="82"/>
        <v>30</v>
      </c>
      <c r="AN123" s="30">
        <f t="shared" si="83"/>
        <v>20</v>
      </c>
      <c r="AO123" s="30">
        <f t="shared" si="84"/>
        <v>20</v>
      </c>
      <c r="AP123" s="22">
        <f t="shared" si="86"/>
        <v>320</v>
      </c>
    </row>
    <row r="124" spans="1:42" hidden="1" x14ac:dyDescent="0.2">
      <c r="A124" t="s">
        <v>335</v>
      </c>
      <c r="C124" s="2" t="s">
        <v>446</v>
      </c>
      <c r="D124" s="2"/>
      <c r="E124" s="2" t="s">
        <v>447</v>
      </c>
      <c r="F124" s="2" t="s">
        <v>60</v>
      </c>
      <c r="G124" s="2" t="s">
        <v>391</v>
      </c>
      <c r="H124" s="2" t="s">
        <v>407</v>
      </c>
      <c r="I124" s="2" t="s">
        <v>368</v>
      </c>
      <c r="J124" s="3">
        <v>320</v>
      </c>
      <c r="K124" s="25">
        <v>387.5</v>
      </c>
      <c r="L124" s="2" t="s">
        <v>393</v>
      </c>
      <c r="M124" s="2" t="s">
        <v>393</v>
      </c>
      <c r="N124" s="3">
        <v>0</v>
      </c>
      <c r="O124" s="3">
        <v>0</v>
      </c>
      <c r="P124" s="21">
        <f ca="1">SUMIF('On Orders'!B:G,Base!C:C,'On Orders'!E:E)</f>
        <v>0</v>
      </c>
      <c r="Q124" s="22">
        <f ca="1">SUMIF('On Orders'!B:G,Base!C:C,'On Orders'!F:F)</f>
        <v>0</v>
      </c>
      <c r="R124" s="22">
        <f ca="1">SUMIF('On Orders'!B:G,Base!C:C,'On Orders'!G:G)</f>
        <v>0</v>
      </c>
      <c r="S124" s="22">
        <f ca="1">SUMIF('On Orders'!B:G,Base!C:C,'On Orders'!H:H)</f>
        <v>0</v>
      </c>
      <c r="T124" s="22"/>
      <c r="U124" s="22"/>
      <c r="V124" s="22"/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1">
        <f t="shared" ca="1" si="75"/>
        <v>-320</v>
      </c>
      <c r="AE124" s="26">
        <f t="shared" ca="1" si="76"/>
        <v>0</v>
      </c>
      <c r="AF124" s="26">
        <f t="shared" ca="1" si="77"/>
        <v>0</v>
      </c>
      <c r="AG124" s="26">
        <f t="shared" ref="AG124:AI124" ca="1" si="142">MAX(0,AF124)-AA124</f>
        <v>0</v>
      </c>
      <c r="AH124" s="26">
        <f t="shared" ca="1" si="142"/>
        <v>0</v>
      </c>
      <c r="AI124" s="26">
        <f t="shared" ca="1" si="142"/>
        <v>0</v>
      </c>
      <c r="AJ124" s="30">
        <f t="shared" si="79"/>
        <v>0</v>
      </c>
      <c r="AK124" s="30">
        <f t="shared" si="80"/>
        <v>0</v>
      </c>
      <c r="AL124" s="30">
        <f t="shared" si="81"/>
        <v>0</v>
      </c>
      <c r="AM124" s="30">
        <f t="shared" si="82"/>
        <v>0</v>
      </c>
      <c r="AN124" s="30">
        <f t="shared" si="83"/>
        <v>0</v>
      </c>
      <c r="AO124" s="30">
        <f t="shared" si="84"/>
        <v>0</v>
      </c>
      <c r="AP124" s="22">
        <f t="shared" si="86"/>
        <v>0</v>
      </c>
    </row>
    <row r="125" spans="1:42" hidden="1" x14ac:dyDescent="0.2">
      <c r="A125" t="s">
        <v>335</v>
      </c>
      <c r="C125" s="2" t="s">
        <v>448</v>
      </c>
      <c r="D125" s="2"/>
      <c r="E125" s="2" t="s">
        <v>449</v>
      </c>
      <c r="F125" s="2" t="s">
        <v>60</v>
      </c>
      <c r="G125" s="2" t="s">
        <v>391</v>
      </c>
      <c r="H125" s="2" t="s">
        <v>407</v>
      </c>
      <c r="I125" s="2" t="s">
        <v>368</v>
      </c>
      <c r="J125" s="3">
        <v>320</v>
      </c>
      <c r="K125" s="25">
        <v>387.5</v>
      </c>
      <c r="L125" s="2" t="s">
        <v>393</v>
      </c>
      <c r="M125" s="2" t="s">
        <v>393</v>
      </c>
      <c r="N125" s="3">
        <v>0</v>
      </c>
      <c r="O125" s="3">
        <v>0</v>
      </c>
      <c r="P125" s="21">
        <f ca="1">SUMIF('On Orders'!B:G,Base!C:C,'On Orders'!E:E)</f>
        <v>0</v>
      </c>
      <c r="Q125" s="22">
        <f ca="1">SUMIF('On Orders'!B:G,Base!C:C,'On Orders'!F:F)</f>
        <v>264</v>
      </c>
      <c r="R125" s="22">
        <f ca="1">SUMIF('On Orders'!B:G,Base!C:C,'On Orders'!G:G)</f>
        <v>0</v>
      </c>
      <c r="S125" s="22">
        <f ca="1">SUMIF('On Orders'!B:G,Base!C:C,'On Orders'!H:H)</f>
        <v>0</v>
      </c>
      <c r="T125" s="22"/>
      <c r="U125" s="22"/>
      <c r="V125" s="22"/>
      <c r="W125" s="3">
        <v>0</v>
      </c>
      <c r="X125" s="3">
        <v>0</v>
      </c>
      <c r="Y125" s="3">
        <v>0</v>
      </c>
      <c r="Z125" s="3">
        <v>250</v>
      </c>
      <c r="AA125" s="3">
        <v>30</v>
      </c>
      <c r="AB125" s="3">
        <v>30</v>
      </c>
      <c r="AC125" s="3">
        <v>30</v>
      </c>
      <c r="AD125" s="31">
        <f t="shared" ca="1" si="75"/>
        <v>-56</v>
      </c>
      <c r="AE125" s="26">
        <f t="shared" ca="1" si="76"/>
        <v>0</v>
      </c>
      <c r="AF125" s="26">
        <f t="shared" ca="1" si="77"/>
        <v>-250</v>
      </c>
      <c r="AG125" s="26">
        <f t="shared" ref="AG125:AI125" ca="1" si="143">MAX(0,AF125)-AA125</f>
        <v>-30</v>
      </c>
      <c r="AH125" s="26">
        <f t="shared" ca="1" si="143"/>
        <v>-30</v>
      </c>
      <c r="AI125" s="26">
        <f t="shared" ca="1" si="143"/>
        <v>-30</v>
      </c>
      <c r="AJ125" s="30">
        <f t="shared" si="79"/>
        <v>0</v>
      </c>
      <c r="AK125" s="30">
        <f t="shared" si="80"/>
        <v>0</v>
      </c>
      <c r="AL125" s="30">
        <f t="shared" si="81"/>
        <v>250</v>
      </c>
      <c r="AM125" s="30">
        <f t="shared" si="82"/>
        <v>30</v>
      </c>
      <c r="AN125" s="30">
        <f t="shared" si="83"/>
        <v>30</v>
      </c>
      <c r="AO125" s="30">
        <f t="shared" si="84"/>
        <v>30</v>
      </c>
      <c r="AP125" s="22">
        <f t="shared" si="86"/>
        <v>340</v>
      </c>
    </row>
    <row r="126" spans="1:42" hidden="1" x14ac:dyDescent="0.2">
      <c r="A126" t="s">
        <v>335</v>
      </c>
      <c r="C126" s="2" t="s">
        <v>450</v>
      </c>
      <c r="D126" s="2"/>
      <c r="E126" s="2" t="s">
        <v>451</v>
      </c>
      <c r="F126" s="2" t="s">
        <v>60</v>
      </c>
      <c r="G126" s="2" t="s">
        <v>391</v>
      </c>
      <c r="H126" s="2" t="s">
        <v>407</v>
      </c>
      <c r="I126" s="2" t="s">
        <v>368</v>
      </c>
      <c r="J126" s="3">
        <v>320</v>
      </c>
      <c r="K126" s="25">
        <v>387.5</v>
      </c>
      <c r="L126" s="2" t="s">
        <v>393</v>
      </c>
      <c r="M126" s="2" t="s">
        <v>393</v>
      </c>
      <c r="N126" s="3">
        <v>0</v>
      </c>
      <c r="O126" s="3">
        <v>0</v>
      </c>
      <c r="P126" s="21">
        <f ca="1">SUMIF('On Orders'!B:G,Base!C:C,'On Orders'!E:E)</f>
        <v>0</v>
      </c>
      <c r="Q126" s="22">
        <f ca="1">SUMIF('On Orders'!B:G,Base!C:C,'On Orders'!F:F)</f>
        <v>0</v>
      </c>
      <c r="R126" s="22">
        <f ca="1">SUMIF('On Orders'!B:G,Base!C:C,'On Orders'!G:G)</f>
        <v>0</v>
      </c>
      <c r="S126" s="22">
        <f ca="1">SUMIF('On Orders'!B:G,Base!C:C,'On Orders'!H:H)</f>
        <v>0</v>
      </c>
      <c r="T126" s="22"/>
      <c r="U126" s="22"/>
      <c r="V126" s="22"/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1">
        <f t="shared" ca="1" si="75"/>
        <v>-320</v>
      </c>
      <c r="AE126" s="26">
        <f t="shared" ca="1" si="76"/>
        <v>0</v>
      </c>
      <c r="AF126" s="26">
        <f t="shared" ca="1" si="77"/>
        <v>0</v>
      </c>
      <c r="AG126" s="26">
        <f t="shared" ref="AG126:AI126" ca="1" si="144">MAX(0,AF126)-AA126</f>
        <v>0</v>
      </c>
      <c r="AH126" s="26">
        <f t="shared" ca="1" si="144"/>
        <v>0</v>
      </c>
      <c r="AI126" s="26">
        <f t="shared" ca="1" si="144"/>
        <v>0</v>
      </c>
      <c r="AJ126" s="30">
        <f t="shared" si="79"/>
        <v>0</v>
      </c>
      <c r="AK126" s="30">
        <f t="shared" si="80"/>
        <v>0</v>
      </c>
      <c r="AL126" s="30">
        <f t="shared" si="81"/>
        <v>0</v>
      </c>
      <c r="AM126" s="30">
        <f t="shared" si="82"/>
        <v>0</v>
      </c>
      <c r="AN126" s="30">
        <f t="shared" si="83"/>
        <v>0</v>
      </c>
      <c r="AO126" s="30">
        <f t="shared" si="84"/>
        <v>0</v>
      </c>
      <c r="AP126" s="22">
        <f t="shared" si="86"/>
        <v>0</v>
      </c>
    </row>
    <row r="127" spans="1:42" hidden="1" x14ac:dyDescent="0.2">
      <c r="A127" t="s">
        <v>335</v>
      </c>
      <c r="C127" s="2" t="s">
        <v>452</v>
      </c>
      <c r="D127" s="2"/>
      <c r="E127" s="2" t="s">
        <v>453</v>
      </c>
      <c r="F127" s="2" t="s">
        <v>60</v>
      </c>
      <c r="G127" s="2" t="s">
        <v>391</v>
      </c>
      <c r="H127" s="2" t="s">
        <v>407</v>
      </c>
      <c r="I127" s="2" t="s">
        <v>368</v>
      </c>
      <c r="J127" s="3">
        <v>320</v>
      </c>
      <c r="K127" s="25">
        <v>387.5</v>
      </c>
      <c r="L127" s="2" t="s">
        <v>393</v>
      </c>
      <c r="M127" s="2" t="s">
        <v>393</v>
      </c>
      <c r="N127" s="3">
        <v>0</v>
      </c>
      <c r="O127" s="3">
        <v>0</v>
      </c>
      <c r="P127" s="21">
        <f ca="1">SUMIF('On Orders'!B:G,Base!C:C,'On Orders'!E:E)</f>
        <v>0</v>
      </c>
      <c r="Q127" s="22">
        <f ca="1">SUMIF('On Orders'!B:G,Base!C:C,'On Orders'!F:F)</f>
        <v>264</v>
      </c>
      <c r="R127" s="22">
        <f ca="1">SUMIF('On Orders'!B:G,Base!C:C,'On Orders'!G:G)</f>
        <v>0</v>
      </c>
      <c r="S127" s="22">
        <f ca="1">SUMIF('On Orders'!B:G,Base!C:C,'On Orders'!H:H)</f>
        <v>0</v>
      </c>
      <c r="T127" s="22"/>
      <c r="U127" s="22"/>
      <c r="V127" s="22"/>
      <c r="W127" s="3">
        <v>0</v>
      </c>
      <c r="X127" s="3">
        <v>0</v>
      </c>
      <c r="Y127" s="3">
        <v>0</v>
      </c>
      <c r="Z127" s="3">
        <v>250</v>
      </c>
      <c r="AA127" s="3">
        <v>50</v>
      </c>
      <c r="AB127" s="3">
        <v>80</v>
      </c>
      <c r="AC127" s="3">
        <v>30</v>
      </c>
      <c r="AD127" s="31">
        <f t="shared" ca="1" si="75"/>
        <v>-56</v>
      </c>
      <c r="AE127" s="26">
        <f t="shared" ca="1" si="76"/>
        <v>0</v>
      </c>
      <c r="AF127" s="26">
        <f t="shared" ca="1" si="77"/>
        <v>-250</v>
      </c>
      <c r="AG127" s="26">
        <f t="shared" ref="AG127:AI127" ca="1" si="145">MAX(0,AF127)-AA127</f>
        <v>-50</v>
      </c>
      <c r="AH127" s="26">
        <f t="shared" ca="1" si="145"/>
        <v>-80</v>
      </c>
      <c r="AI127" s="26">
        <f t="shared" ca="1" si="145"/>
        <v>-30</v>
      </c>
      <c r="AJ127" s="30">
        <f t="shared" si="79"/>
        <v>0</v>
      </c>
      <c r="AK127" s="30">
        <f t="shared" si="80"/>
        <v>0</v>
      </c>
      <c r="AL127" s="30">
        <f t="shared" si="81"/>
        <v>250</v>
      </c>
      <c r="AM127" s="30">
        <f t="shared" si="82"/>
        <v>50</v>
      </c>
      <c r="AN127" s="30">
        <f t="shared" si="83"/>
        <v>80</v>
      </c>
      <c r="AO127" s="30">
        <f t="shared" si="84"/>
        <v>30</v>
      </c>
      <c r="AP127" s="22">
        <f t="shared" si="86"/>
        <v>410</v>
      </c>
    </row>
    <row r="128" spans="1:42" hidden="1" x14ac:dyDescent="0.2">
      <c r="A128" t="s">
        <v>335</v>
      </c>
      <c r="C128" s="2" t="s">
        <v>454</v>
      </c>
      <c r="D128" s="2"/>
      <c r="E128" s="2" t="s">
        <v>455</v>
      </c>
      <c r="F128" s="2" t="s">
        <v>60</v>
      </c>
      <c r="G128" s="2" t="s">
        <v>391</v>
      </c>
      <c r="H128" s="2" t="s">
        <v>407</v>
      </c>
      <c r="I128" s="2" t="s">
        <v>368</v>
      </c>
      <c r="J128" s="3">
        <v>320</v>
      </c>
      <c r="K128" s="25">
        <v>387.5</v>
      </c>
      <c r="L128" s="2" t="s">
        <v>393</v>
      </c>
      <c r="M128" s="2" t="s">
        <v>393</v>
      </c>
      <c r="N128" s="3">
        <v>0</v>
      </c>
      <c r="O128" s="3">
        <v>0</v>
      </c>
      <c r="P128" s="21">
        <f ca="1">SUMIF('On Orders'!B:G,Base!C:C,'On Orders'!E:E)</f>
        <v>0</v>
      </c>
      <c r="Q128" s="22">
        <f ca="1">SUMIF('On Orders'!B:G,Base!C:C,'On Orders'!F:F)</f>
        <v>0</v>
      </c>
      <c r="R128" s="22">
        <f ca="1">SUMIF('On Orders'!B:G,Base!C:C,'On Orders'!G:G)</f>
        <v>0</v>
      </c>
      <c r="S128" s="22">
        <f ca="1">SUMIF('On Orders'!B:G,Base!C:C,'On Orders'!H:H)</f>
        <v>0</v>
      </c>
      <c r="T128" s="22"/>
      <c r="U128" s="22"/>
      <c r="V128" s="22"/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1">
        <f t="shared" ca="1" si="75"/>
        <v>-320</v>
      </c>
      <c r="AE128" s="26">
        <f t="shared" ca="1" si="76"/>
        <v>0</v>
      </c>
      <c r="AF128" s="26">
        <f t="shared" ca="1" si="77"/>
        <v>0</v>
      </c>
      <c r="AG128" s="26">
        <f t="shared" ref="AG128:AI128" ca="1" si="146">MAX(0,AF128)-AA128</f>
        <v>0</v>
      </c>
      <c r="AH128" s="26">
        <f t="shared" ca="1" si="146"/>
        <v>0</v>
      </c>
      <c r="AI128" s="26">
        <f t="shared" ca="1" si="146"/>
        <v>0</v>
      </c>
      <c r="AJ128" s="30">
        <f t="shared" si="79"/>
        <v>0</v>
      </c>
      <c r="AK128" s="30">
        <f t="shared" si="80"/>
        <v>0</v>
      </c>
      <c r="AL128" s="30">
        <f t="shared" si="81"/>
        <v>0</v>
      </c>
      <c r="AM128" s="30">
        <f t="shared" si="82"/>
        <v>0</v>
      </c>
      <c r="AN128" s="30">
        <f t="shared" si="83"/>
        <v>0</v>
      </c>
      <c r="AO128" s="30">
        <f t="shared" si="84"/>
        <v>0</v>
      </c>
      <c r="AP128" s="22">
        <f t="shared" si="86"/>
        <v>0</v>
      </c>
    </row>
    <row r="129" spans="1:42" hidden="1" x14ac:dyDescent="0.2">
      <c r="A129" t="s">
        <v>104</v>
      </c>
      <c r="C129" s="2" t="s">
        <v>456</v>
      </c>
      <c r="D129" s="2"/>
      <c r="E129" s="2" t="s">
        <v>457</v>
      </c>
      <c r="F129" s="2" t="s">
        <v>60</v>
      </c>
      <c r="G129" s="2" t="s">
        <v>391</v>
      </c>
      <c r="H129" s="2" t="s">
        <v>392</v>
      </c>
      <c r="I129" s="2" t="s">
        <v>368</v>
      </c>
      <c r="J129" s="3">
        <v>200</v>
      </c>
      <c r="K129" s="25">
        <v>1120.2586206896553</v>
      </c>
      <c r="L129" s="2" t="s">
        <v>393</v>
      </c>
      <c r="M129" s="2" t="s">
        <v>393</v>
      </c>
      <c r="N129" s="3">
        <v>0</v>
      </c>
      <c r="O129" s="3">
        <v>0</v>
      </c>
      <c r="P129" s="21">
        <f ca="1">SUMIF('On Orders'!B:G,Base!C:C,'On Orders'!E:E)</f>
        <v>0</v>
      </c>
      <c r="Q129" s="22">
        <f ca="1">SUMIF('On Orders'!B:G,Base!C:C,'On Orders'!F:F)</f>
        <v>0</v>
      </c>
      <c r="R129" s="22">
        <f ca="1">SUMIF('On Orders'!B:G,Base!C:C,'On Orders'!G:G)</f>
        <v>0</v>
      </c>
      <c r="S129" s="22">
        <f ca="1">SUMIF('On Orders'!B:G,Base!C:C,'On Orders'!H:H)</f>
        <v>0</v>
      </c>
      <c r="T129" s="22"/>
      <c r="U129" s="22"/>
      <c r="V129" s="22"/>
      <c r="W129" s="3">
        <v>0</v>
      </c>
      <c r="X129" s="3">
        <v>0</v>
      </c>
      <c r="Y129" s="3">
        <v>0</v>
      </c>
      <c r="Z129" s="3">
        <v>50</v>
      </c>
      <c r="AA129" s="3">
        <v>20</v>
      </c>
      <c r="AB129" s="3">
        <v>20</v>
      </c>
      <c r="AC129" s="3">
        <v>20</v>
      </c>
      <c r="AD129" s="31">
        <f t="shared" ca="1" si="75"/>
        <v>-200</v>
      </c>
      <c r="AE129" s="26">
        <f t="shared" ca="1" si="76"/>
        <v>0</v>
      </c>
      <c r="AF129" s="26">
        <f t="shared" ca="1" si="77"/>
        <v>-50</v>
      </c>
      <c r="AG129" s="26">
        <f t="shared" ref="AG129:AI129" ca="1" si="147">MAX(0,AF129)-AA129</f>
        <v>-20</v>
      </c>
      <c r="AH129" s="26">
        <f t="shared" ca="1" si="147"/>
        <v>-20</v>
      </c>
      <c r="AI129" s="26">
        <f t="shared" ca="1" si="147"/>
        <v>-20</v>
      </c>
      <c r="AJ129" s="30">
        <f t="shared" si="79"/>
        <v>0</v>
      </c>
      <c r="AK129" s="30">
        <f t="shared" si="80"/>
        <v>0</v>
      </c>
      <c r="AL129" s="30">
        <f t="shared" si="81"/>
        <v>50</v>
      </c>
      <c r="AM129" s="30">
        <f t="shared" si="82"/>
        <v>20</v>
      </c>
      <c r="AN129" s="30">
        <f t="shared" si="83"/>
        <v>20</v>
      </c>
      <c r="AO129" s="30">
        <f t="shared" si="84"/>
        <v>20</v>
      </c>
      <c r="AP129" s="22">
        <f t="shared" si="86"/>
        <v>110</v>
      </c>
    </row>
    <row r="130" spans="1:42" hidden="1" x14ac:dyDescent="0.2">
      <c r="A130" t="s">
        <v>104</v>
      </c>
      <c r="C130" s="2" t="s">
        <v>458</v>
      </c>
      <c r="D130" s="2"/>
      <c r="E130" s="2" t="s">
        <v>459</v>
      </c>
      <c r="F130" s="2" t="s">
        <v>60</v>
      </c>
      <c r="G130" s="33" t="s">
        <v>391</v>
      </c>
      <c r="H130" s="2" t="s">
        <v>396</v>
      </c>
      <c r="I130" s="2" t="s">
        <v>368</v>
      </c>
      <c r="J130" s="3">
        <v>320</v>
      </c>
      <c r="K130" s="25">
        <v>473.70689655172418</v>
      </c>
      <c r="L130" s="2" t="s">
        <v>393</v>
      </c>
      <c r="M130" s="2" t="s">
        <v>393</v>
      </c>
      <c r="N130" s="3">
        <v>0</v>
      </c>
      <c r="O130" s="3">
        <v>0</v>
      </c>
      <c r="P130" s="21">
        <f ca="1">SUMIF('On Orders'!B:G,Base!C:C,'On Orders'!E:E)</f>
        <v>0</v>
      </c>
      <c r="Q130" s="22">
        <f ca="1">SUMIF('On Orders'!B:G,Base!C:C,'On Orders'!F:F)</f>
        <v>0</v>
      </c>
      <c r="R130" s="22">
        <f ca="1">SUMIF('On Orders'!B:G,Base!C:C,'On Orders'!G:G)</f>
        <v>0</v>
      </c>
      <c r="S130" s="22">
        <f ca="1">SUMIF('On Orders'!B:G,Base!C:C,'On Orders'!H:H)</f>
        <v>0</v>
      </c>
      <c r="T130" s="22"/>
      <c r="U130" s="22"/>
      <c r="V130" s="22"/>
      <c r="W130" s="3">
        <v>0</v>
      </c>
      <c r="X130" s="3">
        <v>0</v>
      </c>
      <c r="Y130" s="3">
        <v>0</v>
      </c>
      <c r="Z130" s="3">
        <v>40</v>
      </c>
      <c r="AA130" s="3">
        <v>60</v>
      </c>
      <c r="AB130" s="3">
        <v>60</v>
      </c>
      <c r="AC130" s="3">
        <v>60</v>
      </c>
      <c r="AD130" s="31">
        <f t="shared" ca="1" si="75"/>
        <v>-320</v>
      </c>
      <c r="AE130" s="26">
        <f t="shared" ca="1" si="76"/>
        <v>0</v>
      </c>
      <c r="AF130" s="26">
        <f t="shared" ca="1" si="77"/>
        <v>-40</v>
      </c>
      <c r="AG130" s="26">
        <f t="shared" ref="AG130:AI130" ca="1" si="148">MAX(0,AF130)-AA130</f>
        <v>-60</v>
      </c>
      <c r="AH130" s="26">
        <f t="shared" ca="1" si="148"/>
        <v>-60</v>
      </c>
      <c r="AI130" s="26">
        <f t="shared" ca="1" si="148"/>
        <v>-60</v>
      </c>
      <c r="AJ130" s="30">
        <f t="shared" si="79"/>
        <v>0</v>
      </c>
      <c r="AK130" s="30">
        <f t="shared" si="80"/>
        <v>0</v>
      </c>
      <c r="AL130" s="30">
        <f t="shared" si="81"/>
        <v>40</v>
      </c>
      <c r="AM130" s="30">
        <f t="shared" si="82"/>
        <v>60</v>
      </c>
      <c r="AN130" s="30">
        <f t="shared" si="83"/>
        <v>60</v>
      </c>
      <c r="AO130" s="30">
        <f t="shared" si="84"/>
        <v>60</v>
      </c>
      <c r="AP130" s="22">
        <f t="shared" si="86"/>
        <v>220</v>
      </c>
    </row>
    <row r="131" spans="1:42" hidden="1" x14ac:dyDescent="0.2">
      <c r="A131" t="s">
        <v>104</v>
      </c>
      <c r="C131" s="2" t="s">
        <v>460</v>
      </c>
      <c r="D131" s="2"/>
      <c r="E131" s="2" t="s">
        <v>461</v>
      </c>
      <c r="F131" s="2" t="s">
        <v>60</v>
      </c>
      <c r="G131" s="33" t="s">
        <v>391</v>
      </c>
      <c r="H131" s="2" t="s">
        <v>396</v>
      </c>
      <c r="I131" s="2" t="s">
        <v>368</v>
      </c>
      <c r="J131" s="3">
        <v>320</v>
      </c>
      <c r="K131" s="25">
        <v>473.70689655172418</v>
      </c>
      <c r="L131" s="2" t="s">
        <v>393</v>
      </c>
      <c r="M131" s="2" t="s">
        <v>393</v>
      </c>
      <c r="N131" s="3">
        <v>0</v>
      </c>
      <c r="O131" s="3">
        <v>0</v>
      </c>
      <c r="P131" s="21">
        <f ca="1">SUMIF('On Orders'!B:G,Base!C:C,'On Orders'!E:E)</f>
        <v>0</v>
      </c>
      <c r="Q131" s="22">
        <f ca="1">SUMIF('On Orders'!B:G,Base!C:C,'On Orders'!F:F)</f>
        <v>0</v>
      </c>
      <c r="R131" s="22">
        <f ca="1">SUMIF('On Orders'!B:G,Base!C:C,'On Orders'!G:G)</f>
        <v>0</v>
      </c>
      <c r="S131" s="22">
        <f ca="1">SUMIF('On Orders'!B:G,Base!C:C,'On Orders'!H:H)</f>
        <v>0</v>
      </c>
      <c r="T131" s="22"/>
      <c r="U131" s="22"/>
      <c r="V131" s="22"/>
      <c r="W131" s="3">
        <v>0</v>
      </c>
      <c r="X131" s="3">
        <v>0</v>
      </c>
      <c r="Y131" s="3">
        <v>0</v>
      </c>
      <c r="Z131" s="3">
        <v>25</v>
      </c>
      <c r="AA131" s="3">
        <v>50</v>
      </c>
      <c r="AB131" s="3">
        <v>50</v>
      </c>
      <c r="AC131" s="3">
        <v>50</v>
      </c>
      <c r="AD131" s="31">
        <f t="shared" ref="AD131:AD194" ca="1" si="149">O131+N131+P131+Q131-X131-J131</f>
        <v>-320</v>
      </c>
      <c r="AE131" s="26">
        <f t="shared" ref="AE131:AE194" ca="1" si="150">MAX(0,AD131)+R131-Y131</f>
        <v>0</v>
      </c>
      <c r="AF131" s="26">
        <f t="shared" ref="AF131:AF194" ca="1" si="151">MAX(0,AE131)+S131-Z131</f>
        <v>-25</v>
      </c>
      <c r="AG131" s="26">
        <f t="shared" ref="AG131:AI131" ca="1" si="152">MAX(0,AF131)-AA131</f>
        <v>-50</v>
      </c>
      <c r="AH131" s="26">
        <f t="shared" ca="1" si="152"/>
        <v>-50</v>
      </c>
      <c r="AI131" s="26">
        <f t="shared" ca="1" si="152"/>
        <v>-50</v>
      </c>
      <c r="AJ131" s="30">
        <f t="shared" ref="AJ131:AJ194" si="153">IF($L131="Descontinuado",0,IF($G131="iPhone 18",X131,MAX(0,-AD131)))</f>
        <v>0</v>
      </c>
      <c r="AK131" s="30">
        <f t="shared" ref="AK131:AK194" si="154">IF($L131="Descontinuado",0,IF($G131="iPhone 18",Y131,MAX(0,-AE131)))</f>
        <v>0</v>
      </c>
      <c r="AL131" s="30">
        <f t="shared" ref="AL131:AL194" si="155">IF($L131="Descontinuado",0,IF($G131="iPhone 18",Z131,MAX(0,-AF131)))</f>
        <v>25</v>
      </c>
      <c r="AM131" s="30">
        <f t="shared" ref="AM131:AM194" si="156">IF($L131="Descontinuado",0,IF($G131="iPhone 18",AA131,MAX(0,-AG131)))</f>
        <v>50</v>
      </c>
      <c r="AN131" s="30">
        <f t="shared" ref="AN131:AN194" si="157">IF($L131="Descontinuado",0,IF($G131="iPhone 18",AB131,MAX(0,-AH131)))</f>
        <v>50</v>
      </c>
      <c r="AO131" s="30">
        <f t="shared" ref="AO131:AO194" si="158">IF($L131="Descontinuado",0,IF($G131="iPhone 18",AC131,MAX(0,-AI131)))</f>
        <v>50</v>
      </c>
      <c r="AP131" s="22">
        <f t="shared" si="86"/>
        <v>175</v>
      </c>
    </row>
    <row r="132" spans="1:42" hidden="1" x14ac:dyDescent="0.2">
      <c r="A132" t="s">
        <v>104</v>
      </c>
      <c r="C132" s="2" t="s">
        <v>462</v>
      </c>
      <c r="D132" s="2"/>
      <c r="E132" s="2" t="s">
        <v>463</v>
      </c>
      <c r="F132" s="2" t="s">
        <v>60</v>
      </c>
      <c r="G132" s="2" t="s">
        <v>391</v>
      </c>
      <c r="H132" s="2" t="s">
        <v>407</v>
      </c>
      <c r="I132" s="2" t="s">
        <v>368</v>
      </c>
      <c r="J132" s="3">
        <v>320</v>
      </c>
      <c r="K132" s="25">
        <v>473.70689655172418</v>
      </c>
      <c r="L132" s="2" t="s">
        <v>393</v>
      </c>
      <c r="M132" s="2" t="s">
        <v>393</v>
      </c>
      <c r="N132" s="3">
        <v>0</v>
      </c>
      <c r="O132" s="3">
        <v>0</v>
      </c>
      <c r="P132" s="21">
        <f ca="1">SUMIF('On Orders'!B:G,Base!C:C,'On Orders'!E:E)</f>
        <v>0</v>
      </c>
      <c r="Q132" s="22">
        <f ca="1">SUMIF('On Orders'!B:G,Base!C:C,'On Orders'!F:F)</f>
        <v>0</v>
      </c>
      <c r="R132" s="22">
        <f ca="1">SUMIF('On Orders'!B:G,Base!C:C,'On Orders'!G:G)</f>
        <v>450</v>
      </c>
      <c r="S132" s="22">
        <f ca="1">SUMIF('On Orders'!B:G,Base!C:C,'On Orders'!H:H)</f>
        <v>0</v>
      </c>
      <c r="T132" s="22"/>
      <c r="U132" s="22"/>
      <c r="V132" s="22"/>
      <c r="W132" s="3">
        <v>0</v>
      </c>
      <c r="X132" s="3">
        <v>0</v>
      </c>
      <c r="Y132" s="3">
        <v>0</v>
      </c>
      <c r="Z132" s="3">
        <v>80</v>
      </c>
      <c r="AA132" s="3">
        <v>130</v>
      </c>
      <c r="AB132" s="3">
        <v>120</v>
      </c>
      <c r="AC132" s="3">
        <v>120</v>
      </c>
      <c r="AD132" s="31">
        <f t="shared" ca="1" si="149"/>
        <v>-320</v>
      </c>
      <c r="AE132" s="26">
        <f t="shared" ca="1" si="150"/>
        <v>450</v>
      </c>
      <c r="AF132" s="26">
        <f t="shared" ca="1" si="151"/>
        <v>370</v>
      </c>
      <c r="AG132" s="26">
        <f t="shared" ref="AG132:AI132" ca="1" si="159">MAX(0,AF132)-AA132</f>
        <v>240</v>
      </c>
      <c r="AH132" s="26">
        <f t="shared" ca="1" si="159"/>
        <v>120</v>
      </c>
      <c r="AI132" s="26">
        <f t="shared" ca="1" si="159"/>
        <v>0</v>
      </c>
      <c r="AJ132" s="30">
        <f t="shared" si="153"/>
        <v>0</v>
      </c>
      <c r="AK132" s="30">
        <f t="shared" si="154"/>
        <v>0</v>
      </c>
      <c r="AL132" s="30">
        <f t="shared" si="155"/>
        <v>80</v>
      </c>
      <c r="AM132" s="30">
        <f t="shared" si="156"/>
        <v>130</v>
      </c>
      <c r="AN132" s="30">
        <f t="shared" si="157"/>
        <v>120</v>
      </c>
      <c r="AO132" s="30">
        <f t="shared" si="158"/>
        <v>120</v>
      </c>
      <c r="AP132" s="22">
        <f t="shared" ref="AP132:AP195" si="160">SUM(AJ132:AO132)</f>
        <v>450</v>
      </c>
    </row>
    <row r="133" spans="1:42" hidden="1" x14ac:dyDescent="0.2">
      <c r="A133" t="s">
        <v>104</v>
      </c>
      <c r="C133" s="2" t="s">
        <v>464</v>
      </c>
      <c r="D133" s="2"/>
      <c r="E133" s="2" t="s">
        <v>465</v>
      </c>
      <c r="F133" s="2" t="s">
        <v>60</v>
      </c>
      <c r="G133" s="2" t="s">
        <v>391</v>
      </c>
      <c r="H133" s="2" t="s">
        <v>407</v>
      </c>
      <c r="I133" s="2" t="s">
        <v>368</v>
      </c>
      <c r="J133" s="3">
        <v>320</v>
      </c>
      <c r="K133" s="25">
        <v>473.70689655172418</v>
      </c>
      <c r="L133" s="2" t="s">
        <v>393</v>
      </c>
      <c r="M133" s="2" t="s">
        <v>393</v>
      </c>
      <c r="N133" s="3">
        <v>0</v>
      </c>
      <c r="O133" s="3">
        <v>0</v>
      </c>
      <c r="P133" s="21">
        <f ca="1">SUMIF('On Orders'!B:G,Base!C:C,'On Orders'!E:E)</f>
        <v>0</v>
      </c>
      <c r="Q133" s="22">
        <f ca="1">SUMIF('On Orders'!B:G,Base!C:C,'On Orders'!F:F)</f>
        <v>0</v>
      </c>
      <c r="R133" s="22">
        <f ca="1">SUMIF('On Orders'!B:G,Base!C:C,'On Orders'!G:G)</f>
        <v>450</v>
      </c>
      <c r="S133" s="22">
        <f ca="1">SUMIF('On Orders'!B:G,Base!C:C,'On Orders'!H:H)</f>
        <v>0</v>
      </c>
      <c r="T133" s="22"/>
      <c r="U133" s="22"/>
      <c r="V133" s="22"/>
      <c r="W133" s="3">
        <v>0</v>
      </c>
      <c r="X133" s="3">
        <v>0</v>
      </c>
      <c r="Y133" s="3">
        <v>0</v>
      </c>
      <c r="Z133" s="3">
        <v>100</v>
      </c>
      <c r="AA133" s="3">
        <v>150</v>
      </c>
      <c r="AB133" s="3">
        <v>150</v>
      </c>
      <c r="AC133" s="3">
        <v>150</v>
      </c>
      <c r="AD133" s="31">
        <f t="shared" ca="1" si="149"/>
        <v>-320</v>
      </c>
      <c r="AE133" s="26">
        <f t="shared" ca="1" si="150"/>
        <v>450</v>
      </c>
      <c r="AF133" s="26">
        <f t="shared" ca="1" si="151"/>
        <v>350</v>
      </c>
      <c r="AG133" s="26">
        <f t="shared" ref="AG133:AI133" ca="1" si="161">MAX(0,AF133)-AA133</f>
        <v>200</v>
      </c>
      <c r="AH133" s="26">
        <f t="shared" ca="1" si="161"/>
        <v>50</v>
      </c>
      <c r="AI133" s="26">
        <f t="shared" ca="1" si="161"/>
        <v>-100</v>
      </c>
      <c r="AJ133" s="30">
        <f t="shared" si="153"/>
        <v>0</v>
      </c>
      <c r="AK133" s="30">
        <f t="shared" si="154"/>
        <v>0</v>
      </c>
      <c r="AL133" s="30">
        <f t="shared" si="155"/>
        <v>100</v>
      </c>
      <c r="AM133" s="30">
        <f t="shared" si="156"/>
        <v>150</v>
      </c>
      <c r="AN133" s="30">
        <f t="shared" si="157"/>
        <v>150</v>
      </c>
      <c r="AO133" s="30">
        <f t="shared" si="158"/>
        <v>150</v>
      </c>
      <c r="AP133" s="22">
        <f t="shared" si="160"/>
        <v>550</v>
      </c>
    </row>
    <row r="134" spans="1:42" hidden="1" x14ac:dyDescent="0.2">
      <c r="A134" t="s">
        <v>104</v>
      </c>
      <c r="B134">
        <v>856504011291</v>
      </c>
      <c r="C134" s="2" t="s">
        <v>466</v>
      </c>
      <c r="D134" s="2">
        <v>856504011291</v>
      </c>
      <c r="E134" s="2" t="s">
        <v>467</v>
      </c>
      <c r="F134" s="2" t="s">
        <v>468</v>
      </c>
      <c r="G134" s="2" t="s">
        <v>469</v>
      </c>
      <c r="H134" s="2" t="s">
        <v>470</v>
      </c>
      <c r="I134" s="2" t="s">
        <v>368</v>
      </c>
      <c r="J134" s="3">
        <v>220</v>
      </c>
      <c r="K134" s="25">
        <v>344.4</v>
      </c>
      <c r="L134" s="2" t="s">
        <v>2202</v>
      </c>
      <c r="M134" s="2" t="s">
        <v>28</v>
      </c>
      <c r="N134" s="3">
        <v>239</v>
      </c>
      <c r="O134" s="3">
        <v>174</v>
      </c>
      <c r="P134" s="21">
        <f ca="1">SUMIF('On Orders'!B:G,Base!C:C,'On Orders'!E:E)</f>
        <v>0</v>
      </c>
      <c r="Q134" s="22">
        <f ca="1">SUMIF('On Orders'!B:G,Base!C:C,'On Orders'!F:F)</f>
        <v>0</v>
      </c>
      <c r="R134" s="22">
        <f ca="1">SUMIF('On Orders'!B:G,Base!C:C,'On Orders'!G:G)</f>
        <v>0</v>
      </c>
      <c r="S134" s="22">
        <f ca="1">SUMIF('On Orders'!B:G,Base!C:C,'On Orders'!H:H)</f>
        <v>0</v>
      </c>
      <c r="T134" s="22"/>
      <c r="U134" s="22"/>
      <c r="V134" s="22"/>
      <c r="W134" s="3">
        <v>150</v>
      </c>
      <c r="X134" s="3">
        <v>120</v>
      </c>
      <c r="Y134" s="3">
        <v>80</v>
      </c>
      <c r="Z134" s="3">
        <v>80</v>
      </c>
      <c r="AA134" s="3">
        <v>30</v>
      </c>
      <c r="AB134" s="3">
        <v>30</v>
      </c>
      <c r="AC134" s="3">
        <v>30</v>
      </c>
      <c r="AD134" s="31">
        <f ca="1">O134+P134+Q134-X134</f>
        <v>54</v>
      </c>
      <c r="AE134" s="26">
        <f t="shared" ca="1" si="150"/>
        <v>-26</v>
      </c>
      <c r="AF134" s="26">
        <f t="shared" ca="1" si="151"/>
        <v>-80</v>
      </c>
      <c r="AG134" s="26">
        <f t="shared" ref="AG134:AI134" ca="1" si="162">MAX(0,AF134)-AA134</f>
        <v>-30</v>
      </c>
      <c r="AH134" s="26">
        <f t="shared" ca="1" si="162"/>
        <v>-30</v>
      </c>
      <c r="AI134" s="26">
        <f t="shared" ca="1" si="162"/>
        <v>-30</v>
      </c>
      <c r="AJ134" s="30">
        <f t="shared" ca="1" si="153"/>
        <v>0</v>
      </c>
      <c r="AK134" s="30">
        <f t="shared" ca="1" si="154"/>
        <v>26</v>
      </c>
      <c r="AL134" s="30">
        <f t="shared" ca="1" si="155"/>
        <v>80</v>
      </c>
      <c r="AM134" s="30">
        <f t="shared" ca="1" si="156"/>
        <v>30</v>
      </c>
      <c r="AN134" s="30">
        <f t="shared" ca="1" si="157"/>
        <v>30</v>
      </c>
      <c r="AO134" s="30">
        <f t="shared" ca="1" si="158"/>
        <v>30</v>
      </c>
      <c r="AP134" s="22">
        <f t="shared" ca="1" si="160"/>
        <v>196</v>
      </c>
    </row>
    <row r="135" spans="1:42" hidden="1" x14ac:dyDescent="0.2">
      <c r="A135" t="s">
        <v>104</v>
      </c>
      <c r="B135">
        <v>856504011284</v>
      </c>
      <c r="C135" s="2" t="s">
        <v>471</v>
      </c>
      <c r="D135" s="2">
        <v>856504011284</v>
      </c>
      <c r="E135" s="2" t="s">
        <v>472</v>
      </c>
      <c r="F135" s="2" t="s">
        <v>468</v>
      </c>
      <c r="G135" s="2" t="s">
        <v>469</v>
      </c>
      <c r="H135" s="2" t="s">
        <v>470</v>
      </c>
      <c r="I135" s="2" t="s">
        <v>368</v>
      </c>
      <c r="J135" s="3">
        <v>220</v>
      </c>
      <c r="K135" s="25">
        <v>344.4</v>
      </c>
      <c r="L135" s="2" t="s">
        <v>2202</v>
      </c>
      <c r="M135" s="2" t="s">
        <v>28</v>
      </c>
      <c r="N135" s="3">
        <v>196</v>
      </c>
      <c r="O135" s="3">
        <v>163</v>
      </c>
      <c r="P135" s="21">
        <f ca="1">SUMIF('On Orders'!B:G,Base!C:C,'On Orders'!E:E)</f>
        <v>0</v>
      </c>
      <c r="Q135" s="22">
        <f ca="1">SUMIF('On Orders'!B:G,Base!C:C,'On Orders'!F:F)</f>
        <v>0</v>
      </c>
      <c r="R135" s="22">
        <f ca="1">SUMIF('On Orders'!B:G,Base!C:C,'On Orders'!G:G)</f>
        <v>0</v>
      </c>
      <c r="S135" s="22">
        <f ca="1">SUMIF('On Orders'!B:G,Base!C:C,'On Orders'!H:H)</f>
        <v>0</v>
      </c>
      <c r="T135" s="22"/>
      <c r="U135" s="22"/>
      <c r="V135" s="22"/>
      <c r="W135" s="3">
        <v>130</v>
      </c>
      <c r="X135" s="3">
        <v>100</v>
      </c>
      <c r="Y135" s="3">
        <v>80</v>
      </c>
      <c r="Z135" s="3">
        <v>80</v>
      </c>
      <c r="AA135" s="3">
        <v>84</v>
      </c>
      <c r="AB135" s="3">
        <v>30</v>
      </c>
      <c r="AC135" s="3">
        <v>30</v>
      </c>
      <c r="AD135" s="31">
        <f t="shared" ca="1" si="149"/>
        <v>39</v>
      </c>
      <c r="AE135" s="26">
        <f t="shared" ca="1" si="150"/>
        <v>-41</v>
      </c>
      <c r="AF135" s="26">
        <f t="shared" ca="1" si="151"/>
        <v>-80</v>
      </c>
      <c r="AG135" s="26">
        <f t="shared" ref="AG135:AI135" ca="1" si="163">MAX(0,AF135)-AA135</f>
        <v>-84</v>
      </c>
      <c r="AH135" s="26">
        <f t="shared" ca="1" si="163"/>
        <v>-30</v>
      </c>
      <c r="AI135" s="26">
        <f t="shared" ca="1" si="163"/>
        <v>-30</v>
      </c>
      <c r="AJ135" s="30">
        <f t="shared" ca="1" si="153"/>
        <v>0</v>
      </c>
      <c r="AK135" s="30">
        <f t="shared" ca="1" si="154"/>
        <v>41</v>
      </c>
      <c r="AL135" s="30">
        <f t="shared" ca="1" si="155"/>
        <v>80</v>
      </c>
      <c r="AM135" s="30">
        <f t="shared" ca="1" si="156"/>
        <v>84</v>
      </c>
      <c r="AN135" s="30">
        <f t="shared" ca="1" si="157"/>
        <v>30</v>
      </c>
      <c r="AO135" s="30">
        <f t="shared" ca="1" si="158"/>
        <v>30</v>
      </c>
      <c r="AP135" s="22">
        <f t="shared" ca="1" si="160"/>
        <v>265</v>
      </c>
    </row>
    <row r="136" spans="1:42" hidden="1" x14ac:dyDescent="0.2">
      <c r="A136" t="s">
        <v>104</v>
      </c>
      <c r="B136">
        <v>856500018522</v>
      </c>
      <c r="C136" s="2" t="s">
        <v>473</v>
      </c>
      <c r="D136" s="2">
        <v>856500018522</v>
      </c>
      <c r="E136" s="2" t="s">
        <v>474</v>
      </c>
      <c r="F136" s="2" t="s">
        <v>33</v>
      </c>
      <c r="G136" s="2" t="s">
        <v>475</v>
      </c>
      <c r="H136" s="2" t="s">
        <v>476</v>
      </c>
      <c r="I136" s="2" t="s">
        <v>368</v>
      </c>
      <c r="J136" s="3">
        <v>200</v>
      </c>
      <c r="K136" s="25">
        <v>473.71</v>
      </c>
      <c r="L136" s="2" t="s">
        <v>2202</v>
      </c>
      <c r="M136" s="2" t="s">
        <v>28</v>
      </c>
      <c r="N136" s="3">
        <v>278</v>
      </c>
      <c r="O136" s="3">
        <v>183</v>
      </c>
      <c r="P136" s="21">
        <f ca="1">SUMIF('On Orders'!B:G,Base!C:C,'On Orders'!E:E)</f>
        <v>0</v>
      </c>
      <c r="Q136" s="22">
        <f ca="1">SUMIF('On Orders'!B:G,Base!C:C,'On Orders'!F:F)</f>
        <v>0</v>
      </c>
      <c r="R136" s="22">
        <f ca="1">SUMIF('On Orders'!B:G,Base!C:C,'On Orders'!G:G)</f>
        <v>0</v>
      </c>
      <c r="S136" s="22">
        <f ca="1">SUMIF('On Orders'!B:G,Base!C:C,'On Orders'!H:H)</f>
        <v>0</v>
      </c>
      <c r="T136" s="22"/>
      <c r="U136" s="22"/>
      <c r="V136" s="22"/>
      <c r="W136" s="3">
        <v>130</v>
      </c>
      <c r="X136" s="3">
        <v>190</v>
      </c>
      <c r="Y136" s="3">
        <v>144</v>
      </c>
      <c r="Z136" s="3">
        <v>120</v>
      </c>
      <c r="AA136" s="3">
        <v>291</v>
      </c>
      <c r="AB136" s="3">
        <v>250</v>
      </c>
      <c r="AC136" s="3">
        <v>200</v>
      </c>
      <c r="AD136" s="31">
        <f t="shared" ca="1" si="149"/>
        <v>71</v>
      </c>
      <c r="AE136" s="26">
        <f t="shared" ca="1" si="150"/>
        <v>-73</v>
      </c>
      <c r="AF136" s="26">
        <f t="shared" ca="1" si="151"/>
        <v>-120</v>
      </c>
      <c r="AG136" s="26">
        <f t="shared" ref="AG136:AI136" ca="1" si="164">MAX(0,AF136)-AA136</f>
        <v>-291</v>
      </c>
      <c r="AH136" s="26">
        <f t="shared" ca="1" si="164"/>
        <v>-250</v>
      </c>
      <c r="AI136" s="26">
        <f t="shared" ca="1" si="164"/>
        <v>-200</v>
      </c>
      <c r="AJ136" s="30">
        <f t="shared" ca="1" si="153"/>
        <v>0</v>
      </c>
      <c r="AK136" s="30">
        <f t="shared" ca="1" si="154"/>
        <v>73</v>
      </c>
      <c r="AL136" s="30">
        <f t="shared" ca="1" si="155"/>
        <v>120</v>
      </c>
      <c r="AM136" s="30">
        <f t="shared" ca="1" si="156"/>
        <v>291</v>
      </c>
      <c r="AN136" s="30">
        <f t="shared" ca="1" si="157"/>
        <v>250</v>
      </c>
      <c r="AO136" s="30">
        <f t="shared" ca="1" si="158"/>
        <v>200</v>
      </c>
      <c r="AP136" s="22">
        <f t="shared" ca="1" si="160"/>
        <v>934</v>
      </c>
    </row>
    <row r="137" spans="1:42" hidden="1" x14ac:dyDescent="0.2">
      <c r="A137" t="s">
        <v>104</v>
      </c>
      <c r="B137">
        <v>855848007366</v>
      </c>
      <c r="C137" s="2" t="s">
        <v>477</v>
      </c>
      <c r="D137" s="2">
        <v>855848007366</v>
      </c>
      <c r="E137" s="2" t="s">
        <v>478</v>
      </c>
      <c r="F137" s="2" t="s">
        <v>33</v>
      </c>
      <c r="G137" s="2" t="s">
        <v>475</v>
      </c>
      <c r="H137" s="2" t="s">
        <v>476</v>
      </c>
      <c r="I137" s="2" t="s">
        <v>368</v>
      </c>
      <c r="J137" s="3">
        <v>200</v>
      </c>
      <c r="K137" s="25">
        <v>473.71</v>
      </c>
      <c r="L137" s="2" t="s">
        <v>2202</v>
      </c>
      <c r="M137" s="2" t="s">
        <v>28</v>
      </c>
      <c r="N137" s="3">
        <v>279</v>
      </c>
      <c r="O137" s="3">
        <v>78</v>
      </c>
      <c r="P137" s="21">
        <f ca="1">SUMIF('On Orders'!B:G,Base!C:C,'On Orders'!E:E)</f>
        <v>0</v>
      </c>
      <c r="Q137" s="22">
        <f ca="1">SUMIF('On Orders'!B:G,Base!C:C,'On Orders'!F:F)</f>
        <v>0</v>
      </c>
      <c r="R137" s="22">
        <f ca="1">SUMIF('On Orders'!B:G,Base!C:C,'On Orders'!G:G)</f>
        <v>0</v>
      </c>
      <c r="S137" s="22">
        <f ca="1">SUMIF('On Orders'!B:G,Base!C:C,'On Orders'!H:H)</f>
        <v>0</v>
      </c>
      <c r="T137" s="22"/>
      <c r="U137" s="22"/>
      <c r="V137" s="22"/>
      <c r="W137" s="3">
        <v>180</v>
      </c>
      <c r="X137" s="3">
        <v>170</v>
      </c>
      <c r="Y137" s="3">
        <v>150</v>
      </c>
      <c r="Z137" s="3">
        <v>120</v>
      </c>
      <c r="AA137" s="3">
        <v>80</v>
      </c>
      <c r="AB137" s="3">
        <v>362</v>
      </c>
      <c r="AC137" s="3">
        <v>110</v>
      </c>
      <c r="AD137" s="31">
        <f t="shared" ca="1" si="149"/>
        <v>-13</v>
      </c>
      <c r="AE137" s="26">
        <f t="shared" ca="1" si="150"/>
        <v>-150</v>
      </c>
      <c r="AF137" s="26">
        <f t="shared" ca="1" si="151"/>
        <v>-120</v>
      </c>
      <c r="AG137" s="26">
        <f t="shared" ref="AG137:AI137" ca="1" si="165">MAX(0,AF137)-AA137</f>
        <v>-80</v>
      </c>
      <c r="AH137" s="26">
        <f t="shared" ca="1" si="165"/>
        <v>-362</v>
      </c>
      <c r="AI137" s="26">
        <f t="shared" ca="1" si="165"/>
        <v>-110</v>
      </c>
      <c r="AJ137" s="30">
        <f ca="1">IF($L137="Descontinuado",0,IF($G137="iPhone 18",X137,MAX(0,-AD137)))</f>
        <v>13</v>
      </c>
      <c r="AK137" s="30">
        <f t="shared" ca="1" si="154"/>
        <v>150</v>
      </c>
      <c r="AL137" s="30">
        <f t="shared" ca="1" si="155"/>
        <v>120</v>
      </c>
      <c r="AM137" s="30">
        <f t="shared" ca="1" si="156"/>
        <v>80</v>
      </c>
      <c r="AN137" s="30">
        <f t="shared" ca="1" si="157"/>
        <v>362</v>
      </c>
      <c r="AO137" s="30">
        <f t="shared" ca="1" si="158"/>
        <v>110</v>
      </c>
      <c r="AP137" s="22">
        <f t="shared" ca="1" si="160"/>
        <v>835</v>
      </c>
    </row>
    <row r="138" spans="1:42" hidden="1" x14ac:dyDescent="0.2">
      <c r="A138" t="s">
        <v>104</v>
      </c>
      <c r="B138">
        <v>856504014919</v>
      </c>
      <c r="C138" s="2" t="s">
        <v>479</v>
      </c>
      <c r="D138" s="2">
        <v>856504014919</v>
      </c>
      <c r="E138" s="2" t="s">
        <v>480</v>
      </c>
      <c r="F138" s="2" t="s">
        <v>33</v>
      </c>
      <c r="G138" s="2" t="s">
        <v>475</v>
      </c>
      <c r="H138" s="2" t="s">
        <v>476</v>
      </c>
      <c r="I138" s="2" t="s">
        <v>368</v>
      </c>
      <c r="J138" s="3">
        <v>200</v>
      </c>
      <c r="K138" s="25">
        <v>473.71</v>
      </c>
      <c r="L138" s="2" t="s">
        <v>2203</v>
      </c>
      <c r="M138" s="2" t="s">
        <v>28</v>
      </c>
      <c r="N138" s="3">
        <v>158</v>
      </c>
      <c r="O138" s="3">
        <v>255</v>
      </c>
      <c r="P138" s="21">
        <f ca="1">SUMIF('On Orders'!B:G,Base!C:C,'On Orders'!E:E)</f>
        <v>0</v>
      </c>
      <c r="Q138" s="22">
        <f ca="1">SUMIF('On Orders'!B:G,Base!C:C,'On Orders'!F:F)</f>
        <v>0</v>
      </c>
      <c r="R138" s="22">
        <f ca="1">SUMIF('On Orders'!B:G,Base!C:C,'On Orders'!G:G)</f>
        <v>0</v>
      </c>
      <c r="S138" s="22">
        <f ca="1">SUMIF('On Orders'!B:G,Base!C:C,'On Orders'!H:H)</f>
        <v>0</v>
      </c>
      <c r="T138" s="22"/>
      <c r="U138" s="22"/>
      <c r="V138" s="22"/>
      <c r="W138" s="3">
        <v>119</v>
      </c>
      <c r="X138" s="3">
        <v>90</v>
      </c>
      <c r="Y138" s="3">
        <v>80</v>
      </c>
      <c r="Z138" s="3">
        <v>80</v>
      </c>
      <c r="AA138" s="3">
        <v>90</v>
      </c>
      <c r="AB138" s="3">
        <v>110</v>
      </c>
      <c r="AC138" s="3">
        <v>80</v>
      </c>
      <c r="AD138" s="31">
        <f t="shared" ca="1" si="149"/>
        <v>123</v>
      </c>
      <c r="AE138" s="26">
        <f t="shared" ca="1" si="150"/>
        <v>43</v>
      </c>
      <c r="AF138" s="26">
        <f t="shared" ca="1" si="151"/>
        <v>-37</v>
      </c>
      <c r="AG138" s="26">
        <f t="shared" ref="AG138:AI138" ca="1" si="166">MAX(0,AF138)-AA138</f>
        <v>-90</v>
      </c>
      <c r="AH138" s="26">
        <f t="shared" ca="1" si="166"/>
        <v>-110</v>
      </c>
      <c r="AI138" s="26">
        <f t="shared" ca="1" si="166"/>
        <v>-80</v>
      </c>
      <c r="AJ138" s="30">
        <f t="shared" ca="1" si="153"/>
        <v>0</v>
      </c>
      <c r="AK138" s="30">
        <f t="shared" ca="1" si="154"/>
        <v>0</v>
      </c>
      <c r="AL138" s="30">
        <f t="shared" ca="1" si="155"/>
        <v>37</v>
      </c>
      <c r="AM138" s="30">
        <f t="shared" ca="1" si="156"/>
        <v>90</v>
      </c>
      <c r="AN138" s="30">
        <f t="shared" ca="1" si="157"/>
        <v>110</v>
      </c>
      <c r="AO138" s="30">
        <f t="shared" ca="1" si="158"/>
        <v>80</v>
      </c>
      <c r="AP138" s="22">
        <f t="shared" ca="1" si="160"/>
        <v>317</v>
      </c>
    </row>
    <row r="139" spans="1:42" hidden="1" x14ac:dyDescent="0.2">
      <c r="A139" t="s">
        <v>104</v>
      </c>
      <c r="B139">
        <v>856504014803</v>
      </c>
      <c r="C139" s="2" t="s">
        <v>481</v>
      </c>
      <c r="D139" s="2">
        <v>856504014803</v>
      </c>
      <c r="E139" s="2" t="s">
        <v>482</v>
      </c>
      <c r="F139" s="2" t="s">
        <v>33</v>
      </c>
      <c r="G139" s="2" t="s">
        <v>475</v>
      </c>
      <c r="H139" s="2" t="s">
        <v>476</v>
      </c>
      <c r="I139" s="2" t="s">
        <v>368</v>
      </c>
      <c r="J139" s="3">
        <v>180</v>
      </c>
      <c r="K139" s="25">
        <v>775.43</v>
      </c>
      <c r="L139" s="2" t="s">
        <v>2203</v>
      </c>
      <c r="M139" s="2" t="s">
        <v>28</v>
      </c>
      <c r="N139" s="3">
        <v>226</v>
      </c>
      <c r="O139" s="3">
        <v>0</v>
      </c>
      <c r="P139" s="21">
        <f ca="1">SUMIF('On Orders'!B:G,Base!C:C,'On Orders'!E:E)</f>
        <v>0</v>
      </c>
      <c r="Q139" s="22">
        <f ca="1">SUMIF('On Orders'!B:G,Base!C:C,'On Orders'!F:F)</f>
        <v>0</v>
      </c>
      <c r="R139" s="22">
        <f ca="1">SUMIF('On Orders'!B:G,Base!C:C,'On Orders'!G:G)</f>
        <v>0</v>
      </c>
      <c r="S139" s="22">
        <f ca="1">SUMIF('On Orders'!B:G,Base!C:C,'On Orders'!H:H)</f>
        <v>0</v>
      </c>
      <c r="T139" s="22"/>
      <c r="U139" s="22"/>
      <c r="V139" s="22"/>
      <c r="W139" s="3">
        <v>123</v>
      </c>
      <c r="X139" s="3">
        <v>60</v>
      </c>
      <c r="Y139" s="3">
        <v>56</v>
      </c>
      <c r="Z139" s="3">
        <v>69</v>
      </c>
      <c r="AA139" s="3">
        <v>140</v>
      </c>
      <c r="AB139" s="3">
        <v>180</v>
      </c>
      <c r="AC139" s="3">
        <v>127</v>
      </c>
      <c r="AD139" s="31">
        <f t="shared" ca="1" si="149"/>
        <v>-14</v>
      </c>
      <c r="AE139" s="26">
        <f t="shared" ca="1" si="150"/>
        <v>-56</v>
      </c>
      <c r="AF139" s="26">
        <f t="shared" ca="1" si="151"/>
        <v>-69</v>
      </c>
      <c r="AG139" s="26">
        <f t="shared" ref="AG139:AI139" ca="1" si="167">MAX(0,AF139)-AA139</f>
        <v>-140</v>
      </c>
      <c r="AH139" s="26">
        <f t="shared" ca="1" si="167"/>
        <v>-180</v>
      </c>
      <c r="AI139" s="26">
        <f t="shared" ca="1" si="167"/>
        <v>-127</v>
      </c>
      <c r="AJ139" s="30">
        <f t="shared" ca="1" si="153"/>
        <v>14</v>
      </c>
      <c r="AK139" s="30">
        <f t="shared" ca="1" si="154"/>
        <v>56</v>
      </c>
      <c r="AL139" s="30">
        <f t="shared" ca="1" si="155"/>
        <v>69</v>
      </c>
      <c r="AM139" s="30">
        <f t="shared" ca="1" si="156"/>
        <v>140</v>
      </c>
      <c r="AN139" s="30">
        <f t="shared" ca="1" si="157"/>
        <v>180</v>
      </c>
      <c r="AO139" s="30">
        <f t="shared" ca="1" si="158"/>
        <v>127</v>
      </c>
      <c r="AP139" s="22">
        <f t="shared" ca="1" si="160"/>
        <v>586</v>
      </c>
    </row>
    <row r="140" spans="1:42" hidden="1" x14ac:dyDescent="0.2">
      <c r="A140" t="s">
        <v>104</v>
      </c>
      <c r="B140">
        <v>856504014827</v>
      </c>
      <c r="C140" s="2" t="s">
        <v>483</v>
      </c>
      <c r="D140" s="2">
        <v>856504014827</v>
      </c>
      <c r="E140" s="2" t="s">
        <v>484</v>
      </c>
      <c r="F140" s="2" t="s">
        <v>33</v>
      </c>
      <c r="G140" s="2" t="s">
        <v>475</v>
      </c>
      <c r="H140" s="2" t="s">
        <v>476</v>
      </c>
      <c r="I140" s="2" t="s">
        <v>368</v>
      </c>
      <c r="J140" s="3">
        <v>180</v>
      </c>
      <c r="K140" s="25">
        <v>775.43</v>
      </c>
      <c r="L140" s="2" t="s">
        <v>2202</v>
      </c>
      <c r="M140" s="2" t="s">
        <v>28</v>
      </c>
      <c r="N140" s="3">
        <v>124</v>
      </c>
      <c r="O140" s="3">
        <v>31</v>
      </c>
      <c r="P140" s="21">
        <f ca="1">SUMIF('On Orders'!B:G,Base!C:C,'On Orders'!E:E)</f>
        <v>0</v>
      </c>
      <c r="Q140" s="22">
        <f ca="1">SUMIF('On Orders'!B:G,Base!C:C,'On Orders'!F:F)</f>
        <v>0</v>
      </c>
      <c r="R140" s="22">
        <f ca="1">SUMIF('On Orders'!B:G,Base!C:C,'On Orders'!G:G)</f>
        <v>0</v>
      </c>
      <c r="S140" s="22">
        <f ca="1">SUMIF('On Orders'!B:G,Base!C:C,'On Orders'!H:H)</f>
        <v>0</v>
      </c>
      <c r="T140" s="22"/>
      <c r="U140" s="22"/>
      <c r="V140" s="22"/>
      <c r="W140" s="3">
        <v>118</v>
      </c>
      <c r="X140" s="3">
        <v>45</v>
      </c>
      <c r="Y140" s="3">
        <v>18</v>
      </c>
      <c r="Z140" s="3">
        <v>0</v>
      </c>
      <c r="AA140" s="3">
        <v>95</v>
      </c>
      <c r="AB140" s="3">
        <v>40</v>
      </c>
      <c r="AC140" s="3">
        <v>65</v>
      </c>
      <c r="AD140" s="31">
        <f t="shared" ca="1" si="149"/>
        <v>-70</v>
      </c>
      <c r="AE140" s="26">
        <f t="shared" ca="1" si="150"/>
        <v>-18</v>
      </c>
      <c r="AF140" s="26">
        <f t="shared" ca="1" si="151"/>
        <v>0</v>
      </c>
      <c r="AG140" s="26">
        <f t="shared" ref="AG140:AI140" ca="1" si="168">MAX(0,AF140)-AA140</f>
        <v>-95</v>
      </c>
      <c r="AH140" s="26">
        <f t="shared" ca="1" si="168"/>
        <v>-40</v>
      </c>
      <c r="AI140" s="26">
        <f t="shared" ca="1" si="168"/>
        <v>-65</v>
      </c>
      <c r="AJ140" s="30">
        <f t="shared" ca="1" si="153"/>
        <v>70</v>
      </c>
      <c r="AK140" s="30">
        <f t="shared" ca="1" si="154"/>
        <v>18</v>
      </c>
      <c r="AL140" s="30">
        <f t="shared" ca="1" si="155"/>
        <v>0</v>
      </c>
      <c r="AM140" s="30">
        <f t="shared" ca="1" si="156"/>
        <v>95</v>
      </c>
      <c r="AN140" s="30">
        <f t="shared" ca="1" si="157"/>
        <v>40</v>
      </c>
      <c r="AO140" s="30">
        <f t="shared" ca="1" si="158"/>
        <v>65</v>
      </c>
      <c r="AP140" s="22">
        <f t="shared" ca="1" si="160"/>
        <v>288</v>
      </c>
    </row>
    <row r="141" spans="1:42" hidden="1" x14ac:dyDescent="0.2">
      <c r="A141" t="s">
        <v>56</v>
      </c>
      <c r="B141">
        <v>840168528202</v>
      </c>
      <c r="C141" s="2" t="s">
        <v>485</v>
      </c>
      <c r="D141" s="2">
        <v>840168528202</v>
      </c>
      <c r="E141" s="2" t="s">
        <v>486</v>
      </c>
      <c r="F141" s="2" t="s">
        <v>487</v>
      </c>
      <c r="G141" s="2" t="s">
        <v>488</v>
      </c>
      <c r="H141" s="2" t="s">
        <v>489</v>
      </c>
      <c r="I141" s="2" t="s">
        <v>368</v>
      </c>
      <c r="J141" s="3">
        <v>270</v>
      </c>
      <c r="K141" s="25">
        <v>430.6</v>
      </c>
      <c r="L141" s="2" t="s">
        <v>2202</v>
      </c>
      <c r="M141" s="2" t="s">
        <v>28</v>
      </c>
      <c r="N141" s="3">
        <v>289</v>
      </c>
      <c r="O141" s="3">
        <v>13</v>
      </c>
      <c r="P141" s="21">
        <f ca="1">SUMIF('On Orders'!B:G,Base!C:C,'On Orders'!E:E)</f>
        <v>0</v>
      </c>
      <c r="Q141" s="22">
        <f ca="1">SUMIF('On Orders'!B:G,Base!C:C,'On Orders'!F:F)</f>
        <v>352</v>
      </c>
      <c r="R141" s="22">
        <f ca="1">SUMIF('On Orders'!B:G,Base!C:C,'On Orders'!G:G)</f>
        <v>0</v>
      </c>
      <c r="S141" s="22">
        <f ca="1">SUMIF('On Orders'!B:G,Base!C:C,'On Orders'!H:H)</f>
        <v>0</v>
      </c>
      <c r="T141" s="22"/>
      <c r="U141" s="22"/>
      <c r="V141" s="22"/>
      <c r="W141" s="3">
        <v>110</v>
      </c>
      <c r="X141" s="3">
        <v>55</v>
      </c>
      <c r="Y141" s="3">
        <v>268</v>
      </c>
      <c r="Z141" s="3">
        <v>120</v>
      </c>
      <c r="AA141" s="3">
        <v>90</v>
      </c>
      <c r="AB141" s="3">
        <v>320</v>
      </c>
      <c r="AC141" s="3">
        <v>110</v>
      </c>
      <c r="AD141" s="31">
        <f t="shared" ca="1" si="149"/>
        <v>329</v>
      </c>
      <c r="AE141" s="26">
        <f t="shared" ca="1" si="150"/>
        <v>61</v>
      </c>
      <c r="AF141" s="26">
        <f t="shared" ca="1" si="151"/>
        <v>-59</v>
      </c>
      <c r="AG141" s="26">
        <f t="shared" ref="AG141:AI141" ca="1" si="169">MAX(0,AF141)-AA141</f>
        <v>-90</v>
      </c>
      <c r="AH141" s="26">
        <f t="shared" ca="1" si="169"/>
        <v>-320</v>
      </c>
      <c r="AI141" s="26">
        <f t="shared" ca="1" si="169"/>
        <v>-110</v>
      </c>
      <c r="AJ141" s="30">
        <f t="shared" ca="1" si="153"/>
        <v>0</v>
      </c>
      <c r="AK141" s="30">
        <f t="shared" ca="1" si="154"/>
        <v>0</v>
      </c>
      <c r="AL141" s="30">
        <f t="shared" ca="1" si="155"/>
        <v>59</v>
      </c>
      <c r="AM141" s="30">
        <f t="shared" ca="1" si="156"/>
        <v>90</v>
      </c>
      <c r="AN141" s="30">
        <f t="shared" ca="1" si="157"/>
        <v>320</v>
      </c>
      <c r="AO141" s="30">
        <f t="shared" ca="1" si="158"/>
        <v>110</v>
      </c>
      <c r="AP141" s="22">
        <f t="shared" ca="1" si="160"/>
        <v>579</v>
      </c>
    </row>
    <row r="142" spans="1:42" hidden="1" x14ac:dyDescent="0.2">
      <c r="A142" t="s">
        <v>56</v>
      </c>
      <c r="B142">
        <v>840168528172</v>
      </c>
      <c r="C142" s="2" t="s">
        <v>490</v>
      </c>
      <c r="D142" s="2">
        <v>840168528172</v>
      </c>
      <c r="E142" s="2" t="s">
        <v>491</v>
      </c>
      <c r="F142" s="2" t="s">
        <v>487</v>
      </c>
      <c r="G142" s="2" t="s">
        <v>488</v>
      </c>
      <c r="H142" s="2" t="s">
        <v>489</v>
      </c>
      <c r="I142" s="2" t="s">
        <v>368</v>
      </c>
      <c r="J142" s="3">
        <v>270</v>
      </c>
      <c r="K142" s="25">
        <v>430.6</v>
      </c>
      <c r="L142" s="2" t="s">
        <v>2202</v>
      </c>
      <c r="M142" s="2" t="s">
        <v>28</v>
      </c>
      <c r="N142" s="3">
        <v>205</v>
      </c>
      <c r="O142" s="3">
        <v>216</v>
      </c>
      <c r="P142" s="21">
        <f ca="1">SUMIF('On Orders'!B:G,Base!C:C,'On Orders'!E:E)</f>
        <v>0</v>
      </c>
      <c r="Q142" s="22">
        <f ca="1">SUMIF('On Orders'!B:G,Base!C:C,'On Orders'!F:F)</f>
        <v>160</v>
      </c>
      <c r="R142" s="22">
        <f ca="1">SUMIF('On Orders'!B:G,Base!C:C,'On Orders'!G:G)</f>
        <v>0</v>
      </c>
      <c r="S142" s="22">
        <f ca="1">SUMIF('On Orders'!B:G,Base!C:C,'On Orders'!H:H)</f>
        <v>0</v>
      </c>
      <c r="T142" s="22"/>
      <c r="U142" s="22"/>
      <c r="V142" s="22"/>
      <c r="W142" s="3">
        <v>120</v>
      </c>
      <c r="X142" s="3">
        <v>70</v>
      </c>
      <c r="Y142" s="3">
        <v>175</v>
      </c>
      <c r="Z142" s="3">
        <v>123</v>
      </c>
      <c r="AA142" s="3">
        <v>80</v>
      </c>
      <c r="AB142" s="3">
        <v>280</v>
      </c>
      <c r="AC142" s="3">
        <v>70</v>
      </c>
      <c r="AD142" s="31">
        <f t="shared" ca="1" si="149"/>
        <v>241</v>
      </c>
      <c r="AE142" s="26">
        <f t="shared" ca="1" si="150"/>
        <v>66</v>
      </c>
      <c r="AF142" s="26">
        <f t="shared" ca="1" si="151"/>
        <v>-57</v>
      </c>
      <c r="AG142" s="26">
        <f t="shared" ref="AG142:AI142" ca="1" si="170">MAX(0,AF142)-AA142</f>
        <v>-80</v>
      </c>
      <c r="AH142" s="26">
        <f t="shared" ca="1" si="170"/>
        <v>-280</v>
      </c>
      <c r="AI142" s="26">
        <f t="shared" ca="1" si="170"/>
        <v>-70</v>
      </c>
      <c r="AJ142" s="30">
        <f t="shared" ca="1" si="153"/>
        <v>0</v>
      </c>
      <c r="AK142" s="30">
        <f t="shared" ca="1" si="154"/>
        <v>0</v>
      </c>
      <c r="AL142" s="30">
        <f t="shared" ca="1" si="155"/>
        <v>57</v>
      </c>
      <c r="AM142" s="30">
        <f t="shared" ca="1" si="156"/>
        <v>80</v>
      </c>
      <c r="AN142" s="30">
        <f t="shared" ca="1" si="157"/>
        <v>280</v>
      </c>
      <c r="AO142" s="30">
        <f t="shared" ca="1" si="158"/>
        <v>70</v>
      </c>
      <c r="AP142" s="22">
        <f t="shared" ca="1" si="160"/>
        <v>487</v>
      </c>
    </row>
    <row r="143" spans="1:42" hidden="1" x14ac:dyDescent="0.2">
      <c r="A143" t="s">
        <v>56</v>
      </c>
      <c r="B143">
        <v>840168528165</v>
      </c>
      <c r="C143" s="2" t="s">
        <v>492</v>
      </c>
      <c r="D143" s="2">
        <v>840168528165</v>
      </c>
      <c r="E143" s="2" t="s">
        <v>493</v>
      </c>
      <c r="F143" s="2" t="s">
        <v>487</v>
      </c>
      <c r="G143" s="2" t="s">
        <v>488</v>
      </c>
      <c r="H143" s="2" t="s">
        <v>489</v>
      </c>
      <c r="I143" s="2" t="s">
        <v>368</v>
      </c>
      <c r="J143" s="3">
        <v>270</v>
      </c>
      <c r="K143" s="25">
        <v>473.71</v>
      </c>
      <c r="L143" s="2" t="s">
        <v>2202</v>
      </c>
      <c r="M143" s="2" t="s">
        <v>28</v>
      </c>
      <c r="N143" s="3">
        <v>284</v>
      </c>
      <c r="O143" s="3">
        <v>42</v>
      </c>
      <c r="P143" s="21">
        <f ca="1">SUMIF('On Orders'!B:G,Base!C:C,'On Orders'!E:E)</f>
        <v>0</v>
      </c>
      <c r="Q143" s="22">
        <f ca="1">SUMIF('On Orders'!B:G,Base!C:C,'On Orders'!F:F)</f>
        <v>192</v>
      </c>
      <c r="R143" s="22">
        <f ca="1">SUMIF('On Orders'!B:G,Base!C:C,'On Orders'!G:G)</f>
        <v>0</v>
      </c>
      <c r="S143" s="22">
        <f ca="1">SUMIF('On Orders'!B:G,Base!C:C,'On Orders'!H:H)</f>
        <v>0</v>
      </c>
      <c r="T143" s="22"/>
      <c r="U143" s="22"/>
      <c r="V143" s="22"/>
      <c r="W143" s="3">
        <v>110</v>
      </c>
      <c r="X143" s="3">
        <v>60</v>
      </c>
      <c r="Y143" s="3">
        <v>244</v>
      </c>
      <c r="Z143" s="3">
        <v>134</v>
      </c>
      <c r="AA143" s="3">
        <v>0</v>
      </c>
      <c r="AB143" s="3">
        <v>300</v>
      </c>
      <c r="AC143" s="3">
        <v>70</v>
      </c>
      <c r="AD143" s="31">
        <f t="shared" ca="1" si="149"/>
        <v>188</v>
      </c>
      <c r="AE143" s="26">
        <f t="shared" ca="1" si="150"/>
        <v>-56</v>
      </c>
      <c r="AF143" s="26">
        <f t="shared" ca="1" si="151"/>
        <v>-134</v>
      </c>
      <c r="AG143" s="26">
        <f t="shared" ref="AG143:AI143" ca="1" si="171">MAX(0,AF143)-AA143</f>
        <v>0</v>
      </c>
      <c r="AH143" s="26">
        <f t="shared" ca="1" si="171"/>
        <v>-300</v>
      </c>
      <c r="AI143" s="26">
        <f t="shared" ca="1" si="171"/>
        <v>-70</v>
      </c>
      <c r="AJ143" s="30">
        <f t="shared" ca="1" si="153"/>
        <v>0</v>
      </c>
      <c r="AK143" s="30">
        <f t="shared" ca="1" si="154"/>
        <v>56</v>
      </c>
      <c r="AL143" s="30">
        <f t="shared" ca="1" si="155"/>
        <v>134</v>
      </c>
      <c r="AM143" s="30">
        <f t="shared" ca="1" si="156"/>
        <v>0</v>
      </c>
      <c r="AN143" s="30">
        <f t="shared" ca="1" si="157"/>
        <v>300</v>
      </c>
      <c r="AO143" s="30">
        <f t="shared" ca="1" si="158"/>
        <v>70</v>
      </c>
      <c r="AP143" s="22">
        <f t="shared" ca="1" si="160"/>
        <v>560</v>
      </c>
    </row>
    <row r="144" spans="1:42" hidden="1" x14ac:dyDescent="0.2">
      <c r="A144" t="s">
        <v>56</v>
      </c>
      <c r="B144">
        <v>840168546688</v>
      </c>
      <c r="C144" s="2" t="s">
        <v>494</v>
      </c>
      <c r="D144" s="2">
        <v>840168546688</v>
      </c>
      <c r="E144" s="2" t="s">
        <v>495</v>
      </c>
      <c r="F144" s="2" t="s">
        <v>487</v>
      </c>
      <c r="G144" s="2" t="s">
        <v>488</v>
      </c>
      <c r="H144" s="2" t="s">
        <v>489</v>
      </c>
      <c r="I144" s="2" t="s">
        <v>368</v>
      </c>
      <c r="J144" s="3">
        <v>270</v>
      </c>
      <c r="K144" s="25">
        <v>430.6</v>
      </c>
      <c r="L144" s="2" t="s">
        <v>2202</v>
      </c>
      <c r="M144" s="2" t="s">
        <v>28</v>
      </c>
      <c r="N144" s="3">
        <v>253</v>
      </c>
      <c r="O144" s="3">
        <v>53</v>
      </c>
      <c r="P144" s="21">
        <f ca="1">SUMIF('On Orders'!B:G,Base!C:C,'On Orders'!E:E)</f>
        <v>0</v>
      </c>
      <c r="Q144" s="22">
        <f ca="1">SUMIF('On Orders'!B:G,Base!C:C,'On Orders'!F:F)</f>
        <v>216</v>
      </c>
      <c r="R144" s="22">
        <f ca="1">SUMIF('On Orders'!B:G,Base!C:C,'On Orders'!G:G)</f>
        <v>0</v>
      </c>
      <c r="S144" s="22">
        <f ca="1">SUMIF('On Orders'!B:G,Base!C:C,'On Orders'!H:H)</f>
        <v>0</v>
      </c>
      <c r="T144" s="22"/>
      <c r="U144" s="22"/>
      <c r="V144" s="22"/>
      <c r="W144" s="3">
        <v>80</v>
      </c>
      <c r="X144" s="3">
        <v>70</v>
      </c>
      <c r="Y144" s="3">
        <v>120</v>
      </c>
      <c r="Z144" s="3">
        <v>80</v>
      </c>
      <c r="AA144" s="3">
        <v>70</v>
      </c>
      <c r="AB144" s="3">
        <v>80</v>
      </c>
      <c r="AC144" s="3">
        <v>80</v>
      </c>
      <c r="AD144" s="31">
        <f t="shared" ca="1" si="149"/>
        <v>182</v>
      </c>
      <c r="AE144" s="26">
        <f t="shared" ca="1" si="150"/>
        <v>62</v>
      </c>
      <c r="AF144" s="26">
        <f t="shared" ca="1" si="151"/>
        <v>-18</v>
      </c>
      <c r="AG144" s="26">
        <f t="shared" ref="AG144:AI144" ca="1" si="172">MAX(0,AF144)-AA144</f>
        <v>-70</v>
      </c>
      <c r="AH144" s="26">
        <f t="shared" ca="1" si="172"/>
        <v>-80</v>
      </c>
      <c r="AI144" s="26">
        <f t="shared" ca="1" si="172"/>
        <v>-80</v>
      </c>
      <c r="AJ144" s="30">
        <f t="shared" ca="1" si="153"/>
        <v>0</v>
      </c>
      <c r="AK144" s="30">
        <f t="shared" ca="1" si="154"/>
        <v>0</v>
      </c>
      <c r="AL144" s="30">
        <f t="shared" ca="1" si="155"/>
        <v>18</v>
      </c>
      <c r="AM144" s="30">
        <f t="shared" ca="1" si="156"/>
        <v>70</v>
      </c>
      <c r="AN144" s="30">
        <f t="shared" ca="1" si="157"/>
        <v>80</v>
      </c>
      <c r="AO144" s="30">
        <f t="shared" ca="1" si="158"/>
        <v>80</v>
      </c>
      <c r="AP144" s="22">
        <f t="shared" ca="1" si="160"/>
        <v>248</v>
      </c>
    </row>
    <row r="145" spans="1:42" hidden="1" x14ac:dyDescent="0.2">
      <c r="A145" t="s">
        <v>56</v>
      </c>
      <c r="B145">
        <v>840168507573</v>
      </c>
      <c r="C145" s="2" t="s">
        <v>496</v>
      </c>
      <c r="D145" s="2">
        <v>840168507573</v>
      </c>
      <c r="E145" s="2" t="s">
        <v>497</v>
      </c>
      <c r="F145" s="2" t="s">
        <v>487</v>
      </c>
      <c r="G145" s="2" t="s">
        <v>488</v>
      </c>
      <c r="H145" s="2" t="s">
        <v>498</v>
      </c>
      <c r="I145" s="2" t="s">
        <v>368</v>
      </c>
      <c r="J145" s="3">
        <v>270</v>
      </c>
      <c r="K145" s="25">
        <v>344.4</v>
      </c>
      <c r="L145" s="2" t="s">
        <v>2204</v>
      </c>
      <c r="M145" s="2" t="s">
        <v>28</v>
      </c>
      <c r="N145" s="3">
        <v>206</v>
      </c>
      <c r="O145" s="3">
        <v>263</v>
      </c>
      <c r="P145" s="21">
        <f ca="1">SUMIF('On Orders'!B:G,Base!C:C,'On Orders'!E:E)</f>
        <v>0</v>
      </c>
      <c r="Q145" s="22">
        <f ca="1">SUMIF('On Orders'!B:G,Base!C:C,'On Orders'!F:F)</f>
        <v>0</v>
      </c>
      <c r="R145" s="22">
        <f ca="1">SUMIF('On Orders'!B:G,Base!C:C,'On Orders'!G:G)</f>
        <v>0</v>
      </c>
      <c r="S145" s="22">
        <f ca="1">SUMIF('On Orders'!B:G,Base!C:C,'On Orders'!H:H)</f>
        <v>0</v>
      </c>
      <c r="T145" s="22"/>
      <c r="U145" s="22"/>
      <c r="V145" s="22"/>
      <c r="W145" s="3">
        <v>150</v>
      </c>
      <c r="X145" s="3">
        <v>120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1">
        <f t="shared" ca="1" si="149"/>
        <v>79</v>
      </c>
      <c r="AE145" s="26">
        <f t="shared" ca="1" si="150"/>
        <v>79</v>
      </c>
      <c r="AF145" s="26">
        <f t="shared" ca="1" si="151"/>
        <v>79</v>
      </c>
      <c r="AG145" s="26">
        <f t="shared" ref="AG145:AI145" ca="1" si="173">MAX(0,AF145)-AA145</f>
        <v>79</v>
      </c>
      <c r="AH145" s="26">
        <f t="shared" ca="1" si="173"/>
        <v>79</v>
      </c>
      <c r="AI145" s="26">
        <f t="shared" ca="1" si="173"/>
        <v>79</v>
      </c>
      <c r="AJ145" s="30">
        <f t="shared" si="153"/>
        <v>0</v>
      </c>
      <c r="AK145" s="30">
        <f t="shared" si="154"/>
        <v>0</v>
      </c>
      <c r="AL145" s="30">
        <f t="shared" si="155"/>
        <v>0</v>
      </c>
      <c r="AM145" s="30">
        <f t="shared" si="156"/>
        <v>0</v>
      </c>
      <c r="AN145" s="30">
        <f t="shared" si="157"/>
        <v>0</v>
      </c>
      <c r="AO145" s="30">
        <f t="shared" si="158"/>
        <v>0</v>
      </c>
      <c r="AP145" s="22">
        <f t="shared" si="160"/>
        <v>0</v>
      </c>
    </row>
    <row r="146" spans="1:42" hidden="1" x14ac:dyDescent="0.2">
      <c r="A146" t="s">
        <v>56</v>
      </c>
      <c r="B146">
        <v>840168501823</v>
      </c>
      <c r="C146" s="2" t="s">
        <v>499</v>
      </c>
      <c r="D146" s="2">
        <v>840168501823</v>
      </c>
      <c r="E146" s="2" t="s">
        <v>500</v>
      </c>
      <c r="F146" s="2" t="s">
        <v>487</v>
      </c>
      <c r="G146" s="2" t="s">
        <v>488</v>
      </c>
      <c r="H146" s="2" t="s">
        <v>501</v>
      </c>
      <c r="I146" s="2" t="s">
        <v>368</v>
      </c>
      <c r="J146" s="3">
        <v>270</v>
      </c>
      <c r="K146" s="25">
        <v>516.80999999999995</v>
      </c>
      <c r="L146" s="2" t="s">
        <v>2202</v>
      </c>
      <c r="M146" s="2" t="s">
        <v>28</v>
      </c>
      <c r="N146" s="3">
        <v>246</v>
      </c>
      <c r="O146" s="3">
        <v>147</v>
      </c>
      <c r="P146" s="21">
        <f ca="1">SUMIF('On Orders'!B:G,Base!C:C,'On Orders'!E:E)</f>
        <v>0</v>
      </c>
      <c r="Q146" s="22">
        <f ca="1">SUMIF('On Orders'!B:G,Base!C:C,'On Orders'!F:F)</f>
        <v>160</v>
      </c>
      <c r="R146" s="22">
        <f ca="1">SUMIF('On Orders'!B:G,Base!C:C,'On Orders'!G:G)</f>
        <v>0</v>
      </c>
      <c r="S146" s="22">
        <f ca="1">SUMIF('On Orders'!B:G,Base!C:C,'On Orders'!H:H)</f>
        <v>0</v>
      </c>
      <c r="T146" s="22"/>
      <c r="U146" s="22"/>
      <c r="V146" s="22"/>
      <c r="W146" s="3">
        <v>70</v>
      </c>
      <c r="X146" s="3">
        <v>70</v>
      </c>
      <c r="Y146" s="3">
        <v>147</v>
      </c>
      <c r="Z146" s="3">
        <v>35</v>
      </c>
      <c r="AA146" s="3">
        <v>60</v>
      </c>
      <c r="AB146" s="3">
        <v>98</v>
      </c>
      <c r="AC146" s="3">
        <v>52</v>
      </c>
      <c r="AD146" s="31">
        <f t="shared" ca="1" si="149"/>
        <v>213</v>
      </c>
      <c r="AE146" s="26">
        <f t="shared" ca="1" si="150"/>
        <v>66</v>
      </c>
      <c r="AF146" s="26">
        <f t="shared" ca="1" si="151"/>
        <v>31</v>
      </c>
      <c r="AG146" s="26">
        <f t="shared" ref="AG146:AI146" ca="1" si="174">MAX(0,AF146)-AA146</f>
        <v>-29</v>
      </c>
      <c r="AH146" s="26">
        <f t="shared" ca="1" si="174"/>
        <v>-98</v>
      </c>
      <c r="AI146" s="26">
        <f t="shared" ca="1" si="174"/>
        <v>-52</v>
      </c>
      <c r="AJ146" s="30">
        <f t="shared" ca="1" si="153"/>
        <v>0</v>
      </c>
      <c r="AK146" s="30">
        <f t="shared" ca="1" si="154"/>
        <v>0</v>
      </c>
      <c r="AL146" s="30">
        <f t="shared" ca="1" si="155"/>
        <v>0</v>
      </c>
      <c r="AM146" s="30">
        <f t="shared" ca="1" si="156"/>
        <v>29</v>
      </c>
      <c r="AN146" s="30">
        <f t="shared" ca="1" si="157"/>
        <v>98</v>
      </c>
      <c r="AO146" s="30">
        <f t="shared" ca="1" si="158"/>
        <v>52</v>
      </c>
      <c r="AP146" s="22">
        <f t="shared" ca="1" si="160"/>
        <v>179</v>
      </c>
    </row>
    <row r="147" spans="1:42" hidden="1" x14ac:dyDescent="0.2">
      <c r="A147" t="s">
        <v>56</v>
      </c>
      <c r="B147">
        <v>840168501106</v>
      </c>
      <c r="C147" s="2" t="s">
        <v>502</v>
      </c>
      <c r="D147" s="2">
        <v>840168501106</v>
      </c>
      <c r="E147" s="2" t="s">
        <v>503</v>
      </c>
      <c r="F147" s="2" t="s">
        <v>487</v>
      </c>
      <c r="G147" s="2" t="s">
        <v>488</v>
      </c>
      <c r="H147" s="2" t="s">
        <v>504</v>
      </c>
      <c r="I147" s="2" t="s">
        <v>368</v>
      </c>
      <c r="J147" s="3">
        <v>270</v>
      </c>
      <c r="K147" s="25">
        <v>430.6</v>
      </c>
      <c r="L147" s="2" t="s">
        <v>2202</v>
      </c>
      <c r="M147" s="2" t="s">
        <v>28</v>
      </c>
      <c r="N147" s="3">
        <v>202</v>
      </c>
      <c r="O147" s="3">
        <v>64</v>
      </c>
      <c r="P147" s="21">
        <f ca="1">SUMIF('On Orders'!B:G,Base!C:C,'On Orders'!E:E)</f>
        <v>0</v>
      </c>
      <c r="Q147" s="22">
        <f ca="1">SUMIF('On Orders'!B:G,Base!C:C,'On Orders'!F:F)</f>
        <v>224</v>
      </c>
      <c r="R147" s="22">
        <f ca="1">SUMIF('On Orders'!B:G,Base!C:C,'On Orders'!G:G)</f>
        <v>0</v>
      </c>
      <c r="S147" s="22">
        <f ca="1">SUMIF('On Orders'!B:G,Base!C:C,'On Orders'!H:H)</f>
        <v>0</v>
      </c>
      <c r="T147" s="22"/>
      <c r="U147" s="22"/>
      <c r="V147" s="22"/>
      <c r="W147" s="3">
        <v>70</v>
      </c>
      <c r="X147" s="3">
        <v>80</v>
      </c>
      <c r="Y147" s="3">
        <v>164</v>
      </c>
      <c r="Z147" s="3">
        <v>50</v>
      </c>
      <c r="AA147" s="3">
        <v>70</v>
      </c>
      <c r="AB147" s="3">
        <v>110</v>
      </c>
      <c r="AC147" s="3">
        <v>60</v>
      </c>
      <c r="AD147" s="31">
        <f t="shared" ca="1" si="149"/>
        <v>140</v>
      </c>
      <c r="AE147" s="26">
        <f t="shared" ca="1" si="150"/>
        <v>-24</v>
      </c>
      <c r="AF147" s="26">
        <f t="shared" ca="1" si="151"/>
        <v>-50</v>
      </c>
      <c r="AG147" s="26">
        <f t="shared" ref="AG147:AI147" ca="1" si="175">MAX(0,AF147)-AA147</f>
        <v>-70</v>
      </c>
      <c r="AH147" s="26">
        <f t="shared" ca="1" si="175"/>
        <v>-110</v>
      </c>
      <c r="AI147" s="26">
        <f t="shared" ca="1" si="175"/>
        <v>-60</v>
      </c>
      <c r="AJ147" s="30">
        <f t="shared" ca="1" si="153"/>
        <v>0</v>
      </c>
      <c r="AK147" s="30">
        <f t="shared" ca="1" si="154"/>
        <v>24</v>
      </c>
      <c r="AL147" s="30">
        <f t="shared" ca="1" si="155"/>
        <v>50</v>
      </c>
      <c r="AM147" s="30">
        <f t="shared" ca="1" si="156"/>
        <v>70</v>
      </c>
      <c r="AN147" s="30">
        <f t="shared" ca="1" si="157"/>
        <v>110</v>
      </c>
      <c r="AO147" s="30">
        <f t="shared" ca="1" si="158"/>
        <v>60</v>
      </c>
      <c r="AP147" s="22">
        <f t="shared" ca="1" si="160"/>
        <v>314</v>
      </c>
    </row>
    <row r="148" spans="1:42" hidden="1" x14ac:dyDescent="0.2">
      <c r="A148" t="s">
        <v>56</v>
      </c>
      <c r="B148">
        <v>840168501335</v>
      </c>
      <c r="C148" s="2" t="s">
        <v>505</v>
      </c>
      <c r="D148" s="2">
        <v>840168501335</v>
      </c>
      <c r="E148" s="2" t="s">
        <v>506</v>
      </c>
      <c r="F148" s="2" t="s">
        <v>487</v>
      </c>
      <c r="G148" s="2" t="s">
        <v>488</v>
      </c>
      <c r="H148" s="2" t="s">
        <v>504</v>
      </c>
      <c r="I148" s="2" t="s">
        <v>368</v>
      </c>
      <c r="J148" s="32">
        <v>0</v>
      </c>
      <c r="K148" s="25">
        <v>430.6</v>
      </c>
      <c r="L148" s="2" t="s">
        <v>2204</v>
      </c>
      <c r="M148" s="2" t="s">
        <v>66</v>
      </c>
      <c r="N148" s="3">
        <v>143</v>
      </c>
      <c r="O148" s="3">
        <v>0</v>
      </c>
      <c r="P148" s="21">
        <f ca="1">SUMIF('On Orders'!B:G,Base!C:C,'On Orders'!E:E)</f>
        <v>0</v>
      </c>
      <c r="Q148" s="22">
        <f ca="1">SUMIF('On Orders'!B:G,Base!C:C,'On Orders'!F:F)</f>
        <v>0</v>
      </c>
      <c r="R148" s="22">
        <f ca="1">SUMIF('On Orders'!B:G,Base!C:C,'On Orders'!G:G)</f>
        <v>0</v>
      </c>
      <c r="S148" s="22">
        <f ca="1">SUMIF('On Orders'!B:G,Base!C:C,'On Orders'!H:H)</f>
        <v>0</v>
      </c>
      <c r="T148" s="22"/>
      <c r="U148" s="22"/>
      <c r="V148" s="22"/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1">
        <f t="shared" ca="1" si="149"/>
        <v>143</v>
      </c>
      <c r="AE148" s="26">
        <f t="shared" ca="1" si="150"/>
        <v>143</v>
      </c>
      <c r="AF148" s="26">
        <f t="shared" ca="1" si="151"/>
        <v>143</v>
      </c>
      <c r="AG148" s="26">
        <f t="shared" ref="AG148:AI148" ca="1" si="176">MAX(0,AF148)-AA148</f>
        <v>143</v>
      </c>
      <c r="AH148" s="26">
        <f t="shared" ca="1" si="176"/>
        <v>143</v>
      </c>
      <c r="AI148" s="26">
        <f t="shared" ca="1" si="176"/>
        <v>143</v>
      </c>
      <c r="AJ148" s="30">
        <f t="shared" si="153"/>
        <v>0</v>
      </c>
      <c r="AK148" s="30">
        <f t="shared" si="154"/>
        <v>0</v>
      </c>
      <c r="AL148" s="30">
        <f t="shared" si="155"/>
        <v>0</v>
      </c>
      <c r="AM148" s="30">
        <f t="shared" si="156"/>
        <v>0</v>
      </c>
      <c r="AN148" s="30">
        <f t="shared" si="157"/>
        <v>0</v>
      </c>
      <c r="AO148" s="30">
        <f t="shared" si="158"/>
        <v>0</v>
      </c>
      <c r="AP148" s="22">
        <f t="shared" si="160"/>
        <v>0</v>
      </c>
    </row>
    <row r="149" spans="1:42" hidden="1" x14ac:dyDescent="0.2">
      <c r="A149" t="s">
        <v>56</v>
      </c>
      <c r="B149">
        <v>840168536160</v>
      </c>
      <c r="C149" s="2" t="s">
        <v>507</v>
      </c>
      <c r="D149" s="2">
        <v>840168536160</v>
      </c>
      <c r="E149" s="2" t="s">
        <v>508</v>
      </c>
      <c r="F149" s="2" t="s">
        <v>487</v>
      </c>
      <c r="G149" s="2" t="s">
        <v>488</v>
      </c>
      <c r="H149" s="2" t="s">
        <v>509</v>
      </c>
      <c r="I149" s="2" t="s">
        <v>368</v>
      </c>
      <c r="J149" s="3">
        <v>170</v>
      </c>
      <c r="K149" s="25">
        <v>430.6</v>
      </c>
      <c r="L149" s="2" t="s">
        <v>2202</v>
      </c>
      <c r="M149" s="2" t="s">
        <v>28</v>
      </c>
      <c r="N149" s="3">
        <v>190</v>
      </c>
      <c r="O149" s="3">
        <v>23</v>
      </c>
      <c r="P149" s="21">
        <f ca="1">SUMIF('On Orders'!B:G,Base!C:C,'On Orders'!E:E)</f>
        <v>0</v>
      </c>
      <c r="Q149" s="22">
        <f ca="1">SUMIF('On Orders'!B:G,Base!C:C,'On Orders'!F:F)</f>
        <v>72</v>
      </c>
      <c r="R149" s="22">
        <f ca="1">SUMIF('On Orders'!B:G,Base!C:C,'On Orders'!G:G)</f>
        <v>0</v>
      </c>
      <c r="S149" s="22">
        <f ca="1">SUMIF('On Orders'!B:G,Base!C:C,'On Orders'!H:H)</f>
        <v>0</v>
      </c>
      <c r="T149" s="22"/>
      <c r="U149" s="22"/>
      <c r="V149" s="22"/>
      <c r="W149" s="3">
        <v>10</v>
      </c>
      <c r="X149" s="3">
        <v>40</v>
      </c>
      <c r="Y149" s="3">
        <v>45</v>
      </c>
      <c r="Z149" s="3">
        <v>15</v>
      </c>
      <c r="AA149" s="3">
        <v>25</v>
      </c>
      <c r="AB149" s="3">
        <v>35</v>
      </c>
      <c r="AC149" s="3">
        <v>15</v>
      </c>
      <c r="AD149" s="31">
        <f t="shared" ca="1" si="149"/>
        <v>75</v>
      </c>
      <c r="AE149" s="26">
        <f t="shared" ca="1" si="150"/>
        <v>30</v>
      </c>
      <c r="AF149" s="26">
        <f t="shared" ca="1" si="151"/>
        <v>15</v>
      </c>
      <c r="AG149" s="26">
        <f t="shared" ref="AG149:AI149" ca="1" si="177">MAX(0,AF149)-AA149</f>
        <v>-10</v>
      </c>
      <c r="AH149" s="26">
        <f t="shared" ca="1" si="177"/>
        <v>-35</v>
      </c>
      <c r="AI149" s="26">
        <f t="shared" ca="1" si="177"/>
        <v>-15</v>
      </c>
      <c r="AJ149" s="30">
        <f t="shared" ca="1" si="153"/>
        <v>0</v>
      </c>
      <c r="AK149" s="30">
        <f t="shared" ca="1" si="154"/>
        <v>0</v>
      </c>
      <c r="AL149" s="30">
        <f t="shared" ca="1" si="155"/>
        <v>0</v>
      </c>
      <c r="AM149" s="30">
        <f t="shared" ca="1" si="156"/>
        <v>10</v>
      </c>
      <c r="AN149" s="30">
        <f t="shared" ca="1" si="157"/>
        <v>35</v>
      </c>
      <c r="AO149" s="30">
        <f t="shared" ca="1" si="158"/>
        <v>15</v>
      </c>
      <c r="AP149" s="22">
        <f t="shared" ca="1" si="160"/>
        <v>60</v>
      </c>
    </row>
    <row r="150" spans="1:42" hidden="1" x14ac:dyDescent="0.2">
      <c r="A150" t="s">
        <v>56</v>
      </c>
      <c r="B150">
        <v>840168536320</v>
      </c>
      <c r="C150" s="2" t="s">
        <v>510</v>
      </c>
      <c r="D150" s="2">
        <v>840168536320</v>
      </c>
      <c r="E150" s="2" t="s">
        <v>511</v>
      </c>
      <c r="F150" s="2" t="s">
        <v>487</v>
      </c>
      <c r="G150" s="2" t="s">
        <v>488</v>
      </c>
      <c r="H150" s="2" t="s">
        <v>512</v>
      </c>
      <c r="I150" s="2" t="s">
        <v>368</v>
      </c>
      <c r="J150" s="3">
        <v>170</v>
      </c>
      <c r="K150" s="25">
        <v>516.80999999999995</v>
      </c>
      <c r="L150" s="2" t="s">
        <v>2202</v>
      </c>
      <c r="M150" s="2" t="s">
        <v>28</v>
      </c>
      <c r="N150" s="3">
        <v>129</v>
      </c>
      <c r="O150" s="3">
        <v>27</v>
      </c>
      <c r="P150" s="21">
        <f ca="1">SUMIF('On Orders'!B:G,Base!C:C,'On Orders'!E:E)</f>
        <v>0</v>
      </c>
      <c r="Q150" s="22">
        <f ca="1">SUMIF('On Orders'!B:G,Base!C:C,'On Orders'!F:F)</f>
        <v>72</v>
      </c>
      <c r="R150" s="22">
        <f ca="1">SUMIF('On Orders'!B:G,Base!C:C,'On Orders'!G:G)</f>
        <v>0</v>
      </c>
      <c r="S150" s="22">
        <f ca="1">SUMIF('On Orders'!B:G,Base!C:C,'On Orders'!H:H)</f>
        <v>0</v>
      </c>
      <c r="T150" s="22"/>
      <c r="U150" s="22"/>
      <c r="V150" s="22"/>
      <c r="W150" s="3">
        <v>28</v>
      </c>
      <c r="X150" s="3">
        <v>28</v>
      </c>
      <c r="Y150" s="3">
        <v>39</v>
      </c>
      <c r="Z150" s="3">
        <v>28</v>
      </c>
      <c r="AA150" s="3">
        <v>0</v>
      </c>
      <c r="AB150" s="3">
        <v>25</v>
      </c>
      <c r="AC150" s="3">
        <v>18</v>
      </c>
      <c r="AD150" s="31">
        <f t="shared" ca="1" si="149"/>
        <v>30</v>
      </c>
      <c r="AE150" s="26">
        <f t="shared" ca="1" si="150"/>
        <v>-9</v>
      </c>
      <c r="AF150" s="26">
        <f t="shared" ca="1" si="151"/>
        <v>-28</v>
      </c>
      <c r="AG150" s="26">
        <f t="shared" ref="AG150:AI150" ca="1" si="178">MAX(0,AF150)-AA150</f>
        <v>0</v>
      </c>
      <c r="AH150" s="26">
        <f t="shared" ca="1" si="178"/>
        <v>-25</v>
      </c>
      <c r="AI150" s="26">
        <f t="shared" ca="1" si="178"/>
        <v>-18</v>
      </c>
      <c r="AJ150" s="30">
        <f t="shared" ca="1" si="153"/>
        <v>0</v>
      </c>
      <c r="AK150" s="30">
        <f t="shared" ca="1" si="154"/>
        <v>9</v>
      </c>
      <c r="AL150" s="30">
        <f t="shared" ca="1" si="155"/>
        <v>28</v>
      </c>
      <c r="AM150" s="30">
        <f t="shared" ca="1" si="156"/>
        <v>0</v>
      </c>
      <c r="AN150" s="30">
        <f t="shared" ca="1" si="157"/>
        <v>25</v>
      </c>
      <c r="AO150" s="30">
        <f t="shared" ca="1" si="158"/>
        <v>18</v>
      </c>
      <c r="AP150" s="22">
        <f t="shared" ca="1" si="160"/>
        <v>80</v>
      </c>
    </row>
    <row r="151" spans="1:42" hidden="1" x14ac:dyDescent="0.2">
      <c r="A151" t="s">
        <v>56</v>
      </c>
      <c r="B151">
        <v>848709095855</v>
      </c>
      <c r="C151" s="2" t="s">
        <v>995</v>
      </c>
      <c r="D151" s="2" t="s">
        <v>996</v>
      </c>
      <c r="E151" s="2" t="s">
        <v>997</v>
      </c>
      <c r="F151" s="2" t="s">
        <v>515</v>
      </c>
      <c r="G151" s="2" t="s">
        <v>516</v>
      </c>
      <c r="H151" s="2" t="s">
        <v>998</v>
      </c>
      <c r="I151" s="2" t="s">
        <v>368</v>
      </c>
      <c r="J151" s="32">
        <v>0</v>
      </c>
      <c r="K151" s="25">
        <v>430.6</v>
      </c>
      <c r="L151" s="2" t="s">
        <v>2204</v>
      </c>
      <c r="M151" s="2" t="s">
        <v>66</v>
      </c>
      <c r="N151" s="3">
        <v>15</v>
      </c>
      <c r="O151" s="3">
        <v>0</v>
      </c>
      <c r="P151" s="21">
        <f ca="1">SUMIF('On Orders'!B:G,Base!C:C,'On Orders'!E:E)</f>
        <v>0</v>
      </c>
      <c r="Q151" s="22">
        <f ca="1">SUMIF('On Orders'!B:G,Base!C:C,'On Orders'!F:F)</f>
        <v>0</v>
      </c>
      <c r="R151" s="22">
        <f ca="1">SUMIF('On Orders'!B:G,Base!C:C,'On Orders'!G:G)</f>
        <v>0</v>
      </c>
      <c r="S151" s="22">
        <f ca="1">SUMIF('On Orders'!B:G,Base!C:C,'On Orders'!H:H)</f>
        <v>0</v>
      </c>
      <c r="T151" s="22"/>
      <c r="U151" s="22"/>
      <c r="V151" s="22"/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1">
        <f t="shared" ca="1" si="149"/>
        <v>15</v>
      </c>
      <c r="AE151" s="26">
        <f t="shared" ca="1" si="150"/>
        <v>15</v>
      </c>
      <c r="AF151" s="26">
        <f t="shared" ca="1" si="151"/>
        <v>15</v>
      </c>
      <c r="AG151" s="26">
        <f t="shared" ref="AG151:AI151" ca="1" si="179">MAX(0,AF151)-AA151</f>
        <v>15</v>
      </c>
      <c r="AH151" s="26">
        <f t="shared" ca="1" si="179"/>
        <v>15</v>
      </c>
      <c r="AI151" s="26">
        <f t="shared" ca="1" si="179"/>
        <v>15</v>
      </c>
      <c r="AJ151" s="30">
        <f t="shared" si="153"/>
        <v>0</v>
      </c>
      <c r="AK151" s="30">
        <f t="shared" si="154"/>
        <v>0</v>
      </c>
      <c r="AL151" s="30">
        <f t="shared" si="155"/>
        <v>0</v>
      </c>
      <c r="AM151" s="30">
        <f t="shared" si="156"/>
        <v>0</v>
      </c>
      <c r="AN151" s="30">
        <f t="shared" si="157"/>
        <v>0</v>
      </c>
      <c r="AO151" s="30">
        <f t="shared" si="158"/>
        <v>0</v>
      </c>
      <c r="AP151" s="22">
        <f t="shared" si="160"/>
        <v>0</v>
      </c>
    </row>
    <row r="152" spans="1:42" hidden="1" x14ac:dyDescent="0.2">
      <c r="A152" t="s">
        <v>56</v>
      </c>
      <c r="B152">
        <v>848709097941</v>
      </c>
      <c r="C152" s="2" t="s">
        <v>999</v>
      </c>
      <c r="D152" s="2" t="s">
        <v>1000</v>
      </c>
      <c r="E152" s="2" t="s">
        <v>1001</v>
      </c>
      <c r="F152" s="2" t="s">
        <v>515</v>
      </c>
      <c r="G152" s="2" t="s">
        <v>516</v>
      </c>
      <c r="H152" s="2" t="s">
        <v>998</v>
      </c>
      <c r="I152" s="2" t="s">
        <v>368</v>
      </c>
      <c r="J152" s="32">
        <v>0</v>
      </c>
      <c r="K152" s="25">
        <v>697.76</v>
      </c>
      <c r="L152" s="2" t="s">
        <v>2204</v>
      </c>
      <c r="M152" s="2" t="s">
        <v>66</v>
      </c>
      <c r="N152" s="3">
        <v>1</v>
      </c>
      <c r="O152" s="3">
        <v>0</v>
      </c>
      <c r="P152" s="21">
        <f ca="1">SUMIF('On Orders'!B:G,Base!C:C,'On Orders'!E:E)</f>
        <v>0</v>
      </c>
      <c r="Q152" s="22">
        <f ca="1">SUMIF('On Orders'!B:G,Base!C:C,'On Orders'!F:F)</f>
        <v>0</v>
      </c>
      <c r="R152" s="22">
        <f ca="1">SUMIF('On Orders'!B:G,Base!C:C,'On Orders'!G:G)</f>
        <v>0</v>
      </c>
      <c r="S152" s="22">
        <f ca="1">SUMIF('On Orders'!B:G,Base!C:C,'On Orders'!H:H)</f>
        <v>0</v>
      </c>
      <c r="T152" s="22"/>
      <c r="U152" s="22"/>
      <c r="V152" s="22"/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1">
        <f t="shared" ca="1" si="149"/>
        <v>1</v>
      </c>
      <c r="AE152" s="26">
        <f t="shared" ca="1" si="150"/>
        <v>1</v>
      </c>
      <c r="AF152" s="26">
        <f t="shared" ca="1" si="151"/>
        <v>1</v>
      </c>
      <c r="AG152" s="26">
        <f t="shared" ref="AG152:AI152" ca="1" si="180">MAX(0,AF152)-AA152</f>
        <v>1</v>
      </c>
      <c r="AH152" s="26">
        <f t="shared" ca="1" si="180"/>
        <v>1</v>
      </c>
      <c r="AI152" s="26">
        <f t="shared" ca="1" si="180"/>
        <v>1</v>
      </c>
      <c r="AJ152" s="30">
        <f t="shared" si="153"/>
        <v>0</v>
      </c>
      <c r="AK152" s="30">
        <f t="shared" si="154"/>
        <v>0</v>
      </c>
      <c r="AL152" s="30">
        <f t="shared" si="155"/>
        <v>0</v>
      </c>
      <c r="AM152" s="30">
        <f t="shared" si="156"/>
        <v>0</v>
      </c>
      <c r="AN152" s="30">
        <f t="shared" si="157"/>
        <v>0</v>
      </c>
      <c r="AO152" s="30">
        <f t="shared" si="158"/>
        <v>0</v>
      </c>
      <c r="AP152" s="22">
        <f t="shared" si="160"/>
        <v>0</v>
      </c>
    </row>
    <row r="153" spans="1:42" hidden="1" x14ac:dyDescent="0.2">
      <c r="A153" t="s">
        <v>56</v>
      </c>
      <c r="B153">
        <v>848709095848</v>
      </c>
      <c r="C153" s="2" t="s">
        <v>1002</v>
      </c>
      <c r="D153" s="2" t="s">
        <v>1003</v>
      </c>
      <c r="E153" s="2" t="s">
        <v>1004</v>
      </c>
      <c r="F153" s="2" t="s">
        <v>515</v>
      </c>
      <c r="G153" s="2" t="s">
        <v>516</v>
      </c>
      <c r="H153" s="2" t="s">
        <v>1005</v>
      </c>
      <c r="I153" s="2" t="s">
        <v>368</v>
      </c>
      <c r="J153" s="32">
        <v>0</v>
      </c>
      <c r="K153" s="25">
        <v>697.76</v>
      </c>
      <c r="L153" s="2" t="s">
        <v>2204</v>
      </c>
      <c r="M153" s="2" t="s">
        <v>66</v>
      </c>
      <c r="N153" s="3">
        <v>1</v>
      </c>
      <c r="O153" s="3">
        <v>0</v>
      </c>
      <c r="P153" s="21">
        <f ca="1">SUMIF('On Orders'!B:G,Base!C:C,'On Orders'!E:E)</f>
        <v>0</v>
      </c>
      <c r="Q153" s="22">
        <f ca="1">SUMIF('On Orders'!B:G,Base!C:C,'On Orders'!F:F)</f>
        <v>0</v>
      </c>
      <c r="R153" s="22">
        <f ca="1">SUMIF('On Orders'!B:G,Base!C:C,'On Orders'!G:G)</f>
        <v>0</v>
      </c>
      <c r="S153" s="22">
        <f ca="1">SUMIF('On Orders'!B:G,Base!C:C,'On Orders'!H:H)</f>
        <v>0</v>
      </c>
      <c r="T153" s="22"/>
      <c r="U153" s="22"/>
      <c r="V153" s="22"/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1">
        <f t="shared" ca="1" si="149"/>
        <v>1</v>
      </c>
      <c r="AE153" s="26">
        <f t="shared" ca="1" si="150"/>
        <v>1</v>
      </c>
      <c r="AF153" s="26">
        <f t="shared" ca="1" si="151"/>
        <v>1</v>
      </c>
      <c r="AG153" s="26">
        <f t="shared" ref="AG153:AI153" ca="1" si="181">MAX(0,AF153)-AA153</f>
        <v>1</v>
      </c>
      <c r="AH153" s="26">
        <f t="shared" ca="1" si="181"/>
        <v>1</v>
      </c>
      <c r="AI153" s="26">
        <f t="shared" ca="1" si="181"/>
        <v>1</v>
      </c>
      <c r="AJ153" s="30">
        <f t="shared" si="153"/>
        <v>0</v>
      </c>
      <c r="AK153" s="30">
        <f t="shared" si="154"/>
        <v>0</v>
      </c>
      <c r="AL153" s="30">
        <f t="shared" si="155"/>
        <v>0</v>
      </c>
      <c r="AM153" s="30">
        <f t="shared" si="156"/>
        <v>0</v>
      </c>
      <c r="AN153" s="30">
        <f t="shared" si="157"/>
        <v>0</v>
      </c>
      <c r="AO153" s="30">
        <f t="shared" si="158"/>
        <v>0</v>
      </c>
      <c r="AP153" s="22">
        <f t="shared" si="160"/>
        <v>0</v>
      </c>
    </row>
    <row r="154" spans="1:42" hidden="1" x14ac:dyDescent="0.2">
      <c r="A154" t="s">
        <v>56</v>
      </c>
      <c r="B154">
        <v>848709071354</v>
      </c>
      <c r="C154" s="2" t="s">
        <v>1006</v>
      </c>
      <c r="D154" s="2" t="s">
        <v>1007</v>
      </c>
      <c r="E154" s="2" t="s">
        <v>1008</v>
      </c>
      <c r="F154" s="2" t="s">
        <v>515</v>
      </c>
      <c r="G154" s="2" t="s">
        <v>516</v>
      </c>
      <c r="H154" s="2" t="s">
        <v>1005</v>
      </c>
      <c r="I154" s="2" t="s">
        <v>368</v>
      </c>
      <c r="J154" s="32">
        <v>0</v>
      </c>
      <c r="K154" s="25">
        <v>568.45000000000005</v>
      </c>
      <c r="L154" s="2" t="s">
        <v>2204</v>
      </c>
      <c r="M154" s="2" t="s">
        <v>66</v>
      </c>
      <c r="N154" s="3">
        <v>0</v>
      </c>
      <c r="O154" s="3">
        <v>0</v>
      </c>
      <c r="P154" s="21">
        <f ca="1">SUMIF('On Orders'!B:G,Base!C:C,'On Orders'!E:E)</f>
        <v>0</v>
      </c>
      <c r="Q154" s="22">
        <f ca="1">SUMIF('On Orders'!B:G,Base!C:C,'On Orders'!F:F)</f>
        <v>0</v>
      </c>
      <c r="R154" s="22">
        <f ca="1">SUMIF('On Orders'!B:G,Base!C:C,'On Orders'!G:G)</f>
        <v>0</v>
      </c>
      <c r="S154" s="22">
        <f ca="1">SUMIF('On Orders'!B:G,Base!C:C,'On Orders'!H:H)</f>
        <v>0</v>
      </c>
      <c r="T154" s="22"/>
      <c r="U154" s="22"/>
      <c r="V154" s="22"/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1">
        <f t="shared" ca="1" si="149"/>
        <v>0</v>
      </c>
      <c r="AE154" s="26">
        <f t="shared" ca="1" si="150"/>
        <v>0</v>
      </c>
      <c r="AF154" s="26">
        <f t="shared" ca="1" si="151"/>
        <v>0</v>
      </c>
      <c r="AG154" s="26">
        <f t="shared" ref="AG154:AI154" ca="1" si="182">MAX(0,AF154)-AA154</f>
        <v>0</v>
      </c>
      <c r="AH154" s="26">
        <f t="shared" ca="1" si="182"/>
        <v>0</v>
      </c>
      <c r="AI154" s="26">
        <f t="shared" ca="1" si="182"/>
        <v>0</v>
      </c>
      <c r="AJ154" s="30">
        <f t="shared" si="153"/>
        <v>0</v>
      </c>
      <c r="AK154" s="30">
        <f t="shared" si="154"/>
        <v>0</v>
      </c>
      <c r="AL154" s="30">
        <f t="shared" si="155"/>
        <v>0</v>
      </c>
      <c r="AM154" s="30">
        <f t="shared" si="156"/>
        <v>0</v>
      </c>
      <c r="AN154" s="30">
        <f t="shared" si="157"/>
        <v>0</v>
      </c>
      <c r="AO154" s="30">
        <f t="shared" si="158"/>
        <v>0</v>
      </c>
      <c r="AP154" s="22">
        <f t="shared" si="160"/>
        <v>0</v>
      </c>
    </row>
    <row r="155" spans="1:42" hidden="1" x14ac:dyDescent="0.2">
      <c r="A155" t="s">
        <v>56</v>
      </c>
      <c r="B155">
        <v>848709071378</v>
      </c>
      <c r="C155" s="2" t="s">
        <v>1009</v>
      </c>
      <c r="D155" s="2" t="s">
        <v>1010</v>
      </c>
      <c r="E155" s="2" t="s">
        <v>1011</v>
      </c>
      <c r="F155" s="2" t="s">
        <v>515</v>
      </c>
      <c r="G155" s="2" t="s">
        <v>516</v>
      </c>
      <c r="H155" s="2" t="s">
        <v>1005</v>
      </c>
      <c r="I155" s="2" t="s">
        <v>368</v>
      </c>
      <c r="J155" s="32">
        <v>0</v>
      </c>
      <c r="K155" s="25">
        <v>568.45000000000005</v>
      </c>
      <c r="L155" s="2" t="s">
        <v>2204</v>
      </c>
      <c r="M155" s="2" t="s">
        <v>66</v>
      </c>
      <c r="N155" s="3">
        <v>1</v>
      </c>
      <c r="O155" s="3">
        <v>0</v>
      </c>
      <c r="P155" s="21">
        <f ca="1">SUMIF('On Orders'!B:G,Base!C:C,'On Orders'!E:E)</f>
        <v>0</v>
      </c>
      <c r="Q155" s="22">
        <f ca="1">SUMIF('On Orders'!B:G,Base!C:C,'On Orders'!F:F)</f>
        <v>0</v>
      </c>
      <c r="R155" s="22">
        <f ca="1">SUMIF('On Orders'!B:G,Base!C:C,'On Orders'!G:G)</f>
        <v>0</v>
      </c>
      <c r="S155" s="22">
        <f ca="1">SUMIF('On Orders'!B:G,Base!C:C,'On Orders'!H:H)</f>
        <v>0</v>
      </c>
      <c r="T155" s="22"/>
      <c r="U155" s="22"/>
      <c r="V155" s="22"/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1">
        <f t="shared" ca="1" si="149"/>
        <v>1</v>
      </c>
      <c r="AE155" s="26">
        <f t="shared" ca="1" si="150"/>
        <v>1</v>
      </c>
      <c r="AF155" s="26">
        <f t="shared" ca="1" si="151"/>
        <v>1</v>
      </c>
      <c r="AG155" s="26">
        <f t="shared" ref="AG155:AI155" ca="1" si="183">MAX(0,AF155)-AA155</f>
        <v>1</v>
      </c>
      <c r="AH155" s="26">
        <f t="shared" ca="1" si="183"/>
        <v>1</v>
      </c>
      <c r="AI155" s="26">
        <f t="shared" ca="1" si="183"/>
        <v>1</v>
      </c>
      <c r="AJ155" s="30">
        <f t="shared" si="153"/>
        <v>0</v>
      </c>
      <c r="AK155" s="30">
        <f t="shared" si="154"/>
        <v>0</v>
      </c>
      <c r="AL155" s="30">
        <f t="shared" si="155"/>
        <v>0</v>
      </c>
      <c r="AM155" s="30">
        <f t="shared" si="156"/>
        <v>0</v>
      </c>
      <c r="AN155" s="30">
        <f t="shared" si="157"/>
        <v>0</v>
      </c>
      <c r="AO155" s="30">
        <f t="shared" si="158"/>
        <v>0</v>
      </c>
      <c r="AP155" s="22">
        <f t="shared" si="160"/>
        <v>0</v>
      </c>
    </row>
    <row r="156" spans="1:42" hidden="1" x14ac:dyDescent="0.2">
      <c r="A156" t="s">
        <v>56</v>
      </c>
      <c r="B156">
        <v>848709071484</v>
      </c>
      <c r="C156" s="2" t="s">
        <v>1012</v>
      </c>
      <c r="D156" s="2" t="s">
        <v>1013</v>
      </c>
      <c r="E156" s="2" t="s">
        <v>1014</v>
      </c>
      <c r="F156" s="2" t="s">
        <v>515</v>
      </c>
      <c r="G156" s="2" t="s">
        <v>516</v>
      </c>
      <c r="H156" s="2" t="s">
        <v>1005</v>
      </c>
      <c r="I156" s="2" t="s">
        <v>368</v>
      </c>
      <c r="J156" s="32">
        <v>0</v>
      </c>
      <c r="K156" s="25">
        <v>568.45000000000005</v>
      </c>
      <c r="L156" s="2" t="s">
        <v>2204</v>
      </c>
      <c r="M156" s="2" t="s">
        <v>66</v>
      </c>
      <c r="N156" s="3">
        <v>0</v>
      </c>
      <c r="O156" s="3">
        <v>0</v>
      </c>
      <c r="P156" s="21">
        <f ca="1">SUMIF('On Orders'!B:G,Base!C:C,'On Orders'!E:E)</f>
        <v>0</v>
      </c>
      <c r="Q156" s="22">
        <f ca="1">SUMIF('On Orders'!B:G,Base!C:C,'On Orders'!F:F)</f>
        <v>0</v>
      </c>
      <c r="R156" s="22">
        <f ca="1">SUMIF('On Orders'!B:G,Base!C:C,'On Orders'!G:G)</f>
        <v>0</v>
      </c>
      <c r="S156" s="22">
        <f ca="1">SUMIF('On Orders'!B:G,Base!C:C,'On Orders'!H:H)</f>
        <v>0</v>
      </c>
      <c r="T156" s="22"/>
      <c r="U156" s="22"/>
      <c r="V156" s="22"/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1">
        <f t="shared" ca="1" si="149"/>
        <v>0</v>
      </c>
      <c r="AE156" s="26">
        <f t="shared" ca="1" si="150"/>
        <v>0</v>
      </c>
      <c r="AF156" s="26">
        <f t="shared" ca="1" si="151"/>
        <v>0</v>
      </c>
      <c r="AG156" s="26">
        <f t="shared" ref="AG156:AI156" ca="1" si="184">MAX(0,AF156)-AA156</f>
        <v>0</v>
      </c>
      <c r="AH156" s="26">
        <f t="shared" ca="1" si="184"/>
        <v>0</v>
      </c>
      <c r="AI156" s="26">
        <f t="shared" ca="1" si="184"/>
        <v>0</v>
      </c>
      <c r="AJ156" s="30">
        <f t="shared" si="153"/>
        <v>0</v>
      </c>
      <c r="AK156" s="30">
        <f t="shared" si="154"/>
        <v>0</v>
      </c>
      <c r="AL156" s="30">
        <f t="shared" si="155"/>
        <v>0</v>
      </c>
      <c r="AM156" s="30">
        <f t="shared" si="156"/>
        <v>0</v>
      </c>
      <c r="AN156" s="30">
        <f t="shared" si="157"/>
        <v>0</v>
      </c>
      <c r="AO156" s="30">
        <f t="shared" si="158"/>
        <v>0</v>
      </c>
      <c r="AP156" s="22">
        <f t="shared" si="160"/>
        <v>0</v>
      </c>
    </row>
    <row r="157" spans="1:42" hidden="1" x14ac:dyDescent="0.2">
      <c r="A157" t="s">
        <v>56</v>
      </c>
      <c r="B157">
        <v>840168538683</v>
      </c>
      <c r="C157" s="2" t="s">
        <v>530</v>
      </c>
      <c r="D157" s="2">
        <v>840168538683</v>
      </c>
      <c r="E157" s="2" t="s">
        <v>531</v>
      </c>
      <c r="F157" s="2" t="s">
        <v>33</v>
      </c>
      <c r="G157" s="2" t="s">
        <v>532</v>
      </c>
      <c r="H157" s="2" t="s">
        <v>532</v>
      </c>
      <c r="I157" s="2" t="s">
        <v>368</v>
      </c>
      <c r="J157" s="3">
        <v>170</v>
      </c>
      <c r="K157" s="25">
        <v>232.37</v>
      </c>
      <c r="L157" s="2" t="s">
        <v>2202</v>
      </c>
      <c r="M157" s="2" t="s">
        <v>28</v>
      </c>
      <c r="N157" s="3">
        <v>208</v>
      </c>
      <c r="O157" s="3">
        <v>21</v>
      </c>
      <c r="P157" s="21">
        <f ca="1">SUMIF('On Orders'!B:G,Base!C:C,'On Orders'!E:E)</f>
        <v>0</v>
      </c>
      <c r="Q157" s="22">
        <f ca="1">SUMIF('On Orders'!B:G,Base!C:C,'On Orders'!F:F)</f>
        <v>168</v>
      </c>
      <c r="R157" s="22">
        <f ca="1">SUMIF('On Orders'!B:G,Base!C:C,'On Orders'!G:G)</f>
        <v>0</v>
      </c>
      <c r="S157" s="22">
        <f ca="1">SUMIF('On Orders'!B:G,Base!C:C,'On Orders'!H:H)</f>
        <v>0</v>
      </c>
      <c r="T157" s="22"/>
      <c r="U157" s="22"/>
      <c r="V157" s="22"/>
      <c r="W157" s="3">
        <v>60</v>
      </c>
      <c r="X157" s="3">
        <v>60</v>
      </c>
      <c r="Y157" s="3">
        <v>80</v>
      </c>
      <c r="Z157" s="3">
        <v>36</v>
      </c>
      <c r="AA157" s="3">
        <v>0</v>
      </c>
      <c r="AB157" s="3">
        <v>100</v>
      </c>
      <c r="AC157" s="3">
        <v>51</v>
      </c>
      <c r="AD157" s="31">
        <f t="shared" ca="1" si="149"/>
        <v>167</v>
      </c>
      <c r="AE157" s="26">
        <f t="shared" ca="1" si="150"/>
        <v>87</v>
      </c>
      <c r="AF157" s="26">
        <f t="shared" ca="1" si="151"/>
        <v>51</v>
      </c>
      <c r="AG157" s="26">
        <f t="shared" ref="AG157:AI157" ca="1" si="185">MAX(0,AF157)-AA157</f>
        <v>51</v>
      </c>
      <c r="AH157" s="26">
        <f t="shared" ca="1" si="185"/>
        <v>-49</v>
      </c>
      <c r="AI157" s="26">
        <f t="shared" ca="1" si="185"/>
        <v>-51</v>
      </c>
      <c r="AJ157" s="30">
        <f t="shared" ca="1" si="153"/>
        <v>0</v>
      </c>
      <c r="AK157" s="30">
        <f t="shared" ca="1" si="154"/>
        <v>0</v>
      </c>
      <c r="AL157" s="30">
        <f t="shared" ca="1" si="155"/>
        <v>0</v>
      </c>
      <c r="AM157" s="30">
        <f t="shared" ca="1" si="156"/>
        <v>0</v>
      </c>
      <c r="AN157" s="30">
        <f t="shared" ca="1" si="157"/>
        <v>49</v>
      </c>
      <c r="AO157" s="30">
        <f t="shared" ca="1" si="158"/>
        <v>51</v>
      </c>
      <c r="AP157" s="22">
        <f t="shared" ca="1" si="160"/>
        <v>100</v>
      </c>
    </row>
    <row r="158" spans="1:42" hidden="1" x14ac:dyDescent="0.2">
      <c r="A158" t="s">
        <v>56</v>
      </c>
      <c r="B158">
        <v>840168532148</v>
      </c>
      <c r="C158" s="2" t="s">
        <v>99</v>
      </c>
      <c r="D158" s="2">
        <v>840168532148</v>
      </c>
      <c r="E158" s="2" t="s">
        <v>101</v>
      </c>
      <c r="F158" s="2" t="s">
        <v>33</v>
      </c>
      <c r="G158" s="2" t="s">
        <v>102</v>
      </c>
      <c r="H158" s="2" t="s">
        <v>103</v>
      </c>
      <c r="I158" s="2" t="s">
        <v>368</v>
      </c>
      <c r="J158" s="3">
        <v>160</v>
      </c>
      <c r="K158" s="25">
        <v>232.37</v>
      </c>
      <c r="L158" s="2" t="s">
        <v>2202</v>
      </c>
      <c r="M158" s="2" t="s">
        <v>28</v>
      </c>
      <c r="N158" s="3">
        <v>127</v>
      </c>
      <c r="O158" s="3">
        <v>72</v>
      </c>
      <c r="P158" s="21">
        <f ca="1">SUMIF('On Orders'!B:G,Base!C:C,'On Orders'!E:E)</f>
        <v>0</v>
      </c>
      <c r="Q158" s="22">
        <f ca="1">SUMIF('On Orders'!B:G,Base!C:C,'On Orders'!F:F)</f>
        <v>72</v>
      </c>
      <c r="R158" s="22">
        <f ca="1">SUMIF('On Orders'!B:G,Base!C:C,'On Orders'!G:G)</f>
        <v>0</v>
      </c>
      <c r="S158" s="22">
        <f ca="1">SUMIF('On Orders'!B:G,Base!C:C,'On Orders'!H:H)</f>
        <v>0</v>
      </c>
      <c r="T158" s="22"/>
      <c r="U158" s="22"/>
      <c r="V158" s="22"/>
      <c r="W158" s="3">
        <v>40</v>
      </c>
      <c r="X158" s="3">
        <v>32</v>
      </c>
      <c r="Y158" s="3">
        <v>27</v>
      </c>
      <c r="Z158" s="3">
        <v>38</v>
      </c>
      <c r="AA158" s="3">
        <v>10</v>
      </c>
      <c r="AB158" s="3">
        <v>40</v>
      </c>
      <c r="AC158" s="3">
        <v>38</v>
      </c>
      <c r="AD158" s="31">
        <f t="shared" ca="1" si="149"/>
        <v>79</v>
      </c>
      <c r="AE158" s="26">
        <f t="shared" ca="1" si="150"/>
        <v>52</v>
      </c>
      <c r="AF158" s="26">
        <f t="shared" ca="1" si="151"/>
        <v>14</v>
      </c>
      <c r="AG158" s="26">
        <f t="shared" ref="AG158:AI158" ca="1" si="186">MAX(0,AF158)-AA158</f>
        <v>4</v>
      </c>
      <c r="AH158" s="26">
        <f t="shared" ca="1" si="186"/>
        <v>-36</v>
      </c>
      <c r="AI158" s="26">
        <f t="shared" ca="1" si="186"/>
        <v>-38</v>
      </c>
      <c r="AJ158" s="30">
        <f t="shared" ca="1" si="153"/>
        <v>0</v>
      </c>
      <c r="AK158" s="30">
        <f t="shared" ca="1" si="154"/>
        <v>0</v>
      </c>
      <c r="AL158" s="30">
        <f t="shared" ca="1" si="155"/>
        <v>0</v>
      </c>
      <c r="AM158" s="30">
        <f t="shared" ca="1" si="156"/>
        <v>0</v>
      </c>
      <c r="AN158" s="30">
        <f t="shared" ca="1" si="157"/>
        <v>36</v>
      </c>
      <c r="AO158" s="30">
        <f t="shared" ca="1" si="158"/>
        <v>38</v>
      </c>
      <c r="AP158" s="22">
        <f t="shared" ca="1" si="160"/>
        <v>74</v>
      </c>
    </row>
    <row r="159" spans="1:42" hidden="1" x14ac:dyDescent="0.2">
      <c r="A159" t="s">
        <v>56</v>
      </c>
      <c r="B159">
        <v>848709087164</v>
      </c>
      <c r="C159" s="2" t="s">
        <v>533</v>
      </c>
      <c r="D159" s="2">
        <v>848709087164</v>
      </c>
      <c r="E159" s="2" t="s">
        <v>534</v>
      </c>
      <c r="F159" s="2" t="s">
        <v>535</v>
      </c>
      <c r="G159" s="2" t="s">
        <v>536</v>
      </c>
      <c r="H159" s="2" t="s">
        <v>537</v>
      </c>
      <c r="I159" s="2" t="s">
        <v>368</v>
      </c>
      <c r="J159" s="3">
        <v>70</v>
      </c>
      <c r="K159" s="25">
        <v>430.6</v>
      </c>
      <c r="L159" s="2" t="s">
        <v>2202</v>
      </c>
      <c r="M159" s="2" t="s">
        <v>28</v>
      </c>
      <c r="N159" s="3">
        <v>53</v>
      </c>
      <c r="O159" s="3">
        <v>42</v>
      </c>
      <c r="P159" s="21">
        <f ca="1">SUMIF('On Orders'!B:G,Base!C:C,'On Orders'!E:E)</f>
        <v>0</v>
      </c>
      <c r="Q159" s="22">
        <f ca="1">SUMIF('On Orders'!B:G,Base!C:C,'On Orders'!F:F)</f>
        <v>48</v>
      </c>
      <c r="R159" s="22">
        <f ca="1">SUMIF('On Orders'!B:G,Base!C:C,'On Orders'!G:G)</f>
        <v>0</v>
      </c>
      <c r="S159" s="22">
        <f ca="1">SUMIF('On Orders'!B:G,Base!C:C,'On Orders'!H:H)</f>
        <v>0</v>
      </c>
      <c r="T159" s="22"/>
      <c r="U159" s="22"/>
      <c r="V159" s="22"/>
      <c r="W159" s="3">
        <v>17</v>
      </c>
      <c r="X159" s="3">
        <v>13</v>
      </c>
      <c r="Y159" s="3">
        <v>21</v>
      </c>
      <c r="Z159" s="3">
        <v>12</v>
      </c>
      <c r="AA159" s="3">
        <v>33</v>
      </c>
      <c r="AB159" s="3">
        <v>12</v>
      </c>
      <c r="AC159" s="3">
        <v>12</v>
      </c>
      <c r="AD159" s="31">
        <f t="shared" ca="1" si="149"/>
        <v>60</v>
      </c>
      <c r="AE159" s="26">
        <f t="shared" ca="1" si="150"/>
        <v>39</v>
      </c>
      <c r="AF159" s="26">
        <f t="shared" ca="1" si="151"/>
        <v>27</v>
      </c>
      <c r="AG159" s="26">
        <f t="shared" ref="AG159:AI159" ca="1" si="187">MAX(0,AF159)-AA159</f>
        <v>-6</v>
      </c>
      <c r="AH159" s="26">
        <f t="shared" ca="1" si="187"/>
        <v>-12</v>
      </c>
      <c r="AI159" s="26">
        <f t="shared" ca="1" si="187"/>
        <v>-12</v>
      </c>
      <c r="AJ159" s="30">
        <f t="shared" ca="1" si="153"/>
        <v>0</v>
      </c>
      <c r="AK159" s="30">
        <f t="shared" ca="1" si="154"/>
        <v>0</v>
      </c>
      <c r="AL159" s="30">
        <f t="shared" ca="1" si="155"/>
        <v>0</v>
      </c>
      <c r="AM159" s="30">
        <f t="shared" ca="1" si="156"/>
        <v>6</v>
      </c>
      <c r="AN159" s="30">
        <f t="shared" ca="1" si="157"/>
        <v>12</v>
      </c>
      <c r="AO159" s="30">
        <f t="shared" ca="1" si="158"/>
        <v>12</v>
      </c>
      <c r="AP159" s="22">
        <f t="shared" ca="1" si="160"/>
        <v>30</v>
      </c>
    </row>
    <row r="160" spans="1:42" hidden="1" x14ac:dyDescent="0.2">
      <c r="A160" t="s">
        <v>335</v>
      </c>
      <c r="B160">
        <v>840459607753</v>
      </c>
      <c r="C160" s="2" t="s">
        <v>538</v>
      </c>
      <c r="D160" s="2">
        <v>840459607753</v>
      </c>
      <c r="E160" s="2" t="s">
        <v>539</v>
      </c>
      <c r="F160" s="2" t="s">
        <v>60</v>
      </c>
      <c r="G160" s="2" t="s">
        <v>61</v>
      </c>
      <c r="H160" s="2" t="s">
        <v>62</v>
      </c>
      <c r="I160" s="2" t="s">
        <v>368</v>
      </c>
      <c r="J160" s="3">
        <v>320</v>
      </c>
      <c r="K160" s="25">
        <v>387.5</v>
      </c>
      <c r="L160" s="2" t="s">
        <v>2204</v>
      </c>
      <c r="M160" s="2" t="s">
        <v>28</v>
      </c>
      <c r="N160" s="3">
        <v>177</v>
      </c>
      <c r="O160" s="3">
        <v>32</v>
      </c>
      <c r="P160" s="21">
        <f ca="1">SUMIF('On Orders'!B:G,Base!C:C,'On Orders'!E:E)</f>
        <v>0</v>
      </c>
      <c r="Q160" s="22">
        <f ca="1">SUMIF('On Orders'!B:G,Base!C:C,'On Orders'!F:F)</f>
        <v>0</v>
      </c>
      <c r="R160" s="22">
        <f ca="1">SUMIF('On Orders'!B:G,Base!C:C,'On Orders'!G:G)</f>
        <v>0</v>
      </c>
      <c r="S160" s="22">
        <f ca="1">SUMIF('On Orders'!B:G,Base!C:C,'On Orders'!H:H)</f>
        <v>0</v>
      </c>
      <c r="T160" s="22"/>
      <c r="U160" s="22"/>
      <c r="V160" s="22"/>
      <c r="W160" s="3">
        <v>14</v>
      </c>
      <c r="X160" s="3">
        <v>14</v>
      </c>
      <c r="Y160" s="3">
        <v>7</v>
      </c>
      <c r="Z160" s="3">
        <v>180</v>
      </c>
      <c r="AA160" s="3">
        <v>30</v>
      </c>
      <c r="AB160" s="3">
        <v>20</v>
      </c>
      <c r="AC160" s="3">
        <v>0</v>
      </c>
      <c r="AD160" s="31">
        <f t="shared" ca="1" si="149"/>
        <v>-125</v>
      </c>
      <c r="AE160" s="26">
        <f t="shared" ca="1" si="150"/>
        <v>-7</v>
      </c>
      <c r="AF160" s="26">
        <f t="shared" ca="1" si="151"/>
        <v>-180</v>
      </c>
      <c r="AG160" s="26">
        <f t="shared" ref="AG160:AI160" ca="1" si="188">MAX(0,AF160)-AA160</f>
        <v>-30</v>
      </c>
      <c r="AH160" s="26">
        <f t="shared" ca="1" si="188"/>
        <v>-20</v>
      </c>
      <c r="AI160" s="26">
        <f t="shared" ca="1" si="188"/>
        <v>0</v>
      </c>
      <c r="AJ160" s="30">
        <f t="shared" si="153"/>
        <v>0</v>
      </c>
      <c r="AK160" s="30">
        <f t="shared" si="154"/>
        <v>0</v>
      </c>
      <c r="AL160" s="30">
        <f t="shared" si="155"/>
        <v>0</v>
      </c>
      <c r="AM160" s="30">
        <f t="shared" si="156"/>
        <v>0</v>
      </c>
      <c r="AN160" s="30">
        <f t="shared" si="157"/>
        <v>0</v>
      </c>
      <c r="AO160" s="30">
        <f t="shared" si="158"/>
        <v>0</v>
      </c>
      <c r="AP160" s="22">
        <f t="shared" si="160"/>
        <v>0</v>
      </c>
    </row>
    <row r="161" spans="1:42" hidden="1" x14ac:dyDescent="0.2">
      <c r="A161" t="s">
        <v>335</v>
      </c>
      <c r="B161">
        <v>840459607869</v>
      </c>
      <c r="C161" s="2" t="s">
        <v>540</v>
      </c>
      <c r="D161" s="2">
        <v>840459607869</v>
      </c>
      <c r="E161" s="2" t="s">
        <v>541</v>
      </c>
      <c r="F161" s="2" t="s">
        <v>60</v>
      </c>
      <c r="G161" s="2" t="s">
        <v>61</v>
      </c>
      <c r="H161" s="2" t="s">
        <v>62</v>
      </c>
      <c r="I161" s="2" t="s">
        <v>368</v>
      </c>
      <c r="J161" s="3">
        <v>320</v>
      </c>
      <c r="K161" s="25">
        <v>387.5</v>
      </c>
      <c r="L161" s="2" t="s">
        <v>2204</v>
      </c>
      <c r="M161" s="2" t="s">
        <v>28</v>
      </c>
      <c r="N161" s="3">
        <v>202</v>
      </c>
      <c r="O161" s="3">
        <v>132</v>
      </c>
      <c r="P161" s="21">
        <f ca="1">SUMIF('On Orders'!B:G,Base!C:C,'On Orders'!E:E)</f>
        <v>0</v>
      </c>
      <c r="Q161" s="22">
        <f ca="1">SUMIF('On Orders'!B:G,Base!C:C,'On Orders'!F:F)</f>
        <v>0</v>
      </c>
      <c r="R161" s="22">
        <f ca="1">SUMIF('On Orders'!B:G,Base!C:C,'On Orders'!G:G)</f>
        <v>0</v>
      </c>
      <c r="S161" s="22">
        <f ca="1">SUMIF('On Orders'!B:G,Base!C:C,'On Orders'!H:H)</f>
        <v>0</v>
      </c>
      <c r="T161" s="22"/>
      <c r="U161" s="22"/>
      <c r="V161" s="22"/>
      <c r="W161" s="3">
        <v>12</v>
      </c>
      <c r="X161" s="3">
        <v>8</v>
      </c>
      <c r="Y161" s="3">
        <v>4</v>
      </c>
      <c r="Z161" s="3">
        <v>180</v>
      </c>
      <c r="AA161" s="3">
        <v>30</v>
      </c>
      <c r="AB161" s="3">
        <v>20</v>
      </c>
      <c r="AC161" s="3">
        <v>0</v>
      </c>
      <c r="AD161" s="31">
        <f t="shared" ca="1" si="149"/>
        <v>6</v>
      </c>
      <c r="AE161" s="26">
        <f t="shared" ca="1" si="150"/>
        <v>2</v>
      </c>
      <c r="AF161" s="26">
        <f t="shared" ca="1" si="151"/>
        <v>-178</v>
      </c>
      <c r="AG161" s="26">
        <f t="shared" ref="AG161:AI161" ca="1" si="189">MAX(0,AF161)-AA161</f>
        <v>-30</v>
      </c>
      <c r="AH161" s="26">
        <f t="shared" ca="1" si="189"/>
        <v>-20</v>
      </c>
      <c r="AI161" s="26">
        <f t="shared" ca="1" si="189"/>
        <v>0</v>
      </c>
      <c r="AJ161" s="30">
        <f t="shared" si="153"/>
        <v>0</v>
      </c>
      <c r="AK161" s="30">
        <f t="shared" si="154"/>
        <v>0</v>
      </c>
      <c r="AL161" s="30">
        <f t="shared" si="155"/>
        <v>0</v>
      </c>
      <c r="AM161" s="30">
        <f t="shared" si="156"/>
        <v>0</v>
      </c>
      <c r="AN161" s="30">
        <f t="shared" si="157"/>
        <v>0</v>
      </c>
      <c r="AO161" s="30">
        <f t="shared" si="158"/>
        <v>0</v>
      </c>
      <c r="AP161" s="22">
        <f t="shared" si="160"/>
        <v>0</v>
      </c>
    </row>
    <row r="162" spans="1:42" hidden="1" x14ac:dyDescent="0.2">
      <c r="A162" t="s">
        <v>335</v>
      </c>
      <c r="B162">
        <v>840459607265</v>
      </c>
      <c r="C162" s="2" t="s">
        <v>542</v>
      </c>
      <c r="D162" s="2">
        <v>840459607265</v>
      </c>
      <c r="E162" s="2" t="s">
        <v>543</v>
      </c>
      <c r="F162" s="2" t="s">
        <v>60</v>
      </c>
      <c r="G162" s="2" t="s">
        <v>61</v>
      </c>
      <c r="H162" s="2" t="s">
        <v>62</v>
      </c>
      <c r="I162" s="2" t="s">
        <v>368</v>
      </c>
      <c r="J162" s="3">
        <v>320</v>
      </c>
      <c r="K162" s="25">
        <v>387.5</v>
      </c>
      <c r="L162" s="2" t="s">
        <v>2204</v>
      </c>
      <c r="M162" s="2" t="s">
        <v>28</v>
      </c>
      <c r="N162" s="3">
        <v>172</v>
      </c>
      <c r="O162" s="3">
        <v>170</v>
      </c>
      <c r="P162" s="21">
        <f ca="1">SUMIF('On Orders'!B:G,Base!C:C,'On Orders'!E:E)</f>
        <v>0</v>
      </c>
      <c r="Q162" s="22">
        <f ca="1">SUMIF('On Orders'!B:G,Base!C:C,'On Orders'!F:F)</f>
        <v>0</v>
      </c>
      <c r="R162" s="22">
        <f ca="1">SUMIF('On Orders'!B:G,Base!C:C,'On Orders'!G:G)</f>
        <v>0</v>
      </c>
      <c r="S162" s="22">
        <f ca="1">SUMIF('On Orders'!B:G,Base!C:C,'On Orders'!H:H)</f>
        <v>0</v>
      </c>
      <c r="T162" s="22"/>
      <c r="U162" s="22"/>
      <c r="V162" s="22"/>
      <c r="W162" s="3">
        <v>30</v>
      </c>
      <c r="X162" s="3">
        <v>35</v>
      </c>
      <c r="Y162" s="3">
        <v>18</v>
      </c>
      <c r="Z162" s="3">
        <v>25</v>
      </c>
      <c r="AA162" s="3">
        <v>50</v>
      </c>
      <c r="AB162" s="3">
        <v>27</v>
      </c>
      <c r="AC162" s="3">
        <v>0</v>
      </c>
      <c r="AD162" s="31">
        <f t="shared" ca="1" si="149"/>
        <v>-13</v>
      </c>
      <c r="AE162" s="26">
        <f t="shared" ca="1" si="150"/>
        <v>-18</v>
      </c>
      <c r="AF162" s="26">
        <f t="shared" ca="1" si="151"/>
        <v>-25</v>
      </c>
      <c r="AG162" s="26">
        <f t="shared" ref="AG162:AI162" ca="1" si="190">MAX(0,AF162)-AA162</f>
        <v>-50</v>
      </c>
      <c r="AH162" s="26">
        <f t="shared" ca="1" si="190"/>
        <v>-27</v>
      </c>
      <c r="AI162" s="26">
        <f t="shared" ca="1" si="190"/>
        <v>0</v>
      </c>
      <c r="AJ162" s="30">
        <f t="shared" si="153"/>
        <v>0</v>
      </c>
      <c r="AK162" s="30">
        <f t="shared" si="154"/>
        <v>0</v>
      </c>
      <c r="AL162" s="30">
        <f t="shared" si="155"/>
        <v>0</v>
      </c>
      <c r="AM162" s="30">
        <f t="shared" si="156"/>
        <v>0</v>
      </c>
      <c r="AN162" s="30">
        <f t="shared" si="157"/>
        <v>0</v>
      </c>
      <c r="AO162" s="30">
        <f t="shared" si="158"/>
        <v>0</v>
      </c>
      <c r="AP162" s="22">
        <f t="shared" si="160"/>
        <v>0</v>
      </c>
    </row>
    <row r="163" spans="1:42" hidden="1" x14ac:dyDescent="0.2">
      <c r="A163" t="s">
        <v>335</v>
      </c>
      <c r="B163">
        <v>840459607777</v>
      </c>
      <c r="C163" s="2" t="s">
        <v>544</v>
      </c>
      <c r="D163" s="2">
        <v>840459607777</v>
      </c>
      <c r="E163" s="2" t="s">
        <v>545</v>
      </c>
      <c r="F163" s="2" t="s">
        <v>60</v>
      </c>
      <c r="G163" s="2" t="s">
        <v>61</v>
      </c>
      <c r="H163" s="2" t="s">
        <v>74</v>
      </c>
      <c r="I163" s="2" t="s">
        <v>368</v>
      </c>
      <c r="J163" s="3">
        <v>320</v>
      </c>
      <c r="K163" s="25">
        <v>387.5</v>
      </c>
      <c r="L163" s="2" t="s">
        <v>2204</v>
      </c>
      <c r="M163" s="2" t="s">
        <v>28</v>
      </c>
      <c r="N163" s="3">
        <v>206</v>
      </c>
      <c r="O163" s="3">
        <v>97</v>
      </c>
      <c r="P163" s="21">
        <f ca="1">SUMIF('On Orders'!B:G,Base!C:C,'On Orders'!E:E)</f>
        <v>0</v>
      </c>
      <c r="Q163" s="22">
        <f ca="1">SUMIF('On Orders'!B:G,Base!C:C,'On Orders'!F:F)</f>
        <v>0</v>
      </c>
      <c r="R163" s="22">
        <f ca="1">SUMIF('On Orders'!B:G,Base!C:C,'On Orders'!G:G)</f>
        <v>0</v>
      </c>
      <c r="S163" s="22">
        <f ca="1">SUMIF('On Orders'!B:G,Base!C:C,'On Orders'!H:H)</f>
        <v>0</v>
      </c>
      <c r="T163" s="22"/>
      <c r="U163" s="22"/>
      <c r="V163" s="22"/>
      <c r="W163" s="3">
        <v>94</v>
      </c>
      <c r="X163" s="3">
        <v>70</v>
      </c>
      <c r="Y163" s="3">
        <v>35</v>
      </c>
      <c r="Z163" s="3">
        <v>220</v>
      </c>
      <c r="AA163" s="3">
        <v>82</v>
      </c>
      <c r="AB163" s="3">
        <v>82</v>
      </c>
      <c r="AC163" s="3">
        <v>0</v>
      </c>
      <c r="AD163" s="31">
        <f t="shared" ca="1" si="149"/>
        <v>-87</v>
      </c>
      <c r="AE163" s="26">
        <f t="shared" ca="1" si="150"/>
        <v>-35</v>
      </c>
      <c r="AF163" s="26">
        <f t="shared" ca="1" si="151"/>
        <v>-220</v>
      </c>
      <c r="AG163" s="26">
        <f t="shared" ref="AG163:AI163" ca="1" si="191">MAX(0,AF163)-AA163</f>
        <v>-82</v>
      </c>
      <c r="AH163" s="26">
        <f t="shared" ca="1" si="191"/>
        <v>-82</v>
      </c>
      <c r="AI163" s="26">
        <f t="shared" ca="1" si="191"/>
        <v>0</v>
      </c>
      <c r="AJ163" s="30">
        <f t="shared" si="153"/>
        <v>0</v>
      </c>
      <c r="AK163" s="30">
        <f t="shared" si="154"/>
        <v>0</v>
      </c>
      <c r="AL163" s="30">
        <f t="shared" si="155"/>
        <v>0</v>
      </c>
      <c r="AM163" s="30">
        <f t="shared" si="156"/>
        <v>0</v>
      </c>
      <c r="AN163" s="30">
        <f t="shared" si="157"/>
        <v>0</v>
      </c>
      <c r="AO163" s="30">
        <f t="shared" si="158"/>
        <v>0</v>
      </c>
      <c r="AP163" s="22">
        <f t="shared" si="160"/>
        <v>0</v>
      </c>
    </row>
    <row r="164" spans="1:42" hidden="1" x14ac:dyDescent="0.2">
      <c r="A164" t="s">
        <v>335</v>
      </c>
      <c r="B164">
        <v>840459607890</v>
      </c>
      <c r="C164" s="2" t="s">
        <v>546</v>
      </c>
      <c r="D164" s="2">
        <v>840459607890</v>
      </c>
      <c r="E164" s="2" t="s">
        <v>547</v>
      </c>
      <c r="F164" s="2" t="s">
        <v>60</v>
      </c>
      <c r="G164" s="2" t="s">
        <v>61</v>
      </c>
      <c r="H164" s="2" t="s">
        <v>74</v>
      </c>
      <c r="I164" s="2" t="s">
        <v>368</v>
      </c>
      <c r="J164" s="3">
        <v>320</v>
      </c>
      <c r="K164" s="25">
        <v>387.5</v>
      </c>
      <c r="L164" s="2" t="s">
        <v>2204</v>
      </c>
      <c r="M164" s="2" t="s">
        <v>28</v>
      </c>
      <c r="N164" s="3">
        <v>234</v>
      </c>
      <c r="O164" s="3">
        <v>175</v>
      </c>
      <c r="P164" s="21">
        <f ca="1">SUMIF('On Orders'!B:G,Base!C:C,'On Orders'!E:E)</f>
        <v>0</v>
      </c>
      <c r="Q164" s="22">
        <f ca="1">SUMIF('On Orders'!B:G,Base!C:C,'On Orders'!F:F)</f>
        <v>0</v>
      </c>
      <c r="R164" s="22">
        <f ca="1">SUMIF('On Orders'!B:G,Base!C:C,'On Orders'!G:G)</f>
        <v>0</v>
      </c>
      <c r="S164" s="22">
        <f ca="1">SUMIF('On Orders'!B:G,Base!C:C,'On Orders'!H:H)</f>
        <v>0</v>
      </c>
      <c r="T164" s="22"/>
      <c r="U164" s="22"/>
      <c r="V164" s="22"/>
      <c r="W164" s="3">
        <v>20</v>
      </c>
      <c r="X164" s="3">
        <v>70</v>
      </c>
      <c r="Y164" s="3">
        <v>35</v>
      </c>
      <c r="Z164" s="3">
        <v>220</v>
      </c>
      <c r="AA164" s="3">
        <v>67</v>
      </c>
      <c r="AB164" s="3">
        <v>67</v>
      </c>
      <c r="AC164" s="3">
        <v>0</v>
      </c>
      <c r="AD164" s="31">
        <f t="shared" ca="1" si="149"/>
        <v>19</v>
      </c>
      <c r="AE164" s="26">
        <f t="shared" ca="1" si="150"/>
        <v>-16</v>
      </c>
      <c r="AF164" s="26">
        <f t="shared" ca="1" si="151"/>
        <v>-220</v>
      </c>
      <c r="AG164" s="26">
        <f t="shared" ref="AG164:AI164" ca="1" si="192">MAX(0,AF164)-AA164</f>
        <v>-67</v>
      </c>
      <c r="AH164" s="26">
        <f t="shared" ca="1" si="192"/>
        <v>-67</v>
      </c>
      <c r="AI164" s="26">
        <f t="shared" ca="1" si="192"/>
        <v>0</v>
      </c>
      <c r="AJ164" s="30">
        <f t="shared" si="153"/>
        <v>0</v>
      </c>
      <c r="AK164" s="30">
        <f t="shared" si="154"/>
        <v>0</v>
      </c>
      <c r="AL164" s="30">
        <f t="shared" si="155"/>
        <v>0</v>
      </c>
      <c r="AM164" s="30">
        <f t="shared" si="156"/>
        <v>0</v>
      </c>
      <c r="AN164" s="30">
        <f t="shared" si="157"/>
        <v>0</v>
      </c>
      <c r="AO164" s="30">
        <f t="shared" si="158"/>
        <v>0</v>
      </c>
      <c r="AP164" s="22">
        <f t="shared" si="160"/>
        <v>0</v>
      </c>
    </row>
    <row r="165" spans="1:42" hidden="1" x14ac:dyDescent="0.2">
      <c r="A165" t="s">
        <v>335</v>
      </c>
      <c r="B165">
        <v>840459607388</v>
      </c>
      <c r="C165" s="2" t="s">
        <v>548</v>
      </c>
      <c r="D165" s="2">
        <v>840459607388</v>
      </c>
      <c r="E165" s="2" t="s">
        <v>549</v>
      </c>
      <c r="F165" s="2" t="s">
        <v>60</v>
      </c>
      <c r="G165" s="2" t="s">
        <v>61</v>
      </c>
      <c r="H165" s="2" t="s">
        <v>74</v>
      </c>
      <c r="I165" s="2" t="s">
        <v>368</v>
      </c>
      <c r="J165" s="3">
        <v>320</v>
      </c>
      <c r="K165" s="25">
        <v>387.5</v>
      </c>
      <c r="L165" s="2" t="s">
        <v>2204</v>
      </c>
      <c r="M165" s="2" t="s">
        <v>28</v>
      </c>
      <c r="N165" s="3">
        <v>220</v>
      </c>
      <c r="O165" s="3">
        <v>28</v>
      </c>
      <c r="P165" s="21">
        <f ca="1">SUMIF('On Orders'!B:G,Base!C:C,'On Orders'!E:E)</f>
        <v>0</v>
      </c>
      <c r="Q165" s="22">
        <f ca="1">SUMIF('On Orders'!B:G,Base!C:C,'On Orders'!F:F)</f>
        <v>0</v>
      </c>
      <c r="R165" s="22">
        <f ca="1">SUMIF('On Orders'!B:G,Base!C:C,'On Orders'!G:G)</f>
        <v>0</v>
      </c>
      <c r="S165" s="22">
        <f ca="1">SUMIF('On Orders'!B:G,Base!C:C,'On Orders'!H:H)</f>
        <v>0</v>
      </c>
      <c r="T165" s="22"/>
      <c r="U165" s="22"/>
      <c r="V165" s="22"/>
      <c r="W165" s="3">
        <v>60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1">
        <f t="shared" ca="1" si="149"/>
        <v>-72</v>
      </c>
      <c r="AE165" s="26">
        <f t="shared" ca="1" si="150"/>
        <v>0</v>
      </c>
      <c r="AF165" s="26">
        <f t="shared" ca="1" si="151"/>
        <v>0</v>
      </c>
      <c r="AG165" s="26">
        <f t="shared" ref="AG165:AI165" ca="1" si="193">MAX(0,AF165)-AA165</f>
        <v>0</v>
      </c>
      <c r="AH165" s="26">
        <f t="shared" ca="1" si="193"/>
        <v>0</v>
      </c>
      <c r="AI165" s="26">
        <f t="shared" ca="1" si="193"/>
        <v>0</v>
      </c>
      <c r="AJ165" s="30">
        <f t="shared" si="153"/>
        <v>0</v>
      </c>
      <c r="AK165" s="30">
        <f t="shared" si="154"/>
        <v>0</v>
      </c>
      <c r="AL165" s="30">
        <f t="shared" si="155"/>
        <v>0</v>
      </c>
      <c r="AM165" s="30">
        <f t="shared" si="156"/>
        <v>0</v>
      </c>
      <c r="AN165" s="30">
        <f t="shared" si="157"/>
        <v>0</v>
      </c>
      <c r="AO165" s="30">
        <f t="shared" si="158"/>
        <v>0</v>
      </c>
      <c r="AP165" s="22">
        <f t="shared" si="160"/>
        <v>0</v>
      </c>
    </row>
    <row r="166" spans="1:42" hidden="1" x14ac:dyDescent="0.2">
      <c r="A166" t="s">
        <v>335</v>
      </c>
      <c r="B166">
        <v>840459607333</v>
      </c>
      <c r="C166" s="2" t="s">
        <v>550</v>
      </c>
      <c r="D166" s="2" t="s">
        <v>551</v>
      </c>
      <c r="E166" s="2" t="s">
        <v>552</v>
      </c>
      <c r="F166" s="2" t="s">
        <v>60</v>
      </c>
      <c r="G166" s="33" t="s">
        <v>61</v>
      </c>
      <c r="H166" s="2" t="s">
        <v>62</v>
      </c>
      <c r="I166" s="2" t="s">
        <v>368</v>
      </c>
      <c r="J166" s="3">
        <v>320</v>
      </c>
      <c r="K166" s="25">
        <v>516.80999999999995</v>
      </c>
      <c r="L166" s="2" t="s">
        <v>2204</v>
      </c>
      <c r="M166" s="2" t="s">
        <v>28</v>
      </c>
      <c r="N166" s="3">
        <v>150</v>
      </c>
      <c r="O166" s="3">
        <v>190</v>
      </c>
      <c r="P166" s="21">
        <f ca="1">SUMIF('On Orders'!B:G,Base!C:C,'On Orders'!E:E)</f>
        <v>0</v>
      </c>
      <c r="Q166" s="22">
        <f ca="1">SUMIF('On Orders'!B:G,Base!C:C,'On Orders'!F:F)</f>
        <v>0</v>
      </c>
      <c r="R166" s="22">
        <f ca="1">SUMIF('On Orders'!B:G,Base!C:C,'On Orders'!G:G)</f>
        <v>0</v>
      </c>
      <c r="S166" s="22">
        <f ca="1">SUMIF('On Orders'!B:G,Base!C:C,'On Orders'!H:H)</f>
        <v>0</v>
      </c>
      <c r="T166" s="22"/>
      <c r="U166" s="22"/>
      <c r="V166" s="22"/>
      <c r="W166" s="3">
        <v>0</v>
      </c>
      <c r="X166" s="3">
        <v>0</v>
      </c>
      <c r="Y166" s="3">
        <v>0</v>
      </c>
      <c r="Z166" s="3">
        <v>190</v>
      </c>
      <c r="AA166" s="3">
        <v>0</v>
      </c>
      <c r="AB166" s="3">
        <v>0</v>
      </c>
      <c r="AC166" s="3">
        <v>90</v>
      </c>
      <c r="AD166" s="31">
        <f t="shared" ca="1" si="149"/>
        <v>20</v>
      </c>
      <c r="AE166" s="26">
        <f t="shared" ca="1" si="150"/>
        <v>20</v>
      </c>
      <c r="AF166" s="26">
        <f t="shared" ca="1" si="151"/>
        <v>-170</v>
      </c>
      <c r="AG166" s="26">
        <f t="shared" ref="AG166:AI166" ca="1" si="194">MAX(0,AF166)-AA166</f>
        <v>0</v>
      </c>
      <c r="AH166" s="26">
        <f t="shared" ca="1" si="194"/>
        <v>0</v>
      </c>
      <c r="AI166" s="26">
        <f t="shared" ca="1" si="194"/>
        <v>-90</v>
      </c>
      <c r="AJ166" s="30">
        <f t="shared" si="153"/>
        <v>0</v>
      </c>
      <c r="AK166" s="30">
        <f t="shared" si="154"/>
        <v>0</v>
      </c>
      <c r="AL166" s="30">
        <f t="shared" si="155"/>
        <v>0</v>
      </c>
      <c r="AM166" s="30">
        <f t="shared" si="156"/>
        <v>0</v>
      </c>
      <c r="AN166" s="30">
        <f t="shared" si="157"/>
        <v>0</v>
      </c>
      <c r="AO166" s="30">
        <f t="shared" si="158"/>
        <v>0</v>
      </c>
      <c r="AP166" s="22">
        <f t="shared" si="160"/>
        <v>0</v>
      </c>
    </row>
    <row r="167" spans="1:42" hidden="1" x14ac:dyDescent="0.2">
      <c r="A167" t="s">
        <v>335</v>
      </c>
      <c r="B167">
        <v>840459607456</v>
      </c>
      <c r="C167" s="2" t="s">
        <v>553</v>
      </c>
      <c r="D167" s="2" t="s">
        <v>554</v>
      </c>
      <c r="E167" s="2" t="s">
        <v>555</v>
      </c>
      <c r="F167" s="2" t="s">
        <v>60</v>
      </c>
      <c r="G167" s="33" t="s">
        <v>61</v>
      </c>
      <c r="H167" s="2" t="s">
        <v>74</v>
      </c>
      <c r="I167" s="2" t="s">
        <v>368</v>
      </c>
      <c r="J167" s="3">
        <v>320</v>
      </c>
      <c r="K167" s="25">
        <v>516.80999999999995</v>
      </c>
      <c r="L167" s="2" t="s">
        <v>2204</v>
      </c>
      <c r="M167" s="2" t="s">
        <v>28</v>
      </c>
      <c r="N167" s="3">
        <v>192</v>
      </c>
      <c r="O167" s="3">
        <v>65</v>
      </c>
      <c r="P167" s="21">
        <f ca="1">SUMIF('On Orders'!B:G,Base!C:C,'On Orders'!E:E)</f>
        <v>0</v>
      </c>
      <c r="Q167" s="22">
        <f ca="1">SUMIF('On Orders'!B:G,Base!C:C,'On Orders'!F:F)</f>
        <v>0</v>
      </c>
      <c r="R167" s="22">
        <f ca="1">SUMIF('On Orders'!B:G,Base!C:C,'On Orders'!G:G)</f>
        <v>0</v>
      </c>
      <c r="S167" s="22">
        <f ca="1">SUMIF('On Orders'!B:G,Base!C:C,'On Orders'!H:H)</f>
        <v>0</v>
      </c>
      <c r="T167" s="22"/>
      <c r="U167" s="22"/>
      <c r="V167" s="22"/>
      <c r="W167" s="3">
        <v>0</v>
      </c>
      <c r="X167" s="3">
        <v>0</v>
      </c>
      <c r="Y167" s="3">
        <v>0</v>
      </c>
      <c r="Z167" s="3">
        <v>65</v>
      </c>
      <c r="AA167" s="3">
        <v>0</v>
      </c>
      <c r="AB167" s="3">
        <v>0</v>
      </c>
      <c r="AC167" s="3">
        <v>100</v>
      </c>
      <c r="AD167" s="31">
        <f t="shared" ca="1" si="149"/>
        <v>-63</v>
      </c>
      <c r="AE167" s="26">
        <f t="shared" ca="1" si="150"/>
        <v>0</v>
      </c>
      <c r="AF167" s="26">
        <f t="shared" ca="1" si="151"/>
        <v>-65</v>
      </c>
      <c r="AG167" s="26">
        <f t="shared" ref="AG167:AI167" ca="1" si="195">MAX(0,AF167)-AA167</f>
        <v>0</v>
      </c>
      <c r="AH167" s="26">
        <f t="shared" ca="1" si="195"/>
        <v>0</v>
      </c>
      <c r="AI167" s="26">
        <f t="shared" ca="1" si="195"/>
        <v>-100</v>
      </c>
      <c r="AJ167" s="30">
        <f t="shared" si="153"/>
        <v>0</v>
      </c>
      <c r="AK167" s="30">
        <f t="shared" si="154"/>
        <v>0</v>
      </c>
      <c r="AL167" s="30">
        <f t="shared" si="155"/>
        <v>0</v>
      </c>
      <c r="AM167" s="30">
        <f t="shared" si="156"/>
        <v>0</v>
      </c>
      <c r="AN167" s="30">
        <f t="shared" si="157"/>
        <v>0</v>
      </c>
      <c r="AO167" s="30">
        <f t="shared" si="158"/>
        <v>0</v>
      </c>
      <c r="AP167" s="22">
        <f t="shared" si="160"/>
        <v>0</v>
      </c>
    </row>
    <row r="168" spans="1:42" hidden="1" x14ac:dyDescent="0.2">
      <c r="A168" t="s">
        <v>56</v>
      </c>
      <c r="B168">
        <v>840168536245</v>
      </c>
      <c r="C168" s="2" t="s">
        <v>556</v>
      </c>
      <c r="D168" s="2">
        <v>840168536245</v>
      </c>
      <c r="E168" s="2" t="s">
        <v>557</v>
      </c>
      <c r="F168" s="2" t="s">
        <v>487</v>
      </c>
      <c r="G168" s="2" t="s">
        <v>488</v>
      </c>
      <c r="H168" s="2" t="s">
        <v>558</v>
      </c>
      <c r="I168" s="2" t="s">
        <v>368</v>
      </c>
      <c r="J168" s="3">
        <v>60</v>
      </c>
      <c r="K168" s="25">
        <v>516.80999999999995</v>
      </c>
      <c r="L168" s="2" t="s">
        <v>2203</v>
      </c>
      <c r="M168" s="2" t="s">
        <v>559</v>
      </c>
      <c r="N168" s="3">
        <v>53</v>
      </c>
      <c r="O168" s="3">
        <v>121</v>
      </c>
      <c r="P168" s="21">
        <f ca="1">SUMIF('On Orders'!B:G,Base!C:C,'On Orders'!E:E)</f>
        <v>0</v>
      </c>
      <c r="Q168" s="22">
        <f ca="1">SUMIF('On Orders'!B:G,Base!C:C,'On Orders'!F:F)</f>
        <v>0</v>
      </c>
      <c r="R168" s="22">
        <f ca="1">SUMIF('On Orders'!B:G,Base!C:C,'On Orders'!G:G)</f>
        <v>0</v>
      </c>
      <c r="S168" s="22">
        <f ca="1">SUMIF('On Orders'!B:G,Base!C:C,'On Orders'!H:H)</f>
        <v>0</v>
      </c>
      <c r="T168" s="22"/>
      <c r="U168" s="22"/>
      <c r="V168" s="22"/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1">
        <f t="shared" ca="1" si="149"/>
        <v>114</v>
      </c>
      <c r="AE168" s="26">
        <f t="shared" ca="1" si="150"/>
        <v>114</v>
      </c>
      <c r="AF168" s="26">
        <f t="shared" ca="1" si="151"/>
        <v>114</v>
      </c>
      <c r="AG168" s="26">
        <f t="shared" ref="AG168:AI168" ca="1" si="196">MAX(0,AF168)-AA168</f>
        <v>114</v>
      </c>
      <c r="AH168" s="26">
        <f t="shared" ca="1" si="196"/>
        <v>114</v>
      </c>
      <c r="AI168" s="26">
        <f t="shared" ca="1" si="196"/>
        <v>114</v>
      </c>
      <c r="AJ168" s="30">
        <f t="shared" ca="1" si="153"/>
        <v>0</v>
      </c>
      <c r="AK168" s="30">
        <f t="shared" ca="1" si="154"/>
        <v>0</v>
      </c>
      <c r="AL168" s="30">
        <f t="shared" ca="1" si="155"/>
        <v>0</v>
      </c>
      <c r="AM168" s="30">
        <f t="shared" ca="1" si="156"/>
        <v>0</v>
      </c>
      <c r="AN168" s="30">
        <f t="shared" ca="1" si="157"/>
        <v>0</v>
      </c>
      <c r="AO168" s="30">
        <f t="shared" ca="1" si="158"/>
        <v>0</v>
      </c>
      <c r="AP168" s="22">
        <f t="shared" ca="1" si="160"/>
        <v>0</v>
      </c>
    </row>
    <row r="169" spans="1:42" hidden="1" x14ac:dyDescent="0.2">
      <c r="A169" t="s">
        <v>56</v>
      </c>
      <c r="B169">
        <v>840168546671</v>
      </c>
      <c r="C169" s="2" t="s">
        <v>560</v>
      </c>
      <c r="D169" s="2">
        <v>840168546671</v>
      </c>
      <c r="E169" s="2" t="s">
        <v>561</v>
      </c>
      <c r="F169" s="2" t="s">
        <v>487</v>
      </c>
      <c r="G169" s="2" t="s">
        <v>488</v>
      </c>
      <c r="H169" s="2" t="s">
        <v>489</v>
      </c>
      <c r="I169" s="2" t="s">
        <v>368</v>
      </c>
      <c r="J169" s="3">
        <v>270</v>
      </c>
      <c r="K169" s="25">
        <v>430.6</v>
      </c>
      <c r="L169" s="2" t="s">
        <v>2202</v>
      </c>
      <c r="M169" s="2" t="s">
        <v>66</v>
      </c>
      <c r="N169" s="3">
        <v>17</v>
      </c>
      <c r="O169" s="3">
        <v>0</v>
      </c>
      <c r="P169" s="21">
        <f ca="1">SUMIF('On Orders'!B:G,Base!C:C,'On Orders'!E:E)</f>
        <v>0</v>
      </c>
      <c r="Q169" s="22">
        <f ca="1">SUMIF('On Orders'!B:G,Base!C:C,'On Orders'!F:F)</f>
        <v>0</v>
      </c>
      <c r="R169" s="22">
        <f ca="1">SUMIF('On Orders'!B:G,Base!C:C,'On Orders'!G:G)</f>
        <v>0</v>
      </c>
      <c r="S169" s="22">
        <f ca="1">SUMIF('On Orders'!B:G,Base!C:C,'On Orders'!H:H)</f>
        <v>0</v>
      </c>
      <c r="T169" s="22"/>
      <c r="U169" s="22"/>
      <c r="V169" s="22"/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1">
        <f t="shared" ca="1" si="149"/>
        <v>-253</v>
      </c>
      <c r="AE169" s="26">
        <f t="shared" ca="1" si="150"/>
        <v>0</v>
      </c>
      <c r="AF169" s="26">
        <f t="shared" ca="1" si="151"/>
        <v>0</v>
      </c>
      <c r="AG169" s="26">
        <f t="shared" ref="AG169:AI169" ca="1" si="197">MAX(0,AF169)-AA169</f>
        <v>0</v>
      </c>
      <c r="AH169" s="26">
        <f t="shared" ca="1" si="197"/>
        <v>0</v>
      </c>
      <c r="AI169" s="26">
        <f t="shared" ca="1" si="197"/>
        <v>0</v>
      </c>
      <c r="AJ169" s="30">
        <f t="shared" ca="1" si="153"/>
        <v>253</v>
      </c>
      <c r="AK169" s="30">
        <f t="shared" ca="1" si="154"/>
        <v>0</v>
      </c>
      <c r="AL169" s="30">
        <f t="shared" ca="1" si="155"/>
        <v>0</v>
      </c>
      <c r="AM169" s="30">
        <f t="shared" ca="1" si="156"/>
        <v>0</v>
      </c>
      <c r="AN169" s="30">
        <f t="shared" ca="1" si="157"/>
        <v>0</v>
      </c>
      <c r="AO169" s="30">
        <f t="shared" ca="1" si="158"/>
        <v>0</v>
      </c>
      <c r="AP169" s="22">
        <f t="shared" ca="1" si="160"/>
        <v>253</v>
      </c>
    </row>
    <row r="170" spans="1:42" hidden="1" x14ac:dyDescent="0.2">
      <c r="A170" t="s">
        <v>56</v>
      </c>
      <c r="B170">
        <v>840168532735</v>
      </c>
      <c r="C170" s="2" t="s">
        <v>562</v>
      </c>
      <c r="D170" s="2">
        <v>840168532735</v>
      </c>
      <c r="E170" s="2" t="s">
        <v>563</v>
      </c>
      <c r="F170" s="2" t="s">
        <v>60</v>
      </c>
      <c r="G170" s="2" t="s">
        <v>79</v>
      </c>
      <c r="H170" s="2" t="s">
        <v>80</v>
      </c>
      <c r="I170" s="2" t="s">
        <v>368</v>
      </c>
      <c r="J170" s="3">
        <v>110</v>
      </c>
      <c r="K170" s="25">
        <v>387.54</v>
      </c>
      <c r="L170" s="2" t="s">
        <v>2203</v>
      </c>
      <c r="M170" s="2" t="s">
        <v>28</v>
      </c>
      <c r="N170" s="3">
        <v>28</v>
      </c>
      <c r="O170" s="3">
        <v>30</v>
      </c>
      <c r="P170" s="21">
        <f ca="1">SUMIF('On Orders'!B:G,Base!C:C,'On Orders'!E:E)</f>
        <v>0</v>
      </c>
      <c r="Q170" s="22">
        <f ca="1">SUMIF('On Orders'!B:G,Base!C:C,'On Orders'!F:F)</f>
        <v>0</v>
      </c>
      <c r="R170" s="22">
        <f ca="1">SUMIF('On Orders'!B:G,Base!C:C,'On Orders'!G:G)</f>
        <v>0</v>
      </c>
      <c r="S170" s="22">
        <f ca="1">SUMIF('On Orders'!B:G,Base!C:C,'On Orders'!H:H)</f>
        <v>0</v>
      </c>
      <c r="T170" s="22"/>
      <c r="U170" s="22"/>
      <c r="V170" s="22"/>
      <c r="W170" s="3">
        <v>20</v>
      </c>
      <c r="X170" s="3">
        <v>0</v>
      </c>
      <c r="Y170" s="3">
        <v>40</v>
      </c>
      <c r="Z170" s="3">
        <v>20</v>
      </c>
      <c r="AA170" s="3">
        <v>80</v>
      </c>
      <c r="AB170" s="3">
        <v>50</v>
      </c>
      <c r="AC170" s="3">
        <v>20</v>
      </c>
      <c r="AD170" s="31">
        <f t="shared" ca="1" si="149"/>
        <v>-52</v>
      </c>
      <c r="AE170" s="26">
        <f t="shared" ca="1" si="150"/>
        <v>-40</v>
      </c>
      <c r="AF170" s="26">
        <f t="shared" ca="1" si="151"/>
        <v>-20</v>
      </c>
      <c r="AG170" s="26">
        <f t="shared" ref="AG170:AI170" ca="1" si="198">MAX(0,AF170)-AA170</f>
        <v>-80</v>
      </c>
      <c r="AH170" s="26">
        <f t="shared" ca="1" si="198"/>
        <v>-50</v>
      </c>
      <c r="AI170" s="26">
        <f t="shared" ca="1" si="198"/>
        <v>-20</v>
      </c>
      <c r="AJ170" s="30">
        <f t="shared" ca="1" si="153"/>
        <v>52</v>
      </c>
      <c r="AK170" s="30">
        <f t="shared" ca="1" si="154"/>
        <v>40</v>
      </c>
      <c r="AL170" s="30">
        <f t="shared" ca="1" si="155"/>
        <v>20</v>
      </c>
      <c r="AM170" s="30">
        <f t="shared" ca="1" si="156"/>
        <v>80</v>
      </c>
      <c r="AN170" s="30">
        <f t="shared" ca="1" si="157"/>
        <v>50</v>
      </c>
      <c r="AO170" s="30">
        <f t="shared" ca="1" si="158"/>
        <v>20</v>
      </c>
      <c r="AP170" s="22">
        <f t="shared" ca="1" si="160"/>
        <v>262</v>
      </c>
    </row>
    <row r="171" spans="1:42" hidden="1" x14ac:dyDescent="0.2">
      <c r="A171" t="s">
        <v>56</v>
      </c>
      <c r="B171">
        <v>840168532865</v>
      </c>
      <c r="C171" s="2" t="s">
        <v>82</v>
      </c>
      <c r="D171" s="2">
        <v>840168532865</v>
      </c>
      <c r="E171" s="2" t="s">
        <v>84</v>
      </c>
      <c r="F171" s="2" t="s">
        <v>60</v>
      </c>
      <c r="G171" s="2" t="s">
        <v>85</v>
      </c>
      <c r="H171" s="2" t="s">
        <v>80</v>
      </c>
      <c r="I171" s="2" t="s">
        <v>368</v>
      </c>
      <c r="J171" s="3">
        <v>110</v>
      </c>
      <c r="K171" s="25">
        <v>387.54</v>
      </c>
      <c r="L171" s="2" t="s">
        <v>2203</v>
      </c>
      <c r="M171" s="2" t="s">
        <v>66</v>
      </c>
      <c r="N171" s="3">
        <v>156</v>
      </c>
      <c r="O171" s="3">
        <v>0</v>
      </c>
      <c r="P171" s="21">
        <f ca="1">SUMIF('On Orders'!B:G,Base!C:C,'On Orders'!E:E)</f>
        <v>0</v>
      </c>
      <c r="Q171" s="22">
        <f ca="1">SUMIF('On Orders'!B:G,Base!C:C,'On Orders'!F:F)</f>
        <v>0</v>
      </c>
      <c r="R171" s="22">
        <f ca="1">SUMIF('On Orders'!B:G,Base!C:C,'On Orders'!G:G)</f>
        <v>0</v>
      </c>
      <c r="S171" s="22">
        <f ca="1">SUMIF('On Orders'!B:G,Base!C:C,'On Orders'!H:H)</f>
        <v>0</v>
      </c>
      <c r="T171" s="22"/>
      <c r="U171" s="22"/>
      <c r="V171" s="22"/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1">
        <f t="shared" ca="1" si="149"/>
        <v>46</v>
      </c>
      <c r="AE171" s="26">
        <f t="shared" ca="1" si="150"/>
        <v>46</v>
      </c>
      <c r="AF171" s="26">
        <f t="shared" ca="1" si="151"/>
        <v>46</v>
      </c>
      <c r="AG171" s="26">
        <f t="shared" ref="AG171:AI171" ca="1" si="199">MAX(0,AF171)-AA171</f>
        <v>46</v>
      </c>
      <c r="AH171" s="26">
        <f t="shared" ca="1" si="199"/>
        <v>46</v>
      </c>
      <c r="AI171" s="26">
        <f t="shared" ca="1" si="199"/>
        <v>46</v>
      </c>
      <c r="AJ171" s="30">
        <f t="shared" ca="1" si="153"/>
        <v>0</v>
      </c>
      <c r="AK171" s="30">
        <f t="shared" ca="1" si="154"/>
        <v>0</v>
      </c>
      <c r="AL171" s="30">
        <f t="shared" ca="1" si="155"/>
        <v>0</v>
      </c>
      <c r="AM171" s="30">
        <f t="shared" ca="1" si="156"/>
        <v>0</v>
      </c>
      <c r="AN171" s="30">
        <f t="shared" ca="1" si="157"/>
        <v>0</v>
      </c>
      <c r="AO171" s="30">
        <f t="shared" ca="1" si="158"/>
        <v>0</v>
      </c>
      <c r="AP171" s="22">
        <f t="shared" ca="1" si="160"/>
        <v>0</v>
      </c>
    </row>
    <row r="172" spans="1:42" hidden="1" x14ac:dyDescent="0.2">
      <c r="A172" t="s">
        <v>56</v>
      </c>
      <c r="B172">
        <v>840168528127</v>
      </c>
      <c r="C172" s="2" t="s">
        <v>513</v>
      </c>
      <c r="D172" s="2">
        <v>840168528127</v>
      </c>
      <c r="E172" s="2" t="s">
        <v>514</v>
      </c>
      <c r="F172" s="2" t="s">
        <v>515</v>
      </c>
      <c r="G172" s="2" t="s">
        <v>516</v>
      </c>
      <c r="H172" s="2" t="s">
        <v>517</v>
      </c>
      <c r="I172" s="2" t="s">
        <v>368</v>
      </c>
      <c r="J172" s="3">
        <v>190</v>
      </c>
      <c r="K172" s="25">
        <v>430.6</v>
      </c>
      <c r="L172" s="2" t="s">
        <v>2202</v>
      </c>
      <c r="M172" s="2" t="s">
        <v>28</v>
      </c>
      <c r="N172" s="3">
        <v>301</v>
      </c>
      <c r="O172" s="3">
        <v>423</v>
      </c>
      <c r="P172" s="21">
        <f ca="1">SUMIF('On Orders'!B:G,Base!C:C,'On Orders'!E:E)</f>
        <v>0</v>
      </c>
      <c r="Q172" s="22">
        <f ca="1">SUMIF('On Orders'!B:G,Base!C:C,'On Orders'!F:F)</f>
        <v>50</v>
      </c>
      <c r="R172" s="22">
        <f ca="1">SUMIF('On Orders'!B:G,Base!C:C,'On Orders'!G:G)</f>
        <v>0</v>
      </c>
      <c r="S172" s="22">
        <f ca="1">SUMIF('On Orders'!B:G,Base!C:C,'On Orders'!H:H)</f>
        <v>0</v>
      </c>
      <c r="T172" s="22"/>
      <c r="U172" s="22"/>
      <c r="V172" s="22"/>
      <c r="W172" s="3">
        <v>100</v>
      </c>
      <c r="X172" s="3">
        <v>100</v>
      </c>
      <c r="Y172" s="3">
        <v>201</v>
      </c>
      <c r="Z172" s="3">
        <v>110</v>
      </c>
      <c r="AA172" s="3">
        <v>50</v>
      </c>
      <c r="AB172" s="3">
        <v>201</v>
      </c>
      <c r="AC172" s="3">
        <v>120</v>
      </c>
      <c r="AD172" s="31">
        <f t="shared" ca="1" si="149"/>
        <v>484</v>
      </c>
      <c r="AE172" s="26">
        <f t="shared" ca="1" si="150"/>
        <v>283</v>
      </c>
      <c r="AF172" s="26">
        <f t="shared" ca="1" si="151"/>
        <v>173</v>
      </c>
      <c r="AG172" s="26">
        <f t="shared" ref="AG172:AI172" ca="1" si="200">MAX(0,AF172)-AA172</f>
        <v>123</v>
      </c>
      <c r="AH172" s="26">
        <f t="shared" ca="1" si="200"/>
        <v>-78</v>
      </c>
      <c r="AI172" s="26">
        <f t="shared" ca="1" si="200"/>
        <v>-120</v>
      </c>
      <c r="AJ172" s="30">
        <f t="shared" ca="1" si="153"/>
        <v>0</v>
      </c>
      <c r="AK172" s="30">
        <f t="shared" ca="1" si="154"/>
        <v>0</v>
      </c>
      <c r="AL172" s="30">
        <f t="shared" ca="1" si="155"/>
        <v>0</v>
      </c>
      <c r="AM172" s="30">
        <f t="shared" ca="1" si="156"/>
        <v>0</v>
      </c>
      <c r="AN172" s="30">
        <f t="shared" ca="1" si="157"/>
        <v>78</v>
      </c>
      <c r="AO172" s="30">
        <f t="shared" ca="1" si="158"/>
        <v>120</v>
      </c>
      <c r="AP172" s="22">
        <f t="shared" ca="1" si="160"/>
        <v>198</v>
      </c>
    </row>
    <row r="173" spans="1:42" hidden="1" x14ac:dyDescent="0.2">
      <c r="A173" t="s">
        <v>56</v>
      </c>
      <c r="B173">
        <v>840168528134</v>
      </c>
      <c r="C173" s="2" t="s">
        <v>518</v>
      </c>
      <c r="D173" s="2">
        <v>840168528134</v>
      </c>
      <c r="E173" s="2" t="s">
        <v>519</v>
      </c>
      <c r="F173" s="2" t="s">
        <v>515</v>
      </c>
      <c r="G173" s="2" t="s">
        <v>516</v>
      </c>
      <c r="H173" s="2" t="s">
        <v>517</v>
      </c>
      <c r="I173" s="2" t="s">
        <v>368</v>
      </c>
      <c r="J173" s="3">
        <v>190</v>
      </c>
      <c r="K173" s="25">
        <v>430.6</v>
      </c>
      <c r="L173" s="2" t="s">
        <v>2202</v>
      </c>
      <c r="M173" s="2" t="s">
        <v>28</v>
      </c>
      <c r="N173" s="3">
        <v>240</v>
      </c>
      <c r="O173" s="3">
        <v>169</v>
      </c>
      <c r="P173" s="21">
        <f ca="1">SUMIF('On Orders'!B:G,Base!C:C,'On Orders'!E:E)</f>
        <v>0</v>
      </c>
      <c r="Q173" s="22">
        <f ca="1">SUMIF('On Orders'!B:G,Base!C:C,'On Orders'!F:F)</f>
        <v>240</v>
      </c>
      <c r="R173" s="22">
        <f ca="1">SUMIF('On Orders'!B:G,Base!C:C,'On Orders'!G:G)</f>
        <v>0</v>
      </c>
      <c r="S173" s="22">
        <f ca="1">SUMIF('On Orders'!B:G,Base!C:C,'On Orders'!H:H)</f>
        <v>0</v>
      </c>
      <c r="T173" s="22"/>
      <c r="U173" s="22"/>
      <c r="V173" s="22"/>
      <c r="W173" s="3">
        <v>70</v>
      </c>
      <c r="X173" s="3">
        <v>70</v>
      </c>
      <c r="Y173" s="3">
        <v>200</v>
      </c>
      <c r="Z173" s="3">
        <v>90</v>
      </c>
      <c r="AA173" s="3">
        <v>55</v>
      </c>
      <c r="AB173" s="3">
        <v>200</v>
      </c>
      <c r="AC173" s="3">
        <v>90</v>
      </c>
      <c r="AD173" s="31">
        <f t="shared" ca="1" si="149"/>
        <v>389</v>
      </c>
      <c r="AE173" s="26">
        <f t="shared" ca="1" si="150"/>
        <v>189</v>
      </c>
      <c r="AF173" s="26">
        <f t="shared" ca="1" si="151"/>
        <v>99</v>
      </c>
      <c r="AG173" s="26">
        <f t="shared" ref="AG173:AI173" ca="1" si="201">MAX(0,AF173)-AA173</f>
        <v>44</v>
      </c>
      <c r="AH173" s="26">
        <f t="shared" ca="1" si="201"/>
        <v>-156</v>
      </c>
      <c r="AI173" s="26">
        <f t="shared" ca="1" si="201"/>
        <v>-90</v>
      </c>
      <c r="AJ173" s="30">
        <f t="shared" ca="1" si="153"/>
        <v>0</v>
      </c>
      <c r="AK173" s="30">
        <f t="shared" ca="1" si="154"/>
        <v>0</v>
      </c>
      <c r="AL173" s="30">
        <f t="shared" ca="1" si="155"/>
        <v>0</v>
      </c>
      <c r="AM173" s="30">
        <f t="shared" ca="1" si="156"/>
        <v>0</v>
      </c>
      <c r="AN173" s="30">
        <f t="shared" ca="1" si="157"/>
        <v>156</v>
      </c>
      <c r="AO173" s="30">
        <f t="shared" ca="1" si="158"/>
        <v>90</v>
      </c>
      <c r="AP173" s="22">
        <f t="shared" ca="1" si="160"/>
        <v>246</v>
      </c>
    </row>
    <row r="174" spans="1:42" hidden="1" x14ac:dyDescent="0.2">
      <c r="A174" t="s">
        <v>56</v>
      </c>
      <c r="B174">
        <v>840168528141</v>
      </c>
      <c r="C174" s="2" t="s">
        <v>520</v>
      </c>
      <c r="D174" s="2">
        <v>840168528141</v>
      </c>
      <c r="E174" s="2" t="s">
        <v>521</v>
      </c>
      <c r="F174" s="2" t="s">
        <v>515</v>
      </c>
      <c r="G174" s="2" t="s">
        <v>516</v>
      </c>
      <c r="H174" s="2" t="s">
        <v>517</v>
      </c>
      <c r="I174" s="2" t="s">
        <v>368</v>
      </c>
      <c r="J174" s="3">
        <v>190</v>
      </c>
      <c r="K174" s="25">
        <v>538.36</v>
      </c>
      <c r="L174" s="2" t="s">
        <v>2202</v>
      </c>
      <c r="M174" s="2" t="s">
        <v>28</v>
      </c>
      <c r="N174" s="3">
        <v>186</v>
      </c>
      <c r="O174" s="3">
        <v>139</v>
      </c>
      <c r="P174" s="21">
        <f ca="1">SUMIF('On Orders'!B:G,Base!C:C,'On Orders'!E:E)</f>
        <v>0</v>
      </c>
      <c r="Q174" s="22">
        <f ca="1">SUMIF('On Orders'!B:G,Base!C:C,'On Orders'!F:F)</f>
        <v>80</v>
      </c>
      <c r="R174" s="22">
        <f ca="1">SUMIF('On Orders'!B:G,Base!C:C,'On Orders'!G:G)</f>
        <v>0</v>
      </c>
      <c r="S174" s="22">
        <f ca="1">SUMIF('On Orders'!B:G,Base!C:C,'On Orders'!H:H)</f>
        <v>0</v>
      </c>
      <c r="T174" s="22"/>
      <c r="U174" s="22"/>
      <c r="V174" s="22"/>
      <c r="W174" s="3">
        <v>33</v>
      </c>
      <c r="X174" s="3">
        <v>37</v>
      </c>
      <c r="Y174" s="3">
        <v>55</v>
      </c>
      <c r="Z174" s="3">
        <v>42</v>
      </c>
      <c r="AA174" s="3">
        <v>30</v>
      </c>
      <c r="AB174" s="3">
        <v>55</v>
      </c>
      <c r="AC174" s="3">
        <v>40</v>
      </c>
      <c r="AD174" s="31">
        <f t="shared" ca="1" si="149"/>
        <v>178</v>
      </c>
      <c r="AE174" s="26">
        <f t="shared" ca="1" si="150"/>
        <v>123</v>
      </c>
      <c r="AF174" s="26">
        <f t="shared" ca="1" si="151"/>
        <v>81</v>
      </c>
      <c r="AG174" s="26">
        <f t="shared" ref="AG174:AI174" ca="1" si="202">MAX(0,AF174)-AA174</f>
        <v>51</v>
      </c>
      <c r="AH174" s="26">
        <f t="shared" ca="1" si="202"/>
        <v>-4</v>
      </c>
      <c r="AI174" s="26">
        <f t="shared" ca="1" si="202"/>
        <v>-40</v>
      </c>
      <c r="AJ174" s="30">
        <f t="shared" ca="1" si="153"/>
        <v>0</v>
      </c>
      <c r="AK174" s="30">
        <f t="shared" ca="1" si="154"/>
        <v>0</v>
      </c>
      <c r="AL174" s="30">
        <f t="shared" ca="1" si="155"/>
        <v>0</v>
      </c>
      <c r="AM174" s="30">
        <f t="shared" ca="1" si="156"/>
        <v>0</v>
      </c>
      <c r="AN174" s="30">
        <f t="shared" ca="1" si="157"/>
        <v>4</v>
      </c>
      <c r="AO174" s="30">
        <f t="shared" ca="1" si="158"/>
        <v>40</v>
      </c>
      <c r="AP174" s="22">
        <f t="shared" ca="1" si="160"/>
        <v>44</v>
      </c>
    </row>
    <row r="175" spans="1:42" hidden="1" x14ac:dyDescent="0.2">
      <c r="A175" t="s">
        <v>335</v>
      </c>
      <c r="B175">
        <v>840459608569</v>
      </c>
      <c r="C175" s="2" t="s">
        <v>596</v>
      </c>
      <c r="D175" s="2" t="s">
        <v>597</v>
      </c>
      <c r="E175" s="2" t="s">
        <v>598</v>
      </c>
      <c r="F175" s="2" t="s">
        <v>515</v>
      </c>
      <c r="G175" s="2" t="s">
        <v>516</v>
      </c>
      <c r="H175" s="2" t="s">
        <v>517</v>
      </c>
      <c r="I175" s="2" t="s">
        <v>368</v>
      </c>
      <c r="J175" s="3">
        <v>190</v>
      </c>
      <c r="K175" s="25">
        <v>581.47</v>
      </c>
      <c r="L175" s="2" t="s">
        <v>2202</v>
      </c>
      <c r="M175" s="2" t="s">
        <v>28</v>
      </c>
      <c r="N175" s="3">
        <v>75</v>
      </c>
      <c r="O175" s="3">
        <v>412</v>
      </c>
      <c r="P175" s="21">
        <f ca="1">SUMIF('On Orders'!B:G,Base!C:C,'On Orders'!E:E)</f>
        <v>0</v>
      </c>
      <c r="Q175" s="22">
        <f ca="1">SUMIF('On Orders'!B:G,Base!C:C,'On Orders'!F:F)</f>
        <v>180</v>
      </c>
      <c r="R175" s="22">
        <f ca="1">SUMIF('On Orders'!B:G,Base!C:C,'On Orders'!G:G)</f>
        <v>0</v>
      </c>
      <c r="S175" s="22">
        <f ca="1">SUMIF('On Orders'!B:G,Base!C:C,'On Orders'!H:H)</f>
        <v>0</v>
      </c>
      <c r="T175" s="22"/>
      <c r="U175" s="22"/>
      <c r="V175" s="22"/>
      <c r="W175" s="3">
        <v>120</v>
      </c>
      <c r="X175" s="3">
        <v>120</v>
      </c>
      <c r="Y175" s="3">
        <v>200</v>
      </c>
      <c r="Z175" s="3">
        <v>70</v>
      </c>
      <c r="AA175" s="3">
        <v>120</v>
      </c>
      <c r="AB175" s="3">
        <v>200</v>
      </c>
      <c r="AC175" s="3">
        <v>40</v>
      </c>
      <c r="AD175" s="31">
        <f t="shared" ca="1" si="149"/>
        <v>357</v>
      </c>
      <c r="AE175" s="26">
        <f t="shared" ca="1" si="150"/>
        <v>157</v>
      </c>
      <c r="AF175" s="26">
        <f t="shared" ca="1" si="151"/>
        <v>87</v>
      </c>
      <c r="AG175" s="26">
        <f t="shared" ref="AG175:AI175" ca="1" si="203">MAX(0,AF175)-AA175</f>
        <v>-33</v>
      </c>
      <c r="AH175" s="26">
        <f t="shared" ca="1" si="203"/>
        <v>-200</v>
      </c>
      <c r="AI175" s="26">
        <f t="shared" ca="1" si="203"/>
        <v>-40</v>
      </c>
      <c r="AJ175" s="30">
        <f t="shared" ca="1" si="153"/>
        <v>0</v>
      </c>
      <c r="AK175" s="30">
        <f t="shared" ca="1" si="154"/>
        <v>0</v>
      </c>
      <c r="AL175" s="30">
        <f t="shared" ca="1" si="155"/>
        <v>0</v>
      </c>
      <c r="AM175" s="30">
        <f t="shared" ca="1" si="156"/>
        <v>33</v>
      </c>
      <c r="AN175" s="30">
        <f t="shared" ca="1" si="157"/>
        <v>200</v>
      </c>
      <c r="AO175" s="30">
        <f t="shared" ca="1" si="158"/>
        <v>40</v>
      </c>
      <c r="AP175" s="22">
        <f t="shared" ca="1" si="160"/>
        <v>273</v>
      </c>
    </row>
    <row r="176" spans="1:42" hidden="1" x14ac:dyDescent="0.2">
      <c r="A176" t="s">
        <v>56</v>
      </c>
      <c r="B176">
        <v>840168538638</v>
      </c>
      <c r="C176" s="2" t="s">
        <v>522</v>
      </c>
      <c r="D176" s="2">
        <v>840168538638</v>
      </c>
      <c r="E176" s="2" t="s">
        <v>523</v>
      </c>
      <c r="F176" s="2" t="s">
        <v>515</v>
      </c>
      <c r="G176" s="2" t="s">
        <v>516</v>
      </c>
      <c r="H176" s="2" t="s">
        <v>524</v>
      </c>
      <c r="I176" s="2" t="s">
        <v>368</v>
      </c>
      <c r="J176" s="3">
        <v>160</v>
      </c>
      <c r="K176" s="25">
        <v>538.36</v>
      </c>
      <c r="L176" s="2" t="s">
        <v>2203</v>
      </c>
      <c r="M176" s="2" t="s">
        <v>28</v>
      </c>
      <c r="N176" s="3">
        <v>157</v>
      </c>
      <c r="O176" s="3">
        <v>15</v>
      </c>
      <c r="P176" s="21">
        <f ca="1">SUMIF('On Orders'!B:G,Base!C:C,'On Orders'!E:E)</f>
        <v>0</v>
      </c>
      <c r="Q176" s="22">
        <f ca="1">SUMIF('On Orders'!B:G,Base!C:C,'On Orders'!F:F)</f>
        <v>48</v>
      </c>
      <c r="R176" s="22">
        <f ca="1">SUMIF('On Orders'!B:G,Base!C:C,'On Orders'!G:G)</f>
        <v>0</v>
      </c>
      <c r="S176" s="22">
        <f ca="1">SUMIF('On Orders'!B:G,Base!C:C,'On Orders'!H:H)</f>
        <v>0</v>
      </c>
      <c r="T176" s="22"/>
      <c r="U176" s="22"/>
      <c r="V176" s="22"/>
      <c r="W176" s="3">
        <v>40</v>
      </c>
      <c r="X176" s="3">
        <v>40</v>
      </c>
      <c r="Y176" s="3">
        <v>50</v>
      </c>
      <c r="Z176" s="3">
        <v>20</v>
      </c>
      <c r="AA176" s="3">
        <v>80</v>
      </c>
      <c r="AB176" s="3">
        <v>80</v>
      </c>
      <c r="AC176" s="3">
        <v>100</v>
      </c>
      <c r="AD176" s="31">
        <f t="shared" ca="1" si="149"/>
        <v>20</v>
      </c>
      <c r="AE176" s="26">
        <f t="shared" ca="1" si="150"/>
        <v>-30</v>
      </c>
      <c r="AF176" s="26">
        <f t="shared" ca="1" si="151"/>
        <v>-20</v>
      </c>
      <c r="AG176" s="26">
        <f t="shared" ref="AG176:AI176" ca="1" si="204">MAX(0,AF176)-AA176</f>
        <v>-80</v>
      </c>
      <c r="AH176" s="26">
        <f t="shared" ca="1" si="204"/>
        <v>-80</v>
      </c>
      <c r="AI176" s="26">
        <f t="shared" ca="1" si="204"/>
        <v>-100</v>
      </c>
      <c r="AJ176" s="30">
        <f t="shared" ca="1" si="153"/>
        <v>0</v>
      </c>
      <c r="AK176" s="30">
        <f t="shared" ca="1" si="154"/>
        <v>30</v>
      </c>
      <c r="AL176" s="30">
        <f t="shared" ca="1" si="155"/>
        <v>20</v>
      </c>
      <c r="AM176" s="30">
        <f t="shared" ca="1" si="156"/>
        <v>80</v>
      </c>
      <c r="AN176" s="30">
        <f t="shared" ca="1" si="157"/>
        <v>80</v>
      </c>
      <c r="AO176" s="30">
        <f t="shared" ca="1" si="158"/>
        <v>100</v>
      </c>
      <c r="AP176" s="22">
        <f t="shared" ca="1" si="160"/>
        <v>310</v>
      </c>
    </row>
    <row r="177" spans="1:42" hidden="1" x14ac:dyDescent="0.2">
      <c r="A177" t="s">
        <v>56</v>
      </c>
      <c r="B177">
        <v>848709087171</v>
      </c>
      <c r="C177" s="2" t="s">
        <v>533</v>
      </c>
      <c r="D177" s="2" t="s">
        <v>582</v>
      </c>
      <c r="E177" s="2" t="s">
        <v>534</v>
      </c>
      <c r="F177" s="2" t="s">
        <v>535</v>
      </c>
      <c r="G177" s="2" t="s">
        <v>536</v>
      </c>
      <c r="H177" s="2" t="s">
        <v>537</v>
      </c>
      <c r="I177" s="2" t="s">
        <v>368</v>
      </c>
      <c r="J177" s="3">
        <v>70</v>
      </c>
      <c r="K177" s="25">
        <v>430.6</v>
      </c>
      <c r="L177" s="2" t="s">
        <v>2202</v>
      </c>
      <c r="M177" s="2" t="s">
        <v>66</v>
      </c>
      <c r="N177" s="3">
        <v>41</v>
      </c>
      <c r="O177" s="3">
        <v>42</v>
      </c>
      <c r="P177" s="21">
        <f ca="1">SUMIF('On Orders'!B:G,Base!C:C,'On Orders'!E:E)</f>
        <v>0</v>
      </c>
      <c r="Q177" s="22">
        <f ca="1">SUMIF('On Orders'!B:G,Base!C:C,'On Orders'!F:F)</f>
        <v>48</v>
      </c>
      <c r="R177" s="22">
        <f ca="1">SUMIF('On Orders'!B:G,Base!C:C,'On Orders'!G:G)</f>
        <v>0</v>
      </c>
      <c r="S177" s="22">
        <f ca="1">SUMIF('On Orders'!B:G,Base!C:C,'On Orders'!H:H)</f>
        <v>0</v>
      </c>
      <c r="T177" s="22"/>
      <c r="U177" s="22"/>
      <c r="V177" s="22"/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1">
        <f t="shared" ca="1" si="149"/>
        <v>61</v>
      </c>
      <c r="AE177" s="26">
        <f t="shared" ca="1" si="150"/>
        <v>61</v>
      </c>
      <c r="AF177" s="26">
        <f t="shared" ca="1" si="151"/>
        <v>61</v>
      </c>
      <c r="AG177" s="26">
        <f t="shared" ref="AG177:AI177" ca="1" si="205">MAX(0,AF177)-AA177</f>
        <v>61</v>
      </c>
      <c r="AH177" s="26">
        <f t="shared" ca="1" si="205"/>
        <v>61</v>
      </c>
      <c r="AI177" s="26">
        <f t="shared" ca="1" si="205"/>
        <v>61</v>
      </c>
      <c r="AJ177" s="30">
        <f t="shared" ca="1" si="153"/>
        <v>0</v>
      </c>
      <c r="AK177" s="30">
        <f t="shared" ca="1" si="154"/>
        <v>0</v>
      </c>
      <c r="AL177" s="30">
        <f t="shared" ca="1" si="155"/>
        <v>0</v>
      </c>
      <c r="AM177" s="30">
        <f t="shared" ca="1" si="156"/>
        <v>0</v>
      </c>
      <c r="AN177" s="30">
        <f t="shared" ca="1" si="157"/>
        <v>0</v>
      </c>
      <c r="AO177" s="30">
        <f t="shared" ca="1" si="158"/>
        <v>0</v>
      </c>
      <c r="AP177" s="22">
        <f t="shared" ca="1" si="160"/>
        <v>0</v>
      </c>
    </row>
    <row r="178" spans="1:42" hidden="1" x14ac:dyDescent="0.2">
      <c r="A178" t="s">
        <v>56</v>
      </c>
      <c r="B178">
        <v>848709073143</v>
      </c>
      <c r="C178" s="2" t="s">
        <v>583</v>
      </c>
      <c r="D178" s="2" t="s">
        <v>584</v>
      </c>
      <c r="E178" s="2" t="s">
        <v>585</v>
      </c>
      <c r="F178" s="2" t="s">
        <v>33</v>
      </c>
      <c r="G178" s="2" t="s">
        <v>536</v>
      </c>
      <c r="H178" s="2" t="s">
        <v>537</v>
      </c>
      <c r="I178" s="2" t="s">
        <v>368</v>
      </c>
      <c r="J178" s="3">
        <v>70</v>
      </c>
      <c r="K178" s="25">
        <v>430.6</v>
      </c>
      <c r="L178" s="2" t="s">
        <v>2204</v>
      </c>
      <c r="M178" s="2" t="s">
        <v>66</v>
      </c>
      <c r="N178" s="3">
        <v>2</v>
      </c>
      <c r="O178" s="3">
        <v>0</v>
      </c>
      <c r="P178" s="21">
        <f ca="1">SUMIF('On Orders'!B:G,Base!C:C,'On Orders'!E:E)</f>
        <v>0</v>
      </c>
      <c r="Q178" s="22">
        <f ca="1">SUMIF('On Orders'!B:G,Base!C:C,'On Orders'!F:F)</f>
        <v>0</v>
      </c>
      <c r="R178" s="22">
        <f ca="1">SUMIF('On Orders'!B:G,Base!C:C,'On Orders'!G:G)</f>
        <v>0</v>
      </c>
      <c r="S178" s="22">
        <f ca="1">SUMIF('On Orders'!B:G,Base!C:C,'On Orders'!H:H)</f>
        <v>0</v>
      </c>
      <c r="T178" s="22"/>
      <c r="U178" s="22"/>
      <c r="V178" s="22"/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1">
        <f t="shared" ca="1" si="149"/>
        <v>-68</v>
      </c>
      <c r="AE178" s="26">
        <f t="shared" ca="1" si="150"/>
        <v>0</v>
      </c>
      <c r="AF178" s="26">
        <f t="shared" ca="1" si="151"/>
        <v>0</v>
      </c>
      <c r="AG178" s="26">
        <f t="shared" ref="AG178:AI178" ca="1" si="206">MAX(0,AF178)-AA178</f>
        <v>0</v>
      </c>
      <c r="AH178" s="26">
        <f t="shared" ca="1" si="206"/>
        <v>0</v>
      </c>
      <c r="AI178" s="26">
        <f t="shared" ca="1" si="206"/>
        <v>0</v>
      </c>
      <c r="AJ178" s="30">
        <f t="shared" si="153"/>
        <v>0</v>
      </c>
      <c r="AK178" s="30">
        <f t="shared" si="154"/>
        <v>0</v>
      </c>
      <c r="AL178" s="30">
        <f t="shared" si="155"/>
        <v>0</v>
      </c>
      <c r="AM178" s="30">
        <f t="shared" si="156"/>
        <v>0</v>
      </c>
      <c r="AN178" s="30">
        <f t="shared" si="157"/>
        <v>0</v>
      </c>
      <c r="AO178" s="30">
        <f t="shared" si="158"/>
        <v>0</v>
      </c>
      <c r="AP178" s="22">
        <f t="shared" si="160"/>
        <v>0</v>
      </c>
    </row>
    <row r="179" spans="1:42" hidden="1" x14ac:dyDescent="0.2">
      <c r="A179" t="s">
        <v>104</v>
      </c>
      <c r="B179">
        <v>856504014810</v>
      </c>
      <c r="C179" s="2" t="s">
        <v>586</v>
      </c>
      <c r="D179" s="2">
        <v>856504014810</v>
      </c>
      <c r="E179" s="2" t="s">
        <v>587</v>
      </c>
      <c r="F179" s="2" t="s">
        <v>33</v>
      </c>
      <c r="G179" s="2" t="s">
        <v>475</v>
      </c>
      <c r="H179" s="2" t="s">
        <v>476</v>
      </c>
      <c r="I179" s="2" t="s">
        <v>368</v>
      </c>
      <c r="J179" s="32">
        <v>0</v>
      </c>
      <c r="K179" s="25">
        <v>0</v>
      </c>
      <c r="L179" s="2" t="s">
        <v>2204</v>
      </c>
      <c r="M179" s="2" t="s">
        <v>66</v>
      </c>
      <c r="N179" s="3">
        <v>0</v>
      </c>
      <c r="O179" s="3">
        <v>44</v>
      </c>
      <c r="P179" s="21">
        <f ca="1">SUMIF('On Orders'!B:G,Base!C:C,'On Orders'!E:E)</f>
        <v>0</v>
      </c>
      <c r="Q179" s="22">
        <f ca="1">SUMIF('On Orders'!B:G,Base!C:C,'On Orders'!F:F)</f>
        <v>0</v>
      </c>
      <c r="R179" s="22">
        <f ca="1">SUMIF('On Orders'!B:G,Base!C:C,'On Orders'!G:G)</f>
        <v>0</v>
      </c>
      <c r="S179" s="22">
        <f ca="1">SUMIF('On Orders'!B:G,Base!C:C,'On Orders'!H:H)</f>
        <v>0</v>
      </c>
      <c r="T179" s="22"/>
      <c r="U179" s="22"/>
      <c r="V179" s="22"/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1">
        <f t="shared" ca="1" si="149"/>
        <v>44</v>
      </c>
      <c r="AE179" s="26">
        <f t="shared" ca="1" si="150"/>
        <v>44</v>
      </c>
      <c r="AF179" s="26">
        <f t="shared" ca="1" si="151"/>
        <v>44</v>
      </c>
      <c r="AG179" s="26">
        <f t="shared" ref="AG179:AI179" ca="1" si="207">MAX(0,AF179)-AA179</f>
        <v>44</v>
      </c>
      <c r="AH179" s="26">
        <f t="shared" ca="1" si="207"/>
        <v>44</v>
      </c>
      <c r="AI179" s="26">
        <f t="shared" ca="1" si="207"/>
        <v>44</v>
      </c>
      <c r="AJ179" s="30">
        <f t="shared" si="153"/>
        <v>0</v>
      </c>
      <c r="AK179" s="30">
        <f t="shared" si="154"/>
        <v>0</v>
      </c>
      <c r="AL179" s="30">
        <f t="shared" si="155"/>
        <v>0</v>
      </c>
      <c r="AM179" s="30">
        <f t="shared" si="156"/>
        <v>0</v>
      </c>
      <c r="AN179" s="30">
        <f t="shared" si="157"/>
        <v>0</v>
      </c>
      <c r="AO179" s="30">
        <f t="shared" si="158"/>
        <v>0</v>
      </c>
      <c r="AP179" s="22">
        <f t="shared" si="160"/>
        <v>0</v>
      </c>
    </row>
    <row r="180" spans="1:42" hidden="1" x14ac:dyDescent="0.2">
      <c r="A180" t="s">
        <v>104</v>
      </c>
      <c r="B180">
        <v>856504011697</v>
      </c>
      <c r="C180" s="2" t="s">
        <v>588</v>
      </c>
      <c r="D180" s="2">
        <v>856504011697</v>
      </c>
      <c r="E180" s="2" t="s">
        <v>589</v>
      </c>
      <c r="F180" s="2" t="s">
        <v>33</v>
      </c>
      <c r="G180" s="2" t="s">
        <v>475</v>
      </c>
      <c r="H180" s="2" t="s">
        <v>476</v>
      </c>
      <c r="I180" s="2" t="s">
        <v>368</v>
      </c>
      <c r="J180" s="32">
        <v>0</v>
      </c>
      <c r="K180" s="25">
        <v>0</v>
      </c>
      <c r="L180" s="2" t="s">
        <v>2202</v>
      </c>
      <c r="M180" s="2" t="s">
        <v>66</v>
      </c>
      <c r="N180" s="3">
        <v>0</v>
      </c>
      <c r="O180" s="3">
        <v>0</v>
      </c>
      <c r="P180" s="21">
        <f ca="1">SUMIF('On Orders'!B:G,Base!C:C,'On Orders'!E:E)</f>
        <v>0</v>
      </c>
      <c r="Q180" s="22">
        <f ca="1">SUMIF('On Orders'!B:G,Base!C:C,'On Orders'!F:F)</f>
        <v>0</v>
      </c>
      <c r="R180" s="22">
        <f ca="1">SUMIF('On Orders'!B:G,Base!C:C,'On Orders'!G:G)</f>
        <v>0</v>
      </c>
      <c r="S180" s="22">
        <f ca="1">SUMIF('On Orders'!B:G,Base!C:C,'On Orders'!H:H)</f>
        <v>0</v>
      </c>
      <c r="T180" s="22"/>
      <c r="U180" s="22"/>
      <c r="V180" s="22"/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1">
        <f t="shared" ca="1" si="149"/>
        <v>0</v>
      </c>
      <c r="AE180" s="26">
        <f t="shared" ca="1" si="150"/>
        <v>0</v>
      </c>
      <c r="AF180" s="26">
        <f t="shared" ca="1" si="151"/>
        <v>0</v>
      </c>
      <c r="AG180" s="26">
        <f t="shared" ref="AG180:AI180" ca="1" si="208">MAX(0,AF180)-AA180</f>
        <v>0</v>
      </c>
      <c r="AH180" s="26">
        <f t="shared" ca="1" si="208"/>
        <v>0</v>
      </c>
      <c r="AI180" s="26">
        <f t="shared" ca="1" si="208"/>
        <v>0</v>
      </c>
      <c r="AJ180" s="30">
        <f t="shared" ca="1" si="153"/>
        <v>0</v>
      </c>
      <c r="AK180" s="30">
        <f t="shared" ca="1" si="154"/>
        <v>0</v>
      </c>
      <c r="AL180" s="30">
        <f t="shared" ca="1" si="155"/>
        <v>0</v>
      </c>
      <c r="AM180" s="30">
        <f t="shared" ca="1" si="156"/>
        <v>0</v>
      </c>
      <c r="AN180" s="30">
        <f t="shared" ca="1" si="157"/>
        <v>0</v>
      </c>
      <c r="AO180" s="30">
        <f t="shared" ca="1" si="158"/>
        <v>0</v>
      </c>
      <c r="AP180" s="22">
        <f t="shared" ca="1" si="160"/>
        <v>0</v>
      </c>
    </row>
    <row r="181" spans="1:42" hidden="1" x14ac:dyDescent="0.2">
      <c r="A181" t="s">
        <v>335</v>
      </c>
      <c r="B181">
        <v>840459609283</v>
      </c>
      <c r="C181" s="2" t="s">
        <v>590</v>
      </c>
      <c r="D181" s="2" t="s">
        <v>591</v>
      </c>
      <c r="E181" s="2" t="s">
        <v>592</v>
      </c>
      <c r="F181" s="2" t="s">
        <v>487</v>
      </c>
      <c r="G181" s="2" t="s">
        <v>488</v>
      </c>
      <c r="H181" s="2" t="s">
        <v>504</v>
      </c>
      <c r="I181" s="2" t="s">
        <v>368</v>
      </c>
      <c r="J181" s="3">
        <v>270</v>
      </c>
      <c r="K181" s="25">
        <v>603.02</v>
      </c>
      <c r="L181" s="2" t="s">
        <v>2202</v>
      </c>
      <c r="M181" s="2" t="s">
        <v>28</v>
      </c>
      <c r="N181" s="3">
        <v>110</v>
      </c>
      <c r="O181" s="3">
        <v>299</v>
      </c>
      <c r="P181" s="21">
        <f ca="1">SUMIF('On Orders'!B:G,Base!C:C,'On Orders'!E:E)</f>
        <v>0</v>
      </c>
      <c r="Q181" s="22">
        <f ca="1">SUMIF('On Orders'!B:G,Base!C:C,'On Orders'!F:F)</f>
        <v>0</v>
      </c>
      <c r="R181" s="22">
        <f ca="1">SUMIF('On Orders'!B:G,Base!C:C,'On Orders'!G:G)</f>
        <v>0</v>
      </c>
      <c r="S181" s="22">
        <f ca="1">SUMIF('On Orders'!B:G,Base!C:C,'On Orders'!H:H)</f>
        <v>0</v>
      </c>
      <c r="T181" s="22"/>
      <c r="U181" s="22"/>
      <c r="V181" s="22"/>
      <c r="W181" s="3">
        <v>80</v>
      </c>
      <c r="X181" s="3">
        <v>130</v>
      </c>
      <c r="Y181" s="3">
        <v>120</v>
      </c>
      <c r="Z181" s="3">
        <v>80</v>
      </c>
      <c r="AA181" s="3">
        <v>80</v>
      </c>
      <c r="AB181" s="3">
        <v>90</v>
      </c>
      <c r="AC181" s="3">
        <v>120</v>
      </c>
      <c r="AD181" s="31">
        <f t="shared" ca="1" si="149"/>
        <v>9</v>
      </c>
      <c r="AE181" s="26">
        <f t="shared" ca="1" si="150"/>
        <v>-111</v>
      </c>
      <c r="AF181" s="26">
        <f t="shared" ca="1" si="151"/>
        <v>-80</v>
      </c>
      <c r="AG181" s="26">
        <f t="shared" ref="AG181:AI181" ca="1" si="209">MAX(0,AF181)-AA181</f>
        <v>-80</v>
      </c>
      <c r="AH181" s="26">
        <f t="shared" ca="1" si="209"/>
        <v>-90</v>
      </c>
      <c r="AI181" s="26">
        <f t="shared" ca="1" si="209"/>
        <v>-120</v>
      </c>
      <c r="AJ181" s="30">
        <f t="shared" ca="1" si="153"/>
        <v>0</v>
      </c>
      <c r="AK181" s="30">
        <f t="shared" ca="1" si="154"/>
        <v>111</v>
      </c>
      <c r="AL181" s="30">
        <f t="shared" ca="1" si="155"/>
        <v>80</v>
      </c>
      <c r="AM181" s="30">
        <f t="shared" ca="1" si="156"/>
        <v>80</v>
      </c>
      <c r="AN181" s="30">
        <f t="shared" ca="1" si="157"/>
        <v>90</v>
      </c>
      <c r="AO181" s="30">
        <f t="shared" ca="1" si="158"/>
        <v>120</v>
      </c>
      <c r="AP181" s="22">
        <f t="shared" ca="1" si="160"/>
        <v>481</v>
      </c>
    </row>
    <row r="182" spans="1:42" hidden="1" x14ac:dyDescent="0.2">
      <c r="A182" t="s">
        <v>335</v>
      </c>
      <c r="B182">
        <v>840459609290</v>
      </c>
      <c r="C182" s="2" t="s">
        <v>593</v>
      </c>
      <c r="D182" s="2" t="s">
        <v>594</v>
      </c>
      <c r="E182" s="2" t="s">
        <v>595</v>
      </c>
      <c r="F182" s="2" t="s">
        <v>487</v>
      </c>
      <c r="G182" s="2" t="s">
        <v>488</v>
      </c>
      <c r="H182" s="2" t="s">
        <v>504</v>
      </c>
      <c r="I182" s="2" t="s">
        <v>368</v>
      </c>
      <c r="J182" s="3">
        <v>270</v>
      </c>
      <c r="K182" s="25">
        <v>603.02</v>
      </c>
      <c r="L182" s="2" t="s">
        <v>2202</v>
      </c>
      <c r="M182" s="2" t="s">
        <v>28</v>
      </c>
      <c r="N182" s="3">
        <v>219</v>
      </c>
      <c r="O182" s="3">
        <v>26</v>
      </c>
      <c r="P182" s="21">
        <f ca="1">SUMIF('On Orders'!B:G,Base!C:C,'On Orders'!E:E)</f>
        <v>0</v>
      </c>
      <c r="Q182" s="22">
        <f ca="1">SUMIF('On Orders'!B:G,Base!C:C,'On Orders'!F:F)</f>
        <v>60</v>
      </c>
      <c r="R182" s="22">
        <f ca="1">SUMIF('On Orders'!B:G,Base!C:C,'On Orders'!G:G)</f>
        <v>0</v>
      </c>
      <c r="S182" s="22">
        <f ca="1">SUMIF('On Orders'!B:G,Base!C:C,'On Orders'!H:H)</f>
        <v>0</v>
      </c>
      <c r="T182" s="22"/>
      <c r="U182" s="22"/>
      <c r="V182" s="22"/>
      <c r="W182" s="3">
        <v>30</v>
      </c>
      <c r="X182" s="3">
        <v>30</v>
      </c>
      <c r="Y182" s="3">
        <v>30</v>
      </c>
      <c r="Z182" s="3">
        <v>27</v>
      </c>
      <c r="AA182" s="3">
        <v>0</v>
      </c>
      <c r="AB182" s="3">
        <v>55</v>
      </c>
      <c r="AC182" s="3">
        <v>100</v>
      </c>
      <c r="AD182" s="31">
        <f t="shared" ca="1" si="149"/>
        <v>5</v>
      </c>
      <c r="AE182" s="26">
        <f t="shared" ca="1" si="150"/>
        <v>-25</v>
      </c>
      <c r="AF182" s="26">
        <f t="shared" ca="1" si="151"/>
        <v>-27</v>
      </c>
      <c r="AG182" s="26">
        <f t="shared" ref="AG182:AI182" ca="1" si="210">MAX(0,AF182)-AA182</f>
        <v>0</v>
      </c>
      <c r="AH182" s="26">
        <f t="shared" ca="1" si="210"/>
        <v>-55</v>
      </c>
      <c r="AI182" s="26">
        <f t="shared" ca="1" si="210"/>
        <v>-100</v>
      </c>
      <c r="AJ182" s="30">
        <f t="shared" ca="1" si="153"/>
        <v>0</v>
      </c>
      <c r="AK182" s="30">
        <f t="shared" ca="1" si="154"/>
        <v>25</v>
      </c>
      <c r="AL182" s="30">
        <f t="shared" ca="1" si="155"/>
        <v>27</v>
      </c>
      <c r="AM182" s="30">
        <f t="shared" ca="1" si="156"/>
        <v>0</v>
      </c>
      <c r="AN182" s="30">
        <f t="shared" ca="1" si="157"/>
        <v>55</v>
      </c>
      <c r="AO182" s="30">
        <f t="shared" ca="1" si="158"/>
        <v>100</v>
      </c>
      <c r="AP182" s="22">
        <f t="shared" ca="1" si="160"/>
        <v>207</v>
      </c>
    </row>
    <row r="183" spans="1:42" hidden="1" x14ac:dyDescent="0.2">
      <c r="A183" t="s">
        <v>56</v>
      </c>
      <c r="B183">
        <v>840168538645</v>
      </c>
      <c r="C183" s="2" t="s">
        <v>525</v>
      </c>
      <c r="D183" s="2">
        <v>840168538645</v>
      </c>
      <c r="E183" s="2" t="s">
        <v>526</v>
      </c>
      <c r="F183" s="2" t="s">
        <v>515</v>
      </c>
      <c r="G183" s="2" t="s">
        <v>516</v>
      </c>
      <c r="H183" s="2" t="s">
        <v>524</v>
      </c>
      <c r="I183" s="2" t="s">
        <v>368</v>
      </c>
      <c r="J183" s="3">
        <v>160</v>
      </c>
      <c r="K183" s="25">
        <v>538.36</v>
      </c>
      <c r="L183" s="2" t="s">
        <v>2202</v>
      </c>
      <c r="M183" s="2" t="s">
        <v>28</v>
      </c>
      <c r="N183" s="3">
        <v>97</v>
      </c>
      <c r="O183" s="3">
        <v>16</v>
      </c>
      <c r="P183" s="21">
        <f ca="1">SUMIF('On Orders'!B:G,Base!C:C,'On Orders'!E:E)</f>
        <v>0</v>
      </c>
      <c r="Q183" s="22">
        <f ca="1">SUMIF('On Orders'!B:G,Base!C:C,'On Orders'!F:F)</f>
        <v>48</v>
      </c>
      <c r="R183" s="22">
        <f ca="1">SUMIF('On Orders'!B:G,Base!C:C,'On Orders'!G:G)</f>
        <v>0</v>
      </c>
      <c r="S183" s="22">
        <f ca="1">SUMIF('On Orders'!B:G,Base!C:C,'On Orders'!H:H)</f>
        <v>0</v>
      </c>
      <c r="T183" s="22"/>
      <c r="U183" s="22"/>
      <c r="V183" s="22"/>
      <c r="W183" s="3">
        <v>30</v>
      </c>
      <c r="X183" s="3">
        <v>30</v>
      </c>
      <c r="Y183" s="3">
        <v>34</v>
      </c>
      <c r="Z183" s="3">
        <v>15</v>
      </c>
      <c r="AA183" s="3">
        <v>32</v>
      </c>
      <c r="AB183" s="3">
        <v>56</v>
      </c>
      <c r="AC183" s="3">
        <v>47</v>
      </c>
      <c r="AD183" s="31">
        <f t="shared" ca="1" si="149"/>
        <v>-29</v>
      </c>
      <c r="AE183" s="26">
        <f t="shared" ca="1" si="150"/>
        <v>-34</v>
      </c>
      <c r="AF183" s="26">
        <f t="shared" ca="1" si="151"/>
        <v>-15</v>
      </c>
      <c r="AG183" s="26">
        <f t="shared" ref="AG183:AI183" ca="1" si="211">MAX(0,AF183)-AA183</f>
        <v>-32</v>
      </c>
      <c r="AH183" s="26">
        <f t="shared" ca="1" si="211"/>
        <v>-56</v>
      </c>
      <c r="AI183" s="26">
        <f t="shared" ca="1" si="211"/>
        <v>-47</v>
      </c>
      <c r="AJ183" s="30">
        <f t="shared" ca="1" si="153"/>
        <v>29</v>
      </c>
      <c r="AK183" s="30">
        <f t="shared" ca="1" si="154"/>
        <v>34</v>
      </c>
      <c r="AL183" s="30">
        <f t="shared" ca="1" si="155"/>
        <v>15</v>
      </c>
      <c r="AM183" s="30">
        <f t="shared" ca="1" si="156"/>
        <v>32</v>
      </c>
      <c r="AN183" s="30">
        <f t="shared" ca="1" si="157"/>
        <v>56</v>
      </c>
      <c r="AO183" s="30">
        <f t="shared" ca="1" si="158"/>
        <v>47</v>
      </c>
      <c r="AP183" s="22">
        <f t="shared" ca="1" si="160"/>
        <v>213</v>
      </c>
    </row>
    <row r="184" spans="1:42" hidden="1" x14ac:dyDescent="0.2">
      <c r="A184" t="s">
        <v>56</v>
      </c>
      <c r="B184">
        <v>840168546732</v>
      </c>
      <c r="C184" s="2" t="s">
        <v>599</v>
      </c>
      <c r="D184" s="2">
        <v>840168546732</v>
      </c>
      <c r="E184" s="2" t="s">
        <v>600</v>
      </c>
      <c r="F184" s="2" t="s">
        <v>60</v>
      </c>
      <c r="G184" s="2" t="s">
        <v>61</v>
      </c>
      <c r="H184" s="2" t="s">
        <v>61</v>
      </c>
      <c r="I184" s="2" t="s">
        <v>368</v>
      </c>
      <c r="J184" s="3">
        <v>200</v>
      </c>
      <c r="K184" s="25">
        <v>309.95999999999998</v>
      </c>
      <c r="L184" s="2" t="s">
        <v>2204</v>
      </c>
      <c r="M184" s="2" t="s">
        <v>28</v>
      </c>
      <c r="N184" s="3">
        <v>180</v>
      </c>
      <c r="O184" s="3">
        <v>268</v>
      </c>
      <c r="P184" s="21">
        <f ca="1">SUMIF('On Orders'!B:G,Base!C:C,'On Orders'!E:E)</f>
        <v>0</v>
      </c>
      <c r="Q184" s="22">
        <f ca="1">SUMIF('On Orders'!B:G,Base!C:C,'On Orders'!F:F)</f>
        <v>0</v>
      </c>
      <c r="R184" s="22">
        <f ca="1">SUMIF('On Orders'!B:G,Base!C:C,'On Orders'!G:G)</f>
        <v>0</v>
      </c>
      <c r="S184" s="22">
        <f ca="1">SUMIF('On Orders'!B:G,Base!C:C,'On Orders'!H:H)</f>
        <v>0</v>
      </c>
      <c r="T184" s="22"/>
      <c r="U184" s="22"/>
      <c r="V184" s="22"/>
      <c r="W184" s="3">
        <v>11</v>
      </c>
      <c r="X184" s="3">
        <v>13</v>
      </c>
      <c r="Y184" s="3">
        <v>13</v>
      </c>
      <c r="Z184" s="3">
        <v>13</v>
      </c>
      <c r="AA184" s="3">
        <v>13</v>
      </c>
      <c r="AB184" s="3">
        <v>13</v>
      </c>
      <c r="AC184" s="3">
        <v>13</v>
      </c>
      <c r="AD184" s="31">
        <f t="shared" ca="1" si="149"/>
        <v>235</v>
      </c>
      <c r="AE184" s="26">
        <f t="shared" ca="1" si="150"/>
        <v>222</v>
      </c>
      <c r="AF184" s="26">
        <f t="shared" ca="1" si="151"/>
        <v>209</v>
      </c>
      <c r="AG184" s="26">
        <f t="shared" ref="AG184:AI184" ca="1" si="212">MAX(0,AF184)-AA184</f>
        <v>196</v>
      </c>
      <c r="AH184" s="26">
        <f t="shared" ca="1" si="212"/>
        <v>183</v>
      </c>
      <c r="AI184" s="26">
        <f t="shared" ca="1" si="212"/>
        <v>170</v>
      </c>
      <c r="AJ184" s="30">
        <f t="shared" si="153"/>
        <v>0</v>
      </c>
      <c r="AK184" s="30">
        <f t="shared" si="154"/>
        <v>0</v>
      </c>
      <c r="AL184" s="30">
        <f t="shared" si="155"/>
        <v>0</v>
      </c>
      <c r="AM184" s="30">
        <f t="shared" si="156"/>
        <v>0</v>
      </c>
      <c r="AN184" s="30">
        <f t="shared" si="157"/>
        <v>0</v>
      </c>
      <c r="AO184" s="30">
        <f t="shared" si="158"/>
        <v>0</v>
      </c>
      <c r="AP184" s="22">
        <f t="shared" si="160"/>
        <v>0</v>
      </c>
    </row>
    <row r="185" spans="1:42" hidden="1" x14ac:dyDescent="0.2">
      <c r="A185" t="s">
        <v>56</v>
      </c>
      <c r="B185">
        <v>840168546107</v>
      </c>
      <c r="C185" s="2" t="s">
        <v>304</v>
      </c>
      <c r="D185" s="2">
        <v>840168546107</v>
      </c>
      <c r="E185" s="2" t="s">
        <v>306</v>
      </c>
      <c r="F185" s="2" t="s">
        <v>60</v>
      </c>
      <c r="G185" s="2" t="s">
        <v>61</v>
      </c>
      <c r="H185" s="2" t="s">
        <v>61</v>
      </c>
      <c r="I185" s="2" t="s">
        <v>368</v>
      </c>
      <c r="J185" s="3">
        <v>200</v>
      </c>
      <c r="K185" s="25">
        <v>387.54</v>
      </c>
      <c r="L185" s="2" t="s">
        <v>2204</v>
      </c>
      <c r="M185" s="2" t="s">
        <v>28</v>
      </c>
      <c r="N185" s="3">
        <v>177</v>
      </c>
      <c r="O185" s="3">
        <v>0</v>
      </c>
      <c r="P185" s="21">
        <f ca="1">SUMIF('On Orders'!B:G,Base!C:C,'On Orders'!E:E)</f>
        <v>0</v>
      </c>
      <c r="Q185" s="22">
        <f ca="1">SUMIF('On Orders'!B:G,Base!C:C,'On Orders'!F:F)</f>
        <v>23</v>
      </c>
      <c r="R185" s="22">
        <f ca="1">SUMIF('On Orders'!B:G,Base!C:C,'On Orders'!G:G)</f>
        <v>0</v>
      </c>
      <c r="S185" s="22">
        <f ca="1">SUMIF('On Orders'!B:G,Base!C:C,'On Orders'!H:H)</f>
        <v>0</v>
      </c>
      <c r="T185" s="22"/>
      <c r="U185" s="22"/>
      <c r="V185" s="22"/>
      <c r="W185" s="3">
        <v>56</v>
      </c>
      <c r="X185" s="3">
        <v>20</v>
      </c>
      <c r="Y185" s="3">
        <v>20</v>
      </c>
      <c r="Z185" s="3">
        <v>20</v>
      </c>
      <c r="AA185" s="3">
        <v>20</v>
      </c>
      <c r="AB185" s="3">
        <v>20</v>
      </c>
      <c r="AC185" s="3">
        <v>20</v>
      </c>
      <c r="AD185" s="31">
        <f t="shared" ca="1" si="149"/>
        <v>-20</v>
      </c>
      <c r="AE185" s="26">
        <f t="shared" ca="1" si="150"/>
        <v>-20</v>
      </c>
      <c r="AF185" s="26">
        <f t="shared" ca="1" si="151"/>
        <v>-20</v>
      </c>
      <c r="AG185" s="26">
        <f t="shared" ref="AG185:AI185" ca="1" si="213">MAX(0,AF185)-AA185</f>
        <v>-20</v>
      </c>
      <c r="AH185" s="26">
        <f t="shared" ca="1" si="213"/>
        <v>-20</v>
      </c>
      <c r="AI185" s="26">
        <f t="shared" ca="1" si="213"/>
        <v>-20</v>
      </c>
      <c r="AJ185" s="30">
        <f t="shared" si="153"/>
        <v>0</v>
      </c>
      <c r="AK185" s="30">
        <f t="shared" si="154"/>
        <v>0</v>
      </c>
      <c r="AL185" s="30">
        <f t="shared" si="155"/>
        <v>0</v>
      </c>
      <c r="AM185" s="30">
        <f t="shared" si="156"/>
        <v>0</v>
      </c>
      <c r="AN185" s="30">
        <f t="shared" si="157"/>
        <v>0</v>
      </c>
      <c r="AO185" s="30">
        <f t="shared" si="158"/>
        <v>0</v>
      </c>
      <c r="AP185" s="22">
        <f t="shared" si="160"/>
        <v>0</v>
      </c>
    </row>
    <row r="186" spans="1:42" hidden="1" x14ac:dyDescent="0.2">
      <c r="A186" t="s">
        <v>56</v>
      </c>
      <c r="B186">
        <v>840168546145</v>
      </c>
      <c r="C186" s="2" t="s">
        <v>296</v>
      </c>
      <c r="D186" s="2">
        <v>840168546145</v>
      </c>
      <c r="E186" s="2" t="s">
        <v>298</v>
      </c>
      <c r="F186" s="2" t="s">
        <v>60</v>
      </c>
      <c r="G186" s="2" t="s">
        <v>61</v>
      </c>
      <c r="H186" s="2" t="s">
        <v>61</v>
      </c>
      <c r="I186" s="2" t="s">
        <v>368</v>
      </c>
      <c r="J186" s="3">
        <v>200</v>
      </c>
      <c r="K186" s="25">
        <v>387.54</v>
      </c>
      <c r="L186" s="2" t="s">
        <v>2204</v>
      </c>
      <c r="M186" s="2" t="s">
        <v>28</v>
      </c>
      <c r="N186" s="3">
        <v>184</v>
      </c>
      <c r="O186" s="3">
        <v>253</v>
      </c>
      <c r="P186" s="21">
        <f ca="1">SUMIF('On Orders'!B:G,Base!C:C,'On Orders'!E:E)</f>
        <v>0</v>
      </c>
      <c r="Q186" s="22">
        <f ca="1">SUMIF('On Orders'!B:G,Base!C:C,'On Orders'!F:F)</f>
        <v>0</v>
      </c>
      <c r="R186" s="22">
        <f ca="1">SUMIF('On Orders'!B:G,Base!C:C,'On Orders'!G:G)</f>
        <v>0</v>
      </c>
      <c r="S186" s="22">
        <f ca="1">SUMIF('On Orders'!B:G,Base!C:C,'On Orders'!H:H)</f>
        <v>0</v>
      </c>
      <c r="T186" s="22"/>
      <c r="U186" s="22"/>
      <c r="V186" s="22"/>
      <c r="W186" s="3">
        <v>33</v>
      </c>
      <c r="X186" s="3">
        <v>15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1">
        <f t="shared" ca="1" si="149"/>
        <v>222</v>
      </c>
      <c r="AE186" s="26">
        <f t="shared" ca="1" si="150"/>
        <v>222</v>
      </c>
      <c r="AF186" s="26">
        <f t="shared" ca="1" si="151"/>
        <v>222</v>
      </c>
      <c r="AG186" s="26">
        <f t="shared" ref="AG186:AI186" ca="1" si="214">MAX(0,AF186)-AA186</f>
        <v>222</v>
      </c>
      <c r="AH186" s="26">
        <f t="shared" ca="1" si="214"/>
        <v>222</v>
      </c>
      <c r="AI186" s="26">
        <f t="shared" ca="1" si="214"/>
        <v>222</v>
      </c>
      <c r="AJ186" s="30">
        <f t="shared" si="153"/>
        <v>0</v>
      </c>
      <c r="AK186" s="30">
        <f t="shared" si="154"/>
        <v>0</v>
      </c>
      <c r="AL186" s="30">
        <f t="shared" si="155"/>
        <v>0</v>
      </c>
      <c r="AM186" s="30">
        <f t="shared" si="156"/>
        <v>0</v>
      </c>
      <c r="AN186" s="30">
        <f t="shared" si="157"/>
        <v>0</v>
      </c>
      <c r="AO186" s="30">
        <f t="shared" si="158"/>
        <v>0</v>
      </c>
      <c r="AP186" s="22">
        <f t="shared" si="160"/>
        <v>0</v>
      </c>
    </row>
    <row r="187" spans="1:42" hidden="1" x14ac:dyDescent="0.2">
      <c r="A187" t="s">
        <v>56</v>
      </c>
      <c r="B187">
        <v>840168546138</v>
      </c>
      <c r="C187" s="2" t="s">
        <v>601</v>
      </c>
      <c r="D187" s="2">
        <v>840168546138</v>
      </c>
      <c r="E187" s="2" t="s">
        <v>602</v>
      </c>
      <c r="F187" s="2" t="s">
        <v>60</v>
      </c>
      <c r="G187" s="2" t="s">
        <v>61</v>
      </c>
      <c r="H187" s="2" t="s">
        <v>61</v>
      </c>
      <c r="I187" s="2" t="s">
        <v>368</v>
      </c>
      <c r="J187" s="3">
        <v>200</v>
      </c>
      <c r="K187" s="25">
        <v>387.54</v>
      </c>
      <c r="L187" s="2" t="s">
        <v>2204</v>
      </c>
      <c r="M187" s="2" t="s">
        <v>28</v>
      </c>
      <c r="N187" s="3">
        <v>166</v>
      </c>
      <c r="O187" s="3">
        <v>230</v>
      </c>
      <c r="P187" s="21">
        <f ca="1">SUMIF('On Orders'!B:G,Base!C:C,'On Orders'!E:E)</f>
        <v>0</v>
      </c>
      <c r="Q187" s="22">
        <f ca="1">SUMIF('On Orders'!B:G,Base!C:C,'On Orders'!F:F)</f>
        <v>0</v>
      </c>
      <c r="R187" s="22">
        <f ca="1">SUMIF('On Orders'!B:G,Base!C:C,'On Orders'!G:G)</f>
        <v>0</v>
      </c>
      <c r="S187" s="22">
        <f ca="1">SUMIF('On Orders'!B:G,Base!C:C,'On Orders'!H:H)</f>
        <v>0</v>
      </c>
      <c r="T187" s="22"/>
      <c r="U187" s="22"/>
      <c r="V187" s="22"/>
      <c r="W187" s="3">
        <v>12</v>
      </c>
      <c r="X187" s="3">
        <v>11</v>
      </c>
      <c r="Y187" s="3">
        <v>11</v>
      </c>
      <c r="Z187" s="3">
        <v>11</v>
      </c>
      <c r="AA187" s="3">
        <v>11</v>
      </c>
      <c r="AB187" s="3">
        <v>11</v>
      </c>
      <c r="AC187" s="3">
        <v>11</v>
      </c>
      <c r="AD187" s="31">
        <f t="shared" ca="1" si="149"/>
        <v>185</v>
      </c>
      <c r="AE187" s="26">
        <f t="shared" ca="1" si="150"/>
        <v>174</v>
      </c>
      <c r="AF187" s="26">
        <f t="shared" ca="1" si="151"/>
        <v>163</v>
      </c>
      <c r="AG187" s="26">
        <f t="shared" ref="AG187:AI187" ca="1" si="215">MAX(0,AF187)-AA187</f>
        <v>152</v>
      </c>
      <c r="AH187" s="26">
        <f t="shared" ca="1" si="215"/>
        <v>141</v>
      </c>
      <c r="AI187" s="26">
        <f t="shared" ca="1" si="215"/>
        <v>130</v>
      </c>
      <c r="AJ187" s="30">
        <f t="shared" si="153"/>
        <v>0</v>
      </c>
      <c r="AK187" s="30">
        <f t="shared" si="154"/>
        <v>0</v>
      </c>
      <c r="AL187" s="30">
        <f t="shared" si="155"/>
        <v>0</v>
      </c>
      <c r="AM187" s="30">
        <f t="shared" si="156"/>
        <v>0</v>
      </c>
      <c r="AN187" s="30">
        <f t="shared" si="157"/>
        <v>0</v>
      </c>
      <c r="AO187" s="30">
        <f t="shared" si="158"/>
        <v>0</v>
      </c>
      <c r="AP187" s="22">
        <f t="shared" si="160"/>
        <v>0</v>
      </c>
    </row>
    <row r="188" spans="1:42" hidden="1" x14ac:dyDescent="0.2">
      <c r="A188" t="s">
        <v>56</v>
      </c>
      <c r="B188">
        <v>840168547135</v>
      </c>
      <c r="C188" s="2" t="s">
        <v>603</v>
      </c>
      <c r="D188" s="2">
        <v>840168547135</v>
      </c>
      <c r="E188" s="2" t="s">
        <v>604</v>
      </c>
      <c r="F188" s="2" t="s">
        <v>60</v>
      </c>
      <c r="G188" s="2" t="s">
        <v>61</v>
      </c>
      <c r="H188" s="2" t="s">
        <v>61</v>
      </c>
      <c r="I188" s="2" t="s">
        <v>368</v>
      </c>
      <c r="J188" s="3">
        <v>200</v>
      </c>
      <c r="K188" s="25">
        <v>387.54</v>
      </c>
      <c r="L188" s="2" t="s">
        <v>2204</v>
      </c>
      <c r="M188" s="2" t="s">
        <v>28</v>
      </c>
      <c r="N188" s="3">
        <v>157</v>
      </c>
      <c r="O188" s="3">
        <v>328</v>
      </c>
      <c r="P188" s="21">
        <f ca="1">SUMIF('On Orders'!B:G,Base!C:C,'On Orders'!E:E)</f>
        <v>0</v>
      </c>
      <c r="Q188" s="22">
        <f ca="1">SUMIF('On Orders'!B:G,Base!C:C,'On Orders'!F:F)</f>
        <v>0</v>
      </c>
      <c r="R188" s="22">
        <f ca="1">SUMIF('On Orders'!B:G,Base!C:C,'On Orders'!G:G)</f>
        <v>0</v>
      </c>
      <c r="S188" s="22">
        <f ca="1">SUMIF('On Orders'!B:G,Base!C:C,'On Orders'!H:H)</f>
        <v>0</v>
      </c>
      <c r="T188" s="22"/>
      <c r="U188" s="22"/>
      <c r="V188" s="22"/>
      <c r="W188" s="3">
        <v>12</v>
      </c>
      <c r="X188" s="3">
        <v>12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1">
        <f t="shared" ca="1" si="149"/>
        <v>273</v>
      </c>
      <c r="AE188" s="26">
        <f t="shared" ca="1" si="150"/>
        <v>273</v>
      </c>
      <c r="AF188" s="26">
        <f t="shared" ca="1" si="151"/>
        <v>273</v>
      </c>
      <c r="AG188" s="26">
        <f t="shared" ref="AG188:AI188" ca="1" si="216">MAX(0,AF188)-AA188</f>
        <v>273</v>
      </c>
      <c r="AH188" s="26">
        <f t="shared" ca="1" si="216"/>
        <v>273</v>
      </c>
      <c r="AI188" s="26">
        <f t="shared" ca="1" si="216"/>
        <v>273</v>
      </c>
      <c r="AJ188" s="30">
        <f t="shared" si="153"/>
        <v>0</v>
      </c>
      <c r="AK188" s="30">
        <f t="shared" si="154"/>
        <v>0</v>
      </c>
      <c r="AL188" s="30">
        <f t="shared" si="155"/>
        <v>0</v>
      </c>
      <c r="AM188" s="30">
        <f t="shared" si="156"/>
        <v>0</v>
      </c>
      <c r="AN188" s="30">
        <f t="shared" si="157"/>
        <v>0</v>
      </c>
      <c r="AO188" s="30">
        <f t="shared" si="158"/>
        <v>0</v>
      </c>
      <c r="AP188" s="22">
        <f t="shared" si="160"/>
        <v>0</v>
      </c>
    </row>
    <row r="189" spans="1:42" hidden="1" x14ac:dyDescent="0.2">
      <c r="A189" t="s">
        <v>335</v>
      </c>
      <c r="B189">
        <v>5056586735251</v>
      </c>
      <c r="C189" s="2" t="s">
        <v>337</v>
      </c>
      <c r="D189" s="2">
        <v>5056586735251</v>
      </c>
      <c r="E189" s="2" t="s">
        <v>605</v>
      </c>
      <c r="F189" s="2" t="s">
        <v>60</v>
      </c>
      <c r="G189" s="2" t="s">
        <v>109</v>
      </c>
      <c r="H189" s="2" t="s">
        <v>109</v>
      </c>
      <c r="I189" s="2" t="s">
        <v>368</v>
      </c>
      <c r="J189" s="3">
        <v>110</v>
      </c>
      <c r="K189" s="25">
        <v>430.6</v>
      </c>
      <c r="L189" s="2" t="s">
        <v>2204</v>
      </c>
      <c r="M189" s="2" t="s">
        <v>28</v>
      </c>
      <c r="N189" s="3">
        <v>125</v>
      </c>
      <c r="O189" s="3">
        <v>0</v>
      </c>
      <c r="P189" s="21">
        <f ca="1">SUMIF('On Orders'!B:G,Base!C:C,'On Orders'!E:E)</f>
        <v>0</v>
      </c>
      <c r="Q189" s="22">
        <f ca="1">SUMIF('On Orders'!B:G,Base!C:C,'On Orders'!F:F)</f>
        <v>0</v>
      </c>
      <c r="R189" s="22">
        <f ca="1">SUMIF('On Orders'!B:G,Base!C:C,'On Orders'!G:G)</f>
        <v>0</v>
      </c>
      <c r="S189" s="22">
        <f ca="1">SUMIF('On Orders'!B:G,Base!C:C,'On Orders'!H:H)</f>
        <v>0</v>
      </c>
      <c r="T189" s="22"/>
      <c r="U189" s="22"/>
      <c r="V189" s="22"/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1">
        <f t="shared" ca="1" si="149"/>
        <v>15</v>
      </c>
      <c r="AE189" s="26">
        <f t="shared" ca="1" si="150"/>
        <v>15</v>
      </c>
      <c r="AF189" s="26">
        <f t="shared" ca="1" si="151"/>
        <v>15</v>
      </c>
      <c r="AG189" s="26">
        <f t="shared" ref="AG189:AI189" ca="1" si="217">MAX(0,AF189)-AA189</f>
        <v>15</v>
      </c>
      <c r="AH189" s="26">
        <f t="shared" ca="1" si="217"/>
        <v>15</v>
      </c>
      <c r="AI189" s="26">
        <f t="shared" ca="1" si="217"/>
        <v>15</v>
      </c>
      <c r="AJ189" s="30">
        <f t="shared" si="153"/>
        <v>0</v>
      </c>
      <c r="AK189" s="30">
        <f t="shared" si="154"/>
        <v>0</v>
      </c>
      <c r="AL189" s="30">
        <f t="shared" si="155"/>
        <v>0</v>
      </c>
      <c r="AM189" s="30">
        <f t="shared" si="156"/>
        <v>0</v>
      </c>
      <c r="AN189" s="30">
        <f t="shared" si="157"/>
        <v>0</v>
      </c>
      <c r="AO189" s="30">
        <f t="shared" si="158"/>
        <v>0</v>
      </c>
      <c r="AP189" s="22">
        <f t="shared" si="160"/>
        <v>0</v>
      </c>
    </row>
    <row r="190" spans="1:42" hidden="1" x14ac:dyDescent="0.2">
      <c r="A190" t="s">
        <v>335</v>
      </c>
      <c r="B190">
        <v>840459607036</v>
      </c>
      <c r="C190" s="2" t="s">
        <v>606</v>
      </c>
      <c r="D190" s="2">
        <v>840459607036</v>
      </c>
      <c r="E190" s="2" t="s">
        <v>607</v>
      </c>
      <c r="F190" s="2" t="s">
        <v>60</v>
      </c>
      <c r="G190" s="2" t="s">
        <v>61</v>
      </c>
      <c r="H190" s="2" t="s">
        <v>61</v>
      </c>
      <c r="I190" s="2" t="s">
        <v>368</v>
      </c>
      <c r="J190" s="3">
        <v>200</v>
      </c>
      <c r="K190" s="25">
        <v>387.5</v>
      </c>
      <c r="L190" s="2" t="s">
        <v>2204</v>
      </c>
      <c r="M190" s="2" t="s">
        <v>28</v>
      </c>
      <c r="N190" s="3">
        <v>132</v>
      </c>
      <c r="O190" s="3">
        <v>0</v>
      </c>
      <c r="P190" s="21">
        <f ca="1">SUMIF('On Orders'!B:G,Base!C:C,'On Orders'!E:E)</f>
        <v>0</v>
      </c>
      <c r="Q190" s="22">
        <f ca="1">SUMIF('On Orders'!B:G,Base!C:C,'On Orders'!F:F)</f>
        <v>0</v>
      </c>
      <c r="R190" s="22">
        <f ca="1">SUMIF('On Orders'!B:G,Base!C:C,'On Orders'!G:G)</f>
        <v>0</v>
      </c>
      <c r="S190" s="22">
        <f ca="1">SUMIF('On Orders'!B:G,Base!C:C,'On Orders'!H:H)</f>
        <v>0</v>
      </c>
      <c r="T190" s="22"/>
      <c r="U190" s="22"/>
      <c r="V190" s="22"/>
      <c r="W190" s="3">
        <v>56</v>
      </c>
      <c r="X190" s="3">
        <v>28</v>
      </c>
      <c r="Y190" s="3">
        <v>28</v>
      </c>
      <c r="Z190" s="3">
        <v>28</v>
      </c>
      <c r="AA190" s="3">
        <v>28</v>
      </c>
      <c r="AB190" s="3">
        <v>28</v>
      </c>
      <c r="AC190" s="3">
        <v>28</v>
      </c>
      <c r="AD190" s="31">
        <f t="shared" ca="1" si="149"/>
        <v>-96</v>
      </c>
      <c r="AE190" s="26">
        <f t="shared" ca="1" si="150"/>
        <v>-28</v>
      </c>
      <c r="AF190" s="26">
        <f t="shared" ca="1" si="151"/>
        <v>-28</v>
      </c>
      <c r="AG190" s="26">
        <f t="shared" ref="AG190:AI190" ca="1" si="218">MAX(0,AF190)-AA190</f>
        <v>-28</v>
      </c>
      <c r="AH190" s="26">
        <f t="shared" ca="1" si="218"/>
        <v>-28</v>
      </c>
      <c r="AI190" s="26">
        <f t="shared" ca="1" si="218"/>
        <v>-28</v>
      </c>
      <c r="AJ190" s="30">
        <f t="shared" si="153"/>
        <v>0</v>
      </c>
      <c r="AK190" s="30">
        <f t="shared" si="154"/>
        <v>0</v>
      </c>
      <c r="AL190" s="30">
        <f t="shared" si="155"/>
        <v>0</v>
      </c>
      <c r="AM190" s="30">
        <f t="shared" si="156"/>
        <v>0</v>
      </c>
      <c r="AN190" s="30">
        <f t="shared" si="157"/>
        <v>0</v>
      </c>
      <c r="AO190" s="30">
        <f t="shared" si="158"/>
        <v>0</v>
      </c>
      <c r="AP190" s="22">
        <f t="shared" si="160"/>
        <v>0</v>
      </c>
    </row>
    <row r="191" spans="1:42" hidden="1" x14ac:dyDescent="0.2">
      <c r="A191" t="s">
        <v>335</v>
      </c>
      <c r="B191">
        <v>840459607715</v>
      </c>
      <c r="C191" s="2" t="s">
        <v>608</v>
      </c>
      <c r="D191" s="2">
        <v>840459607715</v>
      </c>
      <c r="E191" s="2" t="s">
        <v>609</v>
      </c>
      <c r="F191" s="2" t="s">
        <v>60</v>
      </c>
      <c r="G191" s="2" t="s">
        <v>61</v>
      </c>
      <c r="H191" s="2" t="s">
        <v>61</v>
      </c>
      <c r="I191" s="2" t="s">
        <v>368</v>
      </c>
      <c r="J191" s="3">
        <v>200</v>
      </c>
      <c r="K191" s="25">
        <v>387.5</v>
      </c>
      <c r="L191" s="2" t="s">
        <v>2204</v>
      </c>
      <c r="M191" s="2" t="s">
        <v>28</v>
      </c>
      <c r="N191" s="3">
        <v>120</v>
      </c>
      <c r="O191" s="3">
        <v>0</v>
      </c>
      <c r="P191" s="21">
        <f ca="1">SUMIF('On Orders'!B:G,Base!C:C,'On Orders'!E:E)</f>
        <v>0</v>
      </c>
      <c r="Q191" s="22">
        <f ca="1">SUMIF('On Orders'!B:G,Base!C:C,'On Orders'!F:F)</f>
        <v>0</v>
      </c>
      <c r="R191" s="22">
        <f ca="1">SUMIF('On Orders'!B:G,Base!C:C,'On Orders'!G:G)</f>
        <v>0</v>
      </c>
      <c r="S191" s="22">
        <f ca="1">SUMIF('On Orders'!B:G,Base!C:C,'On Orders'!H:H)</f>
        <v>0</v>
      </c>
      <c r="T191" s="22"/>
      <c r="U191" s="22"/>
      <c r="V191" s="22"/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1">
        <f t="shared" ca="1" si="149"/>
        <v>-80</v>
      </c>
      <c r="AE191" s="26">
        <f t="shared" ca="1" si="150"/>
        <v>0</v>
      </c>
      <c r="AF191" s="26">
        <f t="shared" ca="1" si="151"/>
        <v>0</v>
      </c>
      <c r="AG191" s="26">
        <f t="shared" ref="AG191:AI191" ca="1" si="219">MAX(0,AF191)-AA191</f>
        <v>0</v>
      </c>
      <c r="AH191" s="26">
        <f t="shared" ca="1" si="219"/>
        <v>0</v>
      </c>
      <c r="AI191" s="26">
        <f t="shared" ca="1" si="219"/>
        <v>0</v>
      </c>
      <c r="AJ191" s="30">
        <f t="shared" si="153"/>
        <v>0</v>
      </c>
      <c r="AK191" s="30">
        <f t="shared" si="154"/>
        <v>0</v>
      </c>
      <c r="AL191" s="30">
        <f t="shared" si="155"/>
        <v>0</v>
      </c>
      <c r="AM191" s="30">
        <f t="shared" si="156"/>
        <v>0</v>
      </c>
      <c r="AN191" s="30">
        <f t="shared" si="157"/>
        <v>0</v>
      </c>
      <c r="AO191" s="30">
        <f t="shared" si="158"/>
        <v>0</v>
      </c>
      <c r="AP191" s="22">
        <f t="shared" si="160"/>
        <v>0</v>
      </c>
    </row>
    <row r="192" spans="1:42" hidden="1" x14ac:dyDescent="0.2">
      <c r="A192" t="s">
        <v>335</v>
      </c>
      <c r="B192">
        <v>840459607845</v>
      </c>
      <c r="C192" s="2" t="s">
        <v>610</v>
      </c>
      <c r="D192" s="2">
        <v>840459607845</v>
      </c>
      <c r="E192" s="2" t="s">
        <v>611</v>
      </c>
      <c r="F192" s="2" t="s">
        <v>60</v>
      </c>
      <c r="G192" s="2" t="s">
        <v>61</v>
      </c>
      <c r="H192" s="2" t="s">
        <v>61</v>
      </c>
      <c r="I192" s="2" t="s">
        <v>368</v>
      </c>
      <c r="J192" s="3">
        <v>200</v>
      </c>
      <c r="K192" s="25">
        <v>387.5</v>
      </c>
      <c r="L192" s="2" t="s">
        <v>2204</v>
      </c>
      <c r="M192" s="2" t="s">
        <v>28</v>
      </c>
      <c r="N192" s="3">
        <v>176</v>
      </c>
      <c r="O192" s="3">
        <v>68</v>
      </c>
      <c r="P192" s="21">
        <f ca="1">SUMIF('On Orders'!B:G,Base!C:C,'On Orders'!E:E)</f>
        <v>0</v>
      </c>
      <c r="Q192" s="22">
        <f ca="1">SUMIF('On Orders'!B:G,Base!C:C,'On Orders'!F:F)</f>
        <v>0</v>
      </c>
      <c r="R192" s="22">
        <f ca="1">SUMIF('On Orders'!B:G,Base!C:C,'On Orders'!G:G)</f>
        <v>0</v>
      </c>
      <c r="S192" s="22">
        <f ca="1">SUMIF('On Orders'!B:G,Base!C:C,'On Orders'!H:H)</f>
        <v>0</v>
      </c>
      <c r="T192" s="22"/>
      <c r="U192" s="22"/>
      <c r="V192" s="22"/>
      <c r="W192" s="3">
        <v>12</v>
      </c>
      <c r="X192" s="3">
        <v>8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1">
        <f t="shared" ca="1" si="149"/>
        <v>36</v>
      </c>
      <c r="AE192" s="26">
        <f t="shared" ca="1" si="150"/>
        <v>36</v>
      </c>
      <c r="AF192" s="26">
        <f t="shared" ca="1" si="151"/>
        <v>36</v>
      </c>
      <c r="AG192" s="26">
        <f t="shared" ref="AG192:AI192" ca="1" si="220">MAX(0,AF192)-AA192</f>
        <v>36</v>
      </c>
      <c r="AH192" s="26">
        <f t="shared" ca="1" si="220"/>
        <v>36</v>
      </c>
      <c r="AI192" s="26">
        <f t="shared" ca="1" si="220"/>
        <v>36</v>
      </c>
      <c r="AJ192" s="30">
        <f t="shared" si="153"/>
        <v>0</v>
      </c>
      <c r="AK192" s="30">
        <f t="shared" si="154"/>
        <v>0</v>
      </c>
      <c r="AL192" s="30">
        <f t="shared" si="155"/>
        <v>0</v>
      </c>
      <c r="AM192" s="30">
        <f t="shared" si="156"/>
        <v>0</v>
      </c>
      <c r="AN192" s="30">
        <f t="shared" si="157"/>
        <v>0</v>
      </c>
      <c r="AO192" s="30">
        <f t="shared" si="158"/>
        <v>0</v>
      </c>
      <c r="AP192" s="22">
        <f t="shared" si="160"/>
        <v>0</v>
      </c>
    </row>
    <row r="193" spans="1:42" hidden="1" x14ac:dyDescent="0.2">
      <c r="A193" t="s">
        <v>335</v>
      </c>
      <c r="B193">
        <v>840459607043</v>
      </c>
      <c r="C193" s="2" t="s">
        <v>612</v>
      </c>
      <c r="D193" s="2">
        <v>840459607043</v>
      </c>
      <c r="E193" s="2" t="s">
        <v>613</v>
      </c>
      <c r="F193" s="2" t="s">
        <v>60</v>
      </c>
      <c r="G193" s="2" t="s">
        <v>61</v>
      </c>
      <c r="H193" s="2" t="s">
        <v>61</v>
      </c>
      <c r="I193" s="2" t="s">
        <v>368</v>
      </c>
      <c r="J193" s="3">
        <v>200</v>
      </c>
      <c r="K193" s="25">
        <v>387.5</v>
      </c>
      <c r="L193" s="2" t="s">
        <v>2204</v>
      </c>
      <c r="M193" s="2" t="s">
        <v>28</v>
      </c>
      <c r="N193" s="3">
        <v>187</v>
      </c>
      <c r="O193" s="3">
        <v>229</v>
      </c>
      <c r="P193" s="21">
        <f ca="1">SUMIF('On Orders'!B:G,Base!C:C,'On Orders'!E:E)</f>
        <v>0</v>
      </c>
      <c r="Q193" s="22">
        <f ca="1">SUMIF('On Orders'!B:G,Base!C:C,'On Orders'!F:F)</f>
        <v>0</v>
      </c>
      <c r="R193" s="22">
        <f ca="1">SUMIF('On Orders'!B:G,Base!C:C,'On Orders'!G:G)</f>
        <v>0</v>
      </c>
      <c r="S193" s="22">
        <f ca="1">SUMIF('On Orders'!B:G,Base!C:C,'On Orders'!H:H)</f>
        <v>0</v>
      </c>
      <c r="T193" s="22"/>
      <c r="U193" s="22"/>
      <c r="V193" s="22"/>
      <c r="W193" s="3">
        <v>35</v>
      </c>
      <c r="X193" s="3">
        <v>35</v>
      </c>
      <c r="Y193" s="3">
        <v>35</v>
      </c>
      <c r="Z193" s="3">
        <v>35</v>
      </c>
      <c r="AA193" s="3">
        <v>35</v>
      </c>
      <c r="AB193" s="3">
        <v>35</v>
      </c>
      <c r="AC193" s="3">
        <v>35</v>
      </c>
      <c r="AD193" s="31">
        <f t="shared" ca="1" si="149"/>
        <v>181</v>
      </c>
      <c r="AE193" s="26">
        <f t="shared" ca="1" si="150"/>
        <v>146</v>
      </c>
      <c r="AF193" s="26">
        <f t="shared" ca="1" si="151"/>
        <v>111</v>
      </c>
      <c r="AG193" s="26">
        <f t="shared" ref="AG193:AI193" ca="1" si="221">MAX(0,AF193)-AA193</f>
        <v>76</v>
      </c>
      <c r="AH193" s="26">
        <f t="shared" ca="1" si="221"/>
        <v>41</v>
      </c>
      <c r="AI193" s="26">
        <f t="shared" ca="1" si="221"/>
        <v>6</v>
      </c>
      <c r="AJ193" s="30">
        <f t="shared" si="153"/>
        <v>0</v>
      </c>
      <c r="AK193" s="30">
        <f t="shared" si="154"/>
        <v>0</v>
      </c>
      <c r="AL193" s="30">
        <f t="shared" si="155"/>
        <v>0</v>
      </c>
      <c r="AM193" s="30">
        <f t="shared" si="156"/>
        <v>0</v>
      </c>
      <c r="AN193" s="30">
        <f t="shared" si="157"/>
        <v>0</v>
      </c>
      <c r="AO193" s="30">
        <f t="shared" si="158"/>
        <v>0</v>
      </c>
      <c r="AP193" s="22">
        <f t="shared" si="160"/>
        <v>0</v>
      </c>
    </row>
    <row r="194" spans="1:42" hidden="1" x14ac:dyDescent="0.2">
      <c r="A194" t="s">
        <v>335</v>
      </c>
      <c r="B194">
        <v>5056586746745</v>
      </c>
      <c r="C194" s="2" t="s">
        <v>614</v>
      </c>
      <c r="D194" s="2" t="s">
        <v>615</v>
      </c>
      <c r="E194" s="2" t="s">
        <v>616</v>
      </c>
      <c r="F194" s="2" t="s">
        <v>33</v>
      </c>
      <c r="G194" s="2" t="s">
        <v>469</v>
      </c>
      <c r="H194" s="2" t="s">
        <v>617</v>
      </c>
      <c r="I194" s="2" t="s">
        <v>368</v>
      </c>
      <c r="J194" s="3">
        <v>180</v>
      </c>
      <c r="K194" s="25">
        <v>174.18</v>
      </c>
      <c r="L194" s="2" t="s">
        <v>2203</v>
      </c>
      <c r="M194" s="2" t="s">
        <v>28</v>
      </c>
      <c r="N194" s="3">
        <v>139</v>
      </c>
      <c r="O194" s="3">
        <v>144</v>
      </c>
      <c r="P194" s="21">
        <f ca="1">SUMIF('On Orders'!B:G,Base!C:C,'On Orders'!E:E)</f>
        <v>0</v>
      </c>
      <c r="Q194" s="22">
        <f ca="1">SUMIF('On Orders'!B:G,Base!C:C,'On Orders'!F:F)</f>
        <v>30</v>
      </c>
      <c r="R194" s="22">
        <f ca="1">SUMIF('On Orders'!B:G,Base!C:C,'On Orders'!G:G)</f>
        <v>0</v>
      </c>
      <c r="S194" s="22">
        <f ca="1">SUMIF('On Orders'!B:G,Base!C:C,'On Orders'!H:H)</f>
        <v>0</v>
      </c>
      <c r="T194" s="22"/>
      <c r="U194" s="22"/>
      <c r="V194" s="22"/>
      <c r="W194" s="3">
        <v>30</v>
      </c>
      <c r="X194" s="3">
        <v>30</v>
      </c>
      <c r="Y194" s="3">
        <v>13</v>
      </c>
      <c r="Z194" s="3">
        <v>30</v>
      </c>
      <c r="AA194" s="3">
        <v>30</v>
      </c>
      <c r="AB194" s="3">
        <v>30</v>
      </c>
      <c r="AC194" s="3">
        <v>30</v>
      </c>
      <c r="AD194" s="31">
        <f t="shared" ca="1" si="149"/>
        <v>103</v>
      </c>
      <c r="AE194" s="26">
        <f t="shared" ca="1" si="150"/>
        <v>90</v>
      </c>
      <c r="AF194" s="26">
        <f t="shared" ca="1" si="151"/>
        <v>60</v>
      </c>
      <c r="AG194" s="26">
        <f t="shared" ref="AG194:AI194" ca="1" si="222">MAX(0,AF194)-AA194</f>
        <v>30</v>
      </c>
      <c r="AH194" s="26">
        <f t="shared" ca="1" si="222"/>
        <v>0</v>
      </c>
      <c r="AI194" s="26">
        <f t="shared" ca="1" si="222"/>
        <v>-30</v>
      </c>
      <c r="AJ194" s="30">
        <f t="shared" ca="1" si="153"/>
        <v>0</v>
      </c>
      <c r="AK194" s="30">
        <f t="shared" ca="1" si="154"/>
        <v>0</v>
      </c>
      <c r="AL194" s="30">
        <f t="shared" ca="1" si="155"/>
        <v>0</v>
      </c>
      <c r="AM194" s="30">
        <f t="shared" ca="1" si="156"/>
        <v>0</v>
      </c>
      <c r="AN194" s="30">
        <f t="shared" ca="1" si="157"/>
        <v>0</v>
      </c>
      <c r="AO194" s="30">
        <f t="shared" ca="1" si="158"/>
        <v>30</v>
      </c>
      <c r="AP194" s="22">
        <f t="shared" ca="1" si="160"/>
        <v>30</v>
      </c>
    </row>
    <row r="195" spans="1:42" hidden="1" x14ac:dyDescent="0.2">
      <c r="A195" t="s">
        <v>56</v>
      </c>
      <c r="B195">
        <v>2021942878173</v>
      </c>
      <c r="C195" s="2" t="s">
        <v>618</v>
      </c>
      <c r="D195" s="2" t="s">
        <v>619</v>
      </c>
      <c r="E195" s="2" t="s">
        <v>620</v>
      </c>
      <c r="F195" s="2" t="s">
        <v>33</v>
      </c>
      <c r="G195" s="2" t="s">
        <v>621</v>
      </c>
      <c r="H195" s="2" t="s">
        <v>622</v>
      </c>
      <c r="I195" s="2" t="s">
        <v>368</v>
      </c>
      <c r="J195" s="32">
        <v>0</v>
      </c>
      <c r="K195" s="25">
        <v>0.01</v>
      </c>
      <c r="L195" s="2" t="s">
        <v>2204</v>
      </c>
      <c r="M195" s="2" t="s">
        <v>66</v>
      </c>
      <c r="N195" s="3">
        <v>4</v>
      </c>
      <c r="O195" s="3">
        <v>114</v>
      </c>
      <c r="P195" s="21">
        <f ca="1">SUMIF('On Orders'!B:G,Base!C:C,'On Orders'!E:E)</f>
        <v>0</v>
      </c>
      <c r="Q195" s="22">
        <f ca="1">SUMIF('On Orders'!B:G,Base!C:C,'On Orders'!F:F)</f>
        <v>0</v>
      </c>
      <c r="R195" s="22">
        <f ca="1">SUMIF('On Orders'!B:G,Base!C:C,'On Orders'!G:G)</f>
        <v>0</v>
      </c>
      <c r="S195" s="22">
        <f ca="1">SUMIF('On Orders'!B:G,Base!C:C,'On Orders'!H:H)</f>
        <v>0</v>
      </c>
      <c r="T195" s="22"/>
      <c r="U195" s="22"/>
      <c r="V195" s="22"/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1">
        <f t="shared" ref="AD195:AD258" ca="1" si="223">O195+N195+P195+Q195-X195-J195</f>
        <v>118</v>
      </c>
      <c r="AE195" s="26">
        <f t="shared" ref="AE195:AE258" ca="1" si="224">MAX(0,AD195)+R195-Y195</f>
        <v>118</v>
      </c>
      <c r="AF195" s="26">
        <f t="shared" ref="AF195:AF258" ca="1" si="225">MAX(0,AE195)+S195-Z195</f>
        <v>118</v>
      </c>
      <c r="AG195" s="26">
        <f t="shared" ref="AG195:AI195" ca="1" si="226">MAX(0,AF195)-AA195</f>
        <v>118</v>
      </c>
      <c r="AH195" s="26">
        <f t="shared" ca="1" si="226"/>
        <v>118</v>
      </c>
      <c r="AI195" s="26">
        <f t="shared" ca="1" si="226"/>
        <v>118</v>
      </c>
      <c r="AJ195" s="30">
        <f t="shared" ref="AJ195:AJ258" si="227">IF($L195="Descontinuado",0,IF($G195="iPhone 18",X195,MAX(0,-AD195)))</f>
        <v>0</v>
      </c>
      <c r="AK195" s="30">
        <f t="shared" ref="AK195:AK258" si="228">IF($L195="Descontinuado",0,IF($G195="iPhone 18",Y195,MAX(0,-AE195)))</f>
        <v>0</v>
      </c>
      <c r="AL195" s="30">
        <f t="shared" ref="AL195:AL258" si="229">IF($L195="Descontinuado",0,IF($G195="iPhone 18",Z195,MAX(0,-AF195)))</f>
        <v>0</v>
      </c>
      <c r="AM195" s="30">
        <f t="shared" ref="AM195:AM258" si="230">IF($L195="Descontinuado",0,IF($G195="iPhone 18",AA195,MAX(0,-AG195)))</f>
        <v>0</v>
      </c>
      <c r="AN195" s="30">
        <f t="shared" ref="AN195:AN258" si="231">IF($L195="Descontinuado",0,IF($G195="iPhone 18",AB195,MAX(0,-AH195)))</f>
        <v>0</v>
      </c>
      <c r="AO195" s="30">
        <f t="shared" ref="AO195:AO258" si="232">IF($L195="Descontinuado",0,IF($G195="iPhone 18",AC195,MAX(0,-AI195)))</f>
        <v>0</v>
      </c>
      <c r="AP195" s="22">
        <f t="shared" si="160"/>
        <v>0</v>
      </c>
    </row>
    <row r="196" spans="1:42" hidden="1" x14ac:dyDescent="0.2">
      <c r="A196" t="s">
        <v>56</v>
      </c>
      <c r="B196">
        <v>2021942878104</v>
      </c>
      <c r="C196" s="2" t="s">
        <v>623</v>
      </c>
      <c r="D196" s="2" t="s">
        <v>624</v>
      </c>
      <c r="E196" s="2" t="s">
        <v>625</v>
      </c>
      <c r="F196" s="2" t="s">
        <v>33</v>
      </c>
      <c r="G196" s="2" t="s">
        <v>621</v>
      </c>
      <c r="H196" s="2" t="s">
        <v>622</v>
      </c>
      <c r="I196" s="2" t="s">
        <v>368</v>
      </c>
      <c r="J196" s="32">
        <v>0</v>
      </c>
      <c r="K196" s="25">
        <v>0.01</v>
      </c>
      <c r="L196" s="2" t="s">
        <v>2204</v>
      </c>
      <c r="M196" s="2" t="s">
        <v>66</v>
      </c>
      <c r="N196" s="3">
        <v>3</v>
      </c>
      <c r="O196" s="3">
        <v>95</v>
      </c>
      <c r="P196" s="21">
        <f ca="1">SUMIF('On Orders'!B:G,Base!C:C,'On Orders'!E:E)</f>
        <v>0</v>
      </c>
      <c r="Q196" s="22">
        <f ca="1">SUMIF('On Orders'!B:G,Base!C:C,'On Orders'!F:F)</f>
        <v>0</v>
      </c>
      <c r="R196" s="22">
        <f ca="1">SUMIF('On Orders'!B:G,Base!C:C,'On Orders'!G:G)</f>
        <v>0</v>
      </c>
      <c r="S196" s="22">
        <f ca="1">SUMIF('On Orders'!B:G,Base!C:C,'On Orders'!H:H)</f>
        <v>0</v>
      </c>
      <c r="T196" s="22"/>
      <c r="U196" s="22"/>
      <c r="V196" s="22"/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1">
        <f t="shared" ca="1" si="223"/>
        <v>98</v>
      </c>
      <c r="AE196" s="26">
        <f t="shared" ca="1" si="224"/>
        <v>98</v>
      </c>
      <c r="AF196" s="26">
        <f t="shared" ca="1" si="225"/>
        <v>98</v>
      </c>
      <c r="AG196" s="26">
        <f t="shared" ref="AG196:AI196" ca="1" si="233">MAX(0,AF196)-AA196</f>
        <v>98</v>
      </c>
      <c r="AH196" s="26">
        <f t="shared" ca="1" si="233"/>
        <v>98</v>
      </c>
      <c r="AI196" s="26">
        <f t="shared" ca="1" si="233"/>
        <v>98</v>
      </c>
      <c r="AJ196" s="30">
        <f t="shared" si="227"/>
        <v>0</v>
      </c>
      <c r="AK196" s="30">
        <f t="shared" si="228"/>
        <v>0</v>
      </c>
      <c r="AL196" s="30">
        <f t="shared" si="229"/>
        <v>0</v>
      </c>
      <c r="AM196" s="30">
        <f t="shared" si="230"/>
        <v>0</v>
      </c>
      <c r="AN196" s="30">
        <f t="shared" si="231"/>
        <v>0</v>
      </c>
      <c r="AO196" s="30">
        <f t="shared" si="232"/>
        <v>0</v>
      </c>
      <c r="AP196" s="22">
        <f t="shared" ref="AP196:AP259" si="234">SUM(AJ196:AO196)</f>
        <v>0</v>
      </c>
    </row>
    <row r="197" spans="1:42" hidden="1" x14ac:dyDescent="0.2">
      <c r="A197" t="s">
        <v>104</v>
      </c>
      <c r="B197">
        <v>856500013602</v>
      </c>
      <c r="C197" s="2" t="s">
        <v>626</v>
      </c>
      <c r="D197" s="2">
        <v>856500013602</v>
      </c>
      <c r="E197" s="2" t="s">
        <v>627</v>
      </c>
      <c r="F197" s="2" t="s">
        <v>33</v>
      </c>
      <c r="G197" s="2" t="s">
        <v>475</v>
      </c>
      <c r="H197" s="2" t="s">
        <v>628</v>
      </c>
      <c r="I197" s="2" t="s">
        <v>368</v>
      </c>
      <c r="J197" s="32">
        <v>0</v>
      </c>
      <c r="K197" s="25">
        <v>775.43</v>
      </c>
      <c r="L197" s="2" t="s">
        <v>2204</v>
      </c>
      <c r="M197" s="2" t="s">
        <v>66</v>
      </c>
      <c r="N197" s="3">
        <v>43</v>
      </c>
      <c r="O197" s="3">
        <v>0</v>
      </c>
      <c r="P197" s="21">
        <f ca="1">SUMIF('On Orders'!B:G,Base!C:C,'On Orders'!E:E)</f>
        <v>0</v>
      </c>
      <c r="Q197" s="22">
        <f ca="1">SUMIF('On Orders'!B:G,Base!C:C,'On Orders'!F:F)</f>
        <v>0</v>
      </c>
      <c r="R197" s="22">
        <f ca="1">SUMIF('On Orders'!B:G,Base!C:C,'On Orders'!G:G)</f>
        <v>0</v>
      </c>
      <c r="S197" s="22">
        <f ca="1">SUMIF('On Orders'!B:G,Base!C:C,'On Orders'!H:H)</f>
        <v>0</v>
      </c>
      <c r="T197" s="22"/>
      <c r="U197" s="22"/>
      <c r="V197" s="22"/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1">
        <f t="shared" ca="1" si="223"/>
        <v>43</v>
      </c>
      <c r="AE197" s="26">
        <f t="shared" ca="1" si="224"/>
        <v>43</v>
      </c>
      <c r="AF197" s="26">
        <f t="shared" ca="1" si="225"/>
        <v>43</v>
      </c>
      <c r="AG197" s="26">
        <f t="shared" ref="AG197:AI197" ca="1" si="235">MAX(0,AF197)-AA197</f>
        <v>43</v>
      </c>
      <c r="AH197" s="26">
        <f t="shared" ca="1" si="235"/>
        <v>43</v>
      </c>
      <c r="AI197" s="26">
        <f t="shared" ca="1" si="235"/>
        <v>43</v>
      </c>
      <c r="AJ197" s="30">
        <f t="shared" si="227"/>
        <v>0</v>
      </c>
      <c r="AK197" s="30">
        <f t="shared" si="228"/>
        <v>0</v>
      </c>
      <c r="AL197" s="30">
        <f t="shared" si="229"/>
        <v>0</v>
      </c>
      <c r="AM197" s="30">
        <f t="shared" si="230"/>
        <v>0</v>
      </c>
      <c r="AN197" s="30">
        <f t="shared" si="231"/>
        <v>0</v>
      </c>
      <c r="AO197" s="30">
        <f t="shared" si="232"/>
        <v>0</v>
      </c>
      <c r="AP197" s="22">
        <f t="shared" si="234"/>
        <v>0</v>
      </c>
    </row>
    <row r="198" spans="1:42" hidden="1" x14ac:dyDescent="0.2">
      <c r="A198" t="s">
        <v>104</v>
      </c>
      <c r="B198">
        <v>856500016962</v>
      </c>
      <c r="C198" s="2" t="s">
        <v>116</v>
      </c>
      <c r="D198" s="2" t="s">
        <v>117</v>
      </c>
      <c r="E198" s="2" t="s">
        <v>118</v>
      </c>
      <c r="F198" s="2" t="s">
        <v>60</v>
      </c>
      <c r="G198" s="2" t="s">
        <v>109</v>
      </c>
      <c r="H198" s="2" t="s">
        <v>110</v>
      </c>
      <c r="I198" s="2" t="s">
        <v>368</v>
      </c>
      <c r="J198" s="32">
        <v>0</v>
      </c>
      <c r="K198" s="25">
        <v>473.66</v>
      </c>
      <c r="L198" s="2" t="s">
        <v>2204</v>
      </c>
      <c r="M198" s="2" t="s">
        <v>66</v>
      </c>
      <c r="N198" s="3">
        <v>26</v>
      </c>
      <c r="O198" s="3">
        <v>0</v>
      </c>
      <c r="P198" s="21">
        <f ca="1">SUMIF('On Orders'!B:G,Base!C:C,'On Orders'!E:E)</f>
        <v>0</v>
      </c>
      <c r="Q198" s="22">
        <f ca="1">SUMIF('On Orders'!B:G,Base!C:C,'On Orders'!F:F)</f>
        <v>0</v>
      </c>
      <c r="R198" s="22">
        <f ca="1">SUMIF('On Orders'!B:G,Base!C:C,'On Orders'!G:G)</f>
        <v>0</v>
      </c>
      <c r="S198" s="22">
        <f ca="1">SUMIF('On Orders'!B:G,Base!C:C,'On Orders'!H:H)</f>
        <v>0</v>
      </c>
      <c r="T198" s="22"/>
      <c r="U198" s="22"/>
      <c r="V198" s="22"/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1">
        <f t="shared" ca="1" si="223"/>
        <v>26</v>
      </c>
      <c r="AE198" s="26">
        <f t="shared" ca="1" si="224"/>
        <v>26</v>
      </c>
      <c r="AF198" s="26">
        <f t="shared" ca="1" si="225"/>
        <v>26</v>
      </c>
      <c r="AG198" s="26">
        <f t="shared" ref="AG198:AI198" ca="1" si="236">MAX(0,AF198)-AA198</f>
        <v>26</v>
      </c>
      <c r="AH198" s="26">
        <f t="shared" ca="1" si="236"/>
        <v>26</v>
      </c>
      <c r="AI198" s="26">
        <f t="shared" ca="1" si="236"/>
        <v>26</v>
      </c>
      <c r="AJ198" s="30">
        <f t="shared" si="227"/>
        <v>0</v>
      </c>
      <c r="AK198" s="30">
        <f t="shared" si="228"/>
        <v>0</v>
      </c>
      <c r="AL198" s="30">
        <f t="shared" si="229"/>
        <v>0</v>
      </c>
      <c r="AM198" s="30">
        <f t="shared" si="230"/>
        <v>0</v>
      </c>
      <c r="AN198" s="30">
        <f t="shared" si="231"/>
        <v>0</v>
      </c>
      <c r="AO198" s="30">
        <f t="shared" si="232"/>
        <v>0</v>
      </c>
      <c r="AP198" s="22">
        <f t="shared" si="234"/>
        <v>0</v>
      </c>
    </row>
    <row r="199" spans="1:42" hidden="1" x14ac:dyDescent="0.2">
      <c r="A199" t="s">
        <v>104</v>
      </c>
      <c r="B199">
        <v>856500016979</v>
      </c>
      <c r="C199" s="2" t="s">
        <v>120</v>
      </c>
      <c r="D199" s="2" t="s">
        <v>121</v>
      </c>
      <c r="E199" s="2" t="s">
        <v>122</v>
      </c>
      <c r="F199" s="2" t="s">
        <v>60</v>
      </c>
      <c r="G199" s="2" t="s">
        <v>109</v>
      </c>
      <c r="H199" s="2" t="s">
        <v>110</v>
      </c>
      <c r="I199" s="2" t="s">
        <v>368</v>
      </c>
      <c r="J199" s="32">
        <v>0</v>
      </c>
      <c r="K199" s="25">
        <v>473.66</v>
      </c>
      <c r="L199" s="2" t="s">
        <v>2204</v>
      </c>
      <c r="M199" s="2" t="s">
        <v>66</v>
      </c>
      <c r="N199" s="3">
        <v>15</v>
      </c>
      <c r="O199" s="3">
        <v>0</v>
      </c>
      <c r="P199" s="21">
        <f ca="1">SUMIF('On Orders'!B:G,Base!C:C,'On Orders'!E:E)</f>
        <v>0</v>
      </c>
      <c r="Q199" s="22">
        <f ca="1">SUMIF('On Orders'!B:G,Base!C:C,'On Orders'!F:F)</f>
        <v>0</v>
      </c>
      <c r="R199" s="22">
        <f ca="1">SUMIF('On Orders'!B:G,Base!C:C,'On Orders'!G:G)</f>
        <v>0</v>
      </c>
      <c r="S199" s="22">
        <f ca="1">SUMIF('On Orders'!B:G,Base!C:C,'On Orders'!H:H)</f>
        <v>0</v>
      </c>
      <c r="T199" s="22"/>
      <c r="U199" s="22"/>
      <c r="V199" s="22"/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1">
        <f t="shared" ca="1" si="223"/>
        <v>15</v>
      </c>
      <c r="AE199" s="26">
        <f t="shared" ca="1" si="224"/>
        <v>15</v>
      </c>
      <c r="AF199" s="26">
        <f t="shared" ca="1" si="225"/>
        <v>15</v>
      </c>
      <c r="AG199" s="26">
        <f t="shared" ref="AG199:AI199" ca="1" si="237">MAX(0,AF199)-AA199</f>
        <v>15</v>
      </c>
      <c r="AH199" s="26">
        <f t="shared" ca="1" si="237"/>
        <v>15</v>
      </c>
      <c r="AI199" s="26">
        <f t="shared" ca="1" si="237"/>
        <v>15</v>
      </c>
      <c r="AJ199" s="30">
        <f t="shared" si="227"/>
        <v>0</v>
      </c>
      <c r="AK199" s="30">
        <f t="shared" si="228"/>
        <v>0</v>
      </c>
      <c r="AL199" s="30">
        <f t="shared" si="229"/>
        <v>0</v>
      </c>
      <c r="AM199" s="30">
        <f t="shared" si="230"/>
        <v>0</v>
      </c>
      <c r="AN199" s="30">
        <f t="shared" si="231"/>
        <v>0</v>
      </c>
      <c r="AO199" s="30">
        <f t="shared" si="232"/>
        <v>0</v>
      </c>
      <c r="AP199" s="22">
        <f t="shared" si="234"/>
        <v>0</v>
      </c>
    </row>
    <row r="200" spans="1:42" hidden="1" x14ac:dyDescent="0.2">
      <c r="A200" t="s">
        <v>104</v>
      </c>
      <c r="B200">
        <v>856500016924</v>
      </c>
      <c r="C200" s="2" t="s">
        <v>124</v>
      </c>
      <c r="D200" s="2" t="s">
        <v>125</v>
      </c>
      <c r="E200" s="2" t="s">
        <v>126</v>
      </c>
      <c r="F200" s="2" t="s">
        <v>60</v>
      </c>
      <c r="G200" s="2" t="s">
        <v>109</v>
      </c>
      <c r="H200" s="2" t="s">
        <v>127</v>
      </c>
      <c r="I200" s="2" t="s">
        <v>368</v>
      </c>
      <c r="J200" s="32">
        <v>0</v>
      </c>
      <c r="K200" s="25">
        <v>473.66</v>
      </c>
      <c r="L200" s="2" t="s">
        <v>2204</v>
      </c>
      <c r="M200" s="2" t="s">
        <v>66</v>
      </c>
      <c r="N200" s="3">
        <v>12</v>
      </c>
      <c r="O200" s="3">
        <v>57</v>
      </c>
      <c r="P200" s="21">
        <f ca="1">SUMIF('On Orders'!B:G,Base!C:C,'On Orders'!E:E)</f>
        <v>0</v>
      </c>
      <c r="Q200" s="22">
        <f ca="1">SUMIF('On Orders'!B:G,Base!C:C,'On Orders'!F:F)</f>
        <v>0</v>
      </c>
      <c r="R200" s="22">
        <f ca="1">SUMIF('On Orders'!B:G,Base!C:C,'On Orders'!G:G)</f>
        <v>0</v>
      </c>
      <c r="S200" s="22">
        <f ca="1">SUMIF('On Orders'!B:G,Base!C:C,'On Orders'!H:H)</f>
        <v>0</v>
      </c>
      <c r="T200" s="22"/>
      <c r="U200" s="22"/>
      <c r="V200" s="22"/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1">
        <f t="shared" ca="1" si="223"/>
        <v>69</v>
      </c>
      <c r="AE200" s="26">
        <f t="shared" ca="1" si="224"/>
        <v>69</v>
      </c>
      <c r="AF200" s="26">
        <f t="shared" ca="1" si="225"/>
        <v>69</v>
      </c>
      <c r="AG200" s="26">
        <f t="shared" ref="AG200:AI200" ca="1" si="238">MAX(0,AF200)-AA200</f>
        <v>69</v>
      </c>
      <c r="AH200" s="26">
        <f t="shared" ca="1" si="238"/>
        <v>69</v>
      </c>
      <c r="AI200" s="26">
        <f t="shared" ca="1" si="238"/>
        <v>69</v>
      </c>
      <c r="AJ200" s="30">
        <f t="shared" si="227"/>
        <v>0</v>
      </c>
      <c r="AK200" s="30">
        <f t="shared" si="228"/>
        <v>0</v>
      </c>
      <c r="AL200" s="30">
        <f t="shared" si="229"/>
        <v>0</v>
      </c>
      <c r="AM200" s="30">
        <f t="shared" si="230"/>
        <v>0</v>
      </c>
      <c r="AN200" s="30">
        <f t="shared" si="231"/>
        <v>0</v>
      </c>
      <c r="AO200" s="30">
        <f t="shared" si="232"/>
        <v>0</v>
      </c>
      <c r="AP200" s="22">
        <f t="shared" si="234"/>
        <v>0</v>
      </c>
    </row>
    <row r="201" spans="1:42" hidden="1" x14ac:dyDescent="0.2">
      <c r="A201" t="s">
        <v>104</v>
      </c>
      <c r="B201">
        <v>856500016931</v>
      </c>
      <c r="C201" s="2" t="s">
        <v>137</v>
      </c>
      <c r="D201" s="2" t="s">
        <v>138</v>
      </c>
      <c r="E201" s="2" t="s">
        <v>139</v>
      </c>
      <c r="F201" s="2" t="s">
        <v>60</v>
      </c>
      <c r="G201" s="2" t="s">
        <v>109</v>
      </c>
      <c r="H201" s="2" t="s">
        <v>127</v>
      </c>
      <c r="I201" s="2" t="s">
        <v>368</v>
      </c>
      <c r="J201" s="32">
        <v>0</v>
      </c>
      <c r="K201" s="25">
        <v>473.66</v>
      </c>
      <c r="L201" s="2" t="s">
        <v>2204</v>
      </c>
      <c r="M201" s="2" t="s">
        <v>66</v>
      </c>
      <c r="N201" s="3">
        <v>2</v>
      </c>
      <c r="O201" s="3">
        <v>0</v>
      </c>
      <c r="P201" s="21">
        <f ca="1">SUMIF('On Orders'!B:G,Base!C:C,'On Orders'!E:E)</f>
        <v>0</v>
      </c>
      <c r="Q201" s="22">
        <f ca="1">SUMIF('On Orders'!B:G,Base!C:C,'On Orders'!F:F)</f>
        <v>0</v>
      </c>
      <c r="R201" s="22">
        <f ca="1">SUMIF('On Orders'!B:G,Base!C:C,'On Orders'!G:G)</f>
        <v>0</v>
      </c>
      <c r="S201" s="22">
        <f ca="1">SUMIF('On Orders'!B:G,Base!C:C,'On Orders'!H:H)</f>
        <v>0</v>
      </c>
      <c r="T201" s="22"/>
      <c r="U201" s="22"/>
      <c r="V201" s="22"/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1">
        <f t="shared" ca="1" si="223"/>
        <v>2</v>
      </c>
      <c r="AE201" s="26">
        <f t="shared" ca="1" si="224"/>
        <v>2</v>
      </c>
      <c r="AF201" s="26">
        <f t="shared" ca="1" si="225"/>
        <v>2</v>
      </c>
      <c r="AG201" s="26">
        <f t="shared" ref="AG201:AI201" ca="1" si="239">MAX(0,AF201)-AA201</f>
        <v>2</v>
      </c>
      <c r="AH201" s="26">
        <f t="shared" ca="1" si="239"/>
        <v>2</v>
      </c>
      <c r="AI201" s="26">
        <f t="shared" ca="1" si="239"/>
        <v>2</v>
      </c>
      <c r="AJ201" s="30">
        <f t="shared" si="227"/>
        <v>0</v>
      </c>
      <c r="AK201" s="30">
        <f t="shared" si="228"/>
        <v>0</v>
      </c>
      <c r="AL201" s="30">
        <f t="shared" si="229"/>
        <v>0</v>
      </c>
      <c r="AM201" s="30">
        <f t="shared" si="230"/>
        <v>0</v>
      </c>
      <c r="AN201" s="30">
        <f t="shared" si="231"/>
        <v>0</v>
      </c>
      <c r="AO201" s="30">
        <f t="shared" si="232"/>
        <v>0</v>
      </c>
      <c r="AP201" s="22">
        <f t="shared" si="234"/>
        <v>0</v>
      </c>
    </row>
    <row r="202" spans="1:42" hidden="1" x14ac:dyDescent="0.2">
      <c r="A202" t="s">
        <v>104</v>
      </c>
      <c r="B202">
        <v>856500018362</v>
      </c>
      <c r="C202" s="2" t="s">
        <v>629</v>
      </c>
      <c r="D202" s="2" t="s">
        <v>630</v>
      </c>
      <c r="E202" s="2" t="s">
        <v>631</v>
      </c>
      <c r="F202" s="2" t="s">
        <v>33</v>
      </c>
      <c r="G202" s="2" t="s">
        <v>469</v>
      </c>
      <c r="H202" s="2" t="s">
        <v>632</v>
      </c>
      <c r="I202" s="2" t="s">
        <v>368</v>
      </c>
      <c r="J202" s="32">
        <v>0</v>
      </c>
      <c r="K202" s="25">
        <v>258.19</v>
      </c>
      <c r="L202" s="2" t="s">
        <v>2204</v>
      </c>
      <c r="M202" s="2" t="s">
        <v>66</v>
      </c>
      <c r="N202" s="3">
        <v>49</v>
      </c>
      <c r="O202" s="3">
        <v>98</v>
      </c>
      <c r="P202" s="21">
        <f ca="1">SUMIF('On Orders'!B:G,Base!C:C,'On Orders'!E:E)</f>
        <v>0</v>
      </c>
      <c r="Q202" s="22">
        <f ca="1">SUMIF('On Orders'!B:G,Base!C:C,'On Orders'!F:F)</f>
        <v>0</v>
      </c>
      <c r="R202" s="22">
        <f ca="1">SUMIF('On Orders'!B:G,Base!C:C,'On Orders'!G:G)</f>
        <v>0</v>
      </c>
      <c r="S202" s="22">
        <f ca="1">SUMIF('On Orders'!B:G,Base!C:C,'On Orders'!H:H)</f>
        <v>0</v>
      </c>
      <c r="T202" s="22"/>
      <c r="U202" s="22"/>
      <c r="V202" s="22"/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1">
        <f t="shared" ca="1" si="223"/>
        <v>147</v>
      </c>
      <c r="AE202" s="26">
        <f t="shared" ca="1" si="224"/>
        <v>147</v>
      </c>
      <c r="AF202" s="26">
        <f t="shared" ca="1" si="225"/>
        <v>147</v>
      </c>
      <c r="AG202" s="26">
        <f t="shared" ref="AG202:AI202" ca="1" si="240">MAX(0,AF202)-AA202</f>
        <v>147</v>
      </c>
      <c r="AH202" s="26">
        <f t="shared" ca="1" si="240"/>
        <v>147</v>
      </c>
      <c r="AI202" s="26">
        <f t="shared" ca="1" si="240"/>
        <v>147</v>
      </c>
      <c r="AJ202" s="30">
        <f t="shared" si="227"/>
        <v>0</v>
      </c>
      <c r="AK202" s="30">
        <f t="shared" si="228"/>
        <v>0</v>
      </c>
      <c r="AL202" s="30">
        <f t="shared" si="229"/>
        <v>0</v>
      </c>
      <c r="AM202" s="30">
        <f t="shared" si="230"/>
        <v>0</v>
      </c>
      <c r="AN202" s="30">
        <f t="shared" si="231"/>
        <v>0</v>
      </c>
      <c r="AO202" s="30">
        <f t="shared" si="232"/>
        <v>0</v>
      </c>
      <c r="AP202" s="22">
        <f t="shared" si="234"/>
        <v>0</v>
      </c>
    </row>
    <row r="203" spans="1:42" hidden="1" x14ac:dyDescent="0.2">
      <c r="A203" t="s">
        <v>104</v>
      </c>
      <c r="B203">
        <v>856500018065</v>
      </c>
      <c r="C203" s="2" t="s">
        <v>633</v>
      </c>
      <c r="D203" s="2" t="s">
        <v>634</v>
      </c>
      <c r="E203" s="2" t="s">
        <v>635</v>
      </c>
      <c r="F203" s="2" t="s">
        <v>33</v>
      </c>
      <c r="G203" s="2" t="s">
        <v>469</v>
      </c>
      <c r="H203" s="2" t="s">
        <v>632</v>
      </c>
      <c r="I203" s="2" t="s">
        <v>368</v>
      </c>
      <c r="J203" s="32">
        <v>0</v>
      </c>
      <c r="K203" s="25">
        <v>258.19</v>
      </c>
      <c r="L203" s="2" t="s">
        <v>2204</v>
      </c>
      <c r="M203" s="2" t="s">
        <v>66</v>
      </c>
      <c r="N203" s="3">
        <v>14</v>
      </c>
      <c r="O203" s="3">
        <v>0</v>
      </c>
      <c r="P203" s="21">
        <f ca="1">SUMIF('On Orders'!B:G,Base!C:C,'On Orders'!E:E)</f>
        <v>0</v>
      </c>
      <c r="Q203" s="22">
        <f ca="1">SUMIF('On Orders'!B:G,Base!C:C,'On Orders'!F:F)</f>
        <v>0</v>
      </c>
      <c r="R203" s="22">
        <f ca="1">SUMIF('On Orders'!B:G,Base!C:C,'On Orders'!G:G)</f>
        <v>0</v>
      </c>
      <c r="S203" s="22">
        <f ca="1">SUMIF('On Orders'!B:G,Base!C:C,'On Orders'!H:H)</f>
        <v>0</v>
      </c>
      <c r="T203" s="22"/>
      <c r="U203" s="22"/>
      <c r="V203" s="22"/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1">
        <f t="shared" ca="1" si="223"/>
        <v>14</v>
      </c>
      <c r="AE203" s="26">
        <f t="shared" ca="1" si="224"/>
        <v>14</v>
      </c>
      <c r="AF203" s="26">
        <f t="shared" ca="1" si="225"/>
        <v>14</v>
      </c>
      <c r="AG203" s="26">
        <f t="shared" ref="AG203:AI203" ca="1" si="241">MAX(0,AF203)-AA203</f>
        <v>14</v>
      </c>
      <c r="AH203" s="26">
        <f t="shared" ca="1" si="241"/>
        <v>14</v>
      </c>
      <c r="AI203" s="26">
        <f t="shared" ca="1" si="241"/>
        <v>14</v>
      </c>
      <c r="AJ203" s="30">
        <f t="shared" si="227"/>
        <v>0</v>
      </c>
      <c r="AK203" s="30">
        <f t="shared" si="228"/>
        <v>0</v>
      </c>
      <c r="AL203" s="30">
        <f t="shared" si="229"/>
        <v>0</v>
      </c>
      <c r="AM203" s="30">
        <f t="shared" si="230"/>
        <v>0</v>
      </c>
      <c r="AN203" s="30">
        <f t="shared" si="231"/>
        <v>0</v>
      </c>
      <c r="AO203" s="30">
        <f t="shared" si="232"/>
        <v>0</v>
      </c>
      <c r="AP203" s="22">
        <f t="shared" si="234"/>
        <v>0</v>
      </c>
    </row>
    <row r="204" spans="1:42" hidden="1" x14ac:dyDescent="0.2">
      <c r="A204" t="s">
        <v>104</v>
      </c>
      <c r="B204">
        <v>856500013596</v>
      </c>
      <c r="C204" s="2" t="s">
        <v>636</v>
      </c>
      <c r="D204" s="2">
        <v>856500013596</v>
      </c>
      <c r="E204" s="2" t="s">
        <v>637</v>
      </c>
      <c r="F204" s="2" t="s">
        <v>33</v>
      </c>
      <c r="G204" s="2" t="s">
        <v>475</v>
      </c>
      <c r="H204" s="2" t="s">
        <v>628</v>
      </c>
      <c r="I204" s="2" t="s">
        <v>368</v>
      </c>
      <c r="J204" s="32">
        <v>0</v>
      </c>
      <c r="K204" s="25">
        <v>775.43</v>
      </c>
      <c r="L204" s="2" t="s">
        <v>2204</v>
      </c>
      <c r="M204" s="2" t="s">
        <v>66</v>
      </c>
      <c r="N204" s="3">
        <v>19</v>
      </c>
      <c r="O204" s="3">
        <v>0</v>
      </c>
      <c r="P204" s="21">
        <f ca="1">SUMIF('On Orders'!B:G,Base!C:C,'On Orders'!E:E)</f>
        <v>0</v>
      </c>
      <c r="Q204" s="22">
        <f ca="1">SUMIF('On Orders'!B:G,Base!C:C,'On Orders'!F:F)</f>
        <v>0</v>
      </c>
      <c r="R204" s="22">
        <f ca="1">SUMIF('On Orders'!B:G,Base!C:C,'On Orders'!G:G)</f>
        <v>0</v>
      </c>
      <c r="S204" s="22">
        <f ca="1">SUMIF('On Orders'!B:G,Base!C:C,'On Orders'!H:H)</f>
        <v>0</v>
      </c>
      <c r="T204" s="22"/>
      <c r="U204" s="22"/>
      <c r="V204" s="22"/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1">
        <f t="shared" ca="1" si="223"/>
        <v>19</v>
      </c>
      <c r="AE204" s="26">
        <f t="shared" ca="1" si="224"/>
        <v>19</v>
      </c>
      <c r="AF204" s="26">
        <f t="shared" ca="1" si="225"/>
        <v>19</v>
      </c>
      <c r="AG204" s="26">
        <f t="shared" ref="AG204:AI204" ca="1" si="242">MAX(0,AF204)-AA204</f>
        <v>19</v>
      </c>
      <c r="AH204" s="26">
        <f t="shared" ca="1" si="242"/>
        <v>19</v>
      </c>
      <c r="AI204" s="26">
        <f t="shared" ca="1" si="242"/>
        <v>19</v>
      </c>
      <c r="AJ204" s="30">
        <f t="shared" si="227"/>
        <v>0</v>
      </c>
      <c r="AK204" s="30">
        <f t="shared" si="228"/>
        <v>0</v>
      </c>
      <c r="AL204" s="30">
        <f t="shared" si="229"/>
        <v>0</v>
      </c>
      <c r="AM204" s="30">
        <f t="shared" si="230"/>
        <v>0</v>
      </c>
      <c r="AN204" s="30">
        <f t="shared" si="231"/>
        <v>0</v>
      </c>
      <c r="AO204" s="30">
        <f t="shared" si="232"/>
        <v>0</v>
      </c>
      <c r="AP204" s="22">
        <f t="shared" si="234"/>
        <v>0</v>
      </c>
    </row>
    <row r="205" spans="1:42" hidden="1" x14ac:dyDescent="0.2">
      <c r="A205" t="s">
        <v>104</v>
      </c>
      <c r="B205">
        <v>856500013589</v>
      </c>
      <c r="C205" s="2" t="s">
        <v>638</v>
      </c>
      <c r="D205" s="2">
        <v>856500013589</v>
      </c>
      <c r="E205" s="2" t="s">
        <v>639</v>
      </c>
      <c r="F205" s="2" t="s">
        <v>33</v>
      </c>
      <c r="G205" s="2" t="s">
        <v>475</v>
      </c>
      <c r="H205" s="2" t="s">
        <v>628</v>
      </c>
      <c r="I205" s="2" t="s">
        <v>368</v>
      </c>
      <c r="J205" s="32">
        <v>0</v>
      </c>
      <c r="K205" s="25">
        <v>775.43</v>
      </c>
      <c r="L205" s="2" t="s">
        <v>2204</v>
      </c>
      <c r="M205" s="2" t="s">
        <v>66</v>
      </c>
      <c r="N205" s="3">
        <v>31</v>
      </c>
      <c r="O205" s="3">
        <v>0</v>
      </c>
      <c r="P205" s="21">
        <f ca="1">SUMIF('On Orders'!B:G,Base!C:C,'On Orders'!E:E)</f>
        <v>0</v>
      </c>
      <c r="Q205" s="22">
        <f ca="1">SUMIF('On Orders'!B:G,Base!C:C,'On Orders'!F:F)</f>
        <v>0</v>
      </c>
      <c r="R205" s="22">
        <f ca="1">SUMIF('On Orders'!B:G,Base!C:C,'On Orders'!G:G)</f>
        <v>0</v>
      </c>
      <c r="S205" s="22">
        <f ca="1">SUMIF('On Orders'!B:G,Base!C:C,'On Orders'!H:H)</f>
        <v>0</v>
      </c>
      <c r="T205" s="22"/>
      <c r="U205" s="22"/>
      <c r="V205" s="22"/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1">
        <f t="shared" ca="1" si="223"/>
        <v>31</v>
      </c>
      <c r="AE205" s="26">
        <f t="shared" ca="1" si="224"/>
        <v>31</v>
      </c>
      <c r="AF205" s="26">
        <f t="shared" ca="1" si="225"/>
        <v>31</v>
      </c>
      <c r="AG205" s="26">
        <f t="shared" ref="AG205:AI205" ca="1" si="243">MAX(0,AF205)-AA205</f>
        <v>31</v>
      </c>
      <c r="AH205" s="26">
        <f t="shared" ca="1" si="243"/>
        <v>31</v>
      </c>
      <c r="AI205" s="26">
        <f t="shared" ca="1" si="243"/>
        <v>31</v>
      </c>
      <c r="AJ205" s="30">
        <f t="shared" si="227"/>
        <v>0</v>
      </c>
      <c r="AK205" s="30">
        <f t="shared" si="228"/>
        <v>0</v>
      </c>
      <c r="AL205" s="30">
        <f t="shared" si="229"/>
        <v>0</v>
      </c>
      <c r="AM205" s="30">
        <f t="shared" si="230"/>
        <v>0</v>
      </c>
      <c r="AN205" s="30">
        <f t="shared" si="231"/>
        <v>0</v>
      </c>
      <c r="AO205" s="30">
        <f t="shared" si="232"/>
        <v>0</v>
      </c>
      <c r="AP205" s="22">
        <f t="shared" si="234"/>
        <v>0</v>
      </c>
    </row>
    <row r="206" spans="1:42" hidden="1" x14ac:dyDescent="0.2">
      <c r="A206" t="s">
        <v>104</v>
      </c>
      <c r="B206">
        <v>856500011110</v>
      </c>
      <c r="C206" s="2" t="s">
        <v>640</v>
      </c>
      <c r="D206" s="2">
        <v>856500011110</v>
      </c>
      <c r="E206" s="2" t="s">
        <v>641</v>
      </c>
      <c r="F206" s="2" t="s">
        <v>33</v>
      </c>
      <c r="G206" s="2" t="s">
        <v>475</v>
      </c>
      <c r="H206" s="2" t="s">
        <v>476</v>
      </c>
      <c r="I206" s="2" t="s">
        <v>368</v>
      </c>
      <c r="J206" s="32">
        <v>0</v>
      </c>
      <c r="K206" s="25">
        <v>473.71</v>
      </c>
      <c r="L206" s="2" t="s">
        <v>2204</v>
      </c>
      <c r="M206" s="2" t="s">
        <v>66</v>
      </c>
      <c r="N206" s="3">
        <v>11</v>
      </c>
      <c r="O206" s="3">
        <v>0</v>
      </c>
      <c r="P206" s="21">
        <f ca="1">SUMIF('On Orders'!B:G,Base!C:C,'On Orders'!E:E)</f>
        <v>0</v>
      </c>
      <c r="Q206" s="22">
        <f ca="1">SUMIF('On Orders'!B:G,Base!C:C,'On Orders'!F:F)</f>
        <v>0</v>
      </c>
      <c r="R206" s="22">
        <f ca="1">SUMIF('On Orders'!B:G,Base!C:C,'On Orders'!G:G)</f>
        <v>0</v>
      </c>
      <c r="S206" s="22">
        <f ca="1">SUMIF('On Orders'!B:G,Base!C:C,'On Orders'!H:H)</f>
        <v>0</v>
      </c>
      <c r="T206" s="22"/>
      <c r="U206" s="22"/>
      <c r="V206" s="22"/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1">
        <f t="shared" ca="1" si="223"/>
        <v>11</v>
      </c>
      <c r="AE206" s="26">
        <f t="shared" ca="1" si="224"/>
        <v>11</v>
      </c>
      <c r="AF206" s="26">
        <f t="shared" ca="1" si="225"/>
        <v>11</v>
      </c>
      <c r="AG206" s="26">
        <f t="shared" ref="AG206:AI206" ca="1" si="244">MAX(0,AF206)-AA206</f>
        <v>11</v>
      </c>
      <c r="AH206" s="26">
        <f t="shared" ca="1" si="244"/>
        <v>11</v>
      </c>
      <c r="AI206" s="26">
        <f t="shared" ca="1" si="244"/>
        <v>11</v>
      </c>
      <c r="AJ206" s="30">
        <f t="shared" si="227"/>
        <v>0</v>
      </c>
      <c r="AK206" s="30">
        <f t="shared" si="228"/>
        <v>0</v>
      </c>
      <c r="AL206" s="30">
        <f t="shared" si="229"/>
        <v>0</v>
      </c>
      <c r="AM206" s="30">
        <f t="shared" si="230"/>
        <v>0</v>
      </c>
      <c r="AN206" s="30">
        <f t="shared" si="231"/>
        <v>0</v>
      </c>
      <c r="AO206" s="30">
        <f t="shared" si="232"/>
        <v>0</v>
      </c>
      <c r="AP206" s="22">
        <f t="shared" si="234"/>
        <v>0</v>
      </c>
    </row>
    <row r="207" spans="1:42" hidden="1" x14ac:dyDescent="0.2">
      <c r="A207" t="s">
        <v>104</v>
      </c>
      <c r="B207">
        <v>856500011332</v>
      </c>
      <c r="C207" s="2" t="s">
        <v>642</v>
      </c>
      <c r="D207" s="2" t="s">
        <v>643</v>
      </c>
      <c r="E207" s="2" t="s">
        <v>644</v>
      </c>
      <c r="F207" s="2" t="s">
        <v>33</v>
      </c>
      <c r="G207" s="2" t="s">
        <v>475</v>
      </c>
      <c r="H207" s="2" t="s">
        <v>476</v>
      </c>
      <c r="I207" s="2" t="s">
        <v>368</v>
      </c>
      <c r="J207" s="32">
        <v>0</v>
      </c>
      <c r="K207" s="25">
        <v>473.71</v>
      </c>
      <c r="L207" s="2" t="s">
        <v>2204</v>
      </c>
      <c r="M207" s="2" t="s">
        <v>66</v>
      </c>
      <c r="N207" s="3">
        <v>0</v>
      </c>
      <c r="O207" s="3">
        <v>0</v>
      </c>
      <c r="P207" s="21">
        <f ca="1">SUMIF('On Orders'!B:G,Base!C:C,'On Orders'!E:E)</f>
        <v>0</v>
      </c>
      <c r="Q207" s="22">
        <f ca="1">SUMIF('On Orders'!B:G,Base!C:C,'On Orders'!F:F)</f>
        <v>0</v>
      </c>
      <c r="R207" s="22">
        <f ca="1">SUMIF('On Orders'!B:G,Base!C:C,'On Orders'!G:G)</f>
        <v>0</v>
      </c>
      <c r="S207" s="22">
        <f ca="1">SUMIF('On Orders'!B:G,Base!C:C,'On Orders'!H:H)</f>
        <v>0</v>
      </c>
      <c r="T207" s="22"/>
      <c r="U207" s="22"/>
      <c r="V207" s="22"/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1">
        <f t="shared" ca="1" si="223"/>
        <v>0</v>
      </c>
      <c r="AE207" s="26">
        <f t="shared" ca="1" si="224"/>
        <v>0</v>
      </c>
      <c r="AF207" s="26">
        <f t="shared" ca="1" si="225"/>
        <v>0</v>
      </c>
      <c r="AG207" s="26">
        <f t="shared" ref="AG207:AI207" ca="1" si="245">MAX(0,AF207)-AA207</f>
        <v>0</v>
      </c>
      <c r="AH207" s="26">
        <f t="shared" ca="1" si="245"/>
        <v>0</v>
      </c>
      <c r="AI207" s="26">
        <f t="shared" ca="1" si="245"/>
        <v>0</v>
      </c>
      <c r="AJ207" s="30">
        <f t="shared" si="227"/>
        <v>0</v>
      </c>
      <c r="AK207" s="30">
        <f t="shared" si="228"/>
        <v>0</v>
      </c>
      <c r="AL207" s="30">
        <f t="shared" si="229"/>
        <v>0</v>
      </c>
      <c r="AM207" s="30">
        <f t="shared" si="230"/>
        <v>0</v>
      </c>
      <c r="AN207" s="30">
        <f t="shared" si="231"/>
        <v>0</v>
      </c>
      <c r="AO207" s="30">
        <f t="shared" si="232"/>
        <v>0</v>
      </c>
      <c r="AP207" s="22">
        <f t="shared" si="234"/>
        <v>0</v>
      </c>
    </row>
    <row r="208" spans="1:42" hidden="1" x14ac:dyDescent="0.2">
      <c r="A208" t="s">
        <v>56</v>
      </c>
      <c r="B208">
        <v>848709080639</v>
      </c>
      <c r="C208" s="2" t="s">
        <v>645</v>
      </c>
      <c r="D208" s="2" t="s">
        <v>646</v>
      </c>
      <c r="E208" s="2" t="s">
        <v>647</v>
      </c>
      <c r="F208" s="2" t="s">
        <v>487</v>
      </c>
      <c r="G208" s="2" t="s">
        <v>488</v>
      </c>
      <c r="H208" s="2" t="s">
        <v>648</v>
      </c>
      <c r="I208" s="2" t="s">
        <v>368</v>
      </c>
      <c r="J208" s="32">
        <v>0</v>
      </c>
      <c r="K208" s="25">
        <v>430.6</v>
      </c>
      <c r="L208" s="2" t="s">
        <v>2204</v>
      </c>
      <c r="M208" s="2" t="s">
        <v>66</v>
      </c>
      <c r="N208" s="3">
        <v>24</v>
      </c>
      <c r="O208" s="3">
        <v>123</v>
      </c>
      <c r="P208" s="21">
        <f ca="1">SUMIF('On Orders'!B:G,Base!C:C,'On Orders'!E:E)</f>
        <v>0</v>
      </c>
      <c r="Q208" s="22">
        <f ca="1">SUMIF('On Orders'!B:G,Base!C:C,'On Orders'!F:F)</f>
        <v>0</v>
      </c>
      <c r="R208" s="22">
        <f ca="1">SUMIF('On Orders'!B:G,Base!C:C,'On Orders'!G:G)</f>
        <v>0</v>
      </c>
      <c r="S208" s="22">
        <f ca="1">SUMIF('On Orders'!B:G,Base!C:C,'On Orders'!H:H)</f>
        <v>0</v>
      </c>
      <c r="T208" s="22"/>
      <c r="U208" s="22"/>
      <c r="V208" s="22"/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1">
        <f t="shared" ca="1" si="223"/>
        <v>147</v>
      </c>
      <c r="AE208" s="26">
        <f t="shared" ca="1" si="224"/>
        <v>147</v>
      </c>
      <c r="AF208" s="26">
        <f t="shared" ca="1" si="225"/>
        <v>147</v>
      </c>
      <c r="AG208" s="26">
        <f t="shared" ref="AG208:AI208" ca="1" si="246">MAX(0,AF208)-AA208</f>
        <v>147</v>
      </c>
      <c r="AH208" s="26">
        <f t="shared" ca="1" si="246"/>
        <v>147</v>
      </c>
      <c r="AI208" s="26">
        <f t="shared" ca="1" si="246"/>
        <v>147</v>
      </c>
      <c r="AJ208" s="30">
        <f t="shared" si="227"/>
        <v>0</v>
      </c>
      <c r="AK208" s="30">
        <f t="shared" si="228"/>
        <v>0</v>
      </c>
      <c r="AL208" s="30">
        <f t="shared" si="229"/>
        <v>0</v>
      </c>
      <c r="AM208" s="30">
        <f t="shared" si="230"/>
        <v>0</v>
      </c>
      <c r="AN208" s="30">
        <f t="shared" si="231"/>
        <v>0</v>
      </c>
      <c r="AO208" s="30">
        <f t="shared" si="232"/>
        <v>0</v>
      </c>
      <c r="AP208" s="22">
        <f t="shared" si="234"/>
        <v>0</v>
      </c>
    </row>
    <row r="209" spans="1:42" hidden="1" x14ac:dyDescent="0.2">
      <c r="A209" t="s">
        <v>56</v>
      </c>
      <c r="B209">
        <v>848709080707</v>
      </c>
      <c r="C209" s="2" t="s">
        <v>649</v>
      </c>
      <c r="D209" s="2" t="s">
        <v>650</v>
      </c>
      <c r="E209" s="2" t="s">
        <v>651</v>
      </c>
      <c r="F209" s="2" t="s">
        <v>487</v>
      </c>
      <c r="G209" s="2" t="s">
        <v>488</v>
      </c>
      <c r="H209" s="2" t="s">
        <v>648</v>
      </c>
      <c r="I209" s="2" t="s">
        <v>368</v>
      </c>
      <c r="J209" s="32">
        <v>0</v>
      </c>
      <c r="K209" s="25">
        <v>430.6</v>
      </c>
      <c r="L209" s="2" t="s">
        <v>2204</v>
      </c>
      <c r="M209" s="2" t="s">
        <v>66</v>
      </c>
      <c r="N209" s="3">
        <v>24</v>
      </c>
      <c r="O209" s="3">
        <v>97</v>
      </c>
      <c r="P209" s="21">
        <f ca="1">SUMIF('On Orders'!B:G,Base!C:C,'On Orders'!E:E)</f>
        <v>0</v>
      </c>
      <c r="Q209" s="22">
        <f ca="1">SUMIF('On Orders'!B:G,Base!C:C,'On Orders'!F:F)</f>
        <v>0</v>
      </c>
      <c r="R209" s="22">
        <f ca="1">SUMIF('On Orders'!B:G,Base!C:C,'On Orders'!G:G)</f>
        <v>0</v>
      </c>
      <c r="S209" s="22">
        <f ca="1">SUMIF('On Orders'!B:G,Base!C:C,'On Orders'!H:H)</f>
        <v>0</v>
      </c>
      <c r="T209" s="22"/>
      <c r="U209" s="22"/>
      <c r="V209" s="22"/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1">
        <f t="shared" ca="1" si="223"/>
        <v>121</v>
      </c>
      <c r="AE209" s="26">
        <f t="shared" ca="1" si="224"/>
        <v>121</v>
      </c>
      <c r="AF209" s="26">
        <f t="shared" ca="1" si="225"/>
        <v>121</v>
      </c>
      <c r="AG209" s="26">
        <f t="shared" ref="AG209:AI209" ca="1" si="247">MAX(0,AF209)-AA209</f>
        <v>121</v>
      </c>
      <c r="AH209" s="26">
        <f t="shared" ca="1" si="247"/>
        <v>121</v>
      </c>
      <c r="AI209" s="26">
        <f t="shared" ca="1" si="247"/>
        <v>121</v>
      </c>
      <c r="AJ209" s="30">
        <f t="shared" si="227"/>
        <v>0</v>
      </c>
      <c r="AK209" s="30">
        <f t="shared" si="228"/>
        <v>0</v>
      </c>
      <c r="AL209" s="30">
        <f t="shared" si="229"/>
        <v>0</v>
      </c>
      <c r="AM209" s="30">
        <f t="shared" si="230"/>
        <v>0</v>
      </c>
      <c r="AN209" s="30">
        <f t="shared" si="231"/>
        <v>0</v>
      </c>
      <c r="AO209" s="30">
        <f t="shared" si="232"/>
        <v>0</v>
      </c>
      <c r="AP209" s="22">
        <f t="shared" si="234"/>
        <v>0</v>
      </c>
    </row>
    <row r="210" spans="1:42" hidden="1" x14ac:dyDescent="0.2">
      <c r="A210" t="s">
        <v>56</v>
      </c>
      <c r="B210">
        <v>848709080691</v>
      </c>
      <c r="C210" s="2" t="s">
        <v>652</v>
      </c>
      <c r="D210" s="2" t="s">
        <v>653</v>
      </c>
      <c r="E210" s="2" t="s">
        <v>654</v>
      </c>
      <c r="F210" s="2" t="s">
        <v>487</v>
      </c>
      <c r="G210" s="2" t="s">
        <v>488</v>
      </c>
      <c r="H210" s="2" t="s">
        <v>648</v>
      </c>
      <c r="I210" s="2" t="s">
        <v>368</v>
      </c>
      <c r="J210" s="32">
        <v>0</v>
      </c>
      <c r="K210" s="25">
        <v>430.6</v>
      </c>
      <c r="L210" s="2" t="s">
        <v>2204</v>
      </c>
      <c r="M210" s="2" t="s">
        <v>66</v>
      </c>
      <c r="N210" s="3">
        <v>18</v>
      </c>
      <c r="O210" s="3">
        <v>79</v>
      </c>
      <c r="P210" s="21">
        <f ca="1">SUMIF('On Orders'!B:G,Base!C:C,'On Orders'!E:E)</f>
        <v>0</v>
      </c>
      <c r="Q210" s="22">
        <f ca="1">SUMIF('On Orders'!B:G,Base!C:C,'On Orders'!F:F)</f>
        <v>0</v>
      </c>
      <c r="R210" s="22">
        <f ca="1">SUMIF('On Orders'!B:G,Base!C:C,'On Orders'!G:G)</f>
        <v>0</v>
      </c>
      <c r="S210" s="22">
        <f ca="1">SUMIF('On Orders'!B:G,Base!C:C,'On Orders'!H:H)</f>
        <v>0</v>
      </c>
      <c r="T210" s="22"/>
      <c r="U210" s="22"/>
      <c r="V210" s="22"/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1">
        <f t="shared" ca="1" si="223"/>
        <v>97</v>
      </c>
      <c r="AE210" s="26">
        <f t="shared" ca="1" si="224"/>
        <v>97</v>
      </c>
      <c r="AF210" s="26">
        <f t="shared" ca="1" si="225"/>
        <v>97</v>
      </c>
      <c r="AG210" s="26">
        <f t="shared" ref="AG210:AI210" ca="1" si="248">MAX(0,AF210)-AA210</f>
        <v>97</v>
      </c>
      <c r="AH210" s="26">
        <f t="shared" ca="1" si="248"/>
        <v>97</v>
      </c>
      <c r="AI210" s="26">
        <f t="shared" ca="1" si="248"/>
        <v>97</v>
      </c>
      <c r="AJ210" s="30">
        <f t="shared" si="227"/>
        <v>0</v>
      </c>
      <c r="AK210" s="30">
        <f t="shared" si="228"/>
        <v>0</v>
      </c>
      <c r="AL210" s="30">
        <f t="shared" si="229"/>
        <v>0</v>
      </c>
      <c r="AM210" s="30">
        <f t="shared" si="230"/>
        <v>0</v>
      </c>
      <c r="AN210" s="30">
        <f t="shared" si="231"/>
        <v>0</v>
      </c>
      <c r="AO210" s="30">
        <f t="shared" si="232"/>
        <v>0</v>
      </c>
      <c r="AP210" s="22">
        <f t="shared" si="234"/>
        <v>0</v>
      </c>
    </row>
    <row r="211" spans="1:42" hidden="1" x14ac:dyDescent="0.2">
      <c r="A211" t="s">
        <v>56</v>
      </c>
      <c r="B211">
        <v>848709098153</v>
      </c>
      <c r="C211" s="2" t="s">
        <v>652</v>
      </c>
      <c r="D211" s="2" t="s">
        <v>655</v>
      </c>
      <c r="E211" s="2" t="s">
        <v>654</v>
      </c>
      <c r="F211" s="2" t="s">
        <v>487</v>
      </c>
      <c r="G211" s="2" t="s">
        <v>488</v>
      </c>
      <c r="H211" s="2" t="s">
        <v>648</v>
      </c>
      <c r="I211" s="2" t="s">
        <v>368</v>
      </c>
      <c r="J211" s="32">
        <v>0</v>
      </c>
      <c r="K211" s="25">
        <v>430.6</v>
      </c>
      <c r="L211" s="2" t="s">
        <v>2204</v>
      </c>
      <c r="M211" s="2" t="s">
        <v>66</v>
      </c>
      <c r="N211" s="3">
        <v>4</v>
      </c>
      <c r="O211" s="3">
        <v>79</v>
      </c>
      <c r="P211" s="21">
        <f ca="1">SUMIF('On Orders'!B:G,Base!C:C,'On Orders'!E:E)</f>
        <v>0</v>
      </c>
      <c r="Q211" s="22">
        <f ca="1">SUMIF('On Orders'!B:G,Base!C:C,'On Orders'!F:F)</f>
        <v>0</v>
      </c>
      <c r="R211" s="22">
        <f ca="1">SUMIF('On Orders'!B:G,Base!C:C,'On Orders'!G:G)</f>
        <v>0</v>
      </c>
      <c r="S211" s="22">
        <f ca="1">SUMIF('On Orders'!B:G,Base!C:C,'On Orders'!H:H)</f>
        <v>0</v>
      </c>
      <c r="T211" s="22"/>
      <c r="U211" s="22"/>
      <c r="V211" s="22"/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1">
        <f t="shared" ca="1" si="223"/>
        <v>83</v>
      </c>
      <c r="AE211" s="26">
        <f t="shared" ca="1" si="224"/>
        <v>83</v>
      </c>
      <c r="AF211" s="26">
        <f t="shared" ca="1" si="225"/>
        <v>83</v>
      </c>
      <c r="AG211" s="26">
        <f t="shared" ref="AG211:AI211" ca="1" si="249">MAX(0,AF211)-AA211</f>
        <v>83</v>
      </c>
      <c r="AH211" s="26">
        <f t="shared" ca="1" si="249"/>
        <v>83</v>
      </c>
      <c r="AI211" s="26">
        <f t="shared" ca="1" si="249"/>
        <v>83</v>
      </c>
      <c r="AJ211" s="30">
        <f t="shared" si="227"/>
        <v>0</v>
      </c>
      <c r="AK211" s="30">
        <f t="shared" si="228"/>
        <v>0</v>
      </c>
      <c r="AL211" s="30">
        <f t="shared" si="229"/>
        <v>0</v>
      </c>
      <c r="AM211" s="30">
        <f t="shared" si="230"/>
        <v>0</v>
      </c>
      <c r="AN211" s="30">
        <f t="shared" si="231"/>
        <v>0</v>
      </c>
      <c r="AO211" s="30">
        <f t="shared" si="232"/>
        <v>0</v>
      </c>
      <c r="AP211" s="22">
        <f t="shared" si="234"/>
        <v>0</v>
      </c>
    </row>
    <row r="212" spans="1:42" hidden="1" x14ac:dyDescent="0.2">
      <c r="A212" t="s">
        <v>56</v>
      </c>
      <c r="B212">
        <v>848709096494</v>
      </c>
      <c r="C212" s="2" t="s">
        <v>656</v>
      </c>
      <c r="D212" s="2" t="s">
        <v>657</v>
      </c>
      <c r="E212" s="2" t="s">
        <v>658</v>
      </c>
      <c r="F212" s="2" t="s">
        <v>487</v>
      </c>
      <c r="G212" s="2" t="s">
        <v>488</v>
      </c>
      <c r="H212" s="2" t="s">
        <v>648</v>
      </c>
      <c r="I212" s="2" t="s">
        <v>368</v>
      </c>
      <c r="J212" s="32">
        <v>0</v>
      </c>
      <c r="K212" s="25">
        <v>430.6</v>
      </c>
      <c r="L212" s="2" t="s">
        <v>2204</v>
      </c>
      <c r="M212" s="2" t="s">
        <v>66</v>
      </c>
      <c r="N212" s="3">
        <v>30</v>
      </c>
      <c r="O212" s="3">
        <v>11</v>
      </c>
      <c r="P212" s="21">
        <f ca="1">SUMIF('On Orders'!B:G,Base!C:C,'On Orders'!E:E)</f>
        <v>0</v>
      </c>
      <c r="Q212" s="22">
        <f ca="1">SUMIF('On Orders'!B:G,Base!C:C,'On Orders'!F:F)</f>
        <v>0</v>
      </c>
      <c r="R212" s="22">
        <f ca="1">SUMIF('On Orders'!B:G,Base!C:C,'On Orders'!G:G)</f>
        <v>0</v>
      </c>
      <c r="S212" s="22">
        <f ca="1">SUMIF('On Orders'!B:G,Base!C:C,'On Orders'!H:H)</f>
        <v>0</v>
      </c>
      <c r="T212" s="22"/>
      <c r="U212" s="22"/>
      <c r="V212" s="22"/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1">
        <f t="shared" ca="1" si="223"/>
        <v>41</v>
      </c>
      <c r="AE212" s="26">
        <f t="shared" ca="1" si="224"/>
        <v>41</v>
      </c>
      <c r="AF212" s="26">
        <f t="shared" ca="1" si="225"/>
        <v>41</v>
      </c>
      <c r="AG212" s="26">
        <f t="shared" ref="AG212:AI212" ca="1" si="250">MAX(0,AF212)-AA212</f>
        <v>41</v>
      </c>
      <c r="AH212" s="26">
        <f t="shared" ca="1" si="250"/>
        <v>41</v>
      </c>
      <c r="AI212" s="26">
        <f t="shared" ca="1" si="250"/>
        <v>41</v>
      </c>
      <c r="AJ212" s="30">
        <f t="shared" si="227"/>
        <v>0</v>
      </c>
      <c r="AK212" s="30">
        <f t="shared" si="228"/>
        <v>0</v>
      </c>
      <c r="AL212" s="30">
        <f t="shared" si="229"/>
        <v>0</v>
      </c>
      <c r="AM212" s="30">
        <f t="shared" si="230"/>
        <v>0</v>
      </c>
      <c r="AN212" s="30">
        <f t="shared" si="231"/>
        <v>0</v>
      </c>
      <c r="AO212" s="30">
        <f t="shared" si="232"/>
        <v>0</v>
      </c>
      <c r="AP212" s="22">
        <f t="shared" si="234"/>
        <v>0</v>
      </c>
    </row>
    <row r="213" spans="1:42" hidden="1" x14ac:dyDescent="0.2">
      <c r="A213" t="s">
        <v>56</v>
      </c>
      <c r="B213">
        <v>848709096296</v>
      </c>
      <c r="C213" s="2" t="s">
        <v>659</v>
      </c>
      <c r="D213" s="2" t="s">
        <v>660</v>
      </c>
      <c r="E213" s="2" t="s">
        <v>661</v>
      </c>
      <c r="F213" s="2" t="s">
        <v>487</v>
      </c>
      <c r="G213" s="2" t="s">
        <v>488</v>
      </c>
      <c r="H213" s="2" t="s">
        <v>648</v>
      </c>
      <c r="I213" s="2" t="s">
        <v>368</v>
      </c>
      <c r="J213" s="32">
        <v>0</v>
      </c>
      <c r="K213" s="25">
        <v>430.6</v>
      </c>
      <c r="L213" s="2" t="s">
        <v>2204</v>
      </c>
      <c r="M213" s="2" t="s">
        <v>66</v>
      </c>
      <c r="N213" s="3">
        <v>15</v>
      </c>
      <c r="O213" s="3">
        <v>2</v>
      </c>
      <c r="P213" s="21">
        <f ca="1">SUMIF('On Orders'!B:G,Base!C:C,'On Orders'!E:E)</f>
        <v>0</v>
      </c>
      <c r="Q213" s="22">
        <f ca="1">SUMIF('On Orders'!B:G,Base!C:C,'On Orders'!F:F)</f>
        <v>0</v>
      </c>
      <c r="R213" s="22">
        <f ca="1">SUMIF('On Orders'!B:G,Base!C:C,'On Orders'!G:G)</f>
        <v>0</v>
      </c>
      <c r="S213" s="22">
        <f ca="1">SUMIF('On Orders'!B:G,Base!C:C,'On Orders'!H:H)</f>
        <v>0</v>
      </c>
      <c r="T213" s="22"/>
      <c r="U213" s="22"/>
      <c r="V213" s="22"/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1">
        <f t="shared" ca="1" si="223"/>
        <v>17</v>
      </c>
      <c r="AE213" s="26">
        <f t="shared" ca="1" si="224"/>
        <v>17</v>
      </c>
      <c r="AF213" s="26">
        <f t="shared" ca="1" si="225"/>
        <v>17</v>
      </c>
      <c r="AG213" s="26">
        <f t="shared" ref="AG213:AI213" ca="1" si="251">MAX(0,AF213)-AA213</f>
        <v>17</v>
      </c>
      <c r="AH213" s="26">
        <f t="shared" ca="1" si="251"/>
        <v>17</v>
      </c>
      <c r="AI213" s="26">
        <f t="shared" ca="1" si="251"/>
        <v>17</v>
      </c>
      <c r="AJ213" s="30">
        <f t="shared" si="227"/>
        <v>0</v>
      </c>
      <c r="AK213" s="30">
        <f t="shared" si="228"/>
        <v>0</v>
      </c>
      <c r="AL213" s="30">
        <f t="shared" si="229"/>
        <v>0</v>
      </c>
      <c r="AM213" s="30">
        <f t="shared" si="230"/>
        <v>0</v>
      </c>
      <c r="AN213" s="30">
        <f t="shared" si="231"/>
        <v>0</v>
      </c>
      <c r="AO213" s="30">
        <f t="shared" si="232"/>
        <v>0</v>
      </c>
      <c r="AP213" s="22">
        <f t="shared" si="234"/>
        <v>0</v>
      </c>
    </row>
    <row r="214" spans="1:42" hidden="1" x14ac:dyDescent="0.2">
      <c r="A214" t="s">
        <v>56</v>
      </c>
      <c r="B214">
        <v>848709080622</v>
      </c>
      <c r="C214" s="2" t="s">
        <v>662</v>
      </c>
      <c r="D214" s="2" t="s">
        <v>663</v>
      </c>
      <c r="E214" s="2" t="s">
        <v>664</v>
      </c>
      <c r="F214" s="2" t="s">
        <v>487</v>
      </c>
      <c r="G214" s="2" t="s">
        <v>488</v>
      </c>
      <c r="H214" s="2" t="s">
        <v>648</v>
      </c>
      <c r="I214" s="2" t="s">
        <v>368</v>
      </c>
      <c r="J214" s="32">
        <v>0</v>
      </c>
      <c r="K214" s="25">
        <v>430.6</v>
      </c>
      <c r="L214" s="2" t="s">
        <v>2204</v>
      </c>
      <c r="M214" s="2" t="s">
        <v>66</v>
      </c>
      <c r="N214" s="3">
        <v>4</v>
      </c>
      <c r="O214" s="3">
        <v>0</v>
      </c>
      <c r="P214" s="21">
        <f ca="1">SUMIF('On Orders'!B:G,Base!C:C,'On Orders'!E:E)</f>
        <v>0</v>
      </c>
      <c r="Q214" s="22">
        <f ca="1">SUMIF('On Orders'!B:G,Base!C:C,'On Orders'!F:F)</f>
        <v>0</v>
      </c>
      <c r="R214" s="22">
        <f ca="1">SUMIF('On Orders'!B:G,Base!C:C,'On Orders'!G:G)</f>
        <v>0</v>
      </c>
      <c r="S214" s="22">
        <f ca="1">SUMIF('On Orders'!B:G,Base!C:C,'On Orders'!H:H)</f>
        <v>0</v>
      </c>
      <c r="T214" s="22"/>
      <c r="U214" s="22"/>
      <c r="V214" s="22"/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1">
        <f t="shared" ca="1" si="223"/>
        <v>4</v>
      </c>
      <c r="AE214" s="26">
        <f t="shared" ca="1" si="224"/>
        <v>4</v>
      </c>
      <c r="AF214" s="26">
        <f t="shared" ca="1" si="225"/>
        <v>4</v>
      </c>
      <c r="AG214" s="26">
        <f t="shared" ref="AG214:AI214" ca="1" si="252">MAX(0,AF214)-AA214</f>
        <v>4</v>
      </c>
      <c r="AH214" s="26">
        <f t="shared" ca="1" si="252"/>
        <v>4</v>
      </c>
      <c r="AI214" s="26">
        <f t="shared" ca="1" si="252"/>
        <v>4</v>
      </c>
      <c r="AJ214" s="30">
        <f t="shared" si="227"/>
        <v>0</v>
      </c>
      <c r="AK214" s="30">
        <f t="shared" si="228"/>
        <v>0</v>
      </c>
      <c r="AL214" s="30">
        <f t="shared" si="229"/>
        <v>0</v>
      </c>
      <c r="AM214" s="30">
        <f t="shared" si="230"/>
        <v>0</v>
      </c>
      <c r="AN214" s="30">
        <f t="shared" si="231"/>
        <v>0</v>
      </c>
      <c r="AO214" s="30">
        <f t="shared" si="232"/>
        <v>0</v>
      </c>
      <c r="AP214" s="22">
        <f t="shared" si="234"/>
        <v>0</v>
      </c>
    </row>
    <row r="215" spans="1:42" hidden="1" x14ac:dyDescent="0.2">
      <c r="A215" t="s">
        <v>56</v>
      </c>
      <c r="B215">
        <v>848709096487</v>
      </c>
      <c r="C215" s="2" t="s">
        <v>665</v>
      </c>
      <c r="D215" s="2" t="s">
        <v>666</v>
      </c>
      <c r="E215" s="2" t="s">
        <v>667</v>
      </c>
      <c r="F215" s="2" t="s">
        <v>487</v>
      </c>
      <c r="G215" s="2" t="s">
        <v>488</v>
      </c>
      <c r="H215" s="2" t="s">
        <v>648</v>
      </c>
      <c r="I215" s="2" t="s">
        <v>368</v>
      </c>
      <c r="J215" s="32">
        <v>0</v>
      </c>
      <c r="K215" s="25">
        <v>430.6</v>
      </c>
      <c r="L215" s="2" t="s">
        <v>2204</v>
      </c>
      <c r="M215" s="2" t="s">
        <v>66</v>
      </c>
      <c r="N215" s="3">
        <v>0</v>
      </c>
      <c r="O215" s="3">
        <v>0</v>
      </c>
      <c r="P215" s="21">
        <f ca="1">SUMIF('On Orders'!B:G,Base!C:C,'On Orders'!E:E)</f>
        <v>0</v>
      </c>
      <c r="Q215" s="22">
        <f ca="1">SUMIF('On Orders'!B:G,Base!C:C,'On Orders'!F:F)</f>
        <v>0</v>
      </c>
      <c r="R215" s="22">
        <f ca="1">SUMIF('On Orders'!B:G,Base!C:C,'On Orders'!G:G)</f>
        <v>0</v>
      </c>
      <c r="S215" s="22">
        <f ca="1">SUMIF('On Orders'!B:G,Base!C:C,'On Orders'!H:H)</f>
        <v>0</v>
      </c>
      <c r="T215" s="22"/>
      <c r="U215" s="22"/>
      <c r="V215" s="22"/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1">
        <f t="shared" ca="1" si="223"/>
        <v>0</v>
      </c>
      <c r="AE215" s="26">
        <f t="shared" ca="1" si="224"/>
        <v>0</v>
      </c>
      <c r="AF215" s="26">
        <f t="shared" ca="1" si="225"/>
        <v>0</v>
      </c>
      <c r="AG215" s="26">
        <f t="shared" ref="AG215:AI215" ca="1" si="253">MAX(0,AF215)-AA215</f>
        <v>0</v>
      </c>
      <c r="AH215" s="26">
        <f t="shared" ca="1" si="253"/>
        <v>0</v>
      </c>
      <c r="AI215" s="26">
        <f t="shared" ca="1" si="253"/>
        <v>0</v>
      </c>
      <c r="AJ215" s="30">
        <f t="shared" si="227"/>
        <v>0</v>
      </c>
      <c r="AK215" s="30">
        <f t="shared" si="228"/>
        <v>0</v>
      </c>
      <c r="AL215" s="30">
        <f t="shared" si="229"/>
        <v>0</v>
      </c>
      <c r="AM215" s="30">
        <f t="shared" si="230"/>
        <v>0</v>
      </c>
      <c r="AN215" s="30">
        <f t="shared" si="231"/>
        <v>0</v>
      </c>
      <c r="AO215" s="30">
        <f t="shared" si="232"/>
        <v>0</v>
      </c>
      <c r="AP215" s="22">
        <f t="shared" si="234"/>
        <v>0</v>
      </c>
    </row>
    <row r="216" spans="1:42" hidden="1" x14ac:dyDescent="0.2">
      <c r="A216" t="s">
        <v>56</v>
      </c>
      <c r="B216">
        <v>848709080615</v>
      </c>
      <c r="C216" s="2" t="s">
        <v>668</v>
      </c>
      <c r="D216" s="2" t="s">
        <v>669</v>
      </c>
      <c r="E216" s="2" t="s">
        <v>670</v>
      </c>
      <c r="F216" s="2" t="s">
        <v>487</v>
      </c>
      <c r="G216" s="2" t="s">
        <v>488</v>
      </c>
      <c r="H216" s="2" t="s">
        <v>648</v>
      </c>
      <c r="I216" s="2" t="s">
        <v>368</v>
      </c>
      <c r="J216" s="32">
        <v>0</v>
      </c>
      <c r="K216" s="25">
        <v>430.6</v>
      </c>
      <c r="L216" s="2" t="s">
        <v>2204</v>
      </c>
      <c r="M216" s="2" t="s">
        <v>66</v>
      </c>
      <c r="N216" s="3">
        <v>5</v>
      </c>
      <c r="O216" s="3">
        <v>0</v>
      </c>
      <c r="P216" s="21">
        <f ca="1">SUMIF('On Orders'!B:G,Base!C:C,'On Orders'!E:E)</f>
        <v>0</v>
      </c>
      <c r="Q216" s="22">
        <f ca="1">SUMIF('On Orders'!B:G,Base!C:C,'On Orders'!F:F)</f>
        <v>0</v>
      </c>
      <c r="R216" s="22">
        <f ca="1">SUMIF('On Orders'!B:G,Base!C:C,'On Orders'!G:G)</f>
        <v>0</v>
      </c>
      <c r="S216" s="22">
        <f ca="1">SUMIF('On Orders'!B:G,Base!C:C,'On Orders'!H:H)</f>
        <v>0</v>
      </c>
      <c r="T216" s="22"/>
      <c r="U216" s="22"/>
      <c r="V216" s="22"/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1">
        <f t="shared" ca="1" si="223"/>
        <v>5</v>
      </c>
      <c r="AE216" s="26">
        <f t="shared" ca="1" si="224"/>
        <v>5</v>
      </c>
      <c r="AF216" s="26">
        <f t="shared" ca="1" si="225"/>
        <v>5</v>
      </c>
      <c r="AG216" s="26">
        <f t="shared" ref="AG216:AI216" ca="1" si="254">MAX(0,AF216)-AA216</f>
        <v>5</v>
      </c>
      <c r="AH216" s="26">
        <f t="shared" ca="1" si="254"/>
        <v>5</v>
      </c>
      <c r="AI216" s="26">
        <f t="shared" ca="1" si="254"/>
        <v>5</v>
      </c>
      <c r="AJ216" s="30">
        <f t="shared" si="227"/>
        <v>0</v>
      </c>
      <c r="AK216" s="30">
        <f t="shared" si="228"/>
        <v>0</v>
      </c>
      <c r="AL216" s="30">
        <f t="shared" si="229"/>
        <v>0</v>
      </c>
      <c r="AM216" s="30">
        <f t="shared" si="230"/>
        <v>0</v>
      </c>
      <c r="AN216" s="30">
        <f t="shared" si="231"/>
        <v>0</v>
      </c>
      <c r="AO216" s="30">
        <f t="shared" si="232"/>
        <v>0</v>
      </c>
      <c r="AP216" s="22">
        <f t="shared" si="234"/>
        <v>0</v>
      </c>
    </row>
    <row r="217" spans="1:42" hidden="1" x14ac:dyDescent="0.2">
      <c r="A217" t="s">
        <v>56</v>
      </c>
      <c r="B217">
        <v>848709080660</v>
      </c>
      <c r="C217" s="2" t="s">
        <v>671</v>
      </c>
      <c r="D217" s="2" t="s">
        <v>672</v>
      </c>
      <c r="E217" s="2" t="s">
        <v>673</v>
      </c>
      <c r="F217" s="2" t="s">
        <v>487</v>
      </c>
      <c r="G217" s="2" t="s">
        <v>488</v>
      </c>
      <c r="H217" s="2" t="s">
        <v>648</v>
      </c>
      <c r="I217" s="2" t="s">
        <v>368</v>
      </c>
      <c r="J217" s="32">
        <v>0</v>
      </c>
      <c r="K217" s="25">
        <v>516.80999999999995</v>
      </c>
      <c r="L217" s="2" t="s">
        <v>2204</v>
      </c>
      <c r="M217" s="2" t="s">
        <v>66</v>
      </c>
      <c r="N217" s="3">
        <v>2</v>
      </c>
      <c r="O217" s="3">
        <v>0</v>
      </c>
      <c r="P217" s="21">
        <f ca="1">SUMIF('On Orders'!B:G,Base!C:C,'On Orders'!E:E)</f>
        <v>0</v>
      </c>
      <c r="Q217" s="22">
        <f ca="1">SUMIF('On Orders'!B:G,Base!C:C,'On Orders'!F:F)</f>
        <v>0</v>
      </c>
      <c r="R217" s="22">
        <f ca="1">SUMIF('On Orders'!B:G,Base!C:C,'On Orders'!G:G)</f>
        <v>0</v>
      </c>
      <c r="S217" s="22">
        <f ca="1">SUMIF('On Orders'!B:G,Base!C:C,'On Orders'!H:H)</f>
        <v>0</v>
      </c>
      <c r="T217" s="22"/>
      <c r="U217" s="22"/>
      <c r="V217" s="22"/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1">
        <f t="shared" ca="1" si="223"/>
        <v>2</v>
      </c>
      <c r="AE217" s="26">
        <f t="shared" ca="1" si="224"/>
        <v>2</v>
      </c>
      <c r="AF217" s="26">
        <f t="shared" ca="1" si="225"/>
        <v>2</v>
      </c>
      <c r="AG217" s="26">
        <f t="shared" ref="AG217:AI217" ca="1" si="255">MAX(0,AF217)-AA217</f>
        <v>2</v>
      </c>
      <c r="AH217" s="26">
        <f t="shared" ca="1" si="255"/>
        <v>2</v>
      </c>
      <c r="AI217" s="26">
        <f t="shared" ca="1" si="255"/>
        <v>2</v>
      </c>
      <c r="AJ217" s="30">
        <f t="shared" si="227"/>
        <v>0</v>
      </c>
      <c r="AK217" s="30">
        <f t="shared" si="228"/>
        <v>0</v>
      </c>
      <c r="AL217" s="30">
        <f t="shared" si="229"/>
        <v>0</v>
      </c>
      <c r="AM217" s="30">
        <f t="shared" si="230"/>
        <v>0</v>
      </c>
      <c r="AN217" s="30">
        <f t="shared" si="231"/>
        <v>0</v>
      </c>
      <c r="AO217" s="30">
        <f t="shared" si="232"/>
        <v>0</v>
      </c>
      <c r="AP217" s="22">
        <f t="shared" si="234"/>
        <v>0</v>
      </c>
    </row>
    <row r="218" spans="1:42" hidden="1" x14ac:dyDescent="0.2">
      <c r="A218" t="s">
        <v>56</v>
      </c>
      <c r="B218">
        <v>840168528189</v>
      </c>
      <c r="C218" s="2" t="s">
        <v>674</v>
      </c>
      <c r="D218" s="2">
        <v>840168528189</v>
      </c>
      <c r="E218" s="2" t="s">
        <v>675</v>
      </c>
      <c r="F218" s="2" t="s">
        <v>487</v>
      </c>
      <c r="G218" s="2" t="s">
        <v>488</v>
      </c>
      <c r="H218" s="2" t="s">
        <v>489</v>
      </c>
      <c r="I218" s="2" t="s">
        <v>368</v>
      </c>
      <c r="J218" s="3">
        <v>270</v>
      </c>
      <c r="K218" s="25">
        <v>430.6</v>
      </c>
      <c r="L218" s="2" t="s">
        <v>2204</v>
      </c>
      <c r="M218" s="2" t="s">
        <v>66</v>
      </c>
      <c r="N218" s="3">
        <v>4</v>
      </c>
      <c r="O218" s="3">
        <v>0</v>
      </c>
      <c r="P218" s="21">
        <f ca="1">SUMIF('On Orders'!B:G,Base!C:C,'On Orders'!E:E)</f>
        <v>0</v>
      </c>
      <c r="Q218" s="22">
        <f ca="1">SUMIF('On Orders'!B:G,Base!C:C,'On Orders'!F:F)</f>
        <v>0</v>
      </c>
      <c r="R218" s="22">
        <f ca="1">SUMIF('On Orders'!B:G,Base!C:C,'On Orders'!G:G)</f>
        <v>0</v>
      </c>
      <c r="S218" s="22">
        <f ca="1">SUMIF('On Orders'!B:G,Base!C:C,'On Orders'!H:H)</f>
        <v>0</v>
      </c>
      <c r="T218" s="22"/>
      <c r="U218" s="22"/>
      <c r="V218" s="22"/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1">
        <f t="shared" ca="1" si="223"/>
        <v>-266</v>
      </c>
      <c r="AE218" s="26">
        <f t="shared" ca="1" si="224"/>
        <v>0</v>
      </c>
      <c r="AF218" s="26">
        <f t="shared" ca="1" si="225"/>
        <v>0</v>
      </c>
      <c r="AG218" s="26">
        <f t="shared" ref="AG218:AI218" ca="1" si="256">MAX(0,AF218)-AA218</f>
        <v>0</v>
      </c>
      <c r="AH218" s="26">
        <f t="shared" ca="1" si="256"/>
        <v>0</v>
      </c>
      <c r="AI218" s="26">
        <f t="shared" ca="1" si="256"/>
        <v>0</v>
      </c>
      <c r="AJ218" s="30">
        <f t="shared" si="227"/>
        <v>0</v>
      </c>
      <c r="AK218" s="30">
        <f t="shared" si="228"/>
        <v>0</v>
      </c>
      <c r="AL218" s="30">
        <f t="shared" si="229"/>
        <v>0</v>
      </c>
      <c r="AM218" s="30">
        <f t="shared" si="230"/>
        <v>0</v>
      </c>
      <c r="AN218" s="30">
        <f t="shared" si="231"/>
        <v>0</v>
      </c>
      <c r="AO218" s="30">
        <f t="shared" si="232"/>
        <v>0</v>
      </c>
      <c r="AP218" s="22">
        <f t="shared" si="234"/>
        <v>0</v>
      </c>
    </row>
    <row r="219" spans="1:42" hidden="1" x14ac:dyDescent="0.2">
      <c r="A219" t="s">
        <v>56</v>
      </c>
      <c r="B219">
        <v>848709072290</v>
      </c>
      <c r="C219" s="2" t="s">
        <v>676</v>
      </c>
      <c r="D219" s="2" t="s">
        <v>677</v>
      </c>
      <c r="E219" s="2" t="s">
        <v>678</v>
      </c>
      <c r="F219" s="2" t="s">
        <v>487</v>
      </c>
      <c r="G219" s="2" t="s">
        <v>488</v>
      </c>
      <c r="H219" s="2" t="s">
        <v>679</v>
      </c>
      <c r="I219" s="2" t="s">
        <v>368</v>
      </c>
      <c r="J219" s="32">
        <v>0</v>
      </c>
      <c r="K219" s="25">
        <v>547.76</v>
      </c>
      <c r="L219" s="2" t="s">
        <v>2204</v>
      </c>
      <c r="M219" s="2" t="s">
        <v>66</v>
      </c>
      <c r="N219" s="3">
        <v>0</v>
      </c>
      <c r="O219" s="3">
        <v>0</v>
      </c>
      <c r="P219" s="21">
        <f ca="1">SUMIF('On Orders'!B:G,Base!C:C,'On Orders'!E:E)</f>
        <v>0</v>
      </c>
      <c r="Q219" s="22">
        <f ca="1">SUMIF('On Orders'!B:G,Base!C:C,'On Orders'!F:F)</f>
        <v>0</v>
      </c>
      <c r="R219" s="22">
        <f ca="1">SUMIF('On Orders'!B:G,Base!C:C,'On Orders'!G:G)</f>
        <v>0</v>
      </c>
      <c r="S219" s="22">
        <f ca="1">SUMIF('On Orders'!B:G,Base!C:C,'On Orders'!H:H)</f>
        <v>0</v>
      </c>
      <c r="T219" s="22"/>
      <c r="U219" s="22"/>
      <c r="V219" s="22"/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1">
        <f t="shared" ca="1" si="223"/>
        <v>0</v>
      </c>
      <c r="AE219" s="26">
        <f t="shared" ca="1" si="224"/>
        <v>0</v>
      </c>
      <c r="AF219" s="26">
        <f t="shared" ca="1" si="225"/>
        <v>0</v>
      </c>
      <c r="AG219" s="26">
        <f t="shared" ref="AG219:AI219" ca="1" si="257">MAX(0,AF219)-AA219</f>
        <v>0</v>
      </c>
      <c r="AH219" s="26">
        <f t="shared" ca="1" si="257"/>
        <v>0</v>
      </c>
      <c r="AI219" s="26">
        <f t="shared" ca="1" si="257"/>
        <v>0</v>
      </c>
      <c r="AJ219" s="30">
        <f t="shared" si="227"/>
        <v>0</v>
      </c>
      <c r="AK219" s="30">
        <f t="shared" si="228"/>
        <v>0</v>
      </c>
      <c r="AL219" s="30">
        <f t="shared" si="229"/>
        <v>0</v>
      </c>
      <c r="AM219" s="30">
        <f t="shared" si="230"/>
        <v>0</v>
      </c>
      <c r="AN219" s="30">
        <f t="shared" si="231"/>
        <v>0</v>
      </c>
      <c r="AO219" s="30">
        <f t="shared" si="232"/>
        <v>0</v>
      </c>
      <c r="AP219" s="22">
        <f t="shared" si="234"/>
        <v>0</v>
      </c>
    </row>
    <row r="220" spans="1:42" hidden="1" x14ac:dyDescent="0.2">
      <c r="A220" t="s">
        <v>56</v>
      </c>
      <c r="B220">
        <v>840168507719</v>
      </c>
      <c r="C220" s="2" t="s">
        <v>680</v>
      </c>
      <c r="D220" s="2" t="s">
        <v>681</v>
      </c>
      <c r="E220" s="2" t="s">
        <v>682</v>
      </c>
      <c r="F220" s="2" t="s">
        <v>487</v>
      </c>
      <c r="G220" s="2" t="s">
        <v>488</v>
      </c>
      <c r="H220" s="2" t="s">
        <v>498</v>
      </c>
      <c r="I220" s="2" t="s">
        <v>368</v>
      </c>
      <c r="J220" s="3">
        <v>270</v>
      </c>
      <c r="K220" s="25">
        <v>430.61</v>
      </c>
      <c r="L220" s="2" t="s">
        <v>2204</v>
      </c>
      <c r="M220" s="2" t="s">
        <v>66</v>
      </c>
      <c r="N220" s="3">
        <v>2</v>
      </c>
      <c r="O220" s="3">
        <v>0</v>
      </c>
      <c r="P220" s="21">
        <f ca="1">SUMIF('On Orders'!B:G,Base!C:C,'On Orders'!E:E)</f>
        <v>0</v>
      </c>
      <c r="Q220" s="22">
        <f ca="1">SUMIF('On Orders'!B:G,Base!C:C,'On Orders'!F:F)</f>
        <v>0</v>
      </c>
      <c r="R220" s="22">
        <f ca="1">SUMIF('On Orders'!B:G,Base!C:C,'On Orders'!G:G)</f>
        <v>0</v>
      </c>
      <c r="S220" s="22">
        <f ca="1">SUMIF('On Orders'!B:G,Base!C:C,'On Orders'!H:H)</f>
        <v>0</v>
      </c>
      <c r="T220" s="22"/>
      <c r="U220" s="22"/>
      <c r="V220" s="22"/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1">
        <f t="shared" ca="1" si="223"/>
        <v>-268</v>
      </c>
      <c r="AE220" s="26">
        <f t="shared" ca="1" si="224"/>
        <v>0</v>
      </c>
      <c r="AF220" s="26">
        <f t="shared" ca="1" si="225"/>
        <v>0</v>
      </c>
      <c r="AG220" s="26">
        <f t="shared" ref="AG220:AI220" ca="1" si="258">MAX(0,AF220)-AA220</f>
        <v>0</v>
      </c>
      <c r="AH220" s="26">
        <f t="shared" ca="1" si="258"/>
        <v>0</v>
      </c>
      <c r="AI220" s="26">
        <f t="shared" ca="1" si="258"/>
        <v>0</v>
      </c>
      <c r="AJ220" s="30">
        <f t="shared" si="227"/>
        <v>0</v>
      </c>
      <c r="AK220" s="30">
        <f t="shared" si="228"/>
        <v>0</v>
      </c>
      <c r="AL220" s="30">
        <f t="shared" si="229"/>
        <v>0</v>
      </c>
      <c r="AM220" s="30">
        <f t="shared" si="230"/>
        <v>0</v>
      </c>
      <c r="AN220" s="30">
        <f t="shared" si="231"/>
        <v>0</v>
      </c>
      <c r="AO220" s="30">
        <f t="shared" si="232"/>
        <v>0</v>
      </c>
      <c r="AP220" s="22">
        <f t="shared" si="234"/>
        <v>0</v>
      </c>
    </row>
    <row r="221" spans="1:42" hidden="1" x14ac:dyDescent="0.2">
      <c r="A221" t="s">
        <v>56</v>
      </c>
      <c r="B221">
        <v>840168501328</v>
      </c>
      <c r="C221" s="2" t="s">
        <v>683</v>
      </c>
      <c r="D221" s="2" t="s">
        <v>684</v>
      </c>
      <c r="E221" s="2" t="s">
        <v>685</v>
      </c>
      <c r="F221" s="2" t="s">
        <v>487</v>
      </c>
      <c r="G221" s="2" t="s">
        <v>488</v>
      </c>
      <c r="H221" s="2" t="s">
        <v>504</v>
      </c>
      <c r="I221" s="2" t="s">
        <v>368</v>
      </c>
      <c r="J221" s="32">
        <v>0</v>
      </c>
      <c r="K221" s="25">
        <v>430.6</v>
      </c>
      <c r="L221" s="2" t="s">
        <v>2204</v>
      </c>
      <c r="M221" s="2" t="s">
        <v>66</v>
      </c>
      <c r="N221" s="3">
        <v>30</v>
      </c>
      <c r="O221" s="3">
        <v>0</v>
      </c>
      <c r="P221" s="21">
        <f ca="1">SUMIF('On Orders'!B:G,Base!C:C,'On Orders'!E:E)</f>
        <v>0</v>
      </c>
      <c r="Q221" s="22">
        <f ca="1">SUMIF('On Orders'!B:G,Base!C:C,'On Orders'!F:F)</f>
        <v>0</v>
      </c>
      <c r="R221" s="22">
        <f ca="1">SUMIF('On Orders'!B:G,Base!C:C,'On Orders'!G:G)</f>
        <v>0</v>
      </c>
      <c r="S221" s="22">
        <f ca="1">SUMIF('On Orders'!B:G,Base!C:C,'On Orders'!H:H)</f>
        <v>0</v>
      </c>
      <c r="T221" s="22"/>
      <c r="U221" s="22"/>
      <c r="V221" s="22"/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1">
        <f t="shared" ca="1" si="223"/>
        <v>30</v>
      </c>
      <c r="AE221" s="26">
        <f t="shared" ca="1" si="224"/>
        <v>30</v>
      </c>
      <c r="AF221" s="26">
        <f t="shared" ca="1" si="225"/>
        <v>30</v>
      </c>
      <c r="AG221" s="26">
        <f t="shared" ref="AG221:AI221" ca="1" si="259">MAX(0,AF221)-AA221</f>
        <v>30</v>
      </c>
      <c r="AH221" s="26">
        <f t="shared" ca="1" si="259"/>
        <v>30</v>
      </c>
      <c r="AI221" s="26">
        <f t="shared" ca="1" si="259"/>
        <v>30</v>
      </c>
      <c r="AJ221" s="30">
        <f t="shared" si="227"/>
        <v>0</v>
      </c>
      <c r="AK221" s="30">
        <f t="shared" si="228"/>
        <v>0</v>
      </c>
      <c r="AL221" s="30">
        <f t="shared" si="229"/>
        <v>0</v>
      </c>
      <c r="AM221" s="30">
        <f t="shared" si="230"/>
        <v>0</v>
      </c>
      <c r="AN221" s="30">
        <f t="shared" si="231"/>
        <v>0</v>
      </c>
      <c r="AO221" s="30">
        <f t="shared" si="232"/>
        <v>0</v>
      </c>
      <c r="AP221" s="22">
        <f t="shared" si="234"/>
        <v>0</v>
      </c>
    </row>
    <row r="222" spans="1:42" hidden="1" x14ac:dyDescent="0.2">
      <c r="A222" t="s">
        <v>56</v>
      </c>
      <c r="B222">
        <v>840168501373</v>
      </c>
      <c r="C222" s="2" t="s">
        <v>686</v>
      </c>
      <c r="D222" s="2" t="s">
        <v>687</v>
      </c>
      <c r="E222" s="2" t="s">
        <v>500</v>
      </c>
      <c r="F222" s="2" t="s">
        <v>487</v>
      </c>
      <c r="G222" s="2" t="s">
        <v>488</v>
      </c>
      <c r="H222" s="2" t="s">
        <v>504</v>
      </c>
      <c r="I222" s="2" t="s">
        <v>368</v>
      </c>
      <c r="J222" s="32">
        <v>0</v>
      </c>
      <c r="K222" s="25">
        <v>516.80999999999995</v>
      </c>
      <c r="L222" s="2" t="s">
        <v>2204</v>
      </c>
      <c r="M222" s="2" t="s">
        <v>66</v>
      </c>
      <c r="N222" s="3">
        <v>0</v>
      </c>
      <c r="O222" s="3">
        <v>0</v>
      </c>
      <c r="P222" s="21">
        <f ca="1">SUMIF('On Orders'!B:G,Base!C:C,'On Orders'!E:E)</f>
        <v>0</v>
      </c>
      <c r="Q222" s="22">
        <f ca="1">SUMIF('On Orders'!B:G,Base!C:C,'On Orders'!F:F)</f>
        <v>0</v>
      </c>
      <c r="R222" s="22">
        <f ca="1">SUMIF('On Orders'!B:G,Base!C:C,'On Orders'!G:G)</f>
        <v>0</v>
      </c>
      <c r="S222" s="22">
        <f ca="1">SUMIF('On Orders'!B:G,Base!C:C,'On Orders'!H:H)</f>
        <v>0</v>
      </c>
      <c r="T222" s="22"/>
      <c r="U222" s="22"/>
      <c r="V222" s="22"/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1">
        <f t="shared" ca="1" si="223"/>
        <v>0</v>
      </c>
      <c r="AE222" s="26">
        <f t="shared" ca="1" si="224"/>
        <v>0</v>
      </c>
      <c r="AF222" s="26">
        <f t="shared" ca="1" si="225"/>
        <v>0</v>
      </c>
      <c r="AG222" s="26">
        <f t="shared" ref="AG222:AI222" ca="1" si="260">MAX(0,AF222)-AA222</f>
        <v>0</v>
      </c>
      <c r="AH222" s="26">
        <f t="shared" ca="1" si="260"/>
        <v>0</v>
      </c>
      <c r="AI222" s="26">
        <f t="shared" ca="1" si="260"/>
        <v>0</v>
      </c>
      <c r="AJ222" s="30">
        <f t="shared" si="227"/>
        <v>0</v>
      </c>
      <c r="AK222" s="30">
        <f t="shared" si="228"/>
        <v>0</v>
      </c>
      <c r="AL222" s="30">
        <f t="shared" si="229"/>
        <v>0</v>
      </c>
      <c r="AM222" s="30">
        <f t="shared" si="230"/>
        <v>0</v>
      </c>
      <c r="AN222" s="30">
        <f t="shared" si="231"/>
        <v>0</v>
      </c>
      <c r="AO222" s="30">
        <f t="shared" si="232"/>
        <v>0</v>
      </c>
      <c r="AP222" s="22">
        <f t="shared" si="234"/>
        <v>0</v>
      </c>
    </row>
    <row r="223" spans="1:42" hidden="1" x14ac:dyDescent="0.2">
      <c r="A223" t="s">
        <v>56</v>
      </c>
      <c r="B223">
        <v>848709096098</v>
      </c>
      <c r="C223" s="2" t="s">
        <v>688</v>
      </c>
      <c r="D223" s="2" t="s">
        <v>689</v>
      </c>
      <c r="E223" s="2" t="s">
        <v>690</v>
      </c>
      <c r="F223" s="2" t="s">
        <v>487</v>
      </c>
      <c r="G223" s="2" t="s">
        <v>488</v>
      </c>
      <c r="H223" s="2" t="s">
        <v>504</v>
      </c>
      <c r="I223" s="2" t="s">
        <v>368</v>
      </c>
      <c r="J223" s="32">
        <v>0</v>
      </c>
      <c r="K223" s="25">
        <v>430.6</v>
      </c>
      <c r="L223" s="2" t="s">
        <v>2204</v>
      </c>
      <c r="M223" s="2" t="s">
        <v>66</v>
      </c>
      <c r="N223" s="3">
        <v>2</v>
      </c>
      <c r="O223" s="3">
        <v>0</v>
      </c>
      <c r="P223" s="21">
        <f ca="1">SUMIF('On Orders'!B:G,Base!C:C,'On Orders'!E:E)</f>
        <v>0</v>
      </c>
      <c r="Q223" s="22">
        <f ca="1">SUMIF('On Orders'!B:G,Base!C:C,'On Orders'!F:F)</f>
        <v>0</v>
      </c>
      <c r="R223" s="22">
        <f ca="1">SUMIF('On Orders'!B:G,Base!C:C,'On Orders'!G:G)</f>
        <v>0</v>
      </c>
      <c r="S223" s="22">
        <f ca="1">SUMIF('On Orders'!B:G,Base!C:C,'On Orders'!H:H)</f>
        <v>0</v>
      </c>
      <c r="T223" s="22"/>
      <c r="U223" s="22"/>
      <c r="V223" s="22"/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1">
        <f t="shared" ca="1" si="223"/>
        <v>2</v>
      </c>
      <c r="AE223" s="26">
        <f t="shared" ca="1" si="224"/>
        <v>2</v>
      </c>
      <c r="AF223" s="26">
        <f t="shared" ca="1" si="225"/>
        <v>2</v>
      </c>
      <c r="AG223" s="26">
        <f t="shared" ref="AG223:AI223" ca="1" si="261">MAX(0,AF223)-AA223</f>
        <v>2</v>
      </c>
      <c r="AH223" s="26">
        <f t="shared" ca="1" si="261"/>
        <v>2</v>
      </c>
      <c r="AI223" s="26">
        <f t="shared" ca="1" si="261"/>
        <v>2</v>
      </c>
      <c r="AJ223" s="30">
        <f t="shared" si="227"/>
        <v>0</v>
      </c>
      <c r="AK223" s="30">
        <f t="shared" si="228"/>
        <v>0</v>
      </c>
      <c r="AL223" s="30">
        <f t="shared" si="229"/>
        <v>0</v>
      </c>
      <c r="AM223" s="30">
        <f t="shared" si="230"/>
        <v>0</v>
      </c>
      <c r="AN223" s="30">
        <f t="shared" si="231"/>
        <v>0</v>
      </c>
      <c r="AO223" s="30">
        <f t="shared" si="232"/>
        <v>0</v>
      </c>
      <c r="AP223" s="22">
        <f t="shared" si="234"/>
        <v>0</v>
      </c>
    </row>
    <row r="224" spans="1:42" hidden="1" x14ac:dyDescent="0.2">
      <c r="A224" t="s">
        <v>56</v>
      </c>
      <c r="B224">
        <v>848709096111</v>
      </c>
      <c r="C224" s="2" t="s">
        <v>691</v>
      </c>
      <c r="D224" s="2" t="s">
        <v>692</v>
      </c>
      <c r="E224" s="2" t="s">
        <v>693</v>
      </c>
      <c r="F224" s="2" t="s">
        <v>487</v>
      </c>
      <c r="G224" s="2" t="s">
        <v>488</v>
      </c>
      <c r="H224" s="2" t="s">
        <v>504</v>
      </c>
      <c r="I224" s="2" t="s">
        <v>368</v>
      </c>
      <c r="J224" s="32">
        <v>0</v>
      </c>
      <c r="K224" s="25">
        <v>430.6</v>
      </c>
      <c r="L224" s="2" t="s">
        <v>2204</v>
      </c>
      <c r="M224" s="2" t="s">
        <v>66</v>
      </c>
      <c r="N224" s="3">
        <v>0</v>
      </c>
      <c r="O224" s="3">
        <v>0</v>
      </c>
      <c r="P224" s="21">
        <f ca="1">SUMIF('On Orders'!B:G,Base!C:C,'On Orders'!E:E)</f>
        <v>0</v>
      </c>
      <c r="Q224" s="22">
        <f ca="1">SUMIF('On Orders'!B:G,Base!C:C,'On Orders'!F:F)</f>
        <v>0</v>
      </c>
      <c r="R224" s="22">
        <f ca="1">SUMIF('On Orders'!B:G,Base!C:C,'On Orders'!G:G)</f>
        <v>0</v>
      </c>
      <c r="S224" s="22">
        <f ca="1">SUMIF('On Orders'!B:G,Base!C:C,'On Orders'!H:H)</f>
        <v>0</v>
      </c>
      <c r="T224" s="22"/>
      <c r="U224" s="22"/>
      <c r="V224" s="22"/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1">
        <f t="shared" ca="1" si="223"/>
        <v>0</v>
      </c>
      <c r="AE224" s="26">
        <f t="shared" ca="1" si="224"/>
        <v>0</v>
      </c>
      <c r="AF224" s="26">
        <f t="shared" ca="1" si="225"/>
        <v>0</v>
      </c>
      <c r="AG224" s="26">
        <f t="shared" ref="AG224:AI224" ca="1" si="262">MAX(0,AF224)-AA224</f>
        <v>0</v>
      </c>
      <c r="AH224" s="26">
        <f t="shared" ca="1" si="262"/>
        <v>0</v>
      </c>
      <c r="AI224" s="26">
        <f t="shared" ca="1" si="262"/>
        <v>0</v>
      </c>
      <c r="AJ224" s="30">
        <f t="shared" si="227"/>
        <v>0</v>
      </c>
      <c r="AK224" s="30">
        <f t="shared" si="228"/>
        <v>0</v>
      </c>
      <c r="AL224" s="30">
        <f t="shared" si="229"/>
        <v>0</v>
      </c>
      <c r="AM224" s="30">
        <f t="shared" si="230"/>
        <v>0</v>
      </c>
      <c r="AN224" s="30">
        <f t="shared" si="231"/>
        <v>0</v>
      </c>
      <c r="AO224" s="30">
        <f t="shared" si="232"/>
        <v>0</v>
      </c>
      <c r="AP224" s="22">
        <f t="shared" si="234"/>
        <v>0</v>
      </c>
    </row>
    <row r="225" spans="1:42" hidden="1" x14ac:dyDescent="0.2">
      <c r="A225" t="s">
        <v>56</v>
      </c>
      <c r="B225">
        <v>848709066268</v>
      </c>
      <c r="C225" s="2" t="s">
        <v>694</v>
      </c>
      <c r="D225" s="2" t="s">
        <v>695</v>
      </c>
      <c r="E225" s="2" t="s">
        <v>696</v>
      </c>
      <c r="F225" s="2" t="s">
        <v>487</v>
      </c>
      <c r="G225" s="2" t="s">
        <v>488</v>
      </c>
      <c r="H225" s="2" t="s">
        <v>504</v>
      </c>
      <c r="I225" s="2" t="s">
        <v>368</v>
      </c>
      <c r="J225" s="32">
        <v>0</v>
      </c>
      <c r="K225" s="25">
        <v>433.97</v>
      </c>
      <c r="L225" s="2" t="s">
        <v>2204</v>
      </c>
      <c r="M225" s="2" t="s">
        <v>66</v>
      </c>
      <c r="N225" s="3">
        <v>0</v>
      </c>
      <c r="O225" s="3">
        <v>0</v>
      </c>
      <c r="P225" s="21">
        <f ca="1">SUMIF('On Orders'!B:G,Base!C:C,'On Orders'!E:E)</f>
        <v>0</v>
      </c>
      <c r="Q225" s="22">
        <f ca="1">SUMIF('On Orders'!B:G,Base!C:C,'On Orders'!F:F)</f>
        <v>0</v>
      </c>
      <c r="R225" s="22">
        <f ca="1">SUMIF('On Orders'!B:G,Base!C:C,'On Orders'!G:G)</f>
        <v>0</v>
      </c>
      <c r="S225" s="22">
        <f ca="1">SUMIF('On Orders'!B:G,Base!C:C,'On Orders'!H:H)</f>
        <v>0</v>
      </c>
      <c r="T225" s="22"/>
      <c r="U225" s="22"/>
      <c r="V225" s="22"/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1">
        <f t="shared" ca="1" si="223"/>
        <v>0</v>
      </c>
      <c r="AE225" s="26">
        <f t="shared" ca="1" si="224"/>
        <v>0</v>
      </c>
      <c r="AF225" s="26">
        <f t="shared" ca="1" si="225"/>
        <v>0</v>
      </c>
      <c r="AG225" s="26">
        <f t="shared" ref="AG225:AI225" ca="1" si="263">MAX(0,AF225)-AA225</f>
        <v>0</v>
      </c>
      <c r="AH225" s="26">
        <f t="shared" ca="1" si="263"/>
        <v>0</v>
      </c>
      <c r="AI225" s="26">
        <f t="shared" ca="1" si="263"/>
        <v>0</v>
      </c>
      <c r="AJ225" s="30">
        <f t="shared" si="227"/>
        <v>0</v>
      </c>
      <c r="AK225" s="30">
        <f t="shared" si="228"/>
        <v>0</v>
      </c>
      <c r="AL225" s="30">
        <f t="shared" si="229"/>
        <v>0</v>
      </c>
      <c r="AM225" s="30">
        <f t="shared" si="230"/>
        <v>0</v>
      </c>
      <c r="AN225" s="30">
        <f t="shared" si="231"/>
        <v>0</v>
      </c>
      <c r="AO225" s="30">
        <f t="shared" si="232"/>
        <v>0</v>
      </c>
      <c r="AP225" s="22">
        <f t="shared" si="234"/>
        <v>0</v>
      </c>
    </row>
    <row r="226" spans="1:42" hidden="1" x14ac:dyDescent="0.2">
      <c r="A226" t="s">
        <v>56</v>
      </c>
      <c r="B226">
        <v>848709065810</v>
      </c>
      <c r="C226" s="2" t="s">
        <v>697</v>
      </c>
      <c r="D226" s="2" t="s">
        <v>698</v>
      </c>
      <c r="E226" s="2" t="s">
        <v>699</v>
      </c>
      <c r="F226" s="2" t="s">
        <v>487</v>
      </c>
      <c r="G226" s="2" t="s">
        <v>488</v>
      </c>
      <c r="H226" s="2" t="s">
        <v>504</v>
      </c>
      <c r="I226" s="2" t="s">
        <v>368</v>
      </c>
      <c r="J226" s="32">
        <v>0</v>
      </c>
      <c r="K226" s="25">
        <v>465</v>
      </c>
      <c r="L226" s="2" t="s">
        <v>2204</v>
      </c>
      <c r="M226" s="2" t="s">
        <v>66</v>
      </c>
      <c r="N226" s="3">
        <v>0</v>
      </c>
      <c r="O226" s="3">
        <v>0</v>
      </c>
      <c r="P226" s="21">
        <f ca="1">SUMIF('On Orders'!B:G,Base!C:C,'On Orders'!E:E)</f>
        <v>0</v>
      </c>
      <c r="Q226" s="22">
        <f ca="1">SUMIF('On Orders'!B:G,Base!C:C,'On Orders'!F:F)</f>
        <v>0</v>
      </c>
      <c r="R226" s="22">
        <f ca="1">SUMIF('On Orders'!B:G,Base!C:C,'On Orders'!G:G)</f>
        <v>0</v>
      </c>
      <c r="S226" s="22">
        <f ca="1">SUMIF('On Orders'!B:G,Base!C:C,'On Orders'!H:H)</f>
        <v>0</v>
      </c>
      <c r="T226" s="22"/>
      <c r="U226" s="22"/>
      <c r="V226" s="22"/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1">
        <f t="shared" ca="1" si="223"/>
        <v>0</v>
      </c>
      <c r="AE226" s="26">
        <f t="shared" ca="1" si="224"/>
        <v>0</v>
      </c>
      <c r="AF226" s="26">
        <f t="shared" ca="1" si="225"/>
        <v>0</v>
      </c>
      <c r="AG226" s="26">
        <f t="shared" ref="AG226:AI226" ca="1" si="264">MAX(0,AF226)-AA226</f>
        <v>0</v>
      </c>
      <c r="AH226" s="26">
        <f t="shared" ca="1" si="264"/>
        <v>0</v>
      </c>
      <c r="AI226" s="26">
        <f t="shared" ca="1" si="264"/>
        <v>0</v>
      </c>
      <c r="AJ226" s="30">
        <f t="shared" si="227"/>
        <v>0</v>
      </c>
      <c r="AK226" s="30">
        <f t="shared" si="228"/>
        <v>0</v>
      </c>
      <c r="AL226" s="30">
        <f t="shared" si="229"/>
        <v>0</v>
      </c>
      <c r="AM226" s="30">
        <f t="shared" si="230"/>
        <v>0</v>
      </c>
      <c r="AN226" s="30">
        <f t="shared" si="231"/>
        <v>0</v>
      </c>
      <c r="AO226" s="30">
        <f t="shared" si="232"/>
        <v>0</v>
      </c>
      <c r="AP226" s="22">
        <f t="shared" si="234"/>
        <v>0</v>
      </c>
    </row>
    <row r="227" spans="1:42" hidden="1" x14ac:dyDescent="0.2">
      <c r="A227" t="s">
        <v>56</v>
      </c>
      <c r="B227">
        <v>848709066329</v>
      </c>
      <c r="C227" s="2" t="s">
        <v>700</v>
      </c>
      <c r="D227" s="2" t="s">
        <v>701</v>
      </c>
      <c r="E227" s="2" t="s">
        <v>702</v>
      </c>
      <c r="F227" s="2" t="s">
        <v>487</v>
      </c>
      <c r="G227" s="2" t="s">
        <v>488</v>
      </c>
      <c r="H227" s="2" t="s">
        <v>504</v>
      </c>
      <c r="I227" s="2" t="s">
        <v>368</v>
      </c>
      <c r="J227" s="32">
        <v>0</v>
      </c>
      <c r="K227" s="25">
        <v>671.9</v>
      </c>
      <c r="L227" s="2" t="s">
        <v>2204</v>
      </c>
      <c r="M227" s="2" t="s">
        <v>66</v>
      </c>
      <c r="N227" s="3">
        <v>1</v>
      </c>
      <c r="O227" s="3">
        <v>0</v>
      </c>
      <c r="P227" s="21">
        <f ca="1">SUMIF('On Orders'!B:G,Base!C:C,'On Orders'!E:E)</f>
        <v>0</v>
      </c>
      <c r="Q227" s="22">
        <f ca="1">SUMIF('On Orders'!B:G,Base!C:C,'On Orders'!F:F)</f>
        <v>0</v>
      </c>
      <c r="R227" s="22">
        <f ca="1">SUMIF('On Orders'!B:G,Base!C:C,'On Orders'!G:G)</f>
        <v>0</v>
      </c>
      <c r="S227" s="22">
        <f ca="1">SUMIF('On Orders'!B:G,Base!C:C,'On Orders'!H:H)</f>
        <v>0</v>
      </c>
      <c r="T227" s="22"/>
      <c r="U227" s="22"/>
      <c r="V227" s="22"/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1">
        <f t="shared" ca="1" si="223"/>
        <v>1</v>
      </c>
      <c r="AE227" s="26">
        <f t="shared" ca="1" si="224"/>
        <v>1</v>
      </c>
      <c r="AF227" s="26">
        <f t="shared" ca="1" si="225"/>
        <v>1</v>
      </c>
      <c r="AG227" s="26">
        <f t="shared" ref="AG227:AI227" ca="1" si="265">MAX(0,AF227)-AA227</f>
        <v>1</v>
      </c>
      <c r="AH227" s="26">
        <f t="shared" ca="1" si="265"/>
        <v>1</v>
      </c>
      <c r="AI227" s="26">
        <f t="shared" ca="1" si="265"/>
        <v>1</v>
      </c>
      <c r="AJ227" s="30">
        <f t="shared" si="227"/>
        <v>0</v>
      </c>
      <c r="AK227" s="30">
        <f t="shared" si="228"/>
        <v>0</v>
      </c>
      <c r="AL227" s="30">
        <f t="shared" si="229"/>
        <v>0</v>
      </c>
      <c r="AM227" s="30">
        <f t="shared" si="230"/>
        <v>0</v>
      </c>
      <c r="AN227" s="30">
        <f t="shared" si="231"/>
        <v>0</v>
      </c>
      <c r="AO227" s="30">
        <f t="shared" si="232"/>
        <v>0</v>
      </c>
      <c r="AP227" s="22">
        <f t="shared" si="234"/>
        <v>0</v>
      </c>
    </row>
    <row r="228" spans="1:42" hidden="1" x14ac:dyDescent="0.2">
      <c r="A228" t="s">
        <v>56</v>
      </c>
      <c r="B228">
        <v>840168526871</v>
      </c>
      <c r="C228" s="2" t="s">
        <v>703</v>
      </c>
      <c r="D228" s="2" t="s">
        <v>704</v>
      </c>
      <c r="E228" s="2" t="s">
        <v>705</v>
      </c>
      <c r="F228" s="2" t="s">
        <v>487</v>
      </c>
      <c r="G228" s="2" t="s">
        <v>488</v>
      </c>
      <c r="H228" s="2" t="s">
        <v>706</v>
      </c>
      <c r="I228" s="2" t="s">
        <v>368</v>
      </c>
      <c r="J228" s="32">
        <v>0</v>
      </c>
      <c r="K228" s="25">
        <v>646.12</v>
      </c>
      <c r="L228" s="2" t="s">
        <v>2204</v>
      </c>
      <c r="M228" s="2" t="s">
        <v>66</v>
      </c>
      <c r="N228" s="3">
        <v>1</v>
      </c>
      <c r="O228" s="3">
        <v>54</v>
      </c>
      <c r="P228" s="21">
        <f ca="1">SUMIF('On Orders'!B:G,Base!C:C,'On Orders'!E:E)</f>
        <v>0</v>
      </c>
      <c r="Q228" s="22">
        <f ca="1">SUMIF('On Orders'!B:G,Base!C:C,'On Orders'!F:F)</f>
        <v>0</v>
      </c>
      <c r="R228" s="22">
        <f ca="1">SUMIF('On Orders'!B:G,Base!C:C,'On Orders'!G:G)</f>
        <v>0</v>
      </c>
      <c r="S228" s="22">
        <f ca="1">SUMIF('On Orders'!B:G,Base!C:C,'On Orders'!H:H)</f>
        <v>0</v>
      </c>
      <c r="T228" s="22"/>
      <c r="U228" s="22"/>
      <c r="V228" s="22"/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1">
        <f t="shared" ca="1" si="223"/>
        <v>55</v>
      </c>
      <c r="AE228" s="26">
        <f t="shared" ca="1" si="224"/>
        <v>55</v>
      </c>
      <c r="AF228" s="26">
        <f t="shared" ca="1" si="225"/>
        <v>55</v>
      </c>
      <c r="AG228" s="26">
        <f t="shared" ref="AG228:AI228" ca="1" si="266">MAX(0,AF228)-AA228</f>
        <v>55</v>
      </c>
      <c r="AH228" s="26">
        <f t="shared" ca="1" si="266"/>
        <v>55</v>
      </c>
      <c r="AI228" s="26">
        <f t="shared" ca="1" si="266"/>
        <v>55</v>
      </c>
      <c r="AJ228" s="30">
        <f t="shared" si="227"/>
        <v>0</v>
      </c>
      <c r="AK228" s="30">
        <f t="shared" si="228"/>
        <v>0</v>
      </c>
      <c r="AL228" s="30">
        <f t="shared" si="229"/>
        <v>0</v>
      </c>
      <c r="AM228" s="30">
        <f t="shared" si="230"/>
        <v>0</v>
      </c>
      <c r="AN228" s="30">
        <f t="shared" si="231"/>
        <v>0</v>
      </c>
      <c r="AO228" s="30">
        <f t="shared" si="232"/>
        <v>0</v>
      </c>
      <c r="AP228" s="22">
        <f t="shared" si="234"/>
        <v>0</v>
      </c>
    </row>
    <row r="229" spans="1:42" hidden="1" x14ac:dyDescent="0.2">
      <c r="A229" t="s">
        <v>56</v>
      </c>
      <c r="B229">
        <v>840168526840</v>
      </c>
      <c r="C229" s="2" t="s">
        <v>707</v>
      </c>
      <c r="D229" s="2" t="s">
        <v>708</v>
      </c>
      <c r="E229" s="2" t="s">
        <v>709</v>
      </c>
      <c r="F229" s="2" t="s">
        <v>487</v>
      </c>
      <c r="G229" s="2" t="s">
        <v>488</v>
      </c>
      <c r="H229" s="2" t="s">
        <v>706</v>
      </c>
      <c r="I229" s="2" t="s">
        <v>368</v>
      </c>
      <c r="J229" s="32">
        <v>0</v>
      </c>
      <c r="K229" s="25">
        <v>646.12</v>
      </c>
      <c r="L229" s="2" t="s">
        <v>2204</v>
      </c>
      <c r="M229" s="2" t="s">
        <v>66</v>
      </c>
      <c r="N229" s="3">
        <v>0</v>
      </c>
      <c r="O229" s="3">
        <v>59</v>
      </c>
      <c r="P229" s="21">
        <f ca="1">SUMIF('On Orders'!B:G,Base!C:C,'On Orders'!E:E)</f>
        <v>0</v>
      </c>
      <c r="Q229" s="22">
        <f ca="1">SUMIF('On Orders'!B:G,Base!C:C,'On Orders'!F:F)</f>
        <v>0</v>
      </c>
      <c r="R229" s="22">
        <f ca="1">SUMIF('On Orders'!B:G,Base!C:C,'On Orders'!G:G)</f>
        <v>0</v>
      </c>
      <c r="S229" s="22">
        <f ca="1">SUMIF('On Orders'!B:G,Base!C:C,'On Orders'!H:H)</f>
        <v>0</v>
      </c>
      <c r="T229" s="22"/>
      <c r="U229" s="22"/>
      <c r="V229" s="22"/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1">
        <f t="shared" ca="1" si="223"/>
        <v>59</v>
      </c>
      <c r="AE229" s="26">
        <f t="shared" ca="1" si="224"/>
        <v>59</v>
      </c>
      <c r="AF229" s="26">
        <f t="shared" ca="1" si="225"/>
        <v>59</v>
      </c>
      <c r="AG229" s="26">
        <f t="shared" ref="AG229:AI229" ca="1" si="267">MAX(0,AF229)-AA229</f>
        <v>59</v>
      </c>
      <c r="AH229" s="26">
        <f t="shared" ca="1" si="267"/>
        <v>59</v>
      </c>
      <c r="AI229" s="26">
        <f t="shared" ca="1" si="267"/>
        <v>59</v>
      </c>
      <c r="AJ229" s="30">
        <f t="shared" si="227"/>
        <v>0</v>
      </c>
      <c r="AK229" s="30">
        <f t="shared" si="228"/>
        <v>0</v>
      </c>
      <c r="AL229" s="30">
        <f t="shared" si="229"/>
        <v>0</v>
      </c>
      <c r="AM229" s="30">
        <f t="shared" si="230"/>
        <v>0</v>
      </c>
      <c r="AN229" s="30">
        <f t="shared" si="231"/>
        <v>0</v>
      </c>
      <c r="AO229" s="30">
        <f t="shared" si="232"/>
        <v>0</v>
      </c>
      <c r="AP229" s="22">
        <f t="shared" si="234"/>
        <v>0</v>
      </c>
    </row>
    <row r="230" spans="1:42" hidden="1" x14ac:dyDescent="0.2">
      <c r="A230" t="s">
        <v>56</v>
      </c>
      <c r="B230">
        <v>840168501038</v>
      </c>
      <c r="C230" s="2" t="s">
        <v>710</v>
      </c>
      <c r="D230" s="2" t="s">
        <v>711</v>
      </c>
      <c r="E230" s="2" t="s">
        <v>712</v>
      </c>
      <c r="F230" s="2" t="s">
        <v>487</v>
      </c>
      <c r="G230" s="2" t="s">
        <v>488</v>
      </c>
      <c r="H230" s="2" t="s">
        <v>713</v>
      </c>
      <c r="I230" s="2" t="s">
        <v>368</v>
      </c>
      <c r="J230" s="32">
        <v>0</v>
      </c>
      <c r="K230" s="25">
        <v>852.93</v>
      </c>
      <c r="L230" s="2" t="s">
        <v>2204</v>
      </c>
      <c r="M230" s="2" t="s">
        <v>66</v>
      </c>
      <c r="N230" s="3">
        <v>2</v>
      </c>
      <c r="O230" s="3">
        <v>0</v>
      </c>
      <c r="P230" s="21">
        <f ca="1">SUMIF('On Orders'!B:G,Base!C:C,'On Orders'!E:E)</f>
        <v>0</v>
      </c>
      <c r="Q230" s="22">
        <f ca="1">SUMIF('On Orders'!B:G,Base!C:C,'On Orders'!F:F)</f>
        <v>0</v>
      </c>
      <c r="R230" s="22">
        <f ca="1">SUMIF('On Orders'!B:G,Base!C:C,'On Orders'!G:G)</f>
        <v>0</v>
      </c>
      <c r="S230" s="22">
        <f ca="1">SUMIF('On Orders'!B:G,Base!C:C,'On Orders'!H:H)</f>
        <v>0</v>
      </c>
      <c r="T230" s="22"/>
      <c r="U230" s="22"/>
      <c r="V230" s="22"/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1">
        <f t="shared" ca="1" si="223"/>
        <v>2</v>
      </c>
      <c r="AE230" s="26">
        <f t="shared" ca="1" si="224"/>
        <v>2</v>
      </c>
      <c r="AF230" s="26">
        <f t="shared" ca="1" si="225"/>
        <v>2</v>
      </c>
      <c r="AG230" s="26">
        <f t="shared" ref="AG230:AI230" ca="1" si="268">MAX(0,AF230)-AA230</f>
        <v>2</v>
      </c>
      <c r="AH230" s="26">
        <f t="shared" ca="1" si="268"/>
        <v>2</v>
      </c>
      <c r="AI230" s="26">
        <f t="shared" ca="1" si="268"/>
        <v>2</v>
      </c>
      <c r="AJ230" s="30">
        <f t="shared" si="227"/>
        <v>0</v>
      </c>
      <c r="AK230" s="30">
        <f t="shared" si="228"/>
        <v>0</v>
      </c>
      <c r="AL230" s="30">
        <f t="shared" si="229"/>
        <v>0</v>
      </c>
      <c r="AM230" s="30">
        <f t="shared" si="230"/>
        <v>0</v>
      </c>
      <c r="AN230" s="30">
        <f t="shared" si="231"/>
        <v>0</v>
      </c>
      <c r="AO230" s="30">
        <f t="shared" si="232"/>
        <v>0</v>
      </c>
      <c r="AP230" s="22">
        <f t="shared" si="234"/>
        <v>0</v>
      </c>
    </row>
    <row r="231" spans="1:42" hidden="1" x14ac:dyDescent="0.2">
      <c r="A231" t="s">
        <v>56</v>
      </c>
      <c r="B231">
        <v>840168501045</v>
      </c>
      <c r="C231" s="2" t="s">
        <v>714</v>
      </c>
      <c r="D231" s="2" t="s">
        <v>715</v>
      </c>
      <c r="E231" s="2" t="s">
        <v>716</v>
      </c>
      <c r="F231" s="2" t="s">
        <v>487</v>
      </c>
      <c r="G231" s="2" t="s">
        <v>488</v>
      </c>
      <c r="H231" s="2" t="s">
        <v>713</v>
      </c>
      <c r="I231" s="2" t="s">
        <v>368</v>
      </c>
      <c r="J231" s="32">
        <v>0</v>
      </c>
      <c r="K231" s="25">
        <v>852.93</v>
      </c>
      <c r="L231" s="2" t="s">
        <v>2204</v>
      </c>
      <c r="M231" s="2" t="s">
        <v>66</v>
      </c>
      <c r="N231" s="3">
        <v>0</v>
      </c>
      <c r="O231" s="3">
        <v>0</v>
      </c>
      <c r="P231" s="21">
        <f ca="1">SUMIF('On Orders'!B:G,Base!C:C,'On Orders'!E:E)</f>
        <v>0</v>
      </c>
      <c r="Q231" s="22">
        <f ca="1">SUMIF('On Orders'!B:G,Base!C:C,'On Orders'!F:F)</f>
        <v>0</v>
      </c>
      <c r="R231" s="22">
        <f ca="1">SUMIF('On Orders'!B:G,Base!C:C,'On Orders'!G:G)</f>
        <v>0</v>
      </c>
      <c r="S231" s="22">
        <f ca="1">SUMIF('On Orders'!B:G,Base!C:C,'On Orders'!H:H)</f>
        <v>0</v>
      </c>
      <c r="T231" s="22"/>
      <c r="U231" s="22"/>
      <c r="V231" s="22"/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1">
        <f t="shared" ca="1" si="223"/>
        <v>0</v>
      </c>
      <c r="AE231" s="26">
        <f t="shared" ca="1" si="224"/>
        <v>0</v>
      </c>
      <c r="AF231" s="26">
        <f t="shared" ca="1" si="225"/>
        <v>0</v>
      </c>
      <c r="AG231" s="26">
        <f t="shared" ref="AG231:AI231" ca="1" si="269">MAX(0,AF231)-AA231</f>
        <v>0</v>
      </c>
      <c r="AH231" s="26">
        <f t="shared" ca="1" si="269"/>
        <v>0</v>
      </c>
      <c r="AI231" s="26">
        <f t="shared" ca="1" si="269"/>
        <v>0</v>
      </c>
      <c r="AJ231" s="30">
        <f t="shared" si="227"/>
        <v>0</v>
      </c>
      <c r="AK231" s="30">
        <f t="shared" si="228"/>
        <v>0</v>
      </c>
      <c r="AL231" s="30">
        <f t="shared" si="229"/>
        <v>0</v>
      </c>
      <c r="AM231" s="30">
        <f t="shared" si="230"/>
        <v>0</v>
      </c>
      <c r="AN231" s="30">
        <f t="shared" si="231"/>
        <v>0</v>
      </c>
      <c r="AO231" s="30">
        <f t="shared" si="232"/>
        <v>0</v>
      </c>
      <c r="AP231" s="22">
        <f t="shared" si="234"/>
        <v>0</v>
      </c>
    </row>
    <row r="232" spans="1:42" hidden="1" x14ac:dyDescent="0.2">
      <c r="A232" t="s">
        <v>56</v>
      </c>
      <c r="B232">
        <v>840168501090</v>
      </c>
      <c r="C232" s="2" t="s">
        <v>717</v>
      </c>
      <c r="D232" s="2" t="s">
        <v>718</v>
      </c>
      <c r="E232" s="2" t="s">
        <v>719</v>
      </c>
      <c r="F232" s="2" t="s">
        <v>487</v>
      </c>
      <c r="G232" s="2" t="s">
        <v>488</v>
      </c>
      <c r="H232" s="2" t="s">
        <v>713</v>
      </c>
      <c r="I232" s="2" t="s">
        <v>368</v>
      </c>
      <c r="J232" s="32">
        <v>0</v>
      </c>
      <c r="K232" s="25">
        <v>1163.28</v>
      </c>
      <c r="L232" s="2" t="s">
        <v>2204</v>
      </c>
      <c r="M232" s="2" t="s">
        <v>66</v>
      </c>
      <c r="N232" s="3">
        <v>0</v>
      </c>
      <c r="O232" s="3">
        <v>0</v>
      </c>
      <c r="P232" s="21">
        <f ca="1">SUMIF('On Orders'!B:G,Base!C:C,'On Orders'!E:E)</f>
        <v>0</v>
      </c>
      <c r="Q232" s="22">
        <f ca="1">SUMIF('On Orders'!B:G,Base!C:C,'On Orders'!F:F)</f>
        <v>0</v>
      </c>
      <c r="R232" s="22">
        <f ca="1">SUMIF('On Orders'!B:G,Base!C:C,'On Orders'!G:G)</f>
        <v>0</v>
      </c>
      <c r="S232" s="22">
        <f ca="1">SUMIF('On Orders'!B:G,Base!C:C,'On Orders'!H:H)</f>
        <v>0</v>
      </c>
      <c r="T232" s="22"/>
      <c r="U232" s="22"/>
      <c r="V232" s="22"/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1">
        <f t="shared" ca="1" si="223"/>
        <v>0</v>
      </c>
      <c r="AE232" s="26">
        <f t="shared" ca="1" si="224"/>
        <v>0</v>
      </c>
      <c r="AF232" s="26">
        <f t="shared" ca="1" si="225"/>
        <v>0</v>
      </c>
      <c r="AG232" s="26">
        <f t="shared" ref="AG232:AI232" ca="1" si="270">MAX(0,AF232)-AA232</f>
        <v>0</v>
      </c>
      <c r="AH232" s="26">
        <f t="shared" ca="1" si="270"/>
        <v>0</v>
      </c>
      <c r="AI232" s="26">
        <f t="shared" ca="1" si="270"/>
        <v>0</v>
      </c>
      <c r="AJ232" s="30">
        <f t="shared" si="227"/>
        <v>0</v>
      </c>
      <c r="AK232" s="30">
        <f t="shared" si="228"/>
        <v>0</v>
      </c>
      <c r="AL232" s="30">
        <f t="shared" si="229"/>
        <v>0</v>
      </c>
      <c r="AM232" s="30">
        <f t="shared" si="230"/>
        <v>0</v>
      </c>
      <c r="AN232" s="30">
        <f t="shared" si="231"/>
        <v>0</v>
      </c>
      <c r="AO232" s="30">
        <f t="shared" si="232"/>
        <v>0</v>
      </c>
      <c r="AP232" s="22">
        <f t="shared" si="234"/>
        <v>0</v>
      </c>
    </row>
    <row r="233" spans="1:42" hidden="1" x14ac:dyDescent="0.2">
      <c r="A233" t="s">
        <v>56</v>
      </c>
      <c r="B233">
        <v>848709089199</v>
      </c>
      <c r="C233" s="2" t="s">
        <v>720</v>
      </c>
      <c r="D233" s="2" t="s">
        <v>721</v>
      </c>
      <c r="E233" s="2" t="s">
        <v>722</v>
      </c>
      <c r="F233" s="2" t="s">
        <v>60</v>
      </c>
      <c r="G233" s="2" t="s">
        <v>159</v>
      </c>
      <c r="H233" s="2" t="s">
        <v>159</v>
      </c>
      <c r="I233" s="2" t="s">
        <v>368</v>
      </c>
      <c r="J233" s="32">
        <v>0</v>
      </c>
      <c r="K233" s="25">
        <v>232.37</v>
      </c>
      <c r="L233" s="2" t="s">
        <v>2204</v>
      </c>
      <c r="M233" s="2" t="s">
        <v>66</v>
      </c>
      <c r="N233" s="3">
        <v>0</v>
      </c>
      <c r="O233" s="3">
        <v>390</v>
      </c>
      <c r="P233" s="21">
        <f ca="1">SUMIF('On Orders'!B:G,Base!C:C,'On Orders'!E:E)</f>
        <v>0</v>
      </c>
      <c r="Q233" s="22">
        <f ca="1">SUMIF('On Orders'!B:G,Base!C:C,'On Orders'!F:F)</f>
        <v>0</v>
      </c>
      <c r="R233" s="22">
        <f ca="1">SUMIF('On Orders'!B:G,Base!C:C,'On Orders'!G:G)</f>
        <v>0</v>
      </c>
      <c r="S233" s="22">
        <f ca="1">SUMIF('On Orders'!B:G,Base!C:C,'On Orders'!H:H)</f>
        <v>0</v>
      </c>
      <c r="T233" s="22"/>
      <c r="U233" s="22"/>
      <c r="V233" s="22"/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1">
        <f t="shared" ca="1" si="223"/>
        <v>390</v>
      </c>
      <c r="AE233" s="26">
        <f t="shared" ca="1" si="224"/>
        <v>390</v>
      </c>
      <c r="AF233" s="26">
        <f t="shared" ca="1" si="225"/>
        <v>390</v>
      </c>
      <c r="AG233" s="26">
        <f t="shared" ref="AG233:AI233" ca="1" si="271">MAX(0,AF233)-AA233</f>
        <v>390</v>
      </c>
      <c r="AH233" s="26">
        <f t="shared" ca="1" si="271"/>
        <v>390</v>
      </c>
      <c r="AI233" s="26">
        <f t="shared" ca="1" si="271"/>
        <v>390</v>
      </c>
      <c r="AJ233" s="30">
        <f t="shared" si="227"/>
        <v>0</v>
      </c>
      <c r="AK233" s="30">
        <f t="shared" si="228"/>
        <v>0</v>
      </c>
      <c r="AL233" s="30">
        <f t="shared" si="229"/>
        <v>0</v>
      </c>
      <c r="AM233" s="30">
        <f t="shared" si="230"/>
        <v>0</v>
      </c>
      <c r="AN233" s="30">
        <f t="shared" si="231"/>
        <v>0</v>
      </c>
      <c r="AO233" s="30">
        <f t="shared" si="232"/>
        <v>0</v>
      </c>
      <c r="AP233" s="22">
        <f t="shared" si="234"/>
        <v>0</v>
      </c>
    </row>
    <row r="234" spans="1:42" hidden="1" x14ac:dyDescent="0.2">
      <c r="A234" t="s">
        <v>56</v>
      </c>
      <c r="B234">
        <v>848709086235</v>
      </c>
      <c r="C234" s="2" t="s">
        <v>723</v>
      </c>
      <c r="D234" s="2" t="s">
        <v>724</v>
      </c>
      <c r="E234" s="2" t="s">
        <v>725</v>
      </c>
      <c r="F234" s="2" t="s">
        <v>60</v>
      </c>
      <c r="G234" s="2" t="s">
        <v>159</v>
      </c>
      <c r="H234" s="2" t="s">
        <v>159</v>
      </c>
      <c r="I234" s="2" t="s">
        <v>368</v>
      </c>
      <c r="J234" s="32">
        <v>0</v>
      </c>
      <c r="K234" s="25">
        <v>232.37</v>
      </c>
      <c r="L234" s="2" t="s">
        <v>2204</v>
      </c>
      <c r="M234" s="2" t="s">
        <v>66</v>
      </c>
      <c r="N234" s="3">
        <v>0</v>
      </c>
      <c r="O234" s="3">
        <v>127</v>
      </c>
      <c r="P234" s="21">
        <f ca="1">SUMIF('On Orders'!B:G,Base!C:C,'On Orders'!E:E)</f>
        <v>0</v>
      </c>
      <c r="Q234" s="22">
        <f ca="1">SUMIF('On Orders'!B:G,Base!C:C,'On Orders'!F:F)</f>
        <v>0</v>
      </c>
      <c r="R234" s="22">
        <f ca="1">SUMIF('On Orders'!B:G,Base!C:C,'On Orders'!G:G)</f>
        <v>0</v>
      </c>
      <c r="S234" s="22">
        <f ca="1">SUMIF('On Orders'!B:G,Base!C:C,'On Orders'!H:H)</f>
        <v>0</v>
      </c>
      <c r="T234" s="22"/>
      <c r="U234" s="22"/>
      <c r="V234" s="22"/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1">
        <f t="shared" ca="1" si="223"/>
        <v>127</v>
      </c>
      <c r="AE234" s="26">
        <f t="shared" ca="1" si="224"/>
        <v>127</v>
      </c>
      <c r="AF234" s="26">
        <f t="shared" ca="1" si="225"/>
        <v>127</v>
      </c>
      <c r="AG234" s="26">
        <f t="shared" ref="AG234:AI234" ca="1" si="272">MAX(0,AF234)-AA234</f>
        <v>127</v>
      </c>
      <c r="AH234" s="26">
        <f t="shared" ca="1" si="272"/>
        <v>127</v>
      </c>
      <c r="AI234" s="26">
        <f t="shared" ca="1" si="272"/>
        <v>127</v>
      </c>
      <c r="AJ234" s="30">
        <f t="shared" si="227"/>
        <v>0</v>
      </c>
      <c r="AK234" s="30">
        <f t="shared" si="228"/>
        <v>0</v>
      </c>
      <c r="AL234" s="30">
        <f t="shared" si="229"/>
        <v>0</v>
      </c>
      <c r="AM234" s="30">
        <f t="shared" si="230"/>
        <v>0</v>
      </c>
      <c r="AN234" s="30">
        <f t="shared" si="231"/>
        <v>0</v>
      </c>
      <c r="AO234" s="30">
        <f t="shared" si="232"/>
        <v>0</v>
      </c>
      <c r="AP234" s="22">
        <f t="shared" si="234"/>
        <v>0</v>
      </c>
    </row>
    <row r="235" spans="1:42" hidden="1" x14ac:dyDescent="0.2">
      <c r="A235" t="s">
        <v>56</v>
      </c>
      <c r="B235">
        <v>848709074607</v>
      </c>
      <c r="C235" s="2" t="s">
        <v>726</v>
      </c>
      <c r="D235" s="2" t="s">
        <v>727</v>
      </c>
      <c r="E235" s="2" t="s">
        <v>728</v>
      </c>
      <c r="F235" s="2" t="s">
        <v>60</v>
      </c>
      <c r="G235" s="2" t="s">
        <v>159</v>
      </c>
      <c r="H235" s="2" t="s">
        <v>159</v>
      </c>
      <c r="I235" s="2" t="s">
        <v>368</v>
      </c>
      <c r="J235" s="32">
        <v>0</v>
      </c>
      <c r="K235" s="25">
        <v>232.37</v>
      </c>
      <c r="L235" s="2" t="s">
        <v>2204</v>
      </c>
      <c r="M235" s="2" t="s">
        <v>66</v>
      </c>
      <c r="N235" s="3">
        <v>1</v>
      </c>
      <c r="O235" s="3">
        <v>0</v>
      </c>
      <c r="P235" s="21">
        <f ca="1">SUMIF('On Orders'!B:G,Base!C:C,'On Orders'!E:E)</f>
        <v>0</v>
      </c>
      <c r="Q235" s="22">
        <f ca="1">SUMIF('On Orders'!B:G,Base!C:C,'On Orders'!F:F)</f>
        <v>0</v>
      </c>
      <c r="R235" s="22">
        <f ca="1">SUMIF('On Orders'!B:G,Base!C:C,'On Orders'!G:G)</f>
        <v>0</v>
      </c>
      <c r="S235" s="22">
        <f ca="1">SUMIF('On Orders'!B:G,Base!C:C,'On Orders'!H:H)</f>
        <v>0</v>
      </c>
      <c r="T235" s="22"/>
      <c r="U235" s="22"/>
      <c r="V235" s="22"/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1">
        <f t="shared" ca="1" si="223"/>
        <v>1</v>
      </c>
      <c r="AE235" s="26">
        <f t="shared" ca="1" si="224"/>
        <v>1</v>
      </c>
      <c r="AF235" s="26">
        <f t="shared" ca="1" si="225"/>
        <v>1</v>
      </c>
      <c r="AG235" s="26">
        <f t="shared" ref="AG235:AI235" ca="1" si="273">MAX(0,AF235)-AA235</f>
        <v>1</v>
      </c>
      <c r="AH235" s="26">
        <f t="shared" ca="1" si="273"/>
        <v>1</v>
      </c>
      <c r="AI235" s="26">
        <f t="shared" ca="1" si="273"/>
        <v>1</v>
      </c>
      <c r="AJ235" s="30">
        <f t="shared" si="227"/>
        <v>0</v>
      </c>
      <c r="AK235" s="30">
        <f t="shared" si="228"/>
        <v>0</v>
      </c>
      <c r="AL235" s="30">
        <f t="shared" si="229"/>
        <v>0</v>
      </c>
      <c r="AM235" s="30">
        <f t="shared" si="230"/>
        <v>0</v>
      </c>
      <c r="AN235" s="30">
        <f t="shared" si="231"/>
        <v>0</v>
      </c>
      <c r="AO235" s="30">
        <f t="shared" si="232"/>
        <v>0</v>
      </c>
      <c r="AP235" s="22">
        <f t="shared" si="234"/>
        <v>0</v>
      </c>
    </row>
    <row r="236" spans="1:42" hidden="1" x14ac:dyDescent="0.2">
      <c r="A236" t="s">
        <v>56</v>
      </c>
      <c r="B236">
        <v>848709086174</v>
      </c>
      <c r="C236" s="2" t="s">
        <v>729</v>
      </c>
      <c r="D236" s="2" t="s">
        <v>730</v>
      </c>
      <c r="E236" s="2" t="s">
        <v>731</v>
      </c>
      <c r="F236" s="2" t="s">
        <v>60</v>
      </c>
      <c r="G236" s="2" t="s">
        <v>159</v>
      </c>
      <c r="H236" s="2" t="s">
        <v>159</v>
      </c>
      <c r="I236" s="2" t="s">
        <v>368</v>
      </c>
      <c r="J236" s="32">
        <v>0</v>
      </c>
      <c r="K236" s="25">
        <v>516.72</v>
      </c>
      <c r="L236" s="2" t="s">
        <v>2204</v>
      </c>
      <c r="M236" s="2" t="s">
        <v>66</v>
      </c>
      <c r="N236" s="3">
        <v>0</v>
      </c>
      <c r="O236" s="3">
        <v>0</v>
      </c>
      <c r="P236" s="21">
        <f ca="1">SUMIF('On Orders'!B:G,Base!C:C,'On Orders'!E:E)</f>
        <v>0</v>
      </c>
      <c r="Q236" s="22">
        <f ca="1">SUMIF('On Orders'!B:G,Base!C:C,'On Orders'!F:F)</f>
        <v>0</v>
      </c>
      <c r="R236" s="22">
        <f ca="1">SUMIF('On Orders'!B:G,Base!C:C,'On Orders'!G:G)</f>
        <v>0</v>
      </c>
      <c r="S236" s="22">
        <f ca="1">SUMIF('On Orders'!B:G,Base!C:C,'On Orders'!H:H)</f>
        <v>0</v>
      </c>
      <c r="T236" s="22"/>
      <c r="U236" s="22"/>
      <c r="V236" s="22"/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1">
        <f t="shared" ca="1" si="223"/>
        <v>0</v>
      </c>
      <c r="AE236" s="26">
        <f t="shared" ca="1" si="224"/>
        <v>0</v>
      </c>
      <c r="AF236" s="26">
        <f t="shared" ca="1" si="225"/>
        <v>0</v>
      </c>
      <c r="AG236" s="26">
        <f t="shared" ref="AG236:AI236" ca="1" si="274">MAX(0,AF236)-AA236</f>
        <v>0</v>
      </c>
      <c r="AH236" s="26">
        <f t="shared" ca="1" si="274"/>
        <v>0</v>
      </c>
      <c r="AI236" s="26">
        <f t="shared" ca="1" si="274"/>
        <v>0</v>
      </c>
      <c r="AJ236" s="30">
        <f t="shared" si="227"/>
        <v>0</v>
      </c>
      <c r="AK236" s="30">
        <f t="shared" si="228"/>
        <v>0</v>
      </c>
      <c r="AL236" s="30">
        <f t="shared" si="229"/>
        <v>0</v>
      </c>
      <c r="AM236" s="30">
        <f t="shared" si="230"/>
        <v>0</v>
      </c>
      <c r="AN236" s="30">
        <f t="shared" si="231"/>
        <v>0</v>
      </c>
      <c r="AO236" s="30">
        <f t="shared" si="232"/>
        <v>0</v>
      </c>
      <c r="AP236" s="22">
        <f t="shared" si="234"/>
        <v>0</v>
      </c>
    </row>
    <row r="237" spans="1:42" hidden="1" x14ac:dyDescent="0.2">
      <c r="A237" t="s">
        <v>56</v>
      </c>
      <c r="B237">
        <v>848709086112</v>
      </c>
      <c r="C237" s="2" t="s">
        <v>732</v>
      </c>
      <c r="D237" s="2" t="s">
        <v>733</v>
      </c>
      <c r="E237" s="2" t="s">
        <v>734</v>
      </c>
      <c r="F237" s="2" t="s">
        <v>60</v>
      </c>
      <c r="G237" s="2" t="s">
        <v>159</v>
      </c>
      <c r="H237" s="2" t="s">
        <v>159</v>
      </c>
      <c r="I237" s="2" t="s">
        <v>368</v>
      </c>
      <c r="J237" s="32">
        <v>0</v>
      </c>
      <c r="K237" s="25">
        <v>568.45000000000005</v>
      </c>
      <c r="L237" s="2" t="s">
        <v>2204</v>
      </c>
      <c r="M237" s="2" t="s">
        <v>66</v>
      </c>
      <c r="N237" s="3">
        <v>0</v>
      </c>
      <c r="O237" s="3">
        <v>0</v>
      </c>
      <c r="P237" s="21">
        <f ca="1">SUMIF('On Orders'!B:G,Base!C:C,'On Orders'!E:E)</f>
        <v>0</v>
      </c>
      <c r="Q237" s="22">
        <f ca="1">SUMIF('On Orders'!B:G,Base!C:C,'On Orders'!F:F)</f>
        <v>0</v>
      </c>
      <c r="R237" s="22">
        <f ca="1">SUMIF('On Orders'!B:G,Base!C:C,'On Orders'!G:G)</f>
        <v>0</v>
      </c>
      <c r="S237" s="22">
        <f ca="1">SUMIF('On Orders'!B:G,Base!C:C,'On Orders'!H:H)</f>
        <v>0</v>
      </c>
      <c r="T237" s="22"/>
      <c r="U237" s="22"/>
      <c r="V237" s="22"/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1">
        <f t="shared" ca="1" si="223"/>
        <v>0</v>
      </c>
      <c r="AE237" s="26">
        <f t="shared" ca="1" si="224"/>
        <v>0</v>
      </c>
      <c r="AF237" s="26">
        <f t="shared" ca="1" si="225"/>
        <v>0</v>
      </c>
      <c r="AG237" s="26">
        <f t="shared" ref="AG237:AI237" ca="1" si="275">MAX(0,AF237)-AA237</f>
        <v>0</v>
      </c>
      <c r="AH237" s="26">
        <f t="shared" ca="1" si="275"/>
        <v>0</v>
      </c>
      <c r="AI237" s="26">
        <f t="shared" ca="1" si="275"/>
        <v>0</v>
      </c>
      <c r="AJ237" s="30">
        <f t="shared" si="227"/>
        <v>0</v>
      </c>
      <c r="AK237" s="30">
        <f t="shared" si="228"/>
        <v>0</v>
      </c>
      <c r="AL237" s="30">
        <f t="shared" si="229"/>
        <v>0</v>
      </c>
      <c r="AM237" s="30">
        <f t="shared" si="230"/>
        <v>0</v>
      </c>
      <c r="AN237" s="30">
        <f t="shared" si="231"/>
        <v>0</v>
      </c>
      <c r="AO237" s="30">
        <f t="shared" si="232"/>
        <v>0</v>
      </c>
      <c r="AP237" s="22">
        <f t="shared" si="234"/>
        <v>0</v>
      </c>
    </row>
    <row r="238" spans="1:42" hidden="1" x14ac:dyDescent="0.2">
      <c r="A238" t="s">
        <v>56</v>
      </c>
      <c r="B238">
        <v>848709075284</v>
      </c>
      <c r="C238" s="2" t="s">
        <v>735</v>
      </c>
      <c r="D238" s="2" t="s">
        <v>736</v>
      </c>
      <c r="E238" s="2" t="s">
        <v>737</v>
      </c>
      <c r="F238" s="2" t="s">
        <v>60</v>
      </c>
      <c r="G238" s="2" t="s">
        <v>159</v>
      </c>
      <c r="H238" s="2" t="s">
        <v>159</v>
      </c>
      <c r="I238" s="2" t="s">
        <v>368</v>
      </c>
      <c r="J238" s="32">
        <v>0</v>
      </c>
      <c r="K238" s="25">
        <v>413.28</v>
      </c>
      <c r="L238" s="2" t="s">
        <v>2204</v>
      </c>
      <c r="M238" s="2" t="s">
        <v>66</v>
      </c>
      <c r="N238" s="3">
        <v>0</v>
      </c>
      <c r="O238" s="3">
        <v>0</v>
      </c>
      <c r="P238" s="21">
        <f ca="1">SUMIF('On Orders'!B:G,Base!C:C,'On Orders'!E:E)</f>
        <v>0</v>
      </c>
      <c r="Q238" s="22">
        <f ca="1">SUMIF('On Orders'!B:G,Base!C:C,'On Orders'!F:F)</f>
        <v>0</v>
      </c>
      <c r="R238" s="22">
        <f ca="1">SUMIF('On Orders'!B:G,Base!C:C,'On Orders'!G:G)</f>
        <v>0</v>
      </c>
      <c r="S238" s="22">
        <f ca="1">SUMIF('On Orders'!B:G,Base!C:C,'On Orders'!H:H)</f>
        <v>0</v>
      </c>
      <c r="T238" s="22"/>
      <c r="U238" s="22"/>
      <c r="V238" s="22"/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1">
        <f t="shared" ca="1" si="223"/>
        <v>0</v>
      </c>
      <c r="AE238" s="26">
        <f t="shared" ca="1" si="224"/>
        <v>0</v>
      </c>
      <c r="AF238" s="26">
        <f t="shared" ca="1" si="225"/>
        <v>0</v>
      </c>
      <c r="AG238" s="26">
        <f t="shared" ref="AG238:AI238" ca="1" si="276">MAX(0,AF238)-AA238</f>
        <v>0</v>
      </c>
      <c r="AH238" s="26">
        <f t="shared" ca="1" si="276"/>
        <v>0</v>
      </c>
      <c r="AI238" s="26">
        <f t="shared" ca="1" si="276"/>
        <v>0</v>
      </c>
      <c r="AJ238" s="30">
        <f t="shared" si="227"/>
        <v>0</v>
      </c>
      <c r="AK238" s="30">
        <f t="shared" si="228"/>
        <v>0</v>
      </c>
      <c r="AL238" s="30">
        <f t="shared" si="229"/>
        <v>0</v>
      </c>
      <c r="AM238" s="30">
        <f t="shared" si="230"/>
        <v>0</v>
      </c>
      <c r="AN238" s="30">
        <f t="shared" si="231"/>
        <v>0</v>
      </c>
      <c r="AO238" s="30">
        <f t="shared" si="232"/>
        <v>0</v>
      </c>
      <c r="AP238" s="22">
        <f t="shared" si="234"/>
        <v>0</v>
      </c>
    </row>
    <row r="239" spans="1:42" hidden="1" x14ac:dyDescent="0.2">
      <c r="A239" t="s">
        <v>56</v>
      </c>
      <c r="B239">
        <v>848709075277</v>
      </c>
      <c r="C239" s="2" t="s">
        <v>738</v>
      </c>
      <c r="D239" s="2" t="s">
        <v>739</v>
      </c>
      <c r="E239" s="2" t="s">
        <v>740</v>
      </c>
      <c r="F239" s="2" t="s">
        <v>60</v>
      </c>
      <c r="G239" s="2" t="s">
        <v>159</v>
      </c>
      <c r="H239" s="2" t="s">
        <v>159</v>
      </c>
      <c r="I239" s="2" t="s">
        <v>368</v>
      </c>
      <c r="J239" s="32">
        <v>0</v>
      </c>
      <c r="K239" s="25">
        <v>413.28</v>
      </c>
      <c r="L239" s="2" t="s">
        <v>2204</v>
      </c>
      <c r="M239" s="2" t="s">
        <v>66</v>
      </c>
      <c r="N239" s="3">
        <v>0</v>
      </c>
      <c r="O239" s="3">
        <v>0</v>
      </c>
      <c r="P239" s="21">
        <f ca="1">SUMIF('On Orders'!B:G,Base!C:C,'On Orders'!E:E)</f>
        <v>0</v>
      </c>
      <c r="Q239" s="22">
        <f ca="1">SUMIF('On Orders'!B:G,Base!C:C,'On Orders'!F:F)</f>
        <v>0</v>
      </c>
      <c r="R239" s="22">
        <f ca="1">SUMIF('On Orders'!B:G,Base!C:C,'On Orders'!G:G)</f>
        <v>0</v>
      </c>
      <c r="S239" s="22">
        <f ca="1">SUMIF('On Orders'!B:G,Base!C:C,'On Orders'!H:H)</f>
        <v>0</v>
      </c>
      <c r="T239" s="22"/>
      <c r="U239" s="22"/>
      <c r="V239" s="22"/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1">
        <f t="shared" ca="1" si="223"/>
        <v>0</v>
      </c>
      <c r="AE239" s="26">
        <f t="shared" ca="1" si="224"/>
        <v>0</v>
      </c>
      <c r="AF239" s="26">
        <f t="shared" ca="1" si="225"/>
        <v>0</v>
      </c>
      <c r="AG239" s="26">
        <f t="shared" ref="AG239:AI239" ca="1" si="277">MAX(0,AF239)-AA239</f>
        <v>0</v>
      </c>
      <c r="AH239" s="26">
        <f t="shared" ca="1" si="277"/>
        <v>0</v>
      </c>
      <c r="AI239" s="26">
        <f t="shared" ca="1" si="277"/>
        <v>0</v>
      </c>
      <c r="AJ239" s="30">
        <f t="shared" si="227"/>
        <v>0</v>
      </c>
      <c r="AK239" s="30">
        <f t="shared" si="228"/>
        <v>0</v>
      </c>
      <c r="AL239" s="30">
        <f t="shared" si="229"/>
        <v>0</v>
      </c>
      <c r="AM239" s="30">
        <f t="shared" si="230"/>
        <v>0</v>
      </c>
      <c r="AN239" s="30">
        <f t="shared" si="231"/>
        <v>0</v>
      </c>
      <c r="AO239" s="30">
        <f t="shared" si="232"/>
        <v>0</v>
      </c>
      <c r="AP239" s="22">
        <f t="shared" si="234"/>
        <v>0</v>
      </c>
    </row>
    <row r="240" spans="1:42" hidden="1" x14ac:dyDescent="0.2">
      <c r="A240" t="s">
        <v>56</v>
      </c>
      <c r="B240">
        <v>848709075420</v>
      </c>
      <c r="C240" s="2" t="s">
        <v>741</v>
      </c>
      <c r="D240" s="2" t="s">
        <v>742</v>
      </c>
      <c r="E240" s="2" t="s">
        <v>743</v>
      </c>
      <c r="F240" s="2" t="s">
        <v>60</v>
      </c>
      <c r="G240" s="2" t="s">
        <v>159</v>
      </c>
      <c r="H240" s="2" t="s">
        <v>159</v>
      </c>
      <c r="I240" s="2" t="s">
        <v>368</v>
      </c>
      <c r="J240" s="32">
        <v>0</v>
      </c>
      <c r="K240" s="25">
        <v>439.14</v>
      </c>
      <c r="L240" s="2" t="s">
        <v>2204</v>
      </c>
      <c r="M240" s="2" t="s">
        <v>66</v>
      </c>
      <c r="N240" s="3">
        <v>1</v>
      </c>
      <c r="O240" s="3">
        <v>0</v>
      </c>
      <c r="P240" s="21">
        <f ca="1">SUMIF('On Orders'!B:G,Base!C:C,'On Orders'!E:E)</f>
        <v>0</v>
      </c>
      <c r="Q240" s="22">
        <f ca="1">SUMIF('On Orders'!B:G,Base!C:C,'On Orders'!F:F)</f>
        <v>0</v>
      </c>
      <c r="R240" s="22">
        <f ca="1">SUMIF('On Orders'!B:G,Base!C:C,'On Orders'!G:G)</f>
        <v>0</v>
      </c>
      <c r="S240" s="22">
        <f ca="1">SUMIF('On Orders'!B:G,Base!C:C,'On Orders'!H:H)</f>
        <v>0</v>
      </c>
      <c r="T240" s="22"/>
      <c r="U240" s="22"/>
      <c r="V240" s="22"/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1">
        <f t="shared" ca="1" si="223"/>
        <v>1</v>
      </c>
      <c r="AE240" s="26">
        <f t="shared" ca="1" si="224"/>
        <v>1</v>
      </c>
      <c r="AF240" s="26">
        <f t="shared" ca="1" si="225"/>
        <v>1</v>
      </c>
      <c r="AG240" s="26">
        <f t="shared" ref="AG240:AI240" ca="1" si="278">MAX(0,AF240)-AA240</f>
        <v>1</v>
      </c>
      <c r="AH240" s="26">
        <f t="shared" ca="1" si="278"/>
        <v>1</v>
      </c>
      <c r="AI240" s="26">
        <f t="shared" ca="1" si="278"/>
        <v>1</v>
      </c>
      <c r="AJ240" s="30">
        <f t="shared" si="227"/>
        <v>0</v>
      </c>
      <c r="AK240" s="30">
        <f t="shared" si="228"/>
        <v>0</v>
      </c>
      <c r="AL240" s="30">
        <f t="shared" si="229"/>
        <v>0</v>
      </c>
      <c r="AM240" s="30">
        <f t="shared" si="230"/>
        <v>0</v>
      </c>
      <c r="AN240" s="30">
        <f t="shared" si="231"/>
        <v>0</v>
      </c>
      <c r="AO240" s="30">
        <f t="shared" si="232"/>
        <v>0</v>
      </c>
      <c r="AP240" s="22">
        <f t="shared" si="234"/>
        <v>0</v>
      </c>
    </row>
    <row r="241" spans="1:42" hidden="1" x14ac:dyDescent="0.2">
      <c r="A241" t="s">
        <v>56</v>
      </c>
      <c r="B241">
        <v>840168527427</v>
      </c>
      <c r="C241" s="2" t="s">
        <v>744</v>
      </c>
      <c r="D241" s="2" t="s">
        <v>745</v>
      </c>
      <c r="E241" s="2" t="s">
        <v>746</v>
      </c>
      <c r="F241" s="2" t="s">
        <v>60</v>
      </c>
      <c r="G241" s="2" t="s">
        <v>144</v>
      </c>
      <c r="H241" s="2" t="s">
        <v>747</v>
      </c>
      <c r="I241" s="2" t="s">
        <v>368</v>
      </c>
      <c r="J241" s="32">
        <v>0</v>
      </c>
      <c r="K241" s="25">
        <v>115.99</v>
      </c>
      <c r="L241" s="2" t="s">
        <v>2204</v>
      </c>
      <c r="M241" s="2" t="s">
        <v>66</v>
      </c>
      <c r="N241" s="3">
        <v>0</v>
      </c>
      <c r="O241" s="3">
        <v>0</v>
      </c>
      <c r="P241" s="21">
        <f ca="1">SUMIF('On Orders'!B:G,Base!C:C,'On Orders'!E:E)</f>
        <v>0</v>
      </c>
      <c r="Q241" s="22">
        <f ca="1">SUMIF('On Orders'!B:G,Base!C:C,'On Orders'!F:F)</f>
        <v>0</v>
      </c>
      <c r="R241" s="22">
        <f ca="1">SUMIF('On Orders'!B:G,Base!C:C,'On Orders'!G:G)</f>
        <v>0</v>
      </c>
      <c r="S241" s="22">
        <f ca="1">SUMIF('On Orders'!B:G,Base!C:C,'On Orders'!H:H)</f>
        <v>0</v>
      </c>
      <c r="T241" s="22"/>
      <c r="U241" s="22"/>
      <c r="V241" s="22"/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1">
        <f t="shared" ca="1" si="223"/>
        <v>0</v>
      </c>
      <c r="AE241" s="26">
        <f t="shared" ca="1" si="224"/>
        <v>0</v>
      </c>
      <c r="AF241" s="26">
        <f t="shared" ca="1" si="225"/>
        <v>0</v>
      </c>
      <c r="AG241" s="26">
        <f t="shared" ref="AG241:AI241" ca="1" si="279">MAX(0,AF241)-AA241</f>
        <v>0</v>
      </c>
      <c r="AH241" s="26">
        <f t="shared" ca="1" si="279"/>
        <v>0</v>
      </c>
      <c r="AI241" s="26">
        <f t="shared" ca="1" si="279"/>
        <v>0</v>
      </c>
      <c r="AJ241" s="30">
        <f t="shared" si="227"/>
        <v>0</v>
      </c>
      <c r="AK241" s="30">
        <f t="shared" si="228"/>
        <v>0</v>
      </c>
      <c r="AL241" s="30">
        <f t="shared" si="229"/>
        <v>0</v>
      </c>
      <c r="AM241" s="30">
        <f t="shared" si="230"/>
        <v>0</v>
      </c>
      <c r="AN241" s="30">
        <f t="shared" si="231"/>
        <v>0</v>
      </c>
      <c r="AO241" s="30">
        <f t="shared" si="232"/>
        <v>0</v>
      </c>
      <c r="AP241" s="22">
        <f t="shared" si="234"/>
        <v>0</v>
      </c>
    </row>
    <row r="242" spans="1:42" hidden="1" x14ac:dyDescent="0.2">
      <c r="A242" t="s">
        <v>56</v>
      </c>
      <c r="B242">
        <v>848709088444</v>
      </c>
      <c r="C242" s="2" t="s">
        <v>748</v>
      </c>
      <c r="D242" s="2" t="s">
        <v>749</v>
      </c>
      <c r="E242" s="2" t="s">
        <v>750</v>
      </c>
      <c r="F242" s="2" t="s">
        <v>60</v>
      </c>
      <c r="G242" s="2" t="s">
        <v>144</v>
      </c>
      <c r="H242" s="2" t="s">
        <v>747</v>
      </c>
      <c r="I242" s="2" t="s">
        <v>368</v>
      </c>
      <c r="J242" s="32">
        <v>0</v>
      </c>
      <c r="K242" s="25">
        <v>115.99</v>
      </c>
      <c r="L242" s="2" t="s">
        <v>2204</v>
      </c>
      <c r="M242" s="2" t="s">
        <v>66</v>
      </c>
      <c r="N242" s="3">
        <v>0</v>
      </c>
      <c r="O242" s="3">
        <v>0</v>
      </c>
      <c r="P242" s="21">
        <f ca="1">SUMIF('On Orders'!B:G,Base!C:C,'On Orders'!E:E)</f>
        <v>0</v>
      </c>
      <c r="Q242" s="22">
        <f ca="1">SUMIF('On Orders'!B:G,Base!C:C,'On Orders'!F:F)</f>
        <v>0</v>
      </c>
      <c r="R242" s="22">
        <f ca="1">SUMIF('On Orders'!B:G,Base!C:C,'On Orders'!G:G)</f>
        <v>0</v>
      </c>
      <c r="S242" s="22">
        <f ca="1">SUMIF('On Orders'!B:G,Base!C:C,'On Orders'!H:H)</f>
        <v>0</v>
      </c>
      <c r="T242" s="22"/>
      <c r="U242" s="22"/>
      <c r="V242" s="22"/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1">
        <f t="shared" ca="1" si="223"/>
        <v>0</v>
      </c>
      <c r="AE242" s="26">
        <f t="shared" ca="1" si="224"/>
        <v>0</v>
      </c>
      <c r="AF242" s="26">
        <f t="shared" ca="1" si="225"/>
        <v>0</v>
      </c>
      <c r="AG242" s="26">
        <f t="shared" ref="AG242:AI242" ca="1" si="280">MAX(0,AF242)-AA242</f>
        <v>0</v>
      </c>
      <c r="AH242" s="26">
        <f t="shared" ca="1" si="280"/>
        <v>0</v>
      </c>
      <c r="AI242" s="26">
        <f t="shared" ca="1" si="280"/>
        <v>0</v>
      </c>
      <c r="AJ242" s="30">
        <f t="shared" si="227"/>
        <v>0</v>
      </c>
      <c r="AK242" s="30">
        <f t="shared" si="228"/>
        <v>0</v>
      </c>
      <c r="AL242" s="30">
        <f t="shared" si="229"/>
        <v>0</v>
      </c>
      <c r="AM242" s="30">
        <f t="shared" si="230"/>
        <v>0</v>
      </c>
      <c r="AN242" s="30">
        <f t="shared" si="231"/>
        <v>0</v>
      </c>
      <c r="AO242" s="30">
        <f t="shared" si="232"/>
        <v>0</v>
      </c>
      <c r="AP242" s="22">
        <f t="shared" si="234"/>
        <v>0</v>
      </c>
    </row>
    <row r="243" spans="1:42" hidden="1" x14ac:dyDescent="0.2">
      <c r="A243" t="s">
        <v>56</v>
      </c>
      <c r="B243">
        <v>848709088680</v>
      </c>
      <c r="C243" s="2" t="s">
        <v>751</v>
      </c>
      <c r="D243" s="2" t="s">
        <v>752</v>
      </c>
      <c r="E243" s="2" t="s">
        <v>753</v>
      </c>
      <c r="F243" s="2" t="s">
        <v>60</v>
      </c>
      <c r="G243" s="2" t="s">
        <v>144</v>
      </c>
      <c r="H243" s="2" t="s">
        <v>747</v>
      </c>
      <c r="I243" s="2" t="s">
        <v>368</v>
      </c>
      <c r="J243" s="32">
        <v>0</v>
      </c>
      <c r="K243" s="25">
        <v>115.99</v>
      </c>
      <c r="L243" s="2" t="s">
        <v>2204</v>
      </c>
      <c r="M243" s="2" t="s">
        <v>66</v>
      </c>
      <c r="N243" s="3">
        <v>0</v>
      </c>
      <c r="O243" s="3">
        <v>0</v>
      </c>
      <c r="P243" s="21">
        <f ca="1">SUMIF('On Orders'!B:G,Base!C:C,'On Orders'!E:E)</f>
        <v>0</v>
      </c>
      <c r="Q243" s="22">
        <f ca="1">SUMIF('On Orders'!B:G,Base!C:C,'On Orders'!F:F)</f>
        <v>0</v>
      </c>
      <c r="R243" s="22">
        <f ca="1">SUMIF('On Orders'!B:G,Base!C:C,'On Orders'!G:G)</f>
        <v>0</v>
      </c>
      <c r="S243" s="22">
        <f ca="1">SUMIF('On Orders'!B:G,Base!C:C,'On Orders'!H:H)</f>
        <v>0</v>
      </c>
      <c r="T243" s="22"/>
      <c r="U243" s="22"/>
      <c r="V243" s="22"/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1">
        <f t="shared" ca="1" si="223"/>
        <v>0</v>
      </c>
      <c r="AE243" s="26">
        <f t="shared" ca="1" si="224"/>
        <v>0</v>
      </c>
      <c r="AF243" s="26">
        <f t="shared" ca="1" si="225"/>
        <v>0</v>
      </c>
      <c r="AG243" s="26">
        <f t="shared" ref="AG243:AI243" ca="1" si="281">MAX(0,AF243)-AA243</f>
        <v>0</v>
      </c>
      <c r="AH243" s="26">
        <f t="shared" ca="1" si="281"/>
        <v>0</v>
      </c>
      <c r="AI243" s="26">
        <f t="shared" ca="1" si="281"/>
        <v>0</v>
      </c>
      <c r="AJ243" s="30">
        <f t="shared" si="227"/>
        <v>0</v>
      </c>
      <c r="AK243" s="30">
        <f t="shared" si="228"/>
        <v>0</v>
      </c>
      <c r="AL243" s="30">
        <f t="shared" si="229"/>
        <v>0</v>
      </c>
      <c r="AM243" s="30">
        <f t="shared" si="230"/>
        <v>0</v>
      </c>
      <c r="AN243" s="30">
        <f t="shared" si="231"/>
        <v>0</v>
      </c>
      <c r="AO243" s="30">
        <f t="shared" si="232"/>
        <v>0</v>
      </c>
      <c r="AP243" s="22">
        <f t="shared" si="234"/>
        <v>0</v>
      </c>
    </row>
    <row r="244" spans="1:42" hidden="1" x14ac:dyDescent="0.2">
      <c r="A244" t="s">
        <v>56</v>
      </c>
      <c r="B244">
        <v>848709091734</v>
      </c>
      <c r="C244" s="2" t="s">
        <v>754</v>
      </c>
      <c r="D244" s="2" t="s">
        <v>755</v>
      </c>
      <c r="E244" s="2" t="s">
        <v>756</v>
      </c>
      <c r="F244" s="2" t="s">
        <v>60</v>
      </c>
      <c r="G244" s="2" t="s">
        <v>144</v>
      </c>
      <c r="H244" s="2" t="s">
        <v>747</v>
      </c>
      <c r="I244" s="2" t="s">
        <v>368</v>
      </c>
      <c r="J244" s="32">
        <v>0</v>
      </c>
      <c r="K244" s="25">
        <v>568.45000000000005</v>
      </c>
      <c r="L244" s="2" t="s">
        <v>2204</v>
      </c>
      <c r="M244" s="2" t="s">
        <v>66</v>
      </c>
      <c r="N244" s="3">
        <v>0</v>
      </c>
      <c r="O244" s="3">
        <v>0</v>
      </c>
      <c r="P244" s="21">
        <f ca="1">SUMIF('On Orders'!B:G,Base!C:C,'On Orders'!E:E)</f>
        <v>0</v>
      </c>
      <c r="Q244" s="22">
        <f ca="1">SUMIF('On Orders'!B:G,Base!C:C,'On Orders'!F:F)</f>
        <v>0</v>
      </c>
      <c r="R244" s="22">
        <f ca="1">SUMIF('On Orders'!B:G,Base!C:C,'On Orders'!G:G)</f>
        <v>0</v>
      </c>
      <c r="S244" s="22">
        <f ca="1">SUMIF('On Orders'!B:G,Base!C:C,'On Orders'!H:H)</f>
        <v>0</v>
      </c>
      <c r="T244" s="22"/>
      <c r="U244" s="22"/>
      <c r="V244" s="22"/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1">
        <f t="shared" ca="1" si="223"/>
        <v>0</v>
      </c>
      <c r="AE244" s="26">
        <f t="shared" ca="1" si="224"/>
        <v>0</v>
      </c>
      <c r="AF244" s="26">
        <f t="shared" ca="1" si="225"/>
        <v>0</v>
      </c>
      <c r="AG244" s="26">
        <f t="shared" ref="AG244:AI244" ca="1" si="282">MAX(0,AF244)-AA244</f>
        <v>0</v>
      </c>
      <c r="AH244" s="26">
        <f t="shared" ca="1" si="282"/>
        <v>0</v>
      </c>
      <c r="AI244" s="26">
        <f t="shared" ca="1" si="282"/>
        <v>0</v>
      </c>
      <c r="AJ244" s="30">
        <f t="shared" si="227"/>
        <v>0</v>
      </c>
      <c r="AK244" s="30">
        <f t="shared" si="228"/>
        <v>0</v>
      </c>
      <c r="AL244" s="30">
        <f t="shared" si="229"/>
        <v>0</v>
      </c>
      <c r="AM244" s="30">
        <f t="shared" si="230"/>
        <v>0</v>
      </c>
      <c r="AN244" s="30">
        <f t="shared" si="231"/>
        <v>0</v>
      </c>
      <c r="AO244" s="30">
        <f t="shared" si="232"/>
        <v>0</v>
      </c>
      <c r="AP244" s="22">
        <f t="shared" si="234"/>
        <v>0</v>
      </c>
    </row>
    <row r="245" spans="1:42" hidden="1" x14ac:dyDescent="0.2">
      <c r="A245" t="s">
        <v>56</v>
      </c>
      <c r="B245">
        <v>848709091239</v>
      </c>
      <c r="C245" s="2" t="s">
        <v>757</v>
      </c>
      <c r="D245" s="2" t="s">
        <v>758</v>
      </c>
      <c r="E245" s="2" t="s">
        <v>759</v>
      </c>
      <c r="F245" s="2" t="s">
        <v>60</v>
      </c>
      <c r="G245" s="2" t="s">
        <v>144</v>
      </c>
      <c r="H245" s="2" t="s">
        <v>747</v>
      </c>
      <c r="I245" s="2" t="s">
        <v>368</v>
      </c>
      <c r="J245" s="32">
        <v>0</v>
      </c>
      <c r="K245" s="25">
        <v>568.45000000000005</v>
      </c>
      <c r="L245" s="2" t="s">
        <v>2204</v>
      </c>
      <c r="M245" s="2" t="s">
        <v>66</v>
      </c>
      <c r="N245" s="3">
        <v>1</v>
      </c>
      <c r="O245" s="3">
        <v>0</v>
      </c>
      <c r="P245" s="21">
        <f ca="1">SUMIF('On Orders'!B:G,Base!C:C,'On Orders'!E:E)</f>
        <v>0</v>
      </c>
      <c r="Q245" s="22">
        <f ca="1">SUMIF('On Orders'!B:G,Base!C:C,'On Orders'!F:F)</f>
        <v>0</v>
      </c>
      <c r="R245" s="22">
        <f ca="1">SUMIF('On Orders'!B:G,Base!C:C,'On Orders'!G:G)</f>
        <v>0</v>
      </c>
      <c r="S245" s="22">
        <f ca="1">SUMIF('On Orders'!B:G,Base!C:C,'On Orders'!H:H)</f>
        <v>0</v>
      </c>
      <c r="T245" s="22"/>
      <c r="U245" s="22"/>
      <c r="V245" s="22"/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1">
        <f t="shared" ca="1" si="223"/>
        <v>1</v>
      </c>
      <c r="AE245" s="26">
        <f t="shared" ca="1" si="224"/>
        <v>1</v>
      </c>
      <c r="AF245" s="26">
        <f t="shared" ca="1" si="225"/>
        <v>1</v>
      </c>
      <c r="AG245" s="26">
        <f t="shared" ref="AG245:AI245" ca="1" si="283">MAX(0,AF245)-AA245</f>
        <v>1</v>
      </c>
      <c r="AH245" s="26">
        <f t="shared" ca="1" si="283"/>
        <v>1</v>
      </c>
      <c r="AI245" s="26">
        <f t="shared" ca="1" si="283"/>
        <v>1</v>
      </c>
      <c r="AJ245" s="30">
        <f t="shared" si="227"/>
        <v>0</v>
      </c>
      <c r="AK245" s="30">
        <f t="shared" si="228"/>
        <v>0</v>
      </c>
      <c r="AL245" s="30">
        <f t="shared" si="229"/>
        <v>0</v>
      </c>
      <c r="AM245" s="30">
        <f t="shared" si="230"/>
        <v>0</v>
      </c>
      <c r="AN245" s="30">
        <f t="shared" si="231"/>
        <v>0</v>
      </c>
      <c r="AO245" s="30">
        <f t="shared" si="232"/>
        <v>0</v>
      </c>
      <c r="AP245" s="22">
        <f t="shared" si="234"/>
        <v>0</v>
      </c>
    </row>
    <row r="246" spans="1:42" hidden="1" x14ac:dyDescent="0.2">
      <c r="A246" t="s">
        <v>56</v>
      </c>
      <c r="B246">
        <v>840168502233</v>
      </c>
      <c r="C246" s="2" t="s">
        <v>760</v>
      </c>
      <c r="D246" s="2" t="s">
        <v>761</v>
      </c>
      <c r="E246" s="2" t="s">
        <v>762</v>
      </c>
      <c r="F246" s="2" t="s">
        <v>60</v>
      </c>
      <c r="G246" s="2" t="s">
        <v>144</v>
      </c>
      <c r="H246" s="2" t="s">
        <v>763</v>
      </c>
      <c r="I246" s="2" t="s">
        <v>368</v>
      </c>
      <c r="J246" s="32">
        <v>0</v>
      </c>
      <c r="K246" s="25">
        <v>426.34</v>
      </c>
      <c r="L246" s="2" t="s">
        <v>2204</v>
      </c>
      <c r="M246" s="2" t="s">
        <v>66</v>
      </c>
      <c r="N246" s="3">
        <v>0</v>
      </c>
      <c r="O246" s="3">
        <v>0</v>
      </c>
      <c r="P246" s="21">
        <f ca="1">SUMIF('On Orders'!B:G,Base!C:C,'On Orders'!E:E)</f>
        <v>0</v>
      </c>
      <c r="Q246" s="22">
        <f ca="1">SUMIF('On Orders'!B:G,Base!C:C,'On Orders'!F:F)</f>
        <v>0</v>
      </c>
      <c r="R246" s="22">
        <f ca="1">SUMIF('On Orders'!B:G,Base!C:C,'On Orders'!G:G)</f>
        <v>0</v>
      </c>
      <c r="S246" s="22">
        <f ca="1">SUMIF('On Orders'!B:G,Base!C:C,'On Orders'!H:H)</f>
        <v>0</v>
      </c>
      <c r="T246" s="22"/>
      <c r="U246" s="22"/>
      <c r="V246" s="22"/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1">
        <f t="shared" ca="1" si="223"/>
        <v>0</v>
      </c>
      <c r="AE246" s="26">
        <f t="shared" ca="1" si="224"/>
        <v>0</v>
      </c>
      <c r="AF246" s="26">
        <f t="shared" ca="1" si="225"/>
        <v>0</v>
      </c>
      <c r="AG246" s="26">
        <f t="shared" ref="AG246:AI246" ca="1" si="284">MAX(0,AF246)-AA246</f>
        <v>0</v>
      </c>
      <c r="AH246" s="26">
        <f t="shared" ca="1" si="284"/>
        <v>0</v>
      </c>
      <c r="AI246" s="26">
        <f t="shared" ca="1" si="284"/>
        <v>0</v>
      </c>
      <c r="AJ246" s="30">
        <f t="shared" si="227"/>
        <v>0</v>
      </c>
      <c r="AK246" s="30">
        <f t="shared" si="228"/>
        <v>0</v>
      </c>
      <c r="AL246" s="30">
        <f t="shared" si="229"/>
        <v>0</v>
      </c>
      <c r="AM246" s="30">
        <f t="shared" si="230"/>
        <v>0</v>
      </c>
      <c r="AN246" s="30">
        <f t="shared" si="231"/>
        <v>0</v>
      </c>
      <c r="AO246" s="30">
        <f t="shared" si="232"/>
        <v>0</v>
      </c>
      <c r="AP246" s="22">
        <f t="shared" si="234"/>
        <v>0</v>
      </c>
    </row>
    <row r="247" spans="1:42" hidden="1" x14ac:dyDescent="0.2">
      <c r="A247" t="s">
        <v>56</v>
      </c>
      <c r="B247">
        <v>848709091185</v>
      </c>
      <c r="C247" s="2" t="s">
        <v>764</v>
      </c>
      <c r="D247" s="2" t="s">
        <v>765</v>
      </c>
      <c r="E247" s="2" t="s">
        <v>766</v>
      </c>
      <c r="F247" s="2" t="s">
        <v>60</v>
      </c>
      <c r="G247" s="2" t="s">
        <v>144</v>
      </c>
      <c r="H247" s="2" t="s">
        <v>763</v>
      </c>
      <c r="I247" s="2" t="s">
        <v>368</v>
      </c>
      <c r="J247" s="32">
        <v>0</v>
      </c>
      <c r="K247" s="25">
        <v>568.45000000000005</v>
      </c>
      <c r="L247" s="2" t="s">
        <v>2204</v>
      </c>
      <c r="M247" s="2" t="s">
        <v>66</v>
      </c>
      <c r="N247" s="3">
        <v>0</v>
      </c>
      <c r="O247" s="3">
        <v>0</v>
      </c>
      <c r="P247" s="21">
        <f ca="1">SUMIF('On Orders'!B:G,Base!C:C,'On Orders'!E:E)</f>
        <v>0</v>
      </c>
      <c r="Q247" s="22">
        <f ca="1">SUMIF('On Orders'!B:G,Base!C:C,'On Orders'!F:F)</f>
        <v>0</v>
      </c>
      <c r="R247" s="22">
        <f ca="1">SUMIF('On Orders'!B:G,Base!C:C,'On Orders'!G:G)</f>
        <v>0</v>
      </c>
      <c r="S247" s="22">
        <f ca="1">SUMIF('On Orders'!B:G,Base!C:C,'On Orders'!H:H)</f>
        <v>0</v>
      </c>
      <c r="T247" s="22"/>
      <c r="U247" s="22"/>
      <c r="V247" s="22"/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1">
        <f t="shared" ca="1" si="223"/>
        <v>0</v>
      </c>
      <c r="AE247" s="26">
        <f t="shared" ca="1" si="224"/>
        <v>0</v>
      </c>
      <c r="AF247" s="26">
        <f t="shared" ca="1" si="225"/>
        <v>0</v>
      </c>
      <c r="AG247" s="26">
        <f t="shared" ref="AG247:AI247" ca="1" si="285">MAX(0,AF247)-AA247</f>
        <v>0</v>
      </c>
      <c r="AH247" s="26">
        <f t="shared" ca="1" si="285"/>
        <v>0</v>
      </c>
      <c r="AI247" s="26">
        <f t="shared" ca="1" si="285"/>
        <v>0</v>
      </c>
      <c r="AJ247" s="30">
        <f t="shared" si="227"/>
        <v>0</v>
      </c>
      <c r="AK247" s="30">
        <f t="shared" si="228"/>
        <v>0</v>
      </c>
      <c r="AL247" s="30">
        <f t="shared" si="229"/>
        <v>0</v>
      </c>
      <c r="AM247" s="30">
        <f t="shared" si="230"/>
        <v>0</v>
      </c>
      <c r="AN247" s="30">
        <f t="shared" si="231"/>
        <v>0</v>
      </c>
      <c r="AO247" s="30">
        <f t="shared" si="232"/>
        <v>0</v>
      </c>
      <c r="AP247" s="22">
        <f t="shared" si="234"/>
        <v>0</v>
      </c>
    </row>
    <row r="248" spans="1:42" hidden="1" x14ac:dyDescent="0.2">
      <c r="A248" t="s">
        <v>56</v>
      </c>
      <c r="B248">
        <v>848709091345</v>
      </c>
      <c r="C248" s="2" t="s">
        <v>767</v>
      </c>
      <c r="D248" s="2" t="s">
        <v>768</v>
      </c>
      <c r="E248" s="2" t="s">
        <v>769</v>
      </c>
      <c r="F248" s="2" t="s">
        <v>60</v>
      </c>
      <c r="G248" s="2" t="s">
        <v>144</v>
      </c>
      <c r="H248" s="2" t="s">
        <v>763</v>
      </c>
      <c r="I248" s="2" t="s">
        <v>368</v>
      </c>
      <c r="J248" s="32">
        <v>0</v>
      </c>
      <c r="K248" s="25">
        <v>516.72</v>
      </c>
      <c r="L248" s="2" t="s">
        <v>2204</v>
      </c>
      <c r="M248" s="2" t="s">
        <v>66</v>
      </c>
      <c r="N248" s="3">
        <v>0</v>
      </c>
      <c r="O248" s="3">
        <v>0</v>
      </c>
      <c r="P248" s="21">
        <f ca="1">SUMIF('On Orders'!B:G,Base!C:C,'On Orders'!E:E)</f>
        <v>0</v>
      </c>
      <c r="Q248" s="22">
        <f ca="1">SUMIF('On Orders'!B:G,Base!C:C,'On Orders'!F:F)</f>
        <v>0</v>
      </c>
      <c r="R248" s="22">
        <f ca="1">SUMIF('On Orders'!B:G,Base!C:C,'On Orders'!G:G)</f>
        <v>0</v>
      </c>
      <c r="S248" s="22">
        <f ca="1">SUMIF('On Orders'!B:G,Base!C:C,'On Orders'!H:H)</f>
        <v>0</v>
      </c>
      <c r="T248" s="22"/>
      <c r="U248" s="22"/>
      <c r="V248" s="22"/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1">
        <f t="shared" ca="1" si="223"/>
        <v>0</v>
      </c>
      <c r="AE248" s="26">
        <f t="shared" ca="1" si="224"/>
        <v>0</v>
      </c>
      <c r="AF248" s="26">
        <f t="shared" ca="1" si="225"/>
        <v>0</v>
      </c>
      <c r="AG248" s="26">
        <f t="shared" ref="AG248:AI248" ca="1" si="286">MAX(0,AF248)-AA248</f>
        <v>0</v>
      </c>
      <c r="AH248" s="26">
        <f t="shared" ca="1" si="286"/>
        <v>0</v>
      </c>
      <c r="AI248" s="26">
        <f t="shared" ca="1" si="286"/>
        <v>0</v>
      </c>
      <c r="AJ248" s="30">
        <f t="shared" si="227"/>
        <v>0</v>
      </c>
      <c r="AK248" s="30">
        <f t="shared" si="228"/>
        <v>0</v>
      </c>
      <c r="AL248" s="30">
        <f t="shared" si="229"/>
        <v>0</v>
      </c>
      <c r="AM248" s="30">
        <f t="shared" si="230"/>
        <v>0</v>
      </c>
      <c r="AN248" s="30">
        <f t="shared" si="231"/>
        <v>0</v>
      </c>
      <c r="AO248" s="30">
        <f t="shared" si="232"/>
        <v>0</v>
      </c>
      <c r="AP248" s="22">
        <f t="shared" si="234"/>
        <v>0</v>
      </c>
    </row>
    <row r="249" spans="1:42" hidden="1" x14ac:dyDescent="0.2">
      <c r="A249" t="s">
        <v>56</v>
      </c>
      <c r="B249">
        <v>848709096760</v>
      </c>
      <c r="C249" s="2" t="s">
        <v>770</v>
      </c>
      <c r="D249" s="2" t="s">
        <v>771</v>
      </c>
      <c r="E249" s="2" t="s">
        <v>772</v>
      </c>
      <c r="F249" s="2" t="s">
        <v>60</v>
      </c>
      <c r="G249" s="2" t="s">
        <v>144</v>
      </c>
      <c r="H249" s="2" t="s">
        <v>763</v>
      </c>
      <c r="I249" s="2" t="s">
        <v>368</v>
      </c>
      <c r="J249" s="32">
        <v>0</v>
      </c>
      <c r="K249" s="25">
        <v>568.45000000000005</v>
      </c>
      <c r="L249" s="2" t="s">
        <v>2204</v>
      </c>
      <c r="M249" s="2" t="s">
        <v>66</v>
      </c>
      <c r="N249" s="3">
        <v>0</v>
      </c>
      <c r="O249" s="3">
        <v>0</v>
      </c>
      <c r="P249" s="21">
        <f ca="1">SUMIF('On Orders'!B:G,Base!C:C,'On Orders'!E:E)</f>
        <v>0</v>
      </c>
      <c r="Q249" s="22">
        <f ca="1">SUMIF('On Orders'!B:G,Base!C:C,'On Orders'!F:F)</f>
        <v>0</v>
      </c>
      <c r="R249" s="22">
        <f ca="1">SUMIF('On Orders'!B:G,Base!C:C,'On Orders'!G:G)</f>
        <v>0</v>
      </c>
      <c r="S249" s="22">
        <f ca="1">SUMIF('On Orders'!B:G,Base!C:C,'On Orders'!H:H)</f>
        <v>0</v>
      </c>
      <c r="T249" s="22"/>
      <c r="U249" s="22"/>
      <c r="V249" s="22"/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1">
        <f t="shared" ca="1" si="223"/>
        <v>0</v>
      </c>
      <c r="AE249" s="26">
        <f t="shared" ca="1" si="224"/>
        <v>0</v>
      </c>
      <c r="AF249" s="26">
        <f t="shared" ca="1" si="225"/>
        <v>0</v>
      </c>
      <c r="AG249" s="26">
        <f t="shared" ref="AG249:AI249" ca="1" si="287">MAX(0,AF249)-AA249</f>
        <v>0</v>
      </c>
      <c r="AH249" s="26">
        <f t="shared" ca="1" si="287"/>
        <v>0</v>
      </c>
      <c r="AI249" s="26">
        <f t="shared" ca="1" si="287"/>
        <v>0</v>
      </c>
      <c r="AJ249" s="30">
        <f t="shared" si="227"/>
        <v>0</v>
      </c>
      <c r="AK249" s="30">
        <f t="shared" si="228"/>
        <v>0</v>
      </c>
      <c r="AL249" s="30">
        <f t="shared" si="229"/>
        <v>0</v>
      </c>
      <c r="AM249" s="30">
        <f t="shared" si="230"/>
        <v>0</v>
      </c>
      <c r="AN249" s="30">
        <f t="shared" si="231"/>
        <v>0</v>
      </c>
      <c r="AO249" s="30">
        <f t="shared" si="232"/>
        <v>0</v>
      </c>
      <c r="AP249" s="22">
        <f t="shared" si="234"/>
        <v>0</v>
      </c>
    </row>
    <row r="250" spans="1:42" hidden="1" x14ac:dyDescent="0.2">
      <c r="A250" t="s">
        <v>56</v>
      </c>
      <c r="B250">
        <v>840168503964</v>
      </c>
      <c r="C250" s="2" t="s">
        <v>773</v>
      </c>
      <c r="D250" s="2" t="s">
        <v>774</v>
      </c>
      <c r="E250" s="2" t="s">
        <v>775</v>
      </c>
      <c r="F250" s="2" t="s">
        <v>60</v>
      </c>
      <c r="G250" s="2" t="s">
        <v>144</v>
      </c>
      <c r="H250" s="2" t="s">
        <v>776</v>
      </c>
      <c r="I250" s="2" t="s">
        <v>368</v>
      </c>
      <c r="J250" s="32">
        <v>0</v>
      </c>
      <c r="K250" s="25">
        <v>348.75</v>
      </c>
      <c r="L250" s="2" t="s">
        <v>2204</v>
      </c>
      <c r="M250" s="2" t="s">
        <v>66</v>
      </c>
      <c r="N250" s="3">
        <v>0</v>
      </c>
      <c r="O250" s="3">
        <v>0</v>
      </c>
      <c r="P250" s="21">
        <f ca="1">SUMIF('On Orders'!B:G,Base!C:C,'On Orders'!E:E)</f>
        <v>0</v>
      </c>
      <c r="Q250" s="22">
        <f ca="1">SUMIF('On Orders'!B:G,Base!C:C,'On Orders'!F:F)</f>
        <v>0</v>
      </c>
      <c r="R250" s="22">
        <f ca="1">SUMIF('On Orders'!B:G,Base!C:C,'On Orders'!G:G)</f>
        <v>0</v>
      </c>
      <c r="S250" s="22">
        <f ca="1">SUMIF('On Orders'!B:G,Base!C:C,'On Orders'!H:H)</f>
        <v>0</v>
      </c>
      <c r="T250" s="22"/>
      <c r="U250" s="22"/>
      <c r="V250" s="22"/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1">
        <f t="shared" ca="1" si="223"/>
        <v>0</v>
      </c>
      <c r="AE250" s="26">
        <f t="shared" ca="1" si="224"/>
        <v>0</v>
      </c>
      <c r="AF250" s="26">
        <f t="shared" ca="1" si="225"/>
        <v>0</v>
      </c>
      <c r="AG250" s="26">
        <f t="shared" ref="AG250:AI250" ca="1" si="288">MAX(0,AF250)-AA250</f>
        <v>0</v>
      </c>
      <c r="AH250" s="26">
        <f t="shared" ca="1" si="288"/>
        <v>0</v>
      </c>
      <c r="AI250" s="26">
        <f t="shared" ca="1" si="288"/>
        <v>0</v>
      </c>
      <c r="AJ250" s="30">
        <f t="shared" si="227"/>
        <v>0</v>
      </c>
      <c r="AK250" s="30">
        <f t="shared" si="228"/>
        <v>0</v>
      </c>
      <c r="AL250" s="30">
        <f t="shared" si="229"/>
        <v>0</v>
      </c>
      <c r="AM250" s="30">
        <f t="shared" si="230"/>
        <v>0</v>
      </c>
      <c r="AN250" s="30">
        <f t="shared" si="231"/>
        <v>0</v>
      </c>
      <c r="AO250" s="30">
        <f t="shared" si="232"/>
        <v>0</v>
      </c>
      <c r="AP250" s="22">
        <f t="shared" si="234"/>
        <v>0</v>
      </c>
    </row>
    <row r="251" spans="1:42" hidden="1" x14ac:dyDescent="0.2">
      <c r="A251" t="s">
        <v>56</v>
      </c>
      <c r="B251">
        <v>848709091161</v>
      </c>
      <c r="C251" s="2" t="s">
        <v>777</v>
      </c>
      <c r="D251" s="2" t="s">
        <v>778</v>
      </c>
      <c r="E251" s="2" t="s">
        <v>779</v>
      </c>
      <c r="F251" s="2" t="s">
        <v>60</v>
      </c>
      <c r="G251" s="2" t="s">
        <v>780</v>
      </c>
      <c r="H251" s="2" t="s">
        <v>781</v>
      </c>
      <c r="I251" s="2" t="s">
        <v>368</v>
      </c>
      <c r="J251" s="32">
        <v>0</v>
      </c>
      <c r="K251" s="25">
        <v>568.45000000000005</v>
      </c>
      <c r="L251" s="2" t="s">
        <v>2204</v>
      </c>
      <c r="M251" s="2" t="s">
        <v>66</v>
      </c>
      <c r="N251" s="3">
        <v>0</v>
      </c>
      <c r="O251" s="3">
        <v>0</v>
      </c>
      <c r="P251" s="21">
        <f ca="1">SUMIF('On Orders'!B:G,Base!C:C,'On Orders'!E:E)</f>
        <v>0</v>
      </c>
      <c r="Q251" s="22">
        <f ca="1">SUMIF('On Orders'!B:G,Base!C:C,'On Orders'!F:F)</f>
        <v>0</v>
      </c>
      <c r="R251" s="22">
        <f ca="1">SUMIF('On Orders'!B:G,Base!C:C,'On Orders'!G:G)</f>
        <v>0</v>
      </c>
      <c r="S251" s="22">
        <f ca="1">SUMIF('On Orders'!B:G,Base!C:C,'On Orders'!H:H)</f>
        <v>0</v>
      </c>
      <c r="T251" s="22"/>
      <c r="U251" s="22"/>
      <c r="V251" s="22"/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1">
        <f t="shared" ca="1" si="223"/>
        <v>0</v>
      </c>
      <c r="AE251" s="26">
        <f t="shared" ca="1" si="224"/>
        <v>0</v>
      </c>
      <c r="AF251" s="26">
        <f t="shared" ca="1" si="225"/>
        <v>0</v>
      </c>
      <c r="AG251" s="26">
        <f t="shared" ref="AG251:AI251" ca="1" si="289">MAX(0,AF251)-AA251</f>
        <v>0</v>
      </c>
      <c r="AH251" s="26">
        <f t="shared" ca="1" si="289"/>
        <v>0</v>
      </c>
      <c r="AI251" s="26">
        <f t="shared" ca="1" si="289"/>
        <v>0</v>
      </c>
      <c r="AJ251" s="30">
        <f t="shared" si="227"/>
        <v>0</v>
      </c>
      <c r="AK251" s="30">
        <f t="shared" si="228"/>
        <v>0</v>
      </c>
      <c r="AL251" s="30">
        <f t="shared" si="229"/>
        <v>0</v>
      </c>
      <c r="AM251" s="30">
        <f t="shared" si="230"/>
        <v>0</v>
      </c>
      <c r="AN251" s="30">
        <f t="shared" si="231"/>
        <v>0</v>
      </c>
      <c r="AO251" s="30">
        <f t="shared" si="232"/>
        <v>0</v>
      </c>
      <c r="AP251" s="22">
        <f t="shared" si="234"/>
        <v>0</v>
      </c>
    </row>
    <row r="252" spans="1:42" hidden="1" x14ac:dyDescent="0.2">
      <c r="A252" t="s">
        <v>56</v>
      </c>
      <c r="B252">
        <v>840168504725</v>
      </c>
      <c r="C252" s="2" t="s">
        <v>782</v>
      </c>
      <c r="D252" s="2" t="s">
        <v>783</v>
      </c>
      <c r="E252" s="2" t="s">
        <v>784</v>
      </c>
      <c r="F252" s="2" t="s">
        <v>60</v>
      </c>
      <c r="G252" s="2" t="s">
        <v>150</v>
      </c>
      <c r="H252" s="2" t="s">
        <v>785</v>
      </c>
      <c r="I252" s="2" t="s">
        <v>368</v>
      </c>
      <c r="J252" s="32">
        <v>0</v>
      </c>
      <c r="K252" s="25">
        <v>387.54</v>
      </c>
      <c r="L252" s="2" t="s">
        <v>2204</v>
      </c>
      <c r="M252" s="2" t="s">
        <v>66</v>
      </c>
      <c r="N252" s="3">
        <v>0</v>
      </c>
      <c r="O252" s="3">
        <v>0</v>
      </c>
      <c r="P252" s="21">
        <f ca="1">SUMIF('On Orders'!B:G,Base!C:C,'On Orders'!E:E)</f>
        <v>0</v>
      </c>
      <c r="Q252" s="22">
        <f ca="1">SUMIF('On Orders'!B:G,Base!C:C,'On Orders'!F:F)</f>
        <v>0</v>
      </c>
      <c r="R252" s="22">
        <f ca="1">SUMIF('On Orders'!B:G,Base!C:C,'On Orders'!G:G)</f>
        <v>0</v>
      </c>
      <c r="S252" s="22">
        <f ca="1">SUMIF('On Orders'!B:G,Base!C:C,'On Orders'!H:H)</f>
        <v>0</v>
      </c>
      <c r="T252" s="22"/>
      <c r="U252" s="22"/>
      <c r="V252" s="22"/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1">
        <f t="shared" ca="1" si="223"/>
        <v>0</v>
      </c>
      <c r="AE252" s="26">
        <f t="shared" ca="1" si="224"/>
        <v>0</v>
      </c>
      <c r="AF252" s="26">
        <f t="shared" ca="1" si="225"/>
        <v>0</v>
      </c>
      <c r="AG252" s="26">
        <f t="shared" ref="AG252:AI252" ca="1" si="290">MAX(0,AF252)-AA252</f>
        <v>0</v>
      </c>
      <c r="AH252" s="26">
        <f t="shared" ca="1" si="290"/>
        <v>0</v>
      </c>
      <c r="AI252" s="26">
        <f t="shared" ca="1" si="290"/>
        <v>0</v>
      </c>
      <c r="AJ252" s="30">
        <f t="shared" si="227"/>
        <v>0</v>
      </c>
      <c r="AK252" s="30">
        <f t="shared" si="228"/>
        <v>0</v>
      </c>
      <c r="AL252" s="30">
        <f t="shared" si="229"/>
        <v>0</v>
      </c>
      <c r="AM252" s="30">
        <f t="shared" si="230"/>
        <v>0</v>
      </c>
      <c r="AN252" s="30">
        <f t="shared" si="231"/>
        <v>0</v>
      </c>
      <c r="AO252" s="30">
        <f t="shared" si="232"/>
        <v>0</v>
      </c>
      <c r="AP252" s="22">
        <f t="shared" si="234"/>
        <v>0</v>
      </c>
    </row>
    <row r="253" spans="1:42" hidden="1" x14ac:dyDescent="0.2">
      <c r="A253" t="s">
        <v>56</v>
      </c>
      <c r="B253">
        <v>840168504909</v>
      </c>
      <c r="C253" s="2" t="s">
        <v>786</v>
      </c>
      <c r="D253" s="2" t="s">
        <v>787</v>
      </c>
      <c r="E253" s="2" t="s">
        <v>788</v>
      </c>
      <c r="F253" s="2" t="s">
        <v>60</v>
      </c>
      <c r="G253" s="2" t="s">
        <v>150</v>
      </c>
      <c r="H253" s="2" t="s">
        <v>789</v>
      </c>
      <c r="I253" s="2" t="s">
        <v>368</v>
      </c>
      <c r="J253" s="32">
        <v>0</v>
      </c>
      <c r="K253" s="25">
        <v>516.72</v>
      </c>
      <c r="L253" s="2" t="s">
        <v>2204</v>
      </c>
      <c r="M253" s="2" t="s">
        <v>66</v>
      </c>
      <c r="N253" s="3">
        <v>0</v>
      </c>
      <c r="O253" s="3">
        <v>0</v>
      </c>
      <c r="P253" s="21">
        <f ca="1">SUMIF('On Orders'!B:G,Base!C:C,'On Orders'!E:E)</f>
        <v>0</v>
      </c>
      <c r="Q253" s="22">
        <f ca="1">SUMIF('On Orders'!B:G,Base!C:C,'On Orders'!F:F)</f>
        <v>0</v>
      </c>
      <c r="R253" s="22">
        <f ca="1">SUMIF('On Orders'!B:G,Base!C:C,'On Orders'!G:G)</f>
        <v>0</v>
      </c>
      <c r="S253" s="22">
        <f ca="1">SUMIF('On Orders'!B:G,Base!C:C,'On Orders'!H:H)</f>
        <v>0</v>
      </c>
      <c r="T253" s="22"/>
      <c r="U253" s="22"/>
      <c r="V253" s="22"/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1">
        <f t="shared" ca="1" si="223"/>
        <v>0</v>
      </c>
      <c r="AE253" s="26">
        <f t="shared" ca="1" si="224"/>
        <v>0</v>
      </c>
      <c r="AF253" s="26">
        <f t="shared" ca="1" si="225"/>
        <v>0</v>
      </c>
      <c r="AG253" s="26">
        <f t="shared" ref="AG253:AI253" ca="1" si="291">MAX(0,AF253)-AA253</f>
        <v>0</v>
      </c>
      <c r="AH253" s="26">
        <f t="shared" ca="1" si="291"/>
        <v>0</v>
      </c>
      <c r="AI253" s="26">
        <f t="shared" ca="1" si="291"/>
        <v>0</v>
      </c>
      <c r="AJ253" s="30">
        <f t="shared" si="227"/>
        <v>0</v>
      </c>
      <c r="AK253" s="30">
        <f t="shared" si="228"/>
        <v>0</v>
      </c>
      <c r="AL253" s="30">
        <f t="shared" si="229"/>
        <v>0</v>
      </c>
      <c r="AM253" s="30">
        <f t="shared" si="230"/>
        <v>0</v>
      </c>
      <c r="AN253" s="30">
        <f t="shared" si="231"/>
        <v>0</v>
      </c>
      <c r="AO253" s="30">
        <f t="shared" si="232"/>
        <v>0</v>
      </c>
      <c r="AP253" s="22">
        <f t="shared" si="234"/>
        <v>0</v>
      </c>
    </row>
    <row r="254" spans="1:42" hidden="1" x14ac:dyDescent="0.2">
      <c r="A254" t="s">
        <v>56</v>
      </c>
      <c r="B254">
        <v>840168504916</v>
      </c>
      <c r="C254" s="2" t="s">
        <v>790</v>
      </c>
      <c r="D254" s="2" t="s">
        <v>791</v>
      </c>
      <c r="E254" s="2" t="s">
        <v>792</v>
      </c>
      <c r="F254" s="2" t="s">
        <v>60</v>
      </c>
      <c r="G254" s="2" t="s">
        <v>150</v>
      </c>
      <c r="H254" s="2" t="s">
        <v>789</v>
      </c>
      <c r="I254" s="2" t="s">
        <v>368</v>
      </c>
      <c r="J254" s="32">
        <v>0</v>
      </c>
      <c r="K254" s="25">
        <v>516.72</v>
      </c>
      <c r="L254" s="2" t="s">
        <v>2204</v>
      </c>
      <c r="M254" s="2" t="s">
        <v>66</v>
      </c>
      <c r="N254" s="3">
        <v>0</v>
      </c>
      <c r="O254" s="3">
        <v>0</v>
      </c>
      <c r="P254" s="21">
        <f ca="1">SUMIF('On Orders'!B:G,Base!C:C,'On Orders'!E:E)</f>
        <v>0</v>
      </c>
      <c r="Q254" s="22">
        <f ca="1">SUMIF('On Orders'!B:G,Base!C:C,'On Orders'!F:F)</f>
        <v>0</v>
      </c>
      <c r="R254" s="22">
        <f ca="1">SUMIF('On Orders'!B:G,Base!C:C,'On Orders'!G:G)</f>
        <v>0</v>
      </c>
      <c r="S254" s="22">
        <f ca="1">SUMIF('On Orders'!B:G,Base!C:C,'On Orders'!H:H)</f>
        <v>0</v>
      </c>
      <c r="T254" s="22"/>
      <c r="U254" s="22"/>
      <c r="V254" s="22"/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1">
        <f t="shared" ca="1" si="223"/>
        <v>0</v>
      </c>
      <c r="AE254" s="26">
        <f t="shared" ca="1" si="224"/>
        <v>0</v>
      </c>
      <c r="AF254" s="26">
        <f t="shared" ca="1" si="225"/>
        <v>0</v>
      </c>
      <c r="AG254" s="26">
        <f t="shared" ref="AG254:AI254" ca="1" si="292">MAX(0,AF254)-AA254</f>
        <v>0</v>
      </c>
      <c r="AH254" s="26">
        <f t="shared" ca="1" si="292"/>
        <v>0</v>
      </c>
      <c r="AI254" s="26">
        <f t="shared" ca="1" si="292"/>
        <v>0</v>
      </c>
      <c r="AJ254" s="30">
        <f t="shared" si="227"/>
        <v>0</v>
      </c>
      <c r="AK254" s="30">
        <f t="shared" si="228"/>
        <v>0</v>
      </c>
      <c r="AL254" s="30">
        <f t="shared" si="229"/>
        <v>0</v>
      </c>
      <c r="AM254" s="30">
        <f t="shared" si="230"/>
        <v>0</v>
      </c>
      <c r="AN254" s="30">
        <f t="shared" si="231"/>
        <v>0</v>
      </c>
      <c r="AO254" s="30">
        <f t="shared" si="232"/>
        <v>0</v>
      </c>
      <c r="AP254" s="22">
        <f t="shared" si="234"/>
        <v>0</v>
      </c>
    </row>
    <row r="255" spans="1:42" hidden="1" x14ac:dyDescent="0.2">
      <c r="A255" t="s">
        <v>56</v>
      </c>
      <c r="B255">
        <v>840168504978</v>
      </c>
      <c r="C255" s="2" t="s">
        <v>793</v>
      </c>
      <c r="D255" s="2" t="s">
        <v>794</v>
      </c>
      <c r="E255" s="2" t="s">
        <v>795</v>
      </c>
      <c r="F255" s="2" t="s">
        <v>60</v>
      </c>
      <c r="G255" s="2" t="s">
        <v>150</v>
      </c>
      <c r="H255" s="2" t="s">
        <v>789</v>
      </c>
      <c r="I255" s="2" t="s">
        <v>368</v>
      </c>
      <c r="J255" s="32">
        <v>0</v>
      </c>
      <c r="K255" s="25">
        <v>516.72</v>
      </c>
      <c r="L255" s="2" t="s">
        <v>2204</v>
      </c>
      <c r="M255" s="2" t="s">
        <v>66</v>
      </c>
      <c r="N255" s="3">
        <v>0</v>
      </c>
      <c r="O255" s="3">
        <v>0</v>
      </c>
      <c r="P255" s="21">
        <f ca="1">SUMIF('On Orders'!B:G,Base!C:C,'On Orders'!E:E)</f>
        <v>0</v>
      </c>
      <c r="Q255" s="22">
        <f ca="1">SUMIF('On Orders'!B:G,Base!C:C,'On Orders'!F:F)</f>
        <v>0</v>
      </c>
      <c r="R255" s="22">
        <f ca="1">SUMIF('On Orders'!B:G,Base!C:C,'On Orders'!G:G)</f>
        <v>0</v>
      </c>
      <c r="S255" s="22">
        <f ca="1">SUMIF('On Orders'!B:G,Base!C:C,'On Orders'!H:H)</f>
        <v>0</v>
      </c>
      <c r="T255" s="22"/>
      <c r="U255" s="22"/>
      <c r="V255" s="22"/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1">
        <f t="shared" ca="1" si="223"/>
        <v>0</v>
      </c>
      <c r="AE255" s="26">
        <f t="shared" ca="1" si="224"/>
        <v>0</v>
      </c>
      <c r="AF255" s="26">
        <f t="shared" ca="1" si="225"/>
        <v>0</v>
      </c>
      <c r="AG255" s="26">
        <f t="shared" ref="AG255:AI255" ca="1" si="293">MAX(0,AF255)-AA255</f>
        <v>0</v>
      </c>
      <c r="AH255" s="26">
        <f t="shared" ca="1" si="293"/>
        <v>0</v>
      </c>
      <c r="AI255" s="26">
        <f t="shared" ca="1" si="293"/>
        <v>0</v>
      </c>
      <c r="AJ255" s="30">
        <f t="shared" si="227"/>
        <v>0</v>
      </c>
      <c r="AK255" s="30">
        <f t="shared" si="228"/>
        <v>0</v>
      </c>
      <c r="AL255" s="30">
        <f t="shared" si="229"/>
        <v>0</v>
      </c>
      <c r="AM255" s="30">
        <f t="shared" si="230"/>
        <v>0</v>
      </c>
      <c r="AN255" s="30">
        <f t="shared" si="231"/>
        <v>0</v>
      </c>
      <c r="AO255" s="30">
        <f t="shared" si="232"/>
        <v>0</v>
      </c>
      <c r="AP255" s="22">
        <f t="shared" si="234"/>
        <v>0</v>
      </c>
    </row>
    <row r="256" spans="1:42" hidden="1" x14ac:dyDescent="0.2">
      <c r="A256" t="s">
        <v>56</v>
      </c>
      <c r="B256">
        <v>840168505036</v>
      </c>
      <c r="C256" s="2" t="s">
        <v>796</v>
      </c>
      <c r="D256" s="2" t="s">
        <v>797</v>
      </c>
      <c r="E256" s="2" t="s">
        <v>798</v>
      </c>
      <c r="F256" s="2" t="s">
        <v>60</v>
      </c>
      <c r="G256" s="2" t="s">
        <v>150</v>
      </c>
      <c r="H256" s="2" t="s">
        <v>789</v>
      </c>
      <c r="I256" s="2" t="s">
        <v>368</v>
      </c>
      <c r="J256" s="32">
        <v>0</v>
      </c>
      <c r="K256" s="25">
        <v>516.72</v>
      </c>
      <c r="L256" s="2" t="s">
        <v>2204</v>
      </c>
      <c r="M256" s="2" t="s">
        <v>66</v>
      </c>
      <c r="N256" s="3">
        <v>0</v>
      </c>
      <c r="O256" s="3">
        <v>0</v>
      </c>
      <c r="P256" s="21">
        <f ca="1">SUMIF('On Orders'!B:G,Base!C:C,'On Orders'!E:E)</f>
        <v>0</v>
      </c>
      <c r="Q256" s="22">
        <f ca="1">SUMIF('On Orders'!B:G,Base!C:C,'On Orders'!F:F)</f>
        <v>0</v>
      </c>
      <c r="R256" s="22">
        <f ca="1">SUMIF('On Orders'!B:G,Base!C:C,'On Orders'!G:G)</f>
        <v>0</v>
      </c>
      <c r="S256" s="22">
        <f ca="1">SUMIF('On Orders'!B:G,Base!C:C,'On Orders'!H:H)</f>
        <v>0</v>
      </c>
      <c r="T256" s="22"/>
      <c r="U256" s="22"/>
      <c r="V256" s="22"/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1">
        <f t="shared" ca="1" si="223"/>
        <v>0</v>
      </c>
      <c r="AE256" s="26">
        <f t="shared" ca="1" si="224"/>
        <v>0</v>
      </c>
      <c r="AF256" s="26">
        <f t="shared" ca="1" si="225"/>
        <v>0</v>
      </c>
      <c r="AG256" s="26">
        <f t="shared" ref="AG256:AI256" ca="1" si="294">MAX(0,AF256)-AA256</f>
        <v>0</v>
      </c>
      <c r="AH256" s="26">
        <f t="shared" ca="1" si="294"/>
        <v>0</v>
      </c>
      <c r="AI256" s="26">
        <f t="shared" ca="1" si="294"/>
        <v>0</v>
      </c>
      <c r="AJ256" s="30">
        <f t="shared" si="227"/>
        <v>0</v>
      </c>
      <c r="AK256" s="30">
        <f t="shared" si="228"/>
        <v>0</v>
      </c>
      <c r="AL256" s="30">
        <f t="shared" si="229"/>
        <v>0</v>
      </c>
      <c r="AM256" s="30">
        <f t="shared" si="230"/>
        <v>0</v>
      </c>
      <c r="AN256" s="30">
        <f t="shared" si="231"/>
        <v>0</v>
      </c>
      <c r="AO256" s="30">
        <f t="shared" si="232"/>
        <v>0</v>
      </c>
      <c r="AP256" s="22">
        <f t="shared" si="234"/>
        <v>0</v>
      </c>
    </row>
    <row r="257" spans="1:42" hidden="1" x14ac:dyDescent="0.2">
      <c r="A257" t="s">
        <v>56</v>
      </c>
      <c r="B257">
        <v>840168505067</v>
      </c>
      <c r="C257" s="2" t="s">
        <v>799</v>
      </c>
      <c r="D257" s="2" t="s">
        <v>800</v>
      </c>
      <c r="E257" s="2" t="s">
        <v>801</v>
      </c>
      <c r="F257" s="2" t="s">
        <v>60</v>
      </c>
      <c r="G257" s="2" t="s">
        <v>150</v>
      </c>
      <c r="H257" s="2" t="s">
        <v>789</v>
      </c>
      <c r="I257" s="2" t="s">
        <v>368</v>
      </c>
      <c r="J257" s="32">
        <v>0</v>
      </c>
      <c r="K257" s="25">
        <v>516.72</v>
      </c>
      <c r="L257" s="2" t="s">
        <v>2204</v>
      </c>
      <c r="M257" s="2" t="s">
        <v>66</v>
      </c>
      <c r="N257" s="3">
        <v>0</v>
      </c>
      <c r="O257" s="3">
        <v>0</v>
      </c>
      <c r="P257" s="21">
        <f ca="1">SUMIF('On Orders'!B:G,Base!C:C,'On Orders'!E:E)</f>
        <v>0</v>
      </c>
      <c r="Q257" s="22">
        <f ca="1">SUMIF('On Orders'!B:G,Base!C:C,'On Orders'!F:F)</f>
        <v>0</v>
      </c>
      <c r="R257" s="22">
        <f ca="1">SUMIF('On Orders'!B:G,Base!C:C,'On Orders'!G:G)</f>
        <v>0</v>
      </c>
      <c r="S257" s="22">
        <f ca="1">SUMIF('On Orders'!B:G,Base!C:C,'On Orders'!H:H)</f>
        <v>0</v>
      </c>
      <c r="T257" s="22"/>
      <c r="U257" s="22"/>
      <c r="V257" s="22"/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1">
        <f t="shared" ca="1" si="223"/>
        <v>0</v>
      </c>
      <c r="AE257" s="26">
        <f t="shared" ca="1" si="224"/>
        <v>0</v>
      </c>
      <c r="AF257" s="26">
        <f t="shared" ca="1" si="225"/>
        <v>0</v>
      </c>
      <c r="AG257" s="26">
        <f t="shared" ref="AG257:AI257" ca="1" si="295">MAX(0,AF257)-AA257</f>
        <v>0</v>
      </c>
      <c r="AH257" s="26">
        <f t="shared" ca="1" si="295"/>
        <v>0</v>
      </c>
      <c r="AI257" s="26">
        <f t="shared" ca="1" si="295"/>
        <v>0</v>
      </c>
      <c r="AJ257" s="30">
        <f t="shared" si="227"/>
        <v>0</v>
      </c>
      <c r="AK257" s="30">
        <f t="shared" si="228"/>
        <v>0</v>
      </c>
      <c r="AL257" s="30">
        <f t="shared" si="229"/>
        <v>0</v>
      </c>
      <c r="AM257" s="30">
        <f t="shared" si="230"/>
        <v>0</v>
      </c>
      <c r="AN257" s="30">
        <f t="shared" si="231"/>
        <v>0</v>
      </c>
      <c r="AO257" s="30">
        <f t="shared" si="232"/>
        <v>0</v>
      </c>
      <c r="AP257" s="22">
        <f t="shared" si="234"/>
        <v>0</v>
      </c>
    </row>
    <row r="258" spans="1:42" hidden="1" x14ac:dyDescent="0.2">
      <c r="A258" t="s">
        <v>56</v>
      </c>
      <c r="B258">
        <v>840168505586</v>
      </c>
      <c r="C258" s="2" t="s">
        <v>802</v>
      </c>
      <c r="D258" s="2" t="s">
        <v>803</v>
      </c>
      <c r="E258" s="2" t="s">
        <v>804</v>
      </c>
      <c r="F258" s="2" t="s">
        <v>60</v>
      </c>
      <c r="G258" s="2" t="s">
        <v>150</v>
      </c>
      <c r="H258" s="2" t="s">
        <v>805</v>
      </c>
      <c r="I258" s="2" t="s">
        <v>368</v>
      </c>
      <c r="J258" s="32">
        <v>0</v>
      </c>
      <c r="K258" s="25">
        <v>516.72</v>
      </c>
      <c r="L258" s="2" t="s">
        <v>2204</v>
      </c>
      <c r="M258" s="2" t="s">
        <v>66</v>
      </c>
      <c r="N258" s="3">
        <v>0</v>
      </c>
      <c r="O258" s="3">
        <v>0</v>
      </c>
      <c r="P258" s="21">
        <f ca="1">SUMIF('On Orders'!B:G,Base!C:C,'On Orders'!E:E)</f>
        <v>0</v>
      </c>
      <c r="Q258" s="22">
        <f ca="1">SUMIF('On Orders'!B:G,Base!C:C,'On Orders'!F:F)</f>
        <v>0</v>
      </c>
      <c r="R258" s="22">
        <f ca="1">SUMIF('On Orders'!B:G,Base!C:C,'On Orders'!G:G)</f>
        <v>0</v>
      </c>
      <c r="S258" s="22">
        <f ca="1">SUMIF('On Orders'!B:G,Base!C:C,'On Orders'!H:H)</f>
        <v>0</v>
      </c>
      <c r="T258" s="22"/>
      <c r="U258" s="22"/>
      <c r="V258" s="22"/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1">
        <f t="shared" ca="1" si="223"/>
        <v>0</v>
      </c>
      <c r="AE258" s="26">
        <f t="shared" ca="1" si="224"/>
        <v>0</v>
      </c>
      <c r="AF258" s="26">
        <f t="shared" ca="1" si="225"/>
        <v>0</v>
      </c>
      <c r="AG258" s="26">
        <f t="shared" ref="AG258:AI258" ca="1" si="296">MAX(0,AF258)-AA258</f>
        <v>0</v>
      </c>
      <c r="AH258" s="26">
        <f t="shared" ca="1" si="296"/>
        <v>0</v>
      </c>
      <c r="AI258" s="26">
        <f t="shared" ca="1" si="296"/>
        <v>0</v>
      </c>
      <c r="AJ258" s="30">
        <f t="shared" si="227"/>
        <v>0</v>
      </c>
      <c r="AK258" s="30">
        <f t="shared" si="228"/>
        <v>0</v>
      </c>
      <c r="AL258" s="30">
        <f t="shared" si="229"/>
        <v>0</v>
      </c>
      <c r="AM258" s="30">
        <f t="shared" si="230"/>
        <v>0</v>
      </c>
      <c r="AN258" s="30">
        <f t="shared" si="231"/>
        <v>0</v>
      </c>
      <c r="AO258" s="30">
        <f t="shared" si="232"/>
        <v>0</v>
      </c>
      <c r="AP258" s="22">
        <f t="shared" si="234"/>
        <v>0</v>
      </c>
    </row>
    <row r="259" spans="1:42" hidden="1" x14ac:dyDescent="0.2">
      <c r="A259" t="s">
        <v>56</v>
      </c>
      <c r="B259">
        <v>840168521760</v>
      </c>
      <c r="C259" s="2" t="s">
        <v>806</v>
      </c>
      <c r="D259" s="2" t="s">
        <v>807</v>
      </c>
      <c r="E259" s="2" t="s">
        <v>808</v>
      </c>
      <c r="F259" s="2" t="s">
        <v>60</v>
      </c>
      <c r="G259" s="2" t="s">
        <v>169</v>
      </c>
      <c r="H259" s="2" t="s">
        <v>809</v>
      </c>
      <c r="I259" s="2" t="s">
        <v>368</v>
      </c>
      <c r="J259" s="32">
        <v>0</v>
      </c>
      <c r="K259" s="25">
        <v>348.75</v>
      </c>
      <c r="L259" s="2" t="s">
        <v>2204</v>
      </c>
      <c r="M259" s="2" t="s">
        <v>66</v>
      </c>
      <c r="N259" s="3">
        <v>5</v>
      </c>
      <c r="O259" s="3">
        <v>0</v>
      </c>
      <c r="P259" s="21">
        <f ca="1">SUMIF('On Orders'!B:G,Base!C:C,'On Orders'!E:E)</f>
        <v>0</v>
      </c>
      <c r="Q259" s="22">
        <f ca="1">SUMIF('On Orders'!B:G,Base!C:C,'On Orders'!F:F)</f>
        <v>0</v>
      </c>
      <c r="R259" s="22">
        <f ca="1">SUMIF('On Orders'!B:G,Base!C:C,'On Orders'!G:G)</f>
        <v>0</v>
      </c>
      <c r="S259" s="22">
        <f ca="1">SUMIF('On Orders'!B:G,Base!C:C,'On Orders'!H:H)</f>
        <v>0</v>
      </c>
      <c r="T259" s="22"/>
      <c r="U259" s="22"/>
      <c r="V259" s="22"/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1">
        <f t="shared" ref="AD259:AD322" ca="1" si="297">O259+N259+P259+Q259-X259-J259</f>
        <v>5</v>
      </c>
      <c r="AE259" s="26">
        <f t="shared" ref="AE259:AE322" ca="1" si="298">MAX(0,AD259)+R259-Y259</f>
        <v>5</v>
      </c>
      <c r="AF259" s="26">
        <f t="shared" ref="AF259:AF322" ca="1" si="299">MAX(0,AE259)+S259-Z259</f>
        <v>5</v>
      </c>
      <c r="AG259" s="26">
        <f t="shared" ref="AG259:AI259" ca="1" si="300">MAX(0,AF259)-AA259</f>
        <v>5</v>
      </c>
      <c r="AH259" s="26">
        <f t="shared" ca="1" si="300"/>
        <v>5</v>
      </c>
      <c r="AI259" s="26">
        <f t="shared" ca="1" si="300"/>
        <v>5</v>
      </c>
      <c r="AJ259" s="30">
        <f t="shared" ref="AJ259:AJ322" si="301">IF($L259="Descontinuado",0,IF($G259="iPhone 18",X259,MAX(0,-AD259)))</f>
        <v>0</v>
      </c>
      <c r="AK259" s="30">
        <f t="shared" ref="AK259:AK322" si="302">IF($L259="Descontinuado",0,IF($G259="iPhone 18",Y259,MAX(0,-AE259)))</f>
        <v>0</v>
      </c>
      <c r="AL259" s="30">
        <f t="shared" ref="AL259:AL322" si="303">IF($L259="Descontinuado",0,IF($G259="iPhone 18",Z259,MAX(0,-AF259)))</f>
        <v>0</v>
      </c>
      <c r="AM259" s="30">
        <f t="shared" ref="AM259:AM322" si="304">IF($L259="Descontinuado",0,IF($G259="iPhone 18",AA259,MAX(0,-AG259)))</f>
        <v>0</v>
      </c>
      <c r="AN259" s="30">
        <f t="shared" ref="AN259:AN322" si="305">IF($L259="Descontinuado",0,IF($G259="iPhone 18",AB259,MAX(0,-AH259)))</f>
        <v>0</v>
      </c>
      <c r="AO259" s="30">
        <f t="shared" ref="AO259:AO322" si="306">IF($L259="Descontinuado",0,IF($G259="iPhone 18",AC259,MAX(0,-AI259)))</f>
        <v>0</v>
      </c>
      <c r="AP259" s="22">
        <f t="shared" si="234"/>
        <v>0</v>
      </c>
    </row>
    <row r="260" spans="1:42" hidden="1" x14ac:dyDescent="0.2">
      <c r="A260" t="s">
        <v>56</v>
      </c>
      <c r="B260">
        <v>840168521814</v>
      </c>
      <c r="C260" s="2" t="s">
        <v>810</v>
      </c>
      <c r="D260" s="2" t="s">
        <v>811</v>
      </c>
      <c r="E260" s="2" t="s">
        <v>812</v>
      </c>
      <c r="F260" s="2" t="s">
        <v>60</v>
      </c>
      <c r="G260" s="2" t="s">
        <v>169</v>
      </c>
      <c r="H260" s="2" t="s">
        <v>809</v>
      </c>
      <c r="I260" s="2" t="s">
        <v>368</v>
      </c>
      <c r="J260" s="32">
        <v>0</v>
      </c>
      <c r="K260" s="25">
        <v>348.75</v>
      </c>
      <c r="L260" s="2" t="s">
        <v>2204</v>
      </c>
      <c r="M260" s="2" t="s">
        <v>66</v>
      </c>
      <c r="N260" s="3">
        <v>0</v>
      </c>
      <c r="O260" s="3">
        <v>0</v>
      </c>
      <c r="P260" s="21">
        <f ca="1">SUMIF('On Orders'!B:G,Base!C:C,'On Orders'!E:E)</f>
        <v>0</v>
      </c>
      <c r="Q260" s="22">
        <f ca="1">SUMIF('On Orders'!B:G,Base!C:C,'On Orders'!F:F)</f>
        <v>0</v>
      </c>
      <c r="R260" s="22">
        <f ca="1">SUMIF('On Orders'!B:G,Base!C:C,'On Orders'!G:G)</f>
        <v>0</v>
      </c>
      <c r="S260" s="22">
        <f ca="1">SUMIF('On Orders'!B:G,Base!C:C,'On Orders'!H:H)</f>
        <v>0</v>
      </c>
      <c r="T260" s="22"/>
      <c r="U260" s="22"/>
      <c r="V260" s="22"/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1">
        <f t="shared" ca="1" si="297"/>
        <v>0</v>
      </c>
      <c r="AE260" s="26">
        <f t="shared" ca="1" si="298"/>
        <v>0</v>
      </c>
      <c r="AF260" s="26">
        <f t="shared" ca="1" si="299"/>
        <v>0</v>
      </c>
      <c r="AG260" s="26">
        <f t="shared" ref="AG260:AI260" ca="1" si="307">MAX(0,AF260)-AA260</f>
        <v>0</v>
      </c>
      <c r="AH260" s="26">
        <f t="shared" ca="1" si="307"/>
        <v>0</v>
      </c>
      <c r="AI260" s="26">
        <f t="shared" ca="1" si="307"/>
        <v>0</v>
      </c>
      <c r="AJ260" s="30">
        <f t="shared" si="301"/>
        <v>0</v>
      </c>
      <c r="AK260" s="30">
        <f t="shared" si="302"/>
        <v>0</v>
      </c>
      <c r="AL260" s="30">
        <f t="shared" si="303"/>
        <v>0</v>
      </c>
      <c r="AM260" s="30">
        <f t="shared" si="304"/>
        <v>0</v>
      </c>
      <c r="AN260" s="30">
        <f t="shared" si="305"/>
        <v>0</v>
      </c>
      <c r="AO260" s="30">
        <f t="shared" si="306"/>
        <v>0</v>
      </c>
      <c r="AP260" s="22">
        <f t="shared" ref="AP260:AP323" si="308">SUM(AJ260:AO260)</f>
        <v>0</v>
      </c>
    </row>
    <row r="261" spans="1:42" hidden="1" x14ac:dyDescent="0.2">
      <c r="A261" t="s">
        <v>56</v>
      </c>
      <c r="B261">
        <v>840168522217</v>
      </c>
      <c r="C261" s="2" t="s">
        <v>813</v>
      </c>
      <c r="D261" s="2" t="s">
        <v>814</v>
      </c>
      <c r="E261" s="2" t="s">
        <v>815</v>
      </c>
      <c r="F261" s="2" t="s">
        <v>60</v>
      </c>
      <c r="G261" s="2" t="s">
        <v>169</v>
      </c>
      <c r="H261" s="2" t="s">
        <v>809</v>
      </c>
      <c r="I261" s="2" t="s">
        <v>368</v>
      </c>
      <c r="J261" s="32">
        <v>0</v>
      </c>
      <c r="K261" s="25">
        <v>426.34</v>
      </c>
      <c r="L261" s="2" t="s">
        <v>2204</v>
      </c>
      <c r="M261" s="2" t="s">
        <v>66</v>
      </c>
      <c r="N261" s="3">
        <v>0</v>
      </c>
      <c r="O261" s="3">
        <v>0</v>
      </c>
      <c r="P261" s="21">
        <f ca="1">SUMIF('On Orders'!B:G,Base!C:C,'On Orders'!E:E)</f>
        <v>0</v>
      </c>
      <c r="Q261" s="22">
        <f ca="1">SUMIF('On Orders'!B:G,Base!C:C,'On Orders'!F:F)</f>
        <v>0</v>
      </c>
      <c r="R261" s="22">
        <f ca="1">SUMIF('On Orders'!B:G,Base!C:C,'On Orders'!G:G)</f>
        <v>0</v>
      </c>
      <c r="S261" s="22">
        <f ca="1">SUMIF('On Orders'!B:G,Base!C:C,'On Orders'!H:H)</f>
        <v>0</v>
      </c>
      <c r="T261" s="22"/>
      <c r="U261" s="22"/>
      <c r="V261" s="22"/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1">
        <f t="shared" ca="1" si="297"/>
        <v>0</v>
      </c>
      <c r="AE261" s="26">
        <f t="shared" ca="1" si="298"/>
        <v>0</v>
      </c>
      <c r="AF261" s="26">
        <f t="shared" ca="1" si="299"/>
        <v>0</v>
      </c>
      <c r="AG261" s="26">
        <f t="shared" ref="AG261:AI261" ca="1" si="309">MAX(0,AF261)-AA261</f>
        <v>0</v>
      </c>
      <c r="AH261" s="26">
        <f t="shared" ca="1" si="309"/>
        <v>0</v>
      </c>
      <c r="AI261" s="26">
        <f t="shared" ca="1" si="309"/>
        <v>0</v>
      </c>
      <c r="AJ261" s="30">
        <f t="shared" si="301"/>
        <v>0</v>
      </c>
      <c r="AK261" s="30">
        <f t="shared" si="302"/>
        <v>0</v>
      </c>
      <c r="AL261" s="30">
        <f t="shared" si="303"/>
        <v>0</v>
      </c>
      <c r="AM261" s="30">
        <f t="shared" si="304"/>
        <v>0</v>
      </c>
      <c r="AN261" s="30">
        <f t="shared" si="305"/>
        <v>0</v>
      </c>
      <c r="AO261" s="30">
        <f t="shared" si="306"/>
        <v>0</v>
      </c>
      <c r="AP261" s="22">
        <f t="shared" si="308"/>
        <v>0</v>
      </c>
    </row>
    <row r="262" spans="1:42" hidden="1" x14ac:dyDescent="0.2">
      <c r="A262" t="s">
        <v>56</v>
      </c>
      <c r="B262">
        <v>840168522224</v>
      </c>
      <c r="C262" s="2" t="s">
        <v>816</v>
      </c>
      <c r="D262" s="2" t="s">
        <v>817</v>
      </c>
      <c r="E262" s="2" t="s">
        <v>815</v>
      </c>
      <c r="F262" s="2" t="s">
        <v>60</v>
      </c>
      <c r="G262" s="2" t="s">
        <v>169</v>
      </c>
      <c r="H262" s="2" t="s">
        <v>809</v>
      </c>
      <c r="I262" s="2" t="s">
        <v>368</v>
      </c>
      <c r="J262" s="32">
        <v>0</v>
      </c>
      <c r="K262" s="25">
        <v>426.34</v>
      </c>
      <c r="L262" s="2" t="s">
        <v>2204</v>
      </c>
      <c r="M262" s="2" t="s">
        <v>66</v>
      </c>
      <c r="N262" s="3">
        <v>3</v>
      </c>
      <c r="O262" s="3">
        <v>0</v>
      </c>
      <c r="P262" s="21">
        <f ca="1">SUMIF('On Orders'!B:G,Base!C:C,'On Orders'!E:E)</f>
        <v>0</v>
      </c>
      <c r="Q262" s="22">
        <f ca="1">SUMIF('On Orders'!B:G,Base!C:C,'On Orders'!F:F)</f>
        <v>0</v>
      </c>
      <c r="R262" s="22">
        <f ca="1">SUMIF('On Orders'!B:G,Base!C:C,'On Orders'!G:G)</f>
        <v>0</v>
      </c>
      <c r="S262" s="22">
        <f ca="1">SUMIF('On Orders'!B:G,Base!C:C,'On Orders'!H:H)</f>
        <v>0</v>
      </c>
      <c r="T262" s="22"/>
      <c r="U262" s="22"/>
      <c r="V262" s="22"/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1">
        <f t="shared" ca="1" si="297"/>
        <v>3</v>
      </c>
      <c r="AE262" s="26">
        <f t="shared" ca="1" si="298"/>
        <v>3</v>
      </c>
      <c r="AF262" s="26">
        <f t="shared" ca="1" si="299"/>
        <v>3</v>
      </c>
      <c r="AG262" s="26">
        <f t="shared" ref="AG262:AI262" ca="1" si="310">MAX(0,AF262)-AA262</f>
        <v>3</v>
      </c>
      <c r="AH262" s="26">
        <f t="shared" ca="1" si="310"/>
        <v>3</v>
      </c>
      <c r="AI262" s="26">
        <f t="shared" ca="1" si="310"/>
        <v>3</v>
      </c>
      <c r="AJ262" s="30">
        <f t="shared" si="301"/>
        <v>0</v>
      </c>
      <c r="AK262" s="30">
        <f t="shared" si="302"/>
        <v>0</v>
      </c>
      <c r="AL262" s="30">
        <f t="shared" si="303"/>
        <v>0</v>
      </c>
      <c r="AM262" s="30">
        <f t="shared" si="304"/>
        <v>0</v>
      </c>
      <c r="AN262" s="30">
        <f t="shared" si="305"/>
        <v>0</v>
      </c>
      <c r="AO262" s="30">
        <f t="shared" si="306"/>
        <v>0</v>
      </c>
      <c r="AP262" s="22">
        <f t="shared" si="308"/>
        <v>0</v>
      </c>
    </row>
    <row r="263" spans="1:42" hidden="1" x14ac:dyDescent="0.2">
      <c r="A263" t="s">
        <v>56</v>
      </c>
      <c r="B263">
        <v>840168522231</v>
      </c>
      <c r="C263" s="2" t="s">
        <v>818</v>
      </c>
      <c r="D263" s="2" t="s">
        <v>819</v>
      </c>
      <c r="E263" s="2" t="s">
        <v>815</v>
      </c>
      <c r="F263" s="2" t="s">
        <v>60</v>
      </c>
      <c r="G263" s="2" t="s">
        <v>169</v>
      </c>
      <c r="H263" s="2" t="s">
        <v>809</v>
      </c>
      <c r="I263" s="2" t="s">
        <v>368</v>
      </c>
      <c r="J263" s="32">
        <v>0</v>
      </c>
      <c r="K263" s="25">
        <v>426.34</v>
      </c>
      <c r="L263" s="2" t="s">
        <v>2204</v>
      </c>
      <c r="M263" s="2" t="s">
        <v>66</v>
      </c>
      <c r="N263" s="3">
        <v>1</v>
      </c>
      <c r="O263" s="3">
        <v>0</v>
      </c>
      <c r="P263" s="21">
        <f ca="1">SUMIF('On Orders'!B:G,Base!C:C,'On Orders'!E:E)</f>
        <v>0</v>
      </c>
      <c r="Q263" s="22">
        <f ca="1">SUMIF('On Orders'!B:G,Base!C:C,'On Orders'!F:F)</f>
        <v>0</v>
      </c>
      <c r="R263" s="22">
        <f ca="1">SUMIF('On Orders'!B:G,Base!C:C,'On Orders'!G:G)</f>
        <v>0</v>
      </c>
      <c r="S263" s="22">
        <f ca="1">SUMIF('On Orders'!B:G,Base!C:C,'On Orders'!H:H)</f>
        <v>0</v>
      </c>
      <c r="T263" s="22"/>
      <c r="U263" s="22"/>
      <c r="V263" s="22"/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1">
        <f t="shared" ca="1" si="297"/>
        <v>1</v>
      </c>
      <c r="AE263" s="26">
        <f t="shared" ca="1" si="298"/>
        <v>1</v>
      </c>
      <c r="AF263" s="26">
        <f t="shared" ca="1" si="299"/>
        <v>1</v>
      </c>
      <c r="AG263" s="26">
        <f t="shared" ref="AG263:AI263" ca="1" si="311">MAX(0,AF263)-AA263</f>
        <v>1</v>
      </c>
      <c r="AH263" s="26">
        <f t="shared" ca="1" si="311"/>
        <v>1</v>
      </c>
      <c r="AI263" s="26">
        <f t="shared" ca="1" si="311"/>
        <v>1</v>
      </c>
      <c r="AJ263" s="30">
        <f t="shared" si="301"/>
        <v>0</v>
      </c>
      <c r="AK263" s="30">
        <f t="shared" si="302"/>
        <v>0</v>
      </c>
      <c r="AL263" s="30">
        <f t="shared" si="303"/>
        <v>0</v>
      </c>
      <c r="AM263" s="30">
        <f t="shared" si="304"/>
        <v>0</v>
      </c>
      <c r="AN263" s="30">
        <f t="shared" si="305"/>
        <v>0</v>
      </c>
      <c r="AO263" s="30">
        <f t="shared" si="306"/>
        <v>0</v>
      </c>
      <c r="AP263" s="22">
        <f t="shared" si="308"/>
        <v>0</v>
      </c>
    </row>
    <row r="264" spans="1:42" hidden="1" x14ac:dyDescent="0.2">
      <c r="A264" t="s">
        <v>56</v>
      </c>
      <c r="B264">
        <v>840168522309</v>
      </c>
      <c r="C264" s="2" t="s">
        <v>820</v>
      </c>
      <c r="D264" s="2" t="s">
        <v>821</v>
      </c>
      <c r="E264" s="2" t="s">
        <v>822</v>
      </c>
      <c r="F264" s="2" t="s">
        <v>60</v>
      </c>
      <c r="G264" s="2" t="s">
        <v>169</v>
      </c>
      <c r="H264" s="2" t="s">
        <v>809</v>
      </c>
      <c r="I264" s="2" t="s">
        <v>368</v>
      </c>
      <c r="J264" s="32">
        <v>0</v>
      </c>
      <c r="K264" s="25">
        <v>426.34</v>
      </c>
      <c r="L264" s="2" t="s">
        <v>2204</v>
      </c>
      <c r="M264" s="2" t="s">
        <v>66</v>
      </c>
      <c r="N264" s="3">
        <v>0</v>
      </c>
      <c r="O264" s="3">
        <v>0</v>
      </c>
      <c r="P264" s="21">
        <f ca="1">SUMIF('On Orders'!B:G,Base!C:C,'On Orders'!E:E)</f>
        <v>0</v>
      </c>
      <c r="Q264" s="22">
        <f ca="1">SUMIF('On Orders'!B:G,Base!C:C,'On Orders'!F:F)</f>
        <v>0</v>
      </c>
      <c r="R264" s="22">
        <f ca="1">SUMIF('On Orders'!B:G,Base!C:C,'On Orders'!G:G)</f>
        <v>0</v>
      </c>
      <c r="S264" s="22">
        <f ca="1">SUMIF('On Orders'!B:G,Base!C:C,'On Orders'!H:H)</f>
        <v>0</v>
      </c>
      <c r="T264" s="22"/>
      <c r="U264" s="22"/>
      <c r="V264" s="22"/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1">
        <f t="shared" ca="1" si="297"/>
        <v>0</v>
      </c>
      <c r="AE264" s="26">
        <f t="shared" ca="1" si="298"/>
        <v>0</v>
      </c>
      <c r="AF264" s="26">
        <f t="shared" ca="1" si="299"/>
        <v>0</v>
      </c>
      <c r="AG264" s="26">
        <f t="shared" ref="AG264:AI264" ca="1" si="312">MAX(0,AF264)-AA264</f>
        <v>0</v>
      </c>
      <c r="AH264" s="26">
        <f t="shared" ca="1" si="312"/>
        <v>0</v>
      </c>
      <c r="AI264" s="26">
        <f t="shared" ca="1" si="312"/>
        <v>0</v>
      </c>
      <c r="AJ264" s="30">
        <f t="shared" si="301"/>
        <v>0</v>
      </c>
      <c r="AK264" s="30">
        <f t="shared" si="302"/>
        <v>0</v>
      </c>
      <c r="AL264" s="30">
        <f t="shared" si="303"/>
        <v>0</v>
      </c>
      <c r="AM264" s="30">
        <f t="shared" si="304"/>
        <v>0</v>
      </c>
      <c r="AN264" s="30">
        <f t="shared" si="305"/>
        <v>0</v>
      </c>
      <c r="AO264" s="30">
        <f t="shared" si="306"/>
        <v>0</v>
      </c>
      <c r="AP264" s="22">
        <f t="shared" si="308"/>
        <v>0</v>
      </c>
    </row>
    <row r="265" spans="1:42" hidden="1" x14ac:dyDescent="0.2">
      <c r="A265" t="s">
        <v>56</v>
      </c>
      <c r="B265">
        <v>840168522316</v>
      </c>
      <c r="C265" s="2" t="s">
        <v>823</v>
      </c>
      <c r="D265" s="2" t="s">
        <v>824</v>
      </c>
      <c r="E265" s="2" t="s">
        <v>825</v>
      </c>
      <c r="F265" s="2" t="s">
        <v>60</v>
      </c>
      <c r="G265" s="2" t="s">
        <v>169</v>
      </c>
      <c r="H265" s="2" t="s">
        <v>809</v>
      </c>
      <c r="I265" s="2" t="s">
        <v>368</v>
      </c>
      <c r="J265" s="32">
        <v>0</v>
      </c>
      <c r="K265" s="25">
        <v>426.34</v>
      </c>
      <c r="L265" s="2" t="s">
        <v>2204</v>
      </c>
      <c r="M265" s="2" t="s">
        <v>66</v>
      </c>
      <c r="N265" s="3">
        <v>1</v>
      </c>
      <c r="O265" s="3">
        <v>0</v>
      </c>
      <c r="P265" s="21">
        <f ca="1">SUMIF('On Orders'!B:G,Base!C:C,'On Orders'!E:E)</f>
        <v>0</v>
      </c>
      <c r="Q265" s="22">
        <f ca="1">SUMIF('On Orders'!B:G,Base!C:C,'On Orders'!F:F)</f>
        <v>0</v>
      </c>
      <c r="R265" s="22">
        <f ca="1">SUMIF('On Orders'!B:G,Base!C:C,'On Orders'!G:G)</f>
        <v>0</v>
      </c>
      <c r="S265" s="22">
        <f ca="1">SUMIF('On Orders'!B:G,Base!C:C,'On Orders'!H:H)</f>
        <v>0</v>
      </c>
      <c r="T265" s="22"/>
      <c r="U265" s="22"/>
      <c r="V265" s="22"/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1">
        <f t="shared" ca="1" si="297"/>
        <v>1</v>
      </c>
      <c r="AE265" s="26">
        <f t="shared" ca="1" si="298"/>
        <v>1</v>
      </c>
      <c r="AF265" s="26">
        <f t="shared" ca="1" si="299"/>
        <v>1</v>
      </c>
      <c r="AG265" s="26">
        <f t="shared" ref="AG265:AI265" ca="1" si="313">MAX(0,AF265)-AA265</f>
        <v>1</v>
      </c>
      <c r="AH265" s="26">
        <f t="shared" ca="1" si="313"/>
        <v>1</v>
      </c>
      <c r="AI265" s="26">
        <f t="shared" ca="1" si="313"/>
        <v>1</v>
      </c>
      <c r="AJ265" s="30">
        <f t="shared" si="301"/>
        <v>0</v>
      </c>
      <c r="AK265" s="30">
        <f t="shared" si="302"/>
        <v>0</v>
      </c>
      <c r="AL265" s="30">
        <f t="shared" si="303"/>
        <v>0</v>
      </c>
      <c r="AM265" s="30">
        <f t="shared" si="304"/>
        <v>0</v>
      </c>
      <c r="AN265" s="30">
        <f t="shared" si="305"/>
        <v>0</v>
      </c>
      <c r="AO265" s="30">
        <f t="shared" si="306"/>
        <v>0</v>
      </c>
      <c r="AP265" s="22">
        <f t="shared" si="308"/>
        <v>0</v>
      </c>
    </row>
    <row r="266" spans="1:42" hidden="1" x14ac:dyDescent="0.2">
      <c r="A266" t="s">
        <v>56</v>
      </c>
      <c r="B266">
        <v>840168522002</v>
      </c>
      <c r="C266" s="2" t="s">
        <v>826</v>
      </c>
      <c r="D266" s="2" t="s">
        <v>827</v>
      </c>
      <c r="E266" s="2" t="s">
        <v>828</v>
      </c>
      <c r="F266" s="2" t="s">
        <v>60</v>
      </c>
      <c r="G266" s="2" t="s">
        <v>169</v>
      </c>
      <c r="H266" s="2" t="s">
        <v>169</v>
      </c>
      <c r="I266" s="2" t="s">
        <v>368</v>
      </c>
      <c r="J266" s="32">
        <v>0</v>
      </c>
      <c r="K266" s="25">
        <v>348.75</v>
      </c>
      <c r="L266" s="2" t="s">
        <v>2204</v>
      </c>
      <c r="M266" s="2" t="s">
        <v>66</v>
      </c>
      <c r="N266" s="3">
        <v>0</v>
      </c>
      <c r="O266" s="3">
        <v>0</v>
      </c>
      <c r="P266" s="21">
        <f ca="1">SUMIF('On Orders'!B:G,Base!C:C,'On Orders'!E:E)</f>
        <v>0</v>
      </c>
      <c r="Q266" s="22">
        <f ca="1">SUMIF('On Orders'!B:G,Base!C:C,'On Orders'!F:F)</f>
        <v>0</v>
      </c>
      <c r="R266" s="22">
        <f ca="1">SUMIF('On Orders'!B:G,Base!C:C,'On Orders'!G:G)</f>
        <v>0</v>
      </c>
      <c r="S266" s="22">
        <f ca="1">SUMIF('On Orders'!B:G,Base!C:C,'On Orders'!H:H)</f>
        <v>0</v>
      </c>
      <c r="T266" s="22"/>
      <c r="U266" s="22"/>
      <c r="V266" s="22"/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1">
        <f t="shared" ca="1" si="297"/>
        <v>0</v>
      </c>
      <c r="AE266" s="26">
        <f t="shared" ca="1" si="298"/>
        <v>0</v>
      </c>
      <c r="AF266" s="26">
        <f t="shared" ca="1" si="299"/>
        <v>0</v>
      </c>
      <c r="AG266" s="26">
        <f t="shared" ref="AG266:AI266" ca="1" si="314">MAX(0,AF266)-AA266</f>
        <v>0</v>
      </c>
      <c r="AH266" s="26">
        <f t="shared" ca="1" si="314"/>
        <v>0</v>
      </c>
      <c r="AI266" s="26">
        <f t="shared" ca="1" si="314"/>
        <v>0</v>
      </c>
      <c r="AJ266" s="30">
        <f t="shared" si="301"/>
        <v>0</v>
      </c>
      <c r="AK266" s="30">
        <f t="shared" si="302"/>
        <v>0</v>
      </c>
      <c r="AL266" s="30">
        <f t="shared" si="303"/>
        <v>0</v>
      </c>
      <c r="AM266" s="30">
        <f t="shared" si="304"/>
        <v>0</v>
      </c>
      <c r="AN266" s="30">
        <f t="shared" si="305"/>
        <v>0</v>
      </c>
      <c r="AO266" s="30">
        <f t="shared" si="306"/>
        <v>0</v>
      </c>
      <c r="AP266" s="22">
        <f t="shared" si="308"/>
        <v>0</v>
      </c>
    </row>
    <row r="267" spans="1:42" hidden="1" x14ac:dyDescent="0.2">
      <c r="A267" t="s">
        <v>56</v>
      </c>
      <c r="B267">
        <v>840168524020</v>
      </c>
      <c r="C267" s="2" t="s">
        <v>829</v>
      </c>
      <c r="D267" s="2" t="s">
        <v>830</v>
      </c>
      <c r="E267" s="2" t="s">
        <v>831</v>
      </c>
      <c r="F267" s="2" t="s">
        <v>60</v>
      </c>
      <c r="G267" s="2" t="s">
        <v>169</v>
      </c>
      <c r="H267" s="2" t="s">
        <v>832</v>
      </c>
      <c r="I267" s="2" t="s">
        <v>368</v>
      </c>
      <c r="J267" s="32">
        <v>0</v>
      </c>
      <c r="K267" s="25">
        <v>465</v>
      </c>
      <c r="L267" s="2" t="s">
        <v>2204</v>
      </c>
      <c r="M267" s="2" t="s">
        <v>66</v>
      </c>
      <c r="N267" s="3">
        <v>4</v>
      </c>
      <c r="O267" s="3">
        <v>0</v>
      </c>
      <c r="P267" s="21">
        <f ca="1">SUMIF('On Orders'!B:G,Base!C:C,'On Orders'!E:E)</f>
        <v>0</v>
      </c>
      <c r="Q267" s="22">
        <f ca="1">SUMIF('On Orders'!B:G,Base!C:C,'On Orders'!F:F)</f>
        <v>0</v>
      </c>
      <c r="R267" s="22">
        <f ca="1">SUMIF('On Orders'!B:G,Base!C:C,'On Orders'!G:G)</f>
        <v>0</v>
      </c>
      <c r="S267" s="22">
        <f ca="1">SUMIF('On Orders'!B:G,Base!C:C,'On Orders'!H:H)</f>
        <v>0</v>
      </c>
      <c r="T267" s="22"/>
      <c r="U267" s="22"/>
      <c r="V267" s="22"/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1">
        <f t="shared" ca="1" si="297"/>
        <v>4</v>
      </c>
      <c r="AE267" s="26">
        <f t="shared" ca="1" si="298"/>
        <v>4</v>
      </c>
      <c r="AF267" s="26">
        <f t="shared" ca="1" si="299"/>
        <v>4</v>
      </c>
      <c r="AG267" s="26">
        <f t="shared" ref="AG267:AI267" ca="1" si="315">MAX(0,AF267)-AA267</f>
        <v>4</v>
      </c>
      <c r="AH267" s="26">
        <f t="shared" ca="1" si="315"/>
        <v>4</v>
      </c>
      <c r="AI267" s="26">
        <f t="shared" ca="1" si="315"/>
        <v>4</v>
      </c>
      <c r="AJ267" s="30">
        <f t="shared" si="301"/>
        <v>0</v>
      </c>
      <c r="AK267" s="30">
        <f t="shared" si="302"/>
        <v>0</v>
      </c>
      <c r="AL267" s="30">
        <f t="shared" si="303"/>
        <v>0</v>
      </c>
      <c r="AM267" s="30">
        <f t="shared" si="304"/>
        <v>0</v>
      </c>
      <c r="AN267" s="30">
        <f t="shared" si="305"/>
        <v>0</v>
      </c>
      <c r="AO267" s="30">
        <f t="shared" si="306"/>
        <v>0</v>
      </c>
      <c r="AP267" s="22">
        <f t="shared" si="308"/>
        <v>0</v>
      </c>
    </row>
    <row r="268" spans="1:42" hidden="1" x14ac:dyDescent="0.2">
      <c r="A268" t="s">
        <v>56</v>
      </c>
      <c r="B268">
        <v>840168524235</v>
      </c>
      <c r="C268" s="2" t="s">
        <v>833</v>
      </c>
      <c r="D268" s="2" t="s">
        <v>834</v>
      </c>
      <c r="E268" s="2" t="s">
        <v>835</v>
      </c>
      <c r="F268" s="2" t="s">
        <v>60</v>
      </c>
      <c r="G268" s="2" t="s">
        <v>169</v>
      </c>
      <c r="H268" s="2" t="s">
        <v>832</v>
      </c>
      <c r="I268" s="2" t="s">
        <v>368</v>
      </c>
      <c r="J268" s="32">
        <v>0</v>
      </c>
      <c r="K268" s="25">
        <v>568.45000000000005</v>
      </c>
      <c r="L268" s="2" t="s">
        <v>2204</v>
      </c>
      <c r="M268" s="2" t="s">
        <v>66</v>
      </c>
      <c r="N268" s="3">
        <v>10</v>
      </c>
      <c r="O268" s="3">
        <v>0</v>
      </c>
      <c r="P268" s="21">
        <f ca="1">SUMIF('On Orders'!B:G,Base!C:C,'On Orders'!E:E)</f>
        <v>0</v>
      </c>
      <c r="Q268" s="22">
        <f ca="1">SUMIF('On Orders'!B:G,Base!C:C,'On Orders'!F:F)</f>
        <v>0</v>
      </c>
      <c r="R268" s="22">
        <f ca="1">SUMIF('On Orders'!B:G,Base!C:C,'On Orders'!G:G)</f>
        <v>0</v>
      </c>
      <c r="S268" s="22">
        <f ca="1">SUMIF('On Orders'!B:G,Base!C:C,'On Orders'!H:H)</f>
        <v>0</v>
      </c>
      <c r="T268" s="22"/>
      <c r="U268" s="22"/>
      <c r="V268" s="22"/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1">
        <f t="shared" ca="1" si="297"/>
        <v>10</v>
      </c>
      <c r="AE268" s="26">
        <f t="shared" ca="1" si="298"/>
        <v>10</v>
      </c>
      <c r="AF268" s="26">
        <f t="shared" ca="1" si="299"/>
        <v>10</v>
      </c>
      <c r="AG268" s="26">
        <f t="shared" ref="AG268:AI268" ca="1" si="316">MAX(0,AF268)-AA268</f>
        <v>10</v>
      </c>
      <c r="AH268" s="26">
        <f t="shared" ca="1" si="316"/>
        <v>10</v>
      </c>
      <c r="AI268" s="26">
        <f t="shared" ca="1" si="316"/>
        <v>10</v>
      </c>
      <c r="AJ268" s="30">
        <f t="shared" si="301"/>
        <v>0</v>
      </c>
      <c r="AK268" s="30">
        <f t="shared" si="302"/>
        <v>0</v>
      </c>
      <c r="AL268" s="30">
        <f t="shared" si="303"/>
        <v>0</v>
      </c>
      <c r="AM268" s="30">
        <f t="shared" si="304"/>
        <v>0</v>
      </c>
      <c r="AN268" s="30">
        <f t="shared" si="305"/>
        <v>0</v>
      </c>
      <c r="AO268" s="30">
        <f t="shared" si="306"/>
        <v>0</v>
      </c>
      <c r="AP268" s="22">
        <f t="shared" si="308"/>
        <v>0</v>
      </c>
    </row>
    <row r="269" spans="1:42" hidden="1" x14ac:dyDescent="0.2">
      <c r="A269" t="s">
        <v>56</v>
      </c>
      <c r="B269">
        <v>840168524242</v>
      </c>
      <c r="C269" s="2" t="s">
        <v>836</v>
      </c>
      <c r="D269" s="2" t="s">
        <v>837</v>
      </c>
      <c r="E269" s="2" t="s">
        <v>835</v>
      </c>
      <c r="F269" s="2" t="s">
        <v>60</v>
      </c>
      <c r="G269" s="2" t="s">
        <v>169</v>
      </c>
      <c r="H269" s="2" t="s">
        <v>832</v>
      </c>
      <c r="I269" s="2" t="s">
        <v>368</v>
      </c>
      <c r="J269" s="32">
        <v>0</v>
      </c>
      <c r="K269" s="25">
        <v>568.45000000000005</v>
      </c>
      <c r="L269" s="2" t="s">
        <v>2204</v>
      </c>
      <c r="M269" s="2" t="s">
        <v>66</v>
      </c>
      <c r="N269" s="3">
        <v>13</v>
      </c>
      <c r="O269" s="3">
        <v>0</v>
      </c>
      <c r="P269" s="21">
        <f ca="1">SUMIF('On Orders'!B:G,Base!C:C,'On Orders'!E:E)</f>
        <v>0</v>
      </c>
      <c r="Q269" s="22">
        <f ca="1">SUMIF('On Orders'!B:G,Base!C:C,'On Orders'!F:F)</f>
        <v>0</v>
      </c>
      <c r="R269" s="22">
        <f ca="1">SUMIF('On Orders'!B:G,Base!C:C,'On Orders'!G:G)</f>
        <v>0</v>
      </c>
      <c r="S269" s="22">
        <f ca="1">SUMIF('On Orders'!B:G,Base!C:C,'On Orders'!H:H)</f>
        <v>0</v>
      </c>
      <c r="T269" s="22"/>
      <c r="U269" s="22"/>
      <c r="V269" s="22"/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1">
        <f t="shared" ca="1" si="297"/>
        <v>13</v>
      </c>
      <c r="AE269" s="26">
        <f t="shared" ca="1" si="298"/>
        <v>13</v>
      </c>
      <c r="AF269" s="26">
        <f t="shared" ca="1" si="299"/>
        <v>13</v>
      </c>
      <c r="AG269" s="26">
        <f t="shared" ref="AG269:AI269" ca="1" si="317">MAX(0,AF269)-AA269</f>
        <v>13</v>
      </c>
      <c r="AH269" s="26">
        <f t="shared" ca="1" si="317"/>
        <v>13</v>
      </c>
      <c r="AI269" s="26">
        <f t="shared" ca="1" si="317"/>
        <v>13</v>
      </c>
      <c r="AJ269" s="30">
        <f t="shared" si="301"/>
        <v>0</v>
      </c>
      <c r="AK269" s="30">
        <f t="shared" si="302"/>
        <v>0</v>
      </c>
      <c r="AL269" s="30">
        <f t="shared" si="303"/>
        <v>0</v>
      </c>
      <c r="AM269" s="30">
        <f t="shared" si="304"/>
        <v>0</v>
      </c>
      <c r="AN269" s="30">
        <f t="shared" si="305"/>
        <v>0</v>
      </c>
      <c r="AO269" s="30">
        <f t="shared" si="306"/>
        <v>0</v>
      </c>
      <c r="AP269" s="22">
        <f t="shared" si="308"/>
        <v>0</v>
      </c>
    </row>
    <row r="270" spans="1:42" hidden="1" x14ac:dyDescent="0.2">
      <c r="A270" t="s">
        <v>56</v>
      </c>
      <c r="B270">
        <v>840168524259</v>
      </c>
      <c r="C270" s="2" t="s">
        <v>838</v>
      </c>
      <c r="D270" s="2" t="s">
        <v>839</v>
      </c>
      <c r="E270" s="2" t="s">
        <v>835</v>
      </c>
      <c r="F270" s="2" t="s">
        <v>60</v>
      </c>
      <c r="G270" s="2" t="s">
        <v>169</v>
      </c>
      <c r="H270" s="2" t="s">
        <v>832</v>
      </c>
      <c r="I270" s="2" t="s">
        <v>368</v>
      </c>
      <c r="J270" s="32">
        <v>0</v>
      </c>
      <c r="K270" s="25">
        <v>568.45000000000005</v>
      </c>
      <c r="L270" s="2" t="s">
        <v>2204</v>
      </c>
      <c r="M270" s="2" t="s">
        <v>66</v>
      </c>
      <c r="N270" s="3">
        <v>15</v>
      </c>
      <c r="O270" s="3">
        <v>0</v>
      </c>
      <c r="P270" s="21">
        <f ca="1">SUMIF('On Orders'!B:G,Base!C:C,'On Orders'!E:E)</f>
        <v>0</v>
      </c>
      <c r="Q270" s="22">
        <f ca="1">SUMIF('On Orders'!B:G,Base!C:C,'On Orders'!F:F)</f>
        <v>0</v>
      </c>
      <c r="R270" s="22">
        <f ca="1">SUMIF('On Orders'!B:G,Base!C:C,'On Orders'!G:G)</f>
        <v>0</v>
      </c>
      <c r="S270" s="22">
        <f ca="1">SUMIF('On Orders'!B:G,Base!C:C,'On Orders'!H:H)</f>
        <v>0</v>
      </c>
      <c r="T270" s="22"/>
      <c r="U270" s="22"/>
      <c r="V270" s="22"/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1">
        <f t="shared" ca="1" si="297"/>
        <v>15</v>
      </c>
      <c r="AE270" s="26">
        <f t="shared" ca="1" si="298"/>
        <v>15</v>
      </c>
      <c r="AF270" s="26">
        <f t="shared" ca="1" si="299"/>
        <v>15</v>
      </c>
      <c r="AG270" s="26">
        <f t="shared" ref="AG270:AI270" ca="1" si="318">MAX(0,AF270)-AA270</f>
        <v>15</v>
      </c>
      <c r="AH270" s="26">
        <f t="shared" ca="1" si="318"/>
        <v>15</v>
      </c>
      <c r="AI270" s="26">
        <f t="shared" ca="1" si="318"/>
        <v>15</v>
      </c>
      <c r="AJ270" s="30">
        <f t="shared" si="301"/>
        <v>0</v>
      </c>
      <c r="AK270" s="30">
        <f t="shared" si="302"/>
        <v>0</v>
      </c>
      <c r="AL270" s="30">
        <f t="shared" si="303"/>
        <v>0</v>
      </c>
      <c r="AM270" s="30">
        <f t="shared" si="304"/>
        <v>0</v>
      </c>
      <c r="AN270" s="30">
        <f t="shared" si="305"/>
        <v>0</v>
      </c>
      <c r="AO270" s="30">
        <f t="shared" si="306"/>
        <v>0</v>
      </c>
      <c r="AP270" s="22">
        <f t="shared" si="308"/>
        <v>0</v>
      </c>
    </row>
    <row r="271" spans="1:42" hidden="1" x14ac:dyDescent="0.2">
      <c r="A271" t="s">
        <v>56</v>
      </c>
      <c r="B271">
        <v>840168524334</v>
      </c>
      <c r="C271" s="2" t="s">
        <v>840</v>
      </c>
      <c r="D271" s="2" t="s">
        <v>841</v>
      </c>
      <c r="E271" s="2" t="s">
        <v>842</v>
      </c>
      <c r="F271" s="2" t="s">
        <v>60</v>
      </c>
      <c r="G271" s="2" t="s">
        <v>169</v>
      </c>
      <c r="H271" s="2" t="s">
        <v>832</v>
      </c>
      <c r="I271" s="2" t="s">
        <v>368</v>
      </c>
      <c r="J271" s="32">
        <v>0</v>
      </c>
      <c r="K271" s="25">
        <v>568.45000000000005</v>
      </c>
      <c r="L271" s="2" t="s">
        <v>2204</v>
      </c>
      <c r="M271" s="2" t="s">
        <v>66</v>
      </c>
      <c r="N271" s="3">
        <v>10</v>
      </c>
      <c r="O271" s="3">
        <v>0</v>
      </c>
      <c r="P271" s="21">
        <f ca="1">SUMIF('On Orders'!B:G,Base!C:C,'On Orders'!E:E)</f>
        <v>0</v>
      </c>
      <c r="Q271" s="22">
        <f ca="1">SUMIF('On Orders'!B:G,Base!C:C,'On Orders'!F:F)</f>
        <v>0</v>
      </c>
      <c r="R271" s="22">
        <f ca="1">SUMIF('On Orders'!B:G,Base!C:C,'On Orders'!G:G)</f>
        <v>0</v>
      </c>
      <c r="S271" s="22">
        <f ca="1">SUMIF('On Orders'!B:G,Base!C:C,'On Orders'!H:H)</f>
        <v>0</v>
      </c>
      <c r="T271" s="22"/>
      <c r="U271" s="22"/>
      <c r="V271" s="22"/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1">
        <f t="shared" ca="1" si="297"/>
        <v>10</v>
      </c>
      <c r="AE271" s="26">
        <f t="shared" ca="1" si="298"/>
        <v>10</v>
      </c>
      <c r="AF271" s="26">
        <f t="shared" ca="1" si="299"/>
        <v>10</v>
      </c>
      <c r="AG271" s="26">
        <f t="shared" ref="AG271:AI271" ca="1" si="319">MAX(0,AF271)-AA271</f>
        <v>10</v>
      </c>
      <c r="AH271" s="26">
        <f t="shared" ca="1" si="319"/>
        <v>10</v>
      </c>
      <c r="AI271" s="26">
        <f t="shared" ca="1" si="319"/>
        <v>10</v>
      </c>
      <c r="AJ271" s="30">
        <f t="shared" si="301"/>
        <v>0</v>
      </c>
      <c r="AK271" s="30">
        <f t="shared" si="302"/>
        <v>0</v>
      </c>
      <c r="AL271" s="30">
        <f t="shared" si="303"/>
        <v>0</v>
      </c>
      <c r="AM271" s="30">
        <f t="shared" si="304"/>
        <v>0</v>
      </c>
      <c r="AN271" s="30">
        <f t="shared" si="305"/>
        <v>0</v>
      </c>
      <c r="AO271" s="30">
        <f t="shared" si="306"/>
        <v>0</v>
      </c>
      <c r="AP271" s="22">
        <f t="shared" si="308"/>
        <v>0</v>
      </c>
    </row>
    <row r="272" spans="1:42" hidden="1" x14ac:dyDescent="0.2">
      <c r="A272" t="s">
        <v>56</v>
      </c>
      <c r="B272">
        <v>840168524327</v>
      </c>
      <c r="C272" s="2" t="s">
        <v>843</v>
      </c>
      <c r="D272" s="2" t="s">
        <v>844</v>
      </c>
      <c r="E272" s="2" t="s">
        <v>845</v>
      </c>
      <c r="F272" s="2" t="s">
        <v>60</v>
      </c>
      <c r="G272" s="2" t="s">
        <v>169</v>
      </c>
      <c r="H272" s="2" t="s">
        <v>832</v>
      </c>
      <c r="I272" s="2" t="s">
        <v>368</v>
      </c>
      <c r="J272" s="32">
        <v>0</v>
      </c>
      <c r="K272" s="25">
        <v>568.45000000000005</v>
      </c>
      <c r="L272" s="2" t="s">
        <v>2204</v>
      </c>
      <c r="M272" s="2" t="s">
        <v>66</v>
      </c>
      <c r="N272" s="3">
        <v>8</v>
      </c>
      <c r="O272" s="3">
        <v>0</v>
      </c>
      <c r="P272" s="21">
        <f ca="1">SUMIF('On Orders'!B:G,Base!C:C,'On Orders'!E:E)</f>
        <v>0</v>
      </c>
      <c r="Q272" s="22">
        <f ca="1">SUMIF('On Orders'!B:G,Base!C:C,'On Orders'!F:F)</f>
        <v>0</v>
      </c>
      <c r="R272" s="22">
        <f ca="1">SUMIF('On Orders'!B:G,Base!C:C,'On Orders'!G:G)</f>
        <v>0</v>
      </c>
      <c r="S272" s="22">
        <f ca="1">SUMIF('On Orders'!B:G,Base!C:C,'On Orders'!H:H)</f>
        <v>0</v>
      </c>
      <c r="T272" s="22"/>
      <c r="U272" s="22"/>
      <c r="V272" s="22"/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1">
        <f t="shared" ca="1" si="297"/>
        <v>8</v>
      </c>
      <c r="AE272" s="26">
        <f t="shared" ca="1" si="298"/>
        <v>8</v>
      </c>
      <c r="AF272" s="26">
        <f t="shared" ca="1" si="299"/>
        <v>8</v>
      </c>
      <c r="AG272" s="26">
        <f t="shared" ref="AG272:AI272" ca="1" si="320">MAX(0,AF272)-AA272</f>
        <v>8</v>
      </c>
      <c r="AH272" s="26">
        <f t="shared" ca="1" si="320"/>
        <v>8</v>
      </c>
      <c r="AI272" s="26">
        <f t="shared" ca="1" si="320"/>
        <v>8</v>
      </c>
      <c r="AJ272" s="30">
        <f t="shared" si="301"/>
        <v>0</v>
      </c>
      <c r="AK272" s="30">
        <f t="shared" si="302"/>
        <v>0</v>
      </c>
      <c r="AL272" s="30">
        <f t="shared" si="303"/>
        <v>0</v>
      </c>
      <c r="AM272" s="30">
        <f t="shared" si="304"/>
        <v>0</v>
      </c>
      <c r="AN272" s="30">
        <f t="shared" si="305"/>
        <v>0</v>
      </c>
      <c r="AO272" s="30">
        <f t="shared" si="306"/>
        <v>0</v>
      </c>
      <c r="AP272" s="22">
        <f t="shared" si="308"/>
        <v>0</v>
      </c>
    </row>
    <row r="273" spans="1:42" hidden="1" x14ac:dyDescent="0.2">
      <c r="A273" t="s">
        <v>56</v>
      </c>
      <c r="B273">
        <v>840168523832</v>
      </c>
      <c r="C273" s="2" t="s">
        <v>846</v>
      </c>
      <c r="D273" s="2" t="s">
        <v>847</v>
      </c>
      <c r="E273" s="2" t="s">
        <v>848</v>
      </c>
      <c r="F273" s="2" t="s">
        <v>60</v>
      </c>
      <c r="G273" s="2" t="s">
        <v>169</v>
      </c>
      <c r="H273" s="2" t="s">
        <v>832</v>
      </c>
      <c r="I273" s="2" t="s">
        <v>368</v>
      </c>
      <c r="J273" s="32">
        <v>0</v>
      </c>
      <c r="K273" s="25">
        <v>465</v>
      </c>
      <c r="L273" s="2" t="s">
        <v>2204</v>
      </c>
      <c r="M273" s="2" t="s">
        <v>66</v>
      </c>
      <c r="N273" s="3">
        <v>15</v>
      </c>
      <c r="O273" s="3">
        <v>0</v>
      </c>
      <c r="P273" s="21">
        <f ca="1">SUMIF('On Orders'!B:G,Base!C:C,'On Orders'!E:E)</f>
        <v>0</v>
      </c>
      <c r="Q273" s="22">
        <f ca="1">SUMIF('On Orders'!B:G,Base!C:C,'On Orders'!F:F)</f>
        <v>0</v>
      </c>
      <c r="R273" s="22">
        <f ca="1">SUMIF('On Orders'!B:G,Base!C:C,'On Orders'!G:G)</f>
        <v>0</v>
      </c>
      <c r="S273" s="22">
        <f ca="1">SUMIF('On Orders'!B:G,Base!C:C,'On Orders'!H:H)</f>
        <v>0</v>
      </c>
      <c r="T273" s="22"/>
      <c r="U273" s="22"/>
      <c r="V273" s="22"/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1">
        <f t="shared" ca="1" si="297"/>
        <v>15</v>
      </c>
      <c r="AE273" s="26">
        <f t="shared" ca="1" si="298"/>
        <v>15</v>
      </c>
      <c r="AF273" s="26">
        <f t="shared" ca="1" si="299"/>
        <v>15</v>
      </c>
      <c r="AG273" s="26">
        <f t="shared" ref="AG273:AI273" ca="1" si="321">MAX(0,AF273)-AA273</f>
        <v>15</v>
      </c>
      <c r="AH273" s="26">
        <f t="shared" ca="1" si="321"/>
        <v>15</v>
      </c>
      <c r="AI273" s="26">
        <f t="shared" ca="1" si="321"/>
        <v>15</v>
      </c>
      <c r="AJ273" s="30">
        <f t="shared" si="301"/>
        <v>0</v>
      </c>
      <c r="AK273" s="30">
        <f t="shared" si="302"/>
        <v>0</v>
      </c>
      <c r="AL273" s="30">
        <f t="shared" si="303"/>
        <v>0</v>
      </c>
      <c r="AM273" s="30">
        <f t="shared" si="304"/>
        <v>0</v>
      </c>
      <c r="AN273" s="30">
        <f t="shared" si="305"/>
        <v>0</v>
      </c>
      <c r="AO273" s="30">
        <f t="shared" si="306"/>
        <v>0</v>
      </c>
      <c r="AP273" s="22">
        <f t="shared" si="308"/>
        <v>0</v>
      </c>
    </row>
    <row r="274" spans="1:42" hidden="1" x14ac:dyDescent="0.2">
      <c r="A274" t="s">
        <v>56</v>
      </c>
      <c r="B274">
        <v>840168523788</v>
      </c>
      <c r="C274" s="2" t="s">
        <v>849</v>
      </c>
      <c r="D274" s="2" t="s">
        <v>850</v>
      </c>
      <c r="E274" s="2" t="s">
        <v>851</v>
      </c>
      <c r="F274" s="2" t="s">
        <v>60</v>
      </c>
      <c r="G274" s="2" t="s">
        <v>169</v>
      </c>
      <c r="H274" s="2" t="s">
        <v>852</v>
      </c>
      <c r="I274" s="2" t="s">
        <v>368</v>
      </c>
      <c r="J274" s="32">
        <v>0</v>
      </c>
      <c r="K274" s="25">
        <v>465</v>
      </c>
      <c r="L274" s="2" t="s">
        <v>2204</v>
      </c>
      <c r="M274" s="2" t="s">
        <v>66</v>
      </c>
      <c r="N274" s="3">
        <v>6</v>
      </c>
      <c r="O274" s="3">
        <v>0</v>
      </c>
      <c r="P274" s="21">
        <f ca="1">SUMIF('On Orders'!B:G,Base!C:C,'On Orders'!E:E)</f>
        <v>0</v>
      </c>
      <c r="Q274" s="22">
        <f ca="1">SUMIF('On Orders'!B:G,Base!C:C,'On Orders'!F:F)</f>
        <v>0</v>
      </c>
      <c r="R274" s="22">
        <f ca="1">SUMIF('On Orders'!B:G,Base!C:C,'On Orders'!G:G)</f>
        <v>0</v>
      </c>
      <c r="S274" s="22">
        <f ca="1">SUMIF('On Orders'!B:G,Base!C:C,'On Orders'!H:H)</f>
        <v>0</v>
      </c>
      <c r="T274" s="22"/>
      <c r="U274" s="22"/>
      <c r="V274" s="22"/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1">
        <f t="shared" ca="1" si="297"/>
        <v>6</v>
      </c>
      <c r="AE274" s="26">
        <f t="shared" ca="1" si="298"/>
        <v>6</v>
      </c>
      <c r="AF274" s="26">
        <f t="shared" ca="1" si="299"/>
        <v>6</v>
      </c>
      <c r="AG274" s="26">
        <f t="shared" ref="AG274:AI274" ca="1" si="322">MAX(0,AF274)-AA274</f>
        <v>6</v>
      </c>
      <c r="AH274" s="26">
        <f t="shared" ca="1" si="322"/>
        <v>6</v>
      </c>
      <c r="AI274" s="26">
        <f t="shared" ca="1" si="322"/>
        <v>6</v>
      </c>
      <c r="AJ274" s="30">
        <f t="shared" si="301"/>
        <v>0</v>
      </c>
      <c r="AK274" s="30">
        <f t="shared" si="302"/>
        <v>0</v>
      </c>
      <c r="AL274" s="30">
        <f t="shared" si="303"/>
        <v>0</v>
      </c>
      <c r="AM274" s="30">
        <f t="shared" si="304"/>
        <v>0</v>
      </c>
      <c r="AN274" s="30">
        <f t="shared" si="305"/>
        <v>0</v>
      </c>
      <c r="AO274" s="30">
        <f t="shared" si="306"/>
        <v>0</v>
      </c>
      <c r="AP274" s="22">
        <f t="shared" si="308"/>
        <v>0</v>
      </c>
    </row>
    <row r="275" spans="1:42" hidden="1" x14ac:dyDescent="0.2">
      <c r="A275" t="s">
        <v>56</v>
      </c>
      <c r="B275">
        <v>840168524846</v>
      </c>
      <c r="C275" s="2" t="s">
        <v>853</v>
      </c>
      <c r="D275" s="2" t="s">
        <v>854</v>
      </c>
      <c r="E275" s="2" t="s">
        <v>855</v>
      </c>
      <c r="F275" s="2" t="s">
        <v>60</v>
      </c>
      <c r="G275" s="2" t="s">
        <v>169</v>
      </c>
      <c r="H275" s="2" t="s">
        <v>175</v>
      </c>
      <c r="I275" s="2" t="s">
        <v>368</v>
      </c>
      <c r="J275" s="32">
        <v>0</v>
      </c>
      <c r="K275" s="25">
        <v>348.75</v>
      </c>
      <c r="L275" s="2" t="s">
        <v>2204</v>
      </c>
      <c r="M275" s="2" t="s">
        <v>66</v>
      </c>
      <c r="N275" s="3">
        <v>0</v>
      </c>
      <c r="O275" s="3">
        <v>0</v>
      </c>
      <c r="P275" s="21">
        <f ca="1">SUMIF('On Orders'!B:G,Base!C:C,'On Orders'!E:E)</f>
        <v>0</v>
      </c>
      <c r="Q275" s="22">
        <f ca="1">SUMIF('On Orders'!B:G,Base!C:C,'On Orders'!F:F)</f>
        <v>0</v>
      </c>
      <c r="R275" s="22">
        <f ca="1">SUMIF('On Orders'!B:G,Base!C:C,'On Orders'!G:G)</f>
        <v>0</v>
      </c>
      <c r="S275" s="22">
        <f ca="1">SUMIF('On Orders'!B:G,Base!C:C,'On Orders'!H:H)</f>
        <v>0</v>
      </c>
      <c r="T275" s="22"/>
      <c r="U275" s="22"/>
      <c r="V275" s="22"/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1">
        <f t="shared" ca="1" si="297"/>
        <v>0</v>
      </c>
      <c r="AE275" s="26">
        <f t="shared" ca="1" si="298"/>
        <v>0</v>
      </c>
      <c r="AF275" s="26">
        <f t="shared" ca="1" si="299"/>
        <v>0</v>
      </c>
      <c r="AG275" s="26">
        <f t="shared" ref="AG275:AI275" ca="1" si="323">MAX(0,AF275)-AA275</f>
        <v>0</v>
      </c>
      <c r="AH275" s="26">
        <f t="shared" ca="1" si="323"/>
        <v>0</v>
      </c>
      <c r="AI275" s="26">
        <f t="shared" ca="1" si="323"/>
        <v>0</v>
      </c>
      <c r="AJ275" s="30">
        <f t="shared" si="301"/>
        <v>0</v>
      </c>
      <c r="AK275" s="30">
        <f t="shared" si="302"/>
        <v>0</v>
      </c>
      <c r="AL275" s="30">
        <f t="shared" si="303"/>
        <v>0</v>
      </c>
      <c r="AM275" s="30">
        <f t="shared" si="304"/>
        <v>0</v>
      </c>
      <c r="AN275" s="30">
        <f t="shared" si="305"/>
        <v>0</v>
      </c>
      <c r="AO275" s="30">
        <f t="shared" si="306"/>
        <v>0</v>
      </c>
      <c r="AP275" s="22">
        <f t="shared" si="308"/>
        <v>0</v>
      </c>
    </row>
    <row r="276" spans="1:42" hidden="1" x14ac:dyDescent="0.2">
      <c r="A276" t="s">
        <v>56</v>
      </c>
      <c r="B276">
        <v>840168525034</v>
      </c>
      <c r="C276" s="2" t="s">
        <v>230</v>
      </c>
      <c r="D276" s="2" t="s">
        <v>231</v>
      </c>
      <c r="E276" s="2" t="s">
        <v>232</v>
      </c>
      <c r="F276" s="2" t="s">
        <v>60</v>
      </c>
      <c r="G276" s="2" t="s">
        <v>169</v>
      </c>
      <c r="H276" s="2" t="s">
        <v>175</v>
      </c>
      <c r="I276" s="2" t="s">
        <v>368</v>
      </c>
      <c r="J276" s="32">
        <v>0</v>
      </c>
      <c r="K276" s="25">
        <v>348.75</v>
      </c>
      <c r="L276" s="2" t="s">
        <v>2204</v>
      </c>
      <c r="M276" s="2" t="s">
        <v>66</v>
      </c>
      <c r="N276" s="3">
        <v>0</v>
      </c>
      <c r="O276" s="3">
        <v>0</v>
      </c>
      <c r="P276" s="21">
        <f ca="1">SUMIF('On Orders'!B:G,Base!C:C,'On Orders'!E:E)</f>
        <v>0</v>
      </c>
      <c r="Q276" s="22">
        <f ca="1">SUMIF('On Orders'!B:G,Base!C:C,'On Orders'!F:F)</f>
        <v>0</v>
      </c>
      <c r="R276" s="22">
        <f ca="1">SUMIF('On Orders'!B:G,Base!C:C,'On Orders'!G:G)</f>
        <v>0</v>
      </c>
      <c r="S276" s="22">
        <f ca="1">SUMIF('On Orders'!B:G,Base!C:C,'On Orders'!H:H)</f>
        <v>0</v>
      </c>
      <c r="T276" s="22"/>
      <c r="U276" s="22"/>
      <c r="V276" s="22"/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1">
        <f t="shared" ca="1" si="297"/>
        <v>0</v>
      </c>
      <c r="AE276" s="26">
        <f t="shared" ca="1" si="298"/>
        <v>0</v>
      </c>
      <c r="AF276" s="26">
        <f t="shared" ca="1" si="299"/>
        <v>0</v>
      </c>
      <c r="AG276" s="26">
        <f t="shared" ref="AG276:AI276" ca="1" si="324">MAX(0,AF276)-AA276</f>
        <v>0</v>
      </c>
      <c r="AH276" s="26">
        <f t="shared" ca="1" si="324"/>
        <v>0</v>
      </c>
      <c r="AI276" s="26">
        <f t="shared" ca="1" si="324"/>
        <v>0</v>
      </c>
      <c r="AJ276" s="30">
        <f t="shared" si="301"/>
        <v>0</v>
      </c>
      <c r="AK276" s="30">
        <f t="shared" si="302"/>
        <v>0</v>
      </c>
      <c r="AL276" s="30">
        <f t="shared" si="303"/>
        <v>0</v>
      </c>
      <c r="AM276" s="30">
        <f t="shared" si="304"/>
        <v>0</v>
      </c>
      <c r="AN276" s="30">
        <f t="shared" si="305"/>
        <v>0</v>
      </c>
      <c r="AO276" s="30">
        <f t="shared" si="306"/>
        <v>0</v>
      </c>
      <c r="AP276" s="22">
        <f t="shared" si="308"/>
        <v>0</v>
      </c>
    </row>
    <row r="277" spans="1:42" hidden="1" x14ac:dyDescent="0.2">
      <c r="A277" t="s">
        <v>56</v>
      </c>
      <c r="B277">
        <v>840168524792</v>
      </c>
      <c r="C277" s="2" t="s">
        <v>856</v>
      </c>
      <c r="D277" s="2" t="s">
        <v>857</v>
      </c>
      <c r="E277" s="2" t="s">
        <v>858</v>
      </c>
      <c r="F277" s="2" t="s">
        <v>60</v>
      </c>
      <c r="G277" s="2" t="s">
        <v>169</v>
      </c>
      <c r="H277" s="2" t="s">
        <v>859</v>
      </c>
      <c r="I277" s="2" t="s">
        <v>368</v>
      </c>
      <c r="J277" s="32">
        <v>0</v>
      </c>
      <c r="K277" s="25">
        <v>348.75</v>
      </c>
      <c r="L277" s="2" t="s">
        <v>2204</v>
      </c>
      <c r="M277" s="2" t="s">
        <v>66</v>
      </c>
      <c r="N277" s="3">
        <v>0</v>
      </c>
      <c r="O277" s="3">
        <v>0</v>
      </c>
      <c r="P277" s="21">
        <f ca="1">SUMIF('On Orders'!B:G,Base!C:C,'On Orders'!E:E)</f>
        <v>0</v>
      </c>
      <c r="Q277" s="22">
        <f ca="1">SUMIF('On Orders'!B:G,Base!C:C,'On Orders'!F:F)</f>
        <v>0</v>
      </c>
      <c r="R277" s="22">
        <f ca="1">SUMIF('On Orders'!B:G,Base!C:C,'On Orders'!G:G)</f>
        <v>0</v>
      </c>
      <c r="S277" s="22">
        <f ca="1">SUMIF('On Orders'!B:G,Base!C:C,'On Orders'!H:H)</f>
        <v>0</v>
      </c>
      <c r="T277" s="22"/>
      <c r="U277" s="22"/>
      <c r="V277" s="22"/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1">
        <f t="shared" ca="1" si="297"/>
        <v>0</v>
      </c>
      <c r="AE277" s="26">
        <f t="shared" ca="1" si="298"/>
        <v>0</v>
      </c>
      <c r="AF277" s="26">
        <f t="shared" ca="1" si="299"/>
        <v>0</v>
      </c>
      <c r="AG277" s="26">
        <f t="shared" ref="AG277:AI277" ca="1" si="325">MAX(0,AF277)-AA277</f>
        <v>0</v>
      </c>
      <c r="AH277" s="26">
        <f t="shared" ca="1" si="325"/>
        <v>0</v>
      </c>
      <c r="AI277" s="26">
        <f t="shared" ca="1" si="325"/>
        <v>0</v>
      </c>
      <c r="AJ277" s="30">
        <f t="shared" si="301"/>
        <v>0</v>
      </c>
      <c r="AK277" s="30">
        <f t="shared" si="302"/>
        <v>0</v>
      </c>
      <c r="AL277" s="30">
        <f t="shared" si="303"/>
        <v>0</v>
      </c>
      <c r="AM277" s="30">
        <f t="shared" si="304"/>
        <v>0</v>
      </c>
      <c r="AN277" s="30">
        <f t="shared" si="305"/>
        <v>0</v>
      </c>
      <c r="AO277" s="30">
        <f t="shared" si="306"/>
        <v>0</v>
      </c>
      <c r="AP277" s="22">
        <f t="shared" si="308"/>
        <v>0</v>
      </c>
    </row>
    <row r="278" spans="1:42" hidden="1" x14ac:dyDescent="0.2">
      <c r="A278" t="s">
        <v>56</v>
      </c>
      <c r="B278">
        <v>840168525249</v>
      </c>
      <c r="C278" s="2" t="s">
        <v>860</v>
      </c>
      <c r="D278" s="2" t="s">
        <v>861</v>
      </c>
      <c r="E278" s="2" t="s">
        <v>862</v>
      </c>
      <c r="F278" s="2" t="s">
        <v>60</v>
      </c>
      <c r="G278" s="2" t="s">
        <v>169</v>
      </c>
      <c r="H278" s="2" t="s">
        <v>859</v>
      </c>
      <c r="I278" s="2" t="s">
        <v>368</v>
      </c>
      <c r="J278" s="32">
        <v>0</v>
      </c>
      <c r="K278" s="25">
        <v>426.34</v>
      </c>
      <c r="L278" s="2" t="s">
        <v>2204</v>
      </c>
      <c r="M278" s="2" t="s">
        <v>66</v>
      </c>
      <c r="N278" s="3">
        <v>0</v>
      </c>
      <c r="O278" s="3">
        <v>0</v>
      </c>
      <c r="P278" s="21">
        <f ca="1">SUMIF('On Orders'!B:G,Base!C:C,'On Orders'!E:E)</f>
        <v>0</v>
      </c>
      <c r="Q278" s="22">
        <f ca="1">SUMIF('On Orders'!B:G,Base!C:C,'On Orders'!F:F)</f>
        <v>0</v>
      </c>
      <c r="R278" s="22">
        <f ca="1">SUMIF('On Orders'!B:G,Base!C:C,'On Orders'!G:G)</f>
        <v>0</v>
      </c>
      <c r="S278" s="22">
        <f ca="1">SUMIF('On Orders'!B:G,Base!C:C,'On Orders'!H:H)</f>
        <v>0</v>
      </c>
      <c r="T278" s="22"/>
      <c r="U278" s="22"/>
      <c r="V278" s="22"/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1">
        <f t="shared" ca="1" si="297"/>
        <v>0</v>
      </c>
      <c r="AE278" s="26">
        <f t="shared" ca="1" si="298"/>
        <v>0</v>
      </c>
      <c r="AF278" s="26">
        <f t="shared" ca="1" si="299"/>
        <v>0</v>
      </c>
      <c r="AG278" s="26">
        <f t="shared" ref="AG278:AI278" ca="1" si="326">MAX(0,AF278)-AA278</f>
        <v>0</v>
      </c>
      <c r="AH278" s="26">
        <f t="shared" ca="1" si="326"/>
        <v>0</v>
      </c>
      <c r="AI278" s="26">
        <f t="shared" ca="1" si="326"/>
        <v>0</v>
      </c>
      <c r="AJ278" s="30">
        <f t="shared" si="301"/>
        <v>0</v>
      </c>
      <c r="AK278" s="30">
        <f t="shared" si="302"/>
        <v>0</v>
      </c>
      <c r="AL278" s="30">
        <f t="shared" si="303"/>
        <v>0</v>
      </c>
      <c r="AM278" s="30">
        <f t="shared" si="304"/>
        <v>0</v>
      </c>
      <c r="AN278" s="30">
        <f t="shared" si="305"/>
        <v>0</v>
      </c>
      <c r="AO278" s="30">
        <f t="shared" si="306"/>
        <v>0</v>
      </c>
      <c r="AP278" s="22">
        <f t="shared" si="308"/>
        <v>0</v>
      </c>
    </row>
    <row r="279" spans="1:42" hidden="1" x14ac:dyDescent="0.2">
      <c r="A279" t="s">
        <v>56</v>
      </c>
      <c r="B279">
        <v>840168525256</v>
      </c>
      <c r="C279" s="2" t="s">
        <v>863</v>
      </c>
      <c r="D279" s="2" t="s">
        <v>864</v>
      </c>
      <c r="E279" s="2" t="s">
        <v>862</v>
      </c>
      <c r="F279" s="2" t="s">
        <v>60</v>
      </c>
      <c r="G279" s="2" t="s">
        <v>169</v>
      </c>
      <c r="H279" s="2" t="s">
        <v>859</v>
      </c>
      <c r="I279" s="2" t="s">
        <v>368</v>
      </c>
      <c r="J279" s="32">
        <v>0</v>
      </c>
      <c r="K279" s="25">
        <v>426.34</v>
      </c>
      <c r="L279" s="2" t="s">
        <v>2204</v>
      </c>
      <c r="M279" s="2" t="s">
        <v>66</v>
      </c>
      <c r="N279" s="3">
        <v>0</v>
      </c>
      <c r="O279" s="3">
        <v>0</v>
      </c>
      <c r="P279" s="21">
        <f ca="1">SUMIF('On Orders'!B:G,Base!C:C,'On Orders'!E:E)</f>
        <v>0</v>
      </c>
      <c r="Q279" s="22">
        <f ca="1">SUMIF('On Orders'!B:G,Base!C:C,'On Orders'!F:F)</f>
        <v>0</v>
      </c>
      <c r="R279" s="22">
        <f ca="1">SUMIF('On Orders'!B:G,Base!C:C,'On Orders'!G:G)</f>
        <v>0</v>
      </c>
      <c r="S279" s="22">
        <f ca="1">SUMIF('On Orders'!B:G,Base!C:C,'On Orders'!H:H)</f>
        <v>0</v>
      </c>
      <c r="T279" s="22"/>
      <c r="U279" s="22"/>
      <c r="V279" s="22"/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1">
        <f t="shared" ca="1" si="297"/>
        <v>0</v>
      </c>
      <c r="AE279" s="26">
        <f t="shared" ca="1" si="298"/>
        <v>0</v>
      </c>
      <c r="AF279" s="26">
        <f t="shared" ca="1" si="299"/>
        <v>0</v>
      </c>
      <c r="AG279" s="26">
        <f t="shared" ref="AG279:AI279" ca="1" si="327">MAX(0,AF279)-AA279</f>
        <v>0</v>
      </c>
      <c r="AH279" s="26">
        <f t="shared" ca="1" si="327"/>
        <v>0</v>
      </c>
      <c r="AI279" s="26">
        <f t="shared" ca="1" si="327"/>
        <v>0</v>
      </c>
      <c r="AJ279" s="30">
        <f t="shared" si="301"/>
        <v>0</v>
      </c>
      <c r="AK279" s="30">
        <f t="shared" si="302"/>
        <v>0</v>
      </c>
      <c r="AL279" s="30">
        <f t="shared" si="303"/>
        <v>0</v>
      </c>
      <c r="AM279" s="30">
        <f t="shared" si="304"/>
        <v>0</v>
      </c>
      <c r="AN279" s="30">
        <f t="shared" si="305"/>
        <v>0</v>
      </c>
      <c r="AO279" s="30">
        <f t="shared" si="306"/>
        <v>0</v>
      </c>
      <c r="AP279" s="22">
        <f t="shared" si="308"/>
        <v>0</v>
      </c>
    </row>
    <row r="280" spans="1:42" hidden="1" x14ac:dyDescent="0.2">
      <c r="A280" t="s">
        <v>56</v>
      </c>
      <c r="B280">
        <v>840168525263</v>
      </c>
      <c r="C280" s="2" t="s">
        <v>865</v>
      </c>
      <c r="D280" s="2" t="s">
        <v>866</v>
      </c>
      <c r="E280" s="2" t="s">
        <v>862</v>
      </c>
      <c r="F280" s="2" t="s">
        <v>60</v>
      </c>
      <c r="G280" s="2" t="s">
        <v>169</v>
      </c>
      <c r="H280" s="2" t="s">
        <v>859</v>
      </c>
      <c r="I280" s="2" t="s">
        <v>368</v>
      </c>
      <c r="J280" s="32">
        <v>0</v>
      </c>
      <c r="K280" s="25">
        <v>426.34</v>
      </c>
      <c r="L280" s="2" t="s">
        <v>2204</v>
      </c>
      <c r="M280" s="2" t="s">
        <v>66</v>
      </c>
      <c r="N280" s="3">
        <v>0</v>
      </c>
      <c r="O280" s="3">
        <v>0</v>
      </c>
      <c r="P280" s="21">
        <f ca="1">SUMIF('On Orders'!B:G,Base!C:C,'On Orders'!E:E)</f>
        <v>0</v>
      </c>
      <c r="Q280" s="22">
        <f ca="1">SUMIF('On Orders'!B:G,Base!C:C,'On Orders'!F:F)</f>
        <v>0</v>
      </c>
      <c r="R280" s="22">
        <f ca="1">SUMIF('On Orders'!B:G,Base!C:C,'On Orders'!G:G)</f>
        <v>0</v>
      </c>
      <c r="S280" s="22">
        <f ca="1">SUMIF('On Orders'!B:G,Base!C:C,'On Orders'!H:H)</f>
        <v>0</v>
      </c>
      <c r="T280" s="22"/>
      <c r="U280" s="22"/>
      <c r="V280" s="22"/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1">
        <f t="shared" ca="1" si="297"/>
        <v>0</v>
      </c>
      <c r="AE280" s="26">
        <f t="shared" ca="1" si="298"/>
        <v>0</v>
      </c>
      <c r="AF280" s="26">
        <f t="shared" ca="1" si="299"/>
        <v>0</v>
      </c>
      <c r="AG280" s="26">
        <f t="shared" ref="AG280:AI280" ca="1" si="328">MAX(0,AF280)-AA280</f>
        <v>0</v>
      </c>
      <c r="AH280" s="26">
        <f t="shared" ca="1" si="328"/>
        <v>0</v>
      </c>
      <c r="AI280" s="26">
        <f t="shared" ca="1" si="328"/>
        <v>0</v>
      </c>
      <c r="AJ280" s="30">
        <f t="shared" si="301"/>
        <v>0</v>
      </c>
      <c r="AK280" s="30">
        <f t="shared" si="302"/>
        <v>0</v>
      </c>
      <c r="AL280" s="30">
        <f t="shared" si="303"/>
        <v>0</v>
      </c>
      <c r="AM280" s="30">
        <f t="shared" si="304"/>
        <v>0</v>
      </c>
      <c r="AN280" s="30">
        <f t="shared" si="305"/>
        <v>0</v>
      </c>
      <c r="AO280" s="30">
        <f t="shared" si="306"/>
        <v>0</v>
      </c>
      <c r="AP280" s="22">
        <f t="shared" si="308"/>
        <v>0</v>
      </c>
    </row>
    <row r="281" spans="1:42" hidden="1" x14ac:dyDescent="0.2">
      <c r="A281" t="s">
        <v>56</v>
      </c>
      <c r="B281">
        <v>840168525331</v>
      </c>
      <c r="C281" s="2" t="s">
        <v>867</v>
      </c>
      <c r="D281" s="2" t="s">
        <v>868</v>
      </c>
      <c r="E281" s="2" t="s">
        <v>869</v>
      </c>
      <c r="F281" s="2" t="s">
        <v>60</v>
      </c>
      <c r="G281" s="2" t="s">
        <v>169</v>
      </c>
      <c r="H281" s="2" t="s">
        <v>859</v>
      </c>
      <c r="I281" s="2" t="s">
        <v>368</v>
      </c>
      <c r="J281" s="32">
        <v>0</v>
      </c>
      <c r="K281" s="25">
        <v>426.34</v>
      </c>
      <c r="L281" s="2" t="s">
        <v>2204</v>
      </c>
      <c r="M281" s="2" t="s">
        <v>66</v>
      </c>
      <c r="N281" s="3">
        <v>0</v>
      </c>
      <c r="O281" s="3">
        <v>0</v>
      </c>
      <c r="P281" s="21">
        <f ca="1">SUMIF('On Orders'!B:G,Base!C:C,'On Orders'!E:E)</f>
        <v>0</v>
      </c>
      <c r="Q281" s="22">
        <f ca="1">SUMIF('On Orders'!B:G,Base!C:C,'On Orders'!F:F)</f>
        <v>0</v>
      </c>
      <c r="R281" s="22">
        <f ca="1">SUMIF('On Orders'!B:G,Base!C:C,'On Orders'!G:G)</f>
        <v>0</v>
      </c>
      <c r="S281" s="22">
        <f ca="1">SUMIF('On Orders'!B:G,Base!C:C,'On Orders'!H:H)</f>
        <v>0</v>
      </c>
      <c r="T281" s="22"/>
      <c r="U281" s="22"/>
      <c r="V281" s="22"/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1">
        <f t="shared" ca="1" si="297"/>
        <v>0</v>
      </c>
      <c r="AE281" s="26">
        <f t="shared" ca="1" si="298"/>
        <v>0</v>
      </c>
      <c r="AF281" s="26">
        <f t="shared" ca="1" si="299"/>
        <v>0</v>
      </c>
      <c r="AG281" s="26">
        <f t="shared" ref="AG281:AI281" ca="1" si="329">MAX(0,AF281)-AA281</f>
        <v>0</v>
      </c>
      <c r="AH281" s="26">
        <f t="shared" ca="1" si="329"/>
        <v>0</v>
      </c>
      <c r="AI281" s="26">
        <f t="shared" ca="1" si="329"/>
        <v>0</v>
      </c>
      <c r="AJ281" s="30">
        <f t="shared" si="301"/>
        <v>0</v>
      </c>
      <c r="AK281" s="30">
        <f t="shared" si="302"/>
        <v>0</v>
      </c>
      <c r="AL281" s="30">
        <f t="shared" si="303"/>
        <v>0</v>
      </c>
      <c r="AM281" s="30">
        <f t="shared" si="304"/>
        <v>0</v>
      </c>
      <c r="AN281" s="30">
        <f t="shared" si="305"/>
        <v>0</v>
      </c>
      <c r="AO281" s="30">
        <f t="shared" si="306"/>
        <v>0</v>
      </c>
      <c r="AP281" s="22">
        <f t="shared" si="308"/>
        <v>0</v>
      </c>
    </row>
    <row r="282" spans="1:42" hidden="1" x14ac:dyDescent="0.2">
      <c r="A282" t="s">
        <v>56</v>
      </c>
      <c r="B282">
        <v>840168525348</v>
      </c>
      <c r="C282" s="2" t="s">
        <v>870</v>
      </c>
      <c r="D282" s="2" t="s">
        <v>871</v>
      </c>
      <c r="E282" s="2" t="s">
        <v>872</v>
      </c>
      <c r="F282" s="2" t="s">
        <v>60</v>
      </c>
      <c r="G282" s="2" t="s">
        <v>169</v>
      </c>
      <c r="H282" s="2" t="s">
        <v>859</v>
      </c>
      <c r="I282" s="2" t="s">
        <v>368</v>
      </c>
      <c r="J282" s="32">
        <v>0</v>
      </c>
      <c r="K282" s="25">
        <v>426.34</v>
      </c>
      <c r="L282" s="2" t="s">
        <v>2204</v>
      </c>
      <c r="M282" s="2" t="s">
        <v>66</v>
      </c>
      <c r="N282" s="3">
        <v>0</v>
      </c>
      <c r="O282" s="3">
        <v>0</v>
      </c>
      <c r="P282" s="21">
        <f ca="1">SUMIF('On Orders'!B:G,Base!C:C,'On Orders'!E:E)</f>
        <v>0</v>
      </c>
      <c r="Q282" s="22">
        <f ca="1">SUMIF('On Orders'!B:G,Base!C:C,'On Orders'!F:F)</f>
        <v>0</v>
      </c>
      <c r="R282" s="22">
        <f ca="1">SUMIF('On Orders'!B:G,Base!C:C,'On Orders'!G:G)</f>
        <v>0</v>
      </c>
      <c r="S282" s="22">
        <f ca="1">SUMIF('On Orders'!B:G,Base!C:C,'On Orders'!H:H)</f>
        <v>0</v>
      </c>
      <c r="T282" s="22"/>
      <c r="U282" s="22"/>
      <c r="V282" s="22"/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1">
        <f t="shared" ca="1" si="297"/>
        <v>0</v>
      </c>
      <c r="AE282" s="26">
        <f t="shared" ca="1" si="298"/>
        <v>0</v>
      </c>
      <c r="AF282" s="26">
        <f t="shared" ca="1" si="299"/>
        <v>0</v>
      </c>
      <c r="AG282" s="26">
        <f t="shared" ref="AG282:AI282" ca="1" si="330">MAX(0,AF282)-AA282</f>
        <v>0</v>
      </c>
      <c r="AH282" s="26">
        <f t="shared" ca="1" si="330"/>
        <v>0</v>
      </c>
      <c r="AI282" s="26">
        <f t="shared" ca="1" si="330"/>
        <v>0</v>
      </c>
      <c r="AJ282" s="30">
        <f t="shared" si="301"/>
        <v>0</v>
      </c>
      <c r="AK282" s="30">
        <f t="shared" si="302"/>
        <v>0</v>
      </c>
      <c r="AL282" s="30">
        <f t="shared" si="303"/>
        <v>0</v>
      </c>
      <c r="AM282" s="30">
        <f t="shared" si="304"/>
        <v>0</v>
      </c>
      <c r="AN282" s="30">
        <f t="shared" si="305"/>
        <v>0</v>
      </c>
      <c r="AO282" s="30">
        <f t="shared" si="306"/>
        <v>0</v>
      </c>
      <c r="AP282" s="22">
        <f t="shared" si="308"/>
        <v>0</v>
      </c>
    </row>
    <row r="283" spans="1:42" hidden="1" x14ac:dyDescent="0.2">
      <c r="A283" t="s">
        <v>56</v>
      </c>
      <c r="B283">
        <v>840168522774</v>
      </c>
      <c r="C283" s="2" t="s">
        <v>873</v>
      </c>
      <c r="D283" s="2" t="s">
        <v>874</v>
      </c>
      <c r="E283" s="2" t="s">
        <v>875</v>
      </c>
      <c r="F283" s="2" t="s">
        <v>60</v>
      </c>
      <c r="G283" s="2" t="s">
        <v>169</v>
      </c>
      <c r="H283" s="2" t="s">
        <v>180</v>
      </c>
      <c r="I283" s="2" t="s">
        <v>368</v>
      </c>
      <c r="J283" s="32">
        <v>0</v>
      </c>
      <c r="K283" s="25">
        <v>348.75</v>
      </c>
      <c r="L283" s="2" t="s">
        <v>2204</v>
      </c>
      <c r="M283" s="2" t="s">
        <v>66</v>
      </c>
      <c r="N283" s="3">
        <v>0</v>
      </c>
      <c r="O283" s="3">
        <v>0</v>
      </c>
      <c r="P283" s="21">
        <f ca="1">SUMIF('On Orders'!B:G,Base!C:C,'On Orders'!E:E)</f>
        <v>0</v>
      </c>
      <c r="Q283" s="22">
        <f ca="1">SUMIF('On Orders'!B:G,Base!C:C,'On Orders'!F:F)</f>
        <v>0</v>
      </c>
      <c r="R283" s="22">
        <f ca="1">SUMIF('On Orders'!B:G,Base!C:C,'On Orders'!G:G)</f>
        <v>0</v>
      </c>
      <c r="S283" s="22">
        <f ca="1">SUMIF('On Orders'!B:G,Base!C:C,'On Orders'!H:H)</f>
        <v>0</v>
      </c>
      <c r="T283" s="22"/>
      <c r="U283" s="22"/>
      <c r="V283" s="22"/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1">
        <f t="shared" ca="1" si="297"/>
        <v>0</v>
      </c>
      <c r="AE283" s="26">
        <f t="shared" ca="1" si="298"/>
        <v>0</v>
      </c>
      <c r="AF283" s="26">
        <f t="shared" ca="1" si="299"/>
        <v>0</v>
      </c>
      <c r="AG283" s="26">
        <f t="shared" ref="AG283:AI283" ca="1" si="331">MAX(0,AF283)-AA283</f>
        <v>0</v>
      </c>
      <c r="AH283" s="26">
        <f t="shared" ca="1" si="331"/>
        <v>0</v>
      </c>
      <c r="AI283" s="26">
        <f t="shared" ca="1" si="331"/>
        <v>0</v>
      </c>
      <c r="AJ283" s="30">
        <f t="shared" si="301"/>
        <v>0</v>
      </c>
      <c r="AK283" s="30">
        <f t="shared" si="302"/>
        <v>0</v>
      </c>
      <c r="AL283" s="30">
        <f t="shared" si="303"/>
        <v>0</v>
      </c>
      <c r="AM283" s="30">
        <f t="shared" si="304"/>
        <v>0</v>
      </c>
      <c r="AN283" s="30">
        <f t="shared" si="305"/>
        <v>0</v>
      </c>
      <c r="AO283" s="30">
        <f t="shared" si="306"/>
        <v>0</v>
      </c>
      <c r="AP283" s="22">
        <f t="shared" si="308"/>
        <v>0</v>
      </c>
    </row>
    <row r="284" spans="1:42" hidden="1" x14ac:dyDescent="0.2">
      <c r="A284" t="s">
        <v>56</v>
      </c>
      <c r="B284">
        <v>840168522828</v>
      </c>
      <c r="C284" s="2" t="s">
        <v>876</v>
      </c>
      <c r="D284" s="2" t="s">
        <v>877</v>
      </c>
      <c r="E284" s="2" t="s">
        <v>878</v>
      </c>
      <c r="F284" s="2" t="s">
        <v>60</v>
      </c>
      <c r="G284" s="2" t="s">
        <v>169</v>
      </c>
      <c r="H284" s="2" t="s">
        <v>180</v>
      </c>
      <c r="I284" s="2" t="s">
        <v>368</v>
      </c>
      <c r="J284" s="32">
        <v>0</v>
      </c>
      <c r="K284" s="25">
        <v>348.75</v>
      </c>
      <c r="L284" s="2" t="s">
        <v>2204</v>
      </c>
      <c r="M284" s="2" t="s">
        <v>66</v>
      </c>
      <c r="N284" s="3">
        <v>0</v>
      </c>
      <c r="O284" s="3">
        <v>0</v>
      </c>
      <c r="P284" s="21">
        <f ca="1">SUMIF('On Orders'!B:G,Base!C:C,'On Orders'!E:E)</f>
        <v>0</v>
      </c>
      <c r="Q284" s="22">
        <f ca="1">SUMIF('On Orders'!B:G,Base!C:C,'On Orders'!F:F)</f>
        <v>0</v>
      </c>
      <c r="R284" s="22">
        <f ca="1">SUMIF('On Orders'!B:G,Base!C:C,'On Orders'!G:G)</f>
        <v>0</v>
      </c>
      <c r="S284" s="22">
        <f ca="1">SUMIF('On Orders'!B:G,Base!C:C,'On Orders'!H:H)</f>
        <v>0</v>
      </c>
      <c r="T284" s="22"/>
      <c r="U284" s="22"/>
      <c r="V284" s="22"/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1">
        <f t="shared" ca="1" si="297"/>
        <v>0</v>
      </c>
      <c r="AE284" s="26">
        <f t="shared" ca="1" si="298"/>
        <v>0</v>
      </c>
      <c r="AF284" s="26">
        <f t="shared" ca="1" si="299"/>
        <v>0</v>
      </c>
      <c r="AG284" s="26">
        <f t="shared" ref="AG284:AI284" ca="1" si="332">MAX(0,AF284)-AA284</f>
        <v>0</v>
      </c>
      <c r="AH284" s="26">
        <f t="shared" ca="1" si="332"/>
        <v>0</v>
      </c>
      <c r="AI284" s="26">
        <f t="shared" ca="1" si="332"/>
        <v>0</v>
      </c>
      <c r="AJ284" s="30">
        <f t="shared" si="301"/>
        <v>0</v>
      </c>
      <c r="AK284" s="30">
        <f t="shared" si="302"/>
        <v>0</v>
      </c>
      <c r="AL284" s="30">
        <f t="shared" si="303"/>
        <v>0</v>
      </c>
      <c r="AM284" s="30">
        <f t="shared" si="304"/>
        <v>0</v>
      </c>
      <c r="AN284" s="30">
        <f t="shared" si="305"/>
        <v>0</v>
      </c>
      <c r="AO284" s="30">
        <f t="shared" si="306"/>
        <v>0</v>
      </c>
      <c r="AP284" s="22">
        <f t="shared" si="308"/>
        <v>0</v>
      </c>
    </row>
    <row r="285" spans="1:42" hidden="1" x14ac:dyDescent="0.2">
      <c r="A285" t="s">
        <v>56</v>
      </c>
      <c r="B285">
        <v>840168523016</v>
      </c>
      <c r="C285" s="2" t="s">
        <v>234</v>
      </c>
      <c r="D285" s="2" t="s">
        <v>235</v>
      </c>
      <c r="E285" s="2" t="s">
        <v>236</v>
      </c>
      <c r="F285" s="2" t="s">
        <v>60</v>
      </c>
      <c r="G285" s="2" t="s">
        <v>169</v>
      </c>
      <c r="H285" s="2" t="s">
        <v>180</v>
      </c>
      <c r="I285" s="2" t="s">
        <v>368</v>
      </c>
      <c r="J285" s="32">
        <v>0</v>
      </c>
      <c r="K285" s="25">
        <v>348.75</v>
      </c>
      <c r="L285" s="2" t="s">
        <v>2204</v>
      </c>
      <c r="M285" s="2" t="s">
        <v>66</v>
      </c>
      <c r="N285" s="3">
        <v>0</v>
      </c>
      <c r="O285" s="3">
        <v>0</v>
      </c>
      <c r="P285" s="21">
        <f ca="1">SUMIF('On Orders'!B:G,Base!C:C,'On Orders'!E:E)</f>
        <v>0</v>
      </c>
      <c r="Q285" s="22">
        <f ca="1">SUMIF('On Orders'!B:G,Base!C:C,'On Orders'!F:F)</f>
        <v>0</v>
      </c>
      <c r="R285" s="22">
        <f ca="1">SUMIF('On Orders'!B:G,Base!C:C,'On Orders'!G:G)</f>
        <v>0</v>
      </c>
      <c r="S285" s="22">
        <f ca="1">SUMIF('On Orders'!B:G,Base!C:C,'On Orders'!H:H)</f>
        <v>0</v>
      </c>
      <c r="T285" s="22"/>
      <c r="U285" s="22"/>
      <c r="V285" s="22"/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1">
        <f t="shared" ca="1" si="297"/>
        <v>0</v>
      </c>
      <c r="AE285" s="26">
        <f t="shared" ca="1" si="298"/>
        <v>0</v>
      </c>
      <c r="AF285" s="26">
        <f t="shared" ca="1" si="299"/>
        <v>0</v>
      </c>
      <c r="AG285" s="26">
        <f t="shared" ref="AG285:AI285" ca="1" si="333">MAX(0,AF285)-AA285</f>
        <v>0</v>
      </c>
      <c r="AH285" s="26">
        <f t="shared" ca="1" si="333"/>
        <v>0</v>
      </c>
      <c r="AI285" s="26">
        <f t="shared" ca="1" si="333"/>
        <v>0</v>
      </c>
      <c r="AJ285" s="30">
        <f t="shared" si="301"/>
        <v>0</v>
      </c>
      <c r="AK285" s="30">
        <f t="shared" si="302"/>
        <v>0</v>
      </c>
      <c r="AL285" s="30">
        <f t="shared" si="303"/>
        <v>0</v>
      </c>
      <c r="AM285" s="30">
        <f t="shared" si="304"/>
        <v>0</v>
      </c>
      <c r="AN285" s="30">
        <f t="shared" si="305"/>
        <v>0</v>
      </c>
      <c r="AO285" s="30">
        <f t="shared" si="306"/>
        <v>0</v>
      </c>
      <c r="AP285" s="22">
        <f t="shared" si="308"/>
        <v>0</v>
      </c>
    </row>
    <row r="286" spans="1:42" hidden="1" x14ac:dyDescent="0.2">
      <c r="A286" t="s">
        <v>56</v>
      </c>
      <c r="B286">
        <v>840168523221</v>
      </c>
      <c r="C286" s="2" t="s">
        <v>879</v>
      </c>
      <c r="D286" s="2" t="s">
        <v>880</v>
      </c>
      <c r="E286" s="2" t="s">
        <v>881</v>
      </c>
      <c r="F286" s="2" t="s">
        <v>60</v>
      </c>
      <c r="G286" s="2" t="s">
        <v>169</v>
      </c>
      <c r="H286" s="2" t="s">
        <v>180</v>
      </c>
      <c r="I286" s="2" t="s">
        <v>368</v>
      </c>
      <c r="J286" s="32">
        <v>0</v>
      </c>
      <c r="K286" s="25">
        <v>426.34</v>
      </c>
      <c r="L286" s="2" t="s">
        <v>2204</v>
      </c>
      <c r="M286" s="2" t="s">
        <v>66</v>
      </c>
      <c r="N286" s="3">
        <v>0</v>
      </c>
      <c r="O286" s="3">
        <v>0</v>
      </c>
      <c r="P286" s="21">
        <f ca="1">SUMIF('On Orders'!B:G,Base!C:C,'On Orders'!E:E)</f>
        <v>0</v>
      </c>
      <c r="Q286" s="22">
        <f ca="1">SUMIF('On Orders'!B:G,Base!C:C,'On Orders'!F:F)</f>
        <v>0</v>
      </c>
      <c r="R286" s="22">
        <f ca="1">SUMIF('On Orders'!B:G,Base!C:C,'On Orders'!G:G)</f>
        <v>0</v>
      </c>
      <c r="S286" s="22">
        <f ca="1">SUMIF('On Orders'!B:G,Base!C:C,'On Orders'!H:H)</f>
        <v>0</v>
      </c>
      <c r="T286" s="22"/>
      <c r="U286" s="22"/>
      <c r="V286" s="22"/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1">
        <f t="shared" ca="1" si="297"/>
        <v>0</v>
      </c>
      <c r="AE286" s="26">
        <f t="shared" ca="1" si="298"/>
        <v>0</v>
      </c>
      <c r="AF286" s="26">
        <f t="shared" ca="1" si="299"/>
        <v>0</v>
      </c>
      <c r="AG286" s="26">
        <f t="shared" ref="AG286:AI286" ca="1" si="334">MAX(0,AF286)-AA286</f>
        <v>0</v>
      </c>
      <c r="AH286" s="26">
        <f t="shared" ca="1" si="334"/>
        <v>0</v>
      </c>
      <c r="AI286" s="26">
        <f t="shared" ca="1" si="334"/>
        <v>0</v>
      </c>
      <c r="AJ286" s="30">
        <f t="shared" si="301"/>
        <v>0</v>
      </c>
      <c r="AK286" s="30">
        <f t="shared" si="302"/>
        <v>0</v>
      </c>
      <c r="AL286" s="30">
        <f t="shared" si="303"/>
        <v>0</v>
      </c>
      <c r="AM286" s="30">
        <f t="shared" si="304"/>
        <v>0</v>
      </c>
      <c r="AN286" s="30">
        <f t="shared" si="305"/>
        <v>0</v>
      </c>
      <c r="AO286" s="30">
        <f t="shared" si="306"/>
        <v>0</v>
      </c>
      <c r="AP286" s="22">
        <f t="shared" si="308"/>
        <v>0</v>
      </c>
    </row>
    <row r="287" spans="1:42" hidden="1" x14ac:dyDescent="0.2">
      <c r="A287" t="s">
        <v>56</v>
      </c>
      <c r="B287">
        <v>840168523238</v>
      </c>
      <c r="C287" s="2" t="s">
        <v>882</v>
      </c>
      <c r="D287" s="2" t="s">
        <v>883</v>
      </c>
      <c r="E287" s="2" t="s">
        <v>881</v>
      </c>
      <c r="F287" s="2" t="s">
        <v>60</v>
      </c>
      <c r="G287" s="2" t="s">
        <v>169</v>
      </c>
      <c r="H287" s="2" t="s">
        <v>180</v>
      </c>
      <c r="I287" s="2" t="s">
        <v>368</v>
      </c>
      <c r="J287" s="32">
        <v>0</v>
      </c>
      <c r="K287" s="25">
        <v>426.34</v>
      </c>
      <c r="L287" s="2" t="s">
        <v>2204</v>
      </c>
      <c r="M287" s="2" t="s">
        <v>66</v>
      </c>
      <c r="N287" s="3">
        <v>0</v>
      </c>
      <c r="O287" s="3">
        <v>0</v>
      </c>
      <c r="P287" s="21">
        <f ca="1">SUMIF('On Orders'!B:G,Base!C:C,'On Orders'!E:E)</f>
        <v>0</v>
      </c>
      <c r="Q287" s="22">
        <f ca="1">SUMIF('On Orders'!B:G,Base!C:C,'On Orders'!F:F)</f>
        <v>0</v>
      </c>
      <c r="R287" s="22">
        <f ca="1">SUMIF('On Orders'!B:G,Base!C:C,'On Orders'!G:G)</f>
        <v>0</v>
      </c>
      <c r="S287" s="22">
        <f ca="1">SUMIF('On Orders'!B:G,Base!C:C,'On Orders'!H:H)</f>
        <v>0</v>
      </c>
      <c r="T287" s="22"/>
      <c r="U287" s="22"/>
      <c r="V287" s="22"/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1">
        <f t="shared" ca="1" si="297"/>
        <v>0</v>
      </c>
      <c r="AE287" s="26">
        <f t="shared" ca="1" si="298"/>
        <v>0</v>
      </c>
      <c r="AF287" s="26">
        <f t="shared" ca="1" si="299"/>
        <v>0</v>
      </c>
      <c r="AG287" s="26">
        <f t="shared" ref="AG287:AI287" ca="1" si="335">MAX(0,AF287)-AA287</f>
        <v>0</v>
      </c>
      <c r="AH287" s="26">
        <f t="shared" ca="1" si="335"/>
        <v>0</v>
      </c>
      <c r="AI287" s="26">
        <f t="shared" ca="1" si="335"/>
        <v>0</v>
      </c>
      <c r="AJ287" s="30">
        <f t="shared" si="301"/>
        <v>0</v>
      </c>
      <c r="AK287" s="30">
        <f t="shared" si="302"/>
        <v>0</v>
      </c>
      <c r="AL287" s="30">
        <f t="shared" si="303"/>
        <v>0</v>
      </c>
      <c r="AM287" s="30">
        <f t="shared" si="304"/>
        <v>0</v>
      </c>
      <c r="AN287" s="30">
        <f t="shared" si="305"/>
        <v>0</v>
      </c>
      <c r="AO287" s="30">
        <f t="shared" si="306"/>
        <v>0</v>
      </c>
      <c r="AP287" s="22">
        <f t="shared" si="308"/>
        <v>0</v>
      </c>
    </row>
    <row r="288" spans="1:42" hidden="1" x14ac:dyDescent="0.2">
      <c r="A288" t="s">
        <v>56</v>
      </c>
      <c r="B288">
        <v>840168523245</v>
      </c>
      <c r="C288" s="2" t="s">
        <v>884</v>
      </c>
      <c r="D288" s="2" t="s">
        <v>885</v>
      </c>
      <c r="E288" s="2" t="s">
        <v>881</v>
      </c>
      <c r="F288" s="2" t="s">
        <v>60</v>
      </c>
      <c r="G288" s="2" t="s">
        <v>169</v>
      </c>
      <c r="H288" s="2" t="s">
        <v>180</v>
      </c>
      <c r="I288" s="2" t="s">
        <v>368</v>
      </c>
      <c r="J288" s="32">
        <v>0</v>
      </c>
      <c r="K288" s="25">
        <v>426.34</v>
      </c>
      <c r="L288" s="2" t="s">
        <v>2204</v>
      </c>
      <c r="M288" s="2" t="s">
        <v>66</v>
      </c>
      <c r="N288" s="3">
        <v>0</v>
      </c>
      <c r="O288" s="3">
        <v>0</v>
      </c>
      <c r="P288" s="21">
        <f ca="1">SUMIF('On Orders'!B:G,Base!C:C,'On Orders'!E:E)</f>
        <v>0</v>
      </c>
      <c r="Q288" s="22">
        <f ca="1">SUMIF('On Orders'!B:G,Base!C:C,'On Orders'!F:F)</f>
        <v>0</v>
      </c>
      <c r="R288" s="22">
        <f ca="1">SUMIF('On Orders'!B:G,Base!C:C,'On Orders'!G:G)</f>
        <v>0</v>
      </c>
      <c r="S288" s="22">
        <f ca="1">SUMIF('On Orders'!B:G,Base!C:C,'On Orders'!H:H)</f>
        <v>0</v>
      </c>
      <c r="T288" s="22"/>
      <c r="U288" s="22"/>
      <c r="V288" s="22"/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1">
        <f t="shared" ca="1" si="297"/>
        <v>0</v>
      </c>
      <c r="AE288" s="26">
        <f t="shared" ca="1" si="298"/>
        <v>0</v>
      </c>
      <c r="AF288" s="26">
        <f t="shared" ca="1" si="299"/>
        <v>0</v>
      </c>
      <c r="AG288" s="26">
        <f t="shared" ref="AG288:AI288" ca="1" si="336">MAX(0,AF288)-AA288</f>
        <v>0</v>
      </c>
      <c r="AH288" s="26">
        <f t="shared" ca="1" si="336"/>
        <v>0</v>
      </c>
      <c r="AI288" s="26">
        <f t="shared" ca="1" si="336"/>
        <v>0</v>
      </c>
      <c r="AJ288" s="30">
        <f t="shared" si="301"/>
        <v>0</v>
      </c>
      <c r="AK288" s="30">
        <f t="shared" si="302"/>
        <v>0</v>
      </c>
      <c r="AL288" s="30">
        <f t="shared" si="303"/>
        <v>0</v>
      </c>
      <c r="AM288" s="30">
        <f t="shared" si="304"/>
        <v>0</v>
      </c>
      <c r="AN288" s="30">
        <f t="shared" si="305"/>
        <v>0</v>
      </c>
      <c r="AO288" s="30">
        <f t="shared" si="306"/>
        <v>0</v>
      </c>
      <c r="AP288" s="22">
        <f t="shared" si="308"/>
        <v>0</v>
      </c>
    </row>
    <row r="289" spans="1:42" hidden="1" x14ac:dyDescent="0.2">
      <c r="A289" t="s">
        <v>56</v>
      </c>
      <c r="B289">
        <v>840168523313</v>
      </c>
      <c r="C289" s="2" t="s">
        <v>886</v>
      </c>
      <c r="D289" s="2" t="s">
        <v>887</v>
      </c>
      <c r="E289" s="2" t="s">
        <v>888</v>
      </c>
      <c r="F289" s="2" t="s">
        <v>60</v>
      </c>
      <c r="G289" s="2" t="s">
        <v>169</v>
      </c>
      <c r="H289" s="2" t="s">
        <v>180</v>
      </c>
      <c r="I289" s="2" t="s">
        <v>368</v>
      </c>
      <c r="J289" s="32">
        <v>0</v>
      </c>
      <c r="K289" s="25">
        <v>426.34</v>
      </c>
      <c r="L289" s="2" t="s">
        <v>2204</v>
      </c>
      <c r="M289" s="2" t="s">
        <v>66</v>
      </c>
      <c r="N289" s="3">
        <v>0</v>
      </c>
      <c r="O289" s="3">
        <v>0</v>
      </c>
      <c r="P289" s="21">
        <f ca="1">SUMIF('On Orders'!B:G,Base!C:C,'On Orders'!E:E)</f>
        <v>0</v>
      </c>
      <c r="Q289" s="22">
        <f ca="1">SUMIF('On Orders'!B:G,Base!C:C,'On Orders'!F:F)</f>
        <v>0</v>
      </c>
      <c r="R289" s="22">
        <f ca="1">SUMIF('On Orders'!B:G,Base!C:C,'On Orders'!G:G)</f>
        <v>0</v>
      </c>
      <c r="S289" s="22">
        <f ca="1">SUMIF('On Orders'!B:G,Base!C:C,'On Orders'!H:H)</f>
        <v>0</v>
      </c>
      <c r="T289" s="22"/>
      <c r="U289" s="22"/>
      <c r="V289" s="22"/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1">
        <f t="shared" ca="1" si="297"/>
        <v>0</v>
      </c>
      <c r="AE289" s="26">
        <f t="shared" ca="1" si="298"/>
        <v>0</v>
      </c>
      <c r="AF289" s="26">
        <f t="shared" ca="1" si="299"/>
        <v>0</v>
      </c>
      <c r="AG289" s="26">
        <f t="shared" ref="AG289:AI289" ca="1" si="337">MAX(0,AF289)-AA289</f>
        <v>0</v>
      </c>
      <c r="AH289" s="26">
        <f t="shared" ca="1" si="337"/>
        <v>0</v>
      </c>
      <c r="AI289" s="26">
        <f t="shared" ca="1" si="337"/>
        <v>0</v>
      </c>
      <c r="AJ289" s="30">
        <f t="shared" si="301"/>
        <v>0</v>
      </c>
      <c r="AK289" s="30">
        <f t="shared" si="302"/>
        <v>0</v>
      </c>
      <c r="AL289" s="30">
        <f t="shared" si="303"/>
        <v>0</v>
      </c>
      <c r="AM289" s="30">
        <f t="shared" si="304"/>
        <v>0</v>
      </c>
      <c r="AN289" s="30">
        <f t="shared" si="305"/>
        <v>0</v>
      </c>
      <c r="AO289" s="30">
        <f t="shared" si="306"/>
        <v>0</v>
      </c>
      <c r="AP289" s="22">
        <f t="shared" si="308"/>
        <v>0</v>
      </c>
    </row>
    <row r="290" spans="1:42" hidden="1" x14ac:dyDescent="0.2">
      <c r="A290" t="s">
        <v>56</v>
      </c>
      <c r="B290">
        <v>840168523320</v>
      </c>
      <c r="C290" s="2" t="s">
        <v>889</v>
      </c>
      <c r="D290" s="2" t="s">
        <v>890</v>
      </c>
      <c r="E290" s="2" t="s">
        <v>891</v>
      </c>
      <c r="F290" s="2" t="s">
        <v>60</v>
      </c>
      <c r="G290" s="2" t="s">
        <v>169</v>
      </c>
      <c r="H290" s="2" t="s">
        <v>180</v>
      </c>
      <c r="I290" s="2" t="s">
        <v>368</v>
      </c>
      <c r="J290" s="32">
        <v>0</v>
      </c>
      <c r="K290" s="25">
        <v>426.34</v>
      </c>
      <c r="L290" s="2" t="s">
        <v>2204</v>
      </c>
      <c r="M290" s="2" t="s">
        <v>66</v>
      </c>
      <c r="N290" s="3">
        <v>0</v>
      </c>
      <c r="O290" s="3">
        <v>0</v>
      </c>
      <c r="P290" s="21">
        <f ca="1">SUMIF('On Orders'!B:G,Base!C:C,'On Orders'!E:E)</f>
        <v>0</v>
      </c>
      <c r="Q290" s="22">
        <f ca="1">SUMIF('On Orders'!B:G,Base!C:C,'On Orders'!F:F)</f>
        <v>0</v>
      </c>
      <c r="R290" s="22">
        <f ca="1">SUMIF('On Orders'!B:G,Base!C:C,'On Orders'!G:G)</f>
        <v>0</v>
      </c>
      <c r="S290" s="22">
        <f ca="1">SUMIF('On Orders'!B:G,Base!C:C,'On Orders'!H:H)</f>
        <v>0</v>
      </c>
      <c r="T290" s="22"/>
      <c r="U290" s="22"/>
      <c r="V290" s="22"/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1">
        <f t="shared" ca="1" si="297"/>
        <v>0</v>
      </c>
      <c r="AE290" s="26">
        <f t="shared" ca="1" si="298"/>
        <v>0</v>
      </c>
      <c r="AF290" s="26">
        <f t="shared" ca="1" si="299"/>
        <v>0</v>
      </c>
      <c r="AG290" s="26">
        <f t="shared" ref="AG290:AI290" ca="1" si="338">MAX(0,AF290)-AA290</f>
        <v>0</v>
      </c>
      <c r="AH290" s="26">
        <f t="shared" ca="1" si="338"/>
        <v>0</v>
      </c>
      <c r="AI290" s="26">
        <f t="shared" ca="1" si="338"/>
        <v>0</v>
      </c>
      <c r="AJ290" s="30">
        <f t="shared" si="301"/>
        <v>0</v>
      </c>
      <c r="AK290" s="30">
        <f t="shared" si="302"/>
        <v>0</v>
      </c>
      <c r="AL290" s="30">
        <f t="shared" si="303"/>
        <v>0</v>
      </c>
      <c r="AM290" s="30">
        <f t="shared" si="304"/>
        <v>0</v>
      </c>
      <c r="AN290" s="30">
        <f t="shared" si="305"/>
        <v>0</v>
      </c>
      <c r="AO290" s="30">
        <f t="shared" si="306"/>
        <v>0</v>
      </c>
      <c r="AP290" s="22">
        <f t="shared" si="308"/>
        <v>0</v>
      </c>
    </row>
    <row r="291" spans="1:42" hidden="1" x14ac:dyDescent="0.2">
      <c r="A291" t="s">
        <v>56</v>
      </c>
      <c r="B291">
        <v>840168533251</v>
      </c>
      <c r="C291" s="2" t="s">
        <v>892</v>
      </c>
      <c r="D291" s="2" t="s">
        <v>893</v>
      </c>
      <c r="E291" s="2" t="s">
        <v>894</v>
      </c>
      <c r="F291" s="2" t="s">
        <v>60</v>
      </c>
      <c r="G291" s="2" t="s">
        <v>79</v>
      </c>
      <c r="H291" s="2" t="s">
        <v>185</v>
      </c>
      <c r="I291" s="2" t="s">
        <v>368</v>
      </c>
      <c r="J291" s="32">
        <v>0</v>
      </c>
      <c r="K291" s="25">
        <v>387.54</v>
      </c>
      <c r="L291" s="2" t="s">
        <v>2204</v>
      </c>
      <c r="M291" s="2" t="s">
        <v>66</v>
      </c>
      <c r="N291" s="3">
        <v>15</v>
      </c>
      <c r="O291" s="3">
        <v>843</v>
      </c>
      <c r="P291" s="21">
        <f ca="1">SUMIF('On Orders'!B:G,Base!C:C,'On Orders'!E:E)</f>
        <v>0</v>
      </c>
      <c r="Q291" s="22">
        <f ca="1">SUMIF('On Orders'!B:G,Base!C:C,'On Orders'!F:F)</f>
        <v>0</v>
      </c>
      <c r="R291" s="22">
        <f ca="1">SUMIF('On Orders'!B:G,Base!C:C,'On Orders'!G:G)</f>
        <v>0</v>
      </c>
      <c r="S291" s="22">
        <f ca="1">SUMIF('On Orders'!B:G,Base!C:C,'On Orders'!H:H)</f>
        <v>0</v>
      </c>
      <c r="T291" s="22"/>
      <c r="U291" s="22"/>
      <c r="V291" s="22"/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1">
        <f t="shared" ca="1" si="297"/>
        <v>858</v>
      </c>
      <c r="AE291" s="26">
        <f t="shared" ca="1" si="298"/>
        <v>858</v>
      </c>
      <c r="AF291" s="26">
        <f t="shared" ca="1" si="299"/>
        <v>858</v>
      </c>
      <c r="AG291" s="26">
        <f t="shared" ref="AG291:AI291" ca="1" si="339">MAX(0,AF291)-AA291</f>
        <v>858</v>
      </c>
      <c r="AH291" s="26">
        <f t="shared" ca="1" si="339"/>
        <v>858</v>
      </c>
      <c r="AI291" s="26">
        <f t="shared" ca="1" si="339"/>
        <v>858</v>
      </c>
      <c r="AJ291" s="30">
        <f t="shared" si="301"/>
        <v>0</v>
      </c>
      <c r="AK291" s="30">
        <f t="shared" si="302"/>
        <v>0</v>
      </c>
      <c r="AL291" s="30">
        <f t="shared" si="303"/>
        <v>0</v>
      </c>
      <c r="AM291" s="30">
        <f t="shared" si="304"/>
        <v>0</v>
      </c>
      <c r="AN291" s="30">
        <f t="shared" si="305"/>
        <v>0</v>
      </c>
      <c r="AO291" s="30">
        <f t="shared" si="306"/>
        <v>0</v>
      </c>
      <c r="AP291" s="22">
        <f t="shared" si="308"/>
        <v>0</v>
      </c>
    </row>
    <row r="292" spans="1:42" hidden="1" x14ac:dyDescent="0.2">
      <c r="A292" t="s">
        <v>56</v>
      </c>
      <c r="B292">
        <v>840168533329</v>
      </c>
      <c r="C292" s="2" t="s">
        <v>895</v>
      </c>
      <c r="D292" s="2" t="s">
        <v>896</v>
      </c>
      <c r="E292" s="2" t="s">
        <v>897</v>
      </c>
      <c r="F292" s="2" t="s">
        <v>60</v>
      </c>
      <c r="G292" s="2" t="s">
        <v>79</v>
      </c>
      <c r="H292" s="2" t="s">
        <v>185</v>
      </c>
      <c r="I292" s="2" t="s">
        <v>368</v>
      </c>
      <c r="J292" s="32">
        <v>0</v>
      </c>
      <c r="K292" s="25">
        <v>387.54</v>
      </c>
      <c r="L292" s="2" t="s">
        <v>2204</v>
      </c>
      <c r="M292" s="2" t="s">
        <v>66</v>
      </c>
      <c r="N292" s="3">
        <v>30</v>
      </c>
      <c r="O292" s="3">
        <v>754</v>
      </c>
      <c r="P292" s="21">
        <f ca="1">SUMIF('On Orders'!B:G,Base!C:C,'On Orders'!E:E)</f>
        <v>0</v>
      </c>
      <c r="Q292" s="22">
        <f ca="1">SUMIF('On Orders'!B:G,Base!C:C,'On Orders'!F:F)</f>
        <v>0</v>
      </c>
      <c r="R292" s="22">
        <f ca="1">SUMIF('On Orders'!B:G,Base!C:C,'On Orders'!G:G)</f>
        <v>0</v>
      </c>
      <c r="S292" s="22">
        <f ca="1">SUMIF('On Orders'!B:G,Base!C:C,'On Orders'!H:H)</f>
        <v>0</v>
      </c>
      <c r="T292" s="22"/>
      <c r="U292" s="22"/>
      <c r="V292" s="22"/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1">
        <f t="shared" ca="1" si="297"/>
        <v>784</v>
      </c>
      <c r="AE292" s="26">
        <f t="shared" ca="1" si="298"/>
        <v>784</v>
      </c>
      <c r="AF292" s="26">
        <f t="shared" ca="1" si="299"/>
        <v>784</v>
      </c>
      <c r="AG292" s="26">
        <f t="shared" ref="AG292:AI292" ca="1" si="340">MAX(0,AF292)-AA292</f>
        <v>784</v>
      </c>
      <c r="AH292" s="26">
        <f t="shared" ca="1" si="340"/>
        <v>784</v>
      </c>
      <c r="AI292" s="26">
        <f t="shared" ca="1" si="340"/>
        <v>784</v>
      </c>
      <c r="AJ292" s="30">
        <f t="shared" si="301"/>
        <v>0</v>
      </c>
      <c r="AK292" s="30">
        <f t="shared" si="302"/>
        <v>0</v>
      </c>
      <c r="AL292" s="30">
        <f t="shared" si="303"/>
        <v>0</v>
      </c>
      <c r="AM292" s="30">
        <f t="shared" si="304"/>
        <v>0</v>
      </c>
      <c r="AN292" s="30">
        <f t="shared" si="305"/>
        <v>0</v>
      </c>
      <c r="AO292" s="30">
        <f t="shared" si="306"/>
        <v>0</v>
      </c>
      <c r="AP292" s="22">
        <f t="shared" si="308"/>
        <v>0</v>
      </c>
    </row>
    <row r="293" spans="1:42" hidden="1" x14ac:dyDescent="0.2">
      <c r="A293" t="s">
        <v>56</v>
      </c>
      <c r="B293">
        <v>840168533268</v>
      </c>
      <c r="C293" s="2" t="s">
        <v>898</v>
      </c>
      <c r="D293" s="2" t="s">
        <v>899</v>
      </c>
      <c r="E293" s="2" t="s">
        <v>900</v>
      </c>
      <c r="F293" s="2" t="s">
        <v>60</v>
      </c>
      <c r="G293" s="2" t="s">
        <v>79</v>
      </c>
      <c r="H293" s="2" t="s">
        <v>185</v>
      </c>
      <c r="I293" s="2" t="s">
        <v>368</v>
      </c>
      <c r="J293" s="32">
        <v>0</v>
      </c>
      <c r="K293" s="25">
        <v>387.54</v>
      </c>
      <c r="L293" s="2" t="s">
        <v>2204</v>
      </c>
      <c r="M293" s="2" t="s">
        <v>66</v>
      </c>
      <c r="N293" s="3">
        <v>38</v>
      </c>
      <c r="O293" s="3">
        <v>432</v>
      </c>
      <c r="P293" s="21">
        <f ca="1">SUMIF('On Orders'!B:G,Base!C:C,'On Orders'!E:E)</f>
        <v>0</v>
      </c>
      <c r="Q293" s="22">
        <f ca="1">SUMIF('On Orders'!B:G,Base!C:C,'On Orders'!F:F)</f>
        <v>0</v>
      </c>
      <c r="R293" s="22">
        <f ca="1">SUMIF('On Orders'!B:G,Base!C:C,'On Orders'!G:G)</f>
        <v>0</v>
      </c>
      <c r="S293" s="22">
        <f ca="1">SUMIF('On Orders'!B:G,Base!C:C,'On Orders'!H:H)</f>
        <v>0</v>
      </c>
      <c r="T293" s="22"/>
      <c r="U293" s="22"/>
      <c r="V293" s="22"/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1">
        <f t="shared" ca="1" si="297"/>
        <v>470</v>
      </c>
      <c r="AE293" s="26">
        <f t="shared" ca="1" si="298"/>
        <v>470</v>
      </c>
      <c r="AF293" s="26">
        <f t="shared" ca="1" si="299"/>
        <v>470</v>
      </c>
      <c r="AG293" s="26">
        <f t="shared" ref="AG293:AI293" ca="1" si="341">MAX(0,AF293)-AA293</f>
        <v>470</v>
      </c>
      <c r="AH293" s="26">
        <f t="shared" ca="1" si="341"/>
        <v>470</v>
      </c>
      <c r="AI293" s="26">
        <f t="shared" ca="1" si="341"/>
        <v>470</v>
      </c>
      <c r="AJ293" s="30">
        <f t="shared" si="301"/>
        <v>0</v>
      </c>
      <c r="AK293" s="30">
        <f t="shared" si="302"/>
        <v>0</v>
      </c>
      <c r="AL293" s="30">
        <f t="shared" si="303"/>
        <v>0</v>
      </c>
      <c r="AM293" s="30">
        <f t="shared" si="304"/>
        <v>0</v>
      </c>
      <c r="AN293" s="30">
        <f t="shared" si="305"/>
        <v>0</v>
      </c>
      <c r="AO293" s="30">
        <f t="shared" si="306"/>
        <v>0</v>
      </c>
      <c r="AP293" s="22">
        <f t="shared" si="308"/>
        <v>0</v>
      </c>
    </row>
    <row r="294" spans="1:42" hidden="1" x14ac:dyDescent="0.2">
      <c r="A294" t="s">
        <v>56</v>
      </c>
      <c r="B294">
        <v>840168533381</v>
      </c>
      <c r="C294" s="2" t="s">
        <v>901</v>
      </c>
      <c r="D294" s="2" t="s">
        <v>902</v>
      </c>
      <c r="E294" s="2" t="s">
        <v>903</v>
      </c>
      <c r="F294" s="2" t="s">
        <v>60</v>
      </c>
      <c r="G294" s="2" t="s">
        <v>79</v>
      </c>
      <c r="H294" s="2" t="s">
        <v>185</v>
      </c>
      <c r="I294" s="2" t="s">
        <v>368</v>
      </c>
      <c r="J294" s="32">
        <v>0</v>
      </c>
      <c r="K294" s="25">
        <v>387.54</v>
      </c>
      <c r="L294" s="2" t="s">
        <v>2204</v>
      </c>
      <c r="M294" s="2" t="s">
        <v>66</v>
      </c>
      <c r="N294" s="3">
        <v>4</v>
      </c>
      <c r="O294" s="3">
        <v>296</v>
      </c>
      <c r="P294" s="21">
        <f ca="1">SUMIF('On Orders'!B:G,Base!C:C,'On Orders'!E:E)</f>
        <v>0</v>
      </c>
      <c r="Q294" s="22">
        <f ca="1">SUMIF('On Orders'!B:G,Base!C:C,'On Orders'!F:F)</f>
        <v>0</v>
      </c>
      <c r="R294" s="22">
        <f ca="1">SUMIF('On Orders'!B:G,Base!C:C,'On Orders'!G:G)</f>
        <v>0</v>
      </c>
      <c r="S294" s="22">
        <f ca="1">SUMIF('On Orders'!B:G,Base!C:C,'On Orders'!H:H)</f>
        <v>0</v>
      </c>
      <c r="T294" s="22"/>
      <c r="U294" s="22"/>
      <c r="V294" s="22"/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1">
        <f t="shared" ca="1" si="297"/>
        <v>300</v>
      </c>
      <c r="AE294" s="26">
        <f t="shared" ca="1" si="298"/>
        <v>300</v>
      </c>
      <c r="AF294" s="26">
        <f t="shared" ca="1" si="299"/>
        <v>300</v>
      </c>
      <c r="AG294" s="26">
        <f t="shared" ref="AG294:AI294" ca="1" si="342">MAX(0,AF294)-AA294</f>
        <v>300</v>
      </c>
      <c r="AH294" s="26">
        <f t="shared" ca="1" si="342"/>
        <v>300</v>
      </c>
      <c r="AI294" s="26">
        <f t="shared" ca="1" si="342"/>
        <v>300</v>
      </c>
      <c r="AJ294" s="30">
        <f t="shared" si="301"/>
        <v>0</v>
      </c>
      <c r="AK294" s="30">
        <f t="shared" si="302"/>
        <v>0</v>
      </c>
      <c r="AL294" s="30">
        <f t="shared" si="303"/>
        <v>0</v>
      </c>
      <c r="AM294" s="30">
        <f t="shared" si="304"/>
        <v>0</v>
      </c>
      <c r="AN294" s="30">
        <f t="shared" si="305"/>
        <v>0</v>
      </c>
      <c r="AO294" s="30">
        <f t="shared" si="306"/>
        <v>0</v>
      </c>
      <c r="AP294" s="22">
        <f t="shared" si="308"/>
        <v>0</v>
      </c>
    </row>
    <row r="295" spans="1:42" hidden="1" x14ac:dyDescent="0.2">
      <c r="A295" t="s">
        <v>56</v>
      </c>
      <c r="B295">
        <v>840168533121</v>
      </c>
      <c r="C295" s="2" t="s">
        <v>242</v>
      </c>
      <c r="D295" s="2" t="s">
        <v>243</v>
      </c>
      <c r="E295" s="2" t="s">
        <v>244</v>
      </c>
      <c r="F295" s="2" t="s">
        <v>60</v>
      </c>
      <c r="G295" s="2" t="s">
        <v>79</v>
      </c>
      <c r="H295" s="2" t="s">
        <v>245</v>
      </c>
      <c r="I295" s="2" t="s">
        <v>368</v>
      </c>
      <c r="J295" s="32">
        <v>0</v>
      </c>
      <c r="K295" s="25">
        <v>387.54</v>
      </c>
      <c r="L295" s="2" t="s">
        <v>2204</v>
      </c>
      <c r="M295" s="2" t="s">
        <v>66</v>
      </c>
      <c r="N295" s="3">
        <v>11</v>
      </c>
      <c r="O295" s="3">
        <v>1300</v>
      </c>
      <c r="P295" s="21">
        <f ca="1">SUMIF('On Orders'!B:G,Base!C:C,'On Orders'!E:E)</f>
        <v>0</v>
      </c>
      <c r="Q295" s="22">
        <f ca="1">SUMIF('On Orders'!B:G,Base!C:C,'On Orders'!F:F)</f>
        <v>0</v>
      </c>
      <c r="R295" s="22">
        <f ca="1">SUMIF('On Orders'!B:G,Base!C:C,'On Orders'!G:G)</f>
        <v>0</v>
      </c>
      <c r="S295" s="22">
        <f ca="1">SUMIF('On Orders'!B:G,Base!C:C,'On Orders'!H:H)</f>
        <v>0</v>
      </c>
      <c r="T295" s="22"/>
      <c r="U295" s="22"/>
      <c r="V295" s="22"/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1">
        <f t="shared" ca="1" si="297"/>
        <v>1311</v>
      </c>
      <c r="AE295" s="26">
        <f t="shared" ca="1" si="298"/>
        <v>1311</v>
      </c>
      <c r="AF295" s="26">
        <f t="shared" ca="1" si="299"/>
        <v>1311</v>
      </c>
      <c r="AG295" s="26">
        <f t="shared" ref="AG295:AI295" ca="1" si="343">MAX(0,AF295)-AA295</f>
        <v>1311</v>
      </c>
      <c r="AH295" s="26">
        <f t="shared" ca="1" si="343"/>
        <v>1311</v>
      </c>
      <c r="AI295" s="26">
        <f t="shared" ca="1" si="343"/>
        <v>1311</v>
      </c>
      <c r="AJ295" s="30">
        <f t="shared" si="301"/>
        <v>0</v>
      </c>
      <c r="AK295" s="30">
        <f t="shared" si="302"/>
        <v>0</v>
      </c>
      <c r="AL295" s="30">
        <f t="shared" si="303"/>
        <v>0</v>
      </c>
      <c r="AM295" s="30">
        <f t="shared" si="304"/>
        <v>0</v>
      </c>
      <c r="AN295" s="30">
        <f t="shared" si="305"/>
        <v>0</v>
      </c>
      <c r="AO295" s="30">
        <f t="shared" si="306"/>
        <v>0</v>
      </c>
      <c r="AP295" s="22">
        <f t="shared" si="308"/>
        <v>0</v>
      </c>
    </row>
    <row r="296" spans="1:42" hidden="1" x14ac:dyDescent="0.2">
      <c r="A296" t="s">
        <v>56</v>
      </c>
      <c r="B296">
        <v>840168532995</v>
      </c>
      <c r="C296" s="2" t="s">
        <v>247</v>
      </c>
      <c r="D296" s="2" t="s">
        <v>248</v>
      </c>
      <c r="E296" s="2" t="s">
        <v>249</v>
      </c>
      <c r="F296" s="2" t="s">
        <v>60</v>
      </c>
      <c r="G296" s="2" t="s">
        <v>79</v>
      </c>
      <c r="H296" s="2" t="s">
        <v>245</v>
      </c>
      <c r="I296" s="2" t="s">
        <v>368</v>
      </c>
      <c r="J296" s="32">
        <v>0</v>
      </c>
      <c r="K296" s="25">
        <v>387.54</v>
      </c>
      <c r="L296" s="2" t="s">
        <v>2204</v>
      </c>
      <c r="M296" s="2" t="s">
        <v>66</v>
      </c>
      <c r="N296" s="3">
        <v>7</v>
      </c>
      <c r="O296" s="3">
        <v>672</v>
      </c>
      <c r="P296" s="21">
        <f ca="1">SUMIF('On Orders'!B:G,Base!C:C,'On Orders'!E:E)</f>
        <v>0</v>
      </c>
      <c r="Q296" s="22">
        <f ca="1">SUMIF('On Orders'!B:G,Base!C:C,'On Orders'!F:F)</f>
        <v>0</v>
      </c>
      <c r="R296" s="22">
        <f ca="1">SUMIF('On Orders'!B:G,Base!C:C,'On Orders'!G:G)</f>
        <v>0</v>
      </c>
      <c r="S296" s="22">
        <f ca="1">SUMIF('On Orders'!B:G,Base!C:C,'On Orders'!H:H)</f>
        <v>0</v>
      </c>
      <c r="T296" s="22"/>
      <c r="U296" s="22"/>
      <c r="V296" s="22"/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1">
        <f t="shared" ca="1" si="297"/>
        <v>679</v>
      </c>
      <c r="AE296" s="26">
        <f t="shared" ca="1" si="298"/>
        <v>679</v>
      </c>
      <c r="AF296" s="26">
        <f t="shared" ca="1" si="299"/>
        <v>679</v>
      </c>
      <c r="AG296" s="26">
        <f t="shared" ref="AG296:AI296" ca="1" si="344">MAX(0,AF296)-AA296</f>
        <v>679</v>
      </c>
      <c r="AH296" s="26">
        <f t="shared" ca="1" si="344"/>
        <v>679</v>
      </c>
      <c r="AI296" s="26">
        <f t="shared" ca="1" si="344"/>
        <v>679</v>
      </c>
      <c r="AJ296" s="30">
        <f t="shared" si="301"/>
        <v>0</v>
      </c>
      <c r="AK296" s="30">
        <f t="shared" si="302"/>
        <v>0</v>
      </c>
      <c r="AL296" s="30">
        <f t="shared" si="303"/>
        <v>0</v>
      </c>
      <c r="AM296" s="30">
        <f t="shared" si="304"/>
        <v>0</v>
      </c>
      <c r="AN296" s="30">
        <f t="shared" si="305"/>
        <v>0</v>
      </c>
      <c r="AO296" s="30">
        <f t="shared" si="306"/>
        <v>0</v>
      </c>
      <c r="AP296" s="22">
        <f t="shared" si="308"/>
        <v>0</v>
      </c>
    </row>
    <row r="297" spans="1:42" hidden="1" x14ac:dyDescent="0.2">
      <c r="A297" t="s">
        <v>56</v>
      </c>
      <c r="B297">
        <v>840168533060</v>
      </c>
      <c r="C297" s="2" t="s">
        <v>904</v>
      </c>
      <c r="D297" s="2" t="s">
        <v>905</v>
      </c>
      <c r="E297" s="2" t="s">
        <v>906</v>
      </c>
      <c r="F297" s="2" t="s">
        <v>60</v>
      </c>
      <c r="G297" s="2" t="s">
        <v>79</v>
      </c>
      <c r="H297" s="2" t="s">
        <v>245</v>
      </c>
      <c r="I297" s="2" t="s">
        <v>368</v>
      </c>
      <c r="J297" s="32">
        <v>0</v>
      </c>
      <c r="K297" s="25">
        <v>387.54</v>
      </c>
      <c r="L297" s="2" t="s">
        <v>2204</v>
      </c>
      <c r="M297" s="2" t="s">
        <v>66</v>
      </c>
      <c r="N297" s="3">
        <v>11</v>
      </c>
      <c r="O297" s="3">
        <v>587</v>
      </c>
      <c r="P297" s="21">
        <f ca="1">SUMIF('On Orders'!B:G,Base!C:C,'On Orders'!E:E)</f>
        <v>0</v>
      </c>
      <c r="Q297" s="22">
        <f ca="1">SUMIF('On Orders'!B:G,Base!C:C,'On Orders'!F:F)</f>
        <v>0</v>
      </c>
      <c r="R297" s="22">
        <f ca="1">SUMIF('On Orders'!B:G,Base!C:C,'On Orders'!G:G)</f>
        <v>0</v>
      </c>
      <c r="S297" s="22">
        <f ca="1">SUMIF('On Orders'!B:G,Base!C:C,'On Orders'!H:H)</f>
        <v>0</v>
      </c>
      <c r="T297" s="22"/>
      <c r="U297" s="22"/>
      <c r="V297" s="22"/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1">
        <f t="shared" ca="1" si="297"/>
        <v>598</v>
      </c>
      <c r="AE297" s="26">
        <f t="shared" ca="1" si="298"/>
        <v>598</v>
      </c>
      <c r="AF297" s="26">
        <f t="shared" ca="1" si="299"/>
        <v>598</v>
      </c>
      <c r="AG297" s="26">
        <f t="shared" ref="AG297:AI297" ca="1" si="345">MAX(0,AF297)-AA297</f>
        <v>598</v>
      </c>
      <c r="AH297" s="26">
        <f t="shared" ca="1" si="345"/>
        <v>598</v>
      </c>
      <c r="AI297" s="26">
        <f t="shared" ca="1" si="345"/>
        <v>598</v>
      </c>
      <c r="AJ297" s="30">
        <f t="shared" si="301"/>
        <v>0</v>
      </c>
      <c r="AK297" s="30">
        <f t="shared" si="302"/>
        <v>0</v>
      </c>
      <c r="AL297" s="30">
        <f t="shared" si="303"/>
        <v>0</v>
      </c>
      <c r="AM297" s="30">
        <f t="shared" si="304"/>
        <v>0</v>
      </c>
      <c r="AN297" s="30">
        <f t="shared" si="305"/>
        <v>0</v>
      </c>
      <c r="AO297" s="30">
        <f t="shared" si="306"/>
        <v>0</v>
      </c>
      <c r="AP297" s="22">
        <f t="shared" si="308"/>
        <v>0</v>
      </c>
    </row>
    <row r="298" spans="1:42" hidden="1" x14ac:dyDescent="0.2">
      <c r="A298" t="s">
        <v>56</v>
      </c>
      <c r="B298">
        <v>840168533008</v>
      </c>
      <c r="C298" s="2" t="s">
        <v>907</v>
      </c>
      <c r="D298" s="2" t="s">
        <v>908</v>
      </c>
      <c r="E298" s="2" t="s">
        <v>909</v>
      </c>
      <c r="F298" s="2" t="s">
        <v>60</v>
      </c>
      <c r="G298" s="2" t="s">
        <v>79</v>
      </c>
      <c r="H298" s="2" t="s">
        <v>245</v>
      </c>
      <c r="I298" s="2" t="s">
        <v>368</v>
      </c>
      <c r="J298" s="32">
        <v>0</v>
      </c>
      <c r="K298" s="25">
        <v>387.54</v>
      </c>
      <c r="L298" s="2" t="s">
        <v>2204</v>
      </c>
      <c r="M298" s="2" t="s">
        <v>66</v>
      </c>
      <c r="N298" s="3">
        <v>8</v>
      </c>
      <c r="O298" s="3">
        <v>198</v>
      </c>
      <c r="P298" s="21">
        <f ca="1">SUMIF('On Orders'!B:G,Base!C:C,'On Orders'!E:E)</f>
        <v>0</v>
      </c>
      <c r="Q298" s="22">
        <f ca="1">SUMIF('On Orders'!B:G,Base!C:C,'On Orders'!F:F)</f>
        <v>0</v>
      </c>
      <c r="R298" s="22">
        <f ca="1">SUMIF('On Orders'!B:G,Base!C:C,'On Orders'!G:G)</f>
        <v>0</v>
      </c>
      <c r="S298" s="22">
        <f ca="1">SUMIF('On Orders'!B:G,Base!C:C,'On Orders'!H:H)</f>
        <v>0</v>
      </c>
      <c r="T298" s="22"/>
      <c r="U298" s="22"/>
      <c r="V298" s="22"/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1">
        <f t="shared" ca="1" si="297"/>
        <v>206</v>
      </c>
      <c r="AE298" s="26">
        <f t="shared" ca="1" si="298"/>
        <v>206</v>
      </c>
      <c r="AF298" s="26">
        <f t="shared" ca="1" si="299"/>
        <v>206</v>
      </c>
      <c r="AG298" s="26">
        <f t="shared" ref="AG298:AI298" ca="1" si="346">MAX(0,AF298)-AA298</f>
        <v>206</v>
      </c>
      <c r="AH298" s="26">
        <f t="shared" ca="1" si="346"/>
        <v>206</v>
      </c>
      <c r="AI298" s="26">
        <f t="shared" ca="1" si="346"/>
        <v>206</v>
      </c>
      <c r="AJ298" s="30">
        <f t="shared" si="301"/>
        <v>0</v>
      </c>
      <c r="AK298" s="30">
        <f t="shared" si="302"/>
        <v>0</v>
      </c>
      <c r="AL298" s="30">
        <f t="shared" si="303"/>
        <v>0</v>
      </c>
      <c r="AM298" s="30">
        <f t="shared" si="304"/>
        <v>0</v>
      </c>
      <c r="AN298" s="30">
        <f t="shared" si="305"/>
        <v>0</v>
      </c>
      <c r="AO298" s="30">
        <f t="shared" si="306"/>
        <v>0</v>
      </c>
      <c r="AP298" s="22">
        <f t="shared" si="308"/>
        <v>0</v>
      </c>
    </row>
    <row r="299" spans="1:42" hidden="1" x14ac:dyDescent="0.2">
      <c r="A299" t="s">
        <v>56</v>
      </c>
      <c r="B299">
        <v>840168533589</v>
      </c>
      <c r="C299" s="2" t="s">
        <v>910</v>
      </c>
      <c r="D299" s="2" t="s">
        <v>911</v>
      </c>
      <c r="E299" s="2" t="s">
        <v>912</v>
      </c>
      <c r="F299" s="2" t="s">
        <v>60</v>
      </c>
      <c r="G299" s="2" t="s">
        <v>79</v>
      </c>
      <c r="H299" s="2" t="s">
        <v>254</v>
      </c>
      <c r="I299" s="2" t="s">
        <v>368</v>
      </c>
      <c r="J299" s="32">
        <v>0</v>
      </c>
      <c r="K299" s="25">
        <v>387.54</v>
      </c>
      <c r="L299" s="2" t="s">
        <v>2204</v>
      </c>
      <c r="M299" s="2" t="s">
        <v>66</v>
      </c>
      <c r="N299" s="3">
        <v>3</v>
      </c>
      <c r="O299" s="3">
        <v>33</v>
      </c>
      <c r="P299" s="21">
        <f ca="1">SUMIF('On Orders'!B:G,Base!C:C,'On Orders'!E:E)</f>
        <v>0</v>
      </c>
      <c r="Q299" s="22">
        <f ca="1">SUMIF('On Orders'!B:G,Base!C:C,'On Orders'!F:F)</f>
        <v>0</v>
      </c>
      <c r="R299" s="22">
        <f ca="1">SUMIF('On Orders'!B:G,Base!C:C,'On Orders'!G:G)</f>
        <v>0</v>
      </c>
      <c r="S299" s="22">
        <f ca="1">SUMIF('On Orders'!B:G,Base!C:C,'On Orders'!H:H)</f>
        <v>0</v>
      </c>
      <c r="T299" s="22"/>
      <c r="U299" s="22"/>
      <c r="V299" s="22"/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1">
        <f t="shared" ca="1" si="297"/>
        <v>36</v>
      </c>
      <c r="AE299" s="26">
        <f t="shared" ca="1" si="298"/>
        <v>36</v>
      </c>
      <c r="AF299" s="26">
        <f t="shared" ca="1" si="299"/>
        <v>36</v>
      </c>
      <c r="AG299" s="26">
        <f t="shared" ref="AG299:AI299" ca="1" si="347">MAX(0,AF299)-AA299</f>
        <v>36</v>
      </c>
      <c r="AH299" s="26">
        <f t="shared" ca="1" si="347"/>
        <v>36</v>
      </c>
      <c r="AI299" s="26">
        <f t="shared" ca="1" si="347"/>
        <v>36</v>
      </c>
      <c r="AJ299" s="30">
        <f t="shared" si="301"/>
        <v>0</v>
      </c>
      <c r="AK299" s="30">
        <f t="shared" si="302"/>
        <v>0</v>
      </c>
      <c r="AL299" s="30">
        <f t="shared" si="303"/>
        <v>0</v>
      </c>
      <c r="AM299" s="30">
        <f t="shared" si="304"/>
        <v>0</v>
      </c>
      <c r="AN299" s="30">
        <f t="shared" si="305"/>
        <v>0</v>
      </c>
      <c r="AO299" s="30">
        <f t="shared" si="306"/>
        <v>0</v>
      </c>
      <c r="AP299" s="22">
        <f t="shared" si="308"/>
        <v>0</v>
      </c>
    </row>
    <row r="300" spans="1:42" hidden="1" x14ac:dyDescent="0.2">
      <c r="A300" t="s">
        <v>56</v>
      </c>
      <c r="B300">
        <v>840168533510</v>
      </c>
      <c r="C300" s="2" t="s">
        <v>256</v>
      </c>
      <c r="D300" s="2" t="s">
        <v>257</v>
      </c>
      <c r="E300" s="2" t="s">
        <v>258</v>
      </c>
      <c r="F300" s="2" t="s">
        <v>60</v>
      </c>
      <c r="G300" s="2" t="s">
        <v>79</v>
      </c>
      <c r="H300" s="2" t="s">
        <v>254</v>
      </c>
      <c r="I300" s="2" t="s">
        <v>368</v>
      </c>
      <c r="J300" s="32">
        <v>0</v>
      </c>
      <c r="K300" s="25">
        <v>387.54</v>
      </c>
      <c r="L300" s="2" t="s">
        <v>2204</v>
      </c>
      <c r="M300" s="2" t="s">
        <v>66</v>
      </c>
      <c r="N300" s="3">
        <v>0</v>
      </c>
      <c r="O300" s="3">
        <v>0</v>
      </c>
      <c r="P300" s="21">
        <f ca="1">SUMIF('On Orders'!B:G,Base!C:C,'On Orders'!E:E)</f>
        <v>0</v>
      </c>
      <c r="Q300" s="22">
        <f ca="1">SUMIF('On Orders'!B:G,Base!C:C,'On Orders'!F:F)</f>
        <v>0</v>
      </c>
      <c r="R300" s="22">
        <f ca="1">SUMIF('On Orders'!B:G,Base!C:C,'On Orders'!G:G)</f>
        <v>0</v>
      </c>
      <c r="S300" s="22">
        <f ca="1">SUMIF('On Orders'!B:G,Base!C:C,'On Orders'!H:H)</f>
        <v>0</v>
      </c>
      <c r="T300" s="22"/>
      <c r="U300" s="22"/>
      <c r="V300" s="22"/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1">
        <f t="shared" ca="1" si="297"/>
        <v>0</v>
      </c>
      <c r="AE300" s="26">
        <f t="shared" ca="1" si="298"/>
        <v>0</v>
      </c>
      <c r="AF300" s="26">
        <f t="shared" ca="1" si="299"/>
        <v>0</v>
      </c>
      <c r="AG300" s="26">
        <f t="shared" ref="AG300:AI300" ca="1" si="348">MAX(0,AF300)-AA300</f>
        <v>0</v>
      </c>
      <c r="AH300" s="26">
        <f t="shared" ca="1" si="348"/>
        <v>0</v>
      </c>
      <c r="AI300" s="26">
        <f t="shared" ca="1" si="348"/>
        <v>0</v>
      </c>
      <c r="AJ300" s="30">
        <f t="shared" si="301"/>
        <v>0</v>
      </c>
      <c r="AK300" s="30">
        <f t="shared" si="302"/>
        <v>0</v>
      </c>
      <c r="AL300" s="30">
        <f t="shared" si="303"/>
        <v>0</v>
      </c>
      <c r="AM300" s="30">
        <f t="shared" si="304"/>
        <v>0</v>
      </c>
      <c r="AN300" s="30">
        <f t="shared" si="305"/>
        <v>0</v>
      </c>
      <c r="AO300" s="30">
        <f t="shared" si="306"/>
        <v>0</v>
      </c>
      <c r="AP300" s="22">
        <f t="shared" si="308"/>
        <v>0</v>
      </c>
    </row>
    <row r="301" spans="1:42" hidden="1" x14ac:dyDescent="0.2">
      <c r="A301" t="s">
        <v>56</v>
      </c>
      <c r="B301">
        <v>840168533527</v>
      </c>
      <c r="C301" s="2" t="s">
        <v>913</v>
      </c>
      <c r="D301" s="2" t="s">
        <v>914</v>
      </c>
      <c r="E301" s="2" t="s">
        <v>915</v>
      </c>
      <c r="F301" s="2" t="s">
        <v>60</v>
      </c>
      <c r="G301" s="2" t="s">
        <v>79</v>
      </c>
      <c r="H301" s="2" t="s">
        <v>254</v>
      </c>
      <c r="I301" s="2" t="s">
        <v>368</v>
      </c>
      <c r="J301" s="32">
        <v>0</v>
      </c>
      <c r="K301" s="25">
        <v>387.54</v>
      </c>
      <c r="L301" s="2" t="s">
        <v>2204</v>
      </c>
      <c r="M301" s="2" t="s">
        <v>66</v>
      </c>
      <c r="N301" s="3">
        <v>2</v>
      </c>
      <c r="O301" s="3">
        <v>0</v>
      </c>
      <c r="P301" s="21">
        <f ca="1">SUMIF('On Orders'!B:G,Base!C:C,'On Orders'!E:E)</f>
        <v>0</v>
      </c>
      <c r="Q301" s="22">
        <f ca="1">SUMIF('On Orders'!B:G,Base!C:C,'On Orders'!F:F)</f>
        <v>0</v>
      </c>
      <c r="R301" s="22">
        <f ca="1">SUMIF('On Orders'!B:G,Base!C:C,'On Orders'!G:G)</f>
        <v>0</v>
      </c>
      <c r="S301" s="22">
        <f ca="1">SUMIF('On Orders'!B:G,Base!C:C,'On Orders'!H:H)</f>
        <v>0</v>
      </c>
      <c r="T301" s="22"/>
      <c r="U301" s="22"/>
      <c r="V301" s="22"/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1">
        <f t="shared" ca="1" si="297"/>
        <v>2</v>
      </c>
      <c r="AE301" s="26">
        <f t="shared" ca="1" si="298"/>
        <v>2</v>
      </c>
      <c r="AF301" s="26">
        <f t="shared" ca="1" si="299"/>
        <v>2</v>
      </c>
      <c r="AG301" s="26">
        <f t="shared" ref="AG301:AI301" ca="1" si="349">MAX(0,AF301)-AA301</f>
        <v>2</v>
      </c>
      <c r="AH301" s="26">
        <f t="shared" ca="1" si="349"/>
        <v>2</v>
      </c>
      <c r="AI301" s="26">
        <f t="shared" ca="1" si="349"/>
        <v>2</v>
      </c>
      <c r="AJ301" s="30">
        <f t="shared" si="301"/>
        <v>0</v>
      </c>
      <c r="AK301" s="30">
        <f t="shared" si="302"/>
        <v>0</v>
      </c>
      <c r="AL301" s="30">
        <f t="shared" si="303"/>
        <v>0</v>
      </c>
      <c r="AM301" s="30">
        <f t="shared" si="304"/>
        <v>0</v>
      </c>
      <c r="AN301" s="30">
        <f t="shared" si="305"/>
        <v>0</v>
      </c>
      <c r="AO301" s="30">
        <f t="shared" si="306"/>
        <v>0</v>
      </c>
      <c r="AP301" s="22">
        <f t="shared" si="308"/>
        <v>0</v>
      </c>
    </row>
    <row r="302" spans="1:42" hidden="1" x14ac:dyDescent="0.2">
      <c r="A302" t="s">
        <v>56</v>
      </c>
      <c r="B302">
        <v>840168533626</v>
      </c>
      <c r="C302" s="2" t="s">
        <v>916</v>
      </c>
      <c r="D302" s="2" t="s">
        <v>917</v>
      </c>
      <c r="E302" s="2" t="s">
        <v>918</v>
      </c>
      <c r="F302" s="2" t="s">
        <v>60</v>
      </c>
      <c r="G302" s="2" t="s">
        <v>79</v>
      </c>
      <c r="H302" s="2" t="s">
        <v>254</v>
      </c>
      <c r="I302" s="2" t="s">
        <v>368</v>
      </c>
      <c r="J302" s="32">
        <v>0</v>
      </c>
      <c r="K302" s="25">
        <v>387.54</v>
      </c>
      <c r="L302" s="2" t="s">
        <v>2204</v>
      </c>
      <c r="M302" s="2" t="s">
        <v>66</v>
      </c>
      <c r="N302" s="3">
        <v>2</v>
      </c>
      <c r="O302" s="3">
        <v>0</v>
      </c>
      <c r="P302" s="21">
        <f ca="1">SUMIF('On Orders'!B:G,Base!C:C,'On Orders'!E:E)</f>
        <v>0</v>
      </c>
      <c r="Q302" s="22">
        <f ca="1">SUMIF('On Orders'!B:G,Base!C:C,'On Orders'!F:F)</f>
        <v>0</v>
      </c>
      <c r="R302" s="22">
        <f ca="1">SUMIF('On Orders'!B:G,Base!C:C,'On Orders'!G:G)</f>
        <v>0</v>
      </c>
      <c r="S302" s="22">
        <f ca="1">SUMIF('On Orders'!B:G,Base!C:C,'On Orders'!H:H)</f>
        <v>0</v>
      </c>
      <c r="T302" s="22"/>
      <c r="U302" s="22"/>
      <c r="V302" s="22"/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1">
        <f t="shared" ca="1" si="297"/>
        <v>2</v>
      </c>
      <c r="AE302" s="26">
        <f t="shared" ca="1" si="298"/>
        <v>2</v>
      </c>
      <c r="AF302" s="26">
        <f t="shared" ca="1" si="299"/>
        <v>2</v>
      </c>
      <c r="AG302" s="26">
        <f t="shared" ref="AG302:AI302" ca="1" si="350">MAX(0,AF302)-AA302</f>
        <v>2</v>
      </c>
      <c r="AH302" s="26">
        <f t="shared" ca="1" si="350"/>
        <v>2</v>
      </c>
      <c r="AI302" s="26">
        <f t="shared" ca="1" si="350"/>
        <v>2</v>
      </c>
      <c r="AJ302" s="30">
        <f t="shared" si="301"/>
        <v>0</v>
      </c>
      <c r="AK302" s="30">
        <f t="shared" si="302"/>
        <v>0</v>
      </c>
      <c r="AL302" s="30">
        <f t="shared" si="303"/>
        <v>0</v>
      </c>
      <c r="AM302" s="30">
        <f t="shared" si="304"/>
        <v>0</v>
      </c>
      <c r="AN302" s="30">
        <f t="shared" si="305"/>
        <v>0</v>
      </c>
      <c r="AO302" s="30">
        <f t="shared" si="306"/>
        <v>0</v>
      </c>
      <c r="AP302" s="22">
        <f t="shared" si="308"/>
        <v>0</v>
      </c>
    </row>
    <row r="303" spans="1:42" hidden="1" x14ac:dyDescent="0.2">
      <c r="A303" t="s">
        <v>56</v>
      </c>
      <c r="B303">
        <v>840168532742</v>
      </c>
      <c r="C303" s="2" t="s">
        <v>919</v>
      </c>
      <c r="D303" s="2">
        <v>840168532742</v>
      </c>
      <c r="E303" s="2" t="s">
        <v>920</v>
      </c>
      <c r="F303" s="2" t="s">
        <v>60</v>
      </c>
      <c r="G303" s="2" t="s">
        <v>79</v>
      </c>
      <c r="H303" s="2" t="s">
        <v>80</v>
      </c>
      <c r="I303" s="2" t="s">
        <v>368</v>
      </c>
      <c r="J303" s="3">
        <v>110</v>
      </c>
      <c r="K303" s="25">
        <v>387.54</v>
      </c>
      <c r="L303" s="2" t="s">
        <v>2204</v>
      </c>
      <c r="M303" s="2" t="s">
        <v>66</v>
      </c>
      <c r="N303" s="3">
        <v>19</v>
      </c>
      <c r="O303" s="3">
        <v>0</v>
      </c>
      <c r="P303" s="21">
        <f ca="1">SUMIF('On Orders'!B:G,Base!C:C,'On Orders'!E:E)</f>
        <v>0</v>
      </c>
      <c r="Q303" s="22">
        <f ca="1">SUMIF('On Orders'!B:G,Base!C:C,'On Orders'!F:F)</f>
        <v>0</v>
      </c>
      <c r="R303" s="22">
        <f ca="1">SUMIF('On Orders'!B:G,Base!C:C,'On Orders'!G:G)</f>
        <v>0</v>
      </c>
      <c r="S303" s="22">
        <f ca="1">SUMIF('On Orders'!B:G,Base!C:C,'On Orders'!H:H)</f>
        <v>0</v>
      </c>
      <c r="T303" s="22"/>
      <c r="U303" s="22"/>
      <c r="V303" s="22"/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1">
        <f t="shared" ca="1" si="297"/>
        <v>-91</v>
      </c>
      <c r="AE303" s="26">
        <f t="shared" ca="1" si="298"/>
        <v>0</v>
      </c>
      <c r="AF303" s="26">
        <f t="shared" ca="1" si="299"/>
        <v>0</v>
      </c>
      <c r="AG303" s="26">
        <f t="shared" ref="AG303:AI303" ca="1" si="351">MAX(0,AF303)-AA303</f>
        <v>0</v>
      </c>
      <c r="AH303" s="26">
        <f t="shared" ca="1" si="351"/>
        <v>0</v>
      </c>
      <c r="AI303" s="26">
        <f t="shared" ca="1" si="351"/>
        <v>0</v>
      </c>
      <c r="AJ303" s="30">
        <f t="shared" si="301"/>
        <v>0</v>
      </c>
      <c r="AK303" s="30">
        <f t="shared" si="302"/>
        <v>0</v>
      </c>
      <c r="AL303" s="30">
        <f t="shared" si="303"/>
        <v>0</v>
      </c>
      <c r="AM303" s="30">
        <f t="shared" si="304"/>
        <v>0</v>
      </c>
      <c r="AN303" s="30">
        <f t="shared" si="305"/>
        <v>0</v>
      </c>
      <c r="AO303" s="30">
        <f t="shared" si="306"/>
        <v>0</v>
      </c>
      <c r="AP303" s="22">
        <f t="shared" si="308"/>
        <v>0</v>
      </c>
    </row>
    <row r="304" spans="1:42" hidden="1" x14ac:dyDescent="0.2">
      <c r="A304" t="s">
        <v>56</v>
      </c>
      <c r="B304">
        <v>840168532803</v>
      </c>
      <c r="C304" s="2" t="s">
        <v>921</v>
      </c>
      <c r="D304" s="2">
        <v>840168532803</v>
      </c>
      <c r="E304" s="2" t="s">
        <v>922</v>
      </c>
      <c r="F304" s="2" t="s">
        <v>60</v>
      </c>
      <c r="G304" s="2" t="s">
        <v>79</v>
      </c>
      <c r="H304" s="2" t="s">
        <v>80</v>
      </c>
      <c r="I304" s="2" t="s">
        <v>368</v>
      </c>
      <c r="J304" s="3">
        <v>110</v>
      </c>
      <c r="K304" s="25">
        <v>387.54</v>
      </c>
      <c r="L304" s="2" t="s">
        <v>2204</v>
      </c>
      <c r="M304" s="2" t="s">
        <v>66</v>
      </c>
      <c r="N304" s="3">
        <v>15</v>
      </c>
      <c r="O304" s="3">
        <v>0</v>
      </c>
      <c r="P304" s="21">
        <f ca="1">SUMIF('On Orders'!B:G,Base!C:C,'On Orders'!E:E)</f>
        <v>0</v>
      </c>
      <c r="Q304" s="22">
        <f ca="1">SUMIF('On Orders'!B:G,Base!C:C,'On Orders'!F:F)</f>
        <v>0</v>
      </c>
      <c r="R304" s="22">
        <f ca="1">SUMIF('On Orders'!B:G,Base!C:C,'On Orders'!G:G)</f>
        <v>0</v>
      </c>
      <c r="S304" s="22">
        <f ca="1">SUMIF('On Orders'!B:G,Base!C:C,'On Orders'!H:H)</f>
        <v>0</v>
      </c>
      <c r="T304" s="22"/>
      <c r="U304" s="22"/>
      <c r="V304" s="22"/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1">
        <f t="shared" ca="1" si="297"/>
        <v>-95</v>
      </c>
      <c r="AE304" s="26">
        <f t="shared" ca="1" si="298"/>
        <v>0</v>
      </c>
      <c r="AF304" s="26">
        <f t="shared" ca="1" si="299"/>
        <v>0</v>
      </c>
      <c r="AG304" s="26">
        <f t="shared" ref="AG304:AI304" ca="1" si="352">MAX(0,AF304)-AA304</f>
        <v>0</v>
      </c>
      <c r="AH304" s="26">
        <f t="shared" ca="1" si="352"/>
        <v>0</v>
      </c>
      <c r="AI304" s="26">
        <f t="shared" ca="1" si="352"/>
        <v>0</v>
      </c>
      <c r="AJ304" s="30">
        <f t="shared" si="301"/>
        <v>0</v>
      </c>
      <c r="AK304" s="30">
        <f t="shared" si="302"/>
        <v>0</v>
      </c>
      <c r="AL304" s="30">
        <f t="shared" si="303"/>
        <v>0</v>
      </c>
      <c r="AM304" s="30">
        <f t="shared" si="304"/>
        <v>0</v>
      </c>
      <c r="AN304" s="30">
        <f t="shared" si="305"/>
        <v>0</v>
      </c>
      <c r="AO304" s="30">
        <f t="shared" si="306"/>
        <v>0</v>
      </c>
      <c r="AP304" s="22">
        <f t="shared" si="308"/>
        <v>0</v>
      </c>
    </row>
    <row r="305" spans="1:42" hidden="1" x14ac:dyDescent="0.2">
      <c r="A305" t="s">
        <v>56</v>
      </c>
      <c r="B305">
        <v>840168544493</v>
      </c>
      <c r="C305" s="2" t="s">
        <v>923</v>
      </c>
      <c r="D305" s="2">
        <v>840168544493</v>
      </c>
      <c r="E305" s="2" t="s">
        <v>924</v>
      </c>
      <c r="F305" s="2" t="s">
        <v>60</v>
      </c>
      <c r="G305" s="2" t="s">
        <v>109</v>
      </c>
      <c r="H305" s="2" t="s">
        <v>109</v>
      </c>
      <c r="I305" s="2" t="s">
        <v>368</v>
      </c>
      <c r="J305" s="3">
        <v>110</v>
      </c>
      <c r="K305" s="25">
        <v>348.75</v>
      </c>
      <c r="L305" s="2" t="s">
        <v>2204</v>
      </c>
      <c r="M305" s="2" t="s">
        <v>66</v>
      </c>
      <c r="N305" s="3">
        <v>100</v>
      </c>
      <c r="O305" s="3">
        <v>410</v>
      </c>
      <c r="P305" s="21">
        <f ca="1">SUMIF('On Orders'!B:G,Base!C:C,'On Orders'!E:E)</f>
        <v>0</v>
      </c>
      <c r="Q305" s="22">
        <f ca="1">SUMIF('On Orders'!B:G,Base!C:C,'On Orders'!F:F)</f>
        <v>0</v>
      </c>
      <c r="R305" s="22">
        <f ca="1">SUMIF('On Orders'!B:G,Base!C:C,'On Orders'!G:G)</f>
        <v>0</v>
      </c>
      <c r="S305" s="22">
        <f ca="1">SUMIF('On Orders'!B:G,Base!C:C,'On Orders'!H:H)</f>
        <v>0</v>
      </c>
      <c r="T305" s="22"/>
      <c r="U305" s="22"/>
      <c r="V305" s="22"/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1">
        <f t="shared" ca="1" si="297"/>
        <v>400</v>
      </c>
      <c r="AE305" s="26">
        <f t="shared" ca="1" si="298"/>
        <v>400</v>
      </c>
      <c r="AF305" s="26">
        <f t="shared" ca="1" si="299"/>
        <v>400</v>
      </c>
      <c r="AG305" s="26">
        <f t="shared" ref="AG305:AI305" ca="1" si="353">MAX(0,AF305)-AA305</f>
        <v>400</v>
      </c>
      <c r="AH305" s="26">
        <f t="shared" ca="1" si="353"/>
        <v>400</v>
      </c>
      <c r="AI305" s="26">
        <f t="shared" ca="1" si="353"/>
        <v>400</v>
      </c>
      <c r="AJ305" s="30">
        <f t="shared" si="301"/>
        <v>0</v>
      </c>
      <c r="AK305" s="30">
        <f t="shared" si="302"/>
        <v>0</v>
      </c>
      <c r="AL305" s="30">
        <f t="shared" si="303"/>
        <v>0</v>
      </c>
      <c r="AM305" s="30">
        <f t="shared" si="304"/>
        <v>0</v>
      </c>
      <c r="AN305" s="30">
        <f t="shared" si="305"/>
        <v>0</v>
      </c>
      <c r="AO305" s="30">
        <f t="shared" si="306"/>
        <v>0</v>
      </c>
      <c r="AP305" s="22">
        <f t="shared" si="308"/>
        <v>0</v>
      </c>
    </row>
    <row r="306" spans="1:42" hidden="1" x14ac:dyDescent="0.2">
      <c r="A306" t="s">
        <v>56</v>
      </c>
      <c r="B306">
        <v>840168540655</v>
      </c>
      <c r="C306" s="2" t="s">
        <v>363</v>
      </c>
      <c r="D306" s="2">
        <v>840168540655</v>
      </c>
      <c r="E306" s="2" t="s">
        <v>365</v>
      </c>
      <c r="F306" s="2" t="s">
        <v>60</v>
      </c>
      <c r="G306" s="2" t="s">
        <v>109</v>
      </c>
      <c r="H306" s="2" t="s">
        <v>109</v>
      </c>
      <c r="I306" s="2" t="s">
        <v>368</v>
      </c>
      <c r="J306" s="3">
        <v>110</v>
      </c>
      <c r="K306" s="25">
        <v>309.95999999999998</v>
      </c>
      <c r="L306" s="2" t="s">
        <v>2204</v>
      </c>
      <c r="M306" s="2" t="s">
        <v>66</v>
      </c>
      <c r="N306" s="3">
        <v>152</v>
      </c>
      <c r="O306" s="3">
        <v>116</v>
      </c>
      <c r="P306" s="21">
        <f ca="1">SUMIF('On Orders'!B:G,Base!C:C,'On Orders'!E:E)</f>
        <v>0</v>
      </c>
      <c r="Q306" s="22">
        <f ca="1">SUMIF('On Orders'!B:G,Base!C:C,'On Orders'!F:F)</f>
        <v>0</v>
      </c>
      <c r="R306" s="22">
        <f ca="1">SUMIF('On Orders'!B:G,Base!C:C,'On Orders'!G:G)</f>
        <v>0</v>
      </c>
      <c r="S306" s="22">
        <f ca="1">SUMIF('On Orders'!B:G,Base!C:C,'On Orders'!H:H)</f>
        <v>0</v>
      </c>
      <c r="T306" s="22"/>
      <c r="U306" s="22"/>
      <c r="V306" s="22"/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1">
        <f t="shared" ca="1" si="297"/>
        <v>158</v>
      </c>
      <c r="AE306" s="26">
        <f t="shared" ca="1" si="298"/>
        <v>158</v>
      </c>
      <c r="AF306" s="26">
        <f t="shared" ca="1" si="299"/>
        <v>158</v>
      </c>
      <c r="AG306" s="26">
        <f t="shared" ref="AG306:AI306" ca="1" si="354">MAX(0,AF306)-AA306</f>
        <v>158</v>
      </c>
      <c r="AH306" s="26">
        <f t="shared" ca="1" si="354"/>
        <v>158</v>
      </c>
      <c r="AI306" s="26">
        <f t="shared" ca="1" si="354"/>
        <v>158</v>
      </c>
      <c r="AJ306" s="30">
        <f t="shared" si="301"/>
        <v>0</v>
      </c>
      <c r="AK306" s="30">
        <f t="shared" si="302"/>
        <v>0</v>
      </c>
      <c r="AL306" s="30">
        <f t="shared" si="303"/>
        <v>0</v>
      </c>
      <c r="AM306" s="30">
        <f t="shared" si="304"/>
        <v>0</v>
      </c>
      <c r="AN306" s="30">
        <f t="shared" si="305"/>
        <v>0</v>
      </c>
      <c r="AO306" s="30">
        <f t="shared" si="306"/>
        <v>0</v>
      </c>
      <c r="AP306" s="22">
        <f t="shared" si="308"/>
        <v>0</v>
      </c>
    </row>
    <row r="307" spans="1:42" hidden="1" x14ac:dyDescent="0.2">
      <c r="A307" t="s">
        <v>56</v>
      </c>
      <c r="B307">
        <v>840168540365</v>
      </c>
      <c r="C307" s="2" t="s">
        <v>925</v>
      </c>
      <c r="D307" s="2">
        <v>840168540365</v>
      </c>
      <c r="E307" s="2" t="s">
        <v>926</v>
      </c>
      <c r="F307" s="2" t="s">
        <v>60</v>
      </c>
      <c r="G307" s="2" t="s">
        <v>109</v>
      </c>
      <c r="H307" s="2" t="s">
        <v>109</v>
      </c>
      <c r="I307" s="2" t="s">
        <v>368</v>
      </c>
      <c r="J307" s="3">
        <v>110</v>
      </c>
      <c r="K307" s="25">
        <v>387.54</v>
      </c>
      <c r="L307" s="2" t="s">
        <v>2204</v>
      </c>
      <c r="M307" s="2" t="s">
        <v>66</v>
      </c>
      <c r="N307" s="3">
        <v>182</v>
      </c>
      <c r="O307" s="3">
        <v>39</v>
      </c>
      <c r="P307" s="21">
        <f ca="1">SUMIF('On Orders'!B:G,Base!C:C,'On Orders'!E:E)</f>
        <v>0</v>
      </c>
      <c r="Q307" s="22">
        <f ca="1">SUMIF('On Orders'!B:G,Base!C:C,'On Orders'!F:F)</f>
        <v>0</v>
      </c>
      <c r="R307" s="22">
        <f ca="1">SUMIF('On Orders'!B:G,Base!C:C,'On Orders'!G:G)</f>
        <v>0</v>
      </c>
      <c r="S307" s="22">
        <f ca="1">SUMIF('On Orders'!B:G,Base!C:C,'On Orders'!H:H)</f>
        <v>0</v>
      </c>
      <c r="T307" s="22"/>
      <c r="U307" s="22"/>
      <c r="V307" s="22"/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1">
        <f t="shared" ca="1" si="297"/>
        <v>111</v>
      </c>
      <c r="AE307" s="26">
        <f t="shared" ca="1" si="298"/>
        <v>111</v>
      </c>
      <c r="AF307" s="26">
        <f t="shared" ca="1" si="299"/>
        <v>111</v>
      </c>
      <c r="AG307" s="26">
        <f t="shared" ref="AG307:AI307" ca="1" si="355">MAX(0,AF307)-AA307</f>
        <v>111</v>
      </c>
      <c r="AH307" s="26">
        <f t="shared" ca="1" si="355"/>
        <v>111</v>
      </c>
      <c r="AI307" s="26">
        <f t="shared" ca="1" si="355"/>
        <v>111</v>
      </c>
      <c r="AJ307" s="30">
        <f t="shared" si="301"/>
        <v>0</v>
      </c>
      <c r="AK307" s="30">
        <f t="shared" si="302"/>
        <v>0</v>
      </c>
      <c r="AL307" s="30">
        <f t="shared" si="303"/>
        <v>0</v>
      </c>
      <c r="AM307" s="30">
        <f t="shared" si="304"/>
        <v>0</v>
      </c>
      <c r="AN307" s="30">
        <f t="shared" si="305"/>
        <v>0</v>
      </c>
      <c r="AO307" s="30">
        <f t="shared" si="306"/>
        <v>0</v>
      </c>
      <c r="AP307" s="22">
        <f t="shared" si="308"/>
        <v>0</v>
      </c>
    </row>
    <row r="308" spans="1:42" hidden="1" x14ac:dyDescent="0.2">
      <c r="A308" t="s">
        <v>56</v>
      </c>
      <c r="B308">
        <v>840168540396</v>
      </c>
      <c r="C308" s="2" t="s">
        <v>927</v>
      </c>
      <c r="D308" s="2">
        <v>840168540396</v>
      </c>
      <c r="E308" s="2" t="s">
        <v>928</v>
      </c>
      <c r="F308" s="2" t="s">
        <v>60</v>
      </c>
      <c r="G308" s="2" t="s">
        <v>109</v>
      </c>
      <c r="H308" s="2" t="s">
        <v>109</v>
      </c>
      <c r="I308" s="2" t="s">
        <v>368</v>
      </c>
      <c r="J308" s="3">
        <v>110</v>
      </c>
      <c r="K308" s="25">
        <v>387.54</v>
      </c>
      <c r="L308" s="2" t="s">
        <v>2204</v>
      </c>
      <c r="M308" s="2" t="s">
        <v>66</v>
      </c>
      <c r="N308" s="3">
        <v>351</v>
      </c>
      <c r="O308" s="3">
        <v>62</v>
      </c>
      <c r="P308" s="21">
        <f ca="1">SUMIF('On Orders'!B:G,Base!C:C,'On Orders'!E:E)</f>
        <v>0</v>
      </c>
      <c r="Q308" s="22">
        <f ca="1">SUMIF('On Orders'!B:G,Base!C:C,'On Orders'!F:F)</f>
        <v>0</v>
      </c>
      <c r="R308" s="22">
        <f ca="1">SUMIF('On Orders'!B:G,Base!C:C,'On Orders'!G:G)</f>
        <v>0</v>
      </c>
      <c r="S308" s="22">
        <f ca="1">SUMIF('On Orders'!B:G,Base!C:C,'On Orders'!H:H)</f>
        <v>0</v>
      </c>
      <c r="T308" s="22"/>
      <c r="U308" s="22"/>
      <c r="V308" s="22"/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1">
        <f t="shared" ca="1" si="297"/>
        <v>303</v>
      </c>
      <c r="AE308" s="26">
        <f t="shared" ca="1" si="298"/>
        <v>303</v>
      </c>
      <c r="AF308" s="26">
        <f t="shared" ca="1" si="299"/>
        <v>303</v>
      </c>
      <c r="AG308" s="26">
        <f t="shared" ref="AG308:AI308" ca="1" si="356">MAX(0,AF308)-AA308</f>
        <v>303</v>
      </c>
      <c r="AH308" s="26">
        <f t="shared" ca="1" si="356"/>
        <v>303</v>
      </c>
      <c r="AI308" s="26">
        <f t="shared" ca="1" si="356"/>
        <v>303</v>
      </c>
      <c r="AJ308" s="30">
        <f t="shared" si="301"/>
        <v>0</v>
      </c>
      <c r="AK308" s="30">
        <f t="shared" si="302"/>
        <v>0</v>
      </c>
      <c r="AL308" s="30">
        <f t="shared" si="303"/>
        <v>0</v>
      </c>
      <c r="AM308" s="30">
        <f t="shared" si="304"/>
        <v>0</v>
      </c>
      <c r="AN308" s="30">
        <f t="shared" si="305"/>
        <v>0</v>
      </c>
      <c r="AO308" s="30">
        <f t="shared" si="306"/>
        <v>0</v>
      </c>
      <c r="AP308" s="22">
        <f t="shared" si="308"/>
        <v>0</v>
      </c>
    </row>
    <row r="309" spans="1:42" hidden="1" x14ac:dyDescent="0.2">
      <c r="A309" t="s">
        <v>56</v>
      </c>
      <c r="B309">
        <v>840168541171</v>
      </c>
      <c r="C309" s="2" t="s">
        <v>929</v>
      </c>
      <c r="D309" s="2">
        <v>840168541171</v>
      </c>
      <c r="E309" s="2" t="s">
        <v>930</v>
      </c>
      <c r="F309" s="2" t="s">
        <v>60</v>
      </c>
      <c r="G309" s="2" t="s">
        <v>109</v>
      </c>
      <c r="H309" s="2" t="s">
        <v>931</v>
      </c>
      <c r="I309" s="2" t="s">
        <v>368</v>
      </c>
      <c r="J309" s="32">
        <v>0</v>
      </c>
      <c r="K309" s="25">
        <v>387.54</v>
      </c>
      <c r="L309" s="2" t="s">
        <v>2204</v>
      </c>
      <c r="M309" s="2" t="s">
        <v>66</v>
      </c>
      <c r="N309" s="3">
        <v>67</v>
      </c>
      <c r="O309" s="3">
        <v>6</v>
      </c>
      <c r="P309" s="21">
        <f ca="1">SUMIF('On Orders'!B:G,Base!C:C,'On Orders'!E:E)</f>
        <v>0</v>
      </c>
      <c r="Q309" s="22">
        <f ca="1">SUMIF('On Orders'!B:G,Base!C:C,'On Orders'!F:F)</f>
        <v>0</v>
      </c>
      <c r="R309" s="22">
        <f ca="1">SUMIF('On Orders'!B:G,Base!C:C,'On Orders'!G:G)</f>
        <v>0</v>
      </c>
      <c r="S309" s="22">
        <f ca="1">SUMIF('On Orders'!B:G,Base!C:C,'On Orders'!H:H)</f>
        <v>0</v>
      </c>
      <c r="T309" s="22"/>
      <c r="U309" s="22"/>
      <c r="V309" s="22"/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1">
        <f t="shared" ca="1" si="297"/>
        <v>73</v>
      </c>
      <c r="AE309" s="26">
        <f t="shared" ca="1" si="298"/>
        <v>73</v>
      </c>
      <c r="AF309" s="26">
        <f t="shared" ca="1" si="299"/>
        <v>73</v>
      </c>
      <c r="AG309" s="26">
        <f t="shared" ref="AG309:AI309" ca="1" si="357">MAX(0,AF309)-AA309</f>
        <v>73</v>
      </c>
      <c r="AH309" s="26">
        <f t="shared" ca="1" si="357"/>
        <v>73</v>
      </c>
      <c r="AI309" s="26">
        <f t="shared" ca="1" si="357"/>
        <v>73</v>
      </c>
      <c r="AJ309" s="30">
        <f t="shared" si="301"/>
        <v>0</v>
      </c>
      <c r="AK309" s="30">
        <f t="shared" si="302"/>
        <v>0</v>
      </c>
      <c r="AL309" s="30">
        <f t="shared" si="303"/>
        <v>0</v>
      </c>
      <c r="AM309" s="30">
        <f t="shared" si="304"/>
        <v>0</v>
      </c>
      <c r="AN309" s="30">
        <f t="shared" si="305"/>
        <v>0</v>
      </c>
      <c r="AO309" s="30">
        <f t="shared" si="306"/>
        <v>0</v>
      </c>
      <c r="AP309" s="22">
        <f t="shared" si="308"/>
        <v>0</v>
      </c>
    </row>
    <row r="310" spans="1:42" hidden="1" x14ac:dyDescent="0.2">
      <c r="A310" t="s">
        <v>56</v>
      </c>
      <c r="B310">
        <v>840168541478</v>
      </c>
      <c r="C310" s="2" t="s">
        <v>932</v>
      </c>
      <c r="D310" s="2">
        <v>840168541478</v>
      </c>
      <c r="E310" s="2" t="s">
        <v>933</v>
      </c>
      <c r="F310" s="2" t="s">
        <v>60</v>
      </c>
      <c r="G310" s="2" t="s">
        <v>109</v>
      </c>
      <c r="H310" s="2" t="s">
        <v>931</v>
      </c>
      <c r="I310" s="2" t="s">
        <v>368</v>
      </c>
      <c r="J310" s="32">
        <v>0</v>
      </c>
      <c r="K310" s="25">
        <v>309.95999999999998</v>
      </c>
      <c r="L310" s="2" t="s">
        <v>2204</v>
      </c>
      <c r="M310" s="2" t="s">
        <v>66</v>
      </c>
      <c r="N310" s="3">
        <v>38</v>
      </c>
      <c r="O310" s="3">
        <v>406</v>
      </c>
      <c r="P310" s="21">
        <f ca="1">SUMIF('On Orders'!B:G,Base!C:C,'On Orders'!E:E)</f>
        <v>0</v>
      </c>
      <c r="Q310" s="22">
        <f ca="1">SUMIF('On Orders'!B:G,Base!C:C,'On Orders'!F:F)</f>
        <v>0</v>
      </c>
      <c r="R310" s="22">
        <f ca="1">SUMIF('On Orders'!B:G,Base!C:C,'On Orders'!G:G)</f>
        <v>0</v>
      </c>
      <c r="S310" s="22">
        <f ca="1">SUMIF('On Orders'!B:G,Base!C:C,'On Orders'!H:H)</f>
        <v>0</v>
      </c>
      <c r="T310" s="22"/>
      <c r="U310" s="22"/>
      <c r="V310" s="22"/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1">
        <f t="shared" ca="1" si="297"/>
        <v>444</v>
      </c>
      <c r="AE310" s="26">
        <f t="shared" ca="1" si="298"/>
        <v>444</v>
      </c>
      <c r="AF310" s="26">
        <f t="shared" ca="1" si="299"/>
        <v>444</v>
      </c>
      <c r="AG310" s="26">
        <f t="shared" ref="AG310:AI310" ca="1" si="358">MAX(0,AF310)-AA310</f>
        <v>444</v>
      </c>
      <c r="AH310" s="26">
        <f t="shared" ca="1" si="358"/>
        <v>444</v>
      </c>
      <c r="AI310" s="26">
        <f t="shared" ca="1" si="358"/>
        <v>444</v>
      </c>
      <c r="AJ310" s="30">
        <f t="shared" si="301"/>
        <v>0</v>
      </c>
      <c r="AK310" s="30">
        <f t="shared" si="302"/>
        <v>0</v>
      </c>
      <c r="AL310" s="30">
        <f t="shared" si="303"/>
        <v>0</v>
      </c>
      <c r="AM310" s="30">
        <f t="shared" si="304"/>
        <v>0</v>
      </c>
      <c r="AN310" s="30">
        <f t="shared" si="305"/>
        <v>0</v>
      </c>
      <c r="AO310" s="30">
        <f t="shared" si="306"/>
        <v>0</v>
      </c>
      <c r="AP310" s="22">
        <f t="shared" si="308"/>
        <v>0</v>
      </c>
    </row>
    <row r="311" spans="1:42" hidden="1" x14ac:dyDescent="0.2">
      <c r="A311" t="s">
        <v>56</v>
      </c>
      <c r="B311">
        <v>840168540778</v>
      </c>
      <c r="C311" s="2" t="s">
        <v>934</v>
      </c>
      <c r="D311" s="2" t="s">
        <v>935</v>
      </c>
      <c r="E311" s="2" t="s">
        <v>936</v>
      </c>
      <c r="F311" s="2" t="s">
        <v>60</v>
      </c>
      <c r="G311" s="2" t="s">
        <v>109</v>
      </c>
      <c r="H311" s="2" t="s">
        <v>937</v>
      </c>
      <c r="I311" s="2" t="s">
        <v>368</v>
      </c>
      <c r="J311" s="32">
        <v>0</v>
      </c>
      <c r="K311" s="25">
        <v>387.54</v>
      </c>
      <c r="L311" s="2" t="s">
        <v>2204</v>
      </c>
      <c r="M311" s="2" t="s">
        <v>66</v>
      </c>
      <c r="N311" s="3">
        <v>126</v>
      </c>
      <c r="O311" s="3">
        <v>36</v>
      </c>
      <c r="P311" s="21">
        <f ca="1">SUMIF('On Orders'!B:G,Base!C:C,'On Orders'!E:E)</f>
        <v>0</v>
      </c>
      <c r="Q311" s="22">
        <f ca="1">SUMIF('On Orders'!B:G,Base!C:C,'On Orders'!F:F)</f>
        <v>0</v>
      </c>
      <c r="R311" s="22">
        <f ca="1">SUMIF('On Orders'!B:G,Base!C:C,'On Orders'!G:G)</f>
        <v>0</v>
      </c>
      <c r="S311" s="22">
        <f ca="1">SUMIF('On Orders'!B:G,Base!C:C,'On Orders'!H:H)</f>
        <v>0</v>
      </c>
      <c r="T311" s="22"/>
      <c r="U311" s="22"/>
      <c r="V311" s="22"/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1">
        <f t="shared" ca="1" si="297"/>
        <v>162</v>
      </c>
      <c r="AE311" s="26">
        <f t="shared" ca="1" si="298"/>
        <v>162</v>
      </c>
      <c r="AF311" s="26">
        <f t="shared" ca="1" si="299"/>
        <v>162</v>
      </c>
      <c r="AG311" s="26">
        <f t="shared" ref="AG311:AI311" ca="1" si="359">MAX(0,AF311)-AA311</f>
        <v>162</v>
      </c>
      <c r="AH311" s="26">
        <f t="shared" ca="1" si="359"/>
        <v>162</v>
      </c>
      <c r="AI311" s="26">
        <f t="shared" ca="1" si="359"/>
        <v>162</v>
      </c>
      <c r="AJ311" s="30">
        <f t="shared" si="301"/>
        <v>0</v>
      </c>
      <c r="AK311" s="30">
        <f t="shared" si="302"/>
        <v>0</v>
      </c>
      <c r="AL311" s="30">
        <f t="shared" si="303"/>
        <v>0</v>
      </c>
      <c r="AM311" s="30">
        <f t="shared" si="304"/>
        <v>0</v>
      </c>
      <c r="AN311" s="30">
        <f t="shared" si="305"/>
        <v>0</v>
      </c>
      <c r="AO311" s="30">
        <f t="shared" si="306"/>
        <v>0</v>
      </c>
      <c r="AP311" s="22">
        <f t="shared" si="308"/>
        <v>0</v>
      </c>
    </row>
    <row r="312" spans="1:42" hidden="1" x14ac:dyDescent="0.2">
      <c r="A312" t="s">
        <v>56</v>
      </c>
      <c r="B312">
        <v>840168540846</v>
      </c>
      <c r="C312" s="2" t="s">
        <v>280</v>
      </c>
      <c r="D312" s="2" t="s">
        <v>281</v>
      </c>
      <c r="E312" s="2" t="s">
        <v>282</v>
      </c>
      <c r="F312" s="2" t="s">
        <v>60</v>
      </c>
      <c r="G312" s="2" t="s">
        <v>109</v>
      </c>
      <c r="H312" s="2" t="s">
        <v>110</v>
      </c>
      <c r="I312" s="2" t="s">
        <v>368</v>
      </c>
      <c r="J312" s="32">
        <v>0</v>
      </c>
      <c r="K312" s="25">
        <v>387.54</v>
      </c>
      <c r="L312" s="2" t="s">
        <v>2204</v>
      </c>
      <c r="M312" s="2" t="s">
        <v>66</v>
      </c>
      <c r="N312" s="3">
        <v>45</v>
      </c>
      <c r="O312" s="3">
        <v>193</v>
      </c>
      <c r="P312" s="21">
        <f ca="1">SUMIF('On Orders'!B:G,Base!C:C,'On Orders'!E:E)</f>
        <v>0</v>
      </c>
      <c r="Q312" s="22">
        <f ca="1">SUMIF('On Orders'!B:G,Base!C:C,'On Orders'!F:F)</f>
        <v>0</v>
      </c>
      <c r="R312" s="22">
        <f ca="1">SUMIF('On Orders'!B:G,Base!C:C,'On Orders'!G:G)</f>
        <v>0</v>
      </c>
      <c r="S312" s="22">
        <f ca="1">SUMIF('On Orders'!B:G,Base!C:C,'On Orders'!H:H)</f>
        <v>0</v>
      </c>
      <c r="T312" s="22"/>
      <c r="U312" s="22"/>
      <c r="V312" s="22"/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1">
        <f t="shared" ca="1" si="297"/>
        <v>238</v>
      </c>
      <c r="AE312" s="26">
        <f t="shared" ca="1" si="298"/>
        <v>238</v>
      </c>
      <c r="AF312" s="26">
        <f t="shared" ca="1" si="299"/>
        <v>238</v>
      </c>
      <c r="AG312" s="26">
        <f t="shared" ref="AG312:AI312" ca="1" si="360">MAX(0,AF312)-AA312</f>
        <v>238</v>
      </c>
      <c r="AH312" s="26">
        <f t="shared" ca="1" si="360"/>
        <v>238</v>
      </c>
      <c r="AI312" s="26">
        <f t="shared" ca="1" si="360"/>
        <v>238</v>
      </c>
      <c r="AJ312" s="30">
        <f t="shared" si="301"/>
        <v>0</v>
      </c>
      <c r="AK312" s="30">
        <f t="shared" si="302"/>
        <v>0</v>
      </c>
      <c r="AL312" s="30">
        <f t="shared" si="303"/>
        <v>0</v>
      </c>
      <c r="AM312" s="30">
        <f t="shared" si="304"/>
        <v>0</v>
      </c>
      <c r="AN312" s="30">
        <f t="shared" si="305"/>
        <v>0</v>
      </c>
      <c r="AO312" s="30">
        <f t="shared" si="306"/>
        <v>0</v>
      </c>
      <c r="AP312" s="22">
        <f t="shared" si="308"/>
        <v>0</v>
      </c>
    </row>
    <row r="313" spans="1:42" hidden="1" x14ac:dyDescent="0.2">
      <c r="A313" t="s">
        <v>56</v>
      </c>
      <c r="B313">
        <v>840168540761</v>
      </c>
      <c r="C313" s="2" t="s">
        <v>938</v>
      </c>
      <c r="D313" s="2" t="s">
        <v>939</v>
      </c>
      <c r="E313" s="2" t="s">
        <v>940</v>
      </c>
      <c r="F313" s="2" t="s">
        <v>60</v>
      </c>
      <c r="G313" s="2" t="s">
        <v>109</v>
      </c>
      <c r="H313" s="2" t="s">
        <v>110</v>
      </c>
      <c r="I313" s="2" t="s">
        <v>368</v>
      </c>
      <c r="J313" s="32">
        <v>0</v>
      </c>
      <c r="K313" s="25">
        <v>387.54</v>
      </c>
      <c r="L313" s="2" t="s">
        <v>2204</v>
      </c>
      <c r="M313" s="2" t="s">
        <v>66</v>
      </c>
      <c r="N313" s="3">
        <v>57</v>
      </c>
      <c r="O313" s="3">
        <v>19</v>
      </c>
      <c r="P313" s="21">
        <f ca="1">SUMIF('On Orders'!B:G,Base!C:C,'On Orders'!E:E)</f>
        <v>0</v>
      </c>
      <c r="Q313" s="22">
        <f ca="1">SUMIF('On Orders'!B:G,Base!C:C,'On Orders'!F:F)</f>
        <v>0</v>
      </c>
      <c r="R313" s="22">
        <f ca="1">SUMIF('On Orders'!B:G,Base!C:C,'On Orders'!G:G)</f>
        <v>0</v>
      </c>
      <c r="S313" s="22">
        <f ca="1">SUMIF('On Orders'!B:G,Base!C:C,'On Orders'!H:H)</f>
        <v>0</v>
      </c>
      <c r="T313" s="22"/>
      <c r="U313" s="22"/>
      <c r="V313" s="22"/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1">
        <f t="shared" ca="1" si="297"/>
        <v>76</v>
      </c>
      <c r="AE313" s="26">
        <f t="shared" ca="1" si="298"/>
        <v>76</v>
      </c>
      <c r="AF313" s="26">
        <f t="shared" ca="1" si="299"/>
        <v>76</v>
      </c>
      <c r="AG313" s="26">
        <f t="shared" ref="AG313:AI313" ca="1" si="361">MAX(0,AF313)-AA313</f>
        <v>76</v>
      </c>
      <c r="AH313" s="26">
        <f t="shared" ca="1" si="361"/>
        <v>76</v>
      </c>
      <c r="AI313" s="26">
        <f t="shared" ca="1" si="361"/>
        <v>76</v>
      </c>
      <c r="AJ313" s="30">
        <f t="shared" si="301"/>
        <v>0</v>
      </c>
      <c r="AK313" s="30">
        <f t="shared" si="302"/>
        <v>0</v>
      </c>
      <c r="AL313" s="30">
        <f t="shared" si="303"/>
        <v>0</v>
      </c>
      <c r="AM313" s="30">
        <f t="shared" si="304"/>
        <v>0</v>
      </c>
      <c r="AN313" s="30">
        <f t="shared" si="305"/>
        <v>0</v>
      </c>
      <c r="AO313" s="30">
        <f t="shared" si="306"/>
        <v>0</v>
      </c>
      <c r="AP313" s="22">
        <f t="shared" si="308"/>
        <v>0</v>
      </c>
    </row>
    <row r="314" spans="1:42" hidden="1" x14ac:dyDescent="0.2">
      <c r="A314" t="s">
        <v>56</v>
      </c>
      <c r="B314">
        <v>840168540808</v>
      </c>
      <c r="C314" s="2" t="s">
        <v>941</v>
      </c>
      <c r="D314" s="2" t="s">
        <v>942</v>
      </c>
      <c r="E314" s="2" t="s">
        <v>943</v>
      </c>
      <c r="F314" s="2" t="s">
        <v>60</v>
      </c>
      <c r="G314" s="2" t="s">
        <v>109</v>
      </c>
      <c r="H314" s="2" t="s">
        <v>110</v>
      </c>
      <c r="I314" s="2" t="s">
        <v>368</v>
      </c>
      <c r="J314" s="32">
        <v>0</v>
      </c>
      <c r="K314" s="25">
        <v>387.54</v>
      </c>
      <c r="L314" s="2" t="s">
        <v>2204</v>
      </c>
      <c r="M314" s="2" t="s">
        <v>66</v>
      </c>
      <c r="N314" s="3">
        <v>249</v>
      </c>
      <c r="O314" s="3">
        <v>8</v>
      </c>
      <c r="P314" s="21">
        <f ca="1">SUMIF('On Orders'!B:G,Base!C:C,'On Orders'!E:E)</f>
        <v>0</v>
      </c>
      <c r="Q314" s="22">
        <f ca="1">SUMIF('On Orders'!B:G,Base!C:C,'On Orders'!F:F)</f>
        <v>0</v>
      </c>
      <c r="R314" s="22">
        <f ca="1">SUMIF('On Orders'!B:G,Base!C:C,'On Orders'!G:G)</f>
        <v>0</v>
      </c>
      <c r="S314" s="22">
        <f ca="1">SUMIF('On Orders'!B:G,Base!C:C,'On Orders'!H:H)</f>
        <v>0</v>
      </c>
      <c r="T314" s="22"/>
      <c r="U314" s="22"/>
      <c r="V314" s="22"/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1">
        <f t="shared" ca="1" si="297"/>
        <v>257</v>
      </c>
      <c r="AE314" s="26">
        <f t="shared" ca="1" si="298"/>
        <v>257</v>
      </c>
      <c r="AF314" s="26">
        <f t="shared" ca="1" si="299"/>
        <v>257</v>
      </c>
      <c r="AG314" s="26">
        <f t="shared" ref="AG314:AI314" ca="1" si="362">MAX(0,AF314)-AA314</f>
        <v>257</v>
      </c>
      <c r="AH314" s="26">
        <f t="shared" ca="1" si="362"/>
        <v>257</v>
      </c>
      <c r="AI314" s="26">
        <f t="shared" ca="1" si="362"/>
        <v>257</v>
      </c>
      <c r="AJ314" s="30">
        <f t="shared" si="301"/>
        <v>0</v>
      </c>
      <c r="AK314" s="30">
        <f t="shared" si="302"/>
        <v>0</v>
      </c>
      <c r="AL314" s="30">
        <f t="shared" si="303"/>
        <v>0</v>
      </c>
      <c r="AM314" s="30">
        <f t="shared" si="304"/>
        <v>0</v>
      </c>
      <c r="AN314" s="30">
        <f t="shared" si="305"/>
        <v>0</v>
      </c>
      <c r="AO314" s="30">
        <f t="shared" si="306"/>
        <v>0</v>
      </c>
      <c r="AP314" s="22">
        <f t="shared" si="308"/>
        <v>0</v>
      </c>
    </row>
    <row r="315" spans="1:42" hidden="1" x14ac:dyDescent="0.2">
      <c r="A315" t="s">
        <v>56</v>
      </c>
      <c r="B315">
        <v>840168541659</v>
      </c>
      <c r="C315" s="2" t="s">
        <v>284</v>
      </c>
      <c r="D315" s="2" t="s">
        <v>285</v>
      </c>
      <c r="E315" s="2" t="s">
        <v>286</v>
      </c>
      <c r="F315" s="2" t="s">
        <v>60</v>
      </c>
      <c r="G315" s="2" t="s">
        <v>109</v>
      </c>
      <c r="H315" s="2" t="s">
        <v>127</v>
      </c>
      <c r="I315" s="2" t="s">
        <v>368</v>
      </c>
      <c r="J315" s="32">
        <v>0</v>
      </c>
      <c r="K315" s="25">
        <v>387.54</v>
      </c>
      <c r="L315" s="2" t="s">
        <v>2204</v>
      </c>
      <c r="M315" s="2" t="s">
        <v>66</v>
      </c>
      <c r="N315" s="3">
        <v>0</v>
      </c>
      <c r="O315" s="3">
        <v>1882</v>
      </c>
      <c r="P315" s="21">
        <f ca="1">SUMIF('On Orders'!B:G,Base!C:C,'On Orders'!E:E)</f>
        <v>0</v>
      </c>
      <c r="Q315" s="22">
        <f ca="1">SUMIF('On Orders'!B:G,Base!C:C,'On Orders'!F:F)</f>
        <v>0</v>
      </c>
      <c r="R315" s="22">
        <f ca="1">SUMIF('On Orders'!B:G,Base!C:C,'On Orders'!G:G)</f>
        <v>0</v>
      </c>
      <c r="S315" s="22">
        <f ca="1">SUMIF('On Orders'!B:G,Base!C:C,'On Orders'!H:H)</f>
        <v>0</v>
      </c>
      <c r="T315" s="22"/>
      <c r="U315" s="22"/>
      <c r="V315" s="22"/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1">
        <f t="shared" ca="1" si="297"/>
        <v>1882</v>
      </c>
      <c r="AE315" s="26">
        <f t="shared" ca="1" si="298"/>
        <v>1882</v>
      </c>
      <c r="AF315" s="26">
        <f t="shared" ca="1" si="299"/>
        <v>1882</v>
      </c>
      <c r="AG315" s="26">
        <f t="shared" ref="AG315:AI315" ca="1" si="363">MAX(0,AF315)-AA315</f>
        <v>1882</v>
      </c>
      <c r="AH315" s="26">
        <f t="shared" ca="1" si="363"/>
        <v>1882</v>
      </c>
      <c r="AI315" s="26">
        <f t="shared" ca="1" si="363"/>
        <v>1882</v>
      </c>
      <c r="AJ315" s="30">
        <f t="shared" si="301"/>
        <v>0</v>
      </c>
      <c r="AK315" s="30">
        <f t="shared" si="302"/>
        <v>0</v>
      </c>
      <c r="AL315" s="30">
        <f t="shared" si="303"/>
        <v>0</v>
      </c>
      <c r="AM315" s="30">
        <f t="shared" si="304"/>
        <v>0</v>
      </c>
      <c r="AN315" s="30">
        <f t="shared" si="305"/>
        <v>0</v>
      </c>
      <c r="AO315" s="30">
        <f t="shared" si="306"/>
        <v>0</v>
      </c>
      <c r="AP315" s="22">
        <f t="shared" si="308"/>
        <v>0</v>
      </c>
    </row>
    <row r="316" spans="1:42" hidden="1" x14ac:dyDescent="0.2">
      <c r="A316" t="s">
        <v>56</v>
      </c>
      <c r="B316">
        <v>840168544561</v>
      </c>
      <c r="C316" s="2" t="s">
        <v>284</v>
      </c>
      <c r="D316" s="2" t="s">
        <v>285</v>
      </c>
      <c r="E316" s="2" t="s">
        <v>286</v>
      </c>
      <c r="F316" s="2" t="s">
        <v>60</v>
      </c>
      <c r="G316" s="2" t="s">
        <v>109</v>
      </c>
      <c r="H316" s="2" t="s">
        <v>127</v>
      </c>
      <c r="I316" s="2" t="s">
        <v>368</v>
      </c>
      <c r="J316" s="32">
        <v>0</v>
      </c>
      <c r="K316" s="25">
        <v>387.54</v>
      </c>
      <c r="L316" s="2" t="s">
        <v>2204</v>
      </c>
      <c r="M316" s="2" t="s">
        <v>66</v>
      </c>
      <c r="N316" s="3">
        <v>8</v>
      </c>
      <c r="O316" s="3">
        <v>1882</v>
      </c>
      <c r="P316" s="21">
        <f ca="1">SUMIF('On Orders'!B:G,Base!C:C,'On Orders'!E:E)</f>
        <v>0</v>
      </c>
      <c r="Q316" s="22">
        <f ca="1">SUMIF('On Orders'!B:G,Base!C:C,'On Orders'!F:F)</f>
        <v>0</v>
      </c>
      <c r="R316" s="22">
        <f ca="1">SUMIF('On Orders'!B:G,Base!C:C,'On Orders'!G:G)</f>
        <v>0</v>
      </c>
      <c r="S316" s="22">
        <f ca="1">SUMIF('On Orders'!B:G,Base!C:C,'On Orders'!H:H)</f>
        <v>0</v>
      </c>
      <c r="T316" s="22"/>
      <c r="U316" s="22"/>
      <c r="V316" s="22"/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1">
        <f t="shared" ca="1" si="297"/>
        <v>1890</v>
      </c>
      <c r="AE316" s="26">
        <f t="shared" ca="1" si="298"/>
        <v>1890</v>
      </c>
      <c r="AF316" s="26">
        <f t="shared" ca="1" si="299"/>
        <v>1890</v>
      </c>
      <c r="AG316" s="26">
        <f t="shared" ref="AG316:AI316" ca="1" si="364">MAX(0,AF316)-AA316</f>
        <v>1890</v>
      </c>
      <c r="AH316" s="26">
        <f t="shared" ca="1" si="364"/>
        <v>1890</v>
      </c>
      <c r="AI316" s="26">
        <f t="shared" ca="1" si="364"/>
        <v>1890</v>
      </c>
      <c r="AJ316" s="30">
        <f t="shared" si="301"/>
        <v>0</v>
      </c>
      <c r="AK316" s="30">
        <f t="shared" si="302"/>
        <v>0</v>
      </c>
      <c r="AL316" s="30">
        <f t="shared" si="303"/>
        <v>0</v>
      </c>
      <c r="AM316" s="30">
        <f t="shared" si="304"/>
        <v>0</v>
      </c>
      <c r="AN316" s="30">
        <f t="shared" si="305"/>
        <v>0</v>
      </c>
      <c r="AO316" s="30">
        <f t="shared" si="306"/>
        <v>0</v>
      </c>
      <c r="AP316" s="22">
        <f t="shared" si="308"/>
        <v>0</v>
      </c>
    </row>
    <row r="317" spans="1:42" hidden="1" x14ac:dyDescent="0.2">
      <c r="A317" t="s">
        <v>56</v>
      </c>
      <c r="B317">
        <v>840168541621</v>
      </c>
      <c r="C317" s="2" t="s">
        <v>944</v>
      </c>
      <c r="D317" s="2" t="s">
        <v>945</v>
      </c>
      <c r="E317" s="2" t="s">
        <v>946</v>
      </c>
      <c r="F317" s="2" t="s">
        <v>60</v>
      </c>
      <c r="G317" s="2" t="s">
        <v>109</v>
      </c>
      <c r="H317" s="2" t="s">
        <v>127</v>
      </c>
      <c r="I317" s="2" t="s">
        <v>368</v>
      </c>
      <c r="J317" s="32">
        <v>0</v>
      </c>
      <c r="K317" s="25">
        <v>387.54</v>
      </c>
      <c r="L317" s="2" t="s">
        <v>2204</v>
      </c>
      <c r="M317" s="2" t="s">
        <v>66</v>
      </c>
      <c r="N317" s="3">
        <v>79</v>
      </c>
      <c r="O317" s="3">
        <v>1</v>
      </c>
      <c r="P317" s="21">
        <f ca="1">SUMIF('On Orders'!B:G,Base!C:C,'On Orders'!E:E)</f>
        <v>0</v>
      </c>
      <c r="Q317" s="22">
        <f ca="1">SUMIF('On Orders'!B:G,Base!C:C,'On Orders'!F:F)</f>
        <v>0</v>
      </c>
      <c r="R317" s="22">
        <f ca="1">SUMIF('On Orders'!B:G,Base!C:C,'On Orders'!G:G)</f>
        <v>0</v>
      </c>
      <c r="S317" s="22">
        <f ca="1">SUMIF('On Orders'!B:G,Base!C:C,'On Orders'!H:H)</f>
        <v>0</v>
      </c>
      <c r="T317" s="22"/>
      <c r="U317" s="22"/>
      <c r="V317" s="22"/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1">
        <f t="shared" ca="1" si="297"/>
        <v>80</v>
      </c>
      <c r="AE317" s="26">
        <f t="shared" ca="1" si="298"/>
        <v>80</v>
      </c>
      <c r="AF317" s="26">
        <f t="shared" ca="1" si="299"/>
        <v>80</v>
      </c>
      <c r="AG317" s="26">
        <f t="shared" ref="AG317:AI317" ca="1" si="365">MAX(0,AF317)-AA317</f>
        <v>80</v>
      </c>
      <c r="AH317" s="26">
        <f t="shared" ca="1" si="365"/>
        <v>80</v>
      </c>
      <c r="AI317" s="26">
        <f t="shared" ca="1" si="365"/>
        <v>80</v>
      </c>
      <c r="AJ317" s="30">
        <f t="shared" si="301"/>
        <v>0</v>
      </c>
      <c r="AK317" s="30">
        <f t="shared" si="302"/>
        <v>0</v>
      </c>
      <c r="AL317" s="30">
        <f t="shared" si="303"/>
        <v>0</v>
      </c>
      <c r="AM317" s="30">
        <f t="shared" si="304"/>
        <v>0</v>
      </c>
      <c r="AN317" s="30">
        <f t="shared" si="305"/>
        <v>0</v>
      </c>
      <c r="AO317" s="30">
        <f t="shared" si="306"/>
        <v>0</v>
      </c>
      <c r="AP317" s="22">
        <f t="shared" si="308"/>
        <v>0</v>
      </c>
    </row>
    <row r="318" spans="1:42" hidden="1" x14ac:dyDescent="0.2">
      <c r="A318" t="s">
        <v>56</v>
      </c>
      <c r="B318">
        <v>840168541584</v>
      </c>
      <c r="C318" s="2" t="s">
        <v>947</v>
      </c>
      <c r="D318" s="2" t="s">
        <v>948</v>
      </c>
      <c r="E318" s="2" t="s">
        <v>949</v>
      </c>
      <c r="F318" s="2" t="s">
        <v>60</v>
      </c>
      <c r="G318" s="2" t="s">
        <v>109</v>
      </c>
      <c r="H318" s="2" t="s">
        <v>127</v>
      </c>
      <c r="I318" s="2" t="s">
        <v>368</v>
      </c>
      <c r="J318" s="32">
        <v>0</v>
      </c>
      <c r="K318" s="25">
        <v>387.54</v>
      </c>
      <c r="L318" s="2" t="s">
        <v>2204</v>
      </c>
      <c r="M318" s="2" t="s">
        <v>66</v>
      </c>
      <c r="N318" s="3">
        <v>12</v>
      </c>
      <c r="O318" s="3">
        <v>0</v>
      </c>
      <c r="P318" s="21">
        <f ca="1">SUMIF('On Orders'!B:G,Base!C:C,'On Orders'!E:E)</f>
        <v>0</v>
      </c>
      <c r="Q318" s="22">
        <f ca="1">SUMIF('On Orders'!B:G,Base!C:C,'On Orders'!F:F)</f>
        <v>0</v>
      </c>
      <c r="R318" s="22">
        <f ca="1">SUMIF('On Orders'!B:G,Base!C:C,'On Orders'!G:G)</f>
        <v>0</v>
      </c>
      <c r="S318" s="22">
        <f ca="1">SUMIF('On Orders'!B:G,Base!C:C,'On Orders'!H:H)</f>
        <v>0</v>
      </c>
      <c r="T318" s="22"/>
      <c r="U318" s="22"/>
      <c r="V318" s="22"/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1">
        <f t="shared" ca="1" si="297"/>
        <v>12</v>
      </c>
      <c r="AE318" s="26">
        <f t="shared" ca="1" si="298"/>
        <v>12</v>
      </c>
      <c r="AF318" s="26">
        <f t="shared" ca="1" si="299"/>
        <v>12</v>
      </c>
      <c r="AG318" s="26">
        <f t="shared" ref="AG318:AI318" ca="1" si="366">MAX(0,AF318)-AA318</f>
        <v>12</v>
      </c>
      <c r="AH318" s="26">
        <f t="shared" ca="1" si="366"/>
        <v>12</v>
      </c>
      <c r="AI318" s="26">
        <f t="shared" ca="1" si="366"/>
        <v>12</v>
      </c>
      <c r="AJ318" s="30">
        <f t="shared" si="301"/>
        <v>0</v>
      </c>
      <c r="AK318" s="30">
        <f t="shared" si="302"/>
        <v>0</v>
      </c>
      <c r="AL318" s="30">
        <f t="shared" si="303"/>
        <v>0</v>
      </c>
      <c r="AM318" s="30">
        <f t="shared" si="304"/>
        <v>0</v>
      </c>
      <c r="AN318" s="30">
        <f t="shared" si="305"/>
        <v>0</v>
      </c>
      <c r="AO318" s="30">
        <f t="shared" si="306"/>
        <v>0</v>
      </c>
      <c r="AP318" s="22">
        <f t="shared" si="308"/>
        <v>0</v>
      </c>
    </row>
    <row r="319" spans="1:42" hidden="1" x14ac:dyDescent="0.2">
      <c r="A319" t="s">
        <v>56</v>
      </c>
      <c r="B319">
        <v>840168541591</v>
      </c>
      <c r="C319" s="2" t="s">
        <v>950</v>
      </c>
      <c r="D319" s="2" t="s">
        <v>951</v>
      </c>
      <c r="E319" s="2" t="s">
        <v>952</v>
      </c>
      <c r="F319" s="2" t="s">
        <v>60</v>
      </c>
      <c r="G319" s="2" t="s">
        <v>109</v>
      </c>
      <c r="H319" s="2" t="s">
        <v>127</v>
      </c>
      <c r="I319" s="2" t="s">
        <v>368</v>
      </c>
      <c r="J319" s="32">
        <v>0</v>
      </c>
      <c r="K319" s="25">
        <v>387.54</v>
      </c>
      <c r="L319" s="2" t="s">
        <v>2204</v>
      </c>
      <c r="M319" s="2" t="s">
        <v>66</v>
      </c>
      <c r="N319" s="3">
        <v>25</v>
      </c>
      <c r="O319" s="3">
        <v>0</v>
      </c>
      <c r="P319" s="21">
        <f ca="1">SUMIF('On Orders'!B:G,Base!C:C,'On Orders'!E:E)</f>
        <v>0</v>
      </c>
      <c r="Q319" s="22">
        <f ca="1">SUMIF('On Orders'!B:G,Base!C:C,'On Orders'!F:F)</f>
        <v>0</v>
      </c>
      <c r="R319" s="22">
        <f ca="1">SUMIF('On Orders'!B:G,Base!C:C,'On Orders'!G:G)</f>
        <v>0</v>
      </c>
      <c r="S319" s="22">
        <f ca="1">SUMIF('On Orders'!B:G,Base!C:C,'On Orders'!H:H)</f>
        <v>0</v>
      </c>
      <c r="T319" s="22"/>
      <c r="U319" s="22"/>
      <c r="V319" s="22"/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1">
        <f t="shared" ca="1" si="297"/>
        <v>25</v>
      </c>
      <c r="AE319" s="26">
        <f t="shared" ca="1" si="298"/>
        <v>25</v>
      </c>
      <c r="AF319" s="26">
        <f t="shared" ca="1" si="299"/>
        <v>25</v>
      </c>
      <c r="AG319" s="26">
        <f t="shared" ref="AG319:AI319" ca="1" si="367">MAX(0,AF319)-AA319</f>
        <v>25</v>
      </c>
      <c r="AH319" s="26">
        <f t="shared" ca="1" si="367"/>
        <v>25</v>
      </c>
      <c r="AI319" s="26">
        <f t="shared" ca="1" si="367"/>
        <v>25</v>
      </c>
      <c r="AJ319" s="30">
        <f t="shared" si="301"/>
        <v>0</v>
      </c>
      <c r="AK319" s="30">
        <f t="shared" si="302"/>
        <v>0</v>
      </c>
      <c r="AL319" s="30">
        <f t="shared" si="303"/>
        <v>0</v>
      </c>
      <c r="AM319" s="30">
        <f t="shared" si="304"/>
        <v>0</v>
      </c>
      <c r="AN319" s="30">
        <f t="shared" si="305"/>
        <v>0</v>
      </c>
      <c r="AO319" s="30">
        <f t="shared" si="306"/>
        <v>0</v>
      </c>
      <c r="AP319" s="22">
        <f t="shared" si="308"/>
        <v>0</v>
      </c>
    </row>
    <row r="320" spans="1:42" hidden="1" x14ac:dyDescent="0.2">
      <c r="A320" t="s">
        <v>56</v>
      </c>
      <c r="B320">
        <v>840168546800</v>
      </c>
      <c r="C320" s="2" t="s">
        <v>953</v>
      </c>
      <c r="D320" s="2">
        <v>840168546800</v>
      </c>
      <c r="E320" s="2" t="s">
        <v>954</v>
      </c>
      <c r="F320" s="2" t="s">
        <v>60</v>
      </c>
      <c r="G320" s="2" t="s">
        <v>61</v>
      </c>
      <c r="H320" s="2" t="s">
        <v>955</v>
      </c>
      <c r="I320" s="2" t="s">
        <v>368</v>
      </c>
      <c r="J320" s="32">
        <v>0</v>
      </c>
      <c r="K320" s="25">
        <v>309.95999999999998</v>
      </c>
      <c r="L320" s="2" t="s">
        <v>2204</v>
      </c>
      <c r="M320" s="2" t="s">
        <v>66</v>
      </c>
      <c r="N320" s="3">
        <v>274</v>
      </c>
      <c r="O320" s="3">
        <v>6</v>
      </c>
      <c r="P320" s="21">
        <f ca="1">SUMIF('On Orders'!B:G,Base!C:C,'On Orders'!E:E)</f>
        <v>0</v>
      </c>
      <c r="Q320" s="22">
        <f ca="1">SUMIF('On Orders'!B:G,Base!C:C,'On Orders'!F:F)</f>
        <v>0</v>
      </c>
      <c r="R320" s="22">
        <f ca="1">SUMIF('On Orders'!B:G,Base!C:C,'On Orders'!G:G)</f>
        <v>0</v>
      </c>
      <c r="S320" s="22">
        <f ca="1">SUMIF('On Orders'!B:G,Base!C:C,'On Orders'!H:H)</f>
        <v>0</v>
      </c>
      <c r="T320" s="22"/>
      <c r="U320" s="22"/>
      <c r="V320" s="22"/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1">
        <f t="shared" ca="1" si="297"/>
        <v>280</v>
      </c>
      <c r="AE320" s="26">
        <f t="shared" ca="1" si="298"/>
        <v>280</v>
      </c>
      <c r="AF320" s="26">
        <f t="shared" ca="1" si="299"/>
        <v>280</v>
      </c>
      <c r="AG320" s="26">
        <f t="shared" ref="AG320:AI320" ca="1" si="368">MAX(0,AF320)-AA320</f>
        <v>280</v>
      </c>
      <c r="AH320" s="26">
        <f t="shared" ca="1" si="368"/>
        <v>280</v>
      </c>
      <c r="AI320" s="26">
        <f t="shared" ca="1" si="368"/>
        <v>280</v>
      </c>
      <c r="AJ320" s="30">
        <f t="shared" si="301"/>
        <v>0</v>
      </c>
      <c r="AK320" s="30">
        <f t="shared" si="302"/>
        <v>0</v>
      </c>
      <c r="AL320" s="30">
        <f t="shared" si="303"/>
        <v>0</v>
      </c>
      <c r="AM320" s="30">
        <f t="shared" si="304"/>
        <v>0</v>
      </c>
      <c r="AN320" s="30">
        <f t="shared" si="305"/>
        <v>0</v>
      </c>
      <c r="AO320" s="30">
        <f t="shared" si="306"/>
        <v>0</v>
      </c>
      <c r="AP320" s="22">
        <f t="shared" si="308"/>
        <v>0</v>
      </c>
    </row>
    <row r="321" spans="1:42" hidden="1" x14ac:dyDescent="0.2">
      <c r="A321" t="s">
        <v>56</v>
      </c>
      <c r="B321">
        <v>840168546282</v>
      </c>
      <c r="C321" s="2" t="s">
        <v>308</v>
      </c>
      <c r="D321" s="2">
        <v>840168546282</v>
      </c>
      <c r="E321" s="2" t="s">
        <v>310</v>
      </c>
      <c r="F321" s="2" t="s">
        <v>60</v>
      </c>
      <c r="G321" s="2" t="s">
        <v>61</v>
      </c>
      <c r="H321" s="2" t="s">
        <v>311</v>
      </c>
      <c r="I321" s="2" t="s">
        <v>368</v>
      </c>
      <c r="J321" s="32">
        <v>0</v>
      </c>
      <c r="K321" s="25">
        <v>387.54</v>
      </c>
      <c r="L321" s="2" t="s">
        <v>2204</v>
      </c>
      <c r="M321" s="2" t="s">
        <v>66</v>
      </c>
      <c r="N321" s="3">
        <v>138</v>
      </c>
      <c r="O321" s="3">
        <v>103</v>
      </c>
      <c r="P321" s="21">
        <f ca="1">SUMIF('On Orders'!B:G,Base!C:C,'On Orders'!E:E)</f>
        <v>0</v>
      </c>
      <c r="Q321" s="22">
        <f ca="1">SUMIF('On Orders'!B:G,Base!C:C,'On Orders'!F:F)</f>
        <v>0</v>
      </c>
      <c r="R321" s="22">
        <f ca="1">SUMIF('On Orders'!B:G,Base!C:C,'On Orders'!G:G)</f>
        <v>0</v>
      </c>
      <c r="S321" s="22">
        <f ca="1">SUMIF('On Orders'!B:G,Base!C:C,'On Orders'!H:H)</f>
        <v>0</v>
      </c>
      <c r="T321" s="22"/>
      <c r="U321" s="22"/>
      <c r="V321" s="22"/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1">
        <f t="shared" ca="1" si="297"/>
        <v>241</v>
      </c>
      <c r="AE321" s="26">
        <f t="shared" ca="1" si="298"/>
        <v>241</v>
      </c>
      <c r="AF321" s="26">
        <f t="shared" ca="1" si="299"/>
        <v>241</v>
      </c>
      <c r="AG321" s="26">
        <f t="shared" ref="AG321:AI321" ca="1" si="369">MAX(0,AF321)-AA321</f>
        <v>241</v>
      </c>
      <c r="AH321" s="26">
        <f t="shared" ca="1" si="369"/>
        <v>241</v>
      </c>
      <c r="AI321" s="26">
        <f t="shared" ca="1" si="369"/>
        <v>241</v>
      </c>
      <c r="AJ321" s="30">
        <f t="shared" si="301"/>
        <v>0</v>
      </c>
      <c r="AK321" s="30">
        <f t="shared" si="302"/>
        <v>0</v>
      </c>
      <c r="AL321" s="30">
        <f t="shared" si="303"/>
        <v>0</v>
      </c>
      <c r="AM321" s="30">
        <f t="shared" si="304"/>
        <v>0</v>
      </c>
      <c r="AN321" s="30">
        <f t="shared" si="305"/>
        <v>0</v>
      </c>
      <c r="AO321" s="30">
        <f t="shared" si="306"/>
        <v>0</v>
      </c>
      <c r="AP321" s="22">
        <f t="shared" si="308"/>
        <v>0</v>
      </c>
    </row>
    <row r="322" spans="1:42" hidden="1" x14ac:dyDescent="0.2">
      <c r="A322" t="s">
        <v>56</v>
      </c>
      <c r="B322">
        <v>840168546565</v>
      </c>
      <c r="C322" s="2" t="s">
        <v>321</v>
      </c>
      <c r="D322" s="2">
        <v>840168546565</v>
      </c>
      <c r="E322" s="2" t="s">
        <v>323</v>
      </c>
      <c r="F322" s="2" t="s">
        <v>60</v>
      </c>
      <c r="G322" s="2" t="s">
        <v>61</v>
      </c>
      <c r="H322" s="2" t="s">
        <v>74</v>
      </c>
      <c r="I322" s="2" t="s">
        <v>368</v>
      </c>
      <c r="J322" s="3">
        <v>320</v>
      </c>
      <c r="K322" s="25">
        <v>387.54</v>
      </c>
      <c r="L322" s="2" t="s">
        <v>2204</v>
      </c>
      <c r="M322" s="2" t="s">
        <v>66</v>
      </c>
      <c r="N322" s="3">
        <v>121</v>
      </c>
      <c r="O322" s="3">
        <v>0</v>
      </c>
      <c r="P322" s="21">
        <f ca="1">SUMIF('On Orders'!B:G,Base!C:C,'On Orders'!E:E)</f>
        <v>0</v>
      </c>
      <c r="Q322" s="22">
        <f ca="1">SUMIF('On Orders'!B:G,Base!C:C,'On Orders'!F:F)</f>
        <v>0</v>
      </c>
      <c r="R322" s="22">
        <f ca="1">SUMIF('On Orders'!B:G,Base!C:C,'On Orders'!G:G)</f>
        <v>0</v>
      </c>
      <c r="S322" s="22">
        <f ca="1">SUMIF('On Orders'!B:G,Base!C:C,'On Orders'!H:H)</f>
        <v>0</v>
      </c>
      <c r="T322" s="22"/>
      <c r="U322" s="22"/>
      <c r="V322" s="22"/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1">
        <f t="shared" ca="1" si="297"/>
        <v>-199</v>
      </c>
      <c r="AE322" s="26">
        <f t="shared" ca="1" si="298"/>
        <v>0</v>
      </c>
      <c r="AF322" s="26">
        <f t="shared" ca="1" si="299"/>
        <v>0</v>
      </c>
      <c r="AG322" s="26">
        <f t="shared" ref="AG322:AI322" ca="1" si="370">MAX(0,AF322)-AA322</f>
        <v>0</v>
      </c>
      <c r="AH322" s="26">
        <f t="shared" ca="1" si="370"/>
        <v>0</v>
      </c>
      <c r="AI322" s="26">
        <f t="shared" ca="1" si="370"/>
        <v>0</v>
      </c>
      <c r="AJ322" s="30">
        <f t="shared" si="301"/>
        <v>0</v>
      </c>
      <c r="AK322" s="30">
        <f t="shared" si="302"/>
        <v>0</v>
      </c>
      <c r="AL322" s="30">
        <f t="shared" si="303"/>
        <v>0</v>
      </c>
      <c r="AM322" s="30">
        <f t="shared" si="304"/>
        <v>0</v>
      </c>
      <c r="AN322" s="30">
        <f t="shared" si="305"/>
        <v>0</v>
      </c>
      <c r="AO322" s="30">
        <f t="shared" si="306"/>
        <v>0</v>
      </c>
      <c r="AP322" s="22">
        <f t="shared" si="308"/>
        <v>0</v>
      </c>
    </row>
    <row r="323" spans="1:42" hidden="1" x14ac:dyDescent="0.2">
      <c r="A323" t="s">
        <v>56</v>
      </c>
      <c r="B323">
        <v>848709070142</v>
      </c>
      <c r="C323" s="2" t="s">
        <v>956</v>
      </c>
      <c r="D323" s="2" t="s">
        <v>957</v>
      </c>
      <c r="E323" s="2" t="s">
        <v>958</v>
      </c>
      <c r="F323" s="2" t="s">
        <v>60</v>
      </c>
      <c r="G323" s="2" t="s">
        <v>959</v>
      </c>
      <c r="H323" s="2" t="s">
        <v>960</v>
      </c>
      <c r="I323" s="2" t="s">
        <v>368</v>
      </c>
      <c r="J323" s="32">
        <v>0</v>
      </c>
      <c r="K323" s="25">
        <v>232.24</v>
      </c>
      <c r="L323" s="2" t="s">
        <v>2204</v>
      </c>
      <c r="M323" s="2" t="s">
        <v>66</v>
      </c>
      <c r="N323" s="3">
        <v>0</v>
      </c>
      <c r="O323" s="3">
        <v>0</v>
      </c>
      <c r="P323" s="21">
        <f ca="1">SUMIF('On Orders'!B:G,Base!C:C,'On Orders'!E:E)</f>
        <v>0</v>
      </c>
      <c r="Q323" s="22">
        <f ca="1">SUMIF('On Orders'!B:G,Base!C:C,'On Orders'!F:F)</f>
        <v>0</v>
      </c>
      <c r="R323" s="22">
        <f ca="1">SUMIF('On Orders'!B:G,Base!C:C,'On Orders'!G:G)</f>
        <v>0</v>
      </c>
      <c r="S323" s="22">
        <f ca="1">SUMIF('On Orders'!B:G,Base!C:C,'On Orders'!H:H)</f>
        <v>0</v>
      </c>
      <c r="T323" s="22"/>
      <c r="U323" s="22"/>
      <c r="V323" s="22"/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1">
        <f t="shared" ref="AD323:AD386" ca="1" si="371">O323+N323+P323+Q323-X323-J323</f>
        <v>0</v>
      </c>
      <c r="AE323" s="26">
        <f t="shared" ref="AE323:AE386" ca="1" si="372">MAX(0,AD323)+R323-Y323</f>
        <v>0</v>
      </c>
      <c r="AF323" s="26">
        <f t="shared" ref="AF323:AF386" ca="1" si="373">MAX(0,AE323)+S323-Z323</f>
        <v>0</v>
      </c>
      <c r="AG323" s="26">
        <f t="shared" ref="AG323:AI323" ca="1" si="374">MAX(0,AF323)-AA323</f>
        <v>0</v>
      </c>
      <c r="AH323" s="26">
        <f t="shared" ca="1" si="374"/>
        <v>0</v>
      </c>
      <c r="AI323" s="26">
        <f t="shared" ca="1" si="374"/>
        <v>0</v>
      </c>
      <c r="AJ323" s="30">
        <f t="shared" ref="AJ323:AJ386" si="375">IF($L323="Descontinuado",0,IF($G323="iPhone 18",X323,MAX(0,-AD323)))</f>
        <v>0</v>
      </c>
      <c r="AK323" s="30">
        <f t="shared" ref="AK323:AK386" si="376">IF($L323="Descontinuado",0,IF($G323="iPhone 18",Y323,MAX(0,-AE323)))</f>
        <v>0</v>
      </c>
      <c r="AL323" s="30">
        <f t="shared" ref="AL323:AL386" si="377">IF($L323="Descontinuado",0,IF($G323="iPhone 18",Z323,MAX(0,-AF323)))</f>
        <v>0</v>
      </c>
      <c r="AM323" s="30">
        <f t="shared" ref="AM323:AM386" si="378">IF($L323="Descontinuado",0,IF($G323="iPhone 18",AA323,MAX(0,-AG323)))</f>
        <v>0</v>
      </c>
      <c r="AN323" s="30">
        <f t="shared" ref="AN323:AN386" si="379">IF($L323="Descontinuado",0,IF($G323="iPhone 18",AB323,MAX(0,-AH323)))</f>
        <v>0</v>
      </c>
      <c r="AO323" s="30">
        <f t="shared" ref="AO323:AO386" si="380">IF($L323="Descontinuado",0,IF($G323="iPhone 18",AC323,MAX(0,-AI323)))</f>
        <v>0</v>
      </c>
      <c r="AP323" s="22">
        <f t="shared" si="308"/>
        <v>0</v>
      </c>
    </row>
    <row r="324" spans="1:42" hidden="1" x14ac:dyDescent="0.2">
      <c r="A324" t="s">
        <v>56</v>
      </c>
      <c r="B324">
        <v>848709087416</v>
      </c>
      <c r="C324" s="2" t="s">
        <v>961</v>
      </c>
      <c r="D324" s="2" t="s">
        <v>962</v>
      </c>
      <c r="E324" s="2" t="s">
        <v>963</v>
      </c>
      <c r="F324" s="2" t="s">
        <v>60</v>
      </c>
      <c r="G324" s="2" t="s">
        <v>964</v>
      </c>
      <c r="H324" s="2" t="s">
        <v>965</v>
      </c>
      <c r="I324" s="2" t="s">
        <v>368</v>
      </c>
      <c r="J324" s="32">
        <v>0</v>
      </c>
      <c r="K324" s="25">
        <v>387.54</v>
      </c>
      <c r="L324" s="2" t="s">
        <v>2204</v>
      </c>
      <c r="M324" s="2" t="s">
        <v>66</v>
      </c>
      <c r="N324" s="3">
        <v>0</v>
      </c>
      <c r="O324" s="3">
        <v>0</v>
      </c>
      <c r="P324" s="21">
        <f ca="1">SUMIF('On Orders'!B:G,Base!C:C,'On Orders'!E:E)</f>
        <v>0</v>
      </c>
      <c r="Q324" s="22">
        <f ca="1">SUMIF('On Orders'!B:G,Base!C:C,'On Orders'!F:F)</f>
        <v>0</v>
      </c>
      <c r="R324" s="22">
        <f ca="1">SUMIF('On Orders'!B:G,Base!C:C,'On Orders'!G:G)</f>
        <v>0</v>
      </c>
      <c r="S324" s="22">
        <f ca="1">SUMIF('On Orders'!B:G,Base!C:C,'On Orders'!H:H)</f>
        <v>0</v>
      </c>
      <c r="T324" s="22"/>
      <c r="U324" s="22"/>
      <c r="V324" s="22"/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1">
        <f t="shared" ca="1" si="371"/>
        <v>0</v>
      </c>
      <c r="AE324" s="26">
        <f t="shared" ca="1" si="372"/>
        <v>0</v>
      </c>
      <c r="AF324" s="26">
        <f t="shared" ca="1" si="373"/>
        <v>0</v>
      </c>
      <c r="AG324" s="26">
        <f t="shared" ref="AG324:AI324" ca="1" si="381">MAX(0,AF324)-AA324</f>
        <v>0</v>
      </c>
      <c r="AH324" s="26">
        <f t="shared" ca="1" si="381"/>
        <v>0</v>
      </c>
      <c r="AI324" s="26">
        <f t="shared" ca="1" si="381"/>
        <v>0</v>
      </c>
      <c r="AJ324" s="30">
        <f t="shared" si="375"/>
        <v>0</v>
      </c>
      <c r="AK324" s="30">
        <f t="shared" si="376"/>
        <v>0</v>
      </c>
      <c r="AL324" s="30">
        <f t="shared" si="377"/>
        <v>0</v>
      </c>
      <c r="AM324" s="30">
        <f t="shared" si="378"/>
        <v>0</v>
      </c>
      <c r="AN324" s="30">
        <f t="shared" si="379"/>
        <v>0</v>
      </c>
      <c r="AO324" s="30">
        <f t="shared" si="380"/>
        <v>0</v>
      </c>
      <c r="AP324" s="22">
        <f t="shared" ref="AP324:AP387" si="382">SUM(AJ324:AO324)</f>
        <v>0</v>
      </c>
    </row>
    <row r="325" spans="1:42" hidden="1" x14ac:dyDescent="0.2">
      <c r="A325" t="s">
        <v>56</v>
      </c>
      <c r="B325">
        <v>848709082992</v>
      </c>
      <c r="C325" s="2" t="s">
        <v>966</v>
      </c>
      <c r="D325" s="2" t="s">
        <v>967</v>
      </c>
      <c r="E325" s="2" t="s">
        <v>968</v>
      </c>
      <c r="F325" s="2" t="s">
        <v>60</v>
      </c>
      <c r="G325" s="2" t="s">
        <v>969</v>
      </c>
      <c r="H325" s="2" t="s">
        <v>970</v>
      </c>
      <c r="I325" s="2" t="s">
        <v>368</v>
      </c>
      <c r="J325" s="32">
        <v>0</v>
      </c>
      <c r="K325" s="25">
        <v>516.72</v>
      </c>
      <c r="L325" s="2" t="s">
        <v>2204</v>
      </c>
      <c r="M325" s="2" t="s">
        <v>66</v>
      </c>
      <c r="N325" s="3">
        <v>0</v>
      </c>
      <c r="O325" s="3">
        <v>0</v>
      </c>
      <c r="P325" s="21">
        <f ca="1">SUMIF('On Orders'!B:G,Base!C:C,'On Orders'!E:E)</f>
        <v>0</v>
      </c>
      <c r="Q325" s="22">
        <f ca="1">SUMIF('On Orders'!B:G,Base!C:C,'On Orders'!F:F)</f>
        <v>0</v>
      </c>
      <c r="R325" s="22">
        <f ca="1">SUMIF('On Orders'!B:G,Base!C:C,'On Orders'!G:G)</f>
        <v>0</v>
      </c>
      <c r="S325" s="22">
        <f ca="1">SUMIF('On Orders'!B:G,Base!C:C,'On Orders'!H:H)</f>
        <v>0</v>
      </c>
      <c r="T325" s="22"/>
      <c r="U325" s="22"/>
      <c r="V325" s="22"/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1">
        <f t="shared" ca="1" si="371"/>
        <v>0</v>
      </c>
      <c r="AE325" s="26">
        <f t="shared" ca="1" si="372"/>
        <v>0</v>
      </c>
      <c r="AF325" s="26">
        <f t="shared" ca="1" si="373"/>
        <v>0</v>
      </c>
      <c r="AG325" s="26">
        <f t="shared" ref="AG325:AI325" ca="1" si="383">MAX(0,AF325)-AA325</f>
        <v>0</v>
      </c>
      <c r="AH325" s="26">
        <f t="shared" ca="1" si="383"/>
        <v>0</v>
      </c>
      <c r="AI325" s="26">
        <f t="shared" ca="1" si="383"/>
        <v>0</v>
      </c>
      <c r="AJ325" s="30">
        <f t="shared" si="375"/>
        <v>0</v>
      </c>
      <c r="AK325" s="30">
        <f t="shared" si="376"/>
        <v>0</v>
      </c>
      <c r="AL325" s="30">
        <f t="shared" si="377"/>
        <v>0</v>
      </c>
      <c r="AM325" s="30">
        <f t="shared" si="378"/>
        <v>0</v>
      </c>
      <c r="AN325" s="30">
        <f t="shared" si="379"/>
        <v>0</v>
      </c>
      <c r="AO325" s="30">
        <f t="shared" si="380"/>
        <v>0</v>
      </c>
      <c r="AP325" s="22">
        <f t="shared" si="382"/>
        <v>0</v>
      </c>
    </row>
    <row r="326" spans="1:42" hidden="1" x14ac:dyDescent="0.2">
      <c r="A326" t="s">
        <v>56</v>
      </c>
      <c r="B326">
        <v>848709060709</v>
      </c>
      <c r="C326" s="2" t="s">
        <v>971</v>
      </c>
      <c r="D326" s="2" t="s">
        <v>972</v>
      </c>
      <c r="E326" s="2" t="s">
        <v>973</v>
      </c>
      <c r="F326" s="2" t="s">
        <v>60</v>
      </c>
      <c r="G326" s="2" t="s">
        <v>969</v>
      </c>
      <c r="H326" s="2" t="s">
        <v>970</v>
      </c>
      <c r="I326" s="2" t="s">
        <v>368</v>
      </c>
      <c r="J326" s="32">
        <v>0</v>
      </c>
      <c r="K326" s="25">
        <v>516.72</v>
      </c>
      <c r="L326" s="2" t="s">
        <v>2204</v>
      </c>
      <c r="M326" s="2" t="s">
        <v>66</v>
      </c>
      <c r="N326" s="3">
        <v>0</v>
      </c>
      <c r="O326" s="3">
        <v>0</v>
      </c>
      <c r="P326" s="21">
        <f ca="1">SUMIF('On Orders'!B:G,Base!C:C,'On Orders'!E:E)</f>
        <v>0</v>
      </c>
      <c r="Q326" s="22">
        <f ca="1">SUMIF('On Orders'!B:G,Base!C:C,'On Orders'!F:F)</f>
        <v>0</v>
      </c>
      <c r="R326" s="22">
        <f ca="1">SUMIF('On Orders'!B:G,Base!C:C,'On Orders'!G:G)</f>
        <v>0</v>
      </c>
      <c r="S326" s="22">
        <f ca="1">SUMIF('On Orders'!B:G,Base!C:C,'On Orders'!H:H)</f>
        <v>0</v>
      </c>
      <c r="T326" s="22"/>
      <c r="U326" s="22"/>
      <c r="V326" s="22"/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1">
        <f t="shared" ca="1" si="371"/>
        <v>0</v>
      </c>
      <c r="AE326" s="26">
        <f t="shared" ca="1" si="372"/>
        <v>0</v>
      </c>
      <c r="AF326" s="26">
        <f t="shared" ca="1" si="373"/>
        <v>0</v>
      </c>
      <c r="AG326" s="26">
        <f t="shared" ref="AG326:AI326" ca="1" si="384">MAX(0,AF326)-AA326</f>
        <v>0</v>
      </c>
      <c r="AH326" s="26">
        <f t="shared" ca="1" si="384"/>
        <v>0</v>
      </c>
      <c r="AI326" s="26">
        <f t="shared" ca="1" si="384"/>
        <v>0</v>
      </c>
      <c r="AJ326" s="30">
        <f t="shared" si="375"/>
        <v>0</v>
      </c>
      <c r="AK326" s="30">
        <f t="shared" si="376"/>
        <v>0</v>
      </c>
      <c r="AL326" s="30">
        <f t="shared" si="377"/>
        <v>0</v>
      </c>
      <c r="AM326" s="30">
        <f t="shared" si="378"/>
        <v>0</v>
      </c>
      <c r="AN326" s="30">
        <f t="shared" si="379"/>
        <v>0</v>
      </c>
      <c r="AO326" s="30">
        <f t="shared" si="380"/>
        <v>0</v>
      </c>
      <c r="AP326" s="22">
        <f t="shared" si="382"/>
        <v>0</v>
      </c>
    </row>
    <row r="327" spans="1:42" hidden="1" x14ac:dyDescent="0.2">
      <c r="A327" t="s">
        <v>56</v>
      </c>
      <c r="B327">
        <v>848709070913</v>
      </c>
      <c r="C327" s="2" t="s">
        <v>974</v>
      </c>
      <c r="D327" s="2" t="s">
        <v>975</v>
      </c>
      <c r="E327" s="2" t="s">
        <v>976</v>
      </c>
      <c r="F327" s="2" t="s">
        <v>60</v>
      </c>
      <c r="G327" s="2" t="s">
        <v>969</v>
      </c>
      <c r="H327" s="2" t="s">
        <v>970</v>
      </c>
      <c r="I327" s="2" t="s">
        <v>368</v>
      </c>
      <c r="J327" s="32">
        <v>0</v>
      </c>
      <c r="K327" s="25">
        <v>232.24</v>
      </c>
      <c r="L327" s="2" t="s">
        <v>2204</v>
      </c>
      <c r="M327" s="2" t="s">
        <v>66</v>
      </c>
      <c r="N327" s="3">
        <v>0</v>
      </c>
      <c r="O327" s="3">
        <v>0</v>
      </c>
      <c r="P327" s="21">
        <f ca="1">SUMIF('On Orders'!B:G,Base!C:C,'On Orders'!E:E)</f>
        <v>0</v>
      </c>
      <c r="Q327" s="22">
        <f ca="1">SUMIF('On Orders'!B:G,Base!C:C,'On Orders'!F:F)</f>
        <v>0</v>
      </c>
      <c r="R327" s="22">
        <f ca="1">SUMIF('On Orders'!B:G,Base!C:C,'On Orders'!G:G)</f>
        <v>0</v>
      </c>
      <c r="S327" s="22">
        <f ca="1">SUMIF('On Orders'!B:G,Base!C:C,'On Orders'!H:H)</f>
        <v>0</v>
      </c>
      <c r="T327" s="22"/>
      <c r="U327" s="22"/>
      <c r="V327" s="22"/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1">
        <f t="shared" ca="1" si="371"/>
        <v>0</v>
      </c>
      <c r="AE327" s="26">
        <f t="shared" ca="1" si="372"/>
        <v>0</v>
      </c>
      <c r="AF327" s="26">
        <f t="shared" ca="1" si="373"/>
        <v>0</v>
      </c>
      <c r="AG327" s="26">
        <f t="shared" ref="AG327:AI327" ca="1" si="385">MAX(0,AF327)-AA327</f>
        <v>0</v>
      </c>
      <c r="AH327" s="26">
        <f t="shared" ca="1" si="385"/>
        <v>0</v>
      </c>
      <c r="AI327" s="26">
        <f t="shared" ca="1" si="385"/>
        <v>0</v>
      </c>
      <c r="AJ327" s="30">
        <f t="shared" si="375"/>
        <v>0</v>
      </c>
      <c r="AK327" s="30">
        <f t="shared" si="376"/>
        <v>0</v>
      </c>
      <c r="AL327" s="30">
        <f t="shared" si="377"/>
        <v>0</v>
      </c>
      <c r="AM327" s="30">
        <f t="shared" si="378"/>
        <v>0</v>
      </c>
      <c r="AN327" s="30">
        <f t="shared" si="379"/>
        <v>0</v>
      </c>
      <c r="AO327" s="30">
        <f t="shared" si="380"/>
        <v>0</v>
      </c>
      <c r="AP327" s="22">
        <f t="shared" si="382"/>
        <v>0</v>
      </c>
    </row>
    <row r="328" spans="1:42" hidden="1" x14ac:dyDescent="0.2">
      <c r="A328" t="s">
        <v>56</v>
      </c>
      <c r="B328">
        <v>848709082893</v>
      </c>
      <c r="C328" s="2" t="s">
        <v>977</v>
      </c>
      <c r="D328" s="2" t="s">
        <v>978</v>
      </c>
      <c r="E328" s="2" t="s">
        <v>979</v>
      </c>
      <c r="F328" s="2" t="s">
        <v>60</v>
      </c>
      <c r="G328" s="2" t="s">
        <v>969</v>
      </c>
      <c r="H328" s="2" t="s">
        <v>970</v>
      </c>
      <c r="I328" s="2" t="s">
        <v>368</v>
      </c>
      <c r="J328" s="32">
        <v>0</v>
      </c>
      <c r="K328" s="25">
        <v>568.45000000000005</v>
      </c>
      <c r="L328" s="2" t="s">
        <v>2204</v>
      </c>
      <c r="M328" s="2" t="s">
        <v>66</v>
      </c>
      <c r="N328" s="3">
        <v>0</v>
      </c>
      <c r="O328" s="3">
        <v>0</v>
      </c>
      <c r="P328" s="21">
        <f ca="1">SUMIF('On Orders'!B:G,Base!C:C,'On Orders'!E:E)</f>
        <v>0</v>
      </c>
      <c r="Q328" s="22">
        <f ca="1">SUMIF('On Orders'!B:G,Base!C:C,'On Orders'!F:F)</f>
        <v>0</v>
      </c>
      <c r="R328" s="22">
        <f ca="1">SUMIF('On Orders'!B:G,Base!C:C,'On Orders'!G:G)</f>
        <v>0</v>
      </c>
      <c r="S328" s="22">
        <f ca="1">SUMIF('On Orders'!B:G,Base!C:C,'On Orders'!H:H)</f>
        <v>0</v>
      </c>
      <c r="T328" s="22"/>
      <c r="U328" s="22"/>
      <c r="V328" s="22"/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1">
        <f t="shared" ca="1" si="371"/>
        <v>0</v>
      </c>
      <c r="AE328" s="26">
        <f t="shared" ca="1" si="372"/>
        <v>0</v>
      </c>
      <c r="AF328" s="26">
        <f t="shared" ca="1" si="373"/>
        <v>0</v>
      </c>
      <c r="AG328" s="26">
        <f t="shared" ref="AG328:AI328" ca="1" si="386">MAX(0,AF328)-AA328</f>
        <v>0</v>
      </c>
      <c r="AH328" s="26">
        <f t="shared" ca="1" si="386"/>
        <v>0</v>
      </c>
      <c r="AI328" s="26">
        <f t="shared" ca="1" si="386"/>
        <v>0</v>
      </c>
      <c r="AJ328" s="30">
        <f t="shared" si="375"/>
        <v>0</v>
      </c>
      <c r="AK328" s="30">
        <f t="shared" si="376"/>
        <v>0</v>
      </c>
      <c r="AL328" s="30">
        <f t="shared" si="377"/>
        <v>0</v>
      </c>
      <c r="AM328" s="30">
        <f t="shared" si="378"/>
        <v>0</v>
      </c>
      <c r="AN328" s="30">
        <f t="shared" si="379"/>
        <v>0</v>
      </c>
      <c r="AO328" s="30">
        <f t="shared" si="380"/>
        <v>0</v>
      </c>
      <c r="AP328" s="22">
        <f t="shared" si="382"/>
        <v>0</v>
      </c>
    </row>
    <row r="329" spans="1:42" hidden="1" x14ac:dyDescent="0.2">
      <c r="A329" t="s">
        <v>56</v>
      </c>
      <c r="B329">
        <v>848709082916</v>
      </c>
      <c r="C329" s="2" t="s">
        <v>980</v>
      </c>
      <c r="D329" s="2" t="s">
        <v>981</v>
      </c>
      <c r="E329" s="2" t="s">
        <v>982</v>
      </c>
      <c r="F329" s="2" t="s">
        <v>60</v>
      </c>
      <c r="G329" s="2" t="s">
        <v>969</v>
      </c>
      <c r="H329" s="2" t="s">
        <v>970</v>
      </c>
      <c r="I329" s="2" t="s">
        <v>368</v>
      </c>
      <c r="J329" s="32">
        <v>0</v>
      </c>
      <c r="K329" s="25">
        <v>568.45000000000005</v>
      </c>
      <c r="L329" s="2" t="s">
        <v>2204</v>
      </c>
      <c r="M329" s="2" t="s">
        <v>66</v>
      </c>
      <c r="N329" s="3">
        <v>0</v>
      </c>
      <c r="O329" s="3">
        <v>0</v>
      </c>
      <c r="P329" s="21">
        <f ca="1">SUMIF('On Orders'!B:G,Base!C:C,'On Orders'!E:E)</f>
        <v>0</v>
      </c>
      <c r="Q329" s="22">
        <f ca="1">SUMIF('On Orders'!B:G,Base!C:C,'On Orders'!F:F)</f>
        <v>0</v>
      </c>
      <c r="R329" s="22">
        <f ca="1">SUMIF('On Orders'!B:G,Base!C:C,'On Orders'!G:G)</f>
        <v>0</v>
      </c>
      <c r="S329" s="22">
        <f ca="1">SUMIF('On Orders'!B:G,Base!C:C,'On Orders'!H:H)</f>
        <v>0</v>
      </c>
      <c r="T329" s="22"/>
      <c r="U329" s="22"/>
      <c r="V329" s="22"/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1">
        <f t="shared" ca="1" si="371"/>
        <v>0</v>
      </c>
      <c r="AE329" s="26">
        <f t="shared" ca="1" si="372"/>
        <v>0</v>
      </c>
      <c r="AF329" s="26">
        <f t="shared" ca="1" si="373"/>
        <v>0</v>
      </c>
      <c r="AG329" s="26">
        <f t="shared" ref="AG329:AI329" ca="1" si="387">MAX(0,AF329)-AA329</f>
        <v>0</v>
      </c>
      <c r="AH329" s="26">
        <f t="shared" ca="1" si="387"/>
        <v>0</v>
      </c>
      <c r="AI329" s="26">
        <f t="shared" ca="1" si="387"/>
        <v>0</v>
      </c>
      <c r="AJ329" s="30">
        <f t="shared" si="375"/>
        <v>0</v>
      </c>
      <c r="AK329" s="30">
        <f t="shared" si="376"/>
        <v>0</v>
      </c>
      <c r="AL329" s="30">
        <f t="shared" si="377"/>
        <v>0</v>
      </c>
      <c r="AM329" s="30">
        <f t="shared" si="378"/>
        <v>0</v>
      </c>
      <c r="AN329" s="30">
        <f t="shared" si="379"/>
        <v>0</v>
      </c>
      <c r="AO329" s="30">
        <f t="shared" si="380"/>
        <v>0</v>
      </c>
      <c r="AP329" s="22">
        <f t="shared" si="382"/>
        <v>0</v>
      </c>
    </row>
    <row r="330" spans="1:42" hidden="1" x14ac:dyDescent="0.2">
      <c r="A330" t="s">
        <v>56</v>
      </c>
      <c r="B330">
        <v>848709060693</v>
      </c>
      <c r="C330" s="2" t="s">
        <v>983</v>
      </c>
      <c r="D330" s="2" t="s">
        <v>984</v>
      </c>
      <c r="E330" s="2" t="s">
        <v>985</v>
      </c>
      <c r="F330" s="2" t="s">
        <v>60</v>
      </c>
      <c r="G330" s="2" t="s">
        <v>969</v>
      </c>
      <c r="H330" s="2" t="s">
        <v>970</v>
      </c>
      <c r="I330" s="2" t="s">
        <v>368</v>
      </c>
      <c r="J330" s="32">
        <v>0</v>
      </c>
      <c r="K330" s="25">
        <v>387.41</v>
      </c>
      <c r="L330" s="2" t="s">
        <v>2204</v>
      </c>
      <c r="M330" s="2" t="s">
        <v>66</v>
      </c>
      <c r="N330" s="3">
        <v>0</v>
      </c>
      <c r="O330" s="3">
        <v>0</v>
      </c>
      <c r="P330" s="21">
        <f ca="1">SUMIF('On Orders'!B:G,Base!C:C,'On Orders'!E:E)</f>
        <v>0</v>
      </c>
      <c r="Q330" s="22">
        <f ca="1">SUMIF('On Orders'!B:G,Base!C:C,'On Orders'!F:F)</f>
        <v>0</v>
      </c>
      <c r="R330" s="22">
        <f ca="1">SUMIF('On Orders'!B:G,Base!C:C,'On Orders'!G:G)</f>
        <v>0</v>
      </c>
      <c r="S330" s="22">
        <f ca="1">SUMIF('On Orders'!B:G,Base!C:C,'On Orders'!H:H)</f>
        <v>0</v>
      </c>
      <c r="T330" s="22"/>
      <c r="U330" s="22"/>
      <c r="V330" s="22"/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1">
        <f t="shared" ca="1" si="371"/>
        <v>0</v>
      </c>
      <c r="AE330" s="26">
        <f t="shared" ca="1" si="372"/>
        <v>0</v>
      </c>
      <c r="AF330" s="26">
        <f t="shared" ca="1" si="373"/>
        <v>0</v>
      </c>
      <c r="AG330" s="26">
        <f t="shared" ref="AG330:AI330" ca="1" si="388">MAX(0,AF330)-AA330</f>
        <v>0</v>
      </c>
      <c r="AH330" s="26">
        <f t="shared" ca="1" si="388"/>
        <v>0</v>
      </c>
      <c r="AI330" s="26">
        <f t="shared" ca="1" si="388"/>
        <v>0</v>
      </c>
      <c r="AJ330" s="30">
        <f t="shared" si="375"/>
        <v>0</v>
      </c>
      <c r="AK330" s="30">
        <f t="shared" si="376"/>
        <v>0</v>
      </c>
      <c r="AL330" s="30">
        <f t="shared" si="377"/>
        <v>0</v>
      </c>
      <c r="AM330" s="30">
        <f t="shared" si="378"/>
        <v>0</v>
      </c>
      <c r="AN330" s="30">
        <f t="shared" si="379"/>
        <v>0</v>
      </c>
      <c r="AO330" s="30">
        <f t="shared" si="380"/>
        <v>0</v>
      </c>
      <c r="AP330" s="22">
        <f t="shared" si="382"/>
        <v>0</v>
      </c>
    </row>
    <row r="331" spans="1:42" hidden="1" x14ac:dyDescent="0.2">
      <c r="A331" t="s">
        <v>56</v>
      </c>
      <c r="B331">
        <v>848709082862</v>
      </c>
      <c r="C331" s="2" t="s">
        <v>986</v>
      </c>
      <c r="D331" s="2" t="s">
        <v>987</v>
      </c>
      <c r="E331" s="2" t="s">
        <v>988</v>
      </c>
      <c r="F331" s="2" t="s">
        <v>60</v>
      </c>
      <c r="G331" s="2" t="s">
        <v>969</v>
      </c>
      <c r="H331" s="2" t="s">
        <v>970</v>
      </c>
      <c r="I331" s="2" t="s">
        <v>368</v>
      </c>
      <c r="J331" s="32">
        <v>0</v>
      </c>
      <c r="K331" s="25">
        <v>568.45000000000005</v>
      </c>
      <c r="L331" s="2" t="s">
        <v>2204</v>
      </c>
      <c r="M331" s="2" t="s">
        <v>66</v>
      </c>
      <c r="N331" s="3">
        <v>0</v>
      </c>
      <c r="O331" s="3">
        <v>0</v>
      </c>
      <c r="P331" s="21">
        <f ca="1">SUMIF('On Orders'!B:G,Base!C:C,'On Orders'!E:E)</f>
        <v>0</v>
      </c>
      <c r="Q331" s="22">
        <f ca="1">SUMIF('On Orders'!B:G,Base!C:C,'On Orders'!F:F)</f>
        <v>0</v>
      </c>
      <c r="R331" s="22">
        <f ca="1">SUMIF('On Orders'!B:G,Base!C:C,'On Orders'!G:G)</f>
        <v>0</v>
      </c>
      <c r="S331" s="22">
        <f ca="1">SUMIF('On Orders'!B:G,Base!C:C,'On Orders'!H:H)</f>
        <v>0</v>
      </c>
      <c r="T331" s="22"/>
      <c r="U331" s="22"/>
      <c r="V331" s="22"/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1">
        <f t="shared" ca="1" si="371"/>
        <v>0</v>
      </c>
      <c r="AE331" s="26">
        <f t="shared" ca="1" si="372"/>
        <v>0</v>
      </c>
      <c r="AF331" s="26">
        <f t="shared" ca="1" si="373"/>
        <v>0</v>
      </c>
      <c r="AG331" s="26">
        <f t="shared" ref="AG331:AI331" ca="1" si="389">MAX(0,AF331)-AA331</f>
        <v>0</v>
      </c>
      <c r="AH331" s="26">
        <f t="shared" ca="1" si="389"/>
        <v>0</v>
      </c>
      <c r="AI331" s="26">
        <f t="shared" ca="1" si="389"/>
        <v>0</v>
      </c>
      <c r="AJ331" s="30">
        <f t="shared" si="375"/>
        <v>0</v>
      </c>
      <c r="AK331" s="30">
        <f t="shared" si="376"/>
        <v>0</v>
      </c>
      <c r="AL331" s="30">
        <f t="shared" si="377"/>
        <v>0</v>
      </c>
      <c r="AM331" s="30">
        <f t="shared" si="378"/>
        <v>0</v>
      </c>
      <c r="AN331" s="30">
        <f t="shared" si="379"/>
        <v>0</v>
      </c>
      <c r="AO331" s="30">
        <f t="shared" si="380"/>
        <v>0</v>
      </c>
      <c r="AP331" s="22">
        <f t="shared" si="382"/>
        <v>0</v>
      </c>
    </row>
    <row r="332" spans="1:42" hidden="1" x14ac:dyDescent="0.2">
      <c r="A332" t="s">
        <v>56</v>
      </c>
      <c r="B332">
        <v>848709082909</v>
      </c>
      <c r="C332" s="2" t="s">
        <v>989</v>
      </c>
      <c r="D332" s="2" t="s">
        <v>990</v>
      </c>
      <c r="E332" s="2" t="s">
        <v>991</v>
      </c>
      <c r="F332" s="2" t="s">
        <v>60</v>
      </c>
      <c r="G332" s="2" t="s">
        <v>969</v>
      </c>
      <c r="H332" s="2" t="s">
        <v>970</v>
      </c>
      <c r="I332" s="2" t="s">
        <v>368</v>
      </c>
      <c r="J332" s="32">
        <v>0</v>
      </c>
      <c r="K332" s="25">
        <v>568.45000000000005</v>
      </c>
      <c r="L332" s="2" t="s">
        <v>2204</v>
      </c>
      <c r="M332" s="2" t="s">
        <v>66</v>
      </c>
      <c r="N332" s="3">
        <v>0</v>
      </c>
      <c r="O332" s="3">
        <v>0</v>
      </c>
      <c r="P332" s="21">
        <f ca="1">SUMIF('On Orders'!B:G,Base!C:C,'On Orders'!E:E)</f>
        <v>0</v>
      </c>
      <c r="Q332" s="22">
        <f ca="1">SUMIF('On Orders'!B:G,Base!C:C,'On Orders'!F:F)</f>
        <v>0</v>
      </c>
      <c r="R332" s="22">
        <f ca="1">SUMIF('On Orders'!B:G,Base!C:C,'On Orders'!G:G)</f>
        <v>0</v>
      </c>
      <c r="S332" s="22">
        <f ca="1">SUMIF('On Orders'!B:G,Base!C:C,'On Orders'!H:H)</f>
        <v>0</v>
      </c>
      <c r="T332" s="22"/>
      <c r="U332" s="22"/>
      <c r="V332" s="22"/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1">
        <f t="shared" ca="1" si="371"/>
        <v>0</v>
      </c>
      <c r="AE332" s="26">
        <f t="shared" ca="1" si="372"/>
        <v>0</v>
      </c>
      <c r="AF332" s="26">
        <f t="shared" ca="1" si="373"/>
        <v>0</v>
      </c>
      <c r="AG332" s="26">
        <f t="shared" ref="AG332:AI332" ca="1" si="390">MAX(0,AF332)-AA332</f>
        <v>0</v>
      </c>
      <c r="AH332" s="26">
        <f t="shared" ca="1" si="390"/>
        <v>0</v>
      </c>
      <c r="AI332" s="26">
        <f t="shared" ca="1" si="390"/>
        <v>0</v>
      </c>
      <c r="AJ332" s="30">
        <f t="shared" si="375"/>
        <v>0</v>
      </c>
      <c r="AK332" s="30">
        <f t="shared" si="376"/>
        <v>0</v>
      </c>
      <c r="AL332" s="30">
        <f t="shared" si="377"/>
        <v>0</v>
      </c>
      <c r="AM332" s="30">
        <f t="shared" si="378"/>
        <v>0</v>
      </c>
      <c r="AN332" s="30">
        <f t="shared" si="379"/>
        <v>0</v>
      </c>
      <c r="AO332" s="30">
        <f t="shared" si="380"/>
        <v>0</v>
      </c>
      <c r="AP332" s="22">
        <f t="shared" si="382"/>
        <v>0</v>
      </c>
    </row>
    <row r="333" spans="1:42" hidden="1" x14ac:dyDescent="0.2">
      <c r="A333" t="s">
        <v>56</v>
      </c>
      <c r="B333">
        <v>848709047151</v>
      </c>
      <c r="C333" s="2" t="s">
        <v>992</v>
      </c>
      <c r="D333" s="2" t="s">
        <v>993</v>
      </c>
      <c r="E333" s="2" t="s">
        <v>994</v>
      </c>
      <c r="F333" s="2" t="s">
        <v>60</v>
      </c>
      <c r="G333" s="2" t="s">
        <v>969</v>
      </c>
      <c r="H333" s="2" t="s">
        <v>970</v>
      </c>
      <c r="I333" s="2" t="s">
        <v>368</v>
      </c>
      <c r="J333" s="32">
        <v>0</v>
      </c>
      <c r="K333" s="25">
        <v>516.72</v>
      </c>
      <c r="L333" s="2" t="s">
        <v>2204</v>
      </c>
      <c r="M333" s="2" t="s">
        <v>66</v>
      </c>
      <c r="N333" s="3">
        <v>0</v>
      </c>
      <c r="O333" s="3">
        <v>0</v>
      </c>
      <c r="P333" s="21">
        <f ca="1">SUMIF('On Orders'!B:G,Base!C:C,'On Orders'!E:E)</f>
        <v>0</v>
      </c>
      <c r="Q333" s="22">
        <f ca="1">SUMIF('On Orders'!B:G,Base!C:C,'On Orders'!F:F)</f>
        <v>0</v>
      </c>
      <c r="R333" s="22">
        <f ca="1">SUMIF('On Orders'!B:G,Base!C:C,'On Orders'!G:G)</f>
        <v>0</v>
      </c>
      <c r="S333" s="22">
        <f ca="1">SUMIF('On Orders'!B:G,Base!C:C,'On Orders'!H:H)</f>
        <v>0</v>
      </c>
      <c r="T333" s="22"/>
      <c r="U333" s="22"/>
      <c r="V333" s="22"/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1">
        <f t="shared" ca="1" si="371"/>
        <v>0</v>
      </c>
      <c r="AE333" s="26">
        <f t="shared" ca="1" si="372"/>
        <v>0</v>
      </c>
      <c r="AF333" s="26">
        <f t="shared" ca="1" si="373"/>
        <v>0</v>
      </c>
      <c r="AG333" s="26">
        <f t="shared" ref="AG333:AI333" ca="1" si="391">MAX(0,AF333)-AA333</f>
        <v>0</v>
      </c>
      <c r="AH333" s="26">
        <f t="shared" ca="1" si="391"/>
        <v>0</v>
      </c>
      <c r="AI333" s="26">
        <f t="shared" ca="1" si="391"/>
        <v>0</v>
      </c>
      <c r="AJ333" s="30">
        <f t="shared" si="375"/>
        <v>0</v>
      </c>
      <c r="AK333" s="30">
        <f t="shared" si="376"/>
        <v>0</v>
      </c>
      <c r="AL333" s="30">
        <f t="shared" si="377"/>
        <v>0</v>
      </c>
      <c r="AM333" s="30">
        <f t="shared" si="378"/>
        <v>0</v>
      </c>
      <c r="AN333" s="30">
        <f t="shared" si="379"/>
        <v>0</v>
      </c>
      <c r="AO333" s="30">
        <f t="shared" si="380"/>
        <v>0</v>
      </c>
      <c r="AP333" s="22">
        <f t="shared" si="382"/>
        <v>0</v>
      </c>
    </row>
    <row r="334" spans="1:42" hidden="1" x14ac:dyDescent="0.2">
      <c r="A334" t="s">
        <v>56</v>
      </c>
      <c r="B334">
        <v>840168538652</v>
      </c>
      <c r="C334" s="2" t="s">
        <v>564</v>
      </c>
      <c r="D334" s="2" t="s">
        <v>565</v>
      </c>
      <c r="E334" s="2" t="s">
        <v>566</v>
      </c>
      <c r="F334" s="2" t="s">
        <v>515</v>
      </c>
      <c r="G334" s="2" t="s">
        <v>516</v>
      </c>
      <c r="H334" s="2" t="s">
        <v>524</v>
      </c>
      <c r="I334" s="2" t="s">
        <v>368</v>
      </c>
      <c r="J334" s="32">
        <v>0</v>
      </c>
      <c r="K334" s="25">
        <v>538.36</v>
      </c>
      <c r="L334" s="2" t="s">
        <v>2204</v>
      </c>
      <c r="M334" s="2" t="s">
        <v>66</v>
      </c>
      <c r="N334" s="3">
        <v>28</v>
      </c>
      <c r="O334" s="3">
        <v>165</v>
      </c>
      <c r="P334" s="21">
        <f ca="1">SUMIF('On Orders'!B:G,Base!C:C,'On Orders'!E:E)</f>
        <v>0</v>
      </c>
      <c r="Q334" s="22">
        <f ca="1">SUMIF('On Orders'!B:G,Base!C:C,'On Orders'!F:F)</f>
        <v>0</v>
      </c>
      <c r="R334" s="22">
        <f ca="1">SUMIF('On Orders'!B:G,Base!C:C,'On Orders'!G:G)</f>
        <v>0</v>
      </c>
      <c r="S334" s="22">
        <f ca="1">SUMIF('On Orders'!B:G,Base!C:C,'On Orders'!H:H)</f>
        <v>0</v>
      </c>
      <c r="T334" s="22"/>
      <c r="U334" s="22"/>
      <c r="V334" s="22"/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1">
        <f t="shared" ca="1" si="371"/>
        <v>193</v>
      </c>
      <c r="AE334" s="26">
        <f t="shared" ca="1" si="372"/>
        <v>193</v>
      </c>
      <c r="AF334" s="26">
        <f t="shared" ca="1" si="373"/>
        <v>193</v>
      </c>
      <c r="AG334" s="26">
        <f t="shared" ref="AG334:AI334" ca="1" si="392">MAX(0,AF334)-AA334</f>
        <v>193</v>
      </c>
      <c r="AH334" s="26">
        <f t="shared" ca="1" si="392"/>
        <v>193</v>
      </c>
      <c r="AI334" s="26">
        <f t="shared" ca="1" si="392"/>
        <v>193</v>
      </c>
      <c r="AJ334" s="30">
        <f t="shared" si="375"/>
        <v>0</v>
      </c>
      <c r="AK334" s="30">
        <f t="shared" si="376"/>
        <v>0</v>
      </c>
      <c r="AL334" s="30">
        <f t="shared" si="377"/>
        <v>0</v>
      </c>
      <c r="AM334" s="30">
        <f t="shared" si="378"/>
        <v>0</v>
      </c>
      <c r="AN334" s="30">
        <f t="shared" si="379"/>
        <v>0</v>
      </c>
      <c r="AO334" s="30">
        <f t="shared" si="380"/>
        <v>0</v>
      </c>
      <c r="AP334" s="22">
        <f t="shared" si="382"/>
        <v>0</v>
      </c>
    </row>
    <row r="335" spans="1:42" hidden="1" x14ac:dyDescent="0.2">
      <c r="A335" t="s">
        <v>56</v>
      </c>
      <c r="C335" s="2" t="s">
        <v>2154</v>
      </c>
      <c r="D335" s="2" t="s">
        <v>2155</v>
      </c>
      <c r="E335" s="2" t="s">
        <v>2156</v>
      </c>
      <c r="F335" s="2" t="s">
        <v>515</v>
      </c>
      <c r="G335" s="2" t="s">
        <v>1216</v>
      </c>
      <c r="H335" s="2" t="s">
        <v>2157</v>
      </c>
      <c r="I335" s="2" t="s">
        <v>368</v>
      </c>
      <c r="J335" s="3">
        <v>270</v>
      </c>
      <c r="K335" s="25">
        <v>430.6</v>
      </c>
      <c r="L335" s="2" t="s">
        <v>2202</v>
      </c>
      <c r="M335" s="2" t="s">
        <v>393</v>
      </c>
      <c r="N335" s="3">
        <v>600</v>
      </c>
      <c r="O335" s="3">
        <v>307</v>
      </c>
      <c r="P335" s="21">
        <f ca="1">SUMIF('On Orders'!B:G,Base!C:C,'On Orders'!E:E)</f>
        <v>0</v>
      </c>
      <c r="Q335" s="22">
        <f ca="1">SUMIF('On Orders'!B:G,Base!C:C,'On Orders'!F:F)</f>
        <v>200</v>
      </c>
      <c r="R335" s="22">
        <f ca="1">SUMIF('On Orders'!B:G,Base!C:C,'On Orders'!G:G)</f>
        <v>0</v>
      </c>
      <c r="S335" s="22">
        <f ca="1">SUMIF('On Orders'!B:G,Base!C:C,'On Orders'!H:H)</f>
        <v>0</v>
      </c>
      <c r="T335" s="22"/>
      <c r="U335" s="22"/>
      <c r="V335" s="22"/>
      <c r="W335" s="3">
        <v>600</v>
      </c>
      <c r="X335" s="3">
        <v>120</v>
      </c>
      <c r="Y335" s="3">
        <v>180</v>
      </c>
      <c r="Z335" s="3">
        <v>120</v>
      </c>
      <c r="AA335" s="3">
        <v>120</v>
      </c>
      <c r="AB335" s="3">
        <v>220</v>
      </c>
      <c r="AC335" s="3">
        <v>200</v>
      </c>
      <c r="AD335" s="31">
        <f t="shared" ca="1" si="371"/>
        <v>717</v>
      </c>
      <c r="AE335" s="26">
        <f t="shared" ca="1" si="372"/>
        <v>537</v>
      </c>
      <c r="AF335" s="26">
        <f t="shared" ca="1" si="373"/>
        <v>417</v>
      </c>
      <c r="AG335" s="26">
        <f t="shared" ref="AG335:AI335" ca="1" si="393">MAX(0,AF335)-AA335</f>
        <v>297</v>
      </c>
      <c r="AH335" s="26">
        <f t="shared" ca="1" si="393"/>
        <v>77</v>
      </c>
      <c r="AI335" s="26">
        <f t="shared" ca="1" si="393"/>
        <v>-123</v>
      </c>
      <c r="AJ335" s="30">
        <f t="shared" ca="1" si="375"/>
        <v>0</v>
      </c>
      <c r="AK335" s="30">
        <f t="shared" ca="1" si="376"/>
        <v>0</v>
      </c>
      <c r="AL335" s="30">
        <f t="shared" ca="1" si="377"/>
        <v>0</v>
      </c>
      <c r="AM335" s="30">
        <f t="shared" ca="1" si="378"/>
        <v>0</v>
      </c>
      <c r="AN335" s="30">
        <f t="shared" ca="1" si="379"/>
        <v>0</v>
      </c>
      <c r="AO335" s="30">
        <f t="shared" ca="1" si="380"/>
        <v>123</v>
      </c>
      <c r="AP335" s="22">
        <f t="shared" ca="1" si="382"/>
        <v>123</v>
      </c>
    </row>
    <row r="336" spans="1:42" hidden="1" x14ac:dyDescent="0.2">
      <c r="A336" t="s">
        <v>56</v>
      </c>
      <c r="B336">
        <v>840168528110</v>
      </c>
      <c r="C336" s="2" t="s">
        <v>567</v>
      </c>
      <c r="D336" s="2" t="s">
        <v>568</v>
      </c>
      <c r="E336" s="2" t="s">
        <v>569</v>
      </c>
      <c r="F336" s="2" t="s">
        <v>515</v>
      </c>
      <c r="G336" s="2" t="s">
        <v>516</v>
      </c>
      <c r="H336" s="2" t="s">
        <v>570</v>
      </c>
      <c r="I336" s="2" t="s">
        <v>368</v>
      </c>
      <c r="J336" s="32">
        <v>0</v>
      </c>
      <c r="K336" s="25">
        <v>538.36</v>
      </c>
      <c r="L336" s="2" t="s">
        <v>2204</v>
      </c>
      <c r="M336" s="2" t="s">
        <v>66</v>
      </c>
      <c r="N336" s="3">
        <v>48</v>
      </c>
      <c r="O336" s="3">
        <v>30</v>
      </c>
      <c r="P336" s="21">
        <f ca="1">SUMIF('On Orders'!B:G,Base!C:C,'On Orders'!E:E)</f>
        <v>0</v>
      </c>
      <c r="Q336" s="22">
        <f ca="1">SUMIF('On Orders'!B:G,Base!C:C,'On Orders'!F:F)</f>
        <v>0</v>
      </c>
      <c r="R336" s="22">
        <f ca="1">SUMIF('On Orders'!B:G,Base!C:C,'On Orders'!G:G)</f>
        <v>0</v>
      </c>
      <c r="S336" s="22">
        <f ca="1">SUMIF('On Orders'!B:G,Base!C:C,'On Orders'!H:H)</f>
        <v>0</v>
      </c>
      <c r="T336" s="22"/>
      <c r="U336" s="22"/>
      <c r="V336" s="22"/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1">
        <f t="shared" ca="1" si="371"/>
        <v>78</v>
      </c>
      <c r="AE336" s="26">
        <f t="shared" ca="1" si="372"/>
        <v>78</v>
      </c>
      <c r="AF336" s="26">
        <f t="shared" ca="1" si="373"/>
        <v>78</v>
      </c>
      <c r="AG336" s="26">
        <f t="shared" ref="AG336:AI336" ca="1" si="394">MAX(0,AF336)-AA336</f>
        <v>78</v>
      </c>
      <c r="AH336" s="26">
        <f t="shared" ca="1" si="394"/>
        <v>78</v>
      </c>
      <c r="AI336" s="26">
        <f t="shared" ca="1" si="394"/>
        <v>78</v>
      </c>
      <c r="AJ336" s="30">
        <f t="shared" si="375"/>
        <v>0</v>
      </c>
      <c r="AK336" s="30">
        <f t="shared" si="376"/>
        <v>0</v>
      </c>
      <c r="AL336" s="30">
        <f t="shared" si="377"/>
        <v>0</v>
      </c>
      <c r="AM336" s="30">
        <f t="shared" si="378"/>
        <v>0</v>
      </c>
      <c r="AN336" s="30">
        <f t="shared" si="379"/>
        <v>0</v>
      </c>
      <c r="AO336" s="30">
        <f t="shared" si="380"/>
        <v>0</v>
      </c>
      <c r="AP336" s="22">
        <f t="shared" si="382"/>
        <v>0</v>
      </c>
    </row>
    <row r="337" spans="1:42" hidden="1" x14ac:dyDescent="0.2">
      <c r="A337" t="s">
        <v>56</v>
      </c>
      <c r="B337">
        <v>848709097910</v>
      </c>
      <c r="C337" s="2" t="s">
        <v>1015</v>
      </c>
      <c r="D337" s="2" t="s">
        <v>1016</v>
      </c>
      <c r="E337" s="2" t="s">
        <v>1017</v>
      </c>
      <c r="F337" s="2" t="s">
        <v>515</v>
      </c>
      <c r="G337" s="2" t="s">
        <v>516</v>
      </c>
      <c r="H337" s="2" t="s">
        <v>570</v>
      </c>
      <c r="I337" s="2" t="s">
        <v>368</v>
      </c>
      <c r="J337" s="32">
        <v>0</v>
      </c>
      <c r="K337" s="25">
        <v>697.76</v>
      </c>
      <c r="L337" s="2" t="s">
        <v>2204</v>
      </c>
      <c r="M337" s="2" t="s">
        <v>66</v>
      </c>
      <c r="N337" s="3">
        <v>7</v>
      </c>
      <c r="O337" s="3">
        <v>0</v>
      </c>
      <c r="P337" s="21">
        <f ca="1">SUMIF('On Orders'!B:G,Base!C:C,'On Orders'!E:E)</f>
        <v>0</v>
      </c>
      <c r="Q337" s="22">
        <f ca="1">SUMIF('On Orders'!B:G,Base!C:C,'On Orders'!F:F)</f>
        <v>0</v>
      </c>
      <c r="R337" s="22">
        <f ca="1">SUMIF('On Orders'!B:G,Base!C:C,'On Orders'!G:G)</f>
        <v>0</v>
      </c>
      <c r="S337" s="22">
        <f ca="1">SUMIF('On Orders'!B:G,Base!C:C,'On Orders'!H:H)</f>
        <v>0</v>
      </c>
      <c r="T337" s="22"/>
      <c r="U337" s="22"/>
      <c r="V337" s="22"/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1">
        <f t="shared" ca="1" si="371"/>
        <v>7</v>
      </c>
      <c r="AE337" s="26">
        <f t="shared" ca="1" si="372"/>
        <v>7</v>
      </c>
      <c r="AF337" s="26">
        <f t="shared" ca="1" si="373"/>
        <v>7</v>
      </c>
      <c r="AG337" s="26">
        <f t="shared" ref="AG337:AI337" ca="1" si="395">MAX(0,AF337)-AA337</f>
        <v>7</v>
      </c>
      <c r="AH337" s="26">
        <f t="shared" ca="1" si="395"/>
        <v>7</v>
      </c>
      <c r="AI337" s="26">
        <f t="shared" ca="1" si="395"/>
        <v>7</v>
      </c>
      <c r="AJ337" s="30">
        <f t="shared" si="375"/>
        <v>0</v>
      </c>
      <c r="AK337" s="30">
        <f t="shared" si="376"/>
        <v>0</v>
      </c>
      <c r="AL337" s="30">
        <f t="shared" si="377"/>
        <v>0</v>
      </c>
      <c r="AM337" s="30">
        <f t="shared" si="378"/>
        <v>0</v>
      </c>
      <c r="AN337" s="30">
        <f t="shared" si="379"/>
        <v>0</v>
      </c>
      <c r="AO337" s="30">
        <f t="shared" si="380"/>
        <v>0</v>
      </c>
      <c r="AP337" s="22">
        <f t="shared" si="382"/>
        <v>0</v>
      </c>
    </row>
    <row r="338" spans="1:42" hidden="1" x14ac:dyDescent="0.2">
      <c r="A338" t="s">
        <v>56</v>
      </c>
      <c r="B338">
        <v>848709097934</v>
      </c>
      <c r="C338" s="2" t="s">
        <v>1018</v>
      </c>
      <c r="D338" s="2" t="s">
        <v>1019</v>
      </c>
      <c r="E338" s="2" t="s">
        <v>1020</v>
      </c>
      <c r="F338" s="2" t="s">
        <v>515</v>
      </c>
      <c r="G338" s="2" t="s">
        <v>516</v>
      </c>
      <c r="H338" s="2" t="s">
        <v>570</v>
      </c>
      <c r="I338" s="2" t="s">
        <v>368</v>
      </c>
      <c r="J338" s="32">
        <v>0</v>
      </c>
      <c r="K338" s="25">
        <v>697.76</v>
      </c>
      <c r="L338" s="2" t="s">
        <v>2204</v>
      </c>
      <c r="M338" s="2" t="s">
        <v>66</v>
      </c>
      <c r="N338" s="3">
        <v>5</v>
      </c>
      <c r="O338" s="3">
        <v>0</v>
      </c>
      <c r="P338" s="21">
        <f ca="1">SUMIF('On Orders'!B:G,Base!C:C,'On Orders'!E:E)</f>
        <v>0</v>
      </c>
      <c r="Q338" s="22">
        <f ca="1">SUMIF('On Orders'!B:G,Base!C:C,'On Orders'!F:F)</f>
        <v>0</v>
      </c>
      <c r="R338" s="22">
        <f ca="1">SUMIF('On Orders'!B:G,Base!C:C,'On Orders'!G:G)</f>
        <v>0</v>
      </c>
      <c r="S338" s="22">
        <f ca="1">SUMIF('On Orders'!B:G,Base!C:C,'On Orders'!H:H)</f>
        <v>0</v>
      </c>
      <c r="T338" s="22"/>
      <c r="U338" s="22"/>
      <c r="V338" s="22"/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1">
        <f t="shared" ca="1" si="371"/>
        <v>5</v>
      </c>
      <c r="AE338" s="26">
        <f t="shared" ca="1" si="372"/>
        <v>5</v>
      </c>
      <c r="AF338" s="26">
        <f t="shared" ca="1" si="373"/>
        <v>5</v>
      </c>
      <c r="AG338" s="26">
        <f t="shared" ref="AG338:AI338" ca="1" si="396">MAX(0,AF338)-AA338</f>
        <v>5</v>
      </c>
      <c r="AH338" s="26">
        <f t="shared" ca="1" si="396"/>
        <v>5</v>
      </c>
      <c r="AI338" s="26">
        <f t="shared" ca="1" si="396"/>
        <v>5</v>
      </c>
      <c r="AJ338" s="30">
        <f t="shared" si="375"/>
        <v>0</v>
      </c>
      <c r="AK338" s="30">
        <f t="shared" si="376"/>
        <v>0</v>
      </c>
      <c r="AL338" s="30">
        <f t="shared" si="377"/>
        <v>0</v>
      </c>
      <c r="AM338" s="30">
        <f t="shared" si="378"/>
        <v>0</v>
      </c>
      <c r="AN338" s="30">
        <f t="shared" si="379"/>
        <v>0</v>
      </c>
      <c r="AO338" s="30">
        <f t="shared" si="380"/>
        <v>0</v>
      </c>
      <c r="AP338" s="22">
        <f t="shared" si="382"/>
        <v>0</v>
      </c>
    </row>
    <row r="339" spans="1:42" hidden="1" x14ac:dyDescent="0.2">
      <c r="A339" t="s">
        <v>56</v>
      </c>
      <c r="B339">
        <v>848709040909</v>
      </c>
      <c r="C339" s="2" t="s">
        <v>1021</v>
      </c>
      <c r="D339" s="2" t="s">
        <v>1022</v>
      </c>
      <c r="E339" s="2" t="s">
        <v>1023</v>
      </c>
      <c r="F339" s="2" t="s">
        <v>515</v>
      </c>
      <c r="G339" s="2" t="s">
        <v>516</v>
      </c>
      <c r="H339" s="2" t="s">
        <v>570</v>
      </c>
      <c r="I339" s="2" t="s">
        <v>368</v>
      </c>
      <c r="J339" s="32">
        <v>0</v>
      </c>
      <c r="K339" s="25">
        <v>542.59</v>
      </c>
      <c r="L339" s="2" t="s">
        <v>2204</v>
      </c>
      <c r="M339" s="2" t="s">
        <v>66</v>
      </c>
      <c r="N339" s="3">
        <v>0</v>
      </c>
      <c r="O339" s="3">
        <v>0</v>
      </c>
      <c r="P339" s="21">
        <f ca="1">SUMIF('On Orders'!B:G,Base!C:C,'On Orders'!E:E)</f>
        <v>0</v>
      </c>
      <c r="Q339" s="22">
        <f ca="1">SUMIF('On Orders'!B:G,Base!C:C,'On Orders'!F:F)</f>
        <v>0</v>
      </c>
      <c r="R339" s="22">
        <f ca="1">SUMIF('On Orders'!B:G,Base!C:C,'On Orders'!G:G)</f>
        <v>0</v>
      </c>
      <c r="S339" s="22">
        <f ca="1">SUMIF('On Orders'!B:G,Base!C:C,'On Orders'!H:H)</f>
        <v>0</v>
      </c>
      <c r="T339" s="22"/>
      <c r="U339" s="22"/>
      <c r="V339" s="22"/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1">
        <f t="shared" ca="1" si="371"/>
        <v>0</v>
      </c>
      <c r="AE339" s="26">
        <f t="shared" ca="1" si="372"/>
        <v>0</v>
      </c>
      <c r="AF339" s="26">
        <f t="shared" ca="1" si="373"/>
        <v>0</v>
      </c>
      <c r="AG339" s="26">
        <f t="shared" ref="AG339:AI339" ca="1" si="397">MAX(0,AF339)-AA339</f>
        <v>0</v>
      </c>
      <c r="AH339" s="26">
        <f t="shared" ca="1" si="397"/>
        <v>0</v>
      </c>
      <c r="AI339" s="26">
        <f t="shared" ca="1" si="397"/>
        <v>0</v>
      </c>
      <c r="AJ339" s="30">
        <f t="shared" si="375"/>
        <v>0</v>
      </c>
      <c r="AK339" s="30">
        <f t="shared" si="376"/>
        <v>0</v>
      </c>
      <c r="AL339" s="30">
        <f t="shared" si="377"/>
        <v>0</v>
      </c>
      <c r="AM339" s="30">
        <f t="shared" si="378"/>
        <v>0</v>
      </c>
      <c r="AN339" s="30">
        <f t="shared" si="379"/>
        <v>0</v>
      </c>
      <c r="AO339" s="30">
        <f t="shared" si="380"/>
        <v>0</v>
      </c>
      <c r="AP339" s="22">
        <f t="shared" si="382"/>
        <v>0</v>
      </c>
    </row>
    <row r="340" spans="1:42" hidden="1" x14ac:dyDescent="0.2">
      <c r="A340" t="s">
        <v>56</v>
      </c>
      <c r="B340">
        <v>848709040916</v>
      </c>
      <c r="C340" s="2" t="s">
        <v>1024</v>
      </c>
      <c r="D340" s="2" t="s">
        <v>1025</v>
      </c>
      <c r="E340" s="2" t="s">
        <v>1026</v>
      </c>
      <c r="F340" s="2" t="s">
        <v>515</v>
      </c>
      <c r="G340" s="2" t="s">
        <v>516</v>
      </c>
      <c r="H340" s="2" t="s">
        <v>570</v>
      </c>
      <c r="I340" s="2" t="s">
        <v>368</v>
      </c>
      <c r="J340" s="32">
        <v>0</v>
      </c>
      <c r="K340" s="25">
        <v>542.59</v>
      </c>
      <c r="L340" s="2" t="s">
        <v>2204</v>
      </c>
      <c r="M340" s="2" t="s">
        <v>66</v>
      </c>
      <c r="N340" s="3">
        <v>0</v>
      </c>
      <c r="O340" s="3">
        <v>0</v>
      </c>
      <c r="P340" s="21">
        <f ca="1">SUMIF('On Orders'!B:G,Base!C:C,'On Orders'!E:E)</f>
        <v>0</v>
      </c>
      <c r="Q340" s="22">
        <f ca="1">SUMIF('On Orders'!B:G,Base!C:C,'On Orders'!F:F)</f>
        <v>0</v>
      </c>
      <c r="R340" s="22">
        <f ca="1">SUMIF('On Orders'!B:G,Base!C:C,'On Orders'!G:G)</f>
        <v>0</v>
      </c>
      <c r="S340" s="22">
        <f ca="1">SUMIF('On Orders'!B:G,Base!C:C,'On Orders'!H:H)</f>
        <v>0</v>
      </c>
      <c r="T340" s="22"/>
      <c r="U340" s="22"/>
      <c r="V340" s="22"/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1">
        <f t="shared" ca="1" si="371"/>
        <v>0</v>
      </c>
      <c r="AE340" s="26">
        <f t="shared" ca="1" si="372"/>
        <v>0</v>
      </c>
      <c r="AF340" s="26">
        <f t="shared" ca="1" si="373"/>
        <v>0</v>
      </c>
      <c r="AG340" s="26">
        <f t="shared" ref="AG340:AI340" ca="1" si="398">MAX(0,AF340)-AA340</f>
        <v>0</v>
      </c>
      <c r="AH340" s="26">
        <f t="shared" ca="1" si="398"/>
        <v>0</v>
      </c>
      <c r="AI340" s="26">
        <f t="shared" ca="1" si="398"/>
        <v>0</v>
      </c>
      <c r="AJ340" s="30">
        <f t="shared" si="375"/>
        <v>0</v>
      </c>
      <c r="AK340" s="30">
        <f t="shared" si="376"/>
        <v>0</v>
      </c>
      <c r="AL340" s="30">
        <f t="shared" si="377"/>
        <v>0</v>
      </c>
      <c r="AM340" s="30">
        <f t="shared" si="378"/>
        <v>0</v>
      </c>
      <c r="AN340" s="30">
        <f t="shared" si="379"/>
        <v>0</v>
      </c>
      <c r="AO340" s="30">
        <f t="shared" si="380"/>
        <v>0</v>
      </c>
      <c r="AP340" s="22">
        <f t="shared" si="382"/>
        <v>0</v>
      </c>
    </row>
    <row r="341" spans="1:42" hidden="1" x14ac:dyDescent="0.2">
      <c r="A341" t="s">
        <v>56</v>
      </c>
      <c r="B341">
        <v>848709038135</v>
      </c>
      <c r="C341" s="2" t="s">
        <v>1027</v>
      </c>
      <c r="D341" s="2" t="s">
        <v>1028</v>
      </c>
      <c r="E341" s="2" t="s">
        <v>1029</v>
      </c>
      <c r="F341" s="2" t="s">
        <v>515</v>
      </c>
      <c r="G341" s="2" t="s">
        <v>516</v>
      </c>
      <c r="H341" s="2" t="s">
        <v>570</v>
      </c>
      <c r="I341" s="2" t="s">
        <v>368</v>
      </c>
      <c r="J341" s="32">
        <v>0</v>
      </c>
      <c r="K341" s="25">
        <v>651.21</v>
      </c>
      <c r="L341" s="2" t="s">
        <v>2204</v>
      </c>
      <c r="M341" s="2" t="s">
        <v>66</v>
      </c>
      <c r="N341" s="3">
        <v>1</v>
      </c>
      <c r="O341" s="3">
        <v>0</v>
      </c>
      <c r="P341" s="21">
        <f ca="1">SUMIF('On Orders'!B:G,Base!C:C,'On Orders'!E:E)</f>
        <v>0</v>
      </c>
      <c r="Q341" s="22">
        <f ca="1">SUMIF('On Orders'!B:G,Base!C:C,'On Orders'!F:F)</f>
        <v>0</v>
      </c>
      <c r="R341" s="22">
        <f ca="1">SUMIF('On Orders'!B:G,Base!C:C,'On Orders'!G:G)</f>
        <v>0</v>
      </c>
      <c r="S341" s="22">
        <f ca="1">SUMIF('On Orders'!B:G,Base!C:C,'On Orders'!H:H)</f>
        <v>0</v>
      </c>
      <c r="T341" s="22"/>
      <c r="U341" s="22"/>
      <c r="V341" s="22"/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1">
        <f t="shared" ca="1" si="371"/>
        <v>1</v>
      </c>
      <c r="AE341" s="26">
        <f t="shared" ca="1" si="372"/>
        <v>1</v>
      </c>
      <c r="AF341" s="26">
        <f t="shared" ca="1" si="373"/>
        <v>1</v>
      </c>
      <c r="AG341" s="26">
        <f t="shared" ref="AG341:AI341" ca="1" si="399">MAX(0,AF341)-AA341</f>
        <v>1</v>
      </c>
      <c r="AH341" s="26">
        <f t="shared" ca="1" si="399"/>
        <v>1</v>
      </c>
      <c r="AI341" s="26">
        <f t="shared" ca="1" si="399"/>
        <v>1</v>
      </c>
      <c r="AJ341" s="30">
        <f t="shared" si="375"/>
        <v>0</v>
      </c>
      <c r="AK341" s="30">
        <f t="shared" si="376"/>
        <v>0</v>
      </c>
      <c r="AL341" s="30">
        <f t="shared" si="377"/>
        <v>0</v>
      </c>
      <c r="AM341" s="30">
        <f t="shared" si="378"/>
        <v>0</v>
      </c>
      <c r="AN341" s="30">
        <f t="shared" si="379"/>
        <v>0</v>
      </c>
      <c r="AO341" s="30">
        <f t="shared" si="380"/>
        <v>0</v>
      </c>
      <c r="AP341" s="22">
        <f t="shared" si="382"/>
        <v>0</v>
      </c>
    </row>
    <row r="342" spans="1:42" hidden="1" x14ac:dyDescent="0.2">
      <c r="A342" t="s">
        <v>56</v>
      </c>
      <c r="B342">
        <v>840168505982</v>
      </c>
      <c r="C342" s="2" t="s">
        <v>1030</v>
      </c>
      <c r="D342" s="2" t="s">
        <v>1031</v>
      </c>
      <c r="E342" s="2" t="s">
        <v>1032</v>
      </c>
      <c r="F342" s="2" t="s">
        <v>515</v>
      </c>
      <c r="G342" s="2" t="s">
        <v>516</v>
      </c>
      <c r="H342" s="2" t="s">
        <v>570</v>
      </c>
      <c r="I342" s="2" t="s">
        <v>368</v>
      </c>
      <c r="J342" s="32">
        <v>0</v>
      </c>
      <c r="K342" s="25">
        <v>620.16999999999996</v>
      </c>
      <c r="L342" s="2" t="s">
        <v>2204</v>
      </c>
      <c r="M342" s="2" t="s">
        <v>66</v>
      </c>
      <c r="N342" s="3">
        <v>0</v>
      </c>
      <c r="O342" s="3">
        <v>0</v>
      </c>
      <c r="P342" s="21">
        <f ca="1">SUMIF('On Orders'!B:G,Base!C:C,'On Orders'!E:E)</f>
        <v>0</v>
      </c>
      <c r="Q342" s="22">
        <f ca="1">SUMIF('On Orders'!B:G,Base!C:C,'On Orders'!F:F)</f>
        <v>0</v>
      </c>
      <c r="R342" s="22">
        <f ca="1">SUMIF('On Orders'!B:G,Base!C:C,'On Orders'!G:G)</f>
        <v>0</v>
      </c>
      <c r="S342" s="22">
        <f ca="1">SUMIF('On Orders'!B:G,Base!C:C,'On Orders'!H:H)</f>
        <v>0</v>
      </c>
      <c r="T342" s="22"/>
      <c r="U342" s="22"/>
      <c r="V342" s="22"/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1">
        <f t="shared" ca="1" si="371"/>
        <v>0</v>
      </c>
      <c r="AE342" s="26">
        <f t="shared" ca="1" si="372"/>
        <v>0</v>
      </c>
      <c r="AF342" s="26">
        <f t="shared" ca="1" si="373"/>
        <v>0</v>
      </c>
      <c r="AG342" s="26">
        <f t="shared" ref="AG342:AI342" ca="1" si="400">MAX(0,AF342)-AA342</f>
        <v>0</v>
      </c>
      <c r="AH342" s="26">
        <f t="shared" ca="1" si="400"/>
        <v>0</v>
      </c>
      <c r="AI342" s="26">
        <f t="shared" ca="1" si="400"/>
        <v>0</v>
      </c>
      <c r="AJ342" s="30">
        <f t="shared" si="375"/>
        <v>0</v>
      </c>
      <c r="AK342" s="30">
        <f t="shared" si="376"/>
        <v>0</v>
      </c>
      <c r="AL342" s="30">
        <f t="shared" si="377"/>
        <v>0</v>
      </c>
      <c r="AM342" s="30">
        <f t="shared" si="378"/>
        <v>0</v>
      </c>
      <c r="AN342" s="30">
        <f t="shared" si="379"/>
        <v>0</v>
      </c>
      <c r="AO342" s="30">
        <f t="shared" si="380"/>
        <v>0</v>
      </c>
      <c r="AP342" s="22">
        <f t="shared" si="382"/>
        <v>0</v>
      </c>
    </row>
    <row r="343" spans="1:42" hidden="1" x14ac:dyDescent="0.2">
      <c r="A343" t="s">
        <v>56</v>
      </c>
      <c r="B343">
        <v>848709040978</v>
      </c>
      <c r="C343" s="2" t="s">
        <v>1033</v>
      </c>
      <c r="D343" s="2" t="s">
        <v>1034</v>
      </c>
      <c r="E343" s="2" t="s">
        <v>1035</v>
      </c>
      <c r="F343" s="2" t="s">
        <v>515</v>
      </c>
      <c r="G343" s="2" t="s">
        <v>516</v>
      </c>
      <c r="H343" s="2" t="s">
        <v>570</v>
      </c>
      <c r="I343" s="2" t="s">
        <v>368</v>
      </c>
      <c r="J343" s="32">
        <v>0</v>
      </c>
      <c r="K343" s="25">
        <v>651.21</v>
      </c>
      <c r="L343" s="2" t="s">
        <v>2204</v>
      </c>
      <c r="M343" s="2" t="s">
        <v>66</v>
      </c>
      <c r="N343" s="3">
        <v>0</v>
      </c>
      <c r="O343" s="3">
        <v>0</v>
      </c>
      <c r="P343" s="21">
        <f ca="1">SUMIF('On Orders'!B:G,Base!C:C,'On Orders'!E:E)</f>
        <v>0</v>
      </c>
      <c r="Q343" s="22">
        <f ca="1">SUMIF('On Orders'!B:G,Base!C:C,'On Orders'!F:F)</f>
        <v>0</v>
      </c>
      <c r="R343" s="22">
        <f ca="1">SUMIF('On Orders'!B:G,Base!C:C,'On Orders'!G:G)</f>
        <v>0</v>
      </c>
      <c r="S343" s="22">
        <f ca="1">SUMIF('On Orders'!B:G,Base!C:C,'On Orders'!H:H)</f>
        <v>0</v>
      </c>
      <c r="T343" s="22"/>
      <c r="U343" s="22"/>
      <c r="V343" s="22"/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1">
        <f t="shared" ca="1" si="371"/>
        <v>0</v>
      </c>
      <c r="AE343" s="26">
        <f t="shared" ca="1" si="372"/>
        <v>0</v>
      </c>
      <c r="AF343" s="26">
        <f t="shared" ca="1" si="373"/>
        <v>0</v>
      </c>
      <c r="AG343" s="26">
        <f t="shared" ref="AG343:AI343" ca="1" si="401">MAX(0,AF343)-AA343</f>
        <v>0</v>
      </c>
      <c r="AH343" s="26">
        <f t="shared" ca="1" si="401"/>
        <v>0</v>
      </c>
      <c r="AI343" s="26">
        <f t="shared" ca="1" si="401"/>
        <v>0</v>
      </c>
      <c r="AJ343" s="30">
        <f t="shared" si="375"/>
        <v>0</v>
      </c>
      <c r="AK343" s="30">
        <f t="shared" si="376"/>
        <v>0</v>
      </c>
      <c r="AL343" s="30">
        <f t="shared" si="377"/>
        <v>0</v>
      </c>
      <c r="AM343" s="30">
        <f t="shared" si="378"/>
        <v>0</v>
      </c>
      <c r="AN343" s="30">
        <f t="shared" si="379"/>
        <v>0</v>
      </c>
      <c r="AO343" s="30">
        <f t="shared" si="380"/>
        <v>0</v>
      </c>
      <c r="AP343" s="22">
        <f t="shared" si="382"/>
        <v>0</v>
      </c>
    </row>
    <row r="344" spans="1:42" hidden="1" x14ac:dyDescent="0.2">
      <c r="A344" t="s">
        <v>56</v>
      </c>
      <c r="B344">
        <v>840168516728</v>
      </c>
      <c r="C344" s="2" t="s">
        <v>527</v>
      </c>
      <c r="D344" s="2">
        <v>840168516728</v>
      </c>
      <c r="E344" s="2" t="s">
        <v>528</v>
      </c>
      <c r="F344" s="2" t="s">
        <v>515</v>
      </c>
      <c r="G344" s="2" t="s">
        <v>516</v>
      </c>
      <c r="H344" s="2" t="s">
        <v>529</v>
      </c>
      <c r="I344" s="2" t="s">
        <v>368</v>
      </c>
      <c r="J344" s="3">
        <v>160</v>
      </c>
      <c r="K344" s="25">
        <v>430.6</v>
      </c>
      <c r="L344" s="2" t="s">
        <v>2202</v>
      </c>
      <c r="M344" s="2" t="s">
        <v>28</v>
      </c>
      <c r="N344" s="3">
        <v>108</v>
      </c>
      <c r="O344" s="3">
        <v>16</v>
      </c>
      <c r="P344" s="21">
        <f ca="1">SUMIF('On Orders'!B:G,Base!C:C,'On Orders'!E:E)</f>
        <v>0</v>
      </c>
      <c r="Q344" s="22">
        <f ca="1">SUMIF('On Orders'!B:G,Base!C:C,'On Orders'!F:F)</f>
        <v>64</v>
      </c>
      <c r="R344" s="22">
        <f ca="1">SUMIF('On Orders'!B:G,Base!C:C,'On Orders'!G:G)</f>
        <v>0</v>
      </c>
      <c r="S344" s="22">
        <f ca="1">SUMIF('On Orders'!B:G,Base!C:C,'On Orders'!H:H)</f>
        <v>0</v>
      </c>
      <c r="T344" s="22"/>
      <c r="U344" s="22"/>
      <c r="V344" s="22"/>
      <c r="W344" s="3">
        <v>35</v>
      </c>
      <c r="X344" s="3">
        <v>41</v>
      </c>
      <c r="Y344" s="3">
        <v>60</v>
      </c>
      <c r="Z344" s="3">
        <v>30</v>
      </c>
      <c r="AA344" s="3">
        <v>30</v>
      </c>
      <c r="AB344" s="3">
        <v>90</v>
      </c>
      <c r="AC344" s="3">
        <v>40</v>
      </c>
      <c r="AD344" s="31">
        <f t="shared" ca="1" si="371"/>
        <v>-13</v>
      </c>
      <c r="AE344" s="26">
        <f t="shared" ca="1" si="372"/>
        <v>-60</v>
      </c>
      <c r="AF344" s="26">
        <f t="shared" ca="1" si="373"/>
        <v>-30</v>
      </c>
      <c r="AG344" s="26">
        <f t="shared" ref="AG344:AI344" ca="1" si="402">MAX(0,AF344)-AA344</f>
        <v>-30</v>
      </c>
      <c r="AH344" s="26">
        <f t="shared" ca="1" si="402"/>
        <v>-90</v>
      </c>
      <c r="AI344" s="26">
        <f t="shared" ca="1" si="402"/>
        <v>-40</v>
      </c>
      <c r="AJ344" s="30">
        <f t="shared" ca="1" si="375"/>
        <v>13</v>
      </c>
      <c r="AK344" s="30">
        <f t="shared" ca="1" si="376"/>
        <v>60</v>
      </c>
      <c r="AL344" s="30">
        <f t="shared" ca="1" si="377"/>
        <v>30</v>
      </c>
      <c r="AM344" s="30">
        <f t="shared" ca="1" si="378"/>
        <v>30</v>
      </c>
      <c r="AN344" s="30">
        <f t="shared" ca="1" si="379"/>
        <v>90</v>
      </c>
      <c r="AO344" s="30">
        <f t="shared" ca="1" si="380"/>
        <v>40</v>
      </c>
      <c r="AP344" s="22">
        <f t="shared" ca="1" si="382"/>
        <v>263</v>
      </c>
    </row>
    <row r="345" spans="1:42" hidden="1" x14ac:dyDescent="0.2">
      <c r="A345" t="s">
        <v>56</v>
      </c>
      <c r="B345">
        <v>840168516001</v>
      </c>
      <c r="C345" s="2" t="s">
        <v>1036</v>
      </c>
      <c r="D345" s="2" t="s">
        <v>1037</v>
      </c>
      <c r="E345" s="2" t="s">
        <v>1038</v>
      </c>
      <c r="F345" s="2" t="s">
        <v>515</v>
      </c>
      <c r="G345" s="2" t="s">
        <v>516</v>
      </c>
      <c r="H345" s="2" t="s">
        <v>529</v>
      </c>
      <c r="I345" s="2" t="s">
        <v>368</v>
      </c>
      <c r="J345" s="32">
        <v>0</v>
      </c>
      <c r="K345" s="25">
        <v>646.03</v>
      </c>
      <c r="L345" s="2" t="s">
        <v>2204</v>
      </c>
      <c r="M345" s="2" t="s">
        <v>66</v>
      </c>
      <c r="N345" s="3">
        <v>0</v>
      </c>
      <c r="O345" s="3">
        <v>0</v>
      </c>
      <c r="P345" s="21">
        <f ca="1">SUMIF('On Orders'!B:G,Base!C:C,'On Orders'!E:E)</f>
        <v>0</v>
      </c>
      <c r="Q345" s="22">
        <f ca="1">SUMIF('On Orders'!B:G,Base!C:C,'On Orders'!F:F)</f>
        <v>0</v>
      </c>
      <c r="R345" s="22">
        <f ca="1">SUMIF('On Orders'!B:G,Base!C:C,'On Orders'!G:G)</f>
        <v>0</v>
      </c>
      <c r="S345" s="22">
        <f ca="1">SUMIF('On Orders'!B:G,Base!C:C,'On Orders'!H:H)</f>
        <v>0</v>
      </c>
      <c r="T345" s="22"/>
      <c r="U345" s="22"/>
      <c r="V345" s="22"/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1">
        <f t="shared" ca="1" si="371"/>
        <v>0</v>
      </c>
      <c r="AE345" s="26">
        <f t="shared" ca="1" si="372"/>
        <v>0</v>
      </c>
      <c r="AF345" s="26">
        <f t="shared" ca="1" si="373"/>
        <v>0</v>
      </c>
      <c r="AG345" s="26">
        <f t="shared" ref="AG345:AI345" ca="1" si="403">MAX(0,AF345)-AA345</f>
        <v>0</v>
      </c>
      <c r="AH345" s="26">
        <f t="shared" ca="1" si="403"/>
        <v>0</v>
      </c>
      <c r="AI345" s="26">
        <f t="shared" ca="1" si="403"/>
        <v>0</v>
      </c>
      <c r="AJ345" s="30">
        <f t="shared" si="375"/>
        <v>0</v>
      </c>
      <c r="AK345" s="30">
        <f t="shared" si="376"/>
        <v>0</v>
      </c>
      <c r="AL345" s="30">
        <f t="shared" si="377"/>
        <v>0</v>
      </c>
      <c r="AM345" s="30">
        <f t="shared" si="378"/>
        <v>0</v>
      </c>
      <c r="AN345" s="30">
        <f t="shared" si="379"/>
        <v>0</v>
      </c>
      <c r="AO345" s="30">
        <f t="shared" si="380"/>
        <v>0</v>
      </c>
      <c r="AP345" s="22">
        <f t="shared" si="382"/>
        <v>0</v>
      </c>
    </row>
    <row r="346" spans="1:42" hidden="1" x14ac:dyDescent="0.2">
      <c r="A346" t="s">
        <v>56</v>
      </c>
      <c r="B346">
        <v>840168516735</v>
      </c>
      <c r="C346" s="2" t="s">
        <v>1039</v>
      </c>
      <c r="D346" s="2" t="s">
        <v>1040</v>
      </c>
      <c r="E346" s="2" t="s">
        <v>1041</v>
      </c>
      <c r="F346" s="2" t="s">
        <v>515</v>
      </c>
      <c r="G346" s="2" t="s">
        <v>516</v>
      </c>
      <c r="H346" s="2" t="s">
        <v>529</v>
      </c>
      <c r="I346" s="2" t="s">
        <v>368</v>
      </c>
      <c r="J346" s="32">
        <v>0</v>
      </c>
      <c r="K346" s="25">
        <v>646.03</v>
      </c>
      <c r="L346" s="2" t="s">
        <v>2204</v>
      </c>
      <c r="M346" s="2" t="s">
        <v>66</v>
      </c>
      <c r="N346" s="3">
        <v>9</v>
      </c>
      <c r="O346" s="3">
        <v>0</v>
      </c>
      <c r="P346" s="21">
        <f ca="1">SUMIF('On Orders'!B:G,Base!C:C,'On Orders'!E:E)</f>
        <v>0</v>
      </c>
      <c r="Q346" s="22">
        <f ca="1">SUMIF('On Orders'!B:G,Base!C:C,'On Orders'!F:F)</f>
        <v>0</v>
      </c>
      <c r="R346" s="22">
        <f ca="1">SUMIF('On Orders'!B:G,Base!C:C,'On Orders'!G:G)</f>
        <v>0</v>
      </c>
      <c r="S346" s="22">
        <f ca="1">SUMIF('On Orders'!B:G,Base!C:C,'On Orders'!H:H)</f>
        <v>0</v>
      </c>
      <c r="T346" s="22"/>
      <c r="U346" s="22"/>
      <c r="V346" s="22"/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1">
        <f t="shared" ca="1" si="371"/>
        <v>9</v>
      </c>
      <c r="AE346" s="26">
        <f t="shared" ca="1" si="372"/>
        <v>9</v>
      </c>
      <c r="AF346" s="26">
        <f t="shared" ca="1" si="373"/>
        <v>9</v>
      </c>
      <c r="AG346" s="26">
        <f t="shared" ref="AG346:AI346" ca="1" si="404">MAX(0,AF346)-AA346</f>
        <v>9</v>
      </c>
      <c r="AH346" s="26">
        <f t="shared" ca="1" si="404"/>
        <v>9</v>
      </c>
      <c r="AI346" s="26">
        <f t="shared" ca="1" si="404"/>
        <v>9</v>
      </c>
      <c r="AJ346" s="30">
        <f t="shared" si="375"/>
        <v>0</v>
      </c>
      <c r="AK346" s="30">
        <f t="shared" si="376"/>
        <v>0</v>
      </c>
      <c r="AL346" s="30">
        <f t="shared" si="377"/>
        <v>0</v>
      </c>
      <c r="AM346" s="30">
        <f t="shared" si="378"/>
        <v>0</v>
      </c>
      <c r="AN346" s="30">
        <f t="shared" si="379"/>
        <v>0</v>
      </c>
      <c r="AO346" s="30">
        <f t="shared" si="380"/>
        <v>0</v>
      </c>
      <c r="AP346" s="22">
        <f t="shared" si="382"/>
        <v>0</v>
      </c>
    </row>
    <row r="347" spans="1:42" hidden="1" x14ac:dyDescent="0.2">
      <c r="A347" t="s">
        <v>56</v>
      </c>
      <c r="B347">
        <v>840168516711</v>
      </c>
      <c r="C347" s="2" t="s">
        <v>1042</v>
      </c>
      <c r="D347" s="2" t="s">
        <v>1043</v>
      </c>
      <c r="E347" s="2" t="s">
        <v>1044</v>
      </c>
      <c r="F347" s="2" t="s">
        <v>515</v>
      </c>
      <c r="G347" s="2" t="s">
        <v>516</v>
      </c>
      <c r="H347" s="2" t="s">
        <v>529</v>
      </c>
      <c r="I347" s="2" t="s">
        <v>368</v>
      </c>
      <c r="J347" s="32">
        <v>0</v>
      </c>
      <c r="K347" s="25">
        <v>646.03</v>
      </c>
      <c r="L347" s="2" t="s">
        <v>2204</v>
      </c>
      <c r="M347" s="2" t="s">
        <v>66</v>
      </c>
      <c r="N347" s="3">
        <v>0</v>
      </c>
      <c r="O347" s="3">
        <v>0</v>
      </c>
      <c r="P347" s="21">
        <f ca="1">SUMIF('On Orders'!B:G,Base!C:C,'On Orders'!E:E)</f>
        <v>0</v>
      </c>
      <c r="Q347" s="22">
        <f ca="1">SUMIF('On Orders'!B:G,Base!C:C,'On Orders'!F:F)</f>
        <v>0</v>
      </c>
      <c r="R347" s="22">
        <f ca="1">SUMIF('On Orders'!B:G,Base!C:C,'On Orders'!G:G)</f>
        <v>0</v>
      </c>
      <c r="S347" s="22">
        <f ca="1">SUMIF('On Orders'!B:G,Base!C:C,'On Orders'!H:H)</f>
        <v>0</v>
      </c>
      <c r="T347" s="22"/>
      <c r="U347" s="22"/>
      <c r="V347" s="22"/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1">
        <f t="shared" ca="1" si="371"/>
        <v>0</v>
      </c>
      <c r="AE347" s="26">
        <f t="shared" ca="1" si="372"/>
        <v>0</v>
      </c>
      <c r="AF347" s="26">
        <f t="shared" ca="1" si="373"/>
        <v>0</v>
      </c>
      <c r="AG347" s="26">
        <f t="shared" ref="AG347:AI347" ca="1" si="405">MAX(0,AF347)-AA347</f>
        <v>0</v>
      </c>
      <c r="AH347" s="26">
        <f t="shared" ca="1" si="405"/>
        <v>0</v>
      </c>
      <c r="AI347" s="26">
        <f t="shared" ca="1" si="405"/>
        <v>0</v>
      </c>
      <c r="AJ347" s="30">
        <f t="shared" si="375"/>
        <v>0</v>
      </c>
      <c r="AK347" s="30">
        <f t="shared" si="376"/>
        <v>0</v>
      </c>
      <c r="AL347" s="30">
        <f t="shared" si="377"/>
        <v>0</v>
      </c>
      <c r="AM347" s="30">
        <f t="shared" si="378"/>
        <v>0</v>
      </c>
      <c r="AN347" s="30">
        <f t="shared" si="379"/>
        <v>0</v>
      </c>
      <c r="AO347" s="30">
        <f t="shared" si="380"/>
        <v>0</v>
      </c>
      <c r="AP347" s="22">
        <f t="shared" si="382"/>
        <v>0</v>
      </c>
    </row>
    <row r="348" spans="1:42" hidden="1" x14ac:dyDescent="0.2">
      <c r="A348" t="s">
        <v>56</v>
      </c>
      <c r="B348">
        <v>840168515981</v>
      </c>
      <c r="C348" s="2" t="s">
        <v>571</v>
      </c>
      <c r="D348" s="2" t="s">
        <v>572</v>
      </c>
      <c r="E348" s="2" t="s">
        <v>573</v>
      </c>
      <c r="F348" s="2" t="s">
        <v>515</v>
      </c>
      <c r="G348" s="2" t="s">
        <v>516</v>
      </c>
      <c r="H348" s="2" t="s">
        <v>574</v>
      </c>
      <c r="I348" s="2" t="s">
        <v>368</v>
      </c>
      <c r="J348" s="32">
        <v>0</v>
      </c>
      <c r="K348" s="25">
        <v>538.37</v>
      </c>
      <c r="L348" s="2" t="s">
        <v>2204</v>
      </c>
      <c r="M348" s="2" t="s">
        <v>66</v>
      </c>
      <c r="N348" s="3">
        <v>44</v>
      </c>
      <c r="O348" s="3">
        <v>9</v>
      </c>
      <c r="P348" s="21">
        <f ca="1">SUMIF('On Orders'!B:G,Base!C:C,'On Orders'!E:E)</f>
        <v>0</v>
      </c>
      <c r="Q348" s="22">
        <f ca="1">SUMIF('On Orders'!B:G,Base!C:C,'On Orders'!F:F)</f>
        <v>0</v>
      </c>
      <c r="R348" s="22">
        <f ca="1">SUMIF('On Orders'!B:G,Base!C:C,'On Orders'!G:G)</f>
        <v>0</v>
      </c>
      <c r="S348" s="22">
        <f ca="1">SUMIF('On Orders'!B:G,Base!C:C,'On Orders'!H:H)</f>
        <v>0</v>
      </c>
      <c r="T348" s="22"/>
      <c r="U348" s="22"/>
      <c r="V348" s="22"/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1">
        <f t="shared" ca="1" si="371"/>
        <v>53</v>
      </c>
      <c r="AE348" s="26">
        <f t="shared" ca="1" si="372"/>
        <v>53</v>
      </c>
      <c r="AF348" s="26">
        <f t="shared" ca="1" si="373"/>
        <v>53</v>
      </c>
      <c r="AG348" s="26">
        <f t="shared" ref="AG348:AI348" ca="1" si="406">MAX(0,AF348)-AA348</f>
        <v>53</v>
      </c>
      <c r="AH348" s="26">
        <f t="shared" ca="1" si="406"/>
        <v>53</v>
      </c>
      <c r="AI348" s="26">
        <f t="shared" ca="1" si="406"/>
        <v>53</v>
      </c>
      <c r="AJ348" s="30">
        <f t="shared" si="375"/>
        <v>0</v>
      </c>
      <c r="AK348" s="30">
        <f t="shared" si="376"/>
        <v>0</v>
      </c>
      <c r="AL348" s="30">
        <f t="shared" si="377"/>
        <v>0</v>
      </c>
      <c r="AM348" s="30">
        <f t="shared" si="378"/>
        <v>0</v>
      </c>
      <c r="AN348" s="30">
        <f t="shared" si="379"/>
        <v>0</v>
      </c>
      <c r="AO348" s="30">
        <f t="shared" si="380"/>
        <v>0</v>
      </c>
      <c r="AP348" s="22">
        <f t="shared" si="382"/>
        <v>0</v>
      </c>
    </row>
    <row r="349" spans="1:42" hidden="1" x14ac:dyDescent="0.2">
      <c r="A349" t="s">
        <v>56</v>
      </c>
      <c r="B349">
        <v>840168515967</v>
      </c>
      <c r="C349" s="2" t="s">
        <v>1045</v>
      </c>
      <c r="D349" s="2" t="s">
        <v>1046</v>
      </c>
      <c r="E349" s="2" t="s">
        <v>1047</v>
      </c>
      <c r="F349" s="2" t="s">
        <v>515</v>
      </c>
      <c r="G349" s="2" t="s">
        <v>516</v>
      </c>
      <c r="H349" s="2" t="s">
        <v>574</v>
      </c>
      <c r="I349" s="2" t="s">
        <v>368</v>
      </c>
      <c r="J349" s="32">
        <v>0</v>
      </c>
      <c r="K349" s="25">
        <v>538.37</v>
      </c>
      <c r="L349" s="2" t="s">
        <v>2204</v>
      </c>
      <c r="M349" s="2" t="s">
        <v>66</v>
      </c>
      <c r="N349" s="3">
        <v>5</v>
      </c>
      <c r="O349" s="3">
        <v>0</v>
      </c>
      <c r="P349" s="21">
        <f ca="1">SUMIF('On Orders'!B:G,Base!C:C,'On Orders'!E:E)</f>
        <v>0</v>
      </c>
      <c r="Q349" s="22">
        <f ca="1">SUMIF('On Orders'!B:G,Base!C:C,'On Orders'!F:F)</f>
        <v>0</v>
      </c>
      <c r="R349" s="22">
        <f ca="1">SUMIF('On Orders'!B:G,Base!C:C,'On Orders'!G:G)</f>
        <v>0</v>
      </c>
      <c r="S349" s="22">
        <f ca="1">SUMIF('On Orders'!B:G,Base!C:C,'On Orders'!H:H)</f>
        <v>0</v>
      </c>
      <c r="T349" s="22"/>
      <c r="U349" s="22"/>
      <c r="V349" s="22"/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1">
        <f t="shared" ca="1" si="371"/>
        <v>5</v>
      </c>
      <c r="AE349" s="26">
        <f t="shared" ca="1" si="372"/>
        <v>5</v>
      </c>
      <c r="AF349" s="26">
        <f t="shared" ca="1" si="373"/>
        <v>5</v>
      </c>
      <c r="AG349" s="26">
        <f t="shared" ref="AG349:AI349" ca="1" si="407">MAX(0,AF349)-AA349</f>
        <v>5</v>
      </c>
      <c r="AH349" s="26">
        <f t="shared" ca="1" si="407"/>
        <v>5</v>
      </c>
      <c r="AI349" s="26">
        <f t="shared" ca="1" si="407"/>
        <v>5</v>
      </c>
      <c r="AJ349" s="30">
        <f t="shared" si="375"/>
        <v>0</v>
      </c>
      <c r="AK349" s="30">
        <f t="shared" si="376"/>
        <v>0</v>
      </c>
      <c r="AL349" s="30">
        <f t="shared" si="377"/>
        <v>0</v>
      </c>
      <c r="AM349" s="30">
        <f t="shared" si="378"/>
        <v>0</v>
      </c>
      <c r="AN349" s="30">
        <f t="shared" si="379"/>
        <v>0</v>
      </c>
      <c r="AO349" s="30">
        <f t="shared" si="380"/>
        <v>0</v>
      </c>
      <c r="AP349" s="22">
        <f t="shared" si="382"/>
        <v>0</v>
      </c>
    </row>
    <row r="350" spans="1:42" hidden="1" x14ac:dyDescent="0.2">
      <c r="A350" t="s">
        <v>56</v>
      </c>
      <c r="B350">
        <v>848709089946</v>
      </c>
      <c r="C350" s="2" t="s">
        <v>1048</v>
      </c>
      <c r="D350" s="2" t="s">
        <v>1049</v>
      </c>
      <c r="E350" s="2" t="s">
        <v>1050</v>
      </c>
      <c r="F350" s="2" t="s">
        <v>515</v>
      </c>
      <c r="G350" s="2" t="s">
        <v>516</v>
      </c>
      <c r="H350" s="2" t="s">
        <v>574</v>
      </c>
      <c r="I350" s="2" t="s">
        <v>368</v>
      </c>
      <c r="J350" s="32">
        <v>0</v>
      </c>
      <c r="K350" s="25">
        <v>697.76</v>
      </c>
      <c r="L350" s="2" t="s">
        <v>2204</v>
      </c>
      <c r="M350" s="2" t="s">
        <v>66</v>
      </c>
      <c r="N350" s="3">
        <v>53</v>
      </c>
      <c r="O350" s="3">
        <v>0</v>
      </c>
      <c r="P350" s="21">
        <f ca="1">SUMIF('On Orders'!B:G,Base!C:C,'On Orders'!E:E)</f>
        <v>0</v>
      </c>
      <c r="Q350" s="22">
        <f ca="1">SUMIF('On Orders'!B:G,Base!C:C,'On Orders'!F:F)</f>
        <v>0</v>
      </c>
      <c r="R350" s="22">
        <f ca="1">SUMIF('On Orders'!B:G,Base!C:C,'On Orders'!G:G)</f>
        <v>0</v>
      </c>
      <c r="S350" s="22">
        <f ca="1">SUMIF('On Orders'!B:G,Base!C:C,'On Orders'!H:H)</f>
        <v>0</v>
      </c>
      <c r="T350" s="22"/>
      <c r="U350" s="22"/>
      <c r="V350" s="22"/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1">
        <f t="shared" ca="1" si="371"/>
        <v>53</v>
      </c>
      <c r="AE350" s="26">
        <f t="shared" ca="1" si="372"/>
        <v>53</v>
      </c>
      <c r="AF350" s="26">
        <f t="shared" ca="1" si="373"/>
        <v>53</v>
      </c>
      <c r="AG350" s="26">
        <f t="shared" ref="AG350:AI350" ca="1" si="408">MAX(0,AF350)-AA350</f>
        <v>53</v>
      </c>
      <c r="AH350" s="26">
        <f t="shared" ca="1" si="408"/>
        <v>53</v>
      </c>
      <c r="AI350" s="26">
        <f t="shared" ca="1" si="408"/>
        <v>53</v>
      </c>
      <c r="AJ350" s="30">
        <f t="shared" si="375"/>
        <v>0</v>
      </c>
      <c r="AK350" s="30">
        <f t="shared" si="376"/>
        <v>0</v>
      </c>
      <c r="AL350" s="30">
        <f t="shared" si="377"/>
        <v>0</v>
      </c>
      <c r="AM350" s="30">
        <f t="shared" si="378"/>
        <v>0</v>
      </c>
      <c r="AN350" s="30">
        <f t="shared" si="379"/>
        <v>0</v>
      </c>
      <c r="AO350" s="30">
        <f t="shared" si="380"/>
        <v>0</v>
      </c>
      <c r="AP350" s="22">
        <f t="shared" si="382"/>
        <v>0</v>
      </c>
    </row>
    <row r="351" spans="1:42" hidden="1" x14ac:dyDescent="0.2">
      <c r="A351" t="s">
        <v>56</v>
      </c>
      <c r="B351">
        <v>840168515974</v>
      </c>
      <c r="C351" s="2" t="s">
        <v>575</v>
      </c>
      <c r="D351" s="2" t="s">
        <v>576</v>
      </c>
      <c r="E351" s="2" t="s">
        <v>577</v>
      </c>
      <c r="F351" s="2" t="s">
        <v>515</v>
      </c>
      <c r="G351" s="2" t="s">
        <v>516</v>
      </c>
      <c r="H351" s="2" t="s">
        <v>578</v>
      </c>
      <c r="I351" s="2" t="s">
        <v>368</v>
      </c>
      <c r="J351" s="32">
        <v>0</v>
      </c>
      <c r="K351" s="25">
        <v>538.37</v>
      </c>
      <c r="L351" s="2" t="s">
        <v>2204</v>
      </c>
      <c r="M351" s="2" t="s">
        <v>66</v>
      </c>
      <c r="N351" s="3">
        <v>4</v>
      </c>
      <c r="O351" s="3">
        <v>28</v>
      </c>
      <c r="P351" s="21">
        <f ca="1">SUMIF('On Orders'!B:G,Base!C:C,'On Orders'!E:E)</f>
        <v>0</v>
      </c>
      <c r="Q351" s="22">
        <f ca="1">SUMIF('On Orders'!B:G,Base!C:C,'On Orders'!F:F)</f>
        <v>0</v>
      </c>
      <c r="R351" s="22">
        <f ca="1">SUMIF('On Orders'!B:G,Base!C:C,'On Orders'!G:G)</f>
        <v>0</v>
      </c>
      <c r="S351" s="22">
        <f ca="1">SUMIF('On Orders'!B:G,Base!C:C,'On Orders'!H:H)</f>
        <v>0</v>
      </c>
      <c r="T351" s="22"/>
      <c r="U351" s="22"/>
      <c r="V351" s="22"/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1">
        <f t="shared" ca="1" si="371"/>
        <v>32</v>
      </c>
      <c r="AE351" s="26">
        <f t="shared" ca="1" si="372"/>
        <v>32</v>
      </c>
      <c r="AF351" s="26">
        <f t="shared" ca="1" si="373"/>
        <v>32</v>
      </c>
      <c r="AG351" s="26">
        <f t="shared" ref="AG351:AI351" ca="1" si="409">MAX(0,AF351)-AA351</f>
        <v>32</v>
      </c>
      <c r="AH351" s="26">
        <f t="shared" ca="1" si="409"/>
        <v>32</v>
      </c>
      <c r="AI351" s="26">
        <f t="shared" ca="1" si="409"/>
        <v>32</v>
      </c>
      <c r="AJ351" s="30">
        <f t="shared" si="375"/>
        <v>0</v>
      </c>
      <c r="AK351" s="30">
        <f t="shared" si="376"/>
        <v>0</v>
      </c>
      <c r="AL351" s="30">
        <f t="shared" si="377"/>
        <v>0</v>
      </c>
      <c r="AM351" s="30">
        <f t="shared" si="378"/>
        <v>0</v>
      </c>
      <c r="AN351" s="30">
        <f t="shared" si="379"/>
        <v>0</v>
      </c>
      <c r="AO351" s="30">
        <f t="shared" si="380"/>
        <v>0</v>
      </c>
      <c r="AP351" s="22">
        <f t="shared" si="382"/>
        <v>0</v>
      </c>
    </row>
    <row r="352" spans="1:42" hidden="1" x14ac:dyDescent="0.2">
      <c r="A352" t="s">
        <v>56</v>
      </c>
      <c r="B352">
        <v>840168508501</v>
      </c>
      <c r="C352" s="2" t="s">
        <v>1051</v>
      </c>
      <c r="D352" s="2" t="s">
        <v>1052</v>
      </c>
      <c r="E352" s="2" t="s">
        <v>1053</v>
      </c>
      <c r="F352" s="2" t="s">
        <v>33</v>
      </c>
      <c r="G352" s="2" t="s">
        <v>532</v>
      </c>
      <c r="H352" s="2" t="s">
        <v>532</v>
      </c>
      <c r="I352" s="2" t="s">
        <v>368</v>
      </c>
      <c r="J352" s="3">
        <v>170</v>
      </c>
      <c r="K352" s="25">
        <v>174.96</v>
      </c>
      <c r="L352" s="2" t="s">
        <v>2204</v>
      </c>
      <c r="M352" s="2" t="s">
        <v>66</v>
      </c>
      <c r="N352" s="3">
        <v>32</v>
      </c>
      <c r="O352" s="3">
        <v>112</v>
      </c>
      <c r="P352" s="21">
        <f ca="1">SUMIF('On Orders'!B:G,Base!C:C,'On Orders'!E:E)</f>
        <v>0</v>
      </c>
      <c r="Q352" s="22">
        <f ca="1">SUMIF('On Orders'!B:G,Base!C:C,'On Orders'!F:F)</f>
        <v>0</v>
      </c>
      <c r="R352" s="22">
        <f ca="1">SUMIF('On Orders'!B:G,Base!C:C,'On Orders'!G:G)</f>
        <v>0</v>
      </c>
      <c r="S352" s="22">
        <f ca="1">SUMIF('On Orders'!B:G,Base!C:C,'On Orders'!H:H)</f>
        <v>0</v>
      </c>
      <c r="T352" s="22"/>
      <c r="U352" s="22"/>
      <c r="V352" s="22"/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1">
        <f t="shared" ca="1" si="371"/>
        <v>-26</v>
      </c>
      <c r="AE352" s="26">
        <f t="shared" ca="1" si="372"/>
        <v>0</v>
      </c>
      <c r="AF352" s="26">
        <f t="shared" ca="1" si="373"/>
        <v>0</v>
      </c>
      <c r="AG352" s="26">
        <f t="shared" ref="AG352:AI352" ca="1" si="410">MAX(0,AF352)-AA352</f>
        <v>0</v>
      </c>
      <c r="AH352" s="26">
        <f t="shared" ca="1" si="410"/>
        <v>0</v>
      </c>
      <c r="AI352" s="26">
        <f t="shared" ca="1" si="410"/>
        <v>0</v>
      </c>
      <c r="AJ352" s="30">
        <f t="shared" si="375"/>
        <v>0</v>
      </c>
      <c r="AK352" s="30">
        <f t="shared" si="376"/>
        <v>0</v>
      </c>
      <c r="AL352" s="30">
        <f t="shared" si="377"/>
        <v>0</v>
      </c>
      <c r="AM352" s="30">
        <f t="shared" si="378"/>
        <v>0</v>
      </c>
      <c r="AN352" s="30">
        <f t="shared" si="379"/>
        <v>0</v>
      </c>
      <c r="AO352" s="30">
        <f t="shared" si="380"/>
        <v>0</v>
      </c>
      <c r="AP352" s="22">
        <f t="shared" si="382"/>
        <v>0</v>
      </c>
    </row>
    <row r="353" spans="1:42" hidden="1" x14ac:dyDescent="0.2">
      <c r="A353" t="s">
        <v>56</v>
      </c>
      <c r="B353">
        <v>840168509515</v>
      </c>
      <c r="C353" s="2" t="s">
        <v>1054</v>
      </c>
      <c r="D353" s="2" t="s">
        <v>1055</v>
      </c>
      <c r="E353" s="2" t="s">
        <v>1056</v>
      </c>
      <c r="F353" s="2" t="s">
        <v>33</v>
      </c>
      <c r="G353" s="2" t="s">
        <v>532</v>
      </c>
      <c r="H353" s="2" t="s">
        <v>532</v>
      </c>
      <c r="I353" s="2" t="s">
        <v>368</v>
      </c>
      <c r="J353" s="3">
        <v>170</v>
      </c>
      <c r="K353" s="25">
        <v>143.15</v>
      </c>
      <c r="L353" s="2" t="s">
        <v>2204</v>
      </c>
      <c r="M353" s="2" t="s">
        <v>66</v>
      </c>
      <c r="N353" s="3">
        <v>46</v>
      </c>
      <c r="O353" s="3">
        <v>106</v>
      </c>
      <c r="P353" s="21">
        <f ca="1">SUMIF('On Orders'!B:G,Base!C:C,'On Orders'!E:E)</f>
        <v>0</v>
      </c>
      <c r="Q353" s="22">
        <f ca="1">SUMIF('On Orders'!B:G,Base!C:C,'On Orders'!F:F)</f>
        <v>0</v>
      </c>
      <c r="R353" s="22">
        <f ca="1">SUMIF('On Orders'!B:G,Base!C:C,'On Orders'!G:G)</f>
        <v>0</v>
      </c>
      <c r="S353" s="22">
        <f ca="1">SUMIF('On Orders'!B:G,Base!C:C,'On Orders'!H:H)</f>
        <v>0</v>
      </c>
      <c r="T353" s="22"/>
      <c r="U353" s="22"/>
      <c r="V353" s="22"/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1">
        <f t="shared" ca="1" si="371"/>
        <v>-18</v>
      </c>
      <c r="AE353" s="26">
        <f t="shared" ca="1" si="372"/>
        <v>0</v>
      </c>
      <c r="AF353" s="26">
        <f t="shared" ca="1" si="373"/>
        <v>0</v>
      </c>
      <c r="AG353" s="26">
        <f t="shared" ref="AG353:AI353" ca="1" si="411">MAX(0,AF353)-AA353</f>
        <v>0</v>
      </c>
      <c r="AH353" s="26">
        <f t="shared" ca="1" si="411"/>
        <v>0</v>
      </c>
      <c r="AI353" s="26">
        <f t="shared" ca="1" si="411"/>
        <v>0</v>
      </c>
      <c r="AJ353" s="30">
        <f t="shared" si="375"/>
        <v>0</v>
      </c>
      <c r="AK353" s="30">
        <f t="shared" si="376"/>
        <v>0</v>
      </c>
      <c r="AL353" s="30">
        <f t="shared" si="377"/>
        <v>0</v>
      </c>
      <c r="AM353" s="30">
        <f t="shared" si="378"/>
        <v>0</v>
      </c>
      <c r="AN353" s="30">
        <f t="shared" si="379"/>
        <v>0</v>
      </c>
      <c r="AO353" s="30">
        <f t="shared" si="380"/>
        <v>0</v>
      </c>
      <c r="AP353" s="22">
        <f t="shared" si="382"/>
        <v>0</v>
      </c>
    </row>
    <row r="354" spans="1:42" hidden="1" x14ac:dyDescent="0.2">
      <c r="A354" t="s">
        <v>56</v>
      </c>
      <c r="B354">
        <v>840168509591</v>
      </c>
      <c r="C354" s="2" t="s">
        <v>1057</v>
      </c>
      <c r="D354" s="2" t="s">
        <v>1058</v>
      </c>
      <c r="E354" s="2" t="s">
        <v>1059</v>
      </c>
      <c r="F354" s="2" t="s">
        <v>33</v>
      </c>
      <c r="G354" s="2" t="s">
        <v>532</v>
      </c>
      <c r="H354" s="2" t="s">
        <v>532</v>
      </c>
      <c r="I354" s="2" t="s">
        <v>368</v>
      </c>
      <c r="J354" s="3">
        <v>170</v>
      </c>
      <c r="K354" s="25">
        <v>348.75</v>
      </c>
      <c r="L354" s="2" t="s">
        <v>2204</v>
      </c>
      <c r="M354" s="2" t="s">
        <v>66</v>
      </c>
      <c r="N354" s="3">
        <v>19</v>
      </c>
      <c r="O354" s="3">
        <v>96</v>
      </c>
      <c r="P354" s="21">
        <f ca="1">SUMIF('On Orders'!B:G,Base!C:C,'On Orders'!E:E)</f>
        <v>0</v>
      </c>
      <c r="Q354" s="22">
        <f ca="1">SUMIF('On Orders'!B:G,Base!C:C,'On Orders'!F:F)</f>
        <v>0</v>
      </c>
      <c r="R354" s="22">
        <f ca="1">SUMIF('On Orders'!B:G,Base!C:C,'On Orders'!G:G)</f>
        <v>0</v>
      </c>
      <c r="S354" s="22">
        <f ca="1">SUMIF('On Orders'!B:G,Base!C:C,'On Orders'!H:H)</f>
        <v>0</v>
      </c>
      <c r="T354" s="22"/>
      <c r="U354" s="22"/>
      <c r="V354" s="22"/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1">
        <f t="shared" ca="1" si="371"/>
        <v>-55</v>
      </c>
      <c r="AE354" s="26">
        <f t="shared" ca="1" si="372"/>
        <v>0</v>
      </c>
      <c r="AF354" s="26">
        <f t="shared" ca="1" si="373"/>
        <v>0</v>
      </c>
      <c r="AG354" s="26">
        <f t="shared" ref="AG354:AI354" ca="1" si="412">MAX(0,AF354)-AA354</f>
        <v>0</v>
      </c>
      <c r="AH354" s="26">
        <f t="shared" ca="1" si="412"/>
        <v>0</v>
      </c>
      <c r="AI354" s="26">
        <f t="shared" ca="1" si="412"/>
        <v>0</v>
      </c>
      <c r="AJ354" s="30">
        <f t="shared" si="375"/>
        <v>0</v>
      </c>
      <c r="AK354" s="30">
        <f t="shared" si="376"/>
        <v>0</v>
      </c>
      <c r="AL354" s="30">
        <f t="shared" si="377"/>
        <v>0</v>
      </c>
      <c r="AM354" s="30">
        <f t="shared" si="378"/>
        <v>0</v>
      </c>
      <c r="AN354" s="30">
        <f t="shared" si="379"/>
        <v>0</v>
      </c>
      <c r="AO354" s="30">
        <f t="shared" si="380"/>
        <v>0</v>
      </c>
      <c r="AP354" s="22">
        <f t="shared" si="382"/>
        <v>0</v>
      </c>
    </row>
    <row r="355" spans="1:42" hidden="1" x14ac:dyDescent="0.2">
      <c r="A355" t="s">
        <v>56</v>
      </c>
      <c r="B355">
        <v>840168509607</v>
      </c>
      <c r="C355" s="2" t="s">
        <v>1060</v>
      </c>
      <c r="D355" s="2" t="s">
        <v>1061</v>
      </c>
      <c r="E355" s="2" t="s">
        <v>1062</v>
      </c>
      <c r="F355" s="2" t="s">
        <v>33</v>
      </c>
      <c r="G355" s="2" t="s">
        <v>532</v>
      </c>
      <c r="H355" s="2" t="s">
        <v>532</v>
      </c>
      <c r="I355" s="2" t="s">
        <v>368</v>
      </c>
      <c r="J355" s="3">
        <v>170</v>
      </c>
      <c r="K355" s="25">
        <v>271.16000000000003</v>
      </c>
      <c r="L355" s="2" t="s">
        <v>2204</v>
      </c>
      <c r="M355" s="2" t="s">
        <v>66</v>
      </c>
      <c r="N355" s="3">
        <v>48</v>
      </c>
      <c r="O355" s="3">
        <v>45</v>
      </c>
      <c r="P355" s="21">
        <f ca="1">SUMIF('On Orders'!B:G,Base!C:C,'On Orders'!E:E)</f>
        <v>0</v>
      </c>
      <c r="Q355" s="22">
        <f ca="1">SUMIF('On Orders'!B:G,Base!C:C,'On Orders'!F:F)</f>
        <v>0</v>
      </c>
      <c r="R355" s="22">
        <f ca="1">SUMIF('On Orders'!B:G,Base!C:C,'On Orders'!G:G)</f>
        <v>0</v>
      </c>
      <c r="S355" s="22">
        <f ca="1">SUMIF('On Orders'!B:G,Base!C:C,'On Orders'!H:H)</f>
        <v>0</v>
      </c>
      <c r="T355" s="22"/>
      <c r="U355" s="22"/>
      <c r="V355" s="22"/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1">
        <f t="shared" ca="1" si="371"/>
        <v>-77</v>
      </c>
      <c r="AE355" s="26">
        <f t="shared" ca="1" si="372"/>
        <v>0</v>
      </c>
      <c r="AF355" s="26">
        <f t="shared" ca="1" si="373"/>
        <v>0</v>
      </c>
      <c r="AG355" s="26">
        <f t="shared" ref="AG355:AI355" ca="1" si="413">MAX(0,AF355)-AA355</f>
        <v>0</v>
      </c>
      <c r="AH355" s="26">
        <f t="shared" ca="1" si="413"/>
        <v>0</v>
      </c>
      <c r="AI355" s="26">
        <f t="shared" ca="1" si="413"/>
        <v>0</v>
      </c>
      <c r="AJ355" s="30">
        <f t="shared" si="375"/>
        <v>0</v>
      </c>
      <c r="AK355" s="30">
        <f t="shared" si="376"/>
        <v>0</v>
      </c>
      <c r="AL355" s="30">
        <f t="shared" si="377"/>
        <v>0</v>
      </c>
      <c r="AM355" s="30">
        <f t="shared" si="378"/>
        <v>0</v>
      </c>
      <c r="AN355" s="30">
        <f t="shared" si="379"/>
        <v>0</v>
      </c>
      <c r="AO355" s="30">
        <f t="shared" si="380"/>
        <v>0</v>
      </c>
      <c r="AP355" s="22">
        <f t="shared" si="382"/>
        <v>0</v>
      </c>
    </row>
    <row r="356" spans="1:42" hidden="1" x14ac:dyDescent="0.2">
      <c r="A356" t="s">
        <v>56</v>
      </c>
      <c r="B356">
        <v>840168510238</v>
      </c>
      <c r="C356" s="2" t="s">
        <v>1063</v>
      </c>
      <c r="D356" s="2" t="s">
        <v>1064</v>
      </c>
      <c r="E356" s="2" t="s">
        <v>1065</v>
      </c>
      <c r="F356" s="2" t="s">
        <v>33</v>
      </c>
      <c r="G356" s="2" t="s">
        <v>532</v>
      </c>
      <c r="H356" s="2" t="s">
        <v>532</v>
      </c>
      <c r="I356" s="2" t="s">
        <v>368</v>
      </c>
      <c r="J356" s="3">
        <v>170</v>
      </c>
      <c r="K356" s="25">
        <v>348.75</v>
      </c>
      <c r="L356" s="2" t="s">
        <v>2204</v>
      </c>
      <c r="M356" s="2" t="s">
        <v>66</v>
      </c>
      <c r="N356" s="3">
        <v>14</v>
      </c>
      <c r="O356" s="3">
        <v>1</v>
      </c>
      <c r="P356" s="21">
        <f ca="1">SUMIF('On Orders'!B:G,Base!C:C,'On Orders'!E:E)</f>
        <v>0</v>
      </c>
      <c r="Q356" s="22">
        <f ca="1">SUMIF('On Orders'!B:G,Base!C:C,'On Orders'!F:F)</f>
        <v>0</v>
      </c>
      <c r="R356" s="22">
        <f ca="1">SUMIF('On Orders'!B:G,Base!C:C,'On Orders'!G:G)</f>
        <v>0</v>
      </c>
      <c r="S356" s="22">
        <f ca="1">SUMIF('On Orders'!B:G,Base!C:C,'On Orders'!H:H)</f>
        <v>0</v>
      </c>
      <c r="T356" s="22"/>
      <c r="U356" s="22"/>
      <c r="V356" s="22"/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1">
        <f t="shared" ca="1" si="371"/>
        <v>-155</v>
      </c>
      <c r="AE356" s="26">
        <f t="shared" ca="1" si="372"/>
        <v>0</v>
      </c>
      <c r="AF356" s="26">
        <f t="shared" ca="1" si="373"/>
        <v>0</v>
      </c>
      <c r="AG356" s="26">
        <f t="shared" ref="AG356:AI356" ca="1" si="414">MAX(0,AF356)-AA356</f>
        <v>0</v>
      </c>
      <c r="AH356" s="26">
        <f t="shared" ca="1" si="414"/>
        <v>0</v>
      </c>
      <c r="AI356" s="26">
        <f t="shared" ca="1" si="414"/>
        <v>0</v>
      </c>
      <c r="AJ356" s="30">
        <f t="shared" si="375"/>
        <v>0</v>
      </c>
      <c r="AK356" s="30">
        <f t="shared" si="376"/>
        <v>0</v>
      </c>
      <c r="AL356" s="30">
        <f t="shared" si="377"/>
        <v>0</v>
      </c>
      <c r="AM356" s="30">
        <f t="shared" si="378"/>
        <v>0</v>
      </c>
      <c r="AN356" s="30">
        <f t="shared" si="379"/>
        <v>0</v>
      </c>
      <c r="AO356" s="30">
        <f t="shared" si="380"/>
        <v>0</v>
      </c>
      <c r="AP356" s="22">
        <f t="shared" si="382"/>
        <v>0</v>
      </c>
    </row>
    <row r="357" spans="1:42" hidden="1" x14ac:dyDescent="0.2">
      <c r="A357" t="s">
        <v>56</v>
      </c>
      <c r="B357">
        <v>840168511907</v>
      </c>
      <c r="C357" s="2" t="s">
        <v>1066</v>
      </c>
      <c r="D357" s="2" t="s">
        <v>1067</v>
      </c>
      <c r="E357" s="2" t="s">
        <v>1068</v>
      </c>
      <c r="F357" s="2" t="s">
        <v>33</v>
      </c>
      <c r="G357" s="2" t="s">
        <v>532</v>
      </c>
      <c r="H357" s="2" t="s">
        <v>532</v>
      </c>
      <c r="I357" s="2" t="s">
        <v>368</v>
      </c>
      <c r="J357" s="3">
        <v>170</v>
      </c>
      <c r="K357" s="25">
        <v>143.15</v>
      </c>
      <c r="L357" s="2" t="s">
        <v>2204</v>
      </c>
      <c r="M357" s="2" t="s">
        <v>66</v>
      </c>
      <c r="N357" s="3">
        <v>0</v>
      </c>
      <c r="O357" s="3">
        <v>0</v>
      </c>
      <c r="P357" s="21">
        <f ca="1">SUMIF('On Orders'!B:G,Base!C:C,'On Orders'!E:E)</f>
        <v>0</v>
      </c>
      <c r="Q357" s="22">
        <f ca="1">SUMIF('On Orders'!B:G,Base!C:C,'On Orders'!F:F)</f>
        <v>0</v>
      </c>
      <c r="R357" s="22">
        <f ca="1">SUMIF('On Orders'!B:G,Base!C:C,'On Orders'!G:G)</f>
        <v>0</v>
      </c>
      <c r="S357" s="22">
        <f ca="1">SUMIF('On Orders'!B:G,Base!C:C,'On Orders'!H:H)</f>
        <v>0</v>
      </c>
      <c r="T357" s="22"/>
      <c r="U357" s="22"/>
      <c r="V357" s="22"/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1">
        <f t="shared" ca="1" si="371"/>
        <v>-170</v>
      </c>
      <c r="AE357" s="26">
        <f t="shared" ca="1" si="372"/>
        <v>0</v>
      </c>
      <c r="AF357" s="26">
        <f t="shared" ca="1" si="373"/>
        <v>0</v>
      </c>
      <c r="AG357" s="26">
        <f t="shared" ref="AG357:AI357" ca="1" si="415">MAX(0,AF357)-AA357</f>
        <v>0</v>
      </c>
      <c r="AH357" s="26">
        <f t="shared" ca="1" si="415"/>
        <v>0</v>
      </c>
      <c r="AI357" s="26">
        <f t="shared" ca="1" si="415"/>
        <v>0</v>
      </c>
      <c r="AJ357" s="30">
        <f t="shared" si="375"/>
        <v>0</v>
      </c>
      <c r="AK357" s="30">
        <f t="shared" si="376"/>
        <v>0</v>
      </c>
      <c r="AL357" s="30">
        <f t="shared" si="377"/>
        <v>0</v>
      </c>
      <c r="AM357" s="30">
        <f t="shared" si="378"/>
        <v>0</v>
      </c>
      <c r="AN357" s="30">
        <f t="shared" si="379"/>
        <v>0</v>
      </c>
      <c r="AO357" s="30">
        <f t="shared" si="380"/>
        <v>0</v>
      </c>
      <c r="AP357" s="22">
        <f t="shared" si="382"/>
        <v>0</v>
      </c>
    </row>
    <row r="358" spans="1:42" hidden="1" x14ac:dyDescent="0.2">
      <c r="A358" t="s">
        <v>56</v>
      </c>
      <c r="B358">
        <v>840168536641</v>
      </c>
      <c r="C358" s="2" t="s">
        <v>1069</v>
      </c>
      <c r="D358" s="2" t="s">
        <v>1070</v>
      </c>
      <c r="E358" s="2" t="s">
        <v>1071</v>
      </c>
      <c r="F358" s="2" t="s">
        <v>33</v>
      </c>
      <c r="G358" s="2" t="s">
        <v>1072</v>
      </c>
      <c r="H358" s="2" t="s">
        <v>1073</v>
      </c>
      <c r="I358" s="2" t="s">
        <v>368</v>
      </c>
      <c r="J358" s="32">
        <v>0</v>
      </c>
      <c r="K358" s="25">
        <v>516.72</v>
      </c>
      <c r="L358" s="2" t="s">
        <v>2204</v>
      </c>
      <c r="M358" s="2" t="s">
        <v>66</v>
      </c>
      <c r="N358" s="3">
        <v>5</v>
      </c>
      <c r="O358" s="3">
        <v>154</v>
      </c>
      <c r="P358" s="21">
        <f ca="1">SUMIF('On Orders'!B:G,Base!C:C,'On Orders'!E:E)</f>
        <v>0</v>
      </c>
      <c r="Q358" s="22">
        <f ca="1">SUMIF('On Orders'!B:G,Base!C:C,'On Orders'!F:F)</f>
        <v>0</v>
      </c>
      <c r="R358" s="22">
        <f ca="1">SUMIF('On Orders'!B:G,Base!C:C,'On Orders'!G:G)</f>
        <v>0</v>
      </c>
      <c r="S358" s="22">
        <f ca="1">SUMIF('On Orders'!B:G,Base!C:C,'On Orders'!H:H)</f>
        <v>0</v>
      </c>
      <c r="T358" s="22"/>
      <c r="U358" s="22"/>
      <c r="V358" s="22"/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1">
        <f t="shared" ca="1" si="371"/>
        <v>159</v>
      </c>
      <c r="AE358" s="26">
        <f t="shared" ca="1" si="372"/>
        <v>159</v>
      </c>
      <c r="AF358" s="26">
        <f t="shared" ca="1" si="373"/>
        <v>159</v>
      </c>
      <c r="AG358" s="26">
        <f t="shared" ref="AG358:AI358" ca="1" si="416">MAX(0,AF358)-AA358</f>
        <v>159</v>
      </c>
      <c r="AH358" s="26">
        <f t="shared" ca="1" si="416"/>
        <v>159</v>
      </c>
      <c r="AI358" s="26">
        <f t="shared" ca="1" si="416"/>
        <v>159</v>
      </c>
      <c r="AJ358" s="30">
        <f t="shared" si="375"/>
        <v>0</v>
      </c>
      <c r="AK358" s="30">
        <f t="shared" si="376"/>
        <v>0</v>
      </c>
      <c r="AL358" s="30">
        <f t="shared" si="377"/>
        <v>0</v>
      </c>
      <c r="AM358" s="30">
        <f t="shared" si="378"/>
        <v>0</v>
      </c>
      <c r="AN358" s="30">
        <f t="shared" si="379"/>
        <v>0</v>
      </c>
      <c r="AO358" s="30">
        <f t="shared" si="380"/>
        <v>0</v>
      </c>
      <c r="AP358" s="22">
        <f t="shared" si="382"/>
        <v>0</v>
      </c>
    </row>
    <row r="359" spans="1:42" hidden="1" x14ac:dyDescent="0.2">
      <c r="A359" t="s">
        <v>56</v>
      </c>
      <c r="B359">
        <v>840168536610</v>
      </c>
      <c r="C359" s="2" t="s">
        <v>1074</v>
      </c>
      <c r="D359" s="2" t="s">
        <v>1075</v>
      </c>
      <c r="E359" s="2" t="s">
        <v>1076</v>
      </c>
      <c r="F359" s="2" t="s">
        <v>33</v>
      </c>
      <c r="G359" s="2" t="s">
        <v>1072</v>
      </c>
      <c r="H359" s="2" t="s">
        <v>1073</v>
      </c>
      <c r="I359" s="2" t="s">
        <v>368</v>
      </c>
      <c r="J359" s="32">
        <v>0</v>
      </c>
      <c r="K359" s="25">
        <v>516.72</v>
      </c>
      <c r="L359" s="2" t="s">
        <v>2204</v>
      </c>
      <c r="M359" s="2" t="s">
        <v>66</v>
      </c>
      <c r="N359" s="3">
        <v>5</v>
      </c>
      <c r="O359" s="3">
        <v>144</v>
      </c>
      <c r="P359" s="21">
        <f ca="1">SUMIF('On Orders'!B:G,Base!C:C,'On Orders'!E:E)</f>
        <v>0</v>
      </c>
      <c r="Q359" s="22">
        <f ca="1">SUMIF('On Orders'!B:G,Base!C:C,'On Orders'!F:F)</f>
        <v>0</v>
      </c>
      <c r="R359" s="22">
        <f ca="1">SUMIF('On Orders'!B:G,Base!C:C,'On Orders'!G:G)</f>
        <v>0</v>
      </c>
      <c r="S359" s="22">
        <f ca="1">SUMIF('On Orders'!B:G,Base!C:C,'On Orders'!H:H)</f>
        <v>0</v>
      </c>
      <c r="T359" s="22"/>
      <c r="U359" s="22"/>
      <c r="V359" s="22"/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1">
        <f t="shared" ca="1" si="371"/>
        <v>149</v>
      </c>
      <c r="AE359" s="26">
        <f t="shared" ca="1" si="372"/>
        <v>149</v>
      </c>
      <c r="AF359" s="26">
        <f t="shared" ca="1" si="373"/>
        <v>149</v>
      </c>
      <c r="AG359" s="26">
        <f t="shared" ref="AG359:AI359" ca="1" si="417">MAX(0,AF359)-AA359</f>
        <v>149</v>
      </c>
      <c r="AH359" s="26">
        <f t="shared" ca="1" si="417"/>
        <v>149</v>
      </c>
      <c r="AI359" s="26">
        <f t="shared" ca="1" si="417"/>
        <v>149</v>
      </c>
      <c r="AJ359" s="30">
        <f t="shared" si="375"/>
        <v>0</v>
      </c>
      <c r="AK359" s="30">
        <f t="shared" si="376"/>
        <v>0</v>
      </c>
      <c r="AL359" s="30">
        <f t="shared" si="377"/>
        <v>0</v>
      </c>
      <c r="AM359" s="30">
        <f t="shared" si="378"/>
        <v>0</v>
      </c>
      <c r="AN359" s="30">
        <f t="shared" si="379"/>
        <v>0</v>
      </c>
      <c r="AO359" s="30">
        <f t="shared" si="380"/>
        <v>0</v>
      </c>
      <c r="AP359" s="22">
        <f t="shared" si="382"/>
        <v>0</v>
      </c>
    </row>
    <row r="360" spans="1:42" hidden="1" x14ac:dyDescent="0.2">
      <c r="A360" t="s">
        <v>56</v>
      </c>
      <c r="B360">
        <v>840168536795</v>
      </c>
      <c r="C360" s="2" t="s">
        <v>1077</v>
      </c>
      <c r="D360" s="2" t="s">
        <v>1078</v>
      </c>
      <c r="E360" s="2" t="s">
        <v>1079</v>
      </c>
      <c r="F360" s="2" t="s">
        <v>33</v>
      </c>
      <c r="G360" s="2" t="s">
        <v>1072</v>
      </c>
      <c r="H360" s="2" t="s">
        <v>1073</v>
      </c>
      <c r="I360" s="2" t="s">
        <v>368</v>
      </c>
      <c r="J360" s="32">
        <v>0</v>
      </c>
      <c r="K360" s="25">
        <v>516.72</v>
      </c>
      <c r="L360" s="2" t="s">
        <v>2204</v>
      </c>
      <c r="M360" s="2" t="s">
        <v>66</v>
      </c>
      <c r="N360" s="3">
        <v>3</v>
      </c>
      <c r="O360" s="3">
        <v>141</v>
      </c>
      <c r="P360" s="21">
        <f ca="1">SUMIF('On Orders'!B:G,Base!C:C,'On Orders'!E:E)</f>
        <v>0</v>
      </c>
      <c r="Q360" s="22">
        <f ca="1">SUMIF('On Orders'!B:G,Base!C:C,'On Orders'!F:F)</f>
        <v>0</v>
      </c>
      <c r="R360" s="22">
        <f ca="1">SUMIF('On Orders'!B:G,Base!C:C,'On Orders'!G:G)</f>
        <v>0</v>
      </c>
      <c r="S360" s="22">
        <f ca="1">SUMIF('On Orders'!B:G,Base!C:C,'On Orders'!H:H)</f>
        <v>0</v>
      </c>
      <c r="T360" s="22"/>
      <c r="U360" s="22"/>
      <c r="V360" s="22"/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1">
        <f t="shared" ca="1" si="371"/>
        <v>144</v>
      </c>
      <c r="AE360" s="26">
        <f t="shared" ca="1" si="372"/>
        <v>144</v>
      </c>
      <c r="AF360" s="26">
        <f t="shared" ca="1" si="373"/>
        <v>144</v>
      </c>
      <c r="AG360" s="26">
        <f t="shared" ref="AG360:AI360" ca="1" si="418">MAX(0,AF360)-AA360</f>
        <v>144</v>
      </c>
      <c r="AH360" s="26">
        <f t="shared" ca="1" si="418"/>
        <v>144</v>
      </c>
      <c r="AI360" s="26">
        <f t="shared" ca="1" si="418"/>
        <v>144</v>
      </c>
      <c r="AJ360" s="30">
        <f t="shared" si="375"/>
        <v>0</v>
      </c>
      <c r="AK360" s="30">
        <f t="shared" si="376"/>
        <v>0</v>
      </c>
      <c r="AL360" s="30">
        <f t="shared" si="377"/>
        <v>0</v>
      </c>
      <c r="AM360" s="30">
        <f t="shared" si="378"/>
        <v>0</v>
      </c>
      <c r="AN360" s="30">
        <f t="shared" si="379"/>
        <v>0</v>
      </c>
      <c r="AO360" s="30">
        <f t="shared" si="380"/>
        <v>0</v>
      </c>
      <c r="AP360" s="22">
        <f t="shared" si="382"/>
        <v>0</v>
      </c>
    </row>
    <row r="361" spans="1:42" hidden="1" x14ac:dyDescent="0.2">
      <c r="A361" t="s">
        <v>56</v>
      </c>
      <c r="B361">
        <v>848709001658</v>
      </c>
      <c r="C361" s="2" t="s">
        <v>1080</v>
      </c>
      <c r="D361" s="2" t="s">
        <v>1081</v>
      </c>
      <c r="E361" s="2" t="s">
        <v>1082</v>
      </c>
      <c r="F361" s="2" t="s">
        <v>33</v>
      </c>
      <c r="G361" s="2" t="s">
        <v>1083</v>
      </c>
      <c r="H361" s="2" t="s">
        <v>1084</v>
      </c>
      <c r="I361" s="2" t="s">
        <v>368</v>
      </c>
      <c r="J361" s="32">
        <v>0</v>
      </c>
      <c r="K361" s="25">
        <v>154.66</v>
      </c>
      <c r="L361" s="2" t="s">
        <v>2204</v>
      </c>
      <c r="M361" s="2" t="s">
        <v>66</v>
      </c>
      <c r="N361" s="3">
        <v>0</v>
      </c>
      <c r="O361" s="3">
        <v>0</v>
      </c>
      <c r="P361" s="21">
        <f ca="1">SUMIF('On Orders'!B:G,Base!C:C,'On Orders'!E:E)</f>
        <v>0</v>
      </c>
      <c r="Q361" s="22">
        <f ca="1">SUMIF('On Orders'!B:G,Base!C:C,'On Orders'!F:F)</f>
        <v>0</v>
      </c>
      <c r="R361" s="22">
        <f ca="1">SUMIF('On Orders'!B:G,Base!C:C,'On Orders'!G:G)</f>
        <v>0</v>
      </c>
      <c r="S361" s="22">
        <f ca="1">SUMIF('On Orders'!B:G,Base!C:C,'On Orders'!H:H)</f>
        <v>0</v>
      </c>
      <c r="T361" s="22"/>
      <c r="U361" s="22"/>
      <c r="V361" s="22"/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1">
        <f t="shared" ca="1" si="371"/>
        <v>0</v>
      </c>
      <c r="AE361" s="26">
        <f t="shared" ca="1" si="372"/>
        <v>0</v>
      </c>
      <c r="AF361" s="26">
        <f t="shared" ca="1" si="373"/>
        <v>0</v>
      </c>
      <c r="AG361" s="26">
        <f t="shared" ref="AG361:AI361" ca="1" si="419">MAX(0,AF361)-AA361</f>
        <v>0</v>
      </c>
      <c r="AH361" s="26">
        <f t="shared" ca="1" si="419"/>
        <v>0</v>
      </c>
      <c r="AI361" s="26">
        <f t="shared" ca="1" si="419"/>
        <v>0</v>
      </c>
      <c r="AJ361" s="30">
        <f t="shared" si="375"/>
        <v>0</v>
      </c>
      <c r="AK361" s="30">
        <f t="shared" si="376"/>
        <v>0</v>
      </c>
      <c r="AL361" s="30">
        <f t="shared" si="377"/>
        <v>0</v>
      </c>
      <c r="AM361" s="30">
        <f t="shared" si="378"/>
        <v>0</v>
      </c>
      <c r="AN361" s="30">
        <f t="shared" si="379"/>
        <v>0</v>
      </c>
      <c r="AO361" s="30">
        <f t="shared" si="380"/>
        <v>0</v>
      </c>
      <c r="AP361" s="22">
        <f t="shared" si="382"/>
        <v>0</v>
      </c>
    </row>
    <row r="362" spans="1:42" hidden="1" x14ac:dyDescent="0.2">
      <c r="A362" t="s">
        <v>56</v>
      </c>
      <c r="B362">
        <v>875912028806</v>
      </c>
      <c r="C362" s="2" t="s">
        <v>1085</v>
      </c>
      <c r="D362" s="2" t="s">
        <v>1086</v>
      </c>
      <c r="E362" s="2" t="s">
        <v>1087</v>
      </c>
      <c r="F362" s="2" t="s">
        <v>33</v>
      </c>
      <c r="G362" s="2" t="s">
        <v>1083</v>
      </c>
      <c r="H362" s="2" t="s">
        <v>1084</v>
      </c>
      <c r="I362" s="2" t="s">
        <v>368</v>
      </c>
      <c r="J362" s="32">
        <v>0</v>
      </c>
      <c r="K362" s="25">
        <v>154.66</v>
      </c>
      <c r="L362" s="2" t="s">
        <v>2204</v>
      </c>
      <c r="M362" s="2" t="s">
        <v>66</v>
      </c>
      <c r="N362" s="3">
        <v>0</v>
      </c>
      <c r="O362" s="3">
        <v>0</v>
      </c>
      <c r="P362" s="21">
        <f ca="1">SUMIF('On Orders'!B:G,Base!C:C,'On Orders'!E:E)</f>
        <v>0</v>
      </c>
      <c r="Q362" s="22">
        <f ca="1">SUMIF('On Orders'!B:G,Base!C:C,'On Orders'!F:F)</f>
        <v>0</v>
      </c>
      <c r="R362" s="22">
        <f ca="1">SUMIF('On Orders'!B:G,Base!C:C,'On Orders'!G:G)</f>
        <v>0</v>
      </c>
      <c r="S362" s="22">
        <f ca="1">SUMIF('On Orders'!B:G,Base!C:C,'On Orders'!H:H)</f>
        <v>0</v>
      </c>
      <c r="T362" s="22"/>
      <c r="U362" s="22"/>
      <c r="V362" s="22"/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1">
        <f t="shared" ca="1" si="371"/>
        <v>0</v>
      </c>
      <c r="AE362" s="26">
        <f t="shared" ca="1" si="372"/>
        <v>0</v>
      </c>
      <c r="AF362" s="26">
        <f t="shared" ca="1" si="373"/>
        <v>0</v>
      </c>
      <c r="AG362" s="26">
        <f t="shared" ref="AG362:AI362" ca="1" si="420">MAX(0,AF362)-AA362</f>
        <v>0</v>
      </c>
      <c r="AH362" s="26">
        <f t="shared" ca="1" si="420"/>
        <v>0</v>
      </c>
      <c r="AI362" s="26">
        <f t="shared" ca="1" si="420"/>
        <v>0</v>
      </c>
      <c r="AJ362" s="30">
        <f t="shared" si="375"/>
        <v>0</v>
      </c>
      <c r="AK362" s="30">
        <f t="shared" si="376"/>
        <v>0</v>
      </c>
      <c r="AL362" s="30">
        <f t="shared" si="377"/>
        <v>0</v>
      </c>
      <c r="AM362" s="30">
        <f t="shared" si="378"/>
        <v>0</v>
      </c>
      <c r="AN362" s="30">
        <f t="shared" si="379"/>
        <v>0</v>
      </c>
      <c r="AO362" s="30">
        <f t="shared" si="380"/>
        <v>0</v>
      </c>
      <c r="AP362" s="22">
        <f t="shared" si="382"/>
        <v>0</v>
      </c>
    </row>
    <row r="363" spans="1:42" hidden="1" x14ac:dyDescent="0.2">
      <c r="A363" t="s">
        <v>56</v>
      </c>
      <c r="B363">
        <v>875912028967</v>
      </c>
      <c r="C363" s="2" t="s">
        <v>1088</v>
      </c>
      <c r="D363" s="2" t="s">
        <v>1089</v>
      </c>
      <c r="E363" s="2" t="s">
        <v>1090</v>
      </c>
      <c r="F363" s="2" t="s">
        <v>33</v>
      </c>
      <c r="G363" s="2" t="s">
        <v>1083</v>
      </c>
      <c r="H363" s="2" t="s">
        <v>1084</v>
      </c>
      <c r="I363" s="2" t="s">
        <v>368</v>
      </c>
      <c r="J363" s="32">
        <v>0</v>
      </c>
      <c r="K363" s="25">
        <v>154.66</v>
      </c>
      <c r="L363" s="2" t="s">
        <v>2204</v>
      </c>
      <c r="M363" s="2" t="s">
        <v>66</v>
      </c>
      <c r="N363" s="3">
        <v>1</v>
      </c>
      <c r="O363" s="3">
        <v>0</v>
      </c>
      <c r="P363" s="21">
        <f ca="1">SUMIF('On Orders'!B:G,Base!C:C,'On Orders'!E:E)</f>
        <v>0</v>
      </c>
      <c r="Q363" s="22">
        <f ca="1">SUMIF('On Orders'!B:G,Base!C:C,'On Orders'!F:F)</f>
        <v>0</v>
      </c>
      <c r="R363" s="22">
        <f ca="1">SUMIF('On Orders'!B:G,Base!C:C,'On Orders'!G:G)</f>
        <v>0</v>
      </c>
      <c r="S363" s="22">
        <f ca="1">SUMIF('On Orders'!B:G,Base!C:C,'On Orders'!H:H)</f>
        <v>0</v>
      </c>
      <c r="T363" s="22"/>
      <c r="U363" s="22"/>
      <c r="V363" s="22"/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1">
        <f t="shared" ca="1" si="371"/>
        <v>1</v>
      </c>
      <c r="AE363" s="26">
        <f t="shared" ca="1" si="372"/>
        <v>1</v>
      </c>
      <c r="AF363" s="26">
        <f t="shared" ca="1" si="373"/>
        <v>1</v>
      </c>
      <c r="AG363" s="26">
        <f t="shared" ref="AG363:AI363" ca="1" si="421">MAX(0,AF363)-AA363</f>
        <v>1</v>
      </c>
      <c r="AH363" s="26">
        <f t="shared" ca="1" si="421"/>
        <v>1</v>
      </c>
      <c r="AI363" s="26">
        <f t="shared" ca="1" si="421"/>
        <v>1</v>
      </c>
      <c r="AJ363" s="30">
        <f t="shared" si="375"/>
        <v>0</v>
      </c>
      <c r="AK363" s="30">
        <f t="shared" si="376"/>
        <v>0</v>
      </c>
      <c r="AL363" s="30">
        <f t="shared" si="377"/>
        <v>0</v>
      </c>
      <c r="AM363" s="30">
        <f t="shared" si="378"/>
        <v>0</v>
      </c>
      <c r="AN363" s="30">
        <f t="shared" si="379"/>
        <v>0</v>
      </c>
      <c r="AO363" s="30">
        <f t="shared" si="380"/>
        <v>0</v>
      </c>
      <c r="AP363" s="22">
        <f t="shared" si="382"/>
        <v>0</v>
      </c>
    </row>
    <row r="364" spans="1:42" hidden="1" x14ac:dyDescent="0.2">
      <c r="A364" t="s">
        <v>56</v>
      </c>
      <c r="B364">
        <v>840168539796</v>
      </c>
      <c r="C364" s="2" t="s">
        <v>623</v>
      </c>
      <c r="D364" s="2">
        <v>840168539796</v>
      </c>
      <c r="E364" s="2" t="s">
        <v>625</v>
      </c>
      <c r="F364" s="2" t="s">
        <v>33</v>
      </c>
      <c r="G364" s="2" t="s">
        <v>621</v>
      </c>
      <c r="H364" s="2" t="s">
        <v>622</v>
      </c>
      <c r="I364" s="2" t="s">
        <v>368</v>
      </c>
      <c r="J364" s="32">
        <v>0</v>
      </c>
      <c r="K364" s="25">
        <v>1008.06</v>
      </c>
      <c r="L364" s="2" t="s">
        <v>2204</v>
      </c>
      <c r="M364" s="2" t="s">
        <v>66</v>
      </c>
      <c r="N364" s="3">
        <v>10</v>
      </c>
      <c r="O364" s="3">
        <v>95</v>
      </c>
      <c r="P364" s="21">
        <f ca="1">SUMIF('On Orders'!B:G,Base!C:C,'On Orders'!E:E)</f>
        <v>0</v>
      </c>
      <c r="Q364" s="22">
        <f ca="1">SUMIF('On Orders'!B:G,Base!C:C,'On Orders'!F:F)</f>
        <v>0</v>
      </c>
      <c r="R364" s="22">
        <f ca="1">SUMIF('On Orders'!B:G,Base!C:C,'On Orders'!G:G)</f>
        <v>0</v>
      </c>
      <c r="S364" s="22">
        <f ca="1">SUMIF('On Orders'!B:G,Base!C:C,'On Orders'!H:H)</f>
        <v>0</v>
      </c>
      <c r="T364" s="22"/>
      <c r="U364" s="22"/>
      <c r="V364" s="22"/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1">
        <f t="shared" ca="1" si="371"/>
        <v>105</v>
      </c>
      <c r="AE364" s="26">
        <f t="shared" ca="1" si="372"/>
        <v>105</v>
      </c>
      <c r="AF364" s="26">
        <f t="shared" ca="1" si="373"/>
        <v>105</v>
      </c>
      <c r="AG364" s="26">
        <f t="shared" ref="AG364:AI364" ca="1" si="422">MAX(0,AF364)-AA364</f>
        <v>105</v>
      </c>
      <c r="AH364" s="26">
        <f t="shared" ca="1" si="422"/>
        <v>105</v>
      </c>
      <c r="AI364" s="26">
        <f t="shared" ca="1" si="422"/>
        <v>105</v>
      </c>
      <c r="AJ364" s="30">
        <f t="shared" si="375"/>
        <v>0</v>
      </c>
      <c r="AK364" s="30">
        <f t="shared" si="376"/>
        <v>0</v>
      </c>
      <c r="AL364" s="30">
        <f t="shared" si="377"/>
        <v>0</v>
      </c>
      <c r="AM364" s="30">
        <f t="shared" si="378"/>
        <v>0</v>
      </c>
      <c r="AN364" s="30">
        <f t="shared" si="379"/>
        <v>0</v>
      </c>
      <c r="AO364" s="30">
        <f t="shared" si="380"/>
        <v>0</v>
      </c>
      <c r="AP364" s="22">
        <f t="shared" si="382"/>
        <v>0</v>
      </c>
    </row>
    <row r="365" spans="1:42" hidden="1" x14ac:dyDescent="0.2">
      <c r="A365" t="s">
        <v>56</v>
      </c>
      <c r="B365">
        <v>840168539819</v>
      </c>
      <c r="C365" s="2" t="s">
        <v>618</v>
      </c>
      <c r="D365" s="2">
        <v>840168539819</v>
      </c>
      <c r="E365" s="2" t="s">
        <v>620</v>
      </c>
      <c r="F365" s="2" t="s">
        <v>33</v>
      </c>
      <c r="G365" s="2" t="s">
        <v>621</v>
      </c>
      <c r="H365" s="2" t="s">
        <v>622</v>
      </c>
      <c r="I365" s="2" t="s">
        <v>368</v>
      </c>
      <c r="J365" s="32">
        <v>0</v>
      </c>
      <c r="K365" s="25">
        <v>1680.47</v>
      </c>
      <c r="L365" s="2" t="s">
        <v>2204</v>
      </c>
      <c r="M365" s="2" t="s">
        <v>66</v>
      </c>
      <c r="N365" s="3">
        <v>42</v>
      </c>
      <c r="O365" s="3">
        <v>114</v>
      </c>
      <c r="P365" s="21">
        <f ca="1">SUMIF('On Orders'!B:G,Base!C:C,'On Orders'!E:E)</f>
        <v>0</v>
      </c>
      <c r="Q365" s="22">
        <f ca="1">SUMIF('On Orders'!B:G,Base!C:C,'On Orders'!F:F)</f>
        <v>0</v>
      </c>
      <c r="R365" s="22">
        <f ca="1">SUMIF('On Orders'!B:G,Base!C:C,'On Orders'!G:G)</f>
        <v>0</v>
      </c>
      <c r="S365" s="22">
        <f ca="1">SUMIF('On Orders'!B:G,Base!C:C,'On Orders'!H:H)</f>
        <v>0</v>
      </c>
      <c r="T365" s="22"/>
      <c r="U365" s="22"/>
      <c r="V365" s="22"/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1">
        <f t="shared" ca="1" si="371"/>
        <v>156</v>
      </c>
      <c r="AE365" s="26">
        <f t="shared" ca="1" si="372"/>
        <v>156</v>
      </c>
      <c r="AF365" s="26">
        <f t="shared" ca="1" si="373"/>
        <v>156</v>
      </c>
      <c r="AG365" s="26">
        <f t="shared" ref="AG365:AI365" ca="1" si="423">MAX(0,AF365)-AA365</f>
        <v>156</v>
      </c>
      <c r="AH365" s="26">
        <f t="shared" ca="1" si="423"/>
        <v>156</v>
      </c>
      <c r="AI365" s="26">
        <f t="shared" ca="1" si="423"/>
        <v>156</v>
      </c>
      <c r="AJ365" s="30">
        <f t="shared" si="375"/>
        <v>0</v>
      </c>
      <c r="AK365" s="30">
        <f t="shared" si="376"/>
        <v>0</v>
      </c>
      <c r="AL365" s="30">
        <f t="shared" si="377"/>
        <v>0</v>
      </c>
      <c r="AM365" s="30">
        <f t="shared" si="378"/>
        <v>0</v>
      </c>
      <c r="AN365" s="30">
        <f t="shared" si="379"/>
        <v>0</v>
      </c>
      <c r="AO365" s="30">
        <f t="shared" si="380"/>
        <v>0</v>
      </c>
      <c r="AP365" s="22">
        <f t="shared" si="382"/>
        <v>0</v>
      </c>
    </row>
    <row r="366" spans="1:42" hidden="1" x14ac:dyDescent="0.2">
      <c r="A366" t="s">
        <v>56</v>
      </c>
      <c r="B366" t="s">
        <v>1091</v>
      </c>
      <c r="C366" s="2" t="s">
        <v>618</v>
      </c>
      <c r="D366" s="2" t="s">
        <v>1092</v>
      </c>
      <c r="E366" s="2" t="s">
        <v>620</v>
      </c>
      <c r="F366" s="2" t="s">
        <v>33</v>
      </c>
      <c r="G366" s="2" t="s">
        <v>621</v>
      </c>
      <c r="H366" s="2" t="s">
        <v>622</v>
      </c>
      <c r="I366" s="2" t="s">
        <v>368</v>
      </c>
      <c r="J366" s="32">
        <v>0</v>
      </c>
      <c r="K366" s="25">
        <v>0.01</v>
      </c>
      <c r="L366" s="2" t="s">
        <v>2204</v>
      </c>
      <c r="M366" s="2" t="s">
        <v>66</v>
      </c>
      <c r="N366" s="3">
        <v>0</v>
      </c>
      <c r="O366" s="3">
        <v>114</v>
      </c>
      <c r="P366" s="21">
        <f ca="1">SUMIF('On Orders'!B:G,Base!C:C,'On Orders'!E:E)</f>
        <v>0</v>
      </c>
      <c r="Q366" s="22">
        <f ca="1">SUMIF('On Orders'!B:G,Base!C:C,'On Orders'!F:F)</f>
        <v>0</v>
      </c>
      <c r="R366" s="22">
        <f ca="1">SUMIF('On Orders'!B:G,Base!C:C,'On Orders'!G:G)</f>
        <v>0</v>
      </c>
      <c r="S366" s="22">
        <f ca="1">SUMIF('On Orders'!B:G,Base!C:C,'On Orders'!H:H)</f>
        <v>0</v>
      </c>
      <c r="T366" s="22"/>
      <c r="U366" s="22"/>
      <c r="V366" s="22"/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1">
        <f t="shared" ca="1" si="371"/>
        <v>114</v>
      </c>
      <c r="AE366" s="26">
        <f t="shared" ca="1" si="372"/>
        <v>114</v>
      </c>
      <c r="AF366" s="26">
        <f t="shared" ca="1" si="373"/>
        <v>114</v>
      </c>
      <c r="AG366" s="26">
        <f t="shared" ref="AG366:AI366" ca="1" si="424">MAX(0,AF366)-AA366</f>
        <v>114</v>
      </c>
      <c r="AH366" s="26">
        <f t="shared" ca="1" si="424"/>
        <v>114</v>
      </c>
      <c r="AI366" s="26">
        <f t="shared" ca="1" si="424"/>
        <v>114</v>
      </c>
      <c r="AJ366" s="30">
        <f t="shared" si="375"/>
        <v>0</v>
      </c>
      <c r="AK366" s="30">
        <f t="shared" si="376"/>
        <v>0</v>
      </c>
      <c r="AL366" s="30">
        <f t="shared" si="377"/>
        <v>0</v>
      </c>
      <c r="AM366" s="30">
        <f t="shared" si="378"/>
        <v>0</v>
      </c>
      <c r="AN366" s="30">
        <f t="shared" si="379"/>
        <v>0</v>
      </c>
      <c r="AO366" s="30">
        <f t="shared" si="380"/>
        <v>0</v>
      </c>
      <c r="AP366" s="22">
        <f t="shared" si="382"/>
        <v>0</v>
      </c>
    </row>
    <row r="367" spans="1:42" hidden="1" x14ac:dyDescent="0.2">
      <c r="A367" t="s">
        <v>56</v>
      </c>
      <c r="B367" t="s">
        <v>1093</v>
      </c>
      <c r="C367" s="2" t="s">
        <v>623</v>
      </c>
      <c r="D367" s="2" t="s">
        <v>1094</v>
      </c>
      <c r="E367" s="2" t="s">
        <v>625</v>
      </c>
      <c r="F367" s="2" t="s">
        <v>33</v>
      </c>
      <c r="G367" s="2" t="s">
        <v>621</v>
      </c>
      <c r="H367" s="2" t="s">
        <v>622</v>
      </c>
      <c r="I367" s="2" t="s">
        <v>368</v>
      </c>
      <c r="J367" s="32">
        <v>0</v>
      </c>
      <c r="K367" s="25">
        <v>0.01</v>
      </c>
      <c r="L367" s="2" t="s">
        <v>2204</v>
      </c>
      <c r="M367" s="2" t="s">
        <v>66</v>
      </c>
      <c r="N367" s="3">
        <v>0</v>
      </c>
      <c r="O367" s="3">
        <v>95</v>
      </c>
      <c r="P367" s="21">
        <f ca="1">SUMIF('On Orders'!B:G,Base!C:C,'On Orders'!E:E)</f>
        <v>0</v>
      </c>
      <c r="Q367" s="22">
        <f ca="1">SUMIF('On Orders'!B:G,Base!C:C,'On Orders'!F:F)</f>
        <v>0</v>
      </c>
      <c r="R367" s="22">
        <f ca="1">SUMIF('On Orders'!B:G,Base!C:C,'On Orders'!G:G)</f>
        <v>0</v>
      </c>
      <c r="S367" s="22">
        <f ca="1">SUMIF('On Orders'!B:G,Base!C:C,'On Orders'!H:H)</f>
        <v>0</v>
      </c>
      <c r="T367" s="22"/>
      <c r="U367" s="22"/>
      <c r="V367" s="22"/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1">
        <f t="shared" ca="1" si="371"/>
        <v>95</v>
      </c>
      <c r="AE367" s="26">
        <f t="shared" ca="1" si="372"/>
        <v>95</v>
      </c>
      <c r="AF367" s="26">
        <f t="shared" ca="1" si="373"/>
        <v>95</v>
      </c>
      <c r="AG367" s="26">
        <f t="shared" ref="AG367:AI367" ca="1" si="425">MAX(0,AF367)-AA367</f>
        <v>95</v>
      </c>
      <c r="AH367" s="26">
        <f t="shared" ca="1" si="425"/>
        <v>95</v>
      </c>
      <c r="AI367" s="26">
        <f t="shared" ca="1" si="425"/>
        <v>95</v>
      </c>
      <c r="AJ367" s="30">
        <f t="shared" si="375"/>
        <v>0</v>
      </c>
      <c r="AK367" s="30">
        <f t="shared" si="376"/>
        <v>0</v>
      </c>
      <c r="AL367" s="30">
        <f t="shared" si="377"/>
        <v>0</v>
      </c>
      <c r="AM367" s="30">
        <f t="shared" si="378"/>
        <v>0</v>
      </c>
      <c r="AN367" s="30">
        <f t="shared" si="379"/>
        <v>0</v>
      </c>
      <c r="AO367" s="30">
        <f t="shared" si="380"/>
        <v>0</v>
      </c>
      <c r="AP367" s="22">
        <f t="shared" si="382"/>
        <v>0</v>
      </c>
    </row>
    <row r="368" spans="1:42" hidden="1" x14ac:dyDescent="0.2">
      <c r="A368" t="s">
        <v>335</v>
      </c>
      <c r="B368">
        <v>5056586721094</v>
      </c>
      <c r="C368" s="2" t="s">
        <v>1095</v>
      </c>
      <c r="D368" s="2" t="s">
        <v>1096</v>
      </c>
      <c r="E368" s="2" t="s">
        <v>1097</v>
      </c>
      <c r="F368" s="2" t="s">
        <v>60</v>
      </c>
      <c r="G368" s="2" t="s">
        <v>79</v>
      </c>
      <c r="H368" s="2" t="s">
        <v>80</v>
      </c>
      <c r="I368" s="2" t="s">
        <v>368</v>
      </c>
      <c r="J368" s="3">
        <v>110</v>
      </c>
      <c r="K368" s="25">
        <v>215.09</v>
      </c>
      <c r="L368" s="2" t="s">
        <v>2204</v>
      </c>
      <c r="M368" s="2" t="s">
        <v>28</v>
      </c>
      <c r="N368" s="3">
        <v>38</v>
      </c>
      <c r="O368" s="3">
        <v>0</v>
      </c>
      <c r="P368" s="21">
        <f ca="1">SUMIF('On Orders'!B:G,Base!C:C,'On Orders'!E:E)</f>
        <v>0</v>
      </c>
      <c r="Q368" s="22">
        <f ca="1">SUMIF('On Orders'!B:G,Base!C:C,'On Orders'!F:F)</f>
        <v>0</v>
      </c>
      <c r="R368" s="22">
        <f ca="1">SUMIF('On Orders'!B:G,Base!C:C,'On Orders'!G:G)</f>
        <v>0</v>
      </c>
      <c r="S368" s="22">
        <f ca="1">SUMIF('On Orders'!B:G,Base!C:C,'On Orders'!H:H)</f>
        <v>0</v>
      </c>
      <c r="T368" s="22"/>
      <c r="U368" s="22"/>
      <c r="V368" s="22"/>
      <c r="W368" s="3">
        <v>30</v>
      </c>
      <c r="X368" s="3">
        <v>30</v>
      </c>
      <c r="Y368" s="3">
        <v>50</v>
      </c>
      <c r="Z368" s="3">
        <v>30</v>
      </c>
      <c r="AA368" s="3">
        <v>20</v>
      </c>
      <c r="AB368" s="3">
        <v>80</v>
      </c>
      <c r="AC368" s="3">
        <v>30</v>
      </c>
      <c r="AD368" s="31">
        <f t="shared" ca="1" si="371"/>
        <v>-102</v>
      </c>
      <c r="AE368" s="26">
        <f t="shared" ca="1" si="372"/>
        <v>-50</v>
      </c>
      <c r="AF368" s="26">
        <f t="shared" ca="1" si="373"/>
        <v>-30</v>
      </c>
      <c r="AG368" s="26">
        <f t="shared" ref="AG368:AI368" ca="1" si="426">MAX(0,AF368)-AA368</f>
        <v>-20</v>
      </c>
      <c r="AH368" s="26">
        <f t="shared" ca="1" si="426"/>
        <v>-80</v>
      </c>
      <c r="AI368" s="26">
        <f t="shared" ca="1" si="426"/>
        <v>-30</v>
      </c>
      <c r="AJ368" s="30">
        <f t="shared" si="375"/>
        <v>0</v>
      </c>
      <c r="AK368" s="30">
        <f t="shared" si="376"/>
        <v>0</v>
      </c>
      <c r="AL368" s="30">
        <f t="shared" si="377"/>
        <v>0</v>
      </c>
      <c r="AM368" s="30">
        <f t="shared" si="378"/>
        <v>0</v>
      </c>
      <c r="AN368" s="30">
        <f t="shared" si="379"/>
        <v>0</v>
      </c>
      <c r="AO368" s="30">
        <f t="shared" si="380"/>
        <v>0</v>
      </c>
      <c r="AP368" s="22">
        <f t="shared" si="382"/>
        <v>0</v>
      </c>
    </row>
    <row r="369" spans="1:42" hidden="1" x14ac:dyDescent="0.2">
      <c r="A369" t="s">
        <v>335</v>
      </c>
      <c r="B369">
        <v>5056586724309</v>
      </c>
      <c r="C369" s="2" t="s">
        <v>1098</v>
      </c>
      <c r="D369" s="2" t="s">
        <v>1099</v>
      </c>
      <c r="E369" s="2" t="s">
        <v>1100</v>
      </c>
      <c r="F369" s="2" t="s">
        <v>60</v>
      </c>
      <c r="G369" s="2" t="s">
        <v>79</v>
      </c>
      <c r="H369" s="2" t="s">
        <v>80</v>
      </c>
      <c r="I369" s="2" t="s">
        <v>368</v>
      </c>
      <c r="J369" s="3">
        <v>110</v>
      </c>
      <c r="K369" s="25">
        <v>215.09</v>
      </c>
      <c r="L369" s="2" t="s">
        <v>2203</v>
      </c>
      <c r="M369" s="2" t="s">
        <v>28</v>
      </c>
      <c r="N369" s="3">
        <v>73</v>
      </c>
      <c r="O369" s="3">
        <v>26</v>
      </c>
      <c r="P369" s="21">
        <f ca="1">SUMIF('On Orders'!B:G,Base!C:C,'On Orders'!E:E)</f>
        <v>0</v>
      </c>
      <c r="Q369" s="22">
        <f ca="1">SUMIF('On Orders'!B:G,Base!C:C,'On Orders'!F:F)</f>
        <v>0</v>
      </c>
      <c r="R369" s="22">
        <f ca="1">SUMIF('On Orders'!B:G,Base!C:C,'On Orders'!G:G)</f>
        <v>0</v>
      </c>
      <c r="S369" s="22">
        <f ca="1">SUMIF('On Orders'!B:G,Base!C:C,'On Orders'!H:H)</f>
        <v>0</v>
      </c>
      <c r="T369" s="22"/>
      <c r="U369" s="22"/>
      <c r="V369" s="22"/>
      <c r="W369" s="3">
        <v>20</v>
      </c>
      <c r="X369" s="3">
        <v>20</v>
      </c>
      <c r="Y369" s="3">
        <v>40</v>
      </c>
      <c r="Z369" s="3">
        <v>20</v>
      </c>
      <c r="AA369" s="3">
        <v>30</v>
      </c>
      <c r="AB369" s="3">
        <v>50</v>
      </c>
      <c r="AC369" s="3">
        <v>20</v>
      </c>
      <c r="AD369" s="31">
        <f t="shared" ca="1" si="371"/>
        <v>-31</v>
      </c>
      <c r="AE369" s="26">
        <f t="shared" ca="1" si="372"/>
        <v>-40</v>
      </c>
      <c r="AF369" s="26">
        <f t="shared" ca="1" si="373"/>
        <v>-20</v>
      </c>
      <c r="AG369" s="26">
        <f t="shared" ref="AG369:AI369" ca="1" si="427">MAX(0,AF369)-AA369</f>
        <v>-30</v>
      </c>
      <c r="AH369" s="26">
        <f t="shared" ca="1" si="427"/>
        <v>-50</v>
      </c>
      <c r="AI369" s="26">
        <f t="shared" ca="1" si="427"/>
        <v>-20</v>
      </c>
      <c r="AJ369" s="30">
        <f t="shared" ca="1" si="375"/>
        <v>31</v>
      </c>
      <c r="AK369" s="30">
        <f t="shared" ca="1" si="376"/>
        <v>40</v>
      </c>
      <c r="AL369" s="30">
        <f t="shared" ca="1" si="377"/>
        <v>20</v>
      </c>
      <c r="AM369" s="30">
        <f t="shared" ca="1" si="378"/>
        <v>30</v>
      </c>
      <c r="AN369" s="30">
        <f t="shared" ca="1" si="379"/>
        <v>50</v>
      </c>
      <c r="AO369" s="30">
        <f t="shared" ca="1" si="380"/>
        <v>20</v>
      </c>
      <c r="AP369" s="22">
        <f t="shared" ca="1" si="382"/>
        <v>191</v>
      </c>
    </row>
    <row r="370" spans="1:42" hidden="1" x14ac:dyDescent="0.2">
      <c r="A370" t="s">
        <v>335</v>
      </c>
      <c r="B370">
        <v>5056586721032</v>
      </c>
      <c r="C370" s="2" t="s">
        <v>1101</v>
      </c>
      <c r="D370" s="2" t="s">
        <v>1102</v>
      </c>
      <c r="E370" s="2" t="s">
        <v>1103</v>
      </c>
      <c r="F370" s="2" t="s">
        <v>60</v>
      </c>
      <c r="G370" s="2" t="s">
        <v>79</v>
      </c>
      <c r="H370" s="2" t="s">
        <v>80</v>
      </c>
      <c r="I370" s="2" t="s">
        <v>368</v>
      </c>
      <c r="J370" s="3">
        <v>110</v>
      </c>
      <c r="K370" s="25">
        <v>279.74</v>
      </c>
      <c r="L370" s="2" t="s">
        <v>2204</v>
      </c>
      <c r="M370" s="2" t="s">
        <v>66</v>
      </c>
      <c r="N370" s="3">
        <v>15</v>
      </c>
      <c r="O370" s="3">
        <v>0</v>
      </c>
      <c r="P370" s="21">
        <f ca="1">SUMIF('On Orders'!B:G,Base!C:C,'On Orders'!E:E)</f>
        <v>0</v>
      </c>
      <c r="Q370" s="22">
        <f ca="1">SUMIF('On Orders'!B:G,Base!C:C,'On Orders'!F:F)</f>
        <v>0</v>
      </c>
      <c r="R370" s="22">
        <f ca="1">SUMIF('On Orders'!B:G,Base!C:C,'On Orders'!G:G)</f>
        <v>0</v>
      </c>
      <c r="S370" s="22">
        <f ca="1">SUMIF('On Orders'!B:G,Base!C:C,'On Orders'!H:H)</f>
        <v>0</v>
      </c>
      <c r="T370" s="22"/>
      <c r="U370" s="22"/>
      <c r="V370" s="22"/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1">
        <f t="shared" ca="1" si="371"/>
        <v>-95</v>
      </c>
      <c r="AE370" s="26">
        <f t="shared" ca="1" si="372"/>
        <v>0</v>
      </c>
      <c r="AF370" s="26">
        <f t="shared" ca="1" si="373"/>
        <v>0</v>
      </c>
      <c r="AG370" s="26">
        <f t="shared" ref="AG370:AI370" ca="1" si="428">MAX(0,AF370)-AA370</f>
        <v>0</v>
      </c>
      <c r="AH370" s="26">
        <f t="shared" ca="1" si="428"/>
        <v>0</v>
      </c>
      <c r="AI370" s="26">
        <f t="shared" ca="1" si="428"/>
        <v>0</v>
      </c>
      <c r="AJ370" s="30">
        <f t="shared" si="375"/>
        <v>0</v>
      </c>
      <c r="AK370" s="30">
        <f t="shared" si="376"/>
        <v>0</v>
      </c>
      <c r="AL370" s="30">
        <f t="shared" si="377"/>
        <v>0</v>
      </c>
      <c r="AM370" s="30">
        <f t="shared" si="378"/>
        <v>0</v>
      </c>
      <c r="AN370" s="30">
        <f t="shared" si="379"/>
        <v>0</v>
      </c>
      <c r="AO370" s="30">
        <f t="shared" si="380"/>
        <v>0</v>
      </c>
      <c r="AP370" s="22">
        <f t="shared" si="382"/>
        <v>0</v>
      </c>
    </row>
    <row r="371" spans="1:42" hidden="1" x14ac:dyDescent="0.2">
      <c r="A371" t="s">
        <v>335</v>
      </c>
      <c r="B371">
        <v>5056586724217</v>
      </c>
      <c r="C371" s="2" t="s">
        <v>1104</v>
      </c>
      <c r="D371" s="2" t="s">
        <v>1105</v>
      </c>
      <c r="E371" s="2" t="s">
        <v>1106</v>
      </c>
      <c r="F371" s="2" t="s">
        <v>60</v>
      </c>
      <c r="G371" s="2" t="s">
        <v>79</v>
      </c>
      <c r="H371" s="2" t="s">
        <v>80</v>
      </c>
      <c r="I371" s="2" t="s">
        <v>368</v>
      </c>
      <c r="J371" s="3">
        <v>110</v>
      </c>
      <c r="K371" s="25">
        <v>215.09</v>
      </c>
      <c r="L371" s="2" t="s">
        <v>2204</v>
      </c>
      <c r="M371" s="2" t="s">
        <v>66</v>
      </c>
      <c r="N371" s="3">
        <v>34</v>
      </c>
      <c r="O371" s="3">
        <v>0</v>
      </c>
      <c r="P371" s="21">
        <f ca="1">SUMIF('On Orders'!B:G,Base!C:C,'On Orders'!E:E)</f>
        <v>0</v>
      </c>
      <c r="Q371" s="22">
        <f ca="1">SUMIF('On Orders'!B:G,Base!C:C,'On Orders'!F:F)</f>
        <v>0</v>
      </c>
      <c r="R371" s="22">
        <f ca="1">SUMIF('On Orders'!B:G,Base!C:C,'On Orders'!G:G)</f>
        <v>0</v>
      </c>
      <c r="S371" s="22">
        <f ca="1">SUMIF('On Orders'!B:G,Base!C:C,'On Orders'!H:H)</f>
        <v>0</v>
      </c>
      <c r="T371" s="22"/>
      <c r="U371" s="22"/>
      <c r="V371" s="22"/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1">
        <f t="shared" ca="1" si="371"/>
        <v>-76</v>
      </c>
      <c r="AE371" s="26">
        <f t="shared" ca="1" si="372"/>
        <v>0</v>
      </c>
      <c r="AF371" s="26">
        <f t="shared" ca="1" si="373"/>
        <v>0</v>
      </c>
      <c r="AG371" s="26">
        <f t="shared" ref="AG371:AI371" ca="1" si="429">MAX(0,AF371)-AA371</f>
        <v>0</v>
      </c>
      <c r="AH371" s="26">
        <f t="shared" ca="1" si="429"/>
        <v>0</v>
      </c>
      <c r="AI371" s="26">
        <f t="shared" ca="1" si="429"/>
        <v>0</v>
      </c>
      <c r="AJ371" s="30">
        <f t="shared" si="375"/>
        <v>0</v>
      </c>
      <c r="AK371" s="30">
        <f t="shared" si="376"/>
        <v>0</v>
      </c>
      <c r="AL371" s="30">
        <f t="shared" si="377"/>
        <v>0</v>
      </c>
      <c r="AM371" s="30">
        <f t="shared" si="378"/>
        <v>0</v>
      </c>
      <c r="AN371" s="30">
        <f t="shared" si="379"/>
        <v>0</v>
      </c>
      <c r="AO371" s="30">
        <f t="shared" si="380"/>
        <v>0</v>
      </c>
      <c r="AP371" s="22">
        <f t="shared" si="382"/>
        <v>0</v>
      </c>
    </row>
    <row r="372" spans="1:42" hidden="1" x14ac:dyDescent="0.2">
      <c r="A372" t="s">
        <v>335</v>
      </c>
      <c r="B372">
        <v>5056586735282</v>
      </c>
      <c r="C372" s="2" t="s">
        <v>1107</v>
      </c>
      <c r="D372" s="2" t="s">
        <v>1108</v>
      </c>
      <c r="E372" s="2" t="s">
        <v>1109</v>
      </c>
      <c r="F372" s="2" t="s">
        <v>60</v>
      </c>
      <c r="G372" s="2" t="s">
        <v>109</v>
      </c>
      <c r="H372" s="2" t="s">
        <v>109</v>
      </c>
      <c r="I372" s="2" t="s">
        <v>368</v>
      </c>
      <c r="J372" s="3">
        <v>110</v>
      </c>
      <c r="K372" s="25">
        <v>430.6</v>
      </c>
      <c r="L372" s="2" t="s">
        <v>2204</v>
      </c>
      <c r="M372" s="2" t="s">
        <v>66</v>
      </c>
      <c r="N372" s="3">
        <v>67</v>
      </c>
      <c r="O372" s="3">
        <v>50</v>
      </c>
      <c r="P372" s="21">
        <f ca="1">SUMIF('On Orders'!B:G,Base!C:C,'On Orders'!E:E)</f>
        <v>0</v>
      </c>
      <c r="Q372" s="22">
        <f ca="1">SUMIF('On Orders'!B:G,Base!C:C,'On Orders'!F:F)</f>
        <v>0</v>
      </c>
      <c r="R372" s="22">
        <f ca="1">SUMIF('On Orders'!B:G,Base!C:C,'On Orders'!G:G)</f>
        <v>0</v>
      </c>
      <c r="S372" s="22">
        <f ca="1">SUMIF('On Orders'!B:G,Base!C:C,'On Orders'!H:H)</f>
        <v>0</v>
      </c>
      <c r="T372" s="22"/>
      <c r="U372" s="22"/>
      <c r="V372" s="22"/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1">
        <f t="shared" ca="1" si="371"/>
        <v>7</v>
      </c>
      <c r="AE372" s="26">
        <f t="shared" ca="1" si="372"/>
        <v>7</v>
      </c>
      <c r="AF372" s="26">
        <f t="shared" ca="1" si="373"/>
        <v>7</v>
      </c>
      <c r="AG372" s="26">
        <f t="shared" ref="AG372:AI372" ca="1" si="430">MAX(0,AF372)-AA372</f>
        <v>7</v>
      </c>
      <c r="AH372" s="26">
        <f t="shared" ca="1" si="430"/>
        <v>7</v>
      </c>
      <c r="AI372" s="26">
        <f t="shared" ca="1" si="430"/>
        <v>7</v>
      </c>
      <c r="AJ372" s="30">
        <f t="shared" si="375"/>
        <v>0</v>
      </c>
      <c r="AK372" s="30">
        <f t="shared" si="376"/>
        <v>0</v>
      </c>
      <c r="AL372" s="30">
        <f t="shared" si="377"/>
        <v>0</v>
      </c>
      <c r="AM372" s="30">
        <f t="shared" si="378"/>
        <v>0</v>
      </c>
      <c r="AN372" s="30">
        <f t="shared" si="379"/>
        <v>0</v>
      </c>
      <c r="AO372" s="30">
        <f t="shared" si="380"/>
        <v>0</v>
      </c>
      <c r="AP372" s="22">
        <f t="shared" si="382"/>
        <v>0</v>
      </c>
    </row>
    <row r="373" spans="1:42" hidden="1" x14ac:dyDescent="0.2">
      <c r="A373" t="s">
        <v>335</v>
      </c>
      <c r="B373">
        <v>5056586735343</v>
      </c>
      <c r="C373" s="2" t="s">
        <v>341</v>
      </c>
      <c r="D373" s="2" t="s">
        <v>342</v>
      </c>
      <c r="E373" s="2" t="s">
        <v>343</v>
      </c>
      <c r="F373" s="2" t="s">
        <v>60</v>
      </c>
      <c r="G373" s="2" t="s">
        <v>109</v>
      </c>
      <c r="H373" s="2" t="s">
        <v>109</v>
      </c>
      <c r="I373" s="2" t="s">
        <v>368</v>
      </c>
      <c r="J373" s="3">
        <v>110</v>
      </c>
      <c r="K373" s="25">
        <v>430.6</v>
      </c>
      <c r="L373" s="2" t="s">
        <v>2204</v>
      </c>
      <c r="M373" s="2" t="s">
        <v>66</v>
      </c>
      <c r="N373" s="3">
        <v>45</v>
      </c>
      <c r="O373" s="3">
        <v>0</v>
      </c>
      <c r="P373" s="21">
        <f ca="1">SUMIF('On Orders'!B:G,Base!C:C,'On Orders'!E:E)</f>
        <v>0</v>
      </c>
      <c r="Q373" s="22">
        <f ca="1">SUMIF('On Orders'!B:G,Base!C:C,'On Orders'!F:F)</f>
        <v>0</v>
      </c>
      <c r="R373" s="22">
        <f ca="1">SUMIF('On Orders'!B:G,Base!C:C,'On Orders'!G:G)</f>
        <v>0</v>
      </c>
      <c r="S373" s="22">
        <f ca="1">SUMIF('On Orders'!B:G,Base!C:C,'On Orders'!H:H)</f>
        <v>0</v>
      </c>
      <c r="T373" s="22"/>
      <c r="U373" s="22"/>
      <c r="V373" s="22"/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1">
        <f t="shared" ca="1" si="371"/>
        <v>-65</v>
      </c>
      <c r="AE373" s="26">
        <f t="shared" ca="1" si="372"/>
        <v>0</v>
      </c>
      <c r="AF373" s="26">
        <f t="shared" ca="1" si="373"/>
        <v>0</v>
      </c>
      <c r="AG373" s="26">
        <f t="shared" ref="AG373:AI373" ca="1" si="431">MAX(0,AF373)-AA373</f>
        <v>0</v>
      </c>
      <c r="AH373" s="26">
        <f t="shared" ca="1" si="431"/>
        <v>0</v>
      </c>
      <c r="AI373" s="26">
        <f t="shared" ca="1" si="431"/>
        <v>0</v>
      </c>
      <c r="AJ373" s="30">
        <f t="shared" si="375"/>
        <v>0</v>
      </c>
      <c r="AK373" s="30">
        <f t="shared" si="376"/>
        <v>0</v>
      </c>
      <c r="AL373" s="30">
        <f t="shared" si="377"/>
        <v>0</v>
      </c>
      <c r="AM373" s="30">
        <f t="shared" si="378"/>
        <v>0</v>
      </c>
      <c r="AN373" s="30">
        <f t="shared" si="379"/>
        <v>0</v>
      </c>
      <c r="AO373" s="30">
        <f t="shared" si="380"/>
        <v>0</v>
      </c>
      <c r="AP373" s="22">
        <f t="shared" si="382"/>
        <v>0</v>
      </c>
    </row>
    <row r="374" spans="1:42" hidden="1" x14ac:dyDescent="0.2">
      <c r="A374" t="s">
        <v>335</v>
      </c>
      <c r="B374">
        <v>5056586736814</v>
      </c>
      <c r="C374" s="2" t="s">
        <v>1110</v>
      </c>
      <c r="D374" s="2">
        <v>812491035979</v>
      </c>
      <c r="E374" s="2" t="s">
        <v>1111</v>
      </c>
      <c r="F374" s="2" t="s">
        <v>60</v>
      </c>
      <c r="G374" s="2" t="s">
        <v>109</v>
      </c>
      <c r="H374" s="2" t="s">
        <v>931</v>
      </c>
      <c r="I374" s="2" t="s">
        <v>368</v>
      </c>
      <c r="J374" s="32">
        <v>0</v>
      </c>
      <c r="K374" s="25">
        <v>430.6</v>
      </c>
      <c r="L374" s="2" t="s">
        <v>2204</v>
      </c>
      <c r="M374" s="2" t="s">
        <v>66</v>
      </c>
      <c r="N374" s="3">
        <v>51</v>
      </c>
      <c r="O374" s="3">
        <v>0</v>
      </c>
      <c r="P374" s="21">
        <f ca="1">SUMIF('On Orders'!B:G,Base!C:C,'On Orders'!E:E)</f>
        <v>0</v>
      </c>
      <c r="Q374" s="22">
        <f ca="1">SUMIF('On Orders'!B:G,Base!C:C,'On Orders'!F:F)</f>
        <v>0</v>
      </c>
      <c r="R374" s="22">
        <f ca="1">SUMIF('On Orders'!B:G,Base!C:C,'On Orders'!G:G)</f>
        <v>0</v>
      </c>
      <c r="S374" s="22">
        <f ca="1">SUMIF('On Orders'!B:G,Base!C:C,'On Orders'!H:H)</f>
        <v>0</v>
      </c>
      <c r="T374" s="22"/>
      <c r="U374" s="22"/>
      <c r="V374" s="22"/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1">
        <f t="shared" ca="1" si="371"/>
        <v>51</v>
      </c>
      <c r="AE374" s="26">
        <f t="shared" ca="1" si="372"/>
        <v>51</v>
      </c>
      <c r="AF374" s="26">
        <f t="shared" ca="1" si="373"/>
        <v>51</v>
      </c>
      <c r="AG374" s="26">
        <f t="shared" ref="AG374:AI374" ca="1" si="432">MAX(0,AF374)-AA374</f>
        <v>51</v>
      </c>
      <c r="AH374" s="26">
        <f t="shared" ca="1" si="432"/>
        <v>51</v>
      </c>
      <c r="AI374" s="26">
        <f t="shared" ca="1" si="432"/>
        <v>51</v>
      </c>
      <c r="AJ374" s="30">
        <f t="shared" si="375"/>
        <v>0</v>
      </c>
      <c r="AK374" s="30">
        <f t="shared" si="376"/>
        <v>0</v>
      </c>
      <c r="AL374" s="30">
        <f t="shared" si="377"/>
        <v>0</v>
      </c>
      <c r="AM374" s="30">
        <f t="shared" si="378"/>
        <v>0</v>
      </c>
      <c r="AN374" s="30">
        <f t="shared" si="379"/>
        <v>0</v>
      </c>
      <c r="AO374" s="30">
        <f t="shared" si="380"/>
        <v>0</v>
      </c>
      <c r="AP374" s="22">
        <f t="shared" si="382"/>
        <v>0</v>
      </c>
    </row>
    <row r="375" spans="1:42" hidden="1" x14ac:dyDescent="0.2">
      <c r="A375" t="s">
        <v>335</v>
      </c>
      <c r="B375">
        <v>5056586738825</v>
      </c>
      <c r="C375" s="2" t="s">
        <v>1112</v>
      </c>
      <c r="D375" s="2" t="s">
        <v>1113</v>
      </c>
      <c r="E375" s="2" t="s">
        <v>1114</v>
      </c>
      <c r="F375" s="2" t="s">
        <v>60</v>
      </c>
      <c r="G375" s="2" t="s">
        <v>109</v>
      </c>
      <c r="H375" s="2" t="s">
        <v>110</v>
      </c>
      <c r="I375" s="2" t="s">
        <v>368</v>
      </c>
      <c r="J375" s="32">
        <v>0</v>
      </c>
      <c r="K375" s="25">
        <v>430.6</v>
      </c>
      <c r="L375" s="2" t="s">
        <v>2204</v>
      </c>
      <c r="M375" s="2" t="s">
        <v>66</v>
      </c>
      <c r="N375" s="3">
        <v>96</v>
      </c>
      <c r="O375" s="3">
        <v>295</v>
      </c>
      <c r="P375" s="21">
        <f ca="1">SUMIF('On Orders'!B:G,Base!C:C,'On Orders'!E:E)</f>
        <v>0</v>
      </c>
      <c r="Q375" s="22">
        <f ca="1">SUMIF('On Orders'!B:G,Base!C:C,'On Orders'!F:F)</f>
        <v>0</v>
      </c>
      <c r="R375" s="22">
        <f ca="1">SUMIF('On Orders'!B:G,Base!C:C,'On Orders'!G:G)</f>
        <v>0</v>
      </c>
      <c r="S375" s="22">
        <f ca="1">SUMIF('On Orders'!B:G,Base!C:C,'On Orders'!H:H)</f>
        <v>0</v>
      </c>
      <c r="T375" s="22"/>
      <c r="U375" s="22"/>
      <c r="V375" s="22"/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1">
        <f t="shared" ca="1" si="371"/>
        <v>391</v>
      </c>
      <c r="AE375" s="26">
        <f t="shared" ca="1" si="372"/>
        <v>391</v>
      </c>
      <c r="AF375" s="26">
        <f t="shared" ca="1" si="373"/>
        <v>391</v>
      </c>
      <c r="AG375" s="26">
        <f t="shared" ref="AG375:AI375" ca="1" si="433">MAX(0,AF375)-AA375</f>
        <v>391</v>
      </c>
      <c r="AH375" s="26">
        <f t="shared" ca="1" si="433"/>
        <v>391</v>
      </c>
      <c r="AI375" s="26">
        <f t="shared" ca="1" si="433"/>
        <v>391</v>
      </c>
      <c r="AJ375" s="30">
        <f t="shared" si="375"/>
        <v>0</v>
      </c>
      <c r="AK375" s="30">
        <f t="shared" si="376"/>
        <v>0</v>
      </c>
      <c r="AL375" s="30">
        <f t="shared" si="377"/>
        <v>0</v>
      </c>
      <c r="AM375" s="30">
        <f t="shared" si="378"/>
        <v>0</v>
      </c>
      <c r="AN375" s="30">
        <f t="shared" si="379"/>
        <v>0</v>
      </c>
      <c r="AO375" s="30">
        <f t="shared" si="380"/>
        <v>0</v>
      </c>
      <c r="AP375" s="22">
        <f t="shared" si="382"/>
        <v>0</v>
      </c>
    </row>
    <row r="376" spans="1:42" hidden="1" x14ac:dyDescent="0.2">
      <c r="A376" t="s">
        <v>335</v>
      </c>
      <c r="B376">
        <v>5056586738795</v>
      </c>
      <c r="C376" s="2" t="s">
        <v>345</v>
      </c>
      <c r="D376" s="2" t="s">
        <v>346</v>
      </c>
      <c r="E376" s="2" t="s">
        <v>347</v>
      </c>
      <c r="F376" s="2" t="s">
        <v>60</v>
      </c>
      <c r="G376" s="2" t="s">
        <v>109</v>
      </c>
      <c r="H376" s="2" t="s">
        <v>110</v>
      </c>
      <c r="I376" s="2" t="s">
        <v>368</v>
      </c>
      <c r="J376" s="32">
        <v>0</v>
      </c>
      <c r="K376" s="25">
        <v>430.6</v>
      </c>
      <c r="L376" s="2" t="s">
        <v>2204</v>
      </c>
      <c r="M376" s="2" t="s">
        <v>66</v>
      </c>
      <c r="N376" s="3">
        <v>42</v>
      </c>
      <c r="O376" s="3">
        <v>3</v>
      </c>
      <c r="P376" s="21">
        <f ca="1">SUMIF('On Orders'!B:G,Base!C:C,'On Orders'!E:E)</f>
        <v>0</v>
      </c>
      <c r="Q376" s="22">
        <f ca="1">SUMIF('On Orders'!B:G,Base!C:C,'On Orders'!F:F)</f>
        <v>0</v>
      </c>
      <c r="R376" s="22">
        <f ca="1">SUMIF('On Orders'!B:G,Base!C:C,'On Orders'!G:G)</f>
        <v>0</v>
      </c>
      <c r="S376" s="22">
        <f ca="1">SUMIF('On Orders'!B:G,Base!C:C,'On Orders'!H:H)</f>
        <v>0</v>
      </c>
      <c r="T376" s="22"/>
      <c r="U376" s="22"/>
      <c r="V376" s="22"/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1">
        <f t="shared" ca="1" si="371"/>
        <v>45</v>
      </c>
      <c r="AE376" s="26">
        <f t="shared" ca="1" si="372"/>
        <v>45</v>
      </c>
      <c r="AF376" s="26">
        <f t="shared" ca="1" si="373"/>
        <v>45</v>
      </c>
      <c r="AG376" s="26">
        <f t="shared" ref="AG376:AI376" ca="1" si="434">MAX(0,AF376)-AA376</f>
        <v>45</v>
      </c>
      <c r="AH376" s="26">
        <f t="shared" ca="1" si="434"/>
        <v>45</v>
      </c>
      <c r="AI376" s="26">
        <f t="shared" ca="1" si="434"/>
        <v>45</v>
      </c>
      <c r="AJ376" s="30">
        <f t="shared" si="375"/>
        <v>0</v>
      </c>
      <c r="AK376" s="30">
        <f t="shared" si="376"/>
        <v>0</v>
      </c>
      <c r="AL376" s="30">
        <f t="shared" si="377"/>
        <v>0</v>
      </c>
      <c r="AM376" s="30">
        <f t="shared" si="378"/>
        <v>0</v>
      </c>
      <c r="AN376" s="30">
        <f t="shared" si="379"/>
        <v>0</v>
      </c>
      <c r="AO376" s="30">
        <f t="shared" si="380"/>
        <v>0</v>
      </c>
      <c r="AP376" s="22">
        <f t="shared" si="382"/>
        <v>0</v>
      </c>
    </row>
    <row r="377" spans="1:42" hidden="1" x14ac:dyDescent="0.2">
      <c r="A377" t="s">
        <v>335</v>
      </c>
      <c r="B377">
        <v>5056586738894</v>
      </c>
      <c r="C377" s="2" t="s">
        <v>349</v>
      </c>
      <c r="D377" s="2" t="s">
        <v>1115</v>
      </c>
      <c r="E377" s="2" t="s">
        <v>351</v>
      </c>
      <c r="F377" s="2" t="s">
        <v>60</v>
      </c>
      <c r="G377" s="2" t="s">
        <v>109</v>
      </c>
      <c r="H377" s="2" t="s">
        <v>110</v>
      </c>
      <c r="I377" s="2" t="s">
        <v>368</v>
      </c>
      <c r="J377" s="32">
        <v>0</v>
      </c>
      <c r="K377" s="25">
        <v>430.6</v>
      </c>
      <c r="L377" s="2" t="s">
        <v>2204</v>
      </c>
      <c r="M377" s="2" t="s">
        <v>66</v>
      </c>
      <c r="N377" s="3">
        <v>0</v>
      </c>
      <c r="O377" s="3">
        <v>2</v>
      </c>
      <c r="P377" s="21">
        <f ca="1">SUMIF('On Orders'!B:G,Base!C:C,'On Orders'!E:E)</f>
        <v>0</v>
      </c>
      <c r="Q377" s="22">
        <f ca="1">SUMIF('On Orders'!B:G,Base!C:C,'On Orders'!F:F)</f>
        <v>0</v>
      </c>
      <c r="R377" s="22">
        <f ca="1">SUMIF('On Orders'!B:G,Base!C:C,'On Orders'!G:G)</f>
        <v>0</v>
      </c>
      <c r="S377" s="22">
        <f ca="1">SUMIF('On Orders'!B:G,Base!C:C,'On Orders'!H:H)</f>
        <v>0</v>
      </c>
      <c r="T377" s="22"/>
      <c r="U377" s="22"/>
      <c r="V377" s="22"/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1">
        <f t="shared" ca="1" si="371"/>
        <v>2</v>
      </c>
      <c r="AE377" s="26">
        <f t="shared" ca="1" si="372"/>
        <v>2</v>
      </c>
      <c r="AF377" s="26">
        <f t="shared" ca="1" si="373"/>
        <v>2</v>
      </c>
      <c r="AG377" s="26">
        <f t="shared" ref="AG377:AI377" ca="1" si="435">MAX(0,AF377)-AA377</f>
        <v>2</v>
      </c>
      <c r="AH377" s="26">
        <f t="shared" ca="1" si="435"/>
        <v>2</v>
      </c>
      <c r="AI377" s="26">
        <f t="shared" ca="1" si="435"/>
        <v>2</v>
      </c>
      <c r="AJ377" s="30">
        <f t="shared" si="375"/>
        <v>0</v>
      </c>
      <c r="AK377" s="30">
        <f t="shared" si="376"/>
        <v>0</v>
      </c>
      <c r="AL377" s="30">
        <f t="shared" si="377"/>
        <v>0</v>
      </c>
      <c r="AM377" s="30">
        <f t="shared" si="378"/>
        <v>0</v>
      </c>
      <c r="AN377" s="30">
        <f t="shared" si="379"/>
        <v>0</v>
      </c>
      <c r="AO377" s="30">
        <f t="shared" si="380"/>
        <v>0</v>
      </c>
      <c r="AP377" s="22">
        <f t="shared" si="382"/>
        <v>0</v>
      </c>
    </row>
    <row r="378" spans="1:42" hidden="1" x14ac:dyDescent="0.2">
      <c r="A378" t="s">
        <v>335</v>
      </c>
      <c r="B378">
        <v>5056586740590</v>
      </c>
      <c r="C378" s="2" t="s">
        <v>1116</v>
      </c>
      <c r="D378" s="2" t="s">
        <v>1117</v>
      </c>
      <c r="E378" s="2" t="s">
        <v>1118</v>
      </c>
      <c r="F378" s="2" t="s">
        <v>60</v>
      </c>
      <c r="G378" s="2" t="s">
        <v>109</v>
      </c>
      <c r="H378" s="2" t="s">
        <v>127</v>
      </c>
      <c r="I378" s="2" t="s">
        <v>368</v>
      </c>
      <c r="J378" s="32">
        <v>0</v>
      </c>
      <c r="K378" s="25">
        <v>430.6</v>
      </c>
      <c r="L378" s="2" t="s">
        <v>2204</v>
      </c>
      <c r="M378" s="2" t="s">
        <v>66</v>
      </c>
      <c r="N378" s="3">
        <v>48</v>
      </c>
      <c r="O378" s="3">
        <v>73</v>
      </c>
      <c r="P378" s="21">
        <f ca="1">SUMIF('On Orders'!B:G,Base!C:C,'On Orders'!E:E)</f>
        <v>0</v>
      </c>
      <c r="Q378" s="22">
        <f ca="1">SUMIF('On Orders'!B:G,Base!C:C,'On Orders'!F:F)</f>
        <v>0</v>
      </c>
      <c r="R378" s="22">
        <f ca="1">SUMIF('On Orders'!B:G,Base!C:C,'On Orders'!G:G)</f>
        <v>0</v>
      </c>
      <c r="S378" s="22">
        <f ca="1">SUMIF('On Orders'!B:G,Base!C:C,'On Orders'!H:H)</f>
        <v>0</v>
      </c>
      <c r="T378" s="22"/>
      <c r="U378" s="22"/>
      <c r="V378" s="22"/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1">
        <f t="shared" ca="1" si="371"/>
        <v>121</v>
      </c>
      <c r="AE378" s="26">
        <f t="shared" ca="1" si="372"/>
        <v>121</v>
      </c>
      <c r="AF378" s="26">
        <f t="shared" ca="1" si="373"/>
        <v>121</v>
      </c>
      <c r="AG378" s="26">
        <f t="shared" ref="AG378:AI378" ca="1" si="436">MAX(0,AF378)-AA378</f>
        <v>121</v>
      </c>
      <c r="AH378" s="26">
        <f t="shared" ca="1" si="436"/>
        <v>121</v>
      </c>
      <c r="AI378" s="26">
        <f t="shared" ca="1" si="436"/>
        <v>121</v>
      </c>
      <c r="AJ378" s="30">
        <f t="shared" si="375"/>
        <v>0</v>
      </c>
      <c r="AK378" s="30">
        <f t="shared" si="376"/>
        <v>0</v>
      </c>
      <c r="AL378" s="30">
        <f t="shared" si="377"/>
        <v>0</v>
      </c>
      <c r="AM378" s="30">
        <f t="shared" si="378"/>
        <v>0</v>
      </c>
      <c r="AN378" s="30">
        <f t="shared" si="379"/>
        <v>0</v>
      </c>
      <c r="AO378" s="30">
        <f t="shared" si="380"/>
        <v>0</v>
      </c>
      <c r="AP378" s="22">
        <f t="shared" si="382"/>
        <v>0</v>
      </c>
    </row>
    <row r="379" spans="1:42" hidden="1" x14ac:dyDescent="0.2">
      <c r="A379" t="s">
        <v>335</v>
      </c>
      <c r="B379">
        <v>5056586740569</v>
      </c>
      <c r="C379" s="2" t="s">
        <v>353</v>
      </c>
      <c r="D379" s="2" t="s">
        <v>354</v>
      </c>
      <c r="E379" s="2" t="s">
        <v>355</v>
      </c>
      <c r="F379" s="2" t="s">
        <v>60</v>
      </c>
      <c r="G379" s="2" t="s">
        <v>109</v>
      </c>
      <c r="H379" s="2" t="s">
        <v>127</v>
      </c>
      <c r="I379" s="2" t="s">
        <v>368</v>
      </c>
      <c r="J379" s="32">
        <v>0</v>
      </c>
      <c r="K379" s="25">
        <v>430.6</v>
      </c>
      <c r="L379" s="2" t="s">
        <v>2204</v>
      </c>
      <c r="M379" s="2" t="s">
        <v>66</v>
      </c>
      <c r="N379" s="3">
        <v>11</v>
      </c>
      <c r="O379" s="3">
        <v>0</v>
      </c>
      <c r="P379" s="21">
        <f ca="1">SUMIF('On Orders'!B:G,Base!C:C,'On Orders'!E:E)</f>
        <v>0</v>
      </c>
      <c r="Q379" s="22">
        <f ca="1">SUMIF('On Orders'!B:G,Base!C:C,'On Orders'!F:F)</f>
        <v>0</v>
      </c>
      <c r="R379" s="22">
        <f ca="1">SUMIF('On Orders'!B:G,Base!C:C,'On Orders'!G:G)</f>
        <v>0</v>
      </c>
      <c r="S379" s="22">
        <f ca="1">SUMIF('On Orders'!B:G,Base!C:C,'On Orders'!H:H)</f>
        <v>0</v>
      </c>
      <c r="T379" s="22"/>
      <c r="U379" s="22"/>
      <c r="V379" s="22"/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1">
        <f t="shared" ca="1" si="371"/>
        <v>11</v>
      </c>
      <c r="AE379" s="26">
        <f t="shared" ca="1" si="372"/>
        <v>11</v>
      </c>
      <c r="AF379" s="26">
        <f t="shared" ca="1" si="373"/>
        <v>11</v>
      </c>
      <c r="AG379" s="26">
        <f t="shared" ref="AG379:AI379" ca="1" si="437">MAX(0,AF379)-AA379</f>
        <v>11</v>
      </c>
      <c r="AH379" s="26">
        <f t="shared" ca="1" si="437"/>
        <v>11</v>
      </c>
      <c r="AI379" s="26">
        <f t="shared" ca="1" si="437"/>
        <v>11</v>
      </c>
      <c r="AJ379" s="30">
        <f t="shared" si="375"/>
        <v>0</v>
      </c>
      <c r="AK379" s="30">
        <f t="shared" si="376"/>
        <v>0</v>
      </c>
      <c r="AL379" s="30">
        <f t="shared" si="377"/>
        <v>0</v>
      </c>
      <c r="AM379" s="30">
        <f t="shared" si="378"/>
        <v>0</v>
      </c>
      <c r="AN379" s="30">
        <f t="shared" si="379"/>
        <v>0</v>
      </c>
      <c r="AO379" s="30">
        <f t="shared" si="380"/>
        <v>0</v>
      </c>
      <c r="AP379" s="22">
        <f t="shared" si="382"/>
        <v>0</v>
      </c>
    </row>
    <row r="380" spans="1:42" hidden="1" x14ac:dyDescent="0.2">
      <c r="A380" t="s">
        <v>335</v>
      </c>
      <c r="B380">
        <v>5056586740668</v>
      </c>
      <c r="C380" s="2" t="s">
        <v>357</v>
      </c>
      <c r="D380" s="2" t="s">
        <v>1115</v>
      </c>
      <c r="E380" s="2" t="s">
        <v>359</v>
      </c>
      <c r="F380" s="2" t="s">
        <v>60</v>
      </c>
      <c r="G380" s="2" t="s">
        <v>109</v>
      </c>
      <c r="H380" s="2" t="s">
        <v>127</v>
      </c>
      <c r="I380" s="2" t="s">
        <v>368</v>
      </c>
      <c r="J380" s="32">
        <v>0</v>
      </c>
      <c r="K380" s="25">
        <v>430.6</v>
      </c>
      <c r="L380" s="2" t="s">
        <v>2204</v>
      </c>
      <c r="M380" s="2" t="s">
        <v>66</v>
      </c>
      <c r="N380" s="3">
        <v>0</v>
      </c>
      <c r="O380" s="3">
        <v>0</v>
      </c>
      <c r="P380" s="21">
        <f ca="1">SUMIF('On Orders'!B:G,Base!C:C,'On Orders'!E:E)</f>
        <v>0</v>
      </c>
      <c r="Q380" s="22">
        <f ca="1">SUMIF('On Orders'!B:G,Base!C:C,'On Orders'!F:F)</f>
        <v>0</v>
      </c>
      <c r="R380" s="22">
        <f ca="1">SUMIF('On Orders'!B:G,Base!C:C,'On Orders'!G:G)</f>
        <v>0</v>
      </c>
      <c r="S380" s="22">
        <f ca="1">SUMIF('On Orders'!B:G,Base!C:C,'On Orders'!H:H)</f>
        <v>0</v>
      </c>
      <c r="T380" s="22"/>
      <c r="U380" s="22"/>
      <c r="V380" s="22"/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1">
        <f t="shared" ca="1" si="371"/>
        <v>0</v>
      </c>
      <c r="AE380" s="26">
        <f t="shared" ca="1" si="372"/>
        <v>0</v>
      </c>
      <c r="AF380" s="26">
        <f t="shared" ca="1" si="373"/>
        <v>0</v>
      </c>
      <c r="AG380" s="26">
        <f t="shared" ref="AG380:AI380" ca="1" si="438">MAX(0,AF380)-AA380</f>
        <v>0</v>
      </c>
      <c r="AH380" s="26">
        <f t="shared" ca="1" si="438"/>
        <v>0</v>
      </c>
      <c r="AI380" s="26">
        <f t="shared" ca="1" si="438"/>
        <v>0</v>
      </c>
      <c r="AJ380" s="30">
        <f t="shared" si="375"/>
        <v>0</v>
      </c>
      <c r="AK380" s="30">
        <f t="shared" si="376"/>
        <v>0</v>
      </c>
      <c r="AL380" s="30">
        <f t="shared" si="377"/>
        <v>0</v>
      </c>
      <c r="AM380" s="30">
        <f t="shared" si="378"/>
        <v>0</v>
      </c>
      <c r="AN380" s="30">
        <f t="shared" si="379"/>
        <v>0</v>
      </c>
      <c r="AO380" s="30">
        <f t="shared" si="380"/>
        <v>0</v>
      </c>
      <c r="AP380" s="22">
        <f t="shared" si="382"/>
        <v>0</v>
      </c>
    </row>
    <row r="381" spans="1:42" hidden="1" x14ac:dyDescent="0.2">
      <c r="A381" t="s">
        <v>335</v>
      </c>
      <c r="B381">
        <v>840459607159</v>
      </c>
      <c r="C381" s="2" t="s">
        <v>1119</v>
      </c>
      <c r="D381" s="2">
        <v>840459607159</v>
      </c>
      <c r="E381" s="2" t="s">
        <v>1120</v>
      </c>
      <c r="F381" s="2" t="s">
        <v>60</v>
      </c>
      <c r="G381" s="2" t="s">
        <v>61</v>
      </c>
      <c r="H381" s="2" t="s">
        <v>311</v>
      </c>
      <c r="I381" s="2" t="s">
        <v>368</v>
      </c>
      <c r="J381" s="32">
        <v>0</v>
      </c>
      <c r="K381" s="25">
        <v>430.6</v>
      </c>
      <c r="L381" s="2" t="s">
        <v>2204</v>
      </c>
      <c r="M381" s="2" t="s">
        <v>66</v>
      </c>
      <c r="N381" s="3">
        <v>208</v>
      </c>
      <c r="O381" s="3">
        <v>37</v>
      </c>
      <c r="P381" s="21">
        <f ca="1">SUMIF('On Orders'!B:G,Base!C:C,'On Orders'!E:E)</f>
        <v>0</v>
      </c>
      <c r="Q381" s="22">
        <f ca="1">SUMIF('On Orders'!B:G,Base!C:C,'On Orders'!F:F)</f>
        <v>0</v>
      </c>
      <c r="R381" s="22">
        <f ca="1">SUMIF('On Orders'!B:G,Base!C:C,'On Orders'!G:G)</f>
        <v>0</v>
      </c>
      <c r="S381" s="22">
        <f ca="1">SUMIF('On Orders'!B:G,Base!C:C,'On Orders'!H:H)</f>
        <v>0</v>
      </c>
      <c r="T381" s="22"/>
      <c r="U381" s="22"/>
      <c r="V381" s="22"/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1">
        <f t="shared" ca="1" si="371"/>
        <v>245</v>
      </c>
      <c r="AE381" s="26">
        <f t="shared" ca="1" si="372"/>
        <v>245</v>
      </c>
      <c r="AF381" s="26">
        <f t="shared" ca="1" si="373"/>
        <v>245</v>
      </c>
      <c r="AG381" s="26">
        <f t="shared" ref="AG381:AI381" ca="1" si="439">MAX(0,AF381)-AA381</f>
        <v>245</v>
      </c>
      <c r="AH381" s="26">
        <f t="shared" ca="1" si="439"/>
        <v>245</v>
      </c>
      <c r="AI381" s="26">
        <f t="shared" ca="1" si="439"/>
        <v>245</v>
      </c>
      <c r="AJ381" s="30">
        <f t="shared" si="375"/>
        <v>0</v>
      </c>
      <c r="AK381" s="30">
        <f t="shared" si="376"/>
        <v>0</v>
      </c>
      <c r="AL381" s="30">
        <f t="shared" si="377"/>
        <v>0</v>
      </c>
      <c r="AM381" s="30">
        <f t="shared" si="378"/>
        <v>0</v>
      </c>
      <c r="AN381" s="30">
        <f t="shared" si="379"/>
        <v>0</v>
      </c>
      <c r="AO381" s="30">
        <f t="shared" si="380"/>
        <v>0</v>
      </c>
      <c r="AP381" s="22">
        <f t="shared" si="382"/>
        <v>0</v>
      </c>
    </row>
    <row r="382" spans="1:42" hidden="1" x14ac:dyDescent="0.2">
      <c r="A382" t="s">
        <v>335</v>
      </c>
      <c r="B382">
        <v>840459607524</v>
      </c>
      <c r="C382" s="2" t="s">
        <v>1121</v>
      </c>
      <c r="D382" s="2">
        <v>840459607524</v>
      </c>
      <c r="E382" s="2" t="s">
        <v>1122</v>
      </c>
      <c r="F382" s="2" t="s">
        <v>60</v>
      </c>
      <c r="G382" s="2" t="s">
        <v>61</v>
      </c>
      <c r="H382" s="2" t="s">
        <v>311</v>
      </c>
      <c r="I382" s="2" t="s">
        <v>368</v>
      </c>
      <c r="J382" s="32">
        <v>0</v>
      </c>
      <c r="K382" s="25">
        <v>430.6</v>
      </c>
      <c r="L382" s="2" t="s">
        <v>2204</v>
      </c>
      <c r="M382" s="2" t="s">
        <v>66</v>
      </c>
      <c r="N382" s="3">
        <v>229</v>
      </c>
      <c r="O382" s="3">
        <v>56</v>
      </c>
      <c r="P382" s="21">
        <f ca="1">SUMIF('On Orders'!B:G,Base!C:C,'On Orders'!E:E)</f>
        <v>0</v>
      </c>
      <c r="Q382" s="22">
        <f ca="1">SUMIF('On Orders'!B:G,Base!C:C,'On Orders'!F:F)</f>
        <v>0</v>
      </c>
      <c r="R382" s="22">
        <f ca="1">SUMIF('On Orders'!B:G,Base!C:C,'On Orders'!G:G)</f>
        <v>0</v>
      </c>
      <c r="S382" s="22">
        <f ca="1">SUMIF('On Orders'!B:G,Base!C:C,'On Orders'!H:H)</f>
        <v>0</v>
      </c>
      <c r="T382" s="22"/>
      <c r="U382" s="22"/>
      <c r="V382" s="22"/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1">
        <f t="shared" ca="1" si="371"/>
        <v>285</v>
      </c>
      <c r="AE382" s="26">
        <f t="shared" ca="1" si="372"/>
        <v>285</v>
      </c>
      <c r="AF382" s="26">
        <f t="shared" ca="1" si="373"/>
        <v>285</v>
      </c>
      <c r="AG382" s="26">
        <f t="shared" ref="AG382:AI382" ca="1" si="440">MAX(0,AF382)-AA382</f>
        <v>285</v>
      </c>
      <c r="AH382" s="26">
        <f t="shared" ca="1" si="440"/>
        <v>285</v>
      </c>
      <c r="AI382" s="26">
        <f t="shared" ca="1" si="440"/>
        <v>285</v>
      </c>
      <c r="AJ382" s="30">
        <f t="shared" si="375"/>
        <v>0</v>
      </c>
      <c r="AK382" s="30">
        <f t="shared" si="376"/>
        <v>0</v>
      </c>
      <c r="AL382" s="30">
        <f t="shared" si="377"/>
        <v>0</v>
      </c>
      <c r="AM382" s="30">
        <f t="shared" si="378"/>
        <v>0</v>
      </c>
      <c r="AN382" s="30">
        <f t="shared" si="379"/>
        <v>0</v>
      </c>
      <c r="AO382" s="30">
        <f t="shared" si="380"/>
        <v>0</v>
      </c>
      <c r="AP382" s="22">
        <f t="shared" si="382"/>
        <v>0</v>
      </c>
    </row>
    <row r="383" spans="1:42" hidden="1" x14ac:dyDescent="0.2">
      <c r="A383" t="s">
        <v>104</v>
      </c>
      <c r="C383" s="2" t="s">
        <v>477</v>
      </c>
      <c r="D383" s="2" t="s">
        <v>1123</v>
      </c>
      <c r="E383" s="2" t="s">
        <v>478</v>
      </c>
      <c r="F383" s="2" t="s">
        <v>33</v>
      </c>
      <c r="G383" s="2" t="s">
        <v>475</v>
      </c>
      <c r="H383" s="2" t="s">
        <v>476</v>
      </c>
      <c r="I383" s="2" t="s">
        <v>1124</v>
      </c>
      <c r="J383" s="3">
        <v>132</v>
      </c>
      <c r="K383" s="25">
        <v>516.72</v>
      </c>
      <c r="L383" s="2" t="s">
        <v>2202</v>
      </c>
      <c r="M383" s="2"/>
      <c r="N383" s="3">
        <v>0</v>
      </c>
      <c r="O383" s="3">
        <v>78</v>
      </c>
      <c r="P383" s="21">
        <f ca="1">SUMIF('On Orders'!B:G,Base!C:C,'On Orders'!E:E)</f>
        <v>0</v>
      </c>
      <c r="Q383" s="22">
        <f ca="1">SUMIF('On Orders'!B:G,Base!C:C,'On Orders'!F:F)</f>
        <v>0</v>
      </c>
      <c r="R383" s="22">
        <f ca="1">SUMIF('On Orders'!B:G,Base!C:C,'On Orders'!G:G)</f>
        <v>0</v>
      </c>
      <c r="S383" s="22">
        <f ca="1">SUMIF('On Orders'!B:G,Base!C:C,'On Orders'!H:H)</f>
        <v>0</v>
      </c>
      <c r="T383" s="22"/>
      <c r="U383" s="22"/>
      <c r="V383" s="22"/>
      <c r="W383" s="3">
        <v>0</v>
      </c>
      <c r="X383" s="3">
        <v>132</v>
      </c>
      <c r="Y383" s="3">
        <v>90</v>
      </c>
      <c r="Z383" s="3">
        <v>102</v>
      </c>
      <c r="AA383" s="3">
        <v>115</v>
      </c>
      <c r="AB383" s="3">
        <v>130</v>
      </c>
      <c r="AC383" s="3">
        <v>147</v>
      </c>
      <c r="AD383" s="31">
        <f t="shared" ca="1" si="371"/>
        <v>-186</v>
      </c>
      <c r="AE383" s="26">
        <f t="shared" ca="1" si="372"/>
        <v>-90</v>
      </c>
      <c r="AF383" s="26">
        <f t="shared" ca="1" si="373"/>
        <v>-102</v>
      </c>
      <c r="AG383" s="26">
        <f t="shared" ref="AG383:AI383" ca="1" si="441">MAX(0,AF383)-AA383</f>
        <v>-115</v>
      </c>
      <c r="AH383" s="26">
        <f t="shared" ca="1" si="441"/>
        <v>-130</v>
      </c>
      <c r="AI383" s="26">
        <f t="shared" ca="1" si="441"/>
        <v>-147</v>
      </c>
      <c r="AJ383" s="30">
        <f t="shared" ca="1" si="375"/>
        <v>186</v>
      </c>
      <c r="AK383" s="30">
        <f t="shared" ca="1" si="376"/>
        <v>90</v>
      </c>
      <c r="AL383" s="30">
        <f t="shared" ca="1" si="377"/>
        <v>102</v>
      </c>
      <c r="AM383" s="30">
        <f t="shared" ca="1" si="378"/>
        <v>115</v>
      </c>
      <c r="AN383" s="30">
        <f t="shared" ca="1" si="379"/>
        <v>130</v>
      </c>
      <c r="AO383" s="30">
        <f t="shared" ca="1" si="380"/>
        <v>147</v>
      </c>
      <c r="AP383" s="22">
        <f t="shared" ca="1" si="382"/>
        <v>770</v>
      </c>
    </row>
    <row r="384" spans="1:42" hidden="1" x14ac:dyDescent="0.2">
      <c r="A384" t="s">
        <v>104</v>
      </c>
      <c r="C384" s="2" t="s">
        <v>473</v>
      </c>
      <c r="D384" s="2" t="s">
        <v>1125</v>
      </c>
      <c r="E384" s="2" t="s">
        <v>474</v>
      </c>
      <c r="F384" s="2" t="s">
        <v>33</v>
      </c>
      <c r="G384" s="2" t="s">
        <v>475</v>
      </c>
      <c r="H384" s="2" t="s">
        <v>476</v>
      </c>
      <c r="I384" s="2" t="s">
        <v>1124</v>
      </c>
      <c r="J384" s="3">
        <v>132</v>
      </c>
      <c r="K384" s="25">
        <v>516.72</v>
      </c>
      <c r="L384" s="2" t="s">
        <v>2202</v>
      </c>
      <c r="M384" s="2"/>
      <c r="N384" s="3">
        <v>0</v>
      </c>
      <c r="O384" s="3">
        <v>183</v>
      </c>
      <c r="P384" s="21">
        <f ca="1">SUMIF('On Orders'!B:G,Base!C:C,'On Orders'!E:E)</f>
        <v>0</v>
      </c>
      <c r="Q384" s="22">
        <f ca="1">SUMIF('On Orders'!B:G,Base!C:C,'On Orders'!F:F)</f>
        <v>0</v>
      </c>
      <c r="R384" s="22">
        <f ca="1">SUMIF('On Orders'!B:G,Base!C:C,'On Orders'!G:G)</f>
        <v>0</v>
      </c>
      <c r="S384" s="22">
        <f ca="1">SUMIF('On Orders'!B:G,Base!C:C,'On Orders'!H:H)</f>
        <v>0</v>
      </c>
      <c r="T384" s="22"/>
      <c r="U384" s="22"/>
      <c r="V384" s="22"/>
      <c r="W384" s="3">
        <v>0</v>
      </c>
      <c r="X384" s="3">
        <v>132</v>
      </c>
      <c r="Y384" s="3">
        <v>100</v>
      </c>
      <c r="Z384" s="3">
        <v>118</v>
      </c>
      <c r="AA384" s="3">
        <v>140</v>
      </c>
      <c r="AB384" s="3">
        <v>165</v>
      </c>
      <c r="AC384" s="3">
        <v>194</v>
      </c>
      <c r="AD384" s="31">
        <f t="shared" ca="1" si="371"/>
        <v>-81</v>
      </c>
      <c r="AE384" s="26">
        <f t="shared" ca="1" si="372"/>
        <v>-100</v>
      </c>
      <c r="AF384" s="26">
        <f t="shared" ca="1" si="373"/>
        <v>-118</v>
      </c>
      <c r="AG384" s="26">
        <f t="shared" ref="AG384:AI384" ca="1" si="442">MAX(0,AF384)-AA384</f>
        <v>-140</v>
      </c>
      <c r="AH384" s="26">
        <f t="shared" ca="1" si="442"/>
        <v>-165</v>
      </c>
      <c r="AI384" s="26">
        <f t="shared" ca="1" si="442"/>
        <v>-194</v>
      </c>
      <c r="AJ384" s="30">
        <f t="shared" ca="1" si="375"/>
        <v>81</v>
      </c>
      <c r="AK384" s="30">
        <f t="shared" ca="1" si="376"/>
        <v>100</v>
      </c>
      <c r="AL384" s="30">
        <f t="shared" ca="1" si="377"/>
        <v>118</v>
      </c>
      <c r="AM384" s="30">
        <f t="shared" ca="1" si="378"/>
        <v>140</v>
      </c>
      <c r="AN384" s="30">
        <f t="shared" ca="1" si="379"/>
        <v>165</v>
      </c>
      <c r="AO384" s="30">
        <f t="shared" ca="1" si="380"/>
        <v>194</v>
      </c>
      <c r="AP384" s="22">
        <f t="shared" ca="1" si="382"/>
        <v>798</v>
      </c>
    </row>
    <row r="385" spans="1:42" hidden="1" x14ac:dyDescent="0.2">
      <c r="A385" t="s">
        <v>104</v>
      </c>
      <c r="C385" s="2" t="s">
        <v>371</v>
      </c>
      <c r="D385" s="2">
        <v>856504014285</v>
      </c>
      <c r="E385" s="2" t="s">
        <v>372</v>
      </c>
      <c r="F385" s="2" t="s">
        <v>60</v>
      </c>
      <c r="G385" s="2" t="s">
        <v>61</v>
      </c>
      <c r="H385" s="2" t="s">
        <v>74</v>
      </c>
      <c r="I385" s="2" t="s">
        <v>1124</v>
      </c>
      <c r="J385" s="3">
        <v>220</v>
      </c>
      <c r="K385" s="25">
        <v>516.72</v>
      </c>
      <c r="L385" s="2" t="s">
        <v>2204</v>
      </c>
      <c r="M385" s="2"/>
      <c r="N385" s="3">
        <v>0</v>
      </c>
      <c r="O385" s="3">
        <v>590</v>
      </c>
      <c r="P385" s="21">
        <f ca="1">SUMIF('On Orders'!B:G,Base!C:C,'On Orders'!E:E)</f>
        <v>0</v>
      </c>
      <c r="Q385" s="22">
        <f ca="1">SUMIF('On Orders'!B:G,Base!C:C,'On Orders'!F:F)</f>
        <v>0</v>
      </c>
      <c r="R385" s="22">
        <f ca="1">SUMIF('On Orders'!B:G,Base!C:C,'On Orders'!G:G)</f>
        <v>0</v>
      </c>
      <c r="S385" s="22">
        <f ca="1">SUMIF('On Orders'!B:G,Base!C:C,'On Orders'!H:H)</f>
        <v>0</v>
      </c>
      <c r="T385" s="22"/>
      <c r="U385" s="22"/>
      <c r="V385" s="22"/>
      <c r="W385" s="3">
        <v>0</v>
      </c>
      <c r="X385" s="3">
        <v>220</v>
      </c>
      <c r="Y385" s="3">
        <v>70</v>
      </c>
      <c r="Z385" s="3">
        <v>0</v>
      </c>
      <c r="AA385" s="3">
        <v>0</v>
      </c>
      <c r="AB385" s="3">
        <v>0</v>
      </c>
      <c r="AC385" s="3">
        <v>0</v>
      </c>
      <c r="AD385" s="31">
        <f t="shared" ca="1" si="371"/>
        <v>150</v>
      </c>
      <c r="AE385" s="26">
        <f t="shared" ca="1" si="372"/>
        <v>80</v>
      </c>
      <c r="AF385" s="26">
        <f t="shared" ca="1" si="373"/>
        <v>80</v>
      </c>
      <c r="AG385" s="26">
        <f t="shared" ref="AG385:AI385" ca="1" si="443">MAX(0,AF385)-AA385</f>
        <v>80</v>
      </c>
      <c r="AH385" s="26">
        <f t="shared" ca="1" si="443"/>
        <v>80</v>
      </c>
      <c r="AI385" s="26">
        <f t="shared" ca="1" si="443"/>
        <v>80</v>
      </c>
      <c r="AJ385" s="30">
        <f t="shared" si="375"/>
        <v>0</v>
      </c>
      <c r="AK385" s="30">
        <f t="shared" si="376"/>
        <v>0</v>
      </c>
      <c r="AL385" s="30">
        <f t="shared" si="377"/>
        <v>0</v>
      </c>
      <c r="AM385" s="30">
        <f t="shared" si="378"/>
        <v>0</v>
      </c>
      <c r="AN385" s="30">
        <f t="shared" si="379"/>
        <v>0</v>
      </c>
      <c r="AO385" s="30">
        <f t="shared" si="380"/>
        <v>0</v>
      </c>
      <c r="AP385" s="22">
        <f t="shared" si="382"/>
        <v>0</v>
      </c>
    </row>
    <row r="386" spans="1:42" hidden="1" x14ac:dyDescent="0.2">
      <c r="A386" t="s">
        <v>104</v>
      </c>
      <c r="C386" s="2" t="s">
        <v>373</v>
      </c>
      <c r="D386" s="2">
        <v>856504014278</v>
      </c>
      <c r="E386" s="2" t="s">
        <v>374</v>
      </c>
      <c r="F386" s="2" t="s">
        <v>60</v>
      </c>
      <c r="G386" s="2" t="s">
        <v>61</v>
      </c>
      <c r="H386" s="2" t="s">
        <v>74</v>
      </c>
      <c r="I386" s="2" t="s">
        <v>1124</v>
      </c>
      <c r="J386" s="3">
        <v>220</v>
      </c>
      <c r="K386" s="25">
        <v>516.72</v>
      </c>
      <c r="L386" s="2" t="s">
        <v>2204</v>
      </c>
      <c r="M386" s="2"/>
      <c r="N386" s="3">
        <v>0</v>
      </c>
      <c r="O386" s="3">
        <v>593</v>
      </c>
      <c r="P386" s="21">
        <f ca="1">SUMIF('On Orders'!B:G,Base!C:C,'On Orders'!E:E)</f>
        <v>0</v>
      </c>
      <c r="Q386" s="22">
        <f ca="1">SUMIF('On Orders'!B:G,Base!C:C,'On Orders'!F:F)</f>
        <v>0</v>
      </c>
      <c r="R386" s="22">
        <f ca="1">SUMIF('On Orders'!B:G,Base!C:C,'On Orders'!G:G)</f>
        <v>0</v>
      </c>
      <c r="S386" s="22">
        <f ca="1">SUMIF('On Orders'!B:G,Base!C:C,'On Orders'!H:H)</f>
        <v>0</v>
      </c>
      <c r="T386" s="22"/>
      <c r="U386" s="22"/>
      <c r="V386" s="22"/>
      <c r="W386" s="3">
        <v>0</v>
      </c>
      <c r="X386" s="3">
        <v>220</v>
      </c>
      <c r="Y386" s="3">
        <v>70</v>
      </c>
      <c r="Z386" s="3">
        <v>0</v>
      </c>
      <c r="AA386" s="3">
        <v>0</v>
      </c>
      <c r="AB386" s="3">
        <v>0</v>
      </c>
      <c r="AC386" s="3">
        <v>0</v>
      </c>
      <c r="AD386" s="31">
        <f t="shared" ca="1" si="371"/>
        <v>153</v>
      </c>
      <c r="AE386" s="26">
        <f t="shared" ca="1" si="372"/>
        <v>83</v>
      </c>
      <c r="AF386" s="26">
        <f t="shared" ca="1" si="373"/>
        <v>83</v>
      </c>
      <c r="AG386" s="26">
        <f t="shared" ref="AG386:AI386" ca="1" si="444">MAX(0,AF386)-AA386</f>
        <v>83</v>
      </c>
      <c r="AH386" s="26">
        <f t="shared" ca="1" si="444"/>
        <v>83</v>
      </c>
      <c r="AI386" s="26">
        <f t="shared" ca="1" si="444"/>
        <v>83</v>
      </c>
      <c r="AJ386" s="30">
        <f t="shared" si="375"/>
        <v>0</v>
      </c>
      <c r="AK386" s="30">
        <f t="shared" si="376"/>
        <v>0</v>
      </c>
      <c r="AL386" s="30">
        <f t="shared" si="377"/>
        <v>0</v>
      </c>
      <c r="AM386" s="30">
        <f t="shared" si="378"/>
        <v>0</v>
      </c>
      <c r="AN386" s="30">
        <f t="shared" si="379"/>
        <v>0</v>
      </c>
      <c r="AO386" s="30">
        <f t="shared" si="380"/>
        <v>0</v>
      </c>
      <c r="AP386" s="22">
        <f t="shared" si="382"/>
        <v>0</v>
      </c>
    </row>
    <row r="387" spans="1:42" hidden="1" x14ac:dyDescent="0.2">
      <c r="A387" t="s">
        <v>104</v>
      </c>
      <c r="C387" s="2" t="s">
        <v>366</v>
      </c>
      <c r="D387" s="2">
        <v>856504014339</v>
      </c>
      <c r="E387" s="2" t="s">
        <v>367</v>
      </c>
      <c r="F387" s="2" t="s">
        <v>60</v>
      </c>
      <c r="G387" s="33" t="s">
        <v>61</v>
      </c>
      <c r="H387" s="2" t="s">
        <v>62</v>
      </c>
      <c r="I387" s="2" t="s">
        <v>1124</v>
      </c>
      <c r="J387" s="3">
        <v>220</v>
      </c>
      <c r="K387" s="25">
        <v>516.72</v>
      </c>
      <c r="L387" s="2" t="s">
        <v>2204</v>
      </c>
      <c r="M387" s="2"/>
      <c r="N387" s="3">
        <v>0</v>
      </c>
      <c r="O387" s="3">
        <v>649</v>
      </c>
      <c r="P387" s="21">
        <f ca="1">SUMIF('On Orders'!B:G,Base!C:C,'On Orders'!E:E)</f>
        <v>0</v>
      </c>
      <c r="Q387" s="22">
        <f ca="1">SUMIF('On Orders'!B:G,Base!C:C,'On Orders'!F:F)</f>
        <v>0</v>
      </c>
      <c r="R387" s="22">
        <f ca="1">SUMIF('On Orders'!B:G,Base!C:C,'On Orders'!G:G)</f>
        <v>0</v>
      </c>
      <c r="S387" s="22">
        <f ca="1">SUMIF('On Orders'!B:G,Base!C:C,'On Orders'!H:H)</f>
        <v>0</v>
      </c>
      <c r="T387" s="22"/>
      <c r="U387" s="22"/>
      <c r="V387" s="22"/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1">
        <f t="shared" ref="AD387:AD450" ca="1" si="445">O387+N387+P387+Q387-X387-J387</f>
        <v>429</v>
      </c>
      <c r="AE387" s="26">
        <f t="shared" ref="AE387:AE450" ca="1" si="446">MAX(0,AD387)+R387-Y387</f>
        <v>429</v>
      </c>
      <c r="AF387" s="26">
        <f t="shared" ref="AF387:AF450" ca="1" si="447">MAX(0,AE387)+S387-Z387</f>
        <v>429</v>
      </c>
      <c r="AG387" s="26">
        <f t="shared" ref="AG387:AI387" ca="1" si="448">MAX(0,AF387)-AA387</f>
        <v>429</v>
      </c>
      <c r="AH387" s="26">
        <f t="shared" ca="1" si="448"/>
        <v>429</v>
      </c>
      <c r="AI387" s="26">
        <f t="shared" ca="1" si="448"/>
        <v>429</v>
      </c>
      <c r="AJ387" s="30">
        <f t="shared" ref="AJ387:AJ450" si="449">IF($L387="Descontinuado",0,IF($G387="iPhone 18",X387,MAX(0,-AD387)))</f>
        <v>0</v>
      </c>
      <c r="AK387" s="30">
        <f t="shared" ref="AK387:AK450" si="450">IF($L387="Descontinuado",0,IF($G387="iPhone 18",Y387,MAX(0,-AE387)))</f>
        <v>0</v>
      </c>
      <c r="AL387" s="30">
        <f t="shared" ref="AL387:AL450" si="451">IF($L387="Descontinuado",0,IF($G387="iPhone 18",Z387,MAX(0,-AF387)))</f>
        <v>0</v>
      </c>
      <c r="AM387" s="30">
        <f t="shared" ref="AM387:AM450" si="452">IF($L387="Descontinuado",0,IF($G387="iPhone 18",AA387,MAX(0,-AG387)))</f>
        <v>0</v>
      </c>
      <c r="AN387" s="30">
        <f t="shared" ref="AN387:AN450" si="453">IF($L387="Descontinuado",0,IF($G387="iPhone 18",AB387,MAX(0,-AH387)))</f>
        <v>0</v>
      </c>
      <c r="AO387" s="30">
        <f t="shared" ref="AO387:AO450" si="454">IF($L387="Descontinuado",0,IF($G387="iPhone 18",AC387,MAX(0,-AI387)))</f>
        <v>0</v>
      </c>
      <c r="AP387" s="22">
        <f t="shared" si="382"/>
        <v>0</v>
      </c>
    </row>
    <row r="388" spans="1:42" hidden="1" x14ac:dyDescent="0.2">
      <c r="A388" t="s">
        <v>104</v>
      </c>
      <c r="C388" s="2" t="s">
        <v>369</v>
      </c>
      <c r="D388" s="2">
        <v>856504014322</v>
      </c>
      <c r="E388" s="2" t="s">
        <v>370</v>
      </c>
      <c r="F388" s="2" t="s">
        <v>60</v>
      </c>
      <c r="G388" s="33" t="s">
        <v>61</v>
      </c>
      <c r="H388" s="2" t="s">
        <v>62</v>
      </c>
      <c r="I388" s="2" t="s">
        <v>1124</v>
      </c>
      <c r="J388" s="3">
        <v>220</v>
      </c>
      <c r="K388" s="25">
        <v>516.72</v>
      </c>
      <c r="L388" s="2" t="s">
        <v>2204</v>
      </c>
      <c r="M388" s="2"/>
      <c r="N388" s="3">
        <v>0</v>
      </c>
      <c r="O388" s="3">
        <v>614</v>
      </c>
      <c r="P388" s="21">
        <f ca="1">SUMIF('On Orders'!B:G,Base!C:C,'On Orders'!E:E)</f>
        <v>0</v>
      </c>
      <c r="Q388" s="22">
        <f ca="1">SUMIF('On Orders'!B:G,Base!C:C,'On Orders'!F:F)</f>
        <v>0</v>
      </c>
      <c r="R388" s="22">
        <f ca="1">SUMIF('On Orders'!B:G,Base!C:C,'On Orders'!G:G)</f>
        <v>0</v>
      </c>
      <c r="S388" s="22">
        <f ca="1">SUMIF('On Orders'!B:G,Base!C:C,'On Orders'!H:H)</f>
        <v>0</v>
      </c>
      <c r="T388" s="22"/>
      <c r="U388" s="22"/>
      <c r="V388" s="22"/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1">
        <f t="shared" ca="1" si="445"/>
        <v>394</v>
      </c>
      <c r="AE388" s="26">
        <f t="shared" ca="1" si="446"/>
        <v>394</v>
      </c>
      <c r="AF388" s="26">
        <f t="shared" ca="1" si="447"/>
        <v>394</v>
      </c>
      <c r="AG388" s="26">
        <f t="shared" ref="AG388:AI388" ca="1" si="455">MAX(0,AF388)-AA388</f>
        <v>394</v>
      </c>
      <c r="AH388" s="26">
        <f t="shared" ca="1" si="455"/>
        <v>394</v>
      </c>
      <c r="AI388" s="26">
        <f t="shared" ca="1" si="455"/>
        <v>394</v>
      </c>
      <c r="AJ388" s="30">
        <f t="shared" si="449"/>
        <v>0</v>
      </c>
      <c r="AK388" s="30">
        <f t="shared" si="450"/>
        <v>0</v>
      </c>
      <c r="AL388" s="30">
        <f t="shared" si="451"/>
        <v>0</v>
      </c>
      <c r="AM388" s="30">
        <f t="shared" si="452"/>
        <v>0</v>
      </c>
      <c r="AN388" s="30">
        <f t="shared" si="453"/>
        <v>0</v>
      </c>
      <c r="AO388" s="30">
        <f t="shared" si="454"/>
        <v>0</v>
      </c>
      <c r="AP388" s="22">
        <f t="shared" ref="AP388:AP451" si="456">SUM(AJ388:AO388)</f>
        <v>0</v>
      </c>
    </row>
    <row r="389" spans="1:42" hidden="1" x14ac:dyDescent="0.2">
      <c r="A389" t="s">
        <v>104</v>
      </c>
      <c r="C389" s="2" t="s">
        <v>466</v>
      </c>
      <c r="D389" s="2" t="s">
        <v>1126</v>
      </c>
      <c r="E389" s="2" t="s">
        <v>467</v>
      </c>
      <c r="F389" s="2" t="s">
        <v>468</v>
      </c>
      <c r="G389" s="2" t="s">
        <v>469</v>
      </c>
      <c r="H389" s="2" t="s">
        <v>470</v>
      </c>
      <c r="I389" s="2" t="s">
        <v>1124</v>
      </c>
      <c r="J389" s="3">
        <v>220</v>
      </c>
      <c r="K389" s="25">
        <v>361.55</v>
      </c>
      <c r="L389" s="2" t="s">
        <v>2202</v>
      </c>
      <c r="M389" s="2" t="s">
        <v>28</v>
      </c>
      <c r="N389" s="3">
        <v>0</v>
      </c>
      <c r="O389" s="3">
        <v>174</v>
      </c>
      <c r="P389" s="21">
        <f ca="1">SUMIF('On Orders'!B:G,Base!C:C,'On Orders'!E:E)</f>
        <v>0</v>
      </c>
      <c r="Q389" s="22">
        <f ca="1">SUMIF('On Orders'!B:G,Base!C:C,'On Orders'!F:F)</f>
        <v>0</v>
      </c>
      <c r="R389" s="22">
        <f ca="1">SUMIF('On Orders'!B:G,Base!C:C,'On Orders'!G:G)</f>
        <v>0</v>
      </c>
      <c r="S389" s="22">
        <f ca="1">SUMIF('On Orders'!B:G,Base!C:C,'On Orders'!H:H)</f>
        <v>0</v>
      </c>
      <c r="T389" s="22"/>
      <c r="U389" s="22"/>
      <c r="V389" s="22"/>
      <c r="W389" s="3">
        <v>0</v>
      </c>
      <c r="X389" s="3">
        <v>220</v>
      </c>
      <c r="Y389" s="3">
        <v>150</v>
      </c>
      <c r="Z389" s="3">
        <v>177</v>
      </c>
      <c r="AA389" s="3">
        <v>209</v>
      </c>
      <c r="AB389" s="3">
        <v>247</v>
      </c>
      <c r="AC389" s="3">
        <v>291</v>
      </c>
      <c r="AD389" s="31">
        <f t="shared" ca="1" si="445"/>
        <v>-266</v>
      </c>
      <c r="AE389" s="26">
        <f t="shared" ca="1" si="446"/>
        <v>-150</v>
      </c>
      <c r="AF389" s="26">
        <f t="shared" ca="1" si="447"/>
        <v>-177</v>
      </c>
      <c r="AG389" s="26">
        <f t="shared" ref="AG389:AI389" ca="1" si="457">MAX(0,AF389)-AA389</f>
        <v>-209</v>
      </c>
      <c r="AH389" s="26">
        <f t="shared" ca="1" si="457"/>
        <v>-247</v>
      </c>
      <c r="AI389" s="26">
        <f t="shared" ca="1" si="457"/>
        <v>-291</v>
      </c>
      <c r="AJ389" s="30">
        <f t="shared" ca="1" si="449"/>
        <v>266</v>
      </c>
      <c r="AK389" s="30">
        <f t="shared" ca="1" si="450"/>
        <v>150</v>
      </c>
      <c r="AL389" s="30">
        <f t="shared" ca="1" si="451"/>
        <v>177</v>
      </c>
      <c r="AM389" s="30">
        <f t="shared" ca="1" si="452"/>
        <v>209</v>
      </c>
      <c r="AN389" s="30">
        <f t="shared" ca="1" si="453"/>
        <v>247</v>
      </c>
      <c r="AO389" s="30">
        <f t="shared" ca="1" si="454"/>
        <v>291</v>
      </c>
      <c r="AP389" s="22">
        <f t="shared" ca="1" si="456"/>
        <v>1340</v>
      </c>
    </row>
    <row r="390" spans="1:42" hidden="1" x14ac:dyDescent="0.2">
      <c r="A390" t="s">
        <v>104</v>
      </c>
      <c r="C390" s="2" t="s">
        <v>471</v>
      </c>
      <c r="D390" s="2" t="s">
        <v>1127</v>
      </c>
      <c r="E390" s="2" t="s">
        <v>472</v>
      </c>
      <c r="F390" s="2" t="s">
        <v>468</v>
      </c>
      <c r="G390" s="2" t="s">
        <v>469</v>
      </c>
      <c r="H390" s="2" t="s">
        <v>470</v>
      </c>
      <c r="I390" s="2" t="s">
        <v>1124</v>
      </c>
      <c r="J390" s="3">
        <v>110</v>
      </c>
      <c r="K390" s="25">
        <v>361.55</v>
      </c>
      <c r="L390" s="2" t="s">
        <v>2202</v>
      </c>
      <c r="M390" s="2"/>
      <c r="N390" s="3">
        <v>110</v>
      </c>
      <c r="O390" s="3">
        <v>163</v>
      </c>
      <c r="P390" s="21">
        <f ca="1">SUMIF('On Orders'!B:G,Base!C:C,'On Orders'!E:E)</f>
        <v>0</v>
      </c>
      <c r="Q390" s="22">
        <f ca="1">SUMIF('On Orders'!B:G,Base!C:C,'On Orders'!F:F)</f>
        <v>0</v>
      </c>
      <c r="R390" s="22">
        <f ca="1">SUMIF('On Orders'!B:G,Base!C:C,'On Orders'!G:G)</f>
        <v>0</v>
      </c>
      <c r="S390" s="22">
        <f ca="1">SUMIF('On Orders'!B:G,Base!C:C,'On Orders'!H:H)</f>
        <v>0</v>
      </c>
      <c r="T390" s="22"/>
      <c r="U390" s="22"/>
      <c r="V390" s="22"/>
      <c r="W390" s="3">
        <v>0</v>
      </c>
      <c r="X390" s="3">
        <v>220</v>
      </c>
      <c r="Y390" s="3">
        <v>150</v>
      </c>
      <c r="Z390" s="3">
        <v>177</v>
      </c>
      <c r="AA390" s="3">
        <v>209</v>
      </c>
      <c r="AB390" s="3">
        <v>247</v>
      </c>
      <c r="AC390" s="3">
        <v>291</v>
      </c>
      <c r="AD390" s="31">
        <f t="shared" ca="1" si="445"/>
        <v>-57</v>
      </c>
      <c r="AE390" s="26">
        <f t="shared" ca="1" si="446"/>
        <v>-150</v>
      </c>
      <c r="AF390" s="26">
        <f t="shared" ca="1" si="447"/>
        <v>-177</v>
      </c>
      <c r="AG390" s="26">
        <f t="shared" ref="AG390:AI390" ca="1" si="458">MAX(0,AF390)-AA390</f>
        <v>-209</v>
      </c>
      <c r="AH390" s="26">
        <f t="shared" ca="1" si="458"/>
        <v>-247</v>
      </c>
      <c r="AI390" s="26">
        <f t="shared" ca="1" si="458"/>
        <v>-291</v>
      </c>
      <c r="AJ390" s="30">
        <f t="shared" ca="1" si="449"/>
        <v>57</v>
      </c>
      <c r="AK390" s="30">
        <f t="shared" ca="1" si="450"/>
        <v>150</v>
      </c>
      <c r="AL390" s="30">
        <f t="shared" ca="1" si="451"/>
        <v>177</v>
      </c>
      <c r="AM390" s="30">
        <f t="shared" ca="1" si="452"/>
        <v>209</v>
      </c>
      <c r="AN390" s="30">
        <f t="shared" ca="1" si="453"/>
        <v>247</v>
      </c>
      <c r="AO390" s="30">
        <f t="shared" ca="1" si="454"/>
        <v>291</v>
      </c>
      <c r="AP390" s="22">
        <f t="shared" ca="1" si="456"/>
        <v>1131</v>
      </c>
    </row>
    <row r="391" spans="1:42" hidden="1" x14ac:dyDescent="0.2">
      <c r="A391" t="s">
        <v>56</v>
      </c>
      <c r="C391" s="2" t="s">
        <v>360</v>
      </c>
      <c r="D391" s="2">
        <v>840168546589</v>
      </c>
      <c r="E391" s="2" t="s">
        <v>361</v>
      </c>
      <c r="F391" s="2" t="s">
        <v>60</v>
      </c>
      <c r="G391" s="2" t="s">
        <v>61</v>
      </c>
      <c r="H391" s="2" t="s">
        <v>74</v>
      </c>
      <c r="I391" s="2" t="s">
        <v>1124</v>
      </c>
      <c r="J391" s="3">
        <v>0</v>
      </c>
      <c r="K391" s="25">
        <v>516.72</v>
      </c>
      <c r="L391" s="2" t="s">
        <v>2204</v>
      </c>
      <c r="M391" s="2" t="s">
        <v>66</v>
      </c>
      <c r="N391" s="3">
        <v>0</v>
      </c>
      <c r="O391" s="3">
        <v>153</v>
      </c>
      <c r="P391" s="21">
        <f ca="1">SUMIF('On Orders'!B:G,Base!C:C,'On Orders'!E:E)</f>
        <v>0</v>
      </c>
      <c r="Q391" s="22">
        <f ca="1">SUMIF('On Orders'!B:G,Base!C:C,'On Orders'!F:F)</f>
        <v>0</v>
      </c>
      <c r="R391" s="22">
        <f ca="1">SUMIF('On Orders'!B:G,Base!C:C,'On Orders'!G:G)</f>
        <v>0</v>
      </c>
      <c r="S391" s="22">
        <f ca="1">SUMIF('On Orders'!B:G,Base!C:C,'On Orders'!H:H)</f>
        <v>0</v>
      </c>
      <c r="T391" s="22"/>
      <c r="U391" s="22"/>
      <c r="V391" s="22"/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1">
        <f t="shared" ca="1" si="445"/>
        <v>153</v>
      </c>
      <c r="AE391" s="26">
        <f t="shared" ca="1" si="446"/>
        <v>153</v>
      </c>
      <c r="AF391" s="26">
        <f t="shared" ca="1" si="447"/>
        <v>153</v>
      </c>
      <c r="AG391" s="26">
        <f t="shared" ref="AG391:AI391" ca="1" si="459">MAX(0,AF391)-AA391</f>
        <v>153</v>
      </c>
      <c r="AH391" s="26">
        <f t="shared" ca="1" si="459"/>
        <v>153</v>
      </c>
      <c r="AI391" s="26">
        <f t="shared" ca="1" si="459"/>
        <v>153</v>
      </c>
      <c r="AJ391" s="30">
        <f t="shared" si="449"/>
        <v>0</v>
      </c>
      <c r="AK391" s="30">
        <f t="shared" si="450"/>
        <v>0</v>
      </c>
      <c r="AL391" s="30">
        <f t="shared" si="451"/>
        <v>0</v>
      </c>
      <c r="AM391" s="30">
        <f t="shared" si="452"/>
        <v>0</v>
      </c>
      <c r="AN391" s="30">
        <f t="shared" si="453"/>
        <v>0</v>
      </c>
      <c r="AO391" s="30">
        <f t="shared" si="454"/>
        <v>0</v>
      </c>
      <c r="AP391" s="22">
        <f t="shared" si="456"/>
        <v>0</v>
      </c>
    </row>
    <row r="392" spans="1:42" hidden="1" x14ac:dyDescent="0.2">
      <c r="A392" t="s">
        <v>56</v>
      </c>
      <c r="C392" s="2" t="s">
        <v>71</v>
      </c>
      <c r="D392" s="2" t="s">
        <v>72</v>
      </c>
      <c r="E392" s="2" t="s">
        <v>73</v>
      </c>
      <c r="F392" s="2" t="s">
        <v>60</v>
      </c>
      <c r="G392" s="2" t="s">
        <v>61</v>
      </c>
      <c r="H392" s="2" t="s">
        <v>74</v>
      </c>
      <c r="I392" s="2" t="s">
        <v>1124</v>
      </c>
      <c r="J392" s="3">
        <v>0</v>
      </c>
      <c r="K392" s="25">
        <v>516.72</v>
      </c>
      <c r="L392" s="2" t="s">
        <v>2204</v>
      </c>
      <c r="M392" s="2" t="s">
        <v>66</v>
      </c>
      <c r="N392" s="3">
        <v>0</v>
      </c>
      <c r="O392" s="3">
        <v>9</v>
      </c>
      <c r="P392" s="21">
        <f ca="1">SUMIF('On Orders'!B:G,Base!C:C,'On Orders'!E:E)</f>
        <v>0</v>
      </c>
      <c r="Q392" s="22">
        <f ca="1">SUMIF('On Orders'!B:G,Base!C:C,'On Orders'!F:F)</f>
        <v>0</v>
      </c>
      <c r="R392" s="22">
        <f ca="1">SUMIF('On Orders'!B:G,Base!C:C,'On Orders'!G:G)</f>
        <v>0</v>
      </c>
      <c r="S392" s="22">
        <f ca="1">SUMIF('On Orders'!B:G,Base!C:C,'On Orders'!H:H)</f>
        <v>0</v>
      </c>
      <c r="T392" s="22"/>
      <c r="U392" s="22"/>
      <c r="V392" s="22"/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1">
        <f t="shared" ca="1" si="445"/>
        <v>9</v>
      </c>
      <c r="AE392" s="26">
        <f t="shared" ca="1" si="446"/>
        <v>9</v>
      </c>
      <c r="AF392" s="26">
        <f t="shared" ca="1" si="447"/>
        <v>9</v>
      </c>
      <c r="AG392" s="26">
        <f t="shared" ref="AG392:AI392" ca="1" si="460">MAX(0,AF392)-AA392</f>
        <v>9</v>
      </c>
      <c r="AH392" s="26">
        <f t="shared" ca="1" si="460"/>
        <v>9</v>
      </c>
      <c r="AI392" s="26">
        <f t="shared" ca="1" si="460"/>
        <v>9</v>
      </c>
      <c r="AJ392" s="30">
        <f t="shared" si="449"/>
        <v>0</v>
      </c>
      <c r="AK392" s="30">
        <f t="shared" si="450"/>
        <v>0</v>
      </c>
      <c r="AL392" s="30">
        <f t="shared" si="451"/>
        <v>0</v>
      </c>
      <c r="AM392" s="30">
        <f t="shared" si="452"/>
        <v>0</v>
      </c>
      <c r="AN392" s="30">
        <f t="shared" si="453"/>
        <v>0</v>
      </c>
      <c r="AO392" s="30">
        <f t="shared" si="454"/>
        <v>0</v>
      </c>
      <c r="AP392" s="22">
        <f t="shared" si="456"/>
        <v>0</v>
      </c>
    </row>
    <row r="393" spans="1:42" x14ac:dyDescent="0.2">
      <c r="A393" t="s">
        <v>104</v>
      </c>
      <c r="B393" t="s">
        <v>1128</v>
      </c>
      <c r="C393" s="2" t="s">
        <v>369</v>
      </c>
      <c r="D393" s="2">
        <v>856504014322</v>
      </c>
      <c r="E393" s="2" t="s">
        <v>370</v>
      </c>
      <c r="F393" s="2" t="s">
        <v>60</v>
      </c>
      <c r="G393" s="33" t="s">
        <v>61</v>
      </c>
      <c r="H393" s="2" t="s">
        <v>62</v>
      </c>
      <c r="I393" s="2" t="s">
        <v>1129</v>
      </c>
      <c r="J393" s="3">
        <v>94</v>
      </c>
      <c r="K393" s="25">
        <v>602.84</v>
      </c>
      <c r="L393" s="2" t="s">
        <v>2204</v>
      </c>
      <c r="M393" s="2" t="s">
        <v>28</v>
      </c>
      <c r="N393" s="3">
        <v>317</v>
      </c>
      <c r="O393" s="3">
        <v>614</v>
      </c>
      <c r="P393" s="21">
        <f ca="1">SUMIF('On Orders'!B:G,Base!C:C,'On Orders'!E:E)</f>
        <v>0</v>
      </c>
      <c r="Q393" s="22">
        <f ca="1">SUMIF('On Orders'!B:G,Base!C:C,'On Orders'!F:F)</f>
        <v>0</v>
      </c>
      <c r="R393" s="22">
        <f ca="1">SUMIF('On Orders'!B:G,Base!C:C,'On Orders'!G:G)</f>
        <v>0</v>
      </c>
      <c r="S393" s="22">
        <f ca="1">SUMIF('On Orders'!B:G,Base!C:C,'On Orders'!H:H)</f>
        <v>0</v>
      </c>
      <c r="T393" s="22"/>
      <c r="U393" s="22"/>
      <c r="V393" s="22"/>
      <c r="W393" s="3">
        <v>40</v>
      </c>
      <c r="X393" s="3">
        <v>35</v>
      </c>
      <c r="Y393" s="3">
        <v>35</v>
      </c>
      <c r="Z393" s="3">
        <v>0</v>
      </c>
      <c r="AA393" s="3">
        <v>0</v>
      </c>
      <c r="AB393" s="3">
        <v>0</v>
      </c>
      <c r="AC393" s="3">
        <v>0</v>
      </c>
      <c r="AD393" s="31">
        <f t="shared" ca="1" si="445"/>
        <v>802</v>
      </c>
      <c r="AE393" s="26">
        <f t="shared" ca="1" si="446"/>
        <v>767</v>
      </c>
      <c r="AF393" s="26">
        <f t="shared" ca="1" si="447"/>
        <v>767</v>
      </c>
      <c r="AG393" s="26">
        <f t="shared" ref="AG393:AI393" ca="1" si="461">MAX(0,AF393)-AA393</f>
        <v>767</v>
      </c>
      <c r="AH393" s="26">
        <f t="shared" ca="1" si="461"/>
        <v>767</v>
      </c>
      <c r="AI393" s="26">
        <f t="shared" ca="1" si="461"/>
        <v>767</v>
      </c>
      <c r="AJ393" s="30">
        <f t="shared" si="449"/>
        <v>0</v>
      </c>
      <c r="AK393" s="30">
        <f t="shared" si="450"/>
        <v>0</v>
      </c>
      <c r="AL393" s="30">
        <f t="shared" si="451"/>
        <v>0</v>
      </c>
      <c r="AM393" s="30">
        <f t="shared" si="452"/>
        <v>0</v>
      </c>
      <c r="AN393" s="30">
        <f t="shared" si="453"/>
        <v>0</v>
      </c>
      <c r="AO393" s="30">
        <f t="shared" si="454"/>
        <v>0</v>
      </c>
      <c r="AP393" s="22">
        <f t="shared" si="456"/>
        <v>0</v>
      </c>
    </row>
    <row r="394" spans="1:42" x14ac:dyDescent="0.2">
      <c r="A394" t="s">
        <v>104</v>
      </c>
      <c r="B394" t="s">
        <v>1130</v>
      </c>
      <c r="C394" s="2" t="s">
        <v>366</v>
      </c>
      <c r="D394" s="2">
        <v>856504014339</v>
      </c>
      <c r="E394" s="2" t="s">
        <v>367</v>
      </c>
      <c r="F394" s="2" t="s">
        <v>60</v>
      </c>
      <c r="G394" s="33" t="s">
        <v>61</v>
      </c>
      <c r="H394" s="2" t="s">
        <v>62</v>
      </c>
      <c r="I394" s="2" t="s">
        <v>1129</v>
      </c>
      <c r="J394" s="3">
        <v>94</v>
      </c>
      <c r="K394" s="25">
        <v>602.84</v>
      </c>
      <c r="L394" s="2" t="s">
        <v>2204</v>
      </c>
      <c r="M394" s="2" t="s">
        <v>28</v>
      </c>
      <c r="N394" s="3">
        <v>267</v>
      </c>
      <c r="O394" s="3">
        <v>649</v>
      </c>
      <c r="P394" s="21">
        <f ca="1">SUMIF('On Orders'!B:G,Base!C:C,'On Orders'!E:E)</f>
        <v>0</v>
      </c>
      <c r="Q394" s="22">
        <f ca="1">SUMIF('On Orders'!B:G,Base!C:C,'On Orders'!F:F)</f>
        <v>0</v>
      </c>
      <c r="R394" s="22">
        <f ca="1">SUMIF('On Orders'!B:G,Base!C:C,'On Orders'!G:G)</f>
        <v>0</v>
      </c>
      <c r="S394" s="22">
        <f ca="1">SUMIF('On Orders'!B:G,Base!C:C,'On Orders'!H:H)</f>
        <v>0</v>
      </c>
      <c r="T394" s="22"/>
      <c r="U394" s="22"/>
      <c r="V394" s="22"/>
      <c r="W394" s="3">
        <v>50</v>
      </c>
      <c r="X394" s="3">
        <v>45</v>
      </c>
      <c r="Y394" s="3">
        <v>45</v>
      </c>
      <c r="Z394" s="3">
        <v>0</v>
      </c>
      <c r="AA394" s="3">
        <v>0</v>
      </c>
      <c r="AB394" s="3">
        <v>0</v>
      </c>
      <c r="AC394" s="3">
        <v>0</v>
      </c>
      <c r="AD394" s="31">
        <f t="shared" ca="1" si="445"/>
        <v>777</v>
      </c>
      <c r="AE394" s="26">
        <f t="shared" ca="1" si="446"/>
        <v>732</v>
      </c>
      <c r="AF394" s="26">
        <f t="shared" ca="1" si="447"/>
        <v>732</v>
      </c>
      <c r="AG394" s="26">
        <f t="shared" ref="AG394:AI394" ca="1" si="462">MAX(0,AF394)-AA394</f>
        <v>732</v>
      </c>
      <c r="AH394" s="26">
        <f t="shared" ca="1" si="462"/>
        <v>732</v>
      </c>
      <c r="AI394" s="26">
        <f t="shared" ca="1" si="462"/>
        <v>732</v>
      </c>
      <c r="AJ394" s="30">
        <f t="shared" si="449"/>
        <v>0</v>
      </c>
      <c r="AK394" s="30">
        <f t="shared" si="450"/>
        <v>0</v>
      </c>
      <c r="AL394" s="30">
        <f t="shared" si="451"/>
        <v>0</v>
      </c>
      <c r="AM394" s="30">
        <f t="shared" si="452"/>
        <v>0</v>
      </c>
      <c r="AN394" s="30">
        <f t="shared" si="453"/>
        <v>0</v>
      </c>
      <c r="AO394" s="30">
        <f t="shared" si="454"/>
        <v>0</v>
      </c>
      <c r="AP394" s="22">
        <f t="shared" si="456"/>
        <v>0</v>
      </c>
    </row>
    <row r="395" spans="1:42" x14ac:dyDescent="0.2">
      <c r="A395" t="s">
        <v>104</v>
      </c>
      <c r="B395" t="s">
        <v>1131</v>
      </c>
      <c r="C395" s="2" t="s">
        <v>373</v>
      </c>
      <c r="D395" s="2">
        <v>856504014278</v>
      </c>
      <c r="E395" s="2" t="s">
        <v>374</v>
      </c>
      <c r="F395" s="2" t="s">
        <v>60</v>
      </c>
      <c r="G395" s="33" t="s">
        <v>61</v>
      </c>
      <c r="H395" s="2" t="s">
        <v>74</v>
      </c>
      <c r="I395" s="2" t="s">
        <v>1129</v>
      </c>
      <c r="J395" s="3">
        <v>94</v>
      </c>
      <c r="K395" s="25">
        <v>602.84</v>
      </c>
      <c r="L395" s="2" t="s">
        <v>2204</v>
      </c>
      <c r="M395" s="2" t="s">
        <v>28</v>
      </c>
      <c r="N395" s="3">
        <v>184</v>
      </c>
      <c r="O395" s="3">
        <v>593</v>
      </c>
      <c r="P395" s="21">
        <f ca="1">SUMIF('On Orders'!B:G,Base!C:C,'On Orders'!E:E)</f>
        <v>0</v>
      </c>
      <c r="Q395" s="22">
        <f ca="1">SUMIF('On Orders'!B:G,Base!C:C,'On Orders'!F:F)</f>
        <v>0</v>
      </c>
      <c r="R395" s="22">
        <f ca="1">SUMIF('On Orders'!B:G,Base!C:C,'On Orders'!G:G)</f>
        <v>0</v>
      </c>
      <c r="S395" s="22">
        <f ca="1">SUMIF('On Orders'!B:G,Base!C:C,'On Orders'!H:H)</f>
        <v>0</v>
      </c>
      <c r="T395" s="22"/>
      <c r="U395" s="22"/>
      <c r="V395" s="22"/>
      <c r="W395" s="3">
        <v>80</v>
      </c>
      <c r="X395" s="3">
        <v>75</v>
      </c>
      <c r="Y395" s="3">
        <v>75</v>
      </c>
      <c r="Z395" s="3">
        <v>0</v>
      </c>
      <c r="AA395" s="3">
        <v>0</v>
      </c>
      <c r="AB395" s="3">
        <v>0</v>
      </c>
      <c r="AC395" s="3">
        <v>0</v>
      </c>
      <c r="AD395" s="31">
        <f t="shared" ca="1" si="445"/>
        <v>608</v>
      </c>
      <c r="AE395" s="26">
        <f t="shared" ca="1" si="446"/>
        <v>533</v>
      </c>
      <c r="AF395" s="26">
        <f t="shared" ca="1" si="447"/>
        <v>533</v>
      </c>
      <c r="AG395" s="26">
        <f t="shared" ref="AG395:AI395" ca="1" si="463">MAX(0,AF395)-AA395</f>
        <v>533</v>
      </c>
      <c r="AH395" s="26">
        <f t="shared" ca="1" si="463"/>
        <v>533</v>
      </c>
      <c r="AI395" s="26">
        <f t="shared" ca="1" si="463"/>
        <v>533</v>
      </c>
      <c r="AJ395" s="30">
        <f t="shared" si="449"/>
        <v>0</v>
      </c>
      <c r="AK395" s="30">
        <f t="shared" si="450"/>
        <v>0</v>
      </c>
      <c r="AL395" s="30">
        <f t="shared" si="451"/>
        <v>0</v>
      </c>
      <c r="AM395" s="30">
        <f t="shared" si="452"/>
        <v>0</v>
      </c>
      <c r="AN395" s="30">
        <f t="shared" si="453"/>
        <v>0</v>
      </c>
      <c r="AO395" s="30">
        <f t="shared" si="454"/>
        <v>0</v>
      </c>
      <c r="AP395" s="22">
        <f t="shared" si="456"/>
        <v>0</v>
      </c>
    </row>
    <row r="396" spans="1:42" x14ac:dyDescent="0.2">
      <c r="A396" t="s">
        <v>104</v>
      </c>
      <c r="B396" t="s">
        <v>1132</v>
      </c>
      <c r="C396" s="2" t="s">
        <v>371</v>
      </c>
      <c r="D396" s="2">
        <v>856504014285</v>
      </c>
      <c r="E396" s="2" t="s">
        <v>372</v>
      </c>
      <c r="F396" s="2" t="s">
        <v>60</v>
      </c>
      <c r="G396" s="33" t="s">
        <v>61</v>
      </c>
      <c r="H396" s="2" t="s">
        <v>74</v>
      </c>
      <c r="I396" s="2" t="s">
        <v>1129</v>
      </c>
      <c r="J396" s="3">
        <v>94</v>
      </c>
      <c r="K396" s="25">
        <v>602.84</v>
      </c>
      <c r="L396" s="2" t="s">
        <v>2204</v>
      </c>
      <c r="M396" s="2" t="s">
        <v>28</v>
      </c>
      <c r="N396" s="3">
        <v>314</v>
      </c>
      <c r="O396" s="3">
        <v>590</v>
      </c>
      <c r="P396" s="21">
        <f ca="1">SUMIF('On Orders'!B:G,Base!C:C,'On Orders'!E:E)</f>
        <v>0</v>
      </c>
      <c r="Q396" s="22">
        <f ca="1">SUMIF('On Orders'!B:G,Base!C:C,'On Orders'!F:F)</f>
        <v>0</v>
      </c>
      <c r="R396" s="22">
        <f ca="1">SUMIF('On Orders'!B:G,Base!C:C,'On Orders'!G:G)</f>
        <v>0</v>
      </c>
      <c r="S396" s="22">
        <f ca="1">SUMIF('On Orders'!B:G,Base!C:C,'On Orders'!H:H)</f>
        <v>0</v>
      </c>
      <c r="T396" s="22"/>
      <c r="U396" s="22"/>
      <c r="V396" s="22"/>
      <c r="W396" s="3">
        <v>100</v>
      </c>
      <c r="X396" s="3">
        <v>90</v>
      </c>
      <c r="Y396" s="3">
        <v>90</v>
      </c>
      <c r="Z396" s="3">
        <v>0</v>
      </c>
      <c r="AA396" s="3">
        <v>0</v>
      </c>
      <c r="AB396" s="3">
        <v>0</v>
      </c>
      <c r="AC396" s="3">
        <v>0</v>
      </c>
      <c r="AD396" s="31">
        <f t="shared" ca="1" si="445"/>
        <v>720</v>
      </c>
      <c r="AE396" s="26">
        <f t="shared" ca="1" si="446"/>
        <v>630</v>
      </c>
      <c r="AF396" s="26">
        <f t="shared" ca="1" si="447"/>
        <v>630</v>
      </c>
      <c r="AG396" s="26">
        <f t="shared" ref="AG396:AI396" ca="1" si="464">MAX(0,AF396)-AA396</f>
        <v>630</v>
      </c>
      <c r="AH396" s="26">
        <f t="shared" ca="1" si="464"/>
        <v>630</v>
      </c>
      <c r="AI396" s="26">
        <f t="shared" ca="1" si="464"/>
        <v>630</v>
      </c>
      <c r="AJ396" s="30">
        <f t="shared" si="449"/>
        <v>0</v>
      </c>
      <c r="AK396" s="30">
        <f t="shared" si="450"/>
        <v>0</v>
      </c>
      <c r="AL396" s="30">
        <f t="shared" si="451"/>
        <v>0</v>
      </c>
      <c r="AM396" s="30">
        <f t="shared" si="452"/>
        <v>0</v>
      </c>
      <c r="AN396" s="30">
        <f t="shared" si="453"/>
        <v>0</v>
      </c>
      <c r="AO396" s="30">
        <f t="shared" si="454"/>
        <v>0</v>
      </c>
      <c r="AP396" s="22">
        <f t="shared" si="456"/>
        <v>0</v>
      </c>
    </row>
    <row r="397" spans="1:42" x14ac:dyDescent="0.2">
      <c r="A397" t="s">
        <v>104</v>
      </c>
      <c r="B397" t="s">
        <v>1133</v>
      </c>
      <c r="C397" s="2" t="s">
        <v>471</v>
      </c>
      <c r="D397" s="2">
        <v>856504011284</v>
      </c>
      <c r="E397" s="2" t="s">
        <v>472</v>
      </c>
      <c r="F397" s="2" t="s">
        <v>468</v>
      </c>
      <c r="G397" s="2" t="s">
        <v>469</v>
      </c>
      <c r="H397" s="2" t="s">
        <v>470</v>
      </c>
      <c r="I397" s="2" t="s">
        <v>1129</v>
      </c>
      <c r="J397" s="3">
        <v>188</v>
      </c>
      <c r="K397" s="25">
        <v>482.16</v>
      </c>
      <c r="L397" s="2" t="s">
        <v>2202</v>
      </c>
      <c r="M397" s="2" t="s">
        <v>28</v>
      </c>
      <c r="N397" s="3">
        <v>222</v>
      </c>
      <c r="O397" s="3">
        <v>163</v>
      </c>
      <c r="P397" s="21">
        <f ca="1">SUMIF('On Orders'!B:G,Base!C:C,'On Orders'!E:E)</f>
        <v>0</v>
      </c>
      <c r="Q397" s="22">
        <f ca="1">SUMIF('On Orders'!B:G,Base!C:C,'On Orders'!F:F)</f>
        <v>0</v>
      </c>
      <c r="R397" s="22">
        <f ca="1">SUMIF('On Orders'!B:G,Base!C:C,'On Orders'!G:G)</f>
        <v>0</v>
      </c>
      <c r="S397" s="22">
        <f ca="1">SUMIF('On Orders'!B:G,Base!C:C,'On Orders'!H:H)</f>
        <v>0</v>
      </c>
      <c r="T397" s="22"/>
      <c r="U397" s="22"/>
      <c r="V397" s="22"/>
      <c r="W397" s="3">
        <v>60</v>
      </c>
      <c r="X397" s="3">
        <v>67</v>
      </c>
      <c r="Y397" s="3">
        <v>72</v>
      </c>
      <c r="Z397" s="3">
        <v>56</v>
      </c>
      <c r="AA397" s="3">
        <v>66</v>
      </c>
      <c r="AB397" s="3">
        <v>79</v>
      </c>
      <c r="AC397" s="3">
        <v>87</v>
      </c>
      <c r="AD397" s="31">
        <f t="shared" ca="1" si="445"/>
        <v>130</v>
      </c>
      <c r="AE397" s="26">
        <f t="shared" ca="1" si="446"/>
        <v>58</v>
      </c>
      <c r="AF397" s="26">
        <f t="shared" ca="1" si="447"/>
        <v>2</v>
      </c>
      <c r="AG397" s="26">
        <f t="shared" ref="AG397:AI397" ca="1" si="465">MAX(0,AF397)-AA397</f>
        <v>-64</v>
      </c>
      <c r="AH397" s="26">
        <f t="shared" ca="1" si="465"/>
        <v>-79</v>
      </c>
      <c r="AI397" s="26">
        <f t="shared" ca="1" si="465"/>
        <v>-87</v>
      </c>
      <c r="AJ397" s="30">
        <f t="shared" ca="1" si="449"/>
        <v>0</v>
      </c>
      <c r="AK397" s="30">
        <f t="shared" ca="1" si="450"/>
        <v>0</v>
      </c>
      <c r="AL397" s="30">
        <f t="shared" ca="1" si="451"/>
        <v>0</v>
      </c>
      <c r="AM397" s="30">
        <f t="shared" ca="1" si="452"/>
        <v>64</v>
      </c>
      <c r="AN397" s="30">
        <f t="shared" ca="1" si="453"/>
        <v>79</v>
      </c>
      <c r="AO397" s="30">
        <f t="shared" ca="1" si="454"/>
        <v>87</v>
      </c>
      <c r="AP397" s="22">
        <f t="shared" ca="1" si="456"/>
        <v>230</v>
      </c>
    </row>
    <row r="398" spans="1:42" x14ac:dyDescent="0.2">
      <c r="A398" t="s">
        <v>104</v>
      </c>
      <c r="B398" t="s">
        <v>1134</v>
      </c>
      <c r="C398" s="2" t="s">
        <v>466</v>
      </c>
      <c r="D398" s="2">
        <v>856504011291</v>
      </c>
      <c r="E398" s="2" t="s">
        <v>467</v>
      </c>
      <c r="F398" s="2" t="s">
        <v>468</v>
      </c>
      <c r="G398" s="2" t="s">
        <v>469</v>
      </c>
      <c r="H398" s="2" t="s">
        <v>470</v>
      </c>
      <c r="I398" s="2" t="s">
        <v>1129</v>
      </c>
      <c r="J398" s="3">
        <v>188</v>
      </c>
      <c r="K398" s="25">
        <v>482.16</v>
      </c>
      <c r="L398" s="2" t="s">
        <v>2202</v>
      </c>
      <c r="M398" s="2" t="s">
        <v>28</v>
      </c>
      <c r="N398" s="3">
        <v>283</v>
      </c>
      <c r="O398" s="3">
        <v>174</v>
      </c>
      <c r="P398" s="21">
        <f ca="1">SUMIF('On Orders'!B:G,Base!C:C,'On Orders'!E:E)</f>
        <v>0</v>
      </c>
      <c r="Q398" s="22">
        <f ca="1">SUMIF('On Orders'!B:G,Base!C:C,'On Orders'!F:F)</f>
        <v>0</v>
      </c>
      <c r="R398" s="22">
        <f ca="1">SUMIF('On Orders'!B:G,Base!C:C,'On Orders'!G:G)</f>
        <v>0</v>
      </c>
      <c r="S398" s="22">
        <f ca="1">SUMIF('On Orders'!B:G,Base!C:C,'On Orders'!H:H)</f>
        <v>0</v>
      </c>
      <c r="T398" s="22"/>
      <c r="U398" s="22"/>
      <c r="V398" s="22"/>
      <c r="W398" s="3">
        <v>112</v>
      </c>
      <c r="X398" s="3">
        <v>100</v>
      </c>
      <c r="Y398" s="3">
        <v>110</v>
      </c>
      <c r="Z398" s="3">
        <v>114</v>
      </c>
      <c r="AA398" s="3">
        <v>110</v>
      </c>
      <c r="AB398" s="3">
        <v>132</v>
      </c>
      <c r="AC398" s="3">
        <v>145</v>
      </c>
      <c r="AD398" s="31">
        <f t="shared" ca="1" si="445"/>
        <v>169</v>
      </c>
      <c r="AE398" s="26">
        <f t="shared" ca="1" si="446"/>
        <v>59</v>
      </c>
      <c r="AF398" s="26">
        <f t="shared" ca="1" si="447"/>
        <v>-55</v>
      </c>
      <c r="AG398" s="26">
        <f t="shared" ref="AG398:AI398" ca="1" si="466">MAX(0,AF398)-AA398</f>
        <v>-110</v>
      </c>
      <c r="AH398" s="26">
        <f t="shared" ca="1" si="466"/>
        <v>-132</v>
      </c>
      <c r="AI398" s="26">
        <f t="shared" ca="1" si="466"/>
        <v>-145</v>
      </c>
      <c r="AJ398" s="30">
        <f t="shared" ca="1" si="449"/>
        <v>0</v>
      </c>
      <c r="AK398" s="30">
        <f t="shared" ca="1" si="450"/>
        <v>0</v>
      </c>
      <c r="AL398" s="30">
        <f t="shared" ca="1" si="451"/>
        <v>55</v>
      </c>
      <c r="AM398" s="30">
        <f t="shared" ca="1" si="452"/>
        <v>110</v>
      </c>
      <c r="AN398" s="30">
        <f t="shared" ca="1" si="453"/>
        <v>132</v>
      </c>
      <c r="AO398" s="30">
        <f t="shared" ca="1" si="454"/>
        <v>145</v>
      </c>
      <c r="AP398" s="22">
        <f t="shared" ca="1" si="456"/>
        <v>442</v>
      </c>
    </row>
    <row r="399" spans="1:42" x14ac:dyDescent="0.2">
      <c r="A399" t="s">
        <v>104</v>
      </c>
      <c r="B399" t="s">
        <v>1135</v>
      </c>
      <c r="C399" s="2" t="s">
        <v>477</v>
      </c>
      <c r="D399" s="2">
        <v>855848007366</v>
      </c>
      <c r="E399" s="2" t="s">
        <v>478</v>
      </c>
      <c r="F399" s="2" t="s">
        <v>33</v>
      </c>
      <c r="G399" s="2" t="s">
        <v>475</v>
      </c>
      <c r="H399" s="2" t="s">
        <v>476</v>
      </c>
      <c r="I399" s="2" t="s">
        <v>1129</v>
      </c>
      <c r="J399" s="3">
        <v>188</v>
      </c>
      <c r="K399" s="25">
        <v>615.82000000000005</v>
      </c>
      <c r="L399" s="2" t="s">
        <v>2202</v>
      </c>
      <c r="M399" s="2" t="s">
        <v>28</v>
      </c>
      <c r="N399" s="3">
        <v>273</v>
      </c>
      <c r="O399" s="3">
        <v>78</v>
      </c>
      <c r="P399" s="21">
        <f ca="1">SUMIF('On Orders'!B:G,Base!C:C,'On Orders'!E:E)</f>
        <v>0</v>
      </c>
      <c r="Q399" s="22">
        <f ca="1">SUMIF('On Orders'!B:G,Base!C:C,'On Orders'!F:F)</f>
        <v>0</v>
      </c>
      <c r="R399" s="22">
        <f ca="1">SUMIF('On Orders'!B:G,Base!C:C,'On Orders'!G:G)</f>
        <v>0</v>
      </c>
      <c r="S399" s="22">
        <f ca="1">SUMIF('On Orders'!B:G,Base!C:C,'On Orders'!H:H)</f>
        <v>0</v>
      </c>
      <c r="T399" s="22"/>
      <c r="U399" s="22"/>
      <c r="V399" s="22"/>
      <c r="W399" s="3">
        <v>80</v>
      </c>
      <c r="X399" s="3">
        <v>75</v>
      </c>
      <c r="Y399" s="3">
        <v>70</v>
      </c>
      <c r="Z399" s="3">
        <v>77</v>
      </c>
      <c r="AA399" s="3">
        <v>80</v>
      </c>
      <c r="AB399" s="3">
        <v>96</v>
      </c>
      <c r="AC399" s="3">
        <v>105</v>
      </c>
      <c r="AD399" s="31">
        <f t="shared" ca="1" si="445"/>
        <v>88</v>
      </c>
      <c r="AE399" s="26">
        <f t="shared" ca="1" si="446"/>
        <v>18</v>
      </c>
      <c r="AF399" s="26">
        <f t="shared" ca="1" si="447"/>
        <v>-59</v>
      </c>
      <c r="AG399" s="26">
        <f t="shared" ref="AG399:AI399" ca="1" si="467">MAX(0,AF399)-AA399</f>
        <v>-80</v>
      </c>
      <c r="AH399" s="26">
        <f t="shared" ca="1" si="467"/>
        <v>-96</v>
      </c>
      <c r="AI399" s="26">
        <f t="shared" ca="1" si="467"/>
        <v>-105</v>
      </c>
      <c r="AJ399" s="30">
        <f t="shared" ca="1" si="449"/>
        <v>0</v>
      </c>
      <c r="AK399" s="30">
        <f t="shared" ca="1" si="450"/>
        <v>0</v>
      </c>
      <c r="AL399" s="30">
        <f t="shared" ca="1" si="451"/>
        <v>59</v>
      </c>
      <c r="AM399" s="30">
        <f t="shared" ca="1" si="452"/>
        <v>80</v>
      </c>
      <c r="AN399" s="30">
        <f t="shared" ca="1" si="453"/>
        <v>96</v>
      </c>
      <c r="AO399" s="30">
        <f t="shared" ca="1" si="454"/>
        <v>105</v>
      </c>
      <c r="AP399" s="22">
        <f t="shared" ca="1" si="456"/>
        <v>340</v>
      </c>
    </row>
    <row r="400" spans="1:42" x14ac:dyDescent="0.2">
      <c r="A400" t="s">
        <v>104</v>
      </c>
      <c r="B400" t="s">
        <v>1136</v>
      </c>
      <c r="C400" s="2" t="s">
        <v>1137</v>
      </c>
      <c r="D400" s="2">
        <v>856504011116</v>
      </c>
      <c r="E400" s="2" t="s">
        <v>1138</v>
      </c>
      <c r="F400" s="2" t="s">
        <v>33</v>
      </c>
      <c r="G400" s="2" t="s">
        <v>475</v>
      </c>
      <c r="H400" s="2" t="s">
        <v>476</v>
      </c>
      <c r="I400" s="2" t="s">
        <v>1129</v>
      </c>
      <c r="J400" s="3">
        <v>20</v>
      </c>
      <c r="K400" s="25">
        <v>2413.19</v>
      </c>
      <c r="L400" s="2" t="s">
        <v>2202</v>
      </c>
      <c r="M400" s="2" t="s">
        <v>28</v>
      </c>
      <c r="N400" s="3">
        <v>81</v>
      </c>
      <c r="O400" s="3">
        <v>122</v>
      </c>
      <c r="P400" s="21">
        <f ca="1">SUMIF('On Orders'!B:G,Base!C:C,'On Orders'!E:E)</f>
        <v>0</v>
      </c>
      <c r="Q400" s="22">
        <f ca="1">SUMIF('On Orders'!B:G,Base!C:C,'On Orders'!F:F)</f>
        <v>0</v>
      </c>
      <c r="R400" s="22">
        <f ca="1">SUMIF('On Orders'!B:G,Base!C:C,'On Orders'!G:G)</f>
        <v>0</v>
      </c>
      <c r="S400" s="22">
        <f ca="1">SUMIF('On Orders'!B:G,Base!C:C,'On Orders'!H:H)</f>
        <v>0</v>
      </c>
      <c r="T400" s="22"/>
      <c r="U400" s="22"/>
      <c r="V400" s="22"/>
      <c r="W400" s="3">
        <v>25</v>
      </c>
      <c r="X400" s="3">
        <v>24</v>
      </c>
      <c r="Y400" s="3">
        <v>29</v>
      </c>
      <c r="Z400" s="3">
        <v>29</v>
      </c>
      <c r="AA400" s="3">
        <v>24</v>
      </c>
      <c r="AB400" s="3">
        <v>29</v>
      </c>
      <c r="AC400" s="3">
        <v>32</v>
      </c>
      <c r="AD400" s="31">
        <f t="shared" ca="1" si="445"/>
        <v>159</v>
      </c>
      <c r="AE400" s="26">
        <f t="shared" ca="1" si="446"/>
        <v>130</v>
      </c>
      <c r="AF400" s="26">
        <f t="shared" ca="1" si="447"/>
        <v>101</v>
      </c>
      <c r="AG400" s="26">
        <f t="shared" ref="AG400:AI400" ca="1" si="468">MAX(0,AF400)-AA400</f>
        <v>77</v>
      </c>
      <c r="AH400" s="26">
        <f t="shared" ca="1" si="468"/>
        <v>48</v>
      </c>
      <c r="AI400" s="26">
        <f t="shared" ca="1" si="468"/>
        <v>16</v>
      </c>
      <c r="AJ400" s="30">
        <f t="shared" ca="1" si="449"/>
        <v>0</v>
      </c>
      <c r="AK400" s="30">
        <f t="shared" ca="1" si="450"/>
        <v>0</v>
      </c>
      <c r="AL400" s="30">
        <f t="shared" ca="1" si="451"/>
        <v>0</v>
      </c>
      <c r="AM400" s="30">
        <f t="shared" ca="1" si="452"/>
        <v>0</v>
      </c>
      <c r="AN400" s="30">
        <f t="shared" ca="1" si="453"/>
        <v>0</v>
      </c>
      <c r="AO400" s="30">
        <f t="shared" ca="1" si="454"/>
        <v>0</v>
      </c>
      <c r="AP400" s="22">
        <f t="shared" ca="1" si="456"/>
        <v>0</v>
      </c>
    </row>
    <row r="401" spans="1:42" x14ac:dyDescent="0.2">
      <c r="A401" t="s">
        <v>104</v>
      </c>
      <c r="B401" t="s">
        <v>1139</v>
      </c>
      <c r="C401" s="2" t="s">
        <v>1140</v>
      </c>
      <c r="D401" s="2">
        <v>856504011123</v>
      </c>
      <c r="E401" s="2" t="s">
        <v>1141</v>
      </c>
      <c r="F401" s="2" t="s">
        <v>33</v>
      </c>
      <c r="G401" s="2" t="s">
        <v>475</v>
      </c>
      <c r="H401" s="2" t="s">
        <v>476</v>
      </c>
      <c r="I401" s="2" t="s">
        <v>1129</v>
      </c>
      <c r="J401" s="3">
        <v>20</v>
      </c>
      <c r="K401" s="25">
        <v>2413.19</v>
      </c>
      <c r="L401" s="2" t="s">
        <v>2202</v>
      </c>
      <c r="M401" s="2" t="s">
        <v>28</v>
      </c>
      <c r="N401" s="3">
        <v>46</v>
      </c>
      <c r="O401" s="3">
        <v>128</v>
      </c>
      <c r="P401" s="21">
        <f ca="1">SUMIF('On Orders'!B:G,Base!C:C,'On Orders'!E:E)</f>
        <v>0</v>
      </c>
      <c r="Q401" s="22">
        <f ca="1">SUMIF('On Orders'!B:G,Base!C:C,'On Orders'!F:F)</f>
        <v>0</v>
      </c>
      <c r="R401" s="22">
        <f ca="1">SUMIF('On Orders'!B:G,Base!C:C,'On Orders'!G:G)</f>
        <v>0</v>
      </c>
      <c r="S401" s="22">
        <f ca="1">SUMIF('On Orders'!B:G,Base!C:C,'On Orders'!H:H)</f>
        <v>0</v>
      </c>
      <c r="T401" s="22"/>
      <c r="U401" s="22"/>
      <c r="V401" s="22"/>
      <c r="W401" s="3">
        <v>22</v>
      </c>
      <c r="X401" s="3">
        <v>26</v>
      </c>
      <c r="Y401" s="3">
        <v>25</v>
      </c>
      <c r="Z401" s="3">
        <v>19</v>
      </c>
      <c r="AA401" s="3">
        <v>23</v>
      </c>
      <c r="AB401" s="3">
        <v>27</v>
      </c>
      <c r="AC401" s="3">
        <v>30</v>
      </c>
      <c r="AD401" s="31">
        <f t="shared" ca="1" si="445"/>
        <v>128</v>
      </c>
      <c r="AE401" s="26">
        <f t="shared" ca="1" si="446"/>
        <v>103</v>
      </c>
      <c r="AF401" s="26">
        <f t="shared" ca="1" si="447"/>
        <v>84</v>
      </c>
      <c r="AG401" s="26">
        <f t="shared" ref="AG401:AI401" ca="1" si="469">MAX(0,AF401)-AA401</f>
        <v>61</v>
      </c>
      <c r="AH401" s="26">
        <f t="shared" ca="1" si="469"/>
        <v>34</v>
      </c>
      <c r="AI401" s="26">
        <f t="shared" ca="1" si="469"/>
        <v>4</v>
      </c>
      <c r="AJ401" s="30">
        <f t="shared" ca="1" si="449"/>
        <v>0</v>
      </c>
      <c r="AK401" s="30">
        <f t="shared" ca="1" si="450"/>
        <v>0</v>
      </c>
      <c r="AL401" s="30">
        <f t="shared" ca="1" si="451"/>
        <v>0</v>
      </c>
      <c r="AM401" s="30">
        <f t="shared" ca="1" si="452"/>
        <v>0</v>
      </c>
      <c r="AN401" s="30">
        <f t="shared" ca="1" si="453"/>
        <v>0</v>
      </c>
      <c r="AO401" s="30">
        <f t="shared" ca="1" si="454"/>
        <v>0</v>
      </c>
      <c r="AP401" s="22">
        <f t="shared" ca="1" si="456"/>
        <v>0</v>
      </c>
    </row>
    <row r="402" spans="1:42" x14ac:dyDescent="0.2">
      <c r="A402" t="s">
        <v>104</v>
      </c>
      <c r="B402" t="s">
        <v>1142</v>
      </c>
      <c r="C402" s="2" t="s">
        <v>588</v>
      </c>
      <c r="D402" s="2">
        <v>856504011697</v>
      </c>
      <c r="E402" s="2" t="s">
        <v>589</v>
      </c>
      <c r="F402" s="2" t="s">
        <v>33</v>
      </c>
      <c r="G402" s="2" t="s">
        <v>475</v>
      </c>
      <c r="H402" s="2" t="s">
        <v>476</v>
      </c>
      <c r="I402" s="2" t="s">
        <v>1129</v>
      </c>
      <c r="J402" s="3">
        <v>60</v>
      </c>
      <c r="K402" s="25">
        <v>1008.06</v>
      </c>
      <c r="L402" s="2" t="s">
        <v>2202</v>
      </c>
      <c r="M402" s="2" t="s">
        <v>28</v>
      </c>
      <c r="N402" s="3">
        <v>171</v>
      </c>
      <c r="O402" s="3">
        <v>0</v>
      </c>
      <c r="P402" s="21">
        <f ca="1">SUMIF('On Orders'!B:G,Base!C:C,'On Orders'!E:E)</f>
        <v>0</v>
      </c>
      <c r="Q402" s="22">
        <f ca="1">SUMIF('On Orders'!B:G,Base!C:C,'On Orders'!F:F)</f>
        <v>0</v>
      </c>
      <c r="R402" s="22">
        <f ca="1">SUMIF('On Orders'!B:G,Base!C:C,'On Orders'!G:G)</f>
        <v>0</v>
      </c>
      <c r="S402" s="22">
        <f ca="1">SUMIF('On Orders'!B:G,Base!C:C,'On Orders'!H:H)</f>
        <v>0</v>
      </c>
      <c r="T402" s="22"/>
      <c r="U402" s="22"/>
      <c r="V402" s="22"/>
      <c r="W402" s="3">
        <v>63</v>
      </c>
      <c r="X402" s="3">
        <v>61</v>
      </c>
      <c r="Y402" s="3">
        <v>67</v>
      </c>
      <c r="Z402" s="3">
        <v>55</v>
      </c>
      <c r="AA402" s="3">
        <v>62</v>
      </c>
      <c r="AB402" s="3">
        <v>75</v>
      </c>
      <c r="AC402" s="3">
        <v>82</v>
      </c>
      <c r="AD402" s="31">
        <f t="shared" ca="1" si="445"/>
        <v>50</v>
      </c>
      <c r="AE402" s="26">
        <f t="shared" ca="1" si="446"/>
        <v>-17</v>
      </c>
      <c r="AF402" s="26">
        <f t="shared" ca="1" si="447"/>
        <v>-55</v>
      </c>
      <c r="AG402" s="26">
        <f t="shared" ref="AG402:AI402" ca="1" si="470">MAX(0,AF402)-AA402</f>
        <v>-62</v>
      </c>
      <c r="AH402" s="26">
        <f t="shared" ca="1" si="470"/>
        <v>-75</v>
      </c>
      <c r="AI402" s="26">
        <f t="shared" ca="1" si="470"/>
        <v>-82</v>
      </c>
      <c r="AJ402" s="30">
        <f t="shared" ca="1" si="449"/>
        <v>0</v>
      </c>
      <c r="AK402" s="30">
        <f t="shared" ca="1" si="450"/>
        <v>17</v>
      </c>
      <c r="AL402" s="30">
        <f t="shared" ca="1" si="451"/>
        <v>55</v>
      </c>
      <c r="AM402" s="30">
        <f t="shared" ca="1" si="452"/>
        <v>62</v>
      </c>
      <c r="AN402" s="30">
        <f t="shared" ca="1" si="453"/>
        <v>75</v>
      </c>
      <c r="AO402" s="30">
        <f t="shared" ca="1" si="454"/>
        <v>82</v>
      </c>
      <c r="AP402" s="22">
        <f t="shared" ca="1" si="456"/>
        <v>291</v>
      </c>
    </row>
    <row r="403" spans="1:42" x14ac:dyDescent="0.2">
      <c r="A403" t="s">
        <v>104</v>
      </c>
      <c r="B403" t="s">
        <v>1143</v>
      </c>
      <c r="C403" s="2" t="s">
        <v>586</v>
      </c>
      <c r="D403" s="2">
        <v>856504014810</v>
      </c>
      <c r="E403" s="2" t="s">
        <v>587</v>
      </c>
      <c r="F403" s="2" t="s">
        <v>33</v>
      </c>
      <c r="G403" s="2" t="s">
        <v>475</v>
      </c>
      <c r="H403" s="2" t="s">
        <v>476</v>
      </c>
      <c r="I403" s="2" t="s">
        <v>1129</v>
      </c>
      <c r="J403" s="3">
        <v>60</v>
      </c>
      <c r="K403" s="25">
        <v>1008.06</v>
      </c>
      <c r="L403" s="2" t="s">
        <v>2204</v>
      </c>
      <c r="M403" s="2" t="s">
        <v>66</v>
      </c>
      <c r="N403" s="3">
        <v>72</v>
      </c>
      <c r="O403" s="3">
        <v>44</v>
      </c>
      <c r="P403" s="21">
        <f ca="1">SUMIF('On Orders'!B:G,Base!C:C,'On Orders'!E:E)</f>
        <v>0</v>
      </c>
      <c r="Q403" s="22">
        <f ca="1">SUMIF('On Orders'!B:G,Base!C:C,'On Orders'!F:F)</f>
        <v>0</v>
      </c>
      <c r="R403" s="22">
        <f ca="1">SUMIF('On Orders'!B:G,Base!C:C,'On Orders'!G:G)</f>
        <v>0</v>
      </c>
      <c r="S403" s="22">
        <f ca="1">SUMIF('On Orders'!B:G,Base!C:C,'On Orders'!H:H)</f>
        <v>0</v>
      </c>
      <c r="T403" s="22"/>
      <c r="U403" s="22"/>
      <c r="V403" s="22"/>
      <c r="W403" s="3">
        <v>12</v>
      </c>
      <c r="X403" s="3">
        <v>14</v>
      </c>
      <c r="Y403" s="3">
        <v>15</v>
      </c>
      <c r="Z403" s="3">
        <v>11</v>
      </c>
      <c r="AA403" s="3">
        <v>12</v>
      </c>
      <c r="AB403" s="3">
        <v>14</v>
      </c>
      <c r="AC403" s="3">
        <v>15</v>
      </c>
      <c r="AD403" s="31">
        <f t="shared" ca="1" si="445"/>
        <v>42</v>
      </c>
      <c r="AE403" s="26">
        <f t="shared" ca="1" si="446"/>
        <v>27</v>
      </c>
      <c r="AF403" s="26">
        <f t="shared" ca="1" si="447"/>
        <v>16</v>
      </c>
      <c r="AG403" s="26">
        <f t="shared" ref="AG403:AI403" ca="1" si="471">MAX(0,AF403)-AA403</f>
        <v>4</v>
      </c>
      <c r="AH403" s="26">
        <f t="shared" ca="1" si="471"/>
        <v>-10</v>
      </c>
      <c r="AI403" s="26">
        <f t="shared" ca="1" si="471"/>
        <v>-15</v>
      </c>
      <c r="AJ403" s="30">
        <f t="shared" si="449"/>
        <v>0</v>
      </c>
      <c r="AK403" s="30">
        <f t="shared" si="450"/>
        <v>0</v>
      </c>
      <c r="AL403" s="30">
        <f t="shared" si="451"/>
        <v>0</v>
      </c>
      <c r="AM403" s="30">
        <f t="shared" si="452"/>
        <v>0</v>
      </c>
      <c r="AN403" s="30">
        <f t="shared" si="453"/>
        <v>0</v>
      </c>
      <c r="AO403" s="30">
        <f t="shared" si="454"/>
        <v>0</v>
      </c>
      <c r="AP403" s="22">
        <f t="shared" si="456"/>
        <v>0</v>
      </c>
    </row>
    <row r="404" spans="1:42" x14ac:dyDescent="0.2">
      <c r="A404" t="s">
        <v>104</v>
      </c>
      <c r="B404" t="s">
        <v>1144</v>
      </c>
      <c r="C404" s="2" t="s">
        <v>483</v>
      </c>
      <c r="D404" s="2">
        <v>856504014827</v>
      </c>
      <c r="E404" s="2" t="s">
        <v>484</v>
      </c>
      <c r="F404" s="2" t="s">
        <v>33</v>
      </c>
      <c r="G404" s="2" t="s">
        <v>475</v>
      </c>
      <c r="H404" s="2" t="s">
        <v>476</v>
      </c>
      <c r="I404" s="2" t="s">
        <v>1129</v>
      </c>
      <c r="J404" s="3">
        <v>60</v>
      </c>
      <c r="K404" s="25">
        <v>1008.06</v>
      </c>
      <c r="L404" s="2" t="s">
        <v>2204</v>
      </c>
      <c r="M404" s="2" t="s">
        <v>66</v>
      </c>
      <c r="N404" s="3">
        <v>72</v>
      </c>
      <c r="O404" s="3">
        <v>31</v>
      </c>
      <c r="P404" s="21">
        <f ca="1">SUMIF('On Orders'!B:G,Base!C:C,'On Orders'!E:E)</f>
        <v>0</v>
      </c>
      <c r="Q404" s="22">
        <f ca="1">SUMIF('On Orders'!B:G,Base!C:C,'On Orders'!F:F)</f>
        <v>0</v>
      </c>
      <c r="R404" s="22">
        <f ca="1">SUMIF('On Orders'!B:G,Base!C:C,'On Orders'!G:G)</f>
        <v>0</v>
      </c>
      <c r="S404" s="22">
        <f ca="1">SUMIF('On Orders'!B:G,Base!C:C,'On Orders'!H:H)</f>
        <v>0</v>
      </c>
      <c r="T404" s="22"/>
      <c r="U404" s="22"/>
      <c r="V404" s="22"/>
      <c r="W404" s="3">
        <v>12</v>
      </c>
      <c r="X404" s="3">
        <v>14</v>
      </c>
      <c r="Y404" s="3">
        <v>15</v>
      </c>
      <c r="Z404" s="3">
        <v>11</v>
      </c>
      <c r="AA404" s="3">
        <v>12</v>
      </c>
      <c r="AB404" s="3">
        <v>14</v>
      </c>
      <c r="AC404" s="3">
        <v>15</v>
      </c>
      <c r="AD404" s="31">
        <f t="shared" ca="1" si="445"/>
        <v>29</v>
      </c>
      <c r="AE404" s="26">
        <f t="shared" ca="1" si="446"/>
        <v>14</v>
      </c>
      <c r="AF404" s="26">
        <f t="shared" ca="1" si="447"/>
        <v>3</v>
      </c>
      <c r="AG404" s="26">
        <f t="shared" ref="AG404:AI404" ca="1" si="472">MAX(0,AF404)-AA404</f>
        <v>-9</v>
      </c>
      <c r="AH404" s="26">
        <f t="shared" ca="1" si="472"/>
        <v>-14</v>
      </c>
      <c r="AI404" s="26">
        <f t="shared" ca="1" si="472"/>
        <v>-15</v>
      </c>
      <c r="AJ404" s="30">
        <f t="shared" si="449"/>
        <v>0</v>
      </c>
      <c r="AK404" s="30">
        <f t="shared" si="450"/>
        <v>0</v>
      </c>
      <c r="AL404" s="30">
        <f t="shared" si="451"/>
        <v>0</v>
      </c>
      <c r="AM404" s="30">
        <f t="shared" si="452"/>
        <v>0</v>
      </c>
      <c r="AN404" s="30">
        <f t="shared" si="453"/>
        <v>0</v>
      </c>
      <c r="AO404" s="30">
        <f t="shared" si="454"/>
        <v>0</v>
      </c>
      <c r="AP404" s="22">
        <f t="shared" si="456"/>
        <v>0</v>
      </c>
    </row>
    <row r="405" spans="1:42" x14ac:dyDescent="0.2">
      <c r="A405" t="s">
        <v>104</v>
      </c>
      <c r="B405" t="s">
        <v>1145</v>
      </c>
      <c r="C405" s="2" t="s">
        <v>479</v>
      </c>
      <c r="D405" s="2">
        <v>856504014919</v>
      </c>
      <c r="E405" s="2" t="s">
        <v>480</v>
      </c>
      <c r="F405" s="2" t="s">
        <v>33</v>
      </c>
      <c r="G405" s="2" t="s">
        <v>475</v>
      </c>
      <c r="H405" s="2" t="s">
        <v>476</v>
      </c>
      <c r="I405" s="2" t="s">
        <v>1129</v>
      </c>
      <c r="J405" s="3">
        <v>188</v>
      </c>
      <c r="K405" s="25">
        <v>615.82000000000005</v>
      </c>
      <c r="L405" s="2" t="s">
        <v>2202</v>
      </c>
      <c r="M405" s="2" t="s">
        <v>28</v>
      </c>
      <c r="N405" s="3">
        <v>239</v>
      </c>
      <c r="O405" s="3">
        <v>255</v>
      </c>
      <c r="P405" s="21">
        <f ca="1">SUMIF('On Orders'!B:G,Base!C:C,'On Orders'!E:E)</f>
        <v>0</v>
      </c>
      <c r="Q405" s="22">
        <f ca="1">SUMIF('On Orders'!B:G,Base!C:C,'On Orders'!F:F)</f>
        <v>0</v>
      </c>
      <c r="R405" s="22">
        <f ca="1">SUMIF('On Orders'!B:G,Base!C:C,'On Orders'!G:G)</f>
        <v>0</v>
      </c>
      <c r="S405" s="22">
        <f ca="1">SUMIF('On Orders'!B:G,Base!C:C,'On Orders'!H:H)</f>
        <v>0</v>
      </c>
      <c r="T405" s="22"/>
      <c r="U405" s="22"/>
      <c r="V405" s="22"/>
      <c r="W405" s="3">
        <v>25</v>
      </c>
      <c r="X405" s="3">
        <v>22</v>
      </c>
      <c r="Y405" s="3">
        <v>21</v>
      </c>
      <c r="Z405" s="3">
        <v>16</v>
      </c>
      <c r="AA405" s="3">
        <v>22</v>
      </c>
      <c r="AB405" s="3">
        <v>26</v>
      </c>
      <c r="AC405" s="3">
        <v>28</v>
      </c>
      <c r="AD405" s="31">
        <f t="shared" ca="1" si="445"/>
        <v>284</v>
      </c>
      <c r="AE405" s="26">
        <f t="shared" ca="1" si="446"/>
        <v>263</v>
      </c>
      <c r="AF405" s="26">
        <f t="shared" ca="1" si="447"/>
        <v>247</v>
      </c>
      <c r="AG405" s="26">
        <f t="shared" ref="AG405:AI405" ca="1" si="473">MAX(0,AF405)-AA405</f>
        <v>225</v>
      </c>
      <c r="AH405" s="26">
        <f t="shared" ca="1" si="473"/>
        <v>199</v>
      </c>
      <c r="AI405" s="26">
        <f t="shared" ca="1" si="473"/>
        <v>171</v>
      </c>
      <c r="AJ405" s="30">
        <f t="shared" ca="1" si="449"/>
        <v>0</v>
      </c>
      <c r="AK405" s="30">
        <f t="shared" ca="1" si="450"/>
        <v>0</v>
      </c>
      <c r="AL405" s="30">
        <f t="shared" ca="1" si="451"/>
        <v>0</v>
      </c>
      <c r="AM405" s="30">
        <f t="shared" ca="1" si="452"/>
        <v>0</v>
      </c>
      <c r="AN405" s="30">
        <f t="shared" ca="1" si="453"/>
        <v>0</v>
      </c>
      <c r="AO405" s="30">
        <f t="shared" ca="1" si="454"/>
        <v>0</v>
      </c>
      <c r="AP405" s="22">
        <f t="shared" ca="1" si="456"/>
        <v>0</v>
      </c>
    </row>
    <row r="406" spans="1:42" x14ac:dyDescent="0.2">
      <c r="A406" t="s">
        <v>104</v>
      </c>
      <c r="B406" t="s">
        <v>1146</v>
      </c>
      <c r="C406" s="2" t="s">
        <v>473</v>
      </c>
      <c r="D406" s="2">
        <v>856500018522</v>
      </c>
      <c r="E406" s="2" t="s">
        <v>474</v>
      </c>
      <c r="F406" s="2" t="s">
        <v>33</v>
      </c>
      <c r="G406" s="2" t="s">
        <v>475</v>
      </c>
      <c r="H406" s="2" t="s">
        <v>476</v>
      </c>
      <c r="I406" s="2" t="s">
        <v>1129</v>
      </c>
      <c r="J406" s="3">
        <v>188</v>
      </c>
      <c r="K406" s="25">
        <v>615.82000000000005</v>
      </c>
      <c r="L406" s="2" t="s">
        <v>2202</v>
      </c>
      <c r="M406" s="2" t="s">
        <v>28</v>
      </c>
      <c r="N406" s="3">
        <v>282</v>
      </c>
      <c r="O406" s="3">
        <v>183</v>
      </c>
      <c r="P406" s="21">
        <f ca="1">SUMIF('On Orders'!B:G,Base!C:C,'On Orders'!E:E)</f>
        <v>0</v>
      </c>
      <c r="Q406" s="22">
        <f ca="1">SUMIF('On Orders'!B:G,Base!C:C,'On Orders'!F:F)</f>
        <v>0</v>
      </c>
      <c r="R406" s="22">
        <f ca="1">SUMIF('On Orders'!B:G,Base!C:C,'On Orders'!G:G)</f>
        <v>0</v>
      </c>
      <c r="S406" s="22">
        <f ca="1">SUMIF('On Orders'!B:G,Base!C:C,'On Orders'!H:H)</f>
        <v>0</v>
      </c>
      <c r="T406" s="22"/>
      <c r="U406" s="22"/>
      <c r="V406" s="22"/>
      <c r="W406" s="3">
        <v>75</v>
      </c>
      <c r="X406" s="3">
        <v>73</v>
      </c>
      <c r="Y406" s="3">
        <v>74</v>
      </c>
      <c r="Z406" s="3">
        <v>72</v>
      </c>
      <c r="AA406" s="3">
        <v>76</v>
      </c>
      <c r="AB406" s="3">
        <v>91</v>
      </c>
      <c r="AC406" s="3">
        <v>101</v>
      </c>
      <c r="AD406" s="31">
        <f t="shared" ca="1" si="445"/>
        <v>204</v>
      </c>
      <c r="AE406" s="26">
        <f t="shared" ca="1" si="446"/>
        <v>130</v>
      </c>
      <c r="AF406" s="26">
        <f t="shared" ca="1" si="447"/>
        <v>58</v>
      </c>
      <c r="AG406" s="26">
        <f t="shared" ref="AG406:AI406" ca="1" si="474">MAX(0,AF406)-AA406</f>
        <v>-18</v>
      </c>
      <c r="AH406" s="26">
        <f t="shared" ca="1" si="474"/>
        <v>-91</v>
      </c>
      <c r="AI406" s="26">
        <f t="shared" ca="1" si="474"/>
        <v>-101</v>
      </c>
      <c r="AJ406" s="30">
        <f t="shared" ca="1" si="449"/>
        <v>0</v>
      </c>
      <c r="AK406" s="30">
        <f t="shared" ca="1" si="450"/>
        <v>0</v>
      </c>
      <c r="AL406" s="30">
        <f t="shared" ca="1" si="451"/>
        <v>0</v>
      </c>
      <c r="AM406" s="30">
        <f t="shared" ca="1" si="452"/>
        <v>18</v>
      </c>
      <c r="AN406" s="30">
        <f t="shared" ca="1" si="453"/>
        <v>91</v>
      </c>
      <c r="AO406" s="30">
        <f t="shared" ca="1" si="454"/>
        <v>101</v>
      </c>
      <c r="AP406" s="22">
        <f t="shared" ca="1" si="456"/>
        <v>210</v>
      </c>
    </row>
    <row r="407" spans="1:42" x14ac:dyDescent="0.2">
      <c r="A407" t="s">
        <v>20</v>
      </c>
      <c r="B407" t="s">
        <v>1147</v>
      </c>
      <c r="C407" s="2" t="s">
        <v>1148</v>
      </c>
      <c r="D407" s="2">
        <v>846537097157</v>
      </c>
      <c r="E407" s="2" t="s">
        <v>1149</v>
      </c>
      <c r="F407" s="2" t="s">
        <v>24</v>
      </c>
      <c r="G407" s="2" t="s">
        <v>61</v>
      </c>
      <c r="H407" s="2" t="s">
        <v>1150</v>
      </c>
      <c r="I407" s="2" t="s">
        <v>1129</v>
      </c>
      <c r="J407" s="3">
        <v>188</v>
      </c>
      <c r="K407" s="25">
        <v>150.56</v>
      </c>
      <c r="L407" s="2" t="s">
        <v>2204</v>
      </c>
      <c r="M407" s="2" t="s">
        <v>28</v>
      </c>
      <c r="N407" s="3">
        <v>875</v>
      </c>
      <c r="O407" s="3">
        <v>328</v>
      </c>
      <c r="P407" s="21">
        <f ca="1">SUMIF('On Orders'!B:G,Base!C:C,'On Orders'!E:E)</f>
        <v>0</v>
      </c>
      <c r="Q407" s="22">
        <f ca="1">SUMIF('On Orders'!B:G,Base!C:C,'On Orders'!F:F)</f>
        <v>0</v>
      </c>
      <c r="R407" s="22">
        <f ca="1">SUMIF('On Orders'!B:G,Base!C:C,'On Orders'!G:G)</f>
        <v>0</v>
      </c>
      <c r="S407" s="22">
        <f ca="1">SUMIF('On Orders'!B:G,Base!C:C,'On Orders'!H:H)</f>
        <v>0</v>
      </c>
      <c r="T407" s="22"/>
      <c r="U407" s="22"/>
      <c r="V407" s="22"/>
      <c r="W407" s="3">
        <v>112</v>
      </c>
      <c r="X407" s="3">
        <v>101</v>
      </c>
      <c r="Y407" s="3">
        <v>105</v>
      </c>
      <c r="Z407" s="3">
        <v>137</v>
      </c>
      <c r="AA407" s="3">
        <v>108</v>
      </c>
      <c r="AB407" s="3">
        <v>129</v>
      </c>
      <c r="AC407" s="3">
        <v>142</v>
      </c>
      <c r="AD407" s="31">
        <f t="shared" ca="1" si="445"/>
        <v>914</v>
      </c>
      <c r="AE407" s="26">
        <f t="shared" ca="1" si="446"/>
        <v>809</v>
      </c>
      <c r="AF407" s="26">
        <f t="shared" ca="1" si="447"/>
        <v>672</v>
      </c>
      <c r="AG407" s="26">
        <f t="shared" ref="AG407:AI407" ca="1" si="475">MAX(0,AF407)-AA407</f>
        <v>564</v>
      </c>
      <c r="AH407" s="26">
        <f t="shared" ca="1" si="475"/>
        <v>435</v>
      </c>
      <c r="AI407" s="26">
        <f t="shared" ca="1" si="475"/>
        <v>293</v>
      </c>
      <c r="AJ407" s="30">
        <f t="shared" si="449"/>
        <v>0</v>
      </c>
      <c r="AK407" s="30">
        <f t="shared" si="450"/>
        <v>0</v>
      </c>
      <c r="AL407" s="30">
        <f t="shared" si="451"/>
        <v>0</v>
      </c>
      <c r="AM407" s="30">
        <f t="shared" si="452"/>
        <v>0</v>
      </c>
      <c r="AN407" s="30">
        <f t="shared" si="453"/>
        <v>0</v>
      </c>
      <c r="AO407" s="30">
        <f t="shared" si="454"/>
        <v>0</v>
      </c>
      <c r="AP407" s="22">
        <f t="shared" si="456"/>
        <v>0</v>
      </c>
    </row>
    <row r="408" spans="1:42" x14ac:dyDescent="0.2">
      <c r="A408" t="s">
        <v>20</v>
      </c>
      <c r="B408" t="s">
        <v>1151</v>
      </c>
      <c r="C408" s="2" t="s">
        <v>30</v>
      </c>
      <c r="D408" s="2" t="s">
        <v>31</v>
      </c>
      <c r="E408" s="2" t="s">
        <v>32</v>
      </c>
      <c r="F408" s="2" t="s">
        <v>33</v>
      </c>
      <c r="G408" s="2" t="s">
        <v>34</v>
      </c>
      <c r="H408" s="2" t="s">
        <v>35</v>
      </c>
      <c r="I408" s="2" t="s">
        <v>1129</v>
      </c>
      <c r="J408" s="3">
        <v>188</v>
      </c>
      <c r="K408" s="25">
        <v>212.89</v>
      </c>
      <c r="L408" s="2" t="s">
        <v>2203</v>
      </c>
      <c r="M408" s="2" t="s">
        <v>28</v>
      </c>
      <c r="N408" s="3">
        <v>274</v>
      </c>
      <c r="O408" s="3">
        <v>3238</v>
      </c>
      <c r="P408" s="21">
        <f ca="1">SUMIF('On Orders'!B:G,Base!C:C,'On Orders'!E:E)</f>
        <v>0</v>
      </c>
      <c r="Q408" s="22">
        <f ca="1">SUMIF('On Orders'!B:G,Base!C:C,'On Orders'!F:F)</f>
        <v>0</v>
      </c>
      <c r="R408" s="22">
        <f ca="1">SUMIF('On Orders'!B:G,Base!C:C,'On Orders'!G:G)</f>
        <v>0</v>
      </c>
      <c r="S408" s="22">
        <f ca="1">SUMIF('On Orders'!B:G,Base!C:C,'On Orders'!H:H)</f>
        <v>0</v>
      </c>
      <c r="T408" s="22"/>
      <c r="U408" s="22"/>
      <c r="V408" s="22"/>
      <c r="W408" s="3">
        <v>46</v>
      </c>
      <c r="X408" s="3">
        <v>50</v>
      </c>
      <c r="Y408" s="3">
        <v>43</v>
      </c>
      <c r="Z408" s="3">
        <v>46</v>
      </c>
      <c r="AA408" s="3">
        <v>49</v>
      </c>
      <c r="AB408" s="3">
        <v>58</v>
      </c>
      <c r="AC408" s="3">
        <v>64</v>
      </c>
      <c r="AD408" s="31">
        <f t="shared" ca="1" si="445"/>
        <v>3274</v>
      </c>
      <c r="AE408" s="26">
        <f t="shared" ca="1" si="446"/>
        <v>3231</v>
      </c>
      <c r="AF408" s="26">
        <f t="shared" ca="1" si="447"/>
        <v>3185</v>
      </c>
      <c r="AG408" s="26">
        <f t="shared" ref="AG408:AI408" ca="1" si="476">MAX(0,AF408)-AA408</f>
        <v>3136</v>
      </c>
      <c r="AH408" s="26">
        <f t="shared" ca="1" si="476"/>
        <v>3078</v>
      </c>
      <c r="AI408" s="26">
        <f t="shared" ca="1" si="476"/>
        <v>3014</v>
      </c>
      <c r="AJ408" s="30">
        <f t="shared" ca="1" si="449"/>
        <v>0</v>
      </c>
      <c r="AK408" s="30">
        <f t="shared" ca="1" si="450"/>
        <v>0</v>
      </c>
      <c r="AL408" s="30">
        <f t="shared" ca="1" si="451"/>
        <v>0</v>
      </c>
      <c r="AM408" s="30">
        <f t="shared" ca="1" si="452"/>
        <v>0</v>
      </c>
      <c r="AN408" s="30">
        <f t="shared" ca="1" si="453"/>
        <v>0</v>
      </c>
      <c r="AO408" s="30">
        <f t="shared" ca="1" si="454"/>
        <v>0</v>
      </c>
      <c r="AP408" s="22">
        <f t="shared" ca="1" si="456"/>
        <v>0</v>
      </c>
    </row>
    <row r="409" spans="1:42" x14ac:dyDescent="0.2">
      <c r="A409" t="s">
        <v>56</v>
      </c>
      <c r="B409" t="s">
        <v>1152</v>
      </c>
      <c r="C409" s="2" t="s">
        <v>485</v>
      </c>
      <c r="D409" s="2">
        <v>840168528202</v>
      </c>
      <c r="E409" s="2" t="s">
        <v>486</v>
      </c>
      <c r="F409" s="2" t="s">
        <v>487</v>
      </c>
      <c r="G409" s="2" t="s">
        <v>488</v>
      </c>
      <c r="H409" s="2" t="s">
        <v>489</v>
      </c>
      <c r="I409" s="2" t="s">
        <v>1129</v>
      </c>
      <c r="J409" s="3">
        <v>188</v>
      </c>
      <c r="K409" s="25">
        <v>503.81</v>
      </c>
      <c r="L409" s="2" t="s">
        <v>2202</v>
      </c>
      <c r="M409" s="2" t="s">
        <v>28</v>
      </c>
      <c r="N409" s="3">
        <v>390</v>
      </c>
      <c r="O409" s="3">
        <v>13</v>
      </c>
      <c r="P409" s="21">
        <f ca="1">SUMIF('On Orders'!B:G,Base!C:C,'On Orders'!E:E)</f>
        <v>0</v>
      </c>
      <c r="Q409" s="22">
        <f ca="1">SUMIF('On Orders'!B:G,Base!C:C,'On Orders'!F:F)</f>
        <v>352</v>
      </c>
      <c r="R409" s="22">
        <f ca="1">SUMIF('On Orders'!B:G,Base!C:C,'On Orders'!G:G)</f>
        <v>0</v>
      </c>
      <c r="S409" s="22">
        <f ca="1">SUMIF('On Orders'!B:G,Base!C:C,'On Orders'!H:H)</f>
        <v>0</v>
      </c>
      <c r="T409" s="22"/>
      <c r="U409" s="22"/>
      <c r="V409" s="22"/>
      <c r="W409" s="3">
        <v>62</v>
      </c>
      <c r="X409" s="3">
        <v>67</v>
      </c>
      <c r="Y409" s="3">
        <v>81</v>
      </c>
      <c r="Z409" s="3">
        <v>51</v>
      </c>
      <c r="AA409" s="3">
        <v>65</v>
      </c>
      <c r="AB409" s="3">
        <v>77</v>
      </c>
      <c r="AC409" s="3">
        <v>85</v>
      </c>
      <c r="AD409" s="31">
        <f t="shared" ca="1" si="445"/>
        <v>500</v>
      </c>
      <c r="AE409" s="26">
        <f t="shared" ca="1" si="446"/>
        <v>419</v>
      </c>
      <c r="AF409" s="26">
        <f t="shared" ca="1" si="447"/>
        <v>368</v>
      </c>
      <c r="AG409" s="26">
        <f t="shared" ref="AG409:AI409" ca="1" si="477">MAX(0,AF409)-AA409</f>
        <v>303</v>
      </c>
      <c r="AH409" s="26">
        <f t="shared" ca="1" si="477"/>
        <v>226</v>
      </c>
      <c r="AI409" s="26">
        <f t="shared" ca="1" si="477"/>
        <v>141</v>
      </c>
      <c r="AJ409" s="30">
        <f t="shared" ca="1" si="449"/>
        <v>0</v>
      </c>
      <c r="AK409" s="30">
        <f t="shared" ca="1" si="450"/>
        <v>0</v>
      </c>
      <c r="AL409" s="30">
        <f t="shared" ca="1" si="451"/>
        <v>0</v>
      </c>
      <c r="AM409" s="30">
        <f t="shared" ca="1" si="452"/>
        <v>0</v>
      </c>
      <c r="AN409" s="30">
        <f t="shared" ca="1" si="453"/>
        <v>0</v>
      </c>
      <c r="AO409" s="30">
        <f t="shared" ca="1" si="454"/>
        <v>0</v>
      </c>
      <c r="AP409" s="22">
        <f t="shared" ca="1" si="456"/>
        <v>0</v>
      </c>
    </row>
    <row r="410" spans="1:42" x14ac:dyDescent="0.2">
      <c r="A410" t="s">
        <v>56</v>
      </c>
      <c r="B410" t="s">
        <v>1153</v>
      </c>
      <c r="C410" s="2" t="s">
        <v>490</v>
      </c>
      <c r="D410" s="2">
        <v>840168528172</v>
      </c>
      <c r="E410" s="2" t="s">
        <v>491</v>
      </c>
      <c r="F410" s="2" t="s">
        <v>487</v>
      </c>
      <c r="G410" s="2" t="s">
        <v>488</v>
      </c>
      <c r="H410" s="2" t="s">
        <v>489</v>
      </c>
      <c r="I410" s="2" t="s">
        <v>1129</v>
      </c>
      <c r="J410" s="3">
        <v>188</v>
      </c>
      <c r="K410" s="25">
        <v>503.81</v>
      </c>
      <c r="L410" s="2" t="s">
        <v>2202</v>
      </c>
      <c r="M410" s="2" t="s">
        <v>28</v>
      </c>
      <c r="N410" s="3">
        <v>324</v>
      </c>
      <c r="O410" s="3">
        <v>216</v>
      </c>
      <c r="P410" s="21">
        <f ca="1">SUMIF('On Orders'!B:G,Base!C:C,'On Orders'!E:E)</f>
        <v>0</v>
      </c>
      <c r="Q410" s="22">
        <f ca="1">SUMIF('On Orders'!B:G,Base!C:C,'On Orders'!F:F)</f>
        <v>160</v>
      </c>
      <c r="R410" s="22">
        <f ca="1">SUMIF('On Orders'!B:G,Base!C:C,'On Orders'!G:G)</f>
        <v>0</v>
      </c>
      <c r="S410" s="22">
        <f ca="1">SUMIF('On Orders'!B:G,Base!C:C,'On Orders'!H:H)</f>
        <v>0</v>
      </c>
      <c r="T410" s="22"/>
      <c r="U410" s="22"/>
      <c r="V410" s="22"/>
      <c r="W410" s="3">
        <v>61</v>
      </c>
      <c r="X410" s="3">
        <v>56</v>
      </c>
      <c r="Y410" s="3">
        <v>68</v>
      </c>
      <c r="Z410" s="3">
        <v>57</v>
      </c>
      <c r="AA410" s="3">
        <v>60</v>
      </c>
      <c r="AB410" s="3">
        <v>72</v>
      </c>
      <c r="AC410" s="3">
        <v>79</v>
      </c>
      <c r="AD410" s="31">
        <f t="shared" ca="1" si="445"/>
        <v>456</v>
      </c>
      <c r="AE410" s="26">
        <f t="shared" ca="1" si="446"/>
        <v>388</v>
      </c>
      <c r="AF410" s="26">
        <f t="shared" ca="1" si="447"/>
        <v>331</v>
      </c>
      <c r="AG410" s="26">
        <f t="shared" ref="AG410:AI410" ca="1" si="478">MAX(0,AF410)-AA410</f>
        <v>271</v>
      </c>
      <c r="AH410" s="26">
        <f t="shared" ca="1" si="478"/>
        <v>199</v>
      </c>
      <c r="AI410" s="26">
        <f t="shared" ca="1" si="478"/>
        <v>120</v>
      </c>
      <c r="AJ410" s="30">
        <f t="shared" ca="1" si="449"/>
        <v>0</v>
      </c>
      <c r="AK410" s="30">
        <f t="shared" ca="1" si="450"/>
        <v>0</v>
      </c>
      <c r="AL410" s="30">
        <f t="shared" ca="1" si="451"/>
        <v>0</v>
      </c>
      <c r="AM410" s="30">
        <f t="shared" ca="1" si="452"/>
        <v>0</v>
      </c>
      <c r="AN410" s="30">
        <f t="shared" ca="1" si="453"/>
        <v>0</v>
      </c>
      <c r="AO410" s="30">
        <f t="shared" ca="1" si="454"/>
        <v>0</v>
      </c>
      <c r="AP410" s="22">
        <f t="shared" ca="1" si="456"/>
        <v>0</v>
      </c>
    </row>
    <row r="411" spans="1:42" x14ac:dyDescent="0.2">
      <c r="A411" t="s">
        <v>56</v>
      </c>
      <c r="B411" t="s">
        <v>1154</v>
      </c>
      <c r="C411" s="2" t="s">
        <v>1155</v>
      </c>
      <c r="D411" s="2">
        <v>840168546053</v>
      </c>
      <c r="E411" s="2" t="s">
        <v>1156</v>
      </c>
      <c r="F411" s="2" t="s">
        <v>487</v>
      </c>
      <c r="G411" s="2" t="s">
        <v>488</v>
      </c>
      <c r="H411" s="2" t="s">
        <v>489</v>
      </c>
      <c r="I411" s="2" t="s">
        <v>1129</v>
      </c>
      <c r="J411" s="3">
        <v>188</v>
      </c>
      <c r="K411" s="25">
        <v>503.81</v>
      </c>
      <c r="L411" s="2" t="s">
        <v>2202</v>
      </c>
      <c r="M411" s="2" t="s">
        <v>28</v>
      </c>
      <c r="N411" s="3">
        <v>273</v>
      </c>
      <c r="O411" s="3">
        <v>144</v>
      </c>
      <c r="P411" s="21">
        <f ca="1">SUMIF('On Orders'!B:G,Base!C:C,'On Orders'!E:E)</f>
        <v>0</v>
      </c>
      <c r="Q411" s="22">
        <f ca="1">SUMIF('On Orders'!B:G,Base!C:C,'On Orders'!F:F)</f>
        <v>0</v>
      </c>
      <c r="R411" s="22">
        <f ca="1">SUMIF('On Orders'!B:G,Base!C:C,'On Orders'!G:G)</f>
        <v>0</v>
      </c>
      <c r="S411" s="22">
        <f ca="1">SUMIF('On Orders'!B:G,Base!C:C,'On Orders'!H:H)</f>
        <v>0</v>
      </c>
      <c r="T411" s="22"/>
      <c r="U411" s="22"/>
      <c r="V411" s="22"/>
      <c r="W411" s="3">
        <v>42</v>
      </c>
      <c r="X411" s="3">
        <v>44</v>
      </c>
      <c r="Y411" s="3">
        <v>53</v>
      </c>
      <c r="Z411" s="3">
        <v>47</v>
      </c>
      <c r="AA411" s="3">
        <v>47</v>
      </c>
      <c r="AB411" s="3">
        <v>57</v>
      </c>
      <c r="AC411" s="3">
        <v>62</v>
      </c>
      <c r="AD411" s="31">
        <f t="shared" ca="1" si="445"/>
        <v>185</v>
      </c>
      <c r="AE411" s="26">
        <f t="shared" ca="1" si="446"/>
        <v>132</v>
      </c>
      <c r="AF411" s="26">
        <f t="shared" ca="1" si="447"/>
        <v>85</v>
      </c>
      <c r="AG411" s="26">
        <f t="shared" ref="AG411:AI411" ca="1" si="479">MAX(0,AF411)-AA411</f>
        <v>38</v>
      </c>
      <c r="AH411" s="26">
        <f t="shared" ca="1" si="479"/>
        <v>-19</v>
      </c>
      <c r="AI411" s="26">
        <f t="shared" ca="1" si="479"/>
        <v>-62</v>
      </c>
      <c r="AJ411" s="30">
        <f t="shared" ca="1" si="449"/>
        <v>0</v>
      </c>
      <c r="AK411" s="30">
        <f t="shared" ca="1" si="450"/>
        <v>0</v>
      </c>
      <c r="AL411" s="30">
        <f t="shared" ca="1" si="451"/>
        <v>0</v>
      </c>
      <c r="AM411" s="30">
        <f t="shared" ca="1" si="452"/>
        <v>0</v>
      </c>
      <c r="AN411" s="30">
        <f t="shared" ca="1" si="453"/>
        <v>19</v>
      </c>
      <c r="AO411" s="30">
        <f t="shared" ca="1" si="454"/>
        <v>62</v>
      </c>
      <c r="AP411" s="22">
        <f t="shared" ca="1" si="456"/>
        <v>81</v>
      </c>
    </row>
    <row r="412" spans="1:42" x14ac:dyDescent="0.2">
      <c r="A412" t="s">
        <v>56</v>
      </c>
      <c r="B412" t="s">
        <v>1157</v>
      </c>
      <c r="C412" s="2" t="s">
        <v>1158</v>
      </c>
      <c r="D412" s="2">
        <v>840168546657</v>
      </c>
      <c r="E412" s="2" t="s">
        <v>1159</v>
      </c>
      <c r="F412" s="2" t="s">
        <v>487</v>
      </c>
      <c r="G412" s="2" t="s">
        <v>488</v>
      </c>
      <c r="H412" s="2" t="s">
        <v>489</v>
      </c>
      <c r="I412" s="2" t="s">
        <v>1129</v>
      </c>
      <c r="J412" s="3">
        <v>188</v>
      </c>
      <c r="K412" s="25">
        <v>503.81</v>
      </c>
      <c r="L412" s="2" t="s">
        <v>2202</v>
      </c>
      <c r="M412" s="2" t="s">
        <v>28</v>
      </c>
      <c r="N412" s="3">
        <v>217</v>
      </c>
      <c r="O412" s="3">
        <v>397</v>
      </c>
      <c r="P412" s="21">
        <f ca="1">SUMIF('On Orders'!B:G,Base!C:C,'On Orders'!E:E)</f>
        <v>0</v>
      </c>
      <c r="Q412" s="22">
        <f ca="1">SUMIF('On Orders'!B:G,Base!C:C,'On Orders'!F:F)</f>
        <v>0</v>
      </c>
      <c r="R412" s="22">
        <f ca="1">SUMIF('On Orders'!B:G,Base!C:C,'On Orders'!G:G)</f>
        <v>0</v>
      </c>
      <c r="S412" s="22">
        <f ca="1">SUMIF('On Orders'!B:G,Base!C:C,'On Orders'!H:H)</f>
        <v>0</v>
      </c>
      <c r="T412" s="22"/>
      <c r="U412" s="22"/>
      <c r="V412" s="22"/>
      <c r="W412" s="3">
        <v>60</v>
      </c>
      <c r="X412" s="3">
        <v>60</v>
      </c>
      <c r="Y412" s="3">
        <v>72</v>
      </c>
      <c r="Z412" s="3">
        <v>60</v>
      </c>
      <c r="AA412" s="3">
        <v>62</v>
      </c>
      <c r="AB412" s="3">
        <v>75</v>
      </c>
      <c r="AC412" s="3">
        <v>82</v>
      </c>
      <c r="AD412" s="31">
        <f t="shared" ca="1" si="445"/>
        <v>366</v>
      </c>
      <c r="AE412" s="26">
        <f t="shared" ca="1" si="446"/>
        <v>294</v>
      </c>
      <c r="AF412" s="26">
        <f t="shared" ca="1" si="447"/>
        <v>234</v>
      </c>
      <c r="AG412" s="26">
        <f t="shared" ref="AG412:AI412" ca="1" si="480">MAX(0,AF412)-AA412</f>
        <v>172</v>
      </c>
      <c r="AH412" s="26">
        <f t="shared" ca="1" si="480"/>
        <v>97</v>
      </c>
      <c r="AI412" s="26">
        <f t="shared" ca="1" si="480"/>
        <v>15</v>
      </c>
      <c r="AJ412" s="30">
        <f t="shared" ca="1" si="449"/>
        <v>0</v>
      </c>
      <c r="AK412" s="30">
        <f t="shared" ca="1" si="450"/>
        <v>0</v>
      </c>
      <c r="AL412" s="30">
        <f t="shared" ca="1" si="451"/>
        <v>0</v>
      </c>
      <c r="AM412" s="30">
        <f t="shared" ca="1" si="452"/>
        <v>0</v>
      </c>
      <c r="AN412" s="30">
        <f t="shared" ca="1" si="453"/>
        <v>0</v>
      </c>
      <c r="AO412" s="30">
        <f t="shared" ca="1" si="454"/>
        <v>0</v>
      </c>
      <c r="AP412" s="22">
        <f t="shared" ca="1" si="456"/>
        <v>0</v>
      </c>
    </row>
    <row r="413" spans="1:42" x14ac:dyDescent="0.2">
      <c r="A413" t="s">
        <v>56</v>
      </c>
      <c r="B413" t="s">
        <v>1160</v>
      </c>
      <c r="C413" s="2" t="s">
        <v>494</v>
      </c>
      <c r="D413" s="2">
        <v>840168546688</v>
      </c>
      <c r="E413" s="2" t="s">
        <v>495</v>
      </c>
      <c r="F413" s="2" t="s">
        <v>487</v>
      </c>
      <c r="G413" s="2" t="s">
        <v>488</v>
      </c>
      <c r="H413" s="2" t="s">
        <v>489</v>
      </c>
      <c r="I413" s="2" t="s">
        <v>1129</v>
      </c>
      <c r="J413" s="3">
        <v>188</v>
      </c>
      <c r="K413" s="25">
        <v>503.81</v>
      </c>
      <c r="L413" s="2" t="s">
        <v>2202</v>
      </c>
      <c r="M413" s="2" t="s">
        <v>28</v>
      </c>
      <c r="N413" s="3">
        <v>308</v>
      </c>
      <c r="O413" s="3">
        <v>53</v>
      </c>
      <c r="P413" s="21">
        <f ca="1">SUMIF('On Orders'!B:G,Base!C:C,'On Orders'!E:E)</f>
        <v>0</v>
      </c>
      <c r="Q413" s="22">
        <f ca="1">SUMIF('On Orders'!B:G,Base!C:C,'On Orders'!F:F)</f>
        <v>216</v>
      </c>
      <c r="R413" s="22">
        <f ca="1">SUMIF('On Orders'!B:G,Base!C:C,'On Orders'!G:G)</f>
        <v>0</v>
      </c>
      <c r="S413" s="22">
        <f ca="1">SUMIF('On Orders'!B:G,Base!C:C,'On Orders'!H:H)</f>
        <v>0</v>
      </c>
      <c r="T413" s="22"/>
      <c r="U413" s="22"/>
      <c r="V413" s="22"/>
      <c r="W413" s="3">
        <v>32</v>
      </c>
      <c r="X413" s="3">
        <v>33</v>
      </c>
      <c r="Y413" s="3">
        <v>40</v>
      </c>
      <c r="Z413" s="3">
        <v>42</v>
      </c>
      <c r="AA413" s="3">
        <v>35</v>
      </c>
      <c r="AB413" s="3">
        <v>42</v>
      </c>
      <c r="AC413" s="3">
        <v>47</v>
      </c>
      <c r="AD413" s="31">
        <f t="shared" ca="1" si="445"/>
        <v>356</v>
      </c>
      <c r="AE413" s="26">
        <f t="shared" ca="1" si="446"/>
        <v>316</v>
      </c>
      <c r="AF413" s="26">
        <f t="shared" ca="1" si="447"/>
        <v>274</v>
      </c>
      <c r="AG413" s="26">
        <f t="shared" ref="AG413:AI413" ca="1" si="481">MAX(0,AF413)-AA413</f>
        <v>239</v>
      </c>
      <c r="AH413" s="26">
        <f t="shared" ca="1" si="481"/>
        <v>197</v>
      </c>
      <c r="AI413" s="26">
        <f t="shared" ca="1" si="481"/>
        <v>150</v>
      </c>
      <c r="AJ413" s="30">
        <f t="shared" ca="1" si="449"/>
        <v>0</v>
      </c>
      <c r="AK413" s="30">
        <f t="shared" ca="1" si="450"/>
        <v>0</v>
      </c>
      <c r="AL413" s="30">
        <f t="shared" ca="1" si="451"/>
        <v>0</v>
      </c>
      <c r="AM413" s="30">
        <f t="shared" ca="1" si="452"/>
        <v>0</v>
      </c>
      <c r="AN413" s="30">
        <f t="shared" ca="1" si="453"/>
        <v>0</v>
      </c>
      <c r="AO413" s="30">
        <f t="shared" ca="1" si="454"/>
        <v>0</v>
      </c>
      <c r="AP413" s="22">
        <f t="shared" ca="1" si="456"/>
        <v>0</v>
      </c>
    </row>
    <row r="414" spans="1:42" x14ac:dyDescent="0.2">
      <c r="A414" t="s">
        <v>56</v>
      </c>
      <c r="B414" t="s">
        <v>1161</v>
      </c>
      <c r="C414" s="2" t="s">
        <v>1162</v>
      </c>
      <c r="D414" s="2">
        <v>840168546695</v>
      </c>
      <c r="E414" s="2" t="s">
        <v>1163</v>
      </c>
      <c r="F414" s="2" t="s">
        <v>487</v>
      </c>
      <c r="G414" s="2" t="s">
        <v>488</v>
      </c>
      <c r="H414" s="2" t="s">
        <v>489</v>
      </c>
      <c r="I414" s="2" t="s">
        <v>1129</v>
      </c>
      <c r="J414" s="3">
        <v>188</v>
      </c>
      <c r="K414" s="25">
        <v>453.38</v>
      </c>
      <c r="L414" s="2" t="s">
        <v>2202</v>
      </c>
      <c r="M414" s="2" t="s">
        <v>28</v>
      </c>
      <c r="N414" s="3">
        <v>248</v>
      </c>
      <c r="O414" s="3">
        <v>1</v>
      </c>
      <c r="P414" s="21">
        <f ca="1">SUMIF('On Orders'!B:G,Base!C:C,'On Orders'!E:E)</f>
        <v>0</v>
      </c>
      <c r="Q414" s="22">
        <f ca="1">SUMIF('On Orders'!B:G,Base!C:C,'On Orders'!F:F)</f>
        <v>0</v>
      </c>
      <c r="R414" s="22">
        <f ca="1">SUMIF('On Orders'!B:G,Base!C:C,'On Orders'!G:G)</f>
        <v>0</v>
      </c>
      <c r="S414" s="22">
        <f ca="1">SUMIF('On Orders'!B:G,Base!C:C,'On Orders'!H:H)</f>
        <v>0</v>
      </c>
      <c r="T414" s="22"/>
      <c r="U414" s="22"/>
      <c r="V414" s="22"/>
      <c r="W414" s="3">
        <v>67</v>
      </c>
      <c r="X414" s="3">
        <v>66</v>
      </c>
      <c r="Y414" s="3">
        <v>80</v>
      </c>
      <c r="Z414" s="3">
        <v>64</v>
      </c>
      <c r="AA414" s="3">
        <v>73</v>
      </c>
      <c r="AB414" s="3">
        <v>88</v>
      </c>
      <c r="AC414" s="3">
        <v>97</v>
      </c>
      <c r="AD414" s="31">
        <f t="shared" ca="1" si="445"/>
        <v>-5</v>
      </c>
      <c r="AE414" s="26">
        <f t="shared" ca="1" si="446"/>
        <v>-80</v>
      </c>
      <c r="AF414" s="26">
        <f t="shared" ca="1" si="447"/>
        <v>-64</v>
      </c>
      <c r="AG414" s="26">
        <f t="shared" ref="AG414:AI414" ca="1" si="482">MAX(0,AF414)-AA414</f>
        <v>-73</v>
      </c>
      <c r="AH414" s="26">
        <f t="shared" ca="1" si="482"/>
        <v>-88</v>
      </c>
      <c r="AI414" s="26">
        <f t="shared" ca="1" si="482"/>
        <v>-97</v>
      </c>
      <c r="AJ414" s="30">
        <f t="shared" ca="1" si="449"/>
        <v>5</v>
      </c>
      <c r="AK414" s="30">
        <f t="shared" ca="1" si="450"/>
        <v>80</v>
      </c>
      <c r="AL414" s="30">
        <f t="shared" ca="1" si="451"/>
        <v>64</v>
      </c>
      <c r="AM414" s="30">
        <f t="shared" ca="1" si="452"/>
        <v>73</v>
      </c>
      <c r="AN414" s="30">
        <f t="shared" ca="1" si="453"/>
        <v>88</v>
      </c>
      <c r="AO414" s="30">
        <f t="shared" ca="1" si="454"/>
        <v>97</v>
      </c>
      <c r="AP414" s="22">
        <f t="shared" ca="1" si="456"/>
        <v>407</v>
      </c>
    </row>
    <row r="415" spans="1:42" x14ac:dyDescent="0.2">
      <c r="A415" t="s">
        <v>56</v>
      </c>
      <c r="B415" t="s">
        <v>1164</v>
      </c>
      <c r="C415" s="2" t="s">
        <v>499</v>
      </c>
      <c r="D415" s="2">
        <v>840168501823</v>
      </c>
      <c r="E415" s="2" t="s">
        <v>500</v>
      </c>
      <c r="F415" s="2" t="s">
        <v>487</v>
      </c>
      <c r="G415" s="2" t="s">
        <v>488</v>
      </c>
      <c r="H415" s="2" t="s">
        <v>501</v>
      </c>
      <c r="I415" s="2" t="s">
        <v>1129</v>
      </c>
      <c r="J415" s="3">
        <v>188</v>
      </c>
      <c r="K415" s="25">
        <v>604.66</v>
      </c>
      <c r="L415" s="2" t="s">
        <v>2202</v>
      </c>
      <c r="M415" s="2" t="s">
        <v>28</v>
      </c>
      <c r="N415" s="3">
        <v>302</v>
      </c>
      <c r="O415" s="3">
        <v>147</v>
      </c>
      <c r="P415" s="21">
        <f ca="1">SUMIF('On Orders'!B:G,Base!C:C,'On Orders'!E:E)</f>
        <v>0</v>
      </c>
      <c r="Q415" s="22">
        <f ca="1">SUMIF('On Orders'!B:G,Base!C:C,'On Orders'!F:F)</f>
        <v>160</v>
      </c>
      <c r="R415" s="22">
        <f ca="1">SUMIF('On Orders'!B:G,Base!C:C,'On Orders'!G:G)</f>
        <v>0</v>
      </c>
      <c r="S415" s="22">
        <f ca="1">SUMIF('On Orders'!B:G,Base!C:C,'On Orders'!H:H)</f>
        <v>0</v>
      </c>
      <c r="T415" s="22"/>
      <c r="U415" s="22"/>
      <c r="V415" s="22"/>
      <c r="W415" s="3">
        <v>24</v>
      </c>
      <c r="X415" s="3">
        <v>24</v>
      </c>
      <c r="Y415" s="3">
        <v>29</v>
      </c>
      <c r="Z415" s="3">
        <v>22</v>
      </c>
      <c r="AA415" s="3">
        <v>25</v>
      </c>
      <c r="AB415" s="3">
        <v>30</v>
      </c>
      <c r="AC415" s="3">
        <v>33</v>
      </c>
      <c r="AD415" s="31">
        <f t="shared" ca="1" si="445"/>
        <v>397</v>
      </c>
      <c r="AE415" s="26">
        <f t="shared" ca="1" si="446"/>
        <v>368</v>
      </c>
      <c r="AF415" s="26">
        <f t="shared" ca="1" si="447"/>
        <v>346</v>
      </c>
      <c r="AG415" s="26">
        <f t="shared" ref="AG415:AI415" ca="1" si="483">MAX(0,AF415)-AA415</f>
        <v>321</v>
      </c>
      <c r="AH415" s="26">
        <f t="shared" ca="1" si="483"/>
        <v>291</v>
      </c>
      <c r="AI415" s="26">
        <f t="shared" ca="1" si="483"/>
        <v>258</v>
      </c>
      <c r="AJ415" s="30">
        <f t="shared" ca="1" si="449"/>
        <v>0</v>
      </c>
      <c r="AK415" s="30">
        <f t="shared" ca="1" si="450"/>
        <v>0</v>
      </c>
      <c r="AL415" s="30">
        <f t="shared" ca="1" si="451"/>
        <v>0</v>
      </c>
      <c r="AM415" s="30">
        <f t="shared" ca="1" si="452"/>
        <v>0</v>
      </c>
      <c r="AN415" s="30">
        <f t="shared" ca="1" si="453"/>
        <v>0</v>
      </c>
      <c r="AO415" s="30">
        <f t="shared" ca="1" si="454"/>
        <v>0</v>
      </c>
      <c r="AP415" s="22">
        <f t="shared" ca="1" si="456"/>
        <v>0</v>
      </c>
    </row>
    <row r="416" spans="1:42" x14ac:dyDescent="0.2">
      <c r="A416" t="s">
        <v>56</v>
      </c>
      <c r="B416" t="s">
        <v>1165</v>
      </c>
      <c r="C416" s="2" t="s">
        <v>87</v>
      </c>
      <c r="D416" s="2">
        <v>840168546473</v>
      </c>
      <c r="E416" s="2" t="s">
        <v>89</v>
      </c>
      <c r="F416" s="2" t="s">
        <v>60</v>
      </c>
      <c r="G416" s="33" t="s">
        <v>61</v>
      </c>
      <c r="H416" s="2" t="s">
        <v>62</v>
      </c>
      <c r="I416" s="2" t="s">
        <v>1129</v>
      </c>
      <c r="J416" s="3">
        <v>94</v>
      </c>
      <c r="K416" s="25">
        <v>460.75</v>
      </c>
      <c r="L416" s="2" t="s">
        <v>2204</v>
      </c>
      <c r="M416" s="2" t="s">
        <v>28</v>
      </c>
      <c r="N416" s="3">
        <v>328</v>
      </c>
      <c r="O416" s="3">
        <v>82</v>
      </c>
      <c r="P416" s="21">
        <f ca="1">SUMIF('On Orders'!B:G,Base!C:C,'On Orders'!E:E)</f>
        <v>0</v>
      </c>
      <c r="Q416" s="22">
        <f ca="1">SUMIF('On Orders'!B:G,Base!C:C,'On Orders'!F:F)</f>
        <v>0</v>
      </c>
      <c r="R416" s="22">
        <f ca="1">SUMIF('On Orders'!B:G,Base!C:C,'On Orders'!G:G)</f>
        <v>0</v>
      </c>
      <c r="S416" s="22">
        <f ca="1">SUMIF('On Orders'!B:G,Base!C:C,'On Orders'!H:H)</f>
        <v>0</v>
      </c>
      <c r="T416" s="22"/>
      <c r="U416" s="22"/>
      <c r="V416" s="22"/>
      <c r="W416" s="3">
        <v>68</v>
      </c>
      <c r="X416" s="3">
        <v>56</v>
      </c>
      <c r="Y416" s="3">
        <v>60</v>
      </c>
      <c r="Z416" s="3">
        <v>80</v>
      </c>
      <c r="AA416" s="3">
        <v>70</v>
      </c>
      <c r="AB416" s="3">
        <v>75</v>
      </c>
      <c r="AC416" s="3">
        <v>75</v>
      </c>
      <c r="AD416" s="31">
        <f t="shared" ca="1" si="445"/>
        <v>260</v>
      </c>
      <c r="AE416" s="26">
        <f t="shared" ca="1" si="446"/>
        <v>200</v>
      </c>
      <c r="AF416" s="26">
        <f t="shared" ca="1" si="447"/>
        <v>120</v>
      </c>
      <c r="AG416" s="26">
        <f t="shared" ref="AG416:AI416" ca="1" si="484">MAX(0,AF416)-AA416</f>
        <v>50</v>
      </c>
      <c r="AH416" s="26">
        <f t="shared" ca="1" si="484"/>
        <v>-25</v>
      </c>
      <c r="AI416" s="26">
        <f t="shared" ca="1" si="484"/>
        <v>-75</v>
      </c>
      <c r="AJ416" s="30">
        <f t="shared" si="449"/>
        <v>0</v>
      </c>
      <c r="AK416" s="30">
        <f t="shared" si="450"/>
        <v>0</v>
      </c>
      <c r="AL416" s="30">
        <f t="shared" si="451"/>
        <v>0</v>
      </c>
      <c r="AM416" s="30">
        <f t="shared" si="452"/>
        <v>0</v>
      </c>
      <c r="AN416" s="30">
        <f t="shared" si="453"/>
        <v>0</v>
      </c>
      <c r="AO416" s="30">
        <f t="shared" si="454"/>
        <v>0</v>
      </c>
      <c r="AP416" s="22">
        <f t="shared" si="456"/>
        <v>0</v>
      </c>
    </row>
    <row r="417" spans="1:42" x14ac:dyDescent="0.2">
      <c r="A417" t="s">
        <v>56</v>
      </c>
      <c r="B417" t="s">
        <v>1166</v>
      </c>
      <c r="C417" s="2" t="s">
        <v>58</v>
      </c>
      <c r="D417" s="2">
        <v>840168546381</v>
      </c>
      <c r="E417" s="2" t="s">
        <v>59</v>
      </c>
      <c r="F417" s="2" t="s">
        <v>60</v>
      </c>
      <c r="G417" s="2" t="s">
        <v>61</v>
      </c>
      <c r="H417" s="2" t="s">
        <v>62</v>
      </c>
      <c r="I417" s="2" t="s">
        <v>1129</v>
      </c>
      <c r="J417" s="3">
        <v>94</v>
      </c>
      <c r="K417" s="25">
        <v>460.75</v>
      </c>
      <c r="L417" s="2" t="s">
        <v>2204</v>
      </c>
      <c r="M417" s="2" t="s">
        <v>28</v>
      </c>
      <c r="N417" s="3">
        <v>371</v>
      </c>
      <c r="O417" s="3">
        <v>347</v>
      </c>
      <c r="P417" s="21">
        <f ca="1">SUMIF('On Orders'!B:G,Base!C:C,'On Orders'!E:E)</f>
        <v>0</v>
      </c>
      <c r="Q417" s="22">
        <f ca="1">SUMIF('On Orders'!B:G,Base!C:C,'On Orders'!F:F)</f>
        <v>0</v>
      </c>
      <c r="R417" s="22">
        <f ca="1">SUMIF('On Orders'!B:G,Base!C:C,'On Orders'!G:G)</f>
        <v>0</v>
      </c>
      <c r="S417" s="22">
        <f ca="1">SUMIF('On Orders'!B:G,Base!C:C,'On Orders'!H:H)</f>
        <v>0</v>
      </c>
      <c r="T417" s="22"/>
      <c r="U417" s="22"/>
      <c r="V417" s="22"/>
      <c r="W417" s="3">
        <v>22</v>
      </c>
      <c r="X417" s="3">
        <v>21</v>
      </c>
      <c r="Y417" s="3">
        <v>19</v>
      </c>
      <c r="Z417" s="3">
        <v>25</v>
      </c>
      <c r="AA417" s="3">
        <v>25</v>
      </c>
      <c r="AB417" s="3">
        <v>29</v>
      </c>
      <c r="AC417" s="3">
        <v>32</v>
      </c>
      <c r="AD417" s="31">
        <f t="shared" ca="1" si="445"/>
        <v>603</v>
      </c>
      <c r="AE417" s="26">
        <f t="shared" ca="1" si="446"/>
        <v>584</v>
      </c>
      <c r="AF417" s="26">
        <f t="shared" ca="1" si="447"/>
        <v>559</v>
      </c>
      <c r="AG417" s="26">
        <f t="shared" ref="AG417:AI417" ca="1" si="485">MAX(0,AF417)-AA417</f>
        <v>534</v>
      </c>
      <c r="AH417" s="26">
        <f t="shared" ca="1" si="485"/>
        <v>505</v>
      </c>
      <c r="AI417" s="26">
        <f t="shared" ca="1" si="485"/>
        <v>473</v>
      </c>
      <c r="AJ417" s="30">
        <f t="shared" si="449"/>
        <v>0</v>
      </c>
      <c r="AK417" s="30">
        <f t="shared" si="450"/>
        <v>0</v>
      </c>
      <c r="AL417" s="30">
        <f t="shared" si="451"/>
        <v>0</v>
      </c>
      <c r="AM417" s="30">
        <f t="shared" si="452"/>
        <v>0</v>
      </c>
      <c r="AN417" s="30">
        <f t="shared" si="453"/>
        <v>0</v>
      </c>
      <c r="AO417" s="30">
        <f t="shared" si="454"/>
        <v>0</v>
      </c>
      <c r="AP417" s="22">
        <f t="shared" si="456"/>
        <v>0</v>
      </c>
    </row>
    <row r="418" spans="1:42" x14ac:dyDescent="0.2">
      <c r="A418" t="s">
        <v>56</v>
      </c>
      <c r="B418" t="s">
        <v>1167</v>
      </c>
      <c r="C418" s="2" t="s">
        <v>95</v>
      </c>
      <c r="D418" s="2">
        <v>840168546619</v>
      </c>
      <c r="E418" s="2" t="s">
        <v>97</v>
      </c>
      <c r="F418" s="2" t="s">
        <v>60</v>
      </c>
      <c r="G418" s="33" t="s">
        <v>61</v>
      </c>
      <c r="H418" s="2" t="s">
        <v>74</v>
      </c>
      <c r="I418" s="2" t="s">
        <v>1129</v>
      </c>
      <c r="J418" s="3">
        <v>94</v>
      </c>
      <c r="K418" s="25">
        <v>460.75</v>
      </c>
      <c r="L418" s="2" t="s">
        <v>2204</v>
      </c>
      <c r="M418" s="2" t="s">
        <v>28</v>
      </c>
      <c r="N418" s="3">
        <v>689</v>
      </c>
      <c r="O418" s="3">
        <v>98</v>
      </c>
      <c r="P418" s="21">
        <f ca="1">SUMIF('On Orders'!B:G,Base!C:C,'On Orders'!E:E)</f>
        <v>0</v>
      </c>
      <c r="Q418" s="22">
        <f ca="1">SUMIF('On Orders'!B:G,Base!C:C,'On Orders'!F:F)</f>
        <v>0</v>
      </c>
      <c r="R418" s="22">
        <f ca="1">SUMIF('On Orders'!B:G,Base!C:C,'On Orders'!G:G)</f>
        <v>0</v>
      </c>
      <c r="S418" s="22">
        <f ca="1">SUMIF('On Orders'!B:G,Base!C:C,'On Orders'!H:H)</f>
        <v>0</v>
      </c>
      <c r="T418" s="22"/>
      <c r="U418" s="22"/>
      <c r="V418" s="22"/>
      <c r="W418" s="3">
        <v>150</v>
      </c>
      <c r="X418" s="3">
        <v>150</v>
      </c>
      <c r="Y418" s="3">
        <v>150</v>
      </c>
      <c r="Z418" s="3">
        <v>200</v>
      </c>
      <c r="AA418" s="3">
        <v>200</v>
      </c>
      <c r="AB418" s="3">
        <v>0</v>
      </c>
      <c r="AC418" s="3">
        <v>0</v>
      </c>
      <c r="AD418" s="31">
        <f t="shared" ca="1" si="445"/>
        <v>543</v>
      </c>
      <c r="AE418" s="26">
        <f t="shared" ca="1" si="446"/>
        <v>393</v>
      </c>
      <c r="AF418" s="26">
        <f t="shared" ca="1" si="447"/>
        <v>193</v>
      </c>
      <c r="AG418" s="26">
        <f t="shared" ref="AG418:AI418" ca="1" si="486">MAX(0,AF418)-AA418</f>
        <v>-7</v>
      </c>
      <c r="AH418" s="26">
        <f t="shared" ca="1" si="486"/>
        <v>0</v>
      </c>
      <c r="AI418" s="26">
        <f t="shared" ca="1" si="486"/>
        <v>0</v>
      </c>
      <c r="AJ418" s="30">
        <f t="shared" si="449"/>
        <v>0</v>
      </c>
      <c r="AK418" s="30">
        <f t="shared" si="450"/>
        <v>0</v>
      </c>
      <c r="AL418" s="30">
        <f t="shared" si="451"/>
        <v>0</v>
      </c>
      <c r="AM418" s="30">
        <f t="shared" si="452"/>
        <v>0</v>
      </c>
      <c r="AN418" s="30">
        <f t="shared" si="453"/>
        <v>0</v>
      </c>
      <c r="AO418" s="30">
        <f t="shared" si="454"/>
        <v>0</v>
      </c>
      <c r="AP418" s="22">
        <f t="shared" si="456"/>
        <v>0</v>
      </c>
    </row>
    <row r="419" spans="1:42" x14ac:dyDescent="0.2">
      <c r="A419" t="s">
        <v>56</v>
      </c>
      <c r="B419" t="s">
        <v>1168</v>
      </c>
      <c r="C419" s="2" t="s">
        <v>383</v>
      </c>
      <c r="D419" s="2">
        <v>840168546527</v>
      </c>
      <c r="E419" s="2" t="s">
        <v>384</v>
      </c>
      <c r="F419" s="2" t="s">
        <v>60</v>
      </c>
      <c r="G419" s="33" t="s">
        <v>61</v>
      </c>
      <c r="H419" s="2" t="s">
        <v>74</v>
      </c>
      <c r="I419" s="2" t="s">
        <v>1129</v>
      </c>
      <c r="J419" s="3">
        <v>94</v>
      </c>
      <c r="K419" s="25">
        <v>460.75</v>
      </c>
      <c r="L419" s="2" t="s">
        <v>2204</v>
      </c>
      <c r="M419" s="2" t="s">
        <v>28</v>
      </c>
      <c r="N419" s="3">
        <v>902</v>
      </c>
      <c r="O419" s="3">
        <v>243</v>
      </c>
      <c r="P419" s="21">
        <f ca="1">SUMIF('On Orders'!B:G,Base!C:C,'On Orders'!E:E)</f>
        <v>0</v>
      </c>
      <c r="Q419" s="22">
        <f ca="1">SUMIF('On Orders'!B:G,Base!C:C,'On Orders'!F:F)</f>
        <v>0</v>
      </c>
      <c r="R419" s="22">
        <f ca="1">SUMIF('On Orders'!B:G,Base!C:C,'On Orders'!G:G)</f>
        <v>0</v>
      </c>
      <c r="S419" s="22">
        <f ca="1">SUMIF('On Orders'!B:G,Base!C:C,'On Orders'!H:H)</f>
        <v>0</v>
      </c>
      <c r="T419" s="22"/>
      <c r="U419" s="22"/>
      <c r="V419" s="22"/>
      <c r="W419" s="3">
        <v>92</v>
      </c>
      <c r="X419" s="3">
        <v>94</v>
      </c>
      <c r="Y419" s="3">
        <v>100</v>
      </c>
      <c r="Z419" s="3">
        <v>0</v>
      </c>
      <c r="AA419" s="3">
        <v>0</v>
      </c>
      <c r="AB419" s="3">
        <v>0</v>
      </c>
      <c r="AC419" s="3">
        <v>0</v>
      </c>
      <c r="AD419" s="31">
        <f t="shared" ca="1" si="445"/>
        <v>957</v>
      </c>
      <c r="AE419" s="26">
        <f t="shared" ca="1" si="446"/>
        <v>857</v>
      </c>
      <c r="AF419" s="26">
        <f t="shared" ca="1" si="447"/>
        <v>857</v>
      </c>
      <c r="AG419" s="26">
        <f t="shared" ref="AG419:AI419" ca="1" si="487">MAX(0,AF419)-AA419</f>
        <v>857</v>
      </c>
      <c r="AH419" s="26">
        <f t="shared" ca="1" si="487"/>
        <v>857</v>
      </c>
      <c r="AI419" s="26">
        <f t="shared" ca="1" si="487"/>
        <v>857</v>
      </c>
      <c r="AJ419" s="30">
        <f t="shared" si="449"/>
        <v>0</v>
      </c>
      <c r="AK419" s="30">
        <f t="shared" si="450"/>
        <v>0</v>
      </c>
      <c r="AL419" s="30">
        <f t="shared" si="451"/>
        <v>0</v>
      </c>
      <c r="AM419" s="30">
        <f t="shared" si="452"/>
        <v>0</v>
      </c>
      <c r="AN419" s="30">
        <f t="shared" si="453"/>
        <v>0</v>
      </c>
      <c r="AO419" s="30">
        <f t="shared" si="454"/>
        <v>0</v>
      </c>
      <c r="AP419" s="22">
        <f t="shared" si="456"/>
        <v>0</v>
      </c>
    </row>
    <row r="420" spans="1:42" x14ac:dyDescent="0.2">
      <c r="A420" t="s">
        <v>56</v>
      </c>
      <c r="B420" t="s">
        <v>1169</v>
      </c>
      <c r="C420" s="2" t="s">
        <v>360</v>
      </c>
      <c r="D420" s="2">
        <v>840168546589</v>
      </c>
      <c r="E420" s="2" t="s">
        <v>361</v>
      </c>
      <c r="F420" s="2" t="s">
        <v>60</v>
      </c>
      <c r="G420" s="33" t="s">
        <v>61</v>
      </c>
      <c r="H420" s="2" t="s">
        <v>74</v>
      </c>
      <c r="I420" s="2" t="s">
        <v>1129</v>
      </c>
      <c r="J420" s="3">
        <v>94</v>
      </c>
      <c r="K420" s="25">
        <v>460.75</v>
      </c>
      <c r="L420" s="2" t="s">
        <v>2204</v>
      </c>
      <c r="M420" s="2" t="s">
        <v>28</v>
      </c>
      <c r="N420" s="3">
        <v>324</v>
      </c>
      <c r="O420" s="3">
        <v>153</v>
      </c>
      <c r="P420" s="21">
        <f ca="1">SUMIF('On Orders'!B:G,Base!C:C,'On Orders'!E:E)</f>
        <v>0</v>
      </c>
      <c r="Q420" s="22">
        <f ca="1">SUMIF('On Orders'!B:G,Base!C:C,'On Orders'!F:F)</f>
        <v>0</v>
      </c>
      <c r="R420" s="22">
        <f ca="1">SUMIF('On Orders'!B:G,Base!C:C,'On Orders'!G:G)</f>
        <v>0</v>
      </c>
      <c r="S420" s="22">
        <f ca="1">SUMIF('On Orders'!B:G,Base!C:C,'On Orders'!H:H)</f>
        <v>0</v>
      </c>
      <c r="T420" s="22"/>
      <c r="U420" s="22"/>
      <c r="V420" s="22"/>
      <c r="W420" s="3">
        <v>22</v>
      </c>
      <c r="X420" s="3">
        <v>23</v>
      </c>
      <c r="Y420" s="3">
        <v>20</v>
      </c>
      <c r="Z420" s="3">
        <v>0</v>
      </c>
      <c r="AA420" s="3">
        <v>0</v>
      </c>
      <c r="AB420" s="3">
        <v>0</v>
      </c>
      <c r="AC420" s="3">
        <v>0</v>
      </c>
      <c r="AD420" s="31">
        <f t="shared" ca="1" si="445"/>
        <v>360</v>
      </c>
      <c r="AE420" s="26">
        <f t="shared" ca="1" si="446"/>
        <v>340</v>
      </c>
      <c r="AF420" s="26">
        <f t="shared" ca="1" si="447"/>
        <v>340</v>
      </c>
      <c r="AG420" s="26">
        <f t="shared" ref="AG420:AI420" ca="1" si="488">MAX(0,AF420)-AA420</f>
        <v>340</v>
      </c>
      <c r="AH420" s="26">
        <f t="shared" ca="1" si="488"/>
        <v>340</v>
      </c>
      <c r="AI420" s="26">
        <f t="shared" ca="1" si="488"/>
        <v>340</v>
      </c>
      <c r="AJ420" s="30">
        <f t="shared" si="449"/>
        <v>0</v>
      </c>
      <c r="AK420" s="30">
        <f t="shared" si="450"/>
        <v>0</v>
      </c>
      <c r="AL420" s="30">
        <f t="shared" si="451"/>
        <v>0</v>
      </c>
      <c r="AM420" s="30">
        <f t="shared" si="452"/>
        <v>0</v>
      </c>
      <c r="AN420" s="30">
        <f t="shared" si="453"/>
        <v>0</v>
      </c>
      <c r="AO420" s="30">
        <f t="shared" si="454"/>
        <v>0</v>
      </c>
      <c r="AP420" s="22">
        <f t="shared" si="456"/>
        <v>0</v>
      </c>
    </row>
    <row r="421" spans="1:42" x14ac:dyDescent="0.2">
      <c r="A421" t="s">
        <v>56</v>
      </c>
      <c r="B421" t="s">
        <v>1170</v>
      </c>
      <c r="C421" s="2" t="s">
        <v>513</v>
      </c>
      <c r="D421" s="2">
        <v>840168528127</v>
      </c>
      <c r="E421" s="2" t="s">
        <v>514</v>
      </c>
      <c r="F421" s="2" t="s">
        <v>515</v>
      </c>
      <c r="G421" s="2" t="s">
        <v>516</v>
      </c>
      <c r="H421" s="2" t="s">
        <v>517</v>
      </c>
      <c r="I421" s="2" t="s">
        <v>1129</v>
      </c>
      <c r="J421" s="3">
        <v>188</v>
      </c>
      <c r="K421" s="25">
        <v>503.81</v>
      </c>
      <c r="L421" s="2" t="s">
        <v>2202</v>
      </c>
      <c r="M421" s="2" t="s">
        <v>28</v>
      </c>
      <c r="N421" s="3">
        <v>305</v>
      </c>
      <c r="O421" s="3">
        <v>423</v>
      </c>
      <c r="P421" s="21">
        <f ca="1">SUMIF('On Orders'!B:G,Base!C:C,'On Orders'!E:E)</f>
        <v>0</v>
      </c>
      <c r="Q421" s="22">
        <f ca="1">SUMIF('On Orders'!B:G,Base!C:C,'On Orders'!F:F)</f>
        <v>50</v>
      </c>
      <c r="R421" s="22">
        <f ca="1">SUMIF('On Orders'!B:G,Base!C:C,'On Orders'!G:G)</f>
        <v>0</v>
      </c>
      <c r="S421" s="22">
        <f ca="1">SUMIF('On Orders'!B:G,Base!C:C,'On Orders'!H:H)</f>
        <v>0</v>
      </c>
      <c r="T421" s="22"/>
      <c r="U421" s="22"/>
      <c r="V421" s="22"/>
      <c r="W421" s="3">
        <v>100</v>
      </c>
      <c r="X421" s="3">
        <v>110</v>
      </c>
      <c r="Y421" s="3">
        <v>132</v>
      </c>
      <c r="Z421" s="3">
        <v>112</v>
      </c>
      <c r="AA421" s="3">
        <v>111</v>
      </c>
      <c r="AB421" s="3">
        <v>133</v>
      </c>
      <c r="AC421" s="3">
        <v>146</v>
      </c>
      <c r="AD421" s="31">
        <f t="shared" ca="1" si="445"/>
        <v>480</v>
      </c>
      <c r="AE421" s="26">
        <f t="shared" ca="1" si="446"/>
        <v>348</v>
      </c>
      <c r="AF421" s="26">
        <f t="shared" ca="1" si="447"/>
        <v>236</v>
      </c>
      <c r="AG421" s="26">
        <f t="shared" ref="AG421:AI421" ca="1" si="489">MAX(0,AF421)-AA421</f>
        <v>125</v>
      </c>
      <c r="AH421" s="26">
        <f t="shared" ca="1" si="489"/>
        <v>-8</v>
      </c>
      <c r="AI421" s="26">
        <f t="shared" ca="1" si="489"/>
        <v>-146</v>
      </c>
      <c r="AJ421" s="30">
        <f t="shared" ca="1" si="449"/>
        <v>0</v>
      </c>
      <c r="AK421" s="30">
        <f t="shared" ca="1" si="450"/>
        <v>0</v>
      </c>
      <c r="AL421" s="30">
        <f t="shared" ca="1" si="451"/>
        <v>0</v>
      </c>
      <c r="AM421" s="30">
        <f t="shared" ca="1" si="452"/>
        <v>0</v>
      </c>
      <c r="AN421" s="30">
        <f t="shared" ca="1" si="453"/>
        <v>8</v>
      </c>
      <c r="AO421" s="30">
        <f t="shared" ca="1" si="454"/>
        <v>146</v>
      </c>
      <c r="AP421" s="22">
        <f t="shared" ca="1" si="456"/>
        <v>154</v>
      </c>
    </row>
    <row r="422" spans="1:42" x14ac:dyDescent="0.2">
      <c r="A422" t="s">
        <v>56</v>
      </c>
      <c r="B422" t="s">
        <v>1171</v>
      </c>
      <c r="C422" s="2" t="s">
        <v>520</v>
      </c>
      <c r="D422" s="2">
        <v>840168528141</v>
      </c>
      <c r="E422" s="2" t="s">
        <v>521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3">
        <v>188</v>
      </c>
      <c r="K422" s="25">
        <v>503.81</v>
      </c>
      <c r="L422" s="2" t="s">
        <v>2202</v>
      </c>
      <c r="M422" s="2" t="s">
        <v>28</v>
      </c>
      <c r="N422" s="3">
        <v>265</v>
      </c>
      <c r="O422" s="3">
        <v>139</v>
      </c>
      <c r="P422" s="21">
        <f ca="1">SUMIF('On Orders'!B:G,Base!C:C,'On Orders'!E:E)</f>
        <v>0</v>
      </c>
      <c r="Q422" s="22">
        <f ca="1">SUMIF('On Orders'!B:G,Base!C:C,'On Orders'!F:F)</f>
        <v>80</v>
      </c>
      <c r="R422" s="22">
        <f ca="1">SUMIF('On Orders'!B:G,Base!C:C,'On Orders'!G:G)</f>
        <v>0</v>
      </c>
      <c r="S422" s="22">
        <f ca="1">SUMIF('On Orders'!B:G,Base!C:C,'On Orders'!H:H)</f>
        <v>0</v>
      </c>
      <c r="T422" s="22"/>
      <c r="U422" s="22"/>
      <c r="V422" s="22"/>
      <c r="W422" s="3">
        <v>80</v>
      </c>
      <c r="X422" s="3">
        <v>72</v>
      </c>
      <c r="Y422" s="3">
        <v>87</v>
      </c>
      <c r="Z422" s="3">
        <v>47</v>
      </c>
      <c r="AA422" s="3">
        <v>73</v>
      </c>
      <c r="AB422" s="3">
        <v>88</v>
      </c>
      <c r="AC422" s="3">
        <v>96</v>
      </c>
      <c r="AD422" s="31">
        <f t="shared" ca="1" si="445"/>
        <v>224</v>
      </c>
      <c r="AE422" s="26">
        <f t="shared" ca="1" si="446"/>
        <v>137</v>
      </c>
      <c r="AF422" s="26">
        <f t="shared" ca="1" si="447"/>
        <v>90</v>
      </c>
      <c r="AG422" s="26">
        <f t="shared" ref="AG422:AI422" ca="1" si="490">MAX(0,AF422)-AA422</f>
        <v>17</v>
      </c>
      <c r="AH422" s="26">
        <f t="shared" ca="1" si="490"/>
        <v>-71</v>
      </c>
      <c r="AI422" s="26">
        <f t="shared" ca="1" si="490"/>
        <v>-96</v>
      </c>
      <c r="AJ422" s="30">
        <f t="shared" ca="1" si="449"/>
        <v>0</v>
      </c>
      <c r="AK422" s="30">
        <f t="shared" ca="1" si="450"/>
        <v>0</v>
      </c>
      <c r="AL422" s="30">
        <f t="shared" ca="1" si="451"/>
        <v>0</v>
      </c>
      <c r="AM422" s="30">
        <f t="shared" ca="1" si="452"/>
        <v>0</v>
      </c>
      <c r="AN422" s="30">
        <f t="shared" ca="1" si="453"/>
        <v>71</v>
      </c>
      <c r="AO422" s="30">
        <f t="shared" ca="1" si="454"/>
        <v>96</v>
      </c>
      <c r="AP422" s="22">
        <f t="shared" ca="1" si="456"/>
        <v>167</v>
      </c>
    </row>
    <row r="423" spans="1:42" x14ac:dyDescent="0.2">
      <c r="A423" t="s">
        <v>56</v>
      </c>
      <c r="B423" t="s">
        <v>1172</v>
      </c>
      <c r="C423" s="2" t="s">
        <v>518</v>
      </c>
      <c r="D423" s="2">
        <v>840168528134</v>
      </c>
      <c r="E423" s="2" t="s">
        <v>519</v>
      </c>
      <c r="F423" s="2" t="s">
        <v>515</v>
      </c>
      <c r="G423" s="2" t="s">
        <v>516</v>
      </c>
      <c r="H423" s="2" t="s">
        <v>517</v>
      </c>
      <c r="I423" s="2" t="s">
        <v>1129</v>
      </c>
      <c r="J423" s="3">
        <v>188</v>
      </c>
      <c r="K423" s="25">
        <v>503.81</v>
      </c>
      <c r="L423" s="2" t="s">
        <v>2202</v>
      </c>
      <c r="M423" s="2" t="s">
        <v>28</v>
      </c>
      <c r="N423" s="3">
        <v>264</v>
      </c>
      <c r="O423" s="3">
        <v>169</v>
      </c>
      <c r="P423" s="21">
        <f ca="1">SUMIF('On Orders'!B:G,Base!C:C,'On Orders'!E:E)</f>
        <v>0</v>
      </c>
      <c r="Q423" s="22">
        <f ca="1">SUMIF('On Orders'!B:G,Base!C:C,'On Orders'!F:F)</f>
        <v>240</v>
      </c>
      <c r="R423" s="22">
        <f ca="1">SUMIF('On Orders'!B:G,Base!C:C,'On Orders'!G:G)</f>
        <v>0</v>
      </c>
      <c r="S423" s="22">
        <f ca="1">SUMIF('On Orders'!B:G,Base!C:C,'On Orders'!H:H)</f>
        <v>0</v>
      </c>
      <c r="T423" s="22"/>
      <c r="U423" s="22"/>
      <c r="V423" s="22"/>
      <c r="W423" s="3">
        <v>50</v>
      </c>
      <c r="X423" s="3">
        <v>55</v>
      </c>
      <c r="Y423" s="3">
        <v>66</v>
      </c>
      <c r="Z423" s="3">
        <v>59</v>
      </c>
      <c r="AA423" s="3">
        <v>54</v>
      </c>
      <c r="AB423" s="3">
        <v>65</v>
      </c>
      <c r="AC423" s="3">
        <v>71</v>
      </c>
      <c r="AD423" s="31">
        <f t="shared" ca="1" si="445"/>
        <v>430</v>
      </c>
      <c r="AE423" s="26">
        <f t="shared" ca="1" si="446"/>
        <v>364</v>
      </c>
      <c r="AF423" s="26">
        <f t="shared" ca="1" si="447"/>
        <v>305</v>
      </c>
      <c r="AG423" s="26">
        <f t="shared" ref="AG423:AI423" ca="1" si="491">MAX(0,AF423)-AA423</f>
        <v>251</v>
      </c>
      <c r="AH423" s="26">
        <f t="shared" ca="1" si="491"/>
        <v>186</v>
      </c>
      <c r="AI423" s="26">
        <f t="shared" ca="1" si="491"/>
        <v>115</v>
      </c>
      <c r="AJ423" s="30">
        <f t="shared" ca="1" si="449"/>
        <v>0</v>
      </c>
      <c r="AK423" s="30">
        <f t="shared" ca="1" si="450"/>
        <v>0</v>
      </c>
      <c r="AL423" s="30">
        <f t="shared" ca="1" si="451"/>
        <v>0</v>
      </c>
      <c r="AM423" s="30">
        <f t="shared" ca="1" si="452"/>
        <v>0</v>
      </c>
      <c r="AN423" s="30">
        <f t="shared" ca="1" si="453"/>
        <v>0</v>
      </c>
      <c r="AO423" s="30">
        <f t="shared" ca="1" si="454"/>
        <v>0</v>
      </c>
      <c r="AP423" s="22">
        <f t="shared" ca="1" si="456"/>
        <v>0</v>
      </c>
    </row>
    <row r="424" spans="1:42" x14ac:dyDescent="0.2">
      <c r="A424" t="s">
        <v>56</v>
      </c>
      <c r="B424" t="s">
        <v>1173</v>
      </c>
      <c r="C424" s="2" t="s">
        <v>530</v>
      </c>
      <c r="D424" s="2">
        <v>840168538683</v>
      </c>
      <c r="E424" s="2" t="s">
        <v>531</v>
      </c>
      <c r="F424" s="2" t="s">
        <v>33</v>
      </c>
      <c r="G424" s="2" t="s">
        <v>532</v>
      </c>
      <c r="H424" s="2" t="s">
        <v>532</v>
      </c>
      <c r="I424" s="2" t="s">
        <v>1129</v>
      </c>
      <c r="J424" s="3">
        <v>188</v>
      </c>
      <c r="K424" s="25">
        <v>302.08</v>
      </c>
      <c r="L424" s="2" t="s">
        <v>2202</v>
      </c>
      <c r="M424" s="2" t="s">
        <v>28</v>
      </c>
      <c r="N424" s="3">
        <v>266</v>
      </c>
      <c r="O424" s="3">
        <v>21</v>
      </c>
      <c r="P424" s="21">
        <f ca="1">SUMIF('On Orders'!B:G,Base!C:C,'On Orders'!E:E)</f>
        <v>0</v>
      </c>
      <c r="Q424" s="22">
        <f ca="1">SUMIF('On Orders'!B:G,Base!C:C,'On Orders'!F:F)</f>
        <v>168</v>
      </c>
      <c r="R424" s="22">
        <f ca="1">SUMIF('On Orders'!B:G,Base!C:C,'On Orders'!G:G)</f>
        <v>0</v>
      </c>
      <c r="S424" s="22">
        <f ca="1">SUMIF('On Orders'!B:G,Base!C:C,'On Orders'!H:H)</f>
        <v>0</v>
      </c>
      <c r="T424" s="22"/>
      <c r="U424" s="22"/>
      <c r="V424" s="22"/>
      <c r="W424" s="3">
        <v>25</v>
      </c>
      <c r="X424" s="3">
        <v>34</v>
      </c>
      <c r="Y424" s="3">
        <v>33</v>
      </c>
      <c r="Z424" s="3">
        <v>26</v>
      </c>
      <c r="AA424" s="3">
        <v>30</v>
      </c>
      <c r="AB424" s="3">
        <v>36</v>
      </c>
      <c r="AC424" s="3">
        <v>39</v>
      </c>
      <c r="AD424" s="31">
        <f t="shared" ca="1" si="445"/>
        <v>233</v>
      </c>
      <c r="AE424" s="26">
        <f t="shared" ca="1" si="446"/>
        <v>200</v>
      </c>
      <c r="AF424" s="26">
        <f t="shared" ca="1" si="447"/>
        <v>174</v>
      </c>
      <c r="AG424" s="26">
        <f t="shared" ref="AG424:AI424" ca="1" si="492">MAX(0,AF424)-AA424</f>
        <v>144</v>
      </c>
      <c r="AH424" s="26">
        <f t="shared" ca="1" si="492"/>
        <v>108</v>
      </c>
      <c r="AI424" s="26">
        <f t="shared" ca="1" si="492"/>
        <v>69</v>
      </c>
      <c r="AJ424" s="30">
        <f t="shared" ca="1" si="449"/>
        <v>0</v>
      </c>
      <c r="AK424" s="30">
        <f t="shared" ca="1" si="450"/>
        <v>0</v>
      </c>
      <c r="AL424" s="30">
        <f t="shared" ca="1" si="451"/>
        <v>0</v>
      </c>
      <c r="AM424" s="30">
        <f t="shared" ca="1" si="452"/>
        <v>0</v>
      </c>
      <c r="AN424" s="30">
        <f t="shared" ca="1" si="453"/>
        <v>0</v>
      </c>
      <c r="AO424" s="30">
        <f t="shared" ca="1" si="454"/>
        <v>0</v>
      </c>
      <c r="AP424" s="22">
        <f t="shared" ca="1" si="456"/>
        <v>0</v>
      </c>
    </row>
    <row r="425" spans="1:42" x14ac:dyDescent="0.2">
      <c r="A425" t="s">
        <v>56</v>
      </c>
      <c r="B425" t="s">
        <v>1174</v>
      </c>
      <c r="C425" s="2" t="s">
        <v>1175</v>
      </c>
      <c r="D425" s="2">
        <v>840168532131</v>
      </c>
      <c r="E425" s="2" t="s">
        <v>1176</v>
      </c>
      <c r="F425" s="2" t="s">
        <v>33</v>
      </c>
      <c r="G425" s="2" t="s">
        <v>102</v>
      </c>
      <c r="H425" s="2" t="s">
        <v>1177</v>
      </c>
      <c r="I425" s="2" t="s">
        <v>1129</v>
      </c>
      <c r="J425" s="3">
        <v>188</v>
      </c>
      <c r="K425" s="25">
        <v>368.5</v>
      </c>
      <c r="L425" s="2" t="s">
        <v>2204</v>
      </c>
      <c r="M425" s="2" t="s">
        <v>28</v>
      </c>
      <c r="N425" s="3">
        <v>237</v>
      </c>
      <c r="O425" s="3">
        <v>0</v>
      </c>
      <c r="P425" s="21">
        <f ca="1">SUMIF('On Orders'!B:G,Base!C:C,'On Orders'!E:E)</f>
        <v>0</v>
      </c>
      <c r="Q425" s="22">
        <f ca="1">SUMIF('On Orders'!B:G,Base!C:C,'On Orders'!F:F)</f>
        <v>0</v>
      </c>
      <c r="R425" s="22">
        <f ca="1">SUMIF('On Orders'!B:G,Base!C:C,'On Orders'!G:G)</f>
        <v>0</v>
      </c>
      <c r="S425" s="22">
        <f ca="1">SUMIF('On Orders'!B:G,Base!C:C,'On Orders'!H:H)</f>
        <v>0</v>
      </c>
      <c r="T425" s="22"/>
      <c r="U425" s="22"/>
      <c r="V425" s="22"/>
      <c r="W425" s="3">
        <v>21</v>
      </c>
      <c r="X425" s="3">
        <v>24</v>
      </c>
      <c r="Y425" s="3">
        <v>21</v>
      </c>
      <c r="Z425" s="3">
        <v>20</v>
      </c>
      <c r="AA425" s="3">
        <v>21</v>
      </c>
      <c r="AB425" s="3">
        <v>25</v>
      </c>
      <c r="AC425" s="3">
        <v>27</v>
      </c>
      <c r="AD425" s="31">
        <f t="shared" ca="1" si="445"/>
        <v>25</v>
      </c>
      <c r="AE425" s="26">
        <f t="shared" ca="1" si="446"/>
        <v>4</v>
      </c>
      <c r="AF425" s="26">
        <f t="shared" ca="1" si="447"/>
        <v>-16</v>
      </c>
      <c r="AG425" s="26">
        <f t="shared" ref="AG425:AI425" ca="1" si="493">MAX(0,AF425)-AA425</f>
        <v>-21</v>
      </c>
      <c r="AH425" s="26">
        <f t="shared" ca="1" si="493"/>
        <v>-25</v>
      </c>
      <c r="AI425" s="26">
        <f t="shared" ca="1" si="493"/>
        <v>-27</v>
      </c>
      <c r="AJ425" s="30">
        <f t="shared" si="449"/>
        <v>0</v>
      </c>
      <c r="AK425" s="30">
        <f t="shared" si="450"/>
        <v>0</v>
      </c>
      <c r="AL425" s="30">
        <f t="shared" si="451"/>
        <v>0</v>
      </c>
      <c r="AM425" s="30">
        <f t="shared" si="452"/>
        <v>0</v>
      </c>
      <c r="AN425" s="30">
        <f t="shared" si="453"/>
        <v>0</v>
      </c>
      <c r="AO425" s="30">
        <f t="shared" si="454"/>
        <v>0</v>
      </c>
      <c r="AP425" s="22">
        <f t="shared" si="456"/>
        <v>0</v>
      </c>
    </row>
    <row r="426" spans="1:42" x14ac:dyDescent="0.2">
      <c r="A426" t="s">
        <v>56</v>
      </c>
      <c r="B426" t="s">
        <v>1178</v>
      </c>
      <c r="C426" s="2" t="s">
        <v>99</v>
      </c>
      <c r="D426" s="2">
        <v>840168532148</v>
      </c>
      <c r="E426" s="2" t="s">
        <v>101</v>
      </c>
      <c r="F426" s="2" t="s">
        <v>33</v>
      </c>
      <c r="G426" s="2" t="s">
        <v>102</v>
      </c>
      <c r="H426" s="2" t="s">
        <v>103</v>
      </c>
      <c r="I426" s="2" t="s">
        <v>1129</v>
      </c>
      <c r="J426" s="3">
        <v>188</v>
      </c>
      <c r="K426" s="25">
        <v>230.14</v>
      </c>
      <c r="L426" s="2" t="s">
        <v>2202</v>
      </c>
      <c r="M426" s="2" t="s">
        <v>28</v>
      </c>
      <c r="N426" s="3">
        <v>308</v>
      </c>
      <c r="O426" s="3">
        <v>72</v>
      </c>
      <c r="P426" s="21">
        <f ca="1">SUMIF('On Orders'!B:G,Base!C:C,'On Orders'!E:E)</f>
        <v>0</v>
      </c>
      <c r="Q426" s="22">
        <f ca="1">SUMIF('On Orders'!B:G,Base!C:C,'On Orders'!F:F)</f>
        <v>72</v>
      </c>
      <c r="R426" s="22">
        <f ca="1">SUMIF('On Orders'!B:G,Base!C:C,'On Orders'!G:G)</f>
        <v>0</v>
      </c>
      <c r="S426" s="22">
        <f ca="1">SUMIF('On Orders'!B:G,Base!C:C,'On Orders'!H:H)</f>
        <v>0</v>
      </c>
      <c r="T426" s="22"/>
      <c r="U426" s="22"/>
      <c r="V426" s="22"/>
      <c r="W426" s="3">
        <v>13</v>
      </c>
      <c r="X426" s="3">
        <v>15</v>
      </c>
      <c r="Y426" s="3">
        <v>12</v>
      </c>
      <c r="Z426" s="3">
        <v>11</v>
      </c>
      <c r="AA426" s="3">
        <v>14</v>
      </c>
      <c r="AB426" s="3">
        <v>16</v>
      </c>
      <c r="AC426" s="3">
        <v>18</v>
      </c>
      <c r="AD426" s="31">
        <f t="shared" ca="1" si="445"/>
        <v>249</v>
      </c>
      <c r="AE426" s="26">
        <f t="shared" ca="1" si="446"/>
        <v>237</v>
      </c>
      <c r="AF426" s="26">
        <f t="shared" ca="1" si="447"/>
        <v>226</v>
      </c>
      <c r="AG426" s="26">
        <f t="shared" ref="AG426:AI426" ca="1" si="494">MAX(0,AF426)-AA426</f>
        <v>212</v>
      </c>
      <c r="AH426" s="26">
        <f t="shared" ca="1" si="494"/>
        <v>196</v>
      </c>
      <c r="AI426" s="26">
        <f t="shared" ca="1" si="494"/>
        <v>178</v>
      </c>
      <c r="AJ426" s="30">
        <f t="shared" ca="1" si="449"/>
        <v>0</v>
      </c>
      <c r="AK426" s="30">
        <f t="shared" ca="1" si="450"/>
        <v>0</v>
      </c>
      <c r="AL426" s="30">
        <f t="shared" ca="1" si="451"/>
        <v>0</v>
      </c>
      <c r="AM426" s="30">
        <f t="shared" ca="1" si="452"/>
        <v>0</v>
      </c>
      <c r="AN426" s="30">
        <f t="shared" ca="1" si="453"/>
        <v>0</v>
      </c>
      <c r="AO426" s="30">
        <f t="shared" ca="1" si="454"/>
        <v>0</v>
      </c>
      <c r="AP426" s="22">
        <f t="shared" ca="1" si="456"/>
        <v>0</v>
      </c>
    </row>
    <row r="427" spans="1:42" x14ac:dyDescent="0.2">
      <c r="A427" t="s">
        <v>335</v>
      </c>
      <c r="B427" t="s">
        <v>1179</v>
      </c>
      <c r="C427" s="2" t="s">
        <v>1180</v>
      </c>
      <c r="D427" s="2">
        <v>840459607579</v>
      </c>
      <c r="E427" s="2" t="s">
        <v>1181</v>
      </c>
      <c r="F427" s="2" t="s">
        <v>60</v>
      </c>
      <c r="G427" s="2" t="s">
        <v>61</v>
      </c>
      <c r="H427" s="2" t="s">
        <v>62</v>
      </c>
      <c r="I427" s="2" t="s">
        <v>1129</v>
      </c>
      <c r="J427" s="3">
        <v>94</v>
      </c>
      <c r="K427" s="25">
        <v>453.38</v>
      </c>
      <c r="L427" s="2" t="s">
        <v>2204</v>
      </c>
      <c r="M427" s="2" t="s">
        <v>28</v>
      </c>
      <c r="N427" s="3">
        <v>289</v>
      </c>
      <c r="O427" s="3">
        <v>0</v>
      </c>
      <c r="P427" s="21">
        <f ca="1">SUMIF('On Orders'!B:G,Base!C:C,'On Orders'!E:E)</f>
        <v>0</v>
      </c>
      <c r="Q427" s="22">
        <f ca="1">SUMIF('On Orders'!B:G,Base!C:C,'On Orders'!F:F)</f>
        <v>0</v>
      </c>
      <c r="R427" s="22">
        <f ca="1">SUMIF('On Orders'!B:G,Base!C:C,'On Orders'!G:G)</f>
        <v>0</v>
      </c>
      <c r="S427" s="22">
        <f ca="1">SUMIF('On Orders'!B:G,Base!C:C,'On Orders'!H:H)</f>
        <v>0</v>
      </c>
      <c r="T427" s="22"/>
      <c r="U427" s="22"/>
      <c r="V427" s="22"/>
      <c r="W427" s="3">
        <v>21</v>
      </c>
      <c r="X427" s="3">
        <v>23</v>
      </c>
      <c r="Y427" s="3">
        <v>25</v>
      </c>
      <c r="Z427" s="3">
        <v>33</v>
      </c>
      <c r="AA427" s="3">
        <v>25</v>
      </c>
      <c r="AB427" s="3">
        <v>30</v>
      </c>
      <c r="AC427" s="3">
        <v>33</v>
      </c>
      <c r="AD427" s="31">
        <f t="shared" ca="1" si="445"/>
        <v>172</v>
      </c>
      <c r="AE427" s="26">
        <f t="shared" ca="1" si="446"/>
        <v>147</v>
      </c>
      <c r="AF427" s="26">
        <f t="shared" ca="1" si="447"/>
        <v>114</v>
      </c>
      <c r="AG427" s="26">
        <f t="shared" ref="AG427:AI427" ca="1" si="495">MAX(0,AF427)-AA427</f>
        <v>89</v>
      </c>
      <c r="AH427" s="26">
        <f t="shared" ca="1" si="495"/>
        <v>59</v>
      </c>
      <c r="AI427" s="26">
        <f t="shared" ca="1" si="495"/>
        <v>26</v>
      </c>
      <c r="AJ427" s="30">
        <f t="shared" si="449"/>
        <v>0</v>
      </c>
      <c r="AK427" s="30">
        <f t="shared" si="450"/>
        <v>0</v>
      </c>
      <c r="AL427" s="30">
        <f t="shared" si="451"/>
        <v>0</v>
      </c>
      <c r="AM427" s="30">
        <f t="shared" si="452"/>
        <v>0</v>
      </c>
      <c r="AN427" s="30">
        <f t="shared" si="453"/>
        <v>0</v>
      </c>
      <c r="AO427" s="30">
        <f t="shared" si="454"/>
        <v>0</v>
      </c>
      <c r="AP427" s="22">
        <f t="shared" si="456"/>
        <v>0</v>
      </c>
    </row>
    <row r="428" spans="1:42" x14ac:dyDescent="0.2">
      <c r="A428" t="s">
        <v>335</v>
      </c>
      <c r="B428" t="s">
        <v>1182</v>
      </c>
      <c r="C428" s="2" t="s">
        <v>548</v>
      </c>
      <c r="D428" s="2">
        <v>840459607388</v>
      </c>
      <c r="E428" s="2" t="s">
        <v>549</v>
      </c>
      <c r="F428" s="2" t="s">
        <v>60</v>
      </c>
      <c r="G428" s="33" t="s">
        <v>61</v>
      </c>
      <c r="H428" s="2" t="s">
        <v>74</v>
      </c>
      <c r="I428" s="2" t="s">
        <v>1129</v>
      </c>
      <c r="J428" s="3">
        <v>94</v>
      </c>
      <c r="K428" s="25">
        <v>453.38</v>
      </c>
      <c r="L428" s="2" t="s">
        <v>2204</v>
      </c>
      <c r="M428" s="2" t="s">
        <v>28</v>
      </c>
      <c r="N428" s="3">
        <v>322</v>
      </c>
      <c r="O428" s="3">
        <v>28</v>
      </c>
      <c r="P428" s="21">
        <f ca="1">SUMIF('On Orders'!B:G,Base!C:C,'On Orders'!E:E)</f>
        <v>0</v>
      </c>
      <c r="Q428" s="22">
        <f ca="1">SUMIF('On Orders'!B:G,Base!C:C,'On Orders'!F:F)</f>
        <v>0</v>
      </c>
      <c r="R428" s="22">
        <f ca="1">SUMIF('On Orders'!B:G,Base!C:C,'On Orders'!G:G)</f>
        <v>0</v>
      </c>
      <c r="S428" s="22">
        <f ca="1">SUMIF('On Orders'!B:G,Base!C:C,'On Orders'!H:H)</f>
        <v>0</v>
      </c>
      <c r="T428" s="22"/>
      <c r="U428" s="22"/>
      <c r="V428" s="22"/>
      <c r="W428" s="3">
        <v>32</v>
      </c>
      <c r="X428" s="3">
        <v>31</v>
      </c>
      <c r="Y428" s="3">
        <v>30</v>
      </c>
      <c r="Z428" s="3">
        <v>0</v>
      </c>
      <c r="AA428" s="3">
        <v>0</v>
      </c>
      <c r="AB428" s="3">
        <v>0</v>
      </c>
      <c r="AC428" s="3">
        <v>0</v>
      </c>
      <c r="AD428" s="31">
        <f t="shared" ca="1" si="445"/>
        <v>225</v>
      </c>
      <c r="AE428" s="26">
        <f t="shared" ca="1" si="446"/>
        <v>195</v>
      </c>
      <c r="AF428" s="26">
        <f t="shared" ca="1" si="447"/>
        <v>195</v>
      </c>
      <c r="AG428" s="26">
        <f t="shared" ref="AG428:AI428" ca="1" si="496">MAX(0,AF428)-AA428</f>
        <v>195</v>
      </c>
      <c r="AH428" s="26">
        <f t="shared" ca="1" si="496"/>
        <v>195</v>
      </c>
      <c r="AI428" s="26">
        <f t="shared" ca="1" si="496"/>
        <v>195</v>
      </c>
      <c r="AJ428" s="30">
        <f t="shared" si="449"/>
        <v>0</v>
      </c>
      <c r="AK428" s="30">
        <f t="shared" si="450"/>
        <v>0</v>
      </c>
      <c r="AL428" s="30">
        <f t="shared" si="451"/>
        <v>0</v>
      </c>
      <c r="AM428" s="30">
        <f t="shared" si="452"/>
        <v>0</v>
      </c>
      <c r="AN428" s="30">
        <f t="shared" si="453"/>
        <v>0</v>
      </c>
      <c r="AO428" s="30">
        <f t="shared" si="454"/>
        <v>0</v>
      </c>
      <c r="AP428" s="22">
        <f t="shared" si="456"/>
        <v>0</v>
      </c>
    </row>
    <row r="429" spans="1:42" x14ac:dyDescent="0.2">
      <c r="A429" t="s">
        <v>335</v>
      </c>
      <c r="B429" t="s">
        <v>1183</v>
      </c>
      <c r="C429" s="2" t="s">
        <v>1184</v>
      </c>
      <c r="D429" s="2">
        <v>840459607616</v>
      </c>
      <c r="E429" s="2" t="s">
        <v>1185</v>
      </c>
      <c r="F429" s="2" t="s">
        <v>60</v>
      </c>
      <c r="G429" s="2" t="s">
        <v>61</v>
      </c>
      <c r="H429" s="2" t="s">
        <v>74</v>
      </c>
      <c r="I429" s="2" t="s">
        <v>1129</v>
      </c>
      <c r="J429" s="3">
        <v>94</v>
      </c>
      <c r="K429" s="25">
        <v>453.38</v>
      </c>
      <c r="L429" s="2" t="s">
        <v>2204</v>
      </c>
      <c r="M429" s="2" t="s">
        <v>28</v>
      </c>
      <c r="N429" s="3">
        <v>198</v>
      </c>
      <c r="O429" s="3">
        <v>0</v>
      </c>
      <c r="P429" s="21">
        <f ca="1">SUMIF('On Orders'!B:G,Base!C:C,'On Orders'!E:E)</f>
        <v>0</v>
      </c>
      <c r="Q429" s="22">
        <f ca="1">SUMIF('On Orders'!B:G,Base!C:C,'On Orders'!F:F)</f>
        <v>0</v>
      </c>
      <c r="R429" s="22">
        <f ca="1">SUMIF('On Orders'!B:G,Base!C:C,'On Orders'!G:G)</f>
        <v>0</v>
      </c>
      <c r="S429" s="22">
        <f ca="1">SUMIF('On Orders'!B:G,Base!C:C,'On Orders'!H:H)</f>
        <v>0</v>
      </c>
      <c r="T429" s="22"/>
      <c r="U429" s="22"/>
      <c r="V429" s="22"/>
      <c r="W429" s="3">
        <v>67</v>
      </c>
      <c r="X429" s="3">
        <v>66</v>
      </c>
      <c r="Y429" s="3">
        <v>54</v>
      </c>
      <c r="Z429" s="3">
        <v>71</v>
      </c>
      <c r="AA429" s="3">
        <v>65</v>
      </c>
      <c r="AB429" s="3">
        <v>78</v>
      </c>
      <c r="AC429" s="3">
        <v>86</v>
      </c>
      <c r="AD429" s="31">
        <f t="shared" ca="1" si="445"/>
        <v>38</v>
      </c>
      <c r="AE429" s="26">
        <f t="shared" ca="1" si="446"/>
        <v>-16</v>
      </c>
      <c r="AF429" s="26">
        <f t="shared" ca="1" si="447"/>
        <v>-71</v>
      </c>
      <c r="AG429" s="26">
        <f t="shared" ref="AG429:AI429" ca="1" si="497">MAX(0,AF429)-AA429</f>
        <v>-65</v>
      </c>
      <c r="AH429" s="26">
        <f t="shared" ca="1" si="497"/>
        <v>-78</v>
      </c>
      <c r="AI429" s="26">
        <f t="shared" ca="1" si="497"/>
        <v>-86</v>
      </c>
      <c r="AJ429" s="30">
        <f t="shared" si="449"/>
        <v>0</v>
      </c>
      <c r="AK429" s="30">
        <f t="shared" si="450"/>
        <v>0</v>
      </c>
      <c r="AL429" s="30">
        <f t="shared" si="451"/>
        <v>0</v>
      </c>
      <c r="AM429" s="30">
        <f t="shared" si="452"/>
        <v>0</v>
      </c>
      <c r="AN429" s="30">
        <f t="shared" si="453"/>
        <v>0</v>
      </c>
      <c r="AO429" s="30">
        <f t="shared" si="454"/>
        <v>0</v>
      </c>
      <c r="AP429" s="22">
        <f t="shared" si="456"/>
        <v>0</v>
      </c>
    </row>
    <row r="430" spans="1:42" x14ac:dyDescent="0.2">
      <c r="A430" t="s">
        <v>335</v>
      </c>
      <c r="B430" t="s">
        <v>1186</v>
      </c>
      <c r="C430" s="2" t="s">
        <v>590</v>
      </c>
      <c r="D430" s="2" t="s">
        <v>591</v>
      </c>
      <c r="E430" s="2" t="s">
        <v>592</v>
      </c>
      <c r="F430" s="2" t="s">
        <v>487</v>
      </c>
      <c r="G430" s="2" t="s">
        <v>488</v>
      </c>
      <c r="H430" s="2" t="s">
        <v>504</v>
      </c>
      <c r="I430" s="2" t="s">
        <v>1129</v>
      </c>
      <c r="J430" s="3">
        <v>188</v>
      </c>
      <c r="K430" s="25">
        <v>711.09</v>
      </c>
      <c r="L430" s="2" t="s">
        <v>2202</v>
      </c>
      <c r="M430" s="2" t="s">
        <v>28</v>
      </c>
      <c r="N430" s="3">
        <v>252</v>
      </c>
      <c r="O430" s="3">
        <v>299</v>
      </c>
      <c r="P430" s="21">
        <f ca="1">SUMIF('On Orders'!B:G,Base!C:C,'On Orders'!E:E)</f>
        <v>0</v>
      </c>
      <c r="Q430" s="22">
        <f ca="1">SUMIF('On Orders'!B:G,Base!C:C,'On Orders'!F:F)</f>
        <v>0</v>
      </c>
      <c r="R430" s="22">
        <f ca="1">SUMIF('On Orders'!B:G,Base!C:C,'On Orders'!G:G)</f>
        <v>0</v>
      </c>
      <c r="S430" s="22">
        <f ca="1">SUMIF('On Orders'!B:G,Base!C:C,'On Orders'!H:H)</f>
        <v>0</v>
      </c>
      <c r="T430" s="22"/>
      <c r="U430" s="22"/>
      <c r="V430" s="22"/>
      <c r="W430" s="3">
        <v>55</v>
      </c>
      <c r="X430" s="3">
        <v>48</v>
      </c>
      <c r="Y430" s="3">
        <v>58</v>
      </c>
      <c r="Z430" s="3">
        <v>57</v>
      </c>
      <c r="AA430" s="3">
        <v>56</v>
      </c>
      <c r="AB430" s="3">
        <v>67</v>
      </c>
      <c r="AC430" s="3">
        <v>74</v>
      </c>
      <c r="AD430" s="31">
        <f t="shared" ca="1" si="445"/>
        <v>315</v>
      </c>
      <c r="AE430" s="26">
        <f t="shared" ca="1" si="446"/>
        <v>257</v>
      </c>
      <c r="AF430" s="26">
        <f t="shared" ca="1" si="447"/>
        <v>200</v>
      </c>
      <c r="AG430" s="26">
        <f t="shared" ref="AG430:AI430" ca="1" si="498">MAX(0,AF430)-AA430</f>
        <v>144</v>
      </c>
      <c r="AH430" s="26">
        <f t="shared" ca="1" si="498"/>
        <v>77</v>
      </c>
      <c r="AI430" s="26">
        <f t="shared" ca="1" si="498"/>
        <v>3</v>
      </c>
      <c r="AJ430" s="30">
        <f t="shared" ca="1" si="449"/>
        <v>0</v>
      </c>
      <c r="AK430" s="30">
        <f t="shared" ca="1" si="450"/>
        <v>0</v>
      </c>
      <c r="AL430" s="30">
        <f t="shared" ca="1" si="451"/>
        <v>0</v>
      </c>
      <c r="AM430" s="30">
        <f t="shared" ca="1" si="452"/>
        <v>0</v>
      </c>
      <c r="AN430" s="30">
        <f t="shared" ca="1" si="453"/>
        <v>0</v>
      </c>
      <c r="AO430" s="30">
        <f t="shared" ca="1" si="454"/>
        <v>0</v>
      </c>
      <c r="AP430" s="22">
        <f t="shared" ca="1" si="456"/>
        <v>0</v>
      </c>
    </row>
    <row r="431" spans="1:42" x14ac:dyDescent="0.2">
      <c r="A431" t="s">
        <v>335</v>
      </c>
      <c r="B431" t="s">
        <v>1187</v>
      </c>
      <c r="C431" s="2" t="s">
        <v>593</v>
      </c>
      <c r="D431" s="2" t="s">
        <v>594</v>
      </c>
      <c r="E431" s="2" t="s">
        <v>595</v>
      </c>
      <c r="F431" s="2" t="s">
        <v>487</v>
      </c>
      <c r="G431" s="2" t="s">
        <v>488</v>
      </c>
      <c r="H431" s="2" t="s">
        <v>504</v>
      </c>
      <c r="I431" s="2" t="s">
        <v>1129</v>
      </c>
      <c r="J431" s="3">
        <v>188</v>
      </c>
      <c r="K431" s="25">
        <v>711.09</v>
      </c>
      <c r="L431" s="2" t="s">
        <v>2202</v>
      </c>
      <c r="M431" s="2" t="s">
        <v>28</v>
      </c>
      <c r="N431" s="3">
        <v>284</v>
      </c>
      <c r="O431" s="3">
        <v>26</v>
      </c>
      <c r="P431" s="21">
        <f ca="1">SUMIF('On Orders'!B:G,Base!C:C,'On Orders'!E:E)</f>
        <v>0</v>
      </c>
      <c r="Q431" s="22">
        <f ca="1">SUMIF('On Orders'!B:G,Base!C:C,'On Orders'!F:F)</f>
        <v>60</v>
      </c>
      <c r="R431" s="22">
        <f ca="1">SUMIF('On Orders'!B:G,Base!C:C,'On Orders'!G:G)</f>
        <v>0</v>
      </c>
      <c r="S431" s="22">
        <f ca="1">SUMIF('On Orders'!B:G,Base!C:C,'On Orders'!H:H)</f>
        <v>0</v>
      </c>
      <c r="T431" s="22"/>
      <c r="U431" s="22"/>
      <c r="V431" s="22"/>
      <c r="W431" s="3">
        <v>35</v>
      </c>
      <c r="X431" s="3">
        <v>33</v>
      </c>
      <c r="Y431" s="3">
        <v>40</v>
      </c>
      <c r="Z431" s="3">
        <v>45</v>
      </c>
      <c r="AA431" s="3">
        <v>37</v>
      </c>
      <c r="AB431" s="3">
        <v>45</v>
      </c>
      <c r="AC431" s="3">
        <v>49</v>
      </c>
      <c r="AD431" s="31">
        <f t="shared" ca="1" si="445"/>
        <v>149</v>
      </c>
      <c r="AE431" s="26">
        <f t="shared" ca="1" si="446"/>
        <v>109</v>
      </c>
      <c r="AF431" s="26">
        <f t="shared" ca="1" si="447"/>
        <v>64</v>
      </c>
      <c r="AG431" s="26">
        <f t="shared" ref="AG431:AI431" ca="1" si="499">MAX(0,AF431)-AA431</f>
        <v>27</v>
      </c>
      <c r="AH431" s="26">
        <f t="shared" ca="1" si="499"/>
        <v>-18</v>
      </c>
      <c r="AI431" s="26">
        <f t="shared" ca="1" si="499"/>
        <v>-49</v>
      </c>
      <c r="AJ431" s="30">
        <f t="shared" ca="1" si="449"/>
        <v>0</v>
      </c>
      <c r="AK431" s="30">
        <f t="shared" ca="1" si="450"/>
        <v>0</v>
      </c>
      <c r="AL431" s="30">
        <f t="shared" ca="1" si="451"/>
        <v>0</v>
      </c>
      <c r="AM431" s="30">
        <f t="shared" ca="1" si="452"/>
        <v>0</v>
      </c>
      <c r="AN431" s="30">
        <f t="shared" ca="1" si="453"/>
        <v>18</v>
      </c>
      <c r="AO431" s="30">
        <f t="shared" ca="1" si="454"/>
        <v>49</v>
      </c>
      <c r="AP431" s="22">
        <f t="shared" ca="1" si="456"/>
        <v>67</v>
      </c>
    </row>
    <row r="432" spans="1:42" x14ac:dyDescent="0.2">
      <c r="A432" t="s">
        <v>335</v>
      </c>
      <c r="B432" t="s">
        <v>1188</v>
      </c>
      <c r="C432" s="2" t="s">
        <v>596</v>
      </c>
      <c r="D432" s="2" t="s">
        <v>597</v>
      </c>
      <c r="E432" s="2" t="s">
        <v>598</v>
      </c>
      <c r="F432" s="2" t="s">
        <v>515</v>
      </c>
      <c r="G432" s="2" t="s">
        <v>516</v>
      </c>
      <c r="H432" s="2" t="s">
        <v>517</v>
      </c>
      <c r="I432" s="2" t="s">
        <v>1129</v>
      </c>
      <c r="J432" s="3">
        <v>188</v>
      </c>
      <c r="K432" s="25">
        <v>656.36</v>
      </c>
      <c r="L432" s="2" t="s">
        <v>2202</v>
      </c>
      <c r="M432" s="2" t="s">
        <v>28</v>
      </c>
      <c r="N432" s="3">
        <v>135</v>
      </c>
      <c r="O432" s="3">
        <v>412</v>
      </c>
      <c r="P432" s="21">
        <f ca="1">SUMIF('On Orders'!B:G,Base!C:C,'On Orders'!E:E)</f>
        <v>0</v>
      </c>
      <c r="Q432" s="22">
        <f ca="1">SUMIF('On Orders'!B:G,Base!C:C,'On Orders'!F:F)</f>
        <v>180</v>
      </c>
      <c r="R432" s="22">
        <f ca="1">SUMIF('On Orders'!B:G,Base!C:C,'On Orders'!G:G)</f>
        <v>0</v>
      </c>
      <c r="S432" s="22">
        <f ca="1">SUMIF('On Orders'!B:G,Base!C:C,'On Orders'!H:H)</f>
        <v>0</v>
      </c>
      <c r="T432" s="22"/>
      <c r="U432" s="22"/>
      <c r="V432" s="22"/>
      <c r="W432" s="3">
        <v>72</v>
      </c>
      <c r="X432" s="3">
        <v>84</v>
      </c>
      <c r="Y432" s="3">
        <v>101</v>
      </c>
      <c r="Z432" s="3">
        <v>63</v>
      </c>
      <c r="AA432" s="3">
        <v>84</v>
      </c>
      <c r="AB432" s="3">
        <v>100</v>
      </c>
      <c r="AC432" s="3">
        <v>110</v>
      </c>
      <c r="AD432" s="31">
        <f t="shared" ca="1" si="445"/>
        <v>455</v>
      </c>
      <c r="AE432" s="26">
        <f t="shared" ca="1" si="446"/>
        <v>354</v>
      </c>
      <c r="AF432" s="26">
        <f t="shared" ca="1" si="447"/>
        <v>291</v>
      </c>
      <c r="AG432" s="26">
        <f t="shared" ref="AG432:AI432" ca="1" si="500">MAX(0,AF432)-AA432</f>
        <v>207</v>
      </c>
      <c r="AH432" s="26">
        <f t="shared" ca="1" si="500"/>
        <v>107</v>
      </c>
      <c r="AI432" s="26">
        <f t="shared" ca="1" si="500"/>
        <v>-3</v>
      </c>
      <c r="AJ432" s="30">
        <f t="shared" ca="1" si="449"/>
        <v>0</v>
      </c>
      <c r="AK432" s="30">
        <f t="shared" ca="1" si="450"/>
        <v>0</v>
      </c>
      <c r="AL432" s="30">
        <f t="shared" ca="1" si="451"/>
        <v>0</v>
      </c>
      <c r="AM432" s="30">
        <f t="shared" ca="1" si="452"/>
        <v>0</v>
      </c>
      <c r="AN432" s="30">
        <f t="shared" ca="1" si="453"/>
        <v>0</v>
      </c>
      <c r="AO432" s="30">
        <f t="shared" ca="1" si="454"/>
        <v>3</v>
      </c>
      <c r="AP432" s="22">
        <f t="shared" ca="1" si="456"/>
        <v>3</v>
      </c>
    </row>
    <row r="433" spans="1:42" x14ac:dyDescent="0.2">
      <c r="A433" t="s">
        <v>104</v>
      </c>
      <c r="B433" t="s">
        <v>1189</v>
      </c>
      <c r="C433" s="2" t="s">
        <v>481</v>
      </c>
      <c r="D433" s="2">
        <v>856504014803</v>
      </c>
      <c r="E433" s="2" t="s">
        <v>482</v>
      </c>
      <c r="F433" s="2" t="s">
        <v>33</v>
      </c>
      <c r="G433" s="2" t="s">
        <v>475</v>
      </c>
      <c r="H433" s="2" t="s">
        <v>476</v>
      </c>
      <c r="I433" s="2" t="s">
        <v>1129</v>
      </c>
      <c r="J433" s="3">
        <v>60</v>
      </c>
      <c r="K433" s="25">
        <v>1008.06</v>
      </c>
      <c r="L433" s="2" t="s">
        <v>2204</v>
      </c>
      <c r="M433" s="2" t="s">
        <v>66</v>
      </c>
      <c r="N433" s="3">
        <v>74</v>
      </c>
      <c r="O433" s="3">
        <v>0</v>
      </c>
      <c r="P433" s="21">
        <f ca="1">SUMIF('On Orders'!B:G,Base!C:C,'On Orders'!E:E)</f>
        <v>0</v>
      </c>
      <c r="Q433" s="22">
        <f ca="1">SUMIF('On Orders'!B:G,Base!C:C,'On Orders'!F:F)</f>
        <v>0</v>
      </c>
      <c r="R433" s="22">
        <f ca="1">SUMIF('On Orders'!B:G,Base!C:C,'On Orders'!G:G)</f>
        <v>0</v>
      </c>
      <c r="S433" s="22">
        <f ca="1">SUMIF('On Orders'!B:G,Base!C:C,'On Orders'!H:H)</f>
        <v>0</v>
      </c>
      <c r="T433" s="22"/>
      <c r="U433" s="22"/>
      <c r="V433" s="22"/>
      <c r="W433" s="3">
        <v>12</v>
      </c>
      <c r="X433" s="3">
        <v>11</v>
      </c>
      <c r="Y433" s="3">
        <v>12</v>
      </c>
      <c r="Z433" s="3">
        <v>13</v>
      </c>
      <c r="AA433" s="3">
        <v>14</v>
      </c>
      <c r="AB433" s="3">
        <v>17</v>
      </c>
      <c r="AC433" s="3">
        <v>18</v>
      </c>
      <c r="AD433" s="31">
        <f t="shared" ca="1" si="445"/>
        <v>3</v>
      </c>
      <c r="AE433" s="26">
        <f t="shared" ca="1" si="446"/>
        <v>-9</v>
      </c>
      <c r="AF433" s="26">
        <f t="shared" ca="1" si="447"/>
        <v>-13</v>
      </c>
      <c r="AG433" s="26">
        <f t="shared" ref="AG433:AI433" ca="1" si="501">MAX(0,AF433)-AA433</f>
        <v>-14</v>
      </c>
      <c r="AH433" s="26">
        <f t="shared" ca="1" si="501"/>
        <v>-17</v>
      </c>
      <c r="AI433" s="26">
        <f t="shared" ca="1" si="501"/>
        <v>-18</v>
      </c>
      <c r="AJ433" s="30">
        <f t="shared" si="449"/>
        <v>0</v>
      </c>
      <c r="AK433" s="30">
        <f t="shared" si="450"/>
        <v>0</v>
      </c>
      <c r="AL433" s="30">
        <f t="shared" si="451"/>
        <v>0</v>
      </c>
      <c r="AM433" s="30">
        <f t="shared" si="452"/>
        <v>0</v>
      </c>
      <c r="AN433" s="30">
        <f t="shared" si="453"/>
        <v>0</v>
      </c>
      <c r="AO433" s="30">
        <f t="shared" si="454"/>
        <v>0</v>
      </c>
      <c r="AP433" s="22">
        <f t="shared" si="456"/>
        <v>0</v>
      </c>
    </row>
    <row r="434" spans="1:42" x14ac:dyDescent="0.2">
      <c r="A434" t="s">
        <v>1190</v>
      </c>
      <c r="B434" t="s">
        <v>1191</v>
      </c>
      <c r="C434" s="2" t="s">
        <v>1192</v>
      </c>
      <c r="D434" s="2">
        <v>749355418329</v>
      </c>
      <c r="E434" s="2" t="s">
        <v>1193</v>
      </c>
      <c r="F434" s="2" t="s">
        <v>60</v>
      </c>
      <c r="G434" s="2" t="s">
        <v>61</v>
      </c>
      <c r="H434" s="2" t="s">
        <v>62</v>
      </c>
      <c r="I434" s="2" t="s">
        <v>1129</v>
      </c>
      <c r="J434" s="3">
        <v>188</v>
      </c>
      <c r="K434" s="25">
        <v>602.84</v>
      </c>
      <c r="L434" s="2" t="s">
        <v>2204</v>
      </c>
      <c r="M434" s="2" t="s">
        <v>66</v>
      </c>
      <c r="N434" s="3">
        <v>168</v>
      </c>
      <c r="O434" s="3">
        <v>0</v>
      </c>
      <c r="P434" s="21">
        <f ca="1">SUMIF('On Orders'!B:G,Base!C:C,'On Orders'!E:E)</f>
        <v>0</v>
      </c>
      <c r="Q434" s="22">
        <f ca="1">SUMIF('On Orders'!B:G,Base!C:C,'On Orders'!F:F)</f>
        <v>0</v>
      </c>
      <c r="R434" s="22">
        <f ca="1">SUMIF('On Orders'!B:G,Base!C:C,'On Orders'!G:G)</f>
        <v>0</v>
      </c>
      <c r="S434" s="22">
        <f ca="1">SUMIF('On Orders'!B:G,Base!C:C,'On Orders'!H:H)</f>
        <v>0</v>
      </c>
      <c r="T434" s="22"/>
      <c r="U434" s="22"/>
      <c r="V434" s="22"/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1">
        <f t="shared" ca="1" si="445"/>
        <v>-20</v>
      </c>
      <c r="AE434" s="26">
        <f t="shared" ca="1" si="446"/>
        <v>0</v>
      </c>
      <c r="AF434" s="26">
        <f t="shared" ca="1" si="447"/>
        <v>0</v>
      </c>
      <c r="AG434" s="26">
        <f t="shared" ref="AG434:AI434" ca="1" si="502">MAX(0,AF434)-AA434</f>
        <v>0</v>
      </c>
      <c r="AH434" s="26">
        <f t="shared" ca="1" si="502"/>
        <v>0</v>
      </c>
      <c r="AI434" s="26">
        <f t="shared" ca="1" si="502"/>
        <v>0</v>
      </c>
      <c r="AJ434" s="30">
        <f t="shared" si="449"/>
        <v>0</v>
      </c>
      <c r="AK434" s="30">
        <f t="shared" si="450"/>
        <v>0</v>
      </c>
      <c r="AL434" s="30">
        <f t="shared" si="451"/>
        <v>0</v>
      </c>
      <c r="AM434" s="30">
        <f t="shared" si="452"/>
        <v>0</v>
      </c>
      <c r="AN434" s="30">
        <f t="shared" si="453"/>
        <v>0</v>
      </c>
      <c r="AO434" s="30">
        <f t="shared" si="454"/>
        <v>0</v>
      </c>
      <c r="AP434" s="22">
        <f t="shared" si="456"/>
        <v>0</v>
      </c>
    </row>
    <row r="435" spans="1:42" x14ac:dyDescent="0.2">
      <c r="A435" t="s">
        <v>1190</v>
      </c>
      <c r="B435" t="s">
        <v>1194</v>
      </c>
      <c r="C435" s="2" t="s">
        <v>1195</v>
      </c>
      <c r="D435" s="2">
        <v>741654367278</v>
      </c>
      <c r="E435" s="2" t="s">
        <v>1196</v>
      </c>
      <c r="F435" s="2" t="s">
        <v>60</v>
      </c>
      <c r="G435" s="2" t="s">
        <v>61</v>
      </c>
      <c r="H435" s="2" t="s">
        <v>74</v>
      </c>
      <c r="I435" s="2" t="s">
        <v>1129</v>
      </c>
      <c r="J435" s="3">
        <v>188</v>
      </c>
      <c r="K435" s="25">
        <v>602.84</v>
      </c>
      <c r="L435" s="2" t="s">
        <v>2204</v>
      </c>
      <c r="M435" s="2" t="s">
        <v>66</v>
      </c>
      <c r="N435" s="3">
        <v>260</v>
      </c>
      <c r="O435" s="3">
        <v>153</v>
      </c>
      <c r="P435" s="21">
        <f ca="1">SUMIF('On Orders'!B:G,Base!C:C,'On Orders'!E:E)</f>
        <v>0</v>
      </c>
      <c r="Q435" s="22">
        <f ca="1">SUMIF('On Orders'!B:G,Base!C:C,'On Orders'!F:F)</f>
        <v>0</v>
      </c>
      <c r="R435" s="22">
        <f ca="1">SUMIF('On Orders'!B:G,Base!C:C,'On Orders'!G:G)</f>
        <v>0</v>
      </c>
      <c r="S435" s="22">
        <f ca="1">SUMIF('On Orders'!B:G,Base!C:C,'On Orders'!H:H)</f>
        <v>0</v>
      </c>
      <c r="T435" s="22"/>
      <c r="U435" s="22"/>
      <c r="V435" s="22"/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1">
        <f t="shared" ca="1" si="445"/>
        <v>225</v>
      </c>
      <c r="AE435" s="26">
        <f t="shared" ca="1" si="446"/>
        <v>225</v>
      </c>
      <c r="AF435" s="26">
        <f t="shared" ca="1" si="447"/>
        <v>225</v>
      </c>
      <c r="AG435" s="26">
        <f t="shared" ref="AG435:AI435" ca="1" si="503">MAX(0,AF435)-AA435</f>
        <v>225</v>
      </c>
      <c r="AH435" s="26">
        <f t="shared" ca="1" si="503"/>
        <v>225</v>
      </c>
      <c r="AI435" s="26">
        <f t="shared" ca="1" si="503"/>
        <v>225</v>
      </c>
      <c r="AJ435" s="30">
        <f t="shared" si="449"/>
        <v>0</v>
      </c>
      <c r="AK435" s="30">
        <f t="shared" si="450"/>
        <v>0</v>
      </c>
      <c r="AL435" s="30">
        <f t="shared" si="451"/>
        <v>0</v>
      </c>
      <c r="AM435" s="30">
        <f t="shared" si="452"/>
        <v>0</v>
      </c>
      <c r="AN435" s="30">
        <f t="shared" si="453"/>
        <v>0</v>
      </c>
      <c r="AO435" s="30">
        <f t="shared" si="454"/>
        <v>0</v>
      </c>
      <c r="AP435" s="22">
        <f t="shared" si="456"/>
        <v>0</v>
      </c>
    </row>
    <row r="436" spans="1:42" x14ac:dyDescent="0.2">
      <c r="A436" t="s">
        <v>20</v>
      </c>
      <c r="B436" t="s">
        <v>1197</v>
      </c>
      <c r="C436" s="2" t="s">
        <v>22</v>
      </c>
      <c r="D436" s="2" t="s">
        <v>1198</v>
      </c>
      <c r="E436" s="2" t="s">
        <v>23</v>
      </c>
      <c r="F436" s="2" t="s">
        <v>24</v>
      </c>
      <c r="G436" s="2" t="s">
        <v>25</v>
      </c>
      <c r="H436" s="2" t="s">
        <v>26</v>
      </c>
      <c r="I436" s="2" t="s">
        <v>1129</v>
      </c>
      <c r="J436" s="3">
        <v>188</v>
      </c>
      <c r="K436" s="25">
        <v>236.59</v>
      </c>
      <c r="L436" s="2" t="s">
        <v>2204</v>
      </c>
      <c r="M436" s="2" t="s">
        <v>66</v>
      </c>
      <c r="N436" s="3">
        <v>0</v>
      </c>
      <c r="O436" s="3">
        <v>47340</v>
      </c>
      <c r="P436" s="21">
        <f ca="1">SUMIF('On Orders'!B:G,Base!C:C,'On Orders'!E:E)</f>
        <v>0</v>
      </c>
      <c r="Q436" s="22">
        <f ca="1">SUMIF('On Orders'!B:G,Base!C:C,'On Orders'!F:F)</f>
        <v>0</v>
      </c>
      <c r="R436" s="22">
        <f ca="1">SUMIF('On Orders'!B:G,Base!C:C,'On Orders'!G:G)</f>
        <v>0</v>
      </c>
      <c r="S436" s="22">
        <f ca="1">SUMIF('On Orders'!B:G,Base!C:C,'On Orders'!H:H)</f>
        <v>0</v>
      </c>
      <c r="T436" s="22"/>
      <c r="U436" s="22"/>
      <c r="V436" s="22"/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1">
        <f t="shared" ca="1" si="445"/>
        <v>47152</v>
      </c>
      <c r="AE436" s="26">
        <f t="shared" ca="1" si="446"/>
        <v>47152</v>
      </c>
      <c r="AF436" s="26">
        <f t="shared" ca="1" si="447"/>
        <v>47152</v>
      </c>
      <c r="AG436" s="26">
        <f t="shared" ref="AG436:AI436" ca="1" si="504">MAX(0,AF436)-AA436</f>
        <v>47152</v>
      </c>
      <c r="AH436" s="26">
        <f t="shared" ca="1" si="504"/>
        <v>47152</v>
      </c>
      <c r="AI436" s="26">
        <f t="shared" ca="1" si="504"/>
        <v>47152</v>
      </c>
      <c r="AJ436" s="30">
        <f t="shared" si="449"/>
        <v>0</v>
      </c>
      <c r="AK436" s="30">
        <f t="shared" si="450"/>
        <v>0</v>
      </c>
      <c r="AL436" s="30">
        <f t="shared" si="451"/>
        <v>0</v>
      </c>
      <c r="AM436" s="30">
        <f t="shared" si="452"/>
        <v>0</v>
      </c>
      <c r="AN436" s="30">
        <f t="shared" si="453"/>
        <v>0</v>
      </c>
      <c r="AO436" s="30">
        <f t="shared" si="454"/>
        <v>0</v>
      </c>
      <c r="AP436" s="22">
        <f t="shared" si="456"/>
        <v>0</v>
      </c>
    </row>
    <row r="437" spans="1:42" x14ac:dyDescent="0.2">
      <c r="A437" t="s">
        <v>20</v>
      </c>
      <c r="B437" t="s">
        <v>1199</v>
      </c>
      <c r="C437" s="2" t="s">
        <v>1200</v>
      </c>
      <c r="D437" s="2" t="s">
        <v>44</v>
      </c>
      <c r="E437" s="2" t="s">
        <v>45</v>
      </c>
      <c r="F437" s="2" t="s">
        <v>33</v>
      </c>
      <c r="G437" s="2" t="s">
        <v>40</v>
      </c>
      <c r="H437" s="2" t="s">
        <v>46</v>
      </c>
      <c r="I437" s="2" t="s">
        <v>1129</v>
      </c>
      <c r="J437" s="3">
        <v>188</v>
      </c>
      <c r="K437" s="25">
        <v>165.47</v>
      </c>
      <c r="L437" s="2" t="s">
        <v>2204</v>
      </c>
      <c r="M437" s="2" t="s">
        <v>66</v>
      </c>
      <c r="N437" s="3">
        <v>0</v>
      </c>
      <c r="O437" s="3">
        <v>0</v>
      </c>
      <c r="P437" s="21">
        <f ca="1">SUMIF('On Orders'!B:G,Base!C:C,'On Orders'!E:E)</f>
        <v>0</v>
      </c>
      <c r="Q437" s="22">
        <f ca="1">SUMIF('On Orders'!B:G,Base!C:C,'On Orders'!F:F)</f>
        <v>0</v>
      </c>
      <c r="R437" s="22">
        <f ca="1">SUMIF('On Orders'!B:G,Base!C:C,'On Orders'!G:G)</f>
        <v>0</v>
      </c>
      <c r="S437" s="22">
        <f ca="1">SUMIF('On Orders'!B:G,Base!C:C,'On Orders'!H:H)</f>
        <v>0</v>
      </c>
      <c r="T437" s="22"/>
      <c r="U437" s="22"/>
      <c r="V437" s="22"/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1">
        <f t="shared" ca="1" si="445"/>
        <v>-188</v>
      </c>
      <c r="AE437" s="26">
        <f t="shared" ca="1" si="446"/>
        <v>0</v>
      </c>
      <c r="AF437" s="26">
        <f t="shared" ca="1" si="447"/>
        <v>0</v>
      </c>
      <c r="AG437" s="26">
        <f t="shared" ref="AG437:AI437" ca="1" si="505">MAX(0,AF437)-AA437</f>
        <v>0</v>
      </c>
      <c r="AH437" s="26">
        <f t="shared" ca="1" si="505"/>
        <v>0</v>
      </c>
      <c r="AI437" s="26">
        <f t="shared" ca="1" si="505"/>
        <v>0</v>
      </c>
      <c r="AJ437" s="30">
        <f t="shared" si="449"/>
        <v>0</v>
      </c>
      <c r="AK437" s="30">
        <f t="shared" si="450"/>
        <v>0</v>
      </c>
      <c r="AL437" s="30">
        <f t="shared" si="451"/>
        <v>0</v>
      </c>
      <c r="AM437" s="30">
        <f t="shared" si="452"/>
        <v>0</v>
      </c>
      <c r="AN437" s="30">
        <f t="shared" si="453"/>
        <v>0</v>
      </c>
      <c r="AO437" s="30">
        <f t="shared" si="454"/>
        <v>0</v>
      </c>
      <c r="AP437" s="22">
        <f t="shared" si="456"/>
        <v>0</v>
      </c>
    </row>
    <row r="438" spans="1:42" x14ac:dyDescent="0.2">
      <c r="A438" t="s">
        <v>56</v>
      </c>
      <c r="B438" t="s">
        <v>1201</v>
      </c>
      <c r="C438" s="2" t="s">
        <v>490</v>
      </c>
      <c r="D438" s="2" t="s">
        <v>1202</v>
      </c>
      <c r="E438" s="2" t="s">
        <v>491</v>
      </c>
      <c r="F438" s="2" t="s">
        <v>487</v>
      </c>
      <c r="G438" s="2" t="s">
        <v>488</v>
      </c>
      <c r="H438" s="2" t="s">
        <v>489</v>
      </c>
      <c r="I438" s="2" t="s">
        <v>1129</v>
      </c>
      <c r="J438" s="3">
        <v>188</v>
      </c>
      <c r="K438" s="25">
        <v>503.81</v>
      </c>
      <c r="L438" s="2" t="s">
        <v>2204</v>
      </c>
      <c r="M438" s="2" t="s">
        <v>66</v>
      </c>
      <c r="N438" s="3">
        <v>10</v>
      </c>
      <c r="O438" s="3">
        <v>216</v>
      </c>
      <c r="P438" s="21">
        <f ca="1">SUMIF('On Orders'!B:G,Base!C:C,'On Orders'!E:E)</f>
        <v>0</v>
      </c>
      <c r="Q438" s="22">
        <f ca="1">SUMIF('On Orders'!B:G,Base!C:C,'On Orders'!F:F)</f>
        <v>160</v>
      </c>
      <c r="R438" s="22">
        <f ca="1">SUMIF('On Orders'!B:G,Base!C:C,'On Orders'!G:G)</f>
        <v>0</v>
      </c>
      <c r="S438" s="22">
        <f ca="1">SUMIF('On Orders'!B:G,Base!C:C,'On Orders'!H:H)</f>
        <v>0</v>
      </c>
      <c r="T438" s="22"/>
      <c r="U438" s="22"/>
      <c r="V438" s="22"/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1">
        <f t="shared" ca="1" si="445"/>
        <v>198</v>
      </c>
      <c r="AE438" s="26">
        <f t="shared" ca="1" si="446"/>
        <v>198</v>
      </c>
      <c r="AF438" s="26">
        <f t="shared" ca="1" si="447"/>
        <v>198</v>
      </c>
      <c r="AG438" s="26">
        <f t="shared" ref="AG438:AI438" ca="1" si="506">MAX(0,AF438)-AA438</f>
        <v>198</v>
      </c>
      <c r="AH438" s="26">
        <f t="shared" ca="1" si="506"/>
        <v>198</v>
      </c>
      <c r="AI438" s="26">
        <f t="shared" ca="1" si="506"/>
        <v>198</v>
      </c>
      <c r="AJ438" s="30">
        <f t="shared" si="449"/>
        <v>0</v>
      </c>
      <c r="AK438" s="30">
        <f t="shared" si="450"/>
        <v>0</v>
      </c>
      <c r="AL438" s="30">
        <f t="shared" si="451"/>
        <v>0</v>
      </c>
      <c r="AM438" s="30">
        <f t="shared" si="452"/>
        <v>0</v>
      </c>
      <c r="AN438" s="30">
        <f t="shared" si="453"/>
        <v>0</v>
      </c>
      <c r="AO438" s="30">
        <f t="shared" si="454"/>
        <v>0</v>
      </c>
      <c r="AP438" s="22">
        <f t="shared" si="456"/>
        <v>0</v>
      </c>
    </row>
    <row r="439" spans="1:42" x14ac:dyDescent="0.2">
      <c r="A439" t="s">
        <v>56</v>
      </c>
      <c r="B439" t="s">
        <v>1203</v>
      </c>
      <c r="C439" s="2" t="s">
        <v>490</v>
      </c>
      <c r="D439" s="2" t="s">
        <v>1202</v>
      </c>
      <c r="E439" s="2" t="s">
        <v>491</v>
      </c>
      <c r="F439" s="2" t="s">
        <v>487</v>
      </c>
      <c r="G439" s="2" t="s">
        <v>488</v>
      </c>
      <c r="H439" s="2" t="s">
        <v>489</v>
      </c>
      <c r="I439" s="2" t="s">
        <v>1129</v>
      </c>
      <c r="J439" s="3">
        <v>188</v>
      </c>
      <c r="K439" s="25">
        <v>615.82000000000005</v>
      </c>
      <c r="L439" s="2" t="s">
        <v>2204</v>
      </c>
      <c r="M439" s="2" t="s">
        <v>66</v>
      </c>
      <c r="N439" s="3">
        <v>0</v>
      </c>
      <c r="O439" s="3">
        <v>216</v>
      </c>
      <c r="P439" s="21">
        <f ca="1">SUMIF('On Orders'!B:G,Base!C:C,'On Orders'!E:E)</f>
        <v>0</v>
      </c>
      <c r="Q439" s="22">
        <f ca="1">SUMIF('On Orders'!B:G,Base!C:C,'On Orders'!F:F)</f>
        <v>160</v>
      </c>
      <c r="R439" s="22">
        <f ca="1">SUMIF('On Orders'!B:G,Base!C:C,'On Orders'!G:G)</f>
        <v>0</v>
      </c>
      <c r="S439" s="22">
        <f ca="1">SUMIF('On Orders'!B:G,Base!C:C,'On Orders'!H:H)</f>
        <v>0</v>
      </c>
      <c r="T439" s="22"/>
      <c r="U439" s="22"/>
      <c r="V439" s="22"/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1">
        <f t="shared" ca="1" si="445"/>
        <v>188</v>
      </c>
      <c r="AE439" s="26">
        <f t="shared" ca="1" si="446"/>
        <v>188</v>
      </c>
      <c r="AF439" s="26">
        <f t="shared" ca="1" si="447"/>
        <v>188</v>
      </c>
      <c r="AG439" s="26">
        <f t="shared" ref="AG439:AI439" ca="1" si="507">MAX(0,AF439)-AA439</f>
        <v>188</v>
      </c>
      <c r="AH439" s="26">
        <f t="shared" ca="1" si="507"/>
        <v>188</v>
      </c>
      <c r="AI439" s="26">
        <f t="shared" ca="1" si="507"/>
        <v>188</v>
      </c>
      <c r="AJ439" s="30">
        <f t="shared" si="449"/>
        <v>0</v>
      </c>
      <c r="AK439" s="30">
        <f t="shared" si="450"/>
        <v>0</v>
      </c>
      <c r="AL439" s="30">
        <f t="shared" si="451"/>
        <v>0</v>
      </c>
      <c r="AM439" s="30">
        <f t="shared" si="452"/>
        <v>0</v>
      </c>
      <c r="AN439" s="30">
        <f t="shared" si="453"/>
        <v>0</v>
      </c>
      <c r="AO439" s="30">
        <f t="shared" si="454"/>
        <v>0</v>
      </c>
      <c r="AP439" s="22">
        <f t="shared" si="456"/>
        <v>0</v>
      </c>
    </row>
    <row r="440" spans="1:42" x14ac:dyDescent="0.2">
      <c r="A440" t="s">
        <v>56</v>
      </c>
      <c r="B440" t="s">
        <v>1204</v>
      </c>
      <c r="C440" s="2" t="s">
        <v>485</v>
      </c>
      <c r="D440" s="2" t="s">
        <v>1205</v>
      </c>
      <c r="E440" s="2" t="s">
        <v>486</v>
      </c>
      <c r="F440" s="2" t="s">
        <v>487</v>
      </c>
      <c r="G440" s="2" t="s">
        <v>488</v>
      </c>
      <c r="H440" s="2" t="s">
        <v>489</v>
      </c>
      <c r="I440" s="2" t="s">
        <v>1129</v>
      </c>
      <c r="J440" s="3">
        <v>188</v>
      </c>
      <c r="K440" s="25">
        <v>615.82000000000005</v>
      </c>
      <c r="L440" s="2" t="s">
        <v>2204</v>
      </c>
      <c r="M440" s="2" t="s">
        <v>66</v>
      </c>
      <c r="N440" s="3">
        <v>0</v>
      </c>
      <c r="O440" s="3">
        <v>13</v>
      </c>
      <c r="P440" s="21">
        <f ca="1">SUMIF('On Orders'!B:G,Base!C:C,'On Orders'!E:E)</f>
        <v>0</v>
      </c>
      <c r="Q440" s="22">
        <f ca="1">SUMIF('On Orders'!B:G,Base!C:C,'On Orders'!F:F)</f>
        <v>352</v>
      </c>
      <c r="R440" s="22">
        <f ca="1">SUMIF('On Orders'!B:G,Base!C:C,'On Orders'!G:G)</f>
        <v>0</v>
      </c>
      <c r="S440" s="22">
        <f ca="1">SUMIF('On Orders'!B:G,Base!C:C,'On Orders'!H:H)</f>
        <v>0</v>
      </c>
      <c r="T440" s="22"/>
      <c r="U440" s="22"/>
      <c r="V440" s="22"/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1">
        <f t="shared" ca="1" si="445"/>
        <v>177</v>
      </c>
      <c r="AE440" s="26">
        <f t="shared" ca="1" si="446"/>
        <v>177</v>
      </c>
      <c r="AF440" s="26">
        <f t="shared" ca="1" si="447"/>
        <v>177</v>
      </c>
      <c r="AG440" s="26">
        <f t="shared" ref="AG440:AI440" ca="1" si="508">MAX(0,AF440)-AA440</f>
        <v>177</v>
      </c>
      <c r="AH440" s="26">
        <f t="shared" ca="1" si="508"/>
        <v>177</v>
      </c>
      <c r="AI440" s="26">
        <f t="shared" ca="1" si="508"/>
        <v>177</v>
      </c>
      <c r="AJ440" s="30">
        <f t="shared" si="449"/>
        <v>0</v>
      </c>
      <c r="AK440" s="30">
        <f t="shared" si="450"/>
        <v>0</v>
      </c>
      <c r="AL440" s="30">
        <f t="shared" si="451"/>
        <v>0</v>
      </c>
      <c r="AM440" s="30">
        <f t="shared" si="452"/>
        <v>0</v>
      </c>
      <c r="AN440" s="30">
        <f t="shared" si="453"/>
        <v>0</v>
      </c>
      <c r="AO440" s="30">
        <f t="shared" si="454"/>
        <v>0</v>
      </c>
      <c r="AP440" s="22">
        <f t="shared" si="456"/>
        <v>0</v>
      </c>
    </row>
    <row r="441" spans="1:42" x14ac:dyDescent="0.2">
      <c r="A441" t="s">
        <v>56</v>
      </c>
      <c r="B441" t="s">
        <v>1206</v>
      </c>
      <c r="C441" s="2" t="s">
        <v>502</v>
      </c>
      <c r="D441" s="2" t="s">
        <v>1207</v>
      </c>
      <c r="E441" s="2" t="s">
        <v>503</v>
      </c>
      <c r="F441" s="2" t="s">
        <v>487</v>
      </c>
      <c r="G441" s="2" t="s">
        <v>488</v>
      </c>
      <c r="H441" s="2" t="s">
        <v>504</v>
      </c>
      <c r="I441" s="2" t="s">
        <v>1129</v>
      </c>
      <c r="J441" s="3">
        <v>188</v>
      </c>
      <c r="K441" s="25">
        <v>503.8</v>
      </c>
      <c r="L441" s="2" t="s">
        <v>2204</v>
      </c>
      <c r="M441" s="2" t="s">
        <v>66</v>
      </c>
      <c r="N441" s="3">
        <v>58</v>
      </c>
      <c r="O441" s="3">
        <v>64</v>
      </c>
      <c r="P441" s="21">
        <f ca="1">SUMIF('On Orders'!B:G,Base!C:C,'On Orders'!E:E)</f>
        <v>0</v>
      </c>
      <c r="Q441" s="22">
        <f ca="1">SUMIF('On Orders'!B:G,Base!C:C,'On Orders'!F:F)</f>
        <v>224</v>
      </c>
      <c r="R441" s="22">
        <f ca="1">SUMIF('On Orders'!B:G,Base!C:C,'On Orders'!G:G)</f>
        <v>0</v>
      </c>
      <c r="S441" s="22">
        <f ca="1">SUMIF('On Orders'!B:G,Base!C:C,'On Orders'!H:H)</f>
        <v>0</v>
      </c>
      <c r="T441" s="22"/>
      <c r="U441" s="22"/>
      <c r="V441" s="22"/>
      <c r="W441" s="3">
        <v>10</v>
      </c>
      <c r="X441" s="3">
        <v>10</v>
      </c>
      <c r="Y441" s="3">
        <v>12</v>
      </c>
      <c r="Z441" s="3">
        <v>6</v>
      </c>
      <c r="AA441" s="3">
        <v>9</v>
      </c>
      <c r="AB441" s="3">
        <v>11</v>
      </c>
      <c r="AC441" s="3">
        <v>12</v>
      </c>
      <c r="AD441" s="31">
        <f t="shared" ca="1" si="445"/>
        <v>148</v>
      </c>
      <c r="AE441" s="26">
        <f t="shared" ca="1" si="446"/>
        <v>136</v>
      </c>
      <c r="AF441" s="26">
        <f t="shared" ca="1" si="447"/>
        <v>130</v>
      </c>
      <c r="AG441" s="26">
        <f t="shared" ref="AG441:AI441" ca="1" si="509">MAX(0,AF441)-AA441</f>
        <v>121</v>
      </c>
      <c r="AH441" s="26">
        <f t="shared" ca="1" si="509"/>
        <v>110</v>
      </c>
      <c r="AI441" s="26">
        <f t="shared" ca="1" si="509"/>
        <v>98</v>
      </c>
      <c r="AJ441" s="30">
        <f t="shared" si="449"/>
        <v>0</v>
      </c>
      <c r="AK441" s="30">
        <f t="shared" si="450"/>
        <v>0</v>
      </c>
      <c r="AL441" s="30">
        <f t="shared" si="451"/>
        <v>0</v>
      </c>
      <c r="AM441" s="30">
        <f t="shared" si="452"/>
        <v>0</v>
      </c>
      <c r="AN441" s="30">
        <f t="shared" si="453"/>
        <v>0</v>
      </c>
      <c r="AO441" s="30">
        <f t="shared" si="454"/>
        <v>0</v>
      </c>
      <c r="AP441" s="22">
        <f t="shared" si="456"/>
        <v>0</v>
      </c>
    </row>
    <row r="442" spans="1:42" x14ac:dyDescent="0.2">
      <c r="A442" t="s">
        <v>56</v>
      </c>
      <c r="B442" t="s">
        <v>1208</v>
      </c>
      <c r="C442" s="2" t="s">
        <v>502</v>
      </c>
      <c r="D442" s="2" t="s">
        <v>1207</v>
      </c>
      <c r="E442" s="2" t="s">
        <v>503</v>
      </c>
      <c r="F442" s="2" t="s">
        <v>487</v>
      </c>
      <c r="G442" s="2" t="s">
        <v>488</v>
      </c>
      <c r="H442" s="2" t="s">
        <v>504</v>
      </c>
      <c r="I442" s="2" t="s">
        <v>1129</v>
      </c>
      <c r="J442" s="3">
        <v>188</v>
      </c>
      <c r="K442" s="25">
        <v>753.71</v>
      </c>
      <c r="L442" s="2" t="s">
        <v>2204</v>
      </c>
      <c r="M442" s="2" t="s">
        <v>66</v>
      </c>
      <c r="N442" s="3">
        <v>0</v>
      </c>
      <c r="O442" s="3">
        <v>64</v>
      </c>
      <c r="P442" s="21">
        <f ca="1">SUMIF('On Orders'!B:G,Base!C:C,'On Orders'!E:E)</f>
        <v>0</v>
      </c>
      <c r="Q442" s="22">
        <f ca="1">SUMIF('On Orders'!B:G,Base!C:C,'On Orders'!F:F)</f>
        <v>224</v>
      </c>
      <c r="R442" s="22">
        <f ca="1">SUMIF('On Orders'!B:G,Base!C:C,'On Orders'!G:G)</f>
        <v>0</v>
      </c>
      <c r="S442" s="22">
        <f ca="1">SUMIF('On Orders'!B:G,Base!C:C,'On Orders'!H:H)</f>
        <v>0</v>
      </c>
      <c r="T442" s="22"/>
      <c r="U442" s="22"/>
      <c r="V442" s="22"/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1">
        <f t="shared" ca="1" si="445"/>
        <v>100</v>
      </c>
      <c r="AE442" s="26">
        <f t="shared" ca="1" si="446"/>
        <v>100</v>
      </c>
      <c r="AF442" s="26">
        <f t="shared" ca="1" si="447"/>
        <v>100</v>
      </c>
      <c r="AG442" s="26">
        <f t="shared" ref="AG442:AI442" ca="1" si="510">MAX(0,AF442)-AA442</f>
        <v>100</v>
      </c>
      <c r="AH442" s="26">
        <f t="shared" ca="1" si="510"/>
        <v>100</v>
      </c>
      <c r="AI442" s="26">
        <f t="shared" ca="1" si="510"/>
        <v>100</v>
      </c>
      <c r="AJ442" s="30">
        <f t="shared" si="449"/>
        <v>0</v>
      </c>
      <c r="AK442" s="30">
        <f t="shared" si="450"/>
        <v>0</v>
      </c>
      <c r="AL442" s="30">
        <f t="shared" si="451"/>
        <v>0</v>
      </c>
      <c r="AM442" s="30">
        <f t="shared" si="452"/>
        <v>0</v>
      </c>
      <c r="AN442" s="30">
        <f t="shared" si="453"/>
        <v>0</v>
      </c>
      <c r="AO442" s="30">
        <f t="shared" si="454"/>
        <v>0</v>
      </c>
      <c r="AP442" s="22">
        <f t="shared" si="456"/>
        <v>0</v>
      </c>
    </row>
    <row r="443" spans="1:42" x14ac:dyDescent="0.2">
      <c r="A443" t="s">
        <v>56</v>
      </c>
      <c r="B443" t="s">
        <v>1209</v>
      </c>
      <c r="C443" s="2" t="s">
        <v>76</v>
      </c>
      <c r="D443" s="2" t="s">
        <v>77</v>
      </c>
      <c r="E443" s="2" t="s">
        <v>78</v>
      </c>
      <c r="F443" s="2" t="s">
        <v>60</v>
      </c>
      <c r="G443" s="2" t="s">
        <v>79</v>
      </c>
      <c r="H443" s="2" t="s">
        <v>80</v>
      </c>
      <c r="I443" s="2" t="s">
        <v>1129</v>
      </c>
      <c r="J443" s="3">
        <v>188</v>
      </c>
      <c r="K443" s="25">
        <v>276.26</v>
      </c>
      <c r="L443" s="2" t="s">
        <v>2204</v>
      </c>
      <c r="M443" s="2" t="s">
        <v>66</v>
      </c>
      <c r="N443" s="3">
        <v>17</v>
      </c>
      <c r="O443" s="3">
        <v>155</v>
      </c>
      <c r="P443" s="21">
        <f ca="1">SUMIF('On Orders'!B:G,Base!C:C,'On Orders'!E:E)</f>
        <v>0</v>
      </c>
      <c r="Q443" s="22">
        <f ca="1">SUMIF('On Orders'!B:G,Base!C:C,'On Orders'!F:F)</f>
        <v>0</v>
      </c>
      <c r="R443" s="22">
        <f ca="1">SUMIF('On Orders'!B:G,Base!C:C,'On Orders'!G:G)</f>
        <v>0</v>
      </c>
      <c r="S443" s="22">
        <f ca="1">SUMIF('On Orders'!B:G,Base!C:C,'On Orders'!H:H)</f>
        <v>0</v>
      </c>
      <c r="T443" s="22"/>
      <c r="U443" s="22"/>
      <c r="V443" s="22"/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1">
        <f t="shared" ca="1" si="445"/>
        <v>-16</v>
      </c>
      <c r="AE443" s="26">
        <f t="shared" ca="1" si="446"/>
        <v>0</v>
      </c>
      <c r="AF443" s="26">
        <f t="shared" ca="1" si="447"/>
        <v>0</v>
      </c>
      <c r="AG443" s="26">
        <f t="shared" ref="AG443:AI443" ca="1" si="511">MAX(0,AF443)-AA443</f>
        <v>0</v>
      </c>
      <c r="AH443" s="26">
        <f t="shared" ca="1" si="511"/>
        <v>0</v>
      </c>
      <c r="AI443" s="26">
        <f t="shared" ca="1" si="511"/>
        <v>0</v>
      </c>
      <c r="AJ443" s="30">
        <f t="shared" si="449"/>
        <v>0</v>
      </c>
      <c r="AK443" s="30">
        <f t="shared" si="450"/>
        <v>0</v>
      </c>
      <c r="AL443" s="30">
        <f t="shared" si="451"/>
        <v>0</v>
      </c>
      <c r="AM443" s="30">
        <f t="shared" si="452"/>
        <v>0</v>
      </c>
      <c r="AN443" s="30">
        <f t="shared" si="453"/>
        <v>0</v>
      </c>
      <c r="AO443" s="30">
        <f t="shared" si="454"/>
        <v>0</v>
      </c>
      <c r="AP443" s="22">
        <f t="shared" si="456"/>
        <v>0</v>
      </c>
    </row>
    <row r="444" spans="1:42" x14ac:dyDescent="0.2">
      <c r="A444" t="s">
        <v>56</v>
      </c>
      <c r="B444" t="s">
        <v>1210</v>
      </c>
      <c r="C444" s="2" t="s">
        <v>82</v>
      </c>
      <c r="D444" s="2" t="s">
        <v>83</v>
      </c>
      <c r="E444" s="2" t="s">
        <v>84</v>
      </c>
      <c r="F444" s="2" t="s">
        <v>60</v>
      </c>
      <c r="G444" s="2" t="s">
        <v>85</v>
      </c>
      <c r="H444" s="2" t="s">
        <v>80</v>
      </c>
      <c r="I444" s="2" t="s">
        <v>1129</v>
      </c>
      <c r="J444" s="3">
        <v>188</v>
      </c>
      <c r="K444" s="25">
        <v>460.75</v>
      </c>
      <c r="L444" s="2" t="s">
        <v>2204</v>
      </c>
      <c r="M444" s="2" t="s">
        <v>66</v>
      </c>
      <c r="N444" s="3">
        <v>3</v>
      </c>
      <c r="O444" s="3">
        <v>0</v>
      </c>
      <c r="P444" s="21">
        <f ca="1">SUMIF('On Orders'!B:G,Base!C:C,'On Orders'!E:E)</f>
        <v>0</v>
      </c>
      <c r="Q444" s="22">
        <f ca="1">SUMIF('On Orders'!B:G,Base!C:C,'On Orders'!F:F)</f>
        <v>0</v>
      </c>
      <c r="R444" s="22">
        <f ca="1">SUMIF('On Orders'!B:G,Base!C:C,'On Orders'!G:G)</f>
        <v>0</v>
      </c>
      <c r="S444" s="22">
        <f ca="1">SUMIF('On Orders'!B:G,Base!C:C,'On Orders'!H:H)</f>
        <v>0</v>
      </c>
      <c r="T444" s="22"/>
      <c r="U444" s="22"/>
      <c r="V444" s="22"/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1">
        <f t="shared" ca="1" si="445"/>
        <v>-185</v>
      </c>
      <c r="AE444" s="26">
        <f t="shared" ca="1" si="446"/>
        <v>0</v>
      </c>
      <c r="AF444" s="26">
        <f t="shared" ca="1" si="447"/>
        <v>0</v>
      </c>
      <c r="AG444" s="26">
        <f t="shared" ref="AG444:AI444" ca="1" si="512">MAX(0,AF444)-AA444</f>
        <v>0</v>
      </c>
      <c r="AH444" s="26">
        <f t="shared" ca="1" si="512"/>
        <v>0</v>
      </c>
      <c r="AI444" s="26">
        <f t="shared" ca="1" si="512"/>
        <v>0</v>
      </c>
      <c r="AJ444" s="30">
        <f t="shared" si="449"/>
        <v>0</v>
      </c>
      <c r="AK444" s="30">
        <f t="shared" si="450"/>
        <v>0</v>
      </c>
      <c r="AL444" s="30">
        <f t="shared" si="451"/>
        <v>0</v>
      </c>
      <c r="AM444" s="30">
        <f t="shared" si="452"/>
        <v>0</v>
      </c>
      <c r="AN444" s="30">
        <f t="shared" si="453"/>
        <v>0</v>
      </c>
      <c r="AO444" s="30">
        <f t="shared" si="454"/>
        <v>0</v>
      </c>
      <c r="AP444" s="22">
        <f t="shared" si="456"/>
        <v>0</v>
      </c>
    </row>
    <row r="445" spans="1:42" x14ac:dyDescent="0.2">
      <c r="A445" t="s">
        <v>56</v>
      </c>
      <c r="B445" t="s">
        <v>1211</v>
      </c>
      <c r="C445" s="2" t="s">
        <v>562</v>
      </c>
      <c r="D445" s="2" t="s">
        <v>1212</v>
      </c>
      <c r="E445" s="2" t="s">
        <v>563</v>
      </c>
      <c r="F445" s="2" t="s">
        <v>60</v>
      </c>
      <c r="G445" s="2" t="s">
        <v>79</v>
      </c>
      <c r="H445" s="2" t="s">
        <v>80</v>
      </c>
      <c r="I445" s="2" t="s">
        <v>1129</v>
      </c>
      <c r="J445" s="3">
        <v>188</v>
      </c>
      <c r="K445" s="25">
        <v>460.75</v>
      </c>
      <c r="L445" s="2" t="s">
        <v>2204</v>
      </c>
      <c r="M445" s="2" t="s">
        <v>66</v>
      </c>
      <c r="N445" s="3">
        <v>13</v>
      </c>
      <c r="O445" s="3">
        <v>30</v>
      </c>
      <c r="P445" s="21">
        <f ca="1">SUMIF('On Orders'!B:G,Base!C:C,'On Orders'!E:E)</f>
        <v>0</v>
      </c>
      <c r="Q445" s="22">
        <f ca="1">SUMIF('On Orders'!B:G,Base!C:C,'On Orders'!F:F)</f>
        <v>0</v>
      </c>
      <c r="R445" s="22">
        <f ca="1">SUMIF('On Orders'!B:G,Base!C:C,'On Orders'!G:G)</f>
        <v>0</v>
      </c>
      <c r="S445" s="22">
        <f ca="1">SUMIF('On Orders'!B:G,Base!C:C,'On Orders'!H:H)</f>
        <v>0</v>
      </c>
      <c r="T445" s="22"/>
      <c r="U445" s="22"/>
      <c r="V445" s="22"/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1">
        <f t="shared" ca="1" si="445"/>
        <v>-145</v>
      </c>
      <c r="AE445" s="26">
        <f t="shared" ca="1" si="446"/>
        <v>0</v>
      </c>
      <c r="AF445" s="26">
        <f t="shared" ca="1" si="447"/>
        <v>0</v>
      </c>
      <c r="AG445" s="26">
        <f t="shared" ref="AG445:AI445" ca="1" si="513">MAX(0,AF445)-AA445</f>
        <v>0</v>
      </c>
      <c r="AH445" s="26">
        <f t="shared" ca="1" si="513"/>
        <v>0</v>
      </c>
      <c r="AI445" s="26">
        <f t="shared" ca="1" si="513"/>
        <v>0</v>
      </c>
      <c r="AJ445" s="30">
        <f t="shared" si="449"/>
        <v>0</v>
      </c>
      <c r="AK445" s="30">
        <f t="shared" si="450"/>
        <v>0</v>
      </c>
      <c r="AL445" s="30">
        <f t="shared" si="451"/>
        <v>0</v>
      </c>
      <c r="AM445" s="30">
        <f t="shared" si="452"/>
        <v>0</v>
      </c>
      <c r="AN445" s="30">
        <f t="shared" si="453"/>
        <v>0</v>
      </c>
      <c r="AO445" s="30">
        <f t="shared" si="454"/>
        <v>0</v>
      </c>
      <c r="AP445" s="22">
        <f t="shared" si="456"/>
        <v>0</v>
      </c>
    </row>
    <row r="446" spans="1:42" x14ac:dyDescent="0.2">
      <c r="A446" t="s">
        <v>335</v>
      </c>
      <c r="B446" t="s">
        <v>1213</v>
      </c>
      <c r="C446" s="2" t="s">
        <v>1214</v>
      </c>
      <c r="D446" s="2">
        <v>5056586714584</v>
      </c>
      <c r="E446" s="2" t="s">
        <v>1215</v>
      </c>
      <c r="F446" s="2" t="s">
        <v>515</v>
      </c>
      <c r="G446" s="2" t="s">
        <v>1216</v>
      </c>
      <c r="H446" s="2" t="s">
        <v>517</v>
      </c>
      <c r="I446" s="2" t="s">
        <v>1129</v>
      </c>
      <c r="J446" s="3">
        <v>188</v>
      </c>
      <c r="K446" s="25">
        <v>656.35</v>
      </c>
      <c r="L446" s="2" t="s">
        <v>2204</v>
      </c>
      <c r="M446" s="2" t="s">
        <v>66</v>
      </c>
      <c r="N446" s="3">
        <v>132</v>
      </c>
      <c r="O446" s="3">
        <v>0</v>
      </c>
      <c r="P446" s="21">
        <f ca="1">SUMIF('On Orders'!B:G,Base!C:C,'On Orders'!E:E)</f>
        <v>0</v>
      </c>
      <c r="Q446" s="22">
        <f ca="1">SUMIF('On Orders'!B:G,Base!C:C,'On Orders'!F:F)</f>
        <v>0</v>
      </c>
      <c r="R446" s="22">
        <f ca="1">SUMIF('On Orders'!B:G,Base!C:C,'On Orders'!G:G)</f>
        <v>0</v>
      </c>
      <c r="S446" s="22">
        <f ca="1">SUMIF('On Orders'!B:G,Base!C:C,'On Orders'!H:H)</f>
        <v>0</v>
      </c>
      <c r="T446" s="22"/>
      <c r="U446" s="22"/>
      <c r="V446" s="22"/>
      <c r="W446" s="3">
        <v>40</v>
      </c>
      <c r="X446" s="3">
        <v>31</v>
      </c>
      <c r="Y446" s="3">
        <v>38</v>
      </c>
      <c r="Z446" s="3">
        <v>15</v>
      </c>
      <c r="AA446" s="3">
        <v>0</v>
      </c>
      <c r="AB446" s="3">
        <v>0</v>
      </c>
      <c r="AC446" s="3">
        <v>0</v>
      </c>
      <c r="AD446" s="31">
        <f t="shared" ca="1" si="445"/>
        <v>-87</v>
      </c>
      <c r="AE446" s="26">
        <f t="shared" ca="1" si="446"/>
        <v>-38</v>
      </c>
      <c r="AF446" s="26">
        <f t="shared" ca="1" si="447"/>
        <v>-15</v>
      </c>
      <c r="AG446" s="26">
        <f t="shared" ref="AG446:AI446" ca="1" si="514">MAX(0,AF446)-AA446</f>
        <v>0</v>
      </c>
      <c r="AH446" s="26">
        <f t="shared" ca="1" si="514"/>
        <v>0</v>
      </c>
      <c r="AI446" s="26">
        <f t="shared" ca="1" si="514"/>
        <v>0</v>
      </c>
      <c r="AJ446" s="30">
        <f t="shared" si="449"/>
        <v>0</v>
      </c>
      <c r="AK446" s="30">
        <f t="shared" si="450"/>
        <v>0</v>
      </c>
      <c r="AL446" s="30">
        <f t="shared" si="451"/>
        <v>0</v>
      </c>
      <c r="AM446" s="30">
        <f t="shared" si="452"/>
        <v>0</v>
      </c>
      <c r="AN446" s="30">
        <f t="shared" si="453"/>
        <v>0</v>
      </c>
      <c r="AO446" s="30">
        <f t="shared" si="454"/>
        <v>0</v>
      </c>
      <c r="AP446" s="22">
        <f t="shared" si="456"/>
        <v>0</v>
      </c>
    </row>
    <row r="447" spans="1:42" x14ac:dyDescent="0.2">
      <c r="A447" t="s">
        <v>335</v>
      </c>
      <c r="B447" t="s">
        <v>1217</v>
      </c>
      <c r="C447" s="2" t="s">
        <v>1218</v>
      </c>
      <c r="D447" s="2" t="s">
        <v>1219</v>
      </c>
      <c r="E447" s="2" t="s">
        <v>1220</v>
      </c>
      <c r="F447" s="2" t="s">
        <v>487</v>
      </c>
      <c r="G447" s="2" t="s">
        <v>488</v>
      </c>
      <c r="H447" s="2" t="s">
        <v>1221</v>
      </c>
      <c r="I447" s="2" t="s">
        <v>1129</v>
      </c>
      <c r="J447" s="3">
        <v>188</v>
      </c>
      <c r="K447" s="25">
        <v>1099.97</v>
      </c>
      <c r="L447" s="2" t="s">
        <v>2204</v>
      </c>
      <c r="M447" s="2" t="s">
        <v>66</v>
      </c>
      <c r="N447" s="3">
        <v>0</v>
      </c>
      <c r="O447" s="3">
        <v>0</v>
      </c>
      <c r="P447" s="21">
        <f ca="1">SUMIF('On Orders'!B:G,Base!C:C,'On Orders'!E:E)</f>
        <v>0</v>
      </c>
      <c r="Q447" s="22">
        <f ca="1">SUMIF('On Orders'!B:G,Base!C:C,'On Orders'!F:F)</f>
        <v>0</v>
      </c>
      <c r="R447" s="22">
        <f ca="1">SUMIF('On Orders'!B:G,Base!C:C,'On Orders'!G:G)</f>
        <v>0</v>
      </c>
      <c r="S447" s="22">
        <f ca="1">SUMIF('On Orders'!B:G,Base!C:C,'On Orders'!H:H)</f>
        <v>0</v>
      </c>
      <c r="T447" s="22"/>
      <c r="U447" s="22"/>
      <c r="V447" s="22"/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1">
        <f t="shared" ca="1" si="445"/>
        <v>-188</v>
      </c>
      <c r="AE447" s="26">
        <f t="shared" ca="1" si="446"/>
        <v>0</v>
      </c>
      <c r="AF447" s="26">
        <f t="shared" ca="1" si="447"/>
        <v>0</v>
      </c>
      <c r="AG447" s="26">
        <f t="shared" ref="AG447:AI447" ca="1" si="515">MAX(0,AF447)-AA447</f>
        <v>0</v>
      </c>
      <c r="AH447" s="26">
        <f t="shared" ca="1" si="515"/>
        <v>0</v>
      </c>
      <c r="AI447" s="26">
        <f t="shared" ca="1" si="515"/>
        <v>0</v>
      </c>
      <c r="AJ447" s="30">
        <f t="shared" si="449"/>
        <v>0</v>
      </c>
      <c r="AK447" s="30">
        <f t="shared" si="450"/>
        <v>0</v>
      </c>
      <c r="AL447" s="30">
        <f t="shared" si="451"/>
        <v>0</v>
      </c>
      <c r="AM447" s="30">
        <f t="shared" si="452"/>
        <v>0</v>
      </c>
      <c r="AN447" s="30">
        <f t="shared" si="453"/>
        <v>0</v>
      </c>
      <c r="AO447" s="30">
        <f t="shared" si="454"/>
        <v>0</v>
      </c>
      <c r="AP447" s="22">
        <f t="shared" si="456"/>
        <v>0</v>
      </c>
    </row>
    <row r="448" spans="1:42" x14ac:dyDescent="0.2">
      <c r="A448" t="s">
        <v>335</v>
      </c>
      <c r="B448" t="s">
        <v>1222</v>
      </c>
      <c r="C448" s="2" t="s">
        <v>1223</v>
      </c>
      <c r="D448" s="2" t="s">
        <v>1224</v>
      </c>
      <c r="E448" s="2" t="s">
        <v>1225</v>
      </c>
      <c r="F448" s="2" t="s">
        <v>487</v>
      </c>
      <c r="G448" s="2" t="s">
        <v>488</v>
      </c>
      <c r="H448" s="2" t="s">
        <v>1221</v>
      </c>
      <c r="I448" s="2" t="s">
        <v>1129</v>
      </c>
      <c r="J448" s="3">
        <v>188</v>
      </c>
      <c r="K448" s="25">
        <v>656.36</v>
      </c>
      <c r="L448" s="2" t="s">
        <v>2204</v>
      </c>
      <c r="M448" s="2" t="s">
        <v>66</v>
      </c>
      <c r="N448" s="3">
        <v>0</v>
      </c>
      <c r="O448" s="3">
        <v>0</v>
      </c>
      <c r="P448" s="21">
        <f ca="1">SUMIF('On Orders'!B:G,Base!C:C,'On Orders'!E:E)</f>
        <v>0</v>
      </c>
      <c r="Q448" s="22">
        <f ca="1">SUMIF('On Orders'!B:G,Base!C:C,'On Orders'!F:F)</f>
        <v>0</v>
      </c>
      <c r="R448" s="22">
        <f ca="1">SUMIF('On Orders'!B:G,Base!C:C,'On Orders'!G:G)</f>
        <v>0</v>
      </c>
      <c r="S448" s="22">
        <f ca="1">SUMIF('On Orders'!B:G,Base!C:C,'On Orders'!H:H)</f>
        <v>0</v>
      </c>
      <c r="T448" s="22"/>
      <c r="U448" s="22"/>
      <c r="V448" s="22"/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1">
        <f t="shared" ca="1" si="445"/>
        <v>-188</v>
      </c>
      <c r="AE448" s="26">
        <f t="shared" ca="1" si="446"/>
        <v>0</v>
      </c>
      <c r="AF448" s="26">
        <f t="shared" ca="1" si="447"/>
        <v>0</v>
      </c>
      <c r="AG448" s="26">
        <f t="shared" ref="AG448:AI448" ca="1" si="516">MAX(0,AF448)-AA448</f>
        <v>0</v>
      </c>
      <c r="AH448" s="26">
        <f t="shared" ca="1" si="516"/>
        <v>0</v>
      </c>
      <c r="AI448" s="26">
        <f t="shared" ca="1" si="516"/>
        <v>0</v>
      </c>
      <c r="AJ448" s="30">
        <f t="shared" si="449"/>
        <v>0</v>
      </c>
      <c r="AK448" s="30">
        <f t="shared" si="450"/>
        <v>0</v>
      </c>
      <c r="AL448" s="30">
        <f t="shared" si="451"/>
        <v>0</v>
      </c>
      <c r="AM448" s="30">
        <f t="shared" si="452"/>
        <v>0</v>
      </c>
      <c r="AN448" s="30">
        <f t="shared" si="453"/>
        <v>0</v>
      </c>
      <c r="AO448" s="30">
        <f t="shared" si="454"/>
        <v>0</v>
      </c>
      <c r="AP448" s="22">
        <f t="shared" si="456"/>
        <v>0</v>
      </c>
    </row>
    <row r="449" spans="1:42" x14ac:dyDescent="0.2">
      <c r="A449" t="s">
        <v>335</v>
      </c>
      <c r="B449" t="s">
        <v>1226</v>
      </c>
      <c r="C449" s="2" t="s">
        <v>1227</v>
      </c>
      <c r="D449" s="2" t="s">
        <v>1228</v>
      </c>
      <c r="E449" s="2" t="s">
        <v>1229</v>
      </c>
      <c r="F449" s="2" t="s">
        <v>487</v>
      </c>
      <c r="G449" s="2" t="s">
        <v>488</v>
      </c>
      <c r="H449" s="2" t="s">
        <v>1221</v>
      </c>
      <c r="I449" s="2" t="s">
        <v>1129</v>
      </c>
      <c r="J449" s="3">
        <v>188</v>
      </c>
      <c r="K449" s="25">
        <v>656.36</v>
      </c>
      <c r="L449" s="2" t="s">
        <v>2204</v>
      </c>
      <c r="M449" s="2" t="s">
        <v>66</v>
      </c>
      <c r="N449" s="3">
        <v>0</v>
      </c>
      <c r="O449" s="3">
        <v>0</v>
      </c>
      <c r="P449" s="21">
        <f ca="1">SUMIF('On Orders'!B:G,Base!C:C,'On Orders'!E:E)</f>
        <v>0</v>
      </c>
      <c r="Q449" s="22">
        <f ca="1">SUMIF('On Orders'!B:G,Base!C:C,'On Orders'!F:F)</f>
        <v>0</v>
      </c>
      <c r="R449" s="22">
        <f ca="1">SUMIF('On Orders'!B:G,Base!C:C,'On Orders'!G:G)</f>
        <v>0</v>
      </c>
      <c r="S449" s="22">
        <f ca="1">SUMIF('On Orders'!B:G,Base!C:C,'On Orders'!H:H)</f>
        <v>0</v>
      </c>
      <c r="T449" s="22"/>
      <c r="U449" s="22"/>
      <c r="V449" s="22"/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1">
        <f t="shared" ca="1" si="445"/>
        <v>-188</v>
      </c>
      <c r="AE449" s="26">
        <f t="shared" ca="1" si="446"/>
        <v>0</v>
      </c>
      <c r="AF449" s="26">
        <f t="shared" ca="1" si="447"/>
        <v>0</v>
      </c>
      <c r="AG449" s="26">
        <f t="shared" ref="AG449:AI449" ca="1" si="517">MAX(0,AF449)-AA449</f>
        <v>0</v>
      </c>
      <c r="AH449" s="26">
        <f t="shared" ca="1" si="517"/>
        <v>0</v>
      </c>
      <c r="AI449" s="26">
        <f t="shared" ca="1" si="517"/>
        <v>0</v>
      </c>
      <c r="AJ449" s="30">
        <f t="shared" si="449"/>
        <v>0</v>
      </c>
      <c r="AK449" s="30">
        <f t="shared" si="450"/>
        <v>0</v>
      </c>
      <c r="AL449" s="30">
        <f t="shared" si="451"/>
        <v>0</v>
      </c>
      <c r="AM449" s="30">
        <f t="shared" si="452"/>
        <v>0</v>
      </c>
      <c r="AN449" s="30">
        <f t="shared" si="453"/>
        <v>0</v>
      </c>
      <c r="AO449" s="30">
        <f t="shared" si="454"/>
        <v>0</v>
      </c>
      <c r="AP449" s="22">
        <f t="shared" si="456"/>
        <v>0</v>
      </c>
    </row>
    <row r="450" spans="1:42" x14ac:dyDescent="0.2">
      <c r="A450" t="s">
        <v>335</v>
      </c>
      <c r="B450" t="s">
        <v>1230</v>
      </c>
      <c r="C450" s="2" t="s">
        <v>1231</v>
      </c>
      <c r="D450" s="2" t="s">
        <v>1232</v>
      </c>
      <c r="E450" s="2" t="s">
        <v>1233</v>
      </c>
      <c r="F450" s="2" t="s">
        <v>487</v>
      </c>
      <c r="G450" s="2" t="s">
        <v>488</v>
      </c>
      <c r="H450" s="2" t="s">
        <v>1221</v>
      </c>
      <c r="I450" s="2" t="s">
        <v>1129</v>
      </c>
      <c r="J450" s="3">
        <v>188</v>
      </c>
      <c r="K450" s="25">
        <v>656.36</v>
      </c>
      <c r="L450" s="2" t="s">
        <v>2204</v>
      </c>
      <c r="M450" s="2" t="s">
        <v>66</v>
      </c>
      <c r="N450" s="3">
        <v>0</v>
      </c>
      <c r="O450" s="3">
        <v>0</v>
      </c>
      <c r="P450" s="21">
        <f ca="1">SUMIF('On Orders'!B:G,Base!C:C,'On Orders'!E:E)</f>
        <v>0</v>
      </c>
      <c r="Q450" s="22">
        <f ca="1">SUMIF('On Orders'!B:G,Base!C:C,'On Orders'!F:F)</f>
        <v>0</v>
      </c>
      <c r="R450" s="22">
        <f ca="1">SUMIF('On Orders'!B:G,Base!C:C,'On Orders'!G:G)</f>
        <v>0</v>
      </c>
      <c r="S450" s="22">
        <f ca="1">SUMIF('On Orders'!B:G,Base!C:C,'On Orders'!H:H)</f>
        <v>0</v>
      </c>
      <c r="T450" s="22"/>
      <c r="U450" s="22"/>
      <c r="V450" s="22"/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1">
        <f t="shared" ca="1" si="445"/>
        <v>-188</v>
      </c>
      <c r="AE450" s="26">
        <f t="shared" ca="1" si="446"/>
        <v>0</v>
      </c>
      <c r="AF450" s="26">
        <f t="shared" ca="1" si="447"/>
        <v>0</v>
      </c>
      <c r="AG450" s="26">
        <f t="shared" ref="AG450:AI450" ca="1" si="518">MAX(0,AF450)-AA450</f>
        <v>0</v>
      </c>
      <c r="AH450" s="26">
        <f t="shared" ca="1" si="518"/>
        <v>0</v>
      </c>
      <c r="AI450" s="26">
        <f t="shared" ca="1" si="518"/>
        <v>0</v>
      </c>
      <c r="AJ450" s="30">
        <f t="shared" si="449"/>
        <v>0</v>
      </c>
      <c r="AK450" s="30">
        <f t="shared" si="450"/>
        <v>0</v>
      </c>
      <c r="AL450" s="30">
        <f t="shared" si="451"/>
        <v>0</v>
      </c>
      <c r="AM450" s="30">
        <f t="shared" si="452"/>
        <v>0</v>
      </c>
      <c r="AN450" s="30">
        <f t="shared" si="453"/>
        <v>0</v>
      </c>
      <c r="AO450" s="30">
        <f t="shared" si="454"/>
        <v>0</v>
      </c>
      <c r="AP450" s="22">
        <f t="shared" si="456"/>
        <v>0</v>
      </c>
    </row>
    <row r="451" spans="1:42" x14ac:dyDescent="0.2">
      <c r="A451" t="s">
        <v>335</v>
      </c>
      <c r="B451" t="s">
        <v>1234</v>
      </c>
      <c r="C451" s="2" t="s">
        <v>542</v>
      </c>
      <c r="D451" s="2">
        <v>840459607265</v>
      </c>
      <c r="E451" s="2" t="s">
        <v>543</v>
      </c>
      <c r="F451" s="2" t="s">
        <v>60</v>
      </c>
      <c r="G451" s="33" t="s">
        <v>61</v>
      </c>
      <c r="H451" s="2" t="s">
        <v>62</v>
      </c>
      <c r="I451" s="2" t="s">
        <v>1129</v>
      </c>
      <c r="J451" s="3">
        <v>188</v>
      </c>
      <c r="K451" s="25">
        <v>453.38</v>
      </c>
      <c r="L451" s="2" t="s">
        <v>2204</v>
      </c>
      <c r="M451" s="2" t="s">
        <v>66</v>
      </c>
      <c r="N451" s="3">
        <v>261</v>
      </c>
      <c r="O451" s="3">
        <v>170</v>
      </c>
      <c r="P451" s="21">
        <f ca="1">SUMIF('On Orders'!B:G,Base!C:C,'On Orders'!E:E)</f>
        <v>0</v>
      </c>
      <c r="Q451" s="22">
        <f ca="1">SUMIF('On Orders'!B:G,Base!C:C,'On Orders'!F:F)</f>
        <v>0</v>
      </c>
      <c r="R451" s="22">
        <f ca="1">SUMIF('On Orders'!B:G,Base!C:C,'On Orders'!G:G)</f>
        <v>0</v>
      </c>
      <c r="S451" s="22">
        <f ca="1">SUMIF('On Orders'!B:G,Base!C:C,'On Orders'!H:H)</f>
        <v>0</v>
      </c>
      <c r="T451" s="22"/>
      <c r="U451" s="22"/>
      <c r="V451" s="22"/>
      <c r="W451" s="3">
        <v>11</v>
      </c>
      <c r="X451" s="3">
        <v>9</v>
      </c>
      <c r="Y451" s="3">
        <v>10</v>
      </c>
      <c r="Z451" s="3">
        <v>0</v>
      </c>
      <c r="AA451" s="3">
        <v>0</v>
      </c>
      <c r="AB451" s="3">
        <v>0</v>
      </c>
      <c r="AC451" s="3">
        <v>0</v>
      </c>
      <c r="AD451" s="31">
        <f t="shared" ref="AD451:AD514" ca="1" si="519">O451+N451+P451+Q451-X451-J451</f>
        <v>234</v>
      </c>
      <c r="AE451" s="26">
        <f t="shared" ref="AE451:AE514" ca="1" si="520">MAX(0,AD451)+R451-Y451</f>
        <v>224</v>
      </c>
      <c r="AF451" s="26">
        <f t="shared" ref="AF451:AF514" ca="1" si="521">MAX(0,AE451)+S451-Z451</f>
        <v>224</v>
      </c>
      <c r="AG451" s="26">
        <f t="shared" ref="AG451:AI451" ca="1" si="522">MAX(0,AF451)-AA451</f>
        <v>224</v>
      </c>
      <c r="AH451" s="26">
        <f t="shared" ca="1" si="522"/>
        <v>224</v>
      </c>
      <c r="AI451" s="26">
        <f t="shared" ca="1" si="522"/>
        <v>224</v>
      </c>
      <c r="AJ451" s="30">
        <f t="shared" ref="AJ451:AJ514" si="523">IF($L451="Descontinuado",0,IF($G451="iPhone 18",X451,MAX(0,-AD451)))</f>
        <v>0</v>
      </c>
      <c r="AK451" s="30">
        <f t="shared" ref="AK451:AK514" si="524">IF($L451="Descontinuado",0,IF($G451="iPhone 18",Y451,MAX(0,-AE451)))</f>
        <v>0</v>
      </c>
      <c r="AL451" s="30">
        <f t="shared" ref="AL451:AL514" si="525">IF($L451="Descontinuado",0,IF($G451="iPhone 18",Z451,MAX(0,-AF451)))</f>
        <v>0</v>
      </c>
      <c r="AM451" s="30">
        <f t="shared" ref="AM451:AM514" si="526">IF($L451="Descontinuado",0,IF($G451="iPhone 18",AA451,MAX(0,-AG451)))</f>
        <v>0</v>
      </c>
      <c r="AN451" s="30">
        <f t="shared" ref="AN451:AN514" si="527">IF($L451="Descontinuado",0,IF($G451="iPhone 18",AB451,MAX(0,-AH451)))</f>
        <v>0</v>
      </c>
      <c r="AO451" s="30">
        <f t="shared" ref="AO451:AO514" si="528">IF($L451="Descontinuado",0,IF($G451="iPhone 18",AC451,MAX(0,-AI451)))</f>
        <v>0</v>
      </c>
      <c r="AP451" s="22">
        <f t="shared" si="456"/>
        <v>0</v>
      </c>
    </row>
    <row r="452" spans="1:42" x14ac:dyDescent="0.2">
      <c r="A452" t="s">
        <v>20</v>
      </c>
      <c r="B452" t="s">
        <v>1235</v>
      </c>
      <c r="C452" s="2" t="s">
        <v>64</v>
      </c>
      <c r="D452" s="2" t="s">
        <v>1236</v>
      </c>
      <c r="E452" s="2" t="s">
        <v>65</v>
      </c>
      <c r="F452" s="2" t="s">
        <v>33</v>
      </c>
      <c r="G452" s="2" t="s">
        <v>50</v>
      </c>
      <c r="H452" s="2" t="s">
        <v>51</v>
      </c>
      <c r="I452" s="2" t="s">
        <v>1129</v>
      </c>
      <c r="J452" s="3">
        <v>188</v>
      </c>
      <c r="K452" s="25">
        <v>0.01</v>
      </c>
      <c r="L452" s="2" t="s">
        <v>2204</v>
      </c>
      <c r="M452" s="2" t="s">
        <v>1237</v>
      </c>
      <c r="N452" s="3">
        <v>45</v>
      </c>
      <c r="O452" s="3">
        <v>7197</v>
      </c>
      <c r="P452" s="21">
        <f ca="1">SUMIF('On Orders'!B:G,Base!C:C,'On Orders'!E:E)</f>
        <v>0</v>
      </c>
      <c r="Q452" s="22">
        <f ca="1">SUMIF('On Orders'!B:G,Base!C:C,'On Orders'!F:F)</f>
        <v>0</v>
      </c>
      <c r="R452" s="22">
        <f ca="1">SUMIF('On Orders'!B:G,Base!C:C,'On Orders'!G:G)</f>
        <v>0</v>
      </c>
      <c r="S452" s="22">
        <f ca="1">SUMIF('On Orders'!B:G,Base!C:C,'On Orders'!H:H)</f>
        <v>0</v>
      </c>
      <c r="T452" s="22"/>
      <c r="U452" s="22"/>
      <c r="V452" s="22"/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1">
        <f t="shared" ca="1" si="519"/>
        <v>7054</v>
      </c>
      <c r="AE452" s="26">
        <f t="shared" ca="1" si="520"/>
        <v>7054</v>
      </c>
      <c r="AF452" s="26">
        <f t="shared" ca="1" si="521"/>
        <v>7054</v>
      </c>
      <c r="AG452" s="26">
        <f t="shared" ref="AG452:AI452" ca="1" si="529">MAX(0,AF452)-AA452</f>
        <v>7054</v>
      </c>
      <c r="AH452" s="26">
        <f t="shared" ca="1" si="529"/>
        <v>7054</v>
      </c>
      <c r="AI452" s="26">
        <f t="shared" ca="1" si="529"/>
        <v>7054</v>
      </c>
      <c r="AJ452" s="30">
        <f t="shared" si="523"/>
        <v>0</v>
      </c>
      <c r="AK452" s="30">
        <f t="shared" si="524"/>
        <v>0</v>
      </c>
      <c r="AL452" s="30">
        <f t="shared" si="525"/>
        <v>0</v>
      </c>
      <c r="AM452" s="30">
        <f t="shared" si="526"/>
        <v>0</v>
      </c>
      <c r="AN452" s="30">
        <f t="shared" si="527"/>
        <v>0</v>
      </c>
      <c r="AO452" s="30">
        <f t="shared" si="528"/>
        <v>0</v>
      </c>
      <c r="AP452" s="22">
        <f t="shared" ref="AP452:AP515" si="530">SUM(AJ452:AO452)</f>
        <v>0</v>
      </c>
    </row>
    <row r="453" spans="1:42" x14ac:dyDescent="0.2">
      <c r="A453" t="s">
        <v>20</v>
      </c>
      <c r="B453" t="s">
        <v>1238</v>
      </c>
      <c r="C453" s="2" t="s">
        <v>68</v>
      </c>
      <c r="D453" s="2" t="s">
        <v>1239</v>
      </c>
      <c r="E453" s="2" t="s">
        <v>69</v>
      </c>
      <c r="F453" s="2" t="s">
        <v>33</v>
      </c>
      <c r="G453" s="2" t="s">
        <v>50</v>
      </c>
      <c r="H453" s="2" t="s">
        <v>55</v>
      </c>
      <c r="I453" s="2" t="s">
        <v>1129</v>
      </c>
      <c r="J453" s="3">
        <v>188</v>
      </c>
      <c r="K453" s="25">
        <v>0.01</v>
      </c>
      <c r="L453" s="2" t="s">
        <v>2204</v>
      </c>
      <c r="M453" s="2" t="s">
        <v>1237</v>
      </c>
      <c r="N453" s="3">
        <v>21</v>
      </c>
      <c r="O453" s="3">
        <v>1</v>
      </c>
      <c r="P453" s="21">
        <f ca="1">SUMIF('On Orders'!B:G,Base!C:C,'On Orders'!E:E)</f>
        <v>0</v>
      </c>
      <c r="Q453" s="22">
        <f ca="1">SUMIF('On Orders'!B:G,Base!C:C,'On Orders'!F:F)</f>
        <v>0</v>
      </c>
      <c r="R453" s="22">
        <f ca="1">SUMIF('On Orders'!B:G,Base!C:C,'On Orders'!G:G)</f>
        <v>0</v>
      </c>
      <c r="S453" s="22">
        <f ca="1">SUMIF('On Orders'!B:G,Base!C:C,'On Orders'!H:H)</f>
        <v>0</v>
      </c>
      <c r="T453" s="22"/>
      <c r="U453" s="22"/>
      <c r="V453" s="22"/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1">
        <f t="shared" ca="1" si="519"/>
        <v>-166</v>
      </c>
      <c r="AE453" s="26">
        <f t="shared" ca="1" si="520"/>
        <v>0</v>
      </c>
      <c r="AF453" s="26">
        <f t="shared" ca="1" si="521"/>
        <v>0</v>
      </c>
      <c r="AG453" s="26">
        <f t="shared" ref="AG453:AI453" ca="1" si="531">MAX(0,AF453)-AA453</f>
        <v>0</v>
      </c>
      <c r="AH453" s="26">
        <f t="shared" ca="1" si="531"/>
        <v>0</v>
      </c>
      <c r="AI453" s="26">
        <f t="shared" ca="1" si="531"/>
        <v>0</v>
      </c>
      <c r="AJ453" s="30">
        <f t="shared" si="523"/>
        <v>0</v>
      </c>
      <c r="AK453" s="30">
        <f t="shared" si="524"/>
        <v>0</v>
      </c>
      <c r="AL453" s="30">
        <f t="shared" si="525"/>
        <v>0</v>
      </c>
      <c r="AM453" s="30">
        <f t="shared" si="526"/>
        <v>0</v>
      </c>
      <c r="AN453" s="30">
        <f t="shared" si="527"/>
        <v>0</v>
      </c>
      <c r="AO453" s="30">
        <f t="shared" si="528"/>
        <v>0</v>
      </c>
      <c r="AP453" s="22">
        <f t="shared" si="530"/>
        <v>0</v>
      </c>
    </row>
    <row r="454" spans="1:42" x14ac:dyDescent="0.2">
      <c r="A454" t="s">
        <v>104</v>
      </c>
      <c r="B454" t="s">
        <v>1240</v>
      </c>
      <c r="C454" s="2" t="s">
        <v>1241</v>
      </c>
      <c r="D454" s="2">
        <v>856500011875</v>
      </c>
      <c r="E454" s="2" t="s">
        <v>1242</v>
      </c>
      <c r="F454" s="2" t="s">
        <v>33</v>
      </c>
      <c r="G454" s="2" t="s">
        <v>50</v>
      </c>
      <c r="H454" s="2" t="s">
        <v>1243</v>
      </c>
      <c r="I454" s="2" t="s">
        <v>1129</v>
      </c>
      <c r="J454" s="3">
        <v>188</v>
      </c>
      <c r="K454" s="25">
        <v>783.88</v>
      </c>
      <c r="L454" s="2" t="s">
        <v>2204</v>
      </c>
      <c r="M454" s="2" t="s">
        <v>28</v>
      </c>
      <c r="N454" s="3">
        <v>238</v>
      </c>
      <c r="O454" s="3">
        <v>0</v>
      </c>
      <c r="P454" s="21">
        <f ca="1">SUMIF('On Orders'!B:G,Base!C:C,'On Orders'!E:E)</f>
        <v>0</v>
      </c>
      <c r="Q454" s="22">
        <f ca="1">SUMIF('On Orders'!B:G,Base!C:C,'On Orders'!F:F)</f>
        <v>0</v>
      </c>
      <c r="R454" s="22">
        <f ca="1">SUMIF('On Orders'!B:G,Base!C:C,'On Orders'!G:G)</f>
        <v>0</v>
      </c>
      <c r="S454" s="22">
        <f ca="1">SUMIF('On Orders'!B:G,Base!C:C,'On Orders'!H:H)</f>
        <v>0</v>
      </c>
      <c r="T454" s="22"/>
      <c r="U454" s="22"/>
      <c r="V454" s="22"/>
      <c r="W454" s="3">
        <v>14</v>
      </c>
      <c r="X454" s="3">
        <v>14</v>
      </c>
      <c r="Y454" s="3">
        <v>14</v>
      </c>
      <c r="Z454" s="3">
        <v>5</v>
      </c>
      <c r="AA454" s="3">
        <v>13</v>
      </c>
      <c r="AB454" s="3">
        <v>13</v>
      </c>
      <c r="AC454" s="3">
        <v>12</v>
      </c>
      <c r="AD454" s="31">
        <f t="shared" ca="1" si="519"/>
        <v>36</v>
      </c>
      <c r="AE454" s="26">
        <f t="shared" ca="1" si="520"/>
        <v>22</v>
      </c>
      <c r="AF454" s="26">
        <f t="shared" ca="1" si="521"/>
        <v>17</v>
      </c>
      <c r="AG454" s="26">
        <f t="shared" ref="AG454:AI454" ca="1" si="532">MAX(0,AF454)-AA454</f>
        <v>4</v>
      </c>
      <c r="AH454" s="26">
        <f t="shared" ca="1" si="532"/>
        <v>-9</v>
      </c>
      <c r="AI454" s="26">
        <f t="shared" ca="1" si="532"/>
        <v>-12</v>
      </c>
      <c r="AJ454" s="30">
        <f t="shared" si="523"/>
        <v>0</v>
      </c>
      <c r="AK454" s="30">
        <f t="shared" si="524"/>
        <v>0</v>
      </c>
      <c r="AL454" s="30">
        <f t="shared" si="525"/>
        <v>0</v>
      </c>
      <c r="AM454" s="30">
        <f t="shared" si="526"/>
        <v>0</v>
      </c>
      <c r="AN454" s="30">
        <f t="shared" si="527"/>
        <v>0</v>
      </c>
      <c r="AO454" s="30">
        <f t="shared" si="528"/>
        <v>0</v>
      </c>
      <c r="AP454" s="22">
        <f t="shared" si="530"/>
        <v>0</v>
      </c>
    </row>
    <row r="455" spans="1:42" x14ac:dyDescent="0.2">
      <c r="A455" t="s">
        <v>56</v>
      </c>
      <c r="B455" t="s">
        <v>1244</v>
      </c>
      <c r="C455" s="2" t="s">
        <v>560</v>
      </c>
      <c r="D455" s="2">
        <v>840168546671</v>
      </c>
      <c r="E455" s="2" t="s">
        <v>561</v>
      </c>
      <c r="F455" s="2" t="s">
        <v>487</v>
      </c>
      <c r="G455" s="2" t="s">
        <v>488</v>
      </c>
      <c r="H455" s="2" t="s">
        <v>489</v>
      </c>
      <c r="I455" s="2" t="s">
        <v>1129</v>
      </c>
      <c r="J455" s="3">
        <v>188</v>
      </c>
      <c r="K455" s="25">
        <v>503.81</v>
      </c>
      <c r="L455" s="2" t="s">
        <v>2202</v>
      </c>
      <c r="M455" s="2" t="s">
        <v>28</v>
      </c>
      <c r="N455" s="3">
        <v>125</v>
      </c>
      <c r="O455" s="3">
        <v>0</v>
      </c>
      <c r="P455" s="21">
        <f ca="1">SUMIF('On Orders'!B:G,Base!C:C,'On Orders'!E:E)</f>
        <v>0</v>
      </c>
      <c r="Q455" s="22">
        <f ca="1">SUMIF('On Orders'!B:G,Base!C:C,'On Orders'!F:F)</f>
        <v>0</v>
      </c>
      <c r="R455" s="22">
        <f ca="1">SUMIF('On Orders'!B:G,Base!C:C,'On Orders'!G:G)</f>
        <v>0</v>
      </c>
      <c r="S455" s="22">
        <f ca="1">SUMIF('On Orders'!B:G,Base!C:C,'On Orders'!H:H)</f>
        <v>0</v>
      </c>
      <c r="T455" s="22"/>
      <c r="U455" s="22"/>
      <c r="V455" s="22"/>
      <c r="W455" s="3">
        <v>40</v>
      </c>
      <c r="X455" s="3">
        <v>40</v>
      </c>
      <c r="Y455" s="3">
        <v>48</v>
      </c>
      <c r="Z455" s="3">
        <v>3</v>
      </c>
      <c r="AA455" s="3">
        <v>0</v>
      </c>
      <c r="AB455" s="3">
        <v>0</v>
      </c>
      <c r="AC455" s="3">
        <v>0</v>
      </c>
      <c r="AD455" s="31">
        <f t="shared" ca="1" si="519"/>
        <v>-103</v>
      </c>
      <c r="AE455" s="26">
        <f t="shared" ca="1" si="520"/>
        <v>-48</v>
      </c>
      <c r="AF455" s="26">
        <f t="shared" ca="1" si="521"/>
        <v>-3</v>
      </c>
      <c r="AG455" s="26">
        <f t="shared" ref="AG455:AI455" ca="1" si="533">MAX(0,AF455)-AA455</f>
        <v>0</v>
      </c>
      <c r="AH455" s="26">
        <f t="shared" ca="1" si="533"/>
        <v>0</v>
      </c>
      <c r="AI455" s="26">
        <f t="shared" ca="1" si="533"/>
        <v>0</v>
      </c>
      <c r="AJ455" s="30">
        <f t="shared" ca="1" si="523"/>
        <v>103</v>
      </c>
      <c r="AK455" s="30">
        <f t="shared" ca="1" si="524"/>
        <v>48</v>
      </c>
      <c r="AL455" s="30">
        <f t="shared" ca="1" si="525"/>
        <v>3</v>
      </c>
      <c r="AM455" s="30">
        <f t="shared" ca="1" si="526"/>
        <v>0</v>
      </c>
      <c r="AN455" s="30">
        <f t="shared" ca="1" si="527"/>
        <v>0</v>
      </c>
      <c r="AO455" s="30">
        <f t="shared" ca="1" si="528"/>
        <v>0</v>
      </c>
      <c r="AP455" s="22">
        <f t="shared" ca="1" si="530"/>
        <v>154</v>
      </c>
    </row>
    <row r="456" spans="1:42" x14ac:dyDescent="0.2">
      <c r="A456" t="s">
        <v>56</v>
      </c>
      <c r="B456" t="s">
        <v>1245</v>
      </c>
      <c r="C456" s="2" t="s">
        <v>260</v>
      </c>
      <c r="D456" s="2" t="s">
        <v>261</v>
      </c>
      <c r="E456" s="2" t="s">
        <v>262</v>
      </c>
      <c r="F456" s="2" t="s">
        <v>60</v>
      </c>
      <c r="G456" s="2" t="s">
        <v>109</v>
      </c>
      <c r="H456" s="2" t="s">
        <v>109</v>
      </c>
      <c r="I456" s="2" t="s">
        <v>1129</v>
      </c>
      <c r="J456" s="3">
        <v>188</v>
      </c>
      <c r="K456" s="25">
        <v>276.26</v>
      </c>
      <c r="L456" s="2" t="s">
        <v>2204</v>
      </c>
      <c r="M456" s="2" t="s">
        <v>28</v>
      </c>
      <c r="N456" s="3">
        <v>276</v>
      </c>
      <c r="O456" s="3">
        <v>280</v>
      </c>
      <c r="P456" s="21">
        <f ca="1">SUMIF('On Orders'!B:G,Base!C:C,'On Orders'!E:E)</f>
        <v>0</v>
      </c>
      <c r="Q456" s="22">
        <f ca="1">SUMIF('On Orders'!B:G,Base!C:C,'On Orders'!F:F)</f>
        <v>0</v>
      </c>
      <c r="R456" s="22">
        <f ca="1">SUMIF('On Orders'!B:G,Base!C:C,'On Orders'!G:G)</f>
        <v>0</v>
      </c>
      <c r="S456" s="22">
        <f ca="1">SUMIF('On Orders'!B:G,Base!C:C,'On Orders'!H:H)</f>
        <v>0</v>
      </c>
      <c r="T456" s="22"/>
      <c r="U456" s="22"/>
      <c r="V456" s="22"/>
      <c r="W456" s="3">
        <v>15</v>
      </c>
      <c r="X456" s="3">
        <v>17</v>
      </c>
      <c r="Y456" s="3">
        <v>18</v>
      </c>
      <c r="Z456" s="3">
        <v>24</v>
      </c>
      <c r="AA456" s="3">
        <v>18</v>
      </c>
      <c r="AB456" s="3">
        <v>18</v>
      </c>
      <c r="AC456" s="3">
        <v>19</v>
      </c>
      <c r="AD456" s="31">
        <f t="shared" ca="1" si="519"/>
        <v>351</v>
      </c>
      <c r="AE456" s="26">
        <f t="shared" ca="1" si="520"/>
        <v>333</v>
      </c>
      <c r="AF456" s="26">
        <f t="shared" ca="1" si="521"/>
        <v>309</v>
      </c>
      <c r="AG456" s="26">
        <f t="shared" ref="AG456:AI456" ca="1" si="534">MAX(0,AF456)-AA456</f>
        <v>291</v>
      </c>
      <c r="AH456" s="26">
        <f t="shared" ca="1" si="534"/>
        <v>273</v>
      </c>
      <c r="AI456" s="26">
        <f t="shared" ca="1" si="534"/>
        <v>254</v>
      </c>
      <c r="AJ456" s="30">
        <f t="shared" si="523"/>
        <v>0</v>
      </c>
      <c r="AK456" s="30">
        <f t="shared" si="524"/>
        <v>0</v>
      </c>
      <c r="AL456" s="30">
        <f t="shared" si="525"/>
        <v>0</v>
      </c>
      <c r="AM456" s="30">
        <f t="shared" si="526"/>
        <v>0</v>
      </c>
      <c r="AN456" s="30">
        <f t="shared" si="527"/>
        <v>0</v>
      </c>
      <c r="AO456" s="30">
        <f t="shared" si="528"/>
        <v>0</v>
      </c>
      <c r="AP456" s="22">
        <f t="shared" si="530"/>
        <v>0</v>
      </c>
    </row>
    <row r="457" spans="1:42" x14ac:dyDescent="0.2">
      <c r="A457" t="s">
        <v>335</v>
      </c>
      <c r="B457" t="s">
        <v>1246</v>
      </c>
      <c r="C457" s="2" t="s">
        <v>614</v>
      </c>
      <c r="D457" s="2" t="s">
        <v>1247</v>
      </c>
      <c r="E457" s="2" t="s">
        <v>616</v>
      </c>
      <c r="F457" s="2" t="s">
        <v>33</v>
      </c>
      <c r="G457" s="2" t="s">
        <v>469</v>
      </c>
      <c r="H457" s="2" t="s">
        <v>617</v>
      </c>
      <c r="I457" s="2" t="s">
        <v>1129</v>
      </c>
      <c r="J457" s="3">
        <v>188</v>
      </c>
      <c r="K457" s="25">
        <v>226.43</v>
      </c>
      <c r="L457" s="2" t="s">
        <v>2203</v>
      </c>
      <c r="M457" s="2" t="s">
        <v>66</v>
      </c>
      <c r="N457" s="3">
        <v>109</v>
      </c>
      <c r="O457" s="3">
        <v>144</v>
      </c>
      <c r="P457" s="21">
        <f ca="1">SUMIF('On Orders'!B:G,Base!C:C,'On Orders'!E:E)</f>
        <v>0</v>
      </c>
      <c r="Q457" s="22">
        <f ca="1">SUMIF('On Orders'!B:G,Base!C:C,'On Orders'!F:F)</f>
        <v>30</v>
      </c>
      <c r="R457" s="22">
        <f ca="1">SUMIF('On Orders'!B:G,Base!C:C,'On Orders'!G:G)</f>
        <v>0</v>
      </c>
      <c r="S457" s="22">
        <f ca="1">SUMIF('On Orders'!B:G,Base!C:C,'On Orders'!H:H)</f>
        <v>0</v>
      </c>
      <c r="T457" s="22"/>
      <c r="U457" s="22"/>
      <c r="V457" s="22"/>
      <c r="W457" s="3">
        <v>20</v>
      </c>
      <c r="X457" s="3">
        <v>22</v>
      </c>
      <c r="Y457" s="3">
        <v>24</v>
      </c>
      <c r="Z457" s="3">
        <v>23</v>
      </c>
      <c r="AA457" s="3">
        <v>21</v>
      </c>
      <c r="AB457" s="3">
        <v>23</v>
      </c>
      <c r="AC457" s="3">
        <v>23</v>
      </c>
      <c r="AD457" s="31">
        <f t="shared" ca="1" si="519"/>
        <v>73</v>
      </c>
      <c r="AE457" s="26">
        <f t="shared" ca="1" si="520"/>
        <v>49</v>
      </c>
      <c r="AF457" s="26">
        <f t="shared" ca="1" si="521"/>
        <v>26</v>
      </c>
      <c r="AG457" s="26">
        <f t="shared" ref="AG457:AI457" ca="1" si="535">MAX(0,AF457)-AA457</f>
        <v>5</v>
      </c>
      <c r="AH457" s="26">
        <f t="shared" ca="1" si="535"/>
        <v>-18</v>
      </c>
      <c r="AI457" s="26">
        <f t="shared" ca="1" si="535"/>
        <v>-23</v>
      </c>
      <c r="AJ457" s="30">
        <f t="shared" ca="1" si="523"/>
        <v>0</v>
      </c>
      <c r="AK457" s="30">
        <f t="shared" ca="1" si="524"/>
        <v>0</v>
      </c>
      <c r="AL457" s="30">
        <f t="shared" ca="1" si="525"/>
        <v>0</v>
      </c>
      <c r="AM457" s="30">
        <f t="shared" ca="1" si="526"/>
        <v>0</v>
      </c>
      <c r="AN457" s="30">
        <f t="shared" ca="1" si="527"/>
        <v>18</v>
      </c>
      <c r="AO457" s="30">
        <f t="shared" ca="1" si="528"/>
        <v>23</v>
      </c>
      <c r="AP457" s="22">
        <f t="shared" ca="1" si="530"/>
        <v>41</v>
      </c>
    </row>
    <row r="458" spans="1:42" x14ac:dyDescent="0.2">
      <c r="A458" t="s">
        <v>1248</v>
      </c>
      <c r="B458" t="s">
        <v>1249</v>
      </c>
      <c r="C458" s="2" t="s">
        <v>1250</v>
      </c>
      <c r="D458" s="2" t="s">
        <v>1251</v>
      </c>
      <c r="E458" s="2" t="s">
        <v>1252</v>
      </c>
      <c r="F458" s="2" t="s">
        <v>33</v>
      </c>
      <c r="G458" s="2" t="s">
        <v>1072</v>
      </c>
      <c r="H458" s="2" t="s">
        <v>1253</v>
      </c>
      <c r="I458" s="2" t="s">
        <v>1129</v>
      </c>
      <c r="J458" s="3">
        <v>94</v>
      </c>
      <c r="K458" s="25">
        <v>503.75</v>
      </c>
      <c r="L458" s="2" t="s">
        <v>2204</v>
      </c>
      <c r="M458" s="2" t="s">
        <v>66</v>
      </c>
      <c r="N458" s="3">
        <v>0</v>
      </c>
      <c r="O458" s="3">
        <v>0</v>
      </c>
      <c r="P458" s="21">
        <f ca="1">SUMIF('On Orders'!B:G,Base!C:C,'On Orders'!E:E)</f>
        <v>0</v>
      </c>
      <c r="Q458" s="22">
        <f ca="1">SUMIF('On Orders'!B:G,Base!C:C,'On Orders'!F:F)</f>
        <v>0</v>
      </c>
      <c r="R458" s="22">
        <f ca="1">SUMIF('On Orders'!B:G,Base!C:C,'On Orders'!G:G)</f>
        <v>0</v>
      </c>
      <c r="S458" s="22">
        <f ca="1">SUMIF('On Orders'!B:G,Base!C:C,'On Orders'!H:H)</f>
        <v>0</v>
      </c>
      <c r="T458" s="22"/>
      <c r="U458" s="22"/>
      <c r="V458" s="22"/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1">
        <f t="shared" ca="1" si="519"/>
        <v>-94</v>
      </c>
      <c r="AE458" s="26">
        <f t="shared" ca="1" si="520"/>
        <v>0</v>
      </c>
      <c r="AF458" s="26">
        <f t="shared" ca="1" si="521"/>
        <v>0</v>
      </c>
      <c r="AG458" s="26">
        <f t="shared" ref="AG458:AI458" ca="1" si="536">MAX(0,AF458)-AA458</f>
        <v>0</v>
      </c>
      <c r="AH458" s="26">
        <f t="shared" ca="1" si="536"/>
        <v>0</v>
      </c>
      <c r="AI458" s="26">
        <f t="shared" ca="1" si="536"/>
        <v>0</v>
      </c>
      <c r="AJ458" s="30">
        <f t="shared" si="523"/>
        <v>0</v>
      </c>
      <c r="AK458" s="30">
        <f t="shared" si="524"/>
        <v>0</v>
      </c>
      <c r="AL458" s="30">
        <f t="shared" si="525"/>
        <v>0</v>
      </c>
      <c r="AM458" s="30">
        <f t="shared" si="526"/>
        <v>0</v>
      </c>
      <c r="AN458" s="30">
        <f t="shared" si="527"/>
        <v>0</v>
      </c>
      <c r="AO458" s="30">
        <f t="shared" si="528"/>
        <v>0</v>
      </c>
      <c r="AP458" s="22">
        <f t="shared" si="530"/>
        <v>0</v>
      </c>
    </row>
    <row r="459" spans="1:42" x14ac:dyDescent="0.2">
      <c r="A459" t="s">
        <v>1248</v>
      </c>
      <c r="B459" t="s">
        <v>1254</v>
      </c>
      <c r="C459" s="2" t="s">
        <v>1255</v>
      </c>
      <c r="D459" s="2" t="s">
        <v>1256</v>
      </c>
      <c r="E459" s="2" t="s">
        <v>1257</v>
      </c>
      <c r="F459" s="2" t="s">
        <v>33</v>
      </c>
      <c r="G459" s="2" t="s">
        <v>1258</v>
      </c>
      <c r="H459" s="2" t="s">
        <v>1259</v>
      </c>
      <c r="I459" s="2" t="s">
        <v>1129</v>
      </c>
      <c r="J459" s="3">
        <v>94</v>
      </c>
      <c r="K459" s="25">
        <v>559.78</v>
      </c>
      <c r="L459" s="2" t="s">
        <v>2204</v>
      </c>
      <c r="M459" s="2" t="s">
        <v>66</v>
      </c>
      <c r="N459" s="3">
        <v>0</v>
      </c>
      <c r="O459" s="3">
        <v>23</v>
      </c>
      <c r="P459" s="21">
        <f ca="1">SUMIF('On Orders'!B:G,Base!C:C,'On Orders'!E:E)</f>
        <v>0</v>
      </c>
      <c r="Q459" s="22">
        <f ca="1">SUMIF('On Orders'!B:G,Base!C:C,'On Orders'!F:F)</f>
        <v>0</v>
      </c>
      <c r="R459" s="22">
        <f ca="1">SUMIF('On Orders'!B:G,Base!C:C,'On Orders'!G:G)</f>
        <v>0</v>
      </c>
      <c r="S459" s="22">
        <f ca="1">SUMIF('On Orders'!B:G,Base!C:C,'On Orders'!H:H)</f>
        <v>0</v>
      </c>
      <c r="T459" s="22"/>
      <c r="U459" s="22"/>
      <c r="V459" s="22"/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1">
        <f t="shared" ca="1" si="519"/>
        <v>-71</v>
      </c>
      <c r="AE459" s="26">
        <f t="shared" ca="1" si="520"/>
        <v>0</v>
      </c>
      <c r="AF459" s="26">
        <f t="shared" ca="1" si="521"/>
        <v>0</v>
      </c>
      <c r="AG459" s="26">
        <f t="shared" ref="AG459:AI459" ca="1" si="537">MAX(0,AF459)-AA459</f>
        <v>0</v>
      </c>
      <c r="AH459" s="26">
        <f t="shared" ca="1" si="537"/>
        <v>0</v>
      </c>
      <c r="AI459" s="26">
        <f t="shared" ca="1" si="537"/>
        <v>0</v>
      </c>
      <c r="AJ459" s="30">
        <f t="shared" si="523"/>
        <v>0</v>
      </c>
      <c r="AK459" s="30">
        <f t="shared" si="524"/>
        <v>0</v>
      </c>
      <c r="AL459" s="30">
        <f t="shared" si="525"/>
        <v>0</v>
      </c>
      <c r="AM459" s="30">
        <f t="shared" si="526"/>
        <v>0</v>
      </c>
      <c r="AN459" s="30">
        <f t="shared" si="527"/>
        <v>0</v>
      </c>
      <c r="AO459" s="30">
        <f t="shared" si="528"/>
        <v>0</v>
      </c>
      <c r="AP459" s="22">
        <f t="shared" si="530"/>
        <v>0</v>
      </c>
    </row>
    <row r="460" spans="1:42" x14ac:dyDescent="0.2">
      <c r="A460" t="s">
        <v>1248</v>
      </c>
      <c r="B460" t="s">
        <v>1260</v>
      </c>
      <c r="C460" s="2" t="s">
        <v>1255</v>
      </c>
      <c r="D460" s="2" t="s">
        <v>1256</v>
      </c>
      <c r="E460" s="2" t="s">
        <v>1257</v>
      </c>
      <c r="F460" s="2" t="s">
        <v>33</v>
      </c>
      <c r="G460" s="2" t="s">
        <v>1258</v>
      </c>
      <c r="H460" s="2" t="s">
        <v>1259</v>
      </c>
      <c r="I460" s="2" t="s">
        <v>1129</v>
      </c>
      <c r="J460" s="3">
        <v>94</v>
      </c>
      <c r="K460" s="25">
        <v>559.78</v>
      </c>
      <c r="L460" s="2" t="s">
        <v>2204</v>
      </c>
      <c r="M460" s="2" t="s">
        <v>66</v>
      </c>
      <c r="N460" s="3">
        <v>0</v>
      </c>
      <c r="O460" s="3">
        <v>23</v>
      </c>
      <c r="P460" s="21">
        <f ca="1">SUMIF('On Orders'!B:G,Base!C:C,'On Orders'!E:E)</f>
        <v>0</v>
      </c>
      <c r="Q460" s="22">
        <f ca="1">SUMIF('On Orders'!B:G,Base!C:C,'On Orders'!F:F)</f>
        <v>0</v>
      </c>
      <c r="R460" s="22">
        <f ca="1">SUMIF('On Orders'!B:G,Base!C:C,'On Orders'!G:G)</f>
        <v>0</v>
      </c>
      <c r="S460" s="22">
        <f ca="1">SUMIF('On Orders'!B:G,Base!C:C,'On Orders'!H:H)</f>
        <v>0</v>
      </c>
      <c r="T460" s="22"/>
      <c r="U460" s="22"/>
      <c r="V460" s="22"/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1">
        <f t="shared" ca="1" si="519"/>
        <v>-71</v>
      </c>
      <c r="AE460" s="26">
        <f t="shared" ca="1" si="520"/>
        <v>0</v>
      </c>
      <c r="AF460" s="26">
        <f t="shared" ca="1" si="521"/>
        <v>0</v>
      </c>
      <c r="AG460" s="26">
        <f t="shared" ref="AG460:AI460" ca="1" si="538">MAX(0,AF460)-AA460</f>
        <v>0</v>
      </c>
      <c r="AH460" s="26">
        <f t="shared" ca="1" si="538"/>
        <v>0</v>
      </c>
      <c r="AI460" s="26">
        <f t="shared" ca="1" si="538"/>
        <v>0</v>
      </c>
      <c r="AJ460" s="30">
        <f t="shared" si="523"/>
        <v>0</v>
      </c>
      <c r="AK460" s="30">
        <f t="shared" si="524"/>
        <v>0</v>
      </c>
      <c r="AL460" s="30">
        <f t="shared" si="525"/>
        <v>0</v>
      </c>
      <c r="AM460" s="30">
        <f t="shared" si="526"/>
        <v>0</v>
      </c>
      <c r="AN460" s="30">
        <f t="shared" si="527"/>
        <v>0</v>
      </c>
      <c r="AO460" s="30">
        <f t="shared" si="528"/>
        <v>0</v>
      </c>
      <c r="AP460" s="22">
        <f t="shared" si="530"/>
        <v>0</v>
      </c>
    </row>
    <row r="461" spans="1:42" x14ac:dyDescent="0.2">
      <c r="A461" t="s">
        <v>1248</v>
      </c>
      <c r="B461" t="s">
        <v>1261</v>
      </c>
      <c r="C461" s="2" t="s">
        <v>1259</v>
      </c>
      <c r="D461" s="2" t="s">
        <v>1262</v>
      </c>
      <c r="E461" s="2" t="s">
        <v>1263</v>
      </c>
      <c r="F461" s="2" t="s">
        <v>33</v>
      </c>
      <c r="G461" s="2" t="s">
        <v>1258</v>
      </c>
      <c r="H461" s="2" t="s">
        <v>1259</v>
      </c>
      <c r="I461" s="2" t="s">
        <v>1129</v>
      </c>
      <c r="J461" s="3">
        <v>94</v>
      </c>
      <c r="K461" s="25">
        <v>559.78</v>
      </c>
      <c r="L461" s="2" t="s">
        <v>2204</v>
      </c>
      <c r="M461" s="2" t="s">
        <v>66</v>
      </c>
      <c r="N461" s="3">
        <v>2</v>
      </c>
      <c r="O461" s="3">
        <v>9</v>
      </c>
      <c r="P461" s="21">
        <f ca="1">SUMIF('On Orders'!B:G,Base!C:C,'On Orders'!E:E)</f>
        <v>0</v>
      </c>
      <c r="Q461" s="22">
        <f ca="1">SUMIF('On Orders'!B:G,Base!C:C,'On Orders'!F:F)</f>
        <v>0</v>
      </c>
      <c r="R461" s="22">
        <f ca="1">SUMIF('On Orders'!B:G,Base!C:C,'On Orders'!G:G)</f>
        <v>0</v>
      </c>
      <c r="S461" s="22">
        <f ca="1">SUMIF('On Orders'!B:G,Base!C:C,'On Orders'!H:H)</f>
        <v>0</v>
      </c>
      <c r="T461" s="22"/>
      <c r="U461" s="22"/>
      <c r="V461" s="22"/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1">
        <f t="shared" ca="1" si="519"/>
        <v>-83</v>
      </c>
      <c r="AE461" s="26">
        <f t="shared" ca="1" si="520"/>
        <v>0</v>
      </c>
      <c r="AF461" s="26">
        <f t="shared" ca="1" si="521"/>
        <v>0</v>
      </c>
      <c r="AG461" s="26">
        <f t="shared" ref="AG461:AI461" ca="1" si="539">MAX(0,AF461)-AA461</f>
        <v>0</v>
      </c>
      <c r="AH461" s="26">
        <f t="shared" ca="1" si="539"/>
        <v>0</v>
      </c>
      <c r="AI461" s="26">
        <f t="shared" ca="1" si="539"/>
        <v>0</v>
      </c>
      <c r="AJ461" s="30">
        <f t="shared" si="523"/>
        <v>0</v>
      </c>
      <c r="AK461" s="30">
        <f t="shared" si="524"/>
        <v>0</v>
      </c>
      <c r="AL461" s="30">
        <f t="shared" si="525"/>
        <v>0</v>
      </c>
      <c r="AM461" s="30">
        <f t="shared" si="526"/>
        <v>0</v>
      </c>
      <c r="AN461" s="30">
        <f t="shared" si="527"/>
        <v>0</v>
      </c>
      <c r="AO461" s="30">
        <f t="shared" si="528"/>
        <v>0</v>
      </c>
      <c r="AP461" s="22">
        <f t="shared" si="530"/>
        <v>0</v>
      </c>
    </row>
    <row r="462" spans="1:42" x14ac:dyDescent="0.2">
      <c r="A462" t="s">
        <v>1248</v>
      </c>
      <c r="B462" t="s">
        <v>1264</v>
      </c>
      <c r="C462" s="2" t="s">
        <v>1265</v>
      </c>
      <c r="D462" s="2" t="s">
        <v>1266</v>
      </c>
      <c r="E462" s="2" t="s">
        <v>1267</v>
      </c>
      <c r="F462" s="2" t="s">
        <v>33</v>
      </c>
      <c r="G462" s="2" t="s">
        <v>1258</v>
      </c>
      <c r="H462" s="2" t="s">
        <v>1268</v>
      </c>
      <c r="I462" s="2" t="s">
        <v>1129</v>
      </c>
      <c r="J462" s="3">
        <v>94</v>
      </c>
      <c r="K462" s="25">
        <v>447.72</v>
      </c>
      <c r="L462" s="2" t="s">
        <v>2204</v>
      </c>
      <c r="M462" s="2" t="s">
        <v>66</v>
      </c>
      <c r="N462" s="3">
        <v>1</v>
      </c>
      <c r="O462" s="3">
        <v>47</v>
      </c>
      <c r="P462" s="21">
        <f ca="1">SUMIF('On Orders'!B:G,Base!C:C,'On Orders'!E:E)</f>
        <v>0</v>
      </c>
      <c r="Q462" s="22">
        <f ca="1">SUMIF('On Orders'!B:G,Base!C:C,'On Orders'!F:F)</f>
        <v>0</v>
      </c>
      <c r="R462" s="22">
        <f ca="1">SUMIF('On Orders'!B:G,Base!C:C,'On Orders'!G:G)</f>
        <v>0</v>
      </c>
      <c r="S462" s="22">
        <f ca="1">SUMIF('On Orders'!B:G,Base!C:C,'On Orders'!H:H)</f>
        <v>0</v>
      </c>
      <c r="T462" s="22"/>
      <c r="U462" s="22"/>
      <c r="V462" s="22"/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1">
        <f t="shared" ca="1" si="519"/>
        <v>-46</v>
      </c>
      <c r="AE462" s="26">
        <f t="shared" ca="1" si="520"/>
        <v>0</v>
      </c>
      <c r="AF462" s="26">
        <f t="shared" ca="1" si="521"/>
        <v>0</v>
      </c>
      <c r="AG462" s="26">
        <f t="shared" ref="AG462:AI462" ca="1" si="540">MAX(0,AF462)-AA462</f>
        <v>0</v>
      </c>
      <c r="AH462" s="26">
        <f t="shared" ca="1" si="540"/>
        <v>0</v>
      </c>
      <c r="AI462" s="26">
        <f t="shared" ca="1" si="540"/>
        <v>0</v>
      </c>
      <c r="AJ462" s="30">
        <f t="shared" si="523"/>
        <v>0</v>
      </c>
      <c r="AK462" s="30">
        <f t="shared" si="524"/>
        <v>0</v>
      </c>
      <c r="AL462" s="30">
        <f t="shared" si="525"/>
        <v>0</v>
      </c>
      <c r="AM462" s="30">
        <f t="shared" si="526"/>
        <v>0</v>
      </c>
      <c r="AN462" s="30">
        <f t="shared" si="527"/>
        <v>0</v>
      </c>
      <c r="AO462" s="30">
        <f t="shared" si="528"/>
        <v>0</v>
      </c>
      <c r="AP462" s="22">
        <f t="shared" si="530"/>
        <v>0</v>
      </c>
    </row>
    <row r="463" spans="1:42" x14ac:dyDescent="0.2">
      <c r="A463" t="s">
        <v>1248</v>
      </c>
      <c r="B463" t="s">
        <v>1269</v>
      </c>
      <c r="C463" s="2" t="s">
        <v>1270</v>
      </c>
      <c r="D463" s="2" t="s">
        <v>1271</v>
      </c>
      <c r="E463" s="2" t="s">
        <v>1272</v>
      </c>
      <c r="F463" s="2" t="s">
        <v>33</v>
      </c>
      <c r="G463" s="2" t="s">
        <v>1258</v>
      </c>
      <c r="H463" s="2" t="s">
        <v>1268</v>
      </c>
      <c r="I463" s="2" t="s">
        <v>1129</v>
      </c>
      <c r="J463" s="3">
        <v>94</v>
      </c>
      <c r="K463" s="25">
        <v>447.72</v>
      </c>
      <c r="L463" s="2" t="s">
        <v>2204</v>
      </c>
      <c r="M463" s="2" t="s">
        <v>66</v>
      </c>
      <c r="N463" s="3">
        <v>1</v>
      </c>
      <c r="O463" s="3">
        <v>31</v>
      </c>
      <c r="P463" s="21">
        <f ca="1">SUMIF('On Orders'!B:G,Base!C:C,'On Orders'!E:E)</f>
        <v>0</v>
      </c>
      <c r="Q463" s="22">
        <f ca="1">SUMIF('On Orders'!B:G,Base!C:C,'On Orders'!F:F)</f>
        <v>0</v>
      </c>
      <c r="R463" s="22">
        <f ca="1">SUMIF('On Orders'!B:G,Base!C:C,'On Orders'!G:G)</f>
        <v>0</v>
      </c>
      <c r="S463" s="22">
        <f ca="1">SUMIF('On Orders'!B:G,Base!C:C,'On Orders'!H:H)</f>
        <v>0</v>
      </c>
      <c r="T463" s="22"/>
      <c r="U463" s="22"/>
      <c r="V463" s="22"/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1">
        <f t="shared" ca="1" si="519"/>
        <v>-62</v>
      </c>
      <c r="AE463" s="26">
        <f t="shared" ca="1" si="520"/>
        <v>0</v>
      </c>
      <c r="AF463" s="26">
        <f t="shared" ca="1" si="521"/>
        <v>0</v>
      </c>
      <c r="AG463" s="26">
        <f t="shared" ref="AG463:AI463" ca="1" si="541">MAX(0,AF463)-AA463</f>
        <v>0</v>
      </c>
      <c r="AH463" s="26">
        <f t="shared" ca="1" si="541"/>
        <v>0</v>
      </c>
      <c r="AI463" s="26">
        <f t="shared" ca="1" si="541"/>
        <v>0</v>
      </c>
      <c r="AJ463" s="30">
        <f t="shared" si="523"/>
        <v>0</v>
      </c>
      <c r="AK463" s="30">
        <f t="shared" si="524"/>
        <v>0</v>
      </c>
      <c r="AL463" s="30">
        <f t="shared" si="525"/>
        <v>0</v>
      </c>
      <c r="AM463" s="30">
        <f t="shared" si="526"/>
        <v>0</v>
      </c>
      <c r="AN463" s="30">
        <f t="shared" si="527"/>
        <v>0</v>
      </c>
      <c r="AO463" s="30">
        <f t="shared" si="528"/>
        <v>0</v>
      </c>
      <c r="AP463" s="22">
        <f t="shared" si="530"/>
        <v>0</v>
      </c>
    </row>
    <row r="464" spans="1:42" x14ac:dyDescent="0.2">
      <c r="A464" t="s">
        <v>1248</v>
      </c>
      <c r="B464" t="s">
        <v>1273</v>
      </c>
      <c r="C464" s="2" t="s">
        <v>1270</v>
      </c>
      <c r="D464" s="2" t="s">
        <v>1271</v>
      </c>
      <c r="E464" s="2" t="s">
        <v>1272</v>
      </c>
      <c r="F464" s="2" t="s">
        <v>33</v>
      </c>
      <c r="G464" s="2" t="s">
        <v>1258</v>
      </c>
      <c r="H464" s="2" t="s">
        <v>1268</v>
      </c>
      <c r="I464" s="2" t="s">
        <v>1129</v>
      </c>
      <c r="J464" s="3">
        <v>94</v>
      </c>
      <c r="K464" s="25">
        <v>447.72</v>
      </c>
      <c r="L464" s="2" t="s">
        <v>2204</v>
      </c>
      <c r="M464" s="2" t="s">
        <v>66</v>
      </c>
      <c r="N464" s="3">
        <v>0</v>
      </c>
      <c r="O464" s="3">
        <v>31</v>
      </c>
      <c r="P464" s="21">
        <f ca="1">SUMIF('On Orders'!B:G,Base!C:C,'On Orders'!E:E)</f>
        <v>0</v>
      </c>
      <c r="Q464" s="22">
        <f ca="1">SUMIF('On Orders'!B:G,Base!C:C,'On Orders'!F:F)</f>
        <v>0</v>
      </c>
      <c r="R464" s="22">
        <f ca="1">SUMIF('On Orders'!B:G,Base!C:C,'On Orders'!G:G)</f>
        <v>0</v>
      </c>
      <c r="S464" s="22">
        <f ca="1">SUMIF('On Orders'!B:G,Base!C:C,'On Orders'!H:H)</f>
        <v>0</v>
      </c>
      <c r="T464" s="22"/>
      <c r="U464" s="22"/>
      <c r="V464" s="22"/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1">
        <f t="shared" ca="1" si="519"/>
        <v>-63</v>
      </c>
      <c r="AE464" s="26">
        <f t="shared" ca="1" si="520"/>
        <v>0</v>
      </c>
      <c r="AF464" s="26">
        <f t="shared" ca="1" si="521"/>
        <v>0</v>
      </c>
      <c r="AG464" s="26">
        <f t="shared" ref="AG464:AI464" ca="1" si="542">MAX(0,AF464)-AA464</f>
        <v>0</v>
      </c>
      <c r="AH464" s="26">
        <f t="shared" ca="1" si="542"/>
        <v>0</v>
      </c>
      <c r="AI464" s="26">
        <f t="shared" ca="1" si="542"/>
        <v>0</v>
      </c>
      <c r="AJ464" s="30">
        <f t="shared" si="523"/>
        <v>0</v>
      </c>
      <c r="AK464" s="30">
        <f t="shared" si="524"/>
        <v>0</v>
      </c>
      <c r="AL464" s="30">
        <f t="shared" si="525"/>
        <v>0</v>
      </c>
      <c r="AM464" s="30">
        <f t="shared" si="526"/>
        <v>0</v>
      </c>
      <c r="AN464" s="30">
        <f t="shared" si="527"/>
        <v>0</v>
      </c>
      <c r="AO464" s="30">
        <f t="shared" si="528"/>
        <v>0</v>
      </c>
      <c r="AP464" s="22">
        <f t="shared" si="530"/>
        <v>0</v>
      </c>
    </row>
    <row r="465" spans="1:42" x14ac:dyDescent="0.2">
      <c r="A465" t="s">
        <v>1248</v>
      </c>
      <c r="B465" t="s">
        <v>1274</v>
      </c>
      <c r="C465" s="2" t="s">
        <v>1275</v>
      </c>
      <c r="D465" s="2" t="s">
        <v>1276</v>
      </c>
      <c r="E465" s="2" t="s">
        <v>1277</v>
      </c>
      <c r="F465" s="2" t="s">
        <v>33</v>
      </c>
      <c r="G465" s="2" t="s">
        <v>1278</v>
      </c>
      <c r="H465" s="2" t="s">
        <v>1279</v>
      </c>
      <c r="I465" s="2" t="s">
        <v>1129</v>
      </c>
      <c r="J465" s="3">
        <v>94</v>
      </c>
      <c r="K465" s="25">
        <v>839.96</v>
      </c>
      <c r="L465" s="2" t="s">
        <v>2204</v>
      </c>
      <c r="M465" s="2" t="s">
        <v>66</v>
      </c>
      <c r="N465" s="3">
        <v>0</v>
      </c>
      <c r="O465" s="3">
        <v>45</v>
      </c>
      <c r="P465" s="21">
        <f ca="1">SUMIF('On Orders'!B:G,Base!C:C,'On Orders'!E:E)</f>
        <v>0</v>
      </c>
      <c r="Q465" s="22">
        <f ca="1">SUMIF('On Orders'!B:G,Base!C:C,'On Orders'!F:F)</f>
        <v>0</v>
      </c>
      <c r="R465" s="22">
        <f ca="1">SUMIF('On Orders'!B:G,Base!C:C,'On Orders'!G:G)</f>
        <v>0</v>
      </c>
      <c r="S465" s="22">
        <f ca="1">SUMIF('On Orders'!B:G,Base!C:C,'On Orders'!H:H)</f>
        <v>0</v>
      </c>
      <c r="T465" s="22"/>
      <c r="U465" s="22"/>
      <c r="V465" s="22"/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1">
        <f t="shared" ca="1" si="519"/>
        <v>-49</v>
      </c>
      <c r="AE465" s="26">
        <f t="shared" ca="1" si="520"/>
        <v>0</v>
      </c>
      <c r="AF465" s="26">
        <f t="shared" ca="1" si="521"/>
        <v>0</v>
      </c>
      <c r="AG465" s="26">
        <f t="shared" ref="AG465:AI465" ca="1" si="543">MAX(0,AF465)-AA465</f>
        <v>0</v>
      </c>
      <c r="AH465" s="26">
        <f t="shared" ca="1" si="543"/>
        <v>0</v>
      </c>
      <c r="AI465" s="26">
        <f t="shared" ca="1" si="543"/>
        <v>0</v>
      </c>
      <c r="AJ465" s="30">
        <f t="shared" si="523"/>
        <v>0</v>
      </c>
      <c r="AK465" s="30">
        <f t="shared" si="524"/>
        <v>0</v>
      </c>
      <c r="AL465" s="30">
        <f t="shared" si="525"/>
        <v>0</v>
      </c>
      <c r="AM465" s="30">
        <f t="shared" si="526"/>
        <v>0</v>
      </c>
      <c r="AN465" s="30">
        <f t="shared" si="527"/>
        <v>0</v>
      </c>
      <c r="AO465" s="30">
        <f t="shared" si="528"/>
        <v>0</v>
      </c>
      <c r="AP465" s="22">
        <f t="shared" si="530"/>
        <v>0</v>
      </c>
    </row>
    <row r="466" spans="1:42" x14ac:dyDescent="0.2">
      <c r="A466" t="s">
        <v>1248</v>
      </c>
      <c r="B466" t="s">
        <v>1280</v>
      </c>
      <c r="C466" s="2" t="s">
        <v>1281</v>
      </c>
      <c r="D466" s="2" t="s">
        <v>1282</v>
      </c>
      <c r="E466" s="2" t="s">
        <v>1283</v>
      </c>
      <c r="F466" s="2" t="s">
        <v>33</v>
      </c>
      <c r="G466" s="2" t="s">
        <v>1278</v>
      </c>
      <c r="H466" s="2" t="s">
        <v>1284</v>
      </c>
      <c r="I466" s="2" t="s">
        <v>1129</v>
      </c>
      <c r="J466" s="3">
        <v>94</v>
      </c>
      <c r="K466" s="25">
        <v>1344.27</v>
      </c>
      <c r="L466" s="2" t="s">
        <v>2204</v>
      </c>
      <c r="M466" s="2" t="s">
        <v>66</v>
      </c>
      <c r="N466" s="3">
        <v>0</v>
      </c>
      <c r="O466" s="3">
        <v>18</v>
      </c>
      <c r="P466" s="21">
        <f ca="1">SUMIF('On Orders'!B:G,Base!C:C,'On Orders'!E:E)</f>
        <v>0</v>
      </c>
      <c r="Q466" s="22">
        <f ca="1">SUMIF('On Orders'!B:G,Base!C:C,'On Orders'!F:F)</f>
        <v>0</v>
      </c>
      <c r="R466" s="22">
        <f ca="1">SUMIF('On Orders'!B:G,Base!C:C,'On Orders'!G:G)</f>
        <v>0</v>
      </c>
      <c r="S466" s="22">
        <f ca="1">SUMIF('On Orders'!B:G,Base!C:C,'On Orders'!H:H)</f>
        <v>0</v>
      </c>
      <c r="T466" s="22"/>
      <c r="U466" s="22"/>
      <c r="V466" s="22"/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1">
        <f t="shared" ca="1" si="519"/>
        <v>-76</v>
      </c>
      <c r="AE466" s="26">
        <f t="shared" ca="1" si="520"/>
        <v>0</v>
      </c>
      <c r="AF466" s="26">
        <f t="shared" ca="1" si="521"/>
        <v>0</v>
      </c>
      <c r="AG466" s="26">
        <f t="shared" ref="AG466:AI466" ca="1" si="544">MAX(0,AF466)-AA466</f>
        <v>0</v>
      </c>
      <c r="AH466" s="26">
        <f t="shared" ca="1" si="544"/>
        <v>0</v>
      </c>
      <c r="AI466" s="26">
        <f t="shared" ca="1" si="544"/>
        <v>0</v>
      </c>
      <c r="AJ466" s="30">
        <f t="shared" si="523"/>
        <v>0</v>
      </c>
      <c r="AK466" s="30">
        <f t="shared" si="524"/>
        <v>0</v>
      </c>
      <c r="AL466" s="30">
        <f t="shared" si="525"/>
        <v>0</v>
      </c>
      <c r="AM466" s="30">
        <f t="shared" si="526"/>
        <v>0</v>
      </c>
      <c r="AN466" s="30">
        <f t="shared" si="527"/>
        <v>0</v>
      </c>
      <c r="AO466" s="30">
        <f t="shared" si="528"/>
        <v>0</v>
      </c>
      <c r="AP466" s="22">
        <f t="shared" si="530"/>
        <v>0</v>
      </c>
    </row>
    <row r="467" spans="1:42" x14ac:dyDescent="0.2">
      <c r="A467" t="s">
        <v>1248</v>
      </c>
      <c r="B467" t="s">
        <v>1285</v>
      </c>
      <c r="C467" s="2" t="s">
        <v>1286</v>
      </c>
      <c r="D467" s="2" t="s">
        <v>1287</v>
      </c>
      <c r="E467" s="2" t="s">
        <v>1288</v>
      </c>
      <c r="F467" s="2" t="s">
        <v>33</v>
      </c>
      <c r="G467" s="2" t="s">
        <v>1278</v>
      </c>
      <c r="H467" s="2" t="s">
        <v>1289</v>
      </c>
      <c r="I467" s="2" t="s">
        <v>1129</v>
      </c>
      <c r="J467" s="3">
        <v>94</v>
      </c>
      <c r="K467" s="25">
        <v>1344.27</v>
      </c>
      <c r="L467" s="2" t="s">
        <v>2204</v>
      </c>
      <c r="M467" s="2" t="s">
        <v>66</v>
      </c>
      <c r="N467" s="3">
        <v>0</v>
      </c>
      <c r="O467" s="3">
        <v>0</v>
      </c>
      <c r="P467" s="21">
        <f ca="1">SUMIF('On Orders'!B:G,Base!C:C,'On Orders'!E:E)</f>
        <v>0</v>
      </c>
      <c r="Q467" s="22">
        <f ca="1">SUMIF('On Orders'!B:G,Base!C:C,'On Orders'!F:F)</f>
        <v>0</v>
      </c>
      <c r="R467" s="22">
        <f ca="1">SUMIF('On Orders'!B:G,Base!C:C,'On Orders'!G:G)</f>
        <v>0</v>
      </c>
      <c r="S467" s="22">
        <f ca="1">SUMIF('On Orders'!B:G,Base!C:C,'On Orders'!H:H)</f>
        <v>0</v>
      </c>
      <c r="T467" s="22"/>
      <c r="U467" s="22"/>
      <c r="V467" s="22"/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1">
        <f t="shared" ca="1" si="519"/>
        <v>-94</v>
      </c>
      <c r="AE467" s="26">
        <f t="shared" ca="1" si="520"/>
        <v>0</v>
      </c>
      <c r="AF467" s="26">
        <f t="shared" ca="1" si="521"/>
        <v>0</v>
      </c>
      <c r="AG467" s="26">
        <f t="shared" ref="AG467:AI467" ca="1" si="545">MAX(0,AF467)-AA467</f>
        <v>0</v>
      </c>
      <c r="AH467" s="26">
        <f t="shared" ca="1" si="545"/>
        <v>0</v>
      </c>
      <c r="AI467" s="26">
        <f t="shared" ca="1" si="545"/>
        <v>0</v>
      </c>
      <c r="AJ467" s="30">
        <f t="shared" si="523"/>
        <v>0</v>
      </c>
      <c r="AK467" s="30">
        <f t="shared" si="524"/>
        <v>0</v>
      </c>
      <c r="AL467" s="30">
        <f t="shared" si="525"/>
        <v>0</v>
      </c>
      <c r="AM467" s="30">
        <f t="shared" si="526"/>
        <v>0</v>
      </c>
      <c r="AN467" s="30">
        <f t="shared" si="527"/>
        <v>0</v>
      </c>
      <c r="AO467" s="30">
        <f t="shared" si="528"/>
        <v>0</v>
      </c>
      <c r="AP467" s="22">
        <f t="shared" si="530"/>
        <v>0</v>
      </c>
    </row>
    <row r="468" spans="1:42" x14ac:dyDescent="0.2">
      <c r="A468" t="s">
        <v>1248</v>
      </c>
      <c r="B468" t="s">
        <v>1290</v>
      </c>
      <c r="C468" s="2" t="s">
        <v>1291</v>
      </c>
      <c r="D468" s="2" t="s">
        <v>1292</v>
      </c>
      <c r="E468" s="2" t="s">
        <v>1293</v>
      </c>
      <c r="F468" s="2" t="s">
        <v>33</v>
      </c>
      <c r="G468" s="2" t="s">
        <v>1278</v>
      </c>
      <c r="H468" s="2" t="s">
        <v>1294</v>
      </c>
      <c r="I468" s="2" t="s">
        <v>1129</v>
      </c>
      <c r="J468" s="3">
        <v>94</v>
      </c>
      <c r="K468" s="25">
        <v>1680.47</v>
      </c>
      <c r="L468" s="2" t="s">
        <v>2204</v>
      </c>
      <c r="M468" s="2" t="s">
        <v>66</v>
      </c>
      <c r="N468" s="3">
        <v>0</v>
      </c>
      <c r="O468" s="3">
        <v>3</v>
      </c>
      <c r="P468" s="21">
        <f ca="1">SUMIF('On Orders'!B:G,Base!C:C,'On Orders'!E:E)</f>
        <v>0</v>
      </c>
      <c r="Q468" s="22">
        <f ca="1">SUMIF('On Orders'!B:G,Base!C:C,'On Orders'!F:F)</f>
        <v>0</v>
      </c>
      <c r="R468" s="22">
        <f ca="1">SUMIF('On Orders'!B:G,Base!C:C,'On Orders'!G:G)</f>
        <v>0</v>
      </c>
      <c r="S468" s="22">
        <f ca="1">SUMIF('On Orders'!B:G,Base!C:C,'On Orders'!H:H)</f>
        <v>0</v>
      </c>
      <c r="T468" s="22"/>
      <c r="U468" s="22"/>
      <c r="V468" s="22"/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1">
        <f t="shared" ca="1" si="519"/>
        <v>-91</v>
      </c>
      <c r="AE468" s="26">
        <f t="shared" ca="1" si="520"/>
        <v>0</v>
      </c>
      <c r="AF468" s="26">
        <f t="shared" ca="1" si="521"/>
        <v>0</v>
      </c>
      <c r="AG468" s="26">
        <f t="shared" ref="AG468:AI468" ca="1" si="546">MAX(0,AF468)-AA468</f>
        <v>0</v>
      </c>
      <c r="AH468" s="26">
        <f t="shared" ca="1" si="546"/>
        <v>0</v>
      </c>
      <c r="AI468" s="26">
        <f t="shared" ca="1" si="546"/>
        <v>0</v>
      </c>
      <c r="AJ468" s="30">
        <f t="shared" si="523"/>
        <v>0</v>
      </c>
      <c r="AK468" s="30">
        <f t="shared" si="524"/>
        <v>0</v>
      </c>
      <c r="AL468" s="30">
        <f t="shared" si="525"/>
        <v>0</v>
      </c>
      <c r="AM468" s="30">
        <f t="shared" si="526"/>
        <v>0</v>
      </c>
      <c r="AN468" s="30">
        <f t="shared" si="527"/>
        <v>0</v>
      </c>
      <c r="AO468" s="30">
        <f t="shared" si="528"/>
        <v>0</v>
      </c>
      <c r="AP468" s="22">
        <f t="shared" si="530"/>
        <v>0</v>
      </c>
    </row>
    <row r="469" spans="1:42" x14ac:dyDescent="0.2">
      <c r="A469" t="s">
        <v>1248</v>
      </c>
      <c r="B469" t="s">
        <v>1295</v>
      </c>
      <c r="C469" s="2" t="s">
        <v>1296</v>
      </c>
      <c r="D469" s="2" t="s">
        <v>1297</v>
      </c>
      <c r="E469" s="2" t="s">
        <v>1298</v>
      </c>
      <c r="F469" s="2" t="s">
        <v>33</v>
      </c>
      <c r="G469" s="2" t="s">
        <v>621</v>
      </c>
      <c r="H469" s="2" t="s">
        <v>1248</v>
      </c>
      <c r="I469" s="2" t="s">
        <v>1129</v>
      </c>
      <c r="J469" s="3">
        <v>94</v>
      </c>
      <c r="K469" s="25">
        <v>559.78</v>
      </c>
      <c r="L469" s="2" t="s">
        <v>2204</v>
      </c>
      <c r="M469" s="2" t="s">
        <v>66</v>
      </c>
      <c r="N469" s="3">
        <v>4</v>
      </c>
      <c r="O469" s="3">
        <v>109</v>
      </c>
      <c r="P469" s="21">
        <f ca="1">SUMIF('On Orders'!B:G,Base!C:C,'On Orders'!E:E)</f>
        <v>0</v>
      </c>
      <c r="Q469" s="22">
        <f ca="1">SUMIF('On Orders'!B:G,Base!C:C,'On Orders'!F:F)</f>
        <v>0</v>
      </c>
      <c r="R469" s="22">
        <f ca="1">SUMIF('On Orders'!B:G,Base!C:C,'On Orders'!G:G)</f>
        <v>0</v>
      </c>
      <c r="S469" s="22">
        <f ca="1">SUMIF('On Orders'!B:G,Base!C:C,'On Orders'!H:H)</f>
        <v>0</v>
      </c>
      <c r="T469" s="22"/>
      <c r="U469" s="22"/>
      <c r="V469" s="22"/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1">
        <f t="shared" ca="1" si="519"/>
        <v>19</v>
      </c>
      <c r="AE469" s="26">
        <f t="shared" ca="1" si="520"/>
        <v>19</v>
      </c>
      <c r="AF469" s="26">
        <f t="shared" ca="1" si="521"/>
        <v>19</v>
      </c>
      <c r="AG469" s="26">
        <f t="shared" ref="AG469:AI469" ca="1" si="547">MAX(0,AF469)-AA469</f>
        <v>19</v>
      </c>
      <c r="AH469" s="26">
        <f t="shared" ca="1" si="547"/>
        <v>19</v>
      </c>
      <c r="AI469" s="26">
        <f t="shared" ca="1" si="547"/>
        <v>19</v>
      </c>
      <c r="AJ469" s="30">
        <f t="shared" si="523"/>
        <v>0</v>
      </c>
      <c r="AK469" s="30">
        <f t="shared" si="524"/>
        <v>0</v>
      </c>
      <c r="AL469" s="30">
        <f t="shared" si="525"/>
        <v>0</v>
      </c>
      <c r="AM469" s="30">
        <f t="shared" si="526"/>
        <v>0</v>
      </c>
      <c r="AN469" s="30">
        <f t="shared" si="527"/>
        <v>0</v>
      </c>
      <c r="AO469" s="30">
        <f t="shared" si="528"/>
        <v>0</v>
      </c>
      <c r="AP469" s="22">
        <f t="shared" si="530"/>
        <v>0</v>
      </c>
    </row>
    <row r="470" spans="1:42" x14ac:dyDescent="0.2">
      <c r="A470" t="s">
        <v>1248</v>
      </c>
      <c r="B470" t="s">
        <v>1299</v>
      </c>
      <c r="C470" s="2" t="s">
        <v>1300</v>
      </c>
      <c r="D470" s="2" t="s">
        <v>1301</v>
      </c>
      <c r="E470" s="2" t="s">
        <v>1302</v>
      </c>
      <c r="F470" s="2" t="s">
        <v>33</v>
      </c>
      <c r="G470" s="2" t="s">
        <v>621</v>
      </c>
      <c r="H470" s="2" t="s">
        <v>1248</v>
      </c>
      <c r="I470" s="2" t="s">
        <v>1129</v>
      </c>
      <c r="J470" s="3">
        <v>94</v>
      </c>
      <c r="K470" s="25">
        <v>671.85</v>
      </c>
      <c r="L470" s="2" t="s">
        <v>2204</v>
      </c>
      <c r="M470" s="2" t="s">
        <v>66</v>
      </c>
      <c r="N470" s="3">
        <v>0</v>
      </c>
      <c r="O470" s="3">
        <v>0</v>
      </c>
      <c r="P470" s="21">
        <f ca="1">SUMIF('On Orders'!B:G,Base!C:C,'On Orders'!E:E)</f>
        <v>0</v>
      </c>
      <c r="Q470" s="22">
        <f ca="1">SUMIF('On Orders'!B:G,Base!C:C,'On Orders'!F:F)</f>
        <v>0</v>
      </c>
      <c r="R470" s="22">
        <f ca="1">SUMIF('On Orders'!B:G,Base!C:C,'On Orders'!G:G)</f>
        <v>0</v>
      </c>
      <c r="S470" s="22">
        <f ca="1">SUMIF('On Orders'!B:G,Base!C:C,'On Orders'!H:H)</f>
        <v>0</v>
      </c>
      <c r="T470" s="22"/>
      <c r="U470" s="22"/>
      <c r="V470" s="22"/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1">
        <f t="shared" ca="1" si="519"/>
        <v>-94</v>
      </c>
      <c r="AE470" s="26">
        <f t="shared" ca="1" si="520"/>
        <v>0</v>
      </c>
      <c r="AF470" s="26">
        <f t="shared" ca="1" si="521"/>
        <v>0</v>
      </c>
      <c r="AG470" s="26">
        <f t="shared" ref="AG470:AI470" ca="1" si="548">MAX(0,AF470)-AA470</f>
        <v>0</v>
      </c>
      <c r="AH470" s="26">
        <f t="shared" ca="1" si="548"/>
        <v>0</v>
      </c>
      <c r="AI470" s="26">
        <f t="shared" ca="1" si="548"/>
        <v>0</v>
      </c>
      <c r="AJ470" s="30">
        <f t="shared" si="523"/>
        <v>0</v>
      </c>
      <c r="AK470" s="30">
        <f t="shared" si="524"/>
        <v>0</v>
      </c>
      <c r="AL470" s="30">
        <f t="shared" si="525"/>
        <v>0</v>
      </c>
      <c r="AM470" s="30">
        <f t="shared" si="526"/>
        <v>0</v>
      </c>
      <c r="AN470" s="30">
        <f t="shared" si="527"/>
        <v>0</v>
      </c>
      <c r="AO470" s="30">
        <f t="shared" si="528"/>
        <v>0</v>
      </c>
      <c r="AP470" s="22">
        <f t="shared" si="530"/>
        <v>0</v>
      </c>
    </row>
    <row r="471" spans="1:42" x14ac:dyDescent="0.2">
      <c r="A471" t="s">
        <v>1303</v>
      </c>
      <c r="B471" t="s">
        <v>1304</v>
      </c>
      <c r="C471" s="2">
        <v>15559</v>
      </c>
      <c r="D471" s="2" t="s">
        <v>1305</v>
      </c>
      <c r="E471" s="2" t="s">
        <v>1306</v>
      </c>
      <c r="F471" s="2" t="s">
        <v>33</v>
      </c>
      <c r="G471" s="2" t="s">
        <v>1307</v>
      </c>
      <c r="H471" s="2" t="s">
        <v>1308</v>
      </c>
      <c r="I471" s="2" t="s">
        <v>1129</v>
      </c>
      <c r="J471" s="3">
        <v>94</v>
      </c>
      <c r="K471" s="25">
        <v>258.11</v>
      </c>
      <c r="L471" s="2" t="s">
        <v>2204</v>
      </c>
      <c r="M471" s="2" t="s">
        <v>66</v>
      </c>
      <c r="N471" s="3">
        <v>54</v>
      </c>
      <c r="O471" s="3">
        <v>0</v>
      </c>
      <c r="P471" s="21">
        <f ca="1">SUMIF('On Orders'!B:G,Base!C:C,'On Orders'!E:E)</f>
        <v>0</v>
      </c>
      <c r="Q471" s="22">
        <f ca="1">SUMIF('On Orders'!B:G,Base!C:C,'On Orders'!F:F)</f>
        <v>0</v>
      </c>
      <c r="R471" s="22">
        <f ca="1">SUMIF('On Orders'!B:G,Base!C:C,'On Orders'!G:G)</f>
        <v>0</v>
      </c>
      <c r="S471" s="22">
        <f ca="1">SUMIF('On Orders'!B:G,Base!C:C,'On Orders'!H:H)</f>
        <v>0</v>
      </c>
      <c r="T471" s="22"/>
      <c r="U471" s="22"/>
      <c r="V471" s="22"/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1">
        <f t="shared" ca="1" si="519"/>
        <v>-40</v>
      </c>
      <c r="AE471" s="26">
        <f t="shared" ca="1" si="520"/>
        <v>0</v>
      </c>
      <c r="AF471" s="26">
        <f t="shared" ca="1" si="521"/>
        <v>0</v>
      </c>
      <c r="AG471" s="26">
        <f t="shared" ref="AG471:AI471" ca="1" si="549">MAX(0,AF471)-AA471</f>
        <v>0</v>
      </c>
      <c r="AH471" s="26">
        <f t="shared" ca="1" si="549"/>
        <v>0</v>
      </c>
      <c r="AI471" s="26">
        <f t="shared" ca="1" si="549"/>
        <v>0</v>
      </c>
      <c r="AJ471" s="30">
        <f t="shared" si="523"/>
        <v>0</v>
      </c>
      <c r="AK471" s="30">
        <f t="shared" si="524"/>
        <v>0</v>
      </c>
      <c r="AL471" s="30">
        <f t="shared" si="525"/>
        <v>0</v>
      </c>
      <c r="AM471" s="30">
        <f t="shared" si="526"/>
        <v>0</v>
      </c>
      <c r="AN471" s="30">
        <f t="shared" si="527"/>
        <v>0</v>
      </c>
      <c r="AO471" s="30">
        <f t="shared" si="528"/>
        <v>0</v>
      </c>
      <c r="AP471" s="22">
        <f t="shared" si="530"/>
        <v>0</v>
      </c>
    </row>
    <row r="472" spans="1:42" x14ac:dyDescent="0.2">
      <c r="A472" t="s">
        <v>1303</v>
      </c>
      <c r="B472" t="s">
        <v>1309</v>
      </c>
      <c r="C472" s="2">
        <v>15351</v>
      </c>
      <c r="D472" s="2" t="s">
        <v>1310</v>
      </c>
      <c r="E472" s="2" t="s">
        <v>1311</v>
      </c>
      <c r="F472" s="2" t="s">
        <v>33</v>
      </c>
      <c r="G472" s="2" t="s">
        <v>1312</v>
      </c>
      <c r="H472" s="2" t="s">
        <v>1313</v>
      </c>
      <c r="I472" s="2" t="s">
        <v>1129</v>
      </c>
      <c r="J472" s="3">
        <v>94</v>
      </c>
      <c r="K472" s="25">
        <v>982.24</v>
      </c>
      <c r="L472" s="2" t="s">
        <v>2204</v>
      </c>
      <c r="M472" s="2" t="s">
        <v>66</v>
      </c>
      <c r="N472" s="3">
        <v>0</v>
      </c>
      <c r="O472" s="3">
        <v>0</v>
      </c>
      <c r="P472" s="21">
        <f ca="1">SUMIF('On Orders'!B:G,Base!C:C,'On Orders'!E:E)</f>
        <v>0</v>
      </c>
      <c r="Q472" s="22">
        <f ca="1">SUMIF('On Orders'!B:G,Base!C:C,'On Orders'!F:F)</f>
        <v>0</v>
      </c>
      <c r="R472" s="22">
        <f ca="1">SUMIF('On Orders'!B:G,Base!C:C,'On Orders'!G:G)</f>
        <v>0</v>
      </c>
      <c r="S472" s="22">
        <f ca="1">SUMIF('On Orders'!B:G,Base!C:C,'On Orders'!H:H)</f>
        <v>0</v>
      </c>
      <c r="T472" s="22"/>
      <c r="U472" s="22"/>
      <c r="V472" s="22"/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1">
        <f t="shared" ca="1" si="519"/>
        <v>-94</v>
      </c>
      <c r="AE472" s="26">
        <f t="shared" ca="1" si="520"/>
        <v>0</v>
      </c>
      <c r="AF472" s="26">
        <f t="shared" ca="1" si="521"/>
        <v>0</v>
      </c>
      <c r="AG472" s="26">
        <f t="shared" ref="AG472:AI472" ca="1" si="550">MAX(0,AF472)-AA472</f>
        <v>0</v>
      </c>
      <c r="AH472" s="26">
        <f t="shared" ca="1" si="550"/>
        <v>0</v>
      </c>
      <c r="AI472" s="26">
        <f t="shared" ca="1" si="550"/>
        <v>0</v>
      </c>
      <c r="AJ472" s="30">
        <f t="shared" si="523"/>
        <v>0</v>
      </c>
      <c r="AK472" s="30">
        <f t="shared" si="524"/>
        <v>0</v>
      </c>
      <c r="AL472" s="30">
        <f t="shared" si="525"/>
        <v>0</v>
      </c>
      <c r="AM472" s="30">
        <f t="shared" si="526"/>
        <v>0</v>
      </c>
      <c r="AN472" s="30">
        <f t="shared" si="527"/>
        <v>0</v>
      </c>
      <c r="AO472" s="30">
        <f t="shared" si="528"/>
        <v>0</v>
      </c>
      <c r="AP472" s="22">
        <f t="shared" si="530"/>
        <v>0</v>
      </c>
    </row>
    <row r="473" spans="1:42" x14ac:dyDescent="0.2">
      <c r="A473" t="s">
        <v>1303</v>
      </c>
      <c r="B473" t="s">
        <v>1314</v>
      </c>
      <c r="C473" s="2">
        <v>15352</v>
      </c>
      <c r="D473" s="2" t="s">
        <v>1315</v>
      </c>
      <c r="E473" s="2" t="s">
        <v>1316</v>
      </c>
      <c r="F473" s="2" t="s">
        <v>33</v>
      </c>
      <c r="G473" s="2" t="s">
        <v>1312</v>
      </c>
      <c r="H473" s="2" t="s">
        <v>1313</v>
      </c>
      <c r="I473" s="2" t="s">
        <v>1129</v>
      </c>
      <c r="J473" s="3">
        <v>94</v>
      </c>
      <c r="K473" s="25">
        <v>982.24</v>
      </c>
      <c r="L473" s="2" t="s">
        <v>2204</v>
      </c>
      <c r="M473" s="2" t="s">
        <v>66</v>
      </c>
      <c r="N473" s="3">
        <v>0</v>
      </c>
      <c r="O473" s="3">
        <v>0</v>
      </c>
      <c r="P473" s="21">
        <f ca="1">SUMIF('On Orders'!B:G,Base!C:C,'On Orders'!E:E)</f>
        <v>0</v>
      </c>
      <c r="Q473" s="22">
        <f ca="1">SUMIF('On Orders'!B:G,Base!C:C,'On Orders'!F:F)</f>
        <v>0</v>
      </c>
      <c r="R473" s="22">
        <f ca="1">SUMIF('On Orders'!B:G,Base!C:C,'On Orders'!G:G)</f>
        <v>0</v>
      </c>
      <c r="S473" s="22">
        <f ca="1">SUMIF('On Orders'!B:G,Base!C:C,'On Orders'!H:H)</f>
        <v>0</v>
      </c>
      <c r="T473" s="22"/>
      <c r="U473" s="22"/>
      <c r="V473" s="22"/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1">
        <f t="shared" ca="1" si="519"/>
        <v>-94</v>
      </c>
      <c r="AE473" s="26">
        <f t="shared" ca="1" si="520"/>
        <v>0</v>
      </c>
      <c r="AF473" s="26">
        <f t="shared" ca="1" si="521"/>
        <v>0</v>
      </c>
      <c r="AG473" s="26">
        <f t="shared" ref="AG473:AI473" ca="1" si="551">MAX(0,AF473)-AA473</f>
        <v>0</v>
      </c>
      <c r="AH473" s="26">
        <f t="shared" ca="1" si="551"/>
        <v>0</v>
      </c>
      <c r="AI473" s="26">
        <f t="shared" ca="1" si="551"/>
        <v>0</v>
      </c>
      <c r="AJ473" s="30">
        <f t="shared" si="523"/>
        <v>0</v>
      </c>
      <c r="AK473" s="30">
        <f t="shared" si="524"/>
        <v>0</v>
      </c>
      <c r="AL473" s="30">
        <f t="shared" si="525"/>
        <v>0</v>
      </c>
      <c r="AM473" s="30">
        <f t="shared" si="526"/>
        <v>0</v>
      </c>
      <c r="AN473" s="30">
        <f t="shared" si="527"/>
        <v>0</v>
      </c>
      <c r="AO473" s="30">
        <f t="shared" si="528"/>
        <v>0</v>
      </c>
      <c r="AP473" s="22">
        <f t="shared" si="530"/>
        <v>0</v>
      </c>
    </row>
    <row r="474" spans="1:42" x14ac:dyDescent="0.2">
      <c r="A474" t="s">
        <v>1303</v>
      </c>
      <c r="B474" t="s">
        <v>1317</v>
      </c>
      <c r="C474" s="2">
        <v>15432</v>
      </c>
      <c r="D474" s="2" t="s">
        <v>1318</v>
      </c>
      <c r="E474" s="2" t="s">
        <v>1319</v>
      </c>
      <c r="F474" s="2" t="s">
        <v>33</v>
      </c>
      <c r="G474" s="2" t="s">
        <v>1312</v>
      </c>
      <c r="H474" s="2" t="s">
        <v>1313</v>
      </c>
      <c r="I474" s="2" t="s">
        <v>1129</v>
      </c>
      <c r="J474" s="3">
        <v>94</v>
      </c>
      <c r="K474" s="25">
        <v>982.24</v>
      </c>
      <c r="L474" s="2" t="s">
        <v>2204</v>
      </c>
      <c r="M474" s="2" t="s">
        <v>66</v>
      </c>
      <c r="N474" s="3">
        <v>0</v>
      </c>
      <c r="O474" s="3">
        <v>0</v>
      </c>
      <c r="P474" s="21">
        <f ca="1">SUMIF('On Orders'!B:G,Base!C:C,'On Orders'!E:E)</f>
        <v>0</v>
      </c>
      <c r="Q474" s="22">
        <f ca="1">SUMIF('On Orders'!B:G,Base!C:C,'On Orders'!F:F)</f>
        <v>0</v>
      </c>
      <c r="R474" s="22">
        <f ca="1">SUMIF('On Orders'!B:G,Base!C:C,'On Orders'!G:G)</f>
        <v>0</v>
      </c>
      <c r="S474" s="22">
        <f ca="1">SUMIF('On Orders'!B:G,Base!C:C,'On Orders'!H:H)</f>
        <v>0</v>
      </c>
      <c r="T474" s="22"/>
      <c r="U474" s="22"/>
      <c r="V474" s="22"/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1">
        <f t="shared" ca="1" si="519"/>
        <v>-94</v>
      </c>
      <c r="AE474" s="26">
        <f t="shared" ca="1" si="520"/>
        <v>0</v>
      </c>
      <c r="AF474" s="26">
        <f t="shared" ca="1" si="521"/>
        <v>0</v>
      </c>
      <c r="AG474" s="26">
        <f t="shared" ref="AG474:AI474" ca="1" si="552">MAX(0,AF474)-AA474</f>
        <v>0</v>
      </c>
      <c r="AH474" s="26">
        <f t="shared" ca="1" si="552"/>
        <v>0</v>
      </c>
      <c r="AI474" s="26">
        <f t="shared" ca="1" si="552"/>
        <v>0</v>
      </c>
      <c r="AJ474" s="30">
        <f t="shared" si="523"/>
        <v>0</v>
      </c>
      <c r="AK474" s="30">
        <f t="shared" si="524"/>
        <v>0</v>
      </c>
      <c r="AL474" s="30">
        <f t="shared" si="525"/>
        <v>0</v>
      </c>
      <c r="AM474" s="30">
        <f t="shared" si="526"/>
        <v>0</v>
      </c>
      <c r="AN474" s="30">
        <f t="shared" si="527"/>
        <v>0</v>
      </c>
      <c r="AO474" s="30">
        <f t="shared" si="528"/>
        <v>0</v>
      </c>
      <c r="AP474" s="22">
        <f t="shared" si="530"/>
        <v>0</v>
      </c>
    </row>
    <row r="475" spans="1:42" x14ac:dyDescent="0.2">
      <c r="A475" t="s">
        <v>1303</v>
      </c>
      <c r="B475" t="s">
        <v>1320</v>
      </c>
      <c r="C475" s="2">
        <v>15597</v>
      </c>
      <c r="D475" s="2" t="s">
        <v>1321</v>
      </c>
      <c r="E475" s="2" t="s">
        <v>1322</v>
      </c>
      <c r="F475" s="2" t="s">
        <v>33</v>
      </c>
      <c r="G475" s="2" t="s">
        <v>1323</v>
      </c>
      <c r="H475" s="2" t="s">
        <v>1324</v>
      </c>
      <c r="I475" s="2" t="s">
        <v>1129</v>
      </c>
      <c r="J475" s="3">
        <v>94</v>
      </c>
      <c r="K475" s="25">
        <v>309.83</v>
      </c>
      <c r="L475" s="2" t="s">
        <v>2204</v>
      </c>
      <c r="M475" s="2" t="s">
        <v>66</v>
      </c>
      <c r="N475" s="3">
        <v>0</v>
      </c>
      <c r="O475" s="3">
        <v>129</v>
      </c>
      <c r="P475" s="21">
        <f ca="1">SUMIF('On Orders'!B:G,Base!C:C,'On Orders'!E:E)</f>
        <v>0</v>
      </c>
      <c r="Q475" s="22">
        <f ca="1">SUMIF('On Orders'!B:G,Base!C:C,'On Orders'!F:F)</f>
        <v>0</v>
      </c>
      <c r="R475" s="22">
        <f ca="1">SUMIF('On Orders'!B:G,Base!C:C,'On Orders'!G:G)</f>
        <v>0</v>
      </c>
      <c r="S475" s="22">
        <f ca="1">SUMIF('On Orders'!B:G,Base!C:C,'On Orders'!H:H)</f>
        <v>0</v>
      </c>
      <c r="T475" s="22"/>
      <c r="U475" s="22"/>
      <c r="V475" s="22"/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1">
        <f t="shared" ca="1" si="519"/>
        <v>35</v>
      </c>
      <c r="AE475" s="26">
        <f t="shared" ca="1" si="520"/>
        <v>35</v>
      </c>
      <c r="AF475" s="26">
        <f t="shared" ca="1" si="521"/>
        <v>35</v>
      </c>
      <c r="AG475" s="26">
        <f t="shared" ref="AG475:AI475" ca="1" si="553">MAX(0,AF475)-AA475</f>
        <v>35</v>
      </c>
      <c r="AH475" s="26">
        <f t="shared" ca="1" si="553"/>
        <v>35</v>
      </c>
      <c r="AI475" s="26">
        <f t="shared" ca="1" si="553"/>
        <v>35</v>
      </c>
      <c r="AJ475" s="30">
        <f t="shared" si="523"/>
        <v>0</v>
      </c>
      <c r="AK475" s="30">
        <f t="shared" si="524"/>
        <v>0</v>
      </c>
      <c r="AL475" s="30">
        <f t="shared" si="525"/>
        <v>0</v>
      </c>
      <c r="AM475" s="30">
        <f t="shared" si="526"/>
        <v>0</v>
      </c>
      <c r="AN475" s="30">
        <f t="shared" si="527"/>
        <v>0</v>
      </c>
      <c r="AO475" s="30">
        <f t="shared" si="528"/>
        <v>0</v>
      </c>
      <c r="AP475" s="22">
        <f t="shared" si="530"/>
        <v>0</v>
      </c>
    </row>
    <row r="476" spans="1:42" x14ac:dyDescent="0.2">
      <c r="A476" t="s">
        <v>1303</v>
      </c>
      <c r="B476" t="s">
        <v>1325</v>
      </c>
      <c r="C476" s="2">
        <v>13621</v>
      </c>
      <c r="D476" s="2" t="s">
        <v>1326</v>
      </c>
      <c r="E476" s="2" t="s">
        <v>1327</v>
      </c>
      <c r="F476" s="2" t="s">
        <v>33</v>
      </c>
      <c r="G476" s="2" t="s">
        <v>1328</v>
      </c>
      <c r="H476" s="2" t="s">
        <v>1329</v>
      </c>
      <c r="I476" s="2" t="s">
        <v>1129</v>
      </c>
      <c r="J476" s="3">
        <v>94</v>
      </c>
      <c r="K476" s="25">
        <v>309.83</v>
      </c>
      <c r="L476" s="2" t="s">
        <v>2204</v>
      </c>
      <c r="M476" s="2" t="s">
        <v>66</v>
      </c>
      <c r="N476" s="3">
        <v>0</v>
      </c>
      <c r="O476" s="3">
        <v>2842</v>
      </c>
      <c r="P476" s="21">
        <f ca="1">SUMIF('On Orders'!B:G,Base!C:C,'On Orders'!E:E)</f>
        <v>0</v>
      </c>
      <c r="Q476" s="22">
        <f ca="1">SUMIF('On Orders'!B:G,Base!C:C,'On Orders'!F:F)</f>
        <v>0</v>
      </c>
      <c r="R476" s="22">
        <f ca="1">SUMIF('On Orders'!B:G,Base!C:C,'On Orders'!G:G)</f>
        <v>0</v>
      </c>
      <c r="S476" s="22">
        <f ca="1">SUMIF('On Orders'!B:G,Base!C:C,'On Orders'!H:H)</f>
        <v>0</v>
      </c>
      <c r="T476" s="22"/>
      <c r="U476" s="22"/>
      <c r="V476" s="22"/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1">
        <f t="shared" ca="1" si="519"/>
        <v>2748</v>
      </c>
      <c r="AE476" s="26">
        <f t="shared" ca="1" si="520"/>
        <v>2748</v>
      </c>
      <c r="AF476" s="26">
        <f t="shared" ca="1" si="521"/>
        <v>2748</v>
      </c>
      <c r="AG476" s="26">
        <f t="shared" ref="AG476:AI476" ca="1" si="554">MAX(0,AF476)-AA476</f>
        <v>2748</v>
      </c>
      <c r="AH476" s="26">
        <f t="shared" ca="1" si="554"/>
        <v>2748</v>
      </c>
      <c r="AI476" s="26">
        <f t="shared" ca="1" si="554"/>
        <v>2748</v>
      </c>
      <c r="AJ476" s="30">
        <f t="shared" si="523"/>
        <v>0</v>
      </c>
      <c r="AK476" s="30">
        <f t="shared" si="524"/>
        <v>0</v>
      </c>
      <c r="AL476" s="30">
        <f t="shared" si="525"/>
        <v>0</v>
      </c>
      <c r="AM476" s="30">
        <f t="shared" si="526"/>
        <v>0</v>
      </c>
      <c r="AN476" s="30">
        <f t="shared" si="527"/>
        <v>0</v>
      </c>
      <c r="AO476" s="30">
        <f t="shared" si="528"/>
        <v>0</v>
      </c>
      <c r="AP476" s="22">
        <f t="shared" si="530"/>
        <v>0</v>
      </c>
    </row>
    <row r="477" spans="1:42" x14ac:dyDescent="0.2">
      <c r="A477" t="s">
        <v>1303</v>
      </c>
      <c r="B477" t="s">
        <v>1330</v>
      </c>
      <c r="C477" s="2">
        <v>15437</v>
      </c>
      <c r="D477" s="2" t="s">
        <v>1331</v>
      </c>
      <c r="E477" s="2" t="s">
        <v>1332</v>
      </c>
      <c r="F477" s="2" t="s">
        <v>33</v>
      </c>
      <c r="G477" s="2" t="s">
        <v>1333</v>
      </c>
      <c r="H477" s="2" t="s">
        <v>1334</v>
      </c>
      <c r="I477" s="2" t="s">
        <v>1129</v>
      </c>
      <c r="J477" s="3">
        <v>94</v>
      </c>
      <c r="K477" s="25">
        <v>387.41</v>
      </c>
      <c r="L477" s="2" t="s">
        <v>2204</v>
      </c>
      <c r="M477" s="2" t="s">
        <v>66</v>
      </c>
      <c r="N477" s="3">
        <v>0</v>
      </c>
      <c r="O477" s="3">
        <v>275</v>
      </c>
      <c r="P477" s="21">
        <f ca="1">SUMIF('On Orders'!B:G,Base!C:C,'On Orders'!E:E)</f>
        <v>0</v>
      </c>
      <c r="Q477" s="22">
        <f ca="1">SUMIF('On Orders'!B:G,Base!C:C,'On Orders'!F:F)</f>
        <v>0</v>
      </c>
      <c r="R477" s="22">
        <f ca="1">SUMIF('On Orders'!B:G,Base!C:C,'On Orders'!G:G)</f>
        <v>0</v>
      </c>
      <c r="S477" s="22">
        <f ca="1">SUMIF('On Orders'!B:G,Base!C:C,'On Orders'!H:H)</f>
        <v>0</v>
      </c>
      <c r="T477" s="22"/>
      <c r="U477" s="22"/>
      <c r="V477" s="22"/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1">
        <f t="shared" ca="1" si="519"/>
        <v>181</v>
      </c>
      <c r="AE477" s="26">
        <f t="shared" ca="1" si="520"/>
        <v>181</v>
      </c>
      <c r="AF477" s="26">
        <f t="shared" ca="1" si="521"/>
        <v>181</v>
      </c>
      <c r="AG477" s="26">
        <f t="shared" ref="AG477:AI477" ca="1" si="555">MAX(0,AF477)-AA477</f>
        <v>181</v>
      </c>
      <c r="AH477" s="26">
        <f t="shared" ca="1" si="555"/>
        <v>181</v>
      </c>
      <c r="AI477" s="26">
        <f t="shared" ca="1" si="555"/>
        <v>181</v>
      </c>
      <c r="AJ477" s="30">
        <f t="shared" si="523"/>
        <v>0</v>
      </c>
      <c r="AK477" s="30">
        <f t="shared" si="524"/>
        <v>0</v>
      </c>
      <c r="AL477" s="30">
        <f t="shared" si="525"/>
        <v>0</v>
      </c>
      <c r="AM477" s="30">
        <f t="shared" si="526"/>
        <v>0</v>
      </c>
      <c r="AN477" s="30">
        <f t="shared" si="527"/>
        <v>0</v>
      </c>
      <c r="AO477" s="30">
        <f t="shared" si="528"/>
        <v>0</v>
      </c>
      <c r="AP477" s="22">
        <f t="shared" si="530"/>
        <v>0</v>
      </c>
    </row>
    <row r="478" spans="1:42" x14ac:dyDescent="0.2">
      <c r="A478" t="s">
        <v>1335</v>
      </c>
      <c r="B478" t="s">
        <v>1336</v>
      </c>
      <c r="C478" s="2" t="s">
        <v>1337</v>
      </c>
      <c r="D478" s="2" t="s">
        <v>1338</v>
      </c>
      <c r="E478" s="2" t="s">
        <v>1339</v>
      </c>
      <c r="F478" s="2" t="s">
        <v>60</v>
      </c>
      <c r="G478" s="2" t="s">
        <v>169</v>
      </c>
      <c r="H478" s="2" t="s">
        <v>169</v>
      </c>
      <c r="I478" s="2" t="s">
        <v>1129</v>
      </c>
      <c r="J478" s="3">
        <v>94</v>
      </c>
      <c r="K478" s="25">
        <v>602.84</v>
      </c>
      <c r="L478" s="2" t="s">
        <v>2204</v>
      </c>
      <c r="M478" s="2" t="s">
        <v>66</v>
      </c>
      <c r="N478" s="3">
        <v>7</v>
      </c>
      <c r="O478" s="3">
        <v>0</v>
      </c>
      <c r="P478" s="21">
        <f ca="1">SUMIF('On Orders'!B:G,Base!C:C,'On Orders'!E:E)</f>
        <v>0</v>
      </c>
      <c r="Q478" s="22">
        <f ca="1">SUMIF('On Orders'!B:G,Base!C:C,'On Orders'!F:F)</f>
        <v>0</v>
      </c>
      <c r="R478" s="22">
        <f ca="1">SUMIF('On Orders'!B:G,Base!C:C,'On Orders'!G:G)</f>
        <v>0</v>
      </c>
      <c r="S478" s="22">
        <f ca="1">SUMIF('On Orders'!B:G,Base!C:C,'On Orders'!H:H)</f>
        <v>0</v>
      </c>
      <c r="T478" s="22"/>
      <c r="U478" s="22"/>
      <c r="V478" s="22"/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1">
        <f t="shared" ca="1" si="519"/>
        <v>-87</v>
      </c>
      <c r="AE478" s="26">
        <f t="shared" ca="1" si="520"/>
        <v>0</v>
      </c>
      <c r="AF478" s="26">
        <f t="shared" ca="1" si="521"/>
        <v>0</v>
      </c>
      <c r="AG478" s="26">
        <f t="shared" ref="AG478:AI478" ca="1" si="556">MAX(0,AF478)-AA478</f>
        <v>0</v>
      </c>
      <c r="AH478" s="26">
        <f t="shared" ca="1" si="556"/>
        <v>0</v>
      </c>
      <c r="AI478" s="26">
        <f t="shared" ca="1" si="556"/>
        <v>0</v>
      </c>
      <c r="AJ478" s="30">
        <f t="shared" si="523"/>
        <v>0</v>
      </c>
      <c r="AK478" s="30">
        <f t="shared" si="524"/>
        <v>0</v>
      </c>
      <c r="AL478" s="30">
        <f t="shared" si="525"/>
        <v>0</v>
      </c>
      <c r="AM478" s="30">
        <f t="shared" si="526"/>
        <v>0</v>
      </c>
      <c r="AN478" s="30">
        <f t="shared" si="527"/>
        <v>0</v>
      </c>
      <c r="AO478" s="30">
        <f t="shared" si="528"/>
        <v>0</v>
      </c>
      <c r="AP478" s="22">
        <f t="shared" si="530"/>
        <v>0</v>
      </c>
    </row>
    <row r="479" spans="1:42" x14ac:dyDescent="0.2">
      <c r="A479" t="s">
        <v>1335</v>
      </c>
      <c r="B479" t="s">
        <v>1340</v>
      </c>
      <c r="C479" s="2" t="s">
        <v>1341</v>
      </c>
      <c r="D479" s="2" t="s">
        <v>1342</v>
      </c>
      <c r="E479" s="2" t="s">
        <v>1343</v>
      </c>
      <c r="F479" s="2" t="s">
        <v>60</v>
      </c>
      <c r="G479" s="2" t="s">
        <v>169</v>
      </c>
      <c r="H479" s="2" t="s">
        <v>1344</v>
      </c>
      <c r="I479" s="2" t="s">
        <v>1129</v>
      </c>
      <c r="J479" s="3">
        <v>94</v>
      </c>
      <c r="K479" s="25">
        <v>602.84</v>
      </c>
      <c r="L479" s="2" t="s">
        <v>2204</v>
      </c>
      <c r="M479" s="2" t="s">
        <v>66</v>
      </c>
      <c r="N479" s="3">
        <v>17</v>
      </c>
      <c r="O479" s="3">
        <v>0</v>
      </c>
      <c r="P479" s="21">
        <f ca="1">SUMIF('On Orders'!B:G,Base!C:C,'On Orders'!E:E)</f>
        <v>0</v>
      </c>
      <c r="Q479" s="22">
        <f ca="1">SUMIF('On Orders'!B:G,Base!C:C,'On Orders'!F:F)</f>
        <v>0</v>
      </c>
      <c r="R479" s="22">
        <f ca="1">SUMIF('On Orders'!B:G,Base!C:C,'On Orders'!G:G)</f>
        <v>0</v>
      </c>
      <c r="S479" s="22">
        <f ca="1">SUMIF('On Orders'!B:G,Base!C:C,'On Orders'!H:H)</f>
        <v>0</v>
      </c>
      <c r="T479" s="22"/>
      <c r="U479" s="22"/>
      <c r="V479" s="22"/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1">
        <f t="shared" ca="1" si="519"/>
        <v>-77</v>
      </c>
      <c r="AE479" s="26">
        <f t="shared" ca="1" si="520"/>
        <v>0</v>
      </c>
      <c r="AF479" s="26">
        <f t="shared" ca="1" si="521"/>
        <v>0</v>
      </c>
      <c r="AG479" s="26">
        <f t="shared" ref="AG479:AI479" ca="1" si="557">MAX(0,AF479)-AA479</f>
        <v>0</v>
      </c>
      <c r="AH479" s="26">
        <f t="shared" ca="1" si="557"/>
        <v>0</v>
      </c>
      <c r="AI479" s="26">
        <f t="shared" ca="1" si="557"/>
        <v>0</v>
      </c>
      <c r="AJ479" s="30">
        <f t="shared" si="523"/>
        <v>0</v>
      </c>
      <c r="AK479" s="30">
        <f t="shared" si="524"/>
        <v>0</v>
      </c>
      <c r="AL479" s="30">
        <f t="shared" si="525"/>
        <v>0</v>
      </c>
      <c r="AM479" s="30">
        <f t="shared" si="526"/>
        <v>0</v>
      </c>
      <c r="AN479" s="30">
        <f t="shared" si="527"/>
        <v>0</v>
      </c>
      <c r="AO479" s="30">
        <f t="shared" si="528"/>
        <v>0</v>
      </c>
      <c r="AP479" s="22">
        <f t="shared" si="530"/>
        <v>0</v>
      </c>
    </row>
    <row r="480" spans="1:42" x14ac:dyDescent="0.2">
      <c r="A480" t="s">
        <v>1335</v>
      </c>
      <c r="B480" t="s">
        <v>1345</v>
      </c>
      <c r="C480" s="2" t="s">
        <v>1346</v>
      </c>
      <c r="D480" s="2" t="s">
        <v>1347</v>
      </c>
      <c r="E480" s="2" t="s">
        <v>1348</v>
      </c>
      <c r="F480" s="2" t="s">
        <v>60</v>
      </c>
      <c r="G480" s="2" t="s">
        <v>169</v>
      </c>
      <c r="H480" s="2" t="s">
        <v>175</v>
      </c>
      <c r="I480" s="2" t="s">
        <v>1129</v>
      </c>
      <c r="J480" s="3">
        <v>94</v>
      </c>
      <c r="K480" s="25">
        <v>602.84</v>
      </c>
      <c r="L480" s="2" t="s">
        <v>2204</v>
      </c>
      <c r="M480" s="2" t="s">
        <v>66</v>
      </c>
      <c r="N480" s="3">
        <v>0</v>
      </c>
      <c r="O480" s="3">
        <v>0</v>
      </c>
      <c r="P480" s="21">
        <f ca="1">SUMIF('On Orders'!B:G,Base!C:C,'On Orders'!E:E)</f>
        <v>0</v>
      </c>
      <c r="Q480" s="22">
        <f ca="1">SUMIF('On Orders'!B:G,Base!C:C,'On Orders'!F:F)</f>
        <v>0</v>
      </c>
      <c r="R480" s="22">
        <f ca="1">SUMIF('On Orders'!B:G,Base!C:C,'On Orders'!G:G)</f>
        <v>0</v>
      </c>
      <c r="S480" s="22">
        <f ca="1">SUMIF('On Orders'!B:G,Base!C:C,'On Orders'!H:H)</f>
        <v>0</v>
      </c>
      <c r="T480" s="22"/>
      <c r="U480" s="22"/>
      <c r="V480" s="22"/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1">
        <f t="shared" ca="1" si="519"/>
        <v>-94</v>
      </c>
      <c r="AE480" s="26">
        <f t="shared" ca="1" si="520"/>
        <v>0</v>
      </c>
      <c r="AF480" s="26">
        <f t="shared" ca="1" si="521"/>
        <v>0</v>
      </c>
      <c r="AG480" s="26">
        <f t="shared" ref="AG480:AI480" ca="1" si="558">MAX(0,AF480)-AA480</f>
        <v>0</v>
      </c>
      <c r="AH480" s="26">
        <f t="shared" ca="1" si="558"/>
        <v>0</v>
      </c>
      <c r="AI480" s="26">
        <f t="shared" ca="1" si="558"/>
        <v>0</v>
      </c>
      <c r="AJ480" s="30">
        <f t="shared" si="523"/>
        <v>0</v>
      </c>
      <c r="AK480" s="30">
        <f t="shared" si="524"/>
        <v>0</v>
      </c>
      <c r="AL480" s="30">
        <f t="shared" si="525"/>
        <v>0</v>
      </c>
      <c r="AM480" s="30">
        <f t="shared" si="526"/>
        <v>0</v>
      </c>
      <c r="AN480" s="30">
        <f t="shared" si="527"/>
        <v>0</v>
      </c>
      <c r="AO480" s="30">
        <f t="shared" si="528"/>
        <v>0</v>
      </c>
      <c r="AP480" s="22">
        <f t="shared" si="530"/>
        <v>0</v>
      </c>
    </row>
    <row r="481" spans="1:42" x14ac:dyDescent="0.2">
      <c r="A481" t="s">
        <v>1335</v>
      </c>
      <c r="B481" t="s">
        <v>1349</v>
      </c>
      <c r="C481" s="2" t="s">
        <v>1350</v>
      </c>
      <c r="D481" s="2" t="s">
        <v>1351</v>
      </c>
      <c r="E481" s="2" t="s">
        <v>1352</v>
      </c>
      <c r="F481" s="2" t="s">
        <v>60</v>
      </c>
      <c r="G481" s="2" t="s">
        <v>169</v>
      </c>
      <c r="H481" s="2" t="s">
        <v>175</v>
      </c>
      <c r="I481" s="2" t="s">
        <v>1129</v>
      </c>
      <c r="J481" s="3">
        <v>94</v>
      </c>
      <c r="K481" s="25">
        <v>602.84</v>
      </c>
      <c r="L481" s="2" t="s">
        <v>2204</v>
      </c>
      <c r="M481" s="2" t="s">
        <v>66</v>
      </c>
      <c r="N481" s="3">
        <v>0</v>
      </c>
      <c r="O481" s="3">
        <v>0</v>
      </c>
      <c r="P481" s="21">
        <f ca="1">SUMIF('On Orders'!B:G,Base!C:C,'On Orders'!E:E)</f>
        <v>0</v>
      </c>
      <c r="Q481" s="22">
        <f ca="1">SUMIF('On Orders'!B:G,Base!C:C,'On Orders'!F:F)</f>
        <v>0</v>
      </c>
      <c r="R481" s="22">
        <f ca="1">SUMIF('On Orders'!B:G,Base!C:C,'On Orders'!G:G)</f>
        <v>0</v>
      </c>
      <c r="S481" s="22">
        <f ca="1">SUMIF('On Orders'!B:G,Base!C:C,'On Orders'!H:H)</f>
        <v>0</v>
      </c>
      <c r="T481" s="22"/>
      <c r="U481" s="22"/>
      <c r="V481" s="22"/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1">
        <f t="shared" ca="1" si="519"/>
        <v>-94</v>
      </c>
      <c r="AE481" s="26">
        <f t="shared" ca="1" si="520"/>
        <v>0</v>
      </c>
      <c r="AF481" s="26">
        <f t="shared" ca="1" si="521"/>
        <v>0</v>
      </c>
      <c r="AG481" s="26">
        <f t="shared" ref="AG481:AI481" ca="1" si="559">MAX(0,AF481)-AA481</f>
        <v>0</v>
      </c>
      <c r="AH481" s="26">
        <f t="shared" ca="1" si="559"/>
        <v>0</v>
      </c>
      <c r="AI481" s="26">
        <f t="shared" ca="1" si="559"/>
        <v>0</v>
      </c>
      <c r="AJ481" s="30">
        <f t="shared" si="523"/>
        <v>0</v>
      </c>
      <c r="AK481" s="30">
        <f t="shared" si="524"/>
        <v>0</v>
      </c>
      <c r="AL481" s="30">
        <f t="shared" si="525"/>
        <v>0</v>
      </c>
      <c r="AM481" s="30">
        <f t="shared" si="526"/>
        <v>0</v>
      </c>
      <c r="AN481" s="30">
        <f t="shared" si="527"/>
        <v>0</v>
      </c>
      <c r="AO481" s="30">
        <f t="shared" si="528"/>
        <v>0</v>
      </c>
      <c r="AP481" s="22">
        <f t="shared" si="530"/>
        <v>0</v>
      </c>
    </row>
    <row r="482" spans="1:42" x14ac:dyDescent="0.2">
      <c r="A482" t="s">
        <v>1335</v>
      </c>
      <c r="B482" t="s">
        <v>1353</v>
      </c>
      <c r="C482" s="2" t="s">
        <v>1354</v>
      </c>
      <c r="D482" s="2" t="s">
        <v>1355</v>
      </c>
      <c r="E482" s="2" t="s">
        <v>1356</v>
      </c>
      <c r="F482" s="2" t="s">
        <v>60</v>
      </c>
      <c r="G482" s="2" t="s">
        <v>169</v>
      </c>
      <c r="H482" s="2" t="s">
        <v>180</v>
      </c>
      <c r="I482" s="2" t="s">
        <v>1129</v>
      </c>
      <c r="J482" s="3">
        <v>94</v>
      </c>
      <c r="K482" s="25">
        <v>602.84</v>
      </c>
      <c r="L482" s="2" t="s">
        <v>2204</v>
      </c>
      <c r="M482" s="2" t="s">
        <v>66</v>
      </c>
      <c r="N482" s="3">
        <v>0</v>
      </c>
      <c r="O482" s="3">
        <v>0</v>
      </c>
      <c r="P482" s="21">
        <f ca="1">SUMIF('On Orders'!B:G,Base!C:C,'On Orders'!E:E)</f>
        <v>0</v>
      </c>
      <c r="Q482" s="22">
        <f ca="1">SUMIF('On Orders'!B:G,Base!C:C,'On Orders'!F:F)</f>
        <v>0</v>
      </c>
      <c r="R482" s="22">
        <f ca="1">SUMIF('On Orders'!B:G,Base!C:C,'On Orders'!G:G)</f>
        <v>0</v>
      </c>
      <c r="S482" s="22">
        <f ca="1">SUMIF('On Orders'!B:G,Base!C:C,'On Orders'!H:H)</f>
        <v>0</v>
      </c>
      <c r="T482" s="22"/>
      <c r="U482" s="22"/>
      <c r="V482" s="22"/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1">
        <f t="shared" ca="1" si="519"/>
        <v>-94</v>
      </c>
      <c r="AE482" s="26">
        <f t="shared" ca="1" si="520"/>
        <v>0</v>
      </c>
      <c r="AF482" s="26">
        <f t="shared" ca="1" si="521"/>
        <v>0</v>
      </c>
      <c r="AG482" s="26">
        <f t="shared" ref="AG482:AI482" ca="1" si="560">MAX(0,AF482)-AA482</f>
        <v>0</v>
      </c>
      <c r="AH482" s="26">
        <f t="shared" ca="1" si="560"/>
        <v>0</v>
      </c>
      <c r="AI482" s="26">
        <f t="shared" ca="1" si="560"/>
        <v>0</v>
      </c>
      <c r="AJ482" s="30">
        <f t="shared" si="523"/>
        <v>0</v>
      </c>
      <c r="AK482" s="30">
        <f t="shared" si="524"/>
        <v>0</v>
      </c>
      <c r="AL482" s="30">
        <f t="shared" si="525"/>
        <v>0</v>
      </c>
      <c r="AM482" s="30">
        <f t="shared" si="526"/>
        <v>0</v>
      </c>
      <c r="AN482" s="30">
        <f t="shared" si="527"/>
        <v>0</v>
      </c>
      <c r="AO482" s="30">
        <f t="shared" si="528"/>
        <v>0</v>
      </c>
      <c r="AP482" s="22">
        <f t="shared" si="530"/>
        <v>0</v>
      </c>
    </row>
    <row r="483" spans="1:42" x14ac:dyDescent="0.2">
      <c r="A483" t="s">
        <v>1335</v>
      </c>
      <c r="B483" t="s">
        <v>1357</v>
      </c>
      <c r="C483" s="2" t="s">
        <v>1358</v>
      </c>
      <c r="D483" s="2" t="s">
        <v>1359</v>
      </c>
      <c r="E483" s="2" t="s">
        <v>1360</v>
      </c>
      <c r="F483" s="2" t="s">
        <v>60</v>
      </c>
      <c r="G483" s="2" t="s">
        <v>169</v>
      </c>
      <c r="H483" s="2" t="s">
        <v>180</v>
      </c>
      <c r="I483" s="2" t="s">
        <v>1129</v>
      </c>
      <c r="J483" s="3">
        <v>94</v>
      </c>
      <c r="K483" s="25">
        <v>602.84</v>
      </c>
      <c r="L483" s="2" t="s">
        <v>2204</v>
      </c>
      <c r="M483" s="2" t="s">
        <v>66</v>
      </c>
      <c r="N483" s="3">
        <v>0</v>
      </c>
      <c r="O483" s="3">
        <v>0</v>
      </c>
      <c r="P483" s="21">
        <f ca="1">SUMIF('On Orders'!B:G,Base!C:C,'On Orders'!E:E)</f>
        <v>0</v>
      </c>
      <c r="Q483" s="22">
        <f ca="1">SUMIF('On Orders'!B:G,Base!C:C,'On Orders'!F:F)</f>
        <v>0</v>
      </c>
      <c r="R483" s="22">
        <f ca="1">SUMIF('On Orders'!B:G,Base!C:C,'On Orders'!G:G)</f>
        <v>0</v>
      </c>
      <c r="S483" s="22">
        <f ca="1">SUMIF('On Orders'!B:G,Base!C:C,'On Orders'!H:H)</f>
        <v>0</v>
      </c>
      <c r="T483" s="22"/>
      <c r="U483" s="22"/>
      <c r="V483" s="22"/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1">
        <f t="shared" ca="1" si="519"/>
        <v>-94</v>
      </c>
      <c r="AE483" s="26">
        <f t="shared" ca="1" si="520"/>
        <v>0</v>
      </c>
      <c r="AF483" s="26">
        <f t="shared" ca="1" si="521"/>
        <v>0</v>
      </c>
      <c r="AG483" s="26">
        <f t="shared" ref="AG483:AI483" ca="1" si="561">MAX(0,AF483)-AA483</f>
        <v>0</v>
      </c>
      <c r="AH483" s="26">
        <f t="shared" ca="1" si="561"/>
        <v>0</v>
      </c>
      <c r="AI483" s="26">
        <f t="shared" ca="1" si="561"/>
        <v>0</v>
      </c>
      <c r="AJ483" s="30">
        <f t="shared" si="523"/>
        <v>0</v>
      </c>
      <c r="AK483" s="30">
        <f t="shared" si="524"/>
        <v>0</v>
      </c>
      <c r="AL483" s="30">
        <f t="shared" si="525"/>
        <v>0</v>
      </c>
      <c r="AM483" s="30">
        <f t="shared" si="526"/>
        <v>0</v>
      </c>
      <c r="AN483" s="30">
        <f t="shared" si="527"/>
        <v>0</v>
      </c>
      <c r="AO483" s="30">
        <f t="shared" si="528"/>
        <v>0</v>
      </c>
      <c r="AP483" s="22">
        <f t="shared" si="530"/>
        <v>0</v>
      </c>
    </row>
    <row r="484" spans="1:42" x14ac:dyDescent="0.2">
      <c r="A484" t="s">
        <v>1361</v>
      </c>
      <c r="B484" t="s">
        <v>1362</v>
      </c>
      <c r="C484" s="2">
        <v>401101662</v>
      </c>
      <c r="D484" s="2" t="s">
        <v>1363</v>
      </c>
      <c r="E484" s="2" t="s">
        <v>1364</v>
      </c>
      <c r="F484" s="2" t="s">
        <v>33</v>
      </c>
      <c r="G484" s="2" t="s">
        <v>1365</v>
      </c>
      <c r="H484" s="2" t="s">
        <v>1366</v>
      </c>
      <c r="I484" s="2" t="s">
        <v>1129</v>
      </c>
      <c r="J484" s="3">
        <v>94</v>
      </c>
      <c r="K484" s="25">
        <v>206.38</v>
      </c>
      <c r="L484" s="2" t="s">
        <v>2204</v>
      </c>
      <c r="M484" s="2" t="s">
        <v>66</v>
      </c>
      <c r="N484" s="3">
        <v>8</v>
      </c>
      <c r="O484" s="3">
        <v>796</v>
      </c>
      <c r="P484" s="21">
        <f ca="1">SUMIF('On Orders'!B:G,Base!C:C,'On Orders'!E:E)</f>
        <v>0</v>
      </c>
      <c r="Q484" s="22">
        <f ca="1">SUMIF('On Orders'!B:G,Base!C:C,'On Orders'!F:F)</f>
        <v>0</v>
      </c>
      <c r="R484" s="22">
        <f ca="1">SUMIF('On Orders'!B:G,Base!C:C,'On Orders'!G:G)</f>
        <v>0</v>
      </c>
      <c r="S484" s="22">
        <f ca="1">SUMIF('On Orders'!B:G,Base!C:C,'On Orders'!H:H)</f>
        <v>0</v>
      </c>
      <c r="T484" s="22"/>
      <c r="U484" s="22"/>
      <c r="V484" s="22"/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1">
        <f t="shared" ca="1" si="519"/>
        <v>710</v>
      </c>
      <c r="AE484" s="26">
        <f t="shared" ca="1" si="520"/>
        <v>710</v>
      </c>
      <c r="AF484" s="26">
        <f t="shared" ca="1" si="521"/>
        <v>710</v>
      </c>
      <c r="AG484" s="26">
        <f t="shared" ref="AG484:AI484" ca="1" si="562">MAX(0,AF484)-AA484</f>
        <v>710</v>
      </c>
      <c r="AH484" s="26">
        <f t="shared" ca="1" si="562"/>
        <v>710</v>
      </c>
      <c r="AI484" s="26">
        <f t="shared" ca="1" si="562"/>
        <v>710</v>
      </c>
      <c r="AJ484" s="30">
        <f t="shared" si="523"/>
        <v>0</v>
      </c>
      <c r="AK484" s="30">
        <f t="shared" si="524"/>
        <v>0</v>
      </c>
      <c r="AL484" s="30">
        <f t="shared" si="525"/>
        <v>0</v>
      </c>
      <c r="AM484" s="30">
        <f t="shared" si="526"/>
        <v>0</v>
      </c>
      <c r="AN484" s="30">
        <f t="shared" si="527"/>
        <v>0</v>
      </c>
      <c r="AO484" s="30">
        <f t="shared" si="528"/>
        <v>0</v>
      </c>
      <c r="AP484" s="22">
        <f t="shared" si="530"/>
        <v>0</v>
      </c>
    </row>
    <row r="485" spans="1:42" x14ac:dyDescent="0.2">
      <c r="A485" t="s">
        <v>104</v>
      </c>
      <c r="B485" t="s">
        <v>1367</v>
      </c>
      <c r="C485" s="2" t="s">
        <v>1368</v>
      </c>
      <c r="D485" s="2">
        <v>856500018140</v>
      </c>
      <c r="E485" s="2" t="s">
        <v>1369</v>
      </c>
      <c r="F485" s="2" t="s">
        <v>33</v>
      </c>
      <c r="G485" s="2" t="s">
        <v>475</v>
      </c>
      <c r="H485" s="2" t="s">
        <v>476</v>
      </c>
      <c r="I485" s="2" t="s">
        <v>1129</v>
      </c>
      <c r="J485" s="3">
        <v>376</v>
      </c>
      <c r="K485" s="25">
        <v>3620.09</v>
      </c>
      <c r="L485" s="2" t="s">
        <v>2204</v>
      </c>
      <c r="M485" s="2" t="s">
        <v>66</v>
      </c>
      <c r="N485" s="3">
        <v>21</v>
      </c>
      <c r="O485" s="3">
        <v>19</v>
      </c>
      <c r="P485" s="21">
        <f ca="1">SUMIF('On Orders'!B:G,Base!C:C,'On Orders'!E:E)</f>
        <v>0</v>
      </c>
      <c r="Q485" s="22">
        <f ca="1">SUMIF('On Orders'!B:G,Base!C:C,'On Orders'!F:F)</f>
        <v>0</v>
      </c>
      <c r="R485" s="22">
        <f ca="1">SUMIF('On Orders'!B:G,Base!C:C,'On Orders'!G:G)</f>
        <v>0</v>
      </c>
      <c r="S485" s="22">
        <f ca="1">SUMIF('On Orders'!B:G,Base!C:C,'On Orders'!H:H)</f>
        <v>0</v>
      </c>
      <c r="T485" s="22"/>
      <c r="U485" s="22"/>
      <c r="V485" s="22"/>
      <c r="W485" s="3">
        <v>3</v>
      </c>
      <c r="X485" s="3">
        <v>3</v>
      </c>
      <c r="Y485" s="3">
        <v>2</v>
      </c>
      <c r="Z485" s="3">
        <v>6</v>
      </c>
      <c r="AA485" s="3">
        <v>3</v>
      </c>
      <c r="AB485" s="3">
        <v>4</v>
      </c>
      <c r="AC485" s="3">
        <v>4</v>
      </c>
      <c r="AD485" s="31">
        <f t="shared" ca="1" si="519"/>
        <v>-339</v>
      </c>
      <c r="AE485" s="26">
        <f t="shared" ca="1" si="520"/>
        <v>-2</v>
      </c>
      <c r="AF485" s="26">
        <f t="shared" ca="1" si="521"/>
        <v>-6</v>
      </c>
      <c r="AG485" s="26">
        <f t="shared" ref="AG485:AI485" ca="1" si="563">MAX(0,AF485)-AA485</f>
        <v>-3</v>
      </c>
      <c r="AH485" s="26">
        <f t="shared" ca="1" si="563"/>
        <v>-4</v>
      </c>
      <c r="AI485" s="26">
        <f t="shared" ca="1" si="563"/>
        <v>-4</v>
      </c>
      <c r="AJ485" s="30">
        <f t="shared" si="523"/>
        <v>0</v>
      </c>
      <c r="AK485" s="30">
        <f t="shared" si="524"/>
        <v>0</v>
      </c>
      <c r="AL485" s="30">
        <f t="shared" si="525"/>
        <v>0</v>
      </c>
      <c r="AM485" s="30">
        <f t="shared" si="526"/>
        <v>0</v>
      </c>
      <c r="AN485" s="30">
        <f t="shared" si="527"/>
        <v>0</v>
      </c>
      <c r="AO485" s="30">
        <f t="shared" si="528"/>
        <v>0</v>
      </c>
      <c r="AP485" s="22">
        <f t="shared" si="530"/>
        <v>0</v>
      </c>
    </row>
    <row r="486" spans="1:42" x14ac:dyDescent="0.2">
      <c r="A486" t="s">
        <v>104</v>
      </c>
      <c r="B486" t="s">
        <v>1370</v>
      </c>
      <c r="C486" s="2" t="s">
        <v>1371</v>
      </c>
      <c r="D486" s="2">
        <v>856504014865</v>
      </c>
      <c r="E486" s="2" t="s">
        <v>1372</v>
      </c>
      <c r="F486" s="2" t="s">
        <v>33</v>
      </c>
      <c r="G486" s="2" t="s">
        <v>475</v>
      </c>
      <c r="H486" s="2" t="s">
        <v>476</v>
      </c>
      <c r="I486" s="2" t="s">
        <v>1129</v>
      </c>
      <c r="J486" s="3">
        <v>120</v>
      </c>
      <c r="K486" s="25">
        <v>1008.06</v>
      </c>
      <c r="L486" s="2" t="s">
        <v>2204</v>
      </c>
      <c r="M486" s="2" t="s">
        <v>66</v>
      </c>
      <c r="N486" s="3">
        <v>24</v>
      </c>
      <c r="O486" s="3">
        <v>0</v>
      </c>
      <c r="P486" s="21">
        <f ca="1">SUMIF('On Orders'!B:G,Base!C:C,'On Orders'!E:E)</f>
        <v>0</v>
      </c>
      <c r="Q486" s="22">
        <f ca="1">SUMIF('On Orders'!B:G,Base!C:C,'On Orders'!F:F)</f>
        <v>0</v>
      </c>
      <c r="R486" s="22">
        <f ca="1">SUMIF('On Orders'!B:G,Base!C:C,'On Orders'!G:G)</f>
        <v>0</v>
      </c>
      <c r="S486" s="22">
        <f ca="1">SUMIF('On Orders'!B:G,Base!C:C,'On Orders'!H:H)</f>
        <v>0</v>
      </c>
      <c r="T486" s="22"/>
      <c r="U486" s="22"/>
      <c r="V486" s="22"/>
      <c r="W486" s="3">
        <v>5</v>
      </c>
      <c r="X486" s="3">
        <v>5</v>
      </c>
      <c r="Y486" s="3">
        <v>5</v>
      </c>
      <c r="Z486" s="3">
        <v>0</v>
      </c>
      <c r="AA486" s="3">
        <v>5</v>
      </c>
      <c r="AB486" s="3">
        <v>5</v>
      </c>
      <c r="AC486" s="3">
        <v>4</v>
      </c>
      <c r="AD486" s="31">
        <f t="shared" ca="1" si="519"/>
        <v>-101</v>
      </c>
      <c r="AE486" s="26">
        <f t="shared" ca="1" si="520"/>
        <v>-5</v>
      </c>
      <c r="AF486" s="26">
        <f t="shared" ca="1" si="521"/>
        <v>0</v>
      </c>
      <c r="AG486" s="26">
        <f t="shared" ref="AG486:AI486" ca="1" si="564">MAX(0,AF486)-AA486</f>
        <v>-5</v>
      </c>
      <c r="AH486" s="26">
        <f t="shared" ca="1" si="564"/>
        <v>-5</v>
      </c>
      <c r="AI486" s="26">
        <f t="shared" ca="1" si="564"/>
        <v>-4</v>
      </c>
      <c r="AJ486" s="30">
        <f t="shared" si="523"/>
        <v>0</v>
      </c>
      <c r="AK486" s="30">
        <f t="shared" si="524"/>
        <v>0</v>
      </c>
      <c r="AL486" s="30">
        <f t="shared" si="525"/>
        <v>0</v>
      </c>
      <c r="AM486" s="30">
        <f t="shared" si="526"/>
        <v>0</v>
      </c>
      <c r="AN486" s="30">
        <f t="shared" si="527"/>
        <v>0</v>
      </c>
      <c r="AO486" s="30">
        <f t="shared" si="528"/>
        <v>0</v>
      </c>
      <c r="AP486" s="22">
        <f t="shared" si="530"/>
        <v>0</v>
      </c>
    </row>
    <row r="487" spans="1:42" x14ac:dyDescent="0.2">
      <c r="A487" t="s">
        <v>104</v>
      </c>
      <c r="B487" t="s">
        <v>1373</v>
      </c>
      <c r="C487" s="2" t="s">
        <v>1374</v>
      </c>
      <c r="D487" s="2">
        <v>856500018133</v>
      </c>
      <c r="E487" s="2" t="s">
        <v>1375</v>
      </c>
      <c r="F487" s="2" t="s">
        <v>33</v>
      </c>
      <c r="G487" s="2" t="s">
        <v>475</v>
      </c>
      <c r="H487" s="2" t="s">
        <v>476</v>
      </c>
      <c r="I487" s="2" t="s">
        <v>1129</v>
      </c>
      <c r="J487" s="3">
        <v>376</v>
      </c>
      <c r="K487" s="25">
        <v>3620.09</v>
      </c>
      <c r="L487" s="2" t="s">
        <v>2204</v>
      </c>
      <c r="M487" s="2" t="s">
        <v>66</v>
      </c>
      <c r="N487" s="3">
        <v>10</v>
      </c>
      <c r="O487" s="3">
        <v>0</v>
      </c>
      <c r="P487" s="21">
        <f ca="1">SUMIF('On Orders'!B:G,Base!C:C,'On Orders'!E:E)</f>
        <v>0</v>
      </c>
      <c r="Q487" s="22">
        <f ca="1">SUMIF('On Orders'!B:G,Base!C:C,'On Orders'!F:F)</f>
        <v>0</v>
      </c>
      <c r="R487" s="22">
        <f ca="1">SUMIF('On Orders'!B:G,Base!C:C,'On Orders'!G:G)</f>
        <v>0</v>
      </c>
      <c r="S487" s="22">
        <f ca="1">SUMIF('On Orders'!B:G,Base!C:C,'On Orders'!H:H)</f>
        <v>0</v>
      </c>
      <c r="T487" s="22"/>
      <c r="U487" s="22"/>
      <c r="V487" s="22"/>
      <c r="W487" s="3">
        <v>4</v>
      </c>
      <c r="X487" s="3">
        <v>2</v>
      </c>
      <c r="Y487" s="3">
        <v>0</v>
      </c>
      <c r="Z487" s="3">
        <v>2</v>
      </c>
      <c r="AA487" s="3">
        <v>4</v>
      </c>
      <c r="AB487" s="3">
        <v>3</v>
      </c>
      <c r="AC487" s="3">
        <v>3</v>
      </c>
      <c r="AD487" s="31">
        <f t="shared" ca="1" si="519"/>
        <v>-368</v>
      </c>
      <c r="AE487" s="26">
        <f t="shared" ca="1" si="520"/>
        <v>0</v>
      </c>
      <c r="AF487" s="26">
        <f t="shared" ca="1" si="521"/>
        <v>-2</v>
      </c>
      <c r="AG487" s="26">
        <f t="shared" ref="AG487:AI487" ca="1" si="565">MAX(0,AF487)-AA487</f>
        <v>-4</v>
      </c>
      <c r="AH487" s="26">
        <f t="shared" ca="1" si="565"/>
        <v>-3</v>
      </c>
      <c r="AI487" s="26">
        <f t="shared" ca="1" si="565"/>
        <v>-3</v>
      </c>
      <c r="AJ487" s="30">
        <f t="shared" si="523"/>
        <v>0</v>
      </c>
      <c r="AK487" s="30">
        <f t="shared" si="524"/>
        <v>0</v>
      </c>
      <c r="AL487" s="30">
        <f t="shared" si="525"/>
        <v>0</v>
      </c>
      <c r="AM487" s="30">
        <f t="shared" si="526"/>
        <v>0</v>
      </c>
      <c r="AN487" s="30">
        <f t="shared" si="527"/>
        <v>0</v>
      </c>
      <c r="AO487" s="30">
        <f t="shared" si="528"/>
        <v>0</v>
      </c>
      <c r="AP487" s="22">
        <f t="shared" si="530"/>
        <v>0</v>
      </c>
    </row>
    <row r="488" spans="1:42" x14ac:dyDescent="0.2">
      <c r="A488" t="s">
        <v>104</v>
      </c>
      <c r="B488" t="s">
        <v>1376</v>
      </c>
      <c r="C488" s="2" t="s">
        <v>1377</v>
      </c>
      <c r="D488" s="2" t="s">
        <v>1378</v>
      </c>
      <c r="E488" s="2" t="s">
        <v>1379</v>
      </c>
      <c r="F488" s="2" t="s">
        <v>33</v>
      </c>
      <c r="G488" s="2" t="s">
        <v>475</v>
      </c>
      <c r="H488" s="2" t="s">
        <v>476</v>
      </c>
      <c r="I488" s="2" t="s">
        <v>1129</v>
      </c>
      <c r="J488" s="3">
        <v>188</v>
      </c>
      <c r="K488" s="25">
        <v>615.82000000000005</v>
      </c>
      <c r="L488" s="2" t="s">
        <v>2204</v>
      </c>
      <c r="M488" s="2" t="s">
        <v>66</v>
      </c>
      <c r="N488" s="3">
        <v>163</v>
      </c>
      <c r="O488" s="3">
        <v>0</v>
      </c>
      <c r="P488" s="21">
        <f ca="1">SUMIF('On Orders'!B:G,Base!C:C,'On Orders'!E:E)</f>
        <v>0</v>
      </c>
      <c r="Q488" s="22">
        <f ca="1">SUMIF('On Orders'!B:G,Base!C:C,'On Orders'!F:F)</f>
        <v>0</v>
      </c>
      <c r="R488" s="22">
        <f ca="1">SUMIF('On Orders'!B:G,Base!C:C,'On Orders'!G:G)</f>
        <v>0</v>
      </c>
      <c r="S488" s="22">
        <f ca="1">SUMIF('On Orders'!B:G,Base!C:C,'On Orders'!H:H)</f>
        <v>0</v>
      </c>
      <c r="T488" s="22"/>
      <c r="U488" s="22"/>
      <c r="V488" s="22"/>
      <c r="W488" s="3">
        <v>36</v>
      </c>
      <c r="X488" s="3">
        <v>31</v>
      </c>
      <c r="Y488" s="3">
        <v>32</v>
      </c>
      <c r="Z488" s="3">
        <v>29</v>
      </c>
      <c r="AA488" s="3">
        <v>33</v>
      </c>
      <c r="AB488" s="3">
        <v>0</v>
      </c>
      <c r="AC488" s="3">
        <v>0</v>
      </c>
      <c r="AD488" s="31">
        <f t="shared" ca="1" si="519"/>
        <v>-56</v>
      </c>
      <c r="AE488" s="26">
        <f t="shared" ca="1" si="520"/>
        <v>-32</v>
      </c>
      <c r="AF488" s="26">
        <f t="shared" ca="1" si="521"/>
        <v>-29</v>
      </c>
      <c r="AG488" s="26">
        <f t="shared" ref="AG488:AI488" ca="1" si="566">MAX(0,AF488)-AA488</f>
        <v>-33</v>
      </c>
      <c r="AH488" s="26">
        <f t="shared" ca="1" si="566"/>
        <v>0</v>
      </c>
      <c r="AI488" s="26">
        <f t="shared" ca="1" si="566"/>
        <v>0</v>
      </c>
      <c r="AJ488" s="30">
        <f t="shared" si="523"/>
        <v>0</v>
      </c>
      <c r="AK488" s="30">
        <f t="shared" si="524"/>
        <v>0</v>
      </c>
      <c r="AL488" s="30">
        <f t="shared" si="525"/>
        <v>0</v>
      </c>
      <c r="AM488" s="30">
        <f t="shared" si="526"/>
        <v>0</v>
      </c>
      <c r="AN488" s="30">
        <f t="shared" si="527"/>
        <v>0</v>
      </c>
      <c r="AO488" s="30">
        <f t="shared" si="528"/>
        <v>0</v>
      </c>
      <c r="AP488" s="22">
        <f t="shared" si="530"/>
        <v>0</v>
      </c>
    </row>
    <row r="489" spans="1:42" x14ac:dyDescent="0.2">
      <c r="A489" t="s">
        <v>104</v>
      </c>
      <c r="B489" t="s">
        <v>1380</v>
      </c>
      <c r="C489" s="2" t="s">
        <v>1381</v>
      </c>
      <c r="D489" s="2" t="s">
        <v>1382</v>
      </c>
      <c r="E489" s="2" t="s">
        <v>1383</v>
      </c>
      <c r="F489" s="2" t="s">
        <v>60</v>
      </c>
      <c r="G489" s="2" t="s">
        <v>150</v>
      </c>
      <c r="H489" s="2" t="s">
        <v>150</v>
      </c>
      <c r="I489" s="2" t="s">
        <v>1129</v>
      </c>
      <c r="J489" s="3">
        <v>188</v>
      </c>
      <c r="K489" s="25">
        <v>421.81</v>
      </c>
      <c r="L489" s="2" t="s">
        <v>2204</v>
      </c>
      <c r="M489" s="2" t="s">
        <v>66</v>
      </c>
      <c r="N489" s="3">
        <v>3</v>
      </c>
      <c r="O489" s="3">
        <v>0</v>
      </c>
      <c r="P489" s="21">
        <f ca="1">SUMIF('On Orders'!B:G,Base!C:C,'On Orders'!E:E)</f>
        <v>0</v>
      </c>
      <c r="Q489" s="22">
        <f ca="1">SUMIF('On Orders'!B:G,Base!C:C,'On Orders'!F:F)</f>
        <v>0</v>
      </c>
      <c r="R489" s="22">
        <f ca="1">SUMIF('On Orders'!B:G,Base!C:C,'On Orders'!G:G)</f>
        <v>0</v>
      </c>
      <c r="S489" s="22">
        <f ca="1">SUMIF('On Orders'!B:G,Base!C:C,'On Orders'!H:H)</f>
        <v>0</v>
      </c>
      <c r="T489" s="22"/>
      <c r="U489" s="22"/>
      <c r="V489" s="22"/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1">
        <f t="shared" ca="1" si="519"/>
        <v>-185</v>
      </c>
      <c r="AE489" s="26">
        <f t="shared" ca="1" si="520"/>
        <v>0</v>
      </c>
      <c r="AF489" s="26">
        <f t="shared" ca="1" si="521"/>
        <v>0</v>
      </c>
      <c r="AG489" s="26">
        <f t="shared" ref="AG489:AI489" ca="1" si="567">MAX(0,AF489)-AA489</f>
        <v>0</v>
      </c>
      <c r="AH489" s="26">
        <f t="shared" ca="1" si="567"/>
        <v>0</v>
      </c>
      <c r="AI489" s="26">
        <f t="shared" ca="1" si="567"/>
        <v>0</v>
      </c>
      <c r="AJ489" s="30">
        <f t="shared" si="523"/>
        <v>0</v>
      </c>
      <c r="AK489" s="30">
        <f t="shared" si="524"/>
        <v>0</v>
      </c>
      <c r="AL489" s="30">
        <f t="shared" si="525"/>
        <v>0</v>
      </c>
      <c r="AM489" s="30">
        <f t="shared" si="526"/>
        <v>0</v>
      </c>
      <c r="AN489" s="30">
        <f t="shared" si="527"/>
        <v>0</v>
      </c>
      <c r="AO489" s="30">
        <f t="shared" si="528"/>
        <v>0</v>
      </c>
      <c r="AP489" s="22">
        <f t="shared" si="530"/>
        <v>0</v>
      </c>
    </row>
    <row r="490" spans="1:42" x14ac:dyDescent="0.2">
      <c r="A490" t="s">
        <v>104</v>
      </c>
      <c r="B490" t="s">
        <v>1384</v>
      </c>
      <c r="C490" s="2" t="s">
        <v>1385</v>
      </c>
      <c r="D490" s="2" t="s">
        <v>1386</v>
      </c>
      <c r="E490" s="2" t="s">
        <v>1387</v>
      </c>
      <c r="F490" s="2" t="s">
        <v>60</v>
      </c>
      <c r="G490" s="2" t="s">
        <v>150</v>
      </c>
      <c r="H490" s="2" t="s">
        <v>789</v>
      </c>
      <c r="I490" s="2" t="s">
        <v>1129</v>
      </c>
      <c r="J490" s="3">
        <v>188</v>
      </c>
      <c r="K490" s="25">
        <v>602.84</v>
      </c>
      <c r="L490" s="2" t="s">
        <v>2204</v>
      </c>
      <c r="M490" s="2" t="s">
        <v>66</v>
      </c>
      <c r="N490" s="3">
        <v>0</v>
      </c>
      <c r="O490" s="3">
        <v>0</v>
      </c>
      <c r="P490" s="21">
        <f ca="1">SUMIF('On Orders'!B:G,Base!C:C,'On Orders'!E:E)</f>
        <v>0</v>
      </c>
      <c r="Q490" s="22">
        <f ca="1">SUMIF('On Orders'!B:G,Base!C:C,'On Orders'!F:F)</f>
        <v>0</v>
      </c>
      <c r="R490" s="22">
        <f ca="1">SUMIF('On Orders'!B:G,Base!C:C,'On Orders'!G:G)</f>
        <v>0</v>
      </c>
      <c r="S490" s="22">
        <f ca="1">SUMIF('On Orders'!B:G,Base!C:C,'On Orders'!H:H)</f>
        <v>0</v>
      </c>
      <c r="T490" s="22"/>
      <c r="U490" s="22"/>
      <c r="V490" s="22"/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1">
        <f t="shared" ca="1" si="519"/>
        <v>-188</v>
      </c>
      <c r="AE490" s="26">
        <f t="shared" ca="1" si="520"/>
        <v>0</v>
      </c>
      <c r="AF490" s="26">
        <f t="shared" ca="1" si="521"/>
        <v>0</v>
      </c>
      <c r="AG490" s="26">
        <f t="shared" ref="AG490:AI490" ca="1" si="568">MAX(0,AF490)-AA490</f>
        <v>0</v>
      </c>
      <c r="AH490" s="26">
        <f t="shared" ca="1" si="568"/>
        <v>0</v>
      </c>
      <c r="AI490" s="26">
        <f t="shared" ca="1" si="568"/>
        <v>0</v>
      </c>
      <c r="AJ490" s="30">
        <f t="shared" si="523"/>
        <v>0</v>
      </c>
      <c r="AK490" s="30">
        <f t="shared" si="524"/>
        <v>0</v>
      </c>
      <c r="AL490" s="30">
        <f t="shared" si="525"/>
        <v>0</v>
      </c>
      <c r="AM490" s="30">
        <f t="shared" si="526"/>
        <v>0</v>
      </c>
      <c r="AN490" s="30">
        <f t="shared" si="527"/>
        <v>0</v>
      </c>
      <c r="AO490" s="30">
        <f t="shared" si="528"/>
        <v>0</v>
      </c>
      <c r="AP490" s="22">
        <f t="shared" si="530"/>
        <v>0</v>
      </c>
    </row>
    <row r="491" spans="1:42" x14ac:dyDescent="0.2">
      <c r="A491" t="s">
        <v>104</v>
      </c>
      <c r="B491" t="s">
        <v>1388</v>
      </c>
      <c r="C491" s="2" t="s">
        <v>1389</v>
      </c>
      <c r="D491" s="2" t="s">
        <v>1390</v>
      </c>
      <c r="E491" s="2" t="s">
        <v>1391</v>
      </c>
      <c r="F491" s="2" t="s">
        <v>60</v>
      </c>
      <c r="G491" s="2" t="s">
        <v>150</v>
      </c>
      <c r="H491" s="2" t="s">
        <v>1392</v>
      </c>
      <c r="I491" s="2" t="s">
        <v>1129</v>
      </c>
      <c r="J491" s="3">
        <v>188</v>
      </c>
      <c r="K491" s="25">
        <v>602.84</v>
      </c>
      <c r="L491" s="2" t="s">
        <v>2204</v>
      </c>
      <c r="M491" s="2" t="s">
        <v>66</v>
      </c>
      <c r="N491" s="3">
        <v>0</v>
      </c>
      <c r="O491" s="3">
        <v>0</v>
      </c>
      <c r="P491" s="21">
        <f ca="1">SUMIF('On Orders'!B:G,Base!C:C,'On Orders'!E:E)</f>
        <v>0</v>
      </c>
      <c r="Q491" s="22">
        <f ca="1">SUMIF('On Orders'!B:G,Base!C:C,'On Orders'!F:F)</f>
        <v>0</v>
      </c>
      <c r="R491" s="22">
        <f ca="1">SUMIF('On Orders'!B:G,Base!C:C,'On Orders'!G:G)</f>
        <v>0</v>
      </c>
      <c r="S491" s="22">
        <f ca="1">SUMIF('On Orders'!B:G,Base!C:C,'On Orders'!H:H)</f>
        <v>0</v>
      </c>
      <c r="T491" s="22"/>
      <c r="U491" s="22"/>
      <c r="V491" s="22"/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1">
        <f t="shared" ca="1" si="519"/>
        <v>-188</v>
      </c>
      <c r="AE491" s="26">
        <f t="shared" ca="1" si="520"/>
        <v>0</v>
      </c>
      <c r="AF491" s="26">
        <f t="shared" ca="1" si="521"/>
        <v>0</v>
      </c>
      <c r="AG491" s="26">
        <f t="shared" ref="AG491:AI491" ca="1" si="569">MAX(0,AF491)-AA491</f>
        <v>0</v>
      </c>
      <c r="AH491" s="26">
        <f t="shared" ca="1" si="569"/>
        <v>0</v>
      </c>
      <c r="AI491" s="26">
        <f t="shared" ca="1" si="569"/>
        <v>0</v>
      </c>
      <c r="AJ491" s="30">
        <f t="shared" si="523"/>
        <v>0</v>
      </c>
      <c r="AK491" s="30">
        <f t="shared" si="524"/>
        <v>0</v>
      </c>
      <c r="AL491" s="30">
        <f t="shared" si="525"/>
        <v>0</v>
      </c>
      <c r="AM491" s="30">
        <f t="shared" si="526"/>
        <v>0</v>
      </c>
      <c r="AN491" s="30">
        <f t="shared" si="527"/>
        <v>0</v>
      </c>
      <c r="AO491" s="30">
        <f t="shared" si="528"/>
        <v>0</v>
      </c>
      <c r="AP491" s="22">
        <f t="shared" si="530"/>
        <v>0</v>
      </c>
    </row>
    <row r="492" spans="1:42" x14ac:dyDescent="0.2">
      <c r="A492" t="s">
        <v>104</v>
      </c>
      <c r="B492" t="s">
        <v>1393</v>
      </c>
      <c r="C492" s="2" t="s">
        <v>1394</v>
      </c>
      <c r="D492" s="2" t="s">
        <v>1395</v>
      </c>
      <c r="E492" s="2" t="s">
        <v>1396</v>
      </c>
      <c r="F492" s="2" t="s">
        <v>60</v>
      </c>
      <c r="G492" s="2" t="s">
        <v>169</v>
      </c>
      <c r="H492" s="2" t="s">
        <v>169</v>
      </c>
      <c r="I492" s="2" t="s">
        <v>1129</v>
      </c>
      <c r="J492" s="3">
        <v>188</v>
      </c>
      <c r="K492" s="25">
        <v>542.5</v>
      </c>
      <c r="L492" s="2" t="s">
        <v>2204</v>
      </c>
      <c r="M492" s="2" t="s">
        <v>66</v>
      </c>
      <c r="N492" s="3">
        <v>0</v>
      </c>
      <c r="O492" s="3">
        <v>0</v>
      </c>
      <c r="P492" s="21">
        <f ca="1">SUMIF('On Orders'!B:G,Base!C:C,'On Orders'!E:E)</f>
        <v>0</v>
      </c>
      <c r="Q492" s="22">
        <f ca="1">SUMIF('On Orders'!B:G,Base!C:C,'On Orders'!F:F)</f>
        <v>0</v>
      </c>
      <c r="R492" s="22">
        <f ca="1">SUMIF('On Orders'!B:G,Base!C:C,'On Orders'!G:G)</f>
        <v>0</v>
      </c>
      <c r="S492" s="22">
        <f ca="1">SUMIF('On Orders'!B:G,Base!C:C,'On Orders'!H:H)</f>
        <v>0</v>
      </c>
      <c r="T492" s="22"/>
      <c r="U492" s="22"/>
      <c r="V492" s="22"/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1">
        <f t="shared" ca="1" si="519"/>
        <v>-188</v>
      </c>
      <c r="AE492" s="26">
        <f t="shared" ca="1" si="520"/>
        <v>0</v>
      </c>
      <c r="AF492" s="26">
        <f t="shared" ca="1" si="521"/>
        <v>0</v>
      </c>
      <c r="AG492" s="26">
        <f t="shared" ref="AG492:AI492" ca="1" si="570">MAX(0,AF492)-AA492</f>
        <v>0</v>
      </c>
      <c r="AH492" s="26">
        <f t="shared" ca="1" si="570"/>
        <v>0</v>
      </c>
      <c r="AI492" s="26">
        <f t="shared" ca="1" si="570"/>
        <v>0</v>
      </c>
      <c r="AJ492" s="30">
        <f t="shared" si="523"/>
        <v>0</v>
      </c>
      <c r="AK492" s="30">
        <f t="shared" si="524"/>
        <v>0</v>
      </c>
      <c r="AL492" s="30">
        <f t="shared" si="525"/>
        <v>0</v>
      </c>
      <c r="AM492" s="30">
        <f t="shared" si="526"/>
        <v>0</v>
      </c>
      <c r="AN492" s="30">
        <f t="shared" si="527"/>
        <v>0</v>
      </c>
      <c r="AO492" s="30">
        <f t="shared" si="528"/>
        <v>0</v>
      </c>
      <c r="AP492" s="22">
        <f t="shared" si="530"/>
        <v>0</v>
      </c>
    </row>
    <row r="493" spans="1:42" x14ac:dyDescent="0.2">
      <c r="A493" t="s">
        <v>104</v>
      </c>
      <c r="B493" t="s">
        <v>1397</v>
      </c>
      <c r="C493" s="2" t="s">
        <v>1398</v>
      </c>
      <c r="D493" s="2" t="s">
        <v>1399</v>
      </c>
      <c r="E493" s="2" t="s">
        <v>1400</v>
      </c>
      <c r="F493" s="2" t="s">
        <v>60</v>
      </c>
      <c r="G493" s="2" t="s">
        <v>169</v>
      </c>
      <c r="H493" s="2" t="s">
        <v>1344</v>
      </c>
      <c r="I493" s="2" t="s">
        <v>1129</v>
      </c>
      <c r="J493" s="3">
        <v>188</v>
      </c>
      <c r="K493" s="25">
        <v>542.5</v>
      </c>
      <c r="L493" s="2" t="s">
        <v>2204</v>
      </c>
      <c r="M493" s="2" t="s">
        <v>66</v>
      </c>
      <c r="N493" s="3">
        <v>0</v>
      </c>
      <c r="O493" s="3">
        <v>0</v>
      </c>
      <c r="P493" s="21">
        <f ca="1">SUMIF('On Orders'!B:G,Base!C:C,'On Orders'!E:E)</f>
        <v>0</v>
      </c>
      <c r="Q493" s="22">
        <f ca="1">SUMIF('On Orders'!B:G,Base!C:C,'On Orders'!F:F)</f>
        <v>0</v>
      </c>
      <c r="R493" s="22">
        <f ca="1">SUMIF('On Orders'!B:G,Base!C:C,'On Orders'!G:G)</f>
        <v>0</v>
      </c>
      <c r="S493" s="22">
        <f ca="1">SUMIF('On Orders'!B:G,Base!C:C,'On Orders'!H:H)</f>
        <v>0</v>
      </c>
      <c r="T493" s="22"/>
      <c r="U493" s="22"/>
      <c r="V493" s="22"/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1">
        <f t="shared" ca="1" si="519"/>
        <v>-188</v>
      </c>
      <c r="AE493" s="26">
        <f t="shared" ca="1" si="520"/>
        <v>0</v>
      </c>
      <c r="AF493" s="26">
        <f t="shared" ca="1" si="521"/>
        <v>0</v>
      </c>
      <c r="AG493" s="26">
        <f t="shared" ref="AG493:AI493" ca="1" si="571">MAX(0,AF493)-AA493</f>
        <v>0</v>
      </c>
      <c r="AH493" s="26">
        <f t="shared" ca="1" si="571"/>
        <v>0</v>
      </c>
      <c r="AI493" s="26">
        <f t="shared" ca="1" si="571"/>
        <v>0</v>
      </c>
      <c r="AJ493" s="30">
        <f t="shared" si="523"/>
        <v>0</v>
      </c>
      <c r="AK493" s="30">
        <f t="shared" si="524"/>
        <v>0</v>
      </c>
      <c r="AL493" s="30">
        <f t="shared" si="525"/>
        <v>0</v>
      </c>
      <c r="AM493" s="30">
        <f t="shared" si="526"/>
        <v>0</v>
      </c>
      <c r="AN493" s="30">
        <f t="shared" si="527"/>
        <v>0</v>
      </c>
      <c r="AO493" s="30">
        <f t="shared" si="528"/>
        <v>0</v>
      </c>
      <c r="AP493" s="22">
        <f t="shared" si="530"/>
        <v>0</v>
      </c>
    </row>
    <row r="494" spans="1:42" x14ac:dyDescent="0.2">
      <c r="A494" t="s">
        <v>104</v>
      </c>
      <c r="B494" t="s">
        <v>1401</v>
      </c>
      <c r="C494" s="2" t="s">
        <v>1402</v>
      </c>
      <c r="D494" s="2" t="s">
        <v>1403</v>
      </c>
      <c r="E494" s="2" t="s">
        <v>1404</v>
      </c>
      <c r="F494" s="2" t="s">
        <v>60</v>
      </c>
      <c r="G494" s="2" t="s">
        <v>169</v>
      </c>
      <c r="H494" s="2" t="s">
        <v>1344</v>
      </c>
      <c r="I494" s="2" t="s">
        <v>1129</v>
      </c>
      <c r="J494" s="3">
        <v>188</v>
      </c>
      <c r="K494" s="25">
        <v>542.5</v>
      </c>
      <c r="L494" s="2" t="s">
        <v>2204</v>
      </c>
      <c r="M494" s="2" t="s">
        <v>66</v>
      </c>
      <c r="N494" s="3">
        <v>0</v>
      </c>
      <c r="O494" s="3">
        <v>0</v>
      </c>
      <c r="P494" s="21">
        <f ca="1">SUMIF('On Orders'!B:G,Base!C:C,'On Orders'!E:E)</f>
        <v>0</v>
      </c>
      <c r="Q494" s="22">
        <f ca="1">SUMIF('On Orders'!B:G,Base!C:C,'On Orders'!F:F)</f>
        <v>0</v>
      </c>
      <c r="R494" s="22">
        <f ca="1">SUMIF('On Orders'!B:G,Base!C:C,'On Orders'!G:G)</f>
        <v>0</v>
      </c>
      <c r="S494" s="22">
        <f ca="1">SUMIF('On Orders'!B:G,Base!C:C,'On Orders'!H:H)</f>
        <v>0</v>
      </c>
      <c r="T494" s="22"/>
      <c r="U494" s="22"/>
      <c r="V494" s="22"/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1">
        <f t="shared" ca="1" si="519"/>
        <v>-188</v>
      </c>
      <c r="AE494" s="26">
        <f t="shared" ca="1" si="520"/>
        <v>0</v>
      </c>
      <c r="AF494" s="26">
        <f t="shared" ca="1" si="521"/>
        <v>0</v>
      </c>
      <c r="AG494" s="26">
        <f t="shared" ref="AG494:AI494" ca="1" si="572">MAX(0,AF494)-AA494</f>
        <v>0</v>
      </c>
      <c r="AH494" s="26">
        <f t="shared" ca="1" si="572"/>
        <v>0</v>
      </c>
      <c r="AI494" s="26">
        <f t="shared" ca="1" si="572"/>
        <v>0</v>
      </c>
      <c r="AJ494" s="30">
        <f t="shared" si="523"/>
        <v>0</v>
      </c>
      <c r="AK494" s="30">
        <f t="shared" si="524"/>
        <v>0</v>
      </c>
      <c r="AL494" s="30">
        <f t="shared" si="525"/>
        <v>0</v>
      </c>
      <c r="AM494" s="30">
        <f t="shared" si="526"/>
        <v>0</v>
      </c>
      <c r="AN494" s="30">
        <f t="shared" si="527"/>
        <v>0</v>
      </c>
      <c r="AO494" s="30">
        <f t="shared" si="528"/>
        <v>0</v>
      </c>
      <c r="AP494" s="22">
        <f t="shared" si="530"/>
        <v>0</v>
      </c>
    </row>
    <row r="495" spans="1:42" x14ac:dyDescent="0.2">
      <c r="A495" t="s">
        <v>104</v>
      </c>
      <c r="B495" t="s">
        <v>1405</v>
      </c>
      <c r="C495" s="2" t="s">
        <v>1406</v>
      </c>
      <c r="D495" s="2" t="s">
        <v>1407</v>
      </c>
      <c r="E495" s="2" t="s">
        <v>1408</v>
      </c>
      <c r="F495" s="2" t="s">
        <v>60</v>
      </c>
      <c r="G495" s="2" t="s">
        <v>169</v>
      </c>
      <c r="H495" s="2" t="s">
        <v>1344</v>
      </c>
      <c r="I495" s="2" t="s">
        <v>1129</v>
      </c>
      <c r="J495" s="3">
        <v>188</v>
      </c>
      <c r="K495" s="25">
        <v>542.5</v>
      </c>
      <c r="L495" s="2" t="s">
        <v>2204</v>
      </c>
      <c r="M495" s="2" t="s">
        <v>66</v>
      </c>
      <c r="N495" s="3">
        <v>0</v>
      </c>
      <c r="O495" s="3">
        <v>0</v>
      </c>
      <c r="P495" s="21">
        <f ca="1">SUMIF('On Orders'!B:G,Base!C:C,'On Orders'!E:E)</f>
        <v>0</v>
      </c>
      <c r="Q495" s="22">
        <f ca="1">SUMIF('On Orders'!B:G,Base!C:C,'On Orders'!F:F)</f>
        <v>0</v>
      </c>
      <c r="R495" s="22">
        <f ca="1">SUMIF('On Orders'!B:G,Base!C:C,'On Orders'!G:G)</f>
        <v>0</v>
      </c>
      <c r="S495" s="22">
        <f ca="1">SUMIF('On Orders'!B:G,Base!C:C,'On Orders'!H:H)</f>
        <v>0</v>
      </c>
      <c r="T495" s="22"/>
      <c r="U495" s="22"/>
      <c r="V495" s="22"/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1">
        <f t="shared" ca="1" si="519"/>
        <v>-188</v>
      </c>
      <c r="AE495" s="26">
        <f t="shared" ca="1" si="520"/>
        <v>0</v>
      </c>
      <c r="AF495" s="26">
        <f t="shared" ca="1" si="521"/>
        <v>0</v>
      </c>
      <c r="AG495" s="26">
        <f t="shared" ref="AG495:AI495" ca="1" si="573">MAX(0,AF495)-AA495</f>
        <v>0</v>
      </c>
      <c r="AH495" s="26">
        <f t="shared" ca="1" si="573"/>
        <v>0</v>
      </c>
      <c r="AI495" s="26">
        <f t="shared" ca="1" si="573"/>
        <v>0</v>
      </c>
      <c r="AJ495" s="30">
        <f t="shared" si="523"/>
        <v>0</v>
      </c>
      <c r="AK495" s="30">
        <f t="shared" si="524"/>
        <v>0</v>
      </c>
      <c r="AL495" s="30">
        <f t="shared" si="525"/>
        <v>0</v>
      </c>
      <c r="AM495" s="30">
        <f t="shared" si="526"/>
        <v>0</v>
      </c>
      <c r="AN495" s="30">
        <f t="shared" si="527"/>
        <v>0</v>
      </c>
      <c r="AO495" s="30">
        <f t="shared" si="528"/>
        <v>0</v>
      </c>
      <c r="AP495" s="22">
        <f t="shared" si="530"/>
        <v>0</v>
      </c>
    </row>
    <row r="496" spans="1:42" x14ac:dyDescent="0.2">
      <c r="A496" t="s">
        <v>104</v>
      </c>
      <c r="B496" t="s">
        <v>1409</v>
      </c>
      <c r="C496" s="2" t="s">
        <v>1410</v>
      </c>
      <c r="D496" s="2" t="s">
        <v>1411</v>
      </c>
      <c r="E496" s="2" t="s">
        <v>1412</v>
      </c>
      <c r="F496" s="2" t="s">
        <v>60</v>
      </c>
      <c r="G496" s="2" t="s">
        <v>169</v>
      </c>
      <c r="H496" s="2" t="s">
        <v>1344</v>
      </c>
      <c r="I496" s="2" t="s">
        <v>1129</v>
      </c>
      <c r="J496" s="3">
        <v>188</v>
      </c>
      <c r="K496" s="25">
        <v>542.5</v>
      </c>
      <c r="L496" s="2" t="s">
        <v>2204</v>
      </c>
      <c r="M496" s="2" t="s">
        <v>66</v>
      </c>
      <c r="N496" s="3">
        <v>0</v>
      </c>
      <c r="O496" s="3">
        <v>0</v>
      </c>
      <c r="P496" s="21">
        <f ca="1">SUMIF('On Orders'!B:G,Base!C:C,'On Orders'!E:E)</f>
        <v>0</v>
      </c>
      <c r="Q496" s="22">
        <f ca="1">SUMIF('On Orders'!B:G,Base!C:C,'On Orders'!F:F)</f>
        <v>0</v>
      </c>
      <c r="R496" s="22">
        <f ca="1">SUMIF('On Orders'!B:G,Base!C:C,'On Orders'!G:G)</f>
        <v>0</v>
      </c>
      <c r="S496" s="22">
        <f ca="1">SUMIF('On Orders'!B:G,Base!C:C,'On Orders'!H:H)</f>
        <v>0</v>
      </c>
      <c r="T496" s="22"/>
      <c r="U496" s="22"/>
      <c r="V496" s="22"/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1">
        <f t="shared" ca="1" si="519"/>
        <v>-188</v>
      </c>
      <c r="AE496" s="26">
        <f t="shared" ca="1" si="520"/>
        <v>0</v>
      </c>
      <c r="AF496" s="26">
        <f t="shared" ca="1" si="521"/>
        <v>0</v>
      </c>
      <c r="AG496" s="26">
        <f t="shared" ref="AG496:AI496" ca="1" si="574">MAX(0,AF496)-AA496</f>
        <v>0</v>
      </c>
      <c r="AH496" s="26">
        <f t="shared" ca="1" si="574"/>
        <v>0</v>
      </c>
      <c r="AI496" s="26">
        <f t="shared" ca="1" si="574"/>
        <v>0</v>
      </c>
      <c r="AJ496" s="30">
        <f t="shared" si="523"/>
        <v>0</v>
      </c>
      <c r="AK496" s="30">
        <f t="shared" si="524"/>
        <v>0</v>
      </c>
      <c r="AL496" s="30">
        <f t="shared" si="525"/>
        <v>0</v>
      </c>
      <c r="AM496" s="30">
        <f t="shared" si="526"/>
        <v>0</v>
      </c>
      <c r="AN496" s="30">
        <f t="shared" si="527"/>
        <v>0</v>
      </c>
      <c r="AO496" s="30">
        <f t="shared" si="528"/>
        <v>0</v>
      </c>
      <c r="AP496" s="22">
        <f t="shared" si="530"/>
        <v>0</v>
      </c>
    </row>
    <row r="497" spans="1:42" x14ac:dyDescent="0.2">
      <c r="A497" t="s">
        <v>104</v>
      </c>
      <c r="B497" t="s">
        <v>1413</v>
      </c>
      <c r="C497" s="2" t="s">
        <v>1414</v>
      </c>
      <c r="D497" s="2" t="s">
        <v>1415</v>
      </c>
      <c r="E497" s="2" t="s">
        <v>1416</v>
      </c>
      <c r="F497" s="2" t="s">
        <v>60</v>
      </c>
      <c r="G497" s="2" t="s">
        <v>169</v>
      </c>
      <c r="H497" s="2" t="s">
        <v>1344</v>
      </c>
      <c r="I497" s="2" t="s">
        <v>1129</v>
      </c>
      <c r="J497" s="3">
        <v>188</v>
      </c>
      <c r="K497" s="25">
        <v>602.84</v>
      </c>
      <c r="L497" s="2" t="s">
        <v>2204</v>
      </c>
      <c r="M497" s="2" t="s">
        <v>66</v>
      </c>
      <c r="N497" s="3">
        <v>0</v>
      </c>
      <c r="O497" s="3">
        <v>0</v>
      </c>
      <c r="P497" s="21">
        <f ca="1">SUMIF('On Orders'!B:G,Base!C:C,'On Orders'!E:E)</f>
        <v>0</v>
      </c>
      <c r="Q497" s="22">
        <f ca="1">SUMIF('On Orders'!B:G,Base!C:C,'On Orders'!F:F)</f>
        <v>0</v>
      </c>
      <c r="R497" s="22">
        <f ca="1">SUMIF('On Orders'!B:G,Base!C:C,'On Orders'!G:G)</f>
        <v>0</v>
      </c>
      <c r="S497" s="22">
        <f ca="1">SUMIF('On Orders'!B:G,Base!C:C,'On Orders'!H:H)</f>
        <v>0</v>
      </c>
      <c r="T497" s="22"/>
      <c r="U497" s="22"/>
      <c r="V497" s="22"/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1">
        <f t="shared" ca="1" si="519"/>
        <v>-188</v>
      </c>
      <c r="AE497" s="26">
        <f t="shared" ca="1" si="520"/>
        <v>0</v>
      </c>
      <c r="AF497" s="26">
        <f t="shared" ca="1" si="521"/>
        <v>0</v>
      </c>
      <c r="AG497" s="26">
        <f t="shared" ref="AG497:AI497" ca="1" si="575">MAX(0,AF497)-AA497</f>
        <v>0</v>
      </c>
      <c r="AH497" s="26">
        <f t="shared" ca="1" si="575"/>
        <v>0</v>
      </c>
      <c r="AI497" s="26">
        <f t="shared" ca="1" si="575"/>
        <v>0</v>
      </c>
      <c r="AJ497" s="30">
        <f t="shared" si="523"/>
        <v>0</v>
      </c>
      <c r="AK497" s="30">
        <f t="shared" si="524"/>
        <v>0</v>
      </c>
      <c r="AL497" s="30">
        <f t="shared" si="525"/>
        <v>0</v>
      </c>
      <c r="AM497" s="30">
        <f t="shared" si="526"/>
        <v>0</v>
      </c>
      <c r="AN497" s="30">
        <f t="shared" si="527"/>
        <v>0</v>
      </c>
      <c r="AO497" s="30">
        <f t="shared" si="528"/>
        <v>0</v>
      </c>
      <c r="AP497" s="22">
        <f t="shared" si="530"/>
        <v>0</v>
      </c>
    </row>
    <row r="498" spans="1:42" x14ac:dyDescent="0.2">
      <c r="A498" t="s">
        <v>104</v>
      </c>
      <c r="B498" t="s">
        <v>1417</v>
      </c>
      <c r="C498" s="2" t="s">
        <v>1418</v>
      </c>
      <c r="D498" s="2" t="s">
        <v>1419</v>
      </c>
      <c r="E498" s="2" t="s">
        <v>1420</v>
      </c>
      <c r="F498" s="2" t="s">
        <v>60</v>
      </c>
      <c r="G498" s="2" t="s">
        <v>169</v>
      </c>
      <c r="H498" s="2" t="s">
        <v>175</v>
      </c>
      <c r="I498" s="2" t="s">
        <v>1129</v>
      </c>
      <c r="J498" s="3">
        <v>188</v>
      </c>
      <c r="K498" s="25">
        <v>602.84</v>
      </c>
      <c r="L498" s="2" t="s">
        <v>2204</v>
      </c>
      <c r="M498" s="2" t="s">
        <v>66</v>
      </c>
      <c r="N498" s="3">
        <v>0</v>
      </c>
      <c r="O498" s="3">
        <v>1</v>
      </c>
      <c r="P498" s="21">
        <f ca="1">SUMIF('On Orders'!B:G,Base!C:C,'On Orders'!E:E)</f>
        <v>0</v>
      </c>
      <c r="Q498" s="22">
        <f ca="1">SUMIF('On Orders'!B:G,Base!C:C,'On Orders'!F:F)</f>
        <v>0</v>
      </c>
      <c r="R498" s="22">
        <f ca="1">SUMIF('On Orders'!B:G,Base!C:C,'On Orders'!G:G)</f>
        <v>0</v>
      </c>
      <c r="S498" s="22">
        <f ca="1">SUMIF('On Orders'!B:G,Base!C:C,'On Orders'!H:H)</f>
        <v>0</v>
      </c>
      <c r="T498" s="22"/>
      <c r="U498" s="22"/>
      <c r="V498" s="22"/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1">
        <f t="shared" ca="1" si="519"/>
        <v>-187</v>
      </c>
      <c r="AE498" s="26">
        <f t="shared" ca="1" si="520"/>
        <v>0</v>
      </c>
      <c r="AF498" s="26">
        <f t="shared" ca="1" si="521"/>
        <v>0</v>
      </c>
      <c r="AG498" s="26">
        <f t="shared" ref="AG498:AI498" ca="1" si="576">MAX(0,AF498)-AA498</f>
        <v>0</v>
      </c>
      <c r="AH498" s="26">
        <f t="shared" ca="1" si="576"/>
        <v>0</v>
      </c>
      <c r="AI498" s="26">
        <f t="shared" ca="1" si="576"/>
        <v>0</v>
      </c>
      <c r="AJ498" s="30">
        <f t="shared" si="523"/>
        <v>0</v>
      </c>
      <c r="AK498" s="30">
        <f t="shared" si="524"/>
        <v>0</v>
      </c>
      <c r="AL498" s="30">
        <f t="shared" si="525"/>
        <v>0</v>
      </c>
      <c r="AM498" s="30">
        <f t="shared" si="526"/>
        <v>0</v>
      </c>
      <c r="AN498" s="30">
        <f t="shared" si="527"/>
        <v>0</v>
      </c>
      <c r="AO498" s="30">
        <f t="shared" si="528"/>
        <v>0</v>
      </c>
      <c r="AP498" s="22">
        <f t="shared" si="530"/>
        <v>0</v>
      </c>
    </row>
    <row r="499" spans="1:42" x14ac:dyDescent="0.2">
      <c r="A499" t="s">
        <v>104</v>
      </c>
      <c r="B499" t="s">
        <v>1421</v>
      </c>
      <c r="C499" s="2" t="s">
        <v>1422</v>
      </c>
      <c r="D499" s="2" t="s">
        <v>1423</v>
      </c>
      <c r="E499" s="2" t="s">
        <v>1424</v>
      </c>
      <c r="F499" s="2" t="s">
        <v>60</v>
      </c>
      <c r="G499" s="2" t="s">
        <v>169</v>
      </c>
      <c r="H499" s="2" t="s">
        <v>175</v>
      </c>
      <c r="I499" s="2" t="s">
        <v>1129</v>
      </c>
      <c r="J499" s="3">
        <v>188</v>
      </c>
      <c r="K499" s="25">
        <v>904.57</v>
      </c>
      <c r="L499" s="2" t="s">
        <v>2204</v>
      </c>
      <c r="M499" s="2" t="s">
        <v>66</v>
      </c>
      <c r="N499" s="3">
        <v>0</v>
      </c>
      <c r="O499" s="3">
        <v>2</v>
      </c>
      <c r="P499" s="21">
        <f ca="1">SUMIF('On Orders'!B:G,Base!C:C,'On Orders'!E:E)</f>
        <v>0</v>
      </c>
      <c r="Q499" s="22">
        <f ca="1">SUMIF('On Orders'!B:G,Base!C:C,'On Orders'!F:F)</f>
        <v>0</v>
      </c>
      <c r="R499" s="22">
        <f ca="1">SUMIF('On Orders'!B:G,Base!C:C,'On Orders'!G:G)</f>
        <v>0</v>
      </c>
      <c r="S499" s="22">
        <f ca="1">SUMIF('On Orders'!B:G,Base!C:C,'On Orders'!H:H)</f>
        <v>0</v>
      </c>
      <c r="T499" s="22"/>
      <c r="U499" s="22"/>
      <c r="V499" s="22"/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1">
        <f t="shared" ca="1" si="519"/>
        <v>-186</v>
      </c>
      <c r="AE499" s="26">
        <f t="shared" ca="1" si="520"/>
        <v>0</v>
      </c>
      <c r="AF499" s="26">
        <f t="shared" ca="1" si="521"/>
        <v>0</v>
      </c>
      <c r="AG499" s="26">
        <f t="shared" ref="AG499:AI499" ca="1" si="577">MAX(0,AF499)-AA499</f>
        <v>0</v>
      </c>
      <c r="AH499" s="26">
        <f t="shared" ca="1" si="577"/>
        <v>0</v>
      </c>
      <c r="AI499" s="26">
        <f t="shared" ca="1" si="577"/>
        <v>0</v>
      </c>
      <c r="AJ499" s="30">
        <f t="shared" si="523"/>
        <v>0</v>
      </c>
      <c r="AK499" s="30">
        <f t="shared" si="524"/>
        <v>0</v>
      </c>
      <c r="AL499" s="30">
        <f t="shared" si="525"/>
        <v>0</v>
      </c>
      <c r="AM499" s="30">
        <f t="shared" si="526"/>
        <v>0</v>
      </c>
      <c r="AN499" s="30">
        <f t="shared" si="527"/>
        <v>0</v>
      </c>
      <c r="AO499" s="30">
        <f t="shared" si="528"/>
        <v>0</v>
      </c>
      <c r="AP499" s="22">
        <f t="shared" si="530"/>
        <v>0</v>
      </c>
    </row>
    <row r="500" spans="1:42" x14ac:dyDescent="0.2">
      <c r="A500" t="s">
        <v>104</v>
      </c>
      <c r="B500" t="s">
        <v>1425</v>
      </c>
      <c r="C500" s="2" t="s">
        <v>1426</v>
      </c>
      <c r="D500" s="2" t="s">
        <v>1427</v>
      </c>
      <c r="E500" s="2" t="s">
        <v>1428</v>
      </c>
      <c r="F500" s="2" t="s">
        <v>60</v>
      </c>
      <c r="G500" s="2" t="s">
        <v>169</v>
      </c>
      <c r="H500" s="2" t="s">
        <v>175</v>
      </c>
      <c r="I500" s="2" t="s">
        <v>1129</v>
      </c>
      <c r="J500" s="3">
        <v>188</v>
      </c>
      <c r="K500" s="25">
        <v>904.57</v>
      </c>
      <c r="L500" s="2" t="s">
        <v>2204</v>
      </c>
      <c r="M500" s="2" t="s">
        <v>66</v>
      </c>
      <c r="N500" s="3">
        <v>0</v>
      </c>
      <c r="O500" s="3">
        <v>1</v>
      </c>
      <c r="P500" s="21">
        <f ca="1">SUMIF('On Orders'!B:G,Base!C:C,'On Orders'!E:E)</f>
        <v>0</v>
      </c>
      <c r="Q500" s="22">
        <f ca="1">SUMIF('On Orders'!B:G,Base!C:C,'On Orders'!F:F)</f>
        <v>0</v>
      </c>
      <c r="R500" s="22">
        <f ca="1">SUMIF('On Orders'!B:G,Base!C:C,'On Orders'!G:G)</f>
        <v>0</v>
      </c>
      <c r="S500" s="22">
        <f ca="1">SUMIF('On Orders'!B:G,Base!C:C,'On Orders'!H:H)</f>
        <v>0</v>
      </c>
      <c r="T500" s="22"/>
      <c r="U500" s="22"/>
      <c r="V500" s="22"/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1">
        <f t="shared" ca="1" si="519"/>
        <v>-187</v>
      </c>
      <c r="AE500" s="26">
        <f t="shared" ca="1" si="520"/>
        <v>0</v>
      </c>
      <c r="AF500" s="26">
        <f t="shared" ca="1" si="521"/>
        <v>0</v>
      </c>
      <c r="AG500" s="26">
        <f t="shared" ref="AG500:AI500" ca="1" si="578">MAX(0,AF500)-AA500</f>
        <v>0</v>
      </c>
      <c r="AH500" s="26">
        <f t="shared" ca="1" si="578"/>
        <v>0</v>
      </c>
      <c r="AI500" s="26">
        <f t="shared" ca="1" si="578"/>
        <v>0</v>
      </c>
      <c r="AJ500" s="30">
        <f t="shared" si="523"/>
        <v>0</v>
      </c>
      <c r="AK500" s="30">
        <f t="shared" si="524"/>
        <v>0</v>
      </c>
      <c r="AL500" s="30">
        <f t="shared" si="525"/>
        <v>0</v>
      </c>
      <c r="AM500" s="30">
        <f t="shared" si="526"/>
        <v>0</v>
      </c>
      <c r="AN500" s="30">
        <f t="shared" si="527"/>
        <v>0</v>
      </c>
      <c r="AO500" s="30">
        <f t="shared" si="528"/>
        <v>0</v>
      </c>
      <c r="AP500" s="22">
        <f t="shared" si="530"/>
        <v>0</v>
      </c>
    </row>
    <row r="501" spans="1:42" x14ac:dyDescent="0.2">
      <c r="A501" t="s">
        <v>104</v>
      </c>
      <c r="B501" t="s">
        <v>1429</v>
      </c>
      <c r="C501" s="2" t="s">
        <v>1430</v>
      </c>
      <c r="D501" s="2" t="s">
        <v>1431</v>
      </c>
      <c r="E501" s="2" t="s">
        <v>1432</v>
      </c>
      <c r="F501" s="2" t="s">
        <v>60</v>
      </c>
      <c r="G501" s="2" t="s">
        <v>169</v>
      </c>
      <c r="H501" s="2" t="s">
        <v>175</v>
      </c>
      <c r="I501" s="2" t="s">
        <v>1129</v>
      </c>
      <c r="J501" s="3">
        <v>188</v>
      </c>
      <c r="K501" s="25">
        <v>542.5</v>
      </c>
      <c r="L501" s="2" t="s">
        <v>2204</v>
      </c>
      <c r="M501" s="2" t="s">
        <v>66</v>
      </c>
      <c r="N501" s="3">
        <v>0</v>
      </c>
      <c r="O501" s="3">
        <v>0</v>
      </c>
      <c r="P501" s="21">
        <f ca="1">SUMIF('On Orders'!B:G,Base!C:C,'On Orders'!E:E)</f>
        <v>0</v>
      </c>
      <c r="Q501" s="22">
        <f ca="1">SUMIF('On Orders'!B:G,Base!C:C,'On Orders'!F:F)</f>
        <v>0</v>
      </c>
      <c r="R501" s="22">
        <f ca="1">SUMIF('On Orders'!B:G,Base!C:C,'On Orders'!G:G)</f>
        <v>0</v>
      </c>
      <c r="S501" s="22">
        <f ca="1">SUMIF('On Orders'!B:G,Base!C:C,'On Orders'!H:H)</f>
        <v>0</v>
      </c>
      <c r="T501" s="22"/>
      <c r="U501" s="22"/>
      <c r="V501" s="22"/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1">
        <f t="shared" ca="1" si="519"/>
        <v>-188</v>
      </c>
      <c r="AE501" s="26">
        <f t="shared" ca="1" si="520"/>
        <v>0</v>
      </c>
      <c r="AF501" s="26">
        <f t="shared" ca="1" si="521"/>
        <v>0</v>
      </c>
      <c r="AG501" s="26">
        <f t="shared" ref="AG501:AI501" ca="1" si="579">MAX(0,AF501)-AA501</f>
        <v>0</v>
      </c>
      <c r="AH501" s="26">
        <f t="shared" ca="1" si="579"/>
        <v>0</v>
      </c>
      <c r="AI501" s="26">
        <f t="shared" ca="1" si="579"/>
        <v>0</v>
      </c>
      <c r="AJ501" s="30">
        <f t="shared" si="523"/>
        <v>0</v>
      </c>
      <c r="AK501" s="30">
        <f t="shared" si="524"/>
        <v>0</v>
      </c>
      <c r="AL501" s="30">
        <f t="shared" si="525"/>
        <v>0</v>
      </c>
      <c r="AM501" s="30">
        <f t="shared" si="526"/>
        <v>0</v>
      </c>
      <c r="AN501" s="30">
        <f t="shared" si="527"/>
        <v>0</v>
      </c>
      <c r="AO501" s="30">
        <f t="shared" si="528"/>
        <v>0</v>
      </c>
      <c r="AP501" s="22">
        <f t="shared" si="530"/>
        <v>0</v>
      </c>
    </row>
    <row r="502" spans="1:42" x14ac:dyDescent="0.2">
      <c r="A502" t="s">
        <v>104</v>
      </c>
      <c r="B502" t="s">
        <v>1433</v>
      </c>
      <c r="C502" s="2" t="s">
        <v>1434</v>
      </c>
      <c r="D502" s="2" t="s">
        <v>1435</v>
      </c>
      <c r="E502" s="2" t="s">
        <v>1436</v>
      </c>
      <c r="F502" s="2" t="s">
        <v>60</v>
      </c>
      <c r="G502" s="2" t="s">
        <v>169</v>
      </c>
      <c r="H502" s="2" t="s">
        <v>175</v>
      </c>
      <c r="I502" s="2" t="s">
        <v>1129</v>
      </c>
      <c r="J502" s="3">
        <v>188</v>
      </c>
      <c r="K502" s="25">
        <v>542.5</v>
      </c>
      <c r="L502" s="2" t="s">
        <v>2204</v>
      </c>
      <c r="M502" s="2" t="s">
        <v>66</v>
      </c>
      <c r="N502" s="3">
        <v>0</v>
      </c>
      <c r="O502" s="3">
        <v>0</v>
      </c>
      <c r="P502" s="21">
        <f ca="1">SUMIF('On Orders'!B:G,Base!C:C,'On Orders'!E:E)</f>
        <v>0</v>
      </c>
      <c r="Q502" s="22">
        <f ca="1">SUMIF('On Orders'!B:G,Base!C:C,'On Orders'!F:F)</f>
        <v>0</v>
      </c>
      <c r="R502" s="22">
        <f ca="1">SUMIF('On Orders'!B:G,Base!C:C,'On Orders'!G:G)</f>
        <v>0</v>
      </c>
      <c r="S502" s="22">
        <f ca="1">SUMIF('On Orders'!B:G,Base!C:C,'On Orders'!H:H)</f>
        <v>0</v>
      </c>
      <c r="T502" s="22"/>
      <c r="U502" s="22"/>
      <c r="V502" s="22"/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1">
        <f t="shared" ca="1" si="519"/>
        <v>-188</v>
      </c>
      <c r="AE502" s="26">
        <f t="shared" ca="1" si="520"/>
        <v>0</v>
      </c>
      <c r="AF502" s="26">
        <f t="shared" ca="1" si="521"/>
        <v>0</v>
      </c>
      <c r="AG502" s="26">
        <f t="shared" ref="AG502:AI502" ca="1" si="580">MAX(0,AF502)-AA502</f>
        <v>0</v>
      </c>
      <c r="AH502" s="26">
        <f t="shared" ca="1" si="580"/>
        <v>0</v>
      </c>
      <c r="AI502" s="26">
        <f t="shared" ca="1" si="580"/>
        <v>0</v>
      </c>
      <c r="AJ502" s="30">
        <f t="shared" si="523"/>
        <v>0</v>
      </c>
      <c r="AK502" s="30">
        <f t="shared" si="524"/>
        <v>0</v>
      </c>
      <c r="AL502" s="30">
        <f t="shared" si="525"/>
        <v>0</v>
      </c>
      <c r="AM502" s="30">
        <f t="shared" si="526"/>
        <v>0</v>
      </c>
      <c r="AN502" s="30">
        <f t="shared" si="527"/>
        <v>0</v>
      </c>
      <c r="AO502" s="30">
        <f t="shared" si="528"/>
        <v>0</v>
      </c>
      <c r="AP502" s="22">
        <f t="shared" si="530"/>
        <v>0</v>
      </c>
    </row>
    <row r="503" spans="1:42" x14ac:dyDescent="0.2">
      <c r="A503" t="s">
        <v>104</v>
      </c>
      <c r="B503" t="s">
        <v>1437</v>
      </c>
      <c r="C503" s="2" t="s">
        <v>1438</v>
      </c>
      <c r="D503" s="2" t="s">
        <v>1439</v>
      </c>
      <c r="E503" s="2" t="s">
        <v>1440</v>
      </c>
      <c r="F503" s="2" t="s">
        <v>60</v>
      </c>
      <c r="G503" s="2" t="s">
        <v>169</v>
      </c>
      <c r="H503" s="2" t="s">
        <v>175</v>
      </c>
      <c r="I503" s="2" t="s">
        <v>1129</v>
      </c>
      <c r="J503" s="3">
        <v>188</v>
      </c>
      <c r="K503" s="25">
        <v>542.5</v>
      </c>
      <c r="L503" s="2" t="s">
        <v>2204</v>
      </c>
      <c r="M503" s="2" t="s">
        <v>66</v>
      </c>
      <c r="N503" s="3">
        <v>0</v>
      </c>
      <c r="O503" s="3">
        <v>0</v>
      </c>
      <c r="P503" s="21">
        <f ca="1">SUMIF('On Orders'!B:G,Base!C:C,'On Orders'!E:E)</f>
        <v>0</v>
      </c>
      <c r="Q503" s="22">
        <f ca="1">SUMIF('On Orders'!B:G,Base!C:C,'On Orders'!F:F)</f>
        <v>0</v>
      </c>
      <c r="R503" s="22">
        <f ca="1">SUMIF('On Orders'!B:G,Base!C:C,'On Orders'!G:G)</f>
        <v>0</v>
      </c>
      <c r="S503" s="22">
        <f ca="1">SUMIF('On Orders'!B:G,Base!C:C,'On Orders'!H:H)</f>
        <v>0</v>
      </c>
      <c r="T503" s="22"/>
      <c r="U503" s="22"/>
      <c r="V503" s="22"/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1">
        <f t="shared" ca="1" si="519"/>
        <v>-188</v>
      </c>
      <c r="AE503" s="26">
        <f t="shared" ca="1" si="520"/>
        <v>0</v>
      </c>
      <c r="AF503" s="26">
        <f t="shared" ca="1" si="521"/>
        <v>0</v>
      </c>
      <c r="AG503" s="26">
        <f t="shared" ref="AG503:AI503" ca="1" si="581">MAX(0,AF503)-AA503</f>
        <v>0</v>
      </c>
      <c r="AH503" s="26">
        <f t="shared" ca="1" si="581"/>
        <v>0</v>
      </c>
      <c r="AI503" s="26">
        <f t="shared" ca="1" si="581"/>
        <v>0</v>
      </c>
      <c r="AJ503" s="30">
        <f t="shared" si="523"/>
        <v>0</v>
      </c>
      <c r="AK503" s="30">
        <f t="shared" si="524"/>
        <v>0</v>
      </c>
      <c r="AL503" s="30">
        <f t="shared" si="525"/>
        <v>0</v>
      </c>
      <c r="AM503" s="30">
        <f t="shared" si="526"/>
        <v>0</v>
      </c>
      <c r="AN503" s="30">
        <f t="shared" si="527"/>
        <v>0</v>
      </c>
      <c r="AO503" s="30">
        <f t="shared" si="528"/>
        <v>0</v>
      </c>
      <c r="AP503" s="22">
        <f t="shared" si="530"/>
        <v>0</v>
      </c>
    </row>
    <row r="504" spans="1:42" x14ac:dyDescent="0.2">
      <c r="A504" t="s">
        <v>104</v>
      </c>
      <c r="B504" t="s">
        <v>1441</v>
      </c>
      <c r="C504" s="2" t="s">
        <v>1442</v>
      </c>
      <c r="D504" s="2" t="s">
        <v>1443</v>
      </c>
      <c r="E504" s="2" t="s">
        <v>1444</v>
      </c>
      <c r="F504" s="2" t="s">
        <v>60</v>
      </c>
      <c r="G504" s="2" t="s">
        <v>169</v>
      </c>
      <c r="H504" s="2" t="s">
        <v>180</v>
      </c>
      <c r="I504" s="2" t="s">
        <v>1129</v>
      </c>
      <c r="J504" s="3">
        <v>188</v>
      </c>
      <c r="K504" s="25">
        <v>904.57</v>
      </c>
      <c r="L504" s="2" t="s">
        <v>2204</v>
      </c>
      <c r="M504" s="2" t="s">
        <v>66</v>
      </c>
      <c r="N504" s="3">
        <v>0</v>
      </c>
      <c r="O504" s="3">
        <v>1</v>
      </c>
      <c r="P504" s="21">
        <f ca="1">SUMIF('On Orders'!B:G,Base!C:C,'On Orders'!E:E)</f>
        <v>0</v>
      </c>
      <c r="Q504" s="22">
        <f ca="1">SUMIF('On Orders'!B:G,Base!C:C,'On Orders'!F:F)</f>
        <v>0</v>
      </c>
      <c r="R504" s="22">
        <f ca="1">SUMIF('On Orders'!B:G,Base!C:C,'On Orders'!G:G)</f>
        <v>0</v>
      </c>
      <c r="S504" s="22">
        <f ca="1">SUMIF('On Orders'!B:G,Base!C:C,'On Orders'!H:H)</f>
        <v>0</v>
      </c>
      <c r="T504" s="22"/>
      <c r="U504" s="22"/>
      <c r="V504" s="22"/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1">
        <f t="shared" ca="1" si="519"/>
        <v>-187</v>
      </c>
      <c r="AE504" s="26">
        <f t="shared" ca="1" si="520"/>
        <v>0</v>
      </c>
      <c r="AF504" s="26">
        <f t="shared" ca="1" si="521"/>
        <v>0</v>
      </c>
      <c r="AG504" s="26">
        <f t="shared" ref="AG504:AI504" ca="1" si="582">MAX(0,AF504)-AA504</f>
        <v>0</v>
      </c>
      <c r="AH504" s="26">
        <f t="shared" ca="1" si="582"/>
        <v>0</v>
      </c>
      <c r="AI504" s="26">
        <f t="shared" ca="1" si="582"/>
        <v>0</v>
      </c>
      <c r="AJ504" s="30">
        <f t="shared" si="523"/>
        <v>0</v>
      </c>
      <c r="AK504" s="30">
        <f t="shared" si="524"/>
        <v>0</v>
      </c>
      <c r="AL504" s="30">
        <f t="shared" si="525"/>
        <v>0</v>
      </c>
      <c r="AM504" s="30">
        <f t="shared" si="526"/>
        <v>0</v>
      </c>
      <c r="AN504" s="30">
        <f t="shared" si="527"/>
        <v>0</v>
      </c>
      <c r="AO504" s="30">
        <f t="shared" si="528"/>
        <v>0</v>
      </c>
      <c r="AP504" s="22">
        <f t="shared" si="530"/>
        <v>0</v>
      </c>
    </row>
    <row r="505" spans="1:42" x14ac:dyDescent="0.2">
      <c r="A505" t="s">
        <v>104</v>
      </c>
      <c r="B505" t="s">
        <v>1445</v>
      </c>
      <c r="C505" s="2" t="s">
        <v>1446</v>
      </c>
      <c r="D505" s="2" t="s">
        <v>1447</v>
      </c>
      <c r="E505" s="2" t="s">
        <v>1448</v>
      </c>
      <c r="F505" s="2" t="s">
        <v>60</v>
      </c>
      <c r="G505" s="2" t="s">
        <v>169</v>
      </c>
      <c r="H505" s="2" t="s">
        <v>180</v>
      </c>
      <c r="I505" s="2" t="s">
        <v>1129</v>
      </c>
      <c r="J505" s="3">
        <v>188</v>
      </c>
      <c r="K505" s="25">
        <v>904.57</v>
      </c>
      <c r="L505" s="2" t="s">
        <v>2204</v>
      </c>
      <c r="M505" s="2" t="s">
        <v>66</v>
      </c>
      <c r="N505" s="3">
        <v>0</v>
      </c>
      <c r="O505" s="3">
        <v>0</v>
      </c>
      <c r="P505" s="21">
        <f ca="1">SUMIF('On Orders'!B:G,Base!C:C,'On Orders'!E:E)</f>
        <v>0</v>
      </c>
      <c r="Q505" s="22">
        <f ca="1">SUMIF('On Orders'!B:G,Base!C:C,'On Orders'!F:F)</f>
        <v>0</v>
      </c>
      <c r="R505" s="22">
        <f ca="1">SUMIF('On Orders'!B:G,Base!C:C,'On Orders'!G:G)</f>
        <v>0</v>
      </c>
      <c r="S505" s="22">
        <f ca="1">SUMIF('On Orders'!B:G,Base!C:C,'On Orders'!H:H)</f>
        <v>0</v>
      </c>
      <c r="T505" s="22"/>
      <c r="U505" s="22"/>
      <c r="V505" s="22"/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1">
        <f t="shared" ca="1" si="519"/>
        <v>-188</v>
      </c>
      <c r="AE505" s="26">
        <f t="shared" ca="1" si="520"/>
        <v>0</v>
      </c>
      <c r="AF505" s="26">
        <f t="shared" ca="1" si="521"/>
        <v>0</v>
      </c>
      <c r="AG505" s="26">
        <f t="shared" ref="AG505:AI505" ca="1" si="583">MAX(0,AF505)-AA505</f>
        <v>0</v>
      </c>
      <c r="AH505" s="26">
        <f t="shared" ca="1" si="583"/>
        <v>0</v>
      </c>
      <c r="AI505" s="26">
        <f t="shared" ca="1" si="583"/>
        <v>0</v>
      </c>
      <c r="AJ505" s="30">
        <f t="shared" si="523"/>
        <v>0</v>
      </c>
      <c r="AK505" s="30">
        <f t="shared" si="524"/>
        <v>0</v>
      </c>
      <c r="AL505" s="30">
        <f t="shared" si="525"/>
        <v>0</v>
      </c>
      <c r="AM505" s="30">
        <f t="shared" si="526"/>
        <v>0</v>
      </c>
      <c r="AN505" s="30">
        <f t="shared" si="527"/>
        <v>0</v>
      </c>
      <c r="AO505" s="30">
        <f t="shared" si="528"/>
        <v>0</v>
      </c>
      <c r="AP505" s="22">
        <f t="shared" si="530"/>
        <v>0</v>
      </c>
    </row>
    <row r="506" spans="1:42" x14ac:dyDescent="0.2">
      <c r="A506" t="s">
        <v>104</v>
      </c>
      <c r="B506" t="s">
        <v>1449</v>
      </c>
      <c r="C506" s="2" t="s">
        <v>1450</v>
      </c>
      <c r="D506" s="2" t="s">
        <v>1451</v>
      </c>
      <c r="E506" s="2" t="s">
        <v>1452</v>
      </c>
      <c r="F506" s="2" t="s">
        <v>60</v>
      </c>
      <c r="G506" s="2" t="s">
        <v>79</v>
      </c>
      <c r="H506" s="2" t="s">
        <v>245</v>
      </c>
      <c r="I506" s="2" t="s">
        <v>1129</v>
      </c>
      <c r="J506" s="3">
        <v>188</v>
      </c>
      <c r="K506" s="25">
        <v>602.84</v>
      </c>
      <c r="L506" s="2" t="s">
        <v>2204</v>
      </c>
      <c r="M506" s="2" t="s">
        <v>66</v>
      </c>
      <c r="N506" s="3">
        <v>16</v>
      </c>
      <c r="O506" s="3">
        <v>37</v>
      </c>
      <c r="P506" s="21">
        <f ca="1">SUMIF('On Orders'!B:G,Base!C:C,'On Orders'!E:E)</f>
        <v>0</v>
      </c>
      <c r="Q506" s="22">
        <f ca="1">SUMIF('On Orders'!B:G,Base!C:C,'On Orders'!F:F)</f>
        <v>0</v>
      </c>
      <c r="R506" s="22">
        <f ca="1">SUMIF('On Orders'!B:G,Base!C:C,'On Orders'!G:G)</f>
        <v>0</v>
      </c>
      <c r="S506" s="22">
        <f ca="1">SUMIF('On Orders'!B:G,Base!C:C,'On Orders'!H:H)</f>
        <v>0</v>
      </c>
      <c r="T506" s="22"/>
      <c r="U506" s="22"/>
      <c r="V506" s="22"/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1">
        <f t="shared" ca="1" si="519"/>
        <v>-135</v>
      </c>
      <c r="AE506" s="26">
        <f t="shared" ca="1" si="520"/>
        <v>0</v>
      </c>
      <c r="AF506" s="26">
        <f t="shared" ca="1" si="521"/>
        <v>0</v>
      </c>
      <c r="AG506" s="26">
        <f t="shared" ref="AG506:AI506" ca="1" si="584">MAX(0,AF506)-AA506</f>
        <v>0</v>
      </c>
      <c r="AH506" s="26">
        <f t="shared" ca="1" si="584"/>
        <v>0</v>
      </c>
      <c r="AI506" s="26">
        <f t="shared" ca="1" si="584"/>
        <v>0</v>
      </c>
      <c r="AJ506" s="30">
        <f t="shared" si="523"/>
        <v>0</v>
      </c>
      <c r="AK506" s="30">
        <f t="shared" si="524"/>
        <v>0</v>
      </c>
      <c r="AL506" s="30">
        <f t="shared" si="525"/>
        <v>0</v>
      </c>
      <c r="AM506" s="30">
        <f t="shared" si="526"/>
        <v>0</v>
      </c>
      <c r="AN506" s="30">
        <f t="shared" si="527"/>
        <v>0</v>
      </c>
      <c r="AO506" s="30">
        <f t="shared" si="528"/>
        <v>0</v>
      </c>
      <c r="AP506" s="22">
        <f t="shared" si="530"/>
        <v>0</v>
      </c>
    </row>
    <row r="507" spans="1:42" x14ac:dyDescent="0.2">
      <c r="A507" t="s">
        <v>104</v>
      </c>
      <c r="B507" t="s">
        <v>1453</v>
      </c>
      <c r="C507" s="2" t="s">
        <v>1454</v>
      </c>
      <c r="D507" s="2" t="s">
        <v>1455</v>
      </c>
      <c r="E507" s="2" t="s">
        <v>1456</v>
      </c>
      <c r="F507" s="2" t="s">
        <v>60</v>
      </c>
      <c r="G507" s="2" t="s">
        <v>79</v>
      </c>
      <c r="H507" s="2" t="s">
        <v>245</v>
      </c>
      <c r="I507" s="2" t="s">
        <v>1129</v>
      </c>
      <c r="J507" s="3">
        <v>188</v>
      </c>
      <c r="K507" s="25">
        <v>602.84</v>
      </c>
      <c r="L507" s="2" t="s">
        <v>2204</v>
      </c>
      <c r="M507" s="2" t="s">
        <v>66</v>
      </c>
      <c r="N507" s="3">
        <v>15</v>
      </c>
      <c r="O507" s="3">
        <v>0</v>
      </c>
      <c r="P507" s="21">
        <f ca="1">SUMIF('On Orders'!B:G,Base!C:C,'On Orders'!E:E)</f>
        <v>0</v>
      </c>
      <c r="Q507" s="22">
        <f ca="1">SUMIF('On Orders'!B:G,Base!C:C,'On Orders'!F:F)</f>
        <v>0</v>
      </c>
      <c r="R507" s="22">
        <f ca="1">SUMIF('On Orders'!B:G,Base!C:C,'On Orders'!G:G)</f>
        <v>0</v>
      </c>
      <c r="S507" s="22">
        <f ca="1">SUMIF('On Orders'!B:G,Base!C:C,'On Orders'!H:H)</f>
        <v>0</v>
      </c>
      <c r="T507" s="22"/>
      <c r="U507" s="22"/>
      <c r="V507" s="22"/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1">
        <f t="shared" ca="1" si="519"/>
        <v>-173</v>
      </c>
      <c r="AE507" s="26">
        <f t="shared" ca="1" si="520"/>
        <v>0</v>
      </c>
      <c r="AF507" s="26">
        <f t="shared" ca="1" si="521"/>
        <v>0</v>
      </c>
      <c r="AG507" s="26">
        <f t="shared" ref="AG507:AI507" ca="1" si="585">MAX(0,AF507)-AA507</f>
        <v>0</v>
      </c>
      <c r="AH507" s="26">
        <f t="shared" ca="1" si="585"/>
        <v>0</v>
      </c>
      <c r="AI507" s="26">
        <f t="shared" ca="1" si="585"/>
        <v>0</v>
      </c>
      <c r="AJ507" s="30">
        <f t="shared" si="523"/>
        <v>0</v>
      </c>
      <c r="AK507" s="30">
        <f t="shared" si="524"/>
        <v>0</v>
      </c>
      <c r="AL507" s="30">
        <f t="shared" si="525"/>
        <v>0</v>
      </c>
      <c r="AM507" s="30">
        <f t="shared" si="526"/>
        <v>0</v>
      </c>
      <c r="AN507" s="30">
        <f t="shared" si="527"/>
        <v>0</v>
      </c>
      <c r="AO507" s="30">
        <f t="shared" si="528"/>
        <v>0</v>
      </c>
      <c r="AP507" s="22">
        <f t="shared" si="530"/>
        <v>0</v>
      </c>
    </row>
    <row r="508" spans="1:42" x14ac:dyDescent="0.2">
      <c r="A508" t="s">
        <v>104</v>
      </c>
      <c r="B508" t="s">
        <v>1457</v>
      </c>
      <c r="C508" s="2" t="s">
        <v>1458</v>
      </c>
      <c r="D508" s="2" t="s">
        <v>1459</v>
      </c>
      <c r="E508" s="2" t="s">
        <v>1460</v>
      </c>
      <c r="F508" s="2" t="s">
        <v>60</v>
      </c>
      <c r="G508" s="2" t="s">
        <v>79</v>
      </c>
      <c r="H508" s="2" t="s">
        <v>245</v>
      </c>
      <c r="I508" s="2" t="s">
        <v>1129</v>
      </c>
      <c r="J508" s="3">
        <v>188</v>
      </c>
      <c r="K508" s="25">
        <v>602.84</v>
      </c>
      <c r="L508" s="2" t="s">
        <v>2204</v>
      </c>
      <c r="M508" s="2" t="s">
        <v>66</v>
      </c>
      <c r="N508" s="3">
        <v>16</v>
      </c>
      <c r="O508" s="3">
        <v>0</v>
      </c>
      <c r="P508" s="21">
        <f ca="1">SUMIF('On Orders'!B:G,Base!C:C,'On Orders'!E:E)</f>
        <v>0</v>
      </c>
      <c r="Q508" s="22">
        <f ca="1">SUMIF('On Orders'!B:G,Base!C:C,'On Orders'!F:F)</f>
        <v>0</v>
      </c>
      <c r="R508" s="22">
        <f ca="1">SUMIF('On Orders'!B:G,Base!C:C,'On Orders'!G:G)</f>
        <v>0</v>
      </c>
      <c r="S508" s="22">
        <f ca="1">SUMIF('On Orders'!B:G,Base!C:C,'On Orders'!H:H)</f>
        <v>0</v>
      </c>
      <c r="T508" s="22"/>
      <c r="U508" s="22"/>
      <c r="V508" s="22"/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1">
        <f t="shared" ca="1" si="519"/>
        <v>-172</v>
      </c>
      <c r="AE508" s="26">
        <f t="shared" ca="1" si="520"/>
        <v>0</v>
      </c>
      <c r="AF508" s="26">
        <f t="shared" ca="1" si="521"/>
        <v>0</v>
      </c>
      <c r="AG508" s="26">
        <f t="shared" ref="AG508:AI508" ca="1" si="586">MAX(0,AF508)-AA508</f>
        <v>0</v>
      </c>
      <c r="AH508" s="26">
        <f t="shared" ca="1" si="586"/>
        <v>0</v>
      </c>
      <c r="AI508" s="26">
        <f t="shared" ca="1" si="586"/>
        <v>0</v>
      </c>
      <c r="AJ508" s="30">
        <f t="shared" si="523"/>
        <v>0</v>
      </c>
      <c r="AK508" s="30">
        <f t="shared" si="524"/>
        <v>0</v>
      </c>
      <c r="AL508" s="30">
        <f t="shared" si="525"/>
        <v>0</v>
      </c>
      <c r="AM508" s="30">
        <f t="shared" si="526"/>
        <v>0</v>
      </c>
      <c r="AN508" s="30">
        <f t="shared" si="527"/>
        <v>0</v>
      </c>
      <c r="AO508" s="30">
        <f t="shared" si="528"/>
        <v>0</v>
      </c>
      <c r="AP508" s="22">
        <f t="shared" si="530"/>
        <v>0</v>
      </c>
    </row>
    <row r="509" spans="1:42" x14ac:dyDescent="0.2">
      <c r="A509" t="s">
        <v>104</v>
      </c>
      <c r="B509" t="s">
        <v>1461</v>
      </c>
      <c r="C509" s="2" t="s">
        <v>1462</v>
      </c>
      <c r="D509" s="2" t="s">
        <v>1463</v>
      </c>
      <c r="E509" s="2" t="s">
        <v>1464</v>
      </c>
      <c r="F509" s="2" t="s">
        <v>60</v>
      </c>
      <c r="G509" s="2" t="s">
        <v>79</v>
      </c>
      <c r="H509" s="2" t="s">
        <v>245</v>
      </c>
      <c r="I509" s="2" t="s">
        <v>1129</v>
      </c>
      <c r="J509" s="3">
        <v>188</v>
      </c>
      <c r="K509" s="25">
        <v>602.84</v>
      </c>
      <c r="L509" s="2" t="s">
        <v>2204</v>
      </c>
      <c r="M509" s="2" t="s">
        <v>66</v>
      </c>
      <c r="N509" s="3">
        <v>11</v>
      </c>
      <c r="O509" s="3">
        <v>0</v>
      </c>
      <c r="P509" s="21">
        <f ca="1">SUMIF('On Orders'!B:G,Base!C:C,'On Orders'!E:E)</f>
        <v>0</v>
      </c>
      <c r="Q509" s="22">
        <f ca="1">SUMIF('On Orders'!B:G,Base!C:C,'On Orders'!F:F)</f>
        <v>0</v>
      </c>
      <c r="R509" s="22">
        <f ca="1">SUMIF('On Orders'!B:G,Base!C:C,'On Orders'!G:G)</f>
        <v>0</v>
      </c>
      <c r="S509" s="22">
        <f ca="1">SUMIF('On Orders'!B:G,Base!C:C,'On Orders'!H:H)</f>
        <v>0</v>
      </c>
      <c r="T509" s="22"/>
      <c r="U509" s="22"/>
      <c r="V509" s="22"/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1">
        <f t="shared" ca="1" si="519"/>
        <v>-177</v>
      </c>
      <c r="AE509" s="26">
        <f t="shared" ca="1" si="520"/>
        <v>0</v>
      </c>
      <c r="AF509" s="26">
        <f t="shared" ca="1" si="521"/>
        <v>0</v>
      </c>
      <c r="AG509" s="26">
        <f t="shared" ref="AG509:AI509" ca="1" si="587">MAX(0,AF509)-AA509</f>
        <v>0</v>
      </c>
      <c r="AH509" s="26">
        <f t="shared" ca="1" si="587"/>
        <v>0</v>
      </c>
      <c r="AI509" s="26">
        <f t="shared" ca="1" si="587"/>
        <v>0</v>
      </c>
      <c r="AJ509" s="30">
        <f t="shared" si="523"/>
        <v>0</v>
      </c>
      <c r="AK509" s="30">
        <f t="shared" si="524"/>
        <v>0</v>
      </c>
      <c r="AL509" s="30">
        <f t="shared" si="525"/>
        <v>0</v>
      </c>
      <c r="AM509" s="30">
        <f t="shared" si="526"/>
        <v>0</v>
      </c>
      <c r="AN509" s="30">
        <f t="shared" si="527"/>
        <v>0</v>
      </c>
      <c r="AO509" s="30">
        <f t="shared" si="528"/>
        <v>0</v>
      </c>
      <c r="AP509" s="22">
        <f t="shared" si="530"/>
        <v>0</v>
      </c>
    </row>
    <row r="510" spans="1:42" x14ac:dyDescent="0.2">
      <c r="A510" t="s">
        <v>104</v>
      </c>
      <c r="B510" t="s">
        <v>1465</v>
      </c>
      <c r="C510" s="2" t="s">
        <v>1466</v>
      </c>
      <c r="D510" s="2" t="s">
        <v>1467</v>
      </c>
      <c r="E510" s="2" t="s">
        <v>1468</v>
      </c>
      <c r="F510" s="2" t="s">
        <v>60</v>
      </c>
      <c r="G510" s="2" t="s">
        <v>79</v>
      </c>
      <c r="H510" s="2" t="s">
        <v>254</v>
      </c>
      <c r="I510" s="2" t="s">
        <v>1129</v>
      </c>
      <c r="J510" s="3">
        <v>188</v>
      </c>
      <c r="K510" s="25">
        <v>602.84</v>
      </c>
      <c r="L510" s="2" t="s">
        <v>2204</v>
      </c>
      <c r="M510" s="2" t="s">
        <v>66</v>
      </c>
      <c r="N510" s="3">
        <v>18</v>
      </c>
      <c r="O510" s="3">
        <v>163</v>
      </c>
      <c r="P510" s="21">
        <f ca="1">SUMIF('On Orders'!B:G,Base!C:C,'On Orders'!E:E)</f>
        <v>0</v>
      </c>
      <c r="Q510" s="22">
        <f ca="1">SUMIF('On Orders'!B:G,Base!C:C,'On Orders'!F:F)</f>
        <v>0</v>
      </c>
      <c r="R510" s="22">
        <f ca="1">SUMIF('On Orders'!B:G,Base!C:C,'On Orders'!G:G)</f>
        <v>0</v>
      </c>
      <c r="S510" s="22">
        <f ca="1">SUMIF('On Orders'!B:G,Base!C:C,'On Orders'!H:H)</f>
        <v>0</v>
      </c>
      <c r="T510" s="22"/>
      <c r="U510" s="22"/>
      <c r="V510" s="22"/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1">
        <f t="shared" ca="1" si="519"/>
        <v>-7</v>
      </c>
      <c r="AE510" s="26">
        <f t="shared" ca="1" si="520"/>
        <v>0</v>
      </c>
      <c r="AF510" s="26">
        <f t="shared" ca="1" si="521"/>
        <v>0</v>
      </c>
      <c r="AG510" s="26">
        <f t="shared" ref="AG510:AI510" ca="1" si="588">MAX(0,AF510)-AA510</f>
        <v>0</v>
      </c>
      <c r="AH510" s="26">
        <f t="shared" ca="1" si="588"/>
        <v>0</v>
      </c>
      <c r="AI510" s="26">
        <f t="shared" ca="1" si="588"/>
        <v>0</v>
      </c>
      <c r="AJ510" s="30">
        <f t="shared" si="523"/>
        <v>0</v>
      </c>
      <c r="AK510" s="30">
        <f t="shared" si="524"/>
        <v>0</v>
      </c>
      <c r="AL510" s="30">
        <f t="shared" si="525"/>
        <v>0</v>
      </c>
      <c r="AM510" s="30">
        <f t="shared" si="526"/>
        <v>0</v>
      </c>
      <c r="AN510" s="30">
        <f t="shared" si="527"/>
        <v>0</v>
      </c>
      <c r="AO510" s="30">
        <f t="shared" si="528"/>
        <v>0</v>
      </c>
      <c r="AP510" s="22">
        <f t="shared" si="530"/>
        <v>0</v>
      </c>
    </row>
    <row r="511" spans="1:42" x14ac:dyDescent="0.2">
      <c r="A511" t="s">
        <v>104</v>
      </c>
      <c r="B511" t="s">
        <v>1469</v>
      </c>
      <c r="C511" s="2" t="s">
        <v>1470</v>
      </c>
      <c r="D511" s="2" t="s">
        <v>1471</v>
      </c>
      <c r="E511" s="2" t="s">
        <v>1472</v>
      </c>
      <c r="F511" s="2" t="s">
        <v>60</v>
      </c>
      <c r="G511" s="2" t="s">
        <v>79</v>
      </c>
      <c r="H511" s="2" t="s">
        <v>254</v>
      </c>
      <c r="I511" s="2" t="s">
        <v>1129</v>
      </c>
      <c r="J511" s="3">
        <v>188</v>
      </c>
      <c r="K511" s="25">
        <v>602.84</v>
      </c>
      <c r="L511" s="2" t="s">
        <v>2204</v>
      </c>
      <c r="M511" s="2" t="s">
        <v>66</v>
      </c>
      <c r="N511" s="3">
        <v>8</v>
      </c>
      <c r="O511" s="3">
        <v>0</v>
      </c>
      <c r="P511" s="21">
        <f ca="1">SUMIF('On Orders'!B:G,Base!C:C,'On Orders'!E:E)</f>
        <v>0</v>
      </c>
      <c r="Q511" s="22">
        <f ca="1">SUMIF('On Orders'!B:G,Base!C:C,'On Orders'!F:F)</f>
        <v>0</v>
      </c>
      <c r="R511" s="22">
        <f ca="1">SUMIF('On Orders'!B:G,Base!C:C,'On Orders'!G:G)</f>
        <v>0</v>
      </c>
      <c r="S511" s="22">
        <f ca="1">SUMIF('On Orders'!B:G,Base!C:C,'On Orders'!H:H)</f>
        <v>0</v>
      </c>
      <c r="T511" s="22"/>
      <c r="U511" s="22"/>
      <c r="V511" s="22"/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1">
        <f t="shared" ca="1" si="519"/>
        <v>-180</v>
      </c>
      <c r="AE511" s="26">
        <f t="shared" ca="1" si="520"/>
        <v>0</v>
      </c>
      <c r="AF511" s="26">
        <f t="shared" ca="1" si="521"/>
        <v>0</v>
      </c>
      <c r="AG511" s="26">
        <f t="shared" ref="AG511:AI511" ca="1" si="589">MAX(0,AF511)-AA511</f>
        <v>0</v>
      </c>
      <c r="AH511" s="26">
        <f t="shared" ca="1" si="589"/>
        <v>0</v>
      </c>
      <c r="AI511" s="26">
        <f t="shared" ca="1" si="589"/>
        <v>0</v>
      </c>
      <c r="AJ511" s="30">
        <f t="shared" si="523"/>
        <v>0</v>
      </c>
      <c r="AK511" s="30">
        <f t="shared" si="524"/>
        <v>0</v>
      </c>
      <c r="AL511" s="30">
        <f t="shared" si="525"/>
        <v>0</v>
      </c>
      <c r="AM511" s="30">
        <f t="shared" si="526"/>
        <v>0</v>
      </c>
      <c r="AN511" s="30">
        <f t="shared" si="527"/>
        <v>0</v>
      </c>
      <c r="AO511" s="30">
        <f t="shared" si="528"/>
        <v>0</v>
      </c>
      <c r="AP511" s="22">
        <f t="shared" si="530"/>
        <v>0</v>
      </c>
    </row>
    <row r="512" spans="1:42" x14ac:dyDescent="0.2">
      <c r="A512" t="s">
        <v>104</v>
      </c>
      <c r="B512" t="s">
        <v>1473</v>
      </c>
      <c r="C512" s="2" t="s">
        <v>1474</v>
      </c>
      <c r="D512" s="2" t="s">
        <v>1475</v>
      </c>
      <c r="E512" s="2" t="s">
        <v>1476</v>
      </c>
      <c r="F512" s="2" t="s">
        <v>60</v>
      </c>
      <c r="G512" s="2" t="s">
        <v>79</v>
      </c>
      <c r="H512" s="2" t="s">
        <v>1477</v>
      </c>
      <c r="I512" s="2" t="s">
        <v>1129</v>
      </c>
      <c r="J512" s="3">
        <v>188</v>
      </c>
      <c r="K512" s="25">
        <v>602.84</v>
      </c>
      <c r="L512" s="2" t="s">
        <v>2204</v>
      </c>
      <c r="M512" s="2" t="s">
        <v>66</v>
      </c>
      <c r="N512" s="3">
        <v>0</v>
      </c>
      <c r="O512" s="3">
        <v>0</v>
      </c>
      <c r="P512" s="21">
        <f ca="1">SUMIF('On Orders'!B:G,Base!C:C,'On Orders'!E:E)</f>
        <v>0</v>
      </c>
      <c r="Q512" s="22">
        <f ca="1">SUMIF('On Orders'!B:G,Base!C:C,'On Orders'!F:F)</f>
        <v>0</v>
      </c>
      <c r="R512" s="22">
        <f ca="1">SUMIF('On Orders'!B:G,Base!C:C,'On Orders'!G:G)</f>
        <v>0</v>
      </c>
      <c r="S512" s="22">
        <f ca="1">SUMIF('On Orders'!B:G,Base!C:C,'On Orders'!H:H)</f>
        <v>0</v>
      </c>
      <c r="T512" s="22"/>
      <c r="U512" s="22"/>
      <c r="V512" s="22"/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1">
        <f t="shared" ca="1" si="519"/>
        <v>-188</v>
      </c>
      <c r="AE512" s="26">
        <f t="shared" ca="1" si="520"/>
        <v>0</v>
      </c>
      <c r="AF512" s="26">
        <f t="shared" ca="1" si="521"/>
        <v>0</v>
      </c>
      <c r="AG512" s="26">
        <f t="shared" ref="AG512:AI512" ca="1" si="590">MAX(0,AF512)-AA512</f>
        <v>0</v>
      </c>
      <c r="AH512" s="26">
        <f t="shared" ca="1" si="590"/>
        <v>0</v>
      </c>
      <c r="AI512" s="26">
        <f t="shared" ca="1" si="590"/>
        <v>0</v>
      </c>
      <c r="AJ512" s="30">
        <f t="shared" si="523"/>
        <v>0</v>
      </c>
      <c r="AK512" s="30">
        <f t="shared" si="524"/>
        <v>0</v>
      </c>
      <c r="AL512" s="30">
        <f t="shared" si="525"/>
        <v>0</v>
      </c>
      <c r="AM512" s="30">
        <f t="shared" si="526"/>
        <v>0</v>
      </c>
      <c r="AN512" s="30">
        <f t="shared" si="527"/>
        <v>0</v>
      </c>
      <c r="AO512" s="30">
        <f t="shared" si="528"/>
        <v>0</v>
      </c>
      <c r="AP512" s="22">
        <f t="shared" si="530"/>
        <v>0</v>
      </c>
    </row>
    <row r="513" spans="1:42" x14ac:dyDescent="0.2">
      <c r="A513" t="s">
        <v>104</v>
      </c>
      <c r="B513" t="s">
        <v>1478</v>
      </c>
      <c r="C513" s="2" t="s">
        <v>1479</v>
      </c>
      <c r="D513" s="2" t="s">
        <v>1480</v>
      </c>
      <c r="E513" s="2" t="s">
        <v>1481</v>
      </c>
      <c r="F513" s="2" t="s">
        <v>60</v>
      </c>
      <c r="G513" s="2" t="s">
        <v>79</v>
      </c>
      <c r="H513" s="2" t="s">
        <v>1477</v>
      </c>
      <c r="I513" s="2" t="s">
        <v>1129</v>
      </c>
      <c r="J513" s="3">
        <v>188</v>
      </c>
      <c r="K513" s="25">
        <v>602.84</v>
      </c>
      <c r="L513" s="2" t="s">
        <v>2204</v>
      </c>
      <c r="M513" s="2" t="s">
        <v>66</v>
      </c>
      <c r="N513" s="3">
        <v>21</v>
      </c>
      <c r="O513" s="3">
        <v>0</v>
      </c>
      <c r="P513" s="21">
        <f ca="1">SUMIF('On Orders'!B:G,Base!C:C,'On Orders'!E:E)</f>
        <v>0</v>
      </c>
      <c r="Q513" s="22">
        <f ca="1">SUMIF('On Orders'!B:G,Base!C:C,'On Orders'!F:F)</f>
        <v>0</v>
      </c>
      <c r="R513" s="22">
        <f ca="1">SUMIF('On Orders'!B:G,Base!C:C,'On Orders'!G:G)</f>
        <v>0</v>
      </c>
      <c r="S513" s="22">
        <f ca="1">SUMIF('On Orders'!B:G,Base!C:C,'On Orders'!H:H)</f>
        <v>0</v>
      </c>
      <c r="T513" s="22"/>
      <c r="U513" s="22"/>
      <c r="V513" s="22"/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1">
        <f t="shared" ca="1" si="519"/>
        <v>-167</v>
      </c>
      <c r="AE513" s="26">
        <f t="shared" ca="1" si="520"/>
        <v>0</v>
      </c>
      <c r="AF513" s="26">
        <f t="shared" ca="1" si="521"/>
        <v>0</v>
      </c>
      <c r="AG513" s="26">
        <f t="shared" ref="AG513:AI513" ca="1" si="591">MAX(0,AF513)-AA513</f>
        <v>0</v>
      </c>
      <c r="AH513" s="26">
        <f t="shared" ca="1" si="591"/>
        <v>0</v>
      </c>
      <c r="AI513" s="26">
        <f t="shared" ca="1" si="591"/>
        <v>0</v>
      </c>
      <c r="AJ513" s="30">
        <f t="shared" si="523"/>
        <v>0</v>
      </c>
      <c r="AK513" s="30">
        <f t="shared" si="524"/>
        <v>0</v>
      </c>
      <c r="AL513" s="30">
        <f t="shared" si="525"/>
        <v>0</v>
      </c>
      <c r="AM513" s="30">
        <f t="shared" si="526"/>
        <v>0</v>
      </c>
      <c r="AN513" s="30">
        <f t="shared" si="527"/>
        <v>0</v>
      </c>
      <c r="AO513" s="30">
        <f t="shared" si="528"/>
        <v>0</v>
      </c>
      <c r="AP513" s="22">
        <f t="shared" si="530"/>
        <v>0</v>
      </c>
    </row>
    <row r="514" spans="1:42" x14ac:dyDescent="0.2">
      <c r="A514" t="s">
        <v>104</v>
      </c>
      <c r="B514" t="s">
        <v>1482</v>
      </c>
      <c r="C514" s="2" t="s">
        <v>116</v>
      </c>
      <c r="D514" s="2" t="s">
        <v>117</v>
      </c>
      <c r="E514" s="2" t="s">
        <v>118</v>
      </c>
      <c r="F514" s="2" t="s">
        <v>60</v>
      </c>
      <c r="G514" s="2" t="s">
        <v>109</v>
      </c>
      <c r="H514" s="2" t="s">
        <v>110</v>
      </c>
      <c r="I514" s="2" t="s">
        <v>1129</v>
      </c>
      <c r="J514" s="3">
        <v>188</v>
      </c>
      <c r="K514" s="25">
        <v>602.84</v>
      </c>
      <c r="L514" s="2" t="s">
        <v>2204</v>
      </c>
      <c r="M514" s="2" t="s">
        <v>66</v>
      </c>
      <c r="N514" s="3">
        <v>132</v>
      </c>
      <c r="O514" s="3">
        <v>0</v>
      </c>
      <c r="P514" s="21">
        <f ca="1">SUMIF('On Orders'!B:G,Base!C:C,'On Orders'!E:E)</f>
        <v>0</v>
      </c>
      <c r="Q514" s="22">
        <f ca="1">SUMIF('On Orders'!B:G,Base!C:C,'On Orders'!F:F)</f>
        <v>0</v>
      </c>
      <c r="R514" s="22">
        <f ca="1">SUMIF('On Orders'!B:G,Base!C:C,'On Orders'!G:G)</f>
        <v>0</v>
      </c>
      <c r="S514" s="22">
        <f ca="1">SUMIF('On Orders'!B:G,Base!C:C,'On Orders'!H:H)</f>
        <v>0</v>
      </c>
      <c r="T514" s="22"/>
      <c r="U514" s="22"/>
      <c r="V514" s="22"/>
      <c r="W514" s="3">
        <v>4</v>
      </c>
      <c r="X514" s="3">
        <v>4</v>
      </c>
      <c r="Y514" s="3">
        <v>4</v>
      </c>
      <c r="Z514" s="3">
        <v>6</v>
      </c>
      <c r="AA514" s="3">
        <v>5</v>
      </c>
      <c r="AB514" s="3">
        <v>5</v>
      </c>
      <c r="AC514" s="3">
        <v>5</v>
      </c>
      <c r="AD514" s="31">
        <f t="shared" ca="1" si="519"/>
        <v>-60</v>
      </c>
      <c r="AE514" s="26">
        <f t="shared" ca="1" si="520"/>
        <v>-4</v>
      </c>
      <c r="AF514" s="26">
        <f t="shared" ca="1" si="521"/>
        <v>-6</v>
      </c>
      <c r="AG514" s="26">
        <f t="shared" ref="AG514:AI514" ca="1" si="592">MAX(0,AF514)-AA514</f>
        <v>-5</v>
      </c>
      <c r="AH514" s="26">
        <f t="shared" ca="1" si="592"/>
        <v>-5</v>
      </c>
      <c r="AI514" s="26">
        <f t="shared" ca="1" si="592"/>
        <v>-5</v>
      </c>
      <c r="AJ514" s="30">
        <f t="shared" si="523"/>
        <v>0</v>
      </c>
      <c r="AK514" s="30">
        <f t="shared" si="524"/>
        <v>0</v>
      </c>
      <c r="AL514" s="30">
        <f t="shared" si="525"/>
        <v>0</v>
      </c>
      <c r="AM514" s="30">
        <f t="shared" si="526"/>
        <v>0</v>
      </c>
      <c r="AN514" s="30">
        <f t="shared" si="527"/>
        <v>0</v>
      </c>
      <c r="AO514" s="30">
        <f t="shared" si="528"/>
        <v>0</v>
      </c>
      <c r="AP514" s="22">
        <f t="shared" si="530"/>
        <v>0</v>
      </c>
    </row>
    <row r="515" spans="1:42" x14ac:dyDescent="0.2">
      <c r="A515" t="s">
        <v>104</v>
      </c>
      <c r="B515" t="s">
        <v>1483</v>
      </c>
      <c r="C515" s="2" t="s">
        <v>120</v>
      </c>
      <c r="D515" s="2" t="s">
        <v>121</v>
      </c>
      <c r="E515" s="2" t="s">
        <v>122</v>
      </c>
      <c r="F515" s="2" t="s">
        <v>60</v>
      </c>
      <c r="G515" s="2" t="s">
        <v>109</v>
      </c>
      <c r="H515" s="2" t="s">
        <v>110</v>
      </c>
      <c r="I515" s="2" t="s">
        <v>1129</v>
      </c>
      <c r="J515" s="3">
        <v>188</v>
      </c>
      <c r="K515" s="25">
        <v>602.84</v>
      </c>
      <c r="L515" s="2" t="s">
        <v>2204</v>
      </c>
      <c r="M515" s="2" t="s">
        <v>66</v>
      </c>
      <c r="N515" s="3">
        <v>64</v>
      </c>
      <c r="O515" s="3">
        <v>0</v>
      </c>
      <c r="P515" s="21">
        <f ca="1">SUMIF('On Orders'!B:G,Base!C:C,'On Orders'!E:E)</f>
        <v>0</v>
      </c>
      <c r="Q515" s="22">
        <f ca="1">SUMIF('On Orders'!B:G,Base!C:C,'On Orders'!F:F)</f>
        <v>0</v>
      </c>
      <c r="R515" s="22">
        <f ca="1">SUMIF('On Orders'!B:G,Base!C:C,'On Orders'!G:G)</f>
        <v>0</v>
      </c>
      <c r="S515" s="22">
        <f ca="1">SUMIF('On Orders'!B:G,Base!C:C,'On Orders'!H:H)</f>
        <v>0</v>
      </c>
      <c r="T515" s="22"/>
      <c r="U515" s="22"/>
      <c r="V515" s="22"/>
      <c r="W515" s="3">
        <v>2</v>
      </c>
      <c r="X515" s="3">
        <v>2</v>
      </c>
      <c r="Y515" s="3">
        <v>2</v>
      </c>
      <c r="Z515" s="3">
        <v>3</v>
      </c>
      <c r="AA515" s="3">
        <v>3</v>
      </c>
      <c r="AB515" s="3">
        <v>3</v>
      </c>
      <c r="AC515" s="3">
        <v>3</v>
      </c>
      <c r="AD515" s="31">
        <f t="shared" ref="AD515:AD578" ca="1" si="593">O515+N515+P515+Q515-X515-J515</f>
        <v>-126</v>
      </c>
      <c r="AE515" s="26">
        <f t="shared" ref="AE515:AE578" ca="1" si="594">MAX(0,AD515)+R515-Y515</f>
        <v>-2</v>
      </c>
      <c r="AF515" s="26">
        <f t="shared" ref="AF515:AF578" ca="1" si="595">MAX(0,AE515)+S515-Z515</f>
        <v>-3</v>
      </c>
      <c r="AG515" s="26">
        <f t="shared" ref="AG515:AI515" ca="1" si="596">MAX(0,AF515)-AA515</f>
        <v>-3</v>
      </c>
      <c r="AH515" s="26">
        <f t="shared" ca="1" si="596"/>
        <v>-3</v>
      </c>
      <c r="AI515" s="26">
        <f t="shared" ca="1" si="596"/>
        <v>-3</v>
      </c>
      <c r="AJ515" s="30">
        <f t="shared" ref="AJ515:AJ578" si="597">IF($L515="Descontinuado",0,IF($G515="iPhone 18",X515,MAX(0,-AD515)))</f>
        <v>0</v>
      </c>
      <c r="AK515" s="30">
        <f t="shared" ref="AK515:AK578" si="598">IF($L515="Descontinuado",0,IF($G515="iPhone 18",Y515,MAX(0,-AE515)))</f>
        <v>0</v>
      </c>
      <c r="AL515" s="30">
        <f t="shared" ref="AL515:AL578" si="599">IF($L515="Descontinuado",0,IF($G515="iPhone 18",Z515,MAX(0,-AF515)))</f>
        <v>0</v>
      </c>
      <c r="AM515" s="30">
        <f t="shared" ref="AM515:AM578" si="600">IF($L515="Descontinuado",0,IF($G515="iPhone 18",AA515,MAX(0,-AG515)))</f>
        <v>0</v>
      </c>
      <c r="AN515" s="30">
        <f t="shared" ref="AN515:AN578" si="601">IF($L515="Descontinuado",0,IF($G515="iPhone 18",AB515,MAX(0,-AH515)))</f>
        <v>0</v>
      </c>
      <c r="AO515" s="30">
        <f t="shared" ref="AO515:AO578" si="602">IF($L515="Descontinuado",0,IF($G515="iPhone 18",AC515,MAX(0,-AI515)))</f>
        <v>0</v>
      </c>
      <c r="AP515" s="22">
        <f t="shared" si="530"/>
        <v>0</v>
      </c>
    </row>
    <row r="516" spans="1:42" x14ac:dyDescent="0.2">
      <c r="A516" t="s">
        <v>104</v>
      </c>
      <c r="B516" t="s">
        <v>1484</v>
      </c>
      <c r="C516" s="2" t="s">
        <v>1485</v>
      </c>
      <c r="D516" s="2" t="s">
        <v>1486</v>
      </c>
      <c r="E516" s="2" t="s">
        <v>1487</v>
      </c>
      <c r="F516" s="2" t="s">
        <v>60</v>
      </c>
      <c r="G516" s="2" t="s">
        <v>109</v>
      </c>
      <c r="H516" s="2" t="s">
        <v>110</v>
      </c>
      <c r="I516" s="2" t="s">
        <v>1129</v>
      </c>
      <c r="J516" s="3">
        <v>188</v>
      </c>
      <c r="K516" s="25">
        <v>602.84</v>
      </c>
      <c r="L516" s="2" t="s">
        <v>2204</v>
      </c>
      <c r="M516" s="2" t="s">
        <v>66</v>
      </c>
      <c r="N516" s="3">
        <v>132</v>
      </c>
      <c r="O516" s="3">
        <v>33</v>
      </c>
      <c r="P516" s="21">
        <f ca="1">SUMIF('On Orders'!B:G,Base!C:C,'On Orders'!E:E)</f>
        <v>0</v>
      </c>
      <c r="Q516" s="22">
        <f ca="1">SUMIF('On Orders'!B:G,Base!C:C,'On Orders'!F:F)</f>
        <v>0</v>
      </c>
      <c r="R516" s="22">
        <f ca="1">SUMIF('On Orders'!B:G,Base!C:C,'On Orders'!G:G)</f>
        <v>0</v>
      </c>
      <c r="S516" s="22">
        <f ca="1">SUMIF('On Orders'!B:G,Base!C:C,'On Orders'!H:H)</f>
        <v>0</v>
      </c>
      <c r="T516" s="22"/>
      <c r="U516" s="22"/>
      <c r="V516" s="22"/>
      <c r="W516" s="3">
        <v>5</v>
      </c>
      <c r="X516" s="3">
        <v>5</v>
      </c>
      <c r="Y516" s="3">
        <v>4</v>
      </c>
      <c r="Z516" s="3">
        <v>6</v>
      </c>
      <c r="AA516" s="3">
        <v>5</v>
      </c>
      <c r="AB516" s="3">
        <v>5</v>
      </c>
      <c r="AC516" s="3">
        <v>5</v>
      </c>
      <c r="AD516" s="31">
        <f t="shared" ca="1" si="593"/>
        <v>-28</v>
      </c>
      <c r="AE516" s="26">
        <f t="shared" ca="1" si="594"/>
        <v>-4</v>
      </c>
      <c r="AF516" s="26">
        <f t="shared" ca="1" si="595"/>
        <v>-6</v>
      </c>
      <c r="AG516" s="26">
        <f t="shared" ref="AG516:AI516" ca="1" si="603">MAX(0,AF516)-AA516</f>
        <v>-5</v>
      </c>
      <c r="AH516" s="26">
        <f t="shared" ca="1" si="603"/>
        <v>-5</v>
      </c>
      <c r="AI516" s="26">
        <f t="shared" ca="1" si="603"/>
        <v>-5</v>
      </c>
      <c r="AJ516" s="30">
        <f t="shared" si="597"/>
        <v>0</v>
      </c>
      <c r="AK516" s="30">
        <f t="shared" si="598"/>
        <v>0</v>
      </c>
      <c r="AL516" s="30">
        <f t="shared" si="599"/>
        <v>0</v>
      </c>
      <c r="AM516" s="30">
        <f t="shared" si="600"/>
        <v>0</v>
      </c>
      <c r="AN516" s="30">
        <f t="shared" si="601"/>
        <v>0</v>
      </c>
      <c r="AO516" s="30">
        <f t="shared" si="602"/>
        <v>0</v>
      </c>
      <c r="AP516" s="22">
        <f t="shared" ref="AP516:AP579" si="604">SUM(AJ516:AO516)</f>
        <v>0</v>
      </c>
    </row>
    <row r="517" spans="1:42" x14ac:dyDescent="0.2">
      <c r="A517" t="s">
        <v>104</v>
      </c>
      <c r="B517" t="s">
        <v>1488</v>
      </c>
      <c r="C517" s="2" t="s">
        <v>137</v>
      </c>
      <c r="D517" s="2" t="s">
        <v>138</v>
      </c>
      <c r="E517" s="2" t="s">
        <v>139</v>
      </c>
      <c r="F517" s="2" t="s">
        <v>60</v>
      </c>
      <c r="G517" s="2" t="s">
        <v>109</v>
      </c>
      <c r="H517" s="2" t="s">
        <v>127</v>
      </c>
      <c r="I517" s="2" t="s">
        <v>1129</v>
      </c>
      <c r="J517" s="3">
        <v>188</v>
      </c>
      <c r="K517" s="25">
        <v>602.84</v>
      </c>
      <c r="L517" s="2" t="s">
        <v>2204</v>
      </c>
      <c r="M517" s="2" t="s">
        <v>66</v>
      </c>
      <c r="N517" s="3">
        <v>7</v>
      </c>
      <c r="O517" s="3">
        <v>0</v>
      </c>
      <c r="P517" s="21">
        <f ca="1">SUMIF('On Orders'!B:G,Base!C:C,'On Orders'!E:E)</f>
        <v>0</v>
      </c>
      <c r="Q517" s="22">
        <f ca="1">SUMIF('On Orders'!B:G,Base!C:C,'On Orders'!F:F)</f>
        <v>0</v>
      </c>
      <c r="R517" s="22">
        <f ca="1">SUMIF('On Orders'!B:G,Base!C:C,'On Orders'!G:G)</f>
        <v>0</v>
      </c>
      <c r="S517" s="22">
        <f ca="1">SUMIF('On Orders'!B:G,Base!C:C,'On Orders'!H:H)</f>
        <v>0</v>
      </c>
      <c r="T517" s="22"/>
      <c r="U517" s="22"/>
      <c r="V517" s="22"/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1">
        <f t="shared" ca="1" si="593"/>
        <v>-181</v>
      </c>
      <c r="AE517" s="26">
        <f t="shared" ca="1" si="594"/>
        <v>0</v>
      </c>
      <c r="AF517" s="26">
        <f t="shared" ca="1" si="595"/>
        <v>0</v>
      </c>
      <c r="AG517" s="26">
        <f t="shared" ref="AG517:AI517" ca="1" si="605">MAX(0,AF517)-AA517</f>
        <v>0</v>
      </c>
      <c r="AH517" s="26">
        <f t="shared" ca="1" si="605"/>
        <v>0</v>
      </c>
      <c r="AI517" s="26">
        <f t="shared" ca="1" si="605"/>
        <v>0</v>
      </c>
      <c r="AJ517" s="30">
        <f t="shared" si="597"/>
        <v>0</v>
      </c>
      <c r="AK517" s="30">
        <f t="shared" si="598"/>
        <v>0</v>
      </c>
      <c r="AL517" s="30">
        <f t="shared" si="599"/>
        <v>0</v>
      </c>
      <c r="AM517" s="30">
        <f t="shared" si="600"/>
        <v>0</v>
      </c>
      <c r="AN517" s="30">
        <f t="shared" si="601"/>
        <v>0</v>
      </c>
      <c r="AO517" s="30">
        <f t="shared" si="602"/>
        <v>0</v>
      </c>
      <c r="AP517" s="22">
        <f t="shared" si="604"/>
        <v>0</v>
      </c>
    </row>
    <row r="518" spans="1:42" x14ac:dyDescent="0.2">
      <c r="A518" t="s">
        <v>104</v>
      </c>
      <c r="B518" t="s">
        <v>1489</v>
      </c>
      <c r="C518" s="2" t="s">
        <v>1490</v>
      </c>
      <c r="D518" s="2" t="s">
        <v>1491</v>
      </c>
      <c r="E518" s="2" t="s">
        <v>1492</v>
      </c>
      <c r="F518" s="2" t="s">
        <v>60</v>
      </c>
      <c r="G518" s="2" t="s">
        <v>109</v>
      </c>
      <c r="H518" s="2" t="s">
        <v>127</v>
      </c>
      <c r="I518" s="2" t="s">
        <v>1129</v>
      </c>
      <c r="J518" s="3">
        <v>188</v>
      </c>
      <c r="K518" s="25">
        <v>602.84</v>
      </c>
      <c r="L518" s="2" t="s">
        <v>2204</v>
      </c>
      <c r="M518" s="2" t="s">
        <v>66</v>
      </c>
      <c r="N518" s="3">
        <v>13</v>
      </c>
      <c r="O518" s="3">
        <v>111</v>
      </c>
      <c r="P518" s="21">
        <f ca="1">SUMIF('On Orders'!B:G,Base!C:C,'On Orders'!E:E)</f>
        <v>0</v>
      </c>
      <c r="Q518" s="22">
        <f ca="1">SUMIF('On Orders'!B:G,Base!C:C,'On Orders'!F:F)</f>
        <v>0</v>
      </c>
      <c r="R518" s="22">
        <f ca="1">SUMIF('On Orders'!B:G,Base!C:C,'On Orders'!G:G)</f>
        <v>0</v>
      </c>
      <c r="S518" s="22">
        <f ca="1">SUMIF('On Orders'!B:G,Base!C:C,'On Orders'!H:H)</f>
        <v>0</v>
      </c>
      <c r="T518" s="22"/>
      <c r="U518" s="22"/>
      <c r="V518" s="22"/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1">
        <f t="shared" ca="1" si="593"/>
        <v>-64</v>
      </c>
      <c r="AE518" s="26">
        <f t="shared" ca="1" si="594"/>
        <v>0</v>
      </c>
      <c r="AF518" s="26">
        <f t="shared" ca="1" si="595"/>
        <v>0</v>
      </c>
      <c r="AG518" s="26">
        <f t="shared" ref="AG518:AI518" ca="1" si="606">MAX(0,AF518)-AA518</f>
        <v>0</v>
      </c>
      <c r="AH518" s="26">
        <f t="shared" ca="1" si="606"/>
        <v>0</v>
      </c>
      <c r="AI518" s="26">
        <f t="shared" ca="1" si="606"/>
        <v>0</v>
      </c>
      <c r="AJ518" s="30">
        <f t="shared" si="597"/>
        <v>0</v>
      </c>
      <c r="AK518" s="30">
        <f t="shared" si="598"/>
        <v>0</v>
      </c>
      <c r="AL518" s="30">
        <f t="shared" si="599"/>
        <v>0</v>
      </c>
      <c r="AM518" s="30">
        <f t="shared" si="600"/>
        <v>0</v>
      </c>
      <c r="AN518" s="30">
        <f t="shared" si="601"/>
        <v>0</v>
      </c>
      <c r="AO518" s="30">
        <f t="shared" si="602"/>
        <v>0</v>
      </c>
      <c r="AP518" s="22">
        <f t="shared" si="604"/>
        <v>0</v>
      </c>
    </row>
    <row r="519" spans="1:42" x14ac:dyDescent="0.2">
      <c r="A519" t="s">
        <v>104</v>
      </c>
      <c r="B519" t="s">
        <v>1493</v>
      </c>
      <c r="C519" s="2" t="s">
        <v>124</v>
      </c>
      <c r="D519" s="2" t="s">
        <v>125</v>
      </c>
      <c r="E519" s="2" t="s">
        <v>126</v>
      </c>
      <c r="F519" s="2" t="s">
        <v>60</v>
      </c>
      <c r="G519" s="2" t="s">
        <v>109</v>
      </c>
      <c r="H519" s="2" t="s">
        <v>127</v>
      </c>
      <c r="I519" s="2" t="s">
        <v>1129</v>
      </c>
      <c r="J519" s="3">
        <v>188</v>
      </c>
      <c r="K519" s="25">
        <v>602.84</v>
      </c>
      <c r="L519" s="2" t="s">
        <v>2204</v>
      </c>
      <c r="M519" s="2" t="s">
        <v>66</v>
      </c>
      <c r="N519" s="3">
        <v>0</v>
      </c>
      <c r="O519" s="3">
        <v>57</v>
      </c>
      <c r="P519" s="21">
        <f ca="1">SUMIF('On Orders'!B:G,Base!C:C,'On Orders'!E:E)</f>
        <v>0</v>
      </c>
      <c r="Q519" s="22">
        <f ca="1">SUMIF('On Orders'!B:G,Base!C:C,'On Orders'!F:F)</f>
        <v>0</v>
      </c>
      <c r="R519" s="22">
        <f ca="1">SUMIF('On Orders'!B:G,Base!C:C,'On Orders'!G:G)</f>
        <v>0</v>
      </c>
      <c r="S519" s="22">
        <f ca="1">SUMIF('On Orders'!B:G,Base!C:C,'On Orders'!H:H)</f>
        <v>0</v>
      </c>
      <c r="T519" s="22"/>
      <c r="U519" s="22"/>
      <c r="V519" s="22"/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1">
        <f t="shared" ca="1" si="593"/>
        <v>-131</v>
      </c>
      <c r="AE519" s="26">
        <f t="shared" ca="1" si="594"/>
        <v>0</v>
      </c>
      <c r="AF519" s="26">
        <f t="shared" ca="1" si="595"/>
        <v>0</v>
      </c>
      <c r="AG519" s="26">
        <f t="shared" ref="AG519:AI519" ca="1" si="607">MAX(0,AF519)-AA519</f>
        <v>0</v>
      </c>
      <c r="AH519" s="26">
        <f t="shared" ca="1" si="607"/>
        <v>0</v>
      </c>
      <c r="AI519" s="26">
        <f t="shared" ca="1" si="607"/>
        <v>0</v>
      </c>
      <c r="AJ519" s="30">
        <f t="shared" si="597"/>
        <v>0</v>
      </c>
      <c r="AK519" s="30">
        <f t="shared" si="598"/>
        <v>0</v>
      </c>
      <c r="AL519" s="30">
        <f t="shared" si="599"/>
        <v>0</v>
      </c>
      <c r="AM519" s="30">
        <f t="shared" si="600"/>
        <v>0</v>
      </c>
      <c r="AN519" s="30">
        <f t="shared" si="601"/>
        <v>0</v>
      </c>
      <c r="AO519" s="30">
        <f t="shared" si="602"/>
        <v>0</v>
      </c>
      <c r="AP519" s="22">
        <f t="shared" si="604"/>
        <v>0</v>
      </c>
    </row>
    <row r="520" spans="1:42" x14ac:dyDescent="0.2">
      <c r="A520" t="s">
        <v>104</v>
      </c>
      <c r="B520" t="s">
        <v>1494</v>
      </c>
      <c r="C520" s="2" t="s">
        <v>1495</v>
      </c>
      <c r="D520" s="2" t="s">
        <v>1496</v>
      </c>
      <c r="E520" s="2" t="s">
        <v>1497</v>
      </c>
      <c r="F520" s="2" t="s">
        <v>33</v>
      </c>
      <c r="G520" s="2" t="s">
        <v>469</v>
      </c>
      <c r="H520" s="2" t="s">
        <v>1498</v>
      </c>
      <c r="I520" s="2" t="s">
        <v>1129</v>
      </c>
      <c r="J520" s="3">
        <v>188</v>
      </c>
      <c r="K520" s="25">
        <v>421.81</v>
      </c>
      <c r="L520" s="2" t="s">
        <v>2204</v>
      </c>
      <c r="M520" s="2" t="s">
        <v>66</v>
      </c>
      <c r="N520" s="3">
        <v>0</v>
      </c>
      <c r="O520" s="3">
        <v>0</v>
      </c>
      <c r="P520" s="21">
        <f ca="1">SUMIF('On Orders'!B:G,Base!C:C,'On Orders'!E:E)</f>
        <v>0</v>
      </c>
      <c r="Q520" s="22">
        <f ca="1">SUMIF('On Orders'!B:G,Base!C:C,'On Orders'!F:F)</f>
        <v>0</v>
      </c>
      <c r="R520" s="22">
        <f ca="1">SUMIF('On Orders'!B:G,Base!C:C,'On Orders'!G:G)</f>
        <v>0</v>
      </c>
      <c r="S520" s="22">
        <f ca="1">SUMIF('On Orders'!B:G,Base!C:C,'On Orders'!H:H)</f>
        <v>0</v>
      </c>
      <c r="T520" s="22"/>
      <c r="U520" s="22"/>
      <c r="V520" s="22"/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1">
        <f t="shared" ca="1" si="593"/>
        <v>-188</v>
      </c>
      <c r="AE520" s="26">
        <f t="shared" ca="1" si="594"/>
        <v>0</v>
      </c>
      <c r="AF520" s="26">
        <f t="shared" ca="1" si="595"/>
        <v>0</v>
      </c>
      <c r="AG520" s="26">
        <f t="shared" ref="AG520:AI520" ca="1" si="608">MAX(0,AF520)-AA520</f>
        <v>0</v>
      </c>
      <c r="AH520" s="26">
        <f t="shared" ca="1" si="608"/>
        <v>0</v>
      </c>
      <c r="AI520" s="26">
        <f t="shared" ca="1" si="608"/>
        <v>0</v>
      </c>
      <c r="AJ520" s="30">
        <f t="shared" si="597"/>
        <v>0</v>
      </c>
      <c r="AK520" s="30">
        <f t="shared" si="598"/>
        <v>0</v>
      </c>
      <c r="AL520" s="30">
        <f t="shared" si="599"/>
        <v>0</v>
      </c>
      <c r="AM520" s="30">
        <f t="shared" si="600"/>
        <v>0</v>
      </c>
      <c r="AN520" s="30">
        <f t="shared" si="601"/>
        <v>0</v>
      </c>
      <c r="AO520" s="30">
        <f t="shared" si="602"/>
        <v>0</v>
      </c>
      <c r="AP520" s="22">
        <f t="shared" si="604"/>
        <v>0</v>
      </c>
    </row>
    <row r="521" spans="1:42" x14ac:dyDescent="0.2">
      <c r="A521" t="s">
        <v>104</v>
      </c>
      <c r="B521" t="s">
        <v>1499</v>
      </c>
      <c r="C521" s="2" t="s">
        <v>1500</v>
      </c>
      <c r="D521" s="2" t="s">
        <v>1501</v>
      </c>
      <c r="E521" s="2" t="s">
        <v>1502</v>
      </c>
      <c r="F521" s="2" t="s">
        <v>33</v>
      </c>
      <c r="G521" s="2" t="s">
        <v>469</v>
      </c>
      <c r="H521" s="2" t="s">
        <v>1498</v>
      </c>
      <c r="I521" s="2" t="s">
        <v>1129</v>
      </c>
      <c r="J521" s="3">
        <v>188</v>
      </c>
      <c r="K521" s="25">
        <v>301.12</v>
      </c>
      <c r="L521" s="2" t="s">
        <v>2204</v>
      </c>
      <c r="M521" s="2" t="s">
        <v>66</v>
      </c>
      <c r="N521" s="3">
        <v>0</v>
      </c>
      <c r="O521" s="3">
        <v>0</v>
      </c>
      <c r="P521" s="21">
        <f ca="1">SUMIF('On Orders'!B:G,Base!C:C,'On Orders'!E:E)</f>
        <v>0</v>
      </c>
      <c r="Q521" s="22">
        <f ca="1">SUMIF('On Orders'!B:G,Base!C:C,'On Orders'!F:F)</f>
        <v>0</v>
      </c>
      <c r="R521" s="22">
        <f ca="1">SUMIF('On Orders'!B:G,Base!C:C,'On Orders'!G:G)</f>
        <v>0</v>
      </c>
      <c r="S521" s="22">
        <f ca="1">SUMIF('On Orders'!B:G,Base!C:C,'On Orders'!H:H)</f>
        <v>0</v>
      </c>
      <c r="T521" s="22"/>
      <c r="U521" s="22"/>
      <c r="V521" s="22"/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1">
        <f t="shared" ca="1" si="593"/>
        <v>-188</v>
      </c>
      <c r="AE521" s="26">
        <f t="shared" ca="1" si="594"/>
        <v>0</v>
      </c>
      <c r="AF521" s="26">
        <f t="shared" ca="1" si="595"/>
        <v>0</v>
      </c>
      <c r="AG521" s="26">
        <f t="shared" ref="AG521:AI521" ca="1" si="609">MAX(0,AF521)-AA521</f>
        <v>0</v>
      </c>
      <c r="AH521" s="26">
        <f t="shared" ca="1" si="609"/>
        <v>0</v>
      </c>
      <c r="AI521" s="26">
        <f t="shared" ca="1" si="609"/>
        <v>0</v>
      </c>
      <c r="AJ521" s="30">
        <f t="shared" si="597"/>
        <v>0</v>
      </c>
      <c r="AK521" s="30">
        <f t="shared" si="598"/>
        <v>0</v>
      </c>
      <c r="AL521" s="30">
        <f t="shared" si="599"/>
        <v>0</v>
      </c>
      <c r="AM521" s="30">
        <f t="shared" si="600"/>
        <v>0</v>
      </c>
      <c r="AN521" s="30">
        <f t="shared" si="601"/>
        <v>0</v>
      </c>
      <c r="AO521" s="30">
        <f t="shared" si="602"/>
        <v>0</v>
      </c>
      <c r="AP521" s="22">
        <f t="shared" si="604"/>
        <v>0</v>
      </c>
    </row>
    <row r="522" spans="1:42" x14ac:dyDescent="0.2">
      <c r="A522" t="s">
        <v>104</v>
      </c>
      <c r="B522" t="s">
        <v>1503</v>
      </c>
      <c r="C522" s="2" t="s">
        <v>1504</v>
      </c>
      <c r="D522" s="2" t="s">
        <v>1505</v>
      </c>
      <c r="E522" s="2" t="s">
        <v>1506</v>
      </c>
      <c r="F522" s="2" t="s">
        <v>33</v>
      </c>
      <c r="G522" s="2" t="s">
        <v>469</v>
      </c>
      <c r="H522" s="2" t="s">
        <v>1498</v>
      </c>
      <c r="I522" s="2" t="s">
        <v>1129</v>
      </c>
      <c r="J522" s="3">
        <v>188</v>
      </c>
      <c r="K522" s="25">
        <v>421.81</v>
      </c>
      <c r="L522" s="2" t="s">
        <v>2204</v>
      </c>
      <c r="M522" s="2" t="s">
        <v>66</v>
      </c>
      <c r="N522" s="3">
        <v>0</v>
      </c>
      <c r="O522" s="3">
        <v>0</v>
      </c>
      <c r="P522" s="21">
        <f ca="1">SUMIF('On Orders'!B:G,Base!C:C,'On Orders'!E:E)</f>
        <v>0</v>
      </c>
      <c r="Q522" s="22">
        <f ca="1">SUMIF('On Orders'!B:G,Base!C:C,'On Orders'!F:F)</f>
        <v>0</v>
      </c>
      <c r="R522" s="22">
        <f ca="1">SUMIF('On Orders'!B:G,Base!C:C,'On Orders'!G:G)</f>
        <v>0</v>
      </c>
      <c r="S522" s="22">
        <f ca="1">SUMIF('On Orders'!B:G,Base!C:C,'On Orders'!H:H)</f>
        <v>0</v>
      </c>
      <c r="T522" s="22"/>
      <c r="U522" s="22"/>
      <c r="V522" s="22"/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1">
        <f t="shared" ca="1" si="593"/>
        <v>-188</v>
      </c>
      <c r="AE522" s="26">
        <f t="shared" ca="1" si="594"/>
        <v>0</v>
      </c>
      <c r="AF522" s="26">
        <f t="shared" ca="1" si="595"/>
        <v>0</v>
      </c>
      <c r="AG522" s="26">
        <f t="shared" ref="AG522:AI522" ca="1" si="610">MAX(0,AF522)-AA522</f>
        <v>0</v>
      </c>
      <c r="AH522" s="26">
        <f t="shared" ca="1" si="610"/>
        <v>0</v>
      </c>
      <c r="AI522" s="26">
        <f t="shared" ca="1" si="610"/>
        <v>0</v>
      </c>
      <c r="AJ522" s="30">
        <f t="shared" si="597"/>
        <v>0</v>
      </c>
      <c r="AK522" s="30">
        <f t="shared" si="598"/>
        <v>0</v>
      </c>
      <c r="AL522" s="30">
        <f t="shared" si="599"/>
        <v>0</v>
      </c>
      <c r="AM522" s="30">
        <f t="shared" si="600"/>
        <v>0</v>
      </c>
      <c r="AN522" s="30">
        <f t="shared" si="601"/>
        <v>0</v>
      </c>
      <c r="AO522" s="30">
        <f t="shared" si="602"/>
        <v>0</v>
      </c>
      <c r="AP522" s="22">
        <f t="shared" si="604"/>
        <v>0</v>
      </c>
    </row>
    <row r="523" spans="1:42" x14ac:dyDescent="0.2">
      <c r="A523" t="s">
        <v>104</v>
      </c>
      <c r="B523" t="s">
        <v>1507</v>
      </c>
      <c r="C523" s="2" t="s">
        <v>1508</v>
      </c>
      <c r="D523" s="2" t="s">
        <v>1509</v>
      </c>
      <c r="E523" s="2" t="s">
        <v>1510</v>
      </c>
      <c r="F523" s="2" t="s">
        <v>33</v>
      </c>
      <c r="G523" s="2" t="s">
        <v>469</v>
      </c>
      <c r="H523" s="2" t="s">
        <v>1511</v>
      </c>
      <c r="I523" s="2" t="s">
        <v>1129</v>
      </c>
      <c r="J523" s="3">
        <v>188</v>
      </c>
      <c r="K523" s="25">
        <v>482.16</v>
      </c>
      <c r="L523" s="2" t="s">
        <v>2204</v>
      </c>
      <c r="M523" s="2" t="s">
        <v>66</v>
      </c>
      <c r="N523" s="3">
        <v>0</v>
      </c>
      <c r="O523" s="3">
        <v>0</v>
      </c>
      <c r="P523" s="21">
        <f ca="1">SUMIF('On Orders'!B:G,Base!C:C,'On Orders'!E:E)</f>
        <v>0</v>
      </c>
      <c r="Q523" s="22">
        <f ca="1">SUMIF('On Orders'!B:G,Base!C:C,'On Orders'!F:F)</f>
        <v>0</v>
      </c>
      <c r="R523" s="22">
        <f ca="1">SUMIF('On Orders'!B:G,Base!C:C,'On Orders'!G:G)</f>
        <v>0</v>
      </c>
      <c r="S523" s="22">
        <f ca="1">SUMIF('On Orders'!B:G,Base!C:C,'On Orders'!H:H)</f>
        <v>0</v>
      </c>
      <c r="T523" s="22"/>
      <c r="U523" s="22"/>
      <c r="V523" s="22"/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1">
        <f t="shared" ca="1" si="593"/>
        <v>-188</v>
      </c>
      <c r="AE523" s="26">
        <f t="shared" ca="1" si="594"/>
        <v>0</v>
      </c>
      <c r="AF523" s="26">
        <f t="shared" ca="1" si="595"/>
        <v>0</v>
      </c>
      <c r="AG523" s="26">
        <f t="shared" ref="AG523:AI523" ca="1" si="611">MAX(0,AF523)-AA523</f>
        <v>0</v>
      </c>
      <c r="AH523" s="26">
        <f t="shared" ca="1" si="611"/>
        <v>0</v>
      </c>
      <c r="AI523" s="26">
        <f t="shared" ca="1" si="611"/>
        <v>0</v>
      </c>
      <c r="AJ523" s="30">
        <f t="shared" si="597"/>
        <v>0</v>
      </c>
      <c r="AK523" s="30">
        <f t="shared" si="598"/>
        <v>0</v>
      </c>
      <c r="AL523" s="30">
        <f t="shared" si="599"/>
        <v>0</v>
      </c>
      <c r="AM523" s="30">
        <f t="shared" si="600"/>
        <v>0</v>
      </c>
      <c r="AN523" s="30">
        <f t="shared" si="601"/>
        <v>0</v>
      </c>
      <c r="AO523" s="30">
        <f t="shared" si="602"/>
        <v>0</v>
      </c>
      <c r="AP523" s="22">
        <f t="shared" si="604"/>
        <v>0</v>
      </c>
    </row>
    <row r="524" spans="1:42" x14ac:dyDescent="0.2">
      <c r="A524" t="s">
        <v>104</v>
      </c>
      <c r="B524" t="s">
        <v>1512</v>
      </c>
      <c r="C524" s="2" t="s">
        <v>629</v>
      </c>
      <c r="D524" s="2" t="s">
        <v>630</v>
      </c>
      <c r="E524" s="2" t="s">
        <v>631</v>
      </c>
      <c r="F524" s="2" t="s">
        <v>33</v>
      </c>
      <c r="G524" s="2" t="s">
        <v>469</v>
      </c>
      <c r="H524" s="2" t="s">
        <v>632</v>
      </c>
      <c r="I524" s="2" t="s">
        <v>1129</v>
      </c>
      <c r="J524" s="3">
        <v>188</v>
      </c>
      <c r="K524" s="25">
        <v>361.47</v>
      </c>
      <c r="L524" s="2" t="s">
        <v>2204</v>
      </c>
      <c r="M524" s="2" t="s">
        <v>66</v>
      </c>
      <c r="N524" s="3">
        <v>19</v>
      </c>
      <c r="O524" s="3">
        <v>98</v>
      </c>
      <c r="P524" s="21">
        <f ca="1">SUMIF('On Orders'!B:G,Base!C:C,'On Orders'!E:E)</f>
        <v>0</v>
      </c>
      <c r="Q524" s="22">
        <f ca="1">SUMIF('On Orders'!B:G,Base!C:C,'On Orders'!F:F)</f>
        <v>0</v>
      </c>
      <c r="R524" s="22">
        <f ca="1">SUMIF('On Orders'!B:G,Base!C:C,'On Orders'!G:G)</f>
        <v>0</v>
      </c>
      <c r="S524" s="22">
        <f ca="1">SUMIF('On Orders'!B:G,Base!C:C,'On Orders'!H:H)</f>
        <v>0</v>
      </c>
      <c r="T524" s="22"/>
      <c r="U524" s="22"/>
      <c r="V524" s="22"/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1">
        <f t="shared" ca="1" si="593"/>
        <v>-71</v>
      </c>
      <c r="AE524" s="26">
        <f t="shared" ca="1" si="594"/>
        <v>0</v>
      </c>
      <c r="AF524" s="26">
        <f t="shared" ca="1" si="595"/>
        <v>0</v>
      </c>
      <c r="AG524" s="26">
        <f t="shared" ref="AG524:AI524" ca="1" si="612">MAX(0,AF524)-AA524</f>
        <v>0</v>
      </c>
      <c r="AH524" s="26">
        <f t="shared" ca="1" si="612"/>
        <v>0</v>
      </c>
      <c r="AI524" s="26">
        <f t="shared" ca="1" si="612"/>
        <v>0</v>
      </c>
      <c r="AJ524" s="30">
        <f t="shared" si="597"/>
        <v>0</v>
      </c>
      <c r="AK524" s="30">
        <f t="shared" si="598"/>
        <v>0</v>
      </c>
      <c r="AL524" s="30">
        <f t="shared" si="599"/>
        <v>0</v>
      </c>
      <c r="AM524" s="30">
        <f t="shared" si="600"/>
        <v>0</v>
      </c>
      <c r="AN524" s="30">
        <f t="shared" si="601"/>
        <v>0</v>
      </c>
      <c r="AO524" s="30">
        <f t="shared" si="602"/>
        <v>0</v>
      </c>
      <c r="AP524" s="22">
        <f t="shared" si="604"/>
        <v>0</v>
      </c>
    </row>
    <row r="525" spans="1:42" x14ac:dyDescent="0.2">
      <c r="A525" t="s">
        <v>104</v>
      </c>
      <c r="B525" t="s">
        <v>1513</v>
      </c>
      <c r="C525" s="2" t="s">
        <v>633</v>
      </c>
      <c r="D525" s="2" t="s">
        <v>634</v>
      </c>
      <c r="E525" s="2" t="s">
        <v>635</v>
      </c>
      <c r="F525" s="2" t="s">
        <v>33</v>
      </c>
      <c r="G525" s="2" t="s">
        <v>469</v>
      </c>
      <c r="H525" s="2" t="s">
        <v>632</v>
      </c>
      <c r="I525" s="2" t="s">
        <v>1129</v>
      </c>
      <c r="J525" s="3">
        <v>188</v>
      </c>
      <c r="K525" s="25">
        <v>361.47</v>
      </c>
      <c r="L525" s="2" t="s">
        <v>2204</v>
      </c>
      <c r="M525" s="2" t="s">
        <v>66</v>
      </c>
      <c r="N525" s="3">
        <v>24</v>
      </c>
      <c r="O525" s="3">
        <v>0</v>
      </c>
      <c r="P525" s="21">
        <f ca="1">SUMIF('On Orders'!B:G,Base!C:C,'On Orders'!E:E)</f>
        <v>0</v>
      </c>
      <c r="Q525" s="22">
        <f ca="1">SUMIF('On Orders'!B:G,Base!C:C,'On Orders'!F:F)</f>
        <v>0</v>
      </c>
      <c r="R525" s="22">
        <f ca="1">SUMIF('On Orders'!B:G,Base!C:C,'On Orders'!G:G)</f>
        <v>0</v>
      </c>
      <c r="S525" s="22">
        <f ca="1">SUMIF('On Orders'!B:G,Base!C:C,'On Orders'!H:H)</f>
        <v>0</v>
      </c>
      <c r="T525" s="22"/>
      <c r="U525" s="22"/>
      <c r="V525" s="22"/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1">
        <f t="shared" ca="1" si="593"/>
        <v>-164</v>
      </c>
      <c r="AE525" s="26">
        <f t="shared" ca="1" si="594"/>
        <v>0</v>
      </c>
      <c r="AF525" s="26">
        <f t="shared" ca="1" si="595"/>
        <v>0</v>
      </c>
      <c r="AG525" s="26">
        <f t="shared" ref="AG525:AI525" ca="1" si="613">MAX(0,AF525)-AA525</f>
        <v>0</v>
      </c>
      <c r="AH525" s="26">
        <f t="shared" ca="1" si="613"/>
        <v>0</v>
      </c>
      <c r="AI525" s="26">
        <f t="shared" ca="1" si="613"/>
        <v>0</v>
      </c>
      <c r="AJ525" s="30">
        <f t="shared" si="597"/>
        <v>0</v>
      </c>
      <c r="AK525" s="30">
        <f t="shared" si="598"/>
        <v>0</v>
      </c>
      <c r="AL525" s="30">
        <f t="shared" si="599"/>
        <v>0</v>
      </c>
      <c r="AM525" s="30">
        <f t="shared" si="600"/>
        <v>0</v>
      </c>
      <c r="AN525" s="30">
        <f t="shared" si="601"/>
        <v>0</v>
      </c>
      <c r="AO525" s="30">
        <f t="shared" si="602"/>
        <v>0</v>
      </c>
      <c r="AP525" s="22">
        <f t="shared" si="604"/>
        <v>0</v>
      </c>
    </row>
    <row r="526" spans="1:42" x14ac:dyDescent="0.2">
      <c r="A526" t="s">
        <v>104</v>
      </c>
      <c r="B526" t="s">
        <v>1514</v>
      </c>
      <c r="C526" s="2" t="s">
        <v>1515</v>
      </c>
      <c r="D526" s="2" t="s">
        <v>1516</v>
      </c>
      <c r="E526" s="2" t="s">
        <v>1517</v>
      </c>
      <c r="F526" s="2" t="s">
        <v>33</v>
      </c>
      <c r="G526" s="2" t="s">
        <v>469</v>
      </c>
      <c r="H526" s="2" t="s">
        <v>632</v>
      </c>
      <c r="I526" s="2" t="s">
        <v>1129</v>
      </c>
      <c r="J526" s="3">
        <v>188</v>
      </c>
      <c r="K526" s="25">
        <v>482.16</v>
      </c>
      <c r="L526" s="2" t="s">
        <v>2204</v>
      </c>
      <c r="M526" s="2" t="s">
        <v>66</v>
      </c>
      <c r="N526" s="3">
        <v>0</v>
      </c>
      <c r="O526" s="3">
        <v>0</v>
      </c>
      <c r="P526" s="21">
        <f ca="1">SUMIF('On Orders'!B:G,Base!C:C,'On Orders'!E:E)</f>
        <v>0</v>
      </c>
      <c r="Q526" s="22">
        <f ca="1">SUMIF('On Orders'!B:G,Base!C:C,'On Orders'!F:F)</f>
        <v>0</v>
      </c>
      <c r="R526" s="22">
        <f ca="1">SUMIF('On Orders'!B:G,Base!C:C,'On Orders'!G:G)</f>
        <v>0</v>
      </c>
      <c r="S526" s="22">
        <f ca="1">SUMIF('On Orders'!B:G,Base!C:C,'On Orders'!H:H)</f>
        <v>0</v>
      </c>
      <c r="T526" s="22"/>
      <c r="U526" s="22"/>
      <c r="V526" s="22"/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1">
        <f t="shared" ca="1" si="593"/>
        <v>-188</v>
      </c>
      <c r="AE526" s="26">
        <f t="shared" ca="1" si="594"/>
        <v>0</v>
      </c>
      <c r="AF526" s="26">
        <f t="shared" ca="1" si="595"/>
        <v>0</v>
      </c>
      <c r="AG526" s="26">
        <f t="shared" ref="AG526:AI526" ca="1" si="614">MAX(0,AF526)-AA526</f>
        <v>0</v>
      </c>
      <c r="AH526" s="26">
        <f t="shared" ca="1" si="614"/>
        <v>0</v>
      </c>
      <c r="AI526" s="26">
        <f t="shared" ca="1" si="614"/>
        <v>0</v>
      </c>
      <c r="AJ526" s="30">
        <f t="shared" si="597"/>
        <v>0</v>
      </c>
      <c r="AK526" s="30">
        <f t="shared" si="598"/>
        <v>0</v>
      </c>
      <c r="AL526" s="30">
        <f t="shared" si="599"/>
        <v>0</v>
      </c>
      <c r="AM526" s="30">
        <f t="shared" si="600"/>
        <v>0</v>
      </c>
      <c r="AN526" s="30">
        <f t="shared" si="601"/>
        <v>0</v>
      </c>
      <c r="AO526" s="30">
        <f t="shared" si="602"/>
        <v>0</v>
      </c>
      <c r="AP526" s="22">
        <f t="shared" si="604"/>
        <v>0</v>
      </c>
    </row>
    <row r="527" spans="1:42" x14ac:dyDescent="0.2">
      <c r="A527" t="s">
        <v>104</v>
      </c>
      <c r="B527" t="s">
        <v>1518</v>
      </c>
      <c r="C527" s="2" t="s">
        <v>1519</v>
      </c>
      <c r="D527" s="2" t="s">
        <v>1520</v>
      </c>
      <c r="E527" s="2" t="s">
        <v>1521</v>
      </c>
      <c r="F527" s="2" t="s">
        <v>33</v>
      </c>
      <c r="G527" s="2" t="s">
        <v>469</v>
      </c>
      <c r="H527" s="2" t="s">
        <v>632</v>
      </c>
      <c r="I527" s="2" t="s">
        <v>1129</v>
      </c>
      <c r="J527" s="3">
        <v>188</v>
      </c>
      <c r="K527" s="25">
        <v>482.16</v>
      </c>
      <c r="L527" s="2" t="s">
        <v>2204</v>
      </c>
      <c r="M527" s="2" t="s">
        <v>66</v>
      </c>
      <c r="N527" s="3">
        <v>7</v>
      </c>
      <c r="O527" s="3">
        <v>0</v>
      </c>
      <c r="P527" s="21">
        <f ca="1">SUMIF('On Orders'!B:G,Base!C:C,'On Orders'!E:E)</f>
        <v>0</v>
      </c>
      <c r="Q527" s="22">
        <f ca="1">SUMIF('On Orders'!B:G,Base!C:C,'On Orders'!F:F)</f>
        <v>0</v>
      </c>
      <c r="R527" s="22">
        <f ca="1">SUMIF('On Orders'!B:G,Base!C:C,'On Orders'!G:G)</f>
        <v>0</v>
      </c>
      <c r="S527" s="22">
        <f ca="1">SUMIF('On Orders'!B:G,Base!C:C,'On Orders'!H:H)</f>
        <v>0</v>
      </c>
      <c r="T527" s="22"/>
      <c r="U527" s="22"/>
      <c r="V527" s="22"/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1">
        <f t="shared" ca="1" si="593"/>
        <v>-181</v>
      </c>
      <c r="AE527" s="26">
        <f t="shared" ca="1" si="594"/>
        <v>0</v>
      </c>
      <c r="AF527" s="26">
        <f t="shared" ca="1" si="595"/>
        <v>0</v>
      </c>
      <c r="AG527" s="26">
        <f t="shared" ref="AG527:AI527" ca="1" si="615">MAX(0,AF527)-AA527</f>
        <v>0</v>
      </c>
      <c r="AH527" s="26">
        <f t="shared" ca="1" si="615"/>
        <v>0</v>
      </c>
      <c r="AI527" s="26">
        <f t="shared" ca="1" si="615"/>
        <v>0</v>
      </c>
      <c r="AJ527" s="30">
        <f t="shared" si="597"/>
        <v>0</v>
      </c>
      <c r="AK527" s="30">
        <f t="shared" si="598"/>
        <v>0</v>
      </c>
      <c r="AL527" s="30">
        <f t="shared" si="599"/>
        <v>0</v>
      </c>
      <c r="AM527" s="30">
        <f t="shared" si="600"/>
        <v>0</v>
      </c>
      <c r="AN527" s="30">
        <f t="shared" si="601"/>
        <v>0</v>
      </c>
      <c r="AO527" s="30">
        <f t="shared" si="602"/>
        <v>0</v>
      </c>
      <c r="AP527" s="22">
        <f t="shared" si="604"/>
        <v>0</v>
      </c>
    </row>
    <row r="528" spans="1:42" x14ac:dyDescent="0.2">
      <c r="A528" t="s">
        <v>104</v>
      </c>
      <c r="B528" t="s">
        <v>1522</v>
      </c>
      <c r="C528" s="2" t="s">
        <v>1523</v>
      </c>
      <c r="D528" s="2" t="s">
        <v>1524</v>
      </c>
      <c r="E528" s="2" t="s">
        <v>1525</v>
      </c>
      <c r="F528" s="2" t="s">
        <v>33</v>
      </c>
      <c r="G528" s="2" t="s">
        <v>532</v>
      </c>
      <c r="H528" s="2" t="s">
        <v>532</v>
      </c>
      <c r="I528" s="2" t="s">
        <v>1129</v>
      </c>
      <c r="J528" s="3">
        <v>188</v>
      </c>
      <c r="K528" s="25">
        <v>482.15</v>
      </c>
      <c r="L528" s="2" t="s">
        <v>2204</v>
      </c>
      <c r="M528" s="2" t="s">
        <v>66</v>
      </c>
      <c r="N528" s="3">
        <v>0</v>
      </c>
      <c r="O528" s="3">
        <v>0</v>
      </c>
      <c r="P528" s="21">
        <f ca="1">SUMIF('On Orders'!B:G,Base!C:C,'On Orders'!E:E)</f>
        <v>0</v>
      </c>
      <c r="Q528" s="22">
        <f ca="1">SUMIF('On Orders'!B:G,Base!C:C,'On Orders'!F:F)</f>
        <v>0</v>
      </c>
      <c r="R528" s="22">
        <f ca="1">SUMIF('On Orders'!B:G,Base!C:C,'On Orders'!G:G)</f>
        <v>0</v>
      </c>
      <c r="S528" s="22">
        <f ca="1">SUMIF('On Orders'!B:G,Base!C:C,'On Orders'!H:H)</f>
        <v>0</v>
      </c>
      <c r="T528" s="22"/>
      <c r="U528" s="22"/>
      <c r="V528" s="22"/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1">
        <f t="shared" ca="1" si="593"/>
        <v>-188</v>
      </c>
      <c r="AE528" s="26">
        <f t="shared" ca="1" si="594"/>
        <v>0</v>
      </c>
      <c r="AF528" s="26">
        <f t="shared" ca="1" si="595"/>
        <v>0</v>
      </c>
      <c r="AG528" s="26">
        <f t="shared" ref="AG528:AI528" ca="1" si="616">MAX(0,AF528)-AA528</f>
        <v>0</v>
      </c>
      <c r="AH528" s="26">
        <f t="shared" ca="1" si="616"/>
        <v>0</v>
      </c>
      <c r="AI528" s="26">
        <f t="shared" ca="1" si="616"/>
        <v>0</v>
      </c>
      <c r="AJ528" s="30">
        <f t="shared" si="597"/>
        <v>0</v>
      </c>
      <c r="AK528" s="30">
        <f t="shared" si="598"/>
        <v>0</v>
      </c>
      <c r="AL528" s="30">
        <f t="shared" si="599"/>
        <v>0</v>
      </c>
      <c r="AM528" s="30">
        <f t="shared" si="600"/>
        <v>0</v>
      </c>
      <c r="AN528" s="30">
        <f t="shared" si="601"/>
        <v>0</v>
      </c>
      <c r="AO528" s="30">
        <f t="shared" si="602"/>
        <v>0</v>
      </c>
      <c r="AP528" s="22">
        <f t="shared" si="604"/>
        <v>0</v>
      </c>
    </row>
    <row r="529" spans="1:42" x14ac:dyDescent="0.2">
      <c r="A529" t="s">
        <v>104</v>
      </c>
      <c r="B529" t="s">
        <v>1526</v>
      </c>
      <c r="C529" s="2" t="s">
        <v>1527</v>
      </c>
      <c r="D529" s="2" t="s">
        <v>1528</v>
      </c>
      <c r="E529" s="2" t="s">
        <v>1529</v>
      </c>
      <c r="F529" s="2" t="s">
        <v>33</v>
      </c>
      <c r="G529" s="2" t="s">
        <v>475</v>
      </c>
      <c r="H529" s="2" t="s">
        <v>1530</v>
      </c>
      <c r="I529" s="2" t="s">
        <v>1129</v>
      </c>
      <c r="J529" s="3">
        <v>188</v>
      </c>
      <c r="K529" s="25">
        <v>615.82000000000005</v>
      </c>
      <c r="L529" s="2" t="s">
        <v>2204</v>
      </c>
      <c r="M529" s="2" t="s">
        <v>66</v>
      </c>
      <c r="N529" s="3">
        <v>16</v>
      </c>
      <c r="O529" s="3">
        <v>0</v>
      </c>
      <c r="P529" s="21">
        <f ca="1">SUMIF('On Orders'!B:G,Base!C:C,'On Orders'!E:E)</f>
        <v>0</v>
      </c>
      <c r="Q529" s="22">
        <f ca="1">SUMIF('On Orders'!B:G,Base!C:C,'On Orders'!F:F)</f>
        <v>0</v>
      </c>
      <c r="R529" s="22">
        <f ca="1">SUMIF('On Orders'!B:G,Base!C:C,'On Orders'!G:G)</f>
        <v>0</v>
      </c>
      <c r="S529" s="22">
        <f ca="1">SUMIF('On Orders'!B:G,Base!C:C,'On Orders'!H:H)</f>
        <v>0</v>
      </c>
      <c r="T529" s="22"/>
      <c r="U529" s="22"/>
      <c r="V529" s="22"/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1">
        <f t="shared" ca="1" si="593"/>
        <v>-172</v>
      </c>
      <c r="AE529" s="26">
        <f t="shared" ca="1" si="594"/>
        <v>0</v>
      </c>
      <c r="AF529" s="26">
        <f t="shared" ca="1" si="595"/>
        <v>0</v>
      </c>
      <c r="AG529" s="26">
        <f t="shared" ref="AG529:AI529" ca="1" si="617">MAX(0,AF529)-AA529</f>
        <v>0</v>
      </c>
      <c r="AH529" s="26">
        <f t="shared" ca="1" si="617"/>
        <v>0</v>
      </c>
      <c r="AI529" s="26">
        <f t="shared" ca="1" si="617"/>
        <v>0</v>
      </c>
      <c r="AJ529" s="30">
        <f t="shared" si="597"/>
        <v>0</v>
      </c>
      <c r="AK529" s="30">
        <f t="shared" si="598"/>
        <v>0</v>
      </c>
      <c r="AL529" s="30">
        <f t="shared" si="599"/>
        <v>0</v>
      </c>
      <c r="AM529" s="30">
        <f t="shared" si="600"/>
        <v>0</v>
      </c>
      <c r="AN529" s="30">
        <f t="shared" si="601"/>
        <v>0</v>
      </c>
      <c r="AO529" s="30">
        <f t="shared" si="602"/>
        <v>0</v>
      </c>
      <c r="AP529" s="22">
        <f t="shared" si="604"/>
        <v>0</v>
      </c>
    </row>
    <row r="530" spans="1:42" x14ac:dyDescent="0.2">
      <c r="A530" t="s">
        <v>104</v>
      </c>
      <c r="B530" t="s">
        <v>1531</v>
      </c>
      <c r="C530" s="2" t="s">
        <v>638</v>
      </c>
      <c r="D530" s="2" t="s">
        <v>1532</v>
      </c>
      <c r="E530" s="2" t="s">
        <v>639</v>
      </c>
      <c r="F530" s="2" t="s">
        <v>33</v>
      </c>
      <c r="G530" s="2" t="s">
        <v>475</v>
      </c>
      <c r="H530" s="2" t="s">
        <v>628</v>
      </c>
      <c r="I530" s="2" t="s">
        <v>1129</v>
      </c>
      <c r="J530" s="3">
        <v>188</v>
      </c>
      <c r="K530" s="25">
        <v>1008.06</v>
      </c>
      <c r="L530" s="2" t="s">
        <v>2204</v>
      </c>
      <c r="M530" s="2" t="s">
        <v>66</v>
      </c>
      <c r="N530" s="3">
        <v>61</v>
      </c>
      <c r="O530" s="3">
        <v>0</v>
      </c>
      <c r="P530" s="21">
        <f ca="1">SUMIF('On Orders'!B:G,Base!C:C,'On Orders'!E:E)</f>
        <v>0</v>
      </c>
      <c r="Q530" s="22">
        <f ca="1">SUMIF('On Orders'!B:G,Base!C:C,'On Orders'!F:F)</f>
        <v>0</v>
      </c>
      <c r="R530" s="22">
        <f ca="1">SUMIF('On Orders'!B:G,Base!C:C,'On Orders'!G:G)</f>
        <v>0</v>
      </c>
      <c r="S530" s="22">
        <f ca="1">SUMIF('On Orders'!B:G,Base!C:C,'On Orders'!H:H)</f>
        <v>0</v>
      </c>
      <c r="T530" s="22"/>
      <c r="U530" s="22"/>
      <c r="V530" s="22"/>
      <c r="W530" s="3">
        <v>3</v>
      </c>
      <c r="X530" s="3">
        <v>3</v>
      </c>
      <c r="Y530" s="3">
        <v>3</v>
      </c>
      <c r="Z530" s="3">
        <v>4</v>
      </c>
      <c r="AA530" s="3">
        <v>4</v>
      </c>
      <c r="AB530" s="3">
        <v>4</v>
      </c>
      <c r="AC530" s="3">
        <v>4</v>
      </c>
      <c r="AD530" s="31">
        <f t="shared" ca="1" si="593"/>
        <v>-130</v>
      </c>
      <c r="AE530" s="26">
        <f t="shared" ca="1" si="594"/>
        <v>-3</v>
      </c>
      <c r="AF530" s="26">
        <f t="shared" ca="1" si="595"/>
        <v>-4</v>
      </c>
      <c r="AG530" s="26">
        <f t="shared" ref="AG530:AI530" ca="1" si="618">MAX(0,AF530)-AA530</f>
        <v>-4</v>
      </c>
      <c r="AH530" s="26">
        <f t="shared" ca="1" si="618"/>
        <v>-4</v>
      </c>
      <c r="AI530" s="26">
        <f t="shared" ca="1" si="618"/>
        <v>-4</v>
      </c>
      <c r="AJ530" s="30">
        <f t="shared" si="597"/>
        <v>0</v>
      </c>
      <c r="AK530" s="30">
        <f t="shared" si="598"/>
        <v>0</v>
      </c>
      <c r="AL530" s="30">
        <f t="shared" si="599"/>
        <v>0</v>
      </c>
      <c r="AM530" s="30">
        <f t="shared" si="600"/>
        <v>0</v>
      </c>
      <c r="AN530" s="30">
        <f t="shared" si="601"/>
        <v>0</v>
      </c>
      <c r="AO530" s="30">
        <f t="shared" si="602"/>
        <v>0</v>
      </c>
      <c r="AP530" s="22">
        <f t="shared" si="604"/>
        <v>0</v>
      </c>
    </row>
    <row r="531" spans="1:42" x14ac:dyDescent="0.2">
      <c r="A531" t="s">
        <v>104</v>
      </c>
      <c r="B531" t="s">
        <v>1533</v>
      </c>
      <c r="C531" s="2" t="s">
        <v>636</v>
      </c>
      <c r="D531" s="2" t="s">
        <v>1534</v>
      </c>
      <c r="E531" s="2" t="s">
        <v>637</v>
      </c>
      <c r="F531" s="2" t="s">
        <v>33</v>
      </c>
      <c r="G531" s="2" t="s">
        <v>475</v>
      </c>
      <c r="H531" s="2" t="s">
        <v>628</v>
      </c>
      <c r="I531" s="2" t="s">
        <v>1129</v>
      </c>
      <c r="J531" s="3">
        <v>188</v>
      </c>
      <c r="K531" s="25">
        <v>1008.06</v>
      </c>
      <c r="L531" s="2" t="s">
        <v>2204</v>
      </c>
      <c r="M531" s="2" t="s">
        <v>66</v>
      </c>
      <c r="N531" s="3">
        <v>31</v>
      </c>
      <c r="O531" s="3">
        <v>0</v>
      </c>
      <c r="P531" s="21">
        <f ca="1">SUMIF('On Orders'!B:G,Base!C:C,'On Orders'!E:E)</f>
        <v>0</v>
      </c>
      <c r="Q531" s="22">
        <f ca="1">SUMIF('On Orders'!B:G,Base!C:C,'On Orders'!F:F)</f>
        <v>0</v>
      </c>
      <c r="R531" s="22">
        <f ca="1">SUMIF('On Orders'!B:G,Base!C:C,'On Orders'!G:G)</f>
        <v>0</v>
      </c>
      <c r="S531" s="22">
        <f ca="1">SUMIF('On Orders'!B:G,Base!C:C,'On Orders'!H:H)</f>
        <v>0</v>
      </c>
      <c r="T531" s="22"/>
      <c r="U531" s="22"/>
      <c r="V531" s="22"/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1">
        <f t="shared" ca="1" si="593"/>
        <v>-157</v>
      </c>
      <c r="AE531" s="26">
        <f t="shared" ca="1" si="594"/>
        <v>0</v>
      </c>
      <c r="AF531" s="26">
        <f t="shared" ca="1" si="595"/>
        <v>0</v>
      </c>
      <c r="AG531" s="26">
        <f t="shared" ref="AG531:AI531" ca="1" si="619">MAX(0,AF531)-AA531</f>
        <v>0</v>
      </c>
      <c r="AH531" s="26">
        <f t="shared" ca="1" si="619"/>
        <v>0</v>
      </c>
      <c r="AI531" s="26">
        <f t="shared" ca="1" si="619"/>
        <v>0</v>
      </c>
      <c r="AJ531" s="30">
        <f t="shared" si="597"/>
        <v>0</v>
      </c>
      <c r="AK531" s="30">
        <f t="shared" si="598"/>
        <v>0</v>
      </c>
      <c r="AL531" s="30">
        <f t="shared" si="599"/>
        <v>0</v>
      </c>
      <c r="AM531" s="30">
        <f t="shared" si="600"/>
        <v>0</v>
      </c>
      <c r="AN531" s="30">
        <f t="shared" si="601"/>
        <v>0</v>
      </c>
      <c r="AO531" s="30">
        <f t="shared" si="602"/>
        <v>0</v>
      </c>
      <c r="AP531" s="22">
        <f t="shared" si="604"/>
        <v>0</v>
      </c>
    </row>
    <row r="532" spans="1:42" x14ac:dyDescent="0.2">
      <c r="A532" t="s">
        <v>104</v>
      </c>
      <c r="B532" t="s">
        <v>1535</v>
      </c>
      <c r="C532" s="2" t="s">
        <v>626</v>
      </c>
      <c r="D532" s="2" t="s">
        <v>1536</v>
      </c>
      <c r="E532" s="2" t="s">
        <v>627</v>
      </c>
      <c r="F532" s="2" t="s">
        <v>33</v>
      </c>
      <c r="G532" s="2" t="s">
        <v>475</v>
      </c>
      <c r="H532" s="2" t="s">
        <v>628</v>
      </c>
      <c r="I532" s="2" t="s">
        <v>1129</v>
      </c>
      <c r="J532" s="3">
        <v>188</v>
      </c>
      <c r="K532" s="25">
        <v>1008.06</v>
      </c>
      <c r="L532" s="2" t="s">
        <v>2204</v>
      </c>
      <c r="M532" s="2" t="s">
        <v>66</v>
      </c>
      <c r="N532" s="3">
        <v>11</v>
      </c>
      <c r="O532" s="3">
        <v>0</v>
      </c>
      <c r="P532" s="21">
        <f ca="1">SUMIF('On Orders'!B:G,Base!C:C,'On Orders'!E:E)</f>
        <v>0</v>
      </c>
      <c r="Q532" s="22">
        <f ca="1">SUMIF('On Orders'!B:G,Base!C:C,'On Orders'!F:F)</f>
        <v>0</v>
      </c>
      <c r="R532" s="22">
        <f ca="1">SUMIF('On Orders'!B:G,Base!C:C,'On Orders'!G:G)</f>
        <v>0</v>
      </c>
      <c r="S532" s="22">
        <f ca="1">SUMIF('On Orders'!B:G,Base!C:C,'On Orders'!H:H)</f>
        <v>0</v>
      </c>
      <c r="T532" s="22"/>
      <c r="U532" s="22"/>
      <c r="V532" s="22"/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1">
        <f t="shared" ca="1" si="593"/>
        <v>-177</v>
      </c>
      <c r="AE532" s="26">
        <f t="shared" ca="1" si="594"/>
        <v>0</v>
      </c>
      <c r="AF532" s="26">
        <f t="shared" ca="1" si="595"/>
        <v>0</v>
      </c>
      <c r="AG532" s="26">
        <f t="shared" ref="AG532:AI532" ca="1" si="620">MAX(0,AF532)-AA532</f>
        <v>0</v>
      </c>
      <c r="AH532" s="26">
        <f t="shared" ca="1" si="620"/>
        <v>0</v>
      </c>
      <c r="AI532" s="26">
        <f t="shared" ca="1" si="620"/>
        <v>0</v>
      </c>
      <c r="AJ532" s="30">
        <f t="shared" si="597"/>
        <v>0</v>
      </c>
      <c r="AK532" s="30">
        <f t="shared" si="598"/>
        <v>0</v>
      </c>
      <c r="AL532" s="30">
        <f t="shared" si="599"/>
        <v>0</v>
      </c>
      <c r="AM532" s="30">
        <f t="shared" si="600"/>
        <v>0</v>
      </c>
      <c r="AN532" s="30">
        <f t="shared" si="601"/>
        <v>0</v>
      </c>
      <c r="AO532" s="30">
        <f t="shared" si="602"/>
        <v>0</v>
      </c>
      <c r="AP532" s="22">
        <f t="shared" si="604"/>
        <v>0</v>
      </c>
    </row>
    <row r="533" spans="1:42" x14ac:dyDescent="0.2">
      <c r="A533" t="s">
        <v>104</v>
      </c>
      <c r="B533" t="s">
        <v>1537</v>
      </c>
      <c r="C533" s="2" t="s">
        <v>640</v>
      </c>
      <c r="D533" s="2">
        <v>856500011110</v>
      </c>
      <c r="E533" s="2" t="s">
        <v>641</v>
      </c>
      <c r="F533" s="2" t="s">
        <v>33</v>
      </c>
      <c r="G533" s="2" t="s">
        <v>475</v>
      </c>
      <c r="H533" s="2" t="s">
        <v>476</v>
      </c>
      <c r="I533" s="2" t="s">
        <v>1129</v>
      </c>
      <c r="J533" s="3">
        <v>188</v>
      </c>
      <c r="K533" s="25">
        <v>615.82000000000005</v>
      </c>
      <c r="L533" s="2" t="s">
        <v>2204</v>
      </c>
      <c r="M533" s="2" t="s">
        <v>66</v>
      </c>
      <c r="N533" s="3">
        <v>121</v>
      </c>
      <c r="O533" s="3">
        <v>0</v>
      </c>
      <c r="P533" s="21">
        <f ca="1">SUMIF('On Orders'!B:G,Base!C:C,'On Orders'!E:E)</f>
        <v>0</v>
      </c>
      <c r="Q533" s="22">
        <f ca="1">SUMIF('On Orders'!B:G,Base!C:C,'On Orders'!F:F)</f>
        <v>0</v>
      </c>
      <c r="R533" s="22">
        <f ca="1">SUMIF('On Orders'!B:G,Base!C:C,'On Orders'!G:G)</f>
        <v>0</v>
      </c>
      <c r="S533" s="22">
        <f ca="1">SUMIF('On Orders'!B:G,Base!C:C,'On Orders'!H:H)</f>
        <v>0</v>
      </c>
      <c r="T533" s="22"/>
      <c r="U533" s="22"/>
      <c r="V533" s="22"/>
      <c r="W533" s="3">
        <v>45</v>
      </c>
      <c r="X533" s="3">
        <v>33</v>
      </c>
      <c r="Y533" s="3">
        <v>31</v>
      </c>
      <c r="Z533" s="3">
        <v>35</v>
      </c>
      <c r="AA533" s="3">
        <v>32</v>
      </c>
      <c r="AB533" s="3">
        <v>36</v>
      </c>
      <c r="AC533" s="3">
        <v>36</v>
      </c>
      <c r="AD533" s="31">
        <f t="shared" ca="1" si="593"/>
        <v>-100</v>
      </c>
      <c r="AE533" s="26">
        <f t="shared" ca="1" si="594"/>
        <v>-31</v>
      </c>
      <c r="AF533" s="26">
        <f t="shared" ca="1" si="595"/>
        <v>-35</v>
      </c>
      <c r="AG533" s="26">
        <f t="shared" ref="AG533:AI533" ca="1" si="621">MAX(0,AF533)-AA533</f>
        <v>-32</v>
      </c>
      <c r="AH533" s="26">
        <f t="shared" ca="1" si="621"/>
        <v>-36</v>
      </c>
      <c r="AI533" s="26">
        <f t="shared" ca="1" si="621"/>
        <v>-36</v>
      </c>
      <c r="AJ533" s="30">
        <f t="shared" si="597"/>
        <v>0</v>
      </c>
      <c r="AK533" s="30">
        <f t="shared" si="598"/>
        <v>0</v>
      </c>
      <c r="AL533" s="30">
        <f t="shared" si="599"/>
        <v>0</v>
      </c>
      <c r="AM533" s="30">
        <f t="shared" si="600"/>
        <v>0</v>
      </c>
      <c r="AN533" s="30">
        <f t="shared" si="601"/>
        <v>0</v>
      </c>
      <c r="AO533" s="30">
        <f t="shared" si="602"/>
        <v>0</v>
      </c>
      <c r="AP533" s="22">
        <f t="shared" si="604"/>
        <v>0</v>
      </c>
    </row>
    <row r="534" spans="1:42" x14ac:dyDescent="0.2">
      <c r="A534" t="s">
        <v>104</v>
      </c>
      <c r="B534" t="s">
        <v>1538</v>
      </c>
      <c r="C534" s="2" t="s">
        <v>1539</v>
      </c>
      <c r="D534" s="2" t="s">
        <v>1540</v>
      </c>
      <c r="E534" s="2" t="s">
        <v>1541</v>
      </c>
      <c r="F534" s="2" t="s">
        <v>33</v>
      </c>
      <c r="G534" s="2" t="s">
        <v>475</v>
      </c>
      <c r="H534" s="2" t="s">
        <v>476</v>
      </c>
      <c r="I534" s="2" t="s">
        <v>1129</v>
      </c>
      <c r="J534" s="3">
        <v>188</v>
      </c>
      <c r="K534" s="25">
        <v>615.82000000000005</v>
      </c>
      <c r="L534" s="2" t="s">
        <v>2204</v>
      </c>
      <c r="M534" s="2" t="s">
        <v>66</v>
      </c>
      <c r="N534" s="3">
        <v>88</v>
      </c>
      <c r="O534" s="3">
        <v>0</v>
      </c>
      <c r="P534" s="21">
        <f ca="1">SUMIF('On Orders'!B:G,Base!C:C,'On Orders'!E:E)</f>
        <v>0</v>
      </c>
      <c r="Q534" s="22">
        <f ca="1">SUMIF('On Orders'!B:G,Base!C:C,'On Orders'!F:F)</f>
        <v>0</v>
      </c>
      <c r="R534" s="22">
        <f ca="1">SUMIF('On Orders'!B:G,Base!C:C,'On Orders'!G:G)</f>
        <v>0</v>
      </c>
      <c r="S534" s="22">
        <f ca="1">SUMIF('On Orders'!B:G,Base!C:C,'On Orders'!H:H)</f>
        <v>0</v>
      </c>
      <c r="T534" s="22"/>
      <c r="U534" s="22"/>
      <c r="V534" s="22"/>
      <c r="W534" s="3">
        <v>12</v>
      </c>
      <c r="X534" s="3">
        <v>11</v>
      </c>
      <c r="Y534" s="3">
        <v>10</v>
      </c>
      <c r="Z534" s="3">
        <v>30</v>
      </c>
      <c r="AA534" s="3">
        <v>14</v>
      </c>
      <c r="AB534" s="3">
        <v>15</v>
      </c>
      <c r="AC534" s="3">
        <v>16</v>
      </c>
      <c r="AD534" s="31">
        <f t="shared" ca="1" si="593"/>
        <v>-111</v>
      </c>
      <c r="AE534" s="26">
        <f t="shared" ca="1" si="594"/>
        <v>-10</v>
      </c>
      <c r="AF534" s="26">
        <f t="shared" ca="1" si="595"/>
        <v>-30</v>
      </c>
      <c r="AG534" s="26">
        <f t="shared" ref="AG534:AI534" ca="1" si="622">MAX(0,AF534)-AA534</f>
        <v>-14</v>
      </c>
      <c r="AH534" s="26">
        <f t="shared" ca="1" si="622"/>
        <v>-15</v>
      </c>
      <c r="AI534" s="26">
        <f t="shared" ca="1" si="622"/>
        <v>-16</v>
      </c>
      <c r="AJ534" s="30">
        <f t="shared" si="597"/>
        <v>0</v>
      </c>
      <c r="AK534" s="30">
        <f t="shared" si="598"/>
        <v>0</v>
      </c>
      <c r="AL534" s="30">
        <f t="shared" si="599"/>
        <v>0</v>
      </c>
      <c r="AM534" s="30">
        <f t="shared" si="600"/>
        <v>0</v>
      </c>
      <c r="AN534" s="30">
        <f t="shared" si="601"/>
        <v>0</v>
      </c>
      <c r="AO534" s="30">
        <f t="shared" si="602"/>
        <v>0</v>
      </c>
      <c r="AP534" s="22">
        <f t="shared" si="604"/>
        <v>0</v>
      </c>
    </row>
    <row r="535" spans="1:42" x14ac:dyDescent="0.2">
      <c r="A535" t="s">
        <v>104</v>
      </c>
      <c r="B535" t="s">
        <v>1542</v>
      </c>
      <c r="C535" s="2" t="s">
        <v>1543</v>
      </c>
      <c r="D535" s="2" t="s">
        <v>1544</v>
      </c>
      <c r="E535" s="2" t="s">
        <v>1545</v>
      </c>
      <c r="F535" s="2" t="s">
        <v>33</v>
      </c>
      <c r="G535" s="2" t="s">
        <v>475</v>
      </c>
      <c r="H535" s="2" t="s">
        <v>476</v>
      </c>
      <c r="I535" s="2" t="s">
        <v>1129</v>
      </c>
      <c r="J535" s="3">
        <v>188</v>
      </c>
      <c r="K535" s="25">
        <v>615.82000000000005</v>
      </c>
      <c r="L535" s="2" t="s">
        <v>2204</v>
      </c>
      <c r="M535" s="2" t="s">
        <v>66</v>
      </c>
      <c r="N535" s="3">
        <v>18</v>
      </c>
      <c r="O535" s="3">
        <v>1</v>
      </c>
      <c r="P535" s="21">
        <f ca="1">SUMIF('On Orders'!B:G,Base!C:C,'On Orders'!E:E)</f>
        <v>0</v>
      </c>
      <c r="Q535" s="22">
        <f ca="1">SUMIF('On Orders'!B:G,Base!C:C,'On Orders'!F:F)</f>
        <v>0</v>
      </c>
      <c r="R535" s="22">
        <f ca="1">SUMIF('On Orders'!B:G,Base!C:C,'On Orders'!G:G)</f>
        <v>0</v>
      </c>
      <c r="S535" s="22">
        <f ca="1">SUMIF('On Orders'!B:G,Base!C:C,'On Orders'!H:H)</f>
        <v>0</v>
      </c>
      <c r="T535" s="22"/>
      <c r="U535" s="22"/>
      <c r="V535" s="22"/>
      <c r="W535" s="3">
        <v>0</v>
      </c>
      <c r="X535" s="3">
        <v>0</v>
      </c>
      <c r="Y535" s="3">
        <v>0</v>
      </c>
      <c r="Z535" s="3">
        <v>0</v>
      </c>
      <c r="AA535" s="3">
        <v>1</v>
      </c>
      <c r="AB535" s="3">
        <v>1</v>
      </c>
      <c r="AC535" s="3">
        <v>1</v>
      </c>
      <c r="AD535" s="31">
        <f t="shared" ca="1" si="593"/>
        <v>-169</v>
      </c>
      <c r="AE535" s="26">
        <f t="shared" ca="1" si="594"/>
        <v>0</v>
      </c>
      <c r="AF535" s="26">
        <f t="shared" ca="1" si="595"/>
        <v>0</v>
      </c>
      <c r="AG535" s="26">
        <f t="shared" ref="AG535:AI535" ca="1" si="623">MAX(0,AF535)-AA535</f>
        <v>-1</v>
      </c>
      <c r="AH535" s="26">
        <f t="shared" ca="1" si="623"/>
        <v>-1</v>
      </c>
      <c r="AI535" s="26">
        <f t="shared" ca="1" si="623"/>
        <v>-1</v>
      </c>
      <c r="AJ535" s="30">
        <f t="shared" si="597"/>
        <v>0</v>
      </c>
      <c r="AK535" s="30">
        <f t="shared" si="598"/>
        <v>0</v>
      </c>
      <c r="AL535" s="30">
        <f t="shared" si="599"/>
        <v>0</v>
      </c>
      <c r="AM535" s="30">
        <f t="shared" si="600"/>
        <v>0</v>
      </c>
      <c r="AN535" s="30">
        <f t="shared" si="601"/>
        <v>0</v>
      </c>
      <c r="AO535" s="30">
        <f t="shared" si="602"/>
        <v>0</v>
      </c>
      <c r="AP535" s="22">
        <f t="shared" si="604"/>
        <v>0</v>
      </c>
    </row>
    <row r="536" spans="1:42" x14ac:dyDescent="0.2">
      <c r="A536" t="s">
        <v>104</v>
      </c>
      <c r="B536" t="s">
        <v>1546</v>
      </c>
      <c r="C536" s="2" t="s">
        <v>1547</v>
      </c>
      <c r="D536" s="2" t="s">
        <v>1548</v>
      </c>
      <c r="E536" s="2" t="s">
        <v>1549</v>
      </c>
      <c r="F536" s="2" t="s">
        <v>33</v>
      </c>
      <c r="G536" s="2" t="s">
        <v>475</v>
      </c>
      <c r="H536" s="2" t="s">
        <v>476</v>
      </c>
      <c r="I536" s="2" t="s">
        <v>1129</v>
      </c>
      <c r="J536" s="3">
        <v>188</v>
      </c>
      <c r="K536" s="25">
        <v>663.19</v>
      </c>
      <c r="L536" s="2" t="s">
        <v>2204</v>
      </c>
      <c r="M536" s="2" t="s">
        <v>66</v>
      </c>
      <c r="N536" s="3">
        <v>0</v>
      </c>
      <c r="O536" s="3">
        <v>2</v>
      </c>
      <c r="P536" s="21">
        <f ca="1">SUMIF('On Orders'!B:G,Base!C:C,'On Orders'!E:E)</f>
        <v>0</v>
      </c>
      <c r="Q536" s="22">
        <f ca="1">SUMIF('On Orders'!B:G,Base!C:C,'On Orders'!F:F)</f>
        <v>0</v>
      </c>
      <c r="R536" s="22">
        <f ca="1">SUMIF('On Orders'!B:G,Base!C:C,'On Orders'!G:G)</f>
        <v>0</v>
      </c>
      <c r="S536" s="22">
        <f ca="1">SUMIF('On Orders'!B:G,Base!C:C,'On Orders'!H:H)</f>
        <v>0</v>
      </c>
      <c r="T536" s="22"/>
      <c r="U536" s="22"/>
      <c r="V536" s="22"/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1">
        <f t="shared" ca="1" si="593"/>
        <v>-186</v>
      </c>
      <c r="AE536" s="26">
        <f t="shared" ca="1" si="594"/>
        <v>0</v>
      </c>
      <c r="AF536" s="26">
        <f t="shared" ca="1" si="595"/>
        <v>0</v>
      </c>
      <c r="AG536" s="26">
        <f t="shared" ref="AG536:AI536" ca="1" si="624">MAX(0,AF536)-AA536</f>
        <v>0</v>
      </c>
      <c r="AH536" s="26">
        <f t="shared" ca="1" si="624"/>
        <v>0</v>
      </c>
      <c r="AI536" s="26">
        <f t="shared" ca="1" si="624"/>
        <v>0</v>
      </c>
      <c r="AJ536" s="30">
        <f t="shared" si="597"/>
        <v>0</v>
      </c>
      <c r="AK536" s="30">
        <f t="shared" si="598"/>
        <v>0</v>
      </c>
      <c r="AL536" s="30">
        <f t="shared" si="599"/>
        <v>0</v>
      </c>
      <c r="AM536" s="30">
        <f t="shared" si="600"/>
        <v>0</v>
      </c>
      <c r="AN536" s="30">
        <f t="shared" si="601"/>
        <v>0</v>
      </c>
      <c r="AO536" s="30">
        <f t="shared" si="602"/>
        <v>0</v>
      </c>
      <c r="AP536" s="22">
        <f t="shared" si="604"/>
        <v>0</v>
      </c>
    </row>
    <row r="537" spans="1:42" x14ac:dyDescent="0.2">
      <c r="A537" t="s">
        <v>104</v>
      </c>
      <c r="B537" t="s">
        <v>1550</v>
      </c>
      <c r="C537" s="2" t="s">
        <v>1551</v>
      </c>
      <c r="D537" s="2" t="s">
        <v>1552</v>
      </c>
      <c r="E537" s="2" t="s">
        <v>1553</v>
      </c>
      <c r="F537" s="2" t="s">
        <v>33</v>
      </c>
      <c r="G537" s="2" t="s">
        <v>475</v>
      </c>
      <c r="H537" s="2" t="s">
        <v>476</v>
      </c>
      <c r="I537" s="2" t="s">
        <v>1129</v>
      </c>
      <c r="J537" s="3">
        <v>188</v>
      </c>
      <c r="K537" s="25">
        <v>615.82000000000005</v>
      </c>
      <c r="L537" s="2" t="s">
        <v>2204</v>
      </c>
      <c r="M537" s="2" t="s">
        <v>66</v>
      </c>
      <c r="N537" s="3">
        <v>0</v>
      </c>
      <c r="O537" s="3">
        <v>0</v>
      </c>
      <c r="P537" s="21">
        <f ca="1">SUMIF('On Orders'!B:G,Base!C:C,'On Orders'!E:E)</f>
        <v>0</v>
      </c>
      <c r="Q537" s="22">
        <f ca="1">SUMIF('On Orders'!B:G,Base!C:C,'On Orders'!F:F)</f>
        <v>0</v>
      </c>
      <c r="R537" s="22">
        <f ca="1">SUMIF('On Orders'!B:G,Base!C:C,'On Orders'!G:G)</f>
        <v>0</v>
      </c>
      <c r="S537" s="22">
        <f ca="1">SUMIF('On Orders'!B:G,Base!C:C,'On Orders'!H:H)</f>
        <v>0</v>
      </c>
      <c r="T537" s="22"/>
      <c r="U537" s="22"/>
      <c r="V537" s="22"/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1">
        <f t="shared" ca="1" si="593"/>
        <v>-188</v>
      </c>
      <c r="AE537" s="26">
        <f t="shared" ca="1" si="594"/>
        <v>0</v>
      </c>
      <c r="AF537" s="26">
        <f t="shared" ca="1" si="595"/>
        <v>0</v>
      </c>
      <c r="AG537" s="26">
        <f t="shared" ref="AG537:AI537" ca="1" si="625">MAX(0,AF537)-AA537</f>
        <v>0</v>
      </c>
      <c r="AH537" s="26">
        <f t="shared" ca="1" si="625"/>
        <v>0</v>
      </c>
      <c r="AI537" s="26">
        <f t="shared" ca="1" si="625"/>
        <v>0</v>
      </c>
      <c r="AJ537" s="30">
        <f t="shared" si="597"/>
        <v>0</v>
      </c>
      <c r="AK537" s="30">
        <f t="shared" si="598"/>
        <v>0</v>
      </c>
      <c r="AL537" s="30">
        <f t="shared" si="599"/>
        <v>0</v>
      </c>
      <c r="AM537" s="30">
        <f t="shared" si="600"/>
        <v>0</v>
      </c>
      <c r="AN537" s="30">
        <f t="shared" si="601"/>
        <v>0</v>
      </c>
      <c r="AO537" s="30">
        <f t="shared" si="602"/>
        <v>0</v>
      </c>
      <c r="AP537" s="22">
        <f t="shared" si="604"/>
        <v>0</v>
      </c>
    </row>
    <row r="538" spans="1:42" x14ac:dyDescent="0.2">
      <c r="A538" t="s">
        <v>104</v>
      </c>
      <c r="B538" t="s">
        <v>1554</v>
      </c>
      <c r="C538" s="2" t="s">
        <v>642</v>
      </c>
      <c r="D538" s="2" t="s">
        <v>643</v>
      </c>
      <c r="E538" s="2" t="s">
        <v>644</v>
      </c>
      <c r="F538" s="2" t="s">
        <v>33</v>
      </c>
      <c r="G538" s="2" t="s">
        <v>475</v>
      </c>
      <c r="H538" s="2" t="s">
        <v>476</v>
      </c>
      <c r="I538" s="2" t="s">
        <v>1129</v>
      </c>
      <c r="J538" s="3">
        <v>188</v>
      </c>
      <c r="K538" s="25">
        <v>663.19</v>
      </c>
      <c r="L538" s="2" t="s">
        <v>2204</v>
      </c>
      <c r="M538" s="2" t="s">
        <v>66</v>
      </c>
      <c r="N538" s="3">
        <v>0</v>
      </c>
      <c r="O538" s="3">
        <v>0</v>
      </c>
      <c r="P538" s="21">
        <f ca="1">SUMIF('On Orders'!B:G,Base!C:C,'On Orders'!E:E)</f>
        <v>0</v>
      </c>
      <c r="Q538" s="22">
        <f ca="1">SUMIF('On Orders'!B:G,Base!C:C,'On Orders'!F:F)</f>
        <v>0</v>
      </c>
      <c r="R538" s="22">
        <f ca="1">SUMIF('On Orders'!B:G,Base!C:C,'On Orders'!G:G)</f>
        <v>0</v>
      </c>
      <c r="S538" s="22">
        <f ca="1">SUMIF('On Orders'!B:G,Base!C:C,'On Orders'!H:H)</f>
        <v>0</v>
      </c>
      <c r="T538" s="22"/>
      <c r="U538" s="22"/>
      <c r="V538" s="22"/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1">
        <f t="shared" ca="1" si="593"/>
        <v>-188</v>
      </c>
      <c r="AE538" s="26">
        <f t="shared" ca="1" si="594"/>
        <v>0</v>
      </c>
      <c r="AF538" s="26">
        <f t="shared" ca="1" si="595"/>
        <v>0</v>
      </c>
      <c r="AG538" s="26">
        <f t="shared" ref="AG538:AI538" ca="1" si="626">MAX(0,AF538)-AA538</f>
        <v>0</v>
      </c>
      <c r="AH538" s="26">
        <f t="shared" ca="1" si="626"/>
        <v>0</v>
      </c>
      <c r="AI538" s="26">
        <f t="shared" ca="1" si="626"/>
        <v>0</v>
      </c>
      <c r="AJ538" s="30">
        <f t="shared" si="597"/>
        <v>0</v>
      </c>
      <c r="AK538" s="30">
        <f t="shared" si="598"/>
        <v>0</v>
      </c>
      <c r="AL538" s="30">
        <f t="shared" si="599"/>
        <v>0</v>
      </c>
      <c r="AM538" s="30">
        <f t="shared" si="600"/>
        <v>0</v>
      </c>
      <c r="AN538" s="30">
        <f t="shared" si="601"/>
        <v>0</v>
      </c>
      <c r="AO538" s="30">
        <f t="shared" si="602"/>
        <v>0</v>
      </c>
      <c r="AP538" s="22">
        <f t="shared" si="604"/>
        <v>0</v>
      </c>
    </row>
    <row r="539" spans="1:42" x14ac:dyDescent="0.2">
      <c r="A539" t="s">
        <v>104</v>
      </c>
      <c r="B539" t="s">
        <v>1555</v>
      </c>
      <c r="C539" s="2" t="s">
        <v>1556</v>
      </c>
      <c r="D539" s="2" t="s">
        <v>1557</v>
      </c>
      <c r="E539" s="2" t="s">
        <v>1558</v>
      </c>
      <c r="F539" s="2" t="s">
        <v>33</v>
      </c>
      <c r="G539" s="2" t="s">
        <v>475</v>
      </c>
      <c r="H539" s="2" t="s">
        <v>476</v>
      </c>
      <c r="I539" s="2" t="s">
        <v>1129</v>
      </c>
      <c r="J539" s="3">
        <v>188</v>
      </c>
      <c r="K539" s="25">
        <v>663.19</v>
      </c>
      <c r="L539" s="2" t="s">
        <v>2204</v>
      </c>
      <c r="M539" s="2" t="s">
        <v>66</v>
      </c>
      <c r="N539" s="3">
        <v>0</v>
      </c>
      <c r="O539" s="3">
        <v>0</v>
      </c>
      <c r="P539" s="21">
        <f ca="1">SUMIF('On Orders'!B:G,Base!C:C,'On Orders'!E:E)</f>
        <v>0</v>
      </c>
      <c r="Q539" s="22">
        <f ca="1">SUMIF('On Orders'!B:G,Base!C:C,'On Orders'!F:F)</f>
        <v>0</v>
      </c>
      <c r="R539" s="22">
        <f ca="1">SUMIF('On Orders'!B:G,Base!C:C,'On Orders'!G:G)</f>
        <v>0</v>
      </c>
      <c r="S539" s="22">
        <f ca="1">SUMIF('On Orders'!B:G,Base!C:C,'On Orders'!H:H)</f>
        <v>0</v>
      </c>
      <c r="T539" s="22"/>
      <c r="U539" s="22"/>
      <c r="V539" s="22"/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1">
        <f t="shared" ca="1" si="593"/>
        <v>-188</v>
      </c>
      <c r="AE539" s="26">
        <f t="shared" ca="1" si="594"/>
        <v>0</v>
      </c>
      <c r="AF539" s="26">
        <f t="shared" ca="1" si="595"/>
        <v>0</v>
      </c>
      <c r="AG539" s="26">
        <f t="shared" ref="AG539:AI539" ca="1" si="627">MAX(0,AF539)-AA539</f>
        <v>0</v>
      </c>
      <c r="AH539" s="26">
        <f t="shared" ca="1" si="627"/>
        <v>0</v>
      </c>
      <c r="AI539" s="26">
        <f t="shared" ca="1" si="627"/>
        <v>0</v>
      </c>
      <c r="AJ539" s="30">
        <f t="shared" si="597"/>
        <v>0</v>
      </c>
      <c r="AK539" s="30">
        <f t="shared" si="598"/>
        <v>0</v>
      </c>
      <c r="AL539" s="30">
        <f t="shared" si="599"/>
        <v>0</v>
      </c>
      <c r="AM539" s="30">
        <f t="shared" si="600"/>
        <v>0</v>
      </c>
      <c r="AN539" s="30">
        <f t="shared" si="601"/>
        <v>0</v>
      </c>
      <c r="AO539" s="30">
        <f t="shared" si="602"/>
        <v>0</v>
      </c>
      <c r="AP539" s="22">
        <f t="shared" si="604"/>
        <v>0</v>
      </c>
    </row>
    <row r="540" spans="1:42" x14ac:dyDescent="0.2">
      <c r="A540" t="s">
        <v>104</v>
      </c>
      <c r="B540" t="s">
        <v>1559</v>
      </c>
      <c r="C540" s="2" t="s">
        <v>1560</v>
      </c>
      <c r="D540" s="2" t="s">
        <v>1561</v>
      </c>
      <c r="E540" s="2" t="s">
        <v>1562</v>
      </c>
      <c r="F540" s="2" t="s">
        <v>33</v>
      </c>
      <c r="G540" s="2" t="s">
        <v>475</v>
      </c>
      <c r="H540" s="2" t="s">
        <v>476</v>
      </c>
      <c r="I540" s="2" t="s">
        <v>1129</v>
      </c>
      <c r="J540" s="3">
        <v>188</v>
      </c>
      <c r="K540" s="25">
        <v>663.19</v>
      </c>
      <c r="L540" s="2" t="s">
        <v>2204</v>
      </c>
      <c r="M540" s="2" t="s">
        <v>66</v>
      </c>
      <c r="N540" s="3">
        <v>0</v>
      </c>
      <c r="O540" s="3">
        <v>0</v>
      </c>
      <c r="P540" s="21">
        <f ca="1">SUMIF('On Orders'!B:G,Base!C:C,'On Orders'!E:E)</f>
        <v>0</v>
      </c>
      <c r="Q540" s="22">
        <f ca="1">SUMIF('On Orders'!B:G,Base!C:C,'On Orders'!F:F)</f>
        <v>0</v>
      </c>
      <c r="R540" s="22">
        <f ca="1">SUMIF('On Orders'!B:G,Base!C:C,'On Orders'!G:G)</f>
        <v>0</v>
      </c>
      <c r="S540" s="22">
        <f ca="1">SUMIF('On Orders'!B:G,Base!C:C,'On Orders'!H:H)</f>
        <v>0</v>
      </c>
      <c r="T540" s="22"/>
      <c r="U540" s="22"/>
      <c r="V540" s="22"/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1">
        <f t="shared" ca="1" si="593"/>
        <v>-188</v>
      </c>
      <c r="AE540" s="26">
        <f t="shared" ca="1" si="594"/>
        <v>0</v>
      </c>
      <c r="AF540" s="26">
        <f t="shared" ca="1" si="595"/>
        <v>0</v>
      </c>
      <c r="AG540" s="26">
        <f t="shared" ref="AG540:AI540" ca="1" si="628">MAX(0,AF540)-AA540</f>
        <v>0</v>
      </c>
      <c r="AH540" s="26">
        <f t="shared" ca="1" si="628"/>
        <v>0</v>
      </c>
      <c r="AI540" s="26">
        <f t="shared" ca="1" si="628"/>
        <v>0</v>
      </c>
      <c r="AJ540" s="30">
        <f t="shared" si="597"/>
        <v>0</v>
      </c>
      <c r="AK540" s="30">
        <f t="shared" si="598"/>
        <v>0</v>
      </c>
      <c r="AL540" s="30">
        <f t="shared" si="599"/>
        <v>0</v>
      </c>
      <c r="AM540" s="30">
        <f t="shared" si="600"/>
        <v>0</v>
      </c>
      <c r="AN540" s="30">
        <f t="shared" si="601"/>
        <v>0</v>
      </c>
      <c r="AO540" s="30">
        <f t="shared" si="602"/>
        <v>0</v>
      </c>
      <c r="AP540" s="22">
        <f t="shared" si="604"/>
        <v>0</v>
      </c>
    </row>
    <row r="541" spans="1:42" x14ac:dyDescent="0.2">
      <c r="A541" t="s">
        <v>104</v>
      </c>
      <c r="B541" t="s">
        <v>1563</v>
      </c>
      <c r="C541" s="2" t="s">
        <v>1564</v>
      </c>
      <c r="D541" s="2" t="s">
        <v>1565</v>
      </c>
      <c r="E541" s="2" t="s">
        <v>1566</v>
      </c>
      <c r="F541" s="2" t="s">
        <v>33</v>
      </c>
      <c r="G541" s="2" t="s">
        <v>475</v>
      </c>
      <c r="H541" s="2" t="s">
        <v>476</v>
      </c>
      <c r="I541" s="2" t="s">
        <v>1129</v>
      </c>
      <c r="J541" s="3">
        <v>188</v>
      </c>
      <c r="K541" s="25">
        <v>663.19</v>
      </c>
      <c r="L541" s="2" t="s">
        <v>2204</v>
      </c>
      <c r="M541" s="2" t="s">
        <v>66</v>
      </c>
      <c r="N541" s="3">
        <v>0</v>
      </c>
      <c r="O541" s="3">
        <v>0</v>
      </c>
      <c r="P541" s="21">
        <f ca="1">SUMIF('On Orders'!B:G,Base!C:C,'On Orders'!E:E)</f>
        <v>0</v>
      </c>
      <c r="Q541" s="22">
        <f ca="1">SUMIF('On Orders'!B:G,Base!C:C,'On Orders'!F:F)</f>
        <v>0</v>
      </c>
      <c r="R541" s="22">
        <f ca="1">SUMIF('On Orders'!B:G,Base!C:C,'On Orders'!G:G)</f>
        <v>0</v>
      </c>
      <c r="S541" s="22">
        <f ca="1">SUMIF('On Orders'!B:G,Base!C:C,'On Orders'!H:H)</f>
        <v>0</v>
      </c>
      <c r="T541" s="22"/>
      <c r="U541" s="22"/>
      <c r="V541" s="22"/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1">
        <f t="shared" ca="1" si="593"/>
        <v>-188</v>
      </c>
      <c r="AE541" s="26">
        <f t="shared" ca="1" si="594"/>
        <v>0</v>
      </c>
      <c r="AF541" s="26">
        <f t="shared" ca="1" si="595"/>
        <v>0</v>
      </c>
      <c r="AG541" s="26">
        <f t="shared" ref="AG541:AI541" ca="1" si="629">MAX(0,AF541)-AA541</f>
        <v>0</v>
      </c>
      <c r="AH541" s="26">
        <f t="shared" ca="1" si="629"/>
        <v>0</v>
      </c>
      <c r="AI541" s="26">
        <f t="shared" ca="1" si="629"/>
        <v>0</v>
      </c>
      <c r="AJ541" s="30">
        <f t="shared" si="597"/>
        <v>0</v>
      </c>
      <c r="AK541" s="30">
        <f t="shared" si="598"/>
        <v>0</v>
      </c>
      <c r="AL541" s="30">
        <f t="shared" si="599"/>
        <v>0</v>
      </c>
      <c r="AM541" s="30">
        <f t="shared" si="600"/>
        <v>0</v>
      </c>
      <c r="AN541" s="30">
        <f t="shared" si="601"/>
        <v>0</v>
      </c>
      <c r="AO541" s="30">
        <f t="shared" si="602"/>
        <v>0</v>
      </c>
      <c r="AP541" s="22">
        <f t="shared" si="604"/>
        <v>0</v>
      </c>
    </row>
    <row r="542" spans="1:42" x14ac:dyDescent="0.2">
      <c r="A542" t="s">
        <v>104</v>
      </c>
      <c r="B542" t="s">
        <v>1567</v>
      </c>
      <c r="C542" s="2" t="s">
        <v>1568</v>
      </c>
      <c r="D542" s="2" t="s">
        <v>1569</v>
      </c>
      <c r="E542" s="2" t="s">
        <v>1570</v>
      </c>
      <c r="F542" s="2" t="s">
        <v>33</v>
      </c>
      <c r="G542" s="2" t="s">
        <v>212</v>
      </c>
      <c r="H542" s="2" t="s">
        <v>46</v>
      </c>
      <c r="I542" s="2" t="s">
        <v>1129</v>
      </c>
      <c r="J542" s="3">
        <v>188</v>
      </c>
      <c r="K542" s="25">
        <v>301.12</v>
      </c>
      <c r="L542" s="2" t="s">
        <v>2204</v>
      </c>
      <c r="M542" s="2" t="s">
        <v>66</v>
      </c>
      <c r="N542" s="3">
        <v>26</v>
      </c>
      <c r="O542" s="3">
        <v>0</v>
      </c>
      <c r="P542" s="21">
        <f ca="1">SUMIF('On Orders'!B:G,Base!C:C,'On Orders'!E:E)</f>
        <v>0</v>
      </c>
      <c r="Q542" s="22">
        <f ca="1">SUMIF('On Orders'!B:G,Base!C:C,'On Orders'!F:F)</f>
        <v>0</v>
      </c>
      <c r="R542" s="22">
        <f ca="1">SUMIF('On Orders'!B:G,Base!C:C,'On Orders'!G:G)</f>
        <v>0</v>
      </c>
      <c r="S542" s="22">
        <f ca="1">SUMIF('On Orders'!B:G,Base!C:C,'On Orders'!H:H)</f>
        <v>0</v>
      </c>
      <c r="T542" s="22"/>
      <c r="U542" s="22"/>
      <c r="V542" s="22"/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1">
        <f t="shared" ca="1" si="593"/>
        <v>-162</v>
      </c>
      <c r="AE542" s="26">
        <f t="shared" ca="1" si="594"/>
        <v>0</v>
      </c>
      <c r="AF542" s="26">
        <f t="shared" ca="1" si="595"/>
        <v>0</v>
      </c>
      <c r="AG542" s="26">
        <f t="shared" ref="AG542:AI542" ca="1" si="630">MAX(0,AF542)-AA542</f>
        <v>0</v>
      </c>
      <c r="AH542" s="26">
        <f t="shared" ca="1" si="630"/>
        <v>0</v>
      </c>
      <c r="AI542" s="26">
        <f t="shared" ca="1" si="630"/>
        <v>0</v>
      </c>
      <c r="AJ542" s="30">
        <f t="shared" si="597"/>
        <v>0</v>
      </c>
      <c r="AK542" s="30">
        <f t="shared" si="598"/>
        <v>0</v>
      </c>
      <c r="AL542" s="30">
        <f t="shared" si="599"/>
        <v>0</v>
      </c>
      <c r="AM542" s="30">
        <f t="shared" si="600"/>
        <v>0</v>
      </c>
      <c r="AN542" s="30">
        <f t="shared" si="601"/>
        <v>0</v>
      </c>
      <c r="AO542" s="30">
        <f t="shared" si="602"/>
        <v>0</v>
      </c>
      <c r="AP542" s="22">
        <f t="shared" si="604"/>
        <v>0</v>
      </c>
    </row>
    <row r="543" spans="1:42" x14ac:dyDescent="0.2">
      <c r="A543" t="s">
        <v>104</v>
      </c>
      <c r="B543" t="s">
        <v>1571</v>
      </c>
      <c r="C543" s="2" t="s">
        <v>1572</v>
      </c>
      <c r="D543" s="2" t="s">
        <v>1573</v>
      </c>
      <c r="E543" s="2" t="s">
        <v>1574</v>
      </c>
      <c r="F543" s="2" t="s">
        <v>33</v>
      </c>
      <c r="G543" s="2" t="s">
        <v>212</v>
      </c>
      <c r="H543" s="2" t="s">
        <v>46</v>
      </c>
      <c r="I543" s="2" t="s">
        <v>1129</v>
      </c>
      <c r="J543" s="3">
        <v>188</v>
      </c>
      <c r="K543" s="25">
        <v>391.64</v>
      </c>
      <c r="L543" s="2" t="s">
        <v>2204</v>
      </c>
      <c r="M543" s="2" t="s">
        <v>66</v>
      </c>
      <c r="N543" s="3">
        <v>1</v>
      </c>
      <c r="O543" s="3">
        <v>0</v>
      </c>
      <c r="P543" s="21">
        <f ca="1">SUMIF('On Orders'!B:G,Base!C:C,'On Orders'!E:E)</f>
        <v>0</v>
      </c>
      <c r="Q543" s="22">
        <f ca="1">SUMIF('On Orders'!B:G,Base!C:C,'On Orders'!F:F)</f>
        <v>0</v>
      </c>
      <c r="R543" s="22">
        <f ca="1">SUMIF('On Orders'!B:G,Base!C:C,'On Orders'!G:G)</f>
        <v>0</v>
      </c>
      <c r="S543" s="22">
        <f ca="1">SUMIF('On Orders'!B:G,Base!C:C,'On Orders'!H:H)</f>
        <v>0</v>
      </c>
      <c r="T543" s="22"/>
      <c r="U543" s="22"/>
      <c r="V543" s="22"/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1">
        <f t="shared" ca="1" si="593"/>
        <v>-187</v>
      </c>
      <c r="AE543" s="26">
        <f t="shared" ca="1" si="594"/>
        <v>0</v>
      </c>
      <c r="AF543" s="26">
        <f t="shared" ca="1" si="595"/>
        <v>0</v>
      </c>
      <c r="AG543" s="26">
        <f t="shared" ref="AG543:AI543" ca="1" si="631">MAX(0,AF543)-AA543</f>
        <v>0</v>
      </c>
      <c r="AH543" s="26">
        <f t="shared" ca="1" si="631"/>
        <v>0</v>
      </c>
      <c r="AI543" s="26">
        <f t="shared" ca="1" si="631"/>
        <v>0</v>
      </c>
      <c r="AJ543" s="30">
        <f t="shared" si="597"/>
        <v>0</v>
      </c>
      <c r="AK543" s="30">
        <f t="shared" si="598"/>
        <v>0</v>
      </c>
      <c r="AL543" s="30">
        <f t="shared" si="599"/>
        <v>0</v>
      </c>
      <c r="AM543" s="30">
        <f t="shared" si="600"/>
        <v>0</v>
      </c>
      <c r="AN543" s="30">
        <f t="shared" si="601"/>
        <v>0</v>
      </c>
      <c r="AO543" s="30">
        <f t="shared" si="602"/>
        <v>0</v>
      </c>
      <c r="AP543" s="22">
        <f t="shared" si="604"/>
        <v>0</v>
      </c>
    </row>
    <row r="544" spans="1:42" x14ac:dyDescent="0.2">
      <c r="A544" t="s">
        <v>104</v>
      </c>
      <c r="B544" t="s">
        <v>1575</v>
      </c>
      <c r="C544" s="2" t="s">
        <v>1576</v>
      </c>
      <c r="D544" s="2">
        <v>856500011868</v>
      </c>
      <c r="E544" s="2" t="s">
        <v>1577</v>
      </c>
      <c r="F544" s="2" t="s">
        <v>33</v>
      </c>
      <c r="G544" s="2" t="s">
        <v>50</v>
      </c>
      <c r="H544" s="2" t="s">
        <v>55</v>
      </c>
      <c r="I544" s="2" t="s">
        <v>1129</v>
      </c>
      <c r="J544" s="3">
        <v>188</v>
      </c>
      <c r="K544" s="25">
        <v>421.81</v>
      </c>
      <c r="L544" s="2" t="s">
        <v>2204</v>
      </c>
      <c r="M544" s="2" t="s">
        <v>66</v>
      </c>
      <c r="N544" s="3">
        <v>214</v>
      </c>
      <c r="O544" s="3">
        <v>146</v>
      </c>
      <c r="P544" s="21">
        <f ca="1">SUMIF('On Orders'!B:G,Base!C:C,'On Orders'!E:E)</f>
        <v>0</v>
      </c>
      <c r="Q544" s="22">
        <f ca="1">SUMIF('On Orders'!B:G,Base!C:C,'On Orders'!F:F)</f>
        <v>0</v>
      </c>
      <c r="R544" s="22">
        <f ca="1">SUMIF('On Orders'!B:G,Base!C:C,'On Orders'!G:G)</f>
        <v>0</v>
      </c>
      <c r="S544" s="22">
        <f ca="1">SUMIF('On Orders'!B:G,Base!C:C,'On Orders'!H:H)</f>
        <v>0</v>
      </c>
      <c r="T544" s="22"/>
      <c r="U544" s="22"/>
      <c r="V544" s="22"/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1">
        <f t="shared" ca="1" si="593"/>
        <v>172</v>
      </c>
      <c r="AE544" s="26">
        <f t="shared" ca="1" si="594"/>
        <v>172</v>
      </c>
      <c r="AF544" s="26">
        <f t="shared" ca="1" si="595"/>
        <v>172</v>
      </c>
      <c r="AG544" s="26">
        <f t="shared" ref="AG544:AI544" ca="1" si="632">MAX(0,AF544)-AA544</f>
        <v>172</v>
      </c>
      <c r="AH544" s="26">
        <f t="shared" ca="1" si="632"/>
        <v>172</v>
      </c>
      <c r="AI544" s="26">
        <f t="shared" ca="1" si="632"/>
        <v>172</v>
      </c>
      <c r="AJ544" s="30">
        <f t="shared" si="597"/>
        <v>0</v>
      </c>
      <c r="AK544" s="30">
        <f t="shared" si="598"/>
        <v>0</v>
      </c>
      <c r="AL544" s="30">
        <f t="shared" si="599"/>
        <v>0</v>
      </c>
      <c r="AM544" s="30">
        <f t="shared" si="600"/>
        <v>0</v>
      </c>
      <c r="AN544" s="30">
        <f t="shared" si="601"/>
        <v>0</v>
      </c>
      <c r="AO544" s="30">
        <f t="shared" si="602"/>
        <v>0</v>
      </c>
      <c r="AP544" s="22">
        <f t="shared" si="604"/>
        <v>0</v>
      </c>
    </row>
    <row r="545" spans="1:42" x14ac:dyDescent="0.2">
      <c r="A545" t="s">
        <v>104</v>
      </c>
      <c r="B545" t="s">
        <v>1578</v>
      </c>
      <c r="C545" s="2" t="s">
        <v>1579</v>
      </c>
      <c r="D545" s="2" t="s">
        <v>1580</v>
      </c>
      <c r="E545" s="2" t="s">
        <v>1581</v>
      </c>
      <c r="F545" s="2" t="s">
        <v>33</v>
      </c>
      <c r="G545" s="2" t="s">
        <v>50</v>
      </c>
      <c r="H545" s="2" t="s">
        <v>1243</v>
      </c>
      <c r="I545" s="2" t="s">
        <v>1129</v>
      </c>
      <c r="J545" s="3">
        <v>188</v>
      </c>
      <c r="K545" s="25">
        <v>1025.26</v>
      </c>
      <c r="L545" s="2" t="s">
        <v>2204</v>
      </c>
      <c r="M545" s="2" t="s">
        <v>66</v>
      </c>
      <c r="N545" s="3">
        <v>83</v>
      </c>
      <c r="O545" s="3">
        <v>0</v>
      </c>
      <c r="P545" s="21">
        <f ca="1">SUMIF('On Orders'!B:G,Base!C:C,'On Orders'!E:E)</f>
        <v>0</v>
      </c>
      <c r="Q545" s="22">
        <f ca="1">SUMIF('On Orders'!B:G,Base!C:C,'On Orders'!F:F)</f>
        <v>0</v>
      </c>
      <c r="R545" s="22">
        <f ca="1">SUMIF('On Orders'!B:G,Base!C:C,'On Orders'!G:G)</f>
        <v>0</v>
      </c>
      <c r="S545" s="22">
        <f ca="1">SUMIF('On Orders'!B:G,Base!C:C,'On Orders'!H:H)</f>
        <v>0</v>
      </c>
      <c r="T545" s="22"/>
      <c r="U545" s="22"/>
      <c r="V545" s="22"/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1">
        <f t="shared" ca="1" si="593"/>
        <v>-105</v>
      </c>
      <c r="AE545" s="26">
        <f t="shared" ca="1" si="594"/>
        <v>0</v>
      </c>
      <c r="AF545" s="26">
        <f t="shared" ca="1" si="595"/>
        <v>0</v>
      </c>
      <c r="AG545" s="26">
        <f t="shared" ref="AG545:AI545" ca="1" si="633">MAX(0,AF545)-AA545</f>
        <v>0</v>
      </c>
      <c r="AH545" s="26">
        <f t="shared" ca="1" si="633"/>
        <v>0</v>
      </c>
      <c r="AI545" s="26">
        <f t="shared" ca="1" si="633"/>
        <v>0</v>
      </c>
      <c r="AJ545" s="30">
        <f t="shared" si="597"/>
        <v>0</v>
      </c>
      <c r="AK545" s="30">
        <f t="shared" si="598"/>
        <v>0</v>
      </c>
      <c r="AL545" s="30">
        <f t="shared" si="599"/>
        <v>0</v>
      </c>
      <c r="AM545" s="30">
        <f t="shared" si="600"/>
        <v>0</v>
      </c>
      <c r="AN545" s="30">
        <f t="shared" si="601"/>
        <v>0</v>
      </c>
      <c r="AO545" s="30">
        <f t="shared" si="602"/>
        <v>0</v>
      </c>
      <c r="AP545" s="22">
        <f t="shared" si="604"/>
        <v>0</v>
      </c>
    </row>
    <row r="546" spans="1:42" x14ac:dyDescent="0.2">
      <c r="A546" t="s">
        <v>1582</v>
      </c>
      <c r="B546" t="s">
        <v>1583</v>
      </c>
      <c r="C546" s="2" t="s">
        <v>1584</v>
      </c>
      <c r="D546" s="2" t="s">
        <v>1585</v>
      </c>
      <c r="E546" s="2" t="s">
        <v>1586</v>
      </c>
      <c r="F546" s="2" t="s">
        <v>24</v>
      </c>
      <c r="G546" s="2" t="s">
        <v>1587</v>
      </c>
      <c r="H546" s="2" t="s">
        <v>1588</v>
      </c>
      <c r="I546" s="2" t="s">
        <v>1129</v>
      </c>
      <c r="J546" s="3">
        <v>188</v>
      </c>
      <c r="K546" s="25">
        <v>100</v>
      </c>
      <c r="L546" s="2" t="s">
        <v>2204</v>
      </c>
      <c r="M546" s="2" t="s">
        <v>66</v>
      </c>
      <c r="N546" s="3">
        <v>0</v>
      </c>
      <c r="O546" s="3">
        <v>0</v>
      </c>
      <c r="P546" s="21">
        <f ca="1">SUMIF('On Orders'!B:G,Base!C:C,'On Orders'!E:E)</f>
        <v>0</v>
      </c>
      <c r="Q546" s="22">
        <f ca="1">SUMIF('On Orders'!B:G,Base!C:C,'On Orders'!F:F)</f>
        <v>0</v>
      </c>
      <c r="R546" s="22">
        <f ca="1">SUMIF('On Orders'!B:G,Base!C:C,'On Orders'!G:G)</f>
        <v>0</v>
      </c>
      <c r="S546" s="22">
        <f ca="1">SUMIF('On Orders'!B:G,Base!C:C,'On Orders'!H:H)</f>
        <v>0</v>
      </c>
      <c r="T546" s="22"/>
      <c r="U546" s="22"/>
      <c r="V546" s="22"/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1">
        <f t="shared" ca="1" si="593"/>
        <v>-188</v>
      </c>
      <c r="AE546" s="26">
        <f t="shared" ca="1" si="594"/>
        <v>0</v>
      </c>
      <c r="AF546" s="26">
        <f t="shared" ca="1" si="595"/>
        <v>0</v>
      </c>
      <c r="AG546" s="26">
        <f t="shared" ref="AG546:AI546" ca="1" si="634">MAX(0,AF546)-AA546</f>
        <v>0</v>
      </c>
      <c r="AH546" s="26">
        <f t="shared" ca="1" si="634"/>
        <v>0</v>
      </c>
      <c r="AI546" s="26">
        <f t="shared" ca="1" si="634"/>
        <v>0</v>
      </c>
      <c r="AJ546" s="30">
        <f t="shared" si="597"/>
        <v>0</v>
      </c>
      <c r="AK546" s="30">
        <f t="shared" si="598"/>
        <v>0</v>
      </c>
      <c r="AL546" s="30">
        <f t="shared" si="599"/>
        <v>0</v>
      </c>
      <c r="AM546" s="30">
        <f t="shared" si="600"/>
        <v>0</v>
      </c>
      <c r="AN546" s="30">
        <f t="shared" si="601"/>
        <v>0</v>
      </c>
      <c r="AO546" s="30">
        <f t="shared" si="602"/>
        <v>0</v>
      </c>
      <c r="AP546" s="22">
        <f t="shared" si="604"/>
        <v>0</v>
      </c>
    </row>
    <row r="547" spans="1:42" x14ac:dyDescent="0.2">
      <c r="A547" t="s">
        <v>1190</v>
      </c>
      <c r="B547" t="s">
        <v>1589</v>
      </c>
      <c r="C547" s="2" t="s">
        <v>1590</v>
      </c>
      <c r="D547" s="2" t="s">
        <v>1591</v>
      </c>
      <c r="E547" s="2" t="s">
        <v>1592</v>
      </c>
      <c r="F547" s="2" t="s">
        <v>60</v>
      </c>
      <c r="G547" s="2" t="s">
        <v>79</v>
      </c>
      <c r="H547" s="2" t="s">
        <v>1593</v>
      </c>
      <c r="I547" s="2" t="s">
        <v>1129</v>
      </c>
      <c r="J547" s="3">
        <v>188</v>
      </c>
      <c r="K547" s="25">
        <v>844.22</v>
      </c>
      <c r="L547" s="2" t="s">
        <v>2204</v>
      </c>
      <c r="M547" s="2" t="s">
        <v>66</v>
      </c>
      <c r="N547" s="3">
        <v>3</v>
      </c>
      <c r="O547" s="3">
        <v>0</v>
      </c>
      <c r="P547" s="21">
        <f ca="1">SUMIF('On Orders'!B:G,Base!C:C,'On Orders'!E:E)</f>
        <v>0</v>
      </c>
      <c r="Q547" s="22">
        <f ca="1">SUMIF('On Orders'!B:G,Base!C:C,'On Orders'!F:F)</f>
        <v>0</v>
      </c>
      <c r="R547" s="22">
        <f ca="1">SUMIF('On Orders'!B:G,Base!C:C,'On Orders'!G:G)</f>
        <v>0</v>
      </c>
      <c r="S547" s="22">
        <f ca="1">SUMIF('On Orders'!B:G,Base!C:C,'On Orders'!H:H)</f>
        <v>0</v>
      </c>
      <c r="T547" s="22"/>
      <c r="U547" s="22"/>
      <c r="V547" s="22"/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1">
        <f t="shared" ca="1" si="593"/>
        <v>-185</v>
      </c>
      <c r="AE547" s="26">
        <f t="shared" ca="1" si="594"/>
        <v>0</v>
      </c>
      <c r="AF547" s="26">
        <f t="shared" ca="1" si="595"/>
        <v>0</v>
      </c>
      <c r="AG547" s="26">
        <f t="shared" ref="AG547:AI547" ca="1" si="635">MAX(0,AF547)-AA547</f>
        <v>0</v>
      </c>
      <c r="AH547" s="26">
        <f t="shared" ca="1" si="635"/>
        <v>0</v>
      </c>
      <c r="AI547" s="26">
        <f t="shared" ca="1" si="635"/>
        <v>0</v>
      </c>
      <c r="AJ547" s="30">
        <f t="shared" si="597"/>
        <v>0</v>
      </c>
      <c r="AK547" s="30">
        <f t="shared" si="598"/>
        <v>0</v>
      </c>
      <c r="AL547" s="30">
        <f t="shared" si="599"/>
        <v>0</v>
      </c>
      <c r="AM547" s="30">
        <f t="shared" si="600"/>
        <v>0</v>
      </c>
      <c r="AN547" s="30">
        <f t="shared" si="601"/>
        <v>0</v>
      </c>
      <c r="AO547" s="30">
        <f t="shared" si="602"/>
        <v>0</v>
      </c>
      <c r="AP547" s="22">
        <f t="shared" si="604"/>
        <v>0</v>
      </c>
    </row>
    <row r="548" spans="1:42" x14ac:dyDescent="0.2">
      <c r="A548" t="s">
        <v>1190</v>
      </c>
      <c r="B548" t="s">
        <v>1594</v>
      </c>
      <c r="C548" s="2" t="s">
        <v>1595</v>
      </c>
      <c r="D548" s="2" t="s">
        <v>1596</v>
      </c>
      <c r="E548" s="2" t="s">
        <v>1597</v>
      </c>
      <c r="F548" s="2" t="s">
        <v>60</v>
      </c>
      <c r="G548" s="2" t="s">
        <v>79</v>
      </c>
      <c r="H548" s="2" t="s">
        <v>1598</v>
      </c>
      <c r="I548" s="2" t="s">
        <v>1129</v>
      </c>
      <c r="J548" s="3">
        <v>188</v>
      </c>
      <c r="K548" s="25">
        <v>844.22</v>
      </c>
      <c r="L548" s="2" t="s">
        <v>2204</v>
      </c>
      <c r="M548" s="2" t="s">
        <v>66</v>
      </c>
      <c r="N548" s="3">
        <v>2</v>
      </c>
      <c r="O548" s="3">
        <v>0</v>
      </c>
      <c r="P548" s="21">
        <f ca="1">SUMIF('On Orders'!B:G,Base!C:C,'On Orders'!E:E)</f>
        <v>0</v>
      </c>
      <c r="Q548" s="22">
        <f ca="1">SUMIF('On Orders'!B:G,Base!C:C,'On Orders'!F:F)</f>
        <v>0</v>
      </c>
      <c r="R548" s="22">
        <f ca="1">SUMIF('On Orders'!B:G,Base!C:C,'On Orders'!G:G)</f>
        <v>0</v>
      </c>
      <c r="S548" s="22">
        <f ca="1">SUMIF('On Orders'!B:G,Base!C:C,'On Orders'!H:H)</f>
        <v>0</v>
      </c>
      <c r="T548" s="22"/>
      <c r="U548" s="22"/>
      <c r="V548" s="22"/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1">
        <f t="shared" ca="1" si="593"/>
        <v>-186</v>
      </c>
      <c r="AE548" s="26">
        <f t="shared" ca="1" si="594"/>
        <v>0</v>
      </c>
      <c r="AF548" s="26">
        <f t="shared" ca="1" si="595"/>
        <v>0</v>
      </c>
      <c r="AG548" s="26">
        <f t="shared" ref="AG548:AI548" ca="1" si="636">MAX(0,AF548)-AA548</f>
        <v>0</v>
      </c>
      <c r="AH548" s="26">
        <f t="shared" ca="1" si="636"/>
        <v>0</v>
      </c>
      <c r="AI548" s="26">
        <f t="shared" ca="1" si="636"/>
        <v>0</v>
      </c>
      <c r="AJ548" s="30">
        <f t="shared" si="597"/>
        <v>0</v>
      </c>
      <c r="AK548" s="30">
        <f t="shared" si="598"/>
        <v>0</v>
      </c>
      <c r="AL548" s="30">
        <f t="shared" si="599"/>
        <v>0</v>
      </c>
      <c r="AM548" s="30">
        <f t="shared" si="600"/>
        <v>0</v>
      </c>
      <c r="AN548" s="30">
        <f t="shared" si="601"/>
        <v>0</v>
      </c>
      <c r="AO548" s="30">
        <f t="shared" si="602"/>
        <v>0</v>
      </c>
      <c r="AP548" s="22">
        <f t="shared" si="604"/>
        <v>0</v>
      </c>
    </row>
    <row r="549" spans="1:42" x14ac:dyDescent="0.2">
      <c r="A549" t="s">
        <v>1190</v>
      </c>
      <c r="B549" t="s">
        <v>1599</v>
      </c>
      <c r="C549" s="2" t="s">
        <v>1600</v>
      </c>
      <c r="D549" s="2" t="s">
        <v>1601</v>
      </c>
      <c r="E549" s="2" t="s">
        <v>1602</v>
      </c>
      <c r="F549" s="2" t="s">
        <v>60</v>
      </c>
      <c r="G549" s="2" t="s">
        <v>109</v>
      </c>
      <c r="H549" s="2" t="s">
        <v>937</v>
      </c>
      <c r="I549" s="2" t="s">
        <v>1129</v>
      </c>
      <c r="J549" s="3">
        <v>188</v>
      </c>
      <c r="K549" s="25">
        <v>844.22</v>
      </c>
      <c r="L549" s="2" t="s">
        <v>2204</v>
      </c>
      <c r="M549" s="2" t="s">
        <v>66</v>
      </c>
      <c r="N549" s="3">
        <v>105</v>
      </c>
      <c r="O549" s="3">
        <v>0</v>
      </c>
      <c r="P549" s="21">
        <f ca="1">SUMIF('On Orders'!B:G,Base!C:C,'On Orders'!E:E)</f>
        <v>0</v>
      </c>
      <c r="Q549" s="22">
        <f ca="1">SUMIF('On Orders'!B:G,Base!C:C,'On Orders'!F:F)</f>
        <v>0</v>
      </c>
      <c r="R549" s="22">
        <f ca="1">SUMIF('On Orders'!B:G,Base!C:C,'On Orders'!G:G)</f>
        <v>0</v>
      </c>
      <c r="S549" s="22">
        <f ca="1">SUMIF('On Orders'!B:G,Base!C:C,'On Orders'!H:H)</f>
        <v>0</v>
      </c>
      <c r="T549" s="22"/>
      <c r="U549" s="22"/>
      <c r="V549" s="22"/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1">
        <f t="shared" ca="1" si="593"/>
        <v>-83</v>
      </c>
      <c r="AE549" s="26">
        <f t="shared" ca="1" si="594"/>
        <v>0</v>
      </c>
      <c r="AF549" s="26">
        <f t="shared" ca="1" si="595"/>
        <v>0</v>
      </c>
      <c r="AG549" s="26">
        <f t="shared" ref="AG549:AI549" ca="1" si="637">MAX(0,AF549)-AA549</f>
        <v>0</v>
      </c>
      <c r="AH549" s="26">
        <f t="shared" ca="1" si="637"/>
        <v>0</v>
      </c>
      <c r="AI549" s="26">
        <f t="shared" ca="1" si="637"/>
        <v>0</v>
      </c>
      <c r="AJ549" s="30">
        <f t="shared" si="597"/>
        <v>0</v>
      </c>
      <c r="AK549" s="30">
        <f t="shared" si="598"/>
        <v>0</v>
      </c>
      <c r="AL549" s="30">
        <f t="shared" si="599"/>
        <v>0</v>
      </c>
      <c r="AM549" s="30">
        <f t="shared" si="600"/>
        <v>0</v>
      </c>
      <c r="AN549" s="30">
        <f t="shared" si="601"/>
        <v>0</v>
      </c>
      <c r="AO549" s="30">
        <f t="shared" si="602"/>
        <v>0</v>
      </c>
      <c r="AP549" s="22">
        <f t="shared" si="604"/>
        <v>0</v>
      </c>
    </row>
    <row r="550" spans="1:42" x14ac:dyDescent="0.2">
      <c r="A550" t="s">
        <v>1190</v>
      </c>
      <c r="B550" t="s">
        <v>1603</v>
      </c>
      <c r="C550" s="2" t="s">
        <v>1604</v>
      </c>
      <c r="D550" s="2" t="s">
        <v>1605</v>
      </c>
      <c r="E550" s="2" t="s">
        <v>1606</v>
      </c>
      <c r="F550" s="2" t="s">
        <v>60</v>
      </c>
      <c r="G550" s="2" t="s">
        <v>109</v>
      </c>
      <c r="H550" s="2" t="s">
        <v>127</v>
      </c>
      <c r="I550" s="2" t="s">
        <v>1129</v>
      </c>
      <c r="J550" s="3">
        <v>188</v>
      </c>
      <c r="K550" s="25">
        <v>844.22</v>
      </c>
      <c r="L550" s="2" t="s">
        <v>2204</v>
      </c>
      <c r="M550" s="2" t="s">
        <v>66</v>
      </c>
      <c r="N550" s="3">
        <v>8</v>
      </c>
      <c r="O550" s="3">
        <v>0</v>
      </c>
      <c r="P550" s="21">
        <f ca="1">SUMIF('On Orders'!B:G,Base!C:C,'On Orders'!E:E)</f>
        <v>0</v>
      </c>
      <c r="Q550" s="22">
        <f ca="1">SUMIF('On Orders'!B:G,Base!C:C,'On Orders'!F:F)</f>
        <v>0</v>
      </c>
      <c r="R550" s="22">
        <f ca="1">SUMIF('On Orders'!B:G,Base!C:C,'On Orders'!G:G)</f>
        <v>0</v>
      </c>
      <c r="S550" s="22">
        <f ca="1">SUMIF('On Orders'!B:G,Base!C:C,'On Orders'!H:H)</f>
        <v>0</v>
      </c>
      <c r="T550" s="22"/>
      <c r="U550" s="22"/>
      <c r="V550" s="22"/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1">
        <f t="shared" ca="1" si="593"/>
        <v>-180</v>
      </c>
      <c r="AE550" s="26">
        <f t="shared" ca="1" si="594"/>
        <v>0</v>
      </c>
      <c r="AF550" s="26">
        <f t="shared" ca="1" si="595"/>
        <v>0</v>
      </c>
      <c r="AG550" s="26">
        <f t="shared" ref="AG550:AI550" ca="1" si="638">MAX(0,AF550)-AA550</f>
        <v>0</v>
      </c>
      <c r="AH550" s="26">
        <f t="shared" ca="1" si="638"/>
        <v>0</v>
      </c>
      <c r="AI550" s="26">
        <f t="shared" ca="1" si="638"/>
        <v>0</v>
      </c>
      <c r="AJ550" s="30">
        <f t="shared" si="597"/>
        <v>0</v>
      </c>
      <c r="AK550" s="30">
        <f t="shared" si="598"/>
        <v>0</v>
      </c>
      <c r="AL550" s="30">
        <f t="shared" si="599"/>
        <v>0</v>
      </c>
      <c r="AM550" s="30">
        <f t="shared" si="600"/>
        <v>0</v>
      </c>
      <c r="AN550" s="30">
        <f t="shared" si="601"/>
        <v>0</v>
      </c>
      <c r="AO550" s="30">
        <f t="shared" si="602"/>
        <v>0</v>
      </c>
      <c r="AP550" s="22">
        <f t="shared" si="604"/>
        <v>0</v>
      </c>
    </row>
    <row r="551" spans="1:42" x14ac:dyDescent="0.2">
      <c r="A551" t="s">
        <v>1190</v>
      </c>
      <c r="B551" t="s">
        <v>1607</v>
      </c>
      <c r="C551" s="2" t="s">
        <v>1608</v>
      </c>
      <c r="D551" s="2" t="s">
        <v>1609</v>
      </c>
      <c r="E551" s="2" t="s">
        <v>1610</v>
      </c>
      <c r="F551" s="2" t="s">
        <v>33</v>
      </c>
      <c r="G551" s="2" t="s">
        <v>475</v>
      </c>
      <c r="H551" s="2" t="s">
        <v>1611</v>
      </c>
      <c r="I551" s="2" t="s">
        <v>1129</v>
      </c>
      <c r="J551" s="3">
        <v>188</v>
      </c>
      <c r="K551" s="25">
        <v>602.84</v>
      </c>
      <c r="L551" s="2" t="s">
        <v>2204</v>
      </c>
      <c r="M551" s="2" t="s">
        <v>66</v>
      </c>
      <c r="N551" s="3">
        <v>57</v>
      </c>
      <c r="O551" s="3">
        <v>45</v>
      </c>
      <c r="P551" s="21">
        <f ca="1">SUMIF('On Orders'!B:G,Base!C:C,'On Orders'!E:E)</f>
        <v>0</v>
      </c>
      <c r="Q551" s="22">
        <f ca="1">SUMIF('On Orders'!B:G,Base!C:C,'On Orders'!F:F)</f>
        <v>0</v>
      </c>
      <c r="R551" s="22">
        <f ca="1">SUMIF('On Orders'!B:G,Base!C:C,'On Orders'!G:G)</f>
        <v>0</v>
      </c>
      <c r="S551" s="22">
        <f ca="1">SUMIF('On Orders'!B:G,Base!C:C,'On Orders'!H:H)</f>
        <v>0</v>
      </c>
      <c r="T551" s="22"/>
      <c r="U551" s="22"/>
      <c r="V551" s="22"/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1">
        <f t="shared" ca="1" si="593"/>
        <v>-86</v>
      </c>
      <c r="AE551" s="26">
        <f t="shared" ca="1" si="594"/>
        <v>0</v>
      </c>
      <c r="AF551" s="26">
        <f t="shared" ca="1" si="595"/>
        <v>0</v>
      </c>
      <c r="AG551" s="26">
        <f t="shared" ref="AG551:AI551" ca="1" si="639">MAX(0,AF551)-AA551</f>
        <v>0</v>
      </c>
      <c r="AH551" s="26">
        <f t="shared" ca="1" si="639"/>
        <v>0</v>
      </c>
      <c r="AI551" s="26">
        <f t="shared" ca="1" si="639"/>
        <v>0</v>
      </c>
      <c r="AJ551" s="30">
        <f t="shared" si="597"/>
        <v>0</v>
      </c>
      <c r="AK551" s="30">
        <f t="shared" si="598"/>
        <v>0</v>
      </c>
      <c r="AL551" s="30">
        <f t="shared" si="599"/>
        <v>0</v>
      </c>
      <c r="AM551" s="30">
        <f t="shared" si="600"/>
        <v>0</v>
      </c>
      <c r="AN551" s="30">
        <f t="shared" si="601"/>
        <v>0</v>
      </c>
      <c r="AO551" s="30">
        <f t="shared" si="602"/>
        <v>0</v>
      </c>
      <c r="AP551" s="22">
        <f t="shared" si="604"/>
        <v>0</v>
      </c>
    </row>
    <row r="552" spans="1:42" x14ac:dyDescent="0.2">
      <c r="A552" t="s">
        <v>1190</v>
      </c>
      <c r="B552" t="s">
        <v>1612</v>
      </c>
      <c r="C552" s="2" t="s">
        <v>1613</v>
      </c>
      <c r="D552" s="2" t="s">
        <v>1614</v>
      </c>
      <c r="E552" s="2" t="s">
        <v>1615</v>
      </c>
      <c r="F552" s="2" t="s">
        <v>33</v>
      </c>
      <c r="G552" s="2" t="s">
        <v>475</v>
      </c>
      <c r="H552" s="2" t="s">
        <v>1616</v>
      </c>
      <c r="I552" s="2" t="s">
        <v>1129</v>
      </c>
      <c r="J552" s="3">
        <v>188</v>
      </c>
      <c r="K552" s="25">
        <v>723.54</v>
      </c>
      <c r="L552" s="2" t="s">
        <v>2204</v>
      </c>
      <c r="M552" s="2" t="s">
        <v>66</v>
      </c>
      <c r="N552" s="3">
        <v>82</v>
      </c>
      <c r="O552" s="3">
        <v>0</v>
      </c>
      <c r="P552" s="21">
        <f ca="1">SUMIF('On Orders'!B:G,Base!C:C,'On Orders'!E:E)</f>
        <v>0</v>
      </c>
      <c r="Q552" s="22">
        <f ca="1">SUMIF('On Orders'!B:G,Base!C:C,'On Orders'!F:F)</f>
        <v>0</v>
      </c>
      <c r="R552" s="22">
        <f ca="1">SUMIF('On Orders'!B:G,Base!C:C,'On Orders'!G:G)</f>
        <v>0</v>
      </c>
      <c r="S552" s="22">
        <f ca="1">SUMIF('On Orders'!B:G,Base!C:C,'On Orders'!H:H)</f>
        <v>0</v>
      </c>
      <c r="T552" s="22"/>
      <c r="U552" s="22"/>
      <c r="V552" s="22"/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1">
        <f t="shared" ca="1" si="593"/>
        <v>-106</v>
      </c>
      <c r="AE552" s="26">
        <f t="shared" ca="1" si="594"/>
        <v>0</v>
      </c>
      <c r="AF552" s="26">
        <f t="shared" ca="1" si="595"/>
        <v>0</v>
      </c>
      <c r="AG552" s="26">
        <f t="shared" ref="AG552:AI552" ca="1" si="640">MAX(0,AF552)-AA552</f>
        <v>0</v>
      </c>
      <c r="AH552" s="26">
        <f t="shared" ca="1" si="640"/>
        <v>0</v>
      </c>
      <c r="AI552" s="26">
        <f t="shared" ca="1" si="640"/>
        <v>0</v>
      </c>
      <c r="AJ552" s="30">
        <f t="shared" si="597"/>
        <v>0</v>
      </c>
      <c r="AK552" s="30">
        <f t="shared" si="598"/>
        <v>0</v>
      </c>
      <c r="AL552" s="30">
        <f t="shared" si="599"/>
        <v>0</v>
      </c>
      <c r="AM552" s="30">
        <f t="shared" si="600"/>
        <v>0</v>
      </c>
      <c r="AN552" s="30">
        <f t="shared" si="601"/>
        <v>0</v>
      </c>
      <c r="AO552" s="30">
        <f t="shared" si="602"/>
        <v>0</v>
      </c>
      <c r="AP552" s="22">
        <f t="shared" si="604"/>
        <v>0</v>
      </c>
    </row>
    <row r="553" spans="1:42" x14ac:dyDescent="0.2">
      <c r="A553" t="s">
        <v>1190</v>
      </c>
      <c r="B553" t="s">
        <v>1617</v>
      </c>
      <c r="C553" s="2" t="s">
        <v>1618</v>
      </c>
      <c r="D553" s="2" t="s">
        <v>1619</v>
      </c>
      <c r="E553" s="2" t="s">
        <v>1620</v>
      </c>
      <c r="F553" s="2" t="s">
        <v>33</v>
      </c>
      <c r="G553" s="2" t="s">
        <v>1621</v>
      </c>
      <c r="H553" s="2" t="s">
        <v>1622</v>
      </c>
      <c r="I553" s="2" t="s">
        <v>1129</v>
      </c>
      <c r="J553" s="3">
        <v>188</v>
      </c>
      <c r="K553" s="25">
        <v>1568.36</v>
      </c>
      <c r="L553" s="2" t="s">
        <v>2204</v>
      </c>
      <c r="M553" s="2" t="s">
        <v>66</v>
      </c>
      <c r="N553" s="3">
        <v>4</v>
      </c>
      <c r="O553" s="3">
        <v>0</v>
      </c>
      <c r="P553" s="21">
        <f ca="1">SUMIF('On Orders'!B:G,Base!C:C,'On Orders'!E:E)</f>
        <v>0</v>
      </c>
      <c r="Q553" s="22">
        <f ca="1">SUMIF('On Orders'!B:G,Base!C:C,'On Orders'!F:F)</f>
        <v>0</v>
      </c>
      <c r="R553" s="22">
        <f ca="1">SUMIF('On Orders'!B:G,Base!C:C,'On Orders'!G:G)</f>
        <v>0</v>
      </c>
      <c r="S553" s="22">
        <f ca="1">SUMIF('On Orders'!B:G,Base!C:C,'On Orders'!H:H)</f>
        <v>0</v>
      </c>
      <c r="T553" s="22"/>
      <c r="U553" s="22"/>
      <c r="V553" s="22"/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1">
        <f t="shared" ca="1" si="593"/>
        <v>-184</v>
      </c>
      <c r="AE553" s="26">
        <f t="shared" ca="1" si="594"/>
        <v>0</v>
      </c>
      <c r="AF553" s="26">
        <f t="shared" ca="1" si="595"/>
        <v>0</v>
      </c>
      <c r="AG553" s="26">
        <f t="shared" ref="AG553:AI553" ca="1" si="641">MAX(0,AF553)-AA553</f>
        <v>0</v>
      </c>
      <c r="AH553" s="26">
        <f t="shared" ca="1" si="641"/>
        <v>0</v>
      </c>
      <c r="AI553" s="26">
        <f t="shared" ca="1" si="641"/>
        <v>0</v>
      </c>
      <c r="AJ553" s="30">
        <f t="shared" si="597"/>
        <v>0</v>
      </c>
      <c r="AK553" s="30">
        <f t="shared" si="598"/>
        <v>0</v>
      </c>
      <c r="AL553" s="30">
        <f t="shared" si="599"/>
        <v>0</v>
      </c>
      <c r="AM553" s="30">
        <f t="shared" si="600"/>
        <v>0</v>
      </c>
      <c r="AN553" s="30">
        <f t="shared" si="601"/>
        <v>0</v>
      </c>
      <c r="AO553" s="30">
        <f t="shared" si="602"/>
        <v>0</v>
      </c>
      <c r="AP553" s="22">
        <f t="shared" si="604"/>
        <v>0</v>
      </c>
    </row>
    <row r="554" spans="1:42" x14ac:dyDescent="0.2">
      <c r="A554" t="s">
        <v>1190</v>
      </c>
      <c r="B554" t="s">
        <v>1623</v>
      </c>
      <c r="C554" s="2" t="s">
        <v>1624</v>
      </c>
      <c r="D554" s="2" t="s">
        <v>1625</v>
      </c>
      <c r="E554" s="2" t="s">
        <v>1626</v>
      </c>
      <c r="F554" s="2" t="s">
        <v>33</v>
      </c>
      <c r="G554" s="2" t="s">
        <v>103</v>
      </c>
      <c r="H554" s="2" t="s">
        <v>103</v>
      </c>
      <c r="I554" s="2" t="s">
        <v>1129</v>
      </c>
      <c r="J554" s="3">
        <v>188</v>
      </c>
      <c r="K554" s="25">
        <v>482.16</v>
      </c>
      <c r="L554" s="2" t="s">
        <v>2204</v>
      </c>
      <c r="M554" s="2" t="s">
        <v>66</v>
      </c>
      <c r="N554" s="3">
        <v>77</v>
      </c>
      <c r="O554" s="3">
        <v>0</v>
      </c>
      <c r="P554" s="21">
        <f ca="1">SUMIF('On Orders'!B:G,Base!C:C,'On Orders'!E:E)</f>
        <v>0</v>
      </c>
      <c r="Q554" s="22">
        <f ca="1">SUMIF('On Orders'!B:G,Base!C:C,'On Orders'!F:F)</f>
        <v>0</v>
      </c>
      <c r="R554" s="22">
        <f ca="1">SUMIF('On Orders'!B:G,Base!C:C,'On Orders'!G:G)</f>
        <v>0</v>
      </c>
      <c r="S554" s="22">
        <f ca="1">SUMIF('On Orders'!B:G,Base!C:C,'On Orders'!H:H)</f>
        <v>0</v>
      </c>
      <c r="T554" s="22"/>
      <c r="U554" s="22"/>
      <c r="V554" s="22"/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1">
        <f t="shared" ca="1" si="593"/>
        <v>-111</v>
      </c>
      <c r="AE554" s="26">
        <f t="shared" ca="1" si="594"/>
        <v>0</v>
      </c>
      <c r="AF554" s="26">
        <f t="shared" ca="1" si="595"/>
        <v>0</v>
      </c>
      <c r="AG554" s="26">
        <f t="shared" ref="AG554:AI554" ca="1" si="642">MAX(0,AF554)-AA554</f>
        <v>0</v>
      </c>
      <c r="AH554" s="26">
        <f t="shared" ca="1" si="642"/>
        <v>0</v>
      </c>
      <c r="AI554" s="26">
        <f t="shared" ca="1" si="642"/>
        <v>0</v>
      </c>
      <c r="AJ554" s="30">
        <f t="shared" si="597"/>
        <v>0</v>
      </c>
      <c r="AK554" s="30">
        <f t="shared" si="598"/>
        <v>0</v>
      </c>
      <c r="AL554" s="30">
        <f t="shared" si="599"/>
        <v>0</v>
      </c>
      <c r="AM554" s="30">
        <f t="shared" si="600"/>
        <v>0</v>
      </c>
      <c r="AN554" s="30">
        <f t="shared" si="601"/>
        <v>0</v>
      </c>
      <c r="AO554" s="30">
        <f t="shared" si="602"/>
        <v>0</v>
      </c>
      <c r="AP554" s="22">
        <f t="shared" si="604"/>
        <v>0</v>
      </c>
    </row>
    <row r="555" spans="1:42" x14ac:dyDescent="0.2">
      <c r="A555" t="s">
        <v>20</v>
      </c>
      <c r="B555" t="s">
        <v>1627</v>
      </c>
      <c r="C555" s="2" t="s">
        <v>1628</v>
      </c>
      <c r="D555" s="2">
        <v>846537097287</v>
      </c>
      <c r="E555" s="2" t="s">
        <v>1629</v>
      </c>
      <c r="F555" s="2" t="s">
        <v>24</v>
      </c>
      <c r="G555" s="2" t="s">
        <v>61</v>
      </c>
      <c r="H555" s="2" t="s">
        <v>311</v>
      </c>
      <c r="I555" s="2" t="s">
        <v>1129</v>
      </c>
      <c r="J555" s="3">
        <v>188</v>
      </c>
      <c r="K555" s="25">
        <v>150.56</v>
      </c>
      <c r="L555" s="2" t="s">
        <v>2204</v>
      </c>
      <c r="M555" s="2" t="s">
        <v>66</v>
      </c>
      <c r="N555" s="3">
        <v>469</v>
      </c>
      <c r="O555" s="3">
        <v>624</v>
      </c>
      <c r="P555" s="21">
        <f ca="1">SUMIF('On Orders'!B:G,Base!C:C,'On Orders'!E:E)</f>
        <v>0</v>
      </c>
      <c r="Q555" s="22">
        <f ca="1">SUMIF('On Orders'!B:G,Base!C:C,'On Orders'!F:F)</f>
        <v>0</v>
      </c>
      <c r="R555" s="22">
        <f ca="1">SUMIF('On Orders'!B:G,Base!C:C,'On Orders'!G:G)</f>
        <v>0</v>
      </c>
      <c r="S555" s="22">
        <f ca="1">SUMIF('On Orders'!B:G,Base!C:C,'On Orders'!H:H)</f>
        <v>0</v>
      </c>
      <c r="T555" s="22"/>
      <c r="U555" s="22"/>
      <c r="V555" s="22"/>
      <c r="W555" s="3">
        <v>9</v>
      </c>
      <c r="X555" s="3">
        <v>9</v>
      </c>
      <c r="Y555" s="3">
        <v>9</v>
      </c>
      <c r="Z555" s="3">
        <v>12</v>
      </c>
      <c r="AA555" s="3">
        <v>10</v>
      </c>
      <c r="AB555" s="3">
        <v>10</v>
      </c>
      <c r="AC555" s="3">
        <v>10</v>
      </c>
      <c r="AD555" s="31">
        <f t="shared" ca="1" si="593"/>
        <v>896</v>
      </c>
      <c r="AE555" s="26">
        <f t="shared" ca="1" si="594"/>
        <v>887</v>
      </c>
      <c r="AF555" s="26">
        <f t="shared" ca="1" si="595"/>
        <v>875</v>
      </c>
      <c r="AG555" s="26">
        <f t="shared" ref="AG555:AI555" ca="1" si="643">MAX(0,AF555)-AA555</f>
        <v>865</v>
      </c>
      <c r="AH555" s="26">
        <f t="shared" ca="1" si="643"/>
        <v>855</v>
      </c>
      <c r="AI555" s="26">
        <f t="shared" ca="1" si="643"/>
        <v>845</v>
      </c>
      <c r="AJ555" s="30">
        <f t="shared" si="597"/>
        <v>0</v>
      </c>
      <c r="AK555" s="30">
        <f t="shared" si="598"/>
        <v>0</v>
      </c>
      <c r="AL555" s="30">
        <f t="shared" si="599"/>
        <v>0</v>
      </c>
      <c r="AM555" s="30">
        <f t="shared" si="600"/>
        <v>0</v>
      </c>
      <c r="AN555" s="30">
        <f t="shared" si="601"/>
        <v>0</v>
      </c>
      <c r="AO555" s="30">
        <f t="shared" si="602"/>
        <v>0</v>
      </c>
      <c r="AP555" s="22">
        <f t="shared" si="604"/>
        <v>0</v>
      </c>
    </row>
    <row r="556" spans="1:42" x14ac:dyDescent="0.2">
      <c r="A556" t="s">
        <v>20</v>
      </c>
      <c r="B556" t="s">
        <v>1630</v>
      </c>
      <c r="C556" s="2" t="s">
        <v>147</v>
      </c>
      <c r="D556" s="2" t="s">
        <v>148</v>
      </c>
      <c r="E556" s="2" t="s">
        <v>149</v>
      </c>
      <c r="F556" s="2" t="s">
        <v>60</v>
      </c>
      <c r="G556" s="2" t="s">
        <v>150</v>
      </c>
      <c r="H556" s="2" t="s">
        <v>150</v>
      </c>
      <c r="I556" s="2" t="s">
        <v>1129</v>
      </c>
      <c r="J556" s="3">
        <v>188</v>
      </c>
      <c r="K556" s="25">
        <v>284.01</v>
      </c>
      <c r="L556" s="2" t="s">
        <v>2204</v>
      </c>
      <c r="M556" s="2" t="s">
        <v>66</v>
      </c>
      <c r="N556" s="3">
        <v>0</v>
      </c>
      <c r="O556" s="3">
        <v>0</v>
      </c>
      <c r="P556" s="21">
        <f ca="1">SUMIF('On Orders'!B:G,Base!C:C,'On Orders'!E:E)</f>
        <v>0</v>
      </c>
      <c r="Q556" s="22">
        <f ca="1">SUMIF('On Orders'!B:G,Base!C:C,'On Orders'!F:F)</f>
        <v>0</v>
      </c>
      <c r="R556" s="22">
        <f ca="1">SUMIF('On Orders'!B:G,Base!C:C,'On Orders'!G:G)</f>
        <v>0</v>
      </c>
      <c r="S556" s="22">
        <f ca="1">SUMIF('On Orders'!B:G,Base!C:C,'On Orders'!H:H)</f>
        <v>0</v>
      </c>
      <c r="T556" s="22"/>
      <c r="U556" s="22"/>
      <c r="V556" s="22"/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1">
        <f t="shared" ca="1" si="593"/>
        <v>-188</v>
      </c>
      <c r="AE556" s="26">
        <f t="shared" ca="1" si="594"/>
        <v>0</v>
      </c>
      <c r="AF556" s="26">
        <f t="shared" ca="1" si="595"/>
        <v>0</v>
      </c>
      <c r="AG556" s="26">
        <f t="shared" ref="AG556:AI556" ca="1" si="644">MAX(0,AF556)-AA556</f>
        <v>0</v>
      </c>
      <c r="AH556" s="26">
        <f t="shared" ca="1" si="644"/>
        <v>0</v>
      </c>
      <c r="AI556" s="26">
        <f t="shared" ca="1" si="644"/>
        <v>0</v>
      </c>
      <c r="AJ556" s="30">
        <f t="shared" si="597"/>
        <v>0</v>
      </c>
      <c r="AK556" s="30">
        <f t="shared" si="598"/>
        <v>0</v>
      </c>
      <c r="AL556" s="30">
        <f t="shared" si="599"/>
        <v>0</v>
      </c>
      <c r="AM556" s="30">
        <f t="shared" si="600"/>
        <v>0</v>
      </c>
      <c r="AN556" s="30">
        <f t="shared" si="601"/>
        <v>0</v>
      </c>
      <c r="AO556" s="30">
        <f t="shared" si="602"/>
        <v>0</v>
      </c>
      <c r="AP556" s="22">
        <f t="shared" si="604"/>
        <v>0</v>
      </c>
    </row>
    <row r="557" spans="1:42" x14ac:dyDescent="0.2">
      <c r="A557" t="s">
        <v>20</v>
      </c>
      <c r="B557" t="s">
        <v>1631</v>
      </c>
      <c r="C557" s="2" t="s">
        <v>152</v>
      </c>
      <c r="D557" s="2" t="s">
        <v>153</v>
      </c>
      <c r="E557" s="2" t="s">
        <v>154</v>
      </c>
      <c r="F557" s="2" t="s">
        <v>60</v>
      </c>
      <c r="G557" s="2" t="s">
        <v>150</v>
      </c>
      <c r="H557" s="2" t="s">
        <v>150</v>
      </c>
      <c r="I557" s="2" t="s">
        <v>1129</v>
      </c>
      <c r="J557" s="3">
        <v>188</v>
      </c>
      <c r="K557" s="25">
        <v>284.01</v>
      </c>
      <c r="L557" s="2" t="s">
        <v>2204</v>
      </c>
      <c r="M557" s="2" t="s">
        <v>66</v>
      </c>
      <c r="N557" s="3">
        <v>0</v>
      </c>
      <c r="O557" s="3">
        <v>0</v>
      </c>
      <c r="P557" s="21">
        <f ca="1">SUMIF('On Orders'!B:G,Base!C:C,'On Orders'!E:E)</f>
        <v>0</v>
      </c>
      <c r="Q557" s="22">
        <f ca="1">SUMIF('On Orders'!B:G,Base!C:C,'On Orders'!F:F)</f>
        <v>0</v>
      </c>
      <c r="R557" s="22">
        <f ca="1">SUMIF('On Orders'!B:G,Base!C:C,'On Orders'!G:G)</f>
        <v>0</v>
      </c>
      <c r="S557" s="22">
        <f ca="1">SUMIF('On Orders'!B:G,Base!C:C,'On Orders'!H:H)</f>
        <v>0</v>
      </c>
      <c r="T557" s="22"/>
      <c r="U557" s="22"/>
      <c r="V557" s="22"/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1">
        <f t="shared" ca="1" si="593"/>
        <v>-188</v>
      </c>
      <c r="AE557" s="26">
        <f t="shared" ca="1" si="594"/>
        <v>0</v>
      </c>
      <c r="AF557" s="26">
        <f t="shared" ca="1" si="595"/>
        <v>0</v>
      </c>
      <c r="AG557" s="26">
        <f t="shared" ref="AG557:AI557" ca="1" si="645">MAX(0,AF557)-AA557</f>
        <v>0</v>
      </c>
      <c r="AH557" s="26">
        <f t="shared" ca="1" si="645"/>
        <v>0</v>
      </c>
      <c r="AI557" s="26">
        <f t="shared" ca="1" si="645"/>
        <v>0</v>
      </c>
      <c r="AJ557" s="30">
        <f t="shared" si="597"/>
        <v>0</v>
      </c>
      <c r="AK557" s="30">
        <f t="shared" si="598"/>
        <v>0</v>
      </c>
      <c r="AL557" s="30">
        <f t="shared" si="599"/>
        <v>0</v>
      </c>
      <c r="AM557" s="30">
        <f t="shared" si="600"/>
        <v>0</v>
      </c>
      <c r="AN557" s="30">
        <f t="shared" si="601"/>
        <v>0</v>
      </c>
      <c r="AO557" s="30">
        <f t="shared" si="602"/>
        <v>0</v>
      </c>
      <c r="AP557" s="22">
        <f t="shared" si="604"/>
        <v>0</v>
      </c>
    </row>
    <row r="558" spans="1:42" x14ac:dyDescent="0.2">
      <c r="A558" t="s">
        <v>20</v>
      </c>
      <c r="B558" t="s">
        <v>1632</v>
      </c>
      <c r="C558" s="2" t="s">
        <v>1633</v>
      </c>
      <c r="D558" s="2" t="s">
        <v>1634</v>
      </c>
      <c r="E558" s="2" t="s">
        <v>1635</v>
      </c>
      <c r="F558" s="2" t="s">
        <v>60</v>
      </c>
      <c r="G558" s="2" t="s">
        <v>150</v>
      </c>
      <c r="H558" s="2" t="s">
        <v>1636</v>
      </c>
      <c r="I558" s="2" t="s">
        <v>1129</v>
      </c>
      <c r="J558" s="3">
        <v>188</v>
      </c>
      <c r="K558" s="25">
        <v>284.01</v>
      </c>
      <c r="L558" s="2" t="s">
        <v>2204</v>
      </c>
      <c r="M558" s="2" t="s">
        <v>66</v>
      </c>
      <c r="N558" s="3">
        <v>0</v>
      </c>
      <c r="O558" s="3">
        <v>0</v>
      </c>
      <c r="P558" s="21">
        <f ca="1">SUMIF('On Orders'!B:G,Base!C:C,'On Orders'!E:E)</f>
        <v>0</v>
      </c>
      <c r="Q558" s="22">
        <f ca="1">SUMIF('On Orders'!B:G,Base!C:C,'On Orders'!F:F)</f>
        <v>0</v>
      </c>
      <c r="R558" s="22">
        <f ca="1">SUMIF('On Orders'!B:G,Base!C:C,'On Orders'!G:G)</f>
        <v>0</v>
      </c>
      <c r="S558" s="22">
        <f ca="1">SUMIF('On Orders'!B:G,Base!C:C,'On Orders'!H:H)</f>
        <v>0</v>
      </c>
      <c r="T558" s="22"/>
      <c r="U558" s="22"/>
      <c r="V558" s="22"/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1">
        <f t="shared" ca="1" si="593"/>
        <v>-188</v>
      </c>
      <c r="AE558" s="26">
        <f t="shared" ca="1" si="594"/>
        <v>0</v>
      </c>
      <c r="AF558" s="26">
        <f t="shared" ca="1" si="595"/>
        <v>0</v>
      </c>
      <c r="AG558" s="26">
        <f t="shared" ref="AG558:AI558" ca="1" si="646">MAX(0,AF558)-AA558</f>
        <v>0</v>
      </c>
      <c r="AH558" s="26">
        <f t="shared" ca="1" si="646"/>
        <v>0</v>
      </c>
      <c r="AI558" s="26">
        <f t="shared" ca="1" si="646"/>
        <v>0</v>
      </c>
      <c r="AJ558" s="30">
        <f t="shared" si="597"/>
        <v>0</v>
      </c>
      <c r="AK558" s="30">
        <f t="shared" si="598"/>
        <v>0</v>
      </c>
      <c r="AL558" s="30">
        <f t="shared" si="599"/>
        <v>0</v>
      </c>
      <c r="AM558" s="30">
        <f t="shared" si="600"/>
        <v>0</v>
      </c>
      <c r="AN558" s="30">
        <f t="shared" si="601"/>
        <v>0</v>
      </c>
      <c r="AO558" s="30">
        <f t="shared" si="602"/>
        <v>0</v>
      </c>
      <c r="AP558" s="22">
        <f t="shared" si="604"/>
        <v>0</v>
      </c>
    </row>
    <row r="559" spans="1:42" x14ac:dyDescent="0.2">
      <c r="A559" t="s">
        <v>20</v>
      </c>
      <c r="B559" t="s">
        <v>1637</v>
      </c>
      <c r="C559" s="2" t="s">
        <v>1638</v>
      </c>
      <c r="D559" s="2" t="s">
        <v>1639</v>
      </c>
      <c r="E559" s="2" t="s">
        <v>1640</v>
      </c>
      <c r="F559" s="2" t="s">
        <v>60</v>
      </c>
      <c r="G559" s="2" t="s">
        <v>150</v>
      </c>
      <c r="H559" s="2" t="s">
        <v>1636</v>
      </c>
      <c r="I559" s="2" t="s">
        <v>1129</v>
      </c>
      <c r="J559" s="3">
        <v>188</v>
      </c>
      <c r="K559" s="25">
        <v>284.01</v>
      </c>
      <c r="L559" s="2" t="s">
        <v>2204</v>
      </c>
      <c r="M559" s="2" t="s">
        <v>66</v>
      </c>
      <c r="N559" s="3">
        <v>0</v>
      </c>
      <c r="O559" s="3">
        <v>0</v>
      </c>
      <c r="P559" s="21">
        <f ca="1">SUMIF('On Orders'!B:G,Base!C:C,'On Orders'!E:E)</f>
        <v>0</v>
      </c>
      <c r="Q559" s="22">
        <f ca="1">SUMIF('On Orders'!B:G,Base!C:C,'On Orders'!F:F)</f>
        <v>0</v>
      </c>
      <c r="R559" s="22">
        <f ca="1">SUMIF('On Orders'!B:G,Base!C:C,'On Orders'!G:G)</f>
        <v>0</v>
      </c>
      <c r="S559" s="22">
        <f ca="1">SUMIF('On Orders'!B:G,Base!C:C,'On Orders'!H:H)</f>
        <v>0</v>
      </c>
      <c r="T559" s="22"/>
      <c r="U559" s="22"/>
      <c r="V559" s="22"/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1">
        <f t="shared" ca="1" si="593"/>
        <v>-188</v>
      </c>
      <c r="AE559" s="26">
        <f t="shared" ca="1" si="594"/>
        <v>0</v>
      </c>
      <c r="AF559" s="26">
        <f t="shared" ca="1" si="595"/>
        <v>0</v>
      </c>
      <c r="AG559" s="26">
        <f t="shared" ref="AG559:AI559" ca="1" si="647">MAX(0,AF559)-AA559</f>
        <v>0</v>
      </c>
      <c r="AH559" s="26">
        <f t="shared" ca="1" si="647"/>
        <v>0</v>
      </c>
      <c r="AI559" s="26">
        <f t="shared" ca="1" si="647"/>
        <v>0</v>
      </c>
      <c r="AJ559" s="30">
        <f t="shared" si="597"/>
        <v>0</v>
      </c>
      <c r="AK559" s="30">
        <f t="shared" si="598"/>
        <v>0</v>
      </c>
      <c r="AL559" s="30">
        <f t="shared" si="599"/>
        <v>0</v>
      </c>
      <c r="AM559" s="30">
        <f t="shared" si="600"/>
        <v>0</v>
      </c>
      <c r="AN559" s="30">
        <f t="shared" si="601"/>
        <v>0</v>
      </c>
      <c r="AO559" s="30">
        <f t="shared" si="602"/>
        <v>0</v>
      </c>
      <c r="AP559" s="22">
        <f t="shared" si="604"/>
        <v>0</v>
      </c>
    </row>
    <row r="560" spans="1:42" x14ac:dyDescent="0.2">
      <c r="A560" t="s">
        <v>20</v>
      </c>
      <c r="B560" t="s">
        <v>1641</v>
      </c>
      <c r="C560" s="2" t="s">
        <v>1642</v>
      </c>
      <c r="D560" s="2" t="s">
        <v>1643</v>
      </c>
      <c r="E560" s="2" t="s">
        <v>1644</v>
      </c>
      <c r="F560" s="2" t="s">
        <v>60</v>
      </c>
      <c r="G560" s="2" t="s">
        <v>150</v>
      </c>
      <c r="H560" s="2" t="s">
        <v>789</v>
      </c>
      <c r="I560" s="2" t="s">
        <v>1129</v>
      </c>
      <c r="J560" s="3">
        <v>188</v>
      </c>
      <c r="K560" s="25">
        <v>284.01</v>
      </c>
      <c r="L560" s="2" t="s">
        <v>2204</v>
      </c>
      <c r="M560" s="2" t="s">
        <v>66</v>
      </c>
      <c r="N560" s="3">
        <v>0</v>
      </c>
      <c r="O560" s="3">
        <v>0</v>
      </c>
      <c r="P560" s="21">
        <f ca="1">SUMIF('On Orders'!B:G,Base!C:C,'On Orders'!E:E)</f>
        <v>0</v>
      </c>
      <c r="Q560" s="22">
        <f ca="1">SUMIF('On Orders'!B:G,Base!C:C,'On Orders'!F:F)</f>
        <v>0</v>
      </c>
      <c r="R560" s="22">
        <f ca="1">SUMIF('On Orders'!B:G,Base!C:C,'On Orders'!G:G)</f>
        <v>0</v>
      </c>
      <c r="S560" s="22">
        <f ca="1">SUMIF('On Orders'!B:G,Base!C:C,'On Orders'!H:H)</f>
        <v>0</v>
      </c>
      <c r="T560" s="22"/>
      <c r="U560" s="22"/>
      <c r="V560" s="22"/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1">
        <f t="shared" ca="1" si="593"/>
        <v>-188</v>
      </c>
      <c r="AE560" s="26">
        <f t="shared" ca="1" si="594"/>
        <v>0</v>
      </c>
      <c r="AF560" s="26">
        <f t="shared" ca="1" si="595"/>
        <v>0</v>
      </c>
      <c r="AG560" s="26">
        <f t="shared" ref="AG560:AI560" ca="1" si="648">MAX(0,AF560)-AA560</f>
        <v>0</v>
      </c>
      <c r="AH560" s="26">
        <f t="shared" ca="1" si="648"/>
        <v>0</v>
      </c>
      <c r="AI560" s="26">
        <f t="shared" ca="1" si="648"/>
        <v>0</v>
      </c>
      <c r="AJ560" s="30">
        <f t="shared" si="597"/>
        <v>0</v>
      </c>
      <c r="AK560" s="30">
        <f t="shared" si="598"/>
        <v>0</v>
      </c>
      <c r="AL560" s="30">
        <f t="shared" si="599"/>
        <v>0</v>
      </c>
      <c r="AM560" s="30">
        <f t="shared" si="600"/>
        <v>0</v>
      </c>
      <c r="AN560" s="30">
        <f t="shared" si="601"/>
        <v>0</v>
      </c>
      <c r="AO560" s="30">
        <f t="shared" si="602"/>
        <v>0</v>
      </c>
      <c r="AP560" s="22">
        <f t="shared" si="604"/>
        <v>0</v>
      </c>
    </row>
    <row r="561" spans="1:42" x14ac:dyDescent="0.2">
      <c r="A561" t="s">
        <v>20</v>
      </c>
      <c r="B561" t="s">
        <v>1645</v>
      </c>
      <c r="C561" s="2" t="s">
        <v>1646</v>
      </c>
      <c r="D561" s="2" t="s">
        <v>1647</v>
      </c>
      <c r="E561" s="2" t="s">
        <v>1648</v>
      </c>
      <c r="F561" s="2" t="s">
        <v>60</v>
      </c>
      <c r="G561" s="2" t="s">
        <v>150</v>
      </c>
      <c r="H561" s="2" t="s">
        <v>789</v>
      </c>
      <c r="I561" s="2" t="s">
        <v>1129</v>
      </c>
      <c r="J561" s="3">
        <v>188</v>
      </c>
      <c r="K561" s="25">
        <v>284.01</v>
      </c>
      <c r="L561" s="2" t="s">
        <v>2204</v>
      </c>
      <c r="M561" s="2" t="s">
        <v>66</v>
      </c>
      <c r="N561" s="3">
        <v>0</v>
      </c>
      <c r="O561" s="3">
        <v>0</v>
      </c>
      <c r="P561" s="21">
        <f ca="1">SUMIF('On Orders'!B:G,Base!C:C,'On Orders'!E:E)</f>
        <v>0</v>
      </c>
      <c r="Q561" s="22">
        <f ca="1">SUMIF('On Orders'!B:G,Base!C:C,'On Orders'!F:F)</f>
        <v>0</v>
      </c>
      <c r="R561" s="22">
        <f ca="1">SUMIF('On Orders'!B:G,Base!C:C,'On Orders'!G:G)</f>
        <v>0</v>
      </c>
      <c r="S561" s="22">
        <f ca="1">SUMIF('On Orders'!B:G,Base!C:C,'On Orders'!H:H)</f>
        <v>0</v>
      </c>
      <c r="T561" s="22"/>
      <c r="U561" s="22"/>
      <c r="V561" s="22"/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1">
        <f t="shared" ca="1" si="593"/>
        <v>-188</v>
      </c>
      <c r="AE561" s="26">
        <f t="shared" ca="1" si="594"/>
        <v>0</v>
      </c>
      <c r="AF561" s="26">
        <f t="shared" ca="1" si="595"/>
        <v>0</v>
      </c>
      <c r="AG561" s="26">
        <f t="shared" ref="AG561:AI561" ca="1" si="649">MAX(0,AF561)-AA561</f>
        <v>0</v>
      </c>
      <c r="AH561" s="26">
        <f t="shared" ca="1" si="649"/>
        <v>0</v>
      </c>
      <c r="AI561" s="26">
        <f t="shared" ca="1" si="649"/>
        <v>0</v>
      </c>
      <c r="AJ561" s="30">
        <f t="shared" si="597"/>
        <v>0</v>
      </c>
      <c r="AK561" s="30">
        <f t="shared" si="598"/>
        <v>0</v>
      </c>
      <c r="AL561" s="30">
        <f t="shared" si="599"/>
        <v>0</v>
      </c>
      <c r="AM561" s="30">
        <f t="shared" si="600"/>
        <v>0</v>
      </c>
      <c r="AN561" s="30">
        <f t="shared" si="601"/>
        <v>0</v>
      </c>
      <c r="AO561" s="30">
        <f t="shared" si="602"/>
        <v>0</v>
      </c>
      <c r="AP561" s="22">
        <f t="shared" si="604"/>
        <v>0</v>
      </c>
    </row>
    <row r="562" spans="1:42" x14ac:dyDescent="0.2">
      <c r="A562" t="s">
        <v>20</v>
      </c>
      <c r="B562" t="s">
        <v>1649</v>
      </c>
      <c r="C562" s="2" t="s">
        <v>1650</v>
      </c>
      <c r="D562" s="2" t="s">
        <v>1651</v>
      </c>
      <c r="E562" s="2" t="s">
        <v>1652</v>
      </c>
      <c r="F562" s="2" t="s">
        <v>60</v>
      </c>
      <c r="G562" s="2" t="s">
        <v>150</v>
      </c>
      <c r="H562" s="2" t="s">
        <v>1392</v>
      </c>
      <c r="I562" s="2" t="s">
        <v>1129</v>
      </c>
      <c r="J562" s="3">
        <v>188</v>
      </c>
      <c r="K562" s="25">
        <v>284.01</v>
      </c>
      <c r="L562" s="2" t="s">
        <v>2204</v>
      </c>
      <c r="M562" s="2" t="s">
        <v>66</v>
      </c>
      <c r="N562" s="3">
        <v>0</v>
      </c>
      <c r="O562" s="3">
        <v>0</v>
      </c>
      <c r="P562" s="21">
        <f ca="1">SUMIF('On Orders'!B:G,Base!C:C,'On Orders'!E:E)</f>
        <v>0</v>
      </c>
      <c r="Q562" s="22">
        <f ca="1">SUMIF('On Orders'!B:G,Base!C:C,'On Orders'!F:F)</f>
        <v>0</v>
      </c>
      <c r="R562" s="22">
        <f ca="1">SUMIF('On Orders'!B:G,Base!C:C,'On Orders'!G:G)</f>
        <v>0</v>
      </c>
      <c r="S562" s="22">
        <f ca="1">SUMIF('On Orders'!B:G,Base!C:C,'On Orders'!H:H)</f>
        <v>0</v>
      </c>
      <c r="T562" s="22"/>
      <c r="U562" s="22"/>
      <c r="V562" s="22"/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1">
        <f t="shared" ca="1" si="593"/>
        <v>-188</v>
      </c>
      <c r="AE562" s="26">
        <f t="shared" ca="1" si="594"/>
        <v>0</v>
      </c>
      <c r="AF562" s="26">
        <f t="shared" ca="1" si="595"/>
        <v>0</v>
      </c>
      <c r="AG562" s="26">
        <f t="shared" ref="AG562:AI562" ca="1" si="650">MAX(0,AF562)-AA562</f>
        <v>0</v>
      </c>
      <c r="AH562" s="26">
        <f t="shared" ca="1" si="650"/>
        <v>0</v>
      </c>
      <c r="AI562" s="26">
        <f t="shared" ca="1" si="650"/>
        <v>0</v>
      </c>
      <c r="AJ562" s="30">
        <f t="shared" si="597"/>
        <v>0</v>
      </c>
      <c r="AK562" s="30">
        <f t="shared" si="598"/>
        <v>0</v>
      </c>
      <c r="AL562" s="30">
        <f t="shared" si="599"/>
        <v>0</v>
      </c>
      <c r="AM562" s="30">
        <f t="shared" si="600"/>
        <v>0</v>
      </c>
      <c r="AN562" s="30">
        <f t="shared" si="601"/>
        <v>0</v>
      </c>
      <c r="AO562" s="30">
        <f t="shared" si="602"/>
        <v>0</v>
      </c>
      <c r="AP562" s="22">
        <f t="shared" si="604"/>
        <v>0</v>
      </c>
    </row>
    <row r="563" spans="1:42" x14ac:dyDescent="0.2">
      <c r="A563" t="s">
        <v>20</v>
      </c>
      <c r="B563" t="s">
        <v>1653</v>
      </c>
      <c r="C563" s="2" t="s">
        <v>1654</v>
      </c>
      <c r="D563" s="2" t="s">
        <v>1655</v>
      </c>
      <c r="E563" s="2" t="s">
        <v>1656</v>
      </c>
      <c r="F563" s="2" t="s">
        <v>60</v>
      </c>
      <c r="G563" s="2" t="s">
        <v>150</v>
      </c>
      <c r="H563" s="2" t="s">
        <v>1392</v>
      </c>
      <c r="I563" s="2" t="s">
        <v>1129</v>
      </c>
      <c r="J563" s="3">
        <v>188</v>
      </c>
      <c r="K563" s="25">
        <v>284.01</v>
      </c>
      <c r="L563" s="2" t="s">
        <v>2204</v>
      </c>
      <c r="M563" s="2" t="s">
        <v>66</v>
      </c>
      <c r="N563" s="3">
        <v>0</v>
      </c>
      <c r="O563" s="3">
        <v>0</v>
      </c>
      <c r="P563" s="21">
        <f ca="1">SUMIF('On Orders'!B:G,Base!C:C,'On Orders'!E:E)</f>
        <v>0</v>
      </c>
      <c r="Q563" s="22">
        <f ca="1">SUMIF('On Orders'!B:G,Base!C:C,'On Orders'!F:F)</f>
        <v>0</v>
      </c>
      <c r="R563" s="22">
        <f ca="1">SUMIF('On Orders'!B:G,Base!C:C,'On Orders'!G:G)</f>
        <v>0</v>
      </c>
      <c r="S563" s="22">
        <f ca="1">SUMIF('On Orders'!B:G,Base!C:C,'On Orders'!H:H)</f>
        <v>0</v>
      </c>
      <c r="T563" s="22"/>
      <c r="U563" s="22"/>
      <c r="V563" s="22"/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1">
        <f t="shared" ca="1" si="593"/>
        <v>-188</v>
      </c>
      <c r="AE563" s="26">
        <f t="shared" ca="1" si="594"/>
        <v>0</v>
      </c>
      <c r="AF563" s="26">
        <f t="shared" ca="1" si="595"/>
        <v>0</v>
      </c>
      <c r="AG563" s="26">
        <f t="shared" ref="AG563:AI563" ca="1" si="651">MAX(0,AF563)-AA563</f>
        <v>0</v>
      </c>
      <c r="AH563" s="26">
        <f t="shared" ca="1" si="651"/>
        <v>0</v>
      </c>
      <c r="AI563" s="26">
        <f t="shared" ca="1" si="651"/>
        <v>0</v>
      </c>
      <c r="AJ563" s="30">
        <f t="shared" si="597"/>
        <v>0</v>
      </c>
      <c r="AK563" s="30">
        <f t="shared" si="598"/>
        <v>0</v>
      </c>
      <c r="AL563" s="30">
        <f t="shared" si="599"/>
        <v>0</v>
      </c>
      <c r="AM563" s="30">
        <f t="shared" si="600"/>
        <v>0</v>
      </c>
      <c r="AN563" s="30">
        <f t="shared" si="601"/>
        <v>0</v>
      </c>
      <c r="AO563" s="30">
        <f t="shared" si="602"/>
        <v>0</v>
      </c>
      <c r="AP563" s="22">
        <f t="shared" si="604"/>
        <v>0</v>
      </c>
    </row>
    <row r="564" spans="1:42" x14ac:dyDescent="0.2">
      <c r="A564" t="s">
        <v>20</v>
      </c>
      <c r="B564" t="s">
        <v>1657</v>
      </c>
      <c r="C564" s="2" t="s">
        <v>1658</v>
      </c>
      <c r="D564" s="2" t="s">
        <v>1659</v>
      </c>
      <c r="E564" s="2" t="s">
        <v>1660</v>
      </c>
      <c r="F564" s="2" t="s">
        <v>24</v>
      </c>
      <c r="G564" s="2" t="s">
        <v>1587</v>
      </c>
      <c r="H564" s="2" t="s">
        <v>1661</v>
      </c>
      <c r="I564" s="2" t="s">
        <v>1129</v>
      </c>
      <c r="J564" s="3">
        <v>188</v>
      </c>
      <c r="K564" s="25">
        <v>100</v>
      </c>
      <c r="L564" s="2" t="s">
        <v>2204</v>
      </c>
      <c r="M564" s="2" t="s">
        <v>66</v>
      </c>
      <c r="N564" s="3">
        <v>0</v>
      </c>
      <c r="O564" s="3">
        <v>0</v>
      </c>
      <c r="P564" s="21">
        <f ca="1">SUMIF('On Orders'!B:G,Base!C:C,'On Orders'!E:E)</f>
        <v>0</v>
      </c>
      <c r="Q564" s="22">
        <f ca="1">SUMIF('On Orders'!B:G,Base!C:C,'On Orders'!F:F)</f>
        <v>0</v>
      </c>
      <c r="R564" s="22">
        <f ca="1">SUMIF('On Orders'!B:G,Base!C:C,'On Orders'!G:G)</f>
        <v>0</v>
      </c>
      <c r="S564" s="22">
        <f ca="1">SUMIF('On Orders'!B:G,Base!C:C,'On Orders'!H:H)</f>
        <v>0</v>
      </c>
      <c r="T564" s="22"/>
      <c r="U564" s="22"/>
      <c r="V564" s="22"/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1">
        <f t="shared" ca="1" si="593"/>
        <v>-188</v>
      </c>
      <c r="AE564" s="26">
        <f t="shared" ca="1" si="594"/>
        <v>0</v>
      </c>
      <c r="AF564" s="26">
        <f t="shared" ca="1" si="595"/>
        <v>0</v>
      </c>
      <c r="AG564" s="26">
        <f t="shared" ref="AG564:AI564" ca="1" si="652">MAX(0,AF564)-AA564</f>
        <v>0</v>
      </c>
      <c r="AH564" s="26">
        <f t="shared" ca="1" si="652"/>
        <v>0</v>
      </c>
      <c r="AI564" s="26">
        <f t="shared" ca="1" si="652"/>
        <v>0</v>
      </c>
      <c r="AJ564" s="30">
        <f t="shared" si="597"/>
        <v>0</v>
      </c>
      <c r="AK564" s="30">
        <f t="shared" si="598"/>
        <v>0</v>
      </c>
      <c r="AL564" s="30">
        <f t="shared" si="599"/>
        <v>0</v>
      </c>
      <c r="AM564" s="30">
        <f t="shared" si="600"/>
        <v>0</v>
      </c>
      <c r="AN564" s="30">
        <f t="shared" si="601"/>
        <v>0</v>
      </c>
      <c r="AO564" s="30">
        <f t="shared" si="602"/>
        <v>0</v>
      </c>
      <c r="AP564" s="22">
        <f t="shared" si="604"/>
        <v>0</v>
      </c>
    </row>
    <row r="565" spans="1:42" x14ac:dyDescent="0.2">
      <c r="A565" t="s">
        <v>20</v>
      </c>
      <c r="B565" t="s">
        <v>1662</v>
      </c>
      <c r="C565" s="2" t="s">
        <v>1663</v>
      </c>
      <c r="D565" s="2" t="s">
        <v>1664</v>
      </c>
      <c r="E565" s="2" t="s">
        <v>1665</v>
      </c>
      <c r="F565" s="2" t="s">
        <v>24</v>
      </c>
      <c r="G565" s="2" t="s">
        <v>1587</v>
      </c>
      <c r="H565" s="2" t="s">
        <v>1392</v>
      </c>
      <c r="I565" s="2" t="s">
        <v>1129</v>
      </c>
      <c r="J565" s="3">
        <v>188</v>
      </c>
      <c r="K565" s="25">
        <v>100</v>
      </c>
      <c r="L565" s="2" t="s">
        <v>2204</v>
      </c>
      <c r="M565" s="2" t="s">
        <v>66</v>
      </c>
      <c r="N565" s="3">
        <v>0</v>
      </c>
      <c r="O565" s="3">
        <v>0</v>
      </c>
      <c r="P565" s="21">
        <f ca="1">SUMIF('On Orders'!B:G,Base!C:C,'On Orders'!E:E)</f>
        <v>0</v>
      </c>
      <c r="Q565" s="22">
        <f ca="1">SUMIF('On Orders'!B:G,Base!C:C,'On Orders'!F:F)</f>
        <v>0</v>
      </c>
      <c r="R565" s="22">
        <f ca="1">SUMIF('On Orders'!B:G,Base!C:C,'On Orders'!G:G)</f>
        <v>0</v>
      </c>
      <c r="S565" s="22">
        <f ca="1">SUMIF('On Orders'!B:G,Base!C:C,'On Orders'!H:H)</f>
        <v>0</v>
      </c>
      <c r="T565" s="22"/>
      <c r="U565" s="22"/>
      <c r="V565" s="22"/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1">
        <f t="shared" ca="1" si="593"/>
        <v>-188</v>
      </c>
      <c r="AE565" s="26">
        <f t="shared" ca="1" si="594"/>
        <v>0</v>
      </c>
      <c r="AF565" s="26">
        <f t="shared" ca="1" si="595"/>
        <v>0</v>
      </c>
      <c r="AG565" s="26">
        <f t="shared" ref="AG565:AI565" ca="1" si="653">MAX(0,AF565)-AA565</f>
        <v>0</v>
      </c>
      <c r="AH565" s="26">
        <f t="shared" ca="1" si="653"/>
        <v>0</v>
      </c>
      <c r="AI565" s="26">
        <f t="shared" ca="1" si="653"/>
        <v>0</v>
      </c>
      <c r="AJ565" s="30">
        <f t="shared" si="597"/>
        <v>0</v>
      </c>
      <c r="AK565" s="30">
        <f t="shared" si="598"/>
        <v>0</v>
      </c>
      <c r="AL565" s="30">
        <f t="shared" si="599"/>
        <v>0</v>
      </c>
      <c r="AM565" s="30">
        <f t="shared" si="600"/>
        <v>0</v>
      </c>
      <c r="AN565" s="30">
        <f t="shared" si="601"/>
        <v>0</v>
      </c>
      <c r="AO565" s="30">
        <f t="shared" si="602"/>
        <v>0</v>
      </c>
      <c r="AP565" s="22">
        <f t="shared" si="604"/>
        <v>0</v>
      </c>
    </row>
    <row r="566" spans="1:42" x14ac:dyDescent="0.2">
      <c r="A566" t="s">
        <v>20</v>
      </c>
      <c r="B566" t="s">
        <v>1666</v>
      </c>
      <c r="C566" s="2" t="s">
        <v>1667</v>
      </c>
      <c r="D566" s="2" t="s">
        <v>1668</v>
      </c>
      <c r="E566" s="2" t="s">
        <v>1669</v>
      </c>
      <c r="F566" s="2" t="s">
        <v>24</v>
      </c>
      <c r="G566" s="2" t="s">
        <v>1587</v>
      </c>
      <c r="H566" s="2" t="s">
        <v>1670</v>
      </c>
      <c r="I566" s="2" t="s">
        <v>1129</v>
      </c>
      <c r="J566" s="3">
        <v>188</v>
      </c>
      <c r="K566" s="25">
        <v>100</v>
      </c>
      <c r="L566" s="2" t="s">
        <v>2204</v>
      </c>
      <c r="M566" s="2" t="s">
        <v>66</v>
      </c>
      <c r="N566" s="3">
        <v>0</v>
      </c>
      <c r="O566" s="3">
        <v>0</v>
      </c>
      <c r="P566" s="21">
        <f ca="1">SUMIF('On Orders'!B:G,Base!C:C,'On Orders'!E:E)</f>
        <v>0</v>
      </c>
      <c r="Q566" s="22">
        <f ca="1">SUMIF('On Orders'!B:G,Base!C:C,'On Orders'!F:F)</f>
        <v>0</v>
      </c>
      <c r="R566" s="22">
        <f ca="1">SUMIF('On Orders'!B:G,Base!C:C,'On Orders'!G:G)</f>
        <v>0</v>
      </c>
      <c r="S566" s="22">
        <f ca="1">SUMIF('On Orders'!B:G,Base!C:C,'On Orders'!H:H)</f>
        <v>0</v>
      </c>
      <c r="T566" s="22"/>
      <c r="U566" s="22"/>
      <c r="V566" s="22"/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1">
        <f t="shared" ca="1" si="593"/>
        <v>-188</v>
      </c>
      <c r="AE566" s="26">
        <f t="shared" ca="1" si="594"/>
        <v>0</v>
      </c>
      <c r="AF566" s="26">
        <f t="shared" ca="1" si="595"/>
        <v>0</v>
      </c>
      <c r="AG566" s="26">
        <f t="shared" ref="AG566:AI566" ca="1" si="654">MAX(0,AF566)-AA566</f>
        <v>0</v>
      </c>
      <c r="AH566" s="26">
        <f t="shared" ca="1" si="654"/>
        <v>0</v>
      </c>
      <c r="AI566" s="26">
        <f t="shared" ca="1" si="654"/>
        <v>0</v>
      </c>
      <c r="AJ566" s="30">
        <f t="shared" si="597"/>
        <v>0</v>
      </c>
      <c r="AK566" s="30">
        <f t="shared" si="598"/>
        <v>0</v>
      </c>
      <c r="AL566" s="30">
        <f t="shared" si="599"/>
        <v>0</v>
      </c>
      <c r="AM566" s="30">
        <f t="shared" si="600"/>
        <v>0</v>
      </c>
      <c r="AN566" s="30">
        <f t="shared" si="601"/>
        <v>0</v>
      </c>
      <c r="AO566" s="30">
        <f t="shared" si="602"/>
        <v>0</v>
      </c>
      <c r="AP566" s="22">
        <f t="shared" si="604"/>
        <v>0</v>
      </c>
    </row>
    <row r="567" spans="1:42" x14ac:dyDescent="0.2">
      <c r="A567" t="s">
        <v>20</v>
      </c>
      <c r="B567" t="s">
        <v>1671</v>
      </c>
      <c r="C567" s="2" t="s">
        <v>1672</v>
      </c>
      <c r="D567" s="2" t="s">
        <v>1673</v>
      </c>
      <c r="E567" s="2" t="s">
        <v>1674</v>
      </c>
      <c r="F567" s="2" t="s">
        <v>24</v>
      </c>
      <c r="G567" s="2" t="s">
        <v>488</v>
      </c>
      <c r="H567" s="2" t="s">
        <v>648</v>
      </c>
      <c r="I567" s="2" t="s">
        <v>1129</v>
      </c>
      <c r="J567" s="3">
        <v>188</v>
      </c>
      <c r="K567" s="25">
        <v>310</v>
      </c>
      <c r="L567" s="2" t="s">
        <v>2204</v>
      </c>
      <c r="M567" s="2" t="s">
        <v>66</v>
      </c>
      <c r="N567" s="3">
        <v>22</v>
      </c>
      <c r="O567" s="3">
        <v>133</v>
      </c>
      <c r="P567" s="21">
        <f ca="1">SUMIF('On Orders'!B:G,Base!C:C,'On Orders'!E:E)</f>
        <v>0</v>
      </c>
      <c r="Q567" s="22">
        <f ca="1">SUMIF('On Orders'!B:G,Base!C:C,'On Orders'!F:F)</f>
        <v>0</v>
      </c>
      <c r="R567" s="22">
        <f ca="1">SUMIF('On Orders'!B:G,Base!C:C,'On Orders'!G:G)</f>
        <v>0</v>
      </c>
      <c r="S567" s="22">
        <f ca="1">SUMIF('On Orders'!B:G,Base!C:C,'On Orders'!H:H)</f>
        <v>0</v>
      </c>
      <c r="T567" s="22"/>
      <c r="U567" s="22"/>
      <c r="V567" s="22"/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1">
        <f t="shared" ca="1" si="593"/>
        <v>-33</v>
      </c>
      <c r="AE567" s="26">
        <f t="shared" ca="1" si="594"/>
        <v>0</v>
      </c>
      <c r="AF567" s="26">
        <f t="shared" ca="1" si="595"/>
        <v>0</v>
      </c>
      <c r="AG567" s="26">
        <f t="shared" ref="AG567:AI567" ca="1" si="655">MAX(0,AF567)-AA567</f>
        <v>0</v>
      </c>
      <c r="AH567" s="26">
        <f t="shared" ca="1" si="655"/>
        <v>0</v>
      </c>
      <c r="AI567" s="26">
        <f t="shared" ca="1" si="655"/>
        <v>0</v>
      </c>
      <c r="AJ567" s="30">
        <f t="shared" si="597"/>
        <v>0</v>
      </c>
      <c r="AK567" s="30">
        <f t="shared" si="598"/>
        <v>0</v>
      </c>
      <c r="AL567" s="30">
        <f t="shared" si="599"/>
        <v>0</v>
      </c>
      <c r="AM567" s="30">
        <f t="shared" si="600"/>
        <v>0</v>
      </c>
      <c r="AN567" s="30">
        <f t="shared" si="601"/>
        <v>0</v>
      </c>
      <c r="AO567" s="30">
        <f t="shared" si="602"/>
        <v>0</v>
      </c>
      <c r="AP567" s="22">
        <f t="shared" si="604"/>
        <v>0</v>
      </c>
    </row>
    <row r="568" spans="1:42" x14ac:dyDescent="0.2">
      <c r="A568" t="s">
        <v>20</v>
      </c>
      <c r="B568" t="s">
        <v>1675</v>
      </c>
      <c r="C568" s="2" t="s">
        <v>1676</v>
      </c>
      <c r="D568" s="2" t="s">
        <v>1677</v>
      </c>
      <c r="E568" s="2" t="s">
        <v>1678</v>
      </c>
      <c r="F568" s="2" t="s">
        <v>24</v>
      </c>
      <c r="G568" s="2" t="s">
        <v>488</v>
      </c>
      <c r="H568" s="2" t="s">
        <v>1679</v>
      </c>
      <c r="I568" s="2" t="s">
        <v>1129</v>
      </c>
      <c r="J568" s="3">
        <v>188</v>
      </c>
      <c r="K568" s="25">
        <v>310</v>
      </c>
      <c r="L568" s="2" t="s">
        <v>2204</v>
      </c>
      <c r="M568" s="2" t="s">
        <v>66</v>
      </c>
      <c r="N568" s="3">
        <v>18</v>
      </c>
      <c r="O568" s="3">
        <v>1760</v>
      </c>
      <c r="P568" s="21">
        <f ca="1">SUMIF('On Orders'!B:G,Base!C:C,'On Orders'!E:E)</f>
        <v>0</v>
      </c>
      <c r="Q568" s="22">
        <f ca="1">SUMIF('On Orders'!B:G,Base!C:C,'On Orders'!F:F)</f>
        <v>0</v>
      </c>
      <c r="R568" s="22">
        <f ca="1">SUMIF('On Orders'!B:G,Base!C:C,'On Orders'!G:G)</f>
        <v>0</v>
      </c>
      <c r="S568" s="22">
        <f ca="1">SUMIF('On Orders'!B:G,Base!C:C,'On Orders'!H:H)</f>
        <v>0</v>
      </c>
      <c r="T568" s="22"/>
      <c r="U568" s="22"/>
      <c r="V568" s="22"/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1">
        <f t="shared" ca="1" si="593"/>
        <v>1590</v>
      </c>
      <c r="AE568" s="26">
        <f t="shared" ca="1" si="594"/>
        <v>1590</v>
      </c>
      <c r="AF568" s="26">
        <f t="shared" ca="1" si="595"/>
        <v>1590</v>
      </c>
      <c r="AG568" s="26">
        <f t="shared" ref="AG568:AI568" ca="1" si="656">MAX(0,AF568)-AA568</f>
        <v>1590</v>
      </c>
      <c r="AH568" s="26">
        <f t="shared" ca="1" si="656"/>
        <v>1590</v>
      </c>
      <c r="AI568" s="26">
        <f t="shared" ca="1" si="656"/>
        <v>1590</v>
      </c>
      <c r="AJ568" s="30">
        <f t="shared" si="597"/>
        <v>0</v>
      </c>
      <c r="AK568" s="30">
        <f t="shared" si="598"/>
        <v>0</v>
      </c>
      <c r="AL568" s="30">
        <f t="shared" si="599"/>
        <v>0</v>
      </c>
      <c r="AM568" s="30">
        <f t="shared" si="600"/>
        <v>0</v>
      </c>
      <c r="AN568" s="30">
        <f t="shared" si="601"/>
        <v>0</v>
      </c>
      <c r="AO568" s="30">
        <f t="shared" si="602"/>
        <v>0</v>
      </c>
      <c r="AP568" s="22">
        <f t="shared" si="604"/>
        <v>0</v>
      </c>
    </row>
    <row r="569" spans="1:42" x14ac:dyDescent="0.2">
      <c r="A569" t="s">
        <v>20</v>
      </c>
      <c r="B569" t="s">
        <v>1680</v>
      </c>
      <c r="C569" s="2" t="s">
        <v>1681</v>
      </c>
      <c r="D569" s="2" t="s">
        <v>1682</v>
      </c>
      <c r="E569" s="2" t="s">
        <v>1683</v>
      </c>
      <c r="F569" s="2" t="s">
        <v>24</v>
      </c>
      <c r="G569" s="2" t="s">
        <v>85</v>
      </c>
      <c r="H569" s="2" t="s">
        <v>970</v>
      </c>
      <c r="I569" s="2" t="s">
        <v>1129</v>
      </c>
      <c r="J569" s="3">
        <v>188</v>
      </c>
      <c r="K569" s="25">
        <v>206.55</v>
      </c>
      <c r="L569" s="2" t="s">
        <v>2204</v>
      </c>
      <c r="M569" s="2" t="s">
        <v>66</v>
      </c>
      <c r="N569" s="3">
        <v>17</v>
      </c>
      <c r="O569" s="3">
        <v>0</v>
      </c>
      <c r="P569" s="21">
        <f ca="1">SUMIF('On Orders'!B:G,Base!C:C,'On Orders'!E:E)</f>
        <v>0</v>
      </c>
      <c r="Q569" s="22">
        <f ca="1">SUMIF('On Orders'!B:G,Base!C:C,'On Orders'!F:F)</f>
        <v>0</v>
      </c>
      <c r="R569" s="22">
        <f ca="1">SUMIF('On Orders'!B:G,Base!C:C,'On Orders'!G:G)</f>
        <v>0</v>
      </c>
      <c r="S569" s="22">
        <f ca="1">SUMIF('On Orders'!B:G,Base!C:C,'On Orders'!H:H)</f>
        <v>0</v>
      </c>
      <c r="T569" s="22"/>
      <c r="U569" s="22"/>
      <c r="V569" s="22"/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1">
        <f t="shared" ca="1" si="593"/>
        <v>-171</v>
      </c>
      <c r="AE569" s="26">
        <f t="shared" ca="1" si="594"/>
        <v>0</v>
      </c>
      <c r="AF569" s="26">
        <f t="shared" ca="1" si="595"/>
        <v>0</v>
      </c>
      <c r="AG569" s="26">
        <f t="shared" ref="AG569:AI569" ca="1" si="657">MAX(0,AF569)-AA569</f>
        <v>0</v>
      </c>
      <c r="AH569" s="26">
        <f t="shared" ca="1" si="657"/>
        <v>0</v>
      </c>
      <c r="AI569" s="26">
        <f t="shared" ca="1" si="657"/>
        <v>0</v>
      </c>
      <c r="AJ569" s="30">
        <f t="shared" si="597"/>
        <v>0</v>
      </c>
      <c r="AK569" s="30">
        <f t="shared" si="598"/>
        <v>0</v>
      </c>
      <c r="AL569" s="30">
        <f t="shared" si="599"/>
        <v>0</v>
      </c>
      <c r="AM569" s="30">
        <f t="shared" si="600"/>
        <v>0</v>
      </c>
      <c r="AN569" s="30">
        <f t="shared" si="601"/>
        <v>0</v>
      </c>
      <c r="AO569" s="30">
        <f t="shared" si="602"/>
        <v>0</v>
      </c>
      <c r="AP569" s="22">
        <f t="shared" si="604"/>
        <v>0</v>
      </c>
    </row>
    <row r="570" spans="1:42" x14ac:dyDescent="0.2">
      <c r="A570" t="s">
        <v>20</v>
      </c>
      <c r="B570" t="s">
        <v>1684</v>
      </c>
      <c r="C570" s="2" t="s">
        <v>1685</v>
      </c>
      <c r="D570" s="2" t="s">
        <v>1686</v>
      </c>
      <c r="E570" s="2" t="s">
        <v>1687</v>
      </c>
      <c r="F570" s="2" t="s">
        <v>24</v>
      </c>
      <c r="G570" s="2" t="s">
        <v>159</v>
      </c>
      <c r="H570" s="2" t="s">
        <v>1688</v>
      </c>
      <c r="I570" s="2" t="s">
        <v>1129</v>
      </c>
      <c r="J570" s="3">
        <v>188</v>
      </c>
      <c r="K570" s="25">
        <v>100</v>
      </c>
      <c r="L570" s="2" t="s">
        <v>2204</v>
      </c>
      <c r="M570" s="2" t="s">
        <v>66</v>
      </c>
      <c r="N570" s="3">
        <v>0</v>
      </c>
      <c r="O570" s="3">
        <v>0</v>
      </c>
      <c r="P570" s="21">
        <f ca="1">SUMIF('On Orders'!B:G,Base!C:C,'On Orders'!E:E)</f>
        <v>0</v>
      </c>
      <c r="Q570" s="22">
        <f ca="1">SUMIF('On Orders'!B:G,Base!C:C,'On Orders'!F:F)</f>
        <v>0</v>
      </c>
      <c r="R570" s="22">
        <f ca="1">SUMIF('On Orders'!B:G,Base!C:C,'On Orders'!G:G)</f>
        <v>0</v>
      </c>
      <c r="S570" s="22">
        <f ca="1">SUMIF('On Orders'!B:G,Base!C:C,'On Orders'!H:H)</f>
        <v>0</v>
      </c>
      <c r="T570" s="22"/>
      <c r="U570" s="22"/>
      <c r="V570" s="22"/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1">
        <f t="shared" ca="1" si="593"/>
        <v>-188</v>
      </c>
      <c r="AE570" s="26">
        <f t="shared" ca="1" si="594"/>
        <v>0</v>
      </c>
      <c r="AF570" s="26">
        <f t="shared" ca="1" si="595"/>
        <v>0</v>
      </c>
      <c r="AG570" s="26">
        <f t="shared" ref="AG570:AI570" ca="1" si="658">MAX(0,AF570)-AA570</f>
        <v>0</v>
      </c>
      <c r="AH570" s="26">
        <f t="shared" ca="1" si="658"/>
        <v>0</v>
      </c>
      <c r="AI570" s="26">
        <f t="shared" ca="1" si="658"/>
        <v>0</v>
      </c>
      <c r="AJ570" s="30">
        <f t="shared" si="597"/>
        <v>0</v>
      </c>
      <c r="AK570" s="30">
        <f t="shared" si="598"/>
        <v>0</v>
      </c>
      <c r="AL570" s="30">
        <f t="shared" si="599"/>
        <v>0</v>
      </c>
      <c r="AM570" s="30">
        <f t="shared" si="600"/>
        <v>0</v>
      </c>
      <c r="AN570" s="30">
        <f t="shared" si="601"/>
        <v>0</v>
      </c>
      <c r="AO570" s="30">
        <f t="shared" si="602"/>
        <v>0</v>
      </c>
      <c r="AP570" s="22">
        <f t="shared" si="604"/>
        <v>0</v>
      </c>
    </row>
    <row r="571" spans="1:42" x14ac:dyDescent="0.2">
      <c r="A571" t="s">
        <v>20</v>
      </c>
      <c r="B571" t="s">
        <v>1689</v>
      </c>
      <c r="C571" s="2" t="s">
        <v>1690</v>
      </c>
      <c r="D571" s="2" t="s">
        <v>1347</v>
      </c>
      <c r="E571" s="2" t="s">
        <v>1691</v>
      </c>
      <c r="F571" s="2" t="s">
        <v>24</v>
      </c>
      <c r="G571" s="2" t="s">
        <v>159</v>
      </c>
      <c r="H571" s="2" t="s">
        <v>1692</v>
      </c>
      <c r="I571" s="2" t="s">
        <v>1129</v>
      </c>
      <c r="J571" s="3">
        <v>188</v>
      </c>
      <c r="K571" s="25">
        <v>100</v>
      </c>
      <c r="L571" s="2" t="s">
        <v>2204</v>
      </c>
      <c r="M571" s="2" t="s">
        <v>66</v>
      </c>
      <c r="N571" s="3">
        <v>0</v>
      </c>
      <c r="O571" s="3">
        <v>0</v>
      </c>
      <c r="P571" s="21">
        <f ca="1">SUMIF('On Orders'!B:G,Base!C:C,'On Orders'!E:E)</f>
        <v>0</v>
      </c>
      <c r="Q571" s="22">
        <f ca="1">SUMIF('On Orders'!B:G,Base!C:C,'On Orders'!F:F)</f>
        <v>0</v>
      </c>
      <c r="R571" s="22">
        <f ca="1">SUMIF('On Orders'!B:G,Base!C:C,'On Orders'!G:G)</f>
        <v>0</v>
      </c>
      <c r="S571" s="22">
        <f ca="1">SUMIF('On Orders'!B:G,Base!C:C,'On Orders'!H:H)</f>
        <v>0</v>
      </c>
      <c r="T571" s="22"/>
      <c r="U571" s="22"/>
      <c r="V571" s="22"/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1">
        <f t="shared" ca="1" si="593"/>
        <v>-188</v>
      </c>
      <c r="AE571" s="26">
        <f t="shared" ca="1" si="594"/>
        <v>0</v>
      </c>
      <c r="AF571" s="26">
        <f t="shared" ca="1" si="595"/>
        <v>0</v>
      </c>
      <c r="AG571" s="26">
        <f t="shared" ref="AG571:AI571" ca="1" si="659">MAX(0,AF571)-AA571</f>
        <v>0</v>
      </c>
      <c r="AH571" s="26">
        <f t="shared" ca="1" si="659"/>
        <v>0</v>
      </c>
      <c r="AI571" s="26">
        <f t="shared" ca="1" si="659"/>
        <v>0</v>
      </c>
      <c r="AJ571" s="30">
        <f t="shared" si="597"/>
        <v>0</v>
      </c>
      <c r="AK571" s="30">
        <f t="shared" si="598"/>
        <v>0</v>
      </c>
      <c r="AL571" s="30">
        <f t="shared" si="599"/>
        <v>0</v>
      </c>
      <c r="AM571" s="30">
        <f t="shared" si="600"/>
        <v>0</v>
      </c>
      <c r="AN571" s="30">
        <f t="shared" si="601"/>
        <v>0</v>
      </c>
      <c r="AO571" s="30">
        <f t="shared" si="602"/>
        <v>0</v>
      </c>
      <c r="AP571" s="22">
        <f t="shared" si="604"/>
        <v>0</v>
      </c>
    </row>
    <row r="572" spans="1:42" x14ac:dyDescent="0.2">
      <c r="A572" t="s">
        <v>20</v>
      </c>
      <c r="B572" t="s">
        <v>1693</v>
      </c>
      <c r="C572" s="2" t="s">
        <v>156</v>
      </c>
      <c r="D572" s="2" t="s">
        <v>157</v>
      </c>
      <c r="E572" s="2" t="s">
        <v>158</v>
      </c>
      <c r="F572" s="2" t="s">
        <v>24</v>
      </c>
      <c r="G572" s="2" t="s">
        <v>159</v>
      </c>
      <c r="H572" s="2" t="s">
        <v>160</v>
      </c>
      <c r="I572" s="2" t="s">
        <v>1129</v>
      </c>
      <c r="J572" s="3">
        <v>188</v>
      </c>
      <c r="K572" s="25">
        <v>100</v>
      </c>
      <c r="L572" s="2" t="s">
        <v>2204</v>
      </c>
      <c r="M572" s="2" t="s">
        <v>66</v>
      </c>
      <c r="N572" s="3">
        <v>0</v>
      </c>
      <c r="O572" s="3">
        <v>0</v>
      </c>
      <c r="P572" s="21">
        <f ca="1">SUMIF('On Orders'!B:G,Base!C:C,'On Orders'!E:E)</f>
        <v>0</v>
      </c>
      <c r="Q572" s="22">
        <f ca="1">SUMIF('On Orders'!B:G,Base!C:C,'On Orders'!F:F)</f>
        <v>0</v>
      </c>
      <c r="R572" s="22">
        <f ca="1">SUMIF('On Orders'!B:G,Base!C:C,'On Orders'!G:G)</f>
        <v>0</v>
      </c>
      <c r="S572" s="22">
        <f ca="1">SUMIF('On Orders'!B:G,Base!C:C,'On Orders'!H:H)</f>
        <v>0</v>
      </c>
      <c r="T572" s="22"/>
      <c r="U572" s="22"/>
      <c r="V572" s="22"/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1">
        <f t="shared" ca="1" si="593"/>
        <v>-188</v>
      </c>
      <c r="AE572" s="26">
        <f t="shared" ca="1" si="594"/>
        <v>0</v>
      </c>
      <c r="AF572" s="26">
        <f t="shared" ca="1" si="595"/>
        <v>0</v>
      </c>
      <c r="AG572" s="26">
        <f t="shared" ref="AG572:AI572" ca="1" si="660">MAX(0,AF572)-AA572</f>
        <v>0</v>
      </c>
      <c r="AH572" s="26">
        <f t="shared" ca="1" si="660"/>
        <v>0</v>
      </c>
      <c r="AI572" s="26">
        <f t="shared" ca="1" si="660"/>
        <v>0</v>
      </c>
      <c r="AJ572" s="30">
        <f t="shared" si="597"/>
        <v>0</v>
      </c>
      <c r="AK572" s="30">
        <f t="shared" si="598"/>
        <v>0</v>
      </c>
      <c r="AL572" s="30">
        <f t="shared" si="599"/>
        <v>0</v>
      </c>
      <c r="AM572" s="30">
        <f t="shared" si="600"/>
        <v>0</v>
      </c>
      <c r="AN572" s="30">
        <f t="shared" si="601"/>
        <v>0</v>
      </c>
      <c r="AO572" s="30">
        <f t="shared" si="602"/>
        <v>0</v>
      </c>
      <c r="AP572" s="22">
        <f t="shared" si="604"/>
        <v>0</v>
      </c>
    </row>
    <row r="573" spans="1:42" x14ac:dyDescent="0.2">
      <c r="A573" t="s">
        <v>20</v>
      </c>
      <c r="B573" t="s">
        <v>1694</v>
      </c>
      <c r="C573" s="2" t="s">
        <v>1695</v>
      </c>
      <c r="D573" s="2" t="s">
        <v>1696</v>
      </c>
      <c r="E573" s="2" t="s">
        <v>1697</v>
      </c>
      <c r="F573" s="2" t="s">
        <v>24</v>
      </c>
      <c r="G573" s="2" t="s">
        <v>144</v>
      </c>
      <c r="H573" s="2" t="s">
        <v>1698</v>
      </c>
      <c r="I573" s="2" t="s">
        <v>1129</v>
      </c>
      <c r="J573" s="3">
        <v>188</v>
      </c>
      <c r="K573" s="25">
        <v>100</v>
      </c>
      <c r="L573" s="2" t="s">
        <v>2204</v>
      </c>
      <c r="M573" s="2" t="s">
        <v>66</v>
      </c>
      <c r="N573" s="3">
        <v>0</v>
      </c>
      <c r="O573" s="3">
        <v>0</v>
      </c>
      <c r="P573" s="21">
        <f ca="1">SUMIF('On Orders'!B:G,Base!C:C,'On Orders'!E:E)</f>
        <v>0</v>
      </c>
      <c r="Q573" s="22">
        <f ca="1">SUMIF('On Orders'!B:G,Base!C:C,'On Orders'!F:F)</f>
        <v>0</v>
      </c>
      <c r="R573" s="22">
        <f ca="1">SUMIF('On Orders'!B:G,Base!C:C,'On Orders'!G:G)</f>
        <v>0</v>
      </c>
      <c r="S573" s="22">
        <f ca="1">SUMIF('On Orders'!B:G,Base!C:C,'On Orders'!H:H)</f>
        <v>0</v>
      </c>
      <c r="T573" s="22"/>
      <c r="U573" s="22"/>
      <c r="V573" s="22"/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1">
        <f t="shared" ca="1" si="593"/>
        <v>-188</v>
      </c>
      <c r="AE573" s="26">
        <f t="shared" ca="1" si="594"/>
        <v>0</v>
      </c>
      <c r="AF573" s="26">
        <f t="shared" ca="1" si="595"/>
        <v>0</v>
      </c>
      <c r="AG573" s="26">
        <f t="shared" ref="AG573:AI573" ca="1" si="661">MAX(0,AF573)-AA573</f>
        <v>0</v>
      </c>
      <c r="AH573" s="26">
        <f t="shared" ca="1" si="661"/>
        <v>0</v>
      </c>
      <c r="AI573" s="26">
        <f t="shared" ca="1" si="661"/>
        <v>0</v>
      </c>
      <c r="AJ573" s="30">
        <f t="shared" si="597"/>
        <v>0</v>
      </c>
      <c r="AK573" s="30">
        <f t="shared" si="598"/>
        <v>0</v>
      </c>
      <c r="AL573" s="30">
        <f t="shared" si="599"/>
        <v>0</v>
      </c>
      <c r="AM573" s="30">
        <f t="shared" si="600"/>
        <v>0</v>
      </c>
      <c r="AN573" s="30">
        <f t="shared" si="601"/>
        <v>0</v>
      </c>
      <c r="AO573" s="30">
        <f t="shared" si="602"/>
        <v>0</v>
      </c>
      <c r="AP573" s="22">
        <f t="shared" si="604"/>
        <v>0</v>
      </c>
    </row>
    <row r="574" spans="1:42" x14ac:dyDescent="0.2">
      <c r="A574" t="s">
        <v>20</v>
      </c>
      <c r="B574" t="s">
        <v>1699</v>
      </c>
      <c r="C574" s="2" t="s">
        <v>162</v>
      </c>
      <c r="D574" s="2" t="s">
        <v>163</v>
      </c>
      <c r="E574" s="2" t="s">
        <v>164</v>
      </c>
      <c r="F574" s="2" t="s">
        <v>24</v>
      </c>
      <c r="G574" s="2" t="s">
        <v>144</v>
      </c>
      <c r="H574" s="2" t="s">
        <v>145</v>
      </c>
      <c r="I574" s="2" t="s">
        <v>1129</v>
      </c>
      <c r="J574" s="3">
        <v>188</v>
      </c>
      <c r="K574" s="25">
        <v>100</v>
      </c>
      <c r="L574" s="2" t="s">
        <v>2204</v>
      </c>
      <c r="M574" s="2" t="s">
        <v>66</v>
      </c>
      <c r="N574" s="3">
        <v>0</v>
      </c>
      <c r="O574" s="3">
        <v>0</v>
      </c>
      <c r="P574" s="21">
        <f ca="1">SUMIF('On Orders'!B:G,Base!C:C,'On Orders'!E:E)</f>
        <v>0</v>
      </c>
      <c r="Q574" s="22">
        <f ca="1">SUMIF('On Orders'!B:G,Base!C:C,'On Orders'!F:F)</f>
        <v>0</v>
      </c>
      <c r="R574" s="22">
        <f ca="1">SUMIF('On Orders'!B:G,Base!C:C,'On Orders'!G:G)</f>
        <v>0</v>
      </c>
      <c r="S574" s="22">
        <f ca="1">SUMIF('On Orders'!B:G,Base!C:C,'On Orders'!H:H)</f>
        <v>0</v>
      </c>
      <c r="T574" s="22"/>
      <c r="U574" s="22"/>
      <c r="V574" s="22"/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1">
        <f t="shared" ca="1" si="593"/>
        <v>-188</v>
      </c>
      <c r="AE574" s="26">
        <f t="shared" ca="1" si="594"/>
        <v>0</v>
      </c>
      <c r="AF574" s="26">
        <f t="shared" ca="1" si="595"/>
        <v>0</v>
      </c>
      <c r="AG574" s="26">
        <f t="shared" ref="AG574:AI574" ca="1" si="662">MAX(0,AF574)-AA574</f>
        <v>0</v>
      </c>
      <c r="AH574" s="26">
        <f t="shared" ca="1" si="662"/>
        <v>0</v>
      </c>
      <c r="AI574" s="26">
        <f t="shared" ca="1" si="662"/>
        <v>0</v>
      </c>
      <c r="AJ574" s="30">
        <f t="shared" si="597"/>
        <v>0</v>
      </c>
      <c r="AK574" s="30">
        <f t="shared" si="598"/>
        <v>0</v>
      </c>
      <c r="AL574" s="30">
        <f t="shared" si="599"/>
        <v>0</v>
      </c>
      <c r="AM574" s="30">
        <f t="shared" si="600"/>
        <v>0</v>
      </c>
      <c r="AN574" s="30">
        <f t="shared" si="601"/>
        <v>0</v>
      </c>
      <c r="AO574" s="30">
        <f t="shared" si="602"/>
        <v>0</v>
      </c>
      <c r="AP574" s="22">
        <f t="shared" si="604"/>
        <v>0</v>
      </c>
    </row>
    <row r="575" spans="1:42" x14ac:dyDescent="0.2">
      <c r="A575" t="s">
        <v>20</v>
      </c>
      <c r="B575" t="s">
        <v>1700</v>
      </c>
      <c r="C575" s="2" t="s">
        <v>1701</v>
      </c>
      <c r="D575" s="2" t="s">
        <v>1702</v>
      </c>
      <c r="E575" s="2" t="s">
        <v>1703</v>
      </c>
      <c r="F575" s="2" t="s">
        <v>24</v>
      </c>
      <c r="G575" s="2" t="s">
        <v>150</v>
      </c>
      <c r="H575" s="2" t="s">
        <v>1636</v>
      </c>
      <c r="I575" s="2" t="s">
        <v>1129</v>
      </c>
      <c r="J575" s="3">
        <v>188</v>
      </c>
      <c r="K575" s="25">
        <v>206.55</v>
      </c>
      <c r="L575" s="2" t="s">
        <v>2204</v>
      </c>
      <c r="M575" s="2" t="s">
        <v>66</v>
      </c>
      <c r="N575" s="3">
        <v>0</v>
      </c>
      <c r="O575" s="3">
        <v>0</v>
      </c>
      <c r="P575" s="21">
        <f ca="1">SUMIF('On Orders'!B:G,Base!C:C,'On Orders'!E:E)</f>
        <v>0</v>
      </c>
      <c r="Q575" s="22">
        <f ca="1">SUMIF('On Orders'!B:G,Base!C:C,'On Orders'!F:F)</f>
        <v>0</v>
      </c>
      <c r="R575" s="22">
        <f ca="1">SUMIF('On Orders'!B:G,Base!C:C,'On Orders'!G:G)</f>
        <v>0</v>
      </c>
      <c r="S575" s="22">
        <f ca="1">SUMIF('On Orders'!B:G,Base!C:C,'On Orders'!H:H)</f>
        <v>0</v>
      </c>
      <c r="T575" s="22"/>
      <c r="U575" s="22"/>
      <c r="V575" s="22"/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1">
        <f t="shared" ca="1" si="593"/>
        <v>-188</v>
      </c>
      <c r="AE575" s="26">
        <f t="shared" ca="1" si="594"/>
        <v>0</v>
      </c>
      <c r="AF575" s="26">
        <f t="shared" ca="1" si="595"/>
        <v>0</v>
      </c>
      <c r="AG575" s="26">
        <f t="shared" ref="AG575:AI575" ca="1" si="663">MAX(0,AF575)-AA575</f>
        <v>0</v>
      </c>
      <c r="AH575" s="26">
        <f t="shared" ca="1" si="663"/>
        <v>0</v>
      </c>
      <c r="AI575" s="26">
        <f t="shared" ca="1" si="663"/>
        <v>0</v>
      </c>
      <c r="AJ575" s="30">
        <f t="shared" si="597"/>
        <v>0</v>
      </c>
      <c r="AK575" s="30">
        <f t="shared" si="598"/>
        <v>0</v>
      </c>
      <c r="AL575" s="30">
        <f t="shared" si="599"/>
        <v>0</v>
      </c>
      <c r="AM575" s="30">
        <f t="shared" si="600"/>
        <v>0</v>
      </c>
      <c r="AN575" s="30">
        <f t="shared" si="601"/>
        <v>0</v>
      </c>
      <c r="AO575" s="30">
        <f t="shared" si="602"/>
        <v>0</v>
      </c>
      <c r="AP575" s="22">
        <f t="shared" si="604"/>
        <v>0</v>
      </c>
    </row>
    <row r="576" spans="1:42" x14ac:dyDescent="0.2">
      <c r="A576" t="s">
        <v>20</v>
      </c>
      <c r="B576" t="s">
        <v>1704</v>
      </c>
      <c r="C576" s="2" t="s">
        <v>1705</v>
      </c>
      <c r="D576" s="2" t="s">
        <v>1706</v>
      </c>
      <c r="E576" s="2" t="s">
        <v>1707</v>
      </c>
      <c r="F576" s="2" t="s">
        <v>24</v>
      </c>
      <c r="G576" s="2" t="s">
        <v>150</v>
      </c>
      <c r="H576" s="2" t="s">
        <v>1392</v>
      </c>
      <c r="I576" s="2" t="s">
        <v>1129</v>
      </c>
      <c r="J576" s="3">
        <v>188</v>
      </c>
      <c r="K576" s="25">
        <v>206.55</v>
      </c>
      <c r="L576" s="2" t="s">
        <v>2204</v>
      </c>
      <c r="M576" s="2" t="s">
        <v>66</v>
      </c>
      <c r="N576" s="3">
        <v>4</v>
      </c>
      <c r="O576" s="3">
        <v>0</v>
      </c>
      <c r="P576" s="21">
        <f ca="1">SUMIF('On Orders'!B:G,Base!C:C,'On Orders'!E:E)</f>
        <v>0</v>
      </c>
      <c r="Q576" s="22">
        <f ca="1">SUMIF('On Orders'!B:G,Base!C:C,'On Orders'!F:F)</f>
        <v>0</v>
      </c>
      <c r="R576" s="22">
        <f ca="1">SUMIF('On Orders'!B:G,Base!C:C,'On Orders'!G:G)</f>
        <v>0</v>
      </c>
      <c r="S576" s="22">
        <f ca="1">SUMIF('On Orders'!B:G,Base!C:C,'On Orders'!H:H)</f>
        <v>0</v>
      </c>
      <c r="T576" s="22"/>
      <c r="U576" s="22"/>
      <c r="V576" s="22"/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1">
        <f t="shared" ca="1" si="593"/>
        <v>-184</v>
      </c>
      <c r="AE576" s="26">
        <f t="shared" ca="1" si="594"/>
        <v>0</v>
      </c>
      <c r="AF576" s="26">
        <f t="shared" ca="1" si="595"/>
        <v>0</v>
      </c>
      <c r="AG576" s="26">
        <f t="shared" ref="AG576:AI576" ca="1" si="664">MAX(0,AF576)-AA576</f>
        <v>0</v>
      </c>
      <c r="AH576" s="26">
        <f t="shared" ca="1" si="664"/>
        <v>0</v>
      </c>
      <c r="AI576" s="26">
        <f t="shared" ca="1" si="664"/>
        <v>0</v>
      </c>
      <c r="AJ576" s="30">
        <f t="shared" si="597"/>
        <v>0</v>
      </c>
      <c r="AK576" s="30">
        <f t="shared" si="598"/>
        <v>0</v>
      </c>
      <c r="AL576" s="30">
        <f t="shared" si="599"/>
        <v>0</v>
      </c>
      <c r="AM576" s="30">
        <f t="shared" si="600"/>
        <v>0</v>
      </c>
      <c r="AN576" s="30">
        <f t="shared" si="601"/>
        <v>0</v>
      </c>
      <c r="AO576" s="30">
        <f t="shared" si="602"/>
        <v>0</v>
      </c>
      <c r="AP576" s="22">
        <f t="shared" si="604"/>
        <v>0</v>
      </c>
    </row>
    <row r="577" spans="1:42" x14ac:dyDescent="0.2">
      <c r="A577" t="s">
        <v>20</v>
      </c>
      <c r="B577" t="s">
        <v>1708</v>
      </c>
      <c r="C577" s="2" t="s">
        <v>1709</v>
      </c>
      <c r="D577" s="2" t="s">
        <v>1710</v>
      </c>
      <c r="E577" s="2" t="s">
        <v>1711</v>
      </c>
      <c r="F577" s="2" t="s">
        <v>24</v>
      </c>
      <c r="G577" s="2" t="s">
        <v>150</v>
      </c>
      <c r="H577" s="2" t="s">
        <v>1712</v>
      </c>
      <c r="I577" s="2" t="s">
        <v>1129</v>
      </c>
      <c r="J577" s="3">
        <v>188</v>
      </c>
      <c r="K577" s="25">
        <v>206.55</v>
      </c>
      <c r="L577" s="2" t="s">
        <v>2204</v>
      </c>
      <c r="M577" s="2" t="s">
        <v>66</v>
      </c>
      <c r="N577" s="3">
        <v>3</v>
      </c>
      <c r="O577" s="3">
        <v>0</v>
      </c>
      <c r="P577" s="21">
        <f ca="1">SUMIF('On Orders'!B:G,Base!C:C,'On Orders'!E:E)</f>
        <v>0</v>
      </c>
      <c r="Q577" s="22">
        <f ca="1">SUMIF('On Orders'!B:G,Base!C:C,'On Orders'!F:F)</f>
        <v>0</v>
      </c>
      <c r="R577" s="22">
        <f ca="1">SUMIF('On Orders'!B:G,Base!C:C,'On Orders'!G:G)</f>
        <v>0</v>
      </c>
      <c r="S577" s="22">
        <f ca="1">SUMIF('On Orders'!B:G,Base!C:C,'On Orders'!H:H)</f>
        <v>0</v>
      </c>
      <c r="T577" s="22"/>
      <c r="U577" s="22"/>
      <c r="V577" s="22"/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1">
        <f t="shared" ca="1" si="593"/>
        <v>-185</v>
      </c>
      <c r="AE577" s="26">
        <f t="shared" ca="1" si="594"/>
        <v>0</v>
      </c>
      <c r="AF577" s="26">
        <f t="shared" ca="1" si="595"/>
        <v>0</v>
      </c>
      <c r="AG577" s="26">
        <f t="shared" ref="AG577:AI577" ca="1" si="665">MAX(0,AF577)-AA577</f>
        <v>0</v>
      </c>
      <c r="AH577" s="26">
        <f t="shared" ca="1" si="665"/>
        <v>0</v>
      </c>
      <c r="AI577" s="26">
        <f t="shared" ca="1" si="665"/>
        <v>0</v>
      </c>
      <c r="AJ577" s="30">
        <f t="shared" si="597"/>
        <v>0</v>
      </c>
      <c r="AK577" s="30">
        <f t="shared" si="598"/>
        <v>0</v>
      </c>
      <c r="AL577" s="30">
        <f t="shared" si="599"/>
        <v>0</v>
      </c>
      <c r="AM577" s="30">
        <f t="shared" si="600"/>
        <v>0</v>
      </c>
      <c r="AN577" s="30">
        <f t="shared" si="601"/>
        <v>0</v>
      </c>
      <c r="AO577" s="30">
        <f t="shared" si="602"/>
        <v>0</v>
      </c>
      <c r="AP577" s="22">
        <f t="shared" si="604"/>
        <v>0</v>
      </c>
    </row>
    <row r="578" spans="1:42" x14ac:dyDescent="0.2">
      <c r="A578" t="s">
        <v>20</v>
      </c>
      <c r="B578" t="s">
        <v>1713</v>
      </c>
      <c r="C578" s="2" t="s">
        <v>1714</v>
      </c>
      <c r="D578" s="2" t="s">
        <v>1715</v>
      </c>
      <c r="E578" s="2" t="s">
        <v>1716</v>
      </c>
      <c r="F578" s="2" t="s">
        <v>24</v>
      </c>
      <c r="G578" s="2" t="s">
        <v>169</v>
      </c>
      <c r="H578" s="2" t="s">
        <v>169</v>
      </c>
      <c r="I578" s="2" t="s">
        <v>1129</v>
      </c>
      <c r="J578" s="3">
        <v>188</v>
      </c>
      <c r="K578" s="25">
        <v>189.31</v>
      </c>
      <c r="L578" s="2" t="s">
        <v>2204</v>
      </c>
      <c r="M578" s="2" t="s">
        <v>66</v>
      </c>
      <c r="N578" s="3">
        <v>0</v>
      </c>
      <c r="O578" s="3">
        <v>0</v>
      </c>
      <c r="P578" s="21">
        <f ca="1">SUMIF('On Orders'!B:G,Base!C:C,'On Orders'!E:E)</f>
        <v>0</v>
      </c>
      <c r="Q578" s="22">
        <f ca="1">SUMIF('On Orders'!B:G,Base!C:C,'On Orders'!F:F)</f>
        <v>0</v>
      </c>
      <c r="R578" s="22">
        <f ca="1">SUMIF('On Orders'!B:G,Base!C:C,'On Orders'!G:G)</f>
        <v>0</v>
      </c>
      <c r="S578" s="22">
        <f ca="1">SUMIF('On Orders'!B:G,Base!C:C,'On Orders'!H:H)</f>
        <v>0</v>
      </c>
      <c r="T578" s="22"/>
      <c r="U578" s="22"/>
      <c r="V578" s="22"/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1">
        <f t="shared" ca="1" si="593"/>
        <v>-188</v>
      </c>
      <c r="AE578" s="26">
        <f t="shared" ca="1" si="594"/>
        <v>0</v>
      </c>
      <c r="AF578" s="26">
        <f t="shared" ca="1" si="595"/>
        <v>0</v>
      </c>
      <c r="AG578" s="26">
        <f t="shared" ref="AG578:AI578" ca="1" si="666">MAX(0,AF578)-AA578</f>
        <v>0</v>
      </c>
      <c r="AH578" s="26">
        <f t="shared" ca="1" si="666"/>
        <v>0</v>
      </c>
      <c r="AI578" s="26">
        <f t="shared" ca="1" si="666"/>
        <v>0</v>
      </c>
      <c r="AJ578" s="30">
        <f t="shared" si="597"/>
        <v>0</v>
      </c>
      <c r="AK578" s="30">
        <f t="shared" si="598"/>
        <v>0</v>
      </c>
      <c r="AL578" s="30">
        <f t="shared" si="599"/>
        <v>0</v>
      </c>
      <c r="AM578" s="30">
        <f t="shared" si="600"/>
        <v>0</v>
      </c>
      <c r="AN578" s="30">
        <f t="shared" si="601"/>
        <v>0</v>
      </c>
      <c r="AO578" s="30">
        <f t="shared" si="602"/>
        <v>0</v>
      </c>
      <c r="AP578" s="22">
        <f t="shared" si="604"/>
        <v>0</v>
      </c>
    </row>
    <row r="579" spans="1:42" x14ac:dyDescent="0.2">
      <c r="A579" t="s">
        <v>20</v>
      </c>
      <c r="B579" t="s">
        <v>1717</v>
      </c>
      <c r="C579" s="2" t="s">
        <v>1718</v>
      </c>
      <c r="D579" s="2" t="s">
        <v>1719</v>
      </c>
      <c r="E579" s="2" t="s">
        <v>1720</v>
      </c>
      <c r="F579" s="2" t="s">
        <v>24</v>
      </c>
      <c r="G579" s="2" t="s">
        <v>169</v>
      </c>
      <c r="H579" s="2" t="s">
        <v>832</v>
      </c>
      <c r="I579" s="2" t="s">
        <v>1129</v>
      </c>
      <c r="J579" s="3">
        <v>188</v>
      </c>
      <c r="K579" s="25">
        <v>189.31</v>
      </c>
      <c r="L579" s="2" t="s">
        <v>2204</v>
      </c>
      <c r="M579" s="2" t="s">
        <v>66</v>
      </c>
      <c r="N579" s="3">
        <v>0</v>
      </c>
      <c r="O579" s="3">
        <v>0</v>
      </c>
      <c r="P579" s="21">
        <f ca="1">SUMIF('On Orders'!B:G,Base!C:C,'On Orders'!E:E)</f>
        <v>0</v>
      </c>
      <c r="Q579" s="22">
        <f ca="1">SUMIF('On Orders'!B:G,Base!C:C,'On Orders'!F:F)</f>
        <v>0</v>
      </c>
      <c r="R579" s="22">
        <f ca="1">SUMIF('On Orders'!B:G,Base!C:C,'On Orders'!G:G)</f>
        <v>0</v>
      </c>
      <c r="S579" s="22">
        <f ca="1">SUMIF('On Orders'!B:G,Base!C:C,'On Orders'!H:H)</f>
        <v>0</v>
      </c>
      <c r="T579" s="22"/>
      <c r="U579" s="22"/>
      <c r="V579" s="22"/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1">
        <f t="shared" ref="AD579:AD642" ca="1" si="667">O579+N579+P579+Q579-X579-J579</f>
        <v>-188</v>
      </c>
      <c r="AE579" s="26">
        <f t="shared" ref="AE579:AE642" ca="1" si="668">MAX(0,AD579)+R579-Y579</f>
        <v>0</v>
      </c>
      <c r="AF579" s="26">
        <f t="shared" ref="AF579:AF642" ca="1" si="669">MAX(0,AE579)+S579-Z579</f>
        <v>0</v>
      </c>
      <c r="AG579" s="26">
        <f t="shared" ref="AG579:AI579" ca="1" si="670">MAX(0,AF579)-AA579</f>
        <v>0</v>
      </c>
      <c r="AH579" s="26">
        <f t="shared" ca="1" si="670"/>
        <v>0</v>
      </c>
      <c r="AI579" s="26">
        <f t="shared" ca="1" si="670"/>
        <v>0</v>
      </c>
      <c r="AJ579" s="30">
        <f t="shared" ref="AJ579:AJ642" si="671">IF($L579="Descontinuado",0,IF($G579="iPhone 18",X579,MAX(0,-AD579)))</f>
        <v>0</v>
      </c>
      <c r="AK579" s="30">
        <f t="shared" ref="AK579:AK642" si="672">IF($L579="Descontinuado",0,IF($G579="iPhone 18",Y579,MAX(0,-AE579)))</f>
        <v>0</v>
      </c>
      <c r="AL579" s="30">
        <f t="shared" ref="AL579:AL642" si="673">IF($L579="Descontinuado",0,IF($G579="iPhone 18",Z579,MAX(0,-AF579)))</f>
        <v>0</v>
      </c>
      <c r="AM579" s="30">
        <f t="shared" ref="AM579:AM642" si="674">IF($L579="Descontinuado",0,IF($G579="iPhone 18",AA579,MAX(0,-AG579)))</f>
        <v>0</v>
      </c>
      <c r="AN579" s="30">
        <f t="shared" ref="AN579:AN642" si="675">IF($L579="Descontinuado",0,IF($G579="iPhone 18",AB579,MAX(0,-AH579)))</f>
        <v>0</v>
      </c>
      <c r="AO579" s="30">
        <f t="shared" ref="AO579:AO642" si="676">IF($L579="Descontinuado",0,IF($G579="iPhone 18",AC579,MAX(0,-AI579)))</f>
        <v>0</v>
      </c>
      <c r="AP579" s="22">
        <f t="shared" si="604"/>
        <v>0</v>
      </c>
    </row>
    <row r="580" spans="1:42" x14ac:dyDescent="0.2">
      <c r="A580" t="s">
        <v>20</v>
      </c>
      <c r="B580" t="s">
        <v>1721</v>
      </c>
      <c r="C580" s="2" t="s">
        <v>1722</v>
      </c>
      <c r="D580" s="2" t="s">
        <v>173</v>
      </c>
      <c r="E580" s="2" t="s">
        <v>1723</v>
      </c>
      <c r="F580" s="2" t="s">
        <v>24</v>
      </c>
      <c r="G580" s="2" t="s">
        <v>169</v>
      </c>
      <c r="H580" s="2" t="s">
        <v>175</v>
      </c>
      <c r="I580" s="2" t="s">
        <v>1129</v>
      </c>
      <c r="J580" s="3">
        <v>188</v>
      </c>
      <c r="K580" s="25">
        <v>189.31</v>
      </c>
      <c r="L580" s="2" t="s">
        <v>2204</v>
      </c>
      <c r="M580" s="2" t="s">
        <v>66</v>
      </c>
      <c r="N580" s="3">
        <v>0</v>
      </c>
      <c r="O580" s="3">
        <v>0</v>
      </c>
      <c r="P580" s="21">
        <f ca="1">SUMIF('On Orders'!B:G,Base!C:C,'On Orders'!E:E)</f>
        <v>0</v>
      </c>
      <c r="Q580" s="22">
        <f ca="1">SUMIF('On Orders'!B:G,Base!C:C,'On Orders'!F:F)</f>
        <v>0</v>
      </c>
      <c r="R580" s="22">
        <f ca="1">SUMIF('On Orders'!B:G,Base!C:C,'On Orders'!G:G)</f>
        <v>0</v>
      </c>
      <c r="S580" s="22">
        <f ca="1">SUMIF('On Orders'!B:G,Base!C:C,'On Orders'!H:H)</f>
        <v>0</v>
      </c>
      <c r="T580" s="22"/>
      <c r="U580" s="22"/>
      <c r="V580" s="22"/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1">
        <f t="shared" ca="1" si="667"/>
        <v>-188</v>
      </c>
      <c r="AE580" s="26">
        <f t="shared" ca="1" si="668"/>
        <v>0</v>
      </c>
      <c r="AF580" s="26">
        <f t="shared" ca="1" si="669"/>
        <v>0</v>
      </c>
      <c r="AG580" s="26">
        <f t="shared" ref="AG580:AI580" ca="1" si="677">MAX(0,AF580)-AA580</f>
        <v>0</v>
      </c>
      <c r="AH580" s="26">
        <f t="shared" ca="1" si="677"/>
        <v>0</v>
      </c>
      <c r="AI580" s="26">
        <f t="shared" ca="1" si="677"/>
        <v>0</v>
      </c>
      <c r="AJ580" s="30">
        <f t="shared" si="671"/>
        <v>0</v>
      </c>
      <c r="AK580" s="30">
        <f t="shared" si="672"/>
        <v>0</v>
      </c>
      <c r="AL580" s="30">
        <f t="shared" si="673"/>
        <v>0</v>
      </c>
      <c r="AM580" s="30">
        <f t="shared" si="674"/>
        <v>0</v>
      </c>
      <c r="AN580" s="30">
        <f t="shared" si="675"/>
        <v>0</v>
      </c>
      <c r="AO580" s="30">
        <f t="shared" si="676"/>
        <v>0</v>
      </c>
      <c r="AP580" s="22">
        <f t="shared" ref="AP580:AP643" si="678">SUM(AJ580:AO580)</f>
        <v>0</v>
      </c>
    </row>
    <row r="581" spans="1:42" x14ac:dyDescent="0.2">
      <c r="A581" t="s">
        <v>20</v>
      </c>
      <c r="B581" t="s">
        <v>1724</v>
      </c>
      <c r="C581" s="2" t="s">
        <v>1725</v>
      </c>
      <c r="D581" s="2" t="s">
        <v>178</v>
      </c>
      <c r="E581" s="2" t="s">
        <v>1726</v>
      </c>
      <c r="F581" s="2" t="s">
        <v>24</v>
      </c>
      <c r="G581" s="2" t="s">
        <v>169</v>
      </c>
      <c r="H581" s="2" t="s">
        <v>180</v>
      </c>
      <c r="I581" s="2" t="s">
        <v>1129</v>
      </c>
      <c r="J581" s="3">
        <v>188</v>
      </c>
      <c r="K581" s="25">
        <v>189.31</v>
      </c>
      <c r="L581" s="2" t="s">
        <v>2204</v>
      </c>
      <c r="M581" s="2" t="s">
        <v>66</v>
      </c>
      <c r="N581" s="3">
        <v>0</v>
      </c>
      <c r="O581" s="3">
        <v>0</v>
      </c>
      <c r="P581" s="21">
        <f ca="1">SUMIF('On Orders'!B:G,Base!C:C,'On Orders'!E:E)</f>
        <v>0</v>
      </c>
      <c r="Q581" s="22">
        <f ca="1">SUMIF('On Orders'!B:G,Base!C:C,'On Orders'!F:F)</f>
        <v>0</v>
      </c>
      <c r="R581" s="22">
        <f ca="1">SUMIF('On Orders'!B:G,Base!C:C,'On Orders'!G:G)</f>
        <v>0</v>
      </c>
      <c r="S581" s="22">
        <f ca="1">SUMIF('On Orders'!B:G,Base!C:C,'On Orders'!H:H)</f>
        <v>0</v>
      </c>
      <c r="T581" s="22"/>
      <c r="U581" s="22"/>
      <c r="V581" s="22"/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1">
        <f t="shared" ca="1" si="667"/>
        <v>-188</v>
      </c>
      <c r="AE581" s="26">
        <f t="shared" ca="1" si="668"/>
        <v>0</v>
      </c>
      <c r="AF581" s="26">
        <f t="shared" ca="1" si="669"/>
        <v>0</v>
      </c>
      <c r="AG581" s="26">
        <f t="shared" ref="AG581:AI581" ca="1" si="679">MAX(0,AF581)-AA581</f>
        <v>0</v>
      </c>
      <c r="AH581" s="26">
        <f t="shared" ca="1" si="679"/>
        <v>0</v>
      </c>
      <c r="AI581" s="26">
        <f t="shared" ca="1" si="679"/>
        <v>0</v>
      </c>
      <c r="AJ581" s="30">
        <f t="shared" si="671"/>
        <v>0</v>
      </c>
      <c r="AK581" s="30">
        <f t="shared" si="672"/>
        <v>0</v>
      </c>
      <c r="AL581" s="30">
        <f t="shared" si="673"/>
        <v>0</v>
      </c>
      <c r="AM581" s="30">
        <f t="shared" si="674"/>
        <v>0</v>
      </c>
      <c r="AN581" s="30">
        <f t="shared" si="675"/>
        <v>0</v>
      </c>
      <c r="AO581" s="30">
        <f t="shared" si="676"/>
        <v>0</v>
      </c>
      <c r="AP581" s="22">
        <f t="shared" si="678"/>
        <v>0</v>
      </c>
    </row>
    <row r="582" spans="1:42" x14ac:dyDescent="0.2">
      <c r="A582" t="s">
        <v>20</v>
      </c>
      <c r="B582" t="s">
        <v>1727</v>
      </c>
      <c r="C582" s="2" t="s">
        <v>182</v>
      </c>
      <c r="D582" s="2" t="s">
        <v>183</v>
      </c>
      <c r="E582" s="2" t="s">
        <v>184</v>
      </c>
      <c r="F582" s="2" t="s">
        <v>24</v>
      </c>
      <c r="G582" s="2" t="s">
        <v>79</v>
      </c>
      <c r="H582" s="2" t="s">
        <v>185</v>
      </c>
      <c r="I582" s="2" t="s">
        <v>1129</v>
      </c>
      <c r="J582" s="3">
        <v>188</v>
      </c>
      <c r="K582" s="25">
        <v>189.31</v>
      </c>
      <c r="L582" s="2" t="s">
        <v>2204</v>
      </c>
      <c r="M582" s="2" t="s">
        <v>66</v>
      </c>
      <c r="N582" s="3">
        <v>8</v>
      </c>
      <c r="O582" s="3">
        <v>1153</v>
      </c>
      <c r="P582" s="21">
        <f ca="1">SUMIF('On Orders'!B:G,Base!C:C,'On Orders'!E:E)</f>
        <v>0</v>
      </c>
      <c r="Q582" s="22">
        <f ca="1">SUMIF('On Orders'!B:G,Base!C:C,'On Orders'!F:F)</f>
        <v>0</v>
      </c>
      <c r="R582" s="22">
        <f ca="1">SUMIF('On Orders'!B:G,Base!C:C,'On Orders'!G:G)</f>
        <v>0</v>
      </c>
      <c r="S582" s="22">
        <f ca="1">SUMIF('On Orders'!B:G,Base!C:C,'On Orders'!H:H)</f>
        <v>0</v>
      </c>
      <c r="T582" s="22"/>
      <c r="U582" s="22"/>
      <c r="V582" s="22"/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1">
        <f t="shared" ca="1" si="667"/>
        <v>973</v>
      </c>
      <c r="AE582" s="26">
        <f t="shared" ca="1" si="668"/>
        <v>973</v>
      </c>
      <c r="AF582" s="26">
        <f t="shared" ca="1" si="669"/>
        <v>973</v>
      </c>
      <c r="AG582" s="26">
        <f t="shared" ref="AG582:AI582" ca="1" si="680">MAX(0,AF582)-AA582</f>
        <v>973</v>
      </c>
      <c r="AH582" s="26">
        <f t="shared" ca="1" si="680"/>
        <v>973</v>
      </c>
      <c r="AI582" s="26">
        <f t="shared" ca="1" si="680"/>
        <v>973</v>
      </c>
      <c r="AJ582" s="30">
        <f t="shared" si="671"/>
        <v>0</v>
      </c>
      <c r="AK582" s="30">
        <f t="shared" si="672"/>
        <v>0</v>
      </c>
      <c r="AL582" s="30">
        <f t="shared" si="673"/>
        <v>0</v>
      </c>
      <c r="AM582" s="30">
        <f t="shared" si="674"/>
        <v>0</v>
      </c>
      <c r="AN582" s="30">
        <f t="shared" si="675"/>
        <v>0</v>
      </c>
      <c r="AO582" s="30">
        <f t="shared" si="676"/>
        <v>0</v>
      </c>
      <c r="AP582" s="22">
        <f t="shared" si="678"/>
        <v>0</v>
      </c>
    </row>
    <row r="583" spans="1:42" x14ac:dyDescent="0.2">
      <c r="A583" t="s">
        <v>20</v>
      </c>
      <c r="B583" t="s">
        <v>1728</v>
      </c>
      <c r="C583" s="2" t="s">
        <v>1729</v>
      </c>
      <c r="D583" s="2" t="s">
        <v>1730</v>
      </c>
      <c r="E583" s="2" t="s">
        <v>1731</v>
      </c>
      <c r="F583" s="2" t="s">
        <v>24</v>
      </c>
      <c r="G583" s="2" t="s">
        <v>79</v>
      </c>
      <c r="H583" s="2" t="s">
        <v>245</v>
      </c>
      <c r="I583" s="2" t="s">
        <v>1129</v>
      </c>
      <c r="J583" s="3">
        <v>188</v>
      </c>
      <c r="K583" s="25">
        <v>189.31</v>
      </c>
      <c r="L583" s="2" t="s">
        <v>2204</v>
      </c>
      <c r="M583" s="2" t="s">
        <v>66</v>
      </c>
      <c r="N583" s="3">
        <v>3</v>
      </c>
      <c r="O583" s="3">
        <v>4765</v>
      </c>
      <c r="P583" s="21">
        <f ca="1">SUMIF('On Orders'!B:G,Base!C:C,'On Orders'!E:E)</f>
        <v>0</v>
      </c>
      <c r="Q583" s="22">
        <f ca="1">SUMIF('On Orders'!B:G,Base!C:C,'On Orders'!F:F)</f>
        <v>0</v>
      </c>
      <c r="R583" s="22">
        <f ca="1">SUMIF('On Orders'!B:G,Base!C:C,'On Orders'!G:G)</f>
        <v>0</v>
      </c>
      <c r="S583" s="22">
        <f ca="1">SUMIF('On Orders'!B:G,Base!C:C,'On Orders'!H:H)</f>
        <v>0</v>
      </c>
      <c r="T583" s="22"/>
      <c r="U583" s="22"/>
      <c r="V583" s="22"/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1">
        <f t="shared" ca="1" si="667"/>
        <v>4580</v>
      </c>
      <c r="AE583" s="26">
        <f t="shared" ca="1" si="668"/>
        <v>4580</v>
      </c>
      <c r="AF583" s="26">
        <f t="shared" ca="1" si="669"/>
        <v>4580</v>
      </c>
      <c r="AG583" s="26">
        <f t="shared" ref="AG583:AI583" ca="1" si="681">MAX(0,AF583)-AA583</f>
        <v>4580</v>
      </c>
      <c r="AH583" s="26">
        <f t="shared" ca="1" si="681"/>
        <v>4580</v>
      </c>
      <c r="AI583" s="26">
        <f t="shared" ca="1" si="681"/>
        <v>4580</v>
      </c>
      <c r="AJ583" s="30">
        <f t="shared" si="671"/>
        <v>0</v>
      </c>
      <c r="AK583" s="30">
        <f t="shared" si="672"/>
        <v>0</v>
      </c>
      <c r="AL583" s="30">
        <f t="shared" si="673"/>
        <v>0</v>
      </c>
      <c r="AM583" s="30">
        <f t="shared" si="674"/>
        <v>0</v>
      </c>
      <c r="AN583" s="30">
        <f t="shared" si="675"/>
        <v>0</v>
      </c>
      <c r="AO583" s="30">
        <f t="shared" si="676"/>
        <v>0</v>
      </c>
      <c r="AP583" s="22">
        <f t="shared" si="678"/>
        <v>0</v>
      </c>
    </row>
    <row r="584" spans="1:42" x14ac:dyDescent="0.2">
      <c r="A584" t="s">
        <v>20</v>
      </c>
      <c r="B584" t="s">
        <v>1732</v>
      </c>
      <c r="C584" s="2" t="s">
        <v>1729</v>
      </c>
      <c r="D584" s="2" t="s">
        <v>1730</v>
      </c>
      <c r="E584" s="2" t="s">
        <v>1731</v>
      </c>
      <c r="F584" s="2" t="s">
        <v>24</v>
      </c>
      <c r="G584" s="2" t="s">
        <v>79</v>
      </c>
      <c r="H584" s="2" t="s">
        <v>245</v>
      </c>
      <c r="I584" s="2" t="s">
        <v>1129</v>
      </c>
      <c r="J584" s="3">
        <v>188</v>
      </c>
      <c r="K584" s="25">
        <v>100</v>
      </c>
      <c r="L584" s="2" t="s">
        <v>2204</v>
      </c>
      <c r="M584" s="2" t="s">
        <v>66</v>
      </c>
      <c r="N584" s="3">
        <v>0</v>
      </c>
      <c r="O584" s="3">
        <v>4765</v>
      </c>
      <c r="P584" s="21">
        <f ca="1">SUMIF('On Orders'!B:G,Base!C:C,'On Orders'!E:E)</f>
        <v>0</v>
      </c>
      <c r="Q584" s="22">
        <f ca="1">SUMIF('On Orders'!B:G,Base!C:C,'On Orders'!F:F)</f>
        <v>0</v>
      </c>
      <c r="R584" s="22">
        <f ca="1">SUMIF('On Orders'!B:G,Base!C:C,'On Orders'!G:G)</f>
        <v>0</v>
      </c>
      <c r="S584" s="22">
        <f ca="1">SUMIF('On Orders'!B:G,Base!C:C,'On Orders'!H:H)</f>
        <v>0</v>
      </c>
      <c r="T584" s="22"/>
      <c r="U584" s="22"/>
      <c r="V584" s="22"/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1">
        <f t="shared" ca="1" si="667"/>
        <v>4577</v>
      </c>
      <c r="AE584" s="26">
        <f t="shared" ca="1" si="668"/>
        <v>4577</v>
      </c>
      <c r="AF584" s="26">
        <f t="shared" ca="1" si="669"/>
        <v>4577</v>
      </c>
      <c r="AG584" s="26">
        <f t="shared" ref="AG584:AI584" ca="1" si="682">MAX(0,AF584)-AA584</f>
        <v>4577</v>
      </c>
      <c r="AH584" s="26">
        <f t="shared" ca="1" si="682"/>
        <v>4577</v>
      </c>
      <c r="AI584" s="26">
        <f t="shared" ca="1" si="682"/>
        <v>4577</v>
      </c>
      <c r="AJ584" s="30">
        <f t="shared" si="671"/>
        <v>0</v>
      </c>
      <c r="AK584" s="30">
        <f t="shared" si="672"/>
        <v>0</v>
      </c>
      <c r="AL584" s="30">
        <f t="shared" si="673"/>
        <v>0</v>
      </c>
      <c r="AM584" s="30">
        <f t="shared" si="674"/>
        <v>0</v>
      </c>
      <c r="AN584" s="30">
        <f t="shared" si="675"/>
        <v>0</v>
      </c>
      <c r="AO584" s="30">
        <f t="shared" si="676"/>
        <v>0</v>
      </c>
      <c r="AP584" s="22">
        <f t="shared" si="678"/>
        <v>0</v>
      </c>
    </row>
    <row r="585" spans="1:42" x14ac:dyDescent="0.2">
      <c r="A585" t="s">
        <v>20</v>
      </c>
      <c r="B585" t="s">
        <v>1733</v>
      </c>
      <c r="C585" s="2" t="s">
        <v>1734</v>
      </c>
      <c r="D585" s="2" t="s">
        <v>1735</v>
      </c>
      <c r="E585" s="2" t="s">
        <v>1736</v>
      </c>
      <c r="F585" s="2" t="s">
        <v>24</v>
      </c>
      <c r="G585" s="2" t="s">
        <v>79</v>
      </c>
      <c r="H585" s="2" t="s">
        <v>254</v>
      </c>
      <c r="I585" s="2" t="s">
        <v>1129</v>
      </c>
      <c r="J585" s="3">
        <v>188</v>
      </c>
      <c r="K585" s="25">
        <v>189.31</v>
      </c>
      <c r="L585" s="2" t="s">
        <v>2204</v>
      </c>
      <c r="M585" s="2" t="s">
        <v>66</v>
      </c>
      <c r="N585" s="3">
        <v>3</v>
      </c>
      <c r="O585" s="3">
        <v>0</v>
      </c>
      <c r="P585" s="21">
        <f ca="1">SUMIF('On Orders'!B:G,Base!C:C,'On Orders'!E:E)</f>
        <v>0</v>
      </c>
      <c r="Q585" s="22">
        <f ca="1">SUMIF('On Orders'!B:G,Base!C:C,'On Orders'!F:F)</f>
        <v>0</v>
      </c>
      <c r="R585" s="22">
        <f ca="1">SUMIF('On Orders'!B:G,Base!C:C,'On Orders'!G:G)</f>
        <v>0</v>
      </c>
      <c r="S585" s="22">
        <f ca="1">SUMIF('On Orders'!B:G,Base!C:C,'On Orders'!H:H)</f>
        <v>0</v>
      </c>
      <c r="T585" s="22"/>
      <c r="U585" s="22"/>
      <c r="V585" s="22"/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1">
        <f t="shared" ca="1" si="667"/>
        <v>-185</v>
      </c>
      <c r="AE585" s="26">
        <f t="shared" ca="1" si="668"/>
        <v>0</v>
      </c>
      <c r="AF585" s="26">
        <f t="shared" ca="1" si="669"/>
        <v>0</v>
      </c>
      <c r="AG585" s="26">
        <f t="shared" ref="AG585:AI585" ca="1" si="683">MAX(0,AF585)-AA585</f>
        <v>0</v>
      </c>
      <c r="AH585" s="26">
        <f t="shared" ca="1" si="683"/>
        <v>0</v>
      </c>
      <c r="AI585" s="26">
        <f t="shared" ca="1" si="683"/>
        <v>0</v>
      </c>
      <c r="AJ585" s="30">
        <f t="shared" si="671"/>
        <v>0</v>
      </c>
      <c r="AK585" s="30">
        <f t="shared" si="672"/>
        <v>0</v>
      </c>
      <c r="AL585" s="30">
        <f t="shared" si="673"/>
        <v>0</v>
      </c>
      <c r="AM585" s="30">
        <f t="shared" si="674"/>
        <v>0</v>
      </c>
      <c r="AN585" s="30">
        <f t="shared" si="675"/>
        <v>0</v>
      </c>
      <c r="AO585" s="30">
        <f t="shared" si="676"/>
        <v>0</v>
      </c>
      <c r="AP585" s="22">
        <f t="shared" si="678"/>
        <v>0</v>
      </c>
    </row>
    <row r="586" spans="1:42" x14ac:dyDescent="0.2">
      <c r="A586" t="s">
        <v>20</v>
      </c>
      <c r="B586" t="s">
        <v>1737</v>
      </c>
      <c r="C586" s="2" t="s">
        <v>187</v>
      </c>
      <c r="D586" s="2" t="s">
        <v>188</v>
      </c>
      <c r="E586" s="2" t="s">
        <v>189</v>
      </c>
      <c r="F586" s="2" t="s">
        <v>24</v>
      </c>
      <c r="G586" s="2" t="s">
        <v>79</v>
      </c>
      <c r="H586" s="2" t="s">
        <v>80</v>
      </c>
      <c r="I586" s="2" t="s">
        <v>1129</v>
      </c>
      <c r="J586" s="3">
        <v>188</v>
      </c>
      <c r="K586" s="25">
        <v>189.31</v>
      </c>
      <c r="L586" s="2" t="s">
        <v>2204</v>
      </c>
      <c r="M586" s="2" t="s">
        <v>66</v>
      </c>
      <c r="N586" s="3">
        <v>29</v>
      </c>
      <c r="O586" s="3">
        <v>1485</v>
      </c>
      <c r="P586" s="21">
        <f ca="1">SUMIF('On Orders'!B:G,Base!C:C,'On Orders'!E:E)</f>
        <v>0</v>
      </c>
      <c r="Q586" s="22">
        <f ca="1">SUMIF('On Orders'!B:G,Base!C:C,'On Orders'!F:F)</f>
        <v>0</v>
      </c>
      <c r="R586" s="22">
        <f ca="1">SUMIF('On Orders'!B:G,Base!C:C,'On Orders'!G:G)</f>
        <v>0</v>
      </c>
      <c r="S586" s="22">
        <f ca="1">SUMIF('On Orders'!B:G,Base!C:C,'On Orders'!H:H)</f>
        <v>0</v>
      </c>
      <c r="T586" s="22"/>
      <c r="U586" s="22"/>
      <c r="V586" s="22"/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1">
        <f t="shared" ca="1" si="667"/>
        <v>1326</v>
      </c>
      <c r="AE586" s="26">
        <f t="shared" ca="1" si="668"/>
        <v>1326</v>
      </c>
      <c r="AF586" s="26">
        <f t="shared" ca="1" si="669"/>
        <v>1326</v>
      </c>
      <c r="AG586" s="26">
        <f t="shared" ref="AG586:AI586" ca="1" si="684">MAX(0,AF586)-AA586</f>
        <v>1326</v>
      </c>
      <c r="AH586" s="26">
        <f t="shared" ca="1" si="684"/>
        <v>1326</v>
      </c>
      <c r="AI586" s="26">
        <f t="shared" ca="1" si="684"/>
        <v>1326</v>
      </c>
      <c r="AJ586" s="30">
        <f t="shared" si="671"/>
        <v>0</v>
      </c>
      <c r="AK586" s="30">
        <f t="shared" si="672"/>
        <v>0</v>
      </c>
      <c r="AL586" s="30">
        <f t="shared" si="673"/>
        <v>0</v>
      </c>
      <c r="AM586" s="30">
        <f t="shared" si="674"/>
        <v>0</v>
      </c>
      <c r="AN586" s="30">
        <f t="shared" si="675"/>
        <v>0</v>
      </c>
      <c r="AO586" s="30">
        <f t="shared" si="676"/>
        <v>0</v>
      </c>
      <c r="AP586" s="22">
        <f t="shared" si="678"/>
        <v>0</v>
      </c>
    </row>
    <row r="587" spans="1:42" x14ac:dyDescent="0.2">
      <c r="A587" t="s">
        <v>20</v>
      </c>
      <c r="B587" t="s">
        <v>1738</v>
      </c>
      <c r="C587" s="2" t="s">
        <v>191</v>
      </c>
      <c r="D587" s="2" t="s">
        <v>192</v>
      </c>
      <c r="E587" s="2" t="s">
        <v>193</v>
      </c>
      <c r="F587" s="2" t="s">
        <v>24</v>
      </c>
      <c r="G587" s="2" t="s">
        <v>109</v>
      </c>
      <c r="H587" s="2" t="s">
        <v>109</v>
      </c>
      <c r="I587" s="2" t="s">
        <v>1129</v>
      </c>
      <c r="J587" s="3">
        <v>188</v>
      </c>
      <c r="K587" s="25">
        <v>150.56</v>
      </c>
      <c r="L587" s="2" t="s">
        <v>2204</v>
      </c>
      <c r="M587" s="2" t="s">
        <v>66</v>
      </c>
      <c r="N587" s="3">
        <v>256</v>
      </c>
      <c r="O587" s="3">
        <v>2435</v>
      </c>
      <c r="P587" s="21">
        <f ca="1">SUMIF('On Orders'!B:G,Base!C:C,'On Orders'!E:E)</f>
        <v>0</v>
      </c>
      <c r="Q587" s="22">
        <f ca="1">SUMIF('On Orders'!B:G,Base!C:C,'On Orders'!F:F)</f>
        <v>0</v>
      </c>
      <c r="R587" s="22">
        <f ca="1">SUMIF('On Orders'!B:G,Base!C:C,'On Orders'!G:G)</f>
        <v>0</v>
      </c>
      <c r="S587" s="22">
        <f ca="1">SUMIF('On Orders'!B:G,Base!C:C,'On Orders'!H:H)</f>
        <v>0</v>
      </c>
      <c r="T587" s="22"/>
      <c r="U587" s="22"/>
      <c r="V587" s="22"/>
      <c r="W587" s="3">
        <v>16</v>
      </c>
      <c r="X587" s="3">
        <v>12</v>
      </c>
      <c r="Y587" s="3">
        <v>11</v>
      </c>
      <c r="Z587" s="3">
        <v>15</v>
      </c>
      <c r="AA587" s="3">
        <v>15</v>
      </c>
      <c r="AB587" s="3">
        <v>14</v>
      </c>
      <c r="AC587" s="3">
        <v>14</v>
      </c>
      <c r="AD587" s="31">
        <f t="shared" ca="1" si="667"/>
        <v>2491</v>
      </c>
      <c r="AE587" s="26">
        <f t="shared" ca="1" si="668"/>
        <v>2480</v>
      </c>
      <c r="AF587" s="26">
        <f t="shared" ca="1" si="669"/>
        <v>2465</v>
      </c>
      <c r="AG587" s="26">
        <f t="shared" ref="AG587:AI587" ca="1" si="685">MAX(0,AF587)-AA587</f>
        <v>2450</v>
      </c>
      <c r="AH587" s="26">
        <f t="shared" ca="1" si="685"/>
        <v>2436</v>
      </c>
      <c r="AI587" s="26">
        <f t="shared" ca="1" si="685"/>
        <v>2422</v>
      </c>
      <c r="AJ587" s="30">
        <f t="shared" si="671"/>
        <v>0</v>
      </c>
      <c r="AK587" s="30">
        <f t="shared" si="672"/>
        <v>0</v>
      </c>
      <c r="AL587" s="30">
        <f t="shared" si="673"/>
        <v>0</v>
      </c>
      <c r="AM587" s="30">
        <f t="shared" si="674"/>
        <v>0</v>
      </c>
      <c r="AN587" s="30">
        <f t="shared" si="675"/>
        <v>0</v>
      </c>
      <c r="AO587" s="30">
        <f t="shared" si="676"/>
        <v>0</v>
      </c>
      <c r="AP587" s="22">
        <f t="shared" si="678"/>
        <v>0</v>
      </c>
    </row>
    <row r="588" spans="1:42" x14ac:dyDescent="0.2">
      <c r="A588" t="s">
        <v>20</v>
      </c>
      <c r="B588" t="s">
        <v>1739</v>
      </c>
      <c r="C588" s="2" t="s">
        <v>1740</v>
      </c>
      <c r="D588" s="2" t="s">
        <v>1741</v>
      </c>
      <c r="E588" s="2" t="s">
        <v>1742</v>
      </c>
      <c r="F588" s="2" t="s">
        <v>24</v>
      </c>
      <c r="G588" s="2" t="s">
        <v>109</v>
      </c>
      <c r="H588" s="2" t="s">
        <v>931</v>
      </c>
      <c r="I588" s="2" t="s">
        <v>1129</v>
      </c>
      <c r="J588" s="3">
        <v>188</v>
      </c>
      <c r="K588" s="25">
        <v>150.56</v>
      </c>
      <c r="L588" s="2" t="s">
        <v>2204</v>
      </c>
      <c r="M588" s="2" t="s">
        <v>66</v>
      </c>
      <c r="N588" s="3">
        <v>7</v>
      </c>
      <c r="O588" s="3">
        <v>687</v>
      </c>
      <c r="P588" s="21">
        <f ca="1">SUMIF('On Orders'!B:G,Base!C:C,'On Orders'!E:E)</f>
        <v>0</v>
      </c>
      <c r="Q588" s="22">
        <f ca="1">SUMIF('On Orders'!B:G,Base!C:C,'On Orders'!F:F)</f>
        <v>0</v>
      </c>
      <c r="R588" s="22">
        <f ca="1">SUMIF('On Orders'!B:G,Base!C:C,'On Orders'!G:G)</f>
        <v>0</v>
      </c>
      <c r="S588" s="22">
        <f ca="1">SUMIF('On Orders'!B:G,Base!C:C,'On Orders'!H:H)</f>
        <v>0</v>
      </c>
      <c r="T588" s="22"/>
      <c r="U588" s="22"/>
      <c r="V588" s="22"/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1">
        <f t="shared" ca="1" si="667"/>
        <v>506</v>
      </c>
      <c r="AE588" s="26">
        <f t="shared" ca="1" si="668"/>
        <v>506</v>
      </c>
      <c r="AF588" s="26">
        <f t="shared" ca="1" si="669"/>
        <v>506</v>
      </c>
      <c r="AG588" s="26">
        <f t="shared" ref="AG588:AI588" ca="1" si="686">MAX(0,AF588)-AA588</f>
        <v>506</v>
      </c>
      <c r="AH588" s="26">
        <f t="shared" ca="1" si="686"/>
        <v>506</v>
      </c>
      <c r="AI588" s="26">
        <f t="shared" ca="1" si="686"/>
        <v>506</v>
      </c>
      <c r="AJ588" s="30">
        <f t="shared" si="671"/>
        <v>0</v>
      </c>
      <c r="AK588" s="30">
        <f t="shared" si="672"/>
        <v>0</v>
      </c>
      <c r="AL588" s="30">
        <f t="shared" si="673"/>
        <v>0</v>
      </c>
      <c r="AM588" s="30">
        <f t="shared" si="674"/>
        <v>0</v>
      </c>
      <c r="AN588" s="30">
        <f t="shared" si="675"/>
        <v>0</v>
      </c>
      <c r="AO588" s="30">
        <f t="shared" si="676"/>
        <v>0</v>
      </c>
      <c r="AP588" s="22">
        <f t="shared" si="678"/>
        <v>0</v>
      </c>
    </row>
    <row r="589" spans="1:42" x14ac:dyDescent="0.2">
      <c r="A589" t="s">
        <v>20</v>
      </c>
      <c r="B589" t="s">
        <v>1743</v>
      </c>
      <c r="C589" s="2" t="s">
        <v>195</v>
      </c>
      <c r="D589" s="2" t="s">
        <v>196</v>
      </c>
      <c r="E589" s="2" t="s">
        <v>197</v>
      </c>
      <c r="F589" s="2" t="s">
        <v>24</v>
      </c>
      <c r="G589" s="2" t="s">
        <v>109</v>
      </c>
      <c r="H589" s="2" t="s">
        <v>198</v>
      </c>
      <c r="I589" s="2" t="s">
        <v>1129</v>
      </c>
      <c r="J589" s="3">
        <v>188</v>
      </c>
      <c r="K589" s="25">
        <v>150.56</v>
      </c>
      <c r="L589" s="2" t="s">
        <v>2204</v>
      </c>
      <c r="M589" s="2" t="s">
        <v>66</v>
      </c>
      <c r="N589" s="3">
        <v>319</v>
      </c>
      <c r="O589" s="3">
        <v>1860</v>
      </c>
      <c r="P589" s="21">
        <f ca="1">SUMIF('On Orders'!B:G,Base!C:C,'On Orders'!E:E)</f>
        <v>0</v>
      </c>
      <c r="Q589" s="22">
        <f ca="1">SUMIF('On Orders'!B:G,Base!C:C,'On Orders'!F:F)</f>
        <v>0</v>
      </c>
      <c r="R589" s="22">
        <f ca="1">SUMIF('On Orders'!B:G,Base!C:C,'On Orders'!G:G)</f>
        <v>0</v>
      </c>
      <c r="S589" s="22">
        <f ca="1">SUMIF('On Orders'!B:G,Base!C:C,'On Orders'!H:H)</f>
        <v>0</v>
      </c>
      <c r="T589" s="22"/>
      <c r="U589" s="22"/>
      <c r="V589" s="22"/>
      <c r="W589" s="3">
        <v>11</v>
      </c>
      <c r="X589" s="3">
        <v>13</v>
      </c>
      <c r="Y589" s="3">
        <v>15</v>
      </c>
      <c r="Z589" s="3">
        <v>20</v>
      </c>
      <c r="AA589" s="3">
        <v>16</v>
      </c>
      <c r="AB589" s="3">
        <v>17</v>
      </c>
      <c r="AC589" s="3">
        <v>16</v>
      </c>
      <c r="AD589" s="31">
        <f t="shared" ca="1" si="667"/>
        <v>1978</v>
      </c>
      <c r="AE589" s="26">
        <f t="shared" ca="1" si="668"/>
        <v>1963</v>
      </c>
      <c r="AF589" s="26">
        <f t="shared" ca="1" si="669"/>
        <v>1943</v>
      </c>
      <c r="AG589" s="26">
        <f t="shared" ref="AG589:AI589" ca="1" si="687">MAX(0,AF589)-AA589</f>
        <v>1927</v>
      </c>
      <c r="AH589" s="26">
        <f t="shared" ca="1" si="687"/>
        <v>1910</v>
      </c>
      <c r="AI589" s="26">
        <f t="shared" ca="1" si="687"/>
        <v>1894</v>
      </c>
      <c r="AJ589" s="30">
        <f t="shared" si="671"/>
        <v>0</v>
      </c>
      <c r="AK589" s="30">
        <f t="shared" si="672"/>
        <v>0</v>
      </c>
      <c r="AL589" s="30">
        <f t="shared" si="673"/>
        <v>0</v>
      </c>
      <c r="AM589" s="30">
        <f t="shared" si="674"/>
        <v>0</v>
      </c>
      <c r="AN589" s="30">
        <f t="shared" si="675"/>
        <v>0</v>
      </c>
      <c r="AO589" s="30">
        <f t="shared" si="676"/>
        <v>0</v>
      </c>
      <c r="AP589" s="22">
        <f t="shared" si="678"/>
        <v>0</v>
      </c>
    </row>
    <row r="590" spans="1:42" x14ac:dyDescent="0.2">
      <c r="A590" t="s">
        <v>20</v>
      </c>
      <c r="B590" t="s">
        <v>1744</v>
      </c>
      <c r="C590" s="2" t="s">
        <v>200</v>
      </c>
      <c r="D590" s="2" t="s">
        <v>201</v>
      </c>
      <c r="E590" s="2" t="s">
        <v>202</v>
      </c>
      <c r="F590" s="2" t="s">
        <v>24</v>
      </c>
      <c r="G590" s="2" t="s">
        <v>109</v>
      </c>
      <c r="H590" s="2" t="s">
        <v>127</v>
      </c>
      <c r="I590" s="2" t="s">
        <v>1129</v>
      </c>
      <c r="J590" s="3">
        <v>188</v>
      </c>
      <c r="K590" s="25">
        <v>150.56</v>
      </c>
      <c r="L590" s="2" t="s">
        <v>2204</v>
      </c>
      <c r="M590" s="2" t="s">
        <v>66</v>
      </c>
      <c r="N590" s="3">
        <v>21</v>
      </c>
      <c r="O590" s="3">
        <v>52</v>
      </c>
      <c r="P590" s="21">
        <f ca="1">SUMIF('On Orders'!B:G,Base!C:C,'On Orders'!E:E)</f>
        <v>0</v>
      </c>
      <c r="Q590" s="22">
        <f ca="1">SUMIF('On Orders'!B:G,Base!C:C,'On Orders'!F:F)</f>
        <v>0</v>
      </c>
      <c r="R590" s="22">
        <f ca="1">SUMIF('On Orders'!B:G,Base!C:C,'On Orders'!G:G)</f>
        <v>0</v>
      </c>
      <c r="S590" s="22">
        <f ca="1">SUMIF('On Orders'!B:G,Base!C:C,'On Orders'!H:H)</f>
        <v>0</v>
      </c>
      <c r="T590" s="22"/>
      <c r="U590" s="22"/>
      <c r="V590" s="22"/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1">
        <f t="shared" ca="1" si="667"/>
        <v>-115</v>
      </c>
      <c r="AE590" s="26">
        <f t="shared" ca="1" si="668"/>
        <v>0</v>
      </c>
      <c r="AF590" s="26">
        <f t="shared" ca="1" si="669"/>
        <v>0</v>
      </c>
      <c r="AG590" s="26">
        <f t="shared" ref="AG590:AI590" ca="1" si="688">MAX(0,AF590)-AA590</f>
        <v>0</v>
      </c>
      <c r="AH590" s="26">
        <f t="shared" ca="1" si="688"/>
        <v>0</v>
      </c>
      <c r="AI590" s="26">
        <f t="shared" ca="1" si="688"/>
        <v>0</v>
      </c>
      <c r="AJ590" s="30">
        <f t="shared" si="671"/>
        <v>0</v>
      </c>
      <c r="AK590" s="30">
        <f t="shared" si="672"/>
        <v>0</v>
      </c>
      <c r="AL590" s="30">
        <f t="shared" si="673"/>
        <v>0</v>
      </c>
      <c r="AM590" s="30">
        <f t="shared" si="674"/>
        <v>0</v>
      </c>
      <c r="AN590" s="30">
        <f t="shared" si="675"/>
        <v>0</v>
      </c>
      <c r="AO590" s="30">
        <f t="shared" si="676"/>
        <v>0</v>
      </c>
      <c r="AP590" s="22">
        <f t="shared" si="678"/>
        <v>0</v>
      </c>
    </row>
    <row r="591" spans="1:42" x14ac:dyDescent="0.2">
      <c r="A591" t="s">
        <v>20</v>
      </c>
      <c r="B591" t="s">
        <v>1745</v>
      </c>
      <c r="C591" s="2" t="s">
        <v>200</v>
      </c>
      <c r="D591" s="2" t="s">
        <v>201</v>
      </c>
      <c r="E591" s="2" t="s">
        <v>202</v>
      </c>
      <c r="F591" s="2" t="s">
        <v>24</v>
      </c>
      <c r="G591" s="2" t="s">
        <v>109</v>
      </c>
      <c r="H591" s="2" t="s">
        <v>127</v>
      </c>
      <c r="I591" s="2" t="s">
        <v>1129</v>
      </c>
      <c r="J591" s="3">
        <v>188</v>
      </c>
      <c r="K591" s="25">
        <v>110</v>
      </c>
      <c r="L591" s="2" t="s">
        <v>2204</v>
      </c>
      <c r="M591" s="2" t="s">
        <v>66</v>
      </c>
      <c r="N591" s="3">
        <v>0</v>
      </c>
      <c r="O591" s="3">
        <v>52</v>
      </c>
      <c r="P591" s="21">
        <f ca="1">SUMIF('On Orders'!B:G,Base!C:C,'On Orders'!E:E)</f>
        <v>0</v>
      </c>
      <c r="Q591" s="22">
        <f ca="1">SUMIF('On Orders'!B:G,Base!C:C,'On Orders'!F:F)</f>
        <v>0</v>
      </c>
      <c r="R591" s="22">
        <f ca="1">SUMIF('On Orders'!B:G,Base!C:C,'On Orders'!G:G)</f>
        <v>0</v>
      </c>
      <c r="S591" s="22">
        <f ca="1">SUMIF('On Orders'!B:G,Base!C:C,'On Orders'!H:H)</f>
        <v>0</v>
      </c>
      <c r="T591" s="22"/>
      <c r="U591" s="22"/>
      <c r="V591" s="22"/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1">
        <f t="shared" ca="1" si="667"/>
        <v>-136</v>
      </c>
      <c r="AE591" s="26">
        <f t="shared" ca="1" si="668"/>
        <v>0</v>
      </c>
      <c r="AF591" s="26">
        <f t="shared" ca="1" si="669"/>
        <v>0</v>
      </c>
      <c r="AG591" s="26">
        <f t="shared" ref="AG591:AI591" ca="1" si="689">MAX(0,AF591)-AA591</f>
        <v>0</v>
      </c>
      <c r="AH591" s="26">
        <f t="shared" ca="1" si="689"/>
        <v>0</v>
      </c>
      <c r="AI591" s="26">
        <f t="shared" ca="1" si="689"/>
        <v>0</v>
      </c>
      <c r="AJ591" s="30">
        <f t="shared" si="671"/>
        <v>0</v>
      </c>
      <c r="AK591" s="30">
        <f t="shared" si="672"/>
        <v>0</v>
      </c>
      <c r="AL591" s="30">
        <f t="shared" si="673"/>
        <v>0</v>
      </c>
      <c r="AM591" s="30">
        <f t="shared" si="674"/>
        <v>0</v>
      </c>
      <c r="AN591" s="30">
        <f t="shared" si="675"/>
        <v>0</v>
      </c>
      <c r="AO591" s="30">
        <f t="shared" si="676"/>
        <v>0</v>
      </c>
      <c r="AP591" s="22">
        <f t="shared" si="678"/>
        <v>0</v>
      </c>
    </row>
    <row r="592" spans="1:42" x14ac:dyDescent="0.2">
      <c r="A592" t="s">
        <v>20</v>
      </c>
      <c r="B592" t="s">
        <v>1746</v>
      </c>
      <c r="C592" s="2" t="s">
        <v>1747</v>
      </c>
      <c r="D592" s="2">
        <v>846537097553</v>
      </c>
      <c r="E592" s="2" t="s">
        <v>1748</v>
      </c>
      <c r="F592" s="2" t="s">
        <v>24</v>
      </c>
      <c r="G592" s="2" t="s">
        <v>61</v>
      </c>
      <c r="H592" s="2" t="s">
        <v>1749</v>
      </c>
      <c r="I592" s="2" t="s">
        <v>1129</v>
      </c>
      <c r="J592" s="3">
        <v>188</v>
      </c>
      <c r="K592" s="25">
        <v>150.56</v>
      </c>
      <c r="L592" s="2" t="s">
        <v>2204</v>
      </c>
      <c r="M592" s="2" t="s">
        <v>66</v>
      </c>
      <c r="N592" s="3">
        <v>543</v>
      </c>
      <c r="O592" s="3">
        <v>0</v>
      </c>
      <c r="P592" s="21">
        <f ca="1">SUMIF('On Orders'!B:G,Base!C:C,'On Orders'!E:E)</f>
        <v>0</v>
      </c>
      <c r="Q592" s="22">
        <f ca="1">SUMIF('On Orders'!B:G,Base!C:C,'On Orders'!F:F)</f>
        <v>0</v>
      </c>
      <c r="R592" s="22">
        <f ca="1">SUMIF('On Orders'!B:G,Base!C:C,'On Orders'!G:G)</f>
        <v>0</v>
      </c>
      <c r="S592" s="22">
        <f ca="1">SUMIF('On Orders'!B:G,Base!C:C,'On Orders'!H:H)</f>
        <v>0</v>
      </c>
      <c r="T592" s="22"/>
      <c r="U592" s="22"/>
      <c r="V592" s="22"/>
      <c r="W592" s="3">
        <v>200</v>
      </c>
      <c r="X592" s="3">
        <v>248</v>
      </c>
      <c r="Y592" s="3">
        <v>200</v>
      </c>
      <c r="Z592" s="3">
        <v>260</v>
      </c>
      <c r="AA592" s="3">
        <v>0</v>
      </c>
      <c r="AB592" s="3">
        <v>0</v>
      </c>
      <c r="AC592" s="3">
        <v>0</v>
      </c>
      <c r="AD592" s="31">
        <f t="shared" ca="1" si="667"/>
        <v>107</v>
      </c>
      <c r="AE592" s="26">
        <f t="shared" ca="1" si="668"/>
        <v>-93</v>
      </c>
      <c r="AF592" s="26">
        <f t="shared" ca="1" si="669"/>
        <v>-260</v>
      </c>
      <c r="AG592" s="26">
        <f t="shared" ref="AG592:AI592" ca="1" si="690">MAX(0,AF592)-AA592</f>
        <v>0</v>
      </c>
      <c r="AH592" s="26">
        <f t="shared" ca="1" si="690"/>
        <v>0</v>
      </c>
      <c r="AI592" s="26">
        <f t="shared" ca="1" si="690"/>
        <v>0</v>
      </c>
      <c r="AJ592" s="30">
        <f t="shared" si="671"/>
        <v>0</v>
      </c>
      <c r="AK592" s="30">
        <f t="shared" si="672"/>
        <v>0</v>
      </c>
      <c r="AL592" s="30">
        <f t="shared" si="673"/>
        <v>0</v>
      </c>
      <c r="AM592" s="30">
        <f t="shared" si="674"/>
        <v>0</v>
      </c>
      <c r="AN592" s="30">
        <f t="shared" si="675"/>
        <v>0</v>
      </c>
      <c r="AO592" s="30">
        <f t="shared" si="676"/>
        <v>0</v>
      </c>
      <c r="AP592" s="22">
        <f t="shared" si="678"/>
        <v>0</v>
      </c>
    </row>
    <row r="593" spans="1:42" x14ac:dyDescent="0.2">
      <c r="A593" t="s">
        <v>20</v>
      </c>
      <c r="B593" t="s">
        <v>1750</v>
      </c>
      <c r="C593" s="2" t="s">
        <v>1751</v>
      </c>
      <c r="D593" s="2" t="s">
        <v>1752</v>
      </c>
      <c r="E593" s="2" t="s">
        <v>1753</v>
      </c>
      <c r="F593" s="2" t="s">
        <v>33</v>
      </c>
      <c r="G593" s="2" t="s">
        <v>34</v>
      </c>
      <c r="H593" s="2" t="s">
        <v>1754</v>
      </c>
      <c r="I593" s="2" t="s">
        <v>1129</v>
      </c>
      <c r="J593" s="3">
        <v>188</v>
      </c>
      <c r="K593" s="25">
        <v>165.47</v>
      </c>
      <c r="L593" s="2" t="s">
        <v>2204</v>
      </c>
      <c r="M593" s="2" t="s">
        <v>66</v>
      </c>
      <c r="N593" s="3">
        <v>0</v>
      </c>
      <c r="O593" s="3">
        <v>2264</v>
      </c>
      <c r="P593" s="21">
        <f ca="1">SUMIF('On Orders'!B:G,Base!C:C,'On Orders'!E:E)</f>
        <v>0</v>
      </c>
      <c r="Q593" s="22">
        <f ca="1">SUMIF('On Orders'!B:G,Base!C:C,'On Orders'!F:F)</f>
        <v>0</v>
      </c>
      <c r="R593" s="22">
        <f ca="1">SUMIF('On Orders'!B:G,Base!C:C,'On Orders'!G:G)</f>
        <v>0</v>
      </c>
      <c r="S593" s="22">
        <f ca="1">SUMIF('On Orders'!B:G,Base!C:C,'On Orders'!H:H)</f>
        <v>0</v>
      </c>
      <c r="T593" s="22"/>
      <c r="U593" s="22"/>
      <c r="V593" s="22"/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1">
        <f t="shared" ca="1" si="667"/>
        <v>2076</v>
      </c>
      <c r="AE593" s="26">
        <f t="shared" ca="1" si="668"/>
        <v>2076</v>
      </c>
      <c r="AF593" s="26">
        <f t="shared" ca="1" si="669"/>
        <v>2076</v>
      </c>
      <c r="AG593" s="26">
        <f t="shared" ref="AG593:AI593" ca="1" si="691">MAX(0,AF593)-AA593</f>
        <v>2076</v>
      </c>
      <c r="AH593" s="26">
        <f t="shared" ca="1" si="691"/>
        <v>2076</v>
      </c>
      <c r="AI593" s="26">
        <f t="shared" ca="1" si="691"/>
        <v>2076</v>
      </c>
      <c r="AJ593" s="30">
        <f t="shared" si="671"/>
        <v>0</v>
      </c>
      <c r="AK593" s="30">
        <f t="shared" si="672"/>
        <v>0</v>
      </c>
      <c r="AL593" s="30">
        <f t="shared" si="673"/>
        <v>0</v>
      </c>
      <c r="AM593" s="30">
        <f t="shared" si="674"/>
        <v>0</v>
      </c>
      <c r="AN593" s="30">
        <f t="shared" si="675"/>
        <v>0</v>
      </c>
      <c r="AO593" s="30">
        <f t="shared" si="676"/>
        <v>0</v>
      </c>
      <c r="AP593" s="22">
        <f t="shared" si="678"/>
        <v>0</v>
      </c>
    </row>
    <row r="594" spans="1:42" x14ac:dyDescent="0.2">
      <c r="A594" t="s">
        <v>20</v>
      </c>
      <c r="B594" t="s">
        <v>1755</v>
      </c>
      <c r="C594" s="2" t="s">
        <v>1756</v>
      </c>
      <c r="D594" s="2" t="s">
        <v>1757</v>
      </c>
      <c r="E594" s="2" t="s">
        <v>1758</v>
      </c>
      <c r="F594" s="2" t="s">
        <v>33</v>
      </c>
      <c r="G594" s="2" t="s">
        <v>34</v>
      </c>
      <c r="H594" s="2" t="s">
        <v>222</v>
      </c>
      <c r="I594" s="2" t="s">
        <v>1129</v>
      </c>
      <c r="J594" s="3">
        <v>188</v>
      </c>
      <c r="K594" s="25">
        <v>212.89</v>
      </c>
      <c r="L594" s="2" t="s">
        <v>2204</v>
      </c>
      <c r="M594" s="2" t="s">
        <v>66</v>
      </c>
      <c r="N594" s="3">
        <v>0</v>
      </c>
      <c r="O594" s="3">
        <v>0</v>
      </c>
      <c r="P594" s="21">
        <f ca="1">SUMIF('On Orders'!B:G,Base!C:C,'On Orders'!E:E)</f>
        <v>0</v>
      </c>
      <c r="Q594" s="22">
        <f ca="1">SUMIF('On Orders'!B:G,Base!C:C,'On Orders'!F:F)</f>
        <v>0</v>
      </c>
      <c r="R594" s="22">
        <f ca="1">SUMIF('On Orders'!B:G,Base!C:C,'On Orders'!G:G)</f>
        <v>0</v>
      </c>
      <c r="S594" s="22">
        <f ca="1">SUMIF('On Orders'!B:G,Base!C:C,'On Orders'!H:H)</f>
        <v>0</v>
      </c>
      <c r="T594" s="22"/>
      <c r="U594" s="22"/>
      <c r="V594" s="22"/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1">
        <f t="shared" ca="1" si="667"/>
        <v>-188</v>
      </c>
      <c r="AE594" s="26">
        <f t="shared" ca="1" si="668"/>
        <v>0</v>
      </c>
      <c r="AF594" s="26">
        <f t="shared" ca="1" si="669"/>
        <v>0</v>
      </c>
      <c r="AG594" s="26">
        <f t="shared" ref="AG594:AI594" ca="1" si="692">MAX(0,AF594)-AA594</f>
        <v>0</v>
      </c>
      <c r="AH594" s="26">
        <f t="shared" ca="1" si="692"/>
        <v>0</v>
      </c>
      <c r="AI594" s="26">
        <f t="shared" ca="1" si="692"/>
        <v>0</v>
      </c>
      <c r="AJ594" s="30">
        <f t="shared" si="671"/>
        <v>0</v>
      </c>
      <c r="AK594" s="30">
        <f t="shared" si="672"/>
        <v>0</v>
      </c>
      <c r="AL594" s="30">
        <f t="shared" si="673"/>
        <v>0</v>
      </c>
      <c r="AM594" s="30">
        <f t="shared" si="674"/>
        <v>0</v>
      </c>
      <c r="AN594" s="30">
        <f t="shared" si="675"/>
        <v>0</v>
      </c>
      <c r="AO594" s="30">
        <f t="shared" si="676"/>
        <v>0</v>
      </c>
      <c r="AP594" s="22">
        <f t="shared" si="678"/>
        <v>0</v>
      </c>
    </row>
    <row r="595" spans="1:42" x14ac:dyDescent="0.2">
      <c r="A595" t="s">
        <v>20</v>
      </c>
      <c r="B595" t="s">
        <v>1759</v>
      </c>
      <c r="C595" s="2" t="s">
        <v>1756</v>
      </c>
      <c r="D595" s="2" t="s">
        <v>1757</v>
      </c>
      <c r="E595" s="2" t="s">
        <v>1758</v>
      </c>
      <c r="F595" s="2" t="s">
        <v>33</v>
      </c>
      <c r="G595" s="2" t="s">
        <v>34</v>
      </c>
      <c r="H595" s="2" t="s">
        <v>222</v>
      </c>
      <c r="I595" s="2" t="s">
        <v>1129</v>
      </c>
      <c r="J595" s="3">
        <v>188</v>
      </c>
      <c r="K595" s="25">
        <v>212.89</v>
      </c>
      <c r="L595" s="2" t="s">
        <v>2204</v>
      </c>
      <c r="M595" s="2" t="s">
        <v>66</v>
      </c>
      <c r="N595" s="3">
        <v>11</v>
      </c>
      <c r="O595" s="3">
        <v>0</v>
      </c>
      <c r="P595" s="21">
        <f ca="1">SUMIF('On Orders'!B:G,Base!C:C,'On Orders'!E:E)</f>
        <v>0</v>
      </c>
      <c r="Q595" s="22">
        <f ca="1">SUMIF('On Orders'!B:G,Base!C:C,'On Orders'!F:F)</f>
        <v>0</v>
      </c>
      <c r="R595" s="22">
        <f ca="1">SUMIF('On Orders'!B:G,Base!C:C,'On Orders'!G:G)</f>
        <v>0</v>
      </c>
      <c r="S595" s="22">
        <f ca="1">SUMIF('On Orders'!B:G,Base!C:C,'On Orders'!H:H)</f>
        <v>0</v>
      </c>
      <c r="T595" s="22"/>
      <c r="U595" s="22"/>
      <c r="V595" s="22"/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1">
        <f t="shared" ca="1" si="667"/>
        <v>-177</v>
      </c>
      <c r="AE595" s="26">
        <f t="shared" ca="1" si="668"/>
        <v>0</v>
      </c>
      <c r="AF595" s="26">
        <f t="shared" ca="1" si="669"/>
        <v>0</v>
      </c>
      <c r="AG595" s="26">
        <f t="shared" ref="AG595:AI595" ca="1" si="693">MAX(0,AF595)-AA595</f>
        <v>0</v>
      </c>
      <c r="AH595" s="26">
        <f t="shared" ca="1" si="693"/>
        <v>0</v>
      </c>
      <c r="AI595" s="26">
        <f t="shared" ca="1" si="693"/>
        <v>0</v>
      </c>
      <c r="AJ595" s="30">
        <f t="shared" si="671"/>
        <v>0</v>
      </c>
      <c r="AK595" s="30">
        <f t="shared" si="672"/>
        <v>0</v>
      </c>
      <c r="AL595" s="30">
        <f t="shared" si="673"/>
        <v>0</v>
      </c>
      <c r="AM595" s="30">
        <f t="shared" si="674"/>
        <v>0</v>
      </c>
      <c r="AN595" s="30">
        <f t="shared" si="675"/>
        <v>0</v>
      </c>
      <c r="AO595" s="30">
        <f t="shared" si="676"/>
        <v>0</v>
      </c>
      <c r="AP595" s="22">
        <f t="shared" si="678"/>
        <v>0</v>
      </c>
    </row>
    <row r="596" spans="1:42" x14ac:dyDescent="0.2">
      <c r="A596" t="s">
        <v>20</v>
      </c>
      <c r="B596" t="s">
        <v>1760</v>
      </c>
      <c r="C596" s="2" t="s">
        <v>1761</v>
      </c>
      <c r="D596" s="2" t="s">
        <v>1762</v>
      </c>
      <c r="E596" s="2" t="s">
        <v>1763</v>
      </c>
      <c r="F596" s="2" t="s">
        <v>33</v>
      </c>
      <c r="G596" s="2" t="s">
        <v>207</v>
      </c>
      <c r="H596" s="2" t="s">
        <v>207</v>
      </c>
      <c r="I596" s="2" t="s">
        <v>1129</v>
      </c>
      <c r="J596" s="3">
        <v>188</v>
      </c>
      <c r="K596" s="25">
        <v>378.84</v>
      </c>
      <c r="L596" s="2" t="s">
        <v>2204</v>
      </c>
      <c r="M596" s="2" t="s">
        <v>66</v>
      </c>
      <c r="N596" s="3">
        <v>0</v>
      </c>
      <c r="O596" s="3">
        <v>4142</v>
      </c>
      <c r="P596" s="21">
        <f ca="1">SUMIF('On Orders'!B:G,Base!C:C,'On Orders'!E:E)</f>
        <v>0</v>
      </c>
      <c r="Q596" s="22">
        <f ca="1">SUMIF('On Orders'!B:G,Base!C:C,'On Orders'!F:F)</f>
        <v>0</v>
      </c>
      <c r="R596" s="22">
        <f ca="1">SUMIF('On Orders'!B:G,Base!C:C,'On Orders'!G:G)</f>
        <v>0</v>
      </c>
      <c r="S596" s="22">
        <f ca="1">SUMIF('On Orders'!B:G,Base!C:C,'On Orders'!H:H)</f>
        <v>0</v>
      </c>
      <c r="T596" s="22"/>
      <c r="U596" s="22"/>
      <c r="V596" s="22"/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1">
        <f t="shared" ca="1" si="667"/>
        <v>3954</v>
      </c>
      <c r="AE596" s="26">
        <f t="shared" ca="1" si="668"/>
        <v>3954</v>
      </c>
      <c r="AF596" s="26">
        <f t="shared" ca="1" si="669"/>
        <v>3954</v>
      </c>
      <c r="AG596" s="26">
        <f t="shared" ref="AG596:AI596" ca="1" si="694">MAX(0,AF596)-AA596</f>
        <v>3954</v>
      </c>
      <c r="AH596" s="26">
        <f t="shared" ca="1" si="694"/>
        <v>3954</v>
      </c>
      <c r="AI596" s="26">
        <f t="shared" ca="1" si="694"/>
        <v>3954</v>
      </c>
      <c r="AJ596" s="30">
        <f t="shared" si="671"/>
        <v>0</v>
      </c>
      <c r="AK596" s="30">
        <f t="shared" si="672"/>
        <v>0</v>
      </c>
      <c r="AL596" s="30">
        <f t="shared" si="673"/>
        <v>0</v>
      </c>
      <c r="AM596" s="30">
        <f t="shared" si="674"/>
        <v>0</v>
      </c>
      <c r="AN596" s="30">
        <f t="shared" si="675"/>
        <v>0</v>
      </c>
      <c r="AO596" s="30">
        <f t="shared" si="676"/>
        <v>0</v>
      </c>
      <c r="AP596" s="22">
        <f t="shared" si="678"/>
        <v>0</v>
      </c>
    </row>
    <row r="597" spans="1:42" x14ac:dyDescent="0.2">
      <c r="A597" t="s">
        <v>20</v>
      </c>
      <c r="B597" t="s">
        <v>1764</v>
      </c>
      <c r="C597" s="2" t="s">
        <v>1765</v>
      </c>
      <c r="D597" s="2" t="s">
        <v>1766</v>
      </c>
      <c r="E597" s="2" t="s">
        <v>1767</v>
      </c>
      <c r="F597" s="2" t="s">
        <v>33</v>
      </c>
      <c r="G597" s="2" t="s">
        <v>1768</v>
      </c>
      <c r="H597" s="2" t="s">
        <v>1313</v>
      </c>
      <c r="I597" s="2" t="s">
        <v>1129</v>
      </c>
      <c r="J597" s="3">
        <v>188</v>
      </c>
      <c r="K597" s="25">
        <v>236.59</v>
      </c>
      <c r="L597" s="2" t="s">
        <v>2204</v>
      </c>
      <c r="M597" s="2" t="s">
        <v>66</v>
      </c>
      <c r="N597" s="3">
        <v>0</v>
      </c>
      <c r="O597" s="3">
        <v>753</v>
      </c>
      <c r="P597" s="21">
        <f ca="1">SUMIF('On Orders'!B:G,Base!C:C,'On Orders'!E:E)</f>
        <v>0</v>
      </c>
      <c r="Q597" s="22">
        <f ca="1">SUMIF('On Orders'!B:G,Base!C:C,'On Orders'!F:F)</f>
        <v>0</v>
      </c>
      <c r="R597" s="22">
        <f ca="1">SUMIF('On Orders'!B:G,Base!C:C,'On Orders'!G:G)</f>
        <v>0</v>
      </c>
      <c r="S597" s="22">
        <f ca="1">SUMIF('On Orders'!B:G,Base!C:C,'On Orders'!H:H)</f>
        <v>0</v>
      </c>
      <c r="T597" s="22"/>
      <c r="U597" s="22"/>
      <c r="V597" s="22"/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1">
        <f t="shared" ca="1" si="667"/>
        <v>565</v>
      </c>
      <c r="AE597" s="26">
        <f t="shared" ca="1" si="668"/>
        <v>565</v>
      </c>
      <c r="AF597" s="26">
        <f t="shared" ca="1" si="669"/>
        <v>565</v>
      </c>
      <c r="AG597" s="26">
        <f t="shared" ref="AG597:AI597" ca="1" si="695">MAX(0,AF597)-AA597</f>
        <v>565</v>
      </c>
      <c r="AH597" s="26">
        <f t="shared" ca="1" si="695"/>
        <v>565</v>
      </c>
      <c r="AI597" s="26">
        <f t="shared" ca="1" si="695"/>
        <v>565</v>
      </c>
      <c r="AJ597" s="30">
        <f t="shared" si="671"/>
        <v>0</v>
      </c>
      <c r="AK597" s="30">
        <f t="shared" si="672"/>
        <v>0</v>
      </c>
      <c r="AL597" s="30">
        <f t="shared" si="673"/>
        <v>0</v>
      </c>
      <c r="AM597" s="30">
        <f t="shared" si="674"/>
        <v>0</v>
      </c>
      <c r="AN597" s="30">
        <f t="shared" si="675"/>
        <v>0</v>
      </c>
      <c r="AO597" s="30">
        <f t="shared" si="676"/>
        <v>0</v>
      </c>
      <c r="AP597" s="22">
        <f t="shared" si="678"/>
        <v>0</v>
      </c>
    </row>
    <row r="598" spans="1:42" x14ac:dyDescent="0.2">
      <c r="A598" t="s">
        <v>20</v>
      </c>
      <c r="B598" t="s">
        <v>1769</v>
      </c>
      <c r="C598" s="2" t="s">
        <v>1770</v>
      </c>
      <c r="D598" s="2" t="s">
        <v>1771</v>
      </c>
      <c r="E598" s="2" t="s">
        <v>1772</v>
      </c>
      <c r="F598" s="2" t="s">
        <v>33</v>
      </c>
      <c r="G598" s="2" t="s">
        <v>1768</v>
      </c>
      <c r="H598" s="2" t="s">
        <v>1313</v>
      </c>
      <c r="I598" s="2" t="s">
        <v>1129</v>
      </c>
      <c r="J598" s="3">
        <v>188</v>
      </c>
      <c r="K598" s="25">
        <v>236.59</v>
      </c>
      <c r="L598" s="2" t="s">
        <v>2204</v>
      </c>
      <c r="M598" s="2" t="s">
        <v>66</v>
      </c>
      <c r="N598" s="3">
        <v>0</v>
      </c>
      <c r="O598" s="3">
        <v>334</v>
      </c>
      <c r="P598" s="21">
        <f ca="1">SUMIF('On Orders'!B:G,Base!C:C,'On Orders'!E:E)</f>
        <v>0</v>
      </c>
      <c r="Q598" s="22">
        <f ca="1">SUMIF('On Orders'!B:G,Base!C:C,'On Orders'!F:F)</f>
        <v>0</v>
      </c>
      <c r="R598" s="22">
        <f ca="1">SUMIF('On Orders'!B:G,Base!C:C,'On Orders'!G:G)</f>
        <v>0</v>
      </c>
      <c r="S598" s="22">
        <f ca="1">SUMIF('On Orders'!B:G,Base!C:C,'On Orders'!H:H)</f>
        <v>0</v>
      </c>
      <c r="T598" s="22"/>
      <c r="U598" s="22"/>
      <c r="V598" s="22"/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1">
        <f t="shared" ca="1" si="667"/>
        <v>146</v>
      </c>
      <c r="AE598" s="26">
        <f t="shared" ca="1" si="668"/>
        <v>146</v>
      </c>
      <c r="AF598" s="26">
        <f t="shared" ca="1" si="669"/>
        <v>146</v>
      </c>
      <c r="AG598" s="26">
        <f t="shared" ref="AG598:AI598" ca="1" si="696">MAX(0,AF598)-AA598</f>
        <v>146</v>
      </c>
      <c r="AH598" s="26">
        <f t="shared" ca="1" si="696"/>
        <v>146</v>
      </c>
      <c r="AI598" s="26">
        <f t="shared" ca="1" si="696"/>
        <v>146</v>
      </c>
      <c r="AJ598" s="30">
        <f t="shared" si="671"/>
        <v>0</v>
      </c>
      <c r="AK598" s="30">
        <f t="shared" si="672"/>
        <v>0</v>
      </c>
      <c r="AL598" s="30">
        <f t="shared" si="673"/>
        <v>0</v>
      </c>
      <c r="AM598" s="30">
        <f t="shared" si="674"/>
        <v>0</v>
      </c>
      <c r="AN598" s="30">
        <f t="shared" si="675"/>
        <v>0</v>
      </c>
      <c r="AO598" s="30">
        <f t="shared" si="676"/>
        <v>0</v>
      </c>
      <c r="AP598" s="22">
        <f t="shared" si="678"/>
        <v>0</v>
      </c>
    </row>
    <row r="599" spans="1:42" x14ac:dyDescent="0.2">
      <c r="A599" t="s">
        <v>20</v>
      </c>
      <c r="B599" t="s">
        <v>1773</v>
      </c>
      <c r="C599" s="2" t="s">
        <v>1774</v>
      </c>
      <c r="D599" s="2" t="s">
        <v>1775</v>
      </c>
      <c r="E599" s="2" t="s">
        <v>1776</v>
      </c>
      <c r="F599" s="2" t="s">
        <v>33</v>
      </c>
      <c r="G599" s="2" t="s">
        <v>1072</v>
      </c>
      <c r="H599" s="2" t="s">
        <v>1777</v>
      </c>
      <c r="I599" s="2" t="s">
        <v>1129</v>
      </c>
      <c r="J599" s="3">
        <v>188</v>
      </c>
      <c r="K599" s="25">
        <v>331.42</v>
      </c>
      <c r="L599" s="2" t="s">
        <v>2204</v>
      </c>
      <c r="M599" s="2" t="s">
        <v>66</v>
      </c>
      <c r="N599" s="3">
        <v>0</v>
      </c>
      <c r="O599" s="3">
        <v>953</v>
      </c>
      <c r="P599" s="21">
        <f ca="1">SUMIF('On Orders'!B:G,Base!C:C,'On Orders'!E:E)</f>
        <v>0</v>
      </c>
      <c r="Q599" s="22">
        <f ca="1">SUMIF('On Orders'!B:G,Base!C:C,'On Orders'!F:F)</f>
        <v>0</v>
      </c>
      <c r="R599" s="22">
        <f ca="1">SUMIF('On Orders'!B:G,Base!C:C,'On Orders'!G:G)</f>
        <v>0</v>
      </c>
      <c r="S599" s="22">
        <f ca="1">SUMIF('On Orders'!B:G,Base!C:C,'On Orders'!H:H)</f>
        <v>0</v>
      </c>
      <c r="T599" s="22"/>
      <c r="U599" s="22"/>
      <c r="V599" s="22"/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1">
        <f t="shared" ca="1" si="667"/>
        <v>765</v>
      </c>
      <c r="AE599" s="26">
        <f t="shared" ca="1" si="668"/>
        <v>765</v>
      </c>
      <c r="AF599" s="26">
        <f t="shared" ca="1" si="669"/>
        <v>765</v>
      </c>
      <c r="AG599" s="26">
        <f t="shared" ref="AG599:AI599" ca="1" si="697">MAX(0,AF599)-AA599</f>
        <v>765</v>
      </c>
      <c r="AH599" s="26">
        <f t="shared" ca="1" si="697"/>
        <v>765</v>
      </c>
      <c r="AI599" s="26">
        <f t="shared" ca="1" si="697"/>
        <v>765</v>
      </c>
      <c r="AJ599" s="30">
        <f t="shared" si="671"/>
        <v>0</v>
      </c>
      <c r="AK599" s="30">
        <f t="shared" si="672"/>
        <v>0</v>
      </c>
      <c r="AL599" s="30">
        <f t="shared" si="673"/>
        <v>0</v>
      </c>
      <c r="AM599" s="30">
        <f t="shared" si="674"/>
        <v>0</v>
      </c>
      <c r="AN599" s="30">
        <f t="shared" si="675"/>
        <v>0</v>
      </c>
      <c r="AO599" s="30">
        <f t="shared" si="676"/>
        <v>0</v>
      </c>
      <c r="AP599" s="22">
        <f t="shared" si="678"/>
        <v>0</v>
      </c>
    </row>
    <row r="600" spans="1:42" x14ac:dyDescent="0.2">
      <c r="A600" t="s">
        <v>20</v>
      </c>
      <c r="B600" t="s">
        <v>1778</v>
      </c>
      <c r="C600" s="2" t="s">
        <v>1779</v>
      </c>
      <c r="D600" s="2" t="s">
        <v>1780</v>
      </c>
      <c r="E600" s="2" t="s">
        <v>1781</v>
      </c>
      <c r="F600" s="2" t="s">
        <v>33</v>
      </c>
      <c r="G600" s="2" t="s">
        <v>1072</v>
      </c>
      <c r="H600" s="2" t="s">
        <v>1777</v>
      </c>
      <c r="I600" s="2" t="s">
        <v>1129</v>
      </c>
      <c r="J600" s="3">
        <v>188</v>
      </c>
      <c r="K600" s="25">
        <v>331.42</v>
      </c>
      <c r="L600" s="2" t="s">
        <v>2204</v>
      </c>
      <c r="M600" s="2" t="s">
        <v>66</v>
      </c>
      <c r="N600" s="3">
        <v>0</v>
      </c>
      <c r="O600" s="3">
        <v>308</v>
      </c>
      <c r="P600" s="21">
        <f ca="1">SUMIF('On Orders'!B:G,Base!C:C,'On Orders'!E:E)</f>
        <v>0</v>
      </c>
      <c r="Q600" s="22">
        <f ca="1">SUMIF('On Orders'!B:G,Base!C:C,'On Orders'!F:F)</f>
        <v>0</v>
      </c>
      <c r="R600" s="22">
        <f ca="1">SUMIF('On Orders'!B:G,Base!C:C,'On Orders'!G:G)</f>
        <v>0</v>
      </c>
      <c r="S600" s="22">
        <f ca="1">SUMIF('On Orders'!B:G,Base!C:C,'On Orders'!H:H)</f>
        <v>0</v>
      </c>
      <c r="T600" s="22"/>
      <c r="U600" s="22"/>
      <c r="V600" s="22"/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1">
        <f t="shared" ca="1" si="667"/>
        <v>120</v>
      </c>
      <c r="AE600" s="26">
        <f t="shared" ca="1" si="668"/>
        <v>120</v>
      </c>
      <c r="AF600" s="26">
        <f t="shared" ca="1" si="669"/>
        <v>120</v>
      </c>
      <c r="AG600" s="26">
        <f t="shared" ref="AG600:AI600" ca="1" si="698">MAX(0,AF600)-AA600</f>
        <v>120</v>
      </c>
      <c r="AH600" s="26">
        <f t="shared" ca="1" si="698"/>
        <v>120</v>
      </c>
      <c r="AI600" s="26">
        <f t="shared" ca="1" si="698"/>
        <v>120</v>
      </c>
      <c r="AJ600" s="30">
        <f t="shared" si="671"/>
        <v>0</v>
      </c>
      <c r="AK600" s="30">
        <f t="shared" si="672"/>
        <v>0</v>
      </c>
      <c r="AL600" s="30">
        <f t="shared" si="673"/>
        <v>0</v>
      </c>
      <c r="AM600" s="30">
        <f t="shared" si="674"/>
        <v>0</v>
      </c>
      <c r="AN600" s="30">
        <f t="shared" si="675"/>
        <v>0</v>
      </c>
      <c r="AO600" s="30">
        <f t="shared" si="676"/>
        <v>0</v>
      </c>
      <c r="AP600" s="22">
        <f t="shared" si="678"/>
        <v>0</v>
      </c>
    </row>
    <row r="601" spans="1:42" x14ac:dyDescent="0.2">
      <c r="A601" t="s">
        <v>20</v>
      </c>
      <c r="B601" t="s">
        <v>1782</v>
      </c>
      <c r="C601" s="2" t="s">
        <v>1783</v>
      </c>
      <c r="D601" s="2" t="s">
        <v>1784</v>
      </c>
      <c r="E601" s="2" t="s">
        <v>1785</v>
      </c>
      <c r="F601" s="2" t="s">
        <v>33</v>
      </c>
      <c r="G601" s="2" t="s">
        <v>1328</v>
      </c>
      <c r="H601" s="2" t="s">
        <v>46</v>
      </c>
      <c r="I601" s="2" t="s">
        <v>1129</v>
      </c>
      <c r="J601" s="3">
        <v>188</v>
      </c>
      <c r="K601" s="25">
        <v>236.59</v>
      </c>
      <c r="L601" s="2" t="s">
        <v>2204</v>
      </c>
      <c r="M601" s="2" t="s">
        <v>66</v>
      </c>
      <c r="N601" s="3">
        <v>0</v>
      </c>
      <c r="O601" s="3">
        <v>1005</v>
      </c>
      <c r="P601" s="21">
        <f ca="1">SUMIF('On Orders'!B:G,Base!C:C,'On Orders'!E:E)</f>
        <v>0</v>
      </c>
      <c r="Q601" s="22">
        <f ca="1">SUMIF('On Orders'!B:G,Base!C:C,'On Orders'!F:F)</f>
        <v>0</v>
      </c>
      <c r="R601" s="22">
        <f ca="1">SUMIF('On Orders'!B:G,Base!C:C,'On Orders'!G:G)</f>
        <v>0</v>
      </c>
      <c r="S601" s="22">
        <f ca="1">SUMIF('On Orders'!B:G,Base!C:C,'On Orders'!H:H)</f>
        <v>0</v>
      </c>
      <c r="T601" s="22"/>
      <c r="U601" s="22"/>
      <c r="V601" s="22"/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1">
        <f t="shared" ca="1" si="667"/>
        <v>817</v>
      </c>
      <c r="AE601" s="26">
        <f t="shared" ca="1" si="668"/>
        <v>817</v>
      </c>
      <c r="AF601" s="26">
        <f t="shared" ca="1" si="669"/>
        <v>817</v>
      </c>
      <c r="AG601" s="26">
        <f t="shared" ref="AG601:AI601" ca="1" si="699">MAX(0,AF601)-AA601</f>
        <v>817</v>
      </c>
      <c r="AH601" s="26">
        <f t="shared" ca="1" si="699"/>
        <v>817</v>
      </c>
      <c r="AI601" s="26">
        <f t="shared" ca="1" si="699"/>
        <v>817</v>
      </c>
      <c r="AJ601" s="30">
        <f t="shared" si="671"/>
        <v>0</v>
      </c>
      <c r="AK601" s="30">
        <f t="shared" si="672"/>
        <v>0</v>
      </c>
      <c r="AL601" s="30">
        <f t="shared" si="673"/>
        <v>0</v>
      </c>
      <c r="AM601" s="30">
        <f t="shared" si="674"/>
        <v>0</v>
      </c>
      <c r="AN601" s="30">
        <f t="shared" si="675"/>
        <v>0</v>
      </c>
      <c r="AO601" s="30">
        <f t="shared" si="676"/>
        <v>0</v>
      </c>
      <c r="AP601" s="22">
        <f t="shared" si="678"/>
        <v>0</v>
      </c>
    </row>
    <row r="602" spans="1:42" x14ac:dyDescent="0.2">
      <c r="A602" t="s">
        <v>20</v>
      </c>
      <c r="B602" t="s">
        <v>1786</v>
      </c>
      <c r="C602" s="2" t="s">
        <v>210</v>
      </c>
      <c r="D602" s="2" t="s">
        <v>167</v>
      </c>
      <c r="E602" s="2" t="s">
        <v>211</v>
      </c>
      <c r="F602" s="2" t="s">
        <v>33</v>
      </c>
      <c r="G602" s="2" t="s">
        <v>212</v>
      </c>
      <c r="H602" s="2" t="s">
        <v>46</v>
      </c>
      <c r="I602" s="2" t="s">
        <v>1129</v>
      </c>
      <c r="J602" s="3">
        <v>188</v>
      </c>
      <c r="K602" s="25">
        <v>212.89</v>
      </c>
      <c r="L602" s="2" t="s">
        <v>2204</v>
      </c>
      <c r="M602" s="2" t="s">
        <v>66</v>
      </c>
      <c r="N602" s="3">
        <v>0</v>
      </c>
      <c r="O602" s="3">
        <v>7556</v>
      </c>
      <c r="P602" s="21">
        <f ca="1">SUMIF('On Orders'!B:G,Base!C:C,'On Orders'!E:E)</f>
        <v>0</v>
      </c>
      <c r="Q602" s="22">
        <f ca="1">SUMIF('On Orders'!B:G,Base!C:C,'On Orders'!F:F)</f>
        <v>0</v>
      </c>
      <c r="R602" s="22">
        <f ca="1">SUMIF('On Orders'!B:G,Base!C:C,'On Orders'!G:G)</f>
        <v>0</v>
      </c>
      <c r="S602" s="22">
        <f ca="1">SUMIF('On Orders'!B:G,Base!C:C,'On Orders'!H:H)</f>
        <v>0</v>
      </c>
      <c r="T602" s="22"/>
      <c r="U602" s="22"/>
      <c r="V602" s="22"/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1">
        <f t="shared" ca="1" si="667"/>
        <v>7368</v>
      </c>
      <c r="AE602" s="26">
        <f t="shared" ca="1" si="668"/>
        <v>7368</v>
      </c>
      <c r="AF602" s="26">
        <f t="shared" ca="1" si="669"/>
        <v>7368</v>
      </c>
      <c r="AG602" s="26">
        <f t="shared" ref="AG602:AI602" ca="1" si="700">MAX(0,AF602)-AA602</f>
        <v>7368</v>
      </c>
      <c r="AH602" s="26">
        <f t="shared" ca="1" si="700"/>
        <v>7368</v>
      </c>
      <c r="AI602" s="26">
        <f t="shared" ca="1" si="700"/>
        <v>7368</v>
      </c>
      <c r="AJ602" s="30">
        <f t="shared" si="671"/>
        <v>0</v>
      </c>
      <c r="AK602" s="30">
        <f t="shared" si="672"/>
        <v>0</v>
      </c>
      <c r="AL602" s="30">
        <f t="shared" si="673"/>
        <v>0</v>
      </c>
      <c r="AM602" s="30">
        <f t="shared" si="674"/>
        <v>0</v>
      </c>
      <c r="AN602" s="30">
        <f t="shared" si="675"/>
        <v>0</v>
      </c>
      <c r="AO602" s="30">
        <f t="shared" si="676"/>
        <v>0</v>
      </c>
      <c r="AP602" s="22">
        <f t="shared" si="678"/>
        <v>0</v>
      </c>
    </row>
    <row r="603" spans="1:42" x14ac:dyDescent="0.2">
      <c r="A603" t="s">
        <v>20</v>
      </c>
      <c r="B603" t="s">
        <v>1787</v>
      </c>
      <c r="C603" s="2" t="s">
        <v>1788</v>
      </c>
      <c r="D603" s="2" t="s">
        <v>1789</v>
      </c>
      <c r="E603" s="2" t="s">
        <v>1790</v>
      </c>
      <c r="F603" s="2" t="s">
        <v>33</v>
      </c>
      <c r="G603" s="2" t="s">
        <v>1365</v>
      </c>
      <c r="H603" s="2" t="s">
        <v>1791</v>
      </c>
      <c r="I603" s="2" t="s">
        <v>1129</v>
      </c>
      <c r="J603" s="3">
        <v>188</v>
      </c>
      <c r="K603" s="25">
        <v>568.49</v>
      </c>
      <c r="L603" s="2" t="s">
        <v>2204</v>
      </c>
      <c r="M603" s="2" t="s">
        <v>66</v>
      </c>
      <c r="N603" s="3">
        <v>0</v>
      </c>
      <c r="O603" s="3">
        <v>0</v>
      </c>
      <c r="P603" s="21">
        <f ca="1">SUMIF('On Orders'!B:G,Base!C:C,'On Orders'!E:E)</f>
        <v>0</v>
      </c>
      <c r="Q603" s="22">
        <f ca="1">SUMIF('On Orders'!B:G,Base!C:C,'On Orders'!F:F)</f>
        <v>0</v>
      </c>
      <c r="R603" s="22">
        <f ca="1">SUMIF('On Orders'!B:G,Base!C:C,'On Orders'!G:G)</f>
        <v>0</v>
      </c>
      <c r="S603" s="22">
        <f ca="1">SUMIF('On Orders'!B:G,Base!C:C,'On Orders'!H:H)</f>
        <v>0</v>
      </c>
      <c r="T603" s="22"/>
      <c r="U603" s="22"/>
      <c r="V603" s="22"/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1">
        <f t="shared" ca="1" si="667"/>
        <v>-188</v>
      </c>
      <c r="AE603" s="26">
        <f t="shared" ca="1" si="668"/>
        <v>0</v>
      </c>
      <c r="AF603" s="26">
        <f t="shared" ca="1" si="669"/>
        <v>0</v>
      </c>
      <c r="AG603" s="26">
        <f t="shared" ref="AG603:AI603" ca="1" si="701">MAX(0,AF603)-AA603</f>
        <v>0</v>
      </c>
      <c r="AH603" s="26">
        <f t="shared" ca="1" si="701"/>
        <v>0</v>
      </c>
      <c r="AI603" s="26">
        <f t="shared" ca="1" si="701"/>
        <v>0</v>
      </c>
      <c r="AJ603" s="30">
        <f t="shared" si="671"/>
        <v>0</v>
      </c>
      <c r="AK603" s="30">
        <f t="shared" si="672"/>
        <v>0</v>
      </c>
      <c r="AL603" s="30">
        <f t="shared" si="673"/>
        <v>0</v>
      </c>
      <c r="AM603" s="30">
        <f t="shared" si="674"/>
        <v>0</v>
      </c>
      <c r="AN603" s="30">
        <f t="shared" si="675"/>
        <v>0</v>
      </c>
      <c r="AO603" s="30">
        <f t="shared" si="676"/>
        <v>0</v>
      </c>
      <c r="AP603" s="22">
        <f t="shared" si="678"/>
        <v>0</v>
      </c>
    </row>
    <row r="604" spans="1:42" x14ac:dyDescent="0.2">
      <c r="A604" t="s">
        <v>20</v>
      </c>
      <c r="B604" t="s">
        <v>1792</v>
      </c>
      <c r="C604" s="2" t="s">
        <v>1793</v>
      </c>
      <c r="D604" s="2" t="s">
        <v>1794</v>
      </c>
      <c r="E604" s="2" t="s">
        <v>1795</v>
      </c>
      <c r="F604" s="2" t="s">
        <v>33</v>
      </c>
      <c r="G604" s="2" t="s">
        <v>1365</v>
      </c>
      <c r="H604" s="2" t="s">
        <v>1366</v>
      </c>
      <c r="I604" s="2" t="s">
        <v>1129</v>
      </c>
      <c r="J604" s="3">
        <v>188</v>
      </c>
      <c r="K604" s="25">
        <v>236.59</v>
      </c>
      <c r="L604" s="2" t="s">
        <v>2204</v>
      </c>
      <c r="M604" s="2" t="s">
        <v>66</v>
      </c>
      <c r="N604" s="3">
        <v>0</v>
      </c>
      <c r="O604" s="3">
        <v>618</v>
      </c>
      <c r="P604" s="21">
        <f ca="1">SUMIF('On Orders'!B:G,Base!C:C,'On Orders'!E:E)</f>
        <v>0</v>
      </c>
      <c r="Q604" s="22">
        <f ca="1">SUMIF('On Orders'!B:G,Base!C:C,'On Orders'!F:F)</f>
        <v>0</v>
      </c>
      <c r="R604" s="22">
        <f ca="1">SUMIF('On Orders'!B:G,Base!C:C,'On Orders'!G:G)</f>
        <v>0</v>
      </c>
      <c r="S604" s="22">
        <f ca="1">SUMIF('On Orders'!B:G,Base!C:C,'On Orders'!H:H)</f>
        <v>0</v>
      </c>
      <c r="T604" s="22"/>
      <c r="U604" s="22"/>
      <c r="V604" s="22"/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1">
        <f t="shared" ca="1" si="667"/>
        <v>430</v>
      </c>
      <c r="AE604" s="26">
        <f t="shared" ca="1" si="668"/>
        <v>430</v>
      </c>
      <c r="AF604" s="26">
        <f t="shared" ca="1" si="669"/>
        <v>430</v>
      </c>
      <c r="AG604" s="26">
        <f t="shared" ref="AG604:AI604" ca="1" si="702">MAX(0,AF604)-AA604</f>
        <v>430</v>
      </c>
      <c r="AH604" s="26">
        <f t="shared" ca="1" si="702"/>
        <v>430</v>
      </c>
      <c r="AI604" s="26">
        <f t="shared" ca="1" si="702"/>
        <v>430</v>
      </c>
      <c r="AJ604" s="30">
        <f t="shared" si="671"/>
        <v>0</v>
      </c>
      <c r="AK604" s="30">
        <f t="shared" si="672"/>
        <v>0</v>
      </c>
      <c r="AL604" s="30">
        <f t="shared" si="673"/>
        <v>0</v>
      </c>
      <c r="AM604" s="30">
        <f t="shared" si="674"/>
        <v>0</v>
      </c>
      <c r="AN604" s="30">
        <f t="shared" si="675"/>
        <v>0</v>
      </c>
      <c r="AO604" s="30">
        <f t="shared" si="676"/>
        <v>0</v>
      </c>
      <c r="AP604" s="22">
        <f t="shared" si="678"/>
        <v>0</v>
      </c>
    </row>
    <row r="605" spans="1:42" x14ac:dyDescent="0.2">
      <c r="A605" t="s">
        <v>20</v>
      </c>
      <c r="B605" t="s">
        <v>1796</v>
      </c>
      <c r="C605" s="2" t="s">
        <v>1797</v>
      </c>
      <c r="D605" s="2" t="s">
        <v>1798</v>
      </c>
      <c r="E605" s="2" t="s">
        <v>1799</v>
      </c>
      <c r="F605" s="2" t="s">
        <v>33</v>
      </c>
      <c r="G605" s="2" t="s">
        <v>50</v>
      </c>
      <c r="H605" s="2" t="s">
        <v>1800</v>
      </c>
      <c r="I605" s="2" t="s">
        <v>1129</v>
      </c>
      <c r="J605" s="3">
        <v>188</v>
      </c>
      <c r="K605" s="25">
        <v>236.59</v>
      </c>
      <c r="L605" s="2" t="s">
        <v>2204</v>
      </c>
      <c r="M605" s="2" t="s">
        <v>66</v>
      </c>
      <c r="N605" s="3">
        <v>0</v>
      </c>
      <c r="O605" s="3">
        <v>3904</v>
      </c>
      <c r="P605" s="21">
        <f ca="1">SUMIF('On Orders'!B:G,Base!C:C,'On Orders'!E:E)</f>
        <v>0</v>
      </c>
      <c r="Q605" s="22">
        <f ca="1">SUMIF('On Orders'!B:G,Base!C:C,'On Orders'!F:F)</f>
        <v>0</v>
      </c>
      <c r="R605" s="22">
        <f ca="1">SUMIF('On Orders'!B:G,Base!C:C,'On Orders'!G:G)</f>
        <v>0</v>
      </c>
      <c r="S605" s="22">
        <f ca="1">SUMIF('On Orders'!B:G,Base!C:C,'On Orders'!H:H)</f>
        <v>0</v>
      </c>
      <c r="T605" s="22"/>
      <c r="U605" s="22"/>
      <c r="V605" s="22"/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1">
        <f t="shared" ca="1" si="667"/>
        <v>3716</v>
      </c>
      <c r="AE605" s="26">
        <f t="shared" ca="1" si="668"/>
        <v>3716</v>
      </c>
      <c r="AF605" s="26">
        <f t="shared" ca="1" si="669"/>
        <v>3716</v>
      </c>
      <c r="AG605" s="26">
        <f t="shared" ref="AG605:AI605" ca="1" si="703">MAX(0,AF605)-AA605</f>
        <v>3716</v>
      </c>
      <c r="AH605" s="26">
        <f t="shared" ca="1" si="703"/>
        <v>3716</v>
      </c>
      <c r="AI605" s="26">
        <f t="shared" ca="1" si="703"/>
        <v>3716</v>
      </c>
      <c r="AJ605" s="30">
        <f t="shared" si="671"/>
        <v>0</v>
      </c>
      <c r="AK605" s="30">
        <f t="shared" si="672"/>
        <v>0</v>
      </c>
      <c r="AL605" s="30">
        <f t="shared" si="673"/>
        <v>0</v>
      </c>
      <c r="AM605" s="30">
        <f t="shared" si="674"/>
        <v>0</v>
      </c>
      <c r="AN605" s="30">
        <f t="shared" si="675"/>
        <v>0</v>
      </c>
      <c r="AO605" s="30">
        <f t="shared" si="676"/>
        <v>0</v>
      </c>
      <c r="AP605" s="22">
        <f t="shared" si="678"/>
        <v>0</v>
      </c>
    </row>
    <row r="606" spans="1:42" x14ac:dyDescent="0.2">
      <c r="A606" t="s">
        <v>20</v>
      </c>
      <c r="B606" t="s">
        <v>1801</v>
      </c>
      <c r="C606" s="2" t="s">
        <v>219</v>
      </c>
      <c r="D606" s="2" t="s">
        <v>220</v>
      </c>
      <c r="E606" s="2" t="s">
        <v>221</v>
      </c>
      <c r="F606" s="2" t="s">
        <v>33</v>
      </c>
      <c r="G606" s="2" t="s">
        <v>50</v>
      </c>
      <c r="H606" s="2" t="s">
        <v>222</v>
      </c>
      <c r="I606" s="2" t="s">
        <v>1129</v>
      </c>
      <c r="J606" s="3">
        <v>188</v>
      </c>
      <c r="K606" s="25">
        <v>284.01</v>
      </c>
      <c r="L606" s="2" t="s">
        <v>2204</v>
      </c>
      <c r="M606" s="2" t="s">
        <v>66</v>
      </c>
      <c r="N606" s="3">
        <v>0</v>
      </c>
      <c r="O606" s="3">
        <v>0</v>
      </c>
      <c r="P606" s="21">
        <f ca="1">SUMIF('On Orders'!B:G,Base!C:C,'On Orders'!E:E)</f>
        <v>0</v>
      </c>
      <c r="Q606" s="22">
        <f ca="1">SUMIF('On Orders'!B:G,Base!C:C,'On Orders'!F:F)</f>
        <v>0</v>
      </c>
      <c r="R606" s="22">
        <f ca="1">SUMIF('On Orders'!B:G,Base!C:C,'On Orders'!G:G)</f>
        <v>0</v>
      </c>
      <c r="S606" s="22">
        <f ca="1">SUMIF('On Orders'!B:G,Base!C:C,'On Orders'!H:H)</f>
        <v>0</v>
      </c>
      <c r="T606" s="22"/>
      <c r="U606" s="22"/>
      <c r="V606" s="22"/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1">
        <f t="shared" ca="1" si="667"/>
        <v>-188</v>
      </c>
      <c r="AE606" s="26">
        <f t="shared" ca="1" si="668"/>
        <v>0</v>
      </c>
      <c r="AF606" s="26">
        <f t="shared" ca="1" si="669"/>
        <v>0</v>
      </c>
      <c r="AG606" s="26">
        <f t="shared" ref="AG606:AI606" ca="1" si="704">MAX(0,AF606)-AA606</f>
        <v>0</v>
      </c>
      <c r="AH606" s="26">
        <f t="shared" ca="1" si="704"/>
        <v>0</v>
      </c>
      <c r="AI606" s="26">
        <f t="shared" ca="1" si="704"/>
        <v>0</v>
      </c>
      <c r="AJ606" s="30">
        <f t="shared" si="671"/>
        <v>0</v>
      </c>
      <c r="AK606" s="30">
        <f t="shared" si="672"/>
        <v>0</v>
      </c>
      <c r="AL606" s="30">
        <f t="shared" si="673"/>
        <v>0</v>
      </c>
      <c r="AM606" s="30">
        <f t="shared" si="674"/>
        <v>0</v>
      </c>
      <c r="AN606" s="30">
        <f t="shared" si="675"/>
        <v>0</v>
      </c>
      <c r="AO606" s="30">
        <f t="shared" si="676"/>
        <v>0</v>
      </c>
      <c r="AP606" s="22">
        <f t="shared" si="678"/>
        <v>0</v>
      </c>
    </row>
    <row r="607" spans="1:42" x14ac:dyDescent="0.2">
      <c r="A607" t="s">
        <v>20</v>
      </c>
      <c r="B607" t="s">
        <v>1802</v>
      </c>
      <c r="C607" s="2" t="s">
        <v>1803</v>
      </c>
      <c r="D607" s="2" t="s">
        <v>1804</v>
      </c>
      <c r="E607" s="2" t="s">
        <v>1805</v>
      </c>
      <c r="F607" s="2" t="s">
        <v>33</v>
      </c>
      <c r="G607" s="2" t="s">
        <v>227</v>
      </c>
      <c r="H607" s="2" t="s">
        <v>1806</v>
      </c>
      <c r="I607" s="2" t="s">
        <v>1129</v>
      </c>
      <c r="J607" s="3">
        <v>188</v>
      </c>
      <c r="K607" s="25">
        <v>805.56</v>
      </c>
      <c r="L607" s="2" t="s">
        <v>2204</v>
      </c>
      <c r="M607" s="2" t="s">
        <v>66</v>
      </c>
      <c r="N607" s="3">
        <v>0</v>
      </c>
      <c r="O607" s="3">
        <v>0</v>
      </c>
      <c r="P607" s="21">
        <f ca="1">SUMIF('On Orders'!B:G,Base!C:C,'On Orders'!E:E)</f>
        <v>0</v>
      </c>
      <c r="Q607" s="22">
        <f ca="1">SUMIF('On Orders'!B:G,Base!C:C,'On Orders'!F:F)</f>
        <v>0</v>
      </c>
      <c r="R607" s="22">
        <f ca="1">SUMIF('On Orders'!B:G,Base!C:C,'On Orders'!G:G)</f>
        <v>0</v>
      </c>
      <c r="S607" s="22">
        <f ca="1">SUMIF('On Orders'!B:G,Base!C:C,'On Orders'!H:H)</f>
        <v>0</v>
      </c>
      <c r="T607" s="22"/>
      <c r="U607" s="22"/>
      <c r="V607" s="22"/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1">
        <f t="shared" ca="1" si="667"/>
        <v>-188</v>
      </c>
      <c r="AE607" s="26">
        <f t="shared" ca="1" si="668"/>
        <v>0</v>
      </c>
      <c r="AF607" s="26">
        <f t="shared" ca="1" si="669"/>
        <v>0</v>
      </c>
      <c r="AG607" s="26">
        <f t="shared" ref="AG607:AI607" ca="1" si="705">MAX(0,AF607)-AA607</f>
        <v>0</v>
      </c>
      <c r="AH607" s="26">
        <f t="shared" ca="1" si="705"/>
        <v>0</v>
      </c>
      <c r="AI607" s="26">
        <f t="shared" ca="1" si="705"/>
        <v>0</v>
      </c>
      <c r="AJ607" s="30">
        <f t="shared" si="671"/>
        <v>0</v>
      </c>
      <c r="AK607" s="30">
        <f t="shared" si="672"/>
        <v>0</v>
      </c>
      <c r="AL607" s="30">
        <f t="shared" si="673"/>
        <v>0</v>
      </c>
      <c r="AM607" s="30">
        <f t="shared" si="674"/>
        <v>0</v>
      </c>
      <c r="AN607" s="30">
        <f t="shared" si="675"/>
        <v>0</v>
      </c>
      <c r="AO607" s="30">
        <f t="shared" si="676"/>
        <v>0</v>
      </c>
      <c r="AP607" s="22">
        <f t="shared" si="678"/>
        <v>0</v>
      </c>
    </row>
    <row r="608" spans="1:42" x14ac:dyDescent="0.2">
      <c r="A608" t="s">
        <v>1807</v>
      </c>
      <c r="B608" t="s">
        <v>1808</v>
      </c>
      <c r="C608" s="2" t="s">
        <v>1809</v>
      </c>
      <c r="D608" s="2" t="s">
        <v>1810</v>
      </c>
      <c r="E608" s="2" t="s">
        <v>1811</v>
      </c>
      <c r="F608" s="2" t="s">
        <v>33</v>
      </c>
      <c r="G608" s="2" t="s">
        <v>475</v>
      </c>
      <c r="H608" s="2" t="s">
        <v>1530</v>
      </c>
      <c r="I608" s="2" t="s">
        <v>1129</v>
      </c>
      <c r="J608" s="3">
        <v>188</v>
      </c>
      <c r="K608" s="25">
        <v>154.66</v>
      </c>
      <c r="L608" s="2" t="s">
        <v>2204</v>
      </c>
      <c r="M608" s="2" t="s">
        <v>66</v>
      </c>
      <c r="N608" s="3">
        <v>18</v>
      </c>
      <c r="O608" s="3">
        <v>0</v>
      </c>
      <c r="P608" s="21">
        <f ca="1">SUMIF('On Orders'!B:G,Base!C:C,'On Orders'!E:E)</f>
        <v>0</v>
      </c>
      <c r="Q608" s="22">
        <f ca="1">SUMIF('On Orders'!B:G,Base!C:C,'On Orders'!F:F)</f>
        <v>0</v>
      </c>
      <c r="R608" s="22">
        <f ca="1">SUMIF('On Orders'!B:G,Base!C:C,'On Orders'!G:G)</f>
        <v>0</v>
      </c>
      <c r="S608" s="22">
        <f ca="1">SUMIF('On Orders'!B:G,Base!C:C,'On Orders'!H:H)</f>
        <v>0</v>
      </c>
      <c r="T608" s="22"/>
      <c r="U608" s="22"/>
      <c r="V608" s="22"/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1">
        <f t="shared" ca="1" si="667"/>
        <v>-170</v>
      </c>
      <c r="AE608" s="26">
        <f t="shared" ca="1" si="668"/>
        <v>0</v>
      </c>
      <c r="AF608" s="26">
        <f t="shared" ca="1" si="669"/>
        <v>0</v>
      </c>
      <c r="AG608" s="26">
        <f t="shared" ref="AG608:AI608" ca="1" si="706">MAX(0,AF608)-AA608</f>
        <v>0</v>
      </c>
      <c r="AH608" s="26">
        <f t="shared" ca="1" si="706"/>
        <v>0</v>
      </c>
      <c r="AI608" s="26">
        <f t="shared" ca="1" si="706"/>
        <v>0</v>
      </c>
      <c r="AJ608" s="30">
        <f t="shared" si="671"/>
        <v>0</v>
      </c>
      <c r="AK608" s="30">
        <f t="shared" si="672"/>
        <v>0</v>
      </c>
      <c r="AL608" s="30">
        <f t="shared" si="673"/>
        <v>0</v>
      </c>
      <c r="AM608" s="30">
        <f t="shared" si="674"/>
        <v>0</v>
      </c>
      <c r="AN608" s="30">
        <f t="shared" si="675"/>
        <v>0</v>
      </c>
      <c r="AO608" s="30">
        <f t="shared" si="676"/>
        <v>0</v>
      </c>
      <c r="AP608" s="22">
        <f t="shared" si="678"/>
        <v>0</v>
      </c>
    </row>
    <row r="609" spans="1:42" x14ac:dyDescent="0.2">
      <c r="A609" t="s">
        <v>1807</v>
      </c>
      <c r="B609" t="s">
        <v>1812</v>
      </c>
      <c r="C609" s="2">
        <v>463706</v>
      </c>
      <c r="D609" s="2" t="s">
        <v>1813</v>
      </c>
      <c r="E609" s="2" t="s">
        <v>1814</v>
      </c>
      <c r="F609" s="2" t="s">
        <v>33</v>
      </c>
      <c r="G609" s="2" t="s">
        <v>475</v>
      </c>
      <c r="H609" s="2" t="s">
        <v>1530</v>
      </c>
      <c r="I609" s="2" t="s">
        <v>1129</v>
      </c>
      <c r="J609" s="3">
        <v>188</v>
      </c>
      <c r="K609" s="25">
        <v>361.55</v>
      </c>
      <c r="L609" s="2" t="s">
        <v>2204</v>
      </c>
      <c r="M609" s="2" t="s">
        <v>66</v>
      </c>
      <c r="N609" s="3">
        <v>14</v>
      </c>
      <c r="O609" s="3">
        <v>0</v>
      </c>
      <c r="P609" s="21">
        <f ca="1">SUMIF('On Orders'!B:G,Base!C:C,'On Orders'!E:E)</f>
        <v>0</v>
      </c>
      <c r="Q609" s="22">
        <f ca="1">SUMIF('On Orders'!B:G,Base!C:C,'On Orders'!F:F)</f>
        <v>0</v>
      </c>
      <c r="R609" s="22">
        <f ca="1">SUMIF('On Orders'!B:G,Base!C:C,'On Orders'!G:G)</f>
        <v>0</v>
      </c>
      <c r="S609" s="22">
        <f ca="1">SUMIF('On Orders'!B:G,Base!C:C,'On Orders'!H:H)</f>
        <v>0</v>
      </c>
      <c r="T609" s="22"/>
      <c r="U609" s="22"/>
      <c r="V609" s="22"/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1">
        <f t="shared" ca="1" si="667"/>
        <v>-174</v>
      </c>
      <c r="AE609" s="26">
        <f t="shared" ca="1" si="668"/>
        <v>0</v>
      </c>
      <c r="AF609" s="26">
        <f t="shared" ca="1" si="669"/>
        <v>0</v>
      </c>
      <c r="AG609" s="26">
        <f t="shared" ref="AG609:AI609" ca="1" si="707">MAX(0,AF609)-AA609</f>
        <v>0</v>
      </c>
      <c r="AH609" s="26">
        <f t="shared" ca="1" si="707"/>
        <v>0</v>
      </c>
      <c r="AI609" s="26">
        <f t="shared" ca="1" si="707"/>
        <v>0</v>
      </c>
      <c r="AJ609" s="30">
        <f t="shared" si="671"/>
        <v>0</v>
      </c>
      <c r="AK609" s="30">
        <f t="shared" si="672"/>
        <v>0</v>
      </c>
      <c r="AL609" s="30">
        <f t="shared" si="673"/>
        <v>0</v>
      </c>
      <c r="AM609" s="30">
        <f t="shared" si="674"/>
        <v>0</v>
      </c>
      <c r="AN609" s="30">
        <f t="shared" si="675"/>
        <v>0</v>
      </c>
      <c r="AO609" s="30">
        <f t="shared" si="676"/>
        <v>0</v>
      </c>
      <c r="AP609" s="22">
        <f t="shared" si="678"/>
        <v>0</v>
      </c>
    </row>
    <row r="610" spans="1:42" x14ac:dyDescent="0.2">
      <c r="A610" t="s">
        <v>1807</v>
      </c>
      <c r="B610" t="s">
        <v>1815</v>
      </c>
      <c r="C610" s="2">
        <v>463676</v>
      </c>
      <c r="D610" s="2" t="s">
        <v>1816</v>
      </c>
      <c r="E610" s="2" t="s">
        <v>1817</v>
      </c>
      <c r="F610" s="2" t="s">
        <v>33</v>
      </c>
      <c r="G610" s="2" t="s">
        <v>475</v>
      </c>
      <c r="H610" s="2" t="s">
        <v>1530</v>
      </c>
      <c r="I610" s="2" t="s">
        <v>1129</v>
      </c>
      <c r="J610" s="3">
        <v>188</v>
      </c>
      <c r="K610" s="25">
        <v>361.55</v>
      </c>
      <c r="L610" s="2" t="s">
        <v>2204</v>
      </c>
      <c r="M610" s="2" t="s">
        <v>66</v>
      </c>
      <c r="N610" s="3">
        <v>2</v>
      </c>
      <c r="O610" s="3">
        <v>0</v>
      </c>
      <c r="P610" s="21">
        <f ca="1">SUMIF('On Orders'!B:G,Base!C:C,'On Orders'!E:E)</f>
        <v>0</v>
      </c>
      <c r="Q610" s="22">
        <f ca="1">SUMIF('On Orders'!B:G,Base!C:C,'On Orders'!F:F)</f>
        <v>0</v>
      </c>
      <c r="R610" s="22">
        <f ca="1">SUMIF('On Orders'!B:G,Base!C:C,'On Orders'!G:G)</f>
        <v>0</v>
      </c>
      <c r="S610" s="22">
        <f ca="1">SUMIF('On Orders'!B:G,Base!C:C,'On Orders'!H:H)</f>
        <v>0</v>
      </c>
      <c r="T610" s="22"/>
      <c r="U610" s="22"/>
      <c r="V610" s="22"/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1">
        <f t="shared" ca="1" si="667"/>
        <v>-186</v>
      </c>
      <c r="AE610" s="26">
        <f t="shared" ca="1" si="668"/>
        <v>0</v>
      </c>
      <c r="AF610" s="26">
        <f t="shared" ca="1" si="669"/>
        <v>0</v>
      </c>
      <c r="AG610" s="26">
        <f t="shared" ref="AG610:AI610" ca="1" si="708">MAX(0,AF610)-AA610</f>
        <v>0</v>
      </c>
      <c r="AH610" s="26">
        <f t="shared" ca="1" si="708"/>
        <v>0</v>
      </c>
      <c r="AI610" s="26">
        <f t="shared" ca="1" si="708"/>
        <v>0</v>
      </c>
      <c r="AJ610" s="30">
        <f t="shared" si="671"/>
        <v>0</v>
      </c>
      <c r="AK610" s="30">
        <f t="shared" si="672"/>
        <v>0</v>
      </c>
      <c r="AL610" s="30">
        <f t="shared" si="673"/>
        <v>0</v>
      </c>
      <c r="AM610" s="30">
        <f t="shared" si="674"/>
        <v>0</v>
      </c>
      <c r="AN610" s="30">
        <f t="shared" si="675"/>
        <v>0</v>
      </c>
      <c r="AO610" s="30">
        <f t="shared" si="676"/>
        <v>0</v>
      </c>
      <c r="AP610" s="22">
        <f t="shared" si="678"/>
        <v>0</v>
      </c>
    </row>
    <row r="611" spans="1:42" x14ac:dyDescent="0.2">
      <c r="A611" t="s">
        <v>1807</v>
      </c>
      <c r="B611" t="s">
        <v>1818</v>
      </c>
      <c r="C611" s="2" t="s">
        <v>1819</v>
      </c>
      <c r="D611" s="2" t="s">
        <v>1820</v>
      </c>
      <c r="E611" s="2" t="s">
        <v>1821</v>
      </c>
      <c r="F611" s="2" t="s">
        <v>33</v>
      </c>
      <c r="G611" s="2" t="s">
        <v>475</v>
      </c>
      <c r="H611" s="2" t="s">
        <v>1530</v>
      </c>
      <c r="I611" s="2" t="s">
        <v>1129</v>
      </c>
      <c r="J611" s="3">
        <v>188</v>
      </c>
      <c r="K611" s="25">
        <v>473.66</v>
      </c>
      <c r="L611" s="2" t="s">
        <v>2204</v>
      </c>
      <c r="M611" s="2" t="s">
        <v>66</v>
      </c>
      <c r="N611" s="3">
        <v>45</v>
      </c>
      <c r="O611" s="3">
        <v>0</v>
      </c>
      <c r="P611" s="21">
        <f ca="1">SUMIF('On Orders'!B:G,Base!C:C,'On Orders'!E:E)</f>
        <v>0</v>
      </c>
      <c r="Q611" s="22">
        <f ca="1">SUMIF('On Orders'!B:G,Base!C:C,'On Orders'!F:F)</f>
        <v>0</v>
      </c>
      <c r="R611" s="22">
        <f ca="1">SUMIF('On Orders'!B:G,Base!C:C,'On Orders'!G:G)</f>
        <v>0</v>
      </c>
      <c r="S611" s="22">
        <f ca="1">SUMIF('On Orders'!B:G,Base!C:C,'On Orders'!H:H)</f>
        <v>0</v>
      </c>
      <c r="T611" s="22"/>
      <c r="U611" s="22"/>
      <c r="V611" s="22"/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1">
        <f t="shared" ca="1" si="667"/>
        <v>-143</v>
      </c>
      <c r="AE611" s="26">
        <f t="shared" ca="1" si="668"/>
        <v>0</v>
      </c>
      <c r="AF611" s="26">
        <f t="shared" ca="1" si="669"/>
        <v>0</v>
      </c>
      <c r="AG611" s="26">
        <f t="shared" ref="AG611:AI611" ca="1" si="709">MAX(0,AF611)-AA611</f>
        <v>0</v>
      </c>
      <c r="AH611" s="26">
        <f t="shared" ca="1" si="709"/>
        <v>0</v>
      </c>
      <c r="AI611" s="26">
        <f t="shared" ca="1" si="709"/>
        <v>0</v>
      </c>
      <c r="AJ611" s="30">
        <f t="shared" si="671"/>
        <v>0</v>
      </c>
      <c r="AK611" s="30">
        <f t="shared" si="672"/>
        <v>0</v>
      </c>
      <c r="AL611" s="30">
        <f t="shared" si="673"/>
        <v>0</v>
      </c>
      <c r="AM611" s="30">
        <f t="shared" si="674"/>
        <v>0</v>
      </c>
      <c r="AN611" s="30">
        <f t="shared" si="675"/>
        <v>0</v>
      </c>
      <c r="AO611" s="30">
        <f t="shared" si="676"/>
        <v>0</v>
      </c>
      <c r="AP611" s="22">
        <f t="shared" si="678"/>
        <v>0</v>
      </c>
    </row>
    <row r="612" spans="1:42" x14ac:dyDescent="0.2">
      <c r="A612" t="s">
        <v>1807</v>
      </c>
      <c r="B612" t="s">
        <v>1822</v>
      </c>
      <c r="C612" s="2" t="s">
        <v>1823</v>
      </c>
      <c r="D612" s="2" t="s">
        <v>1824</v>
      </c>
      <c r="E612" s="2" t="s">
        <v>1825</v>
      </c>
      <c r="F612" s="2" t="s">
        <v>33</v>
      </c>
      <c r="G612" s="2" t="s">
        <v>475</v>
      </c>
      <c r="H612" s="2" t="s">
        <v>1826</v>
      </c>
      <c r="I612" s="2" t="s">
        <v>1129</v>
      </c>
      <c r="J612" s="3">
        <v>188</v>
      </c>
      <c r="K612" s="25">
        <v>154.66</v>
      </c>
      <c r="L612" s="2" t="s">
        <v>2204</v>
      </c>
      <c r="M612" s="2" t="s">
        <v>66</v>
      </c>
      <c r="N612" s="3">
        <v>0</v>
      </c>
      <c r="O612" s="3">
        <v>169</v>
      </c>
      <c r="P612" s="21">
        <f ca="1">SUMIF('On Orders'!B:G,Base!C:C,'On Orders'!E:E)</f>
        <v>0</v>
      </c>
      <c r="Q612" s="22">
        <f ca="1">SUMIF('On Orders'!B:G,Base!C:C,'On Orders'!F:F)</f>
        <v>0</v>
      </c>
      <c r="R612" s="22">
        <f ca="1">SUMIF('On Orders'!B:G,Base!C:C,'On Orders'!G:G)</f>
        <v>0</v>
      </c>
      <c r="S612" s="22">
        <f ca="1">SUMIF('On Orders'!B:G,Base!C:C,'On Orders'!H:H)</f>
        <v>0</v>
      </c>
      <c r="T612" s="22"/>
      <c r="U612" s="22"/>
      <c r="V612" s="22"/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1">
        <f t="shared" ca="1" si="667"/>
        <v>-19</v>
      </c>
      <c r="AE612" s="26">
        <f t="shared" ca="1" si="668"/>
        <v>0</v>
      </c>
      <c r="AF612" s="26">
        <f t="shared" ca="1" si="669"/>
        <v>0</v>
      </c>
      <c r="AG612" s="26">
        <f t="shared" ref="AG612:AI612" ca="1" si="710">MAX(0,AF612)-AA612</f>
        <v>0</v>
      </c>
      <c r="AH612" s="26">
        <f t="shared" ca="1" si="710"/>
        <v>0</v>
      </c>
      <c r="AI612" s="26">
        <f t="shared" ca="1" si="710"/>
        <v>0</v>
      </c>
      <c r="AJ612" s="30">
        <f t="shared" si="671"/>
        <v>0</v>
      </c>
      <c r="AK612" s="30">
        <f t="shared" si="672"/>
        <v>0</v>
      </c>
      <c r="AL612" s="30">
        <f t="shared" si="673"/>
        <v>0</v>
      </c>
      <c r="AM612" s="30">
        <f t="shared" si="674"/>
        <v>0</v>
      </c>
      <c r="AN612" s="30">
        <f t="shared" si="675"/>
        <v>0</v>
      </c>
      <c r="AO612" s="30">
        <f t="shared" si="676"/>
        <v>0</v>
      </c>
      <c r="AP612" s="22">
        <f t="shared" si="678"/>
        <v>0</v>
      </c>
    </row>
    <row r="613" spans="1:42" x14ac:dyDescent="0.2">
      <c r="A613" t="s">
        <v>1807</v>
      </c>
      <c r="B613" t="s">
        <v>1827</v>
      </c>
      <c r="C613" s="2">
        <v>463522</v>
      </c>
      <c r="D613" s="2" t="s">
        <v>1828</v>
      </c>
      <c r="E613" s="2" t="s">
        <v>1829</v>
      </c>
      <c r="F613" s="2" t="s">
        <v>33</v>
      </c>
      <c r="G613" s="2" t="s">
        <v>475</v>
      </c>
      <c r="H613" s="2" t="s">
        <v>1826</v>
      </c>
      <c r="I613" s="2" t="s">
        <v>1129</v>
      </c>
      <c r="J613" s="3">
        <v>188</v>
      </c>
      <c r="K613" s="25">
        <v>361.55</v>
      </c>
      <c r="L613" s="2" t="s">
        <v>2204</v>
      </c>
      <c r="M613" s="2" t="s">
        <v>66</v>
      </c>
      <c r="N613" s="3">
        <v>8</v>
      </c>
      <c r="O613" s="3">
        <v>0</v>
      </c>
      <c r="P613" s="21">
        <f ca="1">SUMIF('On Orders'!B:G,Base!C:C,'On Orders'!E:E)</f>
        <v>0</v>
      </c>
      <c r="Q613" s="22">
        <f ca="1">SUMIF('On Orders'!B:G,Base!C:C,'On Orders'!F:F)</f>
        <v>0</v>
      </c>
      <c r="R613" s="22">
        <f ca="1">SUMIF('On Orders'!B:G,Base!C:C,'On Orders'!G:G)</f>
        <v>0</v>
      </c>
      <c r="S613" s="22">
        <f ca="1">SUMIF('On Orders'!B:G,Base!C:C,'On Orders'!H:H)</f>
        <v>0</v>
      </c>
      <c r="T613" s="22"/>
      <c r="U613" s="22"/>
      <c r="V613" s="22"/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1">
        <f t="shared" ca="1" si="667"/>
        <v>-180</v>
      </c>
      <c r="AE613" s="26">
        <f t="shared" ca="1" si="668"/>
        <v>0</v>
      </c>
      <c r="AF613" s="26">
        <f t="shared" ca="1" si="669"/>
        <v>0</v>
      </c>
      <c r="AG613" s="26">
        <f t="shared" ref="AG613:AI613" ca="1" si="711">MAX(0,AF613)-AA613</f>
        <v>0</v>
      </c>
      <c r="AH613" s="26">
        <f t="shared" ca="1" si="711"/>
        <v>0</v>
      </c>
      <c r="AI613" s="26">
        <f t="shared" ca="1" si="711"/>
        <v>0</v>
      </c>
      <c r="AJ613" s="30">
        <f t="shared" si="671"/>
        <v>0</v>
      </c>
      <c r="AK613" s="30">
        <f t="shared" si="672"/>
        <v>0</v>
      </c>
      <c r="AL613" s="30">
        <f t="shared" si="673"/>
        <v>0</v>
      </c>
      <c r="AM613" s="30">
        <f t="shared" si="674"/>
        <v>0</v>
      </c>
      <c r="AN613" s="30">
        <f t="shared" si="675"/>
        <v>0</v>
      </c>
      <c r="AO613" s="30">
        <f t="shared" si="676"/>
        <v>0</v>
      </c>
      <c r="AP613" s="22">
        <f t="shared" si="678"/>
        <v>0</v>
      </c>
    </row>
    <row r="614" spans="1:42" x14ac:dyDescent="0.2">
      <c r="A614" t="s">
        <v>1807</v>
      </c>
      <c r="B614" t="s">
        <v>1830</v>
      </c>
      <c r="C614" s="2">
        <v>463492</v>
      </c>
      <c r="D614" s="2" t="s">
        <v>1831</v>
      </c>
      <c r="E614" s="2" t="s">
        <v>1832</v>
      </c>
      <c r="F614" s="2" t="s">
        <v>33</v>
      </c>
      <c r="G614" s="2" t="s">
        <v>475</v>
      </c>
      <c r="H614" s="2" t="s">
        <v>1826</v>
      </c>
      <c r="I614" s="2" t="s">
        <v>1129</v>
      </c>
      <c r="J614" s="3">
        <v>188</v>
      </c>
      <c r="K614" s="25">
        <v>361.55</v>
      </c>
      <c r="L614" s="2" t="s">
        <v>2204</v>
      </c>
      <c r="M614" s="2" t="s">
        <v>66</v>
      </c>
      <c r="N614" s="3">
        <v>2</v>
      </c>
      <c r="O614" s="3">
        <v>0</v>
      </c>
      <c r="P614" s="21">
        <f ca="1">SUMIF('On Orders'!B:G,Base!C:C,'On Orders'!E:E)</f>
        <v>0</v>
      </c>
      <c r="Q614" s="22">
        <f ca="1">SUMIF('On Orders'!B:G,Base!C:C,'On Orders'!F:F)</f>
        <v>0</v>
      </c>
      <c r="R614" s="22">
        <f ca="1">SUMIF('On Orders'!B:G,Base!C:C,'On Orders'!G:G)</f>
        <v>0</v>
      </c>
      <c r="S614" s="22">
        <f ca="1">SUMIF('On Orders'!B:G,Base!C:C,'On Orders'!H:H)</f>
        <v>0</v>
      </c>
      <c r="T614" s="22"/>
      <c r="U614" s="22"/>
      <c r="V614" s="22"/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1">
        <f t="shared" ca="1" si="667"/>
        <v>-186</v>
      </c>
      <c r="AE614" s="26">
        <f t="shared" ca="1" si="668"/>
        <v>0</v>
      </c>
      <c r="AF614" s="26">
        <f t="shared" ca="1" si="669"/>
        <v>0</v>
      </c>
      <c r="AG614" s="26">
        <f t="shared" ref="AG614:AI614" ca="1" si="712">MAX(0,AF614)-AA614</f>
        <v>0</v>
      </c>
      <c r="AH614" s="26">
        <f t="shared" ca="1" si="712"/>
        <v>0</v>
      </c>
      <c r="AI614" s="26">
        <f t="shared" ca="1" si="712"/>
        <v>0</v>
      </c>
      <c r="AJ614" s="30">
        <f t="shared" si="671"/>
        <v>0</v>
      </c>
      <c r="AK614" s="30">
        <f t="shared" si="672"/>
        <v>0</v>
      </c>
      <c r="AL614" s="30">
        <f t="shared" si="673"/>
        <v>0</v>
      </c>
      <c r="AM614" s="30">
        <f t="shared" si="674"/>
        <v>0</v>
      </c>
      <c r="AN614" s="30">
        <f t="shared" si="675"/>
        <v>0</v>
      </c>
      <c r="AO614" s="30">
        <f t="shared" si="676"/>
        <v>0</v>
      </c>
      <c r="AP614" s="22">
        <f t="shared" si="678"/>
        <v>0</v>
      </c>
    </row>
    <row r="615" spans="1:42" x14ac:dyDescent="0.2">
      <c r="A615" t="s">
        <v>1807</v>
      </c>
      <c r="B615" t="s">
        <v>1833</v>
      </c>
      <c r="C615" s="2" t="s">
        <v>1834</v>
      </c>
      <c r="D615" s="2" t="s">
        <v>1835</v>
      </c>
      <c r="E615" s="2" t="s">
        <v>1836</v>
      </c>
      <c r="F615" s="2" t="s">
        <v>33</v>
      </c>
      <c r="G615" s="2" t="s">
        <v>475</v>
      </c>
      <c r="H615" s="2" t="s">
        <v>476</v>
      </c>
      <c r="I615" s="2" t="s">
        <v>1129</v>
      </c>
      <c r="J615" s="3">
        <v>188</v>
      </c>
      <c r="K615" s="25">
        <v>473.66</v>
      </c>
      <c r="L615" s="2" t="s">
        <v>2204</v>
      </c>
      <c r="M615" s="2" t="s">
        <v>66</v>
      </c>
      <c r="N615" s="3">
        <v>128</v>
      </c>
      <c r="O615" s="3">
        <v>0</v>
      </c>
      <c r="P615" s="21">
        <f ca="1">SUMIF('On Orders'!B:G,Base!C:C,'On Orders'!E:E)</f>
        <v>0</v>
      </c>
      <c r="Q615" s="22">
        <f ca="1">SUMIF('On Orders'!B:G,Base!C:C,'On Orders'!F:F)</f>
        <v>0</v>
      </c>
      <c r="R615" s="22">
        <f ca="1">SUMIF('On Orders'!B:G,Base!C:C,'On Orders'!G:G)</f>
        <v>0</v>
      </c>
      <c r="S615" s="22">
        <f ca="1">SUMIF('On Orders'!B:G,Base!C:C,'On Orders'!H:H)</f>
        <v>0</v>
      </c>
      <c r="T615" s="22"/>
      <c r="U615" s="22"/>
      <c r="V615" s="22"/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1">
        <f t="shared" ca="1" si="667"/>
        <v>-60</v>
      </c>
      <c r="AE615" s="26">
        <f t="shared" ca="1" si="668"/>
        <v>0</v>
      </c>
      <c r="AF615" s="26">
        <f t="shared" ca="1" si="669"/>
        <v>0</v>
      </c>
      <c r="AG615" s="26">
        <f t="shared" ref="AG615:AI615" ca="1" si="713">MAX(0,AF615)-AA615</f>
        <v>0</v>
      </c>
      <c r="AH615" s="26">
        <f t="shared" ca="1" si="713"/>
        <v>0</v>
      </c>
      <c r="AI615" s="26">
        <f t="shared" ca="1" si="713"/>
        <v>0</v>
      </c>
      <c r="AJ615" s="30">
        <f t="shared" si="671"/>
        <v>0</v>
      </c>
      <c r="AK615" s="30">
        <f t="shared" si="672"/>
        <v>0</v>
      </c>
      <c r="AL615" s="30">
        <f t="shared" si="673"/>
        <v>0</v>
      </c>
      <c r="AM615" s="30">
        <f t="shared" si="674"/>
        <v>0</v>
      </c>
      <c r="AN615" s="30">
        <f t="shared" si="675"/>
        <v>0</v>
      </c>
      <c r="AO615" s="30">
        <f t="shared" si="676"/>
        <v>0</v>
      </c>
      <c r="AP615" s="22">
        <f t="shared" si="678"/>
        <v>0</v>
      </c>
    </row>
    <row r="616" spans="1:42" x14ac:dyDescent="0.2">
      <c r="A616" t="s">
        <v>56</v>
      </c>
      <c r="B616" t="s">
        <v>1837</v>
      </c>
      <c r="C616" s="2" t="s">
        <v>645</v>
      </c>
      <c r="D616" s="2" t="s">
        <v>646</v>
      </c>
      <c r="E616" s="2" t="s">
        <v>647</v>
      </c>
      <c r="F616" s="2" t="s">
        <v>487</v>
      </c>
      <c r="G616" s="2" t="s">
        <v>488</v>
      </c>
      <c r="H616" s="2" t="s">
        <v>648</v>
      </c>
      <c r="I616" s="2" t="s">
        <v>1129</v>
      </c>
      <c r="J616" s="3">
        <v>188</v>
      </c>
      <c r="K616" s="25">
        <v>503.8</v>
      </c>
      <c r="L616" s="2" t="s">
        <v>2204</v>
      </c>
      <c r="M616" s="2" t="s">
        <v>66</v>
      </c>
      <c r="N616" s="3">
        <v>5</v>
      </c>
      <c r="O616" s="3">
        <v>123</v>
      </c>
      <c r="P616" s="21">
        <f ca="1">SUMIF('On Orders'!B:G,Base!C:C,'On Orders'!E:E)</f>
        <v>0</v>
      </c>
      <c r="Q616" s="22">
        <f ca="1">SUMIF('On Orders'!B:G,Base!C:C,'On Orders'!F:F)</f>
        <v>0</v>
      </c>
      <c r="R616" s="22">
        <f ca="1">SUMIF('On Orders'!B:G,Base!C:C,'On Orders'!G:G)</f>
        <v>0</v>
      </c>
      <c r="S616" s="22">
        <f ca="1">SUMIF('On Orders'!B:G,Base!C:C,'On Orders'!H:H)</f>
        <v>0</v>
      </c>
      <c r="T616" s="22"/>
      <c r="U616" s="22"/>
      <c r="V616" s="22"/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1">
        <f t="shared" ca="1" si="667"/>
        <v>-60</v>
      </c>
      <c r="AE616" s="26">
        <f t="shared" ca="1" si="668"/>
        <v>0</v>
      </c>
      <c r="AF616" s="26">
        <f t="shared" ca="1" si="669"/>
        <v>0</v>
      </c>
      <c r="AG616" s="26">
        <f t="shared" ref="AG616:AI616" ca="1" si="714">MAX(0,AF616)-AA616</f>
        <v>0</v>
      </c>
      <c r="AH616" s="26">
        <f t="shared" ca="1" si="714"/>
        <v>0</v>
      </c>
      <c r="AI616" s="26">
        <f t="shared" ca="1" si="714"/>
        <v>0</v>
      </c>
      <c r="AJ616" s="30">
        <f t="shared" si="671"/>
        <v>0</v>
      </c>
      <c r="AK616" s="30">
        <f t="shared" si="672"/>
        <v>0</v>
      </c>
      <c r="AL616" s="30">
        <f t="shared" si="673"/>
        <v>0</v>
      </c>
      <c r="AM616" s="30">
        <f t="shared" si="674"/>
        <v>0</v>
      </c>
      <c r="AN616" s="30">
        <f t="shared" si="675"/>
        <v>0</v>
      </c>
      <c r="AO616" s="30">
        <f t="shared" si="676"/>
        <v>0</v>
      </c>
      <c r="AP616" s="22">
        <f t="shared" si="678"/>
        <v>0</v>
      </c>
    </row>
    <row r="617" spans="1:42" x14ac:dyDescent="0.2">
      <c r="A617" t="s">
        <v>56</v>
      </c>
      <c r="B617" t="s">
        <v>1838</v>
      </c>
      <c r="C617" s="2" t="s">
        <v>649</v>
      </c>
      <c r="D617" s="2" t="s">
        <v>650</v>
      </c>
      <c r="E617" s="2" t="s">
        <v>651</v>
      </c>
      <c r="F617" s="2" t="s">
        <v>487</v>
      </c>
      <c r="G617" s="2" t="s">
        <v>488</v>
      </c>
      <c r="H617" s="2" t="s">
        <v>648</v>
      </c>
      <c r="I617" s="2" t="s">
        <v>1129</v>
      </c>
      <c r="J617" s="3">
        <v>188</v>
      </c>
      <c r="K617" s="25">
        <v>554.24</v>
      </c>
      <c r="L617" s="2" t="s">
        <v>2204</v>
      </c>
      <c r="M617" s="2" t="s">
        <v>66</v>
      </c>
      <c r="N617" s="3">
        <v>0</v>
      </c>
      <c r="O617" s="3">
        <v>97</v>
      </c>
      <c r="P617" s="21">
        <f ca="1">SUMIF('On Orders'!B:G,Base!C:C,'On Orders'!E:E)</f>
        <v>0</v>
      </c>
      <c r="Q617" s="22">
        <f ca="1">SUMIF('On Orders'!B:G,Base!C:C,'On Orders'!F:F)</f>
        <v>0</v>
      </c>
      <c r="R617" s="22">
        <f ca="1">SUMIF('On Orders'!B:G,Base!C:C,'On Orders'!G:G)</f>
        <v>0</v>
      </c>
      <c r="S617" s="22">
        <f ca="1">SUMIF('On Orders'!B:G,Base!C:C,'On Orders'!H:H)</f>
        <v>0</v>
      </c>
      <c r="T617" s="22"/>
      <c r="U617" s="22"/>
      <c r="V617" s="22"/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1">
        <f t="shared" ca="1" si="667"/>
        <v>-91</v>
      </c>
      <c r="AE617" s="26">
        <f t="shared" ca="1" si="668"/>
        <v>0</v>
      </c>
      <c r="AF617" s="26">
        <f t="shared" ca="1" si="669"/>
        <v>0</v>
      </c>
      <c r="AG617" s="26">
        <f t="shared" ref="AG617:AI617" ca="1" si="715">MAX(0,AF617)-AA617</f>
        <v>0</v>
      </c>
      <c r="AH617" s="26">
        <f t="shared" ca="1" si="715"/>
        <v>0</v>
      </c>
      <c r="AI617" s="26">
        <f t="shared" ca="1" si="715"/>
        <v>0</v>
      </c>
      <c r="AJ617" s="30">
        <f t="shared" si="671"/>
        <v>0</v>
      </c>
      <c r="AK617" s="30">
        <f t="shared" si="672"/>
        <v>0</v>
      </c>
      <c r="AL617" s="30">
        <f t="shared" si="673"/>
        <v>0</v>
      </c>
      <c r="AM617" s="30">
        <f t="shared" si="674"/>
        <v>0</v>
      </c>
      <c r="AN617" s="30">
        <f t="shared" si="675"/>
        <v>0</v>
      </c>
      <c r="AO617" s="30">
        <f t="shared" si="676"/>
        <v>0</v>
      </c>
      <c r="AP617" s="22">
        <f t="shared" si="678"/>
        <v>0</v>
      </c>
    </row>
    <row r="618" spans="1:42" x14ac:dyDescent="0.2">
      <c r="A618" t="s">
        <v>56</v>
      </c>
      <c r="B618" t="s">
        <v>1839</v>
      </c>
      <c r="C618" s="2" t="s">
        <v>652</v>
      </c>
      <c r="D618" s="2" t="s">
        <v>653</v>
      </c>
      <c r="E618" s="2" t="s">
        <v>654</v>
      </c>
      <c r="F618" s="2" t="s">
        <v>487</v>
      </c>
      <c r="G618" s="2" t="s">
        <v>488</v>
      </c>
      <c r="H618" s="2" t="s">
        <v>648</v>
      </c>
      <c r="I618" s="2" t="s">
        <v>1129</v>
      </c>
      <c r="J618" s="3">
        <v>188</v>
      </c>
      <c r="K618" s="25">
        <v>503.81</v>
      </c>
      <c r="L618" s="2" t="s">
        <v>2204</v>
      </c>
      <c r="M618" s="2" t="s">
        <v>66</v>
      </c>
      <c r="N618" s="3">
        <v>5</v>
      </c>
      <c r="O618" s="3">
        <v>79</v>
      </c>
      <c r="P618" s="21">
        <f ca="1">SUMIF('On Orders'!B:G,Base!C:C,'On Orders'!E:E)</f>
        <v>0</v>
      </c>
      <c r="Q618" s="22">
        <f ca="1">SUMIF('On Orders'!B:G,Base!C:C,'On Orders'!F:F)</f>
        <v>0</v>
      </c>
      <c r="R618" s="22">
        <f ca="1">SUMIF('On Orders'!B:G,Base!C:C,'On Orders'!G:G)</f>
        <v>0</v>
      </c>
      <c r="S618" s="22">
        <f ca="1">SUMIF('On Orders'!B:G,Base!C:C,'On Orders'!H:H)</f>
        <v>0</v>
      </c>
      <c r="T618" s="22"/>
      <c r="U618" s="22"/>
      <c r="V618" s="22"/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1">
        <f t="shared" ca="1" si="667"/>
        <v>-104</v>
      </c>
      <c r="AE618" s="26">
        <f t="shared" ca="1" si="668"/>
        <v>0</v>
      </c>
      <c r="AF618" s="26">
        <f t="shared" ca="1" si="669"/>
        <v>0</v>
      </c>
      <c r="AG618" s="26">
        <f t="shared" ref="AG618:AI618" ca="1" si="716">MAX(0,AF618)-AA618</f>
        <v>0</v>
      </c>
      <c r="AH618" s="26">
        <f t="shared" ca="1" si="716"/>
        <v>0</v>
      </c>
      <c r="AI618" s="26">
        <f t="shared" ca="1" si="716"/>
        <v>0</v>
      </c>
      <c r="AJ618" s="30">
        <f t="shared" si="671"/>
        <v>0</v>
      </c>
      <c r="AK618" s="30">
        <f t="shared" si="672"/>
        <v>0</v>
      </c>
      <c r="AL618" s="30">
        <f t="shared" si="673"/>
        <v>0</v>
      </c>
      <c r="AM618" s="30">
        <f t="shared" si="674"/>
        <v>0</v>
      </c>
      <c r="AN618" s="30">
        <f t="shared" si="675"/>
        <v>0</v>
      </c>
      <c r="AO618" s="30">
        <f t="shared" si="676"/>
        <v>0</v>
      </c>
      <c r="AP618" s="22">
        <f t="shared" si="678"/>
        <v>0</v>
      </c>
    </row>
    <row r="619" spans="1:42" x14ac:dyDescent="0.2">
      <c r="A619" t="s">
        <v>56</v>
      </c>
      <c r="B619" t="s">
        <v>1840</v>
      </c>
      <c r="C619" s="2" t="s">
        <v>659</v>
      </c>
      <c r="D619" s="2" t="s">
        <v>660</v>
      </c>
      <c r="E619" s="2" t="s">
        <v>661</v>
      </c>
      <c r="F619" s="2" t="s">
        <v>487</v>
      </c>
      <c r="G619" s="2" t="s">
        <v>488</v>
      </c>
      <c r="H619" s="2" t="s">
        <v>648</v>
      </c>
      <c r="I619" s="2" t="s">
        <v>1129</v>
      </c>
      <c r="J619" s="3">
        <v>188</v>
      </c>
      <c r="K619" s="25">
        <v>503.8</v>
      </c>
      <c r="L619" s="2" t="s">
        <v>2204</v>
      </c>
      <c r="M619" s="2" t="s">
        <v>66</v>
      </c>
      <c r="N619" s="3">
        <v>0</v>
      </c>
      <c r="O619" s="3">
        <v>2</v>
      </c>
      <c r="P619" s="21">
        <f ca="1">SUMIF('On Orders'!B:G,Base!C:C,'On Orders'!E:E)</f>
        <v>0</v>
      </c>
      <c r="Q619" s="22">
        <f ca="1">SUMIF('On Orders'!B:G,Base!C:C,'On Orders'!F:F)</f>
        <v>0</v>
      </c>
      <c r="R619" s="22">
        <f ca="1">SUMIF('On Orders'!B:G,Base!C:C,'On Orders'!G:G)</f>
        <v>0</v>
      </c>
      <c r="S619" s="22">
        <f ca="1">SUMIF('On Orders'!B:G,Base!C:C,'On Orders'!H:H)</f>
        <v>0</v>
      </c>
      <c r="T619" s="22"/>
      <c r="U619" s="22"/>
      <c r="V619" s="22"/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1">
        <f t="shared" ca="1" si="667"/>
        <v>-186</v>
      </c>
      <c r="AE619" s="26">
        <f t="shared" ca="1" si="668"/>
        <v>0</v>
      </c>
      <c r="AF619" s="26">
        <f t="shared" ca="1" si="669"/>
        <v>0</v>
      </c>
      <c r="AG619" s="26">
        <f t="shared" ref="AG619:AI619" ca="1" si="717">MAX(0,AF619)-AA619</f>
        <v>0</v>
      </c>
      <c r="AH619" s="26">
        <f t="shared" ca="1" si="717"/>
        <v>0</v>
      </c>
      <c r="AI619" s="26">
        <f t="shared" ca="1" si="717"/>
        <v>0</v>
      </c>
      <c r="AJ619" s="30">
        <f t="shared" si="671"/>
        <v>0</v>
      </c>
      <c r="AK619" s="30">
        <f t="shared" si="672"/>
        <v>0</v>
      </c>
      <c r="AL619" s="30">
        <f t="shared" si="673"/>
        <v>0</v>
      </c>
      <c r="AM619" s="30">
        <f t="shared" si="674"/>
        <v>0</v>
      </c>
      <c r="AN619" s="30">
        <f t="shared" si="675"/>
        <v>0</v>
      </c>
      <c r="AO619" s="30">
        <f t="shared" si="676"/>
        <v>0</v>
      </c>
      <c r="AP619" s="22">
        <f t="shared" si="678"/>
        <v>0</v>
      </c>
    </row>
    <row r="620" spans="1:42" x14ac:dyDescent="0.2">
      <c r="A620" t="s">
        <v>56</v>
      </c>
      <c r="B620" t="s">
        <v>1841</v>
      </c>
      <c r="C620" s="2" t="s">
        <v>659</v>
      </c>
      <c r="D620" s="2" t="s">
        <v>660</v>
      </c>
      <c r="E620" s="2" t="s">
        <v>661</v>
      </c>
      <c r="F620" s="2" t="s">
        <v>487</v>
      </c>
      <c r="G620" s="2" t="s">
        <v>488</v>
      </c>
      <c r="H620" s="2" t="s">
        <v>648</v>
      </c>
      <c r="I620" s="2" t="s">
        <v>1129</v>
      </c>
      <c r="J620" s="3">
        <v>188</v>
      </c>
      <c r="K620" s="25">
        <v>593.41</v>
      </c>
      <c r="L620" s="2" t="s">
        <v>2204</v>
      </c>
      <c r="M620" s="2" t="s">
        <v>66</v>
      </c>
      <c r="N620" s="3">
        <v>0</v>
      </c>
      <c r="O620" s="3">
        <v>2</v>
      </c>
      <c r="P620" s="21">
        <f ca="1">SUMIF('On Orders'!B:G,Base!C:C,'On Orders'!E:E)</f>
        <v>0</v>
      </c>
      <c r="Q620" s="22">
        <f ca="1">SUMIF('On Orders'!B:G,Base!C:C,'On Orders'!F:F)</f>
        <v>0</v>
      </c>
      <c r="R620" s="22">
        <f ca="1">SUMIF('On Orders'!B:G,Base!C:C,'On Orders'!G:G)</f>
        <v>0</v>
      </c>
      <c r="S620" s="22">
        <f ca="1">SUMIF('On Orders'!B:G,Base!C:C,'On Orders'!H:H)</f>
        <v>0</v>
      </c>
      <c r="T620" s="22"/>
      <c r="U620" s="22"/>
      <c r="V620" s="22"/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1">
        <f t="shared" ca="1" si="667"/>
        <v>-186</v>
      </c>
      <c r="AE620" s="26">
        <f t="shared" ca="1" si="668"/>
        <v>0</v>
      </c>
      <c r="AF620" s="26">
        <f t="shared" ca="1" si="669"/>
        <v>0</v>
      </c>
      <c r="AG620" s="26">
        <f t="shared" ref="AG620:AI620" ca="1" si="718">MAX(0,AF620)-AA620</f>
        <v>0</v>
      </c>
      <c r="AH620" s="26">
        <f t="shared" ca="1" si="718"/>
        <v>0</v>
      </c>
      <c r="AI620" s="26">
        <f t="shared" ca="1" si="718"/>
        <v>0</v>
      </c>
      <c r="AJ620" s="30">
        <f t="shared" si="671"/>
        <v>0</v>
      </c>
      <c r="AK620" s="30">
        <f t="shared" si="672"/>
        <v>0</v>
      </c>
      <c r="AL620" s="30">
        <f t="shared" si="673"/>
        <v>0</v>
      </c>
      <c r="AM620" s="30">
        <f t="shared" si="674"/>
        <v>0</v>
      </c>
      <c r="AN620" s="30">
        <f t="shared" si="675"/>
        <v>0</v>
      </c>
      <c r="AO620" s="30">
        <f t="shared" si="676"/>
        <v>0</v>
      </c>
      <c r="AP620" s="22">
        <f t="shared" si="678"/>
        <v>0</v>
      </c>
    </row>
    <row r="621" spans="1:42" x14ac:dyDescent="0.2">
      <c r="A621" t="s">
        <v>56</v>
      </c>
      <c r="B621" t="s">
        <v>1842</v>
      </c>
      <c r="C621" s="2" t="s">
        <v>1843</v>
      </c>
      <c r="D621" s="2" t="s">
        <v>1844</v>
      </c>
      <c r="E621" s="2" t="s">
        <v>1845</v>
      </c>
      <c r="F621" s="2" t="s">
        <v>487</v>
      </c>
      <c r="G621" s="2" t="s">
        <v>488</v>
      </c>
      <c r="H621" s="2" t="s">
        <v>648</v>
      </c>
      <c r="I621" s="2" t="s">
        <v>1129</v>
      </c>
      <c r="J621" s="3">
        <v>188</v>
      </c>
      <c r="K621" s="25">
        <v>593.41</v>
      </c>
      <c r="L621" s="2" t="s">
        <v>2204</v>
      </c>
      <c r="M621" s="2" t="s">
        <v>66</v>
      </c>
      <c r="N621" s="3">
        <v>0</v>
      </c>
      <c r="O621" s="3">
        <v>0</v>
      </c>
      <c r="P621" s="21">
        <f ca="1">SUMIF('On Orders'!B:G,Base!C:C,'On Orders'!E:E)</f>
        <v>0</v>
      </c>
      <c r="Q621" s="22">
        <f ca="1">SUMIF('On Orders'!B:G,Base!C:C,'On Orders'!F:F)</f>
        <v>0</v>
      </c>
      <c r="R621" s="22">
        <f ca="1">SUMIF('On Orders'!B:G,Base!C:C,'On Orders'!G:G)</f>
        <v>0</v>
      </c>
      <c r="S621" s="22">
        <f ca="1">SUMIF('On Orders'!B:G,Base!C:C,'On Orders'!H:H)</f>
        <v>0</v>
      </c>
      <c r="T621" s="22"/>
      <c r="U621" s="22"/>
      <c r="V621" s="22"/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1">
        <f t="shared" ca="1" si="667"/>
        <v>-188</v>
      </c>
      <c r="AE621" s="26">
        <f t="shared" ca="1" si="668"/>
        <v>0</v>
      </c>
      <c r="AF621" s="26">
        <f t="shared" ca="1" si="669"/>
        <v>0</v>
      </c>
      <c r="AG621" s="26">
        <f t="shared" ref="AG621:AI621" ca="1" si="719">MAX(0,AF621)-AA621</f>
        <v>0</v>
      </c>
      <c r="AH621" s="26">
        <f t="shared" ca="1" si="719"/>
        <v>0</v>
      </c>
      <c r="AI621" s="26">
        <f t="shared" ca="1" si="719"/>
        <v>0</v>
      </c>
      <c r="AJ621" s="30">
        <f t="shared" si="671"/>
        <v>0</v>
      </c>
      <c r="AK621" s="30">
        <f t="shared" si="672"/>
        <v>0</v>
      </c>
      <c r="AL621" s="30">
        <f t="shared" si="673"/>
        <v>0</v>
      </c>
      <c r="AM621" s="30">
        <f t="shared" si="674"/>
        <v>0</v>
      </c>
      <c r="AN621" s="30">
        <f t="shared" si="675"/>
        <v>0</v>
      </c>
      <c r="AO621" s="30">
        <f t="shared" si="676"/>
        <v>0</v>
      </c>
      <c r="AP621" s="22">
        <f t="shared" si="678"/>
        <v>0</v>
      </c>
    </row>
    <row r="622" spans="1:42" x14ac:dyDescent="0.2">
      <c r="A622" t="s">
        <v>56</v>
      </c>
      <c r="B622" t="s">
        <v>1846</v>
      </c>
      <c r="C622" s="2" t="s">
        <v>1847</v>
      </c>
      <c r="D622" s="2">
        <v>840168546640</v>
      </c>
      <c r="E622" s="2" t="s">
        <v>1848</v>
      </c>
      <c r="F622" s="2" t="s">
        <v>487</v>
      </c>
      <c r="G622" s="2" t="s">
        <v>488</v>
      </c>
      <c r="H622" s="2" t="s">
        <v>489</v>
      </c>
      <c r="I622" s="2" t="s">
        <v>1129</v>
      </c>
      <c r="J622" s="3">
        <v>188</v>
      </c>
      <c r="K622" s="25">
        <v>503.81</v>
      </c>
      <c r="L622" s="2" t="s">
        <v>2204</v>
      </c>
      <c r="M622" s="2" t="s">
        <v>66</v>
      </c>
      <c r="N622" s="3">
        <v>59</v>
      </c>
      <c r="O622" s="3">
        <v>0</v>
      </c>
      <c r="P622" s="21">
        <f ca="1">SUMIF('On Orders'!B:G,Base!C:C,'On Orders'!E:E)</f>
        <v>0</v>
      </c>
      <c r="Q622" s="22">
        <f ca="1">SUMIF('On Orders'!B:G,Base!C:C,'On Orders'!F:F)</f>
        <v>0</v>
      </c>
      <c r="R622" s="22">
        <f ca="1">SUMIF('On Orders'!B:G,Base!C:C,'On Orders'!G:G)</f>
        <v>0</v>
      </c>
      <c r="S622" s="22">
        <f ca="1">SUMIF('On Orders'!B:G,Base!C:C,'On Orders'!H:H)</f>
        <v>0</v>
      </c>
      <c r="T622" s="22"/>
      <c r="U622" s="22"/>
      <c r="V622" s="22"/>
      <c r="W622" s="3">
        <v>11</v>
      </c>
      <c r="X622" s="3">
        <v>12</v>
      </c>
      <c r="Y622" s="3">
        <v>15</v>
      </c>
      <c r="Z622" s="3">
        <v>3</v>
      </c>
      <c r="AA622" s="3">
        <v>10</v>
      </c>
      <c r="AB622" s="3">
        <v>12</v>
      </c>
      <c r="AC622" s="3">
        <v>11</v>
      </c>
      <c r="AD622" s="31">
        <f t="shared" ca="1" si="667"/>
        <v>-141</v>
      </c>
      <c r="AE622" s="26">
        <f t="shared" ca="1" si="668"/>
        <v>-15</v>
      </c>
      <c r="AF622" s="26">
        <f t="shared" ca="1" si="669"/>
        <v>-3</v>
      </c>
      <c r="AG622" s="26">
        <f t="shared" ref="AG622:AI622" ca="1" si="720">MAX(0,AF622)-AA622</f>
        <v>-10</v>
      </c>
      <c r="AH622" s="26">
        <f t="shared" ca="1" si="720"/>
        <v>-12</v>
      </c>
      <c r="AI622" s="26">
        <f t="shared" ca="1" si="720"/>
        <v>-11</v>
      </c>
      <c r="AJ622" s="30">
        <f t="shared" si="671"/>
        <v>0</v>
      </c>
      <c r="AK622" s="30">
        <f t="shared" si="672"/>
        <v>0</v>
      </c>
      <c r="AL622" s="30">
        <f t="shared" si="673"/>
        <v>0</v>
      </c>
      <c r="AM622" s="30">
        <f t="shared" si="674"/>
        <v>0</v>
      </c>
      <c r="AN622" s="30">
        <f t="shared" si="675"/>
        <v>0</v>
      </c>
      <c r="AO622" s="30">
        <f t="shared" si="676"/>
        <v>0</v>
      </c>
      <c r="AP622" s="22">
        <f t="shared" si="678"/>
        <v>0</v>
      </c>
    </row>
    <row r="623" spans="1:42" x14ac:dyDescent="0.2">
      <c r="A623" t="s">
        <v>56</v>
      </c>
      <c r="B623" t="s">
        <v>1849</v>
      </c>
      <c r="C623" s="2" t="s">
        <v>1850</v>
      </c>
      <c r="D623" s="2">
        <v>840168546664</v>
      </c>
      <c r="E623" s="2" t="s">
        <v>1851</v>
      </c>
      <c r="F623" s="2" t="s">
        <v>487</v>
      </c>
      <c r="G623" s="2" t="s">
        <v>488</v>
      </c>
      <c r="H623" s="2" t="s">
        <v>489</v>
      </c>
      <c r="I623" s="2" t="s">
        <v>1129</v>
      </c>
      <c r="J623" s="3">
        <v>188</v>
      </c>
      <c r="K623" s="25">
        <v>503.81</v>
      </c>
      <c r="L623" s="2" t="s">
        <v>2204</v>
      </c>
      <c r="M623" s="2" t="s">
        <v>66</v>
      </c>
      <c r="N623" s="3">
        <v>101</v>
      </c>
      <c r="O623" s="3">
        <v>0</v>
      </c>
      <c r="P623" s="21">
        <f ca="1">SUMIF('On Orders'!B:G,Base!C:C,'On Orders'!E:E)</f>
        <v>0</v>
      </c>
      <c r="Q623" s="22">
        <f ca="1">SUMIF('On Orders'!B:G,Base!C:C,'On Orders'!F:F)</f>
        <v>0</v>
      </c>
      <c r="R623" s="22">
        <f ca="1">SUMIF('On Orders'!B:G,Base!C:C,'On Orders'!G:G)</f>
        <v>0</v>
      </c>
      <c r="S623" s="22">
        <f ca="1">SUMIF('On Orders'!B:G,Base!C:C,'On Orders'!H:H)</f>
        <v>0</v>
      </c>
      <c r="T623" s="22"/>
      <c r="U623" s="22"/>
      <c r="V623" s="22"/>
      <c r="W623" s="3">
        <v>12</v>
      </c>
      <c r="X623" s="3">
        <v>10</v>
      </c>
      <c r="Y623" s="3">
        <v>12</v>
      </c>
      <c r="Z623" s="3">
        <v>8</v>
      </c>
      <c r="AA623" s="3">
        <v>11</v>
      </c>
      <c r="AB623" s="3">
        <v>13</v>
      </c>
      <c r="AC623" s="3">
        <v>11</v>
      </c>
      <c r="AD623" s="31">
        <f t="shared" ca="1" si="667"/>
        <v>-97</v>
      </c>
      <c r="AE623" s="26">
        <f t="shared" ca="1" si="668"/>
        <v>-12</v>
      </c>
      <c r="AF623" s="26">
        <f t="shared" ca="1" si="669"/>
        <v>-8</v>
      </c>
      <c r="AG623" s="26">
        <f t="shared" ref="AG623:AI623" ca="1" si="721">MAX(0,AF623)-AA623</f>
        <v>-11</v>
      </c>
      <c r="AH623" s="26">
        <f t="shared" ca="1" si="721"/>
        <v>-13</v>
      </c>
      <c r="AI623" s="26">
        <f t="shared" ca="1" si="721"/>
        <v>-11</v>
      </c>
      <c r="AJ623" s="30">
        <f t="shared" si="671"/>
        <v>0</v>
      </c>
      <c r="AK623" s="30">
        <f t="shared" si="672"/>
        <v>0</v>
      </c>
      <c r="AL623" s="30">
        <f t="shared" si="673"/>
        <v>0</v>
      </c>
      <c r="AM623" s="30">
        <f t="shared" si="674"/>
        <v>0</v>
      </c>
      <c r="AN623" s="30">
        <f t="shared" si="675"/>
        <v>0</v>
      </c>
      <c r="AO623" s="30">
        <f t="shared" si="676"/>
        <v>0</v>
      </c>
      <c r="AP623" s="22">
        <f t="shared" si="678"/>
        <v>0</v>
      </c>
    </row>
    <row r="624" spans="1:42" x14ac:dyDescent="0.2">
      <c r="A624" t="s">
        <v>56</v>
      </c>
      <c r="B624" t="s">
        <v>1852</v>
      </c>
      <c r="C624" s="2" t="s">
        <v>1853</v>
      </c>
      <c r="D624" s="2"/>
      <c r="E624" s="2" t="s">
        <v>1854</v>
      </c>
      <c r="F624" s="2" t="s">
        <v>60</v>
      </c>
      <c r="G624" s="2" t="s">
        <v>85</v>
      </c>
      <c r="H624" s="2" t="s">
        <v>1855</v>
      </c>
      <c r="I624" s="2" t="s">
        <v>1129</v>
      </c>
      <c r="J624" s="3">
        <v>188</v>
      </c>
      <c r="K624" s="25">
        <v>451.98</v>
      </c>
      <c r="L624" s="2" t="s">
        <v>2204</v>
      </c>
      <c r="M624" s="2" t="s">
        <v>66</v>
      </c>
      <c r="N624" s="3">
        <v>0</v>
      </c>
      <c r="O624" s="3">
        <v>0</v>
      </c>
      <c r="P624" s="21">
        <f ca="1">SUMIF('On Orders'!B:G,Base!C:C,'On Orders'!E:E)</f>
        <v>0</v>
      </c>
      <c r="Q624" s="22">
        <f ca="1">SUMIF('On Orders'!B:G,Base!C:C,'On Orders'!F:F)</f>
        <v>0</v>
      </c>
      <c r="R624" s="22">
        <f ca="1">SUMIF('On Orders'!B:G,Base!C:C,'On Orders'!G:G)</f>
        <v>0</v>
      </c>
      <c r="S624" s="22">
        <f ca="1">SUMIF('On Orders'!B:G,Base!C:C,'On Orders'!H:H)</f>
        <v>0</v>
      </c>
      <c r="T624" s="22"/>
      <c r="U624" s="22"/>
      <c r="V624" s="22"/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1">
        <f t="shared" ca="1" si="667"/>
        <v>-188</v>
      </c>
      <c r="AE624" s="26">
        <f t="shared" ca="1" si="668"/>
        <v>0</v>
      </c>
      <c r="AF624" s="26">
        <f t="shared" ca="1" si="669"/>
        <v>0</v>
      </c>
      <c r="AG624" s="26">
        <f t="shared" ref="AG624:AI624" ca="1" si="722">MAX(0,AF624)-AA624</f>
        <v>0</v>
      </c>
      <c r="AH624" s="26">
        <f t="shared" ca="1" si="722"/>
        <v>0</v>
      </c>
      <c r="AI624" s="26">
        <f t="shared" ca="1" si="722"/>
        <v>0</v>
      </c>
      <c r="AJ624" s="30">
        <f t="shared" si="671"/>
        <v>0</v>
      </c>
      <c r="AK624" s="30">
        <f t="shared" si="672"/>
        <v>0</v>
      </c>
      <c r="AL624" s="30">
        <f t="shared" si="673"/>
        <v>0</v>
      </c>
      <c r="AM624" s="30">
        <f t="shared" si="674"/>
        <v>0</v>
      </c>
      <c r="AN624" s="30">
        <f t="shared" si="675"/>
        <v>0</v>
      </c>
      <c r="AO624" s="30">
        <f t="shared" si="676"/>
        <v>0</v>
      </c>
      <c r="AP624" s="22">
        <f t="shared" si="678"/>
        <v>0</v>
      </c>
    </row>
    <row r="625" spans="1:42" x14ac:dyDescent="0.2">
      <c r="A625" t="s">
        <v>56</v>
      </c>
      <c r="B625" t="s">
        <v>1856</v>
      </c>
      <c r="C625" s="2" t="s">
        <v>1857</v>
      </c>
      <c r="D625" s="2"/>
      <c r="E625" s="2" t="s">
        <v>1858</v>
      </c>
      <c r="F625" s="2" t="s">
        <v>60</v>
      </c>
      <c r="G625" s="2" t="s">
        <v>85</v>
      </c>
      <c r="H625" s="2" t="s">
        <v>1859</v>
      </c>
      <c r="I625" s="2" t="s">
        <v>1129</v>
      </c>
      <c r="J625" s="3">
        <v>188</v>
      </c>
      <c r="K625" s="25">
        <v>361.47</v>
      </c>
      <c r="L625" s="2" t="s">
        <v>2204</v>
      </c>
      <c r="M625" s="2" t="s">
        <v>66</v>
      </c>
      <c r="N625" s="3">
        <v>0</v>
      </c>
      <c r="O625" s="3">
        <v>0</v>
      </c>
      <c r="P625" s="21">
        <f ca="1">SUMIF('On Orders'!B:G,Base!C:C,'On Orders'!E:E)</f>
        <v>0</v>
      </c>
      <c r="Q625" s="22">
        <f ca="1">SUMIF('On Orders'!B:G,Base!C:C,'On Orders'!F:F)</f>
        <v>0</v>
      </c>
      <c r="R625" s="22">
        <f ca="1">SUMIF('On Orders'!B:G,Base!C:C,'On Orders'!G:G)</f>
        <v>0</v>
      </c>
      <c r="S625" s="22">
        <f ca="1">SUMIF('On Orders'!B:G,Base!C:C,'On Orders'!H:H)</f>
        <v>0</v>
      </c>
      <c r="T625" s="22"/>
      <c r="U625" s="22"/>
      <c r="V625" s="22"/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1">
        <f t="shared" ca="1" si="667"/>
        <v>-188</v>
      </c>
      <c r="AE625" s="26">
        <f t="shared" ca="1" si="668"/>
        <v>0</v>
      </c>
      <c r="AF625" s="26">
        <f t="shared" ca="1" si="669"/>
        <v>0</v>
      </c>
      <c r="AG625" s="26">
        <f t="shared" ref="AG625:AI625" ca="1" si="723">MAX(0,AF625)-AA625</f>
        <v>0</v>
      </c>
      <c r="AH625" s="26">
        <f t="shared" ca="1" si="723"/>
        <v>0</v>
      </c>
      <c r="AI625" s="26">
        <f t="shared" ca="1" si="723"/>
        <v>0</v>
      </c>
      <c r="AJ625" s="30">
        <f t="shared" si="671"/>
        <v>0</v>
      </c>
      <c r="AK625" s="30">
        <f t="shared" si="672"/>
        <v>0</v>
      </c>
      <c r="AL625" s="30">
        <f t="shared" si="673"/>
        <v>0</v>
      </c>
      <c r="AM625" s="30">
        <f t="shared" si="674"/>
        <v>0</v>
      </c>
      <c r="AN625" s="30">
        <f t="shared" si="675"/>
        <v>0</v>
      </c>
      <c r="AO625" s="30">
        <f t="shared" si="676"/>
        <v>0</v>
      </c>
      <c r="AP625" s="22">
        <f t="shared" si="678"/>
        <v>0</v>
      </c>
    </row>
    <row r="626" spans="1:42" x14ac:dyDescent="0.2">
      <c r="A626" t="s">
        <v>56</v>
      </c>
      <c r="B626" t="s">
        <v>1860</v>
      </c>
      <c r="C626" s="2" t="s">
        <v>1861</v>
      </c>
      <c r="D626" s="2"/>
      <c r="E626" s="2" t="s">
        <v>1862</v>
      </c>
      <c r="F626" s="2" t="s">
        <v>60</v>
      </c>
      <c r="G626" s="2" t="s">
        <v>150</v>
      </c>
      <c r="H626" s="2" t="s">
        <v>150</v>
      </c>
      <c r="I626" s="2" t="s">
        <v>1129</v>
      </c>
      <c r="J626" s="3">
        <v>188</v>
      </c>
      <c r="K626" s="25">
        <v>542.52</v>
      </c>
      <c r="L626" s="2" t="s">
        <v>2204</v>
      </c>
      <c r="M626" s="2" t="s">
        <v>66</v>
      </c>
      <c r="N626" s="3">
        <v>0</v>
      </c>
      <c r="O626" s="3">
        <v>0</v>
      </c>
      <c r="P626" s="21">
        <f ca="1">SUMIF('On Orders'!B:G,Base!C:C,'On Orders'!E:E)</f>
        <v>0</v>
      </c>
      <c r="Q626" s="22">
        <f ca="1">SUMIF('On Orders'!B:G,Base!C:C,'On Orders'!F:F)</f>
        <v>0</v>
      </c>
      <c r="R626" s="22">
        <f ca="1">SUMIF('On Orders'!B:G,Base!C:C,'On Orders'!G:G)</f>
        <v>0</v>
      </c>
      <c r="S626" s="22">
        <f ca="1">SUMIF('On Orders'!B:G,Base!C:C,'On Orders'!H:H)</f>
        <v>0</v>
      </c>
      <c r="T626" s="22"/>
      <c r="U626" s="22"/>
      <c r="V626" s="22"/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1">
        <f t="shared" ca="1" si="667"/>
        <v>-188</v>
      </c>
      <c r="AE626" s="26">
        <f t="shared" ca="1" si="668"/>
        <v>0</v>
      </c>
      <c r="AF626" s="26">
        <f t="shared" ca="1" si="669"/>
        <v>0</v>
      </c>
      <c r="AG626" s="26">
        <f t="shared" ref="AG626:AI626" ca="1" si="724">MAX(0,AF626)-AA626</f>
        <v>0</v>
      </c>
      <c r="AH626" s="26">
        <f t="shared" ca="1" si="724"/>
        <v>0</v>
      </c>
      <c r="AI626" s="26">
        <f t="shared" ca="1" si="724"/>
        <v>0</v>
      </c>
      <c r="AJ626" s="30">
        <f t="shared" si="671"/>
        <v>0</v>
      </c>
      <c r="AK626" s="30">
        <f t="shared" si="672"/>
        <v>0</v>
      </c>
      <c r="AL626" s="30">
        <f t="shared" si="673"/>
        <v>0</v>
      </c>
      <c r="AM626" s="30">
        <f t="shared" si="674"/>
        <v>0</v>
      </c>
      <c r="AN626" s="30">
        <f t="shared" si="675"/>
        <v>0</v>
      </c>
      <c r="AO626" s="30">
        <f t="shared" si="676"/>
        <v>0</v>
      </c>
      <c r="AP626" s="22">
        <f t="shared" si="678"/>
        <v>0</v>
      </c>
    </row>
    <row r="627" spans="1:42" x14ac:dyDescent="0.2">
      <c r="A627" t="s">
        <v>56</v>
      </c>
      <c r="B627" t="s">
        <v>1863</v>
      </c>
      <c r="C627" s="2" t="s">
        <v>1864</v>
      </c>
      <c r="D627" s="2"/>
      <c r="E627" s="2" t="s">
        <v>1865</v>
      </c>
      <c r="F627" s="2" t="s">
        <v>60</v>
      </c>
      <c r="G627" s="2" t="s">
        <v>150</v>
      </c>
      <c r="H627" s="2" t="s">
        <v>789</v>
      </c>
      <c r="I627" s="2" t="s">
        <v>1129</v>
      </c>
      <c r="J627" s="3">
        <v>188</v>
      </c>
      <c r="K627" s="25">
        <v>542.5</v>
      </c>
      <c r="L627" s="2" t="s">
        <v>2204</v>
      </c>
      <c r="M627" s="2" t="s">
        <v>66</v>
      </c>
      <c r="N627" s="3">
        <v>0</v>
      </c>
      <c r="O627" s="3">
        <v>0</v>
      </c>
      <c r="P627" s="21">
        <f ca="1">SUMIF('On Orders'!B:G,Base!C:C,'On Orders'!E:E)</f>
        <v>0</v>
      </c>
      <c r="Q627" s="22">
        <f ca="1">SUMIF('On Orders'!B:G,Base!C:C,'On Orders'!F:F)</f>
        <v>0</v>
      </c>
      <c r="R627" s="22">
        <f ca="1">SUMIF('On Orders'!B:G,Base!C:C,'On Orders'!G:G)</f>
        <v>0</v>
      </c>
      <c r="S627" s="22">
        <f ca="1">SUMIF('On Orders'!B:G,Base!C:C,'On Orders'!H:H)</f>
        <v>0</v>
      </c>
      <c r="T627" s="22"/>
      <c r="U627" s="22"/>
      <c r="V627" s="22"/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1">
        <f t="shared" ca="1" si="667"/>
        <v>-188</v>
      </c>
      <c r="AE627" s="26">
        <f t="shared" ca="1" si="668"/>
        <v>0</v>
      </c>
      <c r="AF627" s="26">
        <f t="shared" ca="1" si="669"/>
        <v>0</v>
      </c>
      <c r="AG627" s="26">
        <f t="shared" ref="AG627:AI627" ca="1" si="725">MAX(0,AF627)-AA627</f>
        <v>0</v>
      </c>
      <c r="AH627" s="26">
        <f t="shared" ca="1" si="725"/>
        <v>0</v>
      </c>
      <c r="AI627" s="26">
        <f t="shared" ca="1" si="725"/>
        <v>0</v>
      </c>
      <c r="AJ627" s="30">
        <f t="shared" si="671"/>
        <v>0</v>
      </c>
      <c r="AK627" s="30">
        <f t="shared" si="672"/>
        <v>0</v>
      </c>
      <c r="AL627" s="30">
        <f t="shared" si="673"/>
        <v>0</v>
      </c>
      <c r="AM627" s="30">
        <f t="shared" si="674"/>
        <v>0</v>
      </c>
      <c r="AN627" s="30">
        <f t="shared" si="675"/>
        <v>0</v>
      </c>
      <c r="AO627" s="30">
        <f t="shared" si="676"/>
        <v>0</v>
      </c>
      <c r="AP627" s="22">
        <f t="shared" si="678"/>
        <v>0</v>
      </c>
    </row>
    <row r="628" spans="1:42" x14ac:dyDescent="0.2">
      <c r="A628" t="s">
        <v>56</v>
      </c>
      <c r="B628" t="s">
        <v>1866</v>
      </c>
      <c r="C628" s="2" t="s">
        <v>796</v>
      </c>
      <c r="D628" s="2"/>
      <c r="E628" s="2" t="s">
        <v>798</v>
      </c>
      <c r="F628" s="2" t="s">
        <v>60</v>
      </c>
      <c r="G628" s="2" t="s">
        <v>150</v>
      </c>
      <c r="H628" s="2" t="s">
        <v>789</v>
      </c>
      <c r="I628" s="2" t="s">
        <v>1129</v>
      </c>
      <c r="J628" s="3">
        <v>188</v>
      </c>
      <c r="K628" s="25">
        <v>602.84</v>
      </c>
      <c r="L628" s="2" t="s">
        <v>2204</v>
      </c>
      <c r="M628" s="2" t="s">
        <v>66</v>
      </c>
      <c r="N628" s="3">
        <v>0</v>
      </c>
      <c r="O628" s="3">
        <v>0</v>
      </c>
      <c r="P628" s="21">
        <f ca="1">SUMIF('On Orders'!B:G,Base!C:C,'On Orders'!E:E)</f>
        <v>0</v>
      </c>
      <c r="Q628" s="22">
        <f ca="1">SUMIF('On Orders'!B:G,Base!C:C,'On Orders'!F:F)</f>
        <v>0</v>
      </c>
      <c r="R628" s="22">
        <f ca="1">SUMIF('On Orders'!B:G,Base!C:C,'On Orders'!G:G)</f>
        <v>0</v>
      </c>
      <c r="S628" s="22">
        <f ca="1">SUMIF('On Orders'!B:G,Base!C:C,'On Orders'!H:H)</f>
        <v>0</v>
      </c>
      <c r="T628" s="22"/>
      <c r="U628" s="22"/>
      <c r="V628" s="22"/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1">
        <f t="shared" ca="1" si="667"/>
        <v>-188</v>
      </c>
      <c r="AE628" s="26">
        <f t="shared" ca="1" si="668"/>
        <v>0</v>
      </c>
      <c r="AF628" s="26">
        <f t="shared" ca="1" si="669"/>
        <v>0</v>
      </c>
      <c r="AG628" s="26">
        <f t="shared" ref="AG628:AI628" ca="1" si="726">MAX(0,AF628)-AA628</f>
        <v>0</v>
      </c>
      <c r="AH628" s="26">
        <f t="shared" ca="1" si="726"/>
        <v>0</v>
      </c>
      <c r="AI628" s="26">
        <f t="shared" ca="1" si="726"/>
        <v>0</v>
      </c>
      <c r="AJ628" s="30">
        <f t="shared" si="671"/>
        <v>0</v>
      </c>
      <c r="AK628" s="30">
        <f t="shared" si="672"/>
        <v>0</v>
      </c>
      <c r="AL628" s="30">
        <f t="shared" si="673"/>
        <v>0</v>
      </c>
      <c r="AM628" s="30">
        <f t="shared" si="674"/>
        <v>0</v>
      </c>
      <c r="AN628" s="30">
        <f t="shared" si="675"/>
        <v>0</v>
      </c>
      <c r="AO628" s="30">
        <f t="shared" si="676"/>
        <v>0</v>
      </c>
      <c r="AP628" s="22">
        <f t="shared" si="678"/>
        <v>0</v>
      </c>
    </row>
    <row r="629" spans="1:42" x14ac:dyDescent="0.2">
      <c r="A629" t="s">
        <v>56</v>
      </c>
      <c r="B629" t="s">
        <v>1867</v>
      </c>
      <c r="C629" s="2" t="s">
        <v>793</v>
      </c>
      <c r="D629" s="2"/>
      <c r="E629" s="2" t="s">
        <v>795</v>
      </c>
      <c r="F629" s="2" t="s">
        <v>60</v>
      </c>
      <c r="G629" s="2" t="s">
        <v>150</v>
      </c>
      <c r="H629" s="2" t="s">
        <v>789</v>
      </c>
      <c r="I629" s="2" t="s">
        <v>1129</v>
      </c>
      <c r="J629" s="3">
        <v>188</v>
      </c>
      <c r="K629" s="25">
        <v>602.84</v>
      </c>
      <c r="L629" s="2" t="s">
        <v>2204</v>
      </c>
      <c r="M629" s="2" t="s">
        <v>66</v>
      </c>
      <c r="N629" s="3">
        <v>0</v>
      </c>
      <c r="O629" s="3">
        <v>0</v>
      </c>
      <c r="P629" s="21">
        <f ca="1">SUMIF('On Orders'!B:G,Base!C:C,'On Orders'!E:E)</f>
        <v>0</v>
      </c>
      <c r="Q629" s="22">
        <f ca="1">SUMIF('On Orders'!B:G,Base!C:C,'On Orders'!F:F)</f>
        <v>0</v>
      </c>
      <c r="R629" s="22">
        <f ca="1">SUMIF('On Orders'!B:G,Base!C:C,'On Orders'!G:G)</f>
        <v>0</v>
      </c>
      <c r="S629" s="22">
        <f ca="1">SUMIF('On Orders'!B:G,Base!C:C,'On Orders'!H:H)</f>
        <v>0</v>
      </c>
      <c r="T629" s="22"/>
      <c r="U629" s="22"/>
      <c r="V629" s="22"/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1">
        <f t="shared" ca="1" si="667"/>
        <v>-188</v>
      </c>
      <c r="AE629" s="26">
        <f t="shared" ca="1" si="668"/>
        <v>0</v>
      </c>
      <c r="AF629" s="26">
        <f t="shared" ca="1" si="669"/>
        <v>0</v>
      </c>
      <c r="AG629" s="26">
        <f t="shared" ref="AG629:AI629" ca="1" si="727">MAX(0,AF629)-AA629</f>
        <v>0</v>
      </c>
      <c r="AH629" s="26">
        <f t="shared" ca="1" si="727"/>
        <v>0</v>
      </c>
      <c r="AI629" s="26">
        <f t="shared" ca="1" si="727"/>
        <v>0</v>
      </c>
      <c r="AJ629" s="30">
        <f t="shared" si="671"/>
        <v>0</v>
      </c>
      <c r="AK629" s="30">
        <f t="shared" si="672"/>
        <v>0</v>
      </c>
      <c r="AL629" s="30">
        <f t="shared" si="673"/>
        <v>0</v>
      </c>
      <c r="AM629" s="30">
        <f t="shared" si="674"/>
        <v>0</v>
      </c>
      <c r="AN629" s="30">
        <f t="shared" si="675"/>
        <v>0</v>
      </c>
      <c r="AO629" s="30">
        <f t="shared" si="676"/>
        <v>0</v>
      </c>
      <c r="AP629" s="22">
        <f t="shared" si="678"/>
        <v>0</v>
      </c>
    </row>
    <row r="630" spans="1:42" x14ac:dyDescent="0.2">
      <c r="A630" t="s">
        <v>56</v>
      </c>
      <c r="B630" t="s">
        <v>1868</v>
      </c>
      <c r="C630" s="2" t="s">
        <v>826</v>
      </c>
      <c r="D630" s="2" t="s">
        <v>827</v>
      </c>
      <c r="E630" s="2" t="s">
        <v>828</v>
      </c>
      <c r="F630" s="2" t="s">
        <v>60</v>
      </c>
      <c r="G630" s="2" t="s">
        <v>169</v>
      </c>
      <c r="H630" s="2" t="s">
        <v>169</v>
      </c>
      <c r="I630" s="2" t="s">
        <v>1129</v>
      </c>
      <c r="J630" s="3">
        <v>188</v>
      </c>
      <c r="K630" s="25">
        <v>542.5</v>
      </c>
      <c r="L630" s="2" t="s">
        <v>2204</v>
      </c>
      <c r="M630" s="2" t="s">
        <v>66</v>
      </c>
      <c r="N630" s="3">
        <v>0</v>
      </c>
      <c r="O630" s="3">
        <v>0</v>
      </c>
      <c r="P630" s="21">
        <f ca="1">SUMIF('On Orders'!B:G,Base!C:C,'On Orders'!E:E)</f>
        <v>0</v>
      </c>
      <c r="Q630" s="22">
        <f ca="1">SUMIF('On Orders'!B:G,Base!C:C,'On Orders'!F:F)</f>
        <v>0</v>
      </c>
      <c r="R630" s="22">
        <f ca="1">SUMIF('On Orders'!B:G,Base!C:C,'On Orders'!G:G)</f>
        <v>0</v>
      </c>
      <c r="S630" s="22">
        <f ca="1">SUMIF('On Orders'!B:G,Base!C:C,'On Orders'!H:H)</f>
        <v>0</v>
      </c>
      <c r="T630" s="22"/>
      <c r="U630" s="22"/>
      <c r="V630" s="22"/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1">
        <f t="shared" ca="1" si="667"/>
        <v>-188</v>
      </c>
      <c r="AE630" s="26">
        <f t="shared" ca="1" si="668"/>
        <v>0</v>
      </c>
      <c r="AF630" s="26">
        <f t="shared" ca="1" si="669"/>
        <v>0</v>
      </c>
      <c r="AG630" s="26">
        <f t="shared" ref="AG630:AI630" ca="1" si="728">MAX(0,AF630)-AA630</f>
        <v>0</v>
      </c>
      <c r="AH630" s="26">
        <f t="shared" ca="1" si="728"/>
        <v>0</v>
      </c>
      <c r="AI630" s="26">
        <f t="shared" ca="1" si="728"/>
        <v>0</v>
      </c>
      <c r="AJ630" s="30">
        <f t="shared" si="671"/>
        <v>0</v>
      </c>
      <c r="AK630" s="30">
        <f t="shared" si="672"/>
        <v>0</v>
      </c>
      <c r="AL630" s="30">
        <f t="shared" si="673"/>
        <v>0</v>
      </c>
      <c r="AM630" s="30">
        <f t="shared" si="674"/>
        <v>0</v>
      </c>
      <c r="AN630" s="30">
        <f t="shared" si="675"/>
        <v>0</v>
      </c>
      <c r="AO630" s="30">
        <f t="shared" si="676"/>
        <v>0</v>
      </c>
      <c r="AP630" s="22">
        <f t="shared" si="678"/>
        <v>0</v>
      </c>
    </row>
    <row r="631" spans="1:42" x14ac:dyDescent="0.2">
      <c r="A631" t="s">
        <v>56</v>
      </c>
      <c r="B631" t="s">
        <v>1869</v>
      </c>
      <c r="C631" s="2" t="s">
        <v>829</v>
      </c>
      <c r="D631" s="2"/>
      <c r="E631" s="2" t="s">
        <v>831</v>
      </c>
      <c r="F631" s="2" t="s">
        <v>60</v>
      </c>
      <c r="G631" s="2" t="s">
        <v>169</v>
      </c>
      <c r="H631" s="2" t="s">
        <v>832</v>
      </c>
      <c r="I631" s="2" t="s">
        <v>1129</v>
      </c>
      <c r="J631" s="3">
        <v>188</v>
      </c>
      <c r="K631" s="25">
        <v>542.5</v>
      </c>
      <c r="L631" s="2" t="s">
        <v>2204</v>
      </c>
      <c r="M631" s="2" t="s">
        <v>66</v>
      </c>
      <c r="N631" s="3">
        <v>0</v>
      </c>
      <c r="O631" s="3">
        <v>0</v>
      </c>
      <c r="P631" s="21">
        <f ca="1">SUMIF('On Orders'!B:G,Base!C:C,'On Orders'!E:E)</f>
        <v>0</v>
      </c>
      <c r="Q631" s="22">
        <f ca="1">SUMIF('On Orders'!B:G,Base!C:C,'On Orders'!F:F)</f>
        <v>0</v>
      </c>
      <c r="R631" s="22">
        <f ca="1">SUMIF('On Orders'!B:G,Base!C:C,'On Orders'!G:G)</f>
        <v>0</v>
      </c>
      <c r="S631" s="22">
        <f ca="1">SUMIF('On Orders'!B:G,Base!C:C,'On Orders'!H:H)</f>
        <v>0</v>
      </c>
      <c r="T631" s="22"/>
      <c r="U631" s="22"/>
      <c r="V631" s="22"/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1">
        <f t="shared" ca="1" si="667"/>
        <v>-188</v>
      </c>
      <c r="AE631" s="26">
        <f t="shared" ca="1" si="668"/>
        <v>0</v>
      </c>
      <c r="AF631" s="26">
        <f t="shared" ca="1" si="669"/>
        <v>0</v>
      </c>
      <c r="AG631" s="26">
        <f t="shared" ref="AG631:AI631" ca="1" si="729">MAX(0,AF631)-AA631</f>
        <v>0</v>
      </c>
      <c r="AH631" s="26">
        <f t="shared" ca="1" si="729"/>
        <v>0</v>
      </c>
      <c r="AI631" s="26">
        <f t="shared" ca="1" si="729"/>
        <v>0</v>
      </c>
      <c r="AJ631" s="30">
        <f t="shared" si="671"/>
        <v>0</v>
      </c>
      <c r="AK631" s="30">
        <f t="shared" si="672"/>
        <v>0</v>
      </c>
      <c r="AL631" s="30">
        <f t="shared" si="673"/>
        <v>0</v>
      </c>
      <c r="AM631" s="30">
        <f t="shared" si="674"/>
        <v>0</v>
      </c>
      <c r="AN631" s="30">
        <f t="shared" si="675"/>
        <v>0</v>
      </c>
      <c r="AO631" s="30">
        <f t="shared" si="676"/>
        <v>0</v>
      </c>
      <c r="AP631" s="22">
        <f t="shared" si="678"/>
        <v>0</v>
      </c>
    </row>
    <row r="632" spans="1:42" x14ac:dyDescent="0.2">
      <c r="A632" t="s">
        <v>56</v>
      </c>
      <c r="B632" t="s">
        <v>1870</v>
      </c>
      <c r="C632" s="2" t="s">
        <v>846</v>
      </c>
      <c r="D632" s="2"/>
      <c r="E632" s="2" t="s">
        <v>848</v>
      </c>
      <c r="F632" s="2" t="s">
        <v>60</v>
      </c>
      <c r="G632" s="2" t="s">
        <v>169</v>
      </c>
      <c r="H632" s="2" t="s">
        <v>832</v>
      </c>
      <c r="I632" s="2" t="s">
        <v>1129</v>
      </c>
      <c r="J632" s="3">
        <v>188</v>
      </c>
      <c r="K632" s="25">
        <v>542.5</v>
      </c>
      <c r="L632" s="2" t="s">
        <v>2204</v>
      </c>
      <c r="M632" s="2" t="s">
        <v>66</v>
      </c>
      <c r="N632" s="3">
        <v>0</v>
      </c>
      <c r="O632" s="3">
        <v>0</v>
      </c>
      <c r="P632" s="21">
        <f ca="1">SUMIF('On Orders'!B:G,Base!C:C,'On Orders'!E:E)</f>
        <v>0</v>
      </c>
      <c r="Q632" s="22">
        <f ca="1">SUMIF('On Orders'!B:G,Base!C:C,'On Orders'!F:F)</f>
        <v>0</v>
      </c>
      <c r="R632" s="22">
        <f ca="1">SUMIF('On Orders'!B:G,Base!C:C,'On Orders'!G:G)</f>
        <v>0</v>
      </c>
      <c r="S632" s="22">
        <f ca="1">SUMIF('On Orders'!B:G,Base!C:C,'On Orders'!H:H)</f>
        <v>0</v>
      </c>
      <c r="T632" s="22"/>
      <c r="U632" s="22"/>
      <c r="V632" s="22"/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1">
        <f t="shared" ca="1" si="667"/>
        <v>-188</v>
      </c>
      <c r="AE632" s="26">
        <f t="shared" ca="1" si="668"/>
        <v>0</v>
      </c>
      <c r="AF632" s="26">
        <f t="shared" ca="1" si="669"/>
        <v>0</v>
      </c>
      <c r="AG632" s="26">
        <f t="shared" ref="AG632:AI632" ca="1" si="730">MAX(0,AF632)-AA632</f>
        <v>0</v>
      </c>
      <c r="AH632" s="26">
        <f t="shared" ca="1" si="730"/>
        <v>0</v>
      </c>
      <c r="AI632" s="26">
        <f t="shared" ca="1" si="730"/>
        <v>0</v>
      </c>
      <c r="AJ632" s="30">
        <f t="shared" si="671"/>
        <v>0</v>
      </c>
      <c r="AK632" s="30">
        <f t="shared" si="672"/>
        <v>0</v>
      </c>
      <c r="AL632" s="30">
        <f t="shared" si="673"/>
        <v>0</v>
      </c>
      <c r="AM632" s="30">
        <f t="shared" si="674"/>
        <v>0</v>
      </c>
      <c r="AN632" s="30">
        <f t="shared" si="675"/>
        <v>0</v>
      </c>
      <c r="AO632" s="30">
        <f t="shared" si="676"/>
        <v>0</v>
      </c>
      <c r="AP632" s="22">
        <f t="shared" si="678"/>
        <v>0</v>
      </c>
    </row>
    <row r="633" spans="1:42" x14ac:dyDescent="0.2">
      <c r="A633" t="s">
        <v>56</v>
      </c>
      <c r="B633" t="s">
        <v>1871</v>
      </c>
      <c r="C633" s="2" t="s">
        <v>230</v>
      </c>
      <c r="D633" s="2"/>
      <c r="E633" s="2" t="s">
        <v>232</v>
      </c>
      <c r="F633" s="2" t="s">
        <v>60</v>
      </c>
      <c r="G633" s="2" t="s">
        <v>169</v>
      </c>
      <c r="H633" s="2" t="s">
        <v>175</v>
      </c>
      <c r="I633" s="2" t="s">
        <v>1129</v>
      </c>
      <c r="J633" s="3">
        <v>188</v>
      </c>
      <c r="K633" s="25">
        <v>542.5</v>
      </c>
      <c r="L633" s="2" t="s">
        <v>2204</v>
      </c>
      <c r="M633" s="2" t="s">
        <v>66</v>
      </c>
      <c r="N633" s="3">
        <v>0</v>
      </c>
      <c r="O633" s="3">
        <v>0</v>
      </c>
      <c r="P633" s="21">
        <f ca="1">SUMIF('On Orders'!B:G,Base!C:C,'On Orders'!E:E)</f>
        <v>0</v>
      </c>
      <c r="Q633" s="22">
        <f ca="1">SUMIF('On Orders'!B:G,Base!C:C,'On Orders'!F:F)</f>
        <v>0</v>
      </c>
      <c r="R633" s="22">
        <f ca="1">SUMIF('On Orders'!B:G,Base!C:C,'On Orders'!G:G)</f>
        <v>0</v>
      </c>
      <c r="S633" s="22">
        <f ca="1">SUMIF('On Orders'!B:G,Base!C:C,'On Orders'!H:H)</f>
        <v>0</v>
      </c>
      <c r="T633" s="22"/>
      <c r="U633" s="22"/>
      <c r="V633" s="22"/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1">
        <f t="shared" ca="1" si="667"/>
        <v>-188</v>
      </c>
      <c r="AE633" s="26">
        <f t="shared" ca="1" si="668"/>
        <v>0</v>
      </c>
      <c r="AF633" s="26">
        <f t="shared" ca="1" si="669"/>
        <v>0</v>
      </c>
      <c r="AG633" s="26">
        <f t="shared" ref="AG633:AI633" ca="1" si="731">MAX(0,AF633)-AA633</f>
        <v>0</v>
      </c>
      <c r="AH633" s="26">
        <f t="shared" ca="1" si="731"/>
        <v>0</v>
      </c>
      <c r="AI633" s="26">
        <f t="shared" ca="1" si="731"/>
        <v>0</v>
      </c>
      <c r="AJ633" s="30">
        <f t="shared" si="671"/>
        <v>0</v>
      </c>
      <c r="AK633" s="30">
        <f t="shared" si="672"/>
        <v>0</v>
      </c>
      <c r="AL633" s="30">
        <f t="shared" si="673"/>
        <v>0</v>
      </c>
      <c r="AM633" s="30">
        <f t="shared" si="674"/>
        <v>0</v>
      </c>
      <c r="AN633" s="30">
        <f t="shared" si="675"/>
        <v>0</v>
      </c>
      <c r="AO633" s="30">
        <f t="shared" si="676"/>
        <v>0</v>
      </c>
      <c r="AP633" s="22">
        <f t="shared" si="678"/>
        <v>0</v>
      </c>
    </row>
    <row r="634" spans="1:42" x14ac:dyDescent="0.2">
      <c r="A634" t="s">
        <v>56</v>
      </c>
      <c r="B634" t="s">
        <v>1872</v>
      </c>
      <c r="C634" s="2" t="s">
        <v>853</v>
      </c>
      <c r="D634" s="2"/>
      <c r="E634" s="2" t="s">
        <v>855</v>
      </c>
      <c r="F634" s="2" t="s">
        <v>60</v>
      </c>
      <c r="G634" s="2" t="s">
        <v>169</v>
      </c>
      <c r="H634" s="2" t="s">
        <v>175</v>
      </c>
      <c r="I634" s="2" t="s">
        <v>1129</v>
      </c>
      <c r="J634" s="3">
        <v>188</v>
      </c>
      <c r="K634" s="25">
        <v>542.5</v>
      </c>
      <c r="L634" s="2" t="s">
        <v>2204</v>
      </c>
      <c r="M634" s="2" t="s">
        <v>66</v>
      </c>
      <c r="N634" s="3">
        <v>0</v>
      </c>
      <c r="O634" s="3">
        <v>0</v>
      </c>
      <c r="P634" s="21">
        <f ca="1">SUMIF('On Orders'!B:G,Base!C:C,'On Orders'!E:E)</f>
        <v>0</v>
      </c>
      <c r="Q634" s="22">
        <f ca="1">SUMIF('On Orders'!B:G,Base!C:C,'On Orders'!F:F)</f>
        <v>0</v>
      </c>
      <c r="R634" s="22">
        <f ca="1">SUMIF('On Orders'!B:G,Base!C:C,'On Orders'!G:G)</f>
        <v>0</v>
      </c>
      <c r="S634" s="22">
        <f ca="1">SUMIF('On Orders'!B:G,Base!C:C,'On Orders'!H:H)</f>
        <v>0</v>
      </c>
      <c r="T634" s="22"/>
      <c r="U634" s="22"/>
      <c r="V634" s="22"/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1">
        <f t="shared" ca="1" si="667"/>
        <v>-188</v>
      </c>
      <c r="AE634" s="26">
        <f t="shared" ca="1" si="668"/>
        <v>0</v>
      </c>
      <c r="AF634" s="26">
        <f t="shared" ca="1" si="669"/>
        <v>0</v>
      </c>
      <c r="AG634" s="26">
        <f t="shared" ref="AG634:AI634" ca="1" si="732">MAX(0,AF634)-AA634</f>
        <v>0</v>
      </c>
      <c r="AH634" s="26">
        <f t="shared" ca="1" si="732"/>
        <v>0</v>
      </c>
      <c r="AI634" s="26">
        <f t="shared" ca="1" si="732"/>
        <v>0</v>
      </c>
      <c r="AJ634" s="30">
        <f t="shared" si="671"/>
        <v>0</v>
      </c>
      <c r="AK634" s="30">
        <f t="shared" si="672"/>
        <v>0</v>
      </c>
      <c r="AL634" s="30">
        <f t="shared" si="673"/>
        <v>0</v>
      </c>
      <c r="AM634" s="30">
        <f t="shared" si="674"/>
        <v>0</v>
      </c>
      <c r="AN634" s="30">
        <f t="shared" si="675"/>
        <v>0</v>
      </c>
      <c r="AO634" s="30">
        <f t="shared" si="676"/>
        <v>0</v>
      </c>
      <c r="AP634" s="22">
        <f t="shared" si="678"/>
        <v>0</v>
      </c>
    </row>
    <row r="635" spans="1:42" x14ac:dyDescent="0.2">
      <c r="A635" t="s">
        <v>56</v>
      </c>
      <c r="B635" t="s">
        <v>1873</v>
      </c>
      <c r="C635" s="2" t="s">
        <v>234</v>
      </c>
      <c r="D635" s="2" t="s">
        <v>235</v>
      </c>
      <c r="E635" s="2" t="s">
        <v>236</v>
      </c>
      <c r="F635" s="2" t="s">
        <v>60</v>
      </c>
      <c r="G635" s="2" t="s">
        <v>169</v>
      </c>
      <c r="H635" s="2" t="s">
        <v>180</v>
      </c>
      <c r="I635" s="2" t="s">
        <v>1129</v>
      </c>
      <c r="J635" s="3">
        <v>188</v>
      </c>
      <c r="K635" s="25">
        <v>542.5</v>
      </c>
      <c r="L635" s="2" t="s">
        <v>2204</v>
      </c>
      <c r="M635" s="2" t="s">
        <v>66</v>
      </c>
      <c r="N635" s="3">
        <v>0</v>
      </c>
      <c r="O635" s="3">
        <v>0</v>
      </c>
      <c r="P635" s="21">
        <f ca="1">SUMIF('On Orders'!B:G,Base!C:C,'On Orders'!E:E)</f>
        <v>0</v>
      </c>
      <c r="Q635" s="22">
        <f ca="1">SUMIF('On Orders'!B:G,Base!C:C,'On Orders'!F:F)</f>
        <v>0</v>
      </c>
      <c r="R635" s="22">
        <f ca="1">SUMIF('On Orders'!B:G,Base!C:C,'On Orders'!G:G)</f>
        <v>0</v>
      </c>
      <c r="S635" s="22">
        <f ca="1">SUMIF('On Orders'!B:G,Base!C:C,'On Orders'!H:H)</f>
        <v>0</v>
      </c>
      <c r="T635" s="22"/>
      <c r="U635" s="22"/>
      <c r="V635" s="22"/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1">
        <f t="shared" ca="1" si="667"/>
        <v>-188</v>
      </c>
      <c r="AE635" s="26">
        <f t="shared" ca="1" si="668"/>
        <v>0</v>
      </c>
      <c r="AF635" s="26">
        <f t="shared" ca="1" si="669"/>
        <v>0</v>
      </c>
      <c r="AG635" s="26">
        <f t="shared" ref="AG635:AI635" ca="1" si="733">MAX(0,AF635)-AA635</f>
        <v>0</v>
      </c>
      <c r="AH635" s="26">
        <f t="shared" ca="1" si="733"/>
        <v>0</v>
      </c>
      <c r="AI635" s="26">
        <f t="shared" ca="1" si="733"/>
        <v>0</v>
      </c>
      <c r="AJ635" s="30">
        <f t="shared" si="671"/>
        <v>0</v>
      </c>
      <c r="AK635" s="30">
        <f t="shared" si="672"/>
        <v>0</v>
      </c>
      <c r="AL635" s="30">
        <f t="shared" si="673"/>
        <v>0</v>
      </c>
      <c r="AM635" s="30">
        <f t="shared" si="674"/>
        <v>0</v>
      </c>
      <c r="AN635" s="30">
        <f t="shared" si="675"/>
        <v>0</v>
      </c>
      <c r="AO635" s="30">
        <f t="shared" si="676"/>
        <v>0</v>
      </c>
      <c r="AP635" s="22">
        <f t="shared" si="678"/>
        <v>0</v>
      </c>
    </row>
    <row r="636" spans="1:42" x14ac:dyDescent="0.2">
      <c r="A636" t="s">
        <v>56</v>
      </c>
      <c r="B636" t="s">
        <v>1874</v>
      </c>
      <c r="C636" s="2" t="s">
        <v>876</v>
      </c>
      <c r="D636" s="2"/>
      <c r="E636" s="2" t="s">
        <v>878</v>
      </c>
      <c r="F636" s="2" t="s">
        <v>60</v>
      </c>
      <c r="G636" s="2" t="s">
        <v>169</v>
      </c>
      <c r="H636" s="2" t="s">
        <v>180</v>
      </c>
      <c r="I636" s="2" t="s">
        <v>1129</v>
      </c>
      <c r="J636" s="3">
        <v>188</v>
      </c>
      <c r="K636" s="25">
        <v>542.5</v>
      </c>
      <c r="L636" s="2" t="s">
        <v>2204</v>
      </c>
      <c r="M636" s="2" t="s">
        <v>66</v>
      </c>
      <c r="N636" s="3">
        <v>0</v>
      </c>
      <c r="O636" s="3">
        <v>0</v>
      </c>
      <c r="P636" s="21">
        <f ca="1">SUMIF('On Orders'!B:G,Base!C:C,'On Orders'!E:E)</f>
        <v>0</v>
      </c>
      <c r="Q636" s="22">
        <f ca="1">SUMIF('On Orders'!B:G,Base!C:C,'On Orders'!F:F)</f>
        <v>0</v>
      </c>
      <c r="R636" s="22">
        <f ca="1">SUMIF('On Orders'!B:G,Base!C:C,'On Orders'!G:G)</f>
        <v>0</v>
      </c>
      <c r="S636" s="22">
        <f ca="1">SUMIF('On Orders'!B:G,Base!C:C,'On Orders'!H:H)</f>
        <v>0</v>
      </c>
      <c r="T636" s="22"/>
      <c r="U636" s="22"/>
      <c r="V636" s="22"/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1">
        <f t="shared" ca="1" si="667"/>
        <v>-188</v>
      </c>
      <c r="AE636" s="26">
        <f t="shared" ca="1" si="668"/>
        <v>0</v>
      </c>
      <c r="AF636" s="26">
        <f t="shared" ca="1" si="669"/>
        <v>0</v>
      </c>
      <c r="AG636" s="26">
        <f t="shared" ref="AG636:AI636" ca="1" si="734">MAX(0,AF636)-AA636</f>
        <v>0</v>
      </c>
      <c r="AH636" s="26">
        <f t="shared" ca="1" si="734"/>
        <v>0</v>
      </c>
      <c r="AI636" s="26">
        <f t="shared" ca="1" si="734"/>
        <v>0</v>
      </c>
      <c r="AJ636" s="30">
        <f t="shared" si="671"/>
        <v>0</v>
      </c>
      <c r="AK636" s="30">
        <f t="shared" si="672"/>
        <v>0</v>
      </c>
      <c r="AL636" s="30">
        <f t="shared" si="673"/>
        <v>0</v>
      </c>
      <c r="AM636" s="30">
        <f t="shared" si="674"/>
        <v>0</v>
      </c>
      <c r="AN636" s="30">
        <f t="shared" si="675"/>
        <v>0</v>
      </c>
      <c r="AO636" s="30">
        <f t="shared" si="676"/>
        <v>0</v>
      </c>
      <c r="AP636" s="22">
        <f t="shared" si="678"/>
        <v>0</v>
      </c>
    </row>
    <row r="637" spans="1:42" x14ac:dyDescent="0.2">
      <c r="A637" t="s">
        <v>56</v>
      </c>
      <c r="B637" t="s">
        <v>1875</v>
      </c>
      <c r="C637" s="2" t="s">
        <v>901</v>
      </c>
      <c r="D637" s="2" t="s">
        <v>902</v>
      </c>
      <c r="E637" s="2" t="s">
        <v>903</v>
      </c>
      <c r="F637" s="2" t="s">
        <v>60</v>
      </c>
      <c r="G637" s="2" t="s">
        <v>79</v>
      </c>
      <c r="H637" s="2" t="s">
        <v>185</v>
      </c>
      <c r="I637" s="2" t="s">
        <v>1129</v>
      </c>
      <c r="J637" s="3">
        <v>188</v>
      </c>
      <c r="K637" s="25">
        <v>460.75</v>
      </c>
      <c r="L637" s="2" t="s">
        <v>2204</v>
      </c>
      <c r="M637" s="2" t="s">
        <v>66</v>
      </c>
      <c r="N637" s="3">
        <v>6</v>
      </c>
      <c r="O637" s="3">
        <v>296</v>
      </c>
      <c r="P637" s="21">
        <f ca="1">SUMIF('On Orders'!B:G,Base!C:C,'On Orders'!E:E)</f>
        <v>0</v>
      </c>
      <c r="Q637" s="22">
        <f ca="1">SUMIF('On Orders'!B:G,Base!C:C,'On Orders'!F:F)</f>
        <v>0</v>
      </c>
      <c r="R637" s="22">
        <f ca="1">SUMIF('On Orders'!B:G,Base!C:C,'On Orders'!G:G)</f>
        <v>0</v>
      </c>
      <c r="S637" s="22">
        <f ca="1">SUMIF('On Orders'!B:G,Base!C:C,'On Orders'!H:H)</f>
        <v>0</v>
      </c>
      <c r="T637" s="22"/>
      <c r="U637" s="22"/>
      <c r="V637" s="22"/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1">
        <f t="shared" ca="1" si="667"/>
        <v>114</v>
      </c>
      <c r="AE637" s="26">
        <f t="shared" ca="1" si="668"/>
        <v>114</v>
      </c>
      <c r="AF637" s="26">
        <f t="shared" ca="1" si="669"/>
        <v>114</v>
      </c>
      <c r="AG637" s="26">
        <f t="shared" ref="AG637:AI637" ca="1" si="735">MAX(0,AF637)-AA637</f>
        <v>114</v>
      </c>
      <c r="AH637" s="26">
        <f t="shared" ca="1" si="735"/>
        <v>114</v>
      </c>
      <c r="AI637" s="26">
        <f t="shared" ca="1" si="735"/>
        <v>114</v>
      </c>
      <c r="AJ637" s="30">
        <f t="shared" si="671"/>
        <v>0</v>
      </c>
      <c r="AK637" s="30">
        <f t="shared" si="672"/>
        <v>0</v>
      </c>
      <c r="AL637" s="30">
        <f t="shared" si="673"/>
        <v>0</v>
      </c>
      <c r="AM637" s="30">
        <f t="shared" si="674"/>
        <v>0</v>
      </c>
      <c r="AN637" s="30">
        <f t="shared" si="675"/>
        <v>0</v>
      </c>
      <c r="AO637" s="30">
        <f t="shared" si="676"/>
        <v>0</v>
      </c>
      <c r="AP637" s="22">
        <f t="shared" si="678"/>
        <v>0</v>
      </c>
    </row>
    <row r="638" spans="1:42" x14ac:dyDescent="0.2">
      <c r="A638" t="s">
        <v>56</v>
      </c>
      <c r="B638" t="s">
        <v>1876</v>
      </c>
      <c r="C638" s="2" t="s">
        <v>238</v>
      </c>
      <c r="D638" s="2" t="s">
        <v>239</v>
      </c>
      <c r="E638" s="2" t="s">
        <v>240</v>
      </c>
      <c r="F638" s="2" t="s">
        <v>60</v>
      </c>
      <c r="G638" s="2" t="s">
        <v>79</v>
      </c>
      <c r="H638" s="2" t="s">
        <v>185</v>
      </c>
      <c r="I638" s="2" t="s">
        <v>1129</v>
      </c>
      <c r="J638" s="3">
        <v>188</v>
      </c>
      <c r="K638" s="25">
        <v>276.26</v>
      </c>
      <c r="L638" s="2" t="s">
        <v>2204</v>
      </c>
      <c r="M638" s="2" t="s">
        <v>66</v>
      </c>
      <c r="N638" s="3">
        <v>0</v>
      </c>
      <c r="O638" s="3">
        <v>0</v>
      </c>
      <c r="P638" s="21">
        <f ca="1">SUMIF('On Orders'!B:G,Base!C:C,'On Orders'!E:E)</f>
        <v>0</v>
      </c>
      <c r="Q638" s="22">
        <f ca="1">SUMIF('On Orders'!B:G,Base!C:C,'On Orders'!F:F)</f>
        <v>0</v>
      </c>
      <c r="R638" s="22">
        <f ca="1">SUMIF('On Orders'!B:G,Base!C:C,'On Orders'!G:G)</f>
        <v>0</v>
      </c>
      <c r="S638" s="22">
        <f ca="1">SUMIF('On Orders'!B:G,Base!C:C,'On Orders'!H:H)</f>
        <v>0</v>
      </c>
      <c r="T638" s="22"/>
      <c r="U638" s="22"/>
      <c r="V638" s="22"/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1">
        <f t="shared" ca="1" si="667"/>
        <v>-188</v>
      </c>
      <c r="AE638" s="26">
        <f t="shared" ca="1" si="668"/>
        <v>0</v>
      </c>
      <c r="AF638" s="26">
        <f t="shared" ca="1" si="669"/>
        <v>0</v>
      </c>
      <c r="AG638" s="26">
        <f t="shared" ref="AG638:AI638" ca="1" si="736">MAX(0,AF638)-AA638</f>
        <v>0</v>
      </c>
      <c r="AH638" s="26">
        <f t="shared" ca="1" si="736"/>
        <v>0</v>
      </c>
      <c r="AI638" s="26">
        <f t="shared" ca="1" si="736"/>
        <v>0</v>
      </c>
      <c r="AJ638" s="30">
        <f t="shared" si="671"/>
        <v>0</v>
      </c>
      <c r="AK638" s="30">
        <f t="shared" si="672"/>
        <v>0</v>
      </c>
      <c r="AL638" s="30">
        <f t="shared" si="673"/>
        <v>0</v>
      </c>
      <c r="AM638" s="30">
        <f t="shared" si="674"/>
        <v>0</v>
      </c>
      <c r="AN638" s="30">
        <f t="shared" si="675"/>
        <v>0</v>
      </c>
      <c r="AO638" s="30">
        <f t="shared" si="676"/>
        <v>0</v>
      </c>
      <c r="AP638" s="22">
        <f t="shared" si="678"/>
        <v>0</v>
      </c>
    </row>
    <row r="639" spans="1:42" x14ac:dyDescent="0.2">
      <c r="A639" t="s">
        <v>56</v>
      </c>
      <c r="B639" t="s">
        <v>1877</v>
      </c>
      <c r="C639" s="2" t="s">
        <v>242</v>
      </c>
      <c r="D639" s="2" t="s">
        <v>243</v>
      </c>
      <c r="E639" s="2" t="s">
        <v>244</v>
      </c>
      <c r="F639" s="2" t="s">
        <v>60</v>
      </c>
      <c r="G639" s="2" t="s">
        <v>79</v>
      </c>
      <c r="H639" s="2" t="s">
        <v>245</v>
      </c>
      <c r="I639" s="2" t="s">
        <v>1129</v>
      </c>
      <c r="J639" s="3">
        <v>188</v>
      </c>
      <c r="K639" s="25">
        <v>460.75</v>
      </c>
      <c r="L639" s="2" t="s">
        <v>2204</v>
      </c>
      <c r="M639" s="2" t="s">
        <v>66</v>
      </c>
      <c r="N639" s="3">
        <v>38</v>
      </c>
      <c r="O639" s="3">
        <v>1300</v>
      </c>
      <c r="P639" s="21">
        <f ca="1">SUMIF('On Orders'!B:G,Base!C:C,'On Orders'!E:E)</f>
        <v>0</v>
      </c>
      <c r="Q639" s="22">
        <f ca="1">SUMIF('On Orders'!B:G,Base!C:C,'On Orders'!F:F)</f>
        <v>0</v>
      </c>
      <c r="R639" s="22">
        <f ca="1">SUMIF('On Orders'!B:G,Base!C:C,'On Orders'!G:G)</f>
        <v>0</v>
      </c>
      <c r="S639" s="22">
        <f ca="1">SUMIF('On Orders'!B:G,Base!C:C,'On Orders'!H:H)</f>
        <v>0</v>
      </c>
      <c r="T639" s="22"/>
      <c r="U639" s="22"/>
      <c r="V639" s="22"/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1">
        <f t="shared" ca="1" si="667"/>
        <v>1150</v>
      </c>
      <c r="AE639" s="26">
        <f t="shared" ca="1" si="668"/>
        <v>1150</v>
      </c>
      <c r="AF639" s="26">
        <f t="shared" ca="1" si="669"/>
        <v>1150</v>
      </c>
      <c r="AG639" s="26">
        <f t="shared" ref="AG639:AI639" ca="1" si="737">MAX(0,AF639)-AA639</f>
        <v>1150</v>
      </c>
      <c r="AH639" s="26">
        <f t="shared" ca="1" si="737"/>
        <v>1150</v>
      </c>
      <c r="AI639" s="26">
        <f t="shared" ca="1" si="737"/>
        <v>1150</v>
      </c>
      <c r="AJ639" s="30">
        <f t="shared" si="671"/>
        <v>0</v>
      </c>
      <c r="AK639" s="30">
        <f t="shared" si="672"/>
        <v>0</v>
      </c>
      <c r="AL639" s="30">
        <f t="shared" si="673"/>
        <v>0</v>
      </c>
      <c r="AM639" s="30">
        <f t="shared" si="674"/>
        <v>0</v>
      </c>
      <c r="AN639" s="30">
        <f t="shared" si="675"/>
        <v>0</v>
      </c>
      <c r="AO639" s="30">
        <f t="shared" si="676"/>
        <v>0</v>
      </c>
      <c r="AP639" s="22">
        <f t="shared" si="678"/>
        <v>0</v>
      </c>
    </row>
    <row r="640" spans="1:42" x14ac:dyDescent="0.2">
      <c r="A640" t="s">
        <v>56</v>
      </c>
      <c r="B640" t="s">
        <v>1878</v>
      </c>
      <c r="C640" s="2" t="s">
        <v>247</v>
      </c>
      <c r="D640" s="2" t="s">
        <v>248</v>
      </c>
      <c r="E640" s="2" t="s">
        <v>249</v>
      </c>
      <c r="F640" s="2" t="s">
        <v>60</v>
      </c>
      <c r="G640" s="2" t="s">
        <v>79</v>
      </c>
      <c r="H640" s="2" t="s">
        <v>245</v>
      </c>
      <c r="I640" s="2" t="s">
        <v>1129</v>
      </c>
      <c r="J640" s="3">
        <v>188</v>
      </c>
      <c r="K640" s="25">
        <v>460.75</v>
      </c>
      <c r="L640" s="2" t="s">
        <v>2204</v>
      </c>
      <c r="M640" s="2" t="s">
        <v>66</v>
      </c>
      <c r="N640" s="3">
        <v>32</v>
      </c>
      <c r="O640" s="3">
        <v>672</v>
      </c>
      <c r="P640" s="21">
        <f ca="1">SUMIF('On Orders'!B:G,Base!C:C,'On Orders'!E:E)</f>
        <v>0</v>
      </c>
      <c r="Q640" s="22">
        <f ca="1">SUMIF('On Orders'!B:G,Base!C:C,'On Orders'!F:F)</f>
        <v>0</v>
      </c>
      <c r="R640" s="22">
        <f ca="1">SUMIF('On Orders'!B:G,Base!C:C,'On Orders'!G:G)</f>
        <v>0</v>
      </c>
      <c r="S640" s="22">
        <f ca="1">SUMIF('On Orders'!B:G,Base!C:C,'On Orders'!H:H)</f>
        <v>0</v>
      </c>
      <c r="T640" s="22"/>
      <c r="U640" s="22"/>
      <c r="V640" s="22"/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1">
        <f t="shared" ca="1" si="667"/>
        <v>516</v>
      </c>
      <c r="AE640" s="26">
        <f t="shared" ca="1" si="668"/>
        <v>516</v>
      </c>
      <c r="AF640" s="26">
        <f t="shared" ca="1" si="669"/>
        <v>516</v>
      </c>
      <c r="AG640" s="26">
        <f t="shared" ref="AG640:AI640" ca="1" si="738">MAX(0,AF640)-AA640</f>
        <v>516</v>
      </c>
      <c r="AH640" s="26">
        <f t="shared" ca="1" si="738"/>
        <v>516</v>
      </c>
      <c r="AI640" s="26">
        <f t="shared" ca="1" si="738"/>
        <v>516</v>
      </c>
      <c r="AJ640" s="30">
        <f t="shared" si="671"/>
        <v>0</v>
      </c>
      <c r="AK640" s="30">
        <f t="shared" si="672"/>
        <v>0</v>
      </c>
      <c r="AL640" s="30">
        <f t="shared" si="673"/>
        <v>0</v>
      </c>
      <c r="AM640" s="30">
        <f t="shared" si="674"/>
        <v>0</v>
      </c>
      <c r="AN640" s="30">
        <f t="shared" si="675"/>
        <v>0</v>
      </c>
      <c r="AO640" s="30">
        <f t="shared" si="676"/>
        <v>0</v>
      </c>
      <c r="AP640" s="22">
        <f t="shared" si="678"/>
        <v>0</v>
      </c>
    </row>
    <row r="641" spans="1:42" x14ac:dyDescent="0.2">
      <c r="A641" t="s">
        <v>56</v>
      </c>
      <c r="B641" t="s">
        <v>1879</v>
      </c>
      <c r="C641" s="2" t="s">
        <v>904</v>
      </c>
      <c r="D641" s="2" t="s">
        <v>905</v>
      </c>
      <c r="E641" s="2" t="s">
        <v>906</v>
      </c>
      <c r="F641" s="2" t="s">
        <v>60</v>
      </c>
      <c r="G641" s="2" t="s">
        <v>79</v>
      </c>
      <c r="H641" s="2" t="s">
        <v>245</v>
      </c>
      <c r="I641" s="2" t="s">
        <v>1129</v>
      </c>
      <c r="J641" s="3">
        <v>188</v>
      </c>
      <c r="K641" s="25">
        <v>460.75</v>
      </c>
      <c r="L641" s="2" t="s">
        <v>2204</v>
      </c>
      <c r="M641" s="2" t="s">
        <v>66</v>
      </c>
      <c r="N641" s="3">
        <v>42</v>
      </c>
      <c r="O641" s="3">
        <v>587</v>
      </c>
      <c r="P641" s="21">
        <f ca="1">SUMIF('On Orders'!B:G,Base!C:C,'On Orders'!E:E)</f>
        <v>0</v>
      </c>
      <c r="Q641" s="22">
        <f ca="1">SUMIF('On Orders'!B:G,Base!C:C,'On Orders'!F:F)</f>
        <v>0</v>
      </c>
      <c r="R641" s="22">
        <f ca="1">SUMIF('On Orders'!B:G,Base!C:C,'On Orders'!G:G)</f>
        <v>0</v>
      </c>
      <c r="S641" s="22">
        <f ca="1">SUMIF('On Orders'!B:G,Base!C:C,'On Orders'!H:H)</f>
        <v>0</v>
      </c>
      <c r="T641" s="22"/>
      <c r="U641" s="22"/>
      <c r="V641" s="22"/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1">
        <f t="shared" ca="1" si="667"/>
        <v>441</v>
      </c>
      <c r="AE641" s="26">
        <f t="shared" ca="1" si="668"/>
        <v>441</v>
      </c>
      <c r="AF641" s="26">
        <f t="shared" ca="1" si="669"/>
        <v>441</v>
      </c>
      <c r="AG641" s="26">
        <f t="shared" ref="AG641:AI641" ca="1" si="739">MAX(0,AF641)-AA641</f>
        <v>441</v>
      </c>
      <c r="AH641" s="26">
        <f t="shared" ca="1" si="739"/>
        <v>441</v>
      </c>
      <c r="AI641" s="26">
        <f t="shared" ca="1" si="739"/>
        <v>441</v>
      </c>
      <c r="AJ641" s="30">
        <f t="shared" si="671"/>
        <v>0</v>
      </c>
      <c r="AK641" s="30">
        <f t="shared" si="672"/>
        <v>0</v>
      </c>
      <c r="AL641" s="30">
        <f t="shared" si="673"/>
        <v>0</v>
      </c>
      <c r="AM641" s="30">
        <f t="shared" si="674"/>
        <v>0</v>
      </c>
      <c r="AN641" s="30">
        <f t="shared" si="675"/>
        <v>0</v>
      </c>
      <c r="AO641" s="30">
        <f t="shared" si="676"/>
        <v>0</v>
      </c>
      <c r="AP641" s="22">
        <f t="shared" si="678"/>
        <v>0</v>
      </c>
    </row>
    <row r="642" spans="1:42" x14ac:dyDescent="0.2">
      <c r="A642" t="s">
        <v>56</v>
      </c>
      <c r="B642" t="s">
        <v>1880</v>
      </c>
      <c r="C642" s="2" t="s">
        <v>907</v>
      </c>
      <c r="D642" s="2" t="s">
        <v>908</v>
      </c>
      <c r="E642" s="2" t="s">
        <v>909</v>
      </c>
      <c r="F642" s="2" t="s">
        <v>60</v>
      </c>
      <c r="G642" s="2" t="s">
        <v>79</v>
      </c>
      <c r="H642" s="2" t="s">
        <v>245</v>
      </c>
      <c r="I642" s="2" t="s">
        <v>1129</v>
      </c>
      <c r="J642" s="3">
        <v>188</v>
      </c>
      <c r="K642" s="25">
        <v>460.75</v>
      </c>
      <c r="L642" s="2" t="s">
        <v>2204</v>
      </c>
      <c r="M642" s="2" t="s">
        <v>66</v>
      </c>
      <c r="N642" s="3">
        <v>34</v>
      </c>
      <c r="O642" s="3">
        <v>198</v>
      </c>
      <c r="P642" s="21">
        <f ca="1">SUMIF('On Orders'!B:G,Base!C:C,'On Orders'!E:E)</f>
        <v>0</v>
      </c>
      <c r="Q642" s="22">
        <f ca="1">SUMIF('On Orders'!B:G,Base!C:C,'On Orders'!F:F)</f>
        <v>0</v>
      </c>
      <c r="R642" s="22">
        <f ca="1">SUMIF('On Orders'!B:G,Base!C:C,'On Orders'!G:G)</f>
        <v>0</v>
      </c>
      <c r="S642" s="22">
        <f ca="1">SUMIF('On Orders'!B:G,Base!C:C,'On Orders'!H:H)</f>
        <v>0</v>
      </c>
      <c r="T642" s="22"/>
      <c r="U642" s="22"/>
      <c r="V642" s="22"/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1">
        <f t="shared" ca="1" si="667"/>
        <v>44</v>
      </c>
      <c r="AE642" s="26">
        <f t="shared" ca="1" si="668"/>
        <v>44</v>
      </c>
      <c r="AF642" s="26">
        <f t="shared" ca="1" si="669"/>
        <v>44</v>
      </c>
      <c r="AG642" s="26">
        <f t="shared" ref="AG642:AI642" ca="1" si="740">MAX(0,AF642)-AA642</f>
        <v>44</v>
      </c>
      <c r="AH642" s="26">
        <f t="shared" ca="1" si="740"/>
        <v>44</v>
      </c>
      <c r="AI642" s="26">
        <f t="shared" ca="1" si="740"/>
        <v>44</v>
      </c>
      <c r="AJ642" s="30">
        <f t="shared" si="671"/>
        <v>0</v>
      </c>
      <c r="AK642" s="30">
        <f t="shared" si="672"/>
        <v>0</v>
      </c>
      <c r="AL642" s="30">
        <f t="shared" si="673"/>
        <v>0</v>
      </c>
      <c r="AM642" s="30">
        <f t="shared" si="674"/>
        <v>0</v>
      </c>
      <c r="AN642" s="30">
        <f t="shared" si="675"/>
        <v>0</v>
      </c>
      <c r="AO642" s="30">
        <f t="shared" si="676"/>
        <v>0</v>
      </c>
      <c r="AP642" s="22">
        <f t="shared" si="678"/>
        <v>0</v>
      </c>
    </row>
    <row r="643" spans="1:42" x14ac:dyDescent="0.2">
      <c r="A643" t="s">
        <v>56</v>
      </c>
      <c r="B643" t="s">
        <v>1881</v>
      </c>
      <c r="C643" s="2" t="s">
        <v>1882</v>
      </c>
      <c r="D643" s="2" t="s">
        <v>1883</v>
      </c>
      <c r="E643" s="2" t="s">
        <v>1884</v>
      </c>
      <c r="F643" s="2" t="s">
        <v>60</v>
      </c>
      <c r="G643" s="2" t="s">
        <v>79</v>
      </c>
      <c r="H643" s="2" t="s">
        <v>245</v>
      </c>
      <c r="I643" s="2" t="s">
        <v>1129</v>
      </c>
      <c r="J643" s="3">
        <v>188</v>
      </c>
      <c r="K643" s="25">
        <v>460.75</v>
      </c>
      <c r="L643" s="2" t="s">
        <v>2204</v>
      </c>
      <c r="M643" s="2" t="s">
        <v>66</v>
      </c>
      <c r="N643" s="3">
        <v>32</v>
      </c>
      <c r="O643" s="3">
        <v>108</v>
      </c>
      <c r="P643" s="21">
        <f ca="1">SUMIF('On Orders'!B:G,Base!C:C,'On Orders'!E:E)</f>
        <v>0</v>
      </c>
      <c r="Q643" s="22">
        <f ca="1">SUMIF('On Orders'!B:G,Base!C:C,'On Orders'!F:F)</f>
        <v>0</v>
      </c>
      <c r="R643" s="22">
        <f ca="1">SUMIF('On Orders'!B:G,Base!C:C,'On Orders'!G:G)</f>
        <v>0</v>
      </c>
      <c r="S643" s="22">
        <f ca="1">SUMIF('On Orders'!B:G,Base!C:C,'On Orders'!H:H)</f>
        <v>0</v>
      </c>
      <c r="T643" s="22"/>
      <c r="U643" s="22"/>
      <c r="V643" s="22"/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1">
        <f t="shared" ref="AD643:AD706" ca="1" si="741">O643+N643+P643+Q643-X643-J643</f>
        <v>-48</v>
      </c>
      <c r="AE643" s="26">
        <f t="shared" ref="AE643:AE706" ca="1" si="742">MAX(0,AD643)+R643-Y643</f>
        <v>0</v>
      </c>
      <c r="AF643" s="26">
        <f t="shared" ref="AF643:AF706" ca="1" si="743">MAX(0,AE643)+S643-Z643</f>
        <v>0</v>
      </c>
      <c r="AG643" s="26">
        <f t="shared" ref="AG643:AI643" ca="1" si="744">MAX(0,AF643)-AA643</f>
        <v>0</v>
      </c>
      <c r="AH643" s="26">
        <f t="shared" ca="1" si="744"/>
        <v>0</v>
      </c>
      <c r="AI643" s="26">
        <f t="shared" ca="1" si="744"/>
        <v>0</v>
      </c>
      <c r="AJ643" s="30">
        <f t="shared" ref="AJ643:AJ706" si="745">IF($L643="Descontinuado",0,IF($G643="iPhone 18",X643,MAX(0,-AD643)))</f>
        <v>0</v>
      </c>
      <c r="AK643" s="30">
        <f t="shared" ref="AK643:AK706" si="746">IF($L643="Descontinuado",0,IF($G643="iPhone 18",Y643,MAX(0,-AE643)))</f>
        <v>0</v>
      </c>
      <c r="AL643" s="30">
        <f t="shared" ref="AL643:AL706" si="747">IF($L643="Descontinuado",0,IF($G643="iPhone 18",Z643,MAX(0,-AF643)))</f>
        <v>0</v>
      </c>
      <c r="AM643" s="30">
        <f t="shared" ref="AM643:AM706" si="748">IF($L643="Descontinuado",0,IF($G643="iPhone 18",AA643,MAX(0,-AG643)))</f>
        <v>0</v>
      </c>
      <c r="AN643" s="30">
        <f t="shared" ref="AN643:AN706" si="749">IF($L643="Descontinuado",0,IF($G643="iPhone 18",AB643,MAX(0,-AH643)))</f>
        <v>0</v>
      </c>
      <c r="AO643" s="30">
        <f t="shared" ref="AO643:AO706" si="750">IF($L643="Descontinuado",0,IF($G643="iPhone 18",AC643,MAX(0,-AI643)))</f>
        <v>0</v>
      </c>
      <c r="AP643" s="22">
        <f t="shared" si="678"/>
        <v>0</v>
      </c>
    </row>
    <row r="644" spans="1:42" x14ac:dyDescent="0.2">
      <c r="A644" t="s">
        <v>56</v>
      </c>
      <c r="B644" t="s">
        <v>1885</v>
      </c>
      <c r="C644" s="2" t="s">
        <v>1886</v>
      </c>
      <c r="D644" s="2" t="s">
        <v>1887</v>
      </c>
      <c r="E644" s="2" t="s">
        <v>1888</v>
      </c>
      <c r="F644" s="2" t="s">
        <v>60</v>
      </c>
      <c r="G644" s="2" t="s">
        <v>79</v>
      </c>
      <c r="H644" s="2" t="s">
        <v>245</v>
      </c>
      <c r="I644" s="2" t="s">
        <v>1129</v>
      </c>
      <c r="J644" s="3">
        <v>188</v>
      </c>
      <c r="K644" s="25">
        <v>460.75</v>
      </c>
      <c r="L644" s="2" t="s">
        <v>2204</v>
      </c>
      <c r="M644" s="2" t="s">
        <v>66</v>
      </c>
      <c r="N644" s="3">
        <v>35</v>
      </c>
      <c r="O644" s="3">
        <v>63</v>
      </c>
      <c r="P644" s="21">
        <f ca="1">SUMIF('On Orders'!B:G,Base!C:C,'On Orders'!E:E)</f>
        <v>0</v>
      </c>
      <c r="Q644" s="22">
        <f ca="1">SUMIF('On Orders'!B:G,Base!C:C,'On Orders'!F:F)</f>
        <v>0</v>
      </c>
      <c r="R644" s="22">
        <f ca="1">SUMIF('On Orders'!B:G,Base!C:C,'On Orders'!G:G)</f>
        <v>0</v>
      </c>
      <c r="S644" s="22">
        <f ca="1">SUMIF('On Orders'!B:G,Base!C:C,'On Orders'!H:H)</f>
        <v>0</v>
      </c>
      <c r="T644" s="22"/>
      <c r="U644" s="22"/>
      <c r="V644" s="22"/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1">
        <f t="shared" ca="1" si="741"/>
        <v>-90</v>
      </c>
      <c r="AE644" s="26">
        <f t="shared" ca="1" si="742"/>
        <v>0</v>
      </c>
      <c r="AF644" s="26">
        <f t="shared" ca="1" si="743"/>
        <v>0</v>
      </c>
      <c r="AG644" s="26">
        <f t="shared" ref="AG644:AI644" ca="1" si="751">MAX(0,AF644)-AA644</f>
        <v>0</v>
      </c>
      <c r="AH644" s="26">
        <f t="shared" ca="1" si="751"/>
        <v>0</v>
      </c>
      <c r="AI644" s="26">
        <f t="shared" ca="1" si="751"/>
        <v>0</v>
      </c>
      <c r="AJ644" s="30">
        <f t="shared" si="745"/>
        <v>0</v>
      </c>
      <c r="AK644" s="30">
        <f t="shared" si="746"/>
        <v>0</v>
      </c>
      <c r="AL644" s="30">
        <f t="shared" si="747"/>
        <v>0</v>
      </c>
      <c r="AM644" s="30">
        <f t="shared" si="748"/>
        <v>0</v>
      </c>
      <c r="AN644" s="30">
        <f t="shared" si="749"/>
        <v>0</v>
      </c>
      <c r="AO644" s="30">
        <f t="shared" si="750"/>
        <v>0</v>
      </c>
      <c r="AP644" s="22">
        <f t="shared" ref="AP644:AP707" si="752">SUM(AJ644:AO644)</f>
        <v>0</v>
      </c>
    </row>
    <row r="645" spans="1:42" x14ac:dyDescent="0.2">
      <c r="A645" t="s">
        <v>56</v>
      </c>
      <c r="B645" t="s">
        <v>1889</v>
      </c>
      <c r="C645" s="2" t="s">
        <v>1890</v>
      </c>
      <c r="D645" s="2" t="s">
        <v>1891</v>
      </c>
      <c r="E645" s="2" t="s">
        <v>1892</v>
      </c>
      <c r="F645" s="2" t="s">
        <v>60</v>
      </c>
      <c r="G645" s="2" t="s">
        <v>79</v>
      </c>
      <c r="H645" s="2" t="s">
        <v>245</v>
      </c>
      <c r="I645" s="2" t="s">
        <v>1129</v>
      </c>
      <c r="J645" s="3">
        <v>188</v>
      </c>
      <c r="K645" s="25">
        <v>460.75</v>
      </c>
      <c r="L645" s="2" t="s">
        <v>2204</v>
      </c>
      <c r="M645" s="2" t="s">
        <v>66</v>
      </c>
      <c r="N645" s="3">
        <v>39</v>
      </c>
      <c r="O645" s="3">
        <v>60</v>
      </c>
      <c r="P645" s="21">
        <f ca="1">SUMIF('On Orders'!B:G,Base!C:C,'On Orders'!E:E)</f>
        <v>0</v>
      </c>
      <c r="Q645" s="22">
        <f ca="1">SUMIF('On Orders'!B:G,Base!C:C,'On Orders'!F:F)</f>
        <v>0</v>
      </c>
      <c r="R645" s="22">
        <f ca="1">SUMIF('On Orders'!B:G,Base!C:C,'On Orders'!G:G)</f>
        <v>0</v>
      </c>
      <c r="S645" s="22">
        <f ca="1">SUMIF('On Orders'!B:G,Base!C:C,'On Orders'!H:H)</f>
        <v>0</v>
      </c>
      <c r="T645" s="22"/>
      <c r="U645" s="22"/>
      <c r="V645" s="22"/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1">
        <f t="shared" ca="1" si="741"/>
        <v>-89</v>
      </c>
      <c r="AE645" s="26">
        <f t="shared" ca="1" si="742"/>
        <v>0</v>
      </c>
      <c r="AF645" s="26">
        <f t="shared" ca="1" si="743"/>
        <v>0</v>
      </c>
      <c r="AG645" s="26">
        <f t="shared" ref="AG645:AI645" ca="1" si="753">MAX(0,AF645)-AA645</f>
        <v>0</v>
      </c>
      <c r="AH645" s="26">
        <f t="shared" ca="1" si="753"/>
        <v>0</v>
      </c>
      <c r="AI645" s="26">
        <f t="shared" ca="1" si="753"/>
        <v>0</v>
      </c>
      <c r="AJ645" s="30">
        <f t="shared" si="745"/>
        <v>0</v>
      </c>
      <c r="AK645" s="30">
        <f t="shared" si="746"/>
        <v>0</v>
      </c>
      <c r="AL645" s="30">
        <f t="shared" si="747"/>
        <v>0</v>
      </c>
      <c r="AM645" s="30">
        <f t="shared" si="748"/>
        <v>0</v>
      </c>
      <c r="AN645" s="30">
        <f t="shared" si="749"/>
        <v>0</v>
      </c>
      <c r="AO645" s="30">
        <f t="shared" si="750"/>
        <v>0</v>
      </c>
      <c r="AP645" s="22">
        <f t="shared" si="752"/>
        <v>0</v>
      </c>
    </row>
    <row r="646" spans="1:42" x14ac:dyDescent="0.2">
      <c r="A646" t="s">
        <v>56</v>
      </c>
      <c r="B646" t="s">
        <v>1893</v>
      </c>
      <c r="C646" s="2" t="s">
        <v>1894</v>
      </c>
      <c r="D646" s="2" t="s">
        <v>1895</v>
      </c>
      <c r="E646" s="2" t="s">
        <v>1896</v>
      </c>
      <c r="F646" s="2" t="s">
        <v>60</v>
      </c>
      <c r="G646" s="2" t="s">
        <v>79</v>
      </c>
      <c r="H646" s="2" t="s">
        <v>245</v>
      </c>
      <c r="I646" s="2" t="s">
        <v>1129</v>
      </c>
      <c r="J646" s="3">
        <v>188</v>
      </c>
      <c r="K646" s="25">
        <v>460.75</v>
      </c>
      <c r="L646" s="2" t="s">
        <v>2204</v>
      </c>
      <c r="M646" s="2" t="s">
        <v>66</v>
      </c>
      <c r="N646" s="3">
        <v>31</v>
      </c>
      <c r="O646" s="3">
        <v>0</v>
      </c>
      <c r="P646" s="21">
        <f ca="1">SUMIF('On Orders'!B:G,Base!C:C,'On Orders'!E:E)</f>
        <v>0</v>
      </c>
      <c r="Q646" s="22">
        <f ca="1">SUMIF('On Orders'!B:G,Base!C:C,'On Orders'!F:F)</f>
        <v>0</v>
      </c>
      <c r="R646" s="22">
        <f ca="1">SUMIF('On Orders'!B:G,Base!C:C,'On Orders'!G:G)</f>
        <v>0</v>
      </c>
      <c r="S646" s="22">
        <f ca="1">SUMIF('On Orders'!B:G,Base!C:C,'On Orders'!H:H)</f>
        <v>0</v>
      </c>
      <c r="T646" s="22"/>
      <c r="U646" s="22"/>
      <c r="V646" s="22"/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1">
        <f t="shared" ca="1" si="741"/>
        <v>-157</v>
      </c>
      <c r="AE646" s="26">
        <f t="shared" ca="1" si="742"/>
        <v>0</v>
      </c>
      <c r="AF646" s="26">
        <f t="shared" ca="1" si="743"/>
        <v>0</v>
      </c>
      <c r="AG646" s="26">
        <f t="shared" ref="AG646:AI646" ca="1" si="754">MAX(0,AF646)-AA646</f>
        <v>0</v>
      </c>
      <c r="AH646" s="26">
        <f t="shared" ca="1" si="754"/>
        <v>0</v>
      </c>
      <c r="AI646" s="26">
        <f t="shared" ca="1" si="754"/>
        <v>0</v>
      </c>
      <c r="AJ646" s="30">
        <f t="shared" si="745"/>
        <v>0</v>
      </c>
      <c r="AK646" s="30">
        <f t="shared" si="746"/>
        <v>0</v>
      </c>
      <c r="AL646" s="30">
        <f t="shared" si="747"/>
        <v>0</v>
      </c>
      <c r="AM646" s="30">
        <f t="shared" si="748"/>
        <v>0</v>
      </c>
      <c r="AN646" s="30">
        <f t="shared" si="749"/>
        <v>0</v>
      </c>
      <c r="AO646" s="30">
        <f t="shared" si="750"/>
        <v>0</v>
      </c>
      <c r="AP646" s="22">
        <f t="shared" si="752"/>
        <v>0</v>
      </c>
    </row>
    <row r="647" spans="1:42" x14ac:dyDescent="0.2">
      <c r="A647" t="s">
        <v>56</v>
      </c>
      <c r="B647" t="s">
        <v>1897</v>
      </c>
      <c r="C647" s="2" t="s">
        <v>251</v>
      </c>
      <c r="D647" s="2" t="s">
        <v>252</v>
      </c>
      <c r="E647" s="2" t="s">
        <v>253</v>
      </c>
      <c r="F647" s="2" t="s">
        <v>60</v>
      </c>
      <c r="G647" s="2" t="s">
        <v>79</v>
      </c>
      <c r="H647" s="2" t="s">
        <v>254</v>
      </c>
      <c r="I647" s="2" t="s">
        <v>1129</v>
      </c>
      <c r="J647" s="3">
        <v>188</v>
      </c>
      <c r="K647" s="25">
        <v>460.75</v>
      </c>
      <c r="L647" s="2" t="s">
        <v>2204</v>
      </c>
      <c r="M647" s="2" t="s">
        <v>66</v>
      </c>
      <c r="N647" s="3">
        <v>26</v>
      </c>
      <c r="O647" s="3">
        <v>210</v>
      </c>
      <c r="P647" s="21">
        <f ca="1">SUMIF('On Orders'!B:G,Base!C:C,'On Orders'!E:E)</f>
        <v>0</v>
      </c>
      <c r="Q647" s="22">
        <f ca="1">SUMIF('On Orders'!B:G,Base!C:C,'On Orders'!F:F)</f>
        <v>0</v>
      </c>
      <c r="R647" s="22">
        <f ca="1">SUMIF('On Orders'!B:G,Base!C:C,'On Orders'!G:G)</f>
        <v>0</v>
      </c>
      <c r="S647" s="22">
        <f ca="1">SUMIF('On Orders'!B:G,Base!C:C,'On Orders'!H:H)</f>
        <v>0</v>
      </c>
      <c r="T647" s="22"/>
      <c r="U647" s="22"/>
      <c r="V647" s="22"/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1">
        <f t="shared" ca="1" si="741"/>
        <v>48</v>
      </c>
      <c r="AE647" s="26">
        <f t="shared" ca="1" si="742"/>
        <v>48</v>
      </c>
      <c r="AF647" s="26">
        <f t="shared" ca="1" si="743"/>
        <v>48</v>
      </c>
      <c r="AG647" s="26">
        <f t="shared" ref="AG647:AI647" ca="1" si="755">MAX(0,AF647)-AA647</f>
        <v>48</v>
      </c>
      <c r="AH647" s="26">
        <f t="shared" ca="1" si="755"/>
        <v>48</v>
      </c>
      <c r="AI647" s="26">
        <f t="shared" ca="1" si="755"/>
        <v>48</v>
      </c>
      <c r="AJ647" s="30">
        <f t="shared" si="745"/>
        <v>0</v>
      </c>
      <c r="AK647" s="30">
        <f t="shared" si="746"/>
        <v>0</v>
      </c>
      <c r="AL647" s="30">
        <f t="shared" si="747"/>
        <v>0</v>
      </c>
      <c r="AM647" s="30">
        <f t="shared" si="748"/>
        <v>0</v>
      </c>
      <c r="AN647" s="30">
        <f t="shared" si="749"/>
        <v>0</v>
      </c>
      <c r="AO647" s="30">
        <f t="shared" si="750"/>
        <v>0</v>
      </c>
      <c r="AP647" s="22">
        <f t="shared" si="752"/>
        <v>0</v>
      </c>
    </row>
    <row r="648" spans="1:42" x14ac:dyDescent="0.2">
      <c r="A648" t="s">
        <v>56</v>
      </c>
      <c r="B648" t="s">
        <v>1898</v>
      </c>
      <c r="C648" s="2" t="s">
        <v>910</v>
      </c>
      <c r="D648" s="2" t="s">
        <v>911</v>
      </c>
      <c r="E648" s="2" t="s">
        <v>912</v>
      </c>
      <c r="F648" s="2" t="s">
        <v>60</v>
      </c>
      <c r="G648" s="2" t="s">
        <v>79</v>
      </c>
      <c r="H648" s="2" t="s">
        <v>254</v>
      </c>
      <c r="I648" s="2" t="s">
        <v>1129</v>
      </c>
      <c r="J648" s="3">
        <v>188</v>
      </c>
      <c r="K648" s="25">
        <v>460.75</v>
      </c>
      <c r="L648" s="2" t="s">
        <v>2204</v>
      </c>
      <c r="M648" s="2" t="s">
        <v>66</v>
      </c>
      <c r="N648" s="3">
        <v>29</v>
      </c>
      <c r="O648" s="3">
        <v>33</v>
      </c>
      <c r="P648" s="21">
        <f ca="1">SUMIF('On Orders'!B:G,Base!C:C,'On Orders'!E:E)</f>
        <v>0</v>
      </c>
      <c r="Q648" s="22">
        <f ca="1">SUMIF('On Orders'!B:G,Base!C:C,'On Orders'!F:F)</f>
        <v>0</v>
      </c>
      <c r="R648" s="22">
        <f ca="1">SUMIF('On Orders'!B:G,Base!C:C,'On Orders'!G:G)</f>
        <v>0</v>
      </c>
      <c r="S648" s="22">
        <f ca="1">SUMIF('On Orders'!B:G,Base!C:C,'On Orders'!H:H)</f>
        <v>0</v>
      </c>
      <c r="T648" s="22"/>
      <c r="U648" s="22"/>
      <c r="V648" s="22"/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1">
        <f t="shared" ca="1" si="741"/>
        <v>-126</v>
      </c>
      <c r="AE648" s="26">
        <f t="shared" ca="1" si="742"/>
        <v>0</v>
      </c>
      <c r="AF648" s="26">
        <f t="shared" ca="1" si="743"/>
        <v>0</v>
      </c>
      <c r="AG648" s="26">
        <f t="shared" ref="AG648:AI648" ca="1" si="756">MAX(0,AF648)-AA648</f>
        <v>0</v>
      </c>
      <c r="AH648" s="26">
        <f t="shared" ca="1" si="756"/>
        <v>0</v>
      </c>
      <c r="AI648" s="26">
        <f t="shared" ca="1" si="756"/>
        <v>0</v>
      </c>
      <c r="AJ648" s="30">
        <f t="shared" si="745"/>
        <v>0</v>
      </c>
      <c r="AK648" s="30">
        <f t="shared" si="746"/>
        <v>0</v>
      </c>
      <c r="AL648" s="30">
        <f t="shared" si="747"/>
        <v>0</v>
      </c>
      <c r="AM648" s="30">
        <f t="shared" si="748"/>
        <v>0</v>
      </c>
      <c r="AN648" s="30">
        <f t="shared" si="749"/>
        <v>0</v>
      </c>
      <c r="AO648" s="30">
        <f t="shared" si="750"/>
        <v>0</v>
      </c>
      <c r="AP648" s="22">
        <f t="shared" si="752"/>
        <v>0</v>
      </c>
    </row>
    <row r="649" spans="1:42" x14ac:dyDescent="0.2">
      <c r="A649" t="s">
        <v>56</v>
      </c>
      <c r="B649" t="s">
        <v>1899</v>
      </c>
      <c r="C649" s="2" t="s">
        <v>1900</v>
      </c>
      <c r="D649" s="2" t="s">
        <v>1901</v>
      </c>
      <c r="E649" s="2" t="s">
        <v>1902</v>
      </c>
      <c r="F649" s="2" t="s">
        <v>60</v>
      </c>
      <c r="G649" s="2" t="s">
        <v>79</v>
      </c>
      <c r="H649" s="2" t="s">
        <v>254</v>
      </c>
      <c r="I649" s="2" t="s">
        <v>1129</v>
      </c>
      <c r="J649" s="3">
        <v>188</v>
      </c>
      <c r="K649" s="25">
        <v>460.75</v>
      </c>
      <c r="L649" s="2" t="s">
        <v>2204</v>
      </c>
      <c r="M649" s="2" t="s">
        <v>66</v>
      </c>
      <c r="N649" s="3">
        <v>23</v>
      </c>
      <c r="O649" s="3">
        <v>14</v>
      </c>
      <c r="P649" s="21">
        <f ca="1">SUMIF('On Orders'!B:G,Base!C:C,'On Orders'!E:E)</f>
        <v>0</v>
      </c>
      <c r="Q649" s="22">
        <f ca="1">SUMIF('On Orders'!B:G,Base!C:C,'On Orders'!F:F)</f>
        <v>0</v>
      </c>
      <c r="R649" s="22">
        <f ca="1">SUMIF('On Orders'!B:G,Base!C:C,'On Orders'!G:G)</f>
        <v>0</v>
      </c>
      <c r="S649" s="22">
        <f ca="1">SUMIF('On Orders'!B:G,Base!C:C,'On Orders'!H:H)</f>
        <v>0</v>
      </c>
      <c r="T649" s="22"/>
      <c r="U649" s="22"/>
      <c r="V649" s="22"/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1">
        <f t="shared" ca="1" si="741"/>
        <v>-151</v>
      </c>
      <c r="AE649" s="26">
        <f t="shared" ca="1" si="742"/>
        <v>0</v>
      </c>
      <c r="AF649" s="26">
        <f t="shared" ca="1" si="743"/>
        <v>0</v>
      </c>
      <c r="AG649" s="26">
        <f t="shared" ref="AG649:AI649" ca="1" si="757">MAX(0,AF649)-AA649</f>
        <v>0</v>
      </c>
      <c r="AH649" s="26">
        <f t="shared" ca="1" si="757"/>
        <v>0</v>
      </c>
      <c r="AI649" s="26">
        <f t="shared" ca="1" si="757"/>
        <v>0</v>
      </c>
      <c r="AJ649" s="30">
        <f t="shared" si="745"/>
        <v>0</v>
      </c>
      <c r="AK649" s="30">
        <f t="shared" si="746"/>
        <v>0</v>
      </c>
      <c r="AL649" s="30">
        <f t="shared" si="747"/>
        <v>0</v>
      </c>
      <c r="AM649" s="30">
        <f t="shared" si="748"/>
        <v>0</v>
      </c>
      <c r="AN649" s="30">
        <f t="shared" si="749"/>
        <v>0</v>
      </c>
      <c r="AO649" s="30">
        <f t="shared" si="750"/>
        <v>0</v>
      </c>
      <c r="AP649" s="22">
        <f t="shared" si="752"/>
        <v>0</v>
      </c>
    </row>
    <row r="650" spans="1:42" x14ac:dyDescent="0.2">
      <c r="A650" t="s">
        <v>56</v>
      </c>
      <c r="B650" t="s">
        <v>1903</v>
      </c>
      <c r="C650" s="2" t="s">
        <v>1904</v>
      </c>
      <c r="D650" s="2" t="s">
        <v>1905</v>
      </c>
      <c r="E650" s="2" t="s">
        <v>1906</v>
      </c>
      <c r="F650" s="2" t="s">
        <v>60</v>
      </c>
      <c r="G650" s="2" t="s">
        <v>79</v>
      </c>
      <c r="H650" s="2" t="s">
        <v>254</v>
      </c>
      <c r="I650" s="2" t="s">
        <v>1129</v>
      </c>
      <c r="J650" s="3">
        <v>188</v>
      </c>
      <c r="K650" s="25">
        <v>460.75</v>
      </c>
      <c r="L650" s="2" t="s">
        <v>2204</v>
      </c>
      <c r="M650" s="2" t="s">
        <v>66</v>
      </c>
      <c r="N650" s="3">
        <v>19</v>
      </c>
      <c r="O650" s="3">
        <v>7</v>
      </c>
      <c r="P650" s="21">
        <f ca="1">SUMIF('On Orders'!B:G,Base!C:C,'On Orders'!E:E)</f>
        <v>0</v>
      </c>
      <c r="Q650" s="22">
        <f ca="1">SUMIF('On Orders'!B:G,Base!C:C,'On Orders'!F:F)</f>
        <v>0</v>
      </c>
      <c r="R650" s="22">
        <f ca="1">SUMIF('On Orders'!B:G,Base!C:C,'On Orders'!G:G)</f>
        <v>0</v>
      </c>
      <c r="S650" s="22">
        <f ca="1">SUMIF('On Orders'!B:G,Base!C:C,'On Orders'!H:H)</f>
        <v>0</v>
      </c>
      <c r="T650" s="22"/>
      <c r="U650" s="22"/>
      <c r="V650" s="22"/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1">
        <f t="shared" ca="1" si="741"/>
        <v>-162</v>
      </c>
      <c r="AE650" s="26">
        <f t="shared" ca="1" si="742"/>
        <v>0</v>
      </c>
      <c r="AF650" s="26">
        <f t="shared" ca="1" si="743"/>
        <v>0</v>
      </c>
      <c r="AG650" s="26">
        <f t="shared" ref="AG650:AI650" ca="1" si="758">MAX(0,AF650)-AA650</f>
        <v>0</v>
      </c>
      <c r="AH650" s="26">
        <f t="shared" ca="1" si="758"/>
        <v>0</v>
      </c>
      <c r="AI650" s="26">
        <f t="shared" ca="1" si="758"/>
        <v>0</v>
      </c>
      <c r="AJ650" s="30">
        <f t="shared" si="745"/>
        <v>0</v>
      </c>
      <c r="AK650" s="30">
        <f t="shared" si="746"/>
        <v>0</v>
      </c>
      <c r="AL650" s="30">
        <f t="shared" si="747"/>
        <v>0</v>
      </c>
      <c r="AM650" s="30">
        <f t="shared" si="748"/>
        <v>0</v>
      </c>
      <c r="AN650" s="30">
        <f t="shared" si="749"/>
        <v>0</v>
      </c>
      <c r="AO650" s="30">
        <f t="shared" si="750"/>
        <v>0</v>
      </c>
      <c r="AP650" s="22">
        <f t="shared" si="752"/>
        <v>0</v>
      </c>
    </row>
    <row r="651" spans="1:42" x14ac:dyDescent="0.2">
      <c r="A651" t="s">
        <v>56</v>
      </c>
      <c r="B651" t="s">
        <v>1907</v>
      </c>
      <c r="C651" s="2" t="s">
        <v>1908</v>
      </c>
      <c r="D651" s="2" t="s">
        <v>1909</v>
      </c>
      <c r="E651" s="2" t="s">
        <v>1910</v>
      </c>
      <c r="F651" s="2" t="s">
        <v>60</v>
      </c>
      <c r="G651" s="2" t="s">
        <v>79</v>
      </c>
      <c r="H651" s="2" t="s">
        <v>254</v>
      </c>
      <c r="I651" s="2" t="s">
        <v>1129</v>
      </c>
      <c r="J651" s="3">
        <v>188</v>
      </c>
      <c r="K651" s="25">
        <v>460.75</v>
      </c>
      <c r="L651" s="2" t="s">
        <v>2204</v>
      </c>
      <c r="M651" s="2" t="s">
        <v>66</v>
      </c>
      <c r="N651" s="3">
        <v>22</v>
      </c>
      <c r="O651" s="3">
        <v>0</v>
      </c>
      <c r="P651" s="21">
        <f ca="1">SUMIF('On Orders'!B:G,Base!C:C,'On Orders'!E:E)</f>
        <v>0</v>
      </c>
      <c r="Q651" s="22">
        <f ca="1">SUMIF('On Orders'!B:G,Base!C:C,'On Orders'!F:F)</f>
        <v>0</v>
      </c>
      <c r="R651" s="22">
        <f ca="1">SUMIF('On Orders'!B:G,Base!C:C,'On Orders'!G:G)</f>
        <v>0</v>
      </c>
      <c r="S651" s="22">
        <f ca="1">SUMIF('On Orders'!B:G,Base!C:C,'On Orders'!H:H)</f>
        <v>0</v>
      </c>
      <c r="T651" s="22"/>
      <c r="U651" s="22"/>
      <c r="V651" s="22"/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1">
        <f t="shared" ca="1" si="741"/>
        <v>-166</v>
      </c>
      <c r="AE651" s="26">
        <f t="shared" ca="1" si="742"/>
        <v>0</v>
      </c>
      <c r="AF651" s="26">
        <f t="shared" ca="1" si="743"/>
        <v>0</v>
      </c>
      <c r="AG651" s="26">
        <f t="shared" ref="AG651:AI651" ca="1" si="759">MAX(0,AF651)-AA651</f>
        <v>0</v>
      </c>
      <c r="AH651" s="26">
        <f t="shared" ca="1" si="759"/>
        <v>0</v>
      </c>
      <c r="AI651" s="26">
        <f t="shared" ca="1" si="759"/>
        <v>0</v>
      </c>
      <c r="AJ651" s="30">
        <f t="shared" si="745"/>
        <v>0</v>
      </c>
      <c r="AK651" s="30">
        <f t="shared" si="746"/>
        <v>0</v>
      </c>
      <c r="AL651" s="30">
        <f t="shared" si="747"/>
        <v>0</v>
      </c>
      <c r="AM651" s="30">
        <f t="shared" si="748"/>
        <v>0</v>
      </c>
      <c r="AN651" s="30">
        <f t="shared" si="749"/>
        <v>0</v>
      </c>
      <c r="AO651" s="30">
        <f t="shared" si="750"/>
        <v>0</v>
      </c>
      <c r="AP651" s="22">
        <f t="shared" si="752"/>
        <v>0</v>
      </c>
    </row>
    <row r="652" spans="1:42" x14ac:dyDescent="0.2">
      <c r="A652" t="s">
        <v>56</v>
      </c>
      <c r="B652" t="s">
        <v>1911</v>
      </c>
      <c r="C652" s="2" t="s">
        <v>256</v>
      </c>
      <c r="D652" s="2" t="s">
        <v>257</v>
      </c>
      <c r="E652" s="2" t="s">
        <v>258</v>
      </c>
      <c r="F652" s="2" t="s">
        <v>60</v>
      </c>
      <c r="G652" s="2" t="s">
        <v>79</v>
      </c>
      <c r="H652" s="2" t="s">
        <v>254</v>
      </c>
      <c r="I652" s="2" t="s">
        <v>1129</v>
      </c>
      <c r="J652" s="3">
        <v>188</v>
      </c>
      <c r="K652" s="25">
        <v>460.75</v>
      </c>
      <c r="L652" s="2" t="s">
        <v>2204</v>
      </c>
      <c r="M652" s="2" t="s">
        <v>66</v>
      </c>
      <c r="N652" s="3">
        <v>20</v>
      </c>
      <c r="O652" s="3">
        <v>0</v>
      </c>
      <c r="P652" s="21">
        <f ca="1">SUMIF('On Orders'!B:G,Base!C:C,'On Orders'!E:E)</f>
        <v>0</v>
      </c>
      <c r="Q652" s="22">
        <f ca="1">SUMIF('On Orders'!B:G,Base!C:C,'On Orders'!F:F)</f>
        <v>0</v>
      </c>
      <c r="R652" s="22">
        <f ca="1">SUMIF('On Orders'!B:G,Base!C:C,'On Orders'!G:G)</f>
        <v>0</v>
      </c>
      <c r="S652" s="22">
        <f ca="1">SUMIF('On Orders'!B:G,Base!C:C,'On Orders'!H:H)</f>
        <v>0</v>
      </c>
      <c r="T652" s="22"/>
      <c r="U652" s="22"/>
      <c r="V652" s="22"/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1">
        <f t="shared" ca="1" si="741"/>
        <v>-168</v>
      </c>
      <c r="AE652" s="26">
        <f t="shared" ca="1" si="742"/>
        <v>0</v>
      </c>
      <c r="AF652" s="26">
        <f t="shared" ca="1" si="743"/>
        <v>0</v>
      </c>
      <c r="AG652" s="26">
        <f t="shared" ref="AG652:AI652" ca="1" si="760">MAX(0,AF652)-AA652</f>
        <v>0</v>
      </c>
      <c r="AH652" s="26">
        <f t="shared" ca="1" si="760"/>
        <v>0</v>
      </c>
      <c r="AI652" s="26">
        <f t="shared" ca="1" si="760"/>
        <v>0</v>
      </c>
      <c r="AJ652" s="30">
        <f t="shared" si="745"/>
        <v>0</v>
      </c>
      <c r="AK652" s="30">
        <f t="shared" si="746"/>
        <v>0</v>
      </c>
      <c r="AL652" s="30">
        <f t="shared" si="747"/>
        <v>0</v>
      </c>
      <c r="AM652" s="30">
        <f t="shared" si="748"/>
        <v>0</v>
      </c>
      <c r="AN652" s="30">
        <f t="shared" si="749"/>
        <v>0</v>
      </c>
      <c r="AO652" s="30">
        <f t="shared" si="750"/>
        <v>0</v>
      </c>
      <c r="AP652" s="22">
        <f t="shared" si="752"/>
        <v>0</v>
      </c>
    </row>
    <row r="653" spans="1:42" x14ac:dyDescent="0.2">
      <c r="A653" t="s">
        <v>56</v>
      </c>
      <c r="B653" t="s">
        <v>1912</v>
      </c>
      <c r="C653" s="2" t="s">
        <v>1913</v>
      </c>
      <c r="D653" s="2" t="s">
        <v>1914</v>
      </c>
      <c r="E653" s="2" t="s">
        <v>1915</v>
      </c>
      <c r="F653" s="2" t="s">
        <v>60</v>
      </c>
      <c r="G653" s="2" t="s">
        <v>79</v>
      </c>
      <c r="H653" s="2" t="s">
        <v>254</v>
      </c>
      <c r="I653" s="2" t="s">
        <v>1129</v>
      </c>
      <c r="J653" s="3">
        <v>188</v>
      </c>
      <c r="K653" s="25">
        <v>460.75</v>
      </c>
      <c r="L653" s="2" t="s">
        <v>2204</v>
      </c>
      <c r="M653" s="2" t="s">
        <v>66</v>
      </c>
      <c r="N653" s="3">
        <v>14</v>
      </c>
      <c r="O653" s="3">
        <v>0</v>
      </c>
      <c r="P653" s="21">
        <f ca="1">SUMIF('On Orders'!B:G,Base!C:C,'On Orders'!E:E)</f>
        <v>0</v>
      </c>
      <c r="Q653" s="22">
        <f ca="1">SUMIF('On Orders'!B:G,Base!C:C,'On Orders'!F:F)</f>
        <v>0</v>
      </c>
      <c r="R653" s="22">
        <f ca="1">SUMIF('On Orders'!B:G,Base!C:C,'On Orders'!G:G)</f>
        <v>0</v>
      </c>
      <c r="S653" s="22">
        <f ca="1">SUMIF('On Orders'!B:G,Base!C:C,'On Orders'!H:H)</f>
        <v>0</v>
      </c>
      <c r="T653" s="22"/>
      <c r="U653" s="22"/>
      <c r="V653" s="22"/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1">
        <f t="shared" ca="1" si="741"/>
        <v>-174</v>
      </c>
      <c r="AE653" s="26">
        <f t="shared" ca="1" si="742"/>
        <v>0</v>
      </c>
      <c r="AF653" s="26">
        <f t="shared" ca="1" si="743"/>
        <v>0</v>
      </c>
      <c r="AG653" s="26">
        <f t="shared" ref="AG653:AI653" ca="1" si="761">MAX(0,AF653)-AA653</f>
        <v>0</v>
      </c>
      <c r="AH653" s="26">
        <f t="shared" ca="1" si="761"/>
        <v>0</v>
      </c>
      <c r="AI653" s="26">
        <f t="shared" ca="1" si="761"/>
        <v>0</v>
      </c>
      <c r="AJ653" s="30">
        <f t="shared" si="745"/>
        <v>0</v>
      </c>
      <c r="AK653" s="30">
        <f t="shared" si="746"/>
        <v>0</v>
      </c>
      <c r="AL653" s="30">
        <f t="shared" si="747"/>
        <v>0</v>
      </c>
      <c r="AM653" s="30">
        <f t="shared" si="748"/>
        <v>0</v>
      </c>
      <c r="AN653" s="30">
        <f t="shared" si="749"/>
        <v>0</v>
      </c>
      <c r="AO653" s="30">
        <f t="shared" si="750"/>
        <v>0</v>
      </c>
      <c r="AP653" s="22">
        <f t="shared" si="752"/>
        <v>0</v>
      </c>
    </row>
    <row r="654" spans="1:42" x14ac:dyDescent="0.2">
      <c r="A654" t="s">
        <v>56</v>
      </c>
      <c r="B654" t="s">
        <v>1916</v>
      </c>
      <c r="C654" s="2" t="s">
        <v>913</v>
      </c>
      <c r="D654" s="2" t="s">
        <v>914</v>
      </c>
      <c r="E654" s="2" t="s">
        <v>915</v>
      </c>
      <c r="F654" s="2" t="s">
        <v>60</v>
      </c>
      <c r="G654" s="2" t="s">
        <v>79</v>
      </c>
      <c r="H654" s="2" t="s">
        <v>254</v>
      </c>
      <c r="I654" s="2" t="s">
        <v>1129</v>
      </c>
      <c r="J654" s="3">
        <v>188</v>
      </c>
      <c r="K654" s="25">
        <v>460.75</v>
      </c>
      <c r="L654" s="2" t="s">
        <v>2204</v>
      </c>
      <c r="M654" s="2" t="s">
        <v>66</v>
      </c>
      <c r="N654" s="3">
        <v>35</v>
      </c>
      <c r="O654" s="3">
        <v>0</v>
      </c>
      <c r="P654" s="21">
        <f ca="1">SUMIF('On Orders'!B:G,Base!C:C,'On Orders'!E:E)</f>
        <v>0</v>
      </c>
      <c r="Q654" s="22">
        <f ca="1">SUMIF('On Orders'!B:G,Base!C:C,'On Orders'!F:F)</f>
        <v>0</v>
      </c>
      <c r="R654" s="22">
        <f ca="1">SUMIF('On Orders'!B:G,Base!C:C,'On Orders'!G:G)</f>
        <v>0</v>
      </c>
      <c r="S654" s="22">
        <f ca="1">SUMIF('On Orders'!B:G,Base!C:C,'On Orders'!H:H)</f>
        <v>0</v>
      </c>
      <c r="T654" s="22"/>
      <c r="U654" s="22"/>
      <c r="V654" s="22"/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1">
        <f t="shared" ca="1" si="741"/>
        <v>-153</v>
      </c>
      <c r="AE654" s="26">
        <f t="shared" ca="1" si="742"/>
        <v>0</v>
      </c>
      <c r="AF654" s="26">
        <f t="shared" ca="1" si="743"/>
        <v>0</v>
      </c>
      <c r="AG654" s="26">
        <f t="shared" ref="AG654:AI654" ca="1" si="762">MAX(0,AF654)-AA654</f>
        <v>0</v>
      </c>
      <c r="AH654" s="26">
        <f t="shared" ca="1" si="762"/>
        <v>0</v>
      </c>
      <c r="AI654" s="26">
        <f t="shared" ca="1" si="762"/>
        <v>0</v>
      </c>
      <c r="AJ654" s="30">
        <f t="shared" si="745"/>
        <v>0</v>
      </c>
      <c r="AK654" s="30">
        <f t="shared" si="746"/>
        <v>0</v>
      </c>
      <c r="AL654" s="30">
        <f t="shared" si="747"/>
        <v>0</v>
      </c>
      <c r="AM654" s="30">
        <f t="shared" si="748"/>
        <v>0</v>
      </c>
      <c r="AN654" s="30">
        <f t="shared" si="749"/>
        <v>0</v>
      </c>
      <c r="AO654" s="30">
        <f t="shared" si="750"/>
        <v>0</v>
      </c>
      <c r="AP654" s="22">
        <f t="shared" si="752"/>
        <v>0</v>
      </c>
    </row>
    <row r="655" spans="1:42" x14ac:dyDescent="0.2">
      <c r="A655" t="s">
        <v>56</v>
      </c>
      <c r="B655" t="s">
        <v>1917</v>
      </c>
      <c r="C655" s="2" t="s">
        <v>921</v>
      </c>
      <c r="D655" s="2" t="s">
        <v>1918</v>
      </c>
      <c r="E655" s="2" t="s">
        <v>922</v>
      </c>
      <c r="F655" s="2" t="s">
        <v>60</v>
      </c>
      <c r="G655" s="2" t="s">
        <v>79</v>
      </c>
      <c r="H655" s="2" t="s">
        <v>80</v>
      </c>
      <c r="I655" s="2" t="s">
        <v>1129</v>
      </c>
      <c r="J655" s="3">
        <v>188</v>
      </c>
      <c r="K655" s="25">
        <v>460.75</v>
      </c>
      <c r="L655" s="2" t="s">
        <v>2204</v>
      </c>
      <c r="M655" s="2" t="s">
        <v>66</v>
      </c>
      <c r="N655" s="3">
        <v>29</v>
      </c>
      <c r="O655" s="3">
        <v>0</v>
      </c>
      <c r="P655" s="21">
        <f ca="1">SUMIF('On Orders'!B:G,Base!C:C,'On Orders'!E:E)</f>
        <v>0</v>
      </c>
      <c r="Q655" s="22">
        <f ca="1">SUMIF('On Orders'!B:G,Base!C:C,'On Orders'!F:F)</f>
        <v>0</v>
      </c>
      <c r="R655" s="22">
        <f ca="1">SUMIF('On Orders'!B:G,Base!C:C,'On Orders'!G:G)</f>
        <v>0</v>
      </c>
      <c r="S655" s="22">
        <f ca="1">SUMIF('On Orders'!B:G,Base!C:C,'On Orders'!H:H)</f>
        <v>0</v>
      </c>
      <c r="T655" s="22"/>
      <c r="U655" s="22"/>
      <c r="V655" s="22"/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1">
        <f t="shared" ca="1" si="741"/>
        <v>-159</v>
      </c>
      <c r="AE655" s="26">
        <f t="shared" ca="1" si="742"/>
        <v>0</v>
      </c>
      <c r="AF655" s="26">
        <f t="shared" ca="1" si="743"/>
        <v>0</v>
      </c>
      <c r="AG655" s="26">
        <f t="shared" ref="AG655:AI655" ca="1" si="763">MAX(0,AF655)-AA655</f>
        <v>0</v>
      </c>
      <c r="AH655" s="26">
        <f t="shared" ca="1" si="763"/>
        <v>0</v>
      </c>
      <c r="AI655" s="26">
        <f t="shared" ca="1" si="763"/>
        <v>0</v>
      </c>
      <c r="AJ655" s="30">
        <f t="shared" si="745"/>
        <v>0</v>
      </c>
      <c r="AK655" s="30">
        <f t="shared" si="746"/>
        <v>0</v>
      </c>
      <c r="AL655" s="30">
        <f t="shared" si="747"/>
        <v>0</v>
      </c>
      <c r="AM655" s="30">
        <f t="shared" si="748"/>
        <v>0</v>
      </c>
      <c r="AN655" s="30">
        <f t="shared" si="749"/>
        <v>0</v>
      </c>
      <c r="AO655" s="30">
        <f t="shared" si="750"/>
        <v>0</v>
      </c>
      <c r="AP655" s="22">
        <f t="shared" si="752"/>
        <v>0</v>
      </c>
    </row>
    <row r="656" spans="1:42" x14ac:dyDescent="0.2">
      <c r="A656" t="s">
        <v>56</v>
      </c>
      <c r="B656" t="s">
        <v>1919</v>
      </c>
      <c r="C656" s="2" t="s">
        <v>264</v>
      </c>
      <c r="D656" s="2" t="s">
        <v>265</v>
      </c>
      <c r="E656" s="2" t="s">
        <v>266</v>
      </c>
      <c r="F656" s="2" t="s">
        <v>60</v>
      </c>
      <c r="G656" s="2" t="s">
        <v>109</v>
      </c>
      <c r="H656" s="2" t="s">
        <v>109</v>
      </c>
      <c r="I656" s="2" t="s">
        <v>1129</v>
      </c>
      <c r="J656" s="3">
        <v>188</v>
      </c>
      <c r="K656" s="25">
        <v>276.26</v>
      </c>
      <c r="L656" s="2" t="s">
        <v>2204</v>
      </c>
      <c r="M656" s="2" t="s">
        <v>66</v>
      </c>
      <c r="N656" s="3">
        <v>173</v>
      </c>
      <c r="O656" s="3">
        <v>324</v>
      </c>
      <c r="P656" s="21">
        <f ca="1">SUMIF('On Orders'!B:G,Base!C:C,'On Orders'!E:E)</f>
        <v>0</v>
      </c>
      <c r="Q656" s="22">
        <f ca="1">SUMIF('On Orders'!B:G,Base!C:C,'On Orders'!F:F)</f>
        <v>0</v>
      </c>
      <c r="R656" s="22">
        <f ca="1">SUMIF('On Orders'!B:G,Base!C:C,'On Orders'!G:G)</f>
        <v>0</v>
      </c>
      <c r="S656" s="22">
        <f ca="1">SUMIF('On Orders'!B:G,Base!C:C,'On Orders'!H:H)</f>
        <v>0</v>
      </c>
      <c r="T656" s="22"/>
      <c r="U656" s="22"/>
      <c r="V656" s="22"/>
      <c r="W656" s="3">
        <v>5</v>
      </c>
      <c r="X656" s="3">
        <v>5</v>
      </c>
      <c r="Y656" s="3">
        <v>5</v>
      </c>
      <c r="Z656" s="3">
        <v>7</v>
      </c>
      <c r="AA656" s="3">
        <v>6</v>
      </c>
      <c r="AB656" s="3">
        <v>6</v>
      </c>
      <c r="AC656" s="3">
        <v>6</v>
      </c>
      <c r="AD656" s="31">
        <f t="shared" ca="1" si="741"/>
        <v>304</v>
      </c>
      <c r="AE656" s="26">
        <f t="shared" ca="1" si="742"/>
        <v>299</v>
      </c>
      <c r="AF656" s="26">
        <f t="shared" ca="1" si="743"/>
        <v>292</v>
      </c>
      <c r="AG656" s="26">
        <f t="shared" ref="AG656:AI656" ca="1" si="764">MAX(0,AF656)-AA656</f>
        <v>286</v>
      </c>
      <c r="AH656" s="26">
        <f t="shared" ca="1" si="764"/>
        <v>280</v>
      </c>
      <c r="AI656" s="26">
        <f t="shared" ca="1" si="764"/>
        <v>274</v>
      </c>
      <c r="AJ656" s="30">
        <f t="shared" si="745"/>
        <v>0</v>
      </c>
      <c r="AK656" s="30">
        <f t="shared" si="746"/>
        <v>0</v>
      </c>
      <c r="AL656" s="30">
        <f t="shared" si="747"/>
        <v>0</v>
      </c>
      <c r="AM656" s="30">
        <f t="shared" si="748"/>
        <v>0</v>
      </c>
      <c r="AN656" s="30">
        <f t="shared" si="749"/>
        <v>0</v>
      </c>
      <c r="AO656" s="30">
        <f t="shared" si="750"/>
        <v>0</v>
      </c>
      <c r="AP656" s="22">
        <f t="shared" si="752"/>
        <v>0</v>
      </c>
    </row>
    <row r="657" spans="1:42" x14ac:dyDescent="0.2">
      <c r="A657" t="s">
        <v>56</v>
      </c>
      <c r="B657" t="s">
        <v>1920</v>
      </c>
      <c r="C657" s="2" t="s">
        <v>1921</v>
      </c>
      <c r="D657" s="2" t="s">
        <v>1922</v>
      </c>
      <c r="E657" s="2" t="s">
        <v>1923</v>
      </c>
      <c r="F657" s="2" t="s">
        <v>60</v>
      </c>
      <c r="G657" s="2" t="s">
        <v>109</v>
      </c>
      <c r="H657" s="2" t="s">
        <v>931</v>
      </c>
      <c r="I657" s="2" t="s">
        <v>1129</v>
      </c>
      <c r="J657" s="3">
        <v>188</v>
      </c>
      <c r="K657" s="25">
        <v>276.26</v>
      </c>
      <c r="L657" s="2" t="s">
        <v>2204</v>
      </c>
      <c r="M657" s="2" t="s">
        <v>66</v>
      </c>
      <c r="N657" s="3">
        <v>8</v>
      </c>
      <c r="O657" s="3">
        <v>0</v>
      </c>
      <c r="P657" s="21">
        <f ca="1">SUMIF('On Orders'!B:G,Base!C:C,'On Orders'!E:E)</f>
        <v>0</v>
      </c>
      <c r="Q657" s="22">
        <f ca="1">SUMIF('On Orders'!B:G,Base!C:C,'On Orders'!F:F)</f>
        <v>0</v>
      </c>
      <c r="R657" s="22">
        <f ca="1">SUMIF('On Orders'!B:G,Base!C:C,'On Orders'!G:G)</f>
        <v>0</v>
      </c>
      <c r="S657" s="22">
        <f ca="1">SUMIF('On Orders'!B:G,Base!C:C,'On Orders'!H:H)</f>
        <v>0</v>
      </c>
      <c r="T657" s="22"/>
      <c r="U657" s="22"/>
      <c r="V657" s="22"/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1">
        <f t="shared" ca="1" si="741"/>
        <v>-180</v>
      </c>
      <c r="AE657" s="26">
        <f t="shared" ca="1" si="742"/>
        <v>0</v>
      </c>
      <c r="AF657" s="26">
        <f t="shared" ca="1" si="743"/>
        <v>0</v>
      </c>
      <c r="AG657" s="26">
        <f t="shared" ref="AG657:AI657" ca="1" si="765">MAX(0,AF657)-AA657</f>
        <v>0</v>
      </c>
      <c r="AH657" s="26">
        <f t="shared" ca="1" si="765"/>
        <v>0</v>
      </c>
      <c r="AI657" s="26">
        <f t="shared" ca="1" si="765"/>
        <v>0</v>
      </c>
      <c r="AJ657" s="30">
        <f t="shared" si="745"/>
        <v>0</v>
      </c>
      <c r="AK657" s="30">
        <f t="shared" si="746"/>
        <v>0</v>
      </c>
      <c r="AL657" s="30">
        <f t="shared" si="747"/>
        <v>0</v>
      </c>
      <c r="AM657" s="30">
        <f t="shared" si="748"/>
        <v>0</v>
      </c>
      <c r="AN657" s="30">
        <f t="shared" si="749"/>
        <v>0</v>
      </c>
      <c r="AO657" s="30">
        <f t="shared" si="750"/>
        <v>0</v>
      </c>
      <c r="AP657" s="22">
        <f t="shared" si="752"/>
        <v>0</v>
      </c>
    </row>
    <row r="658" spans="1:42" x14ac:dyDescent="0.2">
      <c r="A658" t="s">
        <v>56</v>
      </c>
      <c r="B658" t="s">
        <v>1924</v>
      </c>
      <c r="C658" s="2" t="s">
        <v>1925</v>
      </c>
      <c r="D658" s="2" t="s">
        <v>1926</v>
      </c>
      <c r="E658" s="2" t="s">
        <v>1927</v>
      </c>
      <c r="F658" s="2" t="s">
        <v>60</v>
      </c>
      <c r="G658" s="2" t="s">
        <v>109</v>
      </c>
      <c r="H658" s="2" t="s">
        <v>931</v>
      </c>
      <c r="I658" s="2" t="s">
        <v>1129</v>
      </c>
      <c r="J658" s="3">
        <v>188</v>
      </c>
      <c r="K658" s="25">
        <v>276.26</v>
      </c>
      <c r="L658" s="2" t="s">
        <v>2204</v>
      </c>
      <c r="M658" s="2" t="s">
        <v>66</v>
      </c>
      <c r="N658" s="3">
        <v>12</v>
      </c>
      <c r="O658" s="3">
        <v>0</v>
      </c>
      <c r="P658" s="21">
        <f ca="1">SUMIF('On Orders'!B:G,Base!C:C,'On Orders'!E:E)</f>
        <v>0</v>
      </c>
      <c r="Q658" s="22">
        <f ca="1">SUMIF('On Orders'!B:G,Base!C:C,'On Orders'!F:F)</f>
        <v>0</v>
      </c>
      <c r="R658" s="22">
        <f ca="1">SUMIF('On Orders'!B:G,Base!C:C,'On Orders'!G:G)</f>
        <v>0</v>
      </c>
      <c r="S658" s="22">
        <f ca="1">SUMIF('On Orders'!B:G,Base!C:C,'On Orders'!H:H)</f>
        <v>0</v>
      </c>
      <c r="T658" s="22"/>
      <c r="U658" s="22"/>
      <c r="V658" s="22"/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1">
        <f t="shared" ca="1" si="741"/>
        <v>-176</v>
      </c>
      <c r="AE658" s="26">
        <f t="shared" ca="1" si="742"/>
        <v>0</v>
      </c>
      <c r="AF658" s="26">
        <f t="shared" ca="1" si="743"/>
        <v>0</v>
      </c>
      <c r="AG658" s="26">
        <f t="shared" ref="AG658:AI658" ca="1" si="766">MAX(0,AF658)-AA658</f>
        <v>0</v>
      </c>
      <c r="AH658" s="26">
        <f t="shared" ca="1" si="766"/>
        <v>0</v>
      </c>
      <c r="AI658" s="26">
        <f t="shared" ca="1" si="766"/>
        <v>0</v>
      </c>
      <c r="AJ658" s="30">
        <f t="shared" si="745"/>
        <v>0</v>
      </c>
      <c r="AK658" s="30">
        <f t="shared" si="746"/>
        <v>0</v>
      </c>
      <c r="AL658" s="30">
        <f t="shared" si="747"/>
        <v>0</v>
      </c>
      <c r="AM658" s="30">
        <f t="shared" si="748"/>
        <v>0</v>
      </c>
      <c r="AN658" s="30">
        <f t="shared" si="749"/>
        <v>0</v>
      </c>
      <c r="AO658" s="30">
        <f t="shared" si="750"/>
        <v>0</v>
      </c>
      <c r="AP658" s="22">
        <f t="shared" si="752"/>
        <v>0</v>
      </c>
    </row>
    <row r="659" spans="1:42" x14ac:dyDescent="0.2">
      <c r="A659" t="s">
        <v>56</v>
      </c>
      <c r="B659" t="s">
        <v>1928</v>
      </c>
      <c r="C659" s="2" t="s">
        <v>272</v>
      </c>
      <c r="D659" s="2" t="s">
        <v>273</v>
      </c>
      <c r="E659" s="2" t="s">
        <v>274</v>
      </c>
      <c r="F659" s="2" t="s">
        <v>60</v>
      </c>
      <c r="G659" s="2" t="s">
        <v>109</v>
      </c>
      <c r="H659" s="2" t="s">
        <v>110</v>
      </c>
      <c r="I659" s="2" t="s">
        <v>1129</v>
      </c>
      <c r="J659" s="3">
        <v>188</v>
      </c>
      <c r="K659" s="25">
        <v>460.75</v>
      </c>
      <c r="L659" s="2" t="s">
        <v>2204</v>
      </c>
      <c r="M659" s="2" t="s">
        <v>66</v>
      </c>
      <c r="N659" s="3">
        <v>174</v>
      </c>
      <c r="O659" s="3">
        <v>744</v>
      </c>
      <c r="P659" s="21">
        <f ca="1">SUMIF('On Orders'!B:G,Base!C:C,'On Orders'!E:E)</f>
        <v>0</v>
      </c>
      <c r="Q659" s="22">
        <f ca="1">SUMIF('On Orders'!B:G,Base!C:C,'On Orders'!F:F)</f>
        <v>0</v>
      </c>
      <c r="R659" s="22">
        <f ca="1">SUMIF('On Orders'!B:G,Base!C:C,'On Orders'!G:G)</f>
        <v>0</v>
      </c>
      <c r="S659" s="22">
        <f ca="1">SUMIF('On Orders'!B:G,Base!C:C,'On Orders'!H:H)</f>
        <v>0</v>
      </c>
      <c r="T659" s="22"/>
      <c r="U659" s="22"/>
      <c r="V659" s="22"/>
      <c r="W659" s="3">
        <v>6</v>
      </c>
      <c r="X659" s="3">
        <v>6</v>
      </c>
      <c r="Y659" s="3">
        <v>6</v>
      </c>
      <c r="Z659" s="3">
        <v>8</v>
      </c>
      <c r="AA659" s="3">
        <v>7</v>
      </c>
      <c r="AB659" s="3">
        <v>7</v>
      </c>
      <c r="AC659" s="3">
        <v>7</v>
      </c>
      <c r="AD659" s="31">
        <f t="shared" ca="1" si="741"/>
        <v>724</v>
      </c>
      <c r="AE659" s="26">
        <f t="shared" ca="1" si="742"/>
        <v>718</v>
      </c>
      <c r="AF659" s="26">
        <f t="shared" ca="1" si="743"/>
        <v>710</v>
      </c>
      <c r="AG659" s="26">
        <f t="shared" ref="AG659:AI659" ca="1" si="767">MAX(0,AF659)-AA659</f>
        <v>703</v>
      </c>
      <c r="AH659" s="26">
        <f t="shared" ca="1" si="767"/>
        <v>696</v>
      </c>
      <c r="AI659" s="26">
        <f t="shared" ca="1" si="767"/>
        <v>689</v>
      </c>
      <c r="AJ659" s="30">
        <f t="shared" si="745"/>
        <v>0</v>
      </c>
      <c r="AK659" s="30">
        <f t="shared" si="746"/>
        <v>0</v>
      </c>
      <c r="AL659" s="30">
        <f t="shared" si="747"/>
        <v>0</v>
      </c>
      <c r="AM659" s="30">
        <f t="shared" si="748"/>
        <v>0</v>
      </c>
      <c r="AN659" s="30">
        <f t="shared" si="749"/>
        <v>0</v>
      </c>
      <c r="AO659" s="30">
        <f t="shared" si="750"/>
        <v>0</v>
      </c>
      <c r="AP659" s="22">
        <f t="shared" si="752"/>
        <v>0</v>
      </c>
    </row>
    <row r="660" spans="1:42" x14ac:dyDescent="0.2">
      <c r="A660" t="s">
        <v>56</v>
      </c>
      <c r="B660" t="s">
        <v>1929</v>
      </c>
      <c r="C660" s="2" t="s">
        <v>280</v>
      </c>
      <c r="D660" s="2" t="s">
        <v>281</v>
      </c>
      <c r="E660" s="2" t="s">
        <v>282</v>
      </c>
      <c r="F660" s="2" t="s">
        <v>60</v>
      </c>
      <c r="G660" s="2" t="s">
        <v>109</v>
      </c>
      <c r="H660" s="2" t="s">
        <v>110</v>
      </c>
      <c r="I660" s="2" t="s">
        <v>1129</v>
      </c>
      <c r="J660" s="3">
        <v>188</v>
      </c>
      <c r="K660" s="25">
        <v>460.75</v>
      </c>
      <c r="L660" s="2" t="s">
        <v>2204</v>
      </c>
      <c r="M660" s="2" t="s">
        <v>66</v>
      </c>
      <c r="N660" s="3">
        <v>202</v>
      </c>
      <c r="O660" s="3">
        <v>193</v>
      </c>
      <c r="P660" s="21">
        <f ca="1">SUMIF('On Orders'!B:G,Base!C:C,'On Orders'!E:E)</f>
        <v>0</v>
      </c>
      <c r="Q660" s="22">
        <f ca="1">SUMIF('On Orders'!B:G,Base!C:C,'On Orders'!F:F)</f>
        <v>0</v>
      </c>
      <c r="R660" s="22">
        <f ca="1">SUMIF('On Orders'!B:G,Base!C:C,'On Orders'!G:G)</f>
        <v>0</v>
      </c>
      <c r="S660" s="22">
        <f ca="1">SUMIF('On Orders'!B:G,Base!C:C,'On Orders'!H:H)</f>
        <v>0</v>
      </c>
      <c r="T660" s="22"/>
      <c r="U660" s="22"/>
      <c r="V660" s="22"/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1">
        <f t="shared" ca="1" si="741"/>
        <v>207</v>
      </c>
      <c r="AE660" s="26">
        <f t="shared" ca="1" si="742"/>
        <v>207</v>
      </c>
      <c r="AF660" s="26">
        <f t="shared" ca="1" si="743"/>
        <v>207</v>
      </c>
      <c r="AG660" s="26">
        <f t="shared" ref="AG660:AI660" ca="1" si="768">MAX(0,AF660)-AA660</f>
        <v>207</v>
      </c>
      <c r="AH660" s="26">
        <f t="shared" ca="1" si="768"/>
        <v>207</v>
      </c>
      <c r="AI660" s="26">
        <f t="shared" ca="1" si="768"/>
        <v>207</v>
      </c>
      <c r="AJ660" s="30">
        <f t="shared" si="745"/>
        <v>0</v>
      </c>
      <c r="AK660" s="30">
        <f t="shared" si="746"/>
        <v>0</v>
      </c>
      <c r="AL660" s="30">
        <f t="shared" si="747"/>
        <v>0</v>
      </c>
      <c r="AM660" s="30">
        <f t="shared" si="748"/>
        <v>0</v>
      </c>
      <c r="AN660" s="30">
        <f t="shared" si="749"/>
        <v>0</v>
      </c>
      <c r="AO660" s="30">
        <f t="shared" si="750"/>
        <v>0</v>
      </c>
      <c r="AP660" s="22">
        <f t="shared" si="752"/>
        <v>0</v>
      </c>
    </row>
    <row r="661" spans="1:42" x14ac:dyDescent="0.2">
      <c r="A661" t="s">
        <v>56</v>
      </c>
      <c r="B661" t="s">
        <v>1930</v>
      </c>
      <c r="C661" s="2" t="s">
        <v>1931</v>
      </c>
      <c r="D661" s="2" t="s">
        <v>1932</v>
      </c>
      <c r="E661" s="2" t="s">
        <v>1933</v>
      </c>
      <c r="F661" s="2" t="s">
        <v>60</v>
      </c>
      <c r="G661" s="2" t="s">
        <v>109</v>
      </c>
      <c r="H661" s="2" t="s">
        <v>110</v>
      </c>
      <c r="I661" s="2" t="s">
        <v>1129</v>
      </c>
      <c r="J661" s="3">
        <v>188</v>
      </c>
      <c r="K661" s="25">
        <v>460.75</v>
      </c>
      <c r="L661" s="2" t="s">
        <v>2204</v>
      </c>
      <c r="M661" s="2" t="s">
        <v>66</v>
      </c>
      <c r="N661" s="3">
        <v>198</v>
      </c>
      <c r="O661" s="3">
        <v>162</v>
      </c>
      <c r="P661" s="21">
        <f ca="1">SUMIF('On Orders'!B:G,Base!C:C,'On Orders'!E:E)</f>
        <v>0</v>
      </c>
      <c r="Q661" s="22">
        <f ca="1">SUMIF('On Orders'!B:G,Base!C:C,'On Orders'!F:F)</f>
        <v>0</v>
      </c>
      <c r="R661" s="22">
        <f ca="1">SUMIF('On Orders'!B:G,Base!C:C,'On Orders'!G:G)</f>
        <v>0</v>
      </c>
      <c r="S661" s="22">
        <f ca="1">SUMIF('On Orders'!B:G,Base!C:C,'On Orders'!H:H)</f>
        <v>0</v>
      </c>
      <c r="T661" s="22"/>
      <c r="U661" s="22"/>
      <c r="V661" s="22"/>
      <c r="W661" s="3">
        <v>3</v>
      </c>
      <c r="X661" s="3">
        <v>3</v>
      </c>
      <c r="Y661" s="3">
        <v>5</v>
      </c>
      <c r="Z661" s="3">
        <v>7</v>
      </c>
      <c r="AA661" s="3">
        <v>4</v>
      </c>
      <c r="AB661" s="3">
        <v>5</v>
      </c>
      <c r="AC661" s="3">
        <v>5</v>
      </c>
      <c r="AD661" s="31">
        <f t="shared" ca="1" si="741"/>
        <v>169</v>
      </c>
      <c r="AE661" s="26">
        <f t="shared" ca="1" si="742"/>
        <v>164</v>
      </c>
      <c r="AF661" s="26">
        <f t="shared" ca="1" si="743"/>
        <v>157</v>
      </c>
      <c r="AG661" s="26">
        <f t="shared" ref="AG661:AI661" ca="1" si="769">MAX(0,AF661)-AA661</f>
        <v>153</v>
      </c>
      <c r="AH661" s="26">
        <f t="shared" ca="1" si="769"/>
        <v>148</v>
      </c>
      <c r="AI661" s="26">
        <f t="shared" ca="1" si="769"/>
        <v>143</v>
      </c>
      <c r="AJ661" s="30">
        <f t="shared" si="745"/>
        <v>0</v>
      </c>
      <c r="AK661" s="30">
        <f t="shared" si="746"/>
        <v>0</v>
      </c>
      <c r="AL661" s="30">
        <f t="shared" si="747"/>
        <v>0</v>
      </c>
      <c r="AM661" s="30">
        <f t="shared" si="748"/>
        <v>0</v>
      </c>
      <c r="AN661" s="30">
        <f t="shared" si="749"/>
        <v>0</v>
      </c>
      <c r="AO661" s="30">
        <f t="shared" si="750"/>
        <v>0</v>
      </c>
      <c r="AP661" s="22">
        <f t="shared" si="752"/>
        <v>0</v>
      </c>
    </row>
    <row r="662" spans="1:42" x14ac:dyDescent="0.2">
      <c r="A662" t="s">
        <v>56</v>
      </c>
      <c r="B662" t="s">
        <v>1934</v>
      </c>
      <c r="C662" s="2" t="s">
        <v>938</v>
      </c>
      <c r="D662" s="2" t="s">
        <v>939</v>
      </c>
      <c r="E662" s="2" t="s">
        <v>940</v>
      </c>
      <c r="F662" s="2" t="s">
        <v>60</v>
      </c>
      <c r="G662" s="2" t="s">
        <v>109</v>
      </c>
      <c r="H662" s="2" t="s">
        <v>110</v>
      </c>
      <c r="I662" s="2" t="s">
        <v>1129</v>
      </c>
      <c r="J662" s="3">
        <v>188</v>
      </c>
      <c r="K662" s="25">
        <v>460.75</v>
      </c>
      <c r="L662" s="2" t="s">
        <v>2204</v>
      </c>
      <c r="M662" s="2" t="s">
        <v>66</v>
      </c>
      <c r="N662" s="3">
        <v>193</v>
      </c>
      <c r="O662" s="3">
        <v>19</v>
      </c>
      <c r="P662" s="21">
        <f ca="1">SUMIF('On Orders'!B:G,Base!C:C,'On Orders'!E:E)</f>
        <v>0</v>
      </c>
      <c r="Q662" s="22">
        <f ca="1">SUMIF('On Orders'!B:G,Base!C:C,'On Orders'!F:F)</f>
        <v>0</v>
      </c>
      <c r="R662" s="22">
        <f ca="1">SUMIF('On Orders'!B:G,Base!C:C,'On Orders'!G:G)</f>
        <v>0</v>
      </c>
      <c r="S662" s="22">
        <f ca="1">SUMIF('On Orders'!B:G,Base!C:C,'On Orders'!H:H)</f>
        <v>0</v>
      </c>
      <c r="T662" s="22"/>
      <c r="U662" s="22"/>
      <c r="V662" s="22"/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1">
        <f t="shared" ca="1" si="741"/>
        <v>24</v>
      </c>
      <c r="AE662" s="26">
        <f t="shared" ca="1" si="742"/>
        <v>24</v>
      </c>
      <c r="AF662" s="26">
        <f t="shared" ca="1" si="743"/>
        <v>24</v>
      </c>
      <c r="AG662" s="26">
        <f t="shared" ref="AG662:AI662" ca="1" si="770">MAX(0,AF662)-AA662</f>
        <v>24</v>
      </c>
      <c r="AH662" s="26">
        <f t="shared" ca="1" si="770"/>
        <v>24</v>
      </c>
      <c r="AI662" s="26">
        <f t="shared" ca="1" si="770"/>
        <v>24</v>
      </c>
      <c r="AJ662" s="30">
        <f t="shared" si="745"/>
        <v>0</v>
      </c>
      <c r="AK662" s="30">
        <f t="shared" si="746"/>
        <v>0</v>
      </c>
      <c r="AL662" s="30">
        <f t="shared" si="747"/>
        <v>0</v>
      </c>
      <c r="AM662" s="30">
        <f t="shared" si="748"/>
        <v>0</v>
      </c>
      <c r="AN662" s="30">
        <f t="shared" si="749"/>
        <v>0</v>
      </c>
      <c r="AO662" s="30">
        <f t="shared" si="750"/>
        <v>0</v>
      </c>
      <c r="AP662" s="22">
        <f t="shared" si="752"/>
        <v>0</v>
      </c>
    </row>
    <row r="663" spans="1:42" x14ac:dyDescent="0.2">
      <c r="A663" t="s">
        <v>56</v>
      </c>
      <c r="B663" t="s">
        <v>1935</v>
      </c>
      <c r="C663" s="2" t="s">
        <v>276</v>
      </c>
      <c r="D663" s="2" t="s">
        <v>277</v>
      </c>
      <c r="E663" s="2" t="s">
        <v>278</v>
      </c>
      <c r="F663" s="2" t="s">
        <v>60</v>
      </c>
      <c r="G663" s="2" t="s">
        <v>109</v>
      </c>
      <c r="H663" s="2" t="s">
        <v>110</v>
      </c>
      <c r="I663" s="2" t="s">
        <v>1129</v>
      </c>
      <c r="J663" s="3">
        <v>188</v>
      </c>
      <c r="K663" s="25">
        <v>460.75</v>
      </c>
      <c r="L663" s="2" t="s">
        <v>2204</v>
      </c>
      <c r="M663" s="2" t="s">
        <v>66</v>
      </c>
      <c r="N663" s="3">
        <v>206</v>
      </c>
      <c r="O663" s="3">
        <v>516</v>
      </c>
      <c r="P663" s="21">
        <f ca="1">SUMIF('On Orders'!B:G,Base!C:C,'On Orders'!E:E)</f>
        <v>0</v>
      </c>
      <c r="Q663" s="22">
        <f ca="1">SUMIF('On Orders'!B:G,Base!C:C,'On Orders'!F:F)</f>
        <v>0</v>
      </c>
      <c r="R663" s="22">
        <f ca="1">SUMIF('On Orders'!B:G,Base!C:C,'On Orders'!G:G)</f>
        <v>0</v>
      </c>
      <c r="S663" s="22">
        <f ca="1">SUMIF('On Orders'!B:G,Base!C:C,'On Orders'!H:H)</f>
        <v>0</v>
      </c>
      <c r="T663" s="22"/>
      <c r="U663" s="22"/>
      <c r="V663" s="22"/>
      <c r="W663" s="3">
        <v>7</v>
      </c>
      <c r="X663" s="3">
        <v>8</v>
      </c>
      <c r="Y663" s="3">
        <v>9</v>
      </c>
      <c r="Z663" s="3">
        <v>12</v>
      </c>
      <c r="AA663" s="3">
        <v>8</v>
      </c>
      <c r="AB663" s="3">
        <v>9</v>
      </c>
      <c r="AC663" s="3">
        <v>9</v>
      </c>
      <c r="AD663" s="31">
        <f t="shared" ca="1" si="741"/>
        <v>526</v>
      </c>
      <c r="AE663" s="26">
        <f t="shared" ca="1" si="742"/>
        <v>517</v>
      </c>
      <c r="AF663" s="26">
        <f t="shared" ca="1" si="743"/>
        <v>505</v>
      </c>
      <c r="AG663" s="26">
        <f t="shared" ref="AG663:AI663" ca="1" si="771">MAX(0,AF663)-AA663</f>
        <v>497</v>
      </c>
      <c r="AH663" s="26">
        <f t="shared" ca="1" si="771"/>
        <v>488</v>
      </c>
      <c r="AI663" s="26">
        <f t="shared" ca="1" si="771"/>
        <v>479</v>
      </c>
      <c r="AJ663" s="30">
        <f t="shared" si="745"/>
        <v>0</v>
      </c>
      <c r="AK663" s="30">
        <f t="shared" si="746"/>
        <v>0</v>
      </c>
      <c r="AL663" s="30">
        <f t="shared" si="747"/>
        <v>0</v>
      </c>
      <c r="AM663" s="30">
        <f t="shared" si="748"/>
        <v>0</v>
      </c>
      <c r="AN663" s="30">
        <f t="shared" si="749"/>
        <v>0</v>
      </c>
      <c r="AO663" s="30">
        <f t="shared" si="750"/>
        <v>0</v>
      </c>
      <c r="AP663" s="22">
        <f t="shared" si="752"/>
        <v>0</v>
      </c>
    </row>
    <row r="664" spans="1:42" x14ac:dyDescent="0.2">
      <c r="A664" t="s">
        <v>56</v>
      </c>
      <c r="B664" t="s">
        <v>1936</v>
      </c>
      <c r="C664" s="2" t="s">
        <v>284</v>
      </c>
      <c r="D664" s="2" t="s">
        <v>285</v>
      </c>
      <c r="E664" s="2" t="s">
        <v>286</v>
      </c>
      <c r="F664" s="2" t="s">
        <v>60</v>
      </c>
      <c r="G664" s="2" t="s">
        <v>109</v>
      </c>
      <c r="H664" s="2" t="s">
        <v>127</v>
      </c>
      <c r="I664" s="2" t="s">
        <v>1129</v>
      </c>
      <c r="J664" s="3">
        <v>188</v>
      </c>
      <c r="K664" s="25">
        <v>460.75</v>
      </c>
      <c r="L664" s="2" t="s">
        <v>2204</v>
      </c>
      <c r="M664" s="2" t="s">
        <v>66</v>
      </c>
      <c r="N664" s="3">
        <v>11</v>
      </c>
      <c r="O664" s="3">
        <v>1882</v>
      </c>
      <c r="P664" s="21">
        <f ca="1">SUMIF('On Orders'!B:G,Base!C:C,'On Orders'!E:E)</f>
        <v>0</v>
      </c>
      <c r="Q664" s="22">
        <f ca="1">SUMIF('On Orders'!B:G,Base!C:C,'On Orders'!F:F)</f>
        <v>0</v>
      </c>
      <c r="R664" s="22">
        <f ca="1">SUMIF('On Orders'!B:G,Base!C:C,'On Orders'!G:G)</f>
        <v>0</v>
      </c>
      <c r="S664" s="22">
        <f ca="1">SUMIF('On Orders'!B:G,Base!C:C,'On Orders'!H:H)</f>
        <v>0</v>
      </c>
      <c r="T664" s="22"/>
      <c r="U664" s="22"/>
      <c r="V664" s="22"/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1">
        <f t="shared" ca="1" si="741"/>
        <v>1705</v>
      </c>
      <c r="AE664" s="26">
        <f t="shared" ca="1" si="742"/>
        <v>1705</v>
      </c>
      <c r="AF664" s="26">
        <f t="shared" ca="1" si="743"/>
        <v>1705</v>
      </c>
      <c r="AG664" s="26">
        <f t="shared" ref="AG664:AI664" ca="1" si="772">MAX(0,AF664)-AA664</f>
        <v>1705</v>
      </c>
      <c r="AH664" s="26">
        <f t="shared" ca="1" si="772"/>
        <v>1705</v>
      </c>
      <c r="AI664" s="26">
        <f t="shared" ca="1" si="772"/>
        <v>1705</v>
      </c>
      <c r="AJ664" s="30">
        <f t="shared" si="745"/>
        <v>0</v>
      </c>
      <c r="AK664" s="30">
        <f t="shared" si="746"/>
        <v>0</v>
      </c>
      <c r="AL664" s="30">
        <f t="shared" si="747"/>
        <v>0</v>
      </c>
      <c r="AM664" s="30">
        <f t="shared" si="748"/>
        <v>0</v>
      </c>
      <c r="AN664" s="30">
        <f t="shared" si="749"/>
        <v>0</v>
      </c>
      <c r="AO664" s="30">
        <f t="shared" si="750"/>
        <v>0</v>
      </c>
      <c r="AP664" s="22">
        <f t="shared" si="752"/>
        <v>0</v>
      </c>
    </row>
    <row r="665" spans="1:42" x14ac:dyDescent="0.2">
      <c r="A665" t="s">
        <v>56</v>
      </c>
      <c r="B665" t="s">
        <v>1937</v>
      </c>
      <c r="C665" s="2" t="s">
        <v>1938</v>
      </c>
      <c r="D665" s="2" t="s">
        <v>1939</v>
      </c>
      <c r="E665" s="2" t="s">
        <v>1940</v>
      </c>
      <c r="F665" s="2" t="s">
        <v>60</v>
      </c>
      <c r="G665" s="2" t="s">
        <v>109</v>
      </c>
      <c r="H665" s="2" t="s">
        <v>127</v>
      </c>
      <c r="I665" s="2" t="s">
        <v>1129</v>
      </c>
      <c r="J665" s="3">
        <v>188</v>
      </c>
      <c r="K665" s="25">
        <v>460.75</v>
      </c>
      <c r="L665" s="2" t="s">
        <v>2204</v>
      </c>
      <c r="M665" s="2" t="s">
        <v>66</v>
      </c>
      <c r="N665" s="3">
        <v>8</v>
      </c>
      <c r="O665" s="3">
        <v>617</v>
      </c>
      <c r="P665" s="21">
        <f ca="1">SUMIF('On Orders'!B:G,Base!C:C,'On Orders'!E:E)</f>
        <v>0</v>
      </c>
      <c r="Q665" s="22">
        <f ca="1">SUMIF('On Orders'!B:G,Base!C:C,'On Orders'!F:F)</f>
        <v>0</v>
      </c>
      <c r="R665" s="22">
        <f ca="1">SUMIF('On Orders'!B:G,Base!C:C,'On Orders'!G:G)</f>
        <v>0</v>
      </c>
      <c r="S665" s="22">
        <f ca="1">SUMIF('On Orders'!B:G,Base!C:C,'On Orders'!H:H)</f>
        <v>0</v>
      </c>
      <c r="T665" s="22"/>
      <c r="U665" s="22"/>
      <c r="V665" s="22"/>
      <c r="W665" s="3">
        <v>0</v>
      </c>
      <c r="X665" s="3">
        <v>0</v>
      </c>
      <c r="Y665" s="3">
        <v>8</v>
      </c>
      <c r="Z665" s="3">
        <v>11</v>
      </c>
      <c r="AA665" s="3">
        <v>4</v>
      </c>
      <c r="AB665" s="3">
        <v>4</v>
      </c>
      <c r="AC665" s="3">
        <v>5</v>
      </c>
      <c r="AD665" s="31">
        <f t="shared" ca="1" si="741"/>
        <v>437</v>
      </c>
      <c r="AE665" s="26">
        <f t="shared" ca="1" si="742"/>
        <v>429</v>
      </c>
      <c r="AF665" s="26">
        <f t="shared" ca="1" si="743"/>
        <v>418</v>
      </c>
      <c r="AG665" s="26">
        <f t="shared" ref="AG665:AI665" ca="1" si="773">MAX(0,AF665)-AA665</f>
        <v>414</v>
      </c>
      <c r="AH665" s="26">
        <f t="shared" ca="1" si="773"/>
        <v>410</v>
      </c>
      <c r="AI665" s="26">
        <f t="shared" ca="1" si="773"/>
        <v>405</v>
      </c>
      <c r="AJ665" s="30">
        <f t="shared" si="745"/>
        <v>0</v>
      </c>
      <c r="AK665" s="30">
        <f t="shared" si="746"/>
        <v>0</v>
      </c>
      <c r="AL665" s="30">
        <f t="shared" si="747"/>
        <v>0</v>
      </c>
      <c r="AM665" s="30">
        <f t="shared" si="748"/>
        <v>0</v>
      </c>
      <c r="AN665" s="30">
        <f t="shared" si="749"/>
        <v>0</v>
      </c>
      <c r="AO665" s="30">
        <f t="shared" si="750"/>
        <v>0</v>
      </c>
      <c r="AP665" s="22">
        <f t="shared" si="752"/>
        <v>0</v>
      </c>
    </row>
    <row r="666" spans="1:42" x14ac:dyDescent="0.2">
      <c r="A666" t="s">
        <v>56</v>
      </c>
      <c r="B666" t="s">
        <v>1941</v>
      </c>
      <c r="C666" s="2" t="s">
        <v>292</v>
      </c>
      <c r="D666" s="2" t="s">
        <v>293</v>
      </c>
      <c r="E666" s="2" t="s">
        <v>294</v>
      </c>
      <c r="F666" s="2" t="s">
        <v>60</v>
      </c>
      <c r="G666" s="2" t="s">
        <v>109</v>
      </c>
      <c r="H666" s="2" t="s">
        <v>127</v>
      </c>
      <c r="I666" s="2" t="s">
        <v>1129</v>
      </c>
      <c r="J666" s="3">
        <v>188</v>
      </c>
      <c r="K666" s="25">
        <v>460.75</v>
      </c>
      <c r="L666" s="2" t="s">
        <v>2204</v>
      </c>
      <c r="M666" s="2" t="s">
        <v>66</v>
      </c>
      <c r="N666" s="3">
        <v>11</v>
      </c>
      <c r="O666" s="3">
        <v>0</v>
      </c>
      <c r="P666" s="21">
        <f ca="1">SUMIF('On Orders'!B:G,Base!C:C,'On Orders'!E:E)</f>
        <v>0</v>
      </c>
      <c r="Q666" s="22">
        <f ca="1">SUMIF('On Orders'!B:G,Base!C:C,'On Orders'!F:F)</f>
        <v>0</v>
      </c>
      <c r="R666" s="22">
        <f ca="1">SUMIF('On Orders'!B:G,Base!C:C,'On Orders'!G:G)</f>
        <v>0</v>
      </c>
      <c r="S666" s="22">
        <f ca="1">SUMIF('On Orders'!B:G,Base!C:C,'On Orders'!H:H)</f>
        <v>0</v>
      </c>
      <c r="T666" s="22"/>
      <c r="U666" s="22"/>
      <c r="V666" s="22"/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1">
        <f t="shared" ca="1" si="741"/>
        <v>-177</v>
      </c>
      <c r="AE666" s="26">
        <f t="shared" ca="1" si="742"/>
        <v>0</v>
      </c>
      <c r="AF666" s="26">
        <f t="shared" ca="1" si="743"/>
        <v>0</v>
      </c>
      <c r="AG666" s="26">
        <f t="shared" ref="AG666:AI666" ca="1" si="774">MAX(0,AF666)-AA666</f>
        <v>0</v>
      </c>
      <c r="AH666" s="26">
        <f t="shared" ca="1" si="774"/>
        <v>0</v>
      </c>
      <c r="AI666" s="26">
        <f t="shared" ca="1" si="774"/>
        <v>0</v>
      </c>
      <c r="AJ666" s="30">
        <f t="shared" si="745"/>
        <v>0</v>
      </c>
      <c r="AK666" s="30">
        <f t="shared" si="746"/>
        <v>0</v>
      </c>
      <c r="AL666" s="30">
        <f t="shared" si="747"/>
        <v>0</v>
      </c>
      <c r="AM666" s="30">
        <f t="shared" si="748"/>
        <v>0</v>
      </c>
      <c r="AN666" s="30">
        <f t="shared" si="749"/>
        <v>0</v>
      </c>
      <c r="AO666" s="30">
        <f t="shared" si="750"/>
        <v>0</v>
      </c>
      <c r="AP666" s="22">
        <f t="shared" si="752"/>
        <v>0</v>
      </c>
    </row>
    <row r="667" spans="1:42" x14ac:dyDescent="0.2">
      <c r="A667" t="s">
        <v>56</v>
      </c>
      <c r="B667" t="s">
        <v>1942</v>
      </c>
      <c r="C667" s="2" t="s">
        <v>947</v>
      </c>
      <c r="D667" s="2" t="s">
        <v>948</v>
      </c>
      <c r="E667" s="2" t="s">
        <v>949</v>
      </c>
      <c r="F667" s="2" t="s">
        <v>60</v>
      </c>
      <c r="G667" s="2" t="s">
        <v>109</v>
      </c>
      <c r="H667" s="2" t="s">
        <v>127</v>
      </c>
      <c r="I667" s="2" t="s">
        <v>1129</v>
      </c>
      <c r="J667" s="3">
        <v>188</v>
      </c>
      <c r="K667" s="25">
        <v>460.75</v>
      </c>
      <c r="L667" s="2" t="s">
        <v>2204</v>
      </c>
      <c r="M667" s="2" t="s">
        <v>66</v>
      </c>
      <c r="N667" s="3">
        <v>4</v>
      </c>
      <c r="O667" s="3">
        <v>0</v>
      </c>
      <c r="P667" s="21">
        <f ca="1">SUMIF('On Orders'!B:G,Base!C:C,'On Orders'!E:E)</f>
        <v>0</v>
      </c>
      <c r="Q667" s="22">
        <f ca="1">SUMIF('On Orders'!B:G,Base!C:C,'On Orders'!F:F)</f>
        <v>0</v>
      </c>
      <c r="R667" s="22">
        <f ca="1">SUMIF('On Orders'!B:G,Base!C:C,'On Orders'!G:G)</f>
        <v>0</v>
      </c>
      <c r="S667" s="22">
        <f ca="1">SUMIF('On Orders'!B:G,Base!C:C,'On Orders'!H:H)</f>
        <v>0</v>
      </c>
      <c r="T667" s="22"/>
      <c r="U667" s="22"/>
      <c r="V667" s="22"/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1">
        <f t="shared" ca="1" si="741"/>
        <v>-184</v>
      </c>
      <c r="AE667" s="26">
        <f t="shared" ca="1" si="742"/>
        <v>0</v>
      </c>
      <c r="AF667" s="26">
        <f t="shared" ca="1" si="743"/>
        <v>0</v>
      </c>
      <c r="AG667" s="26">
        <f t="shared" ref="AG667:AI667" ca="1" si="775">MAX(0,AF667)-AA667</f>
        <v>0</v>
      </c>
      <c r="AH667" s="26">
        <f t="shared" ca="1" si="775"/>
        <v>0</v>
      </c>
      <c r="AI667" s="26">
        <f t="shared" ca="1" si="775"/>
        <v>0</v>
      </c>
      <c r="AJ667" s="30">
        <f t="shared" si="745"/>
        <v>0</v>
      </c>
      <c r="AK667" s="30">
        <f t="shared" si="746"/>
        <v>0</v>
      </c>
      <c r="AL667" s="30">
        <f t="shared" si="747"/>
        <v>0</v>
      </c>
      <c r="AM667" s="30">
        <f t="shared" si="748"/>
        <v>0</v>
      </c>
      <c r="AN667" s="30">
        <f t="shared" si="749"/>
        <v>0</v>
      </c>
      <c r="AO667" s="30">
        <f t="shared" si="750"/>
        <v>0</v>
      </c>
      <c r="AP667" s="22">
        <f t="shared" si="752"/>
        <v>0</v>
      </c>
    </row>
    <row r="668" spans="1:42" x14ac:dyDescent="0.2">
      <c r="A668" t="s">
        <v>56</v>
      </c>
      <c r="B668" t="s">
        <v>1943</v>
      </c>
      <c r="C668" s="2" t="s">
        <v>288</v>
      </c>
      <c r="D668" s="2" t="s">
        <v>289</v>
      </c>
      <c r="E668" s="2" t="s">
        <v>290</v>
      </c>
      <c r="F668" s="2" t="s">
        <v>60</v>
      </c>
      <c r="G668" s="2" t="s">
        <v>109</v>
      </c>
      <c r="H668" s="2" t="s">
        <v>127</v>
      </c>
      <c r="I668" s="2" t="s">
        <v>1129</v>
      </c>
      <c r="J668" s="3">
        <v>188</v>
      </c>
      <c r="K668" s="25">
        <v>460.75</v>
      </c>
      <c r="L668" s="2" t="s">
        <v>2204</v>
      </c>
      <c r="M668" s="2" t="s">
        <v>66</v>
      </c>
      <c r="N668" s="3">
        <v>14</v>
      </c>
      <c r="O668" s="3">
        <v>450</v>
      </c>
      <c r="P668" s="21">
        <f ca="1">SUMIF('On Orders'!B:G,Base!C:C,'On Orders'!E:E)</f>
        <v>0</v>
      </c>
      <c r="Q668" s="22">
        <f ca="1">SUMIF('On Orders'!B:G,Base!C:C,'On Orders'!F:F)</f>
        <v>0</v>
      </c>
      <c r="R668" s="22">
        <f ca="1">SUMIF('On Orders'!B:G,Base!C:C,'On Orders'!G:G)</f>
        <v>0</v>
      </c>
      <c r="S668" s="22">
        <f ca="1">SUMIF('On Orders'!B:G,Base!C:C,'On Orders'!H:H)</f>
        <v>0</v>
      </c>
      <c r="T668" s="22"/>
      <c r="U668" s="22"/>
      <c r="V668" s="22"/>
      <c r="W668" s="3">
        <v>0</v>
      </c>
      <c r="X668" s="3">
        <v>0</v>
      </c>
      <c r="Y668" s="3">
        <v>10</v>
      </c>
      <c r="Z668" s="3">
        <v>13</v>
      </c>
      <c r="AA668" s="3">
        <v>4</v>
      </c>
      <c r="AB668" s="3">
        <v>5</v>
      </c>
      <c r="AC668" s="3">
        <v>6</v>
      </c>
      <c r="AD668" s="31">
        <f t="shared" ca="1" si="741"/>
        <v>276</v>
      </c>
      <c r="AE668" s="26">
        <f t="shared" ca="1" si="742"/>
        <v>266</v>
      </c>
      <c r="AF668" s="26">
        <f t="shared" ca="1" si="743"/>
        <v>253</v>
      </c>
      <c r="AG668" s="26">
        <f t="shared" ref="AG668:AI668" ca="1" si="776">MAX(0,AF668)-AA668</f>
        <v>249</v>
      </c>
      <c r="AH668" s="26">
        <f t="shared" ca="1" si="776"/>
        <v>244</v>
      </c>
      <c r="AI668" s="26">
        <f t="shared" ca="1" si="776"/>
        <v>238</v>
      </c>
      <c r="AJ668" s="30">
        <f t="shared" si="745"/>
        <v>0</v>
      </c>
      <c r="AK668" s="30">
        <f t="shared" si="746"/>
        <v>0</v>
      </c>
      <c r="AL668" s="30">
        <f t="shared" si="747"/>
        <v>0</v>
      </c>
      <c r="AM668" s="30">
        <f t="shared" si="748"/>
        <v>0</v>
      </c>
      <c r="AN668" s="30">
        <f t="shared" si="749"/>
        <v>0</v>
      </c>
      <c r="AO668" s="30">
        <f t="shared" si="750"/>
        <v>0</v>
      </c>
      <c r="AP668" s="22">
        <f t="shared" si="752"/>
        <v>0</v>
      </c>
    </row>
    <row r="669" spans="1:42" x14ac:dyDescent="0.2">
      <c r="A669" t="s">
        <v>56</v>
      </c>
      <c r="B669" t="s">
        <v>1944</v>
      </c>
      <c r="C669" s="2" t="s">
        <v>300</v>
      </c>
      <c r="D669" s="2">
        <v>840168546190</v>
      </c>
      <c r="E669" s="2" t="s">
        <v>302</v>
      </c>
      <c r="F669" s="2" t="s">
        <v>60</v>
      </c>
      <c r="G669" s="2" t="s">
        <v>61</v>
      </c>
      <c r="H669" s="2" t="s">
        <v>61</v>
      </c>
      <c r="I669" s="2" t="s">
        <v>1129</v>
      </c>
      <c r="J669" s="3">
        <v>188</v>
      </c>
      <c r="K669" s="25">
        <v>460.75</v>
      </c>
      <c r="L669" s="2" t="s">
        <v>2204</v>
      </c>
      <c r="M669" s="2" t="s">
        <v>66</v>
      </c>
      <c r="N669" s="3">
        <v>78</v>
      </c>
      <c r="O669" s="3">
        <v>0</v>
      </c>
      <c r="P669" s="21">
        <f ca="1">SUMIF('On Orders'!B:G,Base!C:C,'On Orders'!E:E)</f>
        <v>0</v>
      </c>
      <c r="Q669" s="22">
        <f ca="1">SUMIF('On Orders'!B:G,Base!C:C,'On Orders'!F:F)</f>
        <v>0</v>
      </c>
      <c r="R669" s="22">
        <f ca="1">SUMIF('On Orders'!B:G,Base!C:C,'On Orders'!G:G)</f>
        <v>0</v>
      </c>
      <c r="S669" s="22">
        <f ca="1">SUMIF('On Orders'!B:G,Base!C:C,'On Orders'!H:H)</f>
        <v>0</v>
      </c>
      <c r="T669" s="22"/>
      <c r="U669" s="22"/>
      <c r="V669" s="22"/>
      <c r="W669" s="3">
        <v>11</v>
      </c>
      <c r="X669" s="3">
        <v>12</v>
      </c>
      <c r="Y669" s="3">
        <v>13</v>
      </c>
      <c r="Z669" s="3">
        <v>17</v>
      </c>
      <c r="AA669" s="3">
        <v>13</v>
      </c>
      <c r="AB669" s="3">
        <v>14</v>
      </c>
      <c r="AC669" s="3">
        <v>14</v>
      </c>
      <c r="AD669" s="31">
        <f t="shared" ca="1" si="741"/>
        <v>-122</v>
      </c>
      <c r="AE669" s="26">
        <f t="shared" ca="1" si="742"/>
        <v>-13</v>
      </c>
      <c r="AF669" s="26">
        <f t="shared" ca="1" si="743"/>
        <v>-17</v>
      </c>
      <c r="AG669" s="26">
        <f t="shared" ref="AG669:AI669" ca="1" si="777">MAX(0,AF669)-AA669</f>
        <v>-13</v>
      </c>
      <c r="AH669" s="26">
        <f t="shared" ca="1" si="777"/>
        <v>-14</v>
      </c>
      <c r="AI669" s="26">
        <f t="shared" ca="1" si="777"/>
        <v>-14</v>
      </c>
      <c r="AJ669" s="30">
        <f t="shared" si="745"/>
        <v>0</v>
      </c>
      <c r="AK669" s="30">
        <f t="shared" si="746"/>
        <v>0</v>
      </c>
      <c r="AL669" s="30">
        <f t="shared" si="747"/>
        <v>0</v>
      </c>
      <c r="AM669" s="30">
        <f t="shared" si="748"/>
        <v>0</v>
      </c>
      <c r="AN669" s="30">
        <f t="shared" si="749"/>
        <v>0</v>
      </c>
      <c r="AO669" s="30">
        <f t="shared" si="750"/>
        <v>0</v>
      </c>
      <c r="AP669" s="22">
        <f t="shared" si="752"/>
        <v>0</v>
      </c>
    </row>
    <row r="670" spans="1:42" x14ac:dyDescent="0.2">
      <c r="A670" t="s">
        <v>56</v>
      </c>
      <c r="B670" t="s">
        <v>1945</v>
      </c>
      <c r="C670" s="2" t="s">
        <v>313</v>
      </c>
      <c r="D670" s="2" t="s">
        <v>314</v>
      </c>
      <c r="E670" s="2" t="s">
        <v>1946</v>
      </c>
      <c r="F670" s="2" t="s">
        <v>60</v>
      </c>
      <c r="G670" s="2" t="s">
        <v>61</v>
      </c>
      <c r="H670" s="2" t="s">
        <v>311</v>
      </c>
      <c r="I670" s="2" t="s">
        <v>1129</v>
      </c>
      <c r="J670" s="3">
        <v>188</v>
      </c>
      <c r="K670" s="25">
        <v>460.75</v>
      </c>
      <c r="L670" s="2" t="s">
        <v>2204</v>
      </c>
      <c r="M670" s="2" t="s">
        <v>66</v>
      </c>
      <c r="N670" s="3">
        <v>183</v>
      </c>
      <c r="O670" s="3">
        <v>70</v>
      </c>
      <c r="P670" s="21">
        <f ca="1">SUMIF('On Orders'!B:G,Base!C:C,'On Orders'!E:E)</f>
        <v>0</v>
      </c>
      <c r="Q670" s="22">
        <f ca="1">SUMIF('On Orders'!B:G,Base!C:C,'On Orders'!F:F)</f>
        <v>0</v>
      </c>
      <c r="R670" s="22">
        <f ca="1">SUMIF('On Orders'!B:G,Base!C:C,'On Orders'!G:G)</f>
        <v>0</v>
      </c>
      <c r="S670" s="22">
        <f ca="1">SUMIF('On Orders'!B:G,Base!C:C,'On Orders'!H:H)</f>
        <v>0</v>
      </c>
      <c r="T670" s="22"/>
      <c r="U670" s="22"/>
      <c r="V670" s="22"/>
      <c r="W670" s="3">
        <v>4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1">
        <f t="shared" ca="1" si="741"/>
        <v>65</v>
      </c>
      <c r="AE670" s="26">
        <f t="shared" ca="1" si="742"/>
        <v>65</v>
      </c>
      <c r="AF670" s="26">
        <f t="shared" ca="1" si="743"/>
        <v>65</v>
      </c>
      <c r="AG670" s="26">
        <f t="shared" ref="AG670:AI670" ca="1" si="778">MAX(0,AF670)-AA670</f>
        <v>65</v>
      </c>
      <c r="AH670" s="26">
        <f t="shared" ca="1" si="778"/>
        <v>65</v>
      </c>
      <c r="AI670" s="26">
        <f t="shared" ca="1" si="778"/>
        <v>65</v>
      </c>
      <c r="AJ670" s="30">
        <f t="shared" si="745"/>
        <v>0</v>
      </c>
      <c r="AK670" s="30">
        <f t="shared" si="746"/>
        <v>0</v>
      </c>
      <c r="AL670" s="30">
        <f t="shared" si="747"/>
        <v>0</v>
      </c>
      <c r="AM670" s="30">
        <f t="shared" si="748"/>
        <v>0</v>
      </c>
      <c r="AN670" s="30">
        <f t="shared" si="749"/>
        <v>0</v>
      </c>
      <c r="AO670" s="30">
        <f t="shared" si="750"/>
        <v>0</v>
      </c>
      <c r="AP670" s="22">
        <f t="shared" si="752"/>
        <v>0</v>
      </c>
    </row>
    <row r="671" spans="1:42" x14ac:dyDescent="0.2">
      <c r="A671" t="s">
        <v>56</v>
      </c>
      <c r="B671" t="s">
        <v>1947</v>
      </c>
      <c r="C671" s="2" t="s">
        <v>317</v>
      </c>
      <c r="D671" s="2" t="s">
        <v>318</v>
      </c>
      <c r="E671" s="2" t="s">
        <v>319</v>
      </c>
      <c r="F671" s="2" t="s">
        <v>60</v>
      </c>
      <c r="G671" s="2" t="s">
        <v>61</v>
      </c>
      <c r="H671" s="2" t="s">
        <v>311</v>
      </c>
      <c r="I671" s="2" t="s">
        <v>1129</v>
      </c>
      <c r="J671" s="3">
        <v>188</v>
      </c>
      <c r="K671" s="25">
        <v>460.75</v>
      </c>
      <c r="L671" s="2" t="s">
        <v>2204</v>
      </c>
      <c r="M671" s="2" t="s">
        <v>66</v>
      </c>
      <c r="N671" s="3">
        <v>148</v>
      </c>
      <c r="O671" s="3">
        <v>0</v>
      </c>
      <c r="P671" s="21">
        <f ca="1">SUMIF('On Orders'!B:G,Base!C:C,'On Orders'!E:E)</f>
        <v>0</v>
      </c>
      <c r="Q671" s="22">
        <f ca="1">SUMIF('On Orders'!B:G,Base!C:C,'On Orders'!F:F)</f>
        <v>0</v>
      </c>
      <c r="R671" s="22">
        <f ca="1">SUMIF('On Orders'!B:G,Base!C:C,'On Orders'!G:G)</f>
        <v>0</v>
      </c>
      <c r="S671" s="22">
        <f ca="1">SUMIF('On Orders'!B:G,Base!C:C,'On Orders'!H:H)</f>
        <v>0</v>
      </c>
      <c r="T671" s="22"/>
      <c r="U671" s="22"/>
      <c r="V671" s="22"/>
      <c r="W671" s="3">
        <v>7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1">
        <f t="shared" ca="1" si="741"/>
        <v>-40</v>
      </c>
      <c r="AE671" s="26">
        <f t="shared" ca="1" si="742"/>
        <v>0</v>
      </c>
      <c r="AF671" s="26">
        <f t="shared" ca="1" si="743"/>
        <v>0</v>
      </c>
      <c r="AG671" s="26">
        <f t="shared" ref="AG671:AI671" ca="1" si="779">MAX(0,AF671)-AA671</f>
        <v>0</v>
      </c>
      <c r="AH671" s="26">
        <f t="shared" ca="1" si="779"/>
        <v>0</v>
      </c>
      <c r="AI671" s="26">
        <f t="shared" ca="1" si="779"/>
        <v>0</v>
      </c>
      <c r="AJ671" s="30">
        <f t="shared" si="745"/>
        <v>0</v>
      </c>
      <c r="AK671" s="30">
        <f t="shared" si="746"/>
        <v>0</v>
      </c>
      <c r="AL671" s="30">
        <f t="shared" si="747"/>
        <v>0</v>
      </c>
      <c r="AM671" s="30">
        <f t="shared" si="748"/>
        <v>0</v>
      </c>
      <c r="AN671" s="30">
        <f t="shared" si="749"/>
        <v>0</v>
      </c>
      <c r="AO671" s="30">
        <f t="shared" si="750"/>
        <v>0</v>
      </c>
      <c r="AP671" s="22">
        <f t="shared" si="752"/>
        <v>0</v>
      </c>
    </row>
    <row r="672" spans="1:42" x14ac:dyDescent="0.2">
      <c r="A672" t="s">
        <v>56</v>
      </c>
      <c r="B672" t="s">
        <v>1948</v>
      </c>
      <c r="C672" s="2" t="s">
        <v>618</v>
      </c>
      <c r="D672" s="2" t="s">
        <v>1092</v>
      </c>
      <c r="E672" s="2" t="s">
        <v>620</v>
      </c>
      <c r="F672" s="2" t="s">
        <v>33</v>
      </c>
      <c r="G672" s="2" t="s">
        <v>621</v>
      </c>
      <c r="H672" s="2" t="s">
        <v>622</v>
      </c>
      <c r="I672" s="2" t="s">
        <v>1129</v>
      </c>
      <c r="J672" s="3">
        <v>188</v>
      </c>
      <c r="K672" s="25">
        <v>1809.74</v>
      </c>
      <c r="L672" s="2" t="s">
        <v>2204</v>
      </c>
      <c r="M672" s="2" t="s">
        <v>66</v>
      </c>
      <c r="N672" s="3">
        <v>37</v>
      </c>
      <c r="O672" s="3">
        <v>114</v>
      </c>
      <c r="P672" s="21">
        <f ca="1">SUMIF('On Orders'!B:G,Base!C:C,'On Orders'!E:E)</f>
        <v>0</v>
      </c>
      <c r="Q672" s="22">
        <f ca="1">SUMIF('On Orders'!B:G,Base!C:C,'On Orders'!F:F)</f>
        <v>0</v>
      </c>
      <c r="R672" s="22">
        <f ca="1">SUMIF('On Orders'!B:G,Base!C:C,'On Orders'!G:G)</f>
        <v>0</v>
      </c>
      <c r="S672" s="22">
        <f ca="1">SUMIF('On Orders'!B:G,Base!C:C,'On Orders'!H:H)</f>
        <v>0</v>
      </c>
      <c r="T672" s="22"/>
      <c r="U672" s="22"/>
      <c r="V672" s="22"/>
      <c r="W672" s="3">
        <v>1</v>
      </c>
      <c r="X672" s="3">
        <v>1</v>
      </c>
      <c r="Y672" s="3">
        <v>3</v>
      </c>
      <c r="Z672" s="3">
        <v>1</v>
      </c>
      <c r="AA672" s="3">
        <v>2</v>
      </c>
      <c r="AB672" s="3">
        <v>2</v>
      </c>
      <c r="AC672" s="3">
        <v>2</v>
      </c>
      <c r="AD672" s="31">
        <f t="shared" ca="1" si="741"/>
        <v>-38</v>
      </c>
      <c r="AE672" s="26">
        <f t="shared" ca="1" si="742"/>
        <v>-3</v>
      </c>
      <c r="AF672" s="26">
        <f t="shared" ca="1" si="743"/>
        <v>-1</v>
      </c>
      <c r="AG672" s="26">
        <f t="shared" ref="AG672:AI672" ca="1" si="780">MAX(0,AF672)-AA672</f>
        <v>-2</v>
      </c>
      <c r="AH672" s="26">
        <f t="shared" ca="1" si="780"/>
        <v>-2</v>
      </c>
      <c r="AI672" s="26">
        <f t="shared" ca="1" si="780"/>
        <v>-2</v>
      </c>
      <c r="AJ672" s="30">
        <f t="shared" si="745"/>
        <v>0</v>
      </c>
      <c r="AK672" s="30">
        <f t="shared" si="746"/>
        <v>0</v>
      </c>
      <c r="AL672" s="30">
        <f t="shared" si="747"/>
        <v>0</v>
      </c>
      <c r="AM672" s="30">
        <f t="shared" si="748"/>
        <v>0</v>
      </c>
      <c r="AN672" s="30">
        <f t="shared" si="749"/>
        <v>0</v>
      </c>
      <c r="AO672" s="30">
        <f t="shared" si="750"/>
        <v>0</v>
      </c>
      <c r="AP672" s="22">
        <f t="shared" si="752"/>
        <v>0</v>
      </c>
    </row>
    <row r="673" spans="1:42" x14ac:dyDescent="0.2">
      <c r="A673" t="s">
        <v>56</v>
      </c>
      <c r="B673" t="s">
        <v>1949</v>
      </c>
      <c r="C673" s="2" t="s">
        <v>623</v>
      </c>
      <c r="D673" s="2" t="s">
        <v>1094</v>
      </c>
      <c r="E673" s="2" t="s">
        <v>625</v>
      </c>
      <c r="F673" s="2" t="s">
        <v>33</v>
      </c>
      <c r="G673" s="2" t="s">
        <v>621</v>
      </c>
      <c r="H673" s="2" t="s">
        <v>622</v>
      </c>
      <c r="I673" s="2" t="s">
        <v>1129</v>
      </c>
      <c r="J673" s="3">
        <v>188</v>
      </c>
      <c r="K673" s="25">
        <v>1085.5999999999999</v>
      </c>
      <c r="L673" s="2" t="s">
        <v>2204</v>
      </c>
      <c r="M673" s="2" t="s">
        <v>66</v>
      </c>
      <c r="N673" s="3">
        <v>158</v>
      </c>
      <c r="O673" s="3">
        <v>95</v>
      </c>
      <c r="P673" s="21">
        <f ca="1">SUMIF('On Orders'!B:G,Base!C:C,'On Orders'!E:E)</f>
        <v>0</v>
      </c>
      <c r="Q673" s="22">
        <f ca="1">SUMIF('On Orders'!B:G,Base!C:C,'On Orders'!F:F)</f>
        <v>0</v>
      </c>
      <c r="R673" s="22">
        <f ca="1">SUMIF('On Orders'!B:G,Base!C:C,'On Orders'!G:G)</f>
        <v>0</v>
      </c>
      <c r="S673" s="22">
        <f ca="1">SUMIF('On Orders'!B:G,Base!C:C,'On Orders'!H:H)</f>
        <v>0</v>
      </c>
      <c r="T673" s="22"/>
      <c r="U673" s="22"/>
      <c r="V673" s="22"/>
      <c r="W673" s="3">
        <v>6</v>
      </c>
      <c r="X673" s="3">
        <v>4</v>
      </c>
      <c r="Y673" s="3">
        <v>2</v>
      </c>
      <c r="Z673" s="3">
        <v>3</v>
      </c>
      <c r="AA673" s="3">
        <v>4</v>
      </c>
      <c r="AB673" s="3">
        <v>4</v>
      </c>
      <c r="AC673" s="3">
        <v>4</v>
      </c>
      <c r="AD673" s="31">
        <f t="shared" ca="1" si="741"/>
        <v>61</v>
      </c>
      <c r="AE673" s="26">
        <f t="shared" ca="1" si="742"/>
        <v>59</v>
      </c>
      <c r="AF673" s="26">
        <f t="shared" ca="1" si="743"/>
        <v>56</v>
      </c>
      <c r="AG673" s="26">
        <f t="shared" ref="AG673:AI673" ca="1" si="781">MAX(0,AF673)-AA673</f>
        <v>52</v>
      </c>
      <c r="AH673" s="26">
        <f t="shared" ca="1" si="781"/>
        <v>48</v>
      </c>
      <c r="AI673" s="26">
        <f t="shared" ca="1" si="781"/>
        <v>44</v>
      </c>
      <c r="AJ673" s="30">
        <f t="shared" si="745"/>
        <v>0</v>
      </c>
      <c r="AK673" s="30">
        <f t="shared" si="746"/>
        <v>0</v>
      </c>
      <c r="AL673" s="30">
        <f t="shared" si="747"/>
        <v>0</v>
      </c>
      <c r="AM673" s="30">
        <f t="shared" si="748"/>
        <v>0</v>
      </c>
      <c r="AN673" s="30">
        <f t="shared" si="749"/>
        <v>0</v>
      </c>
      <c r="AO673" s="30">
        <f t="shared" si="750"/>
        <v>0</v>
      </c>
      <c r="AP673" s="22">
        <f t="shared" si="752"/>
        <v>0</v>
      </c>
    </row>
    <row r="674" spans="1:42" x14ac:dyDescent="0.2">
      <c r="A674" t="s">
        <v>56</v>
      </c>
      <c r="B674" t="s">
        <v>1950</v>
      </c>
      <c r="C674" s="2" t="s">
        <v>1951</v>
      </c>
      <c r="D674" s="2" t="s">
        <v>1952</v>
      </c>
      <c r="E674" s="2" t="s">
        <v>1953</v>
      </c>
      <c r="F674" s="2" t="s">
        <v>33</v>
      </c>
      <c r="G674" s="2" t="s">
        <v>621</v>
      </c>
      <c r="H674" s="2" t="s">
        <v>622</v>
      </c>
      <c r="I674" s="2" t="s">
        <v>1129</v>
      </c>
      <c r="J674" s="3">
        <v>188</v>
      </c>
      <c r="K674" s="25">
        <v>1447.67</v>
      </c>
      <c r="L674" s="2" t="s">
        <v>2204</v>
      </c>
      <c r="M674" s="2" t="s">
        <v>66</v>
      </c>
      <c r="N674" s="3">
        <v>63</v>
      </c>
      <c r="O674" s="3">
        <v>17</v>
      </c>
      <c r="P674" s="21">
        <f ca="1">SUMIF('On Orders'!B:G,Base!C:C,'On Orders'!E:E)</f>
        <v>0</v>
      </c>
      <c r="Q674" s="22">
        <f ca="1">SUMIF('On Orders'!B:G,Base!C:C,'On Orders'!F:F)</f>
        <v>0</v>
      </c>
      <c r="R674" s="22">
        <f ca="1">SUMIF('On Orders'!B:G,Base!C:C,'On Orders'!G:G)</f>
        <v>0</v>
      </c>
      <c r="S674" s="22">
        <f ca="1">SUMIF('On Orders'!B:G,Base!C:C,'On Orders'!H:H)</f>
        <v>0</v>
      </c>
      <c r="T674" s="22"/>
      <c r="U674" s="22"/>
      <c r="V674" s="22"/>
      <c r="W674" s="3">
        <v>3</v>
      </c>
      <c r="X674" s="3">
        <v>2</v>
      </c>
      <c r="Y674" s="3">
        <v>5</v>
      </c>
      <c r="Z674" s="3">
        <v>1</v>
      </c>
      <c r="AA674" s="3">
        <v>3</v>
      </c>
      <c r="AB674" s="3">
        <v>3</v>
      </c>
      <c r="AC674" s="3">
        <v>3</v>
      </c>
      <c r="AD674" s="31">
        <f t="shared" ca="1" si="741"/>
        <v>-110</v>
      </c>
      <c r="AE674" s="26">
        <f t="shared" ca="1" si="742"/>
        <v>-5</v>
      </c>
      <c r="AF674" s="26">
        <f t="shared" ca="1" si="743"/>
        <v>-1</v>
      </c>
      <c r="AG674" s="26">
        <f t="shared" ref="AG674:AI674" ca="1" si="782">MAX(0,AF674)-AA674</f>
        <v>-3</v>
      </c>
      <c r="AH674" s="26">
        <f t="shared" ca="1" si="782"/>
        <v>-3</v>
      </c>
      <c r="AI674" s="26">
        <f t="shared" ca="1" si="782"/>
        <v>-3</v>
      </c>
      <c r="AJ674" s="30">
        <f t="shared" si="745"/>
        <v>0</v>
      </c>
      <c r="AK674" s="30">
        <f t="shared" si="746"/>
        <v>0</v>
      </c>
      <c r="AL674" s="30">
        <f t="shared" si="747"/>
        <v>0</v>
      </c>
      <c r="AM674" s="30">
        <f t="shared" si="748"/>
        <v>0</v>
      </c>
      <c r="AN674" s="30">
        <f t="shared" si="749"/>
        <v>0</v>
      </c>
      <c r="AO674" s="30">
        <f t="shared" si="750"/>
        <v>0</v>
      </c>
      <c r="AP674" s="22">
        <f t="shared" si="752"/>
        <v>0</v>
      </c>
    </row>
    <row r="675" spans="1:42" x14ac:dyDescent="0.2">
      <c r="A675" t="s">
        <v>335</v>
      </c>
      <c r="B675" t="s">
        <v>1954</v>
      </c>
      <c r="C675" s="2" t="s">
        <v>1955</v>
      </c>
      <c r="D675" s="2">
        <v>5056586714768</v>
      </c>
      <c r="E675" s="2" t="s">
        <v>1956</v>
      </c>
      <c r="F675" s="2" t="s">
        <v>515</v>
      </c>
      <c r="G675" s="2" t="s">
        <v>1216</v>
      </c>
      <c r="H675" s="2" t="s">
        <v>517</v>
      </c>
      <c r="I675" s="2" t="s">
        <v>1129</v>
      </c>
      <c r="J675" s="3">
        <v>188</v>
      </c>
      <c r="K675" s="25">
        <v>656.35</v>
      </c>
      <c r="L675" s="2" t="s">
        <v>2204</v>
      </c>
      <c r="M675" s="2" t="s">
        <v>66</v>
      </c>
      <c r="N675" s="3">
        <v>86</v>
      </c>
      <c r="O675" s="3">
        <v>0</v>
      </c>
      <c r="P675" s="21">
        <f ca="1">SUMIF('On Orders'!B:G,Base!C:C,'On Orders'!E:E)</f>
        <v>0</v>
      </c>
      <c r="Q675" s="22">
        <f ca="1">SUMIF('On Orders'!B:G,Base!C:C,'On Orders'!F:F)</f>
        <v>0</v>
      </c>
      <c r="R675" s="22">
        <f ca="1">SUMIF('On Orders'!B:G,Base!C:C,'On Orders'!G:G)</f>
        <v>0</v>
      </c>
      <c r="S675" s="22">
        <f ca="1">SUMIF('On Orders'!B:G,Base!C:C,'On Orders'!H:H)</f>
        <v>0</v>
      </c>
      <c r="T675" s="22"/>
      <c r="U675" s="22"/>
      <c r="V675" s="22"/>
      <c r="W675" s="3">
        <v>5</v>
      </c>
      <c r="X675" s="3">
        <v>5</v>
      </c>
      <c r="Y675" s="3">
        <v>6</v>
      </c>
      <c r="Z675" s="3">
        <v>6</v>
      </c>
      <c r="AA675" s="3">
        <v>6</v>
      </c>
      <c r="AB675" s="3">
        <v>6</v>
      </c>
      <c r="AC675" s="3">
        <v>6</v>
      </c>
      <c r="AD675" s="31">
        <f t="shared" ca="1" si="741"/>
        <v>-107</v>
      </c>
      <c r="AE675" s="26">
        <f t="shared" ca="1" si="742"/>
        <v>-6</v>
      </c>
      <c r="AF675" s="26">
        <f t="shared" ca="1" si="743"/>
        <v>-6</v>
      </c>
      <c r="AG675" s="26">
        <f t="shared" ref="AG675:AI675" ca="1" si="783">MAX(0,AF675)-AA675</f>
        <v>-6</v>
      </c>
      <c r="AH675" s="26">
        <f t="shared" ca="1" si="783"/>
        <v>-6</v>
      </c>
      <c r="AI675" s="26">
        <f t="shared" ca="1" si="783"/>
        <v>-6</v>
      </c>
      <c r="AJ675" s="30">
        <f t="shared" si="745"/>
        <v>0</v>
      </c>
      <c r="AK675" s="30">
        <f t="shared" si="746"/>
        <v>0</v>
      </c>
      <c r="AL675" s="30">
        <f t="shared" si="747"/>
        <v>0</v>
      </c>
      <c r="AM675" s="30">
        <f t="shared" si="748"/>
        <v>0</v>
      </c>
      <c r="AN675" s="30">
        <f t="shared" si="749"/>
        <v>0</v>
      </c>
      <c r="AO675" s="30">
        <f t="shared" si="750"/>
        <v>0</v>
      </c>
      <c r="AP675" s="22">
        <f t="shared" si="752"/>
        <v>0</v>
      </c>
    </row>
    <row r="676" spans="1:42" x14ac:dyDescent="0.2">
      <c r="A676" t="s">
        <v>335</v>
      </c>
      <c r="B676" t="s">
        <v>1957</v>
      </c>
      <c r="C676" s="2" t="s">
        <v>1958</v>
      </c>
      <c r="D676" s="2" t="s">
        <v>1959</v>
      </c>
      <c r="E676" s="2" t="s">
        <v>1960</v>
      </c>
      <c r="F676" s="2" t="s">
        <v>60</v>
      </c>
      <c r="G676" s="2" t="s">
        <v>159</v>
      </c>
      <c r="H676" s="2" t="s">
        <v>159</v>
      </c>
      <c r="I676" s="2" t="s">
        <v>1129</v>
      </c>
      <c r="J676" s="3">
        <v>188</v>
      </c>
      <c r="K676" s="25">
        <v>206.38</v>
      </c>
      <c r="L676" s="2" t="s">
        <v>2204</v>
      </c>
      <c r="M676" s="2" t="s">
        <v>66</v>
      </c>
      <c r="N676" s="3">
        <v>0</v>
      </c>
      <c r="O676" s="3">
        <v>0</v>
      </c>
      <c r="P676" s="21">
        <f ca="1">SUMIF('On Orders'!B:G,Base!C:C,'On Orders'!E:E)</f>
        <v>0</v>
      </c>
      <c r="Q676" s="22">
        <f ca="1">SUMIF('On Orders'!B:G,Base!C:C,'On Orders'!F:F)</f>
        <v>0</v>
      </c>
      <c r="R676" s="22">
        <f ca="1">SUMIF('On Orders'!B:G,Base!C:C,'On Orders'!G:G)</f>
        <v>0</v>
      </c>
      <c r="S676" s="22">
        <f ca="1">SUMIF('On Orders'!B:G,Base!C:C,'On Orders'!H:H)</f>
        <v>0</v>
      </c>
      <c r="T676" s="22"/>
      <c r="U676" s="22"/>
      <c r="V676" s="22"/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1">
        <f t="shared" ca="1" si="741"/>
        <v>-188</v>
      </c>
      <c r="AE676" s="26">
        <f t="shared" ca="1" si="742"/>
        <v>0</v>
      </c>
      <c r="AF676" s="26">
        <f t="shared" ca="1" si="743"/>
        <v>0</v>
      </c>
      <c r="AG676" s="26">
        <f t="shared" ref="AG676:AI676" ca="1" si="784">MAX(0,AF676)-AA676</f>
        <v>0</v>
      </c>
      <c r="AH676" s="26">
        <f t="shared" ca="1" si="784"/>
        <v>0</v>
      </c>
      <c r="AI676" s="26">
        <f t="shared" ca="1" si="784"/>
        <v>0</v>
      </c>
      <c r="AJ676" s="30">
        <f t="shared" si="745"/>
        <v>0</v>
      </c>
      <c r="AK676" s="30">
        <f t="shared" si="746"/>
        <v>0</v>
      </c>
      <c r="AL676" s="30">
        <f t="shared" si="747"/>
        <v>0</v>
      </c>
      <c r="AM676" s="30">
        <f t="shared" si="748"/>
        <v>0</v>
      </c>
      <c r="AN676" s="30">
        <f t="shared" si="749"/>
        <v>0</v>
      </c>
      <c r="AO676" s="30">
        <f t="shared" si="750"/>
        <v>0</v>
      </c>
      <c r="AP676" s="22">
        <f t="shared" si="752"/>
        <v>0</v>
      </c>
    </row>
    <row r="677" spans="1:42" x14ac:dyDescent="0.2">
      <c r="A677" t="s">
        <v>335</v>
      </c>
      <c r="B677" t="s">
        <v>1961</v>
      </c>
      <c r="C677" s="2" t="s">
        <v>1962</v>
      </c>
      <c r="D677" s="2" t="s">
        <v>1963</v>
      </c>
      <c r="E677" s="2" t="s">
        <v>1964</v>
      </c>
      <c r="F677" s="2" t="s">
        <v>60</v>
      </c>
      <c r="G677" s="2" t="s">
        <v>159</v>
      </c>
      <c r="H677" s="2" t="s">
        <v>159</v>
      </c>
      <c r="I677" s="2" t="s">
        <v>1129</v>
      </c>
      <c r="J677" s="3">
        <v>188</v>
      </c>
      <c r="K677" s="25">
        <v>171.98</v>
      </c>
      <c r="L677" s="2" t="s">
        <v>2204</v>
      </c>
      <c r="M677" s="2" t="s">
        <v>66</v>
      </c>
      <c r="N677" s="3">
        <v>0</v>
      </c>
      <c r="O677" s="3">
        <v>0</v>
      </c>
      <c r="P677" s="21">
        <f ca="1">SUMIF('On Orders'!B:G,Base!C:C,'On Orders'!E:E)</f>
        <v>0</v>
      </c>
      <c r="Q677" s="22">
        <f ca="1">SUMIF('On Orders'!B:G,Base!C:C,'On Orders'!F:F)</f>
        <v>0</v>
      </c>
      <c r="R677" s="22">
        <f ca="1">SUMIF('On Orders'!B:G,Base!C:C,'On Orders'!G:G)</f>
        <v>0</v>
      </c>
      <c r="S677" s="22">
        <f ca="1">SUMIF('On Orders'!B:G,Base!C:C,'On Orders'!H:H)</f>
        <v>0</v>
      </c>
      <c r="T677" s="22"/>
      <c r="U677" s="22"/>
      <c r="V677" s="22"/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1">
        <f t="shared" ca="1" si="741"/>
        <v>-188</v>
      </c>
      <c r="AE677" s="26">
        <f t="shared" ca="1" si="742"/>
        <v>0</v>
      </c>
      <c r="AF677" s="26">
        <f t="shared" ca="1" si="743"/>
        <v>0</v>
      </c>
      <c r="AG677" s="26">
        <f t="shared" ref="AG677:AI677" ca="1" si="785">MAX(0,AF677)-AA677</f>
        <v>0</v>
      </c>
      <c r="AH677" s="26">
        <f t="shared" ca="1" si="785"/>
        <v>0</v>
      </c>
      <c r="AI677" s="26">
        <f t="shared" ca="1" si="785"/>
        <v>0</v>
      </c>
      <c r="AJ677" s="30">
        <f t="shared" si="745"/>
        <v>0</v>
      </c>
      <c r="AK677" s="30">
        <f t="shared" si="746"/>
        <v>0</v>
      </c>
      <c r="AL677" s="30">
        <f t="shared" si="747"/>
        <v>0</v>
      </c>
      <c r="AM677" s="30">
        <f t="shared" si="748"/>
        <v>0</v>
      </c>
      <c r="AN677" s="30">
        <f t="shared" si="749"/>
        <v>0</v>
      </c>
      <c r="AO677" s="30">
        <f t="shared" si="750"/>
        <v>0</v>
      </c>
      <c r="AP677" s="22">
        <f t="shared" si="752"/>
        <v>0</v>
      </c>
    </row>
    <row r="678" spans="1:42" x14ac:dyDescent="0.2">
      <c r="A678" t="s">
        <v>335</v>
      </c>
      <c r="B678" t="s">
        <v>1965</v>
      </c>
      <c r="C678" s="2" t="s">
        <v>1966</v>
      </c>
      <c r="D678" s="2" t="s">
        <v>1967</v>
      </c>
      <c r="E678" s="2" t="s">
        <v>1968</v>
      </c>
      <c r="F678" s="2" t="s">
        <v>60</v>
      </c>
      <c r="G678" s="2" t="s">
        <v>144</v>
      </c>
      <c r="H678" s="2" t="s">
        <v>145</v>
      </c>
      <c r="I678" s="2" t="s">
        <v>1129</v>
      </c>
      <c r="J678" s="3">
        <v>188</v>
      </c>
      <c r="K678" s="25">
        <v>206.38</v>
      </c>
      <c r="L678" s="2" t="s">
        <v>2204</v>
      </c>
      <c r="M678" s="2" t="s">
        <v>66</v>
      </c>
      <c r="N678" s="3">
        <v>0</v>
      </c>
      <c r="O678" s="3">
        <v>0</v>
      </c>
      <c r="P678" s="21">
        <f ca="1">SUMIF('On Orders'!B:G,Base!C:C,'On Orders'!E:E)</f>
        <v>0</v>
      </c>
      <c r="Q678" s="22">
        <f ca="1">SUMIF('On Orders'!B:G,Base!C:C,'On Orders'!F:F)</f>
        <v>0</v>
      </c>
      <c r="R678" s="22">
        <f ca="1">SUMIF('On Orders'!B:G,Base!C:C,'On Orders'!G:G)</f>
        <v>0</v>
      </c>
      <c r="S678" s="22">
        <f ca="1">SUMIF('On Orders'!B:G,Base!C:C,'On Orders'!H:H)</f>
        <v>0</v>
      </c>
      <c r="T678" s="22"/>
      <c r="U678" s="22"/>
      <c r="V678" s="22"/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1">
        <f t="shared" ca="1" si="741"/>
        <v>-188</v>
      </c>
      <c r="AE678" s="26">
        <f t="shared" ca="1" si="742"/>
        <v>0</v>
      </c>
      <c r="AF678" s="26">
        <f t="shared" ca="1" si="743"/>
        <v>0</v>
      </c>
      <c r="AG678" s="26">
        <f t="shared" ref="AG678:AI678" ca="1" si="786">MAX(0,AF678)-AA678</f>
        <v>0</v>
      </c>
      <c r="AH678" s="26">
        <f t="shared" ca="1" si="786"/>
        <v>0</v>
      </c>
      <c r="AI678" s="26">
        <f t="shared" ca="1" si="786"/>
        <v>0</v>
      </c>
      <c r="AJ678" s="30">
        <f t="shared" si="745"/>
        <v>0</v>
      </c>
      <c r="AK678" s="30">
        <f t="shared" si="746"/>
        <v>0</v>
      </c>
      <c r="AL678" s="30">
        <f t="shared" si="747"/>
        <v>0</v>
      </c>
      <c r="AM678" s="30">
        <f t="shared" si="748"/>
        <v>0</v>
      </c>
      <c r="AN678" s="30">
        <f t="shared" si="749"/>
        <v>0</v>
      </c>
      <c r="AO678" s="30">
        <f t="shared" si="750"/>
        <v>0</v>
      </c>
      <c r="AP678" s="22">
        <f t="shared" si="752"/>
        <v>0</v>
      </c>
    </row>
    <row r="679" spans="1:42" x14ac:dyDescent="0.2">
      <c r="A679" t="s">
        <v>335</v>
      </c>
      <c r="B679" t="s">
        <v>1969</v>
      </c>
      <c r="C679" s="2" t="s">
        <v>1095</v>
      </c>
      <c r="D679" s="2" t="s">
        <v>1096</v>
      </c>
      <c r="E679" s="2" t="s">
        <v>1097</v>
      </c>
      <c r="F679" s="2" t="s">
        <v>60</v>
      </c>
      <c r="G679" s="2" t="s">
        <v>79</v>
      </c>
      <c r="H679" s="2" t="s">
        <v>80</v>
      </c>
      <c r="I679" s="2" t="s">
        <v>1129</v>
      </c>
      <c r="J679" s="3">
        <v>188</v>
      </c>
      <c r="K679" s="25">
        <v>251.63</v>
      </c>
      <c r="L679" s="2" t="s">
        <v>2204</v>
      </c>
      <c r="M679" s="2" t="s">
        <v>66</v>
      </c>
      <c r="N679" s="3">
        <v>0</v>
      </c>
      <c r="O679" s="3">
        <v>0</v>
      </c>
      <c r="P679" s="21">
        <f ca="1">SUMIF('On Orders'!B:G,Base!C:C,'On Orders'!E:E)</f>
        <v>0</v>
      </c>
      <c r="Q679" s="22">
        <f ca="1">SUMIF('On Orders'!B:G,Base!C:C,'On Orders'!F:F)</f>
        <v>0</v>
      </c>
      <c r="R679" s="22">
        <f ca="1">SUMIF('On Orders'!B:G,Base!C:C,'On Orders'!G:G)</f>
        <v>0</v>
      </c>
      <c r="S679" s="22">
        <f ca="1">SUMIF('On Orders'!B:G,Base!C:C,'On Orders'!H:H)</f>
        <v>0</v>
      </c>
      <c r="T679" s="22"/>
      <c r="U679" s="22"/>
      <c r="V679" s="22"/>
      <c r="W679" s="3">
        <v>0</v>
      </c>
      <c r="X679" s="3">
        <v>0</v>
      </c>
      <c r="Y679" s="3">
        <v>2</v>
      </c>
      <c r="Z679" s="3">
        <v>3</v>
      </c>
      <c r="AA679" s="3">
        <v>1</v>
      </c>
      <c r="AB679" s="3">
        <v>1</v>
      </c>
      <c r="AC679" s="3">
        <v>2</v>
      </c>
      <c r="AD679" s="31">
        <f t="shared" ca="1" si="741"/>
        <v>-188</v>
      </c>
      <c r="AE679" s="26">
        <f t="shared" ca="1" si="742"/>
        <v>-2</v>
      </c>
      <c r="AF679" s="26">
        <f t="shared" ca="1" si="743"/>
        <v>-3</v>
      </c>
      <c r="AG679" s="26">
        <f t="shared" ref="AG679:AI679" ca="1" si="787">MAX(0,AF679)-AA679</f>
        <v>-1</v>
      </c>
      <c r="AH679" s="26">
        <f t="shared" ca="1" si="787"/>
        <v>-1</v>
      </c>
      <c r="AI679" s="26">
        <f t="shared" ca="1" si="787"/>
        <v>-2</v>
      </c>
      <c r="AJ679" s="30">
        <f t="shared" si="745"/>
        <v>0</v>
      </c>
      <c r="AK679" s="30">
        <f t="shared" si="746"/>
        <v>0</v>
      </c>
      <c r="AL679" s="30">
        <f t="shared" si="747"/>
        <v>0</v>
      </c>
      <c r="AM679" s="30">
        <f t="shared" si="748"/>
        <v>0</v>
      </c>
      <c r="AN679" s="30">
        <f t="shared" si="749"/>
        <v>0</v>
      </c>
      <c r="AO679" s="30">
        <f t="shared" si="750"/>
        <v>0</v>
      </c>
      <c r="AP679" s="22">
        <f t="shared" si="752"/>
        <v>0</v>
      </c>
    </row>
    <row r="680" spans="1:42" x14ac:dyDescent="0.2">
      <c r="A680" t="s">
        <v>335</v>
      </c>
      <c r="B680" t="s">
        <v>1970</v>
      </c>
      <c r="C680" s="2" t="s">
        <v>341</v>
      </c>
      <c r="D680" s="2" t="s">
        <v>342</v>
      </c>
      <c r="E680" s="2" t="s">
        <v>343</v>
      </c>
      <c r="F680" s="2" t="s">
        <v>60</v>
      </c>
      <c r="G680" s="2" t="s">
        <v>109</v>
      </c>
      <c r="H680" s="2" t="s">
        <v>109</v>
      </c>
      <c r="I680" s="2" t="s">
        <v>1129</v>
      </c>
      <c r="J680" s="3">
        <v>188</v>
      </c>
      <c r="K680" s="25">
        <v>503.81</v>
      </c>
      <c r="L680" s="2" t="s">
        <v>2204</v>
      </c>
      <c r="M680" s="2" t="s">
        <v>66</v>
      </c>
      <c r="N680" s="3">
        <v>102</v>
      </c>
      <c r="O680" s="3">
        <v>0</v>
      </c>
      <c r="P680" s="21">
        <f ca="1">SUMIF('On Orders'!B:G,Base!C:C,'On Orders'!E:E)</f>
        <v>0</v>
      </c>
      <c r="Q680" s="22">
        <f ca="1">SUMIF('On Orders'!B:G,Base!C:C,'On Orders'!F:F)</f>
        <v>0</v>
      </c>
      <c r="R680" s="22">
        <f ca="1">SUMIF('On Orders'!B:G,Base!C:C,'On Orders'!G:G)</f>
        <v>0</v>
      </c>
      <c r="S680" s="22">
        <f ca="1">SUMIF('On Orders'!B:G,Base!C:C,'On Orders'!H:H)</f>
        <v>0</v>
      </c>
      <c r="T680" s="22"/>
      <c r="U680" s="22"/>
      <c r="V680" s="22"/>
      <c r="W680" s="3">
        <v>3</v>
      </c>
      <c r="X680" s="3">
        <v>3</v>
      </c>
      <c r="Y680" s="3">
        <v>3</v>
      </c>
      <c r="Z680" s="3">
        <v>4</v>
      </c>
      <c r="AA680" s="3">
        <v>4</v>
      </c>
      <c r="AB680" s="3">
        <v>4</v>
      </c>
      <c r="AC680" s="3">
        <v>4</v>
      </c>
      <c r="AD680" s="31">
        <f t="shared" ca="1" si="741"/>
        <v>-89</v>
      </c>
      <c r="AE680" s="26">
        <f t="shared" ca="1" si="742"/>
        <v>-3</v>
      </c>
      <c r="AF680" s="26">
        <f t="shared" ca="1" si="743"/>
        <v>-4</v>
      </c>
      <c r="AG680" s="26">
        <f t="shared" ref="AG680:AI680" ca="1" si="788">MAX(0,AF680)-AA680</f>
        <v>-4</v>
      </c>
      <c r="AH680" s="26">
        <f t="shared" ca="1" si="788"/>
        <v>-4</v>
      </c>
      <c r="AI680" s="26">
        <f t="shared" ca="1" si="788"/>
        <v>-4</v>
      </c>
      <c r="AJ680" s="30">
        <f t="shared" si="745"/>
        <v>0</v>
      </c>
      <c r="AK680" s="30">
        <f t="shared" si="746"/>
        <v>0</v>
      </c>
      <c r="AL680" s="30">
        <f t="shared" si="747"/>
        <v>0</v>
      </c>
      <c r="AM680" s="30">
        <f t="shared" si="748"/>
        <v>0</v>
      </c>
      <c r="AN680" s="30">
        <f t="shared" si="749"/>
        <v>0</v>
      </c>
      <c r="AO680" s="30">
        <f t="shared" si="750"/>
        <v>0</v>
      </c>
      <c r="AP680" s="22">
        <f t="shared" si="752"/>
        <v>0</v>
      </c>
    </row>
    <row r="681" spans="1:42" x14ac:dyDescent="0.2">
      <c r="A681" t="s">
        <v>335</v>
      </c>
      <c r="B681" t="s">
        <v>1971</v>
      </c>
      <c r="C681" s="2" t="s">
        <v>1107</v>
      </c>
      <c r="D681" s="2" t="s">
        <v>1108</v>
      </c>
      <c r="E681" s="2" t="s">
        <v>1109</v>
      </c>
      <c r="F681" s="2" t="s">
        <v>60</v>
      </c>
      <c r="G681" s="2" t="s">
        <v>109</v>
      </c>
      <c r="H681" s="2" t="s">
        <v>109</v>
      </c>
      <c r="I681" s="2" t="s">
        <v>1129</v>
      </c>
      <c r="J681" s="3">
        <v>188</v>
      </c>
      <c r="K681" s="25">
        <v>503.81</v>
      </c>
      <c r="L681" s="2" t="s">
        <v>2204</v>
      </c>
      <c r="M681" s="2" t="s">
        <v>66</v>
      </c>
      <c r="N681" s="3">
        <v>178</v>
      </c>
      <c r="O681" s="3">
        <v>50</v>
      </c>
      <c r="P681" s="21">
        <f ca="1">SUMIF('On Orders'!B:G,Base!C:C,'On Orders'!E:E)</f>
        <v>0</v>
      </c>
      <c r="Q681" s="22">
        <f ca="1">SUMIF('On Orders'!B:G,Base!C:C,'On Orders'!F:F)</f>
        <v>0</v>
      </c>
      <c r="R681" s="22">
        <f ca="1">SUMIF('On Orders'!B:G,Base!C:C,'On Orders'!G:G)</f>
        <v>0</v>
      </c>
      <c r="S681" s="22">
        <f ca="1">SUMIF('On Orders'!B:G,Base!C:C,'On Orders'!H:H)</f>
        <v>0</v>
      </c>
      <c r="T681" s="22"/>
      <c r="U681" s="22"/>
      <c r="V681" s="22"/>
      <c r="W681" s="3">
        <v>7</v>
      </c>
      <c r="X681" s="3">
        <v>7</v>
      </c>
      <c r="Y681" s="3">
        <v>11</v>
      </c>
      <c r="Z681" s="3">
        <v>15</v>
      </c>
      <c r="AA681" s="3">
        <v>9</v>
      </c>
      <c r="AB681" s="3">
        <v>10</v>
      </c>
      <c r="AC681" s="3">
        <v>10</v>
      </c>
      <c r="AD681" s="31">
        <f t="shared" ca="1" si="741"/>
        <v>33</v>
      </c>
      <c r="AE681" s="26">
        <f t="shared" ca="1" si="742"/>
        <v>22</v>
      </c>
      <c r="AF681" s="26">
        <f t="shared" ca="1" si="743"/>
        <v>7</v>
      </c>
      <c r="AG681" s="26">
        <f t="shared" ref="AG681:AI681" ca="1" si="789">MAX(0,AF681)-AA681</f>
        <v>-2</v>
      </c>
      <c r="AH681" s="26">
        <f t="shared" ca="1" si="789"/>
        <v>-10</v>
      </c>
      <c r="AI681" s="26">
        <f t="shared" ca="1" si="789"/>
        <v>-10</v>
      </c>
      <c r="AJ681" s="30">
        <f t="shared" si="745"/>
        <v>0</v>
      </c>
      <c r="AK681" s="30">
        <f t="shared" si="746"/>
        <v>0</v>
      </c>
      <c r="AL681" s="30">
        <f t="shared" si="747"/>
        <v>0</v>
      </c>
      <c r="AM681" s="30">
        <f t="shared" si="748"/>
        <v>0</v>
      </c>
      <c r="AN681" s="30">
        <f t="shared" si="749"/>
        <v>0</v>
      </c>
      <c r="AO681" s="30">
        <f t="shared" si="750"/>
        <v>0</v>
      </c>
      <c r="AP681" s="22">
        <f t="shared" si="752"/>
        <v>0</v>
      </c>
    </row>
    <row r="682" spans="1:42" x14ac:dyDescent="0.2">
      <c r="A682" t="s">
        <v>335</v>
      </c>
      <c r="B682" t="s">
        <v>1972</v>
      </c>
      <c r="C682" s="2" t="s">
        <v>1973</v>
      </c>
      <c r="D682" s="2" t="s">
        <v>1974</v>
      </c>
      <c r="E682" s="2" t="s">
        <v>1975</v>
      </c>
      <c r="F682" s="2" t="s">
        <v>60</v>
      </c>
      <c r="G682" s="2" t="s">
        <v>109</v>
      </c>
      <c r="H682" s="2" t="s">
        <v>110</v>
      </c>
      <c r="I682" s="2" t="s">
        <v>1129</v>
      </c>
      <c r="J682" s="3">
        <v>188</v>
      </c>
      <c r="K682" s="25">
        <v>604.66999999999996</v>
      </c>
      <c r="L682" s="2" t="s">
        <v>2204</v>
      </c>
      <c r="M682" s="2" t="s">
        <v>66</v>
      </c>
      <c r="N682" s="3">
        <v>108</v>
      </c>
      <c r="O682" s="3">
        <v>290</v>
      </c>
      <c r="P682" s="21">
        <f ca="1">SUMIF('On Orders'!B:G,Base!C:C,'On Orders'!E:E)</f>
        <v>0</v>
      </c>
      <c r="Q682" s="22">
        <f ca="1">SUMIF('On Orders'!B:G,Base!C:C,'On Orders'!F:F)</f>
        <v>0</v>
      </c>
      <c r="R682" s="22">
        <f ca="1">SUMIF('On Orders'!B:G,Base!C:C,'On Orders'!G:G)</f>
        <v>0</v>
      </c>
      <c r="S682" s="22">
        <f ca="1">SUMIF('On Orders'!B:G,Base!C:C,'On Orders'!H:H)</f>
        <v>0</v>
      </c>
      <c r="T682" s="22"/>
      <c r="U682" s="22"/>
      <c r="V682" s="22"/>
      <c r="W682" s="3">
        <v>4</v>
      </c>
      <c r="X682" s="3">
        <v>4</v>
      </c>
      <c r="Y682" s="3">
        <v>2</v>
      </c>
      <c r="Z682" s="3">
        <v>3</v>
      </c>
      <c r="AA682" s="3">
        <v>4</v>
      </c>
      <c r="AB682" s="3">
        <v>4</v>
      </c>
      <c r="AC682" s="3">
        <v>4</v>
      </c>
      <c r="AD682" s="31">
        <f t="shared" ca="1" si="741"/>
        <v>206</v>
      </c>
      <c r="AE682" s="26">
        <f t="shared" ca="1" si="742"/>
        <v>204</v>
      </c>
      <c r="AF682" s="26">
        <f t="shared" ca="1" si="743"/>
        <v>201</v>
      </c>
      <c r="AG682" s="26">
        <f t="shared" ref="AG682:AI682" ca="1" si="790">MAX(0,AF682)-AA682</f>
        <v>197</v>
      </c>
      <c r="AH682" s="26">
        <f t="shared" ca="1" si="790"/>
        <v>193</v>
      </c>
      <c r="AI682" s="26">
        <f t="shared" ca="1" si="790"/>
        <v>189</v>
      </c>
      <c r="AJ682" s="30">
        <f t="shared" si="745"/>
        <v>0</v>
      </c>
      <c r="AK682" s="30">
        <f t="shared" si="746"/>
        <v>0</v>
      </c>
      <c r="AL682" s="30">
        <f t="shared" si="747"/>
        <v>0</v>
      </c>
      <c r="AM682" s="30">
        <f t="shared" si="748"/>
        <v>0</v>
      </c>
      <c r="AN682" s="30">
        <f t="shared" si="749"/>
        <v>0</v>
      </c>
      <c r="AO682" s="30">
        <f t="shared" si="750"/>
        <v>0</v>
      </c>
      <c r="AP682" s="22">
        <f t="shared" si="752"/>
        <v>0</v>
      </c>
    </row>
    <row r="683" spans="1:42" x14ac:dyDescent="0.2">
      <c r="A683" t="s">
        <v>335</v>
      </c>
      <c r="B683" t="s">
        <v>1976</v>
      </c>
      <c r="C683" s="2" t="s">
        <v>1977</v>
      </c>
      <c r="D683" s="2" t="s">
        <v>1978</v>
      </c>
      <c r="E683" s="2" t="s">
        <v>1979</v>
      </c>
      <c r="F683" s="2" t="s">
        <v>60</v>
      </c>
      <c r="G683" s="2" t="s">
        <v>109</v>
      </c>
      <c r="H683" s="2" t="s">
        <v>110</v>
      </c>
      <c r="I683" s="2" t="s">
        <v>1129</v>
      </c>
      <c r="J683" s="3">
        <v>188</v>
      </c>
      <c r="K683" s="25">
        <v>604.66999999999996</v>
      </c>
      <c r="L683" s="2" t="s">
        <v>2204</v>
      </c>
      <c r="M683" s="2" t="s">
        <v>66</v>
      </c>
      <c r="N683" s="3">
        <v>134</v>
      </c>
      <c r="O683" s="3">
        <v>202</v>
      </c>
      <c r="P683" s="21">
        <f ca="1">SUMIF('On Orders'!B:G,Base!C:C,'On Orders'!E:E)</f>
        <v>0</v>
      </c>
      <c r="Q683" s="22">
        <f ca="1">SUMIF('On Orders'!B:G,Base!C:C,'On Orders'!F:F)</f>
        <v>0</v>
      </c>
      <c r="R683" s="22">
        <f ca="1">SUMIF('On Orders'!B:G,Base!C:C,'On Orders'!G:G)</f>
        <v>0</v>
      </c>
      <c r="S683" s="22">
        <f ca="1">SUMIF('On Orders'!B:G,Base!C:C,'On Orders'!H:H)</f>
        <v>0</v>
      </c>
      <c r="T683" s="22"/>
      <c r="U683" s="22"/>
      <c r="V683" s="22"/>
      <c r="W683" s="3">
        <v>4</v>
      </c>
      <c r="X683" s="3">
        <v>4</v>
      </c>
      <c r="Y683" s="3">
        <v>5</v>
      </c>
      <c r="Z683" s="3">
        <v>7</v>
      </c>
      <c r="AA683" s="3">
        <v>5</v>
      </c>
      <c r="AB683" s="3">
        <v>5</v>
      </c>
      <c r="AC683" s="3">
        <v>5</v>
      </c>
      <c r="AD683" s="31">
        <f t="shared" ca="1" si="741"/>
        <v>144</v>
      </c>
      <c r="AE683" s="26">
        <f t="shared" ca="1" si="742"/>
        <v>139</v>
      </c>
      <c r="AF683" s="26">
        <f t="shared" ca="1" si="743"/>
        <v>132</v>
      </c>
      <c r="AG683" s="26">
        <f t="shared" ref="AG683:AI683" ca="1" si="791">MAX(0,AF683)-AA683</f>
        <v>127</v>
      </c>
      <c r="AH683" s="26">
        <f t="shared" ca="1" si="791"/>
        <v>122</v>
      </c>
      <c r="AI683" s="26">
        <f t="shared" ca="1" si="791"/>
        <v>117</v>
      </c>
      <c r="AJ683" s="30">
        <f t="shared" si="745"/>
        <v>0</v>
      </c>
      <c r="AK683" s="30">
        <f t="shared" si="746"/>
        <v>0</v>
      </c>
      <c r="AL683" s="30">
        <f t="shared" si="747"/>
        <v>0</v>
      </c>
      <c r="AM683" s="30">
        <f t="shared" si="748"/>
        <v>0</v>
      </c>
      <c r="AN683" s="30">
        <f t="shared" si="749"/>
        <v>0</v>
      </c>
      <c r="AO683" s="30">
        <f t="shared" si="750"/>
        <v>0</v>
      </c>
      <c r="AP683" s="22">
        <f t="shared" si="752"/>
        <v>0</v>
      </c>
    </row>
    <row r="684" spans="1:42" x14ac:dyDescent="0.2">
      <c r="A684" t="s">
        <v>335</v>
      </c>
      <c r="B684" t="s">
        <v>1980</v>
      </c>
      <c r="C684" s="2" t="s">
        <v>1981</v>
      </c>
      <c r="D684" s="2" t="s">
        <v>1982</v>
      </c>
      <c r="E684" s="2" t="s">
        <v>1983</v>
      </c>
      <c r="F684" s="2" t="s">
        <v>60</v>
      </c>
      <c r="G684" s="2" t="s">
        <v>109</v>
      </c>
      <c r="H684" s="2" t="s">
        <v>127</v>
      </c>
      <c r="I684" s="2" t="s">
        <v>1129</v>
      </c>
      <c r="J684" s="3">
        <v>188</v>
      </c>
      <c r="K684" s="25">
        <v>604.66999999999996</v>
      </c>
      <c r="L684" s="2" t="s">
        <v>2204</v>
      </c>
      <c r="M684" s="2" t="s">
        <v>66</v>
      </c>
      <c r="N684" s="3">
        <v>7</v>
      </c>
      <c r="O684" s="3">
        <v>12</v>
      </c>
      <c r="P684" s="21">
        <f ca="1">SUMIF('On Orders'!B:G,Base!C:C,'On Orders'!E:E)</f>
        <v>0</v>
      </c>
      <c r="Q684" s="22">
        <f ca="1">SUMIF('On Orders'!B:G,Base!C:C,'On Orders'!F:F)</f>
        <v>0</v>
      </c>
      <c r="R684" s="22">
        <f ca="1">SUMIF('On Orders'!B:G,Base!C:C,'On Orders'!G:G)</f>
        <v>0</v>
      </c>
      <c r="S684" s="22">
        <f ca="1">SUMIF('On Orders'!B:G,Base!C:C,'On Orders'!H:H)</f>
        <v>0</v>
      </c>
      <c r="T684" s="22"/>
      <c r="U684" s="22"/>
      <c r="V684" s="22"/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1">
        <f t="shared" ca="1" si="741"/>
        <v>-169</v>
      </c>
      <c r="AE684" s="26">
        <f t="shared" ca="1" si="742"/>
        <v>0</v>
      </c>
      <c r="AF684" s="26">
        <f t="shared" ca="1" si="743"/>
        <v>0</v>
      </c>
      <c r="AG684" s="26">
        <f t="shared" ref="AG684:AI684" ca="1" si="792">MAX(0,AF684)-AA684</f>
        <v>0</v>
      </c>
      <c r="AH684" s="26">
        <f t="shared" ca="1" si="792"/>
        <v>0</v>
      </c>
      <c r="AI684" s="26">
        <f t="shared" ca="1" si="792"/>
        <v>0</v>
      </c>
      <c r="AJ684" s="30">
        <f t="shared" si="745"/>
        <v>0</v>
      </c>
      <c r="AK684" s="30">
        <f t="shared" si="746"/>
        <v>0</v>
      </c>
      <c r="AL684" s="30">
        <f t="shared" si="747"/>
        <v>0</v>
      </c>
      <c r="AM684" s="30">
        <f t="shared" si="748"/>
        <v>0</v>
      </c>
      <c r="AN684" s="30">
        <f t="shared" si="749"/>
        <v>0</v>
      </c>
      <c r="AO684" s="30">
        <f t="shared" si="750"/>
        <v>0</v>
      </c>
      <c r="AP684" s="22">
        <f t="shared" si="752"/>
        <v>0</v>
      </c>
    </row>
    <row r="685" spans="1:42" x14ac:dyDescent="0.2">
      <c r="A685" t="s">
        <v>335</v>
      </c>
      <c r="B685" t="s">
        <v>1984</v>
      </c>
      <c r="C685" s="2" t="s">
        <v>1985</v>
      </c>
      <c r="D685" s="2" t="s">
        <v>1986</v>
      </c>
      <c r="E685" s="2" t="s">
        <v>1987</v>
      </c>
      <c r="F685" s="2" t="s">
        <v>60</v>
      </c>
      <c r="G685" s="2" t="s">
        <v>109</v>
      </c>
      <c r="H685" s="2" t="s">
        <v>127</v>
      </c>
      <c r="I685" s="2" t="s">
        <v>1129</v>
      </c>
      <c r="J685" s="3">
        <v>188</v>
      </c>
      <c r="K685" s="25">
        <v>604.66999999999996</v>
      </c>
      <c r="L685" s="2" t="s">
        <v>2204</v>
      </c>
      <c r="M685" s="2" t="s">
        <v>66</v>
      </c>
      <c r="N685" s="3">
        <v>3</v>
      </c>
      <c r="O685" s="3">
        <v>216</v>
      </c>
      <c r="P685" s="21">
        <f ca="1">SUMIF('On Orders'!B:G,Base!C:C,'On Orders'!E:E)</f>
        <v>0</v>
      </c>
      <c r="Q685" s="22">
        <f ca="1">SUMIF('On Orders'!B:G,Base!C:C,'On Orders'!F:F)</f>
        <v>0</v>
      </c>
      <c r="R685" s="22">
        <f ca="1">SUMIF('On Orders'!B:G,Base!C:C,'On Orders'!G:G)</f>
        <v>0</v>
      </c>
      <c r="S685" s="22">
        <f ca="1">SUMIF('On Orders'!B:G,Base!C:C,'On Orders'!H:H)</f>
        <v>0</v>
      </c>
      <c r="T685" s="22"/>
      <c r="U685" s="22"/>
      <c r="V685" s="22"/>
      <c r="W685" s="3">
        <v>0</v>
      </c>
      <c r="X685" s="3">
        <v>0</v>
      </c>
      <c r="Y685" s="3">
        <v>2</v>
      </c>
      <c r="Z685" s="3">
        <v>3</v>
      </c>
      <c r="AA685" s="3">
        <v>1</v>
      </c>
      <c r="AB685" s="3">
        <v>1</v>
      </c>
      <c r="AC685" s="3">
        <v>2</v>
      </c>
      <c r="AD685" s="31">
        <f t="shared" ca="1" si="741"/>
        <v>31</v>
      </c>
      <c r="AE685" s="26">
        <f t="shared" ca="1" si="742"/>
        <v>29</v>
      </c>
      <c r="AF685" s="26">
        <f t="shared" ca="1" si="743"/>
        <v>26</v>
      </c>
      <c r="AG685" s="26">
        <f t="shared" ref="AG685:AI685" ca="1" si="793">MAX(0,AF685)-AA685</f>
        <v>25</v>
      </c>
      <c r="AH685" s="26">
        <f t="shared" ca="1" si="793"/>
        <v>24</v>
      </c>
      <c r="AI685" s="26">
        <f t="shared" ca="1" si="793"/>
        <v>22</v>
      </c>
      <c r="AJ685" s="30">
        <f t="shared" si="745"/>
        <v>0</v>
      </c>
      <c r="AK685" s="30">
        <f t="shared" si="746"/>
        <v>0</v>
      </c>
      <c r="AL685" s="30">
        <f t="shared" si="747"/>
        <v>0</v>
      </c>
      <c r="AM685" s="30">
        <f t="shared" si="748"/>
        <v>0</v>
      </c>
      <c r="AN685" s="30">
        <f t="shared" si="749"/>
        <v>0</v>
      </c>
      <c r="AO685" s="30">
        <f t="shared" si="750"/>
        <v>0</v>
      </c>
      <c r="AP685" s="22">
        <f t="shared" si="752"/>
        <v>0</v>
      </c>
    </row>
    <row r="686" spans="1:42" x14ac:dyDescent="0.2">
      <c r="A686" t="s">
        <v>335</v>
      </c>
      <c r="B686" t="s">
        <v>1988</v>
      </c>
      <c r="C686" s="2" t="s">
        <v>612</v>
      </c>
      <c r="D686" s="2">
        <v>840459607043</v>
      </c>
      <c r="E686" s="2" t="s">
        <v>613</v>
      </c>
      <c r="F686" s="2" t="s">
        <v>60</v>
      </c>
      <c r="G686" s="2" t="s">
        <v>61</v>
      </c>
      <c r="H686" s="2" t="s">
        <v>61</v>
      </c>
      <c r="I686" s="2" t="s">
        <v>1129</v>
      </c>
      <c r="J686" s="3">
        <v>188</v>
      </c>
      <c r="K686" s="25">
        <v>453.38</v>
      </c>
      <c r="L686" s="2" t="s">
        <v>2204</v>
      </c>
      <c r="M686" s="2" t="s">
        <v>66</v>
      </c>
      <c r="N686" s="3">
        <v>172</v>
      </c>
      <c r="O686" s="3">
        <v>229</v>
      </c>
      <c r="P686" s="21">
        <f ca="1">SUMIF('On Orders'!B:G,Base!C:C,'On Orders'!E:E)</f>
        <v>0</v>
      </c>
      <c r="Q686" s="22">
        <f ca="1">SUMIF('On Orders'!B:G,Base!C:C,'On Orders'!F:F)</f>
        <v>0</v>
      </c>
      <c r="R686" s="22">
        <f ca="1">SUMIF('On Orders'!B:G,Base!C:C,'On Orders'!G:G)</f>
        <v>0</v>
      </c>
      <c r="S686" s="22">
        <f ca="1">SUMIF('On Orders'!B:G,Base!C:C,'On Orders'!H:H)</f>
        <v>0</v>
      </c>
      <c r="T686" s="22"/>
      <c r="U686" s="22"/>
      <c r="V686" s="22"/>
      <c r="W686" s="3">
        <v>23</v>
      </c>
      <c r="X686" s="3">
        <v>26</v>
      </c>
      <c r="Y686" s="3">
        <v>28</v>
      </c>
      <c r="Z686" s="3">
        <v>37</v>
      </c>
      <c r="AA686" s="3">
        <v>26</v>
      </c>
      <c r="AB686" s="3">
        <v>28</v>
      </c>
      <c r="AC686" s="3">
        <v>28</v>
      </c>
      <c r="AD686" s="31">
        <f t="shared" ca="1" si="741"/>
        <v>187</v>
      </c>
      <c r="AE686" s="26">
        <f t="shared" ca="1" si="742"/>
        <v>159</v>
      </c>
      <c r="AF686" s="26">
        <f t="shared" ca="1" si="743"/>
        <v>122</v>
      </c>
      <c r="AG686" s="26">
        <f t="shared" ref="AG686:AI686" ca="1" si="794">MAX(0,AF686)-AA686</f>
        <v>96</v>
      </c>
      <c r="AH686" s="26">
        <f t="shared" ca="1" si="794"/>
        <v>68</v>
      </c>
      <c r="AI686" s="26">
        <f t="shared" ca="1" si="794"/>
        <v>40</v>
      </c>
      <c r="AJ686" s="30">
        <f t="shared" si="745"/>
        <v>0</v>
      </c>
      <c r="AK686" s="30">
        <f t="shared" si="746"/>
        <v>0</v>
      </c>
      <c r="AL686" s="30">
        <f t="shared" si="747"/>
        <v>0</v>
      </c>
      <c r="AM686" s="30">
        <f t="shared" si="748"/>
        <v>0</v>
      </c>
      <c r="AN686" s="30">
        <f t="shared" si="749"/>
        <v>0</v>
      </c>
      <c r="AO686" s="30">
        <f t="shared" si="750"/>
        <v>0</v>
      </c>
      <c r="AP686" s="22">
        <f t="shared" si="752"/>
        <v>0</v>
      </c>
    </row>
    <row r="687" spans="1:42" x14ac:dyDescent="0.2">
      <c r="A687" t="s">
        <v>335</v>
      </c>
      <c r="B687" t="s">
        <v>1989</v>
      </c>
      <c r="C687" s="2" t="s">
        <v>1990</v>
      </c>
      <c r="D687" s="2">
        <v>840459607487</v>
      </c>
      <c r="E687" s="2" t="s">
        <v>1991</v>
      </c>
      <c r="F687" s="2" t="s">
        <v>60</v>
      </c>
      <c r="G687" s="2" t="s">
        <v>61</v>
      </c>
      <c r="H687" s="2" t="s">
        <v>61</v>
      </c>
      <c r="I687" s="2" t="s">
        <v>1129</v>
      </c>
      <c r="J687" s="3">
        <v>188</v>
      </c>
      <c r="K687" s="25">
        <v>453.38</v>
      </c>
      <c r="L687" s="2" t="s">
        <v>2204</v>
      </c>
      <c r="M687" s="2" t="s">
        <v>66</v>
      </c>
      <c r="N687" s="3">
        <v>128</v>
      </c>
      <c r="O687" s="3">
        <v>0</v>
      </c>
      <c r="P687" s="21">
        <f ca="1">SUMIF('On Orders'!B:G,Base!C:C,'On Orders'!E:E)</f>
        <v>0</v>
      </c>
      <c r="Q687" s="22">
        <f ca="1">SUMIF('On Orders'!B:G,Base!C:C,'On Orders'!F:F)</f>
        <v>0</v>
      </c>
      <c r="R687" s="22">
        <f ca="1">SUMIF('On Orders'!B:G,Base!C:C,'On Orders'!G:G)</f>
        <v>0</v>
      </c>
      <c r="S687" s="22">
        <f ca="1">SUMIF('On Orders'!B:G,Base!C:C,'On Orders'!H:H)</f>
        <v>0</v>
      </c>
      <c r="T687" s="22"/>
      <c r="U687" s="22"/>
      <c r="V687" s="22"/>
      <c r="W687" s="3">
        <v>29</v>
      </c>
      <c r="X687" s="3">
        <v>26</v>
      </c>
      <c r="Y687" s="3">
        <v>31</v>
      </c>
      <c r="Z687" s="3">
        <v>41</v>
      </c>
      <c r="AA687" s="3">
        <v>31</v>
      </c>
      <c r="AB687" s="3">
        <v>32</v>
      </c>
      <c r="AC687" s="3">
        <v>32</v>
      </c>
      <c r="AD687" s="31">
        <f t="shared" ca="1" si="741"/>
        <v>-86</v>
      </c>
      <c r="AE687" s="26">
        <f t="shared" ca="1" si="742"/>
        <v>-31</v>
      </c>
      <c r="AF687" s="26">
        <f t="shared" ca="1" si="743"/>
        <v>-41</v>
      </c>
      <c r="AG687" s="26">
        <f t="shared" ref="AG687:AI687" ca="1" si="795">MAX(0,AF687)-AA687</f>
        <v>-31</v>
      </c>
      <c r="AH687" s="26">
        <f t="shared" ca="1" si="795"/>
        <v>-32</v>
      </c>
      <c r="AI687" s="26">
        <f t="shared" ca="1" si="795"/>
        <v>-32</v>
      </c>
      <c r="AJ687" s="30">
        <f t="shared" si="745"/>
        <v>0</v>
      </c>
      <c r="AK687" s="30">
        <f t="shared" si="746"/>
        <v>0</v>
      </c>
      <c r="AL687" s="30">
        <f t="shared" si="747"/>
        <v>0</v>
      </c>
      <c r="AM687" s="30">
        <f t="shared" si="748"/>
        <v>0</v>
      </c>
      <c r="AN687" s="30">
        <f t="shared" si="749"/>
        <v>0</v>
      </c>
      <c r="AO687" s="30">
        <f t="shared" si="750"/>
        <v>0</v>
      </c>
      <c r="AP687" s="22">
        <f t="shared" si="752"/>
        <v>0</v>
      </c>
    </row>
    <row r="688" spans="1:42" x14ac:dyDescent="0.2">
      <c r="A688" t="s">
        <v>335</v>
      </c>
      <c r="B688" t="s">
        <v>1992</v>
      </c>
      <c r="C688" s="2" t="s">
        <v>1121</v>
      </c>
      <c r="D688" s="2" t="s">
        <v>1993</v>
      </c>
      <c r="E688" s="2" t="s">
        <v>1994</v>
      </c>
      <c r="F688" s="2" t="s">
        <v>60</v>
      </c>
      <c r="G688" s="2" t="s">
        <v>61</v>
      </c>
      <c r="H688" s="2" t="s">
        <v>311</v>
      </c>
      <c r="I688" s="2" t="s">
        <v>1129</v>
      </c>
      <c r="J688" s="3">
        <v>188</v>
      </c>
      <c r="K688" s="25">
        <v>453.38</v>
      </c>
      <c r="L688" s="2" t="s">
        <v>2204</v>
      </c>
      <c r="M688" s="2" t="s">
        <v>66</v>
      </c>
      <c r="N688" s="3">
        <v>183</v>
      </c>
      <c r="O688" s="3">
        <v>56</v>
      </c>
      <c r="P688" s="21">
        <f ca="1">SUMIF('On Orders'!B:G,Base!C:C,'On Orders'!E:E)</f>
        <v>0</v>
      </c>
      <c r="Q688" s="22">
        <f ca="1">SUMIF('On Orders'!B:G,Base!C:C,'On Orders'!F:F)</f>
        <v>0</v>
      </c>
      <c r="R688" s="22">
        <f ca="1">SUMIF('On Orders'!B:G,Base!C:C,'On Orders'!G:G)</f>
        <v>0</v>
      </c>
      <c r="S688" s="22">
        <f ca="1">SUMIF('On Orders'!B:G,Base!C:C,'On Orders'!H:H)</f>
        <v>0</v>
      </c>
      <c r="T688" s="22"/>
      <c r="U688" s="22"/>
      <c r="V688" s="22"/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1">
        <f t="shared" ca="1" si="741"/>
        <v>51</v>
      </c>
      <c r="AE688" s="26">
        <f t="shared" ca="1" si="742"/>
        <v>51</v>
      </c>
      <c r="AF688" s="26">
        <f t="shared" ca="1" si="743"/>
        <v>51</v>
      </c>
      <c r="AG688" s="26">
        <f t="shared" ref="AG688:AI688" ca="1" si="796">MAX(0,AF688)-AA688</f>
        <v>51</v>
      </c>
      <c r="AH688" s="26">
        <f t="shared" ca="1" si="796"/>
        <v>51</v>
      </c>
      <c r="AI688" s="26">
        <f t="shared" ca="1" si="796"/>
        <v>51</v>
      </c>
      <c r="AJ688" s="30">
        <f t="shared" si="745"/>
        <v>0</v>
      </c>
      <c r="AK688" s="30">
        <f t="shared" si="746"/>
        <v>0</v>
      </c>
      <c r="AL688" s="30">
        <f t="shared" si="747"/>
        <v>0</v>
      </c>
      <c r="AM688" s="30">
        <f t="shared" si="748"/>
        <v>0</v>
      </c>
      <c r="AN688" s="30">
        <f t="shared" si="749"/>
        <v>0</v>
      </c>
      <c r="AO688" s="30">
        <f t="shared" si="750"/>
        <v>0</v>
      </c>
      <c r="AP688" s="22">
        <f t="shared" si="752"/>
        <v>0</v>
      </c>
    </row>
    <row r="689" spans="1:42" x14ac:dyDescent="0.2">
      <c r="A689" t="s">
        <v>335</v>
      </c>
      <c r="B689" t="s">
        <v>1995</v>
      </c>
      <c r="C689" s="2" t="s">
        <v>1996</v>
      </c>
      <c r="D689" s="2" t="s">
        <v>1997</v>
      </c>
      <c r="E689" s="2" t="s">
        <v>1998</v>
      </c>
      <c r="F689" s="2" t="s">
        <v>60</v>
      </c>
      <c r="G689" s="2" t="s">
        <v>61</v>
      </c>
      <c r="H689" s="2" t="s">
        <v>311</v>
      </c>
      <c r="I689" s="2" t="s">
        <v>1129</v>
      </c>
      <c r="J689" s="3">
        <v>188</v>
      </c>
      <c r="K689" s="25">
        <v>453.38</v>
      </c>
      <c r="L689" s="2" t="s">
        <v>2204</v>
      </c>
      <c r="M689" s="2" t="s">
        <v>66</v>
      </c>
      <c r="N689" s="3">
        <v>193</v>
      </c>
      <c r="O689" s="3">
        <v>21</v>
      </c>
      <c r="P689" s="21">
        <f ca="1">SUMIF('On Orders'!B:G,Base!C:C,'On Orders'!E:E)</f>
        <v>0</v>
      </c>
      <c r="Q689" s="22">
        <f ca="1">SUMIF('On Orders'!B:G,Base!C:C,'On Orders'!F:F)</f>
        <v>0</v>
      </c>
      <c r="R689" s="22">
        <f ca="1">SUMIF('On Orders'!B:G,Base!C:C,'On Orders'!G:G)</f>
        <v>0</v>
      </c>
      <c r="S689" s="22">
        <f ca="1">SUMIF('On Orders'!B:G,Base!C:C,'On Orders'!H:H)</f>
        <v>0</v>
      </c>
      <c r="T689" s="22"/>
      <c r="U689" s="22"/>
      <c r="V689" s="22"/>
      <c r="W689" s="3">
        <v>4</v>
      </c>
      <c r="X689" s="3">
        <v>5</v>
      </c>
      <c r="Y689" s="3">
        <v>5</v>
      </c>
      <c r="Z689" s="3">
        <v>7</v>
      </c>
      <c r="AA689" s="3">
        <v>5</v>
      </c>
      <c r="AB689" s="3">
        <v>6</v>
      </c>
      <c r="AC689" s="3">
        <v>6</v>
      </c>
      <c r="AD689" s="31">
        <f t="shared" ca="1" si="741"/>
        <v>21</v>
      </c>
      <c r="AE689" s="26">
        <f t="shared" ca="1" si="742"/>
        <v>16</v>
      </c>
      <c r="AF689" s="26">
        <f t="shared" ca="1" si="743"/>
        <v>9</v>
      </c>
      <c r="AG689" s="26">
        <f t="shared" ref="AG689:AI689" ca="1" si="797">MAX(0,AF689)-AA689</f>
        <v>4</v>
      </c>
      <c r="AH689" s="26">
        <f t="shared" ca="1" si="797"/>
        <v>-2</v>
      </c>
      <c r="AI689" s="26">
        <f t="shared" ca="1" si="797"/>
        <v>-6</v>
      </c>
      <c r="AJ689" s="30">
        <f t="shared" si="745"/>
        <v>0</v>
      </c>
      <c r="AK689" s="30">
        <f t="shared" si="746"/>
        <v>0</v>
      </c>
      <c r="AL689" s="30">
        <f t="shared" si="747"/>
        <v>0</v>
      </c>
      <c r="AM689" s="30">
        <f t="shared" si="748"/>
        <v>0</v>
      </c>
      <c r="AN689" s="30">
        <f t="shared" si="749"/>
        <v>0</v>
      </c>
      <c r="AO689" s="30">
        <f t="shared" si="750"/>
        <v>0</v>
      </c>
      <c r="AP689" s="22">
        <f t="shared" si="752"/>
        <v>0</v>
      </c>
    </row>
    <row r="690" spans="1:42" x14ac:dyDescent="0.2">
      <c r="A690" t="s">
        <v>1999</v>
      </c>
      <c r="B690" t="s">
        <v>2000</v>
      </c>
      <c r="C690" s="2" t="s">
        <v>2001</v>
      </c>
      <c r="D690" s="2" t="s">
        <v>2002</v>
      </c>
      <c r="E690" s="2" t="s">
        <v>2003</v>
      </c>
      <c r="F690" s="2" t="s">
        <v>33</v>
      </c>
      <c r="G690" s="2" t="s">
        <v>2004</v>
      </c>
      <c r="H690" s="2" t="s">
        <v>2004</v>
      </c>
      <c r="I690" s="2" t="s">
        <v>1129</v>
      </c>
      <c r="J690" s="3">
        <v>188</v>
      </c>
      <c r="K690" s="25">
        <v>355.13</v>
      </c>
      <c r="L690" s="2" t="s">
        <v>2204</v>
      </c>
      <c r="M690" s="2" t="s">
        <v>66</v>
      </c>
      <c r="N690" s="3">
        <v>1</v>
      </c>
      <c r="O690" s="3">
        <v>0</v>
      </c>
      <c r="P690" s="21">
        <f ca="1">SUMIF('On Orders'!B:G,Base!C:C,'On Orders'!E:E)</f>
        <v>0</v>
      </c>
      <c r="Q690" s="22">
        <f ca="1">SUMIF('On Orders'!B:G,Base!C:C,'On Orders'!F:F)</f>
        <v>0</v>
      </c>
      <c r="R690" s="22">
        <f ca="1">SUMIF('On Orders'!B:G,Base!C:C,'On Orders'!G:G)</f>
        <v>0</v>
      </c>
      <c r="S690" s="22">
        <f ca="1">SUMIF('On Orders'!B:G,Base!C:C,'On Orders'!H:H)</f>
        <v>0</v>
      </c>
      <c r="T690" s="22"/>
      <c r="U690" s="22"/>
      <c r="V690" s="22"/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1">
        <f t="shared" ca="1" si="741"/>
        <v>-187</v>
      </c>
      <c r="AE690" s="26">
        <f t="shared" ca="1" si="742"/>
        <v>0</v>
      </c>
      <c r="AF690" s="26">
        <f t="shared" ca="1" si="743"/>
        <v>0</v>
      </c>
      <c r="AG690" s="26">
        <f t="shared" ref="AG690:AI690" ca="1" si="798">MAX(0,AF690)-AA690</f>
        <v>0</v>
      </c>
      <c r="AH690" s="26">
        <f t="shared" ca="1" si="798"/>
        <v>0</v>
      </c>
      <c r="AI690" s="26">
        <f t="shared" ca="1" si="798"/>
        <v>0</v>
      </c>
      <c r="AJ690" s="30">
        <f t="shared" si="745"/>
        <v>0</v>
      </c>
      <c r="AK690" s="30">
        <f t="shared" si="746"/>
        <v>0</v>
      </c>
      <c r="AL690" s="30">
        <f t="shared" si="747"/>
        <v>0</v>
      </c>
      <c r="AM690" s="30">
        <f t="shared" si="748"/>
        <v>0</v>
      </c>
      <c r="AN690" s="30">
        <f t="shared" si="749"/>
        <v>0</v>
      </c>
      <c r="AO690" s="30">
        <f t="shared" si="750"/>
        <v>0</v>
      </c>
      <c r="AP690" s="22">
        <f t="shared" si="752"/>
        <v>0</v>
      </c>
    </row>
    <row r="691" spans="1:42" x14ac:dyDescent="0.2">
      <c r="A691" t="s">
        <v>1999</v>
      </c>
      <c r="B691" t="s">
        <v>2005</v>
      </c>
      <c r="C691" s="2" t="s">
        <v>2006</v>
      </c>
      <c r="D691" s="2" t="s">
        <v>2007</v>
      </c>
      <c r="E691" s="2" t="s">
        <v>2008</v>
      </c>
      <c r="F691" s="2" t="s">
        <v>33</v>
      </c>
      <c r="G691" s="2" t="s">
        <v>1333</v>
      </c>
      <c r="H691" s="2" t="s">
        <v>2009</v>
      </c>
      <c r="I691" s="2" t="s">
        <v>1129</v>
      </c>
      <c r="J691" s="3">
        <v>188</v>
      </c>
      <c r="K691" s="25">
        <v>189.18</v>
      </c>
      <c r="L691" s="2" t="s">
        <v>2204</v>
      </c>
      <c r="M691" s="2" t="s">
        <v>66</v>
      </c>
      <c r="N691" s="3">
        <v>1</v>
      </c>
      <c r="O691" s="3">
        <v>0</v>
      </c>
      <c r="P691" s="21">
        <f ca="1">SUMIF('On Orders'!B:G,Base!C:C,'On Orders'!E:E)</f>
        <v>0</v>
      </c>
      <c r="Q691" s="22">
        <f ca="1">SUMIF('On Orders'!B:G,Base!C:C,'On Orders'!F:F)</f>
        <v>0</v>
      </c>
      <c r="R691" s="22">
        <f ca="1">SUMIF('On Orders'!B:G,Base!C:C,'On Orders'!G:G)</f>
        <v>0</v>
      </c>
      <c r="S691" s="22">
        <f ca="1">SUMIF('On Orders'!B:G,Base!C:C,'On Orders'!H:H)</f>
        <v>0</v>
      </c>
      <c r="T691" s="22"/>
      <c r="U691" s="22"/>
      <c r="V691" s="22"/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1">
        <f t="shared" ca="1" si="741"/>
        <v>-187</v>
      </c>
      <c r="AE691" s="26">
        <f t="shared" ca="1" si="742"/>
        <v>0</v>
      </c>
      <c r="AF691" s="26">
        <f t="shared" ca="1" si="743"/>
        <v>0</v>
      </c>
      <c r="AG691" s="26">
        <f t="shared" ref="AG691:AI691" ca="1" si="799">MAX(0,AF691)-AA691</f>
        <v>0</v>
      </c>
      <c r="AH691" s="26">
        <f t="shared" ca="1" si="799"/>
        <v>0</v>
      </c>
      <c r="AI691" s="26">
        <f t="shared" ca="1" si="799"/>
        <v>0</v>
      </c>
      <c r="AJ691" s="30">
        <f t="shared" si="745"/>
        <v>0</v>
      </c>
      <c r="AK691" s="30">
        <f t="shared" si="746"/>
        <v>0</v>
      </c>
      <c r="AL691" s="30">
        <f t="shared" si="747"/>
        <v>0</v>
      </c>
      <c r="AM691" s="30">
        <f t="shared" si="748"/>
        <v>0</v>
      </c>
      <c r="AN691" s="30">
        <f t="shared" si="749"/>
        <v>0</v>
      </c>
      <c r="AO691" s="30">
        <f t="shared" si="750"/>
        <v>0</v>
      </c>
      <c r="AP691" s="22">
        <f t="shared" si="752"/>
        <v>0</v>
      </c>
    </row>
    <row r="692" spans="1:42" x14ac:dyDescent="0.2">
      <c r="A692" t="s">
        <v>1999</v>
      </c>
      <c r="B692" t="s">
        <v>2010</v>
      </c>
      <c r="C692" s="2" t="s">
        <v>2011</v>
      </c>
      <c r="D692" s="2" t="s">
        <v>2012</v>
      </c>
      <c r="E692" s="2" t="s">
        <v>2013</v>
      </c>
      <c r="F692" s="2" t="s">
        <v>33</v>
      </c>
      <c r="G692" s="2" t="s">
        <v>1333</v>
      </c>
      <c r="H692" s="2" t="s">
        <v>2014</v>
      </c>
      <c r="I692" s="2" t="s">
        <v>1129</v>
      </c>
      <c r="J692" s="3">
        <v>188</v>
      </c>
      <c r="K692" s="25">
        <v>122.8</v>
      </c>
      <c r="L692" s="2" t="s">
        <v>2204</v>
      </c>
      <c r="M692" s="2" t="s">
        <v>66</v>
      </c>
      <c r="N692" s="3">
        <v>0</v>
      </c>
      <c r="O692" s="3">
        <v>0</v>
      </c>
      <c r="P692" s="21">
        <f ca="1">SUMIF('On Orders'!B:G,Base!C:C,'On Orders'!E:E)</f>
        <v>0</v>
      </c>
      <c r="Q692" s="22">
        <f ca="1">SUMIF('On Orders'!B:G,Base!C:C,'On Orders'!F:F)</f>
        <v>0</v>
      </c>
      <c r="R692" s="22">
        <f ca="1">SUMIF('On Orders'!B:G,Base!C:C,'On Orders'!G:G)</f>
        <v>0</v>
      </c>
      <c r="S692" s="22">
        <f ca="1">SUMIF('On Orders'!B:G,Base!C:C,'On Orders'!H:H)</f>
        <v>0</v>
      </c>
      <c r="T692" s="22"/>
      <c r="U692" s="22"/>
      <c r="V692" s="22"/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1">
        <f t="shared" ca="1" si="741"/>
        <v>-188</v>
      </c>
      <c r="AE692" s="26">
        <f t="shared" ca="1" si="742"/>
        <v>0</v>
      </c>
      <c r="AF692" s="26">
        <f t="shared" ca="1" si="743"/>
        <v>0</v>
      </c>
      <c r="AG692" s="26">
        <f t="shared" ref="AG692:AI692" ca="1" si="800">MAX(0,AF692)-AA692</f>
        <v>0</v>
      </c>
      <c r="AH692" s="26">
        <f t="shared" ca="1" si="800"/>
        <v>0</v>
      </c>
      <c r="AI692" s="26">
        <f t="shared" ca="1" si="800"/>
        <v>0</v>
      </c>
      <c r="AJ692" s="30">
        <f t="shared" si="745"/>
        <v>0</v>
      </c>
      <c r="AK692" s="30">
        <f t="shared" si="746"/>
        <v>0</v>
      </c>
      <c r="AL692" s="30">
        <f t="shared" si="747"/>
        <v>0</v>
      </c>
      <c r="AM692" s="30">
        <f t="shared" si="748"/>
        <v>0</v>
      </c>
      <c r="AN692" s="30">
        <f t="shared" si="749"/>
        <v>0</v>
      </c>
      <c r="AO692" s="30">
        <f t="shared" si="750"/>
        <v>0</v>
      </c>
      <c r="AP692" s="22">
        <f t="shared" si="752"/>
        <v>0</v>
      </c>
    </row>
    <row r="693" spans="1:42" x14ac:dyDescent="0.2">
      <c r="A693" t="s">
        <v>1248</v>
      </c>
      <c r="B693" t="s">
        <v>2015</v>
      </c>
      <c r="C693" s="2" t="s">
        <v>1259</v>
      </c>
      <c r="D693" s="2" t="s">
        <v>1262</v>
      </c>
      <c r="E693" s="2" t="s">
        <v>1263</v>
      </c>
      <c r="F693" s="2" t="s">
        <v>33</v>
      </c>
      <c r="G693" s="2" t="s">
        <v>1258</v>
      </c>
      <c r="H693" s="2" t="s">
        <v>1259</v>
      </c>
      <c r="I693" s="2" t="s">
        <v>1129</v>
      </c>
      <c r="J693" s="3">
        <v>188</v>
      </c>
      <c r="K693" s="25">
        <v>0.01</v>
      </c>
      <c r="L693" s="2" t="s">
        <v>2204</v>
      </c>
      <c r="M693" s="2" t="s">
        <v>1237</v>
      </c>
      <c r="N693" s="3">
        <v>2</v>
      </c>
      <c r="O693" s="3">
        <v>9</v>
      </c>
      <c r="P693" s="21">
        <f ca="1">SUMIF('On Orders'!B:G,Base!C:C,'On Orders'!E:E)</f>
        <v>0</v>
      </c>
      <c r="Q693" s="22">
        <f ca="1">SUMIF('On Orders'!B:G,Base!C:C,'On Orders'!F:F)</f>
        <v>0</v>
      </c>
      <c r="R693" s="22">
        <f ca="1">SUMIF('On Orders'!B:G,Base!C:C,'On Orders'!G:G)</f>
        <v>0</v>
      </c>
      <c r="S693" s="22">
        <f ca="1">SUMIF('On Orders'!B:G,Base!C:C,'On Orders'!H:H)</f>
        <v>0</v>
      </c>
      <c r="T693" s="22"/>
      <c r="U693" s="22"/>
      <c r="V693" s="22"/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1">
        <f t="shared" ca="1" si="741"/>
        <v>-177</v>
      </c>
      <c r="AE693" s="26">
        <f t="shared" ca="1" si="742"/>
        <v>0</v>
      </c>
      <c r="AF693" s="26">
        <f t="shared" ca="1" si="743"/>
        <v>0</v>
      </c>
      <c r="AG693" s="26">
        <f t="shared" ref="AG693:AI693" ca="1" si="801">MAX(0,AF693)-AA693</f>
        <v>0</v>
      </c>
      <c r="AH693" s="26">
        <f t="shared" ca="1" si="801"/>
        <v>0</v>
      </c>
      <c r="AI693" s="26">
        <f t="shared" ca="1" si="801"/>
        <v>0</v>
      </c>
      <c r="AJ693" s="30">
        <f t="shared" si="745"/>
        <v>0</v>
      </c>
      <c r="AK693" s="30">
        <f t="shared" si="746"/>
        <v>0</v>
      </c>
      <c r="AL693" s="30">
        <f t="shared" si="747"/>
        <v>0</v>
      </c>
      <c r="AM693" s="30">
        <f t="shared" si="748"/>
        <v>0</v>
      </c>
      <c r="AN693" s="30">
        <f t="shared" si="749"/>
        <v>0</v>
      </c>
      <c r="AO693" s="30">
        <f t="shared" si="750"/>
        <v>0</v>
      </c>
      <c r="AP693" s="22">
        <f t="shared" si="752"/>
        <v>0</v>
      </c>
    </row>
    <row r="694" spans="1:42" x14ac:dyDescent="0.2">
      <c r="A694" t="s">
        <v>1248</v>
      </c>
      <c r="B694" t="s">
        <v>2016</v>
      </c>
      <c r="C694" s="2" t="s">
        <v>1300</v>
      </c>
      <c r="D694" s="2" t="s">
        <v>1301</v>
      </c>
      <c r="E694" s="2" t="s">
        <v>1302</v>
      </c>
      <c r="F694" s="2" t="s">
        <v>33</v>
      </c>
      <c r="G694" s="2" t="s">
        <v>621</v>
      </c>
      <c r="H694" s="2" t="s">
        <v>1248</v>
      </c>
      <c r="I694" s="2" t="s">
        <v>1129</v>
      </c>
      <c r="J694" s="3">
        <v>188</v>
      </c>
      <c r="K694" s="25">
        <v>0.01</v>
      </c>
      <c r="L694" s="2" t="s">
        <v>2204</v>
      </c>
      <c r="M694" s="2" t="s">
        <v>1237</v>
      </c>
      <c r="N694" s="3">
        <v>25</v>
      </c>
      <c r="O694" s="3">
        <v>0</v>
      </c>
      <c r="P694" s="21">
        <f ca="1">SUMIF('On Orders'!B:G,Base!C:C,'On Orders'!E:E)</f>
        <v>0</v>
      </c>
      <c r="Q694" s="22">
        <f ca="1">SUMIF('On Orders'!B:G,Base!C:C,'On Orders'!F:F)</f>
        <v>0</v>
      </c>
      <c r="R694" s="22">
        <f ca="1">SUMIF('On Orders'!B:G,Base!C:C,'On Orders'!G:G)</f>
        <v>0</v>
      </c>
      <c r="S694" s="22">
        <f ca="1">SUMIF('On Orders'!B:G,Base!C:C,'On Orders'!H:H)</f>
        <v>0</v>
      </c>
      <c r="T694" s="22"/>
      <c r="U694" s="22"/>
      <c r="V694" s="22"/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1">
        <f t="shared" ca="1" si="741"/>
        <v>-163</v>
      </c>
      <c r="AE694" s="26">
        <f t="shared" ca="1" si="742"/>
        <v>0</v>
      </c>
      <c r="AF694" s="26">
        <f t="shared" ca="1" si="743"/>
        <v>0</v>
      </c>
      <c r="AG694" s="26">
        <f t="shared" ref="AG694:AI694" ca="1" si="802">MAX(0,AF694)-AA694</f>
        <v>0</v>
      </c>
      <c r="AH694" s="26">
        <f t="shared" ca="1" si="802"/>
        <v>0</v>
      </c>
      <c r="AI694" s="26">
        <f t="shared" ca="1" si="802"/>
        <v>0</v>
      </c>
      <c r="AJ694" s="30">
        <f t="shared" si="745"/>
        <v>0</v>
      </c>
      <c r="AK694" s="30">
        <f t="shared" si="746"/>
        <v>0</v>
      </c>
      <c r="AL694" s="30">
        <f t="shared" si="747"/>
        <v>0</v>
      </c>
      <c r="AM694" s="30">
        <f t="shared" si="748"/>
        <v>0</v>
      </c>
      <c r="AN694" s="30">
        <f t="shared" si="749"/>
        <v>0</v>
      </c>
      <c r="AO694" s="30">
        <f t="shared" si="750"/>
        <v>0</v>
      </c>
      <c r="AP694" s="22">
        <f t="shared" si="752"/>
        <v>0</v>
      </c>
    </row>
    <row r="695" spans="1:42" x14ac:dyDescent="0.2">
      <c r="A695" t="s">
        <v>1190</v>
      </c>
      <c r="B695" t="s">
        <v>2017</v>
      </c>
      <c r="C695" s="2" t="s">
        <v>1618</v>
      </c>
      <c r="D695" s="2" t="s">
        <v>1614</v>
      </c>
      <c r="E695" s="2" t="s">
        <v>1620</v>
      </c>
      <c r="F695" s="2" t="s">
        <v>33</v>
      </c>
      <c r="G695" s="2" t="s">
        <v>1621</v>
      </c>
      <c r="H695" s="2" t="s">
        <v>1622</v>
      </c>
      <c r="I695" s="2" t="s">
        <v>1129</v>
      </c>
      <c r="J695" s="3">
        <v>188</v>
      </c>
      <c r="K695" s="25">
        <v>0.01</v>
      </c>
      <c r="L695" s="2" t="s">
        <v>2204</v>
      </c>
      <c r="M695" s="2" t="s">
        <v>1237</v>
      </c>
      <c r="N695" s="3">
        <v>19</v>
      </c>
      <c r="O695" s="3">
        <v>0</v>
      </c>
      <c r="P695" s="21">
        <f ca="1">SUMIF('On Orders'!B:G,Base!C:C,'On Orders'!E:E)</f>
        <v>0</v>
      </c>
      <c r="Q695" s="22">
        <f ca="1">SUMIF('On Orders'!B:G,Base!C:C,'On Orders'!F:F)</f>
        <v>0</v>
      </c>
      <c r="R695" s="22">
        <f ca="1">SUMIF('On Orders'!B:G,Base!C:C,'On Orders'!G:G)</f>
        <v>0</v>
      </c>
      <c r="S695" s="22">
        <f ca="1">SUMIF('On Orders'!B:G,Base!C:C,'On Orders'!H:H)</f>
        <v>0</v>
      </c>
      <c r="T695" s="22"/>
      <c r="U695" s="22"/>
      <c r="V695" s="22"/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1">
        <f t="shared" ca="1" si="741"/>
        <v>-169</v>
      </c>
      <c r="AE695" s="26">
        <f t="shared" ca="1" si="742"/>
        <v>0</v>
      </c>
      <c r="AF695" s="26">
        <f t="shared" ca="1" si="743"/>
        <v>0</v>
      </c>
      <c r="AG695" s="26">
        <f t="shared" ref="AG695:AI695" ca="1" si="803">MAX(0,AF695)-AA695</f>
        <v>0</v>
      </c>
      <c r="AH695" s="26">
        <f t="shared" ca="1" si="803"/>
        <v>0</v>
      </c>
      <c r="AI695" s="26">
        <f t="shared" ca="1" si="803"/>
        <v>0</v>
      </c>
      <c r="AJ695" s="30">
        <f t="shared" si="745"/>
        <v>0</v>
      </c>
      <c r="AK695" s="30">
        <f t="shared" si="746"/>
        <v>0</v>
      </c>
      <c r="AL695" s="30">
        <f t="shared" si="747"/>
        <v>0</v>
      </c>
      <c r="AM695" s="30">
        <f t="shared" si="748"/>
        <v>0</v>
      </c>
      <c r="AN695" s="30">
        <f t="shared" si="749"/>
        <v>0</v>
      </c>
      <c r="AO695" s="30">
        <f t="shared" si="750"/>
        <v>0</v>
      </c>
      <c r="AP695" s="22">
        <f t="shared" si="752"/>
        <v>0</v>
      </c>
    </row>
    <row r="696" spans="1:42" x14ac:dyDescent="0.2">
      <c r="A696" t="s">
        <v>20</v>
      </c>
      <c r="B696" t="s">
        <v>2018</v>
      </c>
      <c r="C696" s="2" t="s">
        <v>219</v>
      </c>
      <c r="D696" s="2" t="s">
        <v>220</v>
      </c>
      <c r="E696" s="2" t="s">
        <v>221</v>
      </c>
      <c r="F696" s="2" t="s">
        <v>33</v>
      </c>
      <c r="G696" s="2" t="s">
        <v>50</v>
      </c>
      <c r="H696" s="2" t="s">
        <v>222</v>
      </c>
      <c r="I696" s="2" t="s">
        <v>1129</v>
      </c>
      <c r="J696" s="3">
        <v>188</v>
      </c>
      <c r="K696" s="25">
        <v>0.01</v>
      </c>
      <c r="L696" s="2" t="s">
        <v>2204</v>
      </c>
      <c r="M696" s="2" t="s">
        <v>1237</v>
      </c>
      <c r="N696" s="3">
        <v>53</v>
      </c>
      <c r="O696" s="3">
        <v>0</v>
      </c>
      <c r="P696" s="21">
        <f ca="1">SUMIF('On Orders'!B:G,Base!C:C,'On Orders'!E:E)</f>
        <v>0</v>
      </c>
      <c r="Q696" s="22">
        <f ca="1">SUMIF('On Orders'!B:G,Base!C:C,'On Orders'!F:F)</f>
        <v>0</v>
      </c>
      <c r="R696" s="22">
        <f ca="1">SUMIF('On Orders'!B:G,Base!C:C,'On Orders'!G:G)</f>
        <v>0</v>
      </c>
      <c r="S696" s="22">
        <f ca="1">SUMIF('On Orders'!B:G,Base!C:C,'On Orders'!H:H)</f>
        <v>0</v>
      </c>
      <c r="T696" s="22"/>
      <c r="U696" s="22"/>
      <c r="V696" s="22"/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1">
        <f t="shared" ca="1" si="741"/>
        <v>-135</v>
      </c>
      <c r="AE696" s="26">
        <f t="shared" ca="1" si="742"/>
        <v>0</v>
      </c>
      <c r="AF696" s="26">
        <f t="shared" ca="1" si="743"/>
        <v>0</v>
      </c>
      <c r="AG696" s="26">
        <f t="shared" ref="AG696:AI696" ca="1" si="804">MAX(0,AF696)-AA696</f>
        <v>0</v>
      </c>
      <c r="AH696" s="26">
        <f t="shared" ca="1" si="804"/>
        <v>0</v>
      </c>
      <c r="AI696" s="26">
        <f t="shared" ca="1" si="804"/>
        <v>0</v>
      </c>
      <c r="AJ696" s="30">
        <f t="shared" si="745"/>
        <v>0</v>
      </c>
      <c r="AK696" s="30">
        <f t="shared" si="746"/>
        <v>0</v>
      </c>
      <c r="AL696" s="30">
        <f t="shared" si="747"/>
        <v>0</v>
      </c>
      <c r="AM696" s="30">
        <f t="shared" si="748"/>
        <v>0</v>
      </c>
      <c r="AN696" s="30">
        <f t="shared" si="749"/>
        <v>0</v>
      </c>
      <c r="AO696" s="30">
        <f t="shared" si="750"/>
        <v>0</v>
      </c>
      <c r="AP696" s="22">
        <f t="shared" si="752"/>
        <v>0</v>
      </c>
    </row>
    <row r="697" spans="1:42" x14ac:dyDescent="0.2">
      <c r="A697" t="s">
        <v>56</v>
      </c>
      <c r="B697" t="s">
        <v>2019</v>
      </c>
      <c r="C697" s="2" t="s">
        <v>618</v>
      </c>
      <c r="D697" s="2" t="s">
        <v>1092</v>
      </c>
      <c r="E697" s="2" t="s">
        <v>620</v>
      </c>
      <c r="F697" s="2" t="s">
        <v>33</v>
      </c>
      <c r="G697" s="2" t="s">
        <v>621</v>
      </c>
      <c r="H697" s="2" t="s">
        <v>622</v>
      </c>
      <c r="I697" s="2" t="s">
        <v>1129</v>
      </c>
      <c r="J697" s="3">
        <v>188</v>
      </c>
      <c r="K697" s="25">
        <v>0.01</v>
      </c>
      <c r="L697" s="2" t="s">
        <v>2204</v>
      </c>
      <c r="M697" s="2" t="s">
        <v>1237</v>
      </c>
      <c r="N697" s="3">
        <v>25</v>
      </c>
      <c r="O697" s="3">
        <v>114</v>
      </c>
      <c r="P697" s="21">
        <f ca="1">SUMIF('On Orders'!B:G,Base!C:C,'On Orders'!E:E)</f>
        <v>0</v>
      </c>
      <c r="Q697" s="22">
        <f ca="1">SUMIF('On Orders'!B:G,Base!C:C,'On Orders'!F:F)</f>
        <v>0</v>
      </c>
      <c r="R697" s="22">
        <f ca="1">SUMIF('On Orders'!B:G,Base!C:C,'On Orders'!G:G)</f>
        <v>0</v>
      </c>
      <c r="S697" s="22">
        <f ca="1">SUMIF('On Orders'!B:G,Base!C:C,'On Orders'!H:H)</f>
        <v>0</v>
      </c>
      <c r="T697" s="22"/>
      <c r="U697" s="22"/>
      <c r="V697" s="22"/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1">
        <f t="shared" ca="1" si="741"/>
        <v>-49</v>
      </c>
      <c r="AE697" s="26">
        <f t="shared" ca="1" si="742"/>
        <v>0</v>
      </c>
      <c r="AF697" s="26">
        <f t="shared" ca="1" si="743"/>
        <v>0</v>
      </c>
      <c r="AG697" s="26">
        <f t="shared" ref="AG697:AI697" ca="1" si="805">MAX(0,AF697)-AA697</f>
        <v>0</v>
      </c>
      <c r="AH697" s="26">
        <f t="shared" ca="1" si="805"/>
        <v>0</v>
      </c>
      <c r="AI697" s="26">
        <f t="shared" ca="1" si="805"/>
        <v>0</v>
      </c>
      <c r="AJ697" s="30">
        <f t="shared" si="745"/>
        <v>0</v>
      </c>
      <c r="AK697" s="30">
        <f t="shared" si="746"/>
        <v>0</v>
      </c>
      <c r="AL697" s="30">
        <f t="shared" si="747"/>
        <v>0</v>
      </c>
      <c r="AM697" s="30">
        <f t="shared" si="748"/>
        <v>0</v>
      </c>
      <c r="AN697" s="30">
        <f t="shared" si="749"/>
        <v>0</v>
      </c>
      <c r="AO697" s="30">
        <f t="shared" si="750"/>
        <v>0</v>
      </c>
      <c r="AP697" s="22">
        <f t="shared" si="752"/>
        <v>0</v>
      </c>
    </row>
    <row r="698" spans="1:42" x14ac:dyDescent="0.2">
      <c r="A698" t="s">
        <v>56</v>
      </c>
      <c r="B698" t="s">
        <v>2020</v>
      </c>
      <c r="C698" s="2" t="s">
        <v>623</v>
      </c>
      <c r="D698" s="2" t="s">
        <v>1094</v>
      </c>
      <c r="E698" s="2" t="s">
        <v>625</v>
      </c>
      <c r="F698" s="2" t="s">
        <v>33</v>
      </c>
      <c r="G698" s="2" t="s">
        <v>621</v>
      </c>
      <c r="H698" s="2" t="s">
        <v>622</v>
      </c>
      <c r="I698" s="2" t="s">
        <v>1129</v>
      </c>
      <c r="J698" s="3">
        <v>188</v>
      </c>
      <c r="K698" s="25">
        <v>0.01</v>
      </c>
      <c r="L698" s="2" t="s">
        <v>2204</v>
      </c>
      <c r="M698" s="2" t="s">
        <v>1237</v>
      </c>
      <c r="N698" s="3">
        <v>79</v>
      </c>
      <c r="O698" s="3">
        <v>95</v>
      </c>
      <c r="P698" s="21">
        <f ca="1">SUMIF('On Orders'!B:G,Base!C:C,'On Orders'!E:E)</f>
        <v>0</v>
      </c>
      <c r="Q698" s="22">
        <f ca="1">SUMIF('On Orders'!B:G,Base!C:C,'On Orders'!F:F)</f>
        <v>0</v>
      </c>
      <c r="R698" s="22">
        <f ca="1">SUMIF('On Orders'!B:G,Base!C:C,'On Orders'!G:G)</f>
        <v>0</v>
      </c>
      <c r="S698" s="22">
        <f ca="1">SUMIF('On Orders'!B:G,Base!C:C,'On Orders'!H:H)</f>
        <v>0</v>
      </c>
      <c r="T698" s="22"/>
      <c r="U698" s="22"/>
      <c r="V698" s="22"/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1">
        <f t="shared" ca="1" si="741"/>
        <v>-14</v>
      </c>
      <c r="AE698" s="26">
        <f t="shared" ca="1" si="742"/>
        <v>0</v>
      </c>
      <c r="AF698" s="26">
        <f t="shared" ca="1" si="743"/>
        <v>0</v>
      </c>
      <c r="AG698" s="26">
        <f t="shared" ref="AG698:AI698" ca="1" si="806">MAX(0,AF698)-AA698</f>
        <v>0</v>
      </c>
      <c r="AH698" s="26">
        <f t="shared" ca="1" si="806"/>
        <v>0</v>
      </c>
      <c r="AI698" s="26">
        <f t="shared" ca="1" si="806"/>
        <v>0</v>
      </c>
      <c r="AJ698" s="30">
        <f t="shared" si="745"/>
        <v>0</v>
      </c>
      <c r="AK698" s="30">
        <f t="shared" si="746"/>
        <v>0</v>
      </c>
      <c r="AL698" s="30">
        <f t="shared" si="747"/>
        <v>0</v>
      </c>
      <c r="AM698" s="30">
        <f t="shared" si="748"/>
        <v>0</v>
      </c>
      <c r="AN698" s="30">
        <f t="shared" si="749"/>
        <v>0</v>
      </c>
      <c r="AO698" s="30">
        <f t="shared" si="750"/>
        <v>0</v>
      </c>
      <c r="AP698" s="22">
        <f t="shared" si="752"/>
        <v>0</v>
      </c>
    </row>
    <row r="699" spans="1:42" x14ac:dyDescent="0.2">
      <c r="A699" t="s">
        <v>56</v>
      </c>
      <c r="B699" t="s">
        <v>2021</v>
      </c>
      <c r="C699" s="2" t="s">
        <v>1951</v>
      </c>
      <c r="D699" s="2" t="s">
        <v>1952</v>
      </c>
      <c r="E699" s="2" t="s">
        <v>1953</v>
      </c>
      <c r="F699" s="2" t="s">
        <v>33</v>
      </c>
      <c r="G699" s="2" t="s">
        <v>621</v>
      </c>
      <c r="H699" s="2" t="s">
        <v>622</v>
      </c>
      <c r="I699" s="2" t="s">
        <v>1129</v>
      </c>
      <c r="J699" s="3">
        <v>188</v>
      </c>
      <c r="K699" s="25">
        <v>0.01</v>
      </c>
      <c r="L699" s="2" t="s">
        <v>2204</v>
      </c>
      <c r="M699" s="2" t="s">
        <v>1237</v>
      </c>
      <c r="N699" s="3">
        <v>33</v>
      </c>
      <c r="O699" s="3">
        <v>17</v>
      </c>
      <c r="P699" s="21">
        <f ca="1">SUMIF('On Orders'!B:G,Base!C:C,'On Orders'!E:E)</f>
        <v>0</v>
      </c>
      <c r="Q699" s="22">
        <f ca="1">SUMIF('On Orders'!B:G,Base!C:C,'On Orders'!F:F)</f>
        <v>0</v>
      </c>
      <c r="R699" s="22">
        <f ca="1">SUMIF('On Orders'!B:G,Base!C:C,'On Orders'!G:G)</f>
        <v>0</v>
      </c>
      <c r="S699" s="22">
        <f ca="1">SUMIF('On Orders'!B:G,Base!C:C,'On Orders'!H:H)</f>
        <v>0</v>
      </c>
      <c r="T699" s="22"/>
      <c r="U699" s="22"/>
      <c r="V699" s="22"/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1">
        <f t="shared" ca="1" si="741"/>
        <v>-138</v>
      </c>
      <c r="AE699" s="26">
        <f t="shared" ca="1" si="742"/>
        <v>0</v>
      </c>
      <c r="AF699" s="26">
        <f t="shared" ca="1" si="743"/>
        <v>0</v>
      </c>
      <c r="AG699" s="26">
        <f t="shared" ref="AG699:AI699" ca="1" si="807">MAX(0,AF699)-AA699</f>
        <v>0</v>
      </c>
      <c r="AH699" s="26">
        <f t="shared" ca="1" si="807"/>
        <v>0</v>
      </c>
      <c r="AI699" s="26">
        <f t="shared" ca="1" si="807"/>
        <v>0</v>
      </c>
      <c r="AJ699" s="30">
        <f t="shared" si="745"/>
        <v>0</v>
      </c>
      <c r="AK699" s="30">
        <f t="shared" si="746"/>
        <v>0</v>
      </c>
      <c r="AL699" s="30">
        <f t="shared" si="747"/>
        <v>0</v>
      </c>
      <c r="AM699" s="30">
        <f t="shared" si="748"/>
        <v>0</v>
      </c>
      <c r="AN699" s="30">
        <f t="shared" si="749"/>
        <v>0</v>
      </c>
      <c r="AO699" s="30">
        <f t="shared" si="750"/>
        <v>0</v>
      </c>
      <c r="AP699" s="22">
        <f t="shared" si="752"/>
        <v>0</v>
      </c>
    </row>
    <row r="700" spans="1:42" x14ac:dyDescent="0.2">
      <c r="A700" t="s">
        <v>56</v>
      </c>
      <c r="B700" t="s">
        <v>2022</v>
      </c>
      <c r="C700" s="2" t="s">
        <v>1951</v>
      </c>
      <c r="D700" s="2" t="s">
        <v>1952</v>
      </c>
      <c r="E700" s="2" t="s">
        <v>1953</v>
      </c>
      <c r="F700" s="2" t="s">
        <v>33</v>
      </c>
      <c r="G700" s="2" t="s">
        <v>621</v>
      </c>
      <c r="H700" s="2" t="s">
        <v>622</v>
      </c>
      <c r="I700" s="2" t="s">
        <v>1129</v>
      </c>
      <c r="J700" s="3">
        <v>188</v>
      </c>
      <c r="K700" s="25">
        <v>0.01</v>
      </c>
      <c r="L700" s="2" t="s">
        <v>2204</v>
      </c>
      <c r="M700" s="2" t="s">
        <v>1237</v>
      </c>
      <c r="N700" s="3">
        <v>0</v>
      </c>
      <c r="O700" s="3">
        <v>17</v>
      </c>
      <c r="P700" s="21">
        <f ca="1">SUMIF('On Orders'!B:G,Base!C:C,'On Orders'!E:E)</f>
        <v>0</v>
      </c>
      <c r="Q700" s="22">
        <f ca="1">SUMIF('On Orders'!B:G,Base!C:C,'On Orders'!F:F)</f>
        <v>0</v>
      </c>
      <c r="R700" s="22">
        <f ca="1">SUMIF('On Orders'!B:G,Base!C:C,'On Orders'!G:G)</f>
        <v>0</v>
      </c>
      <c r="S700" s="22">
        <f ca="1">SUMIF('On Orders'!B:G,Base!C:C,'On Orders'!H:H)</f>
        <v>0</v>
      </c>
      <c r="T700" s="22"/>
      <c r="U700" s="22"/>
      <c r="V700" s="22"/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1">
        <f t="shared" ca="1" si="741"/>
        <v>-171</v>
      </c>
      <c r="AE700" s="26">
        <f t="shared" ca="1" si="742"/>
        <v>0</v>
      </c>
      <c r="AF700" s="26">
        <f t="shared" ca="1" si="743"/>
        <v>0</v>
      </c>
      <c r="AG700" s="26">
        <f t="shared" ref="AG700:AI700" ca="1" si="808">MAX(0,AF700)-AA700</f>
        <v>0</v>
      </c>
      <c r="AH700" s="26">
        <f t="shared" ca="1" si="808"/>
        <v>0</v>
      </c>
      <c r="AI700" s="26">
        <f t="shared" ca="1" si="808"/>
        <v>0</v>
      </c>
      <c r="AJ700" s="30">
        <f t="shared" si="745"/>
        <v>0</v>
      </c>
      <c r="AK700" s="30">
        <f t="shared" si="746"/>
        <v>0</v>
      </c>
      <c r="AL700" s="30">
        <f t="shared" si="747"/>
        <v>0</v>
      </c>
      <c r="AM700" s="30">
        <f t="shared" si="748"/>
        <v>0</v>
      </c>
      <c r="AN700" s="30">
        <f t="shared" si="749"/>
        <v>0</v>
      </c>
      <c r="AO700" s="30">
        <f t="shared" si="750"/>
        <v>0</v>
      </c>
      <c r="AP700" s="22">
        <f t="shared" si="752"/>
        <v>0</v>
      </c>
    </row>
    <row r="701" spans="1:42" x14ac:dyDescent="0.2">
      <c r="A701" t="s">
        <v>1999</v>
      </c>
      <c r="B701" t="s">
        <v>2023</v>
      </c>
      <c r="C701" s="2" t="s">
        <v>2006</v>
      </c>
      <c r="D701" s="2" t="s">
        <v>2007</v>
      </c>
      <c r="E701" s="2" t="s">
        <v>2008</v>
      </c>
      <c r="F701" s="2" t="s">
        <v>33</v>
      </c>
      <c r="G701" s="2" t="s">
        <v>1333</v>
      </c>
      <c r="H701" s="2" t="s">
        <v>2009</v>
      </c>
      <c r="I701" s="2" t="s">
        <v>1129</v>
      </c>
      <c r="J701" s="3">
        <v>188</v>
      </c>
      <c r="K701" s="25">
        <v>0.01</v>
      </c>
      <c r="L701" s="2" t="s">
        <v>2204</v>
      </c>
      <c r="M701" s="2" t="s">
        <v>1237</v>
      </c>
      <c r="N701" s="3">
        <v>0</v>
      </c>
      <c r="O701" s="3">
        <v>0</v>
      </c>
      <c r="P701" s="21">
        <f ca="1">SUMIF('On Orders'!B:G,Base!C:C,'On Orders'!E:E)</f>
        <v>0</v>
      </c>
      <c r="Q701" s="22">
        <f ca="1">SUMIF('On Orders'!B:G,Base!C:C,'On Orders'!F:F)</f>
        <v>0</v>
      </c>
      <c r="R701" s="22">
        <f ca="1">SUMIF('On Orders'!B:G,Base!C:C,'On Orders'!G:G)</f>
        <v>0</v>
      </c>
      <c r="S701" s="22">
        <f ca="1">SUMIF('On Orders'!B:G,Base!C:C,'On Orders'!H:H)</f>
        <v>0</v>
      </c>
      <c r="T701" s="22"/>
      <c r="U701" s="22"/>
      <c r="V701" s="22"/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1">
        <f t="shared" ca="1" si="741"/>
        <v>-188</v>
      </c>
      <c r="AE701" s="26">
        <f t="shared" ca="1" si="742"/>
        <v>0</v>
      </c>
      <c r="AF701" s="26">
        <f t="shared" ca="1" si="743"/>
        <v>0</v>
      </c>
      <c r="AG701" s="26">
        <f t="shared" ref="AG701:AI701" ca="1" si="809">MAX(0,AF701)-AA701</f>
        <v>0</v>
      </c>
      <c r="AH701" s="26">
        <f t="shared" ca="1" si="809"/>
        <v>0</v>
      </c>
      <c r="AI701" s="26">
        <f t="shared" ca="1" si="809"/>
        <v>0</v>
      </c>
      <c r="AJ701" s="30">
        <f t="shared" si="745"/>
        <v>0</v>
      </c>
      <c r="AK701" s="30">
        <f t="shared" si="746"/>
        <v>0</v>
      </c>
      <c r="AL701" s="30">
        <f t="shared" si="747"/>
        <v>0</v>
      </c>
      <c r="AM701" s="30">
        <f t="shared" si="748"/>
        <v>0</v>
      </c>
      <c r="AN701" s="30">
        <f t="shared" si="749"/>
        <v>0</v>
      </c>
      <c r="AO701" s="30">
        <f t="shared" si="750"/>
        <v>0</v>
      </c>
      <c r="AP701" s="22">
        <f t="shared" si="752"/>
        <v>0</v>
      </c>
    </row>
    <row r="702" spans="1:42" x14ac:dyDescent="0.2">
      <c r="A702" t="s">
        <v>1999</v>
      </c>
      <c r="B702" t="s">
        <v>2024</v>
      </c>
      <c r="C702" s="2" t="s">
        <v>2011</v>
      </c>
      <c r="D702" s="2" t="s">
        <v>2012</v>
      </c>
      <c r="E702" s="2" t="s">
        <v>2013</v>
      </c>
      <c r="F702" s="2" t="s">
        <v>33</v>
      </c>
      <c r="G702" s="2" t="s">
        <v>1333</v>
      </c>
      <c r="H702" s="2" t="s">
        <v>2014</v>
      </c>
      <c r="I702" s="2" t="s">
        <v>1129</v>
      </c>
      <c r="J702" s="3">
        <v>188</v>
      </c>
      <c r="K702" s="25">
        <v>0.01</v>
      </c>
      <c r="L702" s="2" t="s">
        <v>2204</v>
      </c>
      <c r="M702" s="2" t="s">
        <v>1237</v>
      </c>
      <c r="N702" s="3">
        <v>2</v>
      </c>
      <c r="O702" s="3">
        <v>0</v>
      </c>
      <c r="P702" s="21">
        <f ca="1">SUMIF('On Orders'!B:G,Base!C:C,'On Orders'!E:E)</f>
        <v>0</v>
      </c>
      <c r="Q702" s="22">
        <f ca="1">SUMIF('On Orders'!B:G,Base!C:C,'On Orders'!F:F)</f>
        <v>0</v>
      </c>
      <c r="R702" s="22">
        <f ca="1">SUMIF('On Orders'!B:G,Base!C:C,'On Orders'!G:G)</f>
        <v>0</v>
      </c>
      <c r="S702" s="22">
        <f ca="1">SUMIF('On Orders'!B:G,Base!C:C,'On Orders'!H:H)</f>
        <v>0</v>
      </c>
      <c r="T702" s="22"/>
      <c r="U702" s="22"/>
      <c r="V702" s="22"/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1">
        <f t="shared" ca="1" si="741"/>
        <v>-186</v>
      </c>
      <c r="AE702" s="26">
        <f t="shared" ca="1" si="742"/>
        <v>0</v>
      </c>
      <c r="AF702" s="26">
        <f t="shared" ca="1" si="743"/>
        <v>0</v>
      </c>
      <c r="AG702" s="26">
        <f t="shared" ref="AG702:AI702" ca="1" si="810">MAX(0,AF702)-AA702</f>
        <v>0</v>
      </c>
      <c r="AH702" s="26">
        <f t="shared" ca="1" si="810"/>
        <v>0</v>
      </c>
      <c r="AI702" s="26">
        <f t="shared" ca="1" si="810"/>
        <v>0</v>
      </c>
      <c r="AJ702" s="30">
        <f t="shared" si="745"/>
        <v>0</v>
      </c>
      <c r="AK702" s="30">
        <f t="shared" si="746"/>
        <v>0</v>
      </c>
      <c r="AL702" s="30">
        <f t="shared" si="747"/>
        <v>0</v>
      </c>
      <c r="AM702" s="30">
        <f t="shared" si="748"/>
        <v>0</v>
      </c>
      <c r="AN702" s="30">
        <f t="shared" si="749"/>
        <v>0</v>
      </c>
      <c r="AO702" s="30">
        <f t="shared" si="750"/>
        <v>0</v>
      </c>
      <c r="AP702" s="22">
        <f t="shared" si="752"/>
        <v>0</v>
      </c>
    </row>
    <row r="703" spans="1:42" x14ac:dyDescent="0.2">
      <c r="A703" t="s">
        <v>2025</v>
      </c>
      <c r="B703" t="s">
        <v>2026</v>
      </c>
      <c r="C703" s="2" t="s">
        <v>2027</v>
      </c>
      <c r="D703" s="2">
        <v>8886463688151</v>
      </c>
      <c r="E703" s="2" t="s">
        <v>2028</v>
      </c>
      <c r="F703" s="2" t="s">
        <v>33</v>
      </c>
      <c r="G703" s="2" t="s">
        <v>475</v>
      </c>
      <c r="H703" s="2" t="s">
        <v>476</v>
      </c>
      <c r="I703" s="2" t="s">
        <v>1129</v>
      </c>
      <c r="J703" s="3">
        <v>188</v>
      </c>
      <c r="K703" s="25">
        <v>691.35</v>
      </c>
      <c r="L703" s="2" t="s">
        <v>2202</v>
      </c>
      <c r="M703" s="2" t="s">
        <v>28</v>
      </c>
      <c r="N703" s="3">
        <v>227</v>
      </c>
      <c r="O703" s="3">
        <v>263</v>
      </c>
      <c r="P703" s="21">
        <f ca="1">SUMIF('On Orders'!B:G,Base!C:C,'On Orders'!E:E)</f>
        <v>0</v>
      </c>
      <c r="Q703" s="22">
        <f ca="1">SUMIF('On Orders'!B:G,Base!C:C,'On Orders'!F:F)</f>
        <v>0</v>
      </c>
      <c r="R703" s="22">
        <f ca="1">SUMIF('On Orders'!B:G,Base!C:C,'On Orders'!G:G)</f>
        <v>0</v>
      </c>
      <c r="S703" s="22">
        <f ca="1">SUMIF('On Orders'!B:G,Base!C:C,'On Orders'!H:H)</f>
        <v>0</v>
      </c>
      <c r="T703" s="22"/>
      <c r="U703" s="22"/>
      <c r="V703" s="22"/>
      <c r="W703" s="3">
        <v>36</v>
      </c>
      <c r="X703" s="3">
        <v>140</v>
      </c>
      <c r="Y703" s="3">
        <v>134</v>
      </c>
      <c r="Z703" s="3">
        <v>130</v>
      </c>
      <c r="AA703" s="3">
        <v>127</v>
      </c>
      <c r="AB703" s="3">
        <v>123</v>
      </c>
      <c r="AC703" s="3">
        <v>119</v>
      </c>
      <c r="AD703" s="31">
        <f t="shared" ca="1" si="741"/>
        <v>162</v>
      </c>
      <c r="AE703" s="26">
        <f t="shared" ca="1" si="742"/>
        <v>28</v>
      </c>
      <c r="AF703" s="26">
        <f t="shared" ca="1" si="743"/>
        <v>-102</v>
      </c>
      <c r="AG703" s="26">
        <f t="shared" ref="AG703:AI703" ca="1" si="811">MAX(0,AF703)-AA703</f>
        <v>-127</v>
      </c>
      <c r="AH703" s="26">
        <f t="shared" ca="1" si="811"/>
        <v>-123</v>
      </c>
      <c r="AI703" s="26">
        <f t="shared" ca="1" si="811"/>
        <v>-119</v>
      </c>
      <c r="AJ703" s="30">
        <f t="shared" ca="1" si="745"/>
        <v>0</v>
      </c>
      <c r="AK703" s="30">
        <f t="shared" ca="1" si="746"/>
        <v>0</v>
      </c>
      <c r="AL703" s="30">
        <f t="shared" ca="1" si="747"/>
        <v>102</v>
      </c>
      <c r="AM703" s="30">
        <f t="shared" ca="1" si="748"/>
        <v>127</v>
      </c>
      <c r="AN703" s="30">
        <f t="shared" ca="1" si="749"/>
        <v>123</v>
      </c>
      <c r="AO703" s="30">
        <f t="shared" ca="1" si="750"/>
        <v>119</v>
      </c>
      <c r="AP703" s="22">
        <f t="shared" ca="1" si="752"/>
        <v>471</v>
      </c>
    </row>
    <row r="704" spans="1:42" x14ac:dyDescent="0.2">
      <c r="A704" t="s">
        <v>2025</v>
      </c>
      <c r="B704" t="s">
        <v>2029</v>
      </c>
      <c r="C704" s="2" t="s">
        <v>2030</v>
      </c>
      <c r="D704" s="2">
        <v>8886463684634</v>
      </c>
      <c r="E704" s="2" t="s">
        <v>2031</v>
      </c>
      <c r="F704" s="2" t="s">
        <v>33</v>
      </c>
      <c r="G704" s="2" t="s">
        <v>475</v>
      </c>
      <c r="H704" s="2" t="s">
        <v>476</v>
      </c>
      <c r="I704" s="2" t="s">
        <v>1129</v>
      </c>
      <c r="J704" s="3">
        <v>188</v>
      </c>
      <c r="K704" s="25">
        <v>691.35</v>
      </c>
      <c r="L704" s="2" t="s">
        <v>2202</v>
      </c>
      <c r="M704" s="2" t="s">
        <v>28</v>
      </c>
      <c r="N704" s="3">
        <v>224</v>
      </c>
      <c r="O704" s="3">
        <v>166</v>
      </c>
      <c r="P704" s="21">
        <f ca="1">SUMIF('On Orders'!B:G,Base!C:C,'On Orders'!E:E)</f>
        <v>0</v>
      </c>
      <c r="Q704" s="22">
        <f ca="1">SUMIF('On Orders'!B:G,Base!C:C,'On Orders'!F:F)</f>
        <v>0</v>
      </c>
      <c r="R704" s="22">
        <f ca="1">SUMIF('On Orders'!B:G,Base!C:C,'On Orders'!G:G)</f>
        <v>0</v>
      </c>
      <c r="S704" s="22">
        <f ca="1">SUMIF('On Orders'!B:G,Base!C:C,'On Orders'!H:H)</f>
        <v>0</v>
      </c>
      <c r="T704" s="22"/>
      <c r="U704" s="22"/>
      <c r="V704" s="22"/>
      <c r="W704" s="3">
        <v>22</v>
      </c>
      <c r="X704" s="3">
        <v>81</v>
      </c>
      <c r="Y704" s="3">
        <v>75</v>
      </c>
      <c r="Z704" s="3">
        <v>158</v>
      </c>
      <c r="AA704" s="3">
        <v>127</v>
      </c>
      <c r="AB704" s="3">
        <v>123</v>
      </c>
      <c r="AC704" s="3">
        <v>119</v>
      </c>
      <c r="AD704" s="31">
        <f t="shared" ca="1" si="741"/>
        <v>121</v>
      </c>
      <c r="AE704" s="26">
        <f t="shared" ca="1" si="742"/>
        <v>46</v>
      </c>
      <c r="AF704" s="26">
        <f t="shared" ca="1" si="743"/>
        <v>-112</v>
      </c>
      <c r="AG704" s="26">
        <f t="shared" ref="AG704:AI704" ca="1" si="812">MAX(0,AF704)-AA704</f>
        <v>-127</v>
      </c>
      <c r="AH704" s="26">
        <f t="shared" ca="1" si="812"/>
        <v>-123</v>
      </c>
      <c r="AI704" s="26">
        <f t="shared" ca="1" si="812"/>
        <v>-119</v>
      </c>
      <c r="AJ704" s="30">
        <f t="shared" ca="1" si="745"/>
        <v>0</v>
      </c>
      <c r="AK704" s="30">
        <f t="shared" ca="1" si="746"/>
        <v>0</v>
      </c>
      <c r="AL704" s="30">
        <f t="shared" ca="1" si="747"/>
        <v>112</v>
      </c>
      <c r="AM704" s="30">
        <f t="shared" ca="1" si="748"/>
        <v>127</v>
      </c>
      <c r="AN704" s="30">
        <f t="shared" ca="1" si="749"/>
        <v>123</v>
      </c>
      <c r="AO704" s="30">
        <f t="shared" ca="1" si="750"/>
        <v>119</v>
      </c>
      <c r="AP704" s="22">
        <f t="shared" ca="1" si="752"/>
        <v>481</v>
      </c>
    </row>
    <row r="705" spans="1:42" x14ac:dyDescent="0.2">
      <c r="A705" t="s">
        <v>2025</v>
      </c>
      <c r="B705" t="s">
        <v>2032</v>
      </c>
      <c r="C705" s="2" t="s">
        <v>2033</v>
      </c>
      <c r="D705" s="2">
        <v>8886463679159</v>
      </c>
      <c r="E705" s="2" t="s">
        <v>2034</v>
      </c>
      <c r="F705" s="2" t="s">
        <v>33</v>
      </c>
      <c r="G705" s="2" t="s">
        <v>475</v>
      </c>
      <c r="H705" s="2" t="s">
        <v>476</v>
      </c>
      <c r="I705" s="2" t="s">
        <v>1129</v>
      </c>
      <c r="J705" s="3">
        <v>188</v>
      </c>
      <c r="K705" s="25">
        <v>506.87</v>
      </c>
      <c r="L705" s="2" t="s">
        <v>2202</v>
      </c>
      <c r="M705" s="2" t="s">
        <v>28</v>
      </c>
      <c r="N705" s="3">
        <v>297</v>
      </c>
      <c r="O705" s="3">
        <v>192</v>
      </c>
      <c r="P705" s="21">
        <f ca="1">SUMIF('On Orders'!B:G,Base!C:C,'On Orders'!E:E)</f>
        <v>0</v>
      </c>
      <c r="Q705" s="22">
        <f ca="1">SUMIF('On Orders'!B:G,Base!C:C,'On Orders'!F:F)</f>
        <v>0</v>
      </c>
      <c r="R705" s="22">
        <f ca="1">SUMIF('On Orders'!B:G,Base!C:C,'On Orders'!G:G)</f>
        <v>0</v>
      </c>
      <c r="S705" s="22">
        <f ca="1">SUMIF('On Orders'!B:G,Base!C:C,'On Orders'!H:H)</f>
        <v>0</v>
      </c>
      <c r="T705" s="22"/>
      <c r="U705" s="22"/>
      <c r="V705" s="22"/>
      <c r="W705" s="3">
        <v>30</v>
      </c>
      <c r="X705" s="3">
        <v>111</v>
      </c>
      <c r="Y705" s="3">
        <v>106</v>
      </c>
      <c r="Z705" s="3">
        <v>101</v>
      </c>
      <c r="AA705" s="3">
        <v>95</v>
      </c>
      <c r="AB705" s="3">
        <v>90</v>
      </c>
      <c r="AC705" s="3">
        <v>84</v>
      </c>
      <c r="AD705" s="31">
        <f t="shared" ca="1" si="741"/>
        <v>190</v>
      </c>
      <c r="AE705" s="26">
        <f t="shared" ca="1" si="742"/>
        <v>84</v>
      </c>
      <c r="AF705" s="26">
        <f t="shared" ca="1" si="743"/>
        <v>-17</v>
      </c>
      <c r="AG705" s="26">
        <f t="shared" ref="AG705:AI705" ca="1" si="813">MAX(0,AF705)-AA705</f>
        <v>-95</v>
      </c>
      <c r="AH705" s="26">
        <f t="shared" ca="1" si="813"/>
        <v>-90</v>
      </c>
      <c r="AI705" s="26">
        <f t="shared" ca="1" si="813"/>
        <v>-84</v>
      </c>
      <c r="AJ705" s="30">
        <f t="shared" ca="1" si="745"/>
        <v>0</v>
      </c>
      <c r="AK705" s="30">
        <f t="shared" ca="1" si="746"/>
        <v>0</v>
      </c>
      <c r="AL705" s="30">
        <f t="shared" ca="1" si="747"/>
        <v>17</v>
      </c>
      <c r="AM705" s="30">
        <f t="shared" ca="1" si="748"/>
        <v>95</v>
      </c>
      <c r="AN705" s="30">
        <f t="shared" ca="1" si="749"/>
        <v>90</v>
      </c>
      <c r="AO705" s="30">
        <f t="shared" ca="1" si="750"/>
        <v>84</v>
      </c>
      <c r="AP705" s="22">
        <f t="shared" ca="1" si="752"/>
        <v>286</v>
      </c>
    </row>
    <row r="706" spans="1:42" x14ac:dyDescent="0.2">
      <c r="A706" t="s">
        <v>2025</v>
      </c>
      <c r="B706" t="s">
        <v>2035</v>
      </c>
      <c r="C706" s="2" t="s">
        <v>2036</v>
      </c>
      <c r="D706" s="2">
        <v>8886463692257</v>
      </c>
      <c r="E706" s="2" t="s">
        <v>2037</v>
      </c>
      <c r="F706" s="2" t="s">
        <v>33</v>
      </c>
      <c r="G706" s="2" t="s">
        <v>475</v>
      </c>
      <c r="H706" s="2" t="s">
        <v>476</v>
      </c>
      <c r="I706" s="2" t="s">
        <v>1129</v>
      </c>
      <c r="J706" s="3">
        <v>188</v>
      </c>
      <c r="K706" s="25">
        <v>506.87</v>
      </c>
      <c r="L706" s="2" t="s">
        <v>2202</v>
      </c>
      <c r="M706" s="2" t="s">
        <v>28</v>
      </c>
      <c r="N706" s="3">
        <v>113</v>
      </c>
      <c r="O706" s="3">
        <v>0</v>
      </c>
      <c r="P706" s="21">
        <f ca="1">SUMIF('On Orders'!B:G,Base!C:C,'On Orders'!E:E)</f>
        <v>0</v>
      </c>
      <c r="Q706" s="22">
        <f ca="1">SUMIF('On Orders'!B:G,Base!C:C,'On Orders'!F:F)</f>
        <v>0</v>
      </c>
      <c r="R706" s="22">
        <f ca="1">SUMIF('On Orders'!B:G,Base!C:C,'On Orders'!G:G)</f>
        <v>0</v>
      </c>
      <c r="S706" s="22">
        <f ca="1">SUMIF('On Orders'!B:G,Base!C:C,'On Orders'!H:H)</f>
        <v>0</v>
      </c>
      <c r="T706" s="22"/>
      <c r="U706" s="22"/>
      <c r="V706" s="22"/>
      <c r="W706" s="3">
        <v>44</v>
      </c>
      <c r="X706" s="3">
        <v>185</v>
      </c>
      <c r="Y706" s="3">
        <v>195</v>
      </c>
      <c r="Z706" s="3">
        <v>207</v>
      </c>
      <c r="AA706" s="3">
        <v>218</v>
      </c>
      <c r="AB706" s="3">
        <v>228</v>
      </c>
      <c r="AC706" s="3">
        <v>238</v>
      </c>
      <c r="AD706" s="31">
        <f t="shared" ca="1" si="741"/>
        <v>-260</v>
      </c>
      <c r="AE706" s="26">
        <f t="shared" ca="1" si="742"/>
        <v>-195</v>
      </c>
      <c r="AF706" s="26">
        <f t="shared" ca="1" si="743"/>
        <v>-207</v>
      </c>
      <c r="AG706" s="26">
        <f t="shared" ref="AG706:AI706" ca="1" si="814">MAX(0,AF706)-AA706</f>
        <v>-218</v>
      </c>
      <c r="AH706" s="26">
        <f t="shared" ca="1" si="814"/>
        <v>-228</v>
      </c>
      <c r="AI706" s="26">
        <f t="shared" ca="1" si="814"/>
        <v>-238</v>
      </c>
      <c r="AJ706" s="30">
        <f t="shared" ca="1" si="745"/>
        <v>260</v>
      </c>
      <c r="AK706" s="30">
        <f t="shared" ca="1" si="746"/>
        <v>195</v>
      </c>
      <c r="AL706" s="30">
        <f t="shared" ca="1" si="747"/>
        <v>207</v>
      </c>
      <c r="AM706" s="30">
        <f t="shared" ca="1" si="748"/>
        <v>218</v>
      </c>
      <c r="AN706" s="30">
        <f t="shared" ca="1" si="749"/>
        <v>228</v>
      </c>
      <c r="AO706" s="30">
        <f t="shared" ca="1" si="750"/>
        <v>238</v>
      </c>
      <c r="AP706" s="22">
        <f t="shared" ca="1" si="752"/>
        <v>1346</v>
      </c>
    </row>
    <row r="707" spans="1:42" x14ac:dyDescent="0.2">
      <c r="A707" t="s">
        <v>2025</v>
      </c>
      <c r="B707" t="s">
        <v>2038</v>
      </c>
      <c r="C707" s="2" t="s">
        <v>2039</v>
      </c>
      <c r="D707" s="2">
        <v>8886463692264</v>
      </c>
      <c r="E707" s="2" t="s">
        <v>2040</v>
      </c>
      <c r="F707" s="2" t="s">
        <v>33</v>
      </c>
      <c r="G707" s="2" t="s">
        <v>475</v>
      </c>
      <c r="H707" s="2" t="s">
        <v>476</v>
      </c>
      <c r="I707" s="2" t="s">
        <v>1129</v>
      </c>
      <c r="J707" s="3">
        <v>188</v>
      </c>
      <c r="K707" s="25">
        <v>506.87</v>
      </c>
      <c r="L707" s="2" t="s">
        <v>2202</v>
      </c>
      <c r="M707" s="2" t="s">
        <v>28</v>
      </c>
      <c r="N707" s="3">
        <v>392</v>
      </c>
      <c r="O707" s="3">
        <v>98</v>
      </c>
      <c r="P707" s="21">
        <f ca="1">SUMIF('On Orders'!B:G,Base!C:C,'On Orders'!E:E)</f>
        <v>0</v>
      </c>
      <c r="Q707" s="22">
        <f ca="1">SUMIF('On Orders'!B:G,Base!C:C,'On Orders'!F:F)</f>
        <v>0</v>
      </c>
      <c r="R707" s="22">
        <f ca="1">SUMIF('On Orders'!B:G,Base!C:C,'On Orders'!G:G)</f>
        <v>0</v>
      </c>
      <c r="S707" s="22">
        <f ca="1">SUMIF('On Orders'!B:G,Base!C:C,'On Orders'!H:H)</f>
        <v>0</v>
      </c>
      <c r="T707" s="22"/>
      <c r="U707" s="22"/>
      <c r="V707" s="22"/>
      <c r="W707" s="3">
        <v>64</v>
      </c>
      <c r="X707" s="3">
        <v>271</v>
      </c>
      <c r="Y707" s="3">
        <v>289</v>
      </c>
      <c r="Z707" s="3">
        <v>309</v>
      </c>
      <c r="AA707" s="3">
        <v>327</v>
      </c>
      <c r="AB707" s="3">
        <v>346</v>
      </c>
      <c r="AC707" s="3">
        <v>364</v>
      </c>
      <c r="AD707" s="31">
        <f t="shared" ref="AD707:AD770" ca="1" si="815">O707+N707+P707+Q707-X707-J707</f>
        <v>31</v>
      </c>
      <c r="AE707" s="26">
        <f t="shared" ref="AE707:AE770" ca="1" si="816">MAX(0,AD707)+R707-Y707</f>
        <v>-258</v>
      </c>
      <c r="AF707" s="26">
        <f t="shared" ref="AF707:AF770" ca="1" si="817">MAX(0,AE707)+S707-Z707</f>
        <v>-309</v>
      </c>
      <c r="AG707" s="26">
        <f t="shared" ref="AG707:AI707" ca="1" si="818">MAX(0,AF707)-AA707</f>
        <v>-327</v>
      </c>
      <c r="AH707" s="26">
        <f t="shared" ca="1" si="818"/>
        <v>-346</v>
      </c>
      <c r="AI707" s="26">
        <f t="shared" ca="1" si="818"/>
        <v>-364</v>
      </c>
      <c r="AJ707" s="30">
        <f t="shared" ref="AJ707:AJ770" ca="1" si="819">IF($L707="Descontinuado",0,IF($G707="iPhone 18",X707,MAX(0,-AD707)))</f>
        <v>0</v>
      </c>
      <c r="AK707" s="30">
        <f t="shared" ref="AK707:AK770" ca="1" si="820">IF($L707="Descontinuado",0,IF($G707="iPhone 18",Y707,MAX(0,-AE707)))</f>
        <v>258</v>
      </c>
      <c r="AL707" s="30">
        <f t="shared" ref="AL707:AL770" ca="1" si="821">IF($L707="Descontinuado",0,IF($G707="iPhone 18",Z707,MAX(0,-AF707)))</f>
        <v>309</v>
      </c>
      <c r="AM707" s="30">
        <f t="shared" ref="AM707:AM770" ca="1" si="822">IF($L707="Descontinuado",0,IF($G707="iPhone 18",AA707,MAX(0,-AG707)))</f>
        <v>327</v>
      </c>
      <c r="AN707" s="30">
        <f t="shared" ref="AN707:AN770" ca="1" si="823">IF($L707="Descontinuado",0,IF($G707="iPhone 18",AB707,MAX(0,-AH707)))</f>
        <v>346</v>
      </c>
      <c r="AO707" s="30">
        <f t="shared" ref="AO707:AO770" ca="1" si="824">IF($L707="Descontinuado",0,IF($G707="iPhone 18",AC707,MAX(0,-AI707)))</f>
        <v>364</v>
      </c>
      <c r="AP707" s="22">
        <f t="shared" ca="1" si="752"/>
        <v>1604</v>
      </c>
    </row>
    <row r="708" spans="1:42" x14ac:dyDescent="0.2">
      <c r="A708" t="s">
        <v>2025</v>
      </c>
      <c r="B708" t="s">
        <v>2041</v>
      </c>
      <c r="C708" s="2" t="s">
        <v>2042</v>
      </c>
      <c r="D708" s="2">
        <v>8886463691342</v>
      </c>
      <c r="E708" s="2" t="s">
        <v>2043</v>
      </c>
      <c r="F708" s="2" t="s">
        <v>33</v>
      </c>
      <c r="G708" s="2" t="s">
        <v>469</v>
      </c>
      <c r="H708" s="2" t="s">
        <v>617</v>
      </c>
      <c r="I708" s="2" t="s">
        <v>1129</v>
      </c>
      <c r="J708" s="3">
        <v>188</v>
      </c>
      <c r="K708" s="25">
        <v>207.08</v>
      </c>
      <c r="L708" s="2" t="s">
        <v>2202</v>
      </c>
      <c r="M708" s="2" t="s">
        <v>28</v>
      </c>
      <c r="N708" s="3">
        <v>274</v>
      </c>
      <c r="O708" s="3">
        <v>17</v>
      </c>
      <c r="P708" s="21">
        <f ca="1">SUMIF('On Orders'!B:G,Base!C:C,'On Orders'!E:E)</f>
        <v>0</v>
      </c>
      <c r="Q708" s="22">
        <f ca="1">SUMIF('On Orders'!B:G,Base!C:C,'On Orders'!F:F)</f>
        <v>0</v>
      </c>
      <c r="R708" s="22">
        <f ca="1">SUMIF('On Orders'!B:G,Base!C:C,'On Orders'!G:G)</f>
        <v>0</v>
      </c>
      <c r="S708" s="22">
        <f ca="1">SUMIF('On Orders'!B:G,Base!C:C,'On Orders'!H:H)</f>
        <v>0</v>
      </c>
      <c r="T708" s="22"/>
      <c r="U708" s="22"/>
      <c r="V708" s="22"/>
      <c r="W708" s="3">
        <v>23</v>
      </c>
      <c r="X708" s="3">
        <v>94</v>
      </c>
      <c r="Y708" s="3">
        <v>98</v>
      </c>
      <c r="Z708" s="3">
        <v>102</v>
      </c>
      <c r="AA708" s="3">
        <v>106</v>
      </c>
      <c r="AB708" s="3">
        <v>110</v>
      </c>
      <c r="AC708" s="3">
        <v>114</v>
      </c>
      <c r="AD708" s="31">
        <f t="shared" ca="1" si="815"/>
        <v>9</v>
      </c>
      <c r="AE708" s="26">
        <f t="shared" ca="1" si="816"/>
        <v>-89</v>
      </c>
      <c r="AF708" s="26">
        <f t="shared" ca="1" si="817"/>
        <v>-102</v>
      </c>
      <c r="AG708" s="26">
        <f t="shared" ref="AG708:AI708" ca="1" si="825">MAX(0,AF708)-AA708</f>
        <v>-106</v>
      </c>
      <c r="AH708" s="26">
        <f t="shared" ca="1" si="825"/>
        <v>-110</v>
      </c>
      <c r="AI708" s="26">
        <f t="shared" ca="1" si="825"/>
        <v>-114</v>
      </c>
      <c r="AJ708" s="30">
        <f t="shared" ca="1" si="819"/>
        <v>0</v>
      </c>
      <c r="AK708" s="30">
        <f t="shared" ca="1" si="820"/>
        <v>89</v>
      </c>
      <c r="AL708" s="30">
        <f t="shared" ca="1" si="821"/>
        <v>102</v>
      </c>
      <c r="AM708" s="30">
        <f t="shared" ca="1" si="822"/>
        <v>106</v>
      </c>
      <c r="AN708" s="30">
        <f t="shared" ca="1" si="823"/>
        <v>110</v>
      </c>
      <c r="AO708" s="30">
        <f t="shared" ca="1" si="824"/>
        <v>114</v>
      </c>
      <c r="AP708" s="22">
        <f t="shared" ref="AP708:AP771" ca="1" si="826">SUM(AJ708:AO708)</f>
        <v>521</v>
      </c>
    </row>
    <row r="709" spans="1:42" x14ac:dyDescent="0.2">
      <c r="A709" t="s">
        <v>2025</v>
      </c>
      <c r="B709" t="s">
        <v>2044</v>
      </c>
      <c r="C709" s="2" t="s">
        <v>2045</v>
      </c>
      <c r="D709" s="2">
        <v>8886463691359</v>
      </c>
      <c r="E709" s="2" t="s">
        <v>2046</v>
      </c>
      <c r="F709" s="2" t="s">
        <v>33</v>
      </c>
      <c r="G709" s="2" t="s">
        <v>469</v>
      </c>
      <c r="H709" s="2" t="s">
        <v>617</v>
      </c>
      <c r="I709" s="2" t="s">
        <v>1129</v>
      </c>
      <c r="J709" s="3">
        <v>188</v>
      </c>
      <c r="K709" s="25">
        <v>207.08</v>
      </c>
      <c r="L709" s="2" t="s">
        <v>2202</v>
      </c>
      <c r="M709" s="2" t="s">
        <v>28</v>
      </c>
      <c r="N709" s="3">
        <v>200</v>
      </c>
      <c r="O709" s="3">
        <v>0</v>
      </c>
      <c r="P709" s="21">
        <f ca="1">SUMIF('On Orders'!B:G,Base!C:C,'On Orders'!E:E)</f>
        <v>0</v>
      </c>
      <c r="Q709" s="22">
        <f ca="1">SUMIF('On Orders'!B:G,Base!C:C,'On Orders'!F:F)</f>
        <v>0</v>
      </c>
      <c r="R709" s="22">
        <f ca="1">SUMIF('On Orders'!B:G,Base!C:C,'On Orders'!G:G)</f>
        <v>0</v>
      </c>
      <c r="S709" s="22">
        <f ca="1">SUMIF('On Orders'!B:G,Base!C:C,'On Orders'!H:H)</f>
        <v>0</v>
      </c>
      <c r="T709" s="22"/>
      <c r="U709" s="22"/>
      <c r="V709" s="22"/>
      <c r="W709" s="3">
        <v>24</v>
      </c>
      <c r="X709" s="3">
        <v>95</v>
      </c>
      <c r="Y709" s="3">
        <v>98</v>
      </c>
      <c r="Z709" s="3">
        <v>99</v>
      </c>
      <c r="AA709" s="3">
        <v>102</v>
      </c>
      <c r="AB709" s="3">
        <v>104</v>
      </c>
      <c r="AC709" s="3">
        <v>107</v>
      </c>
      <c r="AD709" s="31">
        <f t="shared" ca="1" si="815"/>
        <v>-83</v>
      </c>
      <c r="AE709" s="26">
        <f t="shared" ca="1" si="816"/>
        <v>-98</v>
      </c>
      <c r="AF709" s="26">
        <f t="shared" ca="1" si="817"/>
        <v>-99</v>
      </c>
      <c r="AG709" s="26">
        <f t="shared" ref="AG709:AI709" ca="1" si="827">MAX(0,AF709)-AA709</f>
        <v>-102</v>
      </c>
      <c r="AH709" s="26">
        <f t="shared" ca="1" si="827"/>
        <v>-104</v>
      </c>
      <c r="AI709" s="26">
        <f t="shared" ca="1" si="827"/>
        <v>-107</v>
      </c>
      <c r="AJ709" s="30">
        <f t="shared" ca="1" si="819"/>
        <v>83</v>
      </c>
      <c r="AK709" s="30">
        <f t="shared" ca="1" si="820"/>
        <v>98</v>
      </c>
      <c r="AL709" s="30">
        <f t="shared" ca="1" si="821"/>
        <v>99</v>
      </c>
      <c r="AM709" s="30">
        <f t="shared" ca="1" si="822"/>
        <v>102</v>
      </c>
      <c r="AN709" s="30">
        <f t="shared" ca="1" si="823"/>
        <v>104</v>
      </c>
      <c r="AO709" s="30">
        <f t="shared" ca="1" si="824"/>
        <v>107</v>
      </c>
      <c r="AP709" s="22">
        <f t="shared" ca="1" si="826"/>
        <v>593</v>
      </c>
    </row>
    <row r="710" spans="1:42" x14ac:dyDescent="0.2">
      <c r="A710" t="s">
        <v>2025</v>
      </c>
      <c r="B710" t="s">
        <v>2047</v>
      </c>
      <c r="C710" s="2" t="s">
        <v>2048</v>
      </c>
      <c r="D710" s="2">
        <v>8886463696231</v>
      </c>
      <c r="E710" s="2" t="s">
        <v>2049</v>
      </c>
      <c r="F710" s="2" t="s">
        <v>60</v>
      </c>
      <c r="G710" s="2" t="s">
        <v>61</v>
      </c>
      <c r="H710" s="2" t="s">
        <v>62</v>
      </c>
      <c r="I710" s="2" t="s">
        <v>1129</v>
      </c>
      <c r="J710" s="3">
        <v>188</v>
      </c>
      <c r="K710" s="25">
        <v>402.94</v>
      </c>
      <c r="L710" s="2" t="s">
        <v>2204</v>
      </c>
      <c r="M710" s="2" t="s">
        <v>28</v>
      </c>
      <c r="N710" s="3">
        <v>103</v>
      </c>
      <c r="O710" s="3">
        <v>79</v>
      </c>
      <c r="P710" s="21">
        <f ca="1">SUMIF('On Orders'!B:G,Base!C:C,'On Orders'!E:E)</f>
        <v>0</v>
      </c>
      <c r="Q710" s="22">
        <f ca="1">SUMIF('On Orders'!B:G,Base!C:C,'On Orders'!F:F)</f>
        <v>0</v>
      </c>
      <c r="R710" s="22">
        <f ca="1">SUMIF('On Orders'!B:G,Base!C:C,'On Orders'!G:G)</f>
        <v>0</v>
      </c>
      <c r="S710" s="22">
        <f ca="1">SUMIF('On Orders'!B:G,Base!C:C,'On Orders'!H:H)</f>
        <v>0</v>
      </c>
      <c r="T710" s="22"/>
      <c r="U710" s="22"/>
      <c r="V710" s="22"/>
      <c r="W710" s="3">
        <v>13</v>
      </c>
      <c r="X710" s="3">
        <v>48</v>
      </c>
      <c r="Y710" s="3">
        <v>48</v>
      </c>
      <c r="Z710" s="3">
        <v>0</v>
      </c>
      <c r="AA710" s="3">
        <v>0</v>
      </c>
      <c r="AB710" s="3">
        <v>0</v>
      </c>
      <c r="AC710" s="3">
        <v>0</v>
      </c>
      <c r="AD710" s="31">
        <f t="shared" ca="1" si="815"/>
        <v>-54</v>
      </c>
      <c r="AE710" s="26">
        <f t="shared" ca="1" si="816"/>
        <v>-48</v>
      </c>
      <c r="AF710" s="26">
        <f t="shared" ca="1" si="817"/>
        <v>0</v>
      </c>
      <c r="AG710" s="26">
        <f t="shared" ref="AG710:AI710" ca="1" si="828">MAX(0,AF710)-AA710</f>
        <v>0</v>
      </c>
      <c r="AH710" s="26">
        <f t="shared" ca="1" si="828"/>
        <v>0</v>
      </c>
      <c r="AI710" s="26">
        <f t="shared" ca="1" si="828"/>
        <v>0</v>
      </c>
      <c r="AJ710" s="30">
        <f t="shared" si="819"/>
        <v>0</v>
      </c>
      <c r="AK710" s="30">
        <f t="shared" si="820"/>
        <v>0</v>
      </c>
      <c r="AL710" s="30">
        <f t="shared" si="821"/>
        <v>0</v>
      </c>
      <c r="AM710" s="30">
        <f t="shared" si="822"/>
        <v>0</v>
      </c>
      <c r="AN710" s="30">
        <f t="shared" si="823"/>
        <v>0</v>
      </c>
      <c r="AO710" s="30">
        <f t="shared" si="824"/>
        <v>0</v>
      </c>
      <c r="AP710" s="22">
        <f t="shared" si="826"/>
        <v>0</v>
      </c>
    </row>
    <row r="711" spans="1:42" x14ac:dyDescent="0.2">
      <c r="A711" t="s">
        <v>2025</v>
      </c>
      <c r="B711" t="s">
        <v>2050</v>
      </c>
      <c r="C711" s="2" t="s">
        <v>2051</v>
      </c>
      <c r="D711" s="2">
        <v>8886463696224</v>
      </c>
      <c r="E711" s="2" t="s">
        <v>2052</v>
      </c>
      <c r="F711" s="2" t="s">
        <v>60</v>
      </c>
      <c r="G711" s="2" t="s">
        <v>61</v>
      </c>
      <c r="H711" s="2" t="s">
        <v>62</v>
      </c>
      <c r="I711" s="2" t="s">
        <v>1129</v>
      </c>
      <c r="J711" s="3">
        <v>188</v>
      </c>
      <c r="K711" s="25">
        <v>402.94</v>
      </c>
      <c r="L711" s="2" t="s">
        <v>2204</v>
      </c>
      <c r="M711" s="2" t="s">
        <v>28</v>
      </c>
      <c r="N711" s="3">
        <v>150</v>
      </c>
      <c r="O711" s="3">
        <v>0</v>
      </c>
      <c r="P711" s="21">
        <f ca="1">SUMIF('On Orders'!B:G,Base!C:C,'On Orders'!E:E)</f>
        <v>0</v>
      </c>
      <c r="Q711" s="22">
        <f ca="1">SUMIF('On Orders'!B:G,Base!C:C,'On Orders'!F:F)</f>
        <v>0</v>
      </c>
      <c r="R711" s="22">
        <f ca="1">SUMIF('On Orders'!B:G,Base!C:C,'On Orders'!G:G)</f>
        <v>0</v>
      </c>
      <c r="S711" s="22">
        <f ca="1">SUMIF('On Orders'!B:G,Base!C:C,'On Orders'!H:H)</f>
        <v>0</v>
      </c>
      <c r="T711" s="22"/>
      <c r="U711" s="22"/>
      <c r="V711" s="22"/>
      <c r="W711" s="3">
        <v>5</v>
      </c>
      <c r="X711" s="3">
        <v>22</v>
      </c>
      <c r="Y711" s="3">
        <v>23</v>
      </c>
      <c r="Z711" s="3">
        <v>25</v>
      </c>
      <c r="AA711" s="3">
        <v>0</v>
      </c>
      <c r="AB711" s="3">
        <v>0</v>
      </c>
      <c r="AC711" s="3">
        <v>0</v>
      </c>
      <c r="AD711" s="31">
        <f t="shared" ca="1" si="815"/>
        <v>-60</v>
      </c>
      <c r="AE711" s="26">
        <f t="shared" ca="1" si="816"/>
        <v>-23</v>
      </c>
      <c r="AF711" s="26">
        <f t="shared" ca="1" si="817"/>
        <v>-25</v>
      </c>
      <c r="AG711" s="26">
        <f t="shared" ref="AG711:AI711" ca="1" si="829">MAX(0,AF711)-AA711</f>
        <v>0</v>
      </c>
      <c r="AH711" s="26">
        <f t="shared" ca="1" si="829"/>
        <v>0</v>
      </c>
      <c r="AI711" s="26">
        <f t="shared" ca="1" si="829"/>
        <v>0</v>
      </c>
      <c r="AJ711" s="30">
        <f t="shared" si="819"/>
        <v>0</v>
      </c>
      <c r="AK711" s="30">
        <f t="shared" si="820"/>
        <v>0</v>
      </c>
      <c r="AL711" s="30">
        <f t="shared" si="821"/>
        <v>0</v>
      </c>
      <c r="AM711" s="30">
        <f t="shared" si="822"/>
        <v>0</v>
      </c>
      <c r="AN711" s="30">
        <f t="shared" si="823"/>
        <v>0</v>
      </c>
      <c r="AO711" s="30">
        <f t="shared" si="824"/>
        <v>0</v>
      </c>
      <c r="AP711" s="22">
        <f t="shared" si="826"/>
        <v>0</v>
      </c>
    </row>
    <row r="712" spans="1:42" x14ac:dyDescent="0.2">
      <c r="A712" t="s">
        <v>2025</v>
      </c>
      <c r="B712" t="s">
        <v>2053</v>
      </c>
      <c r="C712" s="2" t="s">
        <v>2054</v>
      </c>
      <c r="D712" s="2">
        <v>8886463694688</v>
      </c>
      <c r="E712" s="2" t="s">
        <v>2055</v>
      </c>
      <c r="F712" s="2" t="s">
        <v>60</v>
      </c>
      <c r="G712" s="33" t="s">
        <v>61</v>
      </c>
      <c r="H712" s="2" t="s">
        <v>62</v>
      </c>
      <c r="I712" s="2" t="s">
        <v>1129</v>
      </c>
      <c r="J712" s="3">
        <v>188</v>
      </c>
      <c r="K712" s="25">
        <v>554.24</v>
      </c>
      <c r="L712" s="2" t="s">
        <v>2204</v>
      </c>
      <c r="M712" s="2" t="s">
        <v>28</v>
      </c>
      <c r="N712" s="3">
        <v>50</v>
      </c>
      <c r="O712" s="3">
        <v>80</v>
      </c>
      <c r="P712" s="21">
        <f ca="1">SUMIF('On Orders'!B:G,Base!C:C,'On Orders'!E:E)</f>
        <v>0</v>
      </c>
      <c r="Q712" s="22">
        <f ca="1">SUMIF('On Orders'!B:G,Base!C:C,'On Orders'!F:F)</f>
        <v>0</v>
      </c>
      <c r="R712" s="22">
        <f ca="1">SUMIF('On Orders'!B:G,Base!C:C,'On Orders'!G:G)</f>
        <v>0</v>
      </c>
      <c r="S712" s="22">
        <f ca="1">SUMIF('On Orders'!B:G,Base!C:C,'On Orders'!H:H)</f>
        <v>0</v>
      </c>
      <c r="T712" s="22"/>
      <c r="U712" s="22"/>
      <c r="V712" s="22"/>
      <c r="W712" s="3">
        <v>11</v>
      </c>
      <c r="X712" s="3">
        <v>35</v>
      </c>
      <c r="Y712" s="3">
        <v>28</v>
      </c>
      <c r="Z712" s="3">
        <v>0</v>
      </c>
      <c r="AA712" s="3">
        <v>0</v>
      </c>
      <c r="AB712" s="3">
        <v>0</v>
      </c>
      <c r="AC712" s="3">
        <v>0</v>
      </c>
      <c r="AD712" s="31">
        <f t="shared" ca="1" si="815"/>
        <v>-93</v>
      </c>
      <c r="AE712" s="26">
        <f t="shared" ca="1" si="816"/>
        <v>-28</v>
      </c>
      <c r="AF712" s="26">
        <f t="shared" ca="1" si="817"/>
        <v>0</v>
      </c>
      <c r="AG712" s="26">
        <f t="shared" ref="AG712:AI712" ca="1" si="830">MAX(0,AF712)-AA712</f>
        <v>0</v>
      </c>
      <c r="AH712" s="26">
        <f t="shared" ca="1" si="830"/>
        <v>0</v>
      </c>
      <c r="AI712" s="26">
        <f t="shared" ca="1" si="830"/>
        <v>0</v>
      </c>
      <c r="AJ712" s="30">
        <f t="shared" si="819"/>
        <v>0</v>
      </c>
      <c r="AK712" s="30">
        <f t="shared" si="820"/>
        <v>0</v>
      </c>
      <c r="AL712" s="30">
        <f t="shared" si="821"/>
        <v>0</v>
      </c>
      <c r="AM712" s="30">
        <f t="shared" si="822"/>
        <v>0</v>
      </c>
      <c r="AN712" s="30">
        <f t="shared" si="823"/>
        <v>0</v>
      </c>
      <c r="AO712" s="30">
        <f t="shared" si="824"/>
        <v>0</v>
      </c>
      <c r="AP712" s="22">
        <f t="shared" si="826"/>
        <v>0</v>
      </c>
    </row>
    <row r="713" spans="1:42" x14ac:dyDescent="0.2">
      <c r="A713" t="s">
        <v>2025</v>
      </c>
      <c r="B713" t="s">
        <v>2056</v>
      </c>
      <c r="C713" s="2" t="s">
        <v>2057</v>
      </c>
      <c r="D713" s="2">
        <v>8886463696255</v>
      </c>
      <c r="E713" s="2" t="s">
        <v>2058</v>
      </c>
      <c r="F713" s="2" t="s">
        <v>60</v>
      </c>
      <c r="G713" s="2" t="s">
        <v>61</v>
      </c>
      <c r="H713" s="2" t="s">
        <v>74</v>
      </c>
      <c r="I713" s="2" t="s">
        <v>1129</v>
      </c>
      <c r="J713" s="3">
        <v>188</v>
      </c>
      <c r="K713" s="25">
        <v>402.94</v>
      </c>
      <c r="L713" s="2" t="s">
        <v>2204</v>
      </c>
      <c r="M713" s="2" t="s">
        <v>28</v>
      </c>
      <c r="N713" s="3">
        <v>120</v>
      </c>
      <c r="O713" s="3">
        <v>211</v>
      </c>
      <c r="P713" s="21">
        <f ca="1">SUMIF('On Orders'!B:G,Base!C:C,'On Orders'!E:E)</f>
        <v>0</v>
      </c>
      <c r="Q713" s="22">
        <f ca="1">SUMIF('On Orders'!B:G,Base!C:C,'On Orders'!F:F)</f>
        <v>0</v>
      </c>
      <c r="R713" s="22">
        <f ca="1">SUMIF('On Orders'!B:G,Base!C:C,'On Orders'!G:G)</f>
        <v>0</v>
      </c>
      <c r="S713" s="22">
        <f ca="1">SUMIF('On Orders'!B:G,Base!C:C,'On Orders'!H:H)</f>
        <v>0</v>
      </c>
      <c r="T713" s="22"/>
      <c r="U713" s="22"/>
      <c r="V713" s="22"/>
      <c r="W713" s="3">
        <v>72</v>
      </c>
      <c r="X713" s="3">
        <v>307</v>
      </c>
      <c r="Y713" s="3">
        <v>328</v>
      </c>
      <c r="Z713" s="3">
        <v>0</v>
      </c>
      <c r="AA713" s="3">
        <v>0</v>
      </c>
      <c r="AB713" s="3">
        <v>0</v>
      </c>
      <c r="AC713" s="3">
        <v>0</v>
      </c>
      <c r="AD713" s="31">
        <f t="shared" ca="1" si="815"/>
        <v>-164</v>
      </c>
      <c r="AE713" s="26">
        <f t="shared" ca="1" si="816"/>
        <v>-328</v>
      </c>
      <c r="AF713" s="26">
        <f t="shared" ca="1" si="817"/>
        <v>0</v>
      </c>
      <c r="AG713" s="26">
        <f t="shared" ref="AG713:AI713" ca="1" si="831">MAX(0,AF713)-AA713</f>
        <v>0</v>
      </c>
      <c r="AH713" s="26">
        <f t="shared" ca="1" si="831"/>
        <v>0</v>
      </c>
      <c r="AI713" s="26">
        <f t="shared" ca="1" si="831"/>
        <v>0</v>
      </c>
      <c r="AJ713" s="30">
        <f t="shared" si="819"/>
        <v>0</v>
      </c>
      <c r="AK713" s="30">
        <f t="shared" si="820"/>
        <v>0</v>
      </c>
      <c r="AL713" s="30">
        <f t="shared" si="821"/>
        <v>0</v>
      </c>
      <c r="AM713" s="30">
        <f t="shared" si="822"/>
        <v>0</v>
      </c>
      <c r="AN713" s="30">
        <f t="shared" si="823"/>
        <v>0</v>
      </c>
      <c r="AO713" s="30">
        <f t="shared" si="824"/>
        <v>0</v>
      </c>
      <c r="AP713" s="22">
        <f t="shared" si="826"/>
        <v>0</v>
      </c>
    </row>
    <row r="714" spans="1:42" x14ac:dyDescent="0.2">
      <c r="A714" t="s">
        <v>2025</v>
      </c>
      <c r="B714" t="s">
        <v>2059</v>
      </c>
      <c r="C714" s="2" t="s">
        <v>2060</v>
      </c>
      <c r="D714" s="2">
        <v>8886463696279</v>
      </c>
      <c r="E714" s="2" t="s">
        <v>2061</v>
      </c>
      <c r="F714" s="2" t="s">
        <v>60</v>
      </c>
      <c r="G714" s="2" t="s">
        <v>61</v>
      </c>
      <c r="H714" s="2" t="s">
        <v>74</v>
      </c>
      <c r="I714" s="2" t="s">
        <v>1129</v>
      </c>
      <c r="J714" s="3">
        <v>188</v>
      </c>
      <c r="K714" s="25">
        <v>402.94</v>
      </c>
      <c r="L714" s="2" t="s">
        <v>2204</v>
      </c>
      <c r="M714" s="2" t="s">
        <v>28</v>
      </c>
      <c r="N714" s="3">
        <v>128</v>
      </c>
      <c r="O714" s="3">
        <v>104</v>
      </c>
      <c r="P714" s="21">
        <f ca="1">SUMIF('On Orders'!B:G,Base!C:C,'On Orders'!E:E)</f>
        <v>0</v>
      </c>
      <c r="Q714" s="22">
        <f ca="1">SUMIF('On Orders'!B:G,Base!C:C,'On Orders'!F:F)</f>
        <v>0</v>
      </c>
      <c r="R714" s="22">
        <f ca="1">SUMIF('On Orders'!B:G,Base!C:C,'On Orders'!G:G)</f>
        <v>0</v>
      </c>
      <c r="S714" s="22">
        <f ca="1">SUMIF('On Orders'!B:G,Base!C:C,'On Orders'!H:H)</f>
        <v>0</v>
      </c>
      <c r="T714" s="22"/>
      <c r="U714" s="22"/>
      <c r="V714" s="22"/>
      <c r="W714" s="3">
        <v>43</v>
      </c>
      <c r="X714" s="3">
        <v>179</v>
      </c>
      <c r="Y714" s="3">
        <v>189</v>
      </c>
      <c r="Z714" s="3">
        <v>0</v>
      </c>
      <c r="AA714" s="3">
        <v>0</v>
      </c>
      <c r="AB714" s="3">
        <v>0</v>
      </c>
      <c r="AC714" s="3">
        <v>0</v>
      </c>
      <c r="AD714" s="31">
        <f t="shared" ca="1" si="815"/>
        <v>-135</v>
      </c>
      <c r="AE714" s="26">
        <f t="shared" ca="1" si="816"/>
        <v>-189</v>
      </c>
      <c r="AF714" s="26">
        <f t="shared" ca="1" si="817"/>
        <v>0</v>
      </c>
      <c r="AG714" s="26">
        <f t="shared" ref="AG714:AI714" ca="1" si="832">MAX(0,AF714)-AA714</f>
        <v>0</v>
      </c>
      <c r="AH714" s="26">
        <f t="shared" ca="1" si="832"/>
        <v>0</v>
      </c>
      <c r="AI714" s="26">
        <f t="shared" ca="1" si="832"/>
        <v>0</v>
      </c>
      <c r="AJ714" s="30">
        <f t="shared" si="819"/>
        <v>0</v>
      </c>
      <c r="AK714" s="30">
        <f t="shared" si="820"/>
        <v>0</v>
      </c>
      <c r="AL714" s="30">
        <f t="shared" si="821"/>
        <v>0</v>
      </c>
      <c r="AM714" s="30">
        <f t="shared" si="822"/>
        <v>0</v>
      </c>
      <c r="AN714" s="30">
        <f t="shared" si="823"/>
        <v>0</v>
      </c>
      <c r="AO714" s="30">
        <f t="shared" si="824"/>
        <v>0</v>
      </c>
      <c r="AP714" s="22">
        <f t="shared" si="826"/>
        <v>0</v>
      </c>
    </row>
    <row r="715" spans="1:42" x14ac:dyDescent="0.2">
      <c r="A715" t="s">
        <v>2025</v>
      </c>
      <c r="B715" t="s">
        <v>2062</v>
      </c>
      <c r="C715" s="2" t="s">
        <v>2063</v>
      </c>
      <c r="D715" s="2">
        <v>8886463694701</v>
      </c>
      <c r="E715" s="2" t="s">
        <v>2064</v>
      </c>
      <c r="F715" s="2" t="s">
        <v>60</v>
      </c>
      <c r="G715" s="33" t="s">
        <v>61</v>
      </c>
      <c r="H715" s="2" t="s">
        <v>74</v>
      </c>
      <c r="I715" s="2" t="s">
        <v>1129</v>
      </c>
      <c r="J715" s="3">
        <v>188</v>
      </c>
      <c r="K715" s="25">
        <v>554.24</v>
      </c>
      <c r="L715" s="2" t="s">
        <v>2204</v>
      </c>
      <c r="M715" s="2" t="s">
        <v>28</v>
      </c>
      <c r="N715" s="3">
        <v>200</v>
      </c>
      <c r="O715" s="3">
        <v>232</v>
      </c>
      <c r="P715" s="21">
        <f ca="1">SUMIF('On Orders'!B:G,Base!C:C,'On Orders'!E:E)</f>
        <v>0</v>
      </c>
      <c r="Q715" s="22">
        <f ca="1">SUMIF('On Orders'!B:G,Base!C:C,'On Orders'!F:F)</f>
        <v>0</v>
      </c>
      <c r="R715" s="22">
        <f ca="1">SUMIF('On Orders'!B:G,Base!C:C,'On Orders'!G:G)</f>
        <v>0</v>
      </c>
      <c r="S715" s="22">
        <f ca="1">SUMIF('On Orders'!B:G,Base!C:C,'On Orders'!H:H)</f>
        <v>0</v>
      </c>
      <c r="T715" s="22"/>
      <c r="U715" s="22"/>
      <c r="V715" s="22"/>
      <c r="W715" s="3">
        <v>44</v>
      </c>
      <c r="X715" s="3">
        <v>178</v>
      </c>
      <c r="Y715" s="3">
        <v>181</v>
      </c>
      <c r="Z715" s="3">
        <v>0</v>
      </c>
      <c r="AA715" s="3">
        <v>0</v>
      </c>
      <c r="AB715" s="3">
        <v>0</v>
      </c>
      <c r="AC715" s="3">
        <v>0</v>
      </c>
      <c r="AD715" s="31">
        <f t="shared" ca="1" si="815"/>
        <v>66</v>
      </c>
      <c r="AE715" s="26">
        <f t="shared" ca="1" si="816"/>
        <v>-115</v>
      </c>
      <c r="AF715" s="26">
        <f t="shared" ca="1" si="817"/>
        <v>0</v>
      </c>
      <c r="AG715" s="26">
        <f t="shared" ref="AG715:AI715" ca="1" si="833">MAX(0,AF715)-AA715</f>
        <v>0</v>
      </c>
      <c r="AH715" s="26">
        <f t="shared" ca="1" si="833"/>
        <v>0</v>
      </c>
      <c r="AI715" s="26">
        <f t="shared" ca="1" si="833"/>
        <v>0</v>
      </c>
      <c r="AJ715" s="30">
        <f t="shared" si="819"/>
        <v>0</v>
      </c>
      <c r="AK715" s="30">
        <f t="shared" si="820"/>
        <v>0</v>
      </c>
      <c r="AL715" s="30">
        <f t="shared" si="821"/>
        <v>0</v>
      </c>
      <c r="AM715" s="30">
        <f t="shared" si="822"/>
        <v>0</v>
      </c>
      <c r="AN715" s="30">
        <f t="shared" si="823"/>
        <v>0</v>
      </c>
      <c r="AO715" s="30">
        <f t="shared" si="824"/>
        <v>0</v>
      </c>
      <c r="AP715" s="22">
        <f t="shared" si="826"/>
        <v>0</v>
      </c>
    </row>
    <row r="716" spans="1:42" x14ac:dyDescent="0.2">
      <c r="A716" t="s">
        <v>56</v>
      </c>
      <c r="B716" t="s">
        <v>2065</v>
      </c>
      <c r="C716" s="2" t="s">
        <v>533</v>
      </c>
      <c r="D716" s="2" t="s">
        <v>2066</v>
      </c>
      <c r="E716" s="2" t="s">
        <v>534</v>
      </c>
      <c r="F716" s="2" t="s">
        <v>535</v>
      </c>
      <c r="G716" s="2" t="s">
        <v>536</v>
      </c>
      <c r="H716" s="2" t="s">
        <v>537</v>
      </c>
      <c r="I716" s="2" t="s">
        <v>1129</v>
      </c>
      <c r="J716" s="3">
        <v>150</v>
      </c>
      <c r="K716" s="25">
        <v>503.81</v>
      </c>
      <c r="L716" s="2" t="s">
        <v>2202</v>
      </c>
      <c r="M716" s="2" t="s">
        <v>393</v>
      </c>
      <c r="N716" s="3">
        <v>161</v>
      </c>
      <c r="O716" s="3">
        <v>42</v>
      </c>
      <c r="P716" s="21">
        <f ca="1">SUMIF('On Orders'!B:G,Base!C:C,'On Orders'!E:E)</f>
        <v>0</v>
      </c>
      <c r="Q716" s="22">
        <f ca="1">SUMIF('On Orders'!B:G,Base!C:C,'On Orders'!F:F)</f>
        <v>48</v>
      </c>
      <c r="R716" s="22">
        <f ca="1">SUMIF('On Orders'!B:G,Base!C:C,'On Orders'!G:G)</f>
        <v>0</v>
      </c>
      <c r="S716" s="22">
        <f ca="1">SUMIF('On Orders'!B:G,Base!C:C,'On Orders'!H:H)</f>
        <v>0</v>
      </c>
      <c r="T716" s="22"/>
      <c r="U716" s="22"/>
      <c r="V716" s="22"/>
      <c r="W716" s="3">
        <v>5</v>
      </c>
      <c r="X716" s="3">
        <v>12</v>
      </c>
      <c r="Y716" s="3">
        <v>20</v>
      </c>
      <c r="Z716" s="3">
        <v>12</v>
      </c>
      <c r="AA716" s="3">
        <v>11</v>
      </c>
      <c r="AB716" s="3">
        <v>13</v>
      </c>
      <c r="AC716" s="3">
        <v>18</v>
      </c>
      <c r="AD716" s="31">
        <f t="shared" ca="1" si="815"/>
        <v>89</v>
      </c>
      <c r="AE716" s="26">
        <f t="shared" ca="1" si="816"/>
        <v>69</v>
      </c>
      <c r="AF716" s="26">
        <f t="shared" ca="1" si="817"/>
        <v>57</v>
      </c>
      <c r="AG716" s="26">
        <f t="shared" ref="AG716:AI716" ca="1" si="834">MAX(0,AF716)-AA716</f>
        <v>46</v>
      </c>
      <c r="AH716" s="26">
        <f t="shared" ca="1" si="834"/>
        <v>33</v>
      </c>
      <c r="AI716" s="26">
        <f t="shared" ca="1" si="834"/>
        <v>15</v>
      </c>
      <c r="AJ716" s="30">
        <f t="shared" ca="1" si="819"/>
        <v>0</v>
      </c>
      <c r="AK716" s="30">
        <f t="shared" ca="1" si="820"/>
        <v>0</v>
      </c>
      <c r="AL716" s="30">
        <f t="shared" ca="1" si="821"/>
        <v>0</v>
      </c>
      <c r="AM716" s="30">
        <f t="shared" ca="1" si="822"/>
        <v>0</v>
      </c>
      <c r="AN716" s="30">
        <f t="shared" ca="1" si="823"/>
        <v>0</v>
      </c>
      <c r="AO716" s="30">
        <f t="shared" ca="1" si="824"/>
        <v>0</v>
      </c>
      <c r="AP716" s="22">
        <f t="shared" ca="1" si="826"/>
        <v>0</v>
      </c>
    </row>
    <row r="717" spans="1:42" x14ac:dyDescent="0.2">
      <c r="A717" t="s">
        <v>56</v>
      </c>
      <c r="B717" t="s">
        <v>2067</v>
      </c>
      <c r="C717" s="2" t="s">
        <v>2068</v>
      </c>
      <c r="D717" s="2" t="s">
        <v>2069</v>
      </c>
      <c r="E717" s="2" t="s">
        <v>2070</v>
      </c>
      <c r="F717" s="2" t="s">
        <v>60</v>
      </c>
      <c r="G717" s="33" t="s">
        <v>391</v>
      </c>
      <c r="H717" s="2" t="s">
        <v>396</v>
      </c>
      <c r="I717" s="2" t="s">
        <v>1129</v>
      </c>
      <c r="J717" s="3">
        <v>350</v>
      </c>
      <c r="K717" s="25">
        <v>460.74568965517238</v>
      </c>
      <c r="L717" s="2" t="s">
        <v>393</v>
      </c>
      <c r="M717" s="2" t="s">
        <v>393</v>
      </c>
      <c r="N717" s="3">
        <v>0</v>
      </c>
      <c r="O717" s="3">
        <v>0</v>
      </c>
      <c r="P717" s="21">
        <f ca="1">SUMIF('On Orders'!B:G,Base!C:C,'On Orders'!E:E)</f>
        <v>0</v>
      </c>
      <c r="Q717" s="22">
        <f ca="1">SUMIF('On Orders'!B:G,Base!C:C,'On Orders'!F:F)</f>
        <v>600</v>
      </c>
      <c r="R717" s="22">
        <f ca="1">SUMIF('On Orders'!B:G,Base!C:C,'On Orders'!G:G)</f>
        <v>0</v>
      </c>
      <c r="S717" s="22">
        <f ca="1">SUMIF('On Orders'!B:G,Base!C:C,'On Orders'!H:H)</f>
        <v>0</v>
      </c>
      <c r="T717" s="22"/>
      <c r="U717" s="22"/>
      <c r="V717" s="22"/>
      <c r="W717" s="3">
        <v>0</v>
      </c>
      <c r="X717" s="3">
        <v>0</v>
      </c>
      <c r="Y717" s="3">
        <v>0</v>
      </c>
      <c r="Z717" s="3">
        <v>75</v>
      </c>
      <c r="AA717" s="3">
        <v>75</v>
      </c>
      <c r="AB717" s="3">
        <v>75</v>
      </c>
      <c r="AC717" s="3">
        <v>75</v>
      </c>
      <c r="AD717" s="31">
        <f t="shared" ca="1" si="815"/>
        <v>250</v>
      </c>
      <c r="AE717" s="26">
        <f t="shared" ca="1" si="816"/>
        <v>250</v>
      </c>
      <c r="AF717" s="26">
        <f t="shared" ca="1" si="817"/>
        <v>175</v>
      </c>
      <c r="AG717" s="26">
        <f t="shared" ref="AG717:AI717" ca="1" si="835">MAX(0,AF717)-AA717</f>
        <v>100</v>
      </c>
      <c r="AH717" s="26">
        <f t="shared" ca="1" si="835"/>
        <v>25</v>
      </c>
      <c r="AI717" s="26">
        <f t="shared" ca="1" si="835"/>
        <v>-50</v>
      </c>
      <c r="AJ717" s="30">
        <f t="shared" si="819"/>
        <v>0</v>
      </c>
      <c r="AK717" s="30">
        <f t="shared" si="820"/>
        <v>0</v>
      </c>
      <c r="AL717" s="30">
        <f t="shared" si="821"/>
        <v>75</v>
      </c>
      <c r="AM717" s="30">
        <f t="shared" si="822"/>
        <v>75</v>
      </c>
      <c r="AN717" s="30">
        <f t="shared" si="823"/>
        <v>75</v>
      </c>
      <c r="AO717" s="30">
        <f t="shared" si="824"/>
        <v>75</v>
      </c>
      <c r="AP717" s="22">
        <f t="shared" si="826"/>
        <v>300</v>
      </c>
    </row>
    <row r="718" spans="1:42" x14ac:dyDescent="0.2">
      <c r="A718" t="s">
        <v>56</v>
      </c>
      <c r="B718" t="s">
        <v>2067</v>
      </c>
      <c r="C718" s="2" t="s">
        <v>397</v>
      </c>
      <c r="D718" s="2" t="s">
        <v>2069</v>
      </c>
      <c r="E718" s="2" t="s">
        <v>398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3">
        <v>350</v>
      </c>
      <c r="K718" s="25">
        <v>460.74568965517238</v>
      </c>
      <c r="L718" s="2" t="s">
        <v>393</v>
      </c>
      <c r="M718" s="2" t="s">
        <v>393</v>
      </c>
      <c r="N718" s="3">
        <v>0</v>
      </c>
      <c r="O718" s="3">
        <v>0</v>
      </c>
      <c r="P718" s="21">
        <f ca="1">SUMIF('On Orders'!B:G,Base!C:C,'On Orders'!E:E)</f>
        <v>0</v>
      </c>
      <c r="Q718" s="22">
        <f ca="1">SUMIF('On Orders'!B:G,Base!C:C,'On Orders'!F:F)</f>
        <v>168</v>
      </c>
      <c r="R718" s="22">
        <f ca="1">SUMIF('On Orders'!B:G,Base!C:C,'On Orders'!G:G)</f>
        <v>0</v>
      </c>
      <c r="S718" s="22">
        <f ca="1">SUMIF('On Orders'!B:G,Base!C:C,'On Orders'!H:H)</f>
        <v>0</v>
      </c>
      <c r="T718" s="22"/>
      <c r="U718" s="22"/>
      <c r="V718" s="22"/>
      <c r="W718" s="3">
        <v>0</v>
      </c>
      <c r="X718" s="3">
        <v>0</v>
      </c>
      <c r="Y718" s="3">
        <v>0</v>
      </c>
      <c r="Z718" s="3">
        <v>50</v>
      </c>
      <c r="AA718" s="3">
        <v>50</v>
      </c>
      <c r="AB718" s="3">
        <v>50</v>
      </c>
      <c r="AC718" s="3">
        <v>50</v>
      </c>
      <c r="AD718" s="31">
        <f t="shared" ca="1" si="815"/>
        <v>-182</v>
      </c>
      <c r="AE718" s="26">
        <f t="shared" ca="1" si="816"/>
        <v>0</v>
      </c>
      <c r="AF718" s="26">
        <f t="shared" ca="1" si="817"/>
        <v>-50</v>
      </c>
      <c r="AG718" s="26">
        <f t="shared" ref="AG718:AI718" ca="1" si="836">MAX(0,AF718)-AA718</f>
        <v>-50</v>
      </c>
      <c r="AH718" s="26">
        <f t="shared" ca="1" si="836"/>
        <v>-50</v>
      </c>
      <c r="AI718" s="26">
        <f t="shared" ca="1" si="836"/>
        <v>-50</v>
      </c>
      <c r="AJ718" s="30">
        <f t="shared" si="819"/>
        <v>0</v>
      </c>
      <c r="AK718" s="30">
        <f t="shared" si="820"/>
        <v>0</v>
      </c>
      <c r="AL718" s="30">
        <f t="shared" si="821"/>
        <v>50</v>
      </c>
      <c r="AM718" s="30">
        <f t="shared" si="822"/>
        <v>50</v>
      </c>
      <c r="AN718" s="30">
        <f t="shared" si="823"/>
        <v>50</v>
      </c>
      <c r="AO718" s="30">
        <f t="shared" si="824"/>
        <v>50</v>
      </c>
      <c r="AP718" s="22">
        <f t="shared" si="826"/>
        <v>200</v>
      </c>
    </row>
    <row r="719" spans="1:42" x14ac:dyDescent="0.2">
      <c r="A719" t="s">
        <v>2071</v>
      </c>
      <c r="B719" t="s">
        <v>2067</v>
      </c>
      <c r="C719" s="2" t="s">
        <v>2072</v>
      </c>
      <c r="D719" s="2" t="s">
        <v>2069</v>
      </c>
      <c r="E719" s="2" t="s">
        <v>2073</v>
      </c>
      <c r="F719" s="2" t="s">
        <v>60</v>
      </c>
      <c r="G719" s="33" t="s">
        <v>391</v>
      </c>
      <c r="H719" s="2" t="s">
        <v>396</v>
      </c>
      <c r="I719" s="2" t="s">
        <v>1129</v>
      </c>
      <c r="J719" s="3">
        <v>350</v>
      </c>
      <c r="K719" s="25">
        <v>460.74568965517238</v>
      </c>
      <c r="L719" s="2" t="s">
        <v>393</v>
      </c>
      <c r="M719" s="2" t="s">
        <v>393</v>
      </c>
      <c r="N719" s="3">
        <v>0</v>
      </c>
      <c r="O719" s="3">
        <v>0</v>
      </c>
      <c r="P719" s="21">
        <f ca="1">SUMIF('On Orders'!B:G,Base!C:C,'On Orders'!E:E)</f>
        <v>0</v>
      </c>
      <c r="Q719" s="22">
        <f ca="1">SUMIF('On Orders'!B:G,Base!C:C,'On Orders'!F:F)</f>
        <v>1056</v>
      </c>
      <c r="R719" s="22">
        <f ca="1">SUMIF('On Orders'!B:G,Base!C:C,'On Orders'!G:G)</f>
        <v>0</v>
      </c>
      <c r="S719" s="22">
        <f ca="1">SUMIF('On Orders'!B:G,Base!C:C,'On Orders'!H:H)</f>
        <v>0</v>
      </c>
      <c r="T719" s="22"/>
      <c r="U719" s="22"/>
      <c r="V719" s="22"/>
      <c r="W719" s="3">
        <v>0</v>
      </c>
      <c r="X719" s="3">
        <v>0</v>
      </c>
      <c r="Y719" s="3">
        <v>0</v>
      </c>
      <c r="Z719" s="3">
        <v>84</v>
      </c>
      <c r="AA719" s="3">
        <v>60</v>
      </c>
      <c r="AB719" s="3">
        <v>40</v>
      </c>
      <c r="AC719" s="3">
        <v>28</v>
      </c>
      <c r="AD719" s="31">
        <f t="shared" ca="1" si="815"/>
        <v>706</v>
      </c>
      <c r="AE719" s="26">
        <f t="shared" ca="1" si="816"/>
        <v>706</v>
      </c>
      <c r="AF719" s="26">
        <f t="shared" ca="1" si="817"/>
        <v>622</v>
      </c>
      <c r="AG719" s="26">
        <f t="shared" ref="AG719:AI719" ca="1" si="837">MAX(0,AF719)-AA719</f>
        <v>562</v>
      </c>
      <c r="AH719" s="26">
        <f t="shared" ca="1" si="837"/>
        <v>522</v>
      </c>
      <c r="AI719" s="26">
        <f t="shared" ca="1" si="837"/>
        <v>494</v>
      </c>
      <c r="AJ719" s="30">
        <f t="shared" si="819"/>
        <v>0</v>
      </c>
      <c r="AK719" s="30">
        <f t="shared" si="820"/>
        <v>0</v>
      </c>
      <c r="AL719" s="30">
        <f t="shared" si="821"/>
        <v>84</v>
      </c>
      <c r="AM719" s="30">
        <f t="shared" si="822"/>
        <v>60</v>
      </c>
      <c r="AN719" s="30">
        <f t="shared" si="823"/>
        <v>40</v>
      </c>
      <c r="AO719" s="30">
        <f t="shared" si="824"/>
        <v>28</v>
      </c>
      <c r="AP719" s="22">
        <f t="shared" si="826"/>
        <v>212</v>
      </c>
    </row>
    <row r="720" spans="1:42" x14ac:dyDescent="0.2">
      <c r="A720" t="s">
        <v>335</v>
      </c>
      <c r="B720" t="s">
        <v>2067</v>
      </c>
      <c r="C720" s="2" t="s">
        <v>2074</v>
      </c>
      <c r="D720" s="2" t="s">
        <v>2069</v>
      </c>
      <c r="E720" s="2" t="s">
        <v>2075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3">
        <v>350</v>
      </c>
      <c r="K720" s="25">
        <v>460.74568965517238</v>
      </c>
      <c r="L720" s="2" t="s">
        <v>393</v>
      </c>
      <c r="M720" s="2" t="s">
        <v>393</v>
      </c>
      <c r="N720" s="3">
        <v>0</v>
      </c>
      <c r="O720" s="3">
        <v>0</v>
      </c>
      <c r="P720" s="21">
        <f ca="1">SUMIF('On Orders'!B:G,Base!C:C,'On Orders'!E:E)</f>
        <v>0</v>
      </c>
      <c r="Q720" s="22">
        <f ca="1">SUMIF('On Orders'!B:G,Base!C:C,'On Orders'!F:F)</f>
        <v>360</v>
      </c>
      <c r="R720" s="22">
        <f ca="1">SUMIF('On Orders'!B:G,Base!C:C,'On Orders'!G:G)</f>
        <v>0</v>
      </c>
      <c r="S720" s="22">
        <f ca="1">SUMIF('On Orders'!B:G,Base!C:C,'On Orders'!H:H)</f>
        <v>0</v>
      </c>
      <c r="T720" s="22"/>
      <c r="U720" s="22"/>
      <c r="V720" s="22"/>
      <c r="W720" s="3">
        <v>0</v>
      </c>
      <c r="X720" s="3">
        <v>0</v>
      </c>
      <c r="Y720" s="3">
        <v>0</v>
      </c>
      <c r="Z720" s="3">
        <v>84</v>
      </c>
      <c r="AA720" s="3">
        <v>60</v>
      </c>
      <c r="AB720" s="3">
        <v>40</v>
      </c>
      <c r="AC720" s="3">
        <v>28</v>
      </c>
      <c r="AD720" s="31">
        <f t="shared" ca="1" si="815"/>
        <v>10</v>
      </c>
      <c r="AE720" s="26">
        <f t="shared" ca="1" si="816"/>
        <v>10</v>
      </c>
      <c r="AF720" s="26">
        <f t="shared" ca="1" si="817"/>
        <v>-74</v>
      </c>
      <c r="AG720" s="26">
        <f t="shared" ref="AG720:AI720" ca="1" si="838">MAX(0,AF720)-AA720</f>
        <v>-60</v>
      </c>
      <c r="AH720" s="26">
        <f t="shared" ca="1" si="838"/>
        <v>-40</v>
      </c>
      <c r="AI720" s="26">
        <f t="shared" ca="1" si="838"/>
        <v>-28</v>
      </c>
      <c r="AJ720" s="30">
        <f t="shared" si="819"/>
        <v>0</v>
      </c>
      <c r="AK720" s="30">
        <f t="shared" si="820"/>
        <v>0</v>
      </c>
      <c r="AL720" s="30">
        <f t="shared" si="821"/>
        <v>84</v>
      </c>
      <c r="AM720" s="30">
        <f t="shared" si="822"/>
        <v>60</v>
      </c>
      <c r="AN720" s="30">
        <f t="shared" si="823"/>
        <v>40</v>
      </c>
      <c r="AO720" s="30">
        <f t="shared" si="824"/>
        <v>28</v>
      </c>
      <c r="AP720" s="22">
        <f t="shared" si="826"/>
        <v>212</v>
      </c>
    </row>
    <row r="721" spans="1:42" x14ac:dyDescent="0.2">
      <c r="A721" t="s">
        <v>335</v>
      </c>
      <c r="B721" t="s">
        <v>2067</v>
      </c>
      <c r="C721" s="2" t="s">
        <v>2076</v>
      </c>
      <c r="D721" s="2" t="s">
        <v>2069</v>
      </c>
      <c r="E721" s="2" t="s">
        <v>2077</v>
      </c>
      <c r="F721" s="2" t="s">
        <v>60</v>
      </c>
      <c r="G721" s="2" t="s">
        <v>391</v>
      </c>
      <c r="H721" s="2" t="s">
        <v>396</v>
      </c>
      <c r="I721" s="2" t="s">
        <v>1129</v>
      </c>
      <c r="J721" s="3">
        <v>350</v>
      </c>
      <c r="K721" s="25">
        <v>460.74568965517238</v>
      </c>
      <c r="L721" s="2" t="s">
        <v>393</v>
      </c>
      <c r="M721" s="2" t="s">
        <v>393</v>
      </c>
      <c r="N721" s="3">
        <v>0</v>
      </c>
      <c r="O721" s="3">
        <v>0</v>
      </c>
      <c r="P721" s="21">
        <f ca="1">SUMIF('On Orders'!B:G,Base!C:C,'On Orders'!E:E)</f>
        <v>0</v>
      </c>
      <c r="Q721" s="22">
        <f ca="1">SUMIF('On Orders'!B:G,Base!C:C,'On Orders'!F:F)</f>
        <v>168</v>
      </c>
      <c r="R721" s="22">
        <f ca="1">SUMIF('On Orders'!B:G,Base!C:C,'On Orders'!G:G)</f>
        <v>0</v>
      </c>
      <c r="S721" s="22">
        <f ca="1">SUMIF('On Orders'!B:G,Base!C:C,'On Orders'!H:H)</f>
        <v>0</v>
      </c>
      <c r="T721" s="22"/>
      <c r="U721" s="22"/>
      <c r="V721" s="22"/>
      <c r="W721" s="3">
        <v>0</v>
      </c>
      <c r="X721" s="3">
        <v>0</v>
      </c>
      <c r="Y721" s="3">
        <v>0</v>
      </c>
      <c r="Z721" s="3">
        <v>42</v>
      </c>
      <c r="AA721" s="3">
        <v>30</v>
      </c>
      <c r="AB721" s="3">
        <v>20</v>
      </c>
      <c r="AC721" s="3">
        <v>14</v>
      </c>
      <c r="AD721" s="31">
        <f t="shared" ca="1" si="815"/>
        <v>-182</v>
      </c>
      <c r="AE721" s="26">
        <f t="shared" ca="1" si="816"/>
        <v>0</v>
      </c>
      <c r="AF721" s="26">
        <f t="shared" ca="1" si="817"/>
        <v>-42</v>
      </c>
      <c r="AG721" s="26">
        <f t="shared" ref="AG721:AI721" ca="1" si="839">MAX(0,AF721)-AA721</f>
        <v>-30</v>
      </c>
      <c r="AH721" s="26">
        <f t="shared" ca="1" si="839"/>
        <v>-20</v>
      </c>
      <c r="AI721" s="26">
        <f t="shared" ca="1" si="839"/>
        <v>-14</v>
      </c>
      <c r="AJ721" s="30">
        <f t="shared" si="819"/>
        <v>0</v>
      </c>
      <c r="AK721" s="30">
        <f t="shared" si="820"/>
        <v>0</v>
      </c>
      <c r="AL721" s="30">
        <f t="shared" si="821"/>
        <v>42</v>
      </c>
      <c r="AM721" s="30">
        <f t="shared" si="822"/>
        <v>30</v>
      </c>
      <c r="AN721" s="30">
        <f t="shared" si="823"/>
        <v>20</v>
      </c>
      <c r="AO721" s="30">
        <f t="shared" si="824"/>
        <v>14</v>
      </c>
      <c r="AP721" s="22">
        <f t="shared" si="826"/>
        <v>106</v>
      </c>
    </row>
    <row r="722" spans="1:42" x14ac:dyDescent="0.2">
      <c r="A722" t="s">
        <v>335</v>
      </c>
      <c r="B722" t="s">
        <v>2067</v>
      </c>
      <c r="C722" s="2" t="s">
        <v>2078</v>
      </c>
      <c r="D722" s="2" t="s">
        <v>2069</v>
      </c>
      <c r="E722" s="2" t="s">
        <v>2079</v>
      </c>
      <c r="F722" s="2" t="s">
        <v>60</v>
      </c>
      <c r="G722" s="2" t="s">
        <v>391</v>
      </c>
      <c r="H722" s="2" t="s">
        <v>396</v>
      </c>
      <c r="I722" s="2" t="s">
        <v>1129</v>
      </c>
      <c r="J722" s="3">
        <v>350</v>
      </c>
      <c r="K722" s="25">
        <v>460.74568965517238</v>
      </c>
      <c r="L722" s="2" t="s">
        <v>393</v>
      </c>
      <c r="M722" s="2" t="s">
        <v>393</v>
      </c>
      <c r="N722" s="3">
        <v>0</v>
      </c>
      <c r="O722" s="3">
        <v>0</v>
      </c>
      <c r="P722" s="21">
        <f ca="1">SUMIF('On Orders'!B:G,Base!C:C,'On Orders'!E:E)</f>
        <v>0</v>
      </c>
      <c r="Q722" s="22">
        <f ca="1">SUMIF('On Orders'!B:G,Base!C:C,'On Orders'!F:F)</f>
        <v>168</v>
      </c>
      <c r="R722" s="22">
        <f ca="1">SUMIF('On Orders'!B:G,Base!C:C,'On Orders'!G:G)</f>
        <v>0</v>
      </c>
      <c r="S722" s="22">
        <f ca="1">SUMIF('On Orders'!B:G,Base!C:C,'On Orders'!H:H)</f>
        <v>0</v>
      </c>
      <c r="T722" s="22"/>
      <c r="U722" s="22"/>
      <c r="V722" s="22"/>
      <c r="W722" s="3">
        <v>0</v>
      </c>
      <c r="X722" s="3">
        <v>0</v>
      </c>
      <c r="Y722" s="3">
        <v>0</v>
      </c>
      <c r="Z722" s="3">
        <v>60</v>
      </c>
      <c r="AA722" s="3">
        <v>60</v>
      </c>
      <c r="AB722" s="3">
        <v>60</v>
      </c>
      <c r="AC722" s="3">
        <v>60</v>
      </c>
      <c r="AD722" s="31">
        <f t="shared" ca="1" si="815"/>
        <v>-182</v>
      </c>
      <c r="AE722" s="26">
        <f t="shared" ca="1" si="816"/>
        <v>0</v>
      </c>
      <c r="AF722" s="26">
        <f t="shared" ca="1" si="817"/>
        <v>-60</v>
      </c>
      <c r="AG722" s="26">
        <f t="shared" ref="AG722:AI722" ca="1" si="840">MAX(0,AF722)-AA722</f>
        <v>-60</v>
      </c>
      <c r="AH722" s="26">
        <f t="shared" ca="1" si="840"/>
        <v>-60</v>
      </c>
      <c r="AI722" s="26">
        <f t="shared" ca="1" si="840"/>
        <v>-60</v>
      </c>
      <c r="AJ722" s="30">
        <f t="shared" si="819"/>
        <v>0</v>
      </c>
      <c r="AK722" s="30">
        <f t="shared" si="820"/>
        <v>0</v>
      </c>
      <c r="AL722" s="30">
        <f t="shared" si="821"/>
        <v>60</v>
      </c>
      <c r="AM722" s="30">
        <f t="shared" si="822"/>
        <v>60</v>
      </c>
      <c r="AN722" s="30">
        <f t="shared" si="823"/>
        <v>60</v>
      </c>
      <c r="AO722" s="30">
        <f t="shared" si="824"/>
        <v>60</v>
      </c>
      <c r="AP722" s="22">
        <f t="shared" si="826"/>
        <v>240</v>
      </c>
    </row>
    <row r="723" spans="1:42" x14ac:dyDescent="0.2">
      <c r="A723" t="s">
        <v>104</v>
      </c>
      <c r="B723" t="s">
        <v>2067</v>
      </c>
      <c r="C723" s="2" t="s">
        <v>458</v>
      </c>
      <c r="D723" s="2">
        <v>855848009254</v>
      </c>
      <c r="E723" s="2" t="s">
        <v>459</v>
      </c>
      <c r="F723" s="2" t="s">
        <v>60</v>
      </c>
      <c r="G723" s="33" t="s">
        <v>391</v>
      </c>
      <c r="H723" s="2" t="s">
        <v>396</v>
      </c>
      <c r="I723" s="2" t="s">
        <v>1129</v>
      </c>
      <c r="J723" s="3">
        <v>350</v>
      </c>
      <c r="K723" s="25">
        <v>460.74568965517238</v>
      </c>
      <c r="L723" s="2" t="s">
        <v>393</v>
      </c>
      <c r="M723" s="2" t="s">
        <v>393</v>
      </c>
      <c r="N723" s="3">
        <v>0</v>
      </c>
      <c r="O723" s="3">
        <v>0</v>
      </c>
      <c r="P723" s="21">
        <f ca="1">SUMIF('On Orders'!B:G,Base!C:C,'On Orders'!E:E)</f>
        <v>0</v>
      </c>
      <c r="Q723" s="22">
        <f ca="1">SUMIF('On Orders'!B:G,Base!C:C,'On Orders'!F:F)</f>
        <v>0</v>
      </c>
      <c r="R723" s="22">
        <f ca="1">SUMIF('On Orders'!B:G,Base!C:C,'On Orders'!G:G)</f>
        <v>0</v>
      </c>
      <c r="S723" s="22">
        <f ca="1">SUMIF('On Orders'!B:G,Base!C:C,'On Orders'!H:H)</f>
        <v>0</v>
      </c>
      <c r="T723" s="22"/>
      <c r="U723" s="22"/>
      <c r="V723" s="22"/>
      <c r="W723" s="3">
        <v>0</v>
      </c>
      <c r="X723" s="3">
        <v>0</v>
      </c>
      <c r="Y723" s="3">
        <v>0</v>
      </c>
      <c r="Z723" s="3">
        <v>35</v>
      </c>
      <c r="AA723" s="3">
        <v>50</v>
      </c>
      <c r="AB723" s="3">
        <v>50</v>
      </c>
      <c r="AC723" s="3">
        <v>50</v>
      </c>
      <c r="AD723" s="31">
        <f t="shared" ca="1" si="815"/>
        <v>-350</v>
      </c>
      <c r="AE723" s="26">
        <f t="shared" ca="1" si="816"/>
        <v>0</v>
      </c>
      <c r="AF723" s="26">
        <f t="shared" ca="1" si="817"/>
        <v>-35</v>
      </c>
      <c r="AG723" s="26">
        <f t="shared" ref="AG723:AI723" ca="1" si="841">MAX(0,AF723)-AA723</f>
        <v>-50</v>
      </c>
      <c r="AH723" s="26">
        <f t="shared" ca="1" si="841"/>
        <v>-50</v>
      </c>
      <c r="AI723" s="26">
        <f t="shared" ca="1" si="841"/>
        <v>-50</v>
      </c>
      <c r="AJ723" s="30">
        <f t="shared" si="819"/>
        <v>0</v>
      </c>
      <c r="AK723" s="30">
        <f t="shared" si="820"/>
        <v>0</v>
      </c>
      <c r="AL723" s="30">
        <f t="shared" si="821"/>
        <v>35</v>
      </c>
      <c r="AM723" s="30">
        <f t="shared" si="822"/>
        <v>50</v>
      </c>
      <c r="AN723" s="30">
        <f t="shared" si="823"/>
        <v>50</v>
      </c>
      <c r="AO723" s="30">
        <f t="shared" si="824"/>
        <v>50</v>
      </c>
      <c r="AP723" s="22">
        <f t="shared" si="826"/>
        <v>185</v>
      </c>
    </row>
    <row r="724" spans="1:42" x14ac:dyDescent="0.2">
      <c r="A724" t="s">
        <v>104</v>
      </c>
      <c r="B724" t="s">
        <v>2067</v>
      </c>
      <c r="C724" s="2" t="s">
        <v>460</v>
      </c>
      <c r="D724" s="2">
        <v>855848009247</v>
      </c>
      <c r="E724" s="2" t="s">
        <v>461</v>
      </c>
      <c r="F724" s="2" t="s">
        <v>60</v>
      </c>
      <c r="G724" s="33" t="s">
        <v>391</v>
      </c>
      <c r="H724" s="2" t="s">
        <v>396</v>
      </c>
      <c r="I724" s="2" t="s">
        <v>1129</v>
      </c>
      <c r="J724" s="3">
        <v>350</v>
      </c>
      <c r="K724" s="25">
        <v>460.74568965517238</v>
      </c>
      <c r="L724" s="2" t="s">
        <v>393</v>
      </c>
      <c r="M724" s="2" t="s">
        <v>393</v>
      </c>
      <c r="N724" s="3">
        <v>0</v>
      </c>
      <c r="O724" s="3">
        <v>0</v>
      </c>
      <c r="P724" s="21">
        <f ca="1">SUMIF('On Orders'!B:G,Base!C:C,'On Orders'!E:E)</f>
        <v>0</v>
      </c>
      <c r="Q724" s="22">
        <f ca="1">SUMIF('On Orders'!B:G,Base!C:C,'On Orders'!F:F)</f>
        <v>0</v>
      </c>
      <c r="R724" s="22">
        <f ca="1">SUMIF('On Orders'!B:G,Base!C:C,'On Orders'!G:G)</f>
        <v>0</v>
      </c>
      <c r="S724" s="22">
        <f ca="1">SUMIF('On Orders'!B:G,Base!C:C,'On Orders'!H:H)</f>
        <v>0</v>
      </c>
      <c r="T724" s="22"/>
      <c r="U724" s="22"/>
      <c r="V724" s="22"/>
      <c r="W724" s="3">
        <v>0</v>
      </c>
      <c r="X724" s="3">
        <v>0</v>
      </c>
      <c r="Y724" s="3">
        <v>0</v>
      </c>
      <c r="Z724" s="3">
        <v>45</v>
      </c>
      <c r="AA724" s="3">
        <v>50</v>
      </c>
      <c r="AB724" s="3">
        <v>50</v>
      </c>
      <c r="AC724" s="3">
        <v>50</v>
      </c>
      <c r="AD724" s="31">
        <f t="shared" ca="1" si="815"/>
        <v>-350</v>
      </c>
      <c r="AE724" s="26">
        <f t="shared" ca="1" si="816"/>
        <v>0</v>
      </c>
      <c r="AF724" s="26">
        <f t="shared" ca="1" si="817"/>
        <v>-45</v>
      </c>
      <c r="AG724" s="26">
        <f t="shared" ref="AG724:AI724" ca="1" si="842">MAX(0,AF724)-AA724</f>
        <v>-50</v>
      </c>
      <c r="AH724" s="26">
        <f t="shared" ca="1" si="842"/>
        <v>-50</v>
      </c>
      <c r="AI724" s="26">
        <f t="shared" ca="1" si="842"/>
        <v>-50</v>
      </c>
      <c r="AJ724" s="30">
        <f t="shared" si="819"/>
        <v>0</v>
      </c>
      <c r="AK724" s="30">
        <f t="shared" si="820"/>
        <v>0</v>
      </c>
      <c r="AL724" s="30">
        <f t="shared" si="821"/>
        <v>45</v>
      </c>
      <c r="AM724" s="30">
        <f t="shared" si="822"/>
        <v>50</v>
      </c>
      <c r="AN724" s="30">
        <f t="shared" si="823"/>
        <v>50</v>
      </c>
      <c r="AO724" s="30">
        <f t="shared" si="824"/>
        <v>50</v>
      </c>
      <c r="AP724" s="22">
        <f t="shared" si="826"/>
        <v>195</v>
      </c>
    </row>
    <row r="725" spans="1:42" x14ac:dyDescent="0.2">
      <c r="A725" t="s">
        <v>335</v>
      </c>
      <c r="B725" t="s">
        <v>2067</v>
      </c>
      <c r="C725" s="2" t="s">
        <v>2080</v>
      </c>
      <c r="D725" s="2" t="s">
        <v>2081</v>
      </c>
      <c r="E725" s="2" t="s">
        <v>2082</v>
      </c>
      <c r="F725" s="2" t="s">
        <v>24</v>
      </c>
      <c r="G725" s="2" t="s">
        <v>391</v>
      </c>
      <c r="H725" s="2" t="s">
        <v>396</v>
      </c>
      <c r="I725" s="2" t="s">
        <v>1129</v>
      </c>
      <c r="J725" s="3">
        <v>350</v>
      </c>
      <c r="K725" s="25">
        <v>460.74568965517238</v>
      </c>
      <c r="L725" s="2" t="s">
        <v>393</v>
      </c>
      <c r="M725" s="2" t="s">
        <v>393</v>
      </c>
      <c r="N725" s="3">
        <v>0</v>
      </c>
      <c r="O725" s="3">
        <v>0</v>
      </c>
      <c r="P725" s="21">
        <f ca="1">SUMIF('On Orders'!B:G,Base!C:C,'On Orders'!E:E)</f>
        <v>0</v>
      </c>
      <c r="Q725" s="22">
        <f ca="1">SUMIF('On Orders'!B:G,Base!C:C,'On Orders'!F:F)</f>
        <v>504</v>
      </c>
      <c r="R725" s="22">
        <f ca="1">SUMIF('On Orders'!B:G,Base!C:C,'On Orders'!G:G)</f>
        <v>0</v>
      </c>
      <c r="S725" s="22">
        <f ca="1">SUMIF('On Orders'!B:G,Base!C:C,'On Orders'!H:H)</f>
        <v>0</v>
      </c>
      <c r="T725" s="22"/>
      <c r="U725" s="22"/>
      <c r="V725" s="22"/>
      <c r="W725" s="3">
        <v>0</v>
      </c>
      <c r="X725" s="3">
        <v>0</v>
      </c>
      <c r="Y725" s="3">
        <v>0</v>
      </c>
      <c r="Z725" s="3">
        <v>364</v>
      </c>
      <c r="AA725" s="3">
        <v>711</v>
      </c>
      <c r="AB725" s="3">
        <v>517</v>
      </c>
      <c r="AC725" s="3">
        <v>251</v>
      </c>
      <c r="AD725" s="31">
        <f t="shared" ca="1" si="815"/>
        <v>154</v>
      </c>
      <c r="AE725" s="26">
        <f t="shared" ca="1" si="816"/>
        <v>154</v>
      </c>
      <c r="AF725" s="26">
        <f t="shared" ca="1" si="817"/>
        <v>-210</v>
      </c>
      <c r="AG725" s="26">
        <f t="shared" ref="AG725:AI725" ca="1" si="843">MAX(0,AF725)-AA725</f>
        <v>-711</v>
      </c>
      <c r="AH725" s="26">
        <f t="shared" ca="1" si="843"/>
        <v>-517</v>
      </c>
      <c r="AI725" s="26">
        <f t="shared" ca="1" si="843"/>
        <v>-251</v>
      </c>
      <c r="AJ725" s="30">
        <f t="shared" si="819"/>
        <v>0</v>
      </c>
      <c r="AK725" s="30">
        <f t="shared" si="820"/>
        <v>0</v>
      </c>
      <c r="AL725" s="30">
        <f t="shared" si="821"/>
        <v>364</v>
      </c>
      <c r="AM725" s="30">
        <f t="shared" si="822"/>
        <v>711</v>
      </c>
      <c r="AN725" s="30">
        <f t="shared" si="823"/>
        <v>517</v>
      </c>
      <c r="AO725" s="30">
        <f t="shared" si="824"/>
        <v>251</v>
      </c>
      <c r="AP725" s="22">
        <f t="shared" si="826"/>
        <v>1843</v>
      </c>
    </row>
    <row r="726" spans="1:42" x14ac:dyDescent="0.2">
      <c r="A726" t="s">
        <v>2025</v>
      </c>
      <c r="B726" t="s">
        <v>2067</v>
      </c>
      <c r="C726" s="2" t="s">
        <v>2083</v>
      </c>
      <c r="D726" s="2">
        <v>8886463698969</v>
      </c>
      <c r="E726" s="2" t="s">
        <v>2084</v>
      </c>
      <c r="F726" s="2" t="s">
        <v>60</v>
      </c>
      <c r="G726" s="2" t="s">
        <v>391</v>
      </c>
      <c r="H726" s="2" t="s">
        <v>396</v>
      </c>
      <c r="I726" s="2" t="s">
        <v>1129</v>
      </c>
      <c r="J726" s="3">
        <v>350</v>
      </c>
      <c r="K726" s="25">
        <v>460.74568965517238</v>
      </c>
      <c r="L726" s="2" t="s">
        <v>393</v>
      </c>
      <c r="M726" s="2" t="s">
        <v>393</v>
      </c>
      <c r="N726" s="3">
        <v>0</v>
      </c>
      <c r="O726" s="3">
        <v>0</v>
      </c>
      <c r="P726" s="21">
        <f ca="1">SUMIF('On Orders'!B:G,Base!C:C,'On Orders'!E:E)</f>
        <v>0</v>
      </c>
      <c r="Q726" s="22">
        <f ca="1">SUMIF('On Orders'!B:G,Base!C:C,'On Orders'!F:F)</f>
        <v>350</v>
      </c>
      <c r="R726" s="22">
        <f ca="1">SUMIF('On Orders'!B:G,Base!C:C,'On Orders'!G:G)</f>
        <v>0</v>
      </c>
      <c r="S726" s="22">
        <f ca="1">SUMIF('On Orders'!B:G,Base!C:C,'On Orders'!H:H)</f>
        <v>0</v>
      </c>
      <c r="T726" s="22"/>
      <c r="U726" s="22"/>
      <c r="V726" s="22"/>
      <c r="W726" s="3">
        <v>0</v>
      </c>
      <c r="X726" s="3">
        <v>0</v>
      </c>
      <c r="Y726" s="3">
        <v>0</v>
      </c>
      <c r="Z726" s="3">
        <v>100</v>
      </c>
      <c r="AA726" s="3">
        <v>100</v>
      </c>
      <c r="AB726" s="3">
        <v>100</v>
      </c>
      <c r="AC726" s="3">
        <v>100</v>
      </c>
      <c r="AD726" s="31">
        <f t="shared" ca="1" si="815"/>
        <v>0</v>
      </c>
      <c r="AE726" s="26">
        <f t="shared" ca="1" si="816"/>
        <v>0</v>
      </c>
      <c r="AF726" s="26">
        <f t="shared" ca="1" si="817"/>
        <v>-100</v>
      </c>
      <c r="AG726" s="26">
        <f t="shared" ref="AG726:AI726" ca="1" si="844">MAX(0,AF726)-AA726</f>
        <v>-100</v>
      </c>
      <c r="AH726" s="26">
        <f t="shared" ca="1" si="844"/>
        <v>-100</v>
      </c>
      <c r="AI726" s="26">
        <f t="shared" ca="1" si="844"/>
        <v>-100</v>
      </c>
      <c r="AJ726" s="30">
        <f t="shared" si="819"/>
        <v>0</v>
      </c>
      <c r="AK726" s="30">
        <f t="shared" si="820"/>
        <v>0</v>
      </c>
      <c r="AL726" s="30">
        <f t="shared" si="821"/>
        <v>100</v>
      </c>
      <c r="AM726" s="30">
        <f t="shared" si="822"/>
        <v>100</v>
      </c>
      <c r="AN726" s="30">
        <f t="shared" si="823"/>
        <v>100</v>
      </c>
      <c r="AO726" s="30">
        <f t="shared" si="824"/>
        <v>100</v>
      </c>
      <c r="AP726" s="22">
        <f t="shared" si="826"/>
        <v>400</v>
      </c>
    </row>
    <row r="727" spans="1:42" x14ac:dyDescent="0.2">
      <c r="A727" t="s">
        <v>2025</v>
      </c>
      <c r="B727" t="s">
        <v>2067</v>
      </c>
      <c r="C727" s="2" t="s">
        <v>2085</v>
      </c>
      <c r="D727" s="2">
        <v>8886463699058</v>
      </c>
      <c r="E727" s="2" t="s">
        <v>2086</v>
      </c>
      <c r="F727" s="2" t="s">
        <v>60</v>
      </c>
      <c r="G727" s="2" t="s">
        <v>391</v>
      </c>
      <c r="H727" s="2" t="s">
        <v>396</v>
      </c>
      <c r="I727" s="2" t="s">
        <v>1129</v>
      </c>
      <c r="J727" s="3">
        <v>350</v>
      </c>
      <c r="K727" s="25">
        <v>460.74568965517238</v>
      </c>
      <c r="L727" s="2" t="s">
        <v>393</v>
      </c>
      <c r="M727" s="2" t="s">
        <v>393</v>
      </c>
      <c r="N727" s="3">
        <v>0</v>
      </c>
      <c r="O727" s="3">
        <v>0</v>
      </c>
      <c r="P727" s="21">
        <f ca="1">SUMIF('On Orders'!B:G,Base!C:C,'On Orders'!E:E)</f>
        <v>0</v>
      </c>
      <c r="Q727" s="22">
        <f ca="1">SUMIF('On Orders'!B:G,Base!C:C,'On Orders'!F:F)</f>
        <v>0</v>
      </c>
      <c r="R727" s="22">
        <f ca="1">SUMIF('On Orders'!B:G,Base!C:C,'On Orders'!G:G)</f>
        <v>350</v>
      </c>
      <c r="S727" s="22">
        <f ca="1">SUMIF('On Orders'!B:G,Base!C:C,'On Orders'!H:H)</f>
        <v>0</v>
      </c>
      <c r="T727" s="22"/>
      <c r="U727" s="22"/>
      <c r="V727" s="22"/>
      <c r="W727" s="3">
        <v>0</v>
      </c>
      <c r="X727" s="3">
        <v>0</v>
      </c>
      <c r="Y727" s="3">
        <v>0</v>
      </c>
      <c r="Z727" s="3">
        <v>0</v>
      </c>
      <c r="AA727" s="3">
        <v>100</v>
      </c>
      <c r="AB727" s="3">
        <v>150</v>
      </c>
      <c r="AC727" s="3">
        <v>100</v>
      </c>
      <c r="AD727" s="31">
        <f t="shared" ca="1" si="815"/>
        <v>-350</v>
      </c>
      <c r="AE727" s="26">
        <f t="shared" ca="1" si="816"/>
        <v>350</v>
      </c>
      <c r="AF727" s="26">
        <f t="shared" ca="1" si="817"/>
        <v>350</v>
      </c>
      <c r="AG727" s="26">
        <f t="shared" ref="AG727:AI727" ca="1" si="845">MAX(0,AF727)-AA727</f>
        <v>250</v>
      </c>
      <c r="AH727" s="26">
        <f t="shared" ca="1" si="845"/>
        <v>100</v>
      </c>
      <c r="AI727" s="26">
        <f t="shared" ca="1" si="845"/>
        <v>0</v>
      </c>
      <c r="AJ727" s="30">
        <f t="shared" si="819"/>
        <v>0</v>
      </c>
      <c r="AK727" s="30">
        <f t="shared" si="820"/>
        <v>0</v>
      </c>
      <c r="AL727" s="30">
        <f t="shared" si="821"/>
        <v>0</v>
      </c>
      <c r="AM727" s="30">
        <f t="shared" si="822"/>
        <v>100</v>
      </c>
      <c r="AN727" s="30">
        <f t="shared" si="823"/>
        <v>150</v>
      </c>
      <c r="AO727" s="30">
        <f t="shared" si="824"/>
        <v>100</v>
      </c>
      <c r="AP727" s="22">
        <f t="shared" si="826"/>
        <v>350</v>
      </c>
    </row>
    <row r="728" spans="1:42" x14ac:dyDescent="0.2">
      <c r="A728" t="s">
        <v>2025</v>
      </c>
      <c r="B728" t="s">
        <v>2067</v>
      </c>
      <c r="C728" s="2" t="s">
        <v>2087</v>
      </c>
      <c r="D728" s="2">
        <v>8886463699164</v>
      </c>
      <c r="E728" s="2" t="s">
        <v>2088</v>
      </c>
      <c r="F728" s="2" t="s">
        <v>60</v>
      </c>
      <c r="G728" s="2" t="s">
        <v>391</v>
      </c>
      <c r="H728" s="2" t="s">
        <v>396</v>
      </c>
      <c r="I728" s="2" t="s">
        <v>1129</v>
      </c>
      <c r="J728" s="3">
        <v>350</v>
      </c>
      <c r="K728" s="25">
        <v>460.74568965517238</v>
      </c>
      <c r="L728" s="2" t="s">
        <v>393</v>
      </c>
      <c r="M728" s="2" t="s">
        <v>393</v>
      </c>
      <c r="N728" s="3">
        <v>0</v>
      </c>
      <c r="O728" s="3">
        <v>0</v>
      </c>
      <c r="P728" s="21">
        <f ca="1">SUMIF('On Orders'!B:G,Base!C:C,'On Orders'!E:E)</f>
        <v>0</v>
      </c>
      <c r="Q728" s="22">
        <f ca="1">SUMIF('On Orders'!B:G,Base!C:C,'On Orders'!F:F)</f>
        <v>0</v>
      </c>
      <c r="R728" s="22">
        <f ca="1">SUMIF('On Orders'!B:G,Base!C:C,'On Orders'!G:G)</f>
        <v>350</v>
      </c>
      <c r="S728" s="22">
        <f ca="1">SUMIF('On Orders'!B:G,Base!C:C,'On Orders'!H:H)</f>
        <v>0</v>
      </c>
      <c r="T728" s="22"/>
      <c r="U728" s="22"/>
      <c r="V728" s="22"/>
      <c r="W728" s="3">
        <v>0</v>
      </c>
      <c r="X728" s="3">
        <v>0</v>
      </c>
      <c r="Y728" s="3">
        <v>0</v>
      </c>
      <c r="Z728" s="3">
        <v>0</v>
      </c>
      <c r="AA728" s="3">
        <v>100</v>
      </c>
      <c r="AB728" s="3">
        <v>150</v>
      </c>
      <c r="AC728" s="3">
        <v>100</v>
      </c>
      <c r="AD728" s="31">
        <f t="shared" ca="1" si="815"/>
        <v>-350</v>
      </c>
      <c r="AE728" s="26">
        <f t="shared" ca="1" si="816"/>
        <v>350</v>
      </c>
      <c r="AF728" s="26">
        <f t="shared" ca="1" si="817"/>
        <v>350</v>
      </c>
      <c r="AG728" s="26">
        <f t="shared" ref="AG728:AI728" ca="1" si="846">MAX(0,AF728)-AA728</f>
        <v>250</v>
      </c>
      <c r="AH728" s="26">
        <f t="shared" ca="1" si="846"/>
        <v>100</v>
      </c>
      <c r="AI728" s="26">
        <f t="shared" ca="1" si="846"/>
        <v>0</v>
      </c>
      <c r="AJ728" s="30">
        <f t="shared" si="819"/>
        <v>0</v>
      </c>
      <c r="AK728" s="30">
        <f t="shared" si="820"/>
        <v>0</v>
      </c>
      <c r="AL728" s="30">
        <f t="shared" si="821"/>
        <v>0</v>
      </c>
      <c r="AM728" s="30">
        <f t="shared" si="822"/>
        <v>100</v>
      </c>
      <c r="AN728" s="30">
        <f t="shared" si="823"/>
        <v>150</v>
      </c>
      <c r="AO728" s="30">
        <f t="shared" si="824"/>
        <v>100</v>
      </c>
      <c r="AP728" s="22">
        <f t="shared" si="826"/>
        <v>350</v>
      </c>
    </row>
    <row r="729" spans="1:42" x14ac:dyDescent="0.2">
      <c r="A729" t="s">
        <v>2025</v>
      </c>
      <c r="B729" t="s">
        <v>2067</v>
      </c>
      <c r="C729" s="2" t="s">
        <v>2089</v>
      </c>
      <c r="D729" s="2">
        <v>8886463699508</v>
      </c>
      <c r="E729" s="2" t="s">
        <v>2090</v>
      </c>
      <c r="F729" s="2" t="s">
        <v>60</v>
      </c>
      <c r="G729" s="33" t="s">
        <v>391</v>
      </c>
      <c r="H729" s="2" t="s">
        <v>396</v>
      </c>
      <c r="I729" s="2" t="s">
        <v>1129</v>
      </c>
      <c r="J729" s="3">
        <v>350</v>
      </c>
      <c r="K729" s="25">
        <v>460.74568965517238</v>
      </c>
      <c r="L729" s="2" t="s">
        <v>393</v>
      </c>
      <c r="M729" s="2" t="s">
        <v>393</v>
      </c>
      <c r="N729" s="3">
        <v>0</v>
      </c>
      <c r="O729" s="3">
        <v>0</v>
      </c>
      <c r="P729" s="21">
        <f ca="1">SUMIF('On Orders'!B:G,Base!C:C,'On Orders'!E:E)</f>
        <v>0</v>
      </c>
      <c r="Q729" s="22">
        <f ca="1">SUMIF('On Orders'!B:G,Base!C:C,'On Orders'!F:F)</f>
        <v>0</v>
      </c>
      <c r="R729" s="22">
        <f ca="1">SUMIF('On Orders'!B:G,Base!C:C,'On Orders'!G:G)</f>
        <v>350</v>
      </c>
      <c r="S729" s="22">
        <f ca="1">SUMIF('On Orders'!B:G,Base!C:C,'On Orders'!H:H)</f>
        <v>0</v>
      </c>
      <c r="T729" s="22"/>
      <c r="U729" s="22"/>
      <c r="V729" s="22"/>
      <c r="W729" s="3">
        <v>0</v>
      </c>
      <c r="X729" s="3">
        <v>0</v>
      </c>
      <c r="Y729" s="3">
        <v>0</v>
      </c>
      <c r="Z729" s="3">
        <v>50</v>
      </c>
      <c r="AA729" s="3">
        <v>50</v>
      </c>
      <c r="AB729" s="3">
        <v>50</v>
      </c>
      <c r="AC729" s="3">
        <v>50</v>
      </c>
      <c r="AD729" s="31">
        <f t="shared" ca="1" si="815"/>
        <v>-350</v>
      </c>
      <c r="AE729" s="26">
        <f t="shared" ca="1" si="816"/>
        <v>350</v>
      </c>
      <c r="AF729" s="26">
        <f t="shared" ca="1" si="817"/>
        <v>300</v>
      </c>
      <c r="AG729" s="26">
        <f t="shared" ref="AG729:AI729" ca="1" si="847">MAX(0,AF729)-AA729</f>
        <v>250</v>
      </c>
      <c r="AH729" s="26">
        <f t="shared" ca="1" si="847"/>
        <v>200</v>
      </c>
      <c r="AI729" s="26">
        <f t="shared" ca="1" si="847"/>
        <v>150</v>
      </c>
      <c r="AJ729" s="30">
        <f t="shared" si="819"/>
        <v>0</v>
      </c>
      <c r="AK729" s="30">
        <f t="shared" si="820"/>
        <v>0</v>
      </c>
      <c r="AL729" s="30">
        <f t="shared" si="821"/>
        <v>50</v>
      </c>
      <c r="AM729" s="30">
        <f t="shared" si="822"/>
        <v>50</v>
      </c>
      <c r="AN729" s="30">
        <f t="shared" si="823"/>
        <v>50</v>
      </c>
      <c r="AO729" s="30">
        <f t="shared" si="824"/>
        <v>50</v>
      </c>
      <c r="AP729" s="22">
        <f t="shared" si="826"/>
        <v>200</v>
      </c>
    </row>
    <row r="730" spans="1:42" x14ac:dyDescent="0.2">
      <c r="A730" t="s">
        <v>2025</v>
      </c>
      <c r="B730" t="s">
        <v>2067</v>
      </c>
      <c r="C730" s="2" t="s">
        <v>2091</v>
      </c>
      <c r="D730" s="2">
        <v>8886463698945</v>
      </c>
      <c r="E730" s="2" t="s">
        <v>2092</v>
      </c>
      <c r="F730" s="2" t="s">
        <v>60</v>
      </c>
      <c r="G730" s="2" t="s">
        <v>391</v>
      </c>
      <c r="H730" s="2" t="s">
        <v>396</v>
      </c>
      <c r="I730" s="2" t="s">
        <v>1129</v>
      </c>
      <c r="J730" s="3">
        <v>350</v>
      </c>
      <c r="K730" s="25">
        <v>460.74568965517238</v>
      </c>
      <c r="L730" s="2" t="s">
        <v>393</v>
      </c>
      <c r="M730" s="2" t="s">
        <v>393</v>
      </c>
      <c r="N730" s="3">
        <v>0</v>
      </c>
      <c r="O730" s="3">
        <v>0</v>
      </c>
      <c r="P730" s="21">
        <f ca="1">SUMIF('On Orders'!B:G,Base!C:C,'On Orders'!E:E)</f>
        <v>0</v>
      </c>
      <c r="Q730" s="22">
        <f ca="1">SUMIF('On Orders'!B:G,Base!C:C,'On Orders'!F:F)</f>
        <v>350</v>
      </c>
      <c r="R730" s="22">
        <f ca="1">SUMIF('On Orders'!B:G,Base!C:C,'On Orders'!G:G)</f>
        <v>0</v>
      </c>
      <c r="S730" s="22">
        <f ca="1">SUMIF('On Orders'!B:G,Base!C:C,'On Orders'!H:H)</f>
        <v>0</v>
      </c>
      <c r="T730" s="22"/>
      <c r="U730" s="22"/>
      <c r="V730" s="22"/>
      <c r="W730" s="3">
        <v>0</v>
      </c>
      <c r="X730" s="3">
        <v>0</v>
      </c>
      <c r="Y730" s="3">
        <v>0</v>
      </c>
      <c r="Z730" s="3">
        <v>100</v>
      </c>
      <c r="AA730" s="3">
        <v>100</v>
      </c>
      <c r="AB730" s="3">
        <v>100</v>
      </c>
      <c r="AC730" s="3">
        <v>100</v>
      </c>
      <c r="AD730" s="31">
        <f t="shared" ca="1" si="815"/>
        <v>0</v>
      </c>
      <c r="AE730" s="26">
        <f t="shared" ca="1" si="816"/>
        <v>0</v>
      </c>
      <c r="AF730" s="26">
        <f t="shared" ca="1" si="817"/>
        <v>-100</v>
      </c>
      <c r="AG730" s="26">
        <f t="shared" ref="AG730:AI730" ca="1" si="848">MAX(0,AF730)-AA730</f>
        <v>-100</v>
      </c>
      <c r="AH730" s="26">
        <f t="shared" ca="1" si="848"/>
        <v>-100</v>
      </c>
      <c r="AI730" s="26">
        <f t="shared" ca="1" si="848"/>
        <v>-100</v>
      </c>
      <c r="AJ730" s="30">
        <f t="shared" si="819"/>
        <v>0</v>
      </c>
      <c r="AK730" s="30">
        <f t="shared" si="820"/>
        <v>0</v>
      </c>
      <c r="AL730" s="30">
        <f t="shared" si="821"/>
        <v>100</v>
      </c>
      <c r="AM730" s="30">
        <f t="shared" si="822"/>
        <v>100</v>
      </c>
      <c r="AN730" s="30">
        <f t="shared" si="823"/>
        <v>100</v>
      </c>
      <c r="AO730" s="30">
        <f t="shared" si="824"/>
        <v>100</v>
      </c>
      <c r="AP730" s="22">
        <f t="shared" si="826"/>
        <v>400</v>
      </c>
    </row>
    <row r="731" spans="1:42" x14ac:dyDescent="0.2">
      <c r="A731" t="s">
        <v>56</v>
      </c>
      <c r="B731" t="s">
        <v>2067</v>
      </c>
      <c r="C731" s="2" t="s">
        <v>2093</v>
      </c>
      <c r="D731" s="2" t="s">
        <v>2094</v>
      </c>
      <c r="E731" s="2" t="s">
        <v>2095</v>
      </c>
      <c r="F731" s="2" t="s">
        <v>60</v>
      </c>
      <c r="G731" s="33" t="s">
        <v>391</v>
      </c>
      <c r="H731" s="2" t="s">
        <v>407</v>
      </c>
      <c r="I731" s="2" t="s">
        <v>1129</v>
      </c>
      <c r="J731" s="3">
        <v>350</v>
      </c>
      <c r="K731" s="25">
        <v>460.74568965517238</v>
      </c>
      <c r="L731" s="2" t="s">
        <v>393</v>
      </c>
      <c r="M731" s="2" t="s">
        <v>393</v>
      </c>
      <c r="N731" s="3">
        <v>0</v>
      </c>
      <c r="O731" s="3">
        <v>0</v>
      </c>
      <c r="P731" s="21">
        <f ca="1">SUMIF('On Orders'!B:G,Base!C:C,'On Orders'!E:E)</f>
        <v>0</v>
      </c>
      <c r="Q731" s="22">
        <f ca="1">SUMIF('On Orders'!B:G,Base!C:C,'On Orders'!F:F)</f>
        <v>1200</v>
      </c>
      <c r="R731" s="22">
        <f ca="1">SUMIF('On Orders'!B:G,Base!C:C,'On Orders'!G:G)</f>
        <v>0</v>
      </c>
      <c r="S731" s="22">
        <f ca="1">SUMIF('On Orders'!B:G,Base!C:C,'On Orders'!H:H)</f>
        <v>0</v>
      </c>
      <c r="T731" s="22"/>
      <c r="U731" s="22"/>
      <c r="V731" s="22"/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200</v>
      </c>
      <c r="AC731" s="3">
        <v>200</v>
      </c>
      <c r="AD731" s="31">
        <f t="shared" ca="1" si="815"/>
        <v>850</v>
      </c>
      <c r="AE731" s="26">
        <f t="shared" ca="1" si="816"/>
        <v>850</v>
      </c>
      <c r="AF731" s="26">
        <f t="shared" ca="1" si="817"/>
        <v>850</v>
      </c>
      <c r="AG731" s="26">
        <f t="shared" ref="AG731:AI731" ca="1" si="849">MAX(0,AF731)-AA731</f>
        <v>850</v>
      </c>
      <c r="AH731" s="26">
        <f t="shared" ca="1" si="849"/>
        <v>650</v>
      </c>
      <c r="AI731" s="26">
        <f t="shared" ca="1" si="849"/>
        <v>450</v>
      </c>
      <c r="AJ731" s="30">
        <f t="shared" si="819"/>
        <v>0</v>
      </c>
      <c r="AK731" s="30">
        <f t="shared" si="820"/>
        <v>0</v>
      </c>
      <c r="AL731" s="30">
        <f t="shared" si="821"/>
        <v>0</v>
      </c>
      <c r="AM731" s="30">
        <f t="shared" si="822"/>
        <v>0</v>
      </c>
      <c r="AN731" s="30">
        <f t="shared" si="823"/>
        <v>200</v>
      </c>
      <c r="AO731" s="30">
        <f t="shared" si="824"/>
        <v>200</v>
      </c>
      <c r="AP731" s="22">
        <f t="shared" si="826"/>
        <v>400</v>
      </c>
    </row>
    <row r="732" spans="1:42" x14ac:dyDescent="0.2">
      <c r="A732" t="s">
        <v>56</v>
      </c>
      <c r="B732" t="s">
        <v>2067</v>
      </c>
      <c r="C732" s="2" t="s">
        <v>405</v>
      </c>
      <c r="D732" s="2" t="s">
        <v>2094</v>
      </c>
      <c r="E732" s="2" t="s">
        <v>406</v>
      </c>
      <c r="F732" s="2" t="s">
        <v>60</v>
      </c>
      <c r="G732" s="33" t="s">
        <v>391</v>
      </c>
      <c r="H732" s="2" t="s">
        <v>407</v>
      </c>
      <c r="I732" s="2" t="s">
        <v>1129</v>
      </c>
      <c r="J732" s="3">
        <v>350</v>
      </c>
      <c r="K732" s="25">
        <v>460.75</v>
      </c>
      <c r="L732" s="2" t="s">
        <v>393</v>
      </c>
      <c r="M732" s="2" t="s">
        <v>393</v>
      </c>
      <c r="N732" s="3">
        <v>0</v>
      </c>
      <c r="O732" s="3">
        <v>0</v>
      </c>
      <c r="P732" s="21">
        <f ca="1">SUMIF('On Orders'!B:G,Base!C:C,'On Orders'!E:E)</f>
        <v>0</v>
      </c>
      <c r="Q732" s="22">
        <f ca="1">SUMIF('On Orders'!B:G,Base!C:C,'On Orders'!F:F)</f>
        <v>840</v>
      </c>
      <c r="R732" s="22">
        <f ca="1">SUMIF('On Orders'!B:G,Base!C:C,'On Orders'!G:G)</f>
        <v>0</v>
      </c>
      <c r="S732" s="22">
        <f ca="1">SUMIF('On Orders'!B:G,Base!C:C,'On Orders'!H:H)</f>
        <v>0</v>
      </c>
      <c r="T732" s="22"/>
      <c r="U732" s="22"/>
      <c r="V732" s="22"/>
      <c r="W732" s="3">
        <v>0</v>
      </c>
      <c r="X732" s="3">
        <v>0</v>
      </c>
      <c r="Y732" s="3">
        <v>0</v>
      </c>
      <c r="Z732" s="3">
        <v>200</v>
      </c>
      <c r="AA732" s="3">
        <v>200</v>
      </c>
      <c r="AB732" s="3">
        <v>400</v>
      </c>
      <c r="AC732" s="3">
        <v>350</v>
      </c>
      <c r="AD732" s="31">
        <f t="shared" ca="1" si="815"/>
        <v>490</v>
      </c>
      <c r="AE732" s="26">
        <f t="shared" ca="1" si="816"/>
        <v>490</v>
      </c>
      <c r="AF732" s="26">
        <f t="shared" ca="1" si="817"/>
        <v>290</v>
      </c>
      <c r="AG732" s="26">
        <f t="shared" ref="AG732:AI732" ca="1" si="850">MAX(0,AF732)-AA732</f>
        <v>90</v>
      </c>
      <c r="AH732" s="26">
        <f t="shared" ca="1" si="850"/>
        <v>-310</v>
      </c>
      <c r="AI732" s="26">
        <f t="shared" ca="1" si="850"/>
        <v>-350</v>
      </c>
      <c r="AJ732" s="30">
        <f t="shared" si="819"/>
        <v>0</v>
      </c>
      <c r="AK732" s="30">
        <f t="shared" si="820"/>
        <v>0</v>
      </c>
      <c r="AL732" s="30">
        <f t="shared" si="821"/>
        <v>200</v>
      </c>
      <c r="AM732" s="30">
        <f t="shared" si="822"/>
        <v>200</v>
      </c>
      <c r="AN732" s="30">
        <f t="shared" si="823"/>
        <v>400</v>
      </c>
      <c r="AO732" s="30">
        <f t="shared" si="824"/>
        <v>350</v>
      </c>
      <c r="AP732" s="22">
        <f t="shared" si="826"/>
        <v>1150</v>
      </c>
    </row>
    <row r="733" spans="1:42" x14ac:dyDescent="0.2">
      <c r="A733" t="s">
        <v>56</v>
      </c>
      <c r="B733" t="s">
        <v>2067</v>
      </c>
      <c r="C733" s="2" t="s">
        <v>408</v>
      </c>
      <c r="D733" s="2" t="s">
        <v>2094</v>
      </c>
      <c r="E733" s="2" t="s">
        <v>409</v>
      </c>
      <c r="F733" s="2" t="s">
        <v>60</v>
      </c>
      <c r="G733" s="33" t="s">
        <v>391</v>
      </c>
      <c r="H733" s="2" t="s">
        <v>407</v>
      </c>
      <c r="I733" s="2" t="s">
        <v>1129</v>
      </c>
      <c r="J733" s="3">
        <v>350</v>
      </c>
      <c r="K733" s="25">
        <v>460.74568965517238</v>
      </c>
      <c r="L733" s="2" t="s">
        <v>393</v>
      </c>
      <c r="M733" s="2" t="s">
        <v>393</v>
      </c>
      <c r="N733" s="3">
        <v>0</v>
      </c>
      <c r="O733" s="3">
        <v>0</v>
      </c>
      <c r="P733" s="21">
        <f ca="1">SUMIF('On Orders'!B:G,Base!C:C,'On Orders'!E:E)</f>
        <v>0</v>
      </c>
      <c r="Q733" s="22">
        <f ca="1">SUMIF('On Orders'!B:G,Base!C:C,'On Orders'!F:F)</f>
        <v>216</v>
      </c>
      <c r="R733" s="22">
        <f ca="1">SUMIF('On Orders'!B:G,Base!C:C,'On Orders'!G:G)</f>
        <v>0</v>
      </c>
      <c r="S733" s="22">
        <f ca="1">SUMIF('On Orders'!B:G,Base!C:C,'On Orders'!H:H)</f>
        <v>0</v>
      </c>
      <c r="T733" s="22"/>
      <c r="U733" s="22"/>
      <c r="V733" s="22"/>
      <c r="W733" s="3">
        <v>0</v>
      </c>
      <c r="X733" s="3">
        <v>0</v>
      </c>
      <c r="Y733" s="3">
        <v>0</v>
      </c>
      <c r="Z733" s="3">
        <v>100</v>
      </c>
      <c r="AA733" s="3">
        <v>100</v>
      </c>
      <c r="AB733" s="3">
        <v>100</v>
      </c>
      <c r="AC733" s="3">
        <v>100</v>
      </c>
      <c r="AD733" s="31">
        <f t="shared" ca="1" si="815"/>
        <v>-134</v>
      </c>
      <c r="AE733" s="26">
        <f t="shared" ca="1" si="816"/>
        <v>0</v>
      </c>
      <c r="AF733" s="26">
        <f t="shared" ca="1" si="817"/>
        <v>-100</v>
      </c>
      <c r="AG733" s="26">
        <f t="shared" ref="AG733:AI733" ca="1" si="851">MAX(0,AF733)-AA733</f>
        <v>-100</v>
      </c>
      <c r="AH733" s="26">
        <f t="shared" ca="1" si="851"/>
        <v>-100</v>
      </c>
      <c r="AI733" s="26">
        <f t="shared" ca="1" si="851"/>
        <v>-100</v>
      </c>
      <c r="AJ733" s="30">
        <f t="shared" si="819"/>
        <v>0</v>
      </c>
      <c r="AK733" s="30">
        <f t="shared" si="820"/>
        <v>0</v>
      </c>
      <c r="AL733" s="30">
        <f t="shared" si="821"/>
        <v>100</v>
      </c>
      <c r="AM733" s="30">
        <f t="shared" si="822"/>
        <v>100</v>
      </c>
      <c r="AN733" s="30">
        <f t="shared" si="823"/>
        <v>100</v>
      </c>
      <c r="AO733" s="30">
        <f t="shared" si="824"/>
        <v>100</v>
      </c>
      <c r="AP733" s="22">
        <f t="shared" si="826"/>
        <v>400</v>
      </c>
    </row>
    <row r="734" spans="1:42" x14ac:dyDescent="0.2">
      <c r="A734" t="s">
        <v>2071</v>
      </c>
      <c r="B734" t="s">
        <v>2067</v>
      </c>
      <c r="C734" s="2" t="s">
        <v>2096</v>
      </c>
      <c r="D734" s="2" t="s">
        <v>2094</v>
      </c>
      <c r="E734" s="2" t="s">
        <v>2097</v>
      </c>
      <c r="F734" s="2" t="s">
        <v>60</v>
      </c>
      <c r="G734" s="33" t="s">
        <v>391</v>
      </c>
      <c r="H734" s="2" t="s">
        <v>407</v>
      </c>
      <c r="I734" s="2" t="s">
        <v>1129</v>
      </c>
      <c r="J734" s="3">
        <v>350</v>
      </c>
      <c r="K734" s="25">
        <v>460.74568965517238</v>
      </c>
      <c r="L734" s="2" t="s">
        <v>393</v>
      </c>
      <c r="M734" s="2" t="s">
        <v>393</v>
      </c>
      <c r="N734" s="3">
        <v>0</v>
      </c>
      <c r="O734" s="3">
        <v>0</v>
      </c>
      <c r="P734" s="21">
        <f ca="1">SUMIF('On Orders'!B:G,Base!C:C,'On Orders'!E:E)</f>
        <v>0</v>
      </c>
      <c r="Q734" s="22">
        <f ca="1">SUMIF('On Orders'!B:G,Base!C:C,'On Orders'!F:F)</f>
        <v>1656</v>
      </c>
      <c r="R734" s="22">
        <f ca="1">SUMIF('On Orders'!B:G,Base!C:C,'On Orders'!G:G)</f>
        <v>0</v>
      </c>
      <c r="S734" s="22">
        <f ca="1">SUMIF('On Orders'!B:G,Base!C:C,'On Orders'!H:H)</f>
        <v>0</v>
      </c>
      <c r="T734" s="22"/>
      <c r="U734" s="22"/>
      <c r="V734" s="22"/>
      <c r="W734" s="3">
        <v>0</v>
      </c>
      <c r="X734" s="3">
        <v>0</v>
      </c>
      <c r="Y734" s="3">
        <v>0</v>
      </c>
      <c r="Z734" s="3">
        <v>148</v>
      </c>
      <c r="AA734" s="3">
        <v>73</v>
      </c>
      <c r="AB734" s="3">
        <v>104</v>
      </c>
      <c r="AC734" s="3">
        <v>98</v>
      </c>
      <c r="AD734" s="31">
        <f t="shared" ca="1" si="815"/>
        <v>1306</v>
      </c>
      <c r="AE734" s="26">
        <f t="shared" ca="1" si="816"/>
        <v>1306</v>
      </c>
      <c r="AF734" s="26">
        <f t="shared" ca="1" si="817"/>
        <v>1158</v>
      </c>
      <c r="AG734" s="26">
        <f t="shared" ref="AG734:AI734" ca="1" si="852">MAX(0,AF734)-AA734</f>
        <v>1085</v>
      </c>
      <c r="AH734" s="26">
        <f t="shared" ca="1" si="852"/>
        <v>981</v>
      </c>
      <c r="AI734" s="26">
        <f t="shared" ca="1" si="852"/>
        <v>883</v>
      </c>
      <c r="AJ734" s="30">
        <f t="shared" si="819"/>
        <v>0</v>
      </c>
      <c r="AK734" s="30">
        <f t="shared" si="820"/>
        <v>0</v>
      </c>
      <c r="AL734" s="30">
        <f t="shared" si="821"/>
        <v>148</v>
      </c>
      <c r="AM734" s="30">
        <f t="shared" si="822"/>
        <v>73</v>
      </c>
      <c r="AN734" s="30">
        <f t="shared" si="823"/>
        <v>104</v>
      </c>
      <c r="AO734" s="30">
        <f t="shared" si="824"/>
        <v>98</v>
      </c>
      <c r="AP734" s="22">
        <f t="shared" si="826"/>
        <v>423</v>
      </c>
    </row>
    <row r="735" spans="1:42" x14ac:dyDescent="0.2">
      <c r="A735" t="s">
        <v>2071</v>
      </c>
      <c r="B735" t="s">
        <v>2067</v>
      </c>
      <c r="C735" s="2" t="s">
        <v>2098</v>
      </c>
      <c r="D735" s="2" t="s">
        <v>2094</v>
      </c>
      <c r="E735" s="2" t="s">
        <v>2099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3">
        <v>350</v>
      </c>
      <c r="K735" s="25">
        <v>460.74568965517238</v>
      </c>
      <c r="L735" s="2" t="s">
        <v>393</v>
      </c>
      <c r="M735" s="2" t="s">
        <v>393</v>
      </c>
      <c r="N735" s="3">
        <v>0</v>
      </c>
      <c r="O735" s="3">
        <v>0</v>
      </c>
      <c r="P735" s="21">
        <f ca="1">SUMIF('On Orders'!B:G,Base!C:C,'On Orders'!E:E)</f>
        <v>0</v>
      </c>
      <c r="Q735" s="22">
        <f ca="1">SUMIF('On Orders'!B:G,Base!C:C,'On Orders'!F:F)</f>
        <v>456</v>
      </c>
      <c r="R735" s="22">
        <f ca="1">SUMIF('On Orders'!B:G,Base!C:C,'On Orders'!G:G)</f>
        <v>0</v>
      </c>
      <c r="S735" s="22">
        <f ca="1">SUMIF('On Orders'!B:G,Base!C:C,'On Orders'!H:H)</f>
        <v>0</v>
      </c>
      <c r="T735" s="22"/>
      <c r="U735" s="22"/>
      <c r="V735" s="22"/>
      <c r="W735" s="3">
        <v>0</v>
      </c>
      <c r="X735" s="3">
        <v>0</v>
      </c>
      <c r="Y735" s="3">
        <v>0</v>
      </c>
      <c r="Z735" s="3">
        <v>148</v>
      </c>
      <c r="AA735" s="3">
        <v>73</v>
      </c>
      <c r="AB735" s="3">
        <v>104</v>
      </c>
      <c r="AC735" s="3">
        <v>98</v>
      </c>
      <c r="AD735" s="31">
        <f t="shared" ca="1" si="815"/>
        <v>106</v>
      </c>
      <c r="AE735" s="26">
        <f t="shared" ca="1" si="816"/>
        <v>106</v>
      </c>
      <c r="AF735" s="26">
        <f t="shared" ca="1" si="817"/>
        <v>-42</v>
      </c>
      <c r="AG735" s="26">
        <f t="shared" ref="AG735:AI735" ca="1" si="853">MAX(0,AF735)-AA735</f>
        <v>-73</v>
      </c>
      <c r="AH735" s="26">
        <f t="shared" ca="1" si="853"/>
        <v>-104</v>
      </c>
      <c r="AI735" s="26">
        <f t="shared" ca="1" si="853"/>
        <v>-98</v>
      </c>
      <c r="AJ735" s="30">
        <f t="shared" si="819"/>
        <v>0</v>
      </c>
      <c r="AK735" s="30">
        <f t="shared" si="820"/>
        <v>0</v>
      </c>
      <c r="AL735" s="30">
        <f t="shared" si="821"/>
        <v>148</v>
      </c>
      <c r="AM735" s="30">
        <f t="shared" si="822"/>
        <v>73</v>
      </c>
      <c r="AN735" s="30">
        <f t="shared" si="823"/>
        <v>104</v>
      </c>
      <c r="AO735" s="30">
        <f t="shared" si="824"/>
        <v>98</v>
      </c>
      <c r="AP735" s="22">
        <f t="shared" si="826"/>
        <v>423</v>
      </c>
    </row>
    <row r="736" spans="1:42" x14ac:dyDescent="0.2">
      <c r="A736" t="s">
        <v>2071</v>
      </c>
      <c r="B736" t="s">
        <v>2067</v>
      </c>
      <c r="C736" s="2" t="s">
        <v>2100</v>
      </c>
      <c r="D736" s="2" t="s">
        <v>2094</v>
      </c>
      <c r="E736" s="2" t="s">
        <v>2101</v>
      </c>
      <c r="F736" s="2" t="s">
        <v>60</v>
      </c>
      <c r="G736" s="2" t="s">
        <v>391</v>
      </c>
      <c r="H736" s="2" t="s">
        <v>407</v>
      </c>
      <c r="I736" s="2" t="s">
        <v>1129</v>
      </c>
      <c r="J736" s="3">
        <v>350</v>
      </c>
      <c r="K736" s="25">
        <v>460.74568965517238</v>
      </c>
      <c r="L736" s="2" t="s">
        <v>393</v>
      </c>
      <c r="M736" s="2" t="s">
        <v>393</v>
      </c>
      <c r="N736" s="3">
        <v>0</v>
      </c>
      <c r="O736" s="3">
        <v>0</v>
      </c>
      <c r="P736" s="21">
        <f ca="1">SUMIF('On Orders'!B:G,Base!C:C,'On Orders'!E:E)</f>
        <v>0</v>
      </c>
      <c r="Q736" s="22">
        <f ca="1">SUMIF('On Orders'!B:G,Base!C:C,'On Orders'!F:F)</f>
        <v>216</v>
      </c>
      <c r="R736" s="22">
        <f ca="1">SUMIF('On Orders'!B:G,Base!C:C,'On Orders'!G:G)</f>
        <v>0</v>
      </c>
      <c r="S736" s="22">
        <f ca="1">SUMIF('On Orders'!B:G,Base!C:C,'On Orders'!H:H)</f>
        <v>0</v>
      </c>
      <c r="T736" s="22"/>
      <c r="U736" s="22"/>
      <c r="V736" s="22"/>
      <c r="W736" s="3">
        <v>0</v>
      </c>
      <c r="X736" s="3">
        <v>0</v>
      </c>
      <c r="Y736" s="3">
        <v>0</v>
      </c>
      <c r="Z736" s="3">
        <v>74</v>
      </c>
      <c r="AA736" s="3">
        <v>35</v>
      </c>
      <c r="AB736" s="3">
        <v>52</v>
      </c>
      <c r="AC736" s="3">
        <v>49</v>
      </c>
      <c r="AD736" s="31">
        <f t="shared" ca="1" si="815"/>
        <v>-134</v>
      </c>
      <c r="AE736" s="26">
        <f t="shared" ca="1" si="816"/>
        <v>0</v>
      </c>
      <c r="AF736" s="26">
        <f t="shared" ca="1" si="817"/>
        <v>-74</v>
      </c>
      <c r="AG736" s="26">
        <f t="shared" ref="AG736:AI736" ca="1" si="854">MAX(0,AF736)-AA736</f>
        <v>-35</v>
      </c>
      <c r="AH736" s="26">
        <f t="shared" ca="1" si="854"/>
        <v>-52</v>
      </c>
      <c r="AI736" s="26">
        <f t="shared" ca="1" si="854"/>
        <v>-49</v>
      </c>
      <c r="AJ736" s="30">
        <f t="shared" si="819"/>
        <v>0</v>
      </c>
      <c r="AK736" s="30">
        <f t="shared" si="820"/>
        <v>0</v>
      </c>
      <c r="AL736" s="30">
        <f t="shared" si="821"/>
        <v>74</v>
      </c>
      <c r="AM736" s="30">
        <f t="shared" si="822"/>
        <v>35</v>
      </c>
      <c r="AN736" s="30">
        <f t="shared" si="823"/>
        <v>52</v>
      </c>
      <c r="AO736" s="30">
        <f t="shared" si="824"/>
        <v>49</v>
      </c>
      <c r="AP736" s="22">
        <f t="shared" si="826"/>
        <v>210</v>
      </c>
    </row>
    <row r="737" spans="1:42" x14ac:dyDescent="0.2">
      <c r="A737" t="s">
        <v>2071</v>
      </c>
      <c r="B737" t="s">
        <v>2067</v>
      </c>
      <c r="C737" s="2" t="s">
        <v>2102</v>
      </c>
      <c r="D737" s="2" t="s">
        <v>2094</v>
      </c>
      <c r="E737" s="2" t="s">
        <v>2103</v>
      </c>
      <c r="F737" s="2" t="s">
        <v>60</v>
      </c>
      <c r="G737" s="2" t="s">
        <v>391</v>
      </c>
      <c r="H737" s="2" t="s">
        <v>407</v>
      </c>
      <c r="I737" s="2" t="s">
        <v>1129</v>
      </c>
      <c r="J737" s="3">
        <v>350</v>
      </c>
      <c r="K737" s="25">
        <v>460.74568965517238</v>
      </c>
      <c r="L737" s="2" t="s">
        <v>393</v>
      </c>
      <c r="M737" s="2" t="s">
        <v>393</v>
      </c>
      <c r="N737" s="3">
        <v>0</v>
      </c>
      <c r="O737" s="3">
        <v>0</v>
      </c>
      <c r="P737" s="21">
        <f ca="1">SUMIF('On Orders'!B:G,Base!C:C,'On Orders'!E:E)</f>
        <v>0</v>
      </c>
      <c r="Q737" s="22">
        <f ca="1">SUMIF('On Orders'!B:G,Base!C:C,'On Orders'!F:F)</f>
        <v>216</v>
      </c>
      <c r="R737" s="22">
        <f ca="1">SUMIF('On Orders'!B:G,Base!C:C,'On Orders'!G:G)</f>
        <v>0</v>
      </c>
      <c r="S737" s="22">
        <f ca="1">SUMIF('On Orders'!B:G,Base!C:C,'On Orders'!H:H)</f>
        <v>0</v>
      </c>
      <c r="T737" s="22"/>
      <c r="U737" s="22"/>
      <c r="V737" s="22"/>
      <c r="W737" s="3">
        <v>0</v>
      </c>
      <c r="X737" s="3">
        <v>0</v>
      </c>
      <c r="Y737" s="3">
        <v>0</v>
      </c>
      <c r="Z737" s="3">
        <v>60</v>
      </c>
      <c r="AA737" s="3">
        <v>60</v>
      </c>
      <c r="AB737" s="3">
        <v>60</v>
      </c>
      <c r="AC737" s="3">
        <v>60</v>
      </c>
      <c r="AD737" s="31">
        <f t="shared" ca="1" si="815"/>
        <v>-134</v>
      </c>
      <c r="AE737" s="26">
        <f t="shared" ca="1" si="816"/>
        <v>0</v>
      </c>
      <c r="AF737" s="26">
        <f t="shared" ca="1" si="817"/>
        <v>-60</v>
      </c>
      <c r="AG737" s="26">
        <f t="shared" ref="AG737:AI737" ca="1" si="855">MAX(0,AF737)-AA737</f>
        <v>-60</v>
      </c>
      <c r="AH737" s="26">
        <f t="shared" ca="1" si="855"/>
        <v>-60</v>
      </c>
      <c r="AI737" s="26">
        <f t="shared" ca="1" si="855"/>
        <v>-60</v>
      </c>
      <c r="AJ737" s="30">
        <f t="shared" si="819"/>
        <v>0</v>
      </c>
      <c r="AK737" s="30">
        <f t="shared" si="820"/>
        <v>0</v>
      </c>
      <c r="AL737" s="30">
        <f t="shared" si="821"/>
        <v>60</v>
      </c>
      <c r="AM737" s="30">
        <f t="shared" si="822"/>
        <v>60</v>
      </c>
      <c r="AN737" s="30">
        <f t="shared" si="823"/>
        <v>60</v>
      </c>
      <c r="AO737" s="30">
        <f t="shared" si="824"/>
        <v>60</v>
      </c>
      <c r="AP737" s="22">
        <f t="shared" si="826"/>
        <v>240</v>
      </c>
    </row>
    <row r="738" spans="1:42" x14ac:dyDescent="0.2">
      <c r="A738" t="s">
        <v>104</v>
      </c>
      <c r="B738" t="s">
        <v>2067</v>
      </c>
      <c r="C738" s="2" t="s">
        <v>462</v>
      </c>
      <c r="D738" s="2">
        <v>855848009179</v>
      </c>
      <c r="E738" s="2" t="s">
        <v>463</v>
      </c>
      <c r="F738" s="2" t="s">
        <v>60</v>
      </c>
      <c r="G738" s="33" t="s">
        <v>391</v>
      </c>
      <c r="H738" s="2" t="s">
        <v>407</v>
      </c>
      <c r="I738" s="2" t="s">
        <v>1129</v>
      </c>
      <c r="J738" s="3">
        <v>350</v>
      </c>
      <c r="K738" s="25">
        <v>460.74568965517238</v>
      </c>
      <c r="L738" s="2" t="s">
        <v>393</v>
      </c>
      <c r="M738" s="2" t="s">
        <v>393</v>
      </c>
      <c r="N738" s="3">
        <v>0</v>
      </c>
      <c r="O738" s="3">
        <v>0</v>
      </c>
      <c r="P738" s="21">
        <f ca="1">SUMIF('On Orders'!B:G,Base!C:C,'On Orders'!E:E)</f>
        <v>0</v>
      </c>
      <c r="Q738" s="22">
        <f ca="1">SUMIF('On Orders'!B:G,Base!C:C,'On Orders'!F:F)</f>
        <v>0</v>
      </c>
      <c r="R738" s="22">
        <f ca="1">SUMIF('On Orders'!B:G,Base!C:C,'On Orders'!G:G)</f>
        <v>450</v>
      </c>
      <c r="S738" s="22">
        <f ca="1">SUMIF('On Orders'!B:G,Base!C:C,'On Orders'!H:H)</f>
        <v>0</v>
      </c>
      <c r="T738" s="22"/>
      <c r="U738" s="22"/>
      <c r="V738" s="22"/>
      <c r="W738" s="3">
        <v>0</v>
      </c>
      <c r="X738" s="3">
        <v>0</v>
      </c>
      <c r="Y738" s="3">
        <v>0</v>
      </c>
      <c r="Z738" s="3">
        <v>90</v>
      </c>
      <c r="AA738" s="3">
        <v>100</v>
      </c>
      <c r="AB738" s="3">
        <v>100</v>
      </c>
      <c r="AC738" s="3">
        <v>100</v>
      </c>
      <c r="AD738" s="31">
        <f t="shared" ca="1" si="815"/>
        <v>-350</v>
      </c>
      <c r="AE738" s="26">
        <f t="shared" ca="1" si="816"/>
        <v>450</v>
      </c>
      <c r="AF738" s="26">
        <f t="shared" ca="1" si="817"/>
        <v>360</v>
      </c>
      <c r="AG738" s="26">
        <f t="shared" ref="AG738:AI738" ca="1" si="856">MAX(0,AF738)-AA738</f>
        <v>260</v>
      </c>
      <c r="AH738" s="26">
        <f t="shared" ca="1" si="856"/>
        <v>160</v>
      </c>
      <c r="AI738" s="26">
        <f t="shared" ca="1" si="856"/>
        <v>60</v>
      </c>
      <c r="AJ738" s="30">
        <f t="shared" si="819"/>
        <v>0</v>
      </c>
      <c r="AK738" s="30">
        <f t="shared" si="820"/>
        <v>0</v>
      </c>
      <c r="AL738" s="30">
        <f t="shared" si="821"/>
        <v>90</v>
      </c>
      <c r="AM738" s="30">
        <f t="shared" si="822"/>
        <v>100</v>
      </c>
      <c r="AN738" s="30">
        <f t="shared" si="823"/>
        <v>100</v>
      </c>
      <c r="AO738" s="30">
        <f t="shared" si="824"/>
        <v>100</v>
      </c>
      <c r="AP738" s="22">
        <f t="shared" si="826"/>
        <v>390</v>
      </c>
    </row>
    <row r="739" spans="1:42" x14ac:dyDescent="0.2">
      <c r="A739" t="s">
        <v>104</v>
      </c>
      <c r="B739" t="s">
        <v>2067</v>
      </c>
      <c r="C739" s="2" t="s">
        <v>464</v>
      </c>
      <c r="D739" s="2">
        <v>855848009162</v>
      </c>
      <c r="E739" s="2" t="s">
        <v>465</v>
      </c>
      <c r="F739" s="2" t="s">
        <v>60</v>
      </c>
      <c r="G739" s="33" t="s">
        <v>391</v>
      </c>
      <c r="H739" s="2" t="s">
        <v>407</v>
      </c>
      <c r="I739" s="2" t="s">
        <v>1129</v>
      </c>
      <c r="J739" s="3">
        <v>350</v>
      </c>
      <c r="K739" s="25">
        <v>460.74568965517238</v>
      </c>
      <c r="L739" s="2" t="s">
        <v>393</v>
      </c>
      <c r="M739" s="2" t="s">
        <v>393</v>
      </c>
      <c r="N739" s="3">
        <v>0</v>
      </c>
      <c r="O739" s="3">
        <v>0</v>
      </c>
      <c r="P739" s="21">
        <f ca="1">SUMIF('On Orders'!B:G,Base!C:C,'On Orders'!E:E)</f>
        <v>0</v>
      </c>
      <c r="Q739" s="22">
        <f ca="1">SUMIF('On Orders'!B:G,Base!C:C,'On Orders'!F:F)</f>
        <v>0</v>
      </c>
      <c r="R739" s="22">
        <f ca="1">SUMIF('On Orders'!B:G,Base!C:C,'On Orders'!G:G)</f>
        <v>450</v>
      </c>
      <c r="S739" s="22">
        <f ca="1">SUMIF('On Orders'!B:G,Base!C:C,'On Orders'!H:H)</f>
        <v>0</v>
      </c>
      <c r="T739" s="22"/>
      <c r="U739" s="22"/>
      <c r="V739" s="22"/>
      <c r="W739" s="3">
        <v>0</v>
      </c>
      <c r="X739" s="3">
        <v>0</v>
      </c>
      <c r="Y739" s="3">
        <v>0</v>
      </c>
      <c r="Z739" s="3">
        <v>75</v>
      </c>
      <c r="AA739" s="3">
        <v>100</v>
      </c>
      <c r="AB739" s="3">
        <v>100</v>
      </c>
      <c r="AC739" s="3">
        <v>100</v>
      </c>
      <c r="AD739" s="31">
        <f t="shared" ca="1" si="815"/>
        <v>-350</v>
      </c>
      <c r="AE739" s="26">
        <f t="shared" ca="1" si="816"/>
        <v>450</v>
      </c>
      <c r="AF739" s="26">
        <f t="shared" ca="1" si="817"/>
        <v>375</v>
      </c>
      <c r="AG739" s="26">
        <f t="shared" ref="AG739:AI739" ca="1" si="857">MAX(0,AF739)-AA739</f>
        <v>275</v>
      </c>
      <c r="AH739" s="26">
        <f t="shared" ca="1" si="857"/>
        <v>175</v>
      </c>
      <c r="AI739" s="26">
        <f t="shared" ca="1" si="857"/>
        <v>75</v>
      </c>
      <c r="AJ739" s="30">
        <f t="shared" si="819"/>
        <v>0</v>
      </c>
      <c r="AK739" s="30">
        <f t="shared" si="820"/>
        <v>0</v>
      </c>
      <c r="AL739" s="30">
        <f t="shared" si="821"/>
        <v>75</v>
      </c>
      <c r="AM739" s="30">
        <f t="shared" si="822"/>
        <v>100</v>
      </c>
      <c r="AN739" s="30">
        <f t="shared" si="823"/>
        <v>100</v>
      </c>
      <c r="AO739" s="30">
        <f t="shared" si="824"/>
        <v>100</v>
      </c>
      <c r="AP739" s="22">
        <f t="shared" si="826"/>
        <v>375</v>
      </c>
    </row>
    <row r="740" spans="1:42" x14ac:dyDescent="0.2">
      <c r="A740" t="s">
        <v>335</v>
      </c>
      <c r="B740" t="s">
        <v>2067</v>
      </c>
      <c r="C740" s="2" t="s">
        <v>2104</v>
      </c>
      <c r="D740" s="2" t="s">
        <v>2105</v>
      </c>
      <c r="E740" s="2" t="s">
        <v>2106</v>
      </c>
      <c r="F740" s="2" t="s">
        <v>24</v>
      </c>
      <c r="G740" s="2" t="s">
        <v>391</v>
      </c>
      <c r="H740" s="2" t="s">
        <v>407</v>
      </c>
      <c r="I740" s="2" t="s">
        <v>1129</v>
      </c>
      <c r="J740" s="3">
        <v>350</v>
      </c>
      <c r="K740" s="25">
        <v>460.74568965517238</v>
      </c>
      <c r="L740" s="2" t="s">
        <v>393</v>
      </c>
      <c r="M740" s="2" t="s">
        <v>393</v>
      </c>
      <c r="N740" s="3">
        <v>0</v>
      </c>
      <c r="O740" s="3">
        <v>0</v>
      </c>
      <c r="P740" s="21">
        <f ca="1">SUMIF('On Orders'!B:G,Base!C:C,'On Orders'!E:E)</f>
        <v>0</v>
      </c>
      <c r="Q740" s="22">
        <f ca="1">SUMIF('On Orders'!B:G,Base!C:C,'On Orders'!F:F)</f>
        <v>1008</v>
      </c>
      <c r="R740" s="22">
        <f ca="1">SUMIF('On Orders'!B:G,Base!C:C,'On Orders'!G:G)</f>
        <v>0</v>
      </c>
      <c r="S740" s="22">
        <f ca="1">SUMIF('On Orders'!B:G,Base!C:C,'On Orders'!H:H)</f>
        <v>0</v>
      </c>
      <c r="T740" s="22"/>
      <c r="U740" s="22"/>
      <c r="V740" s="22"/>
      <c r="W740" s="3">
        <v>0</v>
      </c>
      <c r="X740" s="3">
        <v>0</v>
      </c>
      <c r="Y740" s="3">
        <v>0</v>
      </c>
      <c r="Z740" s="3">
        <v>619</v>
      </c>
      <c r="AA740" s="3">
        <v>1115</v>
      </c>
      <c r="AB740" s="3">
        <v>1240</v>
      </c>
      <c r="AC740" s="3">
        <v>416</v>
      </c>
      <c r="AD740" s="31">
        <f t="shared" ca="1" si="815"/>
        <v>658</v>
      </c>
      <c r="AE740" s="26">
        <f t="shared" ca="1" si="816"/>
        <v>658</v>
      </c>
      <c r="AF740" s="26">
        <f t="shared" ca="1" si="817"/>
        <v>39</v>
      </c>
      <c r="AG740" s="26">
        <f t="shared" ref="AG740:AI740" ca="1" si="858">MAX(0,AF740)-AA740</f>
        <v>-1076</v>
      </c>
      <c r="AH740" s="26">
        <f t="shared" ca="1" si="858"/>
        <v>-1240</v>
      </c>
      <c r="AI740" s="26">
        <f t="shared" ca="1" si="858"/>
        <v>-416</v>
      </c>
      <c r="AJ740" s="30">
        <f t="shared" si="819"/>
        <v>0</v>
      </c>
      <c r="AK740" s="30">
        <f t="shared" si="820"/>
        <v>0</v>
      </c>
      <c r="AL740" s="30">
        <f t="shared" si="821"/>
        <v>619</v>
      </c>
      <c r="AM740" s="30">
        <f t="shared" si="822"/>
        <v>1115</v>
      </c>
      <c r="AN740" s="30">
        <f t="shared" si="823"/>
        <v>1240</v>
      </c>
      <c r="AO740" s="30">
        <f t="shared" si="824"/>
        <v>416</v>
      </c>
      <c r="AP740" s="22">
        <f t="shared" si="826"/>
        <v>3390</v>
      </c>
    </row>
    <row r="741" spans="1:42" x14ac:dyDescent="0.2">
      <c r="A741" t="s">
        <v>2025</v>
      </c>
      <c r="B741" t="s">
        <v>2067</v>
      </c>
      <c r="C741" s="2" t="s">
        <v>2107</v>
      </c>
      <c r="D741" s="2">
        <v>8886463699003</v>
      </c>
      <c r="E741" s="2" t="s">
        <v>2108</v>
      </c>
      <c r="F741" s="2" t="s">
        <v>60</v>
      </c>
      <c r="G741" s="2" t="s">
        <v>391</v>
      </c>
      <c r="H741" s="2" t="s">
        <v>407</v>
      </c>
      <c r="I741" s="2" t="s">
        <v>1129</v>
      </c>
      <c r="J741" s="3">
        <v>350</v>
      </c>
      <c r="K741" s="25">
        <v>460.74568965517238</v>
      </c>
      <c r="L741" s="2" t="s">
        <v>393</v>
      </c>
      <c r="M741" s="2" t="s">
        <v>393</v>
      </c>
      <c r="N741" s="3">
        <v>0</v>
      </c>
      <c r="O741" s="3">
        <v>0</v>
      </c>
      <c r="P741" s="21">
        <f ca="1">SUMIF('On Orders'!B:G,Base!C:C,'On Orders'!E:E)</f>
        <v>0</v>
      </c>
      <c r="Q741" s="22">
        <f ca="1">SUMIF('On Orders'!B:G,Base!C:C,'On Orders'!F:F)</f>
        <v>450</v>
      </c>
      <c r="R741" s="22">
        <f ca="1">SUMIF('On Orders'!B:G,Base!C:C,'On Orders'!G:G)</f>
        <v>0</v>
      </c>
      <c r="S741" s="22">
        <f ca="1">SUMIF('On Orders'!B:G,Base!C:C,'On Orders'!H:H)</f>
        <v>0</v>
      </c>
      <c r="T741" s="22"/>
      <c r="U741" s="22"/>
      <c r="V741" s="22"/>
      <c r="W741" s="3">
        <v>0</v>
      </c>
      <c r="X741" s="3">
        <v>0</v>
      </c>
      <c r="Y741" s="3">
        <v>0</v>
      </c>
      <c r="Z741" s="3">
        <v>100</v>
      </c>
      <c r="AA741" s="3">
        <v>100</v>
      </c>
      <c r="AB741" s="3">
        <v>100</v>
      </c>
      <c r="AC741" s="3">
        <v>100</v>
      </c>
      <c r="AD741" s="31">
        <f t="shared" ca="1" si="815"/>
        <v>100</v>
      </c>
      <c r="AE741" s="26">
        <f t="shared" ca="1" si="816"/>
        <v>100</v>
      </c>
      <c r="AF741" s="26">
        <f t="shared" ca="1" si="817"/>
        <v>0</v>
      </c>
      <c r="AG741" s="26">
        <f t="shared" ref="AG741:AI741" ca="1" si="859">MAX(0,AF741)-AA741</f>
        <v>-100</v>
      </c>
      <c r="AH741" s="26">
        <f t="shared" ca="1" si="859"/>
        <v>-100</v>
      </c>
      <c r="AI741" s="26">
        <f t="shared" ca="1" si="859"/>
        <v>-100</v>
      </c>
      <c r="AJ741" s="30">
        <f t="shared" si="819"/>
        <v>0</v>
      </c>
      <c r="AK741" s="30">
        <f t="shared" si="820"/>
        <v>0</v>
      </c>
      <c r="AL741" s="30">
        <f t="shared" si="821"/>
        <v>100</v>
      </c>
      <c r="AM741" s="30">
        <f t="shared" si="822"/>
        <v>100</v>
      </c>
      <c r="AN741" s="30">
        <f t="shared" si="823"/>
        <v>100</v>
      </c>
      <c r="AO741" s="30">
        <f t="shared" si="824"/>
        <v>100</v>
      </c>
      <c r="AP741" s="22">
        <f t="shared" si="826"/>
        <v>400</v>
      </c>
    </row>
    <row r="742" spans="1:42" x14ac:dyDescent="0.2">
      <c r="A742" t="s">
        <v>2025</v>
      </c>
      <c r="B742" t="s">
        <v>2067</v>
      </c>
      <c r="C742" s="2" t="s">
        <v>2109</v>
      </c>
      <c r="D742" s="2">
        <v>8886463699096</v>
      </c>
      <c r="E742" s="2" t="s">
        <v>2110</v>
      </c>
      <c r="F742" s="2" t="s">
        <v>60</v>
      </c>
      <c r="G742" s="2" t="s">
        <v>391</v>
      </c>
      <c r="H742" s="2" t="s">
        <v>407</v>
      </c>
      <c r="I742" s="2" t="s">
        <v>1129</v>
      </c>
      <c r="J742" s="3">
        <v>350</v>
      </c>
      <c r="K742" s="25">
        <v>460.74568965517238</v>
      </c>
      <c r="L742" s="2" t="s">
        <v>393</v>
      </c>
      <c r="M742" s="2" t="s">
        <v>393</v>
      </c>
      <c r="N742" s="3">
        <v>0</v>
      </c>
      <c r="O742" s="3">
        <v>0</v>
      </c>
      <c r="P742" s="21">
        <f ca="1">SUMIF('On Orders'!B:G,Base!C:C,'On Orders'!E:E)</f>
        <v>0</v>
      </c>
      <c r="Q742" s="22">
        <f ca="1">SUMIF('On Orders'!B:G,Base!C:C,'On Orders'!F:F)</f>
        <v>0</v>
      </c>
      <c r="R742" s="22">
        <f ca="1">SUMIF('On Orders'!B:G,Base!C:C,'On Orders'!G:G)</f>
        <v>450</v>
      </c>
      <c r="S742" s="22">
        <f ca="1">SUMIF('On Orders'!B:G,Base!C:C,'On Orders'!H:H)</f>
        <v>0</v>
      </c>
      <c r="T742" s="22"/>
      <c r="U742" s="22"/>
      <c r="V742" s="22"/>
      <c r="W742" s="3">
        <v>0</v>
      </c>
      <c r="X742" s="3">
        <v>0</v>
      </c>
      <c r="Y742" s="3">
        <v>0</v>
      </c>
      <c r="Z742" s="3">
        <v>0</v>
      </c>
      <c r="AA742" s="3">
        <v>120</v>
      </c>
      <c r="AB742" s="3">
        <v>180</v>
      </c>
      <c r="AC742" s="3">
        <v>150</v>
      </c>
      <c r="AD742" s="31">
        <f t="shared" ca="1" si="815"/>
        <v>-350</v>
      </c>
      <c r="AE742" s="26">
        <f t="shared" ca="1" si="816"/>
        <v>450</v>
      </c>
      <c r="AF742" s="26">
        <f t="shared" ca="1" si="817"/>
        <v>450</v>
      </c>
      <c r="AG742" s="26">
        <f t="shared" ref="AG742:AI742" ca="1" si="860">MAX(0,AF742)-AA742</f>
        <v>330</v>
      </c>
      <c r="AH742" s="26">
        <f t="shared" ca="1" si="860"/>
        <v>150</v>
      </c>
      <c r="AI742" s="26">
        <f t="shared" ca="1" si="860"/>
        <v>0</v>
      </c>
      <c r="AJ742" s="30">
        <f t="shared" si="819"/>
        <v>0</v>
      </c>
      <c r="AK742" s="30">
        <f t="shared" si="820"/>
        <v>0</v>
      </c>
      <c r="AL742" s="30">
        <f t="shared" si="821"/>
        <v>0</v>
      </c>
      <c r="AM742" s="30">
        <f t="shared" si="822"/>
        <v>120</v>
      </c>
      <c r="AN742" s="30">
        <f t="shared" si="823"/>
        <v>180</v>
      </c>
      <c r="AO742" s="30">
        <f t="shared" si="824"/>
        <v>150</v>
      </c>
      <c r="AP742" s="22">
        <f t="shared" si="826"/>
        <v>450</v>
      </c>
    </row>
    <row r="743" spans="1:42" x14ac:dyDescent="0.2">
      <c r="A743" t="s">
        <v>2025</v>
      </c>
      <c r="B743" t="s">
        <v>2067</v>
      </c>
      <c r="C743" s="2" t="s">
        <v>2111</v>
      </c>
      <c r="D743" s="2">
        <v>8886463699201</v>
      </c>
      <c r="E743" s="2" t="s">
        <v>2112</v>
      </c>
      <c r="F743" s="2" t="s">
        <v>60</v>
      </c>
      <c r="G743" s="2" t="s">
        <v>391</v>
      </c>
      <c r="H743" s="2" t="s">
        <v>407</v>
      </c>
      <c r="I743" s="2" t="s">
        <v>1129</v>
      </c>
      <c r="J743" s="3">
        <v>350</v>
      </c>
      <c r="K743" s="25">
        <v>460.74568965517238</v>
      </c>
      <c r="L743" s="2" t="s">
        <v>393</v>
      </c>
      <c r="M743" s="2" t="s">
        <v>393</v>
      </c>
      <c r="N743" s="3">
        <v>0</v>
      </c>
      <c r="O743" s="3">
        <v>0</v>
      </c>
      <c r="P743" s="21">
        <f ca="1">SUMIF('On Orders'!B:G,Base!C:C,'On Orders'!E:E)</f>
        <v>0</v>
      </c>
      <c r="Q743" s="22">
        <f ca="1">SUMIF('On Orders'!B:G,Base!C:C,'On Orders'!F:F)</f>
        <v>0</v>
      </c>
      <c r="R743" s="22">
        <f ca="1">SUMIF('On Orders'!B:G,Base!C:C,'On Orders'!G:G)</f>
        <v>450</v>
      </c>
      <c r="S743" s="22">
        <f ca="1">SUMIF('On Orders'!B:G,Base!C:C,'On Orders'!H:H)</f>
        <v>0</v>
      </c>
      <c r="T743" s="22"/>
      <c r="U743" s="22"/>
      <c r="V743" s="22"/>
      <c r="W743" s="3">
        <v>0</v>
      </c>
      <c r="X743" s="3">
        <v>0</v>
      </c>
      <c r="Y743" s="3">
        <v>0</v>
      </c>
      <c r="Z743" s="3">
        <v>0</v>
      </c>
      <c r="AA743" s="3">
        <v>120</v>
      </c>
      <c r="AB743" s="3">
        <v>180</v>
      </c>
      <c r="AC743" s="3">
        <v>150</v>
      </c>
      <c r="AD743" s="31">
        <f t="shared" ca="1" si="815"/>
        <v>-350</v>
      </c>
      <c r="AE743" s="26">
        <f t="shared" ca="1" si="816"/>
        <v>450</v>
      </c>
      <c r="AF743" s="26">
        <f t="shared" ca="1" si="817"/>
        <v>450</v>
      </c>
      <c r="AG743" s="26">
        <f t="shared" ref="AG743:AI743" ca="1" si="861">MAX(0,AF743)-AA743</f>
        <v>330</v>
      </c>
      <c r="AH743" s="26">
        <f t="shared" ca="1" si="861"/>
        <v>150</v>
      </c>
      <c r="AI743" s="26">
        <f t="shared" ca="1" si="861"/>
        <v>0</v>
      </c>
      <c r="AJ743" s="30">
        <f t="shared" si="819"/>
        <v>0</v>
      </c>
      <c r="AK743" s="30">
        <f t="shared" si="820"/>
        <v>0</v>
      </c>
      <c r="AL743" s="30">
        <f t="shared" si="821"/>
        <v>0</v>
      </c>
      <c r="AM743" s="30">
        <f t="shared" si="822"/>
        <v>120</v>
      </c>
      <c r="AN743" s="30">
        <f t="shared" si="823"/>
        <v>180</v>
      </c>
      <c r="AO743" s="30">
        <f t="shared" si="824"/>
        <v>150</v>
      </c>
      <c r="AP743" s="22">
        <f t="shared" si="826"/>
        <v>450</v>
      </c>
    </row>
    <row r="744" spans="1:42" x14ac:dyDescent="0.2">
      <c r="A744" t="s">
        <v>2025</v>
      </c>
      <c r="B744" t="s">
        <v>2067</v>
      </c>
      <c r="C744" s="2" t="s">
        <v>2113</v>
      </c>
      <c r="D744" s="2">
        <v>8886463699515</v>
      </c>
      <c r="E744" s="2" t="s">
        <v>2114</v>
      </c>
      <c r="F744" s="2" t="s">
        <v>60</v>
      </c>
      <c r="G744" s="33" t="s">
        <v>391</v>
      </c>
      <c r="H744" s="2" t="s">
        <v>407</v>
      </c>
      <c r="I744" s="2" t="s">
        <v>1129</v>
      </c>
      <c r="J744" s="3">
        <v>350</v>
      </c>
      <c r="K744" s="25">
        <v>460.74568965517238</v>
      </c>
      <c r="L744" s="2" t="s">
        <v>393</v>
      </c>
      <c r="M744" s="2" t="s">
        <v>393</v>
      </c>
      <c r="N744" s="3">
        <v>0</v>
      </c>
      <c r="O744" s="3">
        <v>0</v>
      </c>
      <c r="P744" s="21">
        <f ca="1">SUMIF('On Orders'!B:G,Base!C:C,'On Orders'!E:E)</f>
        <v>0</v>
      </c>
      <c r="Q744" s="22">
        <f ca="1">SUMIF('On Orders'!B:G,Base!C:C,'On Orders'!F:F)</f>
        <v>0</v>
      </c>
      <c r="R744" s="22">
        <f ca="1">SUMIF('On Orders'!B:G,Base!C:C,'On Orders'!G:G)</f>
        <v>450</v>
      </c>
      <c r="S744" s="22">
        <f ca="1">SUMIF('On Orders'!B:G,Base!C:C,'On Orders'!H:H)</f>
        <v>0</v>
      </c>
      <c r="T744" s="22"/>
      <c r="U744" s="22"/>
      <c r="V744" s="22"/>
      <c r="W744" s="3">
        <v>0</v>
      </c>
      <c r="X744" s="3">
        <v>0</v>
      </c>
      <c r="Y744" s="3">
        <v>0</v>
      </c>
      <c r="Z744" s="3">
        <v>200</v>
      </c>
      <c r="AA744" s="3">
        <v>200</v>
      </c>
      <c r="AB744" s="3">
        <v>200</v>
      </c>
      <c r="AC744" s="3">
        <v>200</v>
      </c>
      <c r="AD744" s="31">
        <f t="shared" ca="1" si="815"/>
        <v>-350</v>
      </c>
      <c r="AE744" s="26">
        <f t="shared" ca="1" si="816"/>
        <v>450</v>
      </c>
      <c r="AF744" s="26">
        <f t="shared" ca="1" si="817"/>
        <v>250</v>
      </c>
      <c r="AG744" s="26">
        <f t="shared" ref="AG744:AI744" ca="1" si="862">MAX(0,AF744)-AA744</f>
        <v>50</v>
      </c>
      <c r="AH744" s="26">
        <f t="shared" ca="1" si="862"/>
        <v>-150</v>
      </c>
      <c r="AI744" s="26">
        <f t="shared" ca="1" si="862"/>
        <v>-200</v>
      </c>
      <c r="AJ744" s="30">
        <f t="shared" si="819"/>
        <v>0</v>
      </c>
      <c r="AK744" s="30">
        <f t="shared" si="820"/>
        <v>0</v>
      </c>
      <c r="AL744" s="30">
        <f t="shared" si="821"/>
        <v>200</v>
      </c>
      <c r="AM744" s="30">
        <f t="shared" si="822"/>
        <v>200</v>
      </c>
      <c r="AN744" s="30">
        <f t="shared" si="823"/>
        <v>200</v>
      </c>
      <c r="AO744" s="30">
        <f t="shared" si="824"/>
        <v>200</v>
      </c>
      <c r="AP744" s="22">
        <f t="shared" si="826"/>
        <v>800</v>
      </c>
    </row>
    <row r="745" spans="1:42" x14ac:dyDescent="0.2">
      <c r="A745" t="s">
        <v>2025</v>
      </c>
      <c r="B745" t="s">
        <v>2067</v>
      </c>
      <c r="C745" s="2" t="s">
        <v>2115</v>
      </c>
      <c r="D745" s="2">
        <v>8886463698983</v>
      </c>
      <c r="E745" s="2" t="s">
        <v>2116</v>
      </c>
      <c r="F745" s="2" t="s">
        <v>60</v>
      </c>
      <c r="G745" s="2" t="s">
        <v>391</v>
      </c>
      <c r="H745" s="2" t="s">
        <v>407</v>
      </c>
      <c r="I745" s="2" t="s">
        <v>1129</v>
      </c>
      <c r="J745" s="3">
        <v>350</v>
      </c>
      <c r="K745" s="25">
        <v>460.74568965517238</v>
      </c>
      <c r="L745" s="2" t="s">
        <v>393</v>
      </c>
      <c r="M745" s="2" t="s">
        <v>393</v>
      </c>
      <c r="N745" s="3">
        <v>0</v>
      </c>
      <c r="O745" s="3">
        <v>0</v>
      </c>
      <c r="P745" s="21">
        <f ca="1">SUMIF('On Orders'!B:G,Base!C:C,'On Orders'!E:E)</f>
        <v>0</v>
      </c>
      <c r="Q745" s="22">
        <f ca="1">SUMIF('On Orders'!B:G,Base!C:C,'On Orders'!F:F)</f>
        <v>450</v>
      </c>
      <c r="R745" s="22">
        <f ca="1">SUMIF('On Orders'!B:G,Base!C:C,'On Orders'!G:G)</f>
        <v>0</v>
      </c>
      <c r="S745" s="22">
        <f ca="1">SUMIF('On Orders'!B:G,Base!C:C,'On Orders'!H:H)</f>
        <v>0</v>
      </c>
      <c r="T745" s="22"/>
      <c r="U745" s="22"/>
      <c r="V745" s="22"/>
      <c r="W745" s="3">
        <v>0</v>
      </c>
      <c r="X745" s="3">
        <v>0</v>
      </c>
      <c r="Y745" s="3">
        <v>0</v>
      </c>
      <c r="Z745" s="3">
        <v>100</v>
      </c>
      <c r="AA745" s="3">
        <v>100</v>
      </c>
      <c r="AB745" s="3">
        <v>100</v>
      </c>
      <c r="AC745" s="3">
        <v>100</v>
      </c>
      <c r="AD745" s="31">
        <f t="shared" ca="1" si="815"/>
        <v>100</v>
      </c>
      <c r="AE745" s="26">
        <f t="shared" ca="1" si="816"/>
        <v>100</v>
      </c>
      <c r="AF745" s="26">
        <f t="shared" ca="1" si="817"/>
        <v>0</v>
      </c>
      <c r="AG745" s="26">
        <f t="shared" ref="AG745:AI745" ca="1" si="863">MAX(0,AF745)-AA745</f>
        <v>-100</v>
      </c>
      <c r="AH745" s="26">
        <f t="shared" ca="1" si="863"/>
        <v>-100</v>
      </c>
      <c r="AI745" s="26">
        <f t="shared" ca="1" si="863"/>
        <v>-100</v>
      </c>
      <c r="AJ745" s="30">
        <f t="shared" si="819"/>
        <v>0</v>
      </c>
      <c r="AK745" s="30">
        <f t="shared" si="820"/>
        <v>0</v>
      </c>
      <c r="AL745" s="30">
        <f t="shared" si="821"/>
        <v>100</v>
      </c>
      <c r="AM745" s="30">
        <f t="shared" si="822"/>
        <v>100</v>
      </c>
      <c r="AN745" s="30">
        <f t="shared" si="823"/>
        <v>100</v>
      </c>
      <c r="AO745" s="30">
        <f t="shared" si="824"/>
        <v>100</v>
      </c>
      <c r="AP745" s="22">
        <f t="shared" si="826"/>
        <v>400</v>
      </c>
    </row>
    <row r="746" spans="1:42" hidden="1" x14ac:dyDescent="0.2">
      <c r="A746" t="s">
        <v>56</v>
      </c>
      <c r="C746" s="2" t="s">
        <v>2068</v>
      </c>
      <c r="D746" s="2" t="s">
        <v>2069</v>
      </c>
      <c r="E746" s="2" t="s">
        <v>2070</v>
      </c>
      <c r="F746" s="2" t="s">
        <v>60</v>
      </c>
      <c r="G746" s="33" t="s">
        <v>391</v>
      </c>
      <c r="H746" s="2" t="s">
        <v>396</v>
      </c>
      <c r="I746" s="2" t="s">
        <v>27</v>
      </c>
      <c r="J746" s="3">
        <v>900</v>
      </c>
      <c r="K746" s="25">
        <v>402.94396551724139</v>
      </c>
      <c r="L746" s="2" t="s">
        <v>393</v>
      </c>
      <c r="M746" s="2" t="s">
        <v>393</v>
      </c>
      <c r="N746" s="3">
        <v>0</v>
      </c>
      <c r="O746" s="3">
        <v>0</v>
      </c>
      <c r="P746" s="21">
        <f ca="1">SUMIF('On Orders'!B:G,Base!C:C,'On Orders'!E:E)</f>
        <v>0</v>
      </c>
      <c r="Q746" s="22">
        <f ca="1">SUMIF('On Orders'!B:G,Base!C:C,'On Orders'!F:F)</f>
        <v>600</v>
      </c>
      <c r="R746" s="22">
        <f ca="1">SUMIF('On Orders'!B:G,Base!C:C,'On Orders'!G:G)</f>
        <v>0</v>
      </c>
      <c r="S746" s="22">
        <f ca="1">SUMIF('On Orders'!B:G,Base!C:C,'On Orders'!H:H)</f>
        <v>0</v>
      </c>
      <c r="T746" s="22"/>
      <c r="U746" s="22"/>
      <c r="V746" s="22"/>
      <c r="W746" s="3">
        <v>0</v>
      </c>
      <c r="X746" s="3">
        <v>0</v>
      </c>
      <c r="Y746" s="3">
        <v>0</v>
      </c>
      <c r="Z746" s="3">
        <v>300</v>
      </c>
      <c r="AA746" s="3">
        <v>100</v>
      </c>
      <c r="AB746" s="3">
        <v>150</v>
      </c>
      <c r="AC746" s="3">
        <v>150</v>
      </c>
      <c r="AD746" s="31">
        <f t="shared" ca="1" si="815"/>
        <v>-300</v>
      </c>
      <c r="AE746" s="26">
        <f t="shared" ca="1" si="816"/>
        <v>0</v>
      </c>
      <c r="AF746" s="26">
        <f t="shared" ca="1" si="817"/>
        <v>-300</v>
      </c>
      <c r="AG746" s="26">
        <f t="shared" ref="AG746:AI746" ca="1" si="864">MAX(0,AF746)-AA746</f>
        <v>-100</v>
      </c>
      <c r="AH746" s="26">
        <f t="shared" ca="1" si="864"/>
        <v>-150</v>
      </c>
      <c r="AI746" s="26">
        <f t="shared" ca="1" si="864"/>
        <v>-150</v>
      </c>
      <c r="AJ746" s="30">
        <f t="shared" si="819"/>
        <v>0</v>
      </c>
      <c r="AK746" s="30">
        <f t="shared" si="820"/>
        <v>0</v>
      </c>
      <c r="AL746" s="30">
        <f t="shared" si="821"/>
        <v>300</v>
      </c>
      <c r="AM746" s="30">
        <f t="shared" si="822"/>
        <v>100</v>
      </c>
      <c r="AN746" s="30">
        <f t="shared" si="823"/>
        <v>150</v>
      </c>
      <c r="AO746" s="30">
        <f t="shared" si="824"/>
        <v>150</v>
      </c>
      <c r="AP746" s="22">
        <f t="shared" si="826"/>
        <v>700</v>
      </c>
    </row>
    <row r="747" spans="1:42" hidden="1" x14ac:dyDescent="0.2">
      <c r="A747" t="s">
        <v>56</v>
      </c>
      <c r="C747" s="2" t="s">
        <v>2093</v>
      </c>
      <c r="D747" s="2" t="s">
        <v>2094</v>
      </c>
      <c r="E747" s="2" t="s">
        <v>2095</v>
      </c>
      <c r="F747" s="2" t="s">
        <v>60</v>
      </c>
      <c r="G747" s="2" t="s">
        <v>391</v>
      </c>
      <c r="H747" s="2" t="s">
        <v>407</v>
      </c>
      <c r="I747" s="2" t="s">
        <v>27</v>
      </c>
      <c r="J747" s="3">
        <v>1500</v>
      </c>
      <c r="K747" s="25">
        <v>402.94396551724139</v>
      </c>
      <c r="L747" s="2" t="s">
        <v>393</v>
      </c>
      <c r="M747" s="2" t="s">
        <v>393</v>
      </c>
      <c r="N747" s="3">
        <v>0</v>
      </c>
      <c r="O747" s="3">
        <v>0</v>
      </c>
      <c r="P747" s="21">
        <f ca="1">SUMIF('On Orders'!B:G,Base!C:C,'On Orders'!E:E)</f>
        <v>0</v>
      </c>
      <c r="Q747" s="22">
        <f ca="1">SUMIF('On Orders'!B:G,Base!C:C,'On Orders'!F:F)</f>
        <v>1200</v>
      </c>
      <c r="R747" s="22">
        <f ca="1">SUMIF('On Orders'!B:G,Base!C:C,'On Orders'!G:G)</f>
        <v>0</v>
      </c>
      <c r="S747" s="22">
        <f ca="1">SUMIF('On Orders'!B:G,Base!C:C,'On Orders'!H:H)</f>
        <v>0</v>
      </c>
      <c r="T747" s="22"/>
      <c r="U747" s="22"/>
      <c r="V747" s="22"/>
      <c r="W747" s="3">
        <v>0</v>
      </c>
      <c r="X747" s="3">
        <v>0</v>
      </c>
      <c r="Y747" s="3">
        <v>0</v>
      </c>
      <c r="Z747" s="3">
        <v>1000</v>
      </c>
      <c r="AA747" s="3">
        <v>800</v>
      </c>
      <c r="AB747" s="3">
        <v>1200</v>
      </c>
      <c r="AC747" s="3">
        <v>1200</v>
      </c>
      <c r="AD747" s="31">
        <f t="shared" ca="1" si="815"/>
        <v>-300</v>
      </c>
      <c r="AE747" s="26">
        <f t="shared" ca="1" si="816"/>
        <v>0</v>
      </c>
      <c r="AF747" s="26">
        <f t="shared" ca="1" si="817"/>
        <v>-1000</v>
      </c>
      <c r="AG747" s="26">
        <f t="shared" ref="AG747:AI747" ca="1" si="865">MAX(0,AF747)-AA747</f>
        <v>-800</v>
      </c>
      <c r="AH747" s="26">
        <f t="shared" ca="1" si="865"/>
        <v>-1200</v>
      </c>
      <c r="AI747" s="26">
        <f t="shared" ca="1" si="865"/>
        <v>-1200</v>
      </c>
      <c r="AJ747" s="30">
        <f t="shared" si="819"/>
        <v>0</v>
      </c>
      <c r="AK747" s="30">
        <f t="shared" si="820"/>
        <v>0</v>
      </c>
      <c r="AL747" s="30">
        <f t="shared" si="821"/>
        <v>1000</v>
      </c>
      <c r="AM747" s="30">
        <f t="shared" si="822"/>
        <v>800</v>
      </c>
      <c r="AN747" s="30">
        <f t="shared" si="823"/>
        <v>1200</v>
      </c>
      <c r="AO747" s="30">
        <f t="shared" si="824"/>
        <v>1200</v>
      </c>
      <c r="AP747" s="22">
        <f t="shared" si="826"/>
        <v>4200</v>
      </c>
    </row>
    <row r="748" spans="1:42" hidden="1" x14ac:dyDescent="0.2">
      <c r="A748" t="s">
        <v>335</v>
      </c>
      <c r="C748" s="2" t="s">
        <v>2072</v>
      </c>
      <c r="D748" s="2" t="s">
        <v>2069</v>
      </c>
      <c r="E748" s="2" t="s">
        <v>2073</v>
      </c>
      <c r="F748" s="2" t="s">
        <v>60</v>
      </c>
      <c r="G748" s="2" t="s">
        <v>391</v>
      </c>
      <c r="H748" s="2" t="s">
        <v>396</v>
      </c>
      <c r="I748" s="2" t="s">
        <v>27</v>
      </c>
      <c r="J748" s="3">
        <v>900</v>
      </c>
      <c r="K748" s="25">
        <v>402.94396551724139</v>
      </c>
      <c r="L748" s="2" t="s">
        <v>393</v>
      </c>
      <c r="M748" s="2" t="s">
        <v>393</v>
      </c>
      <c r="N748" s="3">
        <v>0</v>
      </c>
      <c r="O748" s="3">
        <v>0</v>
      </c>
      <c r="P748" s="21">
        <f ca="1">SUMIF('On Orders'!B:G,Base!C:C,'On Orders'!E:E)</f>
        <v>0</v>
      </c>
      <c r="Q748" s="22">
        <f ca="1">SUMIF('On Orders'!B:G,Base!C:C,'On Orders'!F:F)</f>
        <v>1056</v>
      </c>
      <c r="R748" s="22">
        <f ca="1">SUMIF('On Orders'!B:G,Base!C:C,'On Orders'!G:G)</f>
        <v>0</v>
      </c>
      <c r="S748" s="22">
        <f ca="1">SUMIF('On Orders'!B:G,Base!C:C,'On Orders'!H:H)</f>
        <v>0</v>
      </c>
      <c r="T748" s="22"/>
      <c r="U748" s="22"/>
      <c r="V748" s="22"/>
      <c r="W748" s="3">
        <v>0</v>
      </c>
      <c r="X748" s="3">
        <v>0</v>
      </c>
      <c r="Y748" s="3">
        <v>0</v>
      </c>
      <c r="Z748" s="3">
        <v>300</v>
      </c>
      <c r="AA748" s="3">
        <v>100</v>
      </c>
      <c r="AB748" s="3">
        <v>150</v>
      </c>
      <c r="AC748" s="3">
        <v>150</v>
      </c>
      <c r="AD748" s="31">
        <f t="shared" ca="1" si="815"/>
        <v>156</v>
      </c>
      <c r="AE748" s="26">
        <f t="shared" ca="1" si="816"/>
        <v>156</v>
      </c>
      <c r="AF748" s="26">
        <f t="shared" ca="1" si="817"/>
        <v>-144</v>
      </c>
      <c r="AG748" s="26">
        <f t="shared" ref="AG748:AI748" ca="1" si="866">MAX(0,AF748)-AA748</f>
        <v>-100</v>
      </c>
      <c r="AH748" s="26">
        <f t="shared" ca="1" si="866"/>
        <v>-150</v>
      </c>
      <c r="AI748" s="26">
        <f t="shared" ca="1" si="866"/>
        <v>-150</v>
      </c>
      <c r="AJ748" s="30">
        <f t="shared" si="819"/>
        <v>0</v>
      </c>
      <c r="AK748" s="30">
        <f t="shared" si="820"/>
        <v>0</v>
      </c>
      <c r="AL748" s="30">
        <f t="shared" si="821"/>
        <v>300</v>
      </c>
      <c r="AM748" s="30">
        <f t="shared" si="822"/>
        <v>100</v>
      </c>
      <c r="AN748" s="30">
        <f t="shared" si="823"/>
        <v>150</v>
      </c>
      <c r="AO748" s="30">
        <f t="shared" si="824"/>
        <v>150</v>
      </c>
      <c r="AP748" s="22">
        <f t="shared" si="826"/>
        <v>700</v>
      </c>
    </row>
    <row r="749" spans="1:42" hidden="1" x14ac:dyDescent="0.2">
      <c r="A749" t="s">
        <v>2071</v>
      </c>
      <c r="C749" s="2" t="s">
        <v>2096</v>
      </c>
      <c r="D749" s="2" t="s">
        <v>2094</v>
      </c>
      <c r="E749" s="2" t="s">
        <v>2097</v>
      </c>
      <c r="F749" s="2" t="s">
        <v>60</v>
      </c>
      <c r="G749" s="2" t="s">
        <v>391</v>
      </c>
      <c r="H749" s="2" t="s">
        <v>407</v>
      </c>
      <c r="I749" s="2" t="s">
        <v>27</v>
      </c>
      <c r="J749" s="3">
        <v>1500</v>
      </c>
      <c r="K749" s="25">
        <v>402.94396551724139</v>
      </c>
      <c r="L749" s="2" t="s">
        <v>393</v>
      </c>
      <c r="M749" s="2" t="s">
        <v>393</v>
      </c>
      <c r="N749" s="3">
        <v>0</v>
      </c>
      <c r="O749" s="3">
        <v>0</v>
      </c>
      <c r="P749" s="21">
        <f ca="1">SUMIF('On Orders'!B:G,Base!C:C,'On Orders'!E:E)</f>
        <v>0</v>
      </c>
      <c r="Q749" s="22">
        <f ca="1">SUMIF('On Orders'!B:G,Base!C:C,'On Orders'!F:F)</f>
        <v>1656</v>
      </c>
      <c r="R749" s="22">
        <f ca="1">SUMIF('On Orders'!B:G,Base!C:C,'On Orders'!G:G)</f>
        <v>0</v>
      </c>
      <c r="S749" s="22">
        <f ca="1">SUMIF('On Orders'!B:G,Base!C:C,'On Orders'!H:H)</f>
        <v>0</v>
      </c>
      <c r="T749" s="22"/>
      <c r="U749" s="22"/>
      <c r="V749" s="22"/>
      <c r="W749" s="3">
        <v>0</v>
      </c>
      <c r="X749" s="3">
        <v>0</v>
      </c>
      <c r="Y749" s="3">
        <v>0</v>
      </c>
      <c r="Z749" s="3">
        <v>1000</v>
      </c>
      <c r="AA749" s="3">
        <v>800</v>
      </c>
      <c r="AB749" s="3">
        <v>1200</v>
      </c>
      <c r="AC749" s="3">
        <v>1200</v>
      </c>
      <c r="AD749" s="31">
        <f t="shared" ca="1" si="815"/>
        <v>156</v>
      </c>
      <c r="AE749" s="26">
        <f t="shared" ca="1" si="816"/>
        <v>156</v>
      </c>
      <c r="AF749" s="26">
        <f t="shared" ca="1" si="817"/>
        <v>-844</v>
      </c>
      <c r="AG749" s="26">
        <f t="shared" ref="AG749:AI749" ca="1" si="867">MAX(0,AF749)-AA749</f>
        <v>-800</v>
      </c>
      <c r="AH749" s="26">
        <f t="shared" ca="1" si="867"/>
        <v>-1200</v>
      </c>
      <c r="AI749" s="26">
        <f t="shared" ca="1" si="867"/>
        <v>-1200</v>
      </c>
      <c r="AJ749" s="30">
        <f t="shared" si="819"/>
        <v>0</v>
      </c>
      <c r="AK749" s="30">
        <f t="shared" si="820"/>
        <v>0</v>
      </c>
      <c r="AL749" s="30">
        <f t="shared" si="821"/>
        <v>1000</v>
      </c>
      <c r="AM749" s="30">
        <f t="shared" si="822"/>
        <v>800</v>
      </c>
      <c r="AN749" s="30">
        <f t="shared" si="823"/>
        <v>1200</v>
      </c>
      <c r="AO749" s="30">
        <f t="shared" si="824"/>
        <v>1200</v>
      </c>
      <c r="AP749" s="22">
        <f t="shared" si="826"/>
        <v>4200</v>
      </c>
    </row>
    <row r="750" spans="1:42" hidden="1" x14ac:dyDescent="0.2">
      <c r="A750" t="s">
        <v>56</v>
      </c>
      <c r="C750" s="2" t="s">
        <v>2117</v>
      </c>
      <c r="D750" s="2" t="s">
        <v>2069</v>
      </c>
      <c r="E750" s="2" t="s">
        <v>2118</v>
      </c>
      <c r="F750" s="2" t="s">
        <v>60</v>
      </c>
      <c r="G750" s="2" t="s">
        <v>391</v>
      </c>
      <c r="H750" s="2" t="s">
        <v>396</v>
      </c>
      <c r="I750" s="2" t="s">
        <v>27</v>
      </c>
      <c r="J750" s="3">
        <v>200</v>
      </c>
      <c r="K750" s="25">
        <v>402.94396551724139</v>
      </c>
      <c r="L750" s="2" t="s">
        <v>393</v>
      </c>
      <c r="M750" s="2" t="s">
        <v>393</v>
      </c>
      <c r="N750" s="3">
        <v>0</v>
      </c>
      <c r="O750" s="3">
        <v>0</v>
      </c>
      <c r="P750" s="21">
        <f ca="1">SUMIF('On Orders'!B:G,Base!C:C,'On Orders'!E:E)</f>
        <v>0</v>
      </c>
      <c r="Q750" s="22">
        <f ca="1">SUMIF('On Orders'!B:G,Base!C:C,'On Orders'!F:F)</f>
        <v>0</v>
      </c>
      <c r="R750" s="22">
        <f ca="1">SUMIF('On Orders'!B:G,Base!C:C,'On Orders'!G:G)</f>
        <v>0</v>
      </c>
      <c r="S750" s="22">
        <f ca="1">SUMIF('On Orders'!B:G,Base!C:C,'On Orders'!H:H)</f>
        <v>0</v>
      </c>
      <c r="T750" s="22"/>
      <c r="U750" s="22"/>
      <c r="V750" s="22"/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80</v>
      </c>
      <c r="AC750" s="3">
        <v>80</v>
      </c>
      <c r="AD750" s="31">
        <f t="shared" ca="1" si="815"/>
        <v>-200</v>
      </c>
      <c r="AE750" s="26">
        <f t="shared" ca="1" si="816"/>
        <v>0</v>
      </c>
      <c r="AF750" s="26">
        <f t="shared" ca="1" si="817"/>
        <v>0</v>
      </c>
      <c r="AG750" s="26">
        <f t="shared" ref="AG750:AI750" ca="1" si="868">MAX(0,AF750)-AA750</f>
        <v>0</v>
      </c>
      <c r="AH750" s="26">
        <f t="shared" ca="1" si="868"/>
        <v>-80</v>
      </c>
      <c r="AI750" s="26">
        <f t="shared" ca="1" si="868"/>
        <v>-80</v>
      </c>
      <c r="AJ750" s="30">
        <f t="shared" si="819"/>
        <v>0</v>
      </c>
      <c r="AK750" s="30">
        <f t="shared" si="820"/>
        <v>0</v>
      </c>
      <c r="AL750" s="30">
        <f t="shared" si="821"/>
        <v>0</v>
      </c>
      <c r="AM750" s="30">
        <f t="shared" si="822"/>
        <v>0</v>
      </c>
      <c r="AN750" s="30">
        <f t="shared" si="823"/>
        <v>80</v>
      </c>
      <c r="AO750" s="30">
        <f t="shared" si="824"/>
        <v>80</v>
      </c>
      <c r="AP750" s="22">
        <f t="shared" si="826"/>
        <v>160</v>
      </c>
    </row>
    <row r="751" spans="1:42" hidden="1" x14ac:dyDescent="0.2">
      <c r="A751" t="s">
        <v>56</v>
      </c>
      <c r="C751" s="2" t="s">
        <v>2119</v>
      </c>
      <c r="D751" s="2" t="s">
        <v>2094</v>
      </c>
      <c r="E751" s="2" t="s">
        <v>2120</v>
      </c>
      <c r="F751" s="2" t="s">
        <v>60</v>
      </c>
      <c r="G751" s="2" t="s">
        <v>391</v>
      </c>
      <c r="H751" s="2" t="s">
        <v>407</v>
      </c>
      <c r="I751" s="2" t="s">
        <v>27</v>
      </c>
      <c r="J751" s="3">
        <v>300</v>
      </c>
      <c r="K751" s="25">
        <v>402.94396551724139</v>
      </c>
      <c r="L751" s="2" t="s">
        <v>393</v>
      </c>
      <c r="M751" s="2" t="s">
        <v>393</v>
      </c>
      <c r="N751" s="3">
        <v>0</v>
      </c>
      <c r="O751" s="3">
        <v>0</v>
      </c>
      <c r="P751" s="21">
        <f ca="1">SUMIF('On Orders'!B:G,Base!C:C,'On Orders'!E:E)</f>
        <v>0</v>
      </c>
      <c r="Q751" s="22">
        <f ca="1">SUMIF('On Orders'!B:G,Base!C:C,'On Orders'!F:F)</f>
        <v>0</v>
      </c>
      <c r="R751" s="22">
        <f ca="1">SUMIF('On Orders'!B:G,Base!C:C,'On Orders'!G:G)</f>
        <v>0</v>
      </c>
      <c r="S751" s="22">
        <f ca="1">SUMIF('On Orders'!B:G,Base!C:C,'On Orders'!H:H)</f>
        <v>0</v>
      </c>
      <c r="T751" s="22"/>
      <c r="U751" s="22"/>
      <c r="V751" s="22"/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120</v>
      </c>
      <c r="AC751" s="3">
        <v>120</v>
      </c>
      <c r="AD751" s="31">
        <f t="shared" ca="1" si="815"/>
        <v>-300</v>
      </c>
      <c r="AE751" s="26">
        <f t="shared" ca="1" si="816"/>
        <v>0</v>
      </c>
      <c r="AF751" s="26">
        <f t="shared" ca="1" si="817"/>
        <v>0</v>
      </c>
      <c r="AG751" s="26">
        <f t="shared" ref="AG751:AI751" ca="1" si="869">MAX(0,AF751)-AA751</f>
        <v>0</v>
      </c>
      <c r="AH751" s="26">
        <f t="shared" ca="1" si="869"/>
        <v>-120</v>
      </c>
      <c r="AI751" s="26">
        <f t="shared" ca="1" si="869"/>
        <v>-120</v>
      </c>
      <c r="AJ751" s="30">
        <f t="shared" si="819"/>
        <v>0</v>
      </c>
      <c r="AK751" s="30">
        <f t="shared" si="820"/>
        <v>0</v>
      </c>
      <c r="AL751" s="30">
        <f t="shared" si="821"/>
        <v>0</v>
      </c>
      <c r="AM751" s="30">
        <f t="shared" si="822"/>
        <v>0</v>
      </c>
      <c r="AN751" s="30">
        <f t="shared" si="823"/>
        <v>120</v>
      </c>
      <c r="AO751" s="30">
        <f t="shared" si="824"/>
        <v>120</v>
      </c>
      <c r="AP751" s="22">
        <f t="shared" si="826"/>
        <v>240</v>
      </c>
    </row>
    <row r="752" spans="1:42" hidden="1" x14ac:dyDescent="0.2">
      <c r="A752" t="s">
        <v>56</v>
      </c>
      <c r="C752" s="2" t="s">
        <v>2121</v>
      </c>
      <c r="D752" s="2" t="s">
        <v>2069</v>
      </c>
      <c r="E752" s="2" t="s">
        <v>2122</v>
      </c>
      <c r="F752" s="2" t="s">
        <v>60</v>
      </c>
      <c r="G752" s="2" t="s">
        <v>391</v>
      </c>
      <c r="H752" s="2" t="s">
        <v>396</v>
      </c>
      <c r="I752" s="2" t="s">
        <v>27</v>
      </c>
      <c r="J752" s="3">
        <v>200</v>
      </c>
      <c r="K752" s="25">
        <v>402.94396551724139</v>
      </c>
      <c r="L752" s="2" t="s">
        <v>393</v>
      </c>
      <c r="M752" s="2" t="s">
        <v>393</v>
      </c>
      <c r="N752" s="3">
        <v>0</v>
      </c>
      <c r="O752" s="3">
        <v>0</v>
      </c>
      <c r="P752" s="21">
        <f ca="1">SUMIF('On Orders'!B:G,Base!C:C,'On Orders'!E:E)</f>
        <v>0</v>
      </c>
      <c r="Q752" s="22">
        <f ca="1">SUMIF('On Orders'!B:G,Base!C:C,'On Orders'!F:F)</f>
        <v>0</v>
      </c>
      <c r="R752" s="22">
        <f ca="1">SUMIF('On Orders'!B:G,Base!C:C,'On Orders'!G:G)</f>
        <v>0</v>
      </c>
      <c r="S752" s="22">
        <f ca="1">SUMIF('On Orders'!B:G,Base!C:C,'On Orders'!H:H)</f>
        <v>0</v>
      </c>
      <c r="T752" s="22"/>
      <c r="U752" s="22"/>
      <c r="V752" s="22"/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90</v>
      </c>
      <c r="AC752" s="3">
        <v>90</v>
      </c>
      <c r="AD752" s="31">
        <f t="shared" ca="1" si="815"/>
        <v>-200</v>
      </c>
      <c r="AE752" s="26">
        <f t="shared" ca="1" si="816"/>
        <v>0</v>
      </c>
      <c r="AF752" s="26">
        <f t="shared" ca="1" si="817"/>
        <v>0</v>
      </c>
      <c r="AG752" s="26">
        <f t="shared" ref="AG752:AI752" ca="1" si="870">MAX(0,AF752)-AA752</f>
        <v>0</v>
      </c>
      <c r="AH752" s="26">
        <f t="shared" ca="1" si="870"/>
        <v>-90</v>
      </c>
      <c r="AI752" s="26">
        <f t="shared" ca="1" si="870"/>
        <v>-90</v>
      </c>
      <c r="AJ752" s="30">
        <f t="shared" si="819"/>
        <v>0</v>
      </c>
      <c r="AK752" s="30">
        <f t="shared" si="820"/>
        <v>0</v>
      </c>
      <c r="AL752" s="30">
        <f t="shared" si="821"/>
        <v>0</v>
      </c>
      <c r="AM752" s="30">
        <f t="shared" si="822"/>
        <v>0</v>
      </c>
      <c r="AN752" s="30">
        <f t="shared" si="823"/>
        <v>90</v>
      </c>
      <c r="AO752" s="30">
        <f t="shared" si="824"/>
        <v>90</v>
      </c>
      <c r="AP752" s="22">
        <f t="shared" si="826"/>
        <v>180</v>
      </c>
    </row>
    <row r="753" spans="1:42" hidden="1" x14ac:dyDescent="0.2">
      <c r="A753" t="s">
        <v>56</v>
      </c>
      <c r="C753" s="2" t="s">
        <v>2123</v>
      </c>
      <c r="D753" s="2" t="s">
        <v>2094</v>
      </c>
      <c r="E753" s="2" t="s">
        <v>2124</v>
      </c>
      <c r="F753" s="2" t="s">
        <v>60</v>
      </c>
      <c r="G753" s="2" t="s">
        <v>391</v>
      </c>
      <c r="H753" s="2" t="s">
        <v>407</v>
      </c>
      <c r="I753" s="2" t="s">
        <v>27</v>
      </c>
      <c r="J753" s="3">
        <v>300</v>
      </c>
      <c r="K753" s="25">
        <v>402.94396551724139</v>
      </c>
      <c r="L753" s="2" t="s">
        <v>393</v>
      </c>
      <c r="M753" s="2" t="s">
        <v>393</v>
      </c>
      <c r="N753" s="3">
        <v>0</v>
      </c>
      <c r="O753" s="3">
        <v>0</v>
      </c>
      <c r="P753" s="21">
        <f ca="1">SUMIF('On Orders'!B:G,Base!C:C,'On Orders'!E:E)</f>
        <v>0</v>
      </c>
      <c r="Q753" s="22">
        <f ca="1">SUMIF('On Orders'!B:G,Base!C:C,'On Orders'!F:F)</f>
        <v>0</v>
      </c>
      <c r="R753" s="22">
        <f ca="1">SUMIF('On Orders'!B:G,Base!C:C,'On Orders'!G:G)</f>
        <v>0</v>
      </c>
      <c r="S753" s="22">
        <f ca="1">SUMIF('On Orders'!B:G,Base!C:C,'On Orders'!H:H)</f>
        <v>0</v>
      </c>
      <c r="T753" s="22"/>
      <c r="U753" s="22"/>
      <c r="V753" s="22"/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120</v>
      </c>
      <c r="AC753" s="3">
        <v>120</v>
      </c>
      <c r="AD753" s="31">
        <f t="shared" ca="1" si="815"/>
        <v>-300</v>
      </c>
      <c r="AE753" s="26">
        <f t="shared" ca="1" si="816"/>
        <v>0</v>
      </c>
      <c r="AF753" s="26">
        <f t="shared" ca="1" si="817"/>
        <v>0</v>
      </c>
      <c r="AG753" s="26">
        <f t="shared" ref="AG753:AI753" ca="1" si="871">MAX(0,AF753)-AA753</f>
        <v>0</v>
      </c>
      <c r="AH753" s="26">
        <f t="shared" ca="1" si="871"/>
        <v>-120</v>
      </c>
      <c r="AI753" s="26">
        <f t="shared" ca="1" si="871"/>
        <v>-120</v>
      </c>
      <c r="AJ753" s="30">
        <f t="shared" si="819"/>
        <v>0</v>
      </c>
      <c r="AK753" s="30">
        <f t="shared" si="820"/>
        <v>0</v>
      </c>
      <c r="AL753" s="30">
        <f t="shared" si="821"/>
        <v>0</v>
      </c>
      <c r="AM753" s="30">
        <f t="shared" si="822"/>
        <v>0</v>
      </c>
      <c r="AN753" s="30">
        <f t="shared" si="823"/>
        <v>120</v>
      </c>
      <c r="AO753" s="30">
        <f t="shared" si="824"/>
        <v>120</v>
      </c>
      <c r="AP753" s="22">
        <f t="shared" si="826"/>
        <v>240</v>
      </c>
    </row>
    <row r="754" spans="1:42" hidden="1" x14ac:dyDescent="0.2">
      <c r="A754" t="s">
        <v>56</v>
      </c>
      <c r="C754" s="2" t="s">
        <v>2125</v>
      </c>
      <c r="D754" s="2" t="s">
        <v>2069</v>
      </c>
      <c r="E754" s="2" t="s">
        <v>2126</v>
      </c>
      <c r="F754" s="2" t="s">
        <v>60</v>
      </c>
      <c r="G754" s="2" t="s">
        <v>391</v>
      </c>
      <c r="H754" s="2" t="s">
        <v>396</v>
      </c>
      <c r="I754" s="2" t="s">
        <v>27</v>
      </c>
      <c r="J754" s="3">
        <v>200</v>
      </c>
      <c r="K754" s="25">
        <v>402.94396551724139</v>
      </c>
      <c r="L754" s="2" t="s">
        <v>393</v>
      </c>
      <c r="M754" s="2" t="s">
        <v>393</v>
      </c>
      <c r="N754" s="3">
        <v>0</v>
      </c>
      <c r="O754" s="3">
        <v>0</v>
      </c>
      <c r="P754" s="21">
        <f ca="1">SUMIF('On Orders'!B:G,Base!C:C,'On Orders'!E:E)</f>
        <v>0</v>
      </c>
      <c r="Q754" s="22">
        <f ca="1">SUMIF('On Orders'!B:G,Base!C:C,'On Orders'!F:F)</f>
        <v>0</v>
      </c>
      <c r="R754" s="22">
        <f ca="1">SUMIF('On Orders'!B:G,Base!C:C,'On Orders'!G:G)</f>
        <v>0</v>
      </c>
      <c r="S754" s="22">
        <f ca="1">SUMIF('On Orders'!B:G,Base!C:C,'On Orders'!H:H)</f>
        <v>0</v>
      </c>
      <c r="T754" s="22"/>
      <c r="U754" s="22"/>
      <c r="V754" s="22"/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80</v>
      </c>
      <c r="AC754" s="3">
        <v>80</v>
      </c>
      <c r="AD754" s="31">
        <f t="shared" ca="1" si="815"/>
        <v>-200</v>
      </c>
      <c r="AE754" s="26">
        <f t="shared" ca="1" si="816"/>
        <v>0</v>
      </c>
      <c r="AF754" s="26">
        <f t="shared" ca="1" si="817"/>
        <v>0</v>
      </c>
      <c r="AG754" s="26">
        <f t="shared" ref="AG754:AI754" ca="1" si="872">MAX(0,AF754)-AA754</f>
        <v>0</v>
      </c>
      <c r="AH754" s="26">
        <f t="shared" ca="1" si="872"/>
        <v>-80</v>
      </c>
      <c r="AI754" s="26">
        <f t="shared" ca="1" si="872"/>
        <v>-80</v>
      </c>
      <c r="AJ754" s="30">
        <f t="shared" si="819"/>
        <v>0</v>
      </c>
      <c r="AK754" s="30">
        <f t="shared" si="820"/>
        <v>0</v>
      </c>
      <c r="AL754" s="30">
        <f t="shared" si="821"/>
        <v>0</v>
      </c>
      <c r="AM754" s="30">
        <f t="shared" si="822"/>
        <v>0</v>
      </c>
      <c r="AN754" s="30">
        <f t="shared" si="823"/>
        <v>80</v>
      </c>
      <c r="AO754" s="30">
        <f t="shared" si="824"/>
        <v>80</v>
      </c>
      <c r="AP754" s="22">
        <f t="shared" si="826"/>
        <v>160</v>
      </c>
    </row>
    <row r="755" spans="1:42" hidden="1" x14ac:dyDescent="0.2">
      <c r="A755" t="s">
        <v>56</v>
      </c>
      <c r="C755" s="2" t="s">
        <v>2127</v>
      </c>
      <c r="D755" s="2" t="s">
        <v>2094</v>
      </c>
      <c r="E755" s="2" t="s">
        <v>2128</v>
      </c>
      <c r="F755" s="2" t="s">
        <v>60</v>
      </c>
      <c r="G755" s="2" t="s">
        <v>391</v>
      </c>
      <c r="H755" s="2" t="s">
        <v>407</v>
      </c>
      <c r="I755" s="2" t="s">
        <v>27</v>
      </c>
      <c r="J755" s="3">
        <v>300</v>
      </c>
      <c r="K755" s="25">
        <v>402.94396551724139</v>
      </c>
      <c r="L755" s="2" t="s">
        <v>393</v>
      </c>
      <c r="M755" s="2" t="s">
        <v>393</v>
      </c>
      <c r="N755" s="3">
        <v>0</v>
      </c>
      <c r="O755" s="3">
        <v>0</v>
      </c>
      <c r="P755" s="21">
        <f ca="1">SUMIF('On Orders'!B:G,Base!C:C,'On Orders'!E:E)</f>
        <v>0</v>
      </c>
      <c r="Q755" s="22">
        <f ca="1">SUMIF('On Orders'!B:G,Base!C:C,'On Orders'!F:F)</f>
        <v>0</v>
      </c>
      <c r="R755" s="22">
        <f ca="1">SUMIF('On Orders'!B:G,Base!C:C,'On Orders'!G:G)</f>
        <v>0</v>
      </c>
      <c r="S755" s="22">
        <f ca="1">SUMIF('On Orders'!B:G,Base!C:C,'On Orders'!H:H)</f>
        <v>0</v>
      </c>
      <c r="T755" s="22"/>
      <c r="U755" s="22"/>
      <c r="V755" s="22"/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120</v>
      </c>
      <c r="AC755" s="3">
        <v>120</v>
      </c>
      <c r="AD755" s="31">
        <f t="shared" ca="1" si="815"/>
        <v>-300</v>
      </c>
      <c r="AE755" s="26">
        <f t="shared" ca="1" si="816"/>
        <v>0</v>
      </c>
      <c r="AF755" s="26">
        <f t="shared" ca="1" si="817"/>
        <v>0</v>
      </c>
      <c r="AG755" s="26">
        <f t="shared" ref="AG755:AI755" ca="1" si="873">MAX(0,AF755)-AA755</f>
        <v>0</v>
      </c>
      <c r="AH755" s="26">
        <f t="shared" ca="1" si="873"/>
        <v>-120</v>
      </c>
      <c r="AI755" s="26">
        <f t="shared" ca="1" si="873"/>
        <v>-120</v>
      </c>
      <c r="AJ755" s="30">
        <f t="shared" si="819"/>
        <v>0</v>
      </c>
      <c r="AK755" s="30">
        <f t="shared" si="820"/>
        <v>0</v>
      </c>
      <c r="AL755" s="30">
        <f t="shared" si="821"/>
        <v>0</v>
      </c>
      <c r="AM755" s="30">
        <f t="shared" si="822"/>
        <v>0</v>
      </c>
      <c r="AN755" s="30">
        <f t="shared" si="823"/>
        <v>120</v>
      </c>
      <c r="AO755" s="30">
        <f t="shared" si="824"/>
        <v>120</v>
      </c>
      <c r="AP755" s="22">
        <f t="shared" si="826"/>
        <v>240</v>
      </c>
    </row>
    <row r="756" spans="1:42" hidden="1" x14ac:dyDescent="0.2">
      <c r="A756" t="s">
        <v>56</v>
      </c>
      <c r="C756" s="2" t="s">
        <v>389</v>
      </c>
      <c r="D756" s="2" t="s">
        <v>2129</v>
      </c>
      <c r="E756" s="2" t="s">
        <v>390</v>
      </c>
      <c r="F756" s="2" t="s">
        <v>60</v>
      </c>
      <c r="G756" s="2" t="s">
        <v>391</v>
      </c>
      <c r="H756" s="2" t="s">
        <v>2130</v>
      </c>
      <c r="I756" s="2" t="s">
        <v>27</v>
      </c>
      <c r="J756" s="3">
        <v>300</v>
      </c>
      <c r="K756" s="25">
        <v>402.94396551724139</v>
      </c>
      <c r="L756" s="2" t="s">
        <v>393</v>
      </c>
      <c r="M756" s="2" t="s">
        <v>393</v>
      </c>
      <c r="N756" s="3">
        <v>0</v>
      </c>
      <c r="O756" s="3">
        <v>0</v>
      </c>
      <c r="P756" s="21">
        <f ca="1">SUMIF('On Orders'!B:G,Base!C:C,'On Orders'!E:E)</f>
        <v>0</v>
      </c>
      <c r="Q756" s="22">
        <f ca="1">SUMIF('On Orders'!B:G,Base!C:C,'On Orders'!F:F)</f>
        <v>0</v>
      </c>
      <c r="R756" s="22">
        <f ca="1">SUMIF('On Orders'!B:G,Base!C:C,'On Orders'!G:G)</f>
        <v>264</v>
      </c>
      <c r="S756" s="22">
        <f ca="1">SUMIF('On Orders'!B:G,Base!C:C,'On Orders'!H:H)</f>
        <v>0</v>
      </c>
      <c r="T756" s="22"/>
      <c r="U756" s="22"/>
      <c r="V756" s="22"/>
      <c r="W756" s="3">
        <v>0</v>
      </c>
      <c r="X756" s="3">
        <v>0</v>
      </c>
      <c r="Y756" s="3">
        <v>0</v>
      </c>
      <c r="Z756" s="3">
        <v>100</v>
      </c>
      <c r="AA756" s="3">
        <v>100</v>
      </c>
      <c r="AB756" s="3">
        <v>120</v>
      </c>
      <c r="AC756" s="3">
        <v>120</v>
      </c>
      <c r="AD756" s="31">
        <f t="shared" ca="1" si="815"/>
        <v>-300</v>
      </c>
      <c r="AE756" s="26">
        <f t="shared" ca="1" si="816"/>
        <v>264</v>
      </c>
      <c r="AF756" s="26">
        <f t="shared" ca="1" si="817"/>
        <v>164</v>
      </c>
      <c r="AG756" s="26">
        <f t="shared" ref="AG756:AI756" ca="1" si="874">MAX(0,AF756)-AA756</f>
        <v>64</v>
      </c>
      <c r="AH756" s="26">
        <f t="shared" ca="1" si="874"/>
        <v>-56</v>
      </c>
      <c r="AI756" s="26">
        <f t="shared" ca="1" si="874"/>
        <v>-120</v>
      </c>
      <c r="AJ756" s="30">
        <f t="shared" si="819"/>
        <v>0</v>
      </c>
      <c r="AK756" s="30">
        <f t="shared" si="820"/>
        <v>0</v>
      </c>
      <c r="AL756" s="30">
        <f t="shared" si="821"/>
        <v>100</v>
      </c>
      <c r="AM756" s="30">
        <f t="shared" si="822"/>
        <v>100</v>
      </c>
      <c r="AN756" s="30">
        <f t="shared" si="823"/>
        <v>120</v>
      </c>
      <c r="AO756" s="30">
        <f t="shared" si="824"/>
        <v>120</v>
      </c>
      <c r="AP756" s="22">
        <f t="shared" si="826"/>
        <v>440</v>
      </c>
    </row>
    <row r="757" spans="1:42" hidden="1" x14ac:dyDescent="0.2">
      <c r="A757" t="s">
        <v>56</v>
      </c>
      <c r="C757" s="2" t="s">
        <v>403</v>
      </c>
      <c r="D757" s="2" t="s">
        <v>2069</v>
      </c>
      <c r="E757" s="2" t="s">
        <v>404</v>
      </c>
      <c r="F757" s="2" t="s">
        <v>60</v>
      </c>
      <c r="G757" s="2" t="s">
        <v>391</v>
      </c>
      <c r="H757" s="2" t="s">
        <v>396</v>
      </c>
      <c r="I757" s="2" t="s">
        <v>27</v>
      </c>
      <c r="J757" s="3">
        <v>200</v>
      </c>
      <c r="K757" s="25">
        <v>402.94396551724139</v>
      </c>
      <c r="L757" s="2" t="s">
        <v>393</v>
      </c>
      <c r="M757" s="2" t="s">
        <v>393</v>
      </c>
      <c r="N757" s="3">
        <v>0</v>
      </c>
      <c r="O757" s="3">
        <v>0</v>
      </c>
      <c r="P757" s="21">
        <f ca="1">SUMIF('On Orders'!B:G,Base!C:C,'On Orders'!E:E)</f>
        <v>0</v>
      </c>
      <c r="Q757" s="22">
        <f ca="1">SUMIF('On Orders'!B:G,Base!C:C,'On Orders'!F:F)</f>
        <v>240</v>
      </c>
      <c r="R757" s="22">
        <f ca="1">SUMIF('On Orders'!B:G,Base!C:C,'On Orders'!G:G)</f>
        <v>0</v>
      </c>
      <c r="S757" s="22">
        <f ca="1">SUMIF('On Orders'!B:G,Base!C:C,'On Orders'!H:H)</f>
        <v>0</v>
      </c>
      <c r="T757" s="22"/>
      <c r="U757" s="22"/>
      <c r="V757" s="22"/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80</v>
      </c>
      <c r="AC757" s="3">
        <v>80</v>
      </c>
      <c r="AD757" s="31">
        <f t="shared" ca="1" si="815"/>
        <v>40</v>
      </c>
      <c r="AE757" s="26">
        <f t="shared" ca="1" si="816"/>
        <v>40</v>
      </c>
      <c r="AF757" s="26">
        <f t="shared" ca="1" si="817"/>
        <v>40</v>
      </c>
      <c r="AG757" s="26">
        <f t="shared" ref="AG757:AI757" ca="1" si="875">MAX(0,AF757)-AA757</f>
        <v>40</v>
      </c>
      <c r="AH757" s="26">
        <f t="shared" ca="1" si="875"/>
        <v>-40</v>
      </c>
      <c r="AI757" s="26">
        <f t="shared" ca="1" si="875"/>
        <v>-80</v>
      </c>
      <c r="AJ757" s="30">
        <f t="shared" si="819"/>
        <v>0</v>
      </c>
      <c r="AK757" s="30">
        <f t="shared" si="820"/>
        <v>0</v>
      </c>
      <c r="AL757" s="30">
        <f t="shared" si="821"/>
        <v>0</v>
      </c>
      <c r="AM757" s="30">
        <f t="shared" si="822"/>
        <v>0</v>
      </c>
      <c r="AN757" s="30">
        <f t="shared" si="823"/>
        <v>80</v>
      </c>
      <c r="AO757" s="30">
        <f t="shared" si="824"/>
        <v>80</v>
      </c>
      <c r="AP757" s="22">
        <f t="shared" si="826"/>
        <v>160</v>
      </c>
    </row>
    <row r="758" spans="1:42" hidden="1" x14ac:dyDescent="0.2">
      <c r="A758" t="s">
        <v>56</v>
      </c>
      <c r="C758" s="2" t="s">
        <v>414</v>
      </c>
      <c r="D758" s="2" t="s">
        <v>2094</v>
      </c>
      <c r="E758" s="2" t="s">
        <v>415</v>
      </c>
      <c r="F758" s="2" t="s">
        <v>60</v>
      </c>
      <c r="G758" s="2" t="s">
        <v>391</v>
      </c>
      <c r="H758" s="2" t="s">
        <v>407</v>
      </c>
      <c r="I758" s="2" t="s">
        <v>27</v>
      </c>
      <c r="J758" s="3">
        <v>300</v>
      </c>
      <c r="K758" s="25">
        <v>402.94396551724139</v>
      </c>
      <c r="L758" s="2" t="s">
        <v>393</v>
      </c>
      <c r="M758" s="2" t="s">
        <v>393</v>
      </c>
      <c r="N758" s="3">
        <v>0</v>
      </c>
      <c r="O758" s="3">
        <v>0</v>
      </c>
      <c r="P758" s="21">
        <f ca="1">SUMIF('On Orders'!B:G,Base!C:C,'On Orders'!E:E)</f>
        <v>0</v>
      </c>
      <c r="Q758" s="22">
        <f ca="1">SUMIF('On Orders'!B:G,Base!C:C,'On Orders'!F:F)</f>
        <v>264</v>
      </c>
      <c r="R758" s="22">
        <f ca="1">SUMIF('On Orders'!B:G,Base!C:C,'On Orders'!G:G)</f>
        <v>0</v>
      </c>
      <c r="S758" s="22">
        <f ca="1">SUMIF('On Orders'!B:G,Base!C:C,'On Orders'!H:H)</f>
        <v>0</v>
      </c>
      <c r="T758" s="22"/>
      <c r="U758" s="22"/>
      <c r="V758" s="22"/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120</v>
      </c>
      <c r="AC758" s="3">
        <v>120</v>
      </c>
      <c r="AD758" s="31">
        <f t="shared" ca="1" si="815"/>
        <v>-36</v>
      </c>
      <c r="AE758" s="26">
        <f t="shared" ca="1" si="816"/>
        <v>0</v>
      </c>
      <c r="AF758" s="26">
        <f t="shared" ca="1" si="817"/>
        <v>0</v>
      </c>
      <c r="AG758" s="26">
        <f t="shared" ref="AG758:AI758" ca="1" si="876">MAX(0,AF758)-AA758</f>
        <v>0</v>
      </c>
      <c r="AH758" s="26">
        <f t="shared" ca="1" si="876"/>
        <v>-120</v>
      </c>
      <c r="AI758" s="26">
        <f t="shared" ca="1" si="876"/>
        <v>-120</v>
      </c>
      <c r="AJ758" s="30">
        <f t="shared" si="819"/>
        <v>0</v>
      </c>
      <c r="AK758" s="30">
        <f t="shared" si="820"/>
        <v>0</v>
      </c>
      <c r="AL758" s="30">
        <f t="shared" si="821"/>
        <v>0</v>
      </c>
      <c r="AM758" s="30">
        <f t="shared" si="822"/>
        <v>0</v>
      </c>
      <c r="AN758" s="30">
        <f t="shared" si="823"/>
        <v>120</v>
      </c>
      <c r="AO758" s="30">
        <f t="shared" si="824"/>
        <v>120</v>
      </c>
      <c r="AP758" s="22">
        <f t="shared" si="826"/>
        <v>240</v>
      </c>
    </row>
    <row r="759" spans="1:42" hidden="1" x14ac:dyDescent="0.2">
      <c r="A759" t="s">
        <v>56</v>
      </c>
      <c r="C759" s="2" t="s">
        <v>2131</v>
      </c>
      <c r="D759" s="2" t="s">
        <v>2069</v>
      </c>
      <c r="E759" s="2" t="s">
        <v>2132</v>
      </c>
      <c r="F759" s="2" t="s">
        <v>60</v>
      </c>
      <c r="G759" s="2" t="s">
        <v>391</v>
      </c>
      <c r="H759" s="2" t="s">
        <v>396</v>
      </c>
      <c r="I759" s="2" t="s">
        <v>27</v>
      </c>
      <c r="J759" s="3">
        <v>200</v>
      </c>
      <c r="K759" s="25">
        <v>402.94396551724139</v>
      </c>
      <c r="L759" s="2" t="s">
        <v>393</v>
      </c>
      <c r="M759" s="2" t="s">
        <v>393</v>
      </c>
      <c r="N759" s="3">
        <v>0</v>
      </c>
      <c r="O759" s="3">
        <v>0</v>
      </c>
      <c r="P759" s="21">
        <f ca="1">SUMIF('On Orders'!B:G,Base!C:C,'On Orders'!E:E)</f>
        <v>0</v>
      </c>
      <c r="Q759" s="22">
        <f ca="1">SUMIF('On Orders'!B:G,Base!C:C,'On Orders'!F:F)</f>
        <v>0</v>
      </c>
      <c r="R759" s="22">
        <f ca="1">SUMIF('On Orders'!B:G,Base!C:C,'On Orders'!G:G)</f>
        <v>0</v>
      </c>
      <c r="S759" s="22">
        <f ca="1">SUMIF('On Orders'!B:G,Base!C:C,'On Orders'!H:H)</f>
        <v>0</v>
      </c>
      <c r="T759" s="22"/>
      <c r="U759" s="22"/>
      <c r="V759" s="22"/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80</v>
      </c>
      <c r="AC759" s="3">
        <v>80</v>
      </c>
      <c r="AD759" s="31">
        <f t="shared" ca="1" si="815"/>
        <v>-200</v>
      </c>
      <c r="AE759" s="26">
        <f t="shared" ca="1" si="816"/>
        <v>0</v>
      </c>
      <c r="AF759" s="26">
        <f t="shared" ca="1" si="817"/>
        <v>0</v>
      </c>
      <c r="AG759" s="26">
        <f t="shared" ref="AG759:AI759" ca="1" si="877">MAX(0,AF759)-AA759</f>
        <v>0</v>
      </c>
      <c r="AH759" s="26">
        <f t="shared" ca="1" si="877"/>
        <v>-80</v>
      </c>
      <c r="AI759" s="26">
        <f t="shared" ca="1" si="877"/>
        <v>-80</v>
      </c>
      <c r="AJ759" s="30">
        <f t="shared" si="819"/>
        <v>0</v>
      </c>
      <c r="AK759" s="30">
        <f t="shared" si="820"/>
        <v>0</v>
      </c>
      <c r="AL759" s="30">
        <f t="shared" si="821"/>
        <v>0</v>
      </c>
      <c r="AM759" s="30">
        <f t="shared" si="822"/>
        <v>0</v>
      </c>
      <c r="AN759" s="30">
        <f t="shared" si="823"/>
        <v>80</v>
      </c>
      <c r="AO759" s="30">
        <f t="shared" si="824"/>
        <v>80</v>
      </c>
      <c r="AP759" s="22">
        <f t="shared" si="826"/>
        <v>160</v>
      </c>
    </row>
    <row r="760" spans="1:42" hidden="1" x14ac:dyDescent="0.2">
      <c r="A760" t="s">
        <v>56</v>
      </c>
      <c r="C760" s="2" t="s">
        <v>2133</v>
      </c>
      <c r="D760" s="2" t="s">
        <v>2094</v>
      </c>
      <c r="E760" s="2" t="s">
        <v>2134</v>
      </c>
      <c r="F760" s="2" t="s">
        <v>60</v>
      </c>
      <c r="G760" s="2" t="s">
        <v>391</v>
      </c>
      <c r="H760" s="2" t="s">
        <v>407</v>
      </c>
      <c r="I760" s="2" t="s">
        <v>27</v>
      </c>
      <c r="J760" s="3">
        <v>300</v>
      </c>
      <c r="K760" s="25">
        <v>402.94396551724139</v>
      </c>
      <c r="L760" s="2" t="s">
        <v>393</v>
      </c>
      <c r="M760" s="2" t="s">
        <v>393</v>
      </c>
      <c r="N760" s="3">
        <v>0</v>
      </c>
      <c r="O760" s="3">
        <v>0</v>
      </c>
      <c r="P760" s="21">
        <f ca="1">SUMIF('On Orders'!B:G,Base!C:C,'On Orders'!E:E)</f>
        <v>0</v>
      </c>
      <c r="Q760" s="22">
        <f ca="1">SUMIF('On Orders'!B:G,Base!C:C,'On Orders'!F:F)</f>
        <v>0</v>
      </c>
      <c r="R760" s="22">
        <f ca="1">SUMIF('On Orders'!B:G,Base!C:C,'On Orders'!G:G)</f>
        <v>0</v>
      </c>
      <c r="S760" s="22">
        <f ca="1">SUMIF('On Orders'!B:G,Base!C:C,'On Orders'!H:H)</f>
        <v>0</v>
      </c>
      <c r="T760" s="22"/>
      <c r="U760" s="22"/>
      <c r="V760" s="22"/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120</v>
      </c>
      <c r="AC760" s="3">
        <v>120</v>
      </c>
      <c r="AD760" s="31">
        <f t="shared" ca="1" si="815"/>
        <v>-300</v>
      </c>
      <c r="AE760" s="26">
        <f t="shared" ca="1" si="816"/>
        <v>0</v>
      </c>
      <c r="AF760" s="26">
        <f t="shared" ca="1" si="817"/>
        <v>0</v>
      </c>
      <c r="AG760" s="26">
        <f t="shared" ref="AG760:AI760" ca="1" si="878">MAX(0,AF760)-AA760</f>
        <v>0</v>
      </c>
      <c r="AH760" s="26">
        <f t="shared" ca="1" si="878"/>
        <v>-120</v>
      </c>
      <c r="AI760" s="26">
        <f t="shared" ca="1" si="878"/>
        <v>-120</v>
      </c>
      <c r="AJ760" s="30">
        <f t="shared" si="819"/>
        <v>0</v>
      </c>
      <c r="AK760" s="30">
        <f t="shared" si="820"/>
        <v>0</v>
      </c>
      <c r="AL760" s="30">
        <f t="shared" si="821"/>
        <v>0</v>
      </c>
      <c r="AM760" s="30">
        <f t="shared" si="822"/>
        <v>0</v>
      </c>
      <c r="AN760" s="30">
        <f t="shared" si="823"/>
        <v>120</v>
      </c>
      <c r="AO760" s="30">
        <f t="shared" si="824"/>
        <v>120</v>
      </c>
      <c r="AP760" s="22">
        <f t="shared" si="826"/>
        <v>240</v>
      </c>
    </row>
    <row r="761" spans="1:42" hidden="1" x14ac:dyDescent="0.2">
      <c r="A761" t="s">
        <v>2071</v>
      </c>
      <c r="C761" s="2" t="s">
        <v>420</v>
      </c>
      <c r="D761" s="2" t="s">
        <v>2129</v>
      </c>
      <c r="E761" s="2" t="s">
        <v>421</v>
      </c>
      <c r="F761" s="2" t="s">
        <v>60</v>
      </c>
      <c r="G761" s="2" t="s">
        <v>391</v>
      </c>
      <c r="H761" s="2" t="s">
        <v>2130</v>
      </c>
      <c r="I761" s="2" t="s">
        <v>27</v>
      </c>
      <c r="J761" s="3">
        <v>300</v>
      </c>
      <c r="K761" s="25">
        <v>402.94396551724139</v>
      </c>
      <c r="L761" s="2" t="s">
        <v>393</v>
      </c>
      <c r="M761" s="2" t="s">
        <v>393</v>
      </c>
      <c r="N761" s="3">
        <v>0</v>
      </c>
      <c r="O761" s="3">
        <v>0</v>
      </c>
      <c r="P761" s="21">
        <f ca="1">SUMIF('On Orders'!B:G,Base!C:C,'On Orders'!E:E)</f>
        <v>0</v>
      </c>
      <c r="Q761" s="22">
        <f ca="1">SUMIF('On Orders'!B:G,Base!C:C,'On Orders'!F:F)</f>
        <v>0</v>
      </c>
      <c r="R761" s="22">
        <f ca="1">SUMIF('On Orders'!B:G,Base!C:C,'On Orders'!G:G)</f>
        <v>264</v>
      </c>
      <c r="S761" s="22">
        <f ca="1">SUMIF('On Orders'!B:G,Base!C:C,'On Orders'!H:H)</f>
        <v>0</v>
      </c>
      <c r="T761" s="22"/>
      <c r="U761" s="22"/>
      <c r="V761" s="22"/>
      <c r="W761" s="3">
        <v>0</v>
      </c>
      <c r="X761" s="3">
        <v>0</v>
      </c>
      <c r="Y761" s="3">
        <v>0</v>
      </c>
      <c r="Z761" s="3">
        <v>100</v>
      </c>
      <c r="AA761" s="3">
        <v>100</v>
      </c>
      <c r="AB761" s="3">
        <v>120</v>
      </c>
      <c r="AC761" s="3">
        <v>120</v>
      </c>
      <c r="AD761" s="31">
        <f t="shared" ca="1" si="815"/>
        <v>-300</v>
      </c>
      <c r="AE761" s="26">
        <f t="shared" ca="1" si="816"/>
        <v>264</v>
      </c>
      <c r="AF761" s="26">
        <f t="shared" ca="1" si="817"/>
        <v>164</v>
      </c>
      <c r="AG761" s="26">
        <f t="shared" ref="AG761:AI761" ca="1" si="879">MAX(0,AF761)-AA761</f>
        <v>64</v>
      </c>
      <c r="AH761" s="26">
        <f t="shared" ca="1" si="879"/>
        <v>-56</v>
      </c>
      <c r="AI761" s="26">
        <f t="shared" ca="1" si="879"/>
        <v>-120</v>
      </c>
      <c r="AJ761" s="30">
        <f t="shared" si="819"/>
        <v>0</v>
      </c>
      <c r="AK761" s="30">
        <f t="shared" si="820"/>
        <v>0</v>
      </c>
      <c r="AL761" s="30">
        <f t="shared" si="821"/>
        <v>100</v>
      </c>
      <c r="AM761" s="30">
        <f t="shared" si="822"/>
        <v>100</v>
      </c>
      <c r="AN761" s="30">
        <f t="shared" si="823"/>
        <v>120</v>
      </c>
      <c r="AO761" s="30">
        <f t="shared" si="824"/>
        <v>120</v>
      </c>
      <c r="AP761" s="22">
        <f t="shared" si="826"/>
        <v>440</v>
      </c>
    </row>
    <row r="762" spans="1:42" hidden="1" x14ac:dyDescent="0.2">
      <c r="A762" t="s">
        <v>335</v>
      </c>
      <c r="C762" s="2" t="s">
        <v>2135</v>
      </c>
      <c r="D762" s="2" t="s">
        <v>2069</v>
      </c>
      <c r="E762" s="2" t="s">
        <v>2136</v>
      </c>
      <c r="F762" s="2" t="s">
        <v>60</v>
      </c>
      <c r="G762" s="2" t="s">
        <v>391</v>
      </c>
      <c r="H762" s="2" t="s">
        <v>396</v>
      </c>
      <c r="I762" s="2" t="s">
        <v>27</v>
      </c>
      <c r="J762" s="3">
        <v>200</v>
      </c>
      <c r="K762" s="25">
        <v>402.94396551724139</v>
      </c>
      <c r="L762" s="2" t="s">
        <v>393</v>
      </c>
      <c r="M762" s="2" t="s">
        <v>393</v>
      </c>
      <c r="N762" s="3">
        <v>0</v>
      </c>
      <c r="O762" s="3">
        <v>0</v>
      </c>
      <c r="P762" s="21">
        <f ca="1">SUMIF('On Orders'!B:G,Base!C:C,'On Orders'!E:E)</f>
        <v>0</v>
      </c>
      <c r="Q762" s="22">
        <f ca="1">SUMIF('On Orders'!B:G,Base!C:C,'On Orders'!F:F)</f>
        <v>0</v>
      </c>
      <c r="R762" s="22">
        <f ca="1">SUMIF('On Orders'!B:G,Base!C:C,'On Orders'!G:G)</f>
        <v>0</v>
      </c>
      <c r="S762" s="22">
        <f ca="1">SUMIF('On Orders'!B:G,Base!C:C,'On Orders'!H:H)</f>
        <v>0</v>
      </c>
      <c r="T762" s="22"/>
      <c r="U762" s="22"/>
      <c r="V762" s="22"/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80</v>
      </c>
      <c r="AC762" s="3">
        <v>80</v>
      </c>
      <c r="AD762" s="31">
        <f t="shared" ca="1" si="815"/>
        <v>-200</v>
      </c>
      <c r="AE762" s="26">
        <f t="shared" ca="1" si="816"/>
        <v>0</v>
      </c>
      <c r="AF762" s="26">
        <f t="shared" ca="1" si="817"/>
        <v>0</v>
      </c>
      <c r="AG762" s="26">
        <f t="shared" ref="AG762:AI762" ca="1" si="880">MAX(0,AF762)-AA762</f>
        <v>0</v>
      </c>
      <c r="AH762" s="26">
        <f t="shared" ca="1" si="880"/>
        <v>-80</v>
      </c>
      <c r="AI762" s="26">
        <f t="shared" ca="1" si="880"/>
        <v>-80</v>
      </c>
      <c r="AJ762" s="30">
        <f t="shared" si="819"/>
        <v>0</v>
      </c>
      <c r="AK762" s="30">
        <f t="shared" si="820"/>
        <v>0</v>
      </c>
      <c r="AL762" s="30">
        <f t="shared" si="821"/>
        <v>0</v>
      </c>
      <c r="AM762" s="30">
        <f t="shared" si="822"/>
        <v>0</v>
      </c>
      <c r="AN762" s="30">
        <f t="shared" si="823"/>
        <v>80</v>
      </c>
      <c r="AO762" s="30">
        <f t="shared" si="824"/>
        <v>80</v>
      </c>
      <c r="AP762" s="22">
        <f t="shared" si="826"/>
        <v>160</v>
      </c>
    </row>
    <row r="763" spans="1:42" hidden="1" x14ac:dyDescent="0.2">
      <c r="A763" t="s">
        <v>2071</v>
      </c>
      <c r="C763" s="2" t="s">
        <v>2137</v>
      </c>
      <c r="D763" s="2" t="s">
        <v>2094</v>
      </c>
      <c r="E763" s="2" t="s">
        <v>2138</v>
      </c>
      <c r="F763" s="2" t="s">
        <v>60</v>
      </c>
      <c r="G763" s="2" t="s">
        <v>391</v>
      </c>
      <c r="H763" s="2" t="s">
        <v>407</v>
      </c>
      <c r="I763" s="2" t="s">
        <v>27</v>
      </c>
      <c r="J763" s="3">
        <v>300</v>
      </c>
      <c r="K763" s="25">
        <v>402.94396551724139</v>
      </c>
      <c r="L763" s="2" t="s">
        <v>393</v>
      </c>
      <c r="M763" s="2" t="s">
        <v>393</v>
      </c>
      <c r="N763" s="3">
        <v>0</v>
      </c>
      <c r="O763" s="3">
        <v>0</v>
      </c>
      <c r="P763" s="21">
        <f ca="1">SUMIF('On Orders'!B:G,Base!C:C,'On Orders'!E:E)</f>
        <v>0</v>
      </c>
      <c r="Q763" s="22">
        <f ca="1">SUMIF('On Orders'!B:G,Base!C:C,'On Orders'!F:F)</f>
        <v>0</v>
      </c>
      <c r="R763" s="22">
        <f ca="1">SUMIF('On Orders'!B:G,Base!C:C,'On Orders'!G:G)</f>
        <v>0</v>
      </c>
      <c r="S763" s="22">
        <f ca="1">SUMIF('On Orders'!B:G,Base!C:C,'On Orders'!H:H)</f>
        <v>0</v>
      </c>
      <c r="T763" s="22"/>
      <c r="U763" s="22"/>
      <c r="V763" s="22"/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100</v>
      </c>
      <c r="AC763" s="3">
        <v>100</v>
      </c>
      <c r="AD763" s="31">
        <f t="shared" ca="1" si="815"/>
        <v>-300</v>
      </c>
      <c r="AE763" s="26">
        <f t="shared" ca="1" si="816"/>
        <v>0</v>
      </c>
      <c r="AF763" s="26">
        <f t="shared" ca="1" si="817"/>
        <v>0</v>
      </c>
      <c r="AG763" s="26">
        <f t="shared" ref="AG763:AI763" ca="1" si="881">MAX(0,AF763)-AA763</f>
        <v>0</v>
      </c>
      <c r="AH763" s="26">
        <f t="shared" ca="1" si="881"/>
        <v>-100</v>
      </c>
      <c r="AI763" s="26">
        <f t="shared" ca="1" si="881"/>
        <v>-100</v>
      </c>
      <c r="AJ763" s="30">
        <f t="shared" si="819"/>
        <v>0</v>
      </c>
      <c r="AK763" s="30">
        <f t="shared" si="820"/>
        <v>0</v>
      </c>
      <c r="AL763" s="30">
        <f t="shared" si="821"/>
        <v>0</v>
      </c>
      <c r="AM763" s="30">
        <f t="shared" si="822"/>
        <v>0</v>
      </c>
      <c r="AN763" s="30">
        <f t="shared" si="823"/>
        <v>100</v>
      </c>
      <c r="AO763" s="30">
        <f t="shared" si="824"/>
        <v>100</v>
      </c>
      <c r="AP763" s="22">
        <f t="shared" si="826"/>
        <v>200</v>
      </c>
    </row>
    <row r="764" spans="1:42" hidden="1" x14ac:dyDescent="0.2">
      <c r="A764" t="s">
        <v>335</v>
      </c>
      <c r="C764" s="2" t="s">
        <v>2074</v>
      </c>
      <c r="D764" s="2" t="s">
        <v>2069</v>
      </c>
      <c r="E764" s="2" t="s">
        <v>2075</v>
      </c>
      <c r="F764" s="2" t="s">
        <v>60</v>
      </c>
      <c r="G764" s="2" t="s">
        <v>391</v>
      </c>
      <c r="H764" s="2" t="s">
        <v>396</v>
      </c>
      <c r="I764" s="2" t="s">
        <v>27</v>
      </c>
      <c r="J764" s="3">
        <v>200</v>
      </c>
      <c r="K764" s="25">
        <v>402.94396551724139</v>
      </c>
      <c r="L764" s="2" t="s">
        <v>393</v>
      </c>
      <c r="M764" s="2" t="s">
        <v>393</v>
      </c>
      <c r="N764" s="3">
        <v>0</v>
      </c>
      <c r="O764" s="3">
        <v>0</v>
      </c>
      <c r="P764" s="21">
        <f ca="1">SUMIF('On Orders'!B:G,Base!C:C,'On Orders'!E:E)</f>
        <v>0</v>
      </c>
      <c r="Q764" s="22">
        <f ca="1">SUMIF('On Orders'!B:G,Base!C:C,'On Orders'!F:F)</f>
        <v>360</v>
      </c>
      <c r="R764" s="22">
        <f ca="1">SUMIF('On Orders'!B:G,Base!C:C,'On Orders'!G:G)</f>
        <v>0</v>
      </c>
      <c r="S764" s="22">
        <f ca="1">SUMIF('On Orders'!B:G,Base!C:C,'On Orders'!H:H)</f>
        <v>0</v>
      </c>
      <c r="T764" s="22"/>
      <c r="U764" s="22"/>
      <c r="V764" s="22"/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70</v>
      </c>
      <c r="AC764" s="3">
        <v>70</v>
      </c>
      <c r="AD764" s="31">
        <f t="shared" ca="1" si="815"/>
        <v>160</v>
      </c>
      <c r="AE764" s="26">
        <f t="shared" ca="1" si="816"/>
        <v>160</v>
      </c>
      <c r="AF764" s="26">
        <f t="shared" ca="1" si="817"/>
        <v>160</v>
      </c>
      <c r="AG764" s="26">
        <f t="shared" ref="AG764:AI764" ca="1" si="882">MAX(0,AF764)-AA764</f>
        <v>160</v>
      </c>
      <c r="AH764" s="26">
        <f t="shared" ca="1" si="882"/>
        <v>90</v>
      </c>
      <c r="AI764" s="26">
        <f t="shared" ca="1" si="882"/>
        <v>20</v>
      </c>
      <c r="AJ764" s="30">
        <f t="shared" si="819"/>
        <v>0</v>
      </c>
      <c r="AK764" s="30">
        <f t="shared" si="820"/>
        <v>0</v>
      </c>
      <c r="AL764" s="30">
        <f t="shared" si="821"/>
        <v>0</v>
      </c>
      <c r="AM764" s="30">
        <f t="shared" si="822"/>
        <v>0</v>
      </c>
      <c r="AN764" s="30">
        <f t="shared" si="823"/>
        <v>70</v>
      </c>
      <c r="AO764" s="30">
        <f t="shared" si="824"/>
        <v>70</v>
      </c>
      <c r="AP764" s="22">
        <f t="shared" si="826"/>
        <v>140</v>
      </c>
    </row>
    <row r="765" spans="1:42" hidden="1" x14ac:dyDescent="0.2">
      <c r="A765" t="s">
        <v>2071</v>
      </c>
      <c r="C765" s="2" t="s">
        <v>2098</v>
      </c>
      <c r="D765" s="2" t="s">
        <v>2094</v>
      </c>
      <c r="E765" s="2" t="s">
        <v>2099</v>
      </c>
      <c r="F765" s="2" t="s">
        <v>60</v>
      </c>
      <c r="G765" s="2" t="s">
        <v>391</v>
      </c>
      <c r="H765" s="2" t="s">
        <v>407</v>
      </c>
      <c r="I765" s="2" t="s">
        <v>27</v>
      </c>
      <c r="J765" s="3">
        <v>300</v>
      </c>
      <c r="K765" s="25">
        <v>402.94396551724139</v>
      </c>
      <c r="L765" s="2" t="s">
        <v>393</v>
      </c>
      <c r="M765" s="2" t="s">
        <v>393</v>
      </c>
      <c r="N765" s="3">
        <v>0</v>
      </c>
      <c r="O765" s="3">
        <v>0</v>
      </c>
      <c r="P765" s="21">
        <f ca="1">SUMIF('On Orders'!B:G,Base!C:C,'On Orders'!E:E)</f>
        <v>0</v>
      </c>
      <c r="Q765" s="22">
        <f ca="1">SUMIF('On Orders'!B:G,Base!C:C,'On Orders'!F:F)</f>
        <v>456</v>
      </c>
      <c r="R765" s="22">
        <f ca="1">SUMIF('On Orders'!B:G,Base!C:C,'On Orders'!G:G)</f>
        <v>0</v>
      </c>
      <c r="S765" s="22">
        <f ca="1">SUMIF('On Orders'!B:G,Base!C:C,'On Orders'!H:H)</f>
        <v>0</v>
      </c>
      <c r="T765" s="22"/>
      <c r="U765" s="22"/>
      <c r="V765" s="22"/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100</v>
      </c>
      <c r="AC765" s="3">
        <v>100</v>
      </c>
      <c r="AD765" s="31">
        <f t="shared" ca="1" si="815"/>
        <v>156</v>
      </c>
      <c r="AE765" s="26">
        <f t="shared" ca="1" si="816"/>
        <v>156</v>
      </c>
      <c r="AF765" s="26">
        <f t="shared" ca="1" si="817"/>
        <v>156</v>
      </c>
      <c r="AG765" s="26">
        <f t="shared" ref="AG765:AI765" ca="1" si="883">MAX(0,AF765)-AA765</f>
        <v>156</v>
      </c>
      <c r="AH765" s="26">
        <f t="shared" ca="1" si="883"/>
        <v>56</v>
      </c>
      <c r="AI765" s="26">
        <f t="shared" ca="1" si="883"/>
        <v>-44</v>
      </c>
      <c r="AJ765" s="30">
        <f t="shared" si="819"/>
        <v>0</v>
      </c>
      <c r="AK765" s="30">
        <f t="shared" si="820"/>
        <v>0</v>
      </c>
      <c r="AL765" s="30">
        <f t="shared" si="821"/>
        <v>0</v>
      </c>
      <c r="AM765" s="30">
        <f t="shared" si="822"/>
        <v>0</v>
      </c>
      <c r="AN765" s="30">
        <f t="shared" si="823"/>
        <v>100</v>
      </c>
      <c r="AO765" s="30">
        <f t="shared" si="824"/>
        <v>100</v>
      </c>
      <c r="AP765" s="22">
        <f t="shared" si="826"/>
        <v>200</v>
      </c>
    </row>
    <row r="766" spans="1:42" hidden="1" x14ac:dyDescent="0.2">
      <c r="A766" t="s">
        <v>335</v>
      </c>
      <c r="C766" s="2" t="s">
        <v>2139</v>
      </c>
      <c r="D766" s="2" t="s">
        <v>2069</v>
      </c>
      <c r="E766" s="2" t="s">
        <v>2140</v>
      </c>
      <c r="F766" s="2" t="s">
        <v>60</v>
      </c>
      <c r="G766" s="2" t="s">
        <v>391</v>
      </c>
      <c r="H766" s="2" t="s">
        <v>396</v>
      </c>
      <c r="I766" s="2" t="s">
        <v>27</v>
      </c>
      <c r="J766" s="3">
        <v>200</v>
      </c>
      <c r="K766" s="25">
        <v>402.94396551724139</v>
      </c>
      <c r="L766" s="2" t="s">
        <v>393</v>
      </c>
      <c r="M766" s="2" t="s">
        <v>393</v>
      </c>
      <c r="N766" s="3">
        <v>0</v>
      </c>
      <c r="O766" s="3">
        <v>0</v>
      </c>
      <c r="P766" s="21">
        <f ca="1">SUMIF('On Orders'!B:G,Base!C:C,'On Orders'!E:E)</f>
        <v>0</v>
      </c>
      <c r="Q766" s="22">
        <f ca="1">SUMIF('On Orders'!B:G,Base!C:C,'On Orders'!F:F)</f>
        <v>0</v>
      </c>
      <c r="R766" s="22">
        <f ca="1">SUMIF('On Orders'!B:G,Base!C:C,'On Orders'!G:G)</f>
        <v>0</v>
      </c>
      <c r="S766" s="22">
        <f ca="1">SUMIF('On Orders'!B:G,Base!C:C,'On Orders'!H:H)</f>
        <v>0</v>
      </c>
      <c r="T766" s="22"/>
      <c r="U766" s="22"/>
      <c r="V766" s="22"/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70</v>
      </c>
      <c r="AC766" s="3">
        <v>70</v>
      </c>
      <c r="AD766" s="31">
        <f t="shared" ca="1" si="815"/>
        <v>-200</v>
      </c>
      <c r="AE766" s="26">
        <f t="shared" ca="1" si="816"/>
        <v>0</v>
      </c>
      <c r="AF766" s="26">
        <f t="shared" ca="1" si="817"/>
        <v>0</v>
      </c>
      <c r="AG766" s="26">
        <f t="shared" ref="AG766:AI766" ca="1" si="884">MAX(0,AF766)-AA766</f>
        <v>0</v>
      </c>
      <c r="AH766" s="26">
        <f t="shared" ca="1" si="884"/>
        <v>-70</v>
      </c>
      <c r="AI766" s="26">
        <f t="shared" ca="1" si="884"/>
        <v>-70</v>
      </c>
      <c r="AJ766" s="30">
        <f t="shared" si="819"/>
        <v>0</v>
      </c>
      <c r="AK766" s="30">
        <f t="shared" si="820"/>
        <v>0</v>
      </c>
      <c r="AL766" s="30">
        <f t="shared" si="821"/>
        <v>0</v>
      </c>
      <c r="AM766" s="30">
        <f t="shared" si="822"/>
        <v>0</v>
      </c>
      <c r="AN766" s="30">
        <f t="shared" si="823"/>
        <v>70</v>
      </c>
      <c r="AO766" s="30">
        <f t="shared" si="824"/>
        <v>70</v>
      </c>
      <c r="AP766" s="22">
        <f t="shared" si="826"/>
        <v>140</v>
      </c>
    </row>
    <row r="767" spans="1:42" hidden="1" x14ac:dyDescent="0.2">
      <c r="A767" t="s">
        <v>2071</v>
      </c>
      <c r="C767" s="2" t="s">
        <v>2141</v>
      </c>
      <c r="D767" s="2" t="s">
        <v>2094</v>
      </c>
      <c r="E767" s="2" t="s">
        <v>2142</v>
      </c>
      <c r="F767" s="2" t="s">
        <v>60</v>
      </c>
      <c r="G767" s="2" t="s">
        <v>391</v>
      </c>
      <c r="H767" s="2" t="s">
        <v>407</v>
      </c>
      <c r="I767" s="2" t="s">
        <v>27</v>
      </c>
      <c r="J767" s="3">
        <v>300</v>
      </c>
      <c r="K767" s="25">
        <v>402.94396551724139</v>
      </c>
      <c r="L767" s="2" t="s">
        <v>393</v>
      </c>
      <c r="M767" s="2" t="s">
        <v>393</v>
      </c>
      <c r="N767" s="3">
        <v>0</v>
      </c>
      <c r="O767" s="3">
        <v>0</v>
      </c>
      <c r="P767" s="21">
        <f ca="1">SUMIF('On Orders'!B:G,Base!C:C,'On Orders'!E:E)</f>
        <v>0</v>
      </c>
      <c r="Q767" s="22">
        <f ca="1">SUMIF('On Orders'!B:G,Base!C:C,'On Orders'!F:F)</f>
        <v>0</v>
      </c>
      <c r="R767" s="22">
        <f ca="1">SUMIF('On Orders'!B:G,Base!C:C,'On Orders'!G:G)</f>
        <v>0</v>
      </c>
      <c r="S767" s="22">
        <f ca="1">SUMIF('On Orders'!B:G,Base!C:C,'On Orders'!H:H)</f>
        <v>0</v>
      </c>
      <c r="T767" s="22"/>
      <c r="U767" s="22"/>
      <c r="V767" s="22"/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100</v>
      </c>
      <c r="AC767" s="3">
        <v>100</v>
      </c>
      <c r="AD767" s="31">
        <f t="shared" ca="1" si="815"/>
        <v>-300</v>
      </c>
      <c r="AE767" s="26">
        <f t="shared" ca="1" si="816"/>
        <v>0</v>
      </c>
      <c r="AF767" s="26">
        <f t="shared" ca="1" si="817"/>
        <v>0</v>
      </c>
      <c r="AG767" s="26">
        <f t="shared" ref="AG767:AI767" ca="1" si="885">MAX(0,AF767)-AA767</f>
        <v>0</v>
      </c>
      <c r="AH767" s="26">
        <f t="shared" ca="1" si="885"/>
        <v>-100</v>
      </c>
      <c r="AI767" s="26">
        <f t="shared" ca="1" si="885"/>
        <v>-100</v>
      </c>
      <c r="AJ767" s="30">
        <f t="shared" si="819"/>
        <v>0</v>
      </c>
      <c r="AK767" s="30">
        <f t="shared" si="820"/>
        <v>0</v>
      </c>
      <c r="AL767" s="30">
        <f t="shared" si="821"/>
        <v>0</v>
      </c>
      <c r="AM767" s="30">
        <f t="shared" si="822"/>
        <v>0</v>
      </c>
      <c r="AN767" s="30">
        <f t="shared" si="823"/>
        <v>100</v>
      </c>
      <c r="AO767" s="30">
        <f t="shared" si="824"/>
        <v>100</v>
      </c>
      <c r="AP767" s="22">
        <f t="shared" si="826"/>
        <v>200</v>
      </c>
    </row>
    <row r="768" spans="1:42" x14ac:dyDescent="0.2">
      <c r="A768" t="s">
        <v>2025</v>
      </c>
      <c r="C768" s="2" t="s">
        <v>2143</v>
      </c>
      <c r="D768" s="2">
        <v>8886463693674</v>
      </c>
      <c r="E768" s="2" t="s">
        <v>2144</v>
      </c>
      <c r="F768" s="2" t="s">
        <v>468</v>
      </c>
      <c r="G768" s="2" t="s">
        <v>469</v>
      </c>
      <c r="H768" s="2" t="s">
        <v>2145</v>
      </c>
      <c r="I768" s="2" t="s">
        <v>1129</v>
      </c>
      <c r="J768" s="3">
        <v>250</v>
      </c>
      <c r="K768" s="25">
        <v>184.02155172413794</v>
      </c>
      <c r="L768" s="2" t="s">
        <v>393</v>
      </c>
      <c r="M768" s="2" t="s">
        <v>393</v>
      </c>
      <c r="N768" s="3">
        <v>0</v>
      </c>
      <c r="O768" s="3">
        <v>0</v>
      </c>
      <c r="P768" s="21">
        <f ca="1">SUMIF('On Orders'!B:G,Base!C:C,'On Orders'!E:E)</f>
        <v>0</v>
      </c>
      <c r="Q768" s="22">
        <f ca="1">SUMIF('On Orders'!B:G,Base!C:C,'On Orders'!F:F)</f>
        <v>550</v>
      </c>
      <c r="R768" s="22">
        <f ca="1">SUMIF('On Orders'!B:G,Base!C:C,'On Orders'!G:G)</f>
        <v>0</v>
      </c>
      <c r="S768" s="22">
        <f ca="1">SUMIF('On Orders'!B:G,Base!C:C,'On Orders'!H:H)</f>
        <v>0</v>
      </c>
      <c r="T768" s="22"/>
      <c r="U768" s="22"/>
      <c r="V768" s="22"/>
      <c r="W768" s="3">
        <v>0</v>
      </c>
      <c r="X768" s="3">
        <v>95</v>
      </c>
      <c r="Y768" s="3">
        <v>112</v>
      </c>
      <c r="Z768" s="3">
        <v>97</v>
      </c>
      <c r="AA768" s="3">
        <v>101</v>
      </c>
      <c r="AB768" s="3">
        <v>101</v>
      </c>
      <c r="AC768" s="3">
        <v>103</v>
      </c>
      <c r="AD768" s="31">
        <f t="shared" ca="1" si="815"/>
        <v>205</v>
      </c>
      <c r="AE768" s="26">
        <f t="shared" ca="1" si="816"/>
        <v>93</v>
      </c>
      <c r="AF768" s="26">
        <f t="shared" ca="1" si="817"/>
        <v>-4</v>
      </c>
      <c r="AG768" s="26">
        <f t="shared" ref="AG768:AI768" ca="1" si="886">MAX(0,AF768)-AA768</f>
        <v>-101</v>
      </c>
      <c r="AH768" s="26">
        <f t="shared" ca="1" si="886"/>
        <v>-101</v>
      </c>
      <c r="AI768" s="26">
        <f t="shared" ca="1" si="886"/>
        <v>-103</v>
      </c>
      <c r="AJ768" s="30">
        <f t="shared" ca="1" si="819"/>
        <v>0</v>
      </c>
      <c r="AK768" s="30">
        <f t="shared" ca="1" si="820"/>
        <v>0</v>
      </c>
      <c r="AL768" s="30">
        <f t="shared" ca="1" si="821"/>
        <v>4</v>
      </c>
      <c r="AM768" s="30">
        <f t="shared" ca="1" si="822"/>
        <v>101</v>
      </c>
      <c r="AN768" s="30">
        <f t="shared" ca="1" si="823"/>
        <v>101</v>
      </c>
      <c r="AO768" s="30">
        <f t="shared" ca="1" si="824"/>
        <v>103</v>
      </c>
      <c r="AP768" s="22">
        <f t="shared" ca="1" si="826"/>
        <v>309</v>
      </c>
    </row>
    <row r="769" spans="1:42" x14ac:dyDescent="0.2">
      <c r="A769" t="s">
        <v>2025</v>
      </c>
      <c r="C769" s="2" t="s">
        <v>2146</v>
      </c>
      <c r="D769" s="2">
        <v>8886463693667</v>
      </c>
      <c r="E769" s="2" t="s">
        <v>2147</v>
      </c>
      <c r="F769" s="2" t="s">
        <v>468</v>
      </c>
      <c r="G769" s="2" t="s">
        <v>469</v>
      </c>
      <c r="H769" s="2" t="s">
        <v>2145</v>
      </c>
      <c r="I769" s="2" t="s">
        <v>1129</v>
      </c>
      <c r="J769" s="3">
        <v>250</v>
      </c>
      <c r="K769" s="25">
        <v>184.02155172413794</v>
      </c>
      <c r="L769" s="2" t="s">
        <v>393</v>
      </c>
      <c r="M769" s="2" t="s">
        <v>393</v>
      </c>
      <c r="N769" s="3">
        <v>0</v>
      </c>
      <c r="O769" s="3">
        <v>0</v>
      </c>
      <c r="P769" s="21">
        <f ca="1">SUMIF('On Orders'!B:G,Base!C:C,'On Orders'!E:E)</f>
        <v>0</v>
      </c>
      <c r="Q769" s="22">
        <f ca="1">SUMIF('On Orders'!B:G,Base!C:C,'On Orders'!F:F)</f>
        <v>100</v>
      </c>
      <c r="R769" s="22">
        <f ca="1">SUMIF('On Orders'!B:G,Base!C:C,'On Orders'!G:G)</f>
        <v>200</v>
      </c>
      <c r="S769" s="22">
        <f ca="1">SUMIF('On Orders'!B:G,Base!C:C,'On Orders'!H:H)</f>
        <v>0</v>
      </c>
      <c r="T769" s="22"/>
      <c r="U769" s="22"/>
      <c r="V769" s="22"/>
      <c r="W769" s="3">
        <v>0</v>
      </c>
      <c r="X769" s="3">
        <v>117</v>
      </c>
      <c r="Y769" s="3">
        <v>100</v>
      </c>
      <c r="Z769" s="3">
        <v>128</v>
      </c>
      <c r="AA769" s="3">
        <v>115</v>
      </c>
      <c r="AB769" s="3">
        <v>115</v>
      </c>
      <c r="AC769" s="3">
        <v>115</v>
      </c>
      <c r="AD769" s="31">
        <f t="shared" ca="1" si="815"/>
        <v>-267</v>
      </c>
      <c r="AE769" s="26">
        <f t="shared" ca="1" si="816"/>
        <v>100</v>
      </c>
      <c r="AF769" s="26">
        <f t="shared" ca="1" si="817"/>
        <v>-28</v>
      </c>
      <c r="AG769" s="26">
        <f t="shared" ref="AG769:AI769" ca="1" si="887">MAX(0,AF769)-AA769</f>
        <v>-115</v>
      </c>
      <c r="AH769" s="26">
        <f t="shared" ca="1" si="887"/>
        <v>-115</v>
      </c>
      <c r="AI769" s="26">
        <f t="shared" ca="1" si="887"/>
        <v>-115</v>
      </c>
      <c r="AJ769" s="30">
        <f t="shared" ca="1" si="819"/>
        <v>267</v>
      </c>
      <c r="AK769" s="30">
        <f t="shared" ca="1" si="820"/>
        <v>0</v>
      </c>
      <c r="AL769" s="30">
        <f t="shared" ca="1" si="821"/>
        <v>28</v>
      </c>
      <c r="AM769" s="30">
        <f t="shared" ca="1" si="822"/>
        <v>115</v>
      </c>
      <c r="AN769" s="30">
        <f t="shared" ca="1" si="823"/>
        <v>115</v>
      </c>
      <c r="AO769" s="30">
        <f t="shared" ca="1" si="824"/>
        <v>115</v>
      </c>
      <c r="AP769" s="22">
        <f t="shared" ca="1" si="826"/>
        <v>640</v>
      </c>
    </row>
    <row r="770" spans="1:42" x14ac:dyDescent="0.2">
      <c r="A770" t="s">
        <v>2025</v>
      </c>
      <c r="C770" s="2" t="s">
        <v>2148</v>
      </c>
      <c r="D770" s="2">
        <v>8886463693681</v>
      </c>
      <c r="E770" s="2" t="s">
        <v>2149</v>
      </c>
      <c r="F770" s="2" t="s">
        <v>468</v>
      </c>
      <c r="G770" s="2" t="s">
        <v>469</v>
      </c>
      <c r="H770" s="2" t="s">
        <v>2145</v>
      </c>
      <c r="I770" s="2" t="s">
        <v>1129</v>
      </c>
      <c r="J770" s="3">
        <v>250</v>
      </c>
      <c r="K770" s="25">
        <v>184.02155172413794</v>
      </c>
      <c r="L770" s="2" t="s">
        <v>393</v>
      </c>
      <c r="M770" s="2" t="s">
        <v>393</v>
      </c>
      <c r="N770" s="3">
        <v>0</v>
      </c>
      <c r="O770" s="3">
        <v>0</v>
      </c>
      <c r="P770" s="21">
        <f ca="1">SUMIF('On Orders'!B:G,Base!C:C,'On Orders'!E:E)</f>
        <v>0</v>
      </c>
      <c r="Q770" s="22">
        <f ca="1">SUMIF('On Orders'!B:G,Base!C:C,'On Orders'!F:F)</f>
        <v>550</v>
      </c>
      <c r="R770" s="22">
        <f ca="1">SUMIF('On Orders'!B:G,Base!C:C,'On Orders'!G:G)</f>
        <v>0</v>
      </c>
      <c r="S770" s="22">
        <f ca="1">SUMIF('On Orders'!B:G,Base!C:C,'On Orders'!H:H)</f>
        <v>0</v>
      </c>
      <c r="T770" s="22"/>
      <c r="U770" s="22"/>
      <c r="V770" s="22"/>
      <c r="W770" s="3">
        <v>0</v>
      </c>
      <c r="X770" s="3">
        <v>64</v>
      </c>
      <c r="Y770" s="3">
        <v>70</v>
      </c>
      <c r="Z770" s="3">
        <v>57</v>
      </c>
      <c r="AA770" s="3">
        <v>64</v>
      </c>
      <c r="AB770" s="3">
        <v>64</v>
      </c>
      <c r="AC770" s="3">
        <v>64</v>
      </c>
      <c r="AD770" s="31">
        <f t="shared" ca="1" si="815"/>
        <v>236</v>
      </c>
      <c r="AE770" s="26">
        <f t="shared" ca="1" si="816"/>
        <v>166</v>
      </c>
      <c r="AF770" s="26">
        <f t="shared" ca="1" si="817"/>
        <v>109</v>
      </c>
      <c r="AG770" s="26">
        <f t="shared" ref="AG770:AI770" ca="1" si="888">MAX(0,AF770)-AA770</f>
        <v>45</v>
      </c>
      <c r="AH770" s="26">
        <f t="shared" ca="1" si="888"/>
        <v>-19</v>
      </c>
      <c r="AI770" s="26">
        <f t="shared" ca="1" si="888"/>
        <v>-64</v>
      </c>
      <c r="AJ770" s="30">
        <f t="shared" ca="1" si="819"/>
        <v>0</v>
      </c>
      <c r="AK770" s="30">
        <f t="shared" ca="1" si="820"/>
        <v>0</v>
      </c>
      <c r="AL770" s="30">
        <f t="shared" ca="1" si="821"/>
        <v>0</v>
      </c>
      <c r="AM770" s="30">
        <f t="shared" ca="1" si="822"/>
        <v>0</v>
      </c>
      <c r="AN770" s="30">
        <f t="shared" ca="1" si="823"/>
        <v>19</v>
      </c>
      <c r="AO770" s="30">
        <f t="shared" ca="1" si="824"/>
        <v>64</v>
      </c>
      <c r="AP770" s="22">
        <f t="shared" ca="1" si="826"/>
        <v>83</v>
      </c>
    </row>
    <row r="771" spans="1:42" x14ac:dyDescent="0.2">
      <c r="A771" t="s">
        <v>2025</v>
      </c>
      <c r="C771" s="2" t="s">
        <v>2150</v>
      </c>
      <c r="D771" s="2">
        <v>8886463693698</v>
      </c>
      <c r="E771" s="2" t="s">
        <v>2151</v>
      </c>
      <c r="F771" s="2" t="s">
        <v>468</v>
      </c>
      <c r="G771" s="2" t="s">
        <v>469</v>
      </c>
      <c r="H771" s="2" t="s">
        <v>2145</v>
      </c>
      <c r="I771" s="2" t="s">
        <v>1129</v>
      </c>
      <c r="J771" s="3">
        <v>250</v>
      </c>
      <c r="K771" s="25">
        <v>184.02155172413794</v>
      </c>
      <c r="L771" s="2" t="s">
        <v>393</v>
      </c>
      <c r="M771" s="2" t="s">
        <v>393</v>
      </c>
      <c r="N771" s="3">
        <v>0</v>
      </c>
      <c r="O771" s="3">
        <v>0</v>
      </c>
      <c r="P771" s="21">
        <f ca="1">SUMIF('On Orders'!B:G,Base!C:C,'On Orders'!E:E)</f>
        <v>0</v>
      </c>
      <c r="Q771" s="22">
        <f ca="1">SUMIF('On Orders'!B:G,Base!C:C,'On Orders'!F:F)</f>
        <v>550</v>
      </c>
      <c r="R771" s="22">
        <f ca="1">SUMIF('On Orders'!B:G,Base!C:C,'On Orders'!G:G)</f>
        <v>0</v>
      </c>
      <c r="S771" s="22">
        <f ca="1">SUMIF('On Orders'!B:G,Base!C:C,'On Orders'!H:H)</f>
        <v>0</v>
      </c>
      <c r="T771" s="22"/>
      <c r="U771" s="22"/>
      <c r="V771" s="22"/>
      <c r="W771" s="3">
        <v>0</v>
      </c>
      <c r="X771" s="3">
        <v>95</v>
      </c>
      <c r="Y771" s="3">
        <v>112</v>
      </c>
      <c r="Z771" s="3">
        <v>97</v>
      </c>
      <c r="AA771" s="3">
        <v>101</v>
      </c>
      <c r="AB771" s="3">
        <v>101</v>
      </c>
      <c r="AC771" s="3">
        <v>103</v>
      </c>
      <c r="AD771" s="31">
        <f t="shared" ref="AD771:AD784" ca="1" si="889">O771+N771+P771+Q771-X771-J771</f>
        <v>205</v>
      </c>
      <c r="AE771" s="26">
        <f t="shared" ref="AE771:AE784" ca="1" si="890">MAX(0,AD771)+R771-Y771</f>
        <v>93</v>
      </c>
      <c r="AF771" s="26">
        <f t="shared" ref="AF771:AF784" ca="1" si="891">MAX(0,AE771)+S771-Z771</f>
        <v>-4</v>
      </c>
      <c r="AG771" s="26">
        <f t="shared" ref="AG771:AI771" ca="1" si="892">MAX(0,AF771)-AA771</f>
        <v>-101</v>
      </c>
      <c r="AH771" s="26">
        <f t="shared" ca="1" si="892"/>
        <v>-101</v>
      </c>
      <c r="AI771" s="26">
        <f t="shared" ca="1" si="892"/>
        <v>-103</v>
      </c>
      <c r="AJ771" s="30">
        <f t="shared" ref="AJ771:AJ784" ca="1" si="893">IF($L771="Descontinuado",0,IF($G771="iPhone 18",X771,MAX(0,-AD771)))</f>
        <v>0</v>
      </c>
      <c r="AK771" s="30">
        <f t="shared" ref="AK771:AK784" ca="1" si="894">IF($L771="Descontinuado",0,IF($G771="iPhone 18",Y771,MAX(0,-AE771)))</f>
        <v>0</v>
      </c>
      <c r="AL771" s="30">
        <f t="shared" ref="AL771:AL784" ca="1" si="895">IF($L771="Descontinuado",0,IF($G771="iPhone 18",Z771,MAX(0,-AF771)))</f>
        <v>4</v>
      </c>
      <c r="AM771" s="30">
        <f t="shared" ref="AM771:AM784" ca="1" si="896">IF($L771="Descontinuado",0,IF($G771="iPhone 18",AA771,MAX(0,-AG771)))</f>
        <v>101</v>
      </c>
      <c r="AN771" s="30">
        <f t="shared" ref="AN771:AN784" ca="1" si="897">IF($L771="Descontinuado",0,IF($G771="iPhone 18",AB771,MAX(0,-AH771)))</f>
        <v>101</v>
      </c>
      <c r="AO771" s="30">
        <f t="shared" ref="AO771:AO784" ca="1" si="898">IF($L771="Descontinuado",0,IF($G771="iPhone 18",AC771,MAX(0,-AI771)))</f>
        <v>103</v>
      </c>
      <c r="AP771" s="22">
        <f t="shared" ca="1" si="826"/>
        <v>309</v>
      </c>
    </row>
    <row r="772" spans="1:42" x14ac:dyDescent="0.2">
      <c r="A772" t="s">
        <v>2025</v>
      </c>
      <c r="C772" s="2" t="s">
        <v>2152</v>
      </c>
      <c r="D772" s="2">
        <v>8886463693704</v>
      </c>
      <c r="E772" s="2" t="s">
        <v>2153</v>
      </c>
      <c r="F772" s="2" t="s">
        <v>468</v>
      </c>
      <c r="G772" s="2" t="s">
        <v>469</v>
      </c>
      <c r="H772" s="2" t="s">
        <v>2145</v>
      </c>
      <c r="I772" s="2" t="s">
        <v>1129</v>
      </c>
      <c r="J772" s="3">
        <v>250</v>
      </c>
      <c r="K772" s="25">
        <v>184.02155172413794</v>
      </c>
      <c r="L772" s="2" t="s">
        <v>393</v>
      </c>
      <c r="M772" s="2" t="s">
        <v>393</v>
      </c>
      <c r="N772" s="3">
        <v>0</v>
      </c>
      <c r="O772" s="3">
        <v>0</v>
      </c>
      <c r="P772" s="21">
        <f ca="1">SUMIF('On Orders'!B:G,Base!C:C,'On Orders'!E:E)</f>
        <v>0</v>
      </c>
      <c r="Q772" s="22">
        <f ca="1">SUMIF('On Orders'!B:G,Base!C:C,'On Orders'!F:F)</f>
        <v>300</v>
      </c>
      <c r="R772" s="22">
        <f ca="1">SUMIF('On Orders'!B:G,Base!C:C,'On Orders'!G:G)</f>
        <v>250</v>
      </c>
      <c r="S772" s="22">
        <f ca="1">SUMIF('On Orders'!B:G,Base!C:C,'On Orders'!H:H)</f>
        <v>0</v>
      </c>
      <c r="T772" s="22"/>
      <c r="U772" s="22"/>
      <c r="V772" s="22"/>
      <c r="W772" s="3">
        <v>0</v>
      </c>
      <c r="X772" s="3">
        <v>64</v>
      </c>
      <c r="Y772" s="3">
        <v>70</v>
      </c>
      <c r="Z772" s="3">
        <v>57</v>
      </c>
      <c r="AA772" s="3">
        <v>64</v>
      </c>
      <c r="AB772" s="3">
        <v>64</v>
      </c>
      <c r="AC772" s="3">
        <v>64</v>
      </c>
      <c r="AD772" s="31">
        <f t="shared" ca="1" si="889"/>
        <v>-14</v>
      </c>
      <c r="AE772" s="26">
        <f t="shared" ca="1" si="890"/>
        <v>180</v>
      </c>
      <c r="AF772" s="26">
        <f t="shared" ca="1" si="891"/>
        <v>123</v>
      </c>
      <c r="AG772" s="26">
        <f t="shared" ref="AG772:AI772" ca="1" si="899">MAX(0,AF772)-AA772</f>
        <v>59</v>
      </c>
      <c r="AH772" s="26">
        <f t="shared" ca="1" si="899"/>
        <v>-5</v>
      </c>
      <c r="AI772" s="26">
        <f t="shared" ca="1" si="899"/>
        <v>-64</v>
      </c>
      <c r="AJ772" s="30">
        <f t="shared" ca="1" si="893"/>
        <v>14</v>
      </c>
      <c r="AK772" s="30">
        <f t="shared" ca="1" si="894"/>
        <v>0</v>
      </c>
      <c r="AL772" s="30">
        <f t="shared" ca="1" si="895"/>
        <v>0</v>
      </c>
      <c r="AM772" s="30">
        <f t="shared" ca="1" si="896"/>
        <v>0</v>
      </c>
      <c r="AN772" s="30">
        <f t="shared" ca="1" si="897"/>
        <v>5</v>
      </c>
      <c r="AO772" s="30">
        <f t="shared" ca="1" si="898"/>
        <v>64</v>
      </c>
      <c r="AP772" s="22">
        <f t="shared" ref="AP772:AP784" ca="1" si="900">SUM(AJ772:AO772)</f>
        <v>83</v>
      </c>
    </row>
    <row r="773" spans="1:42" hidden="1" x14ac:dyDescent="0.2">
      <c r="A773" t="s">
        <v>104</v>
      </c>
      <c r="C773" s="2" t="s">
        <v>458</v>
      </c>
      <c r="D773" s="2">
        <v>855848009254</v>
      </c>
      <c r="E773" s="2" t="s">
        <v>459</v>
      </c>
      <c r="F773" s="2" t="s">
        <v>60</v>
      </c>
      <c r="G773" s="33" t="s">
        <v>391</v>
      </c>
      <c r="H773" s="2" t="s">
        <v>396</v>
      </c>
      <c r="I773" s="2" t="s">
        <v>1124</v>
      </c>
      <c r="J773" s="3">
        <v>220</v>
      </c>
      <c r="K773" s="25">
        <v>460.74568965517238</v>
      </c>
      <c r="L773" s="2" t="s">
        <v>393</v>
      </c>
      <c r="M773" s="2" t="s">
        <v>393</v>
      </c>
      <c r="N773" s="3">
        <v>0</v>
      </c>
      <c r="O773" s="3">
        <v>0</v>
      </c>
      <c r="P773" s="21">
        <f ca="1">SUMIF('On Orders'!B:G,Base!C:C,'On Orders'!E:E)</f>
        <v>0</v>
      </c>
      <c r="Q773" s="22">
        <f ca="1">SUMIF('On Orders'!B:G,Base!C:C,'On Orders'!F:F)</f>
        <v>0</v>
      </c>
      <c r="R773" s="22">
        <f ca="1">SUMIF('On Orders'!B:G,Base!C:C,'On Orders'!G:G)</f>
        <v>0</v>
      </c>
      <c r="S773" s="22">
        <f ca="1">SUMIF('On Orders'!B:G,Base!C:C,'On Orders'!H:H)</f>
        <v>0</v>
      </c>
      <c r="T773" s="22"/>
      <c r="U773" s="22"/>
      <c r="V773" s="22"/>
      <c r="W773" s="3">
        <v>0</v>
      </c>
      <c r="X773" s="3">
        <v>0</v>
      </c>
      <c r="Y773" s="3">
        <v>0</v>
      </c>
      <c r="Z773" s="3">
        <v>50</v>
      </c>
      <c r="AA773" s="3">
        <v>50</v>
      </c>
      <c r="AB773" s="3">
        <v>50</v>
      </c>
      <c r="AC773" s="3">
        <v>50</v>
      </c>
      <c r="AD773" s="31">
        <f t="shared" ca="1" si="889"/>
        <v>-220</v>
      </c>
      <c r="AE773" s="26">
        <f t="shared" ca="1" si="890"/>
        <v>0</v>
      </c>
      <c r="AF773" s="26">
        <f t="shared" ca="1" si="891"/>
        <v>-50</v>
      </c>
      <c r="AG773" s="26">
        <f t="shared" ref="AG773:AI773" ca="1" si="901">MAX(0,AF773)-AA773</f>
        <v>-50</v>
      </c>
      <c r="AH773" s="26">
        <f t="shared" ca="1" si="901"/>
        <v>-50</v>
      </c>
      <c r="AI773" s="26">
        <f t="shared" ca="1" si="901"/>
        <v>-50</v>
      </c>
      <c r="AJ773" s="30">
        <f t="shared" si="893"/>
        <v>0</v>
      </c>
      <c r="AK773" s="30">
        <f t="shared" si="894"/>
        <v>0</v>
      </c>
      <c r="AL773" s="30">
        <f t="shared" si="895"/>
        <v>50</v>
      </c>
      <c r="AM773" s="30">
        <f t="shared" si="896"/>
        <v>50</v>
      </c>
      <c r="AN773" s="30">
        <f t="shared" si="897"/>
        <v>50</v>
      </c>
      <c r="AO773" s="30">
        <f t="shared" si="898"/>
        <v>50</v>
      </c>
      <c r="AP773" s="22">
        <f t="shared" si="900"/>
        <v>200</v>
      </c>
    </row>
    <row r="774" spans="1:42" hidden="1" x14ac:dyDescent="0.2">
      <c r="A774" t="s">
        <v>104</v>
      </c>
      <c r="C774" s="2" t="s">
        <v>460</v>
      </c>
      <c r="D774" s="2">
        <v>855848009247</v>
      </c>
      <c r="E774" s="2" t="s">
        <v>461</v>
      </c>
      <c r="F774" s="2" t="s">
        <v>60</v>
      </c>
      <c r="G774" s="33" t="s">
        <v>391</v>
      </c>
      <c r="H774" s="2" t="s">
        <v>396</v>
      </c>
      <c r="I774" s="2" t="s">
        <v>1124</v>
      </c>
      <c r="J774" s="3">
        <v>220</v>
      </c>
      <c r="K774" s="25">
        <v>460.74568965517238</v>
      </c>
      <c r="L774" s="2" t="s">
        <v>393</v>
      </c>
      <c r="M774" s="2" t="s">
        <v>393</v>
      </c>
      <c r="N774" s="3">
        <v>0</v>
      </c>
      <c r="O774" s="3">
        <v>0</v>
      </c>
      <c r="P774" s="21">
        <f ca="1">SUMIF('On Orders'!B:G,Base!C:C,'On Orders'!E:E)</f>
        <v>0</v>
      </c>
      <c r="Q774" s="22">
        <f ca="1">SUMIF('On Orders'!B:G,Base!C:C,'On Orders'!F:F)</f>
        <v>0</v>
      </c>
      <c r="R774" s="22">
        <f ca="1">SUMIF('On Orders'!B:G,Base!C:C,'On Orders'!G:G)</f>
        <v>0</v>
      </c>
      <c r="S774" s="22">
        <f ca="1">SUMIF('On Orders'!B:G,Base!C:C,'On Orders'!H:H)</f>
        <v>0</v>
      </c>
      <c r="T774" s="22"/>
      <c r="U774" s="22"/>
      <c r="V774" s="22"/>
      <c r="W774" s="3">
        <v>0</v>
      </c>
      <c r="X774" s="3">
        <v>0</v>
      </c>
      <c r="Y774" s="3">
        <v>0</v>
      </c>
      <c r="Z774" s="3">
        <v>50</v>
      </c>
      <c r="AA774" s="3">
        <v>50</v>
      </c>
      <c r="AB774" s="3">
        <v>50</v>
      </c>
      <c r="AC774" s="3">
        <v>50</v>
      </c>
      <c r="AD774" s="31">
        <f t="shared" ca="1" si="889"/>
        <v>-220</v>
      </c>
      <c r="AE774" s="26">
        <f t="shared" ca="1" si="890"/>
        <v>0</v>
      </c>
      <c r="AF774" s="26">
        <f t="shared" ca="1" si="891"/>
        <v>-50</v>
      </c>
      <c r="AG774" s="26">
        <f t="shared" ref="AG774:AI774" ca="1" si="902">MAX(0,AF774)-AA774</f>
        <v>-50</v>
      </c>
      <c r="AH774" s="26">
        <f t="shared" ca="1" si="902"/>
        <v>-50</v>
      </c>
      <c r="AI774" s="26">
        <f t="shared" ca="1" si="902"/>
        <v>-50</v>
      </c>
      <c r="AJ774" s="30">
        <f t="shared" si="893"/>
        <v>0</v>
      </c>
      <c r="AK774" s="30">
        <f t="shared" si="894"/>
        <v>0</v>
      </c>
      <c r="AL774" s="30">
        <f t="shared" si="895"/>
        <v>50</v>
      </c>
      <c r="AM774" s="30">
        <f t="shared" si="896"/>
        <v>50</v>
      </c>
      <c r="AN774" s="30">
        <f t="shared" si="897"/>
        <v>50</v>
      </c>
      <c r="AO774" s="30">
        <f t="shared" si="898"/>
        <v>50</v>
      </c>
      <c r="AP774" s="22">
        <f t="shared" si="900"/>
        <v>200</v>
      </c>
    </row>
    <row r="775" spans="1:42" hidden="1" x14ac:dyDescent="0.2">
      <c r="A775" t="s">
        <v>104</v>
      </c>
      <c r="C775" s="2" t="s">
        <v>462</v>
      </c>
      <c r="D775" s="2">
        <v>855848009179</v>
      </c>
      <c r="E775" s="2" t="s">
        <v>463</v>
      </c>
      <c r="F775" s="2" t="s">
        <v>60</v>
      </c>
      <c r="G775" s="2" t="s">
        <v>391</v>
      </c>
      <c r="H775" s="2" t="s">
        <v>407</v>
      </c>
      <c r="I775" s="2" t="s">
        <v>1124</v>
      </c>
      <c r="J775" s="3">
        <v>220</v>
      </c>
      <c r="K775" s="25">
        <v>460.74568965517238</v>
      </c>
      <c r="L775" s="2" t="s">
        <v>393</v>
      </c>
      <c r="M775" s="2" t="s">
        <v>393</v>
      </c>
      <c r="N775" s="3">
        <v>0</v>
      </c>
      <c r="O775" s="3">
        <v>0</v>
      </c>
      <c r="P775" s="21">
        <f ca="1">SUMIF('On Orders'!B:G,Base!C:C,'On Orders'!E:E)</f>
        <v>0</v>
      </c>
      <c r="Q775" s="22">
        <f ca="1">SUMIF('On Orders'!B:G,Base!C:C,'On Orders'!F:F)</f>
        <v>0</v>
      </c>
      <c r="R775" s="22">
        <f ca="1">SUMIF('On Orders'!B:G,Base!C:C,'On Orders'!G:G)</f>
        <v>450</v>
      </c>
      <c r="S775" s="22">
        <f ca="1">SUMIF('On Orders'!B:G,Base!C:C,'On Orders'!H:H)</f>
        <v>0</v>
      </c>
      <c r="T775" s="22"/>
      <c r="U775" s="22"/>
      <c r="V775" s="22"/>
      <c r="W775" s="3">
        <v>0</v>
      </c>
      <c r="X775" s="3">
        <v>0</v>
      </c>
      <c r="Y775" s="3">
        <v>0</v>
      </c>
      <c r="Z775" s="3">
        <v>100</v>
      </c>
      <c r="AA775" s="3">
        <v>100</v>
      </c>
      <c r="AB775" s="3">
        <v>100</v>
      </c>
      <c r="AC775" s="3">
        <v>100</v>
      </c>
      <c r="AD775" s="31">
        <f t="shared" ca="1" si="889"/>
        <v>-220</v>
      </c>
      <c r="AE775" s="26">
        <f t="shared" ca="1" si="890"/>
        <v>450</v>
      </c>
      <c r="AF775" s="26">
        <f t="shared" ca="1" si="891"/>
        <v>350</v>
      </c>
      <c r="AG775" s="26">
        <f t="shared" ref="AG775:AI775" ca="1" si="903">MAX(0,AF775)-AA775</f>
        <v>250</v>
      </c>
      <c r="AH775" s="26">
        <f t="shared" ca="1" si="903"/>
        <v>150</v>
      </c>
      <c r="AI775" s="26">
        <f t="shared" ca="1" si="903"/>
        <v>50</v>
      </c>
      <c r="AJ775" s="30">
        <f t="shared" si="893"/>
        <v>0</v>
      </c>
      <c r="AK775" s="30">
        <f t="shared" si="894"/>
        <v>0</v>
      </c>
      <c r="AL775" s="30">
        <f t="shared" si="895"/>
        <v>100</v>
      </c>
      <c r="AM775" s="30">
        <f t="shared" si="896"/>
        <v>100</v>
      </c>
      <c r="AN775" s="30">
        <f t="shared" si="897"/>
        <v>100</v>
      </c>
      <c r="AO775" s="30">
        <f t="shared" si="898"/>
        <v>100</v>
      </c>
      <c r="AP775" s="22">
        <f t="shared" si="900"/>
        <v>400</v>
      </c>
    </row>
    <row r="776" spans="1:42" hidden="1" x14ac:dyDescent="0.2">
      <c r="A776" t="s">
        <v>104</v>
      </c>
      <c r="C776" s="2" t="s">
        <v>464</v>
      </c>
      <c r="D776" s="2">
        <v>855848009162</v>
      </c>
      <c r="E776" s="2" t="s">
        <v>465</v>
      </c>
      <c r="F776" s="2" t="s">
        <v>60</v>
      </c>
      <c r="G776" s="2" t="s">
        <v>391</v>
      </c>
      <c r="H776" s="2" t="s">
        <v>407</v>
      </c>
      <c r="I776" s="2" t="s">
        <v>1124</v>
      </c>
      <c r="J776" s="3">
        <v>220</v>
      </c>
      <c r="K776" s="25">
        <v>460.74568965517238</v>
      </c>
      <c r="L776" s="2" t="s">
        <v>393</v>
      </c>
      <c r="M776" s="2" t="s">
        <v>393</v>
      </c>
      <c r="N776" s="3">
        <v>0</v>
      </c>
      <c r="O776" s="3">
        <v>0</v>
      </c>
      <c r="P776" s="21">
        <f ca="1">SUMIF('On Orders'!B:G,Base!C:C,'On Orders'!E:E)</f>
        <v>0</v>
      </c>
      <c r="Q776" s="22">
        <f ca="1">SUMIF('On Orders'!B:G,Base!C:C,'On Orders'!F:F)</f>
        <v>0</v>
      </c>
      <c r="R776" s="22">
        <f ca="1">SUMIF('On Orders'!B:G,Base!C:C,'On Orders'!G:G)</f>
        <v>450</v>
      </c>
      <c r="S776" s="22">
        <f ca="1">SUMIF('On Orders'!B:G,Base!C:C,'On Orders'!H:H)</f>
        <v>0</v>
      </c>
      <c r="T776" s="22"/>
      <c r="U776" s="22"/>
      <c r="V776" s="22"/>
      <c r="W776" s="3">
        <v>0</v>
      </c>
      <c r="X776" s="3">
        <v>0</v>
      </c>
      <c r="Y776" s="3">
        <v>0</v>
      </c>
      <c r="Z776" s="3">
        <v>100</v>
      </c>
      <c r="AA776" s="3">
        <v>100</v>
      </c>
      <c r="AB776" s="3">
        <v>100</v>
      </c>
      <c r="AC776" s="3">
        <v>100</v>
      </c>
      <c r="AD776" s="31">
        <f t="shared" ca="1" si="889"/>
        <v>-220</v>
      </c>
      <c r="AE776" s="26">
        <f t="shared" ca="1" si="890"/>
        <v>450</v>
      </c>
      <c r="AF776" s="26">
        <f t="shared" ca="1" si="891"/>
        <v>350</v>
      </c>
      <c r="AG776" s="26">
        <f t="shared" ref="AG776:AI776" ca="1" si="904">MAX(0,AF776)-AA776</f>
        <v>250</v>
      </c>
      <c r="AH776" s="26">
        <f t="shared" ca="1" si="904"/>
        <v>150</v>
      </c>
      <c r="AI776" s="26">
        <f t="shared" ca="1" si="904"/>
        <v>50</v>
      </c>
      <c r="AJ776" s="30">
        <f t="shared" si="893"/>
        <v>0</v>
      </c>
      <c r="AK776" s="30">
        <f t="shared" si="894"/>
        <v>0</v>
      </c>
      <c r="AL776" s="30">
        <f t="shared" si="895"/>
        <v>100</v>
      </c>
      <c r="AM776" s="30">
        <f t="shared" si="896"/>
        <v>100</v>
      </c>
      <c r="AN776" s="30">
        <f t="shared" si="897"/>
        <v>100</v>
      </c>
      <c r="AO776" s="30">
        <f t="shared" si="898"/>
        <v>100</v>
      </c>
      <c r="AP776" s="22">
        <f t="shared" si="900"/>
        <v>400</v>
      </c>
    </row>
    <row r="777" spans="1:42" x14ac:dyDescent="0.2">
      <c r="A777" t="s">
        <v>56</v>
      </c>
      <c r="C777" s="2" t="s">
        <v>2154</v>
      </c>
      <c r="D777" s="2" t="s">
        <v>2155</v>
      </c>
      <c r="E777" s="2" t="s">
        <v>2156</v>
      </c>
      <c r="F777" s="2" t="s">
        <v>515</v>
      </c>
      <c r="G777" s="2" t="s">
        <v>1216</v>
      </c>
      <c r="H777" s="2" t="s">
        <v>2157</v>
      </c>
      <c r="I777" s="2" t="s">
        <v>1129</v>
      </c>
      <c r="J777" s="3">
        <v>0</v>
      </c>
      <c r="K777" s="25">
        <v>0</v>
      </c>
      <c r="L777" s="2" t="s">
        <v>2202</v>
      </c>
      <c r="M777" s="2" t="s">
        <v>66</v>
      </c>
      <c r="N777" s="3">
        <v>0</v>
      </c>
      <c r="O777" s="3">
        <v>307</v>
      </c>
      <c r="P777" s="21">
        <f ca="1">SUMIF('On Orders'!B:G,Base!C:C,'On Orders'!E:E)</f>
        <v>0</v>
      </c>
      <c r="Q777" s="22">
        <f ca="1">SUMIF('On Orders'!B:G,Base!C:C,'On Orders'!F:F)</f>
        <v>200</v>
      </c>
      <c r="R777" s="22">
        <f ca="1">SUMIF('On Orders'!B:G,Base!C:C,'On Orders'!G:G)</f>
        <v>0</v>
      </c>
      <c r="S777" s="22">
        <f ca="1">SUMIF('On Orders'!B:G,Base!C:C,'On Orders'!H:H)</f>
        <v>0</v>
      </c>
      <c r="T777" s="22"/>
      <c r="U777" s="22"/>
      <c r="V777" s="22"/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1">
        <f t="shared" ca="1" si="889"/>
        <v>507</v>
      </c>
      <c r="AE777" s="26">
        <f t="shared" ca="1" si="890"/>
        <v>507</v>
      </c>
      <c r="AF777" s="26">
        <f t="shared" ca="1" si="891"/>
        <v>507</v>
      </c>
      <c r="AG777" s="26">
        <f t="shared" ref="AG777:AI777" ca="1" si="905">MAX(0,AF777)-AA777</f>
        <v>507</v>
      </c>
      <c r="AH777" s="26">
        <f t="shared" ca="1" si="905"/>
        <v>507</v>
      </c>
      <c r="AI777" s="26">
        <f t="shared" ca="1" si="905"/>
        <v>507</v>
      </c>
      <c r="AJ777" s="30">
        <f t="shared" ca="1" si="893"/>
        <v>0</v>
      </c>
      <c r="AK777" s="30">
        <f t="shared" ca="1" si="894"/>
        <v>0</v>
      </c>
      <c r="AL777" s="30">
        <f t="shared" ca="1" si="895"/>
        <v>0</v>
      </c>
      <c r="AM777" s="30">
        <f t="shared" ca="1" si="896"/>
        <v>0</v>
      </c>
      <c r="AN777" s="30">
        <f t="shared" ca="1" si="897"/>
        <v>0</v>
      </c>
      <c r="AO777" s="30">
        <f t="shared" ca="1" si="898"/>
        <v>0</v>
      </c>
      <c r="AP777" s="22">
        <f t="shared" ca="1" si="900"/>
        <v>0</v>
      </c>
    </row>
    <row r="778" spans="1:42" hidden="1" x14ac:dyDescent="0.2">
      <c r="A778" t="s">
        <v>56</v>
      </c>
      <c r="B778">
        <v>840168515998</v>
      </c>
      <c r="C778" s="2" t="s">
        <v>579</v>
      </c>
      <c r="D778" s="2" t="s">
        <v>580</v>
      </c>
      <c r="E778" s="2" t="s">
        <v>581</v>
      </c>
      <c r="F778" s="2" t="s">
        <v>515</v>
      </c>
      <c r="G778" s="2" t="s">
        <v>516</v>
      </c>
      <c r="H778" s="2" t="s">
        <v>578</v>
      </c>
      <c r="I778" s="2" t="s">
        <v>368</v>
      </c>
      <c r="J778" s="32">
        <v>0</v>
      </c>
      <c r="K778" s="25">
        <v>538.37</v>
      </c>
      <c r="L778" s="2" t="s">
        <v>2204</v>
      </c>
      <c r="M778" s="2" t="s">
        <v>66</v>
      </c>
      <c r="N778" s="3">
        <v>77</v>
      </c>
      <c r="O778" s="3">
        <v>17</v>
      </c>
      <c r="P778" s="21">
        <f ca="1">SUMIF('On Orders'!B:G,Base!C:C,'On Orders'!E:E)</f>
        <v>0</v>
      </c>
      <c r="Q778" s="22">
        <f ca="1">SUMIF('On Orders'!B:G,Base!C:C,'On Orders'!F:F)</f>
        <v>0</v>
      </c>
      <c r="R778" s="22">
        <f ca="1">SUMIF('On Orders'!B:G,Base!C:C,'On Orders'!G:G)</f>
        <v>0</v>
      </c>
      <c r="S778" s="22">
        <f ca="1">SUMIF('On Orders'!B:G,Base!C:C,'On Orders'!H:H)</f>
        <v>0</v>
      </c>
      <c r="T778" s="22"/>
      <c r="U778" s="22"/>
      <c r="V778" s="22"/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1">
        <f t="shared" ca="1" si="889"/>
        <v>94</v>
      </c>
      <c r="AE778" s="26">
        <f t="shared" ca="1" si="890"/>
        <v>94</v>
      </c>
      <c r="AF778" s="26">
        <f t="shared" ca="1" si="891"/>
        <v>94</v>
      </c>
      <c r="AG778" s="26">
        <f t="shared" ref="AG778:AI778" ca="1" si="906">MAX(0,AF778)-AA778</f>
        <v>94</v>
      </c>
      <c r="AH778" s="26">
        <f t="shared" ca="1" si="906"/>
        <v>94</v>
      </c>
      <c r="AI778" s="26">
        <f t="shared" ca="1" si="906"/>
        <v>94</v>
      </c>
      <c r="AJ778" s="30">
        <f t="shared" si="893"/>
        <v>0</v>
      </c>
      <c r="AK778" s="30">
        <f t="shared" si="894"/>
        <v>0</v>
      </c>
      <c r="AL778" s="30">
        <f t="shared" si="895"/>
        <v>0</v>
      </c>
      <c r="AM778" s="30">
        <f t="shared" si="896"/>
        <v>0</v>
      </c>
      <c r="AN778" s="30">
        <f t="shared" si="897"/>
        <v>0</v>
      </c>
      <c r="AO778" s="30">
        <f t="shared" si="898"/>
        <v>0</v>
      </c>
      <c r="AP778" s="22">
        <f t="shared" si="900"/>
        <v>0</v>
      </c>
    </row>
    <row r="779" spans="1:42" hidden="1" x14ac:dyDescent="0.2">
      <c r="A779" t="s">
        <v>56</v>
      </c>
      <c r="C779" s="2" t="s">
        <v>2158</v>
      </c>
      <c r="D779" s="2" t="s">
        <v>2159</v>
      </c>
      <c r="E779" s="2" t="s">
        <v>2160</v>
      </c>
      <c r="F779" s="2" t="s">
        <v>487</v>
      </c>
      <c r="G779" s="2" t="s">
        <v>488</v>
      </c>
      <c r="H779" t="s">
        <v>498</v>
      </c>
      <c r="I779" s="2" t="s">
        <v>368</v>
      </c>
      <c r="J779" s="3">
        <v>270</v>
      </c>
      <c r="K779" s="25">
        <v>430.6</v>
      </c>
      <c r="L779" s="2" t="s">
        <v>393</v>
      </c>
      <c r="M779" s="2" t="s">
        <v>393</v>
      </c>
      <c r="N779" s="3">
        <v>0</v>
      </c>
      <c r="O779" s="3">
        <v>0</v>
      </c>
      <c r="P779" s="21">
        <f ca="1">SUMIF('On Orders'!B:G,Base!C:C,'On Orders'!E:E)</f>
        <v>0</v>
      </c>
      <c r="Q779" s="22">
        <f ca="1">SUMIF('On Orders'!B:G,Base!C:C,'On Orders'!F:F)</f>
        <v>0</v>
      </c>
      <c r="R779" s="22">
        <f ca="1">SUMIF('On Orders'!B:G,Base!C:C,'On Orders'!G:G)</f>
        <v>0</v>
      </c>
      <c r="S779" s="22">
        <f ca="1">SUMIF('On Orders'!B:G,Base!C:C,'On Orders'!H:H)</f>
        <v>0</v>
      </c>
      <c r="T779" s="22"/>
      <c r="U779" s="22"/>
      <c r="V779" s="22"/>
      <c r="W779" s="3">
        <v>0</v>
      </c>
      <c r="X779" s="3">
        <v>0</v>
      </c>
      <c r="Y779" s="3">
        <v>340</v>
      </c>
      <c r="Z779" s="3">
        <v>80</v>
      </c>
      <c r="AA779" s="3">
        <v>60</v>
      </c>
      <c r="AB779" s="3">
        <v>50</v>
      </c>
      <c r="AC779" s="3">
        <v>50</v>
      </c>
      <c r="AD779" s="31">
        <f t="shared" ca="1" si="889"/>
        <v>-270</v>
      </c>
      <c r="AE779" s="26">
        <f t="shared" ca="1" si="890"/>
        <v>-340</v>
      </c>
      <c r="AF779" s="26">
        <f t="shared" ca="1" si="891"/>
        <v>-80</v>
      </c>
      <c r="AG779" s="26">
        <f t="shared" ref="AG779:AI779" ca="1" si="907">MAX(0,AF779)-AA779</f>
        <v>-60</v>
      </c>
      <c r="AH779" s="26">
        <f t="shared" ca="1" si="907"/>
        <v>-50</v>
      </c>
      <c r="AI779" s="26">
        <f t="shared" ca="1" si="907"/>
        <v>-50</v>
      </c>
      <c r="AJ779" s="30">
        <f t="shared" ca="1" si="893"/>
        <v>270</v>
      </c>
      <c r="AK779" s="30">
        <f t="shared" ca="1" si="894"/>
        <v>340</v>
      </c>
      <c r="AL779" s="30">
        <f t="shared" ca="1" si="895"/>
        <v>80</v>
      </c>
      <c r="AM779" s="30">
        <f t="shared" ca="1" si="896"/>
        <v>60</v>
      </c>
      <c r="AN779" s="30">
        <f t="shared" ca="1" si="897"/>
        <v>50</v>
      </c>
      <c r="AO779" s="30">
        <f t="shared" ca="1" si="898"/>
        <v>50</v>
      </c>
      <c r="AP779" s="22">
        <f t="shared" ca="1" si="900"/>
        <v>850</v>
      </c>
    </row>
    <row r="780" spans="1:42" hidden="1" x14ac:dyDescent="0.2">
      <c r="A780" t="s">
        <v>56</v>
      </c>
      <c r="B780">
        <v>840168546701</v>
      </c>
      <c r="C780" s="2" t="s">
        <v>2161</v>
      </c>
      <c r="D780" s="2">
        <v>840168546701</v>
      </c>
      <c r="E780" s="2" t="s">
        <v>2162</v>
      </c>
      <c r="F780" s="2" t="s">
        <v>487</v>
      </c>
      <c r="G780" s="2" t="s">
        <v>488</v>
      </c>
      <c r="H780" s="2" t="s">
        <v>504</v>
      </c>
      <c r="I780" s="2" t="s">
        <v>368</v>
      </c>
      <c r="J780" s="3">
        <v>270</v>
      </c>
      <c r="K780" s="25">
        <v>430.6</v>
      </c>
      <c r="L780" s="2" t="s">
        <v>2202</v>
      </c>
      <c r="M780" s="2" t="s">
        <v>393</v>
      </c>
      <c r="N780" s="3">
        <v>0</v>
      </c>
      <c r="O780" s="3">
        <v>324</v>
      </c>
      <c r="P780" s="21">
        <f ca="1">SUMIF('On Orders'!B:G,Base!C:C,'On Orders'!E:E)</f>
        <v>0</v>
      </c>
      <c r="Q780" s="22">
        <f ca="1">SUMIF('On Orders'!B:G,Base!C:C,'On Orders'!F:F)</f>
        <v>0</v>
      </c>
      <c r="R780" s="22">
        <f ca="1">SUMIF('On Orders'!B:G,Base!C:C,'On Orders'!G:G)</f>
        <v>0</v>
      </c>
      <c r="S780" s="22">
        <f ca="1">SUMIF('On Orders'!B:G,Base!C:C,'On Orders'!H:H)</f>
        <v>0</v>
      </c>
      <c r="T780" s="22"/>
      <c r="U780" s="22"/>
      <c r="V780" s="22"/>
      <c r="W780" s="3">
        <v>116</v>
      </c>
      <c r="X780" s="3">
        <v>90</v>
      </c>
      <c r="Y780" s="3">
        <v>83</v>
      </c>
      <c r="Z780" s="3">
        <v>14</v>
      </c>
      <c r="AA780" s="3">
        <v>44</v>
      </c>
      <c r="AB780" s="3">
        <v>63</v>
      </c>
      <c r="AC780" s="3">
        <v>26</v>
      </c>
      <c r="AD780" s="31">
        <f t="shared" ca="1" si="889"/>
        <v>-36</v>
      </c>
      <c r="AE780" s="26">
        <f t="shared" ca="1" si="890"/>
        <v>-83</v>
      </c>
      <c r="AF780" s="26">
        <f t="shared" ca="1" si="891"/>
        <v>-14</v>
      </c>
      <c r="AG780" s="26">
        <f t="shared" ref="AG780:AI780" ca="1" si="908">MAX(0,AF780)-AA780</f>
        <v>-44</v>
      </c>
      <c r="AH780" s="26">
        <f t="shared" ca="1" si="908"/>
        <v>-63</v>
      </c>
      <c r="AI780" s="26">
        <f t="shared" ca="1" si="908"/>
        <v>-26</v>
      </c>
      <c r="AJ780" s="30">
        <f t="shared" ca="1" si="893"/>
        <v>36</v>
      </c>
      <c r="AK780" s="30">
        <f t="shared" ca="1" si="894"/>
        <v>83</v>
      </c>
      <c r="AL780" s="30">
        <f t="shared" ca="1" si="895"/>
        <v>14</v>
      </c>
      <c r="AM780" s="30">
        <f t="shared" ca="1" si="896"/>
        <v>44</v>
      </c>
      <c r="AN780" s="30">
        <f t="shared" ca="1" si="897"/>
        <v>63</v>
      </c>
      <c r="AO780" s="30">
        <f t="shared" ca="1" si="898"/>
        <v>26</v>
      </c>
      <c r="AP780" s="22">
        <f t="shared" ca="1" si="900"/>
        <v>266</v>
      </c>
    </row>
    <row r="781" spans="1:42" hidden="1" x14ac:dyDescent="0.2">
      <c r="A781" t="s">
        <v>56</v>
      </c>
      <c r="B781">
        <v>840168538263</v>
      </c>
      <c r="C781" s="2" t="s">
        <v>2163</v>
      </c>
      <c r="D781" s="2">
        <v>840168538263</v>
      </c>
      <c r="E781" s="2" t="s">
        <v>2164</v>
      </c>
      <c r="F781" s="2"/>
      <c r="G781" s="2"/>
      <c r="H781" t="s">
        <v>80</v>
      </c>
      <c r="I781" s="2" t="s">
        <v>368</v>
      </c>
      <c r="J781" s="3">
        <v>110</v>
      </c>
      <c r="K781" s="25">
        <v>387.54</v>
      </c>
      <c r="L781" s="2" t="s">
        <v>2202</v>
      </c>
      <c r="M781" s="2" t="s">
        <v>393</v>
      </c>
      <c r="N781" s="3">
        <v>0</v>
      </c>
      <c r="O781" s="3">
        <v>0</v>
      </c>
      <c r="P781" s="21">
        <f ca="1">SUMIF('On Orders'!B:G,Base!C:C,'On Orders'!E:E)</f>
        <v>0</v>
      </c>
      <c r="Q781" s="22">
        <f ca="1">SUMIF('On Orders'!B:G,Base!C:C,'On Orders'!F:F)</f>
        <v>0</v>
      </c>
      <c r="R781" s="22">
        <f ca="1">SUMIF('On Orders'!B:G,Base!C:C,'On Orders'!G:G)</f>
        <v>0</v>
      </c>
      <c r="S781" s="22">
        <f ca="1">SUMIF('On Orders'!B:G,Base!C:C,'On Orders'!H:H)</f>
        <v>0</v>
      </c>
      <c r="T781" s="22"/>
      <c r="U781" s="22"/>
      <c r="V781" s="22"/>
      <c r="W781" s="3">
        <v>30</v>
      </c>
      <c r="X781" s="3">
        <v>20</v>
      </c>
      <c r="Y781" s="3">
        <v>50</v>
      </c>
      <c r="Z781" s="3">
        <v>30</v>
      </c>
      <c r="AA781" s="3">
        <v>30</v>
      </c>
      <c r="AB781" s="3">
        <v>80</v>
      </c>
      <c r="AC781" s="3">
        <v>30</v>
      </c>
      <c r="AD781" s="31">
        <f t="shared" ca="1" si="889"/>
        <v>-130</v>
      </c>
      <c r="AE781" s="26">
        <f t="shared" ca="1" si="890"/>
        <v>-50</v>
      </c>
      <c r="AF781" s="26">
        <f t="shared" ca="1" si="891"/>
        <v>-30</v>
      </c>
      <c r="AG781" s="26">
        <f t="shared" ref="AG781:AI781" ca="1" si="909">MAX(0,AF781)-AA781</f>
        <v>-30</v>
      </c>
      <c r="AH781" s="26">
        <f t="shared" ca="1" si="909"/>
        <v>-80</v>
      </c>
      <c r="AI781" s="26">
        <f t="shared" ca="1" si="909"/>
        <v>-30</v>
      </c>
      <c r="AJ781" s="30">
        <f t="shared" ca="1" si="893"/>
        <v>130</v>
      </c>
      <c r="AK781" s="30">
        <f t="shared" ca="1" si="894"/>
        <v>50</v>
      </c>
      <c r="AL781" s="30">
        <f t="shared" ca="1" si="895"/>
        <v>30</v>
      </c>
      <c r="AM781" s="30">
        <f t="shared" ca="1" si="896"/>
        <v>30</v>
      </c>
      <c r="AN781" s="30">
        <f t="shared" ca="1" si="897"/>
        <v>80</v>
      </c>
      <c r="AO781" s="30">
        <f t="shared" ca="1" si="898"/>
        <v>30</v>
      </c>
      <c r="AP781" s="22">
        <f t="shared" ca="1" si="900"/>
        <v>350</v>
      </c>
    </row>
    <row r="782" spans="1:42" hidden="1" x14ac:dyDescent="0.2">
      <c r="A782" t="s">
        <v>56</v>
      </c>
      <c r="B782" t="s">
        <v>77</v>
      </c>
      <c r="C782" s="2" t="s">
        <v>76</v>
      </c>
      <c r="D782" s="2" t="s">
        <v>77</v>
      </c>
      <c r="E782" s="2" t="s">
        <v>78</v>
      </c>
      <c r="F782" s="2" t="s">
        <v>60</v>
      </c>
      <c r="G782" s="2" t="s">
        <v>79</v>
      </c>
      <c r="H782" s="2" t="s">
        <v>80</v>
      </c>
      <c r="I782" s="2" t="s">
        <v>368</v>
      </c>
      <c r="J782" s="3">
        <v>110</v>
      </c>
      <c r="K782" s="25">
        <v>193.58</v>
      </c>
      <c r="L782" s="2" t="s">
        <v>2203</v>
      </c>
      <c r="M782" s="2" t="s">
        <v>28</v>
      </c>
      <c r="N782" s="3">
        <v>0</v>
      </c>
      <c r="O782" s="3">
        <v>155</v>
      </c>
      <c r="P782" s="21">
        <f ca="1">SUMIF('On Orders'!B:G,Base!C:C,'On Orders'!E:E)</f>
        <v>0</v>
      </c>
      <c r="Q782" s="22">
        <f ca="1">SUMIF('On Orders'!B:G,Base!C:C,'On Orders'!F:F)</f>
        <v>0</v>
      </c>
      <c r="R782" s="22">
        <f ca="1">SUMIF('On Orders'!B:G,Base!C:C,'On Orders'!G:G)</f>
        <v>0</v>
      </c>
      <c r="S782" s="22">
        <f ca="1">SUMIF('On Orders'!B:G,Base!C:C,'On Orders'!H:H)</f>
        <v>0</v>
      </c>
      <c r="T782" s="22"/>
      <c r="U782" s="22"/>
      <c r="V782" s="22"/>
      <c r="W782" s="3">
        <v>47</v>
      </c>
      <c r="X782" s="3">
        <v>20</v>
      </c>
      <c r="Y782" s="3">
        <v>50</v>
      </c>
      <c r="Z782" s="3">
        <v>30</v>
      </c>
      <c r="AA782" s="3">
        <v>30</v>
      </c>
      <c r="AB782" s="3">
        <v>80</v>
      </c>
      <c r="AC782" s="3">
        <v>30</v>
      </c>
      <c r="AD782" s="31">
        <f t="shared" ca="1" si="889"/>
        <v>25</v>
      </c>
      <c r="AE782" s="26">
        <f t="shared" ca="1" si="890"/>
        <v>-25</v>
      </c>
      <c r="AF782" s="26">
        <f t="shared" ca="1" si="891"/>
        <v>-30</v>
      </c>
      <c r="AG782" s="26">
        <f t="shared" ref="AG782:AI784" ca="1" si="910">MAX(0,AF782)-AA782</f>
        <v>-30</v>
      </c>
      <c r="AH782" s="26">
        <f t="shared" ca="1" si="910"/>
        <v>-80</v>
      </c>
      <c r="AI782" s="26">
        <f t="shared" ca="1" si="910"/>
        <v>-30</v>
      </c>
      <c r="AJ782" s="30">
        <f t="shared" ca="1" si="893"/>
        <v>0</v>
      </c>
      <c r="AK782" s="30">
        <f t="shared" ca="1" si="894"/>
        <v>25</v>
      </c>
      <c r="AL782" s="30">
        <f t="shared" ca="1" si="895"/>
        <v>30</v>
      </c>
      <c r="AM782" s="30">
        <f t="shared" ca="1" si="896"/>
        <v>30</v>
      </c>
      <c r="AN782" s="30">
        <f t="shared" ca="1" si="897"/>
        <v>80</v>
      </c>
      <c r="AO782" s="30">
        <f t="shared" ca="1" si="898"/>
        <v>30</v>
      </c>
      <c r="AP782" s="22">
        <f t="shared" ca="1" si="900"/>
        <v>195</v>
      </c>
    </row>
    <row r="783" spans="1:42" hidden="1" x14ac:dyDescent="0.2">
      <c r="A783" s="2" t="s">
        <v>20</v>
      </c>
      <c r="B783" s="2" t="s">
        <v>3860</v>
      </c>
      <c r="C783" s="2" t="s">
        <v>2177</v>
      </c>
      <c r="D783" s="105">
        <v>846537097706</v>
      </c>
      <c r="E783" s="2" t="s">
        <v>3861</v>
      </c>
      <c r="F783" s="2" t="s">
        <v>3862</v>
      </c>
      <c r="G783" s="2" t="s">
        <v>40</v>
      </c>
      <c r="H783" s="2" t="s">
        <v>41</v>
      </c>
      <c r="I783" s="2" t="s">
        <v>27</v>
      </c>
      <c r="J783" s="3">
        <v>1300</v>
      </c>
      <c r="K783" s="23">
        <v>154.66</v>
      </c>
      <c r="L783" s="2" t="s">
        <v>393</v>
      </c>
      <c r="M783" s="2" t="s">
        <v>393</v>
      </c>
      <c r="N783" s="3">
        <v>0</v>
      </c>
      <c r="O783" s="3">
        <v>0</v>
      </c>
      <c r="P783" s="21">
        <f ca="1">SUMIF('On Orders'!B:G,Base!C:C,'On Orders'!E:E)</f>
        <v>0</v>
      </c>
      <c r="Q783" s="22">
        <f ca="1">SUMIF('On Orders'!B:G,Base!C:C,'On Orders'!F:F)</f>
        <v>0</v>
      </c>
      <c r="R783" s="22">
        <f ca="1">SUMIF('On Orders'!B:G,Base!C:C,'On Orders'!G:G)</f>
        <v>0</v>
      </c>
      <c r="S783" s="22">
        <f ca="1">SUMIF('On Orders'!B:G,Base!C:C,'On Orders'!H:H)</f>
        <v>0</v>
      </c>
      <c r="T783" s="22"/>
      <c r="U783" s="22"/>
      <c r="V783" s="22"/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100</v>
      </c>
      <c r="AC783" s="3">
        <v>100</v>
      </c>
      <c r="AD783" s="31">
        <f t="shared" ca="1" si="889"/>
        <v>-1300</v>
      </c>
      <c r="AE783" s="26">
        <f t="shared" ca="1" si="890"/>
        <v>0</v>
      </c>
      <c r="AF783" s="26">
        <f t="shared" ca="1" si="891"/>
        <v>0</v>
      </c>
      <c r="AG783" s="26">
        <f t="shared" ca="1" si="910"/>
        <v>0</v>
      </c>
      <c r="AH783" s="26">
        <f t="shared" ca="1" si="910"/>
        <v>-100</v>
      </c>
      <c r="AI783" s="26">
        <f t="shared" ca="1" si="910"/>
        <v>-100</v>
      </c>
      <c r="AJ783" s="30">
        <f t="shared" ca="1" si="893"/>
        <v>1300</v>
      </c>
      <c r="AK783" s="30">
        <f t="shared" ca="1" si="894"/>
        <v>0</v>
      </c>
      <c r="AL783" s="30">
        <f t="shared" ca="1" si="895"/>
        <v>0</v>
      </c>
      <c r="AM783" s="30">
        <f t="shared" ca="1" si="896"/>
        <v>0</v>
      </c>
      <c r="AN783" s="30">
        <f t="shared" ca="1" si="897"/>
        <v>100</v>
      </c>
      <c r="AO783" s="30">
        <f t="shared" ca="1" si="898"/>
        <v>100</v>
      </c>
      <c r="AP783" s="22">
        <f t="shared" ca="1" si="900"/>
        <v>1500</v>
      </c>
    </row>
    <row r="784" spans="1:42" hidden="1" x14ac:dyDescent="0.2">
      <c r="A784" s="2" t="s">
        <v>20</v>
      </c>
      <c r="B784" s="2" t="s">
        <v>3863</v>
      </c>
      <c r="C784" s="2" t="s">
        <v>2178</v>
      </c>
      <c r="D784" s="105">
        <v>846537097621</v>
      </c>
      <c r="E784" s="2" t="s">
        <v>3864</v>
      </c>
      <c r="F784" s="2" t="s">
        <v>3862</v>
      </c>
      <c r="G784" s="2" t="s">
        <v>40</v>
      </c>
      <c r="H784" s="2" t="s">
        <v>46</v>
      </c>
      <c r="I784" s="2" t="s">
        <v>27</v>
      </c>
      <c r="J784" s="3">
        <v>1300</v>
      </c>
      <c r="K784" s="23">
        <v>180.52</v>
      </c>
      <c r="L784" s="2" t="s">
        <v>393</v>
      </c>
      <c r="M784" s="2" t="s">
        <v>393</v>
      </c>
      <c r="N784" s="3">
        <v>0</v>
      </c>
      <c r="O784" s="3">
        <v>0</v>
      </c>
      <c r="P784" s="21">
        <f ca="1">SUMIF('On Orders'!B:G,Base!C:C,'On Orders'!E:E)</f>
        <v>0</v>
      </c>
      <c r="Q784" s="22">
        <f ca="1">SUMIF('On Orders'!B:G,Base!C:C,'On Orders'!F:F)</f>
        <v>0</v>
      </c>
      <c r="R784" s="22">
        <f ca="1">SUMIF('On Orders'!B:G,Base!C:C,'On Orders'!G:G)</f>
        <v>0</v>
      </c>
      <c r="S784" s="22">
        <f ca="1">SUMIF('On Orders'!B:G,Base!C:C,'On Orders'!H:H)</f>
        <v>0</v>
      </c>
      <c r="T784" s="22"/>
      <c r="U784" s="22"/>
      <c r="V784" s="22"/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100</v>
      </c>
      <c r="AC784" s="3">
        <v>100</v>
      </c>
      <c r="AD784" s="31">
        <f t="shared" ca="1" si="889"/>
        <v>-1300</v>
      </c>
      <c r="AE784" s="26">
        <f t="shared" ca="1" si="890"/>
        <v>0</v>
      </c>
      <c r="AF784" s="26">
        <f t="shared" ca="1" si="891"/>
        <v>0</v>
      </c>
      <c r="AG784" s="26">
        <f t="shared" ca="1" si="910"/>
        <v>0</v>
      </c>
      <c r="AH784" s="26">
        <f t="shared" ca="1" si="910"/>
        <v>-100</v>
      </c>
      <c r="AI784" s="26">
        <f t="shared" ca="1" si="910"/>
        <v>-100</v>
      </c>
      <c r="AJ784" s="30">
        <f t="shared" ca="1" si="893"/>
        <v>1300</v>
      </c>
      <c r="AK784" s="30">
        <f t="shared" ca="1" si="894"/>
        <v>0</v>
      </c>
      <c r="AL784" s="30">
        <f t="shared" ca="1" si="895"/>
        <v>0</v>
      </c>
      <c r="AM784" s="30">
        <f t="shared" ca="1" si="896"/>
        <v>0</v>
      </c>
      <c r="AN784" s="30">
        <f t="shared" ca="1" si="897"/>
        <v>100</v>
      </c>
      <c r="AO784" s="30">
        <f t="shared" ca="1" si="898"/>
        <v>100</v>
      </c>
      <c r="AP784" s="22">
        <f t="shared" ca="1" si="900"/>
        <v>1500</v>
      </c>
    </row>
  </sheetData>
  <autoFilter ref="A2:AQ784" xr:uid="{CB74A8BB-4779-3942-9A98-C3AE002C3E79}">
    <filterColumn colId="8">
      <filters>
        <filter val="MacStore"/>
      </filters>
    </filterColumn>
  </autoFilter>
  <conditionalFormatting sqref="B2:B782">
    <cfRule type="duplicateValues" dxfId="23" priority="37"/>
  </conditionalFormatting>
  <conditionalFormatting sqref="B783:B784">
    <cfRule type="duplicateValues" dxfId="22" priority="21"/>
    <cfRule type="duplicateValues" dxfId="21" priority="22"/>
    <cfRule type="duplicateValues" dxfId="20" priority="23"/>
    <cfRule type="duplicateValues" dxfId="19" priority="24"/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  <cfRule type="duplicateValues" dxfId="11" priority="32"/>
    <cfRule type="duplicateValues" dxfId="10" priority="33"/>
    <cfRule type="duplicateValues" dxfId="9" priority="34"/>
    <cfRule type="duplicateValues" dxfId="8" priority="35"/>
    <cfRule type="duplicateValues" dxfId="7" priority="36"/>
  </conditionalFormatting>
  <conditionalFormatting sqref="D784">
    <cfRule type="duplicateValues" dxfId="6" priority="8"/>
  </conditionalFormatting>
  <conditionalFormatting sqref="E783:E784">
    <cfRule type="duplicateValues" dxfId="5" priority="20"/>
  </conditionalFormatting>
  <conditionalFormatting sqref="E784">
    <cfRule type="duplicateValues" dxfId="4" priority="9"/>
  </conditionalFormatting>
  <conditionalFormatting sqref="G768:G772">
    <cfRule type="cellIs" dxfId="3" priority="39" stopIfTrue="1" operator="lessThan">
      <formula>0</formula>
    </cfRule>
  </conditionalFormatting>
  <conditionalFormatting sqref="G768:H771">
    <cfRule type="expression" dxfId="2" priority="40">
      <formula>#REF!=TRUE</formula>
    </cfRule>
  </conditionalFormatting>
  <conditionalFormatting sqref="G772:H772">
    <cfRule type="expression" dxfId="1" priority="38">
      <formula>#REF!=TRUE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6890-A36F-3440-961F-432353AC3679}">
  <sheetPr>
    <tabColor theme="8" tint="0.79998168889431442"/>
  </sheetPr>
  <dimension ref="A1:M623"/>
  <sheetViews>
    <sheetView workbookViewId="0">
      <pane ySplit="4" topLeftCell="A5" activePane="bottomLeft" state="frozen"/>
      <selection activeCell="M5" sqref="M5:M7"/>
      <selection pane="bottomLeft" activeCell="M5" sqref="M5:M7"/>
    </sheetView>
  </sheetViews>
  <sheetFormatPr baseColWidth="10" defaultColWidth="10.83203125" defaultRowHeight="15" x14ac:dyDescent="0.2"/>
  <cols>
    <col min="1" max="1" width="9" style="51" customWidth="1"/>
    <col min="2" max="2" width="18.33203125" style="51" customWidth="1"/>
    <col min="3" max="3" width="15.83203125" style="51" customWidth="1"/>
    <col min="4" max="4" width="43.33203125" style="51" customWidth="1"/>
    <col min="5" max="6" width="15.83203125" style="51" customWidth="1"/>
    <col min="7" max="7" width="10.83203125" style="51"/>
    <col min="8" max="8" width="15" style="51" customWidth="1"/>
    <col min="9" max="9" width="11.5" style="51" customWidth="1"/>
    <col min="10" max="10" width="16.5" style="51" customWidth="1"/>
    <col min="11" max="16384" width="10.83203125" style="51"/>
  </cols>
  <sheetData>
    <row r="1" spans="1:13" ht="19" x14ac:dyDescent="0.25">
      <c r="A1" s="78" t="s">
        <v>3553</v>
      </c>
    </row>
    <row r="2" spans="1:13" x14ac:dyDescent="0.2">
      <c r="A2" s="77" t="s">
        <v>3552</v>
      </c>
    </row>
    <row r="4" spans="1:13" x14ac:dyDescent="0.2">
      <c r="A4" s="76" t="s">
        <v>3551</v>
      </c>
      <c r="B4" s="75" t="s">
        <v>3550</v>
      </c>
      <c r="C4" s="75" t="s">
        <v>3549</v>
      </c>
      <c r="D4" s="75" t="s">
        <v>3548</v>
      </c>
      <c r="E4" s="75" t="s">
        <v>3547</v>
      </c>
      <c r="F4" s="74" t="s">
        <v>3546</v>
      </c>
      <c r="H4" s="73" t="s">
        <v>3545</v>
      </c>
      <c r="I4" s="72" t="s">
        <v>3544</v>
      </c>
      <c r="J4" s="71" t="s">
        <v>3543</v>
      </c>
      <c r="K4" s="71" t="s">
        <v>3859</v>
      </c>
      <c r="L4" s="71" t="s">
        <v>3857</v>
      </c>
      <c r="M4" s="71" t="s">
        <v>3858</v>
      </c>
    </row>
    <row r="5" spans="1:13" ht="16" x14ac:dyDescent="0.2">
      <c r="A5" s="61">
        <f t="shared" ref="A5:A68" si="0">_xlfn.RANK.EQ(E5,$E$5:$E$623,0)</f>
        <v>1</v>
      </c>
      <c r="B5" s="59" t="s">
        <v>2341</v>
      </c>
      <c r="C5" s="60" t="s">
        <v>3542</v>
      </c>
      <c r="D5" s="59" t="s">
        <v>3541</v>
      </c>
      <c r="E5" s="58">
        <v>195</v>
      </c>
      <c r="F5" s="63" t="str">
        <f t="shared" ref="F5:F68" si="1">IF(A5&lt;=COUNT($E$5:$E$623)/3,"A",IF(A5&lt;=COUNT($E$5:$E$623)*2/3,"B","C"))</f>
        <v>A</v>
      </c>
      <c r="H5" s="70" t="s">
        <v>2213</v>
      </c>
      <c r="I5" s="58">
        <f>COUNTIF($F$5:$F$623,H5)</f>
        <v>207</v>
      </c>
      <c r="J5" s="67">
        <f>SUMIF($F$5:$F$623,H5,$E$5:$E$623)</f>
        <v>11355</v>
      </c>
      <c r="K5" s="66">
        <f>J5/$J$8</f>
        <v>0.59873451094120744</v>
      </c>
      <c r="L5" s="51">
        <v>4</v>
      </c>
      <c r="M5" s="51">
        <f>L5*I5</f>
        <v>828</v>
      </c>
    </row>
    <row r="6" spans="1:13" ht="16" x14ac:dyDescent="0.2">
      <c r="A6" s="61">
        <f t="shared" si="0"/>
        <v>2</v>
      </c>
      <c r="B6" s="59" t="s">
        <v>2341</v>
      </c>
      <c r="C6" s="60" t="s">
        <v>3540</v>
      </c>
      <c r="D6" s="59" t="s">
        <v>3539</v>
      </c>
      <c r="E6" s="58">
        <v>179</v>
      </c>
      <c r="F6" s="63" t="str">
        <f t="shared" si="1"/>
        <v>A</v>
      </c>
      <c r="H6" s="69" t="s">
        <v>2214</v>
      </c>
      <c r="I6" s="58">
        <f>COUNTIF($F$5:$F$623,H6)</f>
        <v>207</v>
      </c>
      <c r="J6" s="67">
        <f>SUMIF($F$5:$F$623,H6,$E$5:$E$623)</f>
        <v>5452</v>
      </c>
      <c r="K6" s="66">
        <f>J6/$J$8</f>
        <v>0.28747693118903245</v>
      </c>
      <c r="L6" s="51">
        <v>2</v>
      </c>
      <c r="M6" s="51">
        <f t="shared" ref="M6:M7" si="2">L6*I6</f>
        <v>414</v>
      </c>
    </row>
    <row r="7" spans="1:13" ht="16" x14ac:dyDescent="0.2">
      <c r="A7" s="61">
        <f t="shared" si="0"/>
        <v>3</v>
      </c>
      <c r="B7" s="59" t="s">
        <v>2304</v>
      </c>
      <c r="C7" s="60" t="s">
        <v>3538</v>
      </c>
      <c r="D7" s="59" t="s">
        <v>3537</v>
      </c>
      <c r="E7" s="58">
        <v>173</v>
      </c>
      <c r="F7" s="63" t="str">
        <f t="shared" si="1"/>
        <v>A</v>
      </c>
      <c r="H7" s="68" t="s">
        <v>3536</v>
      </c>
      <c r="I7" s="58">
        <f>COUNTIF($F$5:$F$623,H7)</f>
        <v>205</v>
      </c>
      <c r="J7" s="67">
        <f>SUMIF($F$5:$F$623,H7,$E$5:$E$623)</f>
        <v>2158</v>
      </c>
      <c r="K7" s="66">
        <f>J7/$J$8</f>
        <v>0.11378855786976008</v>
      </c>
      <c r="L7" s="51">
        <v>1</v>
      </c>
      <c r="M7" s="51">
        <f t="shared" si="2"/>
        <v>205</v>
      </c>
    </row>
    <row r="8" spans="1:13" x14ac:dyDescent="0.2">
      <c r="A8" s="61">
        <f t="shared" si="0"/>
        <v>4</v>
      </c>
      <c r="B8" s="59" t="s">
        <v>2341</v>
      </c>
      <c r="C8" s="60" t="s">
        <v>3535</v>
      </c>
      <c r="D8" s="59" t="s">
        <v>3534</v>
      </c>
      <c r="E8" s="58">
        <v>163</v>
      </c>
      <c r="F8" s="63" t="str">
        <f t="shared" si="1"/>
        <v>A</v>
      </c>
      <c r="H8" s="65" t="s">
        <v>3533</v>
      </c>
      <c r="I8" s="53">
        <f>SUM(I5:I7)</f>
        <v>619</v>
      </c>
      <c r="J8" s="64">
        <f>SUM(J5:J7)</f>
        <v>18965</v>
      </c>
    </row>
    <row r="9" spans="1:13" x14ac:dyDescent="0.2">
      <c r="A9" s="61">
        <f t="shared" si="0"/>
        <v>5</v>
      </c>
      <c r="B9" s="59" t="s">
        <v>2304</v>
      </c>
      <c r="C9" s="60" t="s">
        <v>3532</v>
      </c>
      <c r="D9" s="59" t="s">
        <v>3531</v>
      </c>
      <c r="E9" s="58">
        <v>138</v>
      </c>
      <c r="F9" s="63" t="str">
        <f t="shared" si="1"/>
        <v>A</v>
      </c>
    </row>
    <row r="10" spans="1:13" x14ac:dyDescent="0.2">
      <c r="A10" s="61">
        <f t="shared" si="0"/>
        <v>6</v>
      </c>
      <c r="B10" s="59" t="s">
        <v>2341</v>
      </c>
      <c r="C10" s="60" t="s">
        <v>3530</v>
      </c>
      <c r="D10" s="59" t="s">
        <v>3529</v>
      </c>
      <c r="E10" s="58">
        <v>122</v>
      </c>
      <c r="F10" s="63" t="str">
        <f t="shared" si="1"/>
        <v>A</v>
      </c>
    </row>
    <row r="11" spans="1:13" x14ac:dyDescent="0.2">
      <c r="A11" s="61">
        <f t="shared" si="0"/>
        <v>7</v>
      </c>
      <c r="B11" s="59" t="s">
        <v>2341</v>
      </c>
      <c r="C11" s="60" t="s">
        <v>3528</v>
      </c>
      <c r="D11" s="59" t="s">
        <v>3527</v>
      </c>
      <c r="E11" s="58">
        <v>120</v>
      </c>
      <c r="F11" s="63" t="str">
        <f t="shared" si="1"/>
        <v>A</v>
      </c>
    </row>
    <row r="12" spans="1:13" x14ac:dyDescent="0.2">
      <c r="A12" s="61">
        <f t="shared" si="0"/>
        <v>8</v>
      </c>
      <c r="B12" s="59" t="s">
        <v>2341</v>
      </c>
      <c r="C12" s="60" t="s">
        <v>3526</v>
      </c>
      <c r="D12" s="59" t="s">
        <v>3525</v>
      </c>
      <c r="E12" s="58">
        <v>119</v>
      </c>
      <c r="F12" s="63" t="str">
        <f t="shared" si="1"/>
        <v>A</v>
      </c>
    </row>
    <row r="13" spans="1:13" x14ac:dyDescent="0.2">
      <c r="A13" s="61">
        <f t="shared" si="0"/>
        <v>9</v>
      </c>
      <c r="B13" s="59" t="s">
        <v>2322</v>
      </c>
      <c r="C13" s="60" t="s">
        <v>3524</v>
      </c>
      <c r="D13" s="59" t="s">
        <v>3523</v>
      </c>
      <c r="E13" s="58">
        <v>109</v>
      </c>
      <c r="F13" s="63" t="str">
        <f t="shared" si="1"/>
        <v>A</v>
      </c>
    </row>
    <row r="14" spans="1:13" x14ac:dyDescent="0.2">
      <c r="A14" s="61">
        <f t="shared" si="0"/>
        <v>10</v>
      </c>
      <c r="B14" s="59" t="s">
        <v>2304</v>
      </c>
      <c r="C14" s="60" t="s">
        <v>3522</v>
      </c>
      <c r="D14" s="59" t="s">
        <v>3521</v>
      </c>
      <c r="E14" s="58">
        <v>105</v>
      </c>
      <c r="F14" s="63" t="str">
        <f t="shared" si="1"/>
        <v>A</v>
      </c>
    </row>
    <row r="15" spans="1:13" x14ac:dyDescent="0.2">
      <c r="A15" s="61">
        <f t="shared" si="0"/>
        <v>11</v>
      </c>
      <c r="B15" s="59" t="s">
        <v>2341</v>
      </c>
      <c r="C15" s="60" t="s">
        <v>3520</v>
      </c>
      <c r="D15" s="59" t="s">
        <v>3519</v>
      </c>
      <c r="E15" s="58">
        <v>102</v>
      </c>
      <c r="F15" s="63" t="str">
        <f t="shared" si="1"/>
        <v>A</v>
      </c>
    </row>
    <row r="16" spans="1:13" x14ac:dyDescent="0.2">
      <c r="A16" s="61">
        <f t="shared" si="0"/>
        <v>12</v>
      </c>
      <c r="B16" s="59" t="s">
        <v>2322</v>
      </c>
      <c r="C16" s="60" t="s">
        <v>3518</v>
      </c>
      <c r="D16" s="59" t="s">
        <v>3517</v>
      </c>
      <c r="E16" s="58">
        <v>100</v>
      </c>
      <c r="F16" s="63" t="str">
        <f t="shared" si="1"/>
        <v>A</v>
      </c>
    </row>
    <row r="17" spans="1:6" x14ac:dyDescent="0.2">
      <c r="A17" s="61">
        <f t="shared" si="0"/>
        <v>13</v>
      </c>
      <c r="B17" s="59" t="s">
        <v>2341</v>
      </c>
      <c r="C17" s="60" t="s">
        <v>3516</v>
      </c>
      <c r="D17" s="59" t="s">
        <v>3515</v>
      </c>
      <c r="E17" s="58">
        <v>99</v>
      </c>
      <c r="F17" s="63" t="str">
        <f t="shared" si="1"/>
        <v>A</v>
      </c>
    </row>
    <row r="18" spans="1:6" x14ac:dyDescent="0.2">
      <c r="A18" s="61">
        <f t="shared" si="0"/>
        <v>14</v>
      </c>
      <c r="B18" s="59" t="s">
        <v>2319</v>
      </c>
      <c r="C18" s="60" t="s">
        <v>3514</v>
      </c>
      <c r="D18" s="59" t="s">
        <v>3513</v>
      </c>
      <c r="E18" s="58">
        <v>98</v>
      </c>
      <c r="F18" s="63" t="str">
        <f t="shared" si="1"/>
        <v>A</v>
      </c>
    </row>
    <row r="19" spans="1:6" x14ac:dyDescent="0.2">
      <c r="A19" s="61">
        <f t="shared" si="0"/>
        <v>15</v>
      </c>
      <c r="B19" s="59" t="s">
        <v>2341</v>
      </c>
      <c r="C19" s="60" t="s">
        <v>3512</v>
      </c>
      <c r="D19" s="59" t="s">
        <v>3511</v>
      </c>
      <c r="E19" s="58">
        <v>90</v>
      </c>
      <c r="F19" s="63" t="str">
        <f t="shared" si="1"/>
        <v>A</v>
      </c>
    </row>
    <row r="20" spans="1:6" x14ac:dyDescent="0.2">
      <c r="A20" s="61">
        <f t="shared" si="0"/>
        <v>16</v>
      </c>
      <c r="B20" s="59" t="s">
        <v>2322</v>
      </c>
      <c r="C20" s="60" t="s">
        <v>3510</v>
      </c>
      <c r="D20" s="59" t="s">
        <v>3509</v>
      </c>
      <c r="E20" s="58">
        <v>89</v>
      </c>
      <c r="F20" s="63" t="str">
        <f t="shared" si="1"/>
        <v>A</v>
      </c>
    </row>
    <row r="21" spans="1:6" x14ac:dyDescent="0.2">
      <c r="A21" s="61">
        <f t="shared" si="0"/>
        <v>16</v>
      </c>
      <c r="B21" s="59" t="s">
        <v>2322</v>
      </c>
      <c r="C21" s="60" t="s">
        <v>3508</v>
      </c>
      <c r="D21" s="59" t="s">
        <v>3507</v>
      </c>
      <c r="E21" s="58">
        <v>89</v>
      </c>
      <c r="F21" s="63" t="str">
        <f t="shared" si="1"/>
        <v>A</v>
      </c>
    </row>
    <row r="22" spans="1:6" x14ac:dyDescent="0.2">
      <c r="A22" s="61">
        <f t="shared" si="0"/>
        <v>18</v>
      </c>
      <c r="B22" s="59" t="s">
        <v>2319</v>
      </c>
      <c r="C22" s="60" t="s">
        <v>3506</v>
      </c>
      <c r="D22" s="59" t="s">
        <v>3505</v>
      </c>
      <c r="E22" s="58">
        <v>85</v>
      </c>
      <c r="F22" s="63" t="str">
        <f t="shared" si="1"/>
        <v>A</v>
      </c>
    </row>
    <row r="23" spans="1:6" x14ac:dyDescent="0.2">
      <c r="A23" s="61">
        <f t="shared" si="0"/>
        <v>19</v>
      </c>
      <c r="B23" s="59" t="s">
        <v>2304</v>
      </c>
      <c r="C23" s="60" t="s">
        <v>3504</v>
      </c>
      <c r="D23" s="59" t="s">
        <v>3503</v>
      </c>
      <c r="E23" s="58">
        <v>83</v>
      </c>
      <c r="F23" s="63" t="str">
        <f t="shared" si="1"/>
        <v>A</v>
      </c>
    </row>
    <row r="24" spans="1:6" x14ac:dyDescent="0.2">
      <c r="A24" s="61">
        <f t="shared" si="0"/>
        <v>19</v>
      </c>
      <c r="B24" s="59" t="s">
        <v>2304</v>
      </c>
      <c r="C24" s="60" t="s">
        <v>3502</v>
      </c>
      <c r="D24" s="59" t="s">
        <v>3501</v>
      </c>
      <c r="E24" s="58">
        <v>83</v>
      </c>
      <c r="F24" s="63" t="str">
        <f t="shared" si="1"/>
        <v>A</v>
      </c>
    </row>
    <row r="25" spans="1:6" x14ac:dyDescent="0.2">
      <c r="A25" s="61">
        <f t="shared" si="0"/>
        <v>21</v>
      </c>
      <c r="B25" s="59" t="s">
        <v>2322</v>
      </c>
      <c r="C25" s="60" t="s">
        <v>3500</v>
      </c>
      <c r="D25" s="59" t="s">
        <v>3499</v>
      </c>
      <c r="E25" s="58">
        <v>81</v>
      </c>
      <c r="F25" s="63" t="str">
        <f t="shared" si="1"/>
        <v>A</v>
      </c>
    </row>
    <row r="26" spans="1:6" x14ac:dyDescent="0.2">
      <c r="A26" s="61">
        <f t="shared" si="0"/>
        <v>22</v>
      </c>
      <c r="B26" s="59" t="s">
        <v>2322</v>
      </c>
      <c r="C26" s="60" t="s">
        <v>3498</v>
      </c>
      <c r="D26" s="59" t="s">
        <v>3497</v>
      </c>
      <c r="E26" s="58">
        <v>80</v>
      </c>
      <c r="F26" s="63" t="str">
        <f t="shared" si="1"/>
        <v>A</v>
      </c>
    </row>
    <row r="27" spans="1:6" x14ac:dyDescent="0.2">
      <c r="A27" s="61">
        <f t="shared" si="0"/>
        <v>23</v>
      </c>
      <c r="B27" s="59" t="s">
        <v>2319</v>
      </c>
      <c r="C27" s="60" t="s">
        <v>3496</v>
      </c>
      <c r="D27" s="59" t="s">
        <v>3495</v>
      </c>
      <c r="E27" s="58">
        <v>78</v>
      </c>
      <c r="F27" s="63" t="str">
        <f t="shared" si="1"/>
        <v>A</v>
      </c>
    </row>
    <row r="28" spans="1:6" x14ac:dyDescent="0.2">
      <c r="A28" s="61">
        <f t="shared" si="0"/>
        <v>23</v>
      </c>
      <c r="B28" s="59" t="s">
        <v>2319</v>
      </c>
      <c r="C28" s="60" t="s">
        <v>3494</v>
      </c>
      <c r="D28" s="59" t="s">
        <v>3493</v>
      </c>
      <c r="E28" s="58">
        <v>78</v>
      </c>
      <c r="F28" s="63" t="str">
        <f t="shared" si="1"/>
        <v>A</v>
      </c>
    </row>
    <row r="29" spans="1:6" x14ac:dyDescent="0.2">
      <c r="A29" s="61">
        <f t="shared" si="0"/>
        <v>25</v>
      </c>
      <c r="B29" s="59" t="s">
        <v>2319</v>
      </c>
      <c r="C29" s="60" t="s">
        <v>3492</v>
      </c>
      <c r="D29" s="59" t="s">
        <v>3491</v>
      </c>
      <c r="E29" s="58">
        <v>77</v>
      </c>
      <c r="F29" s="63" t="str">
        <f t="shared" si="1"/>
        <v>A</v>
      </c>
    </row>
    <row r="30" spans="1:6" x14ac:dyDescent="0.2">
      <c r="A30" s="61">
        <f t="shared" si="0"/>
        <v>25</v>
      </c>
      <c r="B30" s="59" t="s">
        <v>2299</v>
      </c>
      <c r="C30" s="60" t="s">
        <v>3490</v>
      </c>
      <c r="D30" s="59" t="s">
        <v>3489</v>
      </c>
      <c r="E30" s="58">
        <v>77</v>
      </c>
      <c r="F30" s="63" t="str">
        <f t="shared" si="1"/>
        <v>A</v>
      </c>
    </row>
    <row r="31" spans="1:6" x14ac:dyDescent="0.2">
      <c r="A31" s="61">
        <f t="shared" si="0"/>
        <v>27</v>
      </c>
      <c r="B31" s="59" t="s">
        <v>2341</v>
      </c>
      <c r="C31" s="60" t="s">
        <v>3488</v>
      </c>
      <c r="D31" s="59" t="s">
        <v>3487</v>
      </c>
      <c r="E31" s="58">
        <v>76</v>
      </c>
      <c r="F31" s="63" t="str">
        <f t="shared" si="1"/>
        <v>A</v>
      </c>
    </row>
    <row r="32" spans="1:6" x14ac:dyDescent="0.2">
      <c r="A32" s="61">
        <f t="shared" si="0"/>
        <v>27</v>
      </c>
      <c r="B32" s="59" t="s">
        <v>2322</v>
      </c>
      <c r="C32" s="60" t="s">
        <v>3486</v>
      </c>
      <c r="D32" s="59" t="s">
        <v>3485</v>
      </c>
      <c r="E32" s="58">
        <v>76</v>
      </c>
      <c r="F32" s="63" t="str">
        <f t="shared" si="1"/>
        <v>A</v>
      </c>
    </row>
    <row r="33" spans="1:6" x14ac:dyDescent="0.2">
      <c r="A33" s="61">
        <f t="shared" si="0"/>
        <v>27</v>
      </c>
      <c r="B33" s="59" t="s">
        <v>2299</v>
      </c>
      <c r="C33" s="60" t="s">
        <v>3484</v>
      </c>
      <c r="D33" s="59" t="s">
        <v>3483</v>
      </c>
      <c r="E33" s="58">
        <v>76</v>
      </c>
      <c r="F33" s="63" t="str">
        <f t="shared" si="1"/>
        <v>A</v>
      </c>
    </row>
    <row r="34" spans="1:6" x14ac:dyDescent="0.2">
      <c r="A34" s="61">
        <f t="shared" si="0"/>
        <v>30</v>
      </c>
      <c r="B34" s="59" t="s">
        <v>2372</v>
      </c>
      <c r="C34" s="60" t="s">
        <v>3482</v>
      </c>
      <c r="D34" s="59" t="s">
        <v>3481</v>
      </c>
      <c r="E34" s="58">
        <v>72</v>
      </c>
      <c r="F34" s="63" t="str">
        <f t="shared" si="1"/>
        <v>A</v>
      </c>
    </row>
    <row r="35" spans="1:6" x14ac:dyDescent="0.2">
      <c r="A35" s="61">
        <f t="shared" si="0"/>
        <v>31</v>
      </c>
      <c r="B35" s="59" t="s">
        <v>2322</v>
      </c>
      <c r="C35" s="60" t="s">
        <v>3480</v>
      </c>
      <c r="D35" s="59" t="s">
        <v>3479</v>
      </c>
      <c r="E35" s="58">
        <v>71</v>
      </c>
      <c r="F35" s="63" t="str">
        <f t="shared" si="1"/>
        <v>A</v>
      </c>
    </row>
    <row r="36" spans="1:6" x14ac:dyDescent="0.2">
      <c r="A36" s="61">
        <f t="shared" si="0"/>
        <v>31</v>
      </c>
      <c r="B36" s="59" t="s">
        <v>2322</v>
      </c>
      <c r="C36" s="60" t="s">
        <v>3478</v>
      </c>
      <c r="D36" s="59" t="s">
        <v>3477</v>
      </c>
      <c r="E36" s="58">
        <v>71</v>
      </c>
      <c r="F36" s="63" t="str">
        <f t="shared" si="1"/>
        <v>A</v>
      </c>
    </row>
    <row r="37" spans="1:6" x14ac:dyDescent="0.2">
      <c r="A37" s="61">
        <f t="shared" si="0"/>
        <v>31</v>
      </c>
      <c r="B37" s="59" t="s">
        <v>2304</v>
      </c>
      <c r="C37" s="60" t="s">
        <v>3476</v>
      </c>
      <c r="D37" s="59" t="s">
        <v>3475</v>
      </c>
      <c r="E37" s="58">
        <v>71</v>
      </c>
      <c r="F37" s="63" t="str">
        <f t="shared" si="1"/>
        <v>A</v>
      </c>
    </row>
    <row r="38" spans="1:6" x14ac:dyDescent="0.2">
      <c r="A38" s="61">
        <f t="shared" si="0"/>
        <v>31</v>
      </c>
      <c r="B38" s="59" t="s">
        <v>2299</v>
      </c>
      <c r="C38" s="60" t="s">
        <v>3474</v>
      </c>
      <c r="D38" s="59" t="s">
        <v>3473</v>
      </c>
      <c r="E38" s="58">
        <v>71</v>
      </c>
      <c r="F38" s="63" t="str">
        <f t="shared" si="1"/>
        <v>A</v>
      </c>
    </row>
    <row r="39" spans="1:6" x14ac:dyDescent="0.2">
      <c r="A39" s="61">
        <f t="shared" si="0"/>
        <v>35</v>
      </c>
      <c r="B39" s="59" t="s">
        <v>2319</v>
      </c>
      <c r="C39" s="60" t="s">
        <v>3472</v>
      </c>
      <c r="D39" s="59" t="s">
        <v>3471</v>
      </c>
      <c r="E39" s="58">
        <v>70</v>
      </c>
      <c r="F39" s="63" t="str">
        <f t="shared" si="1"/>
        <v>A</v>
      </c>
    </row>
    <row r="40" spans="1:6" x14ac:dyDescent="0.2">
      <c r="A40" s="61">
        <f t="shared" si="0"/>
        <v>35</v>
      </c>
      <c r="B40" s="59" t="s">
        <v>2372</v>
      </c>
      <c r="C40" s="60" t="s">
        <v>3470</v>
      </c>
      <c r="D40" s="59" t="s">
        <v>3469</v>
      </c>
      <c r="E40" s="58">
        <v>70</v>
      </c>
      <c r="F40" s="63" t="str">
        <f t="shared" si="1"/>
        <v>A</v>
      </c>
    </row>
    <row r="41" spans="1:6" x14ac:dyDescent="0.2">
      <c r="A41" s="61">
        <f t="shared" si="0"/>
        <v>37</v>
      </c>
      <c r="B41" s="59" t="s">
        <v>2341</v>
      </c>
      <c r="C41" s="60" t="s">
        <v>3468</v>
      </c>
      <c r="D41" s="59" t="s">
        <v>3467</v>
      </c>
      <c r="E41" s="58">
        <v>67</v>
      </c>
      <c r="F41" s="63" t="str">
        <f t="shared" si="1"/>
        <v>A</v>
      </c>
    </row>
    <row r="42" spans="1:6" x14ac:dyDescent="0.2">
      <c r="A42" s="61">
        <f t="shared" si="0"/>
        <v>37</v>
      </c>
      <c r="B42" s="59" t="s">
        <v>2322</v>
      </c>
      <c r="C42" s="60" t="s">
        <v>3466</v>
      </c>
      <c r="D42" s="59" t="s">
        <v>3465</v>
      </c>
      <c r="E42" s="58">
        <v>67</v>
      </c>
      <c r="F42" s="63" t="str">
        <f t="shared" si="1"/>
        <v>A</v>
      </c>
    </row>
    <row r="43" spans="1:6" x14ac:dyDescent="0.2">
      <c r="A43" s="61">
        <f t="shared" si="0"/>
        <v>39</v>
      </c>
      <c r="B43" s="59" t="s">
        <v>2319</v>
      </c>
      <c r="C43" s="60" t="s">
        <v>3464</v>
      </c>
      <c r="D43" s="59" t="s">
        <v>3463</v>
      </c>
      <c r="E43" s="58">
        <v>65</v>
      </c>
      <c r="F43" s="63" t="str">
        <f t="shared" si="1"/>
        <v>A</v>
      </c>
    </row>
    <row r="44" spans="1:6" x14ac:dyDescent="0.2">
      <c r="A44" s="61">
        <f t="shared" si="0"/>
        <v>40</v>
      </c>
      <c r="B44" s="59" t="s">
        <v>2341</v>
      </c>
      <c r="C44" s="60" t="s">
        <v>3462</v>
      </c>
      <c r="D44" s="59" t="s">
        <v>3461</v>
      </c>
      <c r="E44" s="58">
        <v>64</v>
      </c>
      <c r="F44" s="63" t="str">
        <f t="shared" si="1"/>
        <v>A</v>
      </c>
    </row>
    <row r="45" spans="1:6" x14ac:dyDescent="0.2">
      <c r="A45" s="61">
        <f t="shared" si="0"/>
        <v>40</v>
      </c>
      <c r="B45" s="59" t="s">
        <v>2322</v>
      </c>
      <c r="C45" s="60" t="s">
        <v>3460</v>
      </c>
      <c r="D45" s="59" t="s">
        <v>3459</v>
      </c>
      <c r="E45" s="58">
        <v>64</v>
      </c>
      <c r="F45" s="63" t="str">
        <f t="shared" si="1"/>
        <v>A</v>
      </c>
    </row>
    <row r="46" spans="1:6" x14ac:dyDescent="0.2">
      <c r="A46" s="61">
        <f t="shared" si="0"/>
        <v>40</v>
      </c>
      <c r="B46" s="59" t="s">
        <v>2372</v>
      </c>
      <c r="C46" s="60" t="s">
        <v>3458</v>
      </c>
      <c r="D46" s="59" t="s">
        <v>3457</v>
      </c>
      <c r="E46" s="58">
        <v>64</v>
      </c>
      <c r="F46" s="63" t="str">
        <f t="shared" si="1"/>
        <v>A</v>
      </c>
    </row>
    <row r="47" spans="1:6" x14ac:dyDescent="0.2">
      <c r="A47" s="61">
        <f t="shared" si="0"/>
        <v>43</v>
      </c>
      <c r="B47" s="59" t="s">
        <v>2322</v>
      </c>
      <c r="C47" s="60" t="s">
        <v>3456</v>
      </c>
      <c r="D47" s="59" t="s">
        <v>3455</v>
      </c>
      <c r="E47" s="58">
        <v>63</v>
      </c>
      <c r="F47" s="63" t="str">
        <f t="shared" si="1"/>
        <v>A</v>
      </c>
    </row>
    <row r="48" spans="1:6" x14ac:dyDescent="0.2">
      <c r="A48" s="61">
        <f t="shared" si="0"/>
        <v>43</v>
      </c>
      <c r="B48" s="59" t="s">
        <v>2319</v>
      </c>
      <c r="C48" s="60" t="s">
        <v>3454</v>
      </c>
      <c r="D48" s="59" t="s">
        <v>3453</v>
      </c>
      <c r="E48" s="58">
        <v>63</v>
      </c>
      <c r="F48" s="63" t="str">
        <f t="shared" si="1"/>
        <v>A</v>
      </c>
    </row>
    <row r="49" spans="1:6" x14ac:dyDescent="0.2">
      <c r="A49" s="61">
        <f t="shared" si="0"/>
        <v>43</v>
      </c>
      <c r="B49" s="59" t="s">
        <v>2319</v>
      </c>
      <c r="C49" s="60" t="s">
        <v>3452</v>
      </c>
      <c r="D49" s="59" t="s">
        <v>3451</v>
      </c>
      <c r="E49" s="58">
        <v>63</v>
      </c>
      <c r="F49" s="63" t="str">
        <f t="shared" si="1"/>
        <v>A</v>
      </c>
    </row>
    <row r="50" spans="1:6" x14ac:dyDescent="0.2">
      <c r="A50" s="61">
        <f t="shared" si="0"/>
        <v>43</v>
      </c>
      <c r="B50" s="59" t="s">
        <v>2304</v>
      </c>
      <c r="C50" s="60" t="s">
        <v>3450</v>
      </c>
      <c r="D50" s="59" t="s">
        <v>3449</v>
      </c>
      <c r="E50" s="58">
        <v>63</v>
      </c>
      <c r="F50" s="63" t="str">
        <f t="shared" si="1"/>
        <v>A</v>
      </c>
    </row>
    <row r="51" spans="1:6" x14ac:dyDescent="0.2">
      <c r="A51" s="61">
        <f t="shared" si="0"/>
        <v>43</v>
      </c>
      <c r="B51" s="59" t="s">
        <v>2304</v>
      </c>
      <c r="C51" s="60" t="s">
        <v>3448</v>
      </c>
      <c r="D51" s="59" t="s">
        <v>3447</v>
      </c>
      <c r="E51" s="58">
        <v>63</v>
      </c>
      <c r="F51" s="63" t="str">
        <f t="shared" si="1"/>
        <v>A</v>
      </c>
    </row>
    <row r="52" spans="1:6" x14ac:dyDescent="0.2">
      <c r="A52" s="61">
        <f t="shared" si="0"/>
        <v>43</v>
      </c>
      <c r="B52" s="59" t="s">
        <v>2304</v>
      </c>
      <c r="C52" s="60" t="s">
        <v>3446</v>
      </c>
      <c r="D52" s="59" t="s">
        <v>3445</v>
      </c>
      <c r="E52" s="58">
        <v>63</v>
      </c>
      <c r="F52" s="63" t="str">
        <f t="shared" si="1"/>
        <v>A</v>
      </c>
    </row>
    <row r="53" spans="1:6" x14ac:dyDescent="0.2">
      <c r="A53" s="61">
        <f t="shared" si="0"/>
        <v>49</v>
      </c>
      <c r="B53" s="59" t="s">
        <v>2319</v>
      </c>
      <c r="C53" s="60" t="s">
        <v>3444</v>
      </c>
      <c r="D53" s="59" t="s">
        <v>3443</v>
      </c>
      <c r="E53" s="58">
        <v>61</v>
      </c>
      <c r="F53" s="63" t="str">
        <f t="shared" si="1"/>
        <v>A</v>
      </c>
    </row>
    <row r="54" spans="1:6" x14ac:dyDescent="0.2">
      <c r="A54" s="61">
        <f t="shared" si="0"/>
        <v>49</v>
      </c>
      <c r="B54" s="59" t="s">
        <v>2299</v>
      </c>
      <c r="C54" s="60" t="s">
        <v>3442</v>
      </c>
      <c r="D54" s="59" t="s">
        <v>3441</v>
      </c>
      <c r="E54" s="58">
        <v>61</v>
      </c>
      <c r="F54" s="63" t="str">
        <f t="shared" si="1"/>
        <v>A</v>
      </c>
    </row>
    <row r="55" spans="1:6" x14ac:dyDescent="0.2">
      <c r="A55" s="61">
        <f t="shared" si="0"/>
        <v>49</v>
      </c>
      <c r="B55" s="59" t="s">
        <v>2372</v>
      </c>
      <c r="C55" s="60" t="s">
        <v>3440</v>
      </c>
      <c r="D55" s="59" t="s">
        <v>3439</v>
      </c>
      <c r="E55" s="58">
        <v>61</v>
      </c>
      <c r="F55" s="63" t="str">
        <f t="shared" si="1"/>
        <v>A</v>
      </c>
    </row>
    <row r="56" spans="1:6" x14ac:dyDescent="0.2">
      <c r="A56" s="61">
        <f t="shared" si="0"/>
        <v>52</v>
      </c>
      <c r="B56" s="59" t="s">
        <v>2372</v>
      </c>
      <c r="C56" s="60" t="s">
        <v>3438</v>
      </c>
      <c r="D56" s="59" t="s">
        <v>3437</v>
      </c>
      <c r="E56" s="58">
        <v>60</v>
      </c>
      <c r="F56" s="63" t="str">
        <f t="shared" si="1"/>
        <v>A</v>
      </c>
    </row>
    <row r="57" spans="1:6" x14ac:dyDescent="0.2">
      <c r="A57" s="61">
        <f t="shared" si="0"/>
        <v>52</v>
      </c>
      <c r="B57" s="59" t="s">
        <v>2372</v>
      </c>
      <c r="C57" s="60" t="s">
        <v>3436</v>
      </c>
      <c r="D57" s="59" t="s">
        <v>3435</v>
      </c>
      <c r="E57" s="58">
        <v>60</v>
      </c>
      <c r="F57" s="63" t="str">
        <f t="shared" si="1"/>
        <v>A</v>
      </c>
    </row>
    <row r="58" spans="1:6" x14ac:dyDescent="0.2">
      <c r="A58" s="61">
        <f t="shared" si="0"/>
        <v>52</v>
      </c>
      <c r="B58" s="59" t="s">
        <v>2372</v>
      </c>
      <c r="C58" s="60" t="s">
        <v>3434</v>
      </c>
      <c r="D58" s="59" t="s">
        <v>3433</v>
      </c>
      <c r="E58" s="58">
        <v>60</v>
      </c>
      <c r="F58" s="63" t="str">
        <f t="shared" si="1"/>
        <v>A</v>
      </c>
    </row>
    <row r="59" spans="1:6" x14ac:dyDescent="0.2">
      <c r="A59" s="61">
        <f t="shared" si="0"/>
        <v>55</v>
      </c>
      <c r="B59" s="59" t="s">
        <v>2322</v>
      </c>
      <c r="C59" s="60" t="s">
        <v>3432</v>
      </c>
      <c r="D59" s="59" t="s">
        <v>3431</v>
      </c>
      <c r="E59" s="58">
        <v>57</v>
      </c>
      <c r="F59" s="63" t="str">
        <f t="shared" si="1"/>
        <v>A</v>
      </c>
    </row>
    <row r="60" spans="1:6" x14ac:dyDescent="0.2">
      <c r="A60" s="61">
        <f t="shared" si="0"/>
        <v>56</v>
      </c>
      <c r="B60" s="59" t="s">
        <v>2372</v>
      </c>
      <c r="C60" s="60" t="s">
        <v>3430</v>
      </c>
      <c r="D60" s="59" t="s">
        <v>3429</v>
      </c>
      <c r="E60" s="58">
        <v>56</v>
      </c>
      <c r="F60" s="63" t="str">
        <f t="shared" si="1"/>
        <v>A</v>
      </c>
    </row>
    <row r="61" spans="1:6" x14ac:dyDescent="0.2">
      <c r="A61" s="61">
        <f t="shared" si="0"/>
        <v>56</v>
      </c>
      <c r="B61" s="59" t="s">
        <v>2372</v>
      </c>
      <c r="C61" s="60" t="s">
        <v>3428</v>
      </c>
      <c r="D61" s="59" t="s">
        <v>3427</v>
      </c>
      <c r="E61" s="58">
        <v>56</v>
      </c>
      <c r="F61" s="63" t="str">
        <f t="shared" si="1"/>
        <v>A</v>
      </c>
    </row>
    <row r="62" spans="1:6" x14ac:dyDescent="0.2">
      <c r="A62" s="61">
        <f t="shared" si="0"/>
        <v>58</v>
      </c>
      <c r="B62" s="59" t="s">
        <v>2341</v>
      </c>
      <c r="C62" s="60" t="s">
        <v>3426</v>
      </c>
      <c r="D62" s="59" t="s">
        <v>3425</v>
      </c>
      <c r="E62" s="58">
        <v>55</v>
      </c>
      <c r="F62" s="63" t="str">
        <f t="shared" si="1"/>
        <v>A</v>
      </c>
    </row>
    <row r="63" spans="1:6" x14ac:dyDescent="0.2">
      <c r="A63" s="61">
        <f t="shared" si="0"/>
        <v>58</v>
      </c>
      <c r="B63" s="59" t="s">
        <v>2341</v>
      </c>
      <c r="C63" s="60" t="s">
        <v>3424</v>
      </c>
      <c r="D63" s="59" t="s">
        <v>3423</v>
      </c>
      <c r="E63" s="58">
        <v>55</v>
      </c>
      <c r="F63" s="63" t="str">
        <f t="shared" si="1"/>
        <v>A</v>
      </c>
    </row>
    <row r="64" spans="1:6" x14ac:dyDescent="0.2">
      <c r="A64" s="61">
        <f t="shared" si="0"/>
        <v>58</v>
      </c>
      <c r="B64" s="59" t="s">
        <v>2319</v>
      </c>
      <c r="C64" s="60" t="s">
        <v>3422</v>
      </c>
      <c r="D64" s="59" t="s">
        <v>3421</v>
      </c>
      <c r="E64" s="58">
        <v>55</v>
      </c>
      <c r="F64" s="63" t="str">
        <f t="shared" si="1"/>
        <v>A</v>
      </c>
    </row>
    <row r="65" spans="1:6" x14ac:dyDescent="0.2">
      <c r="A65" s="61">
        <f t="shared" si="0"/>
        <v>58</v>
      </c>
      <c r="B65" s="59" t="s">
        <v>2304</v>
      </c>
      <c r="C65" s="60" t="s">
        <v>3420</v>
      </c>
      <c r="D65" s="59" t="s">
        <v>3419</v>
      </c>
      <c r="E65" s="58">
        <v>55</v>
      </c>
      <c r="F65" s="63" t="str">
        <f t="shared" si="1"/>
        <v>A</v>
      </c>
    </row>
    <row r="66" spans="1:6" x14ac:dyDescent="0.2">
      <c r="A66" s="61">
        <f t="shared" si="0"/>
        <v>58</v>
      </c>
      <c r="B66" s="59" t="s">
        <v>2299</v>
      </c>
      <c r="C66" s="60" t="s">
        <v>3418</v>
      </c>
      <c r="D66" s="59" t="s">
        <v>3417</v>
      </c>
      <c r="E66" s="58">
        <v>55</v>
      </c>
      <c r="F66" s="63" t="str">
        <f t="shared" si="1"/>
        <v>A</v>
      </c>
    </row>
    <row r="67" spans="1:6" x14ac:dyDescent="0.2">
      <c r="A67" s="61">
        <f t="shared" si="0"/>
        <v>63</v>
      </c>
      <c r="B67" s="59" t="s">
        <v>2319</v>
      </c>
      <c r="C67" s="60" t="s">
        <v>3416</v>
      </c>
      <c r="D67" s="59" t="s">
        <v>3415</v>
      </c>
      <c r="E67" s="58">
        <v>54</v>
      </c>
      <c r="F67" s="63" t="str">
        <f t="shared" si="1"/>
        <v>A</v>
      </c>
    </row>
    <row r="68" spans="1:6" x14ac:dyDescent="0.2">
      <c r="A68" s="61">
        <f t="shared" si="0"/>
        <v>63</v>
      </c>
      <c r="B68" s="59" t="s">
        <v>2299</v>
      </c>
      <c r="C68" s="60" t="s">
        <v>3414</v>
      </c>
      <c r="D68" s="59" t="s">
        <v>3413</v>
      </c>
      <c r="E68" s="58">
        <v>54</v>
      </c>
      <c r="F68" s="63" t="str">
        <f t="shared" si="1"/>
        <v>A</v>
      </c>
    </row>
    <row r="69" spans="1:6" x14ac:dyDescent="0.2">
      <c r="A69" s="61">
        <f t="shared" ref="A69:A132" si="3">_xlfn.RANK.EQ(E69,$E$5:$E$623,0)</f>
        <v>63</v>
      </c>
      <c r="B69" s="59" t="s">
        <v>2372</v>
      </c>
      <c r="C69" s="60" t="s">
        <v>3412</v>
      </c>
      <c r="D69" s="59" t="s">
        <v>3411</v>
      </c>
      <c r="E69" s="58">
        <v>54</v>
      </c>
      <c r="F69" s="63" t="str">
        <f t="shared" ref="F69:F132" si="4">IF(A69&lt;=COUNT($E$5:$E$623)/3,"A",IF(A69&lt;=COUNT($E$5:$E$623)*2/3,"B","C"))</f>
        <v>A</v>
      </c>
    </row>
    <row r="70" spans="1:6" x14ac:dyDescent="0.2">
      <c r="A70" s="61">
        <f t="shared" si="3"/>
        <v>66</v>
      </c>
      <c r="B70" s="59" t="s">
        <v>2341</v>
      </c>
      <c r="C70" s="60" t="s">
        <v>3410</v>
      </c>
      <c r="D70" s="59" t="s">
        <v>3409</v>
      </c>
      <c r="E70" s="58">
        <v>53</v>
      </c>
      <c r="F70" s="63" t="str">
        <f t="shared" si="4"/>
        <v>A</v>
      </c>
    </row>
    <row r="71" spans="1:6" x14ac:dyDescent="0.2">
      <c r="A71" s="61">
        <f t="shared" si="3"/>
        <v>66</v>
      </c>
      <c r="B71" s="59" t="s">
        <v>2341</v>
      </c>
      <c r="C71" s="60" t="s">
        <v>3408</v>
      </c>
      <c r="D71" s="59" t="s">
        <v>3407</v>
      </c>
      <c r="E71" s="58">
        <v>53</v>
      </c>
      <c r="F71" s="63" t="str">
        <f t="shared" si="4"/>
        <v>A</v>
      </c>
    </row>
    <row r="72" spans="1:6" x14ac:dyDescent="0.2">
      <c r="A72" s="61">
        <f t="shared" si="3"/>
        <v>66</v>
      </c>
      <c r="B72" s="59" t="s">
        <v>2322</v>
      </c>
      <c r="C72" s="60" t="s">
        <v>3406</v>
      </c>
      <c r="D72" s="59" t="s">
        <v>3405</v>
      </c>
      <c r="E72" s="58">
        <v>53</v>
      </c>
      <c r="F72" s="63" t="str">
        <f t="shared" si="4"/>
        <v>A</v>
      </c>
    </row>
    <row r="73" spans="1:6" x14ac:dyDescent="0.2">
      <c r="A73" s="61">
        <f t="shared" si="3"/>
        <v>66</v>
      </c>
      <c r="B73" s="59" t="s">
        <v>2304</v>
      </c>
      <c r="C73" s="60" t="s">
        <v>3404</v>
      </c>
      <c r="D73" s="59" t="s">
        <v>3403</v>
      </c>
      <c r="E73" s="58">
        <v>53</v>
      </c>
      <c r="F73" s="63" t="str">
        <f t="shared" si="4"/>
        <v>A</v>
      </c>
    </row>
    <row r="74" spans="1:6" x14ac:dyDescent="0.2">
      <c r="A74" s="61">
        <f t="shared" si="3"/>
        <v>66</v>
      </c>
      <c r="B74" s="59" t="s">
        <v>2299</v>
      </c>
      <c r="C74" s="60" t="s">
        <v>3402</v>
      </c>
      <c r="D74" s="59" t="s">
        <v>3401</v>
      </c>
      <c r="E74" s="58">
        <v>53</v>
      </c>
      <c r="F74" s="63" t="str">
        <f t="shared" si="4"/>
        <v>A</v>
      </c>
    </row>
    <row r="75" spans="1:6" x14ac:dyDescent="0.2">
      <c r="A75" s="61">
        <f t="shared" si="3"/>
        <v>71</v>
      </c>
      <c r="B75" s="59" t="s">
        <v>2341</v>
      </c>
      <c r="C75" s="60" t="s">
        <v>3400</v>
      </c>
      <c r="D75" s="59" t="s">
        <v>3399</v>
      </c>
      <c r="E75" s="58">
        <v>52</v>
      </c>
      <c r="F75" s="63" t="str">
        <f t="shared" si="4"/>
        <v>A</v>
      </c>
    </row>
    <row r="76" spans="1:6" x14ac:dyDescent="0.2">
      <c r="A76" s="61">
        <f t="shared" si="3"/>
        <v>71</v>
      </c>
      <c r="B76" s="59" t="s">
        <v>2341</v>
      </c>
      <c r="C76" s="60" t="s">
        <v>3398</v>
      </c>
      <c r="D76" s="59" t="s">
        <v>3397</v>
      </c>
      <c r="E76" s="58">
        <v>52</v>
      </c>
      <c r="F76" s="63" t="str">
        <f t="shared" si="4"/>
        <v>A</v>
      </c>
    </row>
    <row r="77" spans="1:6" x14ac:dyDescent="0.2">
      <c r="A77" s="61">
        <f t="shared" si="3"/>
        <v>71</v>
      </c>
      <c r="B77" s="59" t="s">
        <v>2322</v>
      </c>
      <c r="C77" s="60" t="s">
        <v>3396</v>
      </c>
      <c r="D77" s="59" t="s">
        <v>3395</v>
      </c>
      <c r="E77" s="58">
        <v>52</v>
      </c>
      <c r="F77" s="63" t="str">
        <f t="shared" si="4"/>
        <v>A</v>
      </c>
    </row>
    <row r="78" spans="1:6" x14ac:dyDescent="0.2">
      <c r="A78" s="61">
        <f t="shared" si="3"/>
        <v>71</v>
      </c>
      <c r="B78" s="59" t="s">
        <v>2319</v>
      </c>
      <c r="C78" s="60" t="s">
        <v>3394</v>
      </c>
      <c r="D78" s="59" t="s">
        <v>3393</v>
      </c>
      <c r="E78" s="58">
        <v>52</v>
      </c>
      <c r="F78" s="63" t="str">
        <f t="shared" si="4"/>
        <v>A</v>
      </c>
    </row>
    <row r="79" spans="1:6" x14ac:dyDescent="0.2">
      <c r="A79" s="61">
        <f t="shared" si="3"/>
        <v>71</v>
      </c>
      <c r="B79" s="59" t="s">
        <v>2372</v>
      </c>
      <c r="C79" s="60" t="s">
        <v>3392</v>
      </c>
      <c r="D79" s="59" t="s">
        <v>3391</v>
      </c>
      <c r="E79" s="58">
        <v>52</v>
      </c>
      <c r="F79" s="63" t="str">
        <f t="shared" si="4"/>
        <v>A</v>
      </c>
    </row>
    <row r="80" spans="1:6" x14ac:dyDescent="0.2">
      <c r="A80" s="61">
        <f t="shared" si="3"/>
        <v>76</v>
      </c>
      <c r="B80" s="59" t="s">
        <v>2341</v>
      </c>
      <c r="C80" s="60" t="s">
        <v>3390</v>
      </c>
      <c r="D80" s="59" t="s">
        <v>3389</v>
      </c>
      <c r="E80" s="58">
        <v>51</v>
      </c>
      <c r="F80" s="63" t="str">
        <f t="shared" si="4"/>
        <v>A</v>
      </c>
    </row>
    <row r="81" spans="1:6" x14ac:dyDescent="0.2">
      <c r="A81" s="61">
        <f t="shared" si="3"/>
        <v>76</v>
      </c>
      <c r="B81" s="59" t="s">
        <v>2322</v>
      </c>
      <c r="C81" s="60" t="s">
        <v>3388</v>
      </c>
      <c r="D81" s="59" t="s">
        <v>3387</v>
      </c>
      <c r="E81" s="58">
        <v>51</v>
      </c>
      <c r="F81" s="63" t="str">
        <f t="shared" si="4"/>
        <v>A</v>
      </c>
    </row>
    <row r="82" spans="1:6" x14ac:dyDescent="0.2">
      <c r="A82" s="61">
        <f t="shared" si="3"/>
        <v>76</v>
      </c>
      <c r="B82" s="59" t="s">
        <v>2322</v>
      </c>
      <c r="C82" s="60" t="s">
        <v>3386</v>
      </c>
      <c r="D82" s="59" t="s">
        <v>3385</v>
      </c>
      <c r="E82" s="58">
        <v>51</v>
      </c>
      <c r="F82" s="63" t="str">
        <f t="shared" si="4"/>
        <v>A</v>
      </c>
    </row>
    <row r="83" spans="1:6" x14ac:dyDescent="0.2">
      <c r="A83" s="61">
        <f t="shared" si="3"/>
        <v>79</v>
      </c>
      <c r="B83" s="59" t="s">
        <v>2341</v>
      </c>
      <c r="C83" s="60" t="s">
        <v>3384</v>
      </c>
      <c r="D83" s="59" t="s">
        <v>3383</v>
      </c>
      <c r="E83" s="58">
        <v>50</v>
      </c>
      <c r="F83" s="63" t="str">
        <f t="shared" si="4"/>
        <v>A</v>
      </c>
    </row>
    <row r="84" spans="1:6" x14ac:dyDescent="0.2">
      <c r="A84" s="61">
        <f t="shared" si="3"/>
        <v>79</v>
      </c>
      <c r="B84" s="59" t="s">
        <v>2341</v>
      </c>
      <c r="C84" s="60" t="s">
        <v>3382</v>
      </c>
      <c r="D84" s="59" t="s">
        <v>3381</v>
      </c>
      <c r="E84" s="58">
        <v>50</v>
      </c>
      <c r="F84" s="63" t="str">
        <f t="shared" si="4"/>
        <v>A</v>
      </c>
    </row>
    <row r="85" spans="1:6" x14ac:dyDescent="0.2">
      <c r="A85" s="61">
        <f t="shared" si="3"/>
        <v>79</v>
      </c>
      <c r="B85" s="59" t="s">
        <v>2372</v>
      </c>
      <c r="C85" s="60" t="s">
        <v>3380</v>
      </c>
      <c r="D85" s="59" t="s">
        <v>3379</v>
      </c>
      <c r="E85" s="58">
        <v>50</v>
      </c>
      <c r="F85" s="63" t="str">
        <f t="shared" si="4"/>
        <v>A</v>
      </c>
    </row>
    <row r="86" spans="1:6" x14ac:dyDescent="0.2">
      <c r="A86" s="61">
        <f t="shared" si="3"/>
        <v>82</v>
      </c>
      <c r="B86" s="59" t="s">
        <v>2341</v>
      </c>
      <c r="C86" s="60" t="s">
        <v>3378</v>
      </c>
      <c r="D86" s="59" t="s">
        <v>3377</v>
      </c>
      <c r="E86" s="58">
        <v>49</v>
      </c>
      <c r="F86" s="63" t="str">
        <f t="shared" si="4"/>
        <v>A</v>
      </c>
    </row>
    <row r="87" spans="1:6" x14ac:dyDescent="0.2">
      <c r="A87" s="61">
        <f t="shared" si="3"/>
        <v>82</v>
      </c>
      <c r="B87" s="59" t="s">
        <v>2322</v>
      </c>
      <c r="C87" s="60" t="s">
        <v>3376</v>
      </c>
      <c r="D87" s="59" t="s">
        <v>3375</v>
      </c>
      <c r="E87" s="58">
        <v>49</v>
      </c>
      <c r="F87" s="63" t="str">
        <f t="shared" si="4"/>
        <v>A</v>
      </c>
    </row>
    <row r="88" spans="1:6" x14ac:dyDescent="0.2">
      <c r="A88" s="61">
        <f t="shared" si="3"/>
        <v>82</v>
      </c>
      <c r="B88" s="59" t="s">
        <v>2322</v>
      </c>
      <c r="C88" s="60" t="s">
        <v>3374</v>
      </c>
      <c r="D88" s="59" t="s">
        <v>3373</v>
      </c>
      <c r="E88" s="58">
        <v>49</v>
      </c>
      <c r="F88" s="63" t="str">
        <f t="shared" si="4"/>
        <v>A</v>
      </c>
    </row>
    <row r="89" spans="1:6" x14ac:dyDescent="0.2">
      <c r="A89" s="61">
        <f t="shared" si="3"/>
        <v>82</v>
      </c>
      <c r="B89" s="59" t="s">
        <v>2319</v>
      </c>
      <c r="C89" s="60" t="s">
        <v>3372</v>
      </c>
      <c r="D89" s="59" t="s">
        <v>3371</v>
      </c>
      <c r="E89" s="58">
        <v>49</v>
      </c>
      <c r="F89" s="63" t="str">
        <f t="shared" si="4"/>
        <v>A</v>
      </c>
    </row>
    <row r="90" spans="1:6" x14ac:dyDescent="0.2">
      <c r="A90" s="61">
        <f t="shared" si="3"/>
        <v>82</v>
      </c>
      <c r="B90" s="59" t="s">
        <v>2299</v>
      </c>
      <c r="C90" s="60" t="s">
        <v>3370</v>
      </c>
      <c r="D90" s="59" t="s">
        <v>3369</v>
      </c>
      <c r="E90" s="58">
        <v>49</v>
      </c>
      <c r="F90" s="63" t="str">
        <f t="shared" si="4"/>
        <v>A</v>
      </c>
    </row>
    <row r="91" spans="1:6" x14ac:dyDescent="0.2">
      <c r="A91" s="61">
        <f t="shared" si="3"/>
        <v>82</v>
      </c>
      <c r="B91" s="59" t="s">
        <v>2372</v>
      </c>
      <c r="C91" s="60" t="s">
        <v>3368</v>
      </c>
      <c r="D91" s="59" t="s">
        <v>3367</v>
      </c>
      <c r="E91" s="58">
        <v>49</v>
      </c>
      <c r="F91" s="63" t="str">
        <f t="shared" si="4"/>
        <v>A</v>
      </c>
    </row>
    <row r="92" spans="1:6" x14ac:dyDescent="0.2">
      <c r="A92" s="61">
        <f t="shared" si="3"/>
        <v>88</v>
      </c>
      <c r="B92" s="59" t="s">
        <v>2341</v>
      </c>
      <c r="C92" s="60" t="s">
        <v>3366</v>
      </c>
      <c r="D92" s="59" t="s">
        <v>3365</v>
      </c>
      <c r="E92" s="58">
        <v>48</v>
      </c>
      <c r="F92" s="63" t="str">
        <f t="shared" si="4"/>
        <v>A</v>
      </c>
    </row>
    <row r="93" spans="1:6" x14ac:dyDescent="0.2">
      <c r="A93" s="61">
        <f t="shared" si="3"/>
        <v>88</v>
      </c>
      <c r="B93" s="59" t="s">
        <v>2341</v>
      </c>
      <c r="C93" s="60" t="s">
        <v>3364</v>
      </c>
      <c r="D93" s="59" t="s">
        <v>3363</v>
      </c>
      <c r="E93" s="58">
        <v>48</v>
      </c>
      <c r="F93" s="63" t="str">
        <f t="shared" si="4"/>
        <v>A</v>
      </c>
    </row>
    <row r="94" spans="1:6" x14ac:dyDescent="0.2">
      <c r="A94" s="61">
        <f t="shared" si="3"/>
        <v>88</v>
      </c>
      <c r="B94" s="59" t="s">
        <v>2322</v>
      </c>
      <c r="C94" s="60" t="s">
        <v>3362</v>
      </c>
      <c r="D94" s="59" t="s">
        <v>3361</v>
      </c>
      <c r="E94" s="58">
        <v>48</v>
      </c>
      <c r="F94" s="63" t="str">
        <f t="shared" si="4"/>
        <v>A</v>
      </c>
    </row>
    <row r="95" spans="1:6" x14ac:dyDescent="0.2">
      <c r="A95" s="61">
        <f t="shared" si="3"/>
        <v>88</v>
      </c>
      <c r="B95" s="59" t="s">
        <v>2319</v>
      </c>
      <c r="C95" s="60" t="s">
        <v>3360</v>
      </c>
      <c r="D95" s="59" t="s">
        <v>3359</v>
      </c>
      <c r="E95" s="58">
        <v>48</v>
      </c>
      <c r="F95" s="63" t="str">
        <f t="shared" si="4"/>
        <v>A</v>
      </c>
    </row>
    <row r="96" spans="1:6" x14ac:dyDescent="0.2">
      <c r="A96" s="61">
        <f t="shared" si="3"/>
        <v>88</v>
      </c>
      <c r="B96" s="59" t="s">
        <v>2304</v>
      </c>
      <c r="C96" s="60" t="s">
        <v>3358</v>
      </c>
      <c r="D96" s="59" t="s">
        <v>3357</v>
      </c>
      <c r="E96" s="58">
        <v>48</v>
      </c>
      <c r="F96" s="63" t="str">
        <f t="shared" si="4"/>
        <v>A</v>
      </c>
    </row>
    <row r="97" spans="1:6" x14ac:dyDescent="0.2">
      <c r="A97" s="61">
        <f t="shared" si="3"/>
        <v>88</v>
      </c>
      <c r="B97" s="59" t="s">
        <v>2299</v>
      </c>
      <c r="C97" s="60" t="s">
        <v>3356</v>
      </c>
      <c r="D97" s="59" t="s">
        <v>3355</v>
      </c>
      <c r="E97" s="58">
        <v>48</v>
      </c>
      <c r="F97" s="63" t="str">
        <f t="shared" si="4"/>
        <v>A</v>
      </c>
    </row>
    <row r="98" spans="1:6" x14ac:dyDescent="0.2">
      <c r="A98" s="61">
        <f t="shared" si="3"/>
        <v>88</v>
      </c>
      <c r="B98" s="59" t="s">
        <v>2372</v>
      </c>
      <c r="C98" s="60" t="s">
        <v>3354</v>
      </c>
      <c r="D98" s="59" t="s">
        <v>3353</v>
      </c>
      <c r="E98" s="58">
        <v>48</v>
      </c>
      <c r="F98" s="63" t="str">
        <f t="shared" si="4"/>
        <v>A</v>
      </c>
    </row>
    <row r="99" spans="1:6" x14ac:dyDescent="0.2">
      <c r="A99" s="61">
        <f t="shared" si="3"/>
        <v>88</v>
      </c>
      <c r="B99" s="59" t="s">
        <v>2372</v>
      </c>
      <c r="C99" s="60" t="s">
        <v>3352</v>
      </c>
      <c r="D99" s="59" t="s">
        <v>3351</v>
      </c>
      <c r="E99" s="58">
        <v>48</v>
      </c>
      <c r="F99" s="63" t="str">
        <f t="shared" si="4"/>
        <v>A</v>
      </c>
    </row>
    <row r="100" spans="1:6" x14ac:dyDescent="0.2">
      <c r="A100" s="61">
        <f t="shared" si="3"/>
        <v>88</v>
      </c>
      <c r="B100" s="59" t="s">
        <v>2372</v>
      </c>
      <c r="C100" s="60" t="s">
        <v>3350</v>
      </c>
      <c r="D100" s="59" t="s">
        <v>3349</v>
      </c>
      <c r="E100" s="58">
        <v>48</v>
      </c>
      <c r="F100" s="63" t="str">
        <f t="shared" si="4"/>
        <v>A</v>
      </c>
    </row>
    <row r="101" spans="1:6" x14ac:dyDescent="0.2">
      <c r="A101" s="61">
        <f t="shared" si="3"/>
        <v>88</v>
      </c>
      <c r="B101" s="59" t="s">
        <v>2372</v>
      </c>
      <c r="C101" s="60" t="s">
        <v>3348</v>
      </c>
      <c r="D101" s="59" t="s">
        <v>3347</v>
      </c>
      <c r="E101" s="58">
        <v>48</v>
      </c>
      <c r="F101" s="63" t="str">
        <f t="shared" si="4"/>
        <v>A</v>
      </c>
    </row>
    <row r="102" spans="1:6" x14ac:dyDescent="0.2">
      <c r="A102" s="61">
        <f t="shared" si="3"/>
        <v>98</v>
      </c>
      <c r="B102" s="59" t="s">
        <v>2341</v>
      </c>
      <c r="C102" s="60" t="s">
        <v>3346</v>
      </c>
      <c r="D102" s="59" t="s">
        <v>3345</v>
      </c>
      <c r="E102" s="58">
        <v>47</v>
      </c>
      <c r="F102" s="63" t="str">
        <f t="shared" si="4"/>
        <v>A</v>
      </c>
    </row>
    <row r="103" spans="1:6" x14ac:dyDescent="0.2">
      <c r="A103" s="61">
        <f t="shared" si="3"/>
        <v>98</v>
      </c>
      <c r="B103" s="59" t="s">
        <v>2322</v>
      </c>
      <c r="C103" s="60" t="s">
        <v>3344</v>
      </c>
      <c r="D103" s="59" t="s">
        <v>3343</v>
      </c>
      <c r="E103" s="58">
        <v>47</v>
      </c>
      <c r="F103" s="63" t="str">
        <f t="shared" si="4"/>
        <v>A</v>
      </c>
    </row>
    <row r="104" spans="1:6" x14ac:dyDescent="0.2">
      <c r="A104" s="61">
        <f t="shared" si="3"/>
        <v>98</v>
      </c>
      <c r="B104" s="59" t="s">
        <v>2322</v>
      </c>
      <c r="C104" s="60" t="s">
        <v>3342</v>
      </c>
      <c r="D104" s="59" t="s">
        <v>3341</v>
      </c>
      <c r="E104" s="58">
        <v>47</v>
      </c>
      <c r="F104" s="63" t="str">
        <f t="shared" si="4"/>
        <v>A</v>
      </c>
    </row>
    <row r="105" spans="1:6" x14ac:dyDescent="0.2">
      <c r="A105" s="61">
        <f t="shared" si="3"/>
        <v>98</v>
      </c>
      <c r="B105" s="59" t="s">
        <v>2299</v>
      </c>
      <c r="C105" s="60" t="s">
        <v>3340</v>
      </c>
      <c r="D105" s="59" t="s">
        <v>3339</v>
      </c>
      <c r="E105" s="58">
        <v>47</v>
      </c>
      <c r="F105" s="63" t="str">
        <f t="shared" si="4"/>
        <v>A</v>
      </c>
    </row>
    <row r="106" spans="1:6" x14ac:dyDescent="0.2">
      <c r="A106" s="61">
        <f t="shared" si="3"/>
        <v>98</v>
      </c>
      <c r="B106" s="59" t="s">
        <v>2299</v>
      </c>
      <c r="C106" s="60" t="s">
        <v>3338</v>
      </c>
      <c r="D106" s="59" t="s">
        <v>3337</v>
      </c>
      <c r="E106" s="58">
        <v>47</v>
      </c>
      <c r="F106" s="63" t="str">
        <f t="shared" si="4"/>
        <v>A</v>
      </c>
    </row>
    <row r="107" spans="1:6" x14ac:dyDescent="0.2">
      <c r="A107" s="61">
        <f t="shared" si="3"/>
        <v>103</v>
      </c>
      <c r="B107" s="59" t="s">
        <v>2341</v>
      </c>
      <c r="C107" s="60" t="s">
        <v>3336</v>
      </c>
      <c r="D107" s="59" t="s">
        <v>3335</v>
      </c>
      <c r="E107" s="58">
        <v>46</v>
      </c>
      <c r="F107" s="63" t="str">
        <f t="shared" si="4"/>
        <v>A</v>
      </c>
    </row>
    <row r="108" spans="1:6" x14ac:dyDescent="0.2">
      <c r="A108" s="61">
        <f t="shared" si="3"/>
        <v>103</v>
      </c>
      <c r="B108" s="59" t="s">
        <v>2341</v>
      </c>
      <c r="C108" s="60" t="s">
        <v>3334</v>
      </c>
      <c r="D108" s="59" t="s">
        <v>3333</v>
      </c>
      <c r="E108" s="58">
        <v>46</v>
      </c>
      <c r="F108" s="63" t="str">
        <f t="shared" si="4"/>
        <v>A</v>
      </c>
    </row>
    <row r="109" spans="1:6" x14ac:dyDescent="0.2">
      <c r="A109" s="61">
        <f t="shared" si="3"/>
        <v>103</v>
      </c>
      <c r="B109" s="59" t="s">
        <v>2322</v>
      </c>
      <c r="C109" s="60" t="s">
        <v>3332</v>
      </c>
      <c r="D109" s="59" t="s">
        <v>3331</v>
      </c>
      <c r="E109" s="58">
        <v>46</v>
      </c>
      <c r="F109" s="63" t="str">
        <f t="shared" si="4"/>
        <v>A</v>
      </c>
    </row>
    <row r="110" spans="1:6" x14ac:dyDescent="0.2">
      <c r="A110" s="61">
        <f t="shared" si="3"/>
        <v>103</v>
      </c>
      <c r="B110" s="59" t="s">
        <v>2319</v>
      </c>
      <c r="C110" s="60" t="s">
        <v>3330</v>
      </c>
      <c r="D110" s="59" t="s">
        <v>3329</v>
      </c>
      <c r="E110" s="58">
        <v>46</v>
      </c>
      <c r="F110" s="63" t="str">
        <f t="shared" si="4"/>
        <v>A</v>
      </c>
    </row>
    <row r="111" spans="1:6" x14ac:dyDescent="0.2">
      <c r="A111" s="61">
        <f t="shared" si="3"/>
        <v>107</v>
      </c>
      <c r="B111" s="59" t="s">
        <v>2341</v>
      </c>
      <c r="C111" s="60" t="s">
        <v>3328</v>
      </c>
      <c r="D111" s="59" t="s">
        <v>3327</v>
      </c>
      <c r="E111" s="58">
        <v>45</v>
      </c>
      <c r="F111" s="63" t="str">
        <f t="shared" si="4"/>
        <v>A</v>
      </c>
    </row>
    <row r="112" spans="1:6" x14ac:dyDescent="0.2">
      <c r="A112" s="61">
        <f t="shared" si="3"/>
        <v>107</v>
      </c>
      <c r="B112" s="59" t="s">
        <v>2322</v>
      </c>
      <c r="C112" s="60" t="s">
        <v>3326</v>
      </c>
      <c r="D112" s="59" t="s">
        <v>3325</v>
      </c>
      <c r="E112" s="58">
        <v>45</v>
      </c>
      <c r="F112" s="63" t="str">
        <f t="shared" si="4"/>
        <v>A</v>
      </c>
    </row>
    <row r="113" spans="1:6" x14ac:dyDescent="0.2">
      <c r="A113" s="61">
        <f t="shared" si="3"/>
        <v>107</v>
      </c>
      <c r="B113" s="59" t="s">
        <v>2319</v>
      </c>
      <c r="C113" s="60" t="s">
        <v>3324</v>
      </c>
      <c r="D113" s="59" t="s">
        <v>3323</v>
      </c>
      <c r="E113" s="58">
        <v>45</v>
      </c>
      <c r="F113" s="63" t="str">
        <f t="shared" si="4"/>
        <v>A</v>
      </c>
    </row>
    <row r="114" spans="1:6" x14ac:dyDescent="0.2">
      <c r="A114" s="61">
        <f t="shared" si="3"/>
        <v>107</v>
      </c>
      <c r="B114" s="59" t="s">
        <v>2319</v>
      </c>
      <c r="C114" s="60" t="s">
        <v>3322</v>
      </c>
      <c r="D114" s="59" t="s">
        <v>3321</v>
      </c>
      <c r="E114" s="58">
        <v>45</v>
      </c>
      <c r="F114" s="63" t="str">
        <f t="shared" si="4"/>
        <v>A</v>
      </c>
    </row>
    <row r="115" spans="1:6" x14ac:dyDescent="0.2">
      <c r="A115" s="61">
        <f t="shared" si="3"/>
        <v>107</v>
      </c>
      <c r="B115" s="59" t="s">
        <v>2299</v>
      </c>
      <c r="C115" s="60" t="s">
        <v>3320</v>
      </c>
      <c r="D115" s="59" t="s">
        <v>3319</v>
      </c>
      <c r="E115" s="58">
        <v>45</v>
      </c>
      <c r="F115" s="63" t="str">
        <f t="shared" si="4"/>
        <v>A</v>
      </c>
    </row>
    <row r="116" spans="1:6" x14ac:dyDescent="0.2">
      <c r="A116" s="61">
        <f t="shared" si="3"/>
        <v>107</v>
      </c>
      <c r="B116" s="59" t="s">
        <v>2299</v>
      </c>
      <c r="C116" s="60" t="s">
        <v>3318</v>
      </c>
      <c r="D116" s="59" t="s">
        <v>3317</v>
      </c>
      <c r="E116" s="58">
        <v>45</v>
      </c>
      <c r="F116" s="63" t="str">
        <f t="shared" si="4"/>
        <v>A</v>
      </c>
    </row>
    <row r="117" spans="1:6" x14ac:dyDescent="0.2">
      <c r="A117" s="61">
        <f t="shared" si="3"/>
        <v>107</v>
      </c>
      <c r="B117" s="59" t="s">
        <v>2372</v>
      </c>
      <c r="C117" s="60" t="s">
        <v>3316</v>
      </c>
      <c r="D117" s="59" t="s">
        <v>3315</v>
      </c>
      <c r="E117" s="58">
        <v>45</v>
      </c>
      <c r="F117" s="63" t="str">
        <f t="shared" si="4"/>
        <v>A</v>
      </c>
    </row>
    <row r="118" spans="1:6" x14ac:dyDescent="0.2">
      <c r="A118" s="61">
        <f t="shared" si="3"/>
        <v>114</v>
      </c>
      <c r="B118" s="59" t="s">
        <v>2341</v>
      </c>
      <c r="C118" s="60" t="s">
        <v>3314</v>
      </c>
      <c r="D118" s="59" t="s">
        <v>3313</v>
      </c>
      <c r="E118" s="58">
        <v>44</v>
      </c>
      <c r="F118" s="63" t="str">
        <f t="shared" si="4"/>
        <v>A</v>
      </c>
    </row>
    <row r="119" spans="1:6" x14ac:dyDescent="0.2">
      <c r="A119" s="61">
        <f t="shared" si="3"/>
        <v>114</v>
      </c>
      <c r="B119" s="59" t="s">
        <v>2341</v>
      </c>
      <c r="C119" s="60" t="s">
        <v>3312</v>
      </c>
      <c r="D119" s="59" t="s">
        <v>3311</v>
      </c>
      <c r="E119" s="58">
        <v>44</v>
      </c>
      <c r="F119" s="63" t="str">
        <f t="shared" si="4"/>
        <v>A</v>
      </c>
    </row>
    <row r="120" spans="1:6" x14ac:dyDescent="0.2">
      <c r="A120" s="61">
        <f t="shared" si="3"/>
        <v>114</v>
      </c>
      <c r="B120" s="59" t="s">
        <v>2322</v>
      </c>
      <c r="C120" s="60" t="s">
        <v>3310</v>
      </c>
      <c r="D120" s="59" t="s">
        <v>3309</v>
      </c>
      <c r="E120" s="58">
        <v>44</v>
      </c>
      <c r="F120" s="63" t="str">
        <f t="shared" si="4"/>
        <v>A</v>
      </c>
    </row>
    <row r="121" spans="1:6" x14ac:dyDescent="0.2">
      <c r="A121" s="61">
        <f t="shared" si="3"/>
        <v>114</v>
      </c>
      <c r="B121" s="59" t="s">
        <v>2322</v>
      </c>
      <c r="C121" s="60" t="s">
        <v>3308</v>
      </c>
      <c r="D121" s="59" t="s">
        <v>3307</v>
      </c>
      <c r="E121" s="58">
        <v>44</v>
      </c>
      <c r="F121" s="63" t="str">
        <f t="shared" si="4"/>
        <v>A</v>
      </c>
    </row>
    <row r="122" spans="1:6" x14ac:dyDescent="0.2">
      <c r="A122" s="61">
        <f t="shared" si="3"/>
        <v>114</v>
      </c>
      <c r="B122" s="59" t="s">
        <v>2319</v>
      </c>
      <c r="C122" s="60" t="s">
        <v>3306</v>
      </c>
      <c r="D122" s="59" t="s">
        <v>3305</v>
      </c>
      <c r="E122" s="58">
        <v>44</v>
      </c>
      <c r="F122" s="63" t="str">
        <f t="shared" si="4"/>
        <v>A</v>
      </c>
    </row>
    <row r="123" spans="1:6" x14ac:dyDescent="0.2">
      <c r="A123" s="61">
        <f t="shared" si="3"/>
        <v>114</v>
      </c>
      <c r="B123" s="59" t="s">
        <v>2319</v>
      </c>
      <c r="C123" s="60" t="s">
        <v>3304</v>
      </c>
      <c r="D123" s="59" t="s">
        <v>3303</v>
      </c>
      <c r="E123" s="58">
        <v>44</v>
      </c>
      <c r="F123" s="63" t="str">
        <f t="shared" si="4"/>
        <v>A</v>
      </c>
    </row>
    <row r="124" spans="1:6" x14ac:dyDescent="0.2">
      <c r="A124" s="61">
        <f t="shared" si="3"/>
        <v>114</v>
      </c>
      <c r="B124" s="59" t="s">
        <v>2304</v>
      </c>
      <c r="C124" s="60" t="s">
        <v>3302</v>
      </c>
      <c r="D124" s="59" t="s">
        <v>3301</v>
      </c>
      <c r="E124" s="58">
        <v>44</v>
      </c>
      <c r="F124" s="63" t="str">
        <f t="shared" si="4"/>
        <v>A</v>
      </c>
    </row>
    <row r="125" spans="1:6" x14ac:dyDescent="0.2">
      <c r="A125" s="61">
        <f t="shared" si="3"/>
        <v>114</v>
      </c>
      <c r="B125" s="59" t="s">
        <v>2299</v>
      </c>
      <c r="C125" s="60" t="s">
        <v>3300</v>
      </c>
      <c r="D125" s="59" t="s">
        <v>3299</v>
      </c>
      <c r="E125" s="58">
        <v>44</v>
      </c>
      <c r="F125" s="63" t="str">
        <f t="shared" si="4"/>
        <v>A</v>
      </c>
    </row>
    <row r="126" spans="1:6" x14ac:dyDescent="0.2">
      <c r="A126" s="61">
        <f t="shared" si="3"/>
        <v>114</v>
      </c>
      <c r="B126" s="59" t="s">
        <v>2372</v>
      </c>
      <c r="C126" s="60" t="s">
        <v>3298</v>
      </c>
      <c r="D126" s="59" t="s">
        <v>3297</v>
      </c>
      <c r="E126" s="58">
        <v>44</v>
      </c>
      <c r="F126" s="63" t="str">
        <f t="shared" si="4"/>
        <v>A</v>
      </c>
    </row>
    <row r="127" spans="1:6" x14ac:dyDescent="0.2">
      <c r="A127" s="61">
        <f t="shared" si="3"/>
        <v>114</v>
      </c>
      <c r="B127" s="59" t="s">
        <v>2372</v>
      </c>
      <c r="C127" s="60" t="s">
        <v>3296</v>
      </c>
      <c r="D127" s="59" t="s">
        <v>3295</v>
      </c>
      <c r="E127" s="58">
        <v>44</v>
      </c>
      <c r="F127" s="63" t="str">
        <f t="shared" si="4"/>
        <v>A</v>
      </c>
    </row>
    <row r="128" spans="1:6" x14ac:dyDescent="0.2">
      <c r="A128" s="61">
        <f t="shared" si="3"/>
        <v>114</v>
      </c>
      <c r="B128" s="59" t="s">
        <v>2372</v>
      </c>
      <c r="C128" s="60" t="s">
        <v>3294</v>
      </c>
      <c r="D128" s="59" t="s">
        <v>3293</v>
      </c>
      <c r="E128" s="58">
        <v>44</v>
      </c>
      <c r="F128" s="63" t="str">
        <f t="shared" si="4"/>
        <v>A</v>
      </c>
    </row>
    <row r="129" spans="1:6" x14ac:dyDescent="0.2">
      <c r="A129" s="61">
        <f t="shared" si="3"/>
        <v>125</v>
      </c>
      <c r="B129" s="59" t="s">
        <v>2322</v>
      </c>
      <c r="C129" s="60" t="s">
        <v>3292</v>
      </c>
      <c r="D129" s="59" t="s">
        <v>3291</v>
      </c>
      <c r="E129" s="58">
        <v>43</v>
      </c>
      <c r="F129" s="63" t="str">
        <f t="shared" si="4"/>
        <v>A</v>
      </c>
    </row>
    <row r="130" spans="1:6" x14ac:dyDescent="0.2">
      <c r="A130" s="61">
        <f t="shared" si="3"/>
        <v>125</v>
      </c>
      <c r="B130" s="59" t="s">
        <v>2322</v>
      </c>
      <c r="C130" s="60" t="s">
        <v>3290</v>
      </c>
      <c r="D130" s="59" t="s">
        <v>3289</v>
      </c>
      <c r="E130" s="58">
        <v>43</v>
      </c>
      <c r="F130" s="63" t="str">
        <f t="shared" si="4"/>
        <v>A</v>
      </c>
    </row>
    <row r="131" spans="1:6" x14ac:dyDescent="0.2">
      <c r="A131" s="61">
        <f t="shared" si="3"/>
        <v>125</v>
      </c>
      <c r="B131" s="59" t="s">
        <v>2319</v>
      </c>
      <c r="C131" s="60" t="s">
        <v>3288</v>
      </c>
      <c r="D131" s="59" t="s">
        <v>3287</v>
      </c>
      <c r="E131" s="58">
        <v>43</v>
      </c>
      <c r="F131" s="63" t="str">
        <f t="shared" si="4"/>
        <v>A</v>
      </c>
    </row>
    <row r="132" spans="1:6" x14ac:dyDescent="0.2">
      <c r="A132" s="61">
        <f t="shared" si="3"/>
        <v>125</v>
      </c>
      <c r="B132" s="59" t="s">
        <v>2304</v>
      </c>
      <c r="C132" s="60" t="s">
        <v>3286</v>
      </c>
      <c r="D132" s="59" t="s">
        <v>3285</v>
      </c>
      <c r="E132" s="58">
        <v>43</v>
      </c>
      <c r="F132" s="63" t="str">
        <f t="shared" si="4"/>
        <v>A</v>
      </c>
    </row>
    <row r="133" spans="1:6" x14ac:dyDescent="0.2">
      <c r="A133" s="61">
        <f t="shared" ref="A133:A196" si="5">_xlfn.RANK.EQ(E133,$E$5:$E$623,0)</f>
        <v>125</v>
      </c>
      <c r="B133" s="59" t="s">
        <v>2299</v>
      </c>
      <c r="C133" s="60" t="s">
        <v>3284</v>
      </c>
      <c r="D133" s="59" t="s">
        <v>3283</v>
      </c>
      <c r="E133" s="58">
        <v>43</v>
      </c>
      <c r="F133" s="63" t="str">
        <f t="shared" ref="F133:F196" si="6">IF(A133&lt;=COUNT($E$5:$E$623)/3,"A",IF(A133&lt;=COUNT($E$5:$E$623)*2/3,"B","C"))</f>
        <v>A</v>
      </c>
    </row>
    <row r="134" spans="1:6" x14ac:dyDescent="0.2">
      <c r="A134" s="61">
        <f t="shared" si="5"/>
        <v>125</v>
      </c>
      <c r="B134" s="59" t="s">
        <v>2372</v>
      </c>
      <c r="C134" s="60" t="s">
        <v>3282</v>
      </c>
      <c r="D134" s="59" t="s">
        <v>3281</v>
      </c>
      <c r="E134" s="58">
        <v>43</v>
      </c>
      <c r="F134" s="63" t="str">
        <f t="shared" si="6"/>
        <v>A</v>
      </c>
    </row>
    <row r="135" spans="1:6" x14ac:dyDescent="0.2">
      <c r="A135" s="61">
        <f t="shared" si="5"/>
        <v>125</v>
      </c>
      <c r="B135" s="59" t="s">
        <v>2372</v>
      </c>
      <c r="C135" s="60" t="s">
        <v>3280</v>
      </c>
      <c r="D135" s="59" t="s">
        <v>3279</v>
      </c>
      <c r="E135" s="58">
        <v>43</v>
      </c>
      <c r="F135" s="63" t="str">
        <f t="shared" si="6"/>
        <v>A</v>
      </c>
    </row>
    <row r="136" spans="1:6" x14ac:dyDescent="0.2">
      <c r="A136" s="61">
        <f t="shared" si="5"/>
        <v>132</v>
      </c>
      <c r="B136" s="59" t="s">
        <v>2341</v>
      </c>
      <c r="C136" s="60" t="s">
        <v>3278</v>
      </c>
      <c r="D136" s="59" t="s">
        <v>3277</v>
      </c>
      <c r="E136" s="58">
        <v>42</v>
      </c>
      <c r="F136" s="63" t="str">
        <f t="shared" si="6"/>
        <v>A</v>
      </c>
    </row>
    <row r="137" spans="1:6" x14ac:dyDescent="0.2">
      <c r="A137" s="61">
        <f t="shared" si="5"/>
        <v>132</v>
      </c>
      <c r="B137" s="59" t="s">
        <v>2341</v>
      </c>
      <c r="C137" s="60" t="s">
        <v>3276</v>
      </c>
      <c r="D137" s="59" t="s">
        <v>3275</v>
      </c>
      <c r="E137" s="58">
        <v>42</v>
      </c>
      <c r="F137" s="63" t="str">
        <f t="shared" si="6"/>
        <v>A</v>
      </c>
    </row>
    <row r="138" spans="1:6" x14ac:dyDescent="0.2">
      <c r="A138" s="61">
        <f t="shared" si="5"/>
        <v>132</v>
      </c>
      <c r="B138" s="59" t="s">
        <v>2341</v>
      </c>
      <c r="C138" s="60" t="s">
        <v>3274</v>
      </c>
      <c r="D138" s="59" t="s">
        <v>3273</v>
      </c>
      <c r="E138" s="58">
        <v>42</v>
      </c>
      <c r="F138" s="63" t="str">
        <f t="shared" si="6"/>
        <v>A</v>
      </c>
    </row>
    <row r="139" spans="1:6" x14ac:dyDescent="0.2">
      <c r="A139" s="61">
        <f t="shared" si="5"/>
        <v>132</v>
      </c>
      <c r="B139" s="59" t="s">
        <v>2341</v>
      </c>
      <c r="C139" s="60" t="s">
        <v>3272</v>
      </c>
      <c r="D139" s="59" t="s">
        <v>3271</v>
      </c>
      <c r="E139" s="58">
        <v>42</v>
      </c>
      <c r="F139" s="63" t="str">
        <f t="shared" si="6"/>
        <v>A</v>
      </c>
    </row>
    <row r="140" spans="1:6" x14ac:dyDescent="0.2">
      <c r="A140" s="61">
        <f t="shared" si="5"/>
        <v>132</v>
      </c>
      <c r="B140" s="59" t="s">
        <v>2322</v>
      </c>
      <c r="C140" s="60" t="s">
        <v>3270</v>
      </c>
      <c r="D140" s="59" t="s">
        <v>3269</v>
      </c>
      <c r="E140" s="58">
        <v>42</v>
      </c>
      <c r="F140" s="63" t="str">
        <f t="shared" si="6"/>
        <v>A</v>
      </c>
    </row>
    <row r="141" spans="1:6" x14ac:dyDescent="0.2">
      <c r="A141" s="61">
        <f t="shared" si="5"/>
        <v>132</v>
      </c>
      <c r="B141" s="59" t="s">
        <v>2319</v>
      </c>
      <c r="C141" s="60" t="s">
        <v>3268</v>
      </c>
      <c r="D141" s="59" t="s">
        <v>3267</v>
      </c>
      <c r="E141" s="58">
        <v>42</v>
      </c>
      <c r="F141" s="63" t="str">
        <f t="shared" si="6"/>
        <v>A</v>
      </c>
    </row>
    <row r="142" spans="1:6" x14ac:dyDescent="0.2">
      <c r="A142" s="61">
        <f t="shared" si="5"/>
        <v>132</v>
      </c>
      <c r="B142" s="59" t="s">
        <v>2304</v>
      </c>
      <c r="C142" s="60" t="s">
        <v>3266</v>
      </c>
      <c r="D142" s="59" t="s">
        <v>3265</v>
      </c>
      <c r="E142" s="58">
        <v>42</v>
      </c>
      <c r="F142" s="63" t="str">
        <f t="shared" si="6"/>
        <v>A</v>
      </c>
    </row>
    <row r="143" spans="1:6" x14ac:dyDescent="0.2">
      <c r="A143" s="61">
        <f t="shared" si="5"/>
        <v>132</v>
      </c>
      <c r="B143" s="59" t="s">
        <v>2304</v>
      </c>
      <c r="C143" s="60" t="s">
        <v>3264</v>
      </c>
      <c r="D143" s="59" t="s">
        <v>3263</v>
      </c>
      <c r="E143" s="58">
        <v>42</v>
      </c>
      <c r="F143" s="63" t="str">
        <f t="shared" si="6"/>
        <v>A</v>
      </c>
    </row>
    <row r="144" spans="1:6" x14ac:dyDescent="0.2">
      <c r="A144" s="61">
        <f t="shared" si="5"/>
        <v>132</v>
      </c>
      <c r="B144" s="59" t="s">
        <v>2304</v>
      </c>
      <c r="C144" s="60" t="s">
        <v>3262</v>
      </c>
      <c r="D144" s="59" t="s">
        <v>3261</v>
      </c>
      <c r="E144" s="58">
        <v>42</v>
      </c>
      <c r="F144" s="63" t="str">
        <f t="shared" si="6"/>
        <v>A</v>
      </c>
    </row>
    <row r="145" spans="1:6" x14ac:dyDescent="0.2">
      <c r="A145" s="61">
        <f t="shared" si="5"/>
        <v>141</v>
      </c>
      <c r="B145" s="59" t="s">
        <v>2341</v>
      </c>
      <c r="C145" s="60" t="s">
        <v>3260</v>
      </c>
      <c r="D145" s="59" t="s">
        <v>3259</v>
      </c>
      <c r="E145" s="58">
        <v>41</v>
      </c>
      <c r="F145" s="63" t="str">
        <f t="shared" si="6"/>
        <v>A</v>
      </c>
    </row>
    <row r="146" spans="1:6" x14ac:dyDescent="0.2">
      <c r="A146" s="61">
        <f t="shared" si="5"/>
        <v>141</v>
      </c>
      <c r="B146" s="59" t="s">
        <v>2341</v>
      </c>
      <c r="C146" s="60" t="s">
        <v>3258</v>
      </c>
      <c r="D146" s="59" t="s">
        <v>3257</v>
      </c>
      <c r="E146" s="58">
        <v>41</v>
      </c>
      <c r="F146" s="63" t="str">
        <f t="shared" si="6"/>
        <v>A</v>
      </c>
    </row>
    <row r="147" spans="1:6" x14ac:dyDescent="0.2">
      <c r="A147" s="61">
        <f t="shared" si="5"/>
        <v>141</v>
      </c>
      <c r="B147" s="59" t="s">
        <v>2322</v>
      </c>
      <c r="C147" s="60" t="s">
        <v>3256</v>
      </c>
      <c r="D147" s="59" t="s">
        <v>3255</v>
      </c>
      <c r="E147" s="58">
        <v>41</v>
      </c>
      <c r="F147" s="63" t="str">
        <f t="shared" si="6"/>
        <v>A</v>
      </c>
    </row>
    <row r="148" spans="1:6" x14ac:dyDescent="0.2">
      <c r="A148" s="61">
        <f t="shared" si="5"/>
        <v>141</v>
      </c>
      <c r="B148" s="59" t="s">
        <v>2322</v>
      </c>
      <c r="C148" s="60" t="s">
        <v>3254</v>
      </c>
      <c r="D148" s="59" t="s">
        <v>3253</v>
      </c>
      <c r="E148" s="58">
        <v>41</v>
      </c>
      <c r="F148" s="63" t="str">
        <f t="shared" si="6"/>
        <v>A</v>
      </c>
    </row>
    <row r="149" spans="1:6" x14ac:dyDescent="0.2">
      <c r="A149" s="61">
        <f t="shared" si="5"/>
        <v>141</v>
      </c>
      <c r="B149" s="59" t="s">
        <v>2322</v>
      </c>
      <c r="C149" s="60" t="s">
        <v>3252</v>
      </c>
      <c r="D149" s="59" t="s">
        <v>3251</v>
      </c>
      <c r="E149" s="58">
        <v>41</v>
      </c>
      <c r="F149" s="63" t="str">
        <f t="shared" si="6"/>
        <v>A</v>
      </c>
    </row>
    <row r="150" spans="1:6" x14ac:dyDescent="0.2">
      <c r="A150" s="61">
        <f t="shared" si="5"/>
        <v>141</v>
      </c>
      <c r="B150" s="59" t="s">
        <v>2319</v>
      </c>
      <c r="C150" s="60" t="s">
        <v>3250</v>
      </c>
      <c r="D150" s="59" t="s">
        <v>3249</v>
      </c>
      <c r="E150" s="58">
        <v>41</v>
      </c>
      <c r="F150" s="63" t="str">
        <f t="shared" si="6"/>
        <v>A</v>
      </c>
    </row>
    <row r="151" spans="1:6" x14ac:dyDescent="0.2">
      <c r="A151" s="61">
        <f t="shared" si="5"/>
        <v>141</v>
      </c>
      <c r="B151" s="59" t="s">
        <v>2304</v>
      </c>
      <c r="C151" s="60" t="s">
        <v>3248</v>
      </c>
      <c r="D151" s="59" t="s">
        <v>3247</v>
      </c>
      <c r="E151" s="58">
        <v>41</v>
      </c>
      <c r="F151" s="63" t="str">
        <f t="shared" si="6"/>
        <v>A</v>
      </c>
    </row>
    <row r="152" spans="1:6" x14ac:dyDescent="0.2">
      <c r="A152" s="61">
        <f t="shared" si="5"/>
        <v>141</v>
      </c>
      <c r="B152" s="59" t="s">
        <v>2299</v>
      </c>
      <c r="C152" s="60" t="s">
        <v>3246</v>
      </c>
      <c r="D152" s="59" t="s">
        <v>3245</v>
      </c>
      <c r="E152" s="58">
        <v>41</v>
      </c>
      <c r="F152" s="63" t="str">
        <f t="shared" si="6"/>
        <v>A</v>
      </c>
    </row>
    <row r="153" spans="1:6" x14ac:dyDescent="0.2">
      <c r="A153" s="61">
        <f t="shared" si="5"/>
        <v>141</v>
      </c>
      <c r="B153" s="59" t="s">
        <v>2299</v>
      </c>
      <c r="C153" s="60" t="s">
        <v>3244</v>
      </c>
      <c r="D153" s="59" t="s">
        <v>3243</v>
      </c>
      <c r="E153" s="58">
        <v>41</v>
      </c>
      <c r="F153" s="63" t="str">
        <f t="shared" si="6"/>
        <v>A</v>
      </c>
    </row>
    <row r="154" spans="1:6" x14ac:dyDescent="0.2">
      <c r="A154" s="61">
        <f t="shared" si="5"/>
        <v>141</v>
      </c>
      <c r="B154" s="59" t="s">
        <v>2299</v>
      </c>
      <c r="C154" s="60" t="s">
        <v>3242</v>
      </c>
      <c r="D154" s="59" t="s">
        <v>3241</v>
      </c>
      <c r="E154" s="58">
        <v>41</v>
      </c>
      <c r="F154" s="63" t="str">
        <f t="shared" si="6"/>
        <v>A</v>
      </c>
    </row>
    <row r="155" spans="1:6" x14ac:dyDescent="0.2">
      <c r="A155" s="61">
        <f t="shared" si="5"/>
        <v>141</v>
      </c>
      <c r="B155" s="59" t="s">
        <v>2299</v>
      </c>
      <c r="C155" s="60" t="s">
        <v>3240</v>
      </c>
      <c r="D155" s="59" t="s">
        <v>3239</v>
      </c>
      <c r="E155" s="58">
        <v>41</v>
      </c>
      <c r="F155" s="63" t="str">
        <f t="shared" si="6"/>
        <v>A</v>
      </c>
    </row>
    <row r="156" spans="1:6" x14ac:dyDescent="0.2">
      <c r="A156" s="61">
        <f t="shared" si="5"/>
        <v>141</v>
      </c>
      <c r="B156" s="59" t="s">
        <v>2372</v>
      </c>
      <c r="C156" s="60" t="s">
        <v>3238</v>
      </c>
      <c r="D156" s="59" t="s">
        <v>3237</v>
      </c>
      <c r="E156" s="58">
        <v>41</v>
      </c>
      <c r="F156" s="63" t="str">
        <f t="shared" si="6"/>
        <v>A</v>
      </c>
    </row>
    <row r="157" spans="1:6" x14ac:dyDescent="0.2">
      <c r="A157" s="61">
        <f t="shared" si="5"/>
        <v>141</v>
      </c>
      <c r="B157" s="59" t="s">
        <v>2372</v>
      </c>
      <c r="C157" s="60" t="s">
        <v>3236</v>
      </c>
      <c r="D157" s="59" t="s">
        <v>3235</v>
      </c>
      <c r="E157" s="58">
        <v>41</v>
      </c>
      <c r="F157" s="63" t="str">
        <f t="shared" si="6"/>
        <v>A</v>
      </c>
    </row>
    <row r="158" spans="1:6" x14ac:dyDescent="0.2">
      <c r="A158" s="61">
        <f t="shared" si="5"/>
        <v>154</v>
      </c>
      <c r="B158" s="59" t="s">
        <v>2322</v>
      </c>
      <c r="C158" s="60" t="s">
        <v>3234</v>
      </c>
      <c r="D158" s="59" t="s">
        <v>3233</v>
      </c>
      <c r="E158" s="58">
        <v>40</v>
      </c>
      <c r="F158" s="63" t="str">
        <f t="shared" si="6"/>
        <v>A</v>
      </c>
    </row>
    <row r="159" spans="1:6" x14ac:dyDescent="0.2">
      <c r="A159" s="61">
        <f t="shared" si="5"/>
        <v>154</v>
      </c>
      <c r="B159" s="59" t="s">
        <v>2322</v>
      </c>
      <c r="C159" s="60" t="s">
        <v>3232</v>
      </c>
      <c r="D159" s="59" t="s">
        <v>3231</v>
      </c>
      <c r="E159" s="58">
        <v>40</v>
      </c>
      <c r="F159" s="63" t="str">
        <f t="shared" si="6"/>
        <v>A</v>
      </c>
    </row>
    <row r="160" spans="1:6" x14ac:dyDescent="0.2">
      <c r="A160" s="61">
        <f t="shared" si="5"/>
        <v>154</v>
      </c>
      <c r="B160" s="59" t="s">
        <v>2319</v>
      </c>
      <c r="C160" s="60" t="s">
        <v>3230</v>
      </c>
      <c r="D160" s="59" t="s">
        <v>3229</v>
      </c>
      <c r="E160" s="58">
        <v>40</v>
      </c>
      <c r="F160" s="63" t="str">
        <f t="shared" si="6"/>
        <v>A</v>
      </c>
    </row>
    <row r="161" spans="1:6" x14ac:dyDescent="0.2">
      <c r="A161" s="61">
        <f t="shared" si="5"/>
        <v>154</v>
      </c>
      <c r="B161" s="59" t="s">
        <v>2319</v>
      </c>
      <c r="C161" s="60" t="s">
        <v>3228</v>
      </c>
      <c r="D161" s="59" t="s">
        <v>3227</v>
      </c>
      <c r="E161" s="58">
        <v>40</v>
      </c>
      <c r="F161" s="63" t="str">
        <f t="shared" si="6"/>
        <v>A</v>
      </c>
    </row>
    <row r="162" spans="1:6" x14ac:dyDescent="0.2">
      <c r="A162" s="61">
        <f t="shared" si="5"/>
        <v>154</v>
      </c>
      <c r="B162" s="59" t="s">
        <v>2304</v>
      </c>
      <c r="C162" s="60" t="s">
        <v>3226</v>
      </c>
      <c r="D162" s="59" t="s">
        <v>3225</v>
      </c>
      <c r="E162" s="58">
        <v>40</v>
      </c>
      <c r="F162" s="63" t="str">
        <f t="shared" si="6"/>
        <v>A</v>
      </c>
    </row>
    <row r="163" spans="1:6" x14ac:dyDescent="0.2">
      <c r="A163" s="61">
        <f t="shared" si="5"/>
        <v>154</v>
      </c>
      <c r="B163" s="59" t="s">
        <v>2304</v>
      </c>
      <c r="C163" s="60" t="s">
        <v>3224</v>
      </c>
      <c r="D163" s="59" t="s">
        <v>3223</v>
      </c>
      <c r="E163" s="58">
        <v>40</v>
      </c>
      <c r="F163" s="63" t="str">
        <f t="shared" si="6"/>
        <v>A</v>
      </c>
    </row>
    <row r="164" spans="1:6" x14ac:dyDescent="0.2">
      <c r="A164" s="61">
        <f t="shared" si="5"/>
        <v>154</v>
      </c>
      <c r="B164" s="59" t="s">
        <v>2299</v>
      </c>
      <c r="C164" s="60" t="s">
        <v>3222</v>
      </c>
      <c r="D164" s="59" t="s">
        <v>3221</v>
      </c>
      <c r="E164" s="58">
        <v>40</v>
      </c>
      <c r="F164" s="63" t="str">
        <f t="shared" si="6"/>
        <v>A</v>
      </c>
    </row>
    <row r="165" spans="1:6" x14ac:dyDescent="0.2">
      <c r="A165" s="61">
        <f t="shared" si="5"/>
        <v>154</v>
      </c>
      <c r="B165" s="59" t="s">
        <v>2299</v>
      </c>
      <c r="C165" s="60" t="s">
        <v>3220</v>
      </c>
      <c r="D165" s="59" t="s">
        <v>3219</v>
      </c>
      <c r="E165" s="58">
        <v>40</v>
      </c>
      <c r="F165" s="63" t="str">
        <f t="shared" si="6"/>
        <v>A</v>
      </c>
    </row>
    <row r="166" spans="1:6" x14ac:dyDescent="0.2">
      <c r="A166" s="61">
        <f t="shared" si="5"/>
        <v>154</v>
      </c>
      <c r="B166" s="59" t="s">
        <v>2372</v>
      </c>
      <c r="C166" s="60" t="s">
        <v>3218</v>
      </c>
      <c r="D166" s="59" t="s">
        <v>3217</v>
      </c>
      <c r="E166" s="58">
        <v>40</v>
      </c>
      <c r="F166" s="63" t="str">
        <f t="shared" si="6"/>
        <v>A</v>
      </c>
    </row>
    <row r="167" spans="1:6" x14ac:dyDescent="0.2">
      <c r="A167" s="61">
        <f t="shared" si="5"/>
        <v>163</v>
      </c>
      <c r="B167" s="59" t="s">
        <v>2341</v>
      </c>
      <c r="C167" s="60" t="s">
        <v>3216</v>
      </c>
      <c r="D167" s="59" t="s">
        <v>3215</v>
      </c>
      <c r="E167" s="58">
        <v>39</v>
      </c>
      <c r="F167" s="63" t="str">
        <f t="shared" si="6"/>
        <v>A</v>
      </c>
    </row>
    <row r="168" spans="1:6" x14ac:dyDescent="0.2">
      <c r="A168" s="61">
        <f t="shared" si="5"/>
        <v>163</v>
      </c>
      <c r="B168" s="59" t="s">
        <v>2341</v>
      </c>
      <c r="C168" s="60" t="s">
        <v>3214</v>
      </c>
      <c r="D168" s="59" t="s">
        <v>3213</v>
      </c>
      <c r="E168" s="58">
        <v>39</v>
      </c>
      <c r="F168" s="63" t="str">
        <f t="shared" si="6"/>
        <v>A</v>
      </c>
    </row>
    <row r="169" spans="1:6" x14ac:dyDescent="0.2">
      <c r="A169" s="61">
        <f t="shared" si="5"/>
        <v>163</v>
      </c>
      <c r="B169" s="59" t="s">
        <v>2341</v>
      </c>
      <c r="C169" s="60" t="s">
        <v>3212</v>
      </c>
      <c r="D169" s="59" t="s">
        <v>3211</v>
      </c>
      <c r="E169" s="58">
        <v>39</v>
      </c>
      <c r="F169" s="63" t="str">
        <f t="shared" si="6"/>
        <v>A</v>
      </c>
    </row>
    <row r="170" spans="1:6" x14ac:dyDescent="0.2">
      <c r="A170" s="61">
        <f t="shared" si="5"/>
        <v>163</v>
      </c>
      <c r="B170" s="59" t="s">
        <v>2341</v>
      </c>
      <c r="C170" s="60" t="s">
        <v>3210</v>
      </c>
      <c r="D170" s="59" t="s">
        <v>3209</v>
      </c>
      <c r="E170" s="58">
        <v>39</v>
      </c>
      <c r="F170" s="63" t="str">
        <f t="shared" si="6"/>
        <v>A</v>
      </c>
    </row>
    <row r="171" spans="1:6" x14ac:dyDescent="0.2">
      <c r="A171" s="61">
        <f t="shared" si="5"/>
        <v>163</v>
      </c>
      <c r="B171" s="59" t="s">
        <v>2322</v>
      </c>
      <c r="C171" s="60" t="s">
        <v>3208</v>
      </c>
      <c r="D171" s="59" t="s">
        <v>3207</v>
      </c>
      <c r="E171" s="58">
        <v>39</v>
      </c>
      <c r="F171" s="63" t="str">
        <f t="shared" si="6"/>
        <v>A</v>
      </c>
    </row>
    <row r="172" spans="1:6" x14ac:dyDescent="0.2">
      <c r="A172" s="61">
        <f t="shared" si="5"/>
        <v>163</v>
      </c>
      <c r="B172" s="59" t="s">
        <v>2322</v>
      </c>
      <c r="C172" s="60" t="s">
        <v>3206</v>
      </c>
      <c r="D172" s="59" t="s">
        <v>3205</v>
      </c>
      <c r="E172" s="58">
        <v>39</v>
      </c>
      <c r="F172" s="63" t="str">
        <f t="shared" si="6"/>
        <v>A</v>
      </c>
    </row>
    <row r="173" spans="1:6" x14ac:dyDescent="0.2">
      <c r="A173" s="61">
        <f t="shared" si="5"/>
        <v>163</v>
      </c>
      <c r="B173" s="59" t="s">
        <v>2322</v>
      </c>
      <c r="C173" s="60" t="s">
        <v>3204</v>
      </c>
      <c r="D173" s="59" t="s">
        <v>3203</v>
      </c>
      <c r="E173" s="58">
        <v>39</v>
      </c>
      <c r="F173" s="63" t="str">
        <f t="shared" si="6"/>
        <v>A</v>
      </c>
    </row>
    <row r="174" spans="1:6" x14ac:dyDescent="0.2">
      <c r="A174" s="61">
        <f t="shared" si="5"/>
        <v>163</v>
      </c>
      <c r="B174" s="59" t="s">
        <v>2322</v>
      </c>
      <c r="C174" s="60" t="s">
        <v>3202</v>
      </c>
      <c r="D174" s="59" t="s">
        <v>3201</v>
      </c>
      <c r="E174" s="58">
        <v>39</v>
      </c>
      <c r="F174" s="63" t="str">
        <f t="shared" si="6"/>
        <v>A</v>
      </c>
    </row>
    <row r="175" spans="1:6" x14ac:dyDescent="0.2">
      <c r="A175" s="61">
        <f t="shared" si="5"/>
        <v>163</v>
      </c>
      <c r="B175" s="59" t="s">
        <v>2319</v>
      </c>
      <c r="C175" s="60" t="s">
        <v>3200</v>
      </c>
      <c r="D175" s="59" t="s">
        <v>3199</v>
      </c>
      <c r="E175" s="58">
        <v>39</v>
      </c>
      <c r="F175" s="63" t="str">
        <f t="shared" si="6"/>
        <v>A</v>
      </c>
    </row>
    <row r="176" spans="1:6" x14ac:dyDescent="0.2">
      <c r="A176" s="61">
        <f t="shared" si="5"/>
        <v>163</v>
      </c>
      <c r="B176" s="59" t="s">
        <v>2319</v>
      </c>
      <c r="C176" s="60" t="s">
        <v>3198</v>
      </c>
      <c r="D176" s="59" t="s">
        <v>3197</v>
      </c>
      <c r="E176" s="58">
        <v>39</v>
      </c>
      <c r="F176" s="63" t="str">
        <f t="shared" si="6"/>
        <v>A</v>
      </c>
    </row>
    <row r="177" spans="1:6" x14ac:dyDescent="0.2">
      <c r="A177" s="61">
        <f t="shared" si="5"/>
        <v>163</v>
      </c>
      <c r="B177" s="59" t="s">
        <v>2304</v>
      </c>
      <c r="C177" s="60" t="s">
        <v>3196</v>
      </c>
      <c r="D177" s="59" t="s">
        <v>3195</v>
      </c>
      <c r="E177" s="58">
        <v>39</v>
      </c>
      <c r="F177" s="63" t="str">
        <f t="shared" si="6"/>
        <v>A</v>
      </c>
    </row>
    <row r="178" spans="1:6" x14ac:dyDescent="0.2">
      <c r="A178" s="61">
        <f t="shared" si="5"/>
        <v>163</v>
      </c>
      <c r="B178" s="59" t="s">
        <v>2299</v>
      </c>
      <c r="C178" s="60" t="s">
        <v>3194</v>
      </c>
      <c r="D178" s="59" t="s">
        <v>3193</v>
      </c>
      <c r="E178" s="58">
        <v>39</v>
      </c>
      <c r="F178" s="63" t="str">
        <f t="shared" si="6"/>
        <v>A</v>
      </c>
    </row>
    <row r="179" spans="1:6" x14ac:dyDescent="0.2">
      <c r="A179" s="61">
        <f t="shared" si="5"/>
        <v>163</v>
      </c>
      <c r="B179" s="59" t="s">
        <v>2372</v>
      </c>
      <c r="C179" s="60" t="s">
        <v>3192</v>
      </c>
      <c r="D179" s="59" t="s">
        <v>3191</v>
      </c>
      <c r="E179" s="58">
        <v>39</v>
      </c>
      <c r="F179" s="63" t="str">
        <f t="shared" si="6"/>
        <v>A</v>
      </c>
    </row>
    <row r="180" spans="1:6" x14ac:dyDescent="0.2">
      <c r="A180" s="61">
        <f t="shared" si="5"/>
        <v>176</v>
      </c>
      <c r="B180" s="59" t="s">
        <v>2341</v>
      </c>
      <c r="C180" s="60" t="s">
        <v>3190</v>
      </c>
      <c r="D180" s="59" t="s">
        <v>3189</v>
      </c>
      <c r="E180" s="58">
        <v>38</v>
      </c>
      <c r="F180" s="63" t="str">
        <f t="shared" si="6"/>
        <v>A</v>
      </c>
    </row>
    <row r="181" spans="1:6" x14ac:dyDescent="0.2">
      <c r="A181" s="61">
        <f t="shared" si="5"/>
        <v>176</v>
      </c>
      <c r="B181" s="59" t="s">
        <v>2341</v>
      </c>
      <c r="C181" s="60" t="s">
        <v>3188</v>
      </c>
      <c r="D181" s="59" t="s">
        <v>3187</v>
      </c>
      <c r="E181" s="58">
        <v>38</v>
      </c>
      <c r="F181" s="63" t="str">
        <f t="shared" si="6"/>
        <v>A</v>
      </c>
    </row>
    <row r="182" spans="1:6" x14ac:dyDescent="0.2">
      <c r="A182" s="61">
        <f t="shared" si="5"/>
        <v>176</v>
      </c>
      <c r="B182" s="59" t="s">
        <v>2322</v>
      </c>
      <c r="C182" s="60" t="s">
        <v>3186</v>
      </c>
      <c r="D182" s="59" t="s">
        <v>3185</v>
      </c>
      <c r="E182" s="58">
        <v>38</v>
      </c>
      <c r="F182" s="63" t="str">
        <f t="shared" si="6"/>
        <v>A</v>
      </c>
    </row>
    <row r="183" spans="1:6" x14ac:dyDescent="0.2">
      <c r="A183" s="61">
        <f t="shared" si="5"/>
        <v>176</v>
      </c>
      <c r="B183" s="59" t="s">
        <v>2322</v>
      </c>
      <c r="C183" s="60" t="s">
        <v>3184</v>
      </c>
      <c r="D183" s="59" t="s">
        <v>3183</v>
      </c>
      <c r="E183" s="58">
        <v>38</v>
      </c>
      <c r="F183" s="63" t="str">
        <f t="shared" si="6"/>
        <v>A</v>
      </c>
    </row>
    <row r="184" spans="1:6" x14ac:dyDescent="0.2">
      <c r="A184" s="61">
        <f t="shared" si="5"/>
        <v>176</v>
      </c>
      <c r="B184" s="59" t="s">
        <v>2322</v>
      </c>
      <c r="C184" s="60" t="s">
        <v>3182</v>
      </c>
      <c r="D184" s="59" t="s">
        <v>3181</v>
      </c>
      <c r="E184" s="58">
        <v>38</v>
      </c>
      <c r="F184" s="63" t="str">
        <f t="shared" si="6"/>
        <v>A</v>
      </c>
    </row>
    <row r="185" spans="1:6" x14ac:dyDescent="0.2">
      <c r="A185" s="61">
        <f t="shared" si="5"/>
        <v>176</v>
      </c>
      <c r="B185" s="59" t="s">
        <v>2319</v>
      </c>
      <c r="C185" s="60" t="s">
        <v>3180</v>
      </c>
      <c r="D185" s="59" t="s">
        <v>3179</v>
      </c>
      <c r="E185" s="58">
        <v>38</v>
      </c>
      <c r="F185" s="63" t="str">
        <f t="shared" si="6"/>
        <v>A</v>
      </c>
    </row>
    <row r="186" spans="1:6" x14ac:dyDescent="0.2">
      <c r="A186" s="61">
        <f t="shared" si="5"/>
        <v>176</v>
      </c>
      <c r="B186" s="59" t="s">
        <v>2299</v>
      </c>
      <c r="C186" s="60" t="s">
        <v>3178</v>
      </c>
      <c r="D186" s="59" t="s">
        <v>3177</v>
      </c>
      <c r="E186" s="58">
        <v>38</v>
      </c>
      <c r="F186" s="63" t="str">
        <f t="shared" si="6"/>
        <v>A</v>
      </c>
    </row>
    <row r="187" spans="1:6" x14ac:dyDescent="0.2">
      <c r="A187" s="61">
        <f t="shared" si="5"/>
        <v>176</v>
      </c>
      <c r="B187" s="59" t="s">
        <v>2299</v>
      </c>
      <c r="C187" s="60" t="s">
        <v>3176</v>
      </c>
      <c r="D187" s="59" t="s">
        <v>3175</v>
      </c>
      <c r="E187" s="58">
        <v>38</v>
      </c>
      <c r="F187" s="63" t="str">
        <f t="shared" si="6"/>
        <v>A</v>
      </c>
    </row>
    <row r="188" spans="1:6" x14ac:dyDescent="0.2">
      <c r="A188" s="61">
        <f t="shared" si="5"/>
        <v>176</v>
      </c>
      <c r="B188" s="59" t="s">
        <v>2372</v>
      </c>
      <c r="C188" s="60" t="s">
        <v>3174</v>
      </c>
      <c r="D188" s="59" t="s">
        <v>3173</v>
      </c>
      <c r="E188" s="58">
        <v>38</v>
      </c>
      <c r="F188" s="63" t="str">
        <f t="shared" si="6"/>
        <v>A</v>
      </c>
    </row>
    <row r="189" spans="1:6" x14ac:dyDescent="0.2">
      <c r="A189" s="61">
        <f t="shared" si="5"/>
        <v>185</v>
      </c>
      <c r="B189" s="59" t="s">
        <v>2341</v>
      </c>
      <c r="C189" s="60" t="s">
        <v>3172</v>
      </c>
      <c r="D189" s="59" t="s">
        <v>3171</v>
      </c>
      <c r="E189" s="58">
        <v>37</v>
      </c>
      <c r="F189" s="63" t="str">
        <f t="shared" si="6"/>
        <v>A</v>
      </c>
    </row>
    <row r="190" spans="1:6" x14ac:dyDescent="0.2">
      <c r="A190" s="61">
        <f t="shared" si="5"/>
        <v>185</v>
      </c>
      <c r="B190" s="59" t="s">
        <v>2341</v>
      </c>
      <c r="C190" s="60" t="s">
        <v>3170</v>
      </c>
      <c r="D190" s="59" t="s">
        <v>3169</v>
      </c>
      <c r="E190" s="58">
        <v>37</v>
      </c>
      <c r="F190" s="63" t="str">
        <f t="shared" si="6"/>
        <v>A</v>
      </c>
    </row>
    <row r="191" spans="1:6" x14ac:dyDescent="0.2">
      <c r="A191" s="61">
        <f t="shared" si="5"/>
        <v>185</v>
      </c>
      <c r="B191" s="59" t="s">
        <v>2322</v>
      </c>
      <c r="C191" s="60" t="s">
        <v>3168</v>
      </c>
      <c r="D191" s="59" t="s">
        <v>3167</v>
      </c>
      <c r="E191" s="58">
        <v>37</v>
      </c>
      <c r="F191" s="63" t="str">
        <f t="shared" si="6"/>
        <v>A</v>
      </c>
    </row>
    <row r="192" spans="1:6" x14ac:dyDescent="0.2">
      <c r="A192" s="61">
        <f t="shared" si="5"/>
        <v>185</v>
      </c>
      <c r="B192" s="59" t="s">
        <v>2322</v>
      </c>
      <c r="C192" s="60" t="s">
        <v>3166</v>
      </c>
      <c r="D192" s="59" t="s">
        <v>3165</v>
      </c>
      <c r="E192" s="58">
        <v>37</v>
      </c>
      <c r="F192" s="63" t="str">
        <f t="shared" si="6"/>
        <v>A</v>
      </c>
    </row>
    <row r="193" spans="1:6" x14ac:dyDescent="0.2">
      <c r="A193" s="61">
        <f t="shared" si="5"/>
        <v>185</v>
      </c>
      <c r="B193" s="59" t="s">
        <v>2319</v>
      </c>
      <c r="C193" s="60" t="s">
        <v>3164</v>
      </c>
      <c r="D193" s="59" t="s">
        <v>3163</v>
      </c>
      <c r="E193" s="58">
        <v>37</v>
      </c>
      <c r="F193" s="63" t="str">
        <f t="shared" si="6"/>
        <v>A</v>
      </c>
    </row>
    <row r="194" spans="1:6" x14ac:dyDescent="0.2">
      <c r="A194" s="61">
        <f t="shared" si="5"/>
        <v>185</v>
      </c>
      <c r="B194" s="59" t="s">
        <v>2319</v>
      </c>
      <c r="C194" s="60" t="s">
        <v>3162</v>
      </c>
      <c r="D194" s="59" t="s">
        <v>3161</v>
      </c>
      <c r="E194" s="58">
        <v>37</v>
      </c>
      <c r="F194" s="63" t="str">
        <f t="shared" si="6"/>
        <v>A</v>
      </c>
    </row>
    <row r="195" spans="1:6" x14ac:dyDescent="0.2">
      <c r="A195" s="61">
        <f t="shared" si="5"/>
        <v>185</v>
      </c>
      <c r="B195" s="59" t="s">
        <v>2304</v>
      </c>
      <c r="C195" s="60" t="s">
        <v>3160</v>
      </c>
      <c r="D195" s="59" t="s">
        <v>3159</v>
      </c>
      <c r="E195" s="58">
        <v>37</v>
      </c>
      <c r="F195" s="63" t="str">
        <f t="shared" si="6"/>
        <v>A</v>
      </c>
    </row>
    <row r="196" spans="1:6" x14ac:dyDescent="0.2">
      <c r="A196" s="61">
        <f t="shared" si="5"/>
        <v>185</v>
      </c>
      <c r="B196" s="59" t="s">
        <v>2299</v>
      </c>
      <c r="C196" s="60" t="s">
        <v>3158</v>
      </c>
      <c r="D196" s="59" t="s">
        <v>3157</v>
      </c>
      <c r="E196" s="58">
        <v>37</v>
      </c>
      <c r="F196" s="63" t="str">
        <f t="shared" si="6"/>
        <v>A</v>
      </c>
    </row>
    <row r="197" spans="1:6" x14ac:dyDescent="0.2">
      <c r="A197" s="61">
        <f t="shared" ref="A197:A260" si="7">_xlfn.RANK.EQ(E197,$E$5:$E$623,0)</f>
        <v>185</v>
      </c>
      <c r="B197" s="59" t="s">
        <v>2299</v>
      </c>
      <c r="C197" s="60" t="s">
        <v>3156</v>
      </c>
      <c r="D197" s="59" t="s">
        <v>3155</v>
      </c>
      <c r="E197" s="58">
        <v>37</v>
      </c>
      <c r="F197" s="63" t="str">
        <f t="shared" ref="F197:F260" si="8">IF(A197&lt;=COUNT($E$5:$E$623)/3,"A",IF(A197&lt;=COUNT($E$5:$E$623)*2/3,"B","C"))</f>
        <v>A</v>
      </c>
    </row>
    <row r="198" spans="1:6" x14ac:dyDescent="0.2">
      <c r="A198" s="61">
        <f t="shared" si="7"/>
        <v>185</v>
      </c>
      <c r="B198" s="59" t="s">
        <v>2299</v>
      </c>
      <c r="C198" s="60" t="s">
        <v>3154</v>
      </c>
      <c r="D198" s="59" t="s">
        <v>3153</v>
      </c>
      <c r="E198" s="58">
        <v>37</v>
      </c>
      <c r="F198" s="63" t="str">
        <f t="shared" si="8"/>
        <v>A</v>
      </c>
    </row>
    <row r="199" spans="1:6" x14ac:dyDescent="0.2">
      <c r="A199" s="61">
        <f t="shared" si="7"/>
        <v>185</v>
      </c>
      <c r="B199" s="59" t="s">
        <v>2299</v>
      </c>
      <c r="C199" s="60" t="s">
        <v>3152</v>
      </c>
      <c r="D199" s="59" t="s">
        <v>3151</v>
      </c>
      <c r="E199" s="58">
        <v>37</v>
      </c>
      <c r="F199" s="63" t="str">
        <f t="shared" si="8"/>
        <v>A</v>
      </c>
    </row>
    <row r="200" spans="1:6" x14ac:dyDescent="0.2">
      <c r="A200" s="61">
        <f t="shared" si="7"/>
        <v>185</v>
      </c>
      <c r="B200" s="59" t="s">
        <v>2299</v>
      </c>
      <c r="C200" s="60" t="s">
        <v>3150</v>
      </c>
      <c r="D200" s="59" t="s">
        <v>3149</v>
      </c>
      <c r="E200" s="58">
        <v>37</v>
      </c>
      <c r="F200" s="63" t="str">
        <f t="shared" si="8"/>
        <v>A</v>
      </c>
    </row>
    <row r="201" spans="1:6" x14ac:dyDescent="0.2">
      <c r="A201" s="61">
        <f t="shared" si="7"/>
        <v>197</v>
      </c>
      <c r="B201" s="59" t="s">
        <v>2341</v>
      </c>
      <c r="C201" s="60" t="s">
        <v>3148</v>
      </c>
      <c r="D201" s="59" t="s">
        <v>3147</v>
      </c>
      <c r="E201" s="58">
        <v>36</v>
      </c>
      <c r="F201" s="63" t="str">
        <f t="shared" si="8"/>
        <v>A</v>
      </c>
    </row>
    <row r="202" spans="1:6" x14ac:dyDescent="0.2">
      <c r="A202" s="61">
        <f t="shared" si="7"/>
        <v>197</v>
      </c>
      <c r="B202" s="59" t="s">
        <v>2322</v>
      </c>
      <c r="C202" s="60" t="s">
        <v>3146</v>
      </c>
      <c r="D202" s="59" t="s">
        <v>3145</v>
      </c>
      <c r="E202" s="58">
        <v>36</v>
      </c>
      <c r="F202" s="63" t="str">
        <f t="shared" si="8"/>
        <v>A</v>
      </c>
    </row>
    <row r="203" spans="1:6" x14ac:dyDescent="0.2">
      <c r="A203" s="61">
        <f t="shared" si="7"/>
        <v>197</v>
      </c>
      <c r="B203" s="59" t="s">
        <v>2322</v>
      </c>
      <c r="C203" s="60" t="s">
        <v>3144</v>
      </c>
      <c r="D203" s="59" t="s">
        <v>3143</v>
      </c>
      <c r="E203" s="58">
        <v>36</v>
      </c>
      <c r="F203" s="63" t="str">
        <f t="shared" si="8"/>
        <v>A</v>
      </c>
    </row>
    <row r="204" spans="1:6" x14ac:dyDescent="0.2">
      <c r="A204" s="61">
        <f t="shared" si="7"/>
        <v>197</v>
      </c>
      <c r="B204" s="59" t="s">
        <v>2319</v>
      </c>
      <c r="C204" s="60" t="s">
        <v>3142</v>
      </c>
      <c r="D204" s="59" t="s">
        <v>3141</v>
      </c>
      <c r="E204" s="58">
        <v>36</v>
      </c>
      <c r="F204" s="63" t="str">
        <f t="shared" si="8"/>
        <v>A</v>
      </c>
    </row>
    <row r="205" spans="1:6" x14ac:dyDescent="0.2">
      <c r="A205" s="61">
        <f t="shared" si="7"/>
        <v>197</v>
      </c>
      <c r="B205" s="59" t="s">
        <v>2319</v>
      </c>
      <c r="C205" s="60" t="s">
        <v>3140</v>
      </c>
      <c r="D205" s="59" t="s">
        <v>3139</v>
      </c>
      <c r="E205" s="58">
        <v>36</v>
      </c>
      <c r="F205" s="63" t="str">
        <f t="shared" si="8"/>
        <v>A</v>
      </c>
    </row>
    <row r="206" spans="1:6" x14ac:dyDescent="0.2">
      <c r="A206" s="61">
        <f t="shared" si="7"/>
        <v>197</v>
      </c>
      <c r="B206" s="59" t="s">
        <v>2319</v>
      </c>
      <c r="C206" s="60" t="s">
        <v>3138</v>
      </c>
      <c r="D206" s="59" t="s">
        <v>3137</v>
      </c>
      <c r="E206" s="58">
        <v>36</v>
      </c>
      <c r="F206" s="63" t="str">
        <f t="shared" si="8"/>
        <v>A</v>
      </c>
    </row>
    <row r="207" spans="1:6" x14ac:dyDescent="0.2">
      <c r="A207" s="61">
        <f t="shared" si="7"/>
        <v>197</v>
      </c>
      <c r="B207" s="59" t="s">
        <v>2304</v>
      </c>
      <c r="C207" s="60" t="s">
        <v>3136</v>
      </c>
      <c r="D207" s="59" t="s">
        <v>3135</v>
      </c>
      <c r="E207" s="58">
        <v>36</v>
      </c>
      <c r="F207" s="63" t="str">
        <f t="shared" si="8"/>
        <v>A</v>
      </c>
    </row>
    <row r="208" spans="1:6" x14ac:dyDescent="0.2">
      <c r="A208" s="61">
        <f t="shared" si="7"/>
        <v>197</v>
      </c>
      <c r="B208" s="59" t="s">
        <v>2304</v>
      </c>
      <c r="C208" s="60" t="s">
        <v>3134</v>
      </c>
      <c r="D208" s="59" t="s">
        <v>3133</v>
      </c>
      <c r="E208" s="58">
        <v>36</v>
      </c>
      <c r="F208" s="63" t="str">
        <f t="shared" si="8"/>
        <v>A</v>
      </c>
    </row>
    <row r="209" spans="1:6" x14ac:dyDescent="0.2">
      <c r="A209" s="61">
        <f t="shared" si="7"/>
        <v>197</v>
      </c>
      <c r="B209" s="59" t="s">
        <v>2299</v>
      </c>
      <c r="C209" s="60" t="s">
        <v>3132</v>
      </c>
      <c r="D209" s="59" t="s">
        <v>3131</v>
      </c>
      <c r="E209" s="58">
        <v>36</v>
      </c>
      <c r="F209" s="63" t="str">
        <f t="shared" si="8"/>
        <v>A</v>
      </c>
    </row>
    <row r="210" spans="1:6" x14ac:dyDescent="0.2">
      <c r="A210" s="61">
        <f t="shared" si="7"/>
        <v>197</v>
      </c>
      <c r="B210" s="59" t="s">
        <v>2299</v>
      </c>
      <c r="C210" s="60" t="s">
        <v>3130</v>
      </c>
      <c r="D210" s="59" t="s">
        <v>3129</v>
      </c>
      <c r="E210" s="58">
        <v>36</v>
      </c>
      <c r="F210" s="63" t="str">
        <f t="shared" si="8"/>
        <v>A</v>
      </c>
    </row>
    <row r="211" spans="1:6" x14ac:dyDescent="0.2">
      <c r="A211" s="61">
        <f t="shared" si="7"/>
        <v>197</v>
      </c>
      <c r="B211" s="59" t="s">
        <v>2299</v>
      </c>
      <c r="C211" s="60" t="s">
        <v>3128</v>
      </c>
      <c r="D211" s="59" t="s">
        <v>3127</v>
      </c>
      <c r="E211" s="58">
        <v>36</v>
      </c>
      <c r="F211" s="63" t="str">
        <f t="shared" si="8"/>
        <v>A</v>
      </c>
    </row>
    <row r="212" spans="1:6" x14ac:dyDescent="0.2">
      <c r="A212" s="61">
        <f t="shared" si="7"/>
        <v>208</v>
      </c>
      <c r="B212" s="59" t="s">
        <v>2341</v>
      </c>
      <c r="C212" s="60" t="s">
        <v>3126</v>
      </c>
      <c r="D212" s="59" t="s">
        <v>3125</v>
      </c>
      <c r="E212" s="58">
        <v>35</v>
      </c>
      <c r="F212" s="62" t="str">
        <f t="shared" si="8"/>
        <v>B</v>
      </c>
    </row>
    <row r="213" spans="1:6" x14ac:dyDescent="0.2">
      <c r="A213" s="61">
        <f t="shared" si="7"/>
        <v>208</v>
      </c>
      <c r="B213" s="59" t="s">
        <v>2341</v>
      </c>
      <c r="C213" s="60" t="s">
        <v>3124</v>
      </c>
      <c r="D213" s="59" t="s">
        <v>3123</v>
      </c>
      <c r="E213" s="58">
        <v>35</v>
      </c>
      <c r="F213" s="62" t="str">
        <f t="shared" si="8"/>
        <v>B</v>
      </c>
    </row>
    <row r="214" spans="1:6" x14ac:dyDescent="0.2">
      <c r="A214" s="61">
        <f t="shared" si="7"/>
        <v>208</v>
      </c>
      <c r="B214" s="59" t="s">
        <v>2322</v>
      </c>
      <c r="C214" s="60" t="s">
        <v>3122</v>
      </c>
      <c r="D214" s="59" t="s">
        <v>3121</v>
      </c>
      <c r="E214" s="58">
        <v>35</v>
      </c>
      <c r="F214" s="62" t="str">
        <f t="shared" si="8"/>
        <v>B</v>
      </c>
    </row>
    <row r="215" spans="1:6" x14ac:dyDescent="0.2">
      <c r="A215" s="61">
        <f t="shared" si="7"/>
        <v>208</v>
      </c>
      <c r="B215" s="59" t="s">
        <v>2322</v>
      </c>
      <c r="C215" s="60" t="s">
        <v>3120</v>
      </c>
      <c r="D215" s="59" t="s">
        <v>3119</v>
      </c>
      <c r="E215" s="58">
        <v>35</v>
      </c>
      <c r="F215" s="62" t="str">
        <f t="shared" si="8"/>
        <v>B</v>
      </c>
    </row>
    <row r="216" spans="1:6" x14ac:dyDescent="0.2">
      <c r="A216" s="61">
        <f t="shared" si="7"/>
        <v>208</v>
      </c>
      <c r="B216" s="59" t="s">
        <v>2322</v>
      </c>
      <c r="C216" s="60" t="s">
        <v>3118</v>
      </c>
      <c r="D216" s="59" t="s">
        <v>3117</v>
      </c>
      <c r="E216" s="58">
        <v>35</v>
      </c>
      <c r="F216" s="62" t="str">
        <f t="shared" si="8"/>
        <v>B</v>
      </c>
    </row>
    <row r="217" spans="1:6" x14ac:dyDescent="0.2">
      <c r="A217" s="61">
        <f t="shared" si="7"/>
        <v>208</v>
      </c>
      <c r="B217" s="59" t="s">
        <v>2319</v>
      </c>
      <c r="C217" s="60" t="s">
        <v>3116</v>
      </c>
      <c r="D217" s="59" t="s">
        <v>3115</v>
      </c>
      <c r="E217" s="58">
        <v>35</v>
      </c>
      <c r="F217" s="62" t="str">
        <f t="shared" si="8"/>
        <v>B</v>
      </c>
    </row>
    <row r="218" spans="1:6" x14ac:dyDescent="0.2">
      <c r="A218" s="61">
        <f t="shared" si="7"/>
        <v>208</v>
      </c>
      <c r="B218" s="59" t="s">
        <v>2319</v>
      </c>
      <c r="C218" s="60" t="s">
        <v>3114</v>
      </c>
      <c r="D218" s="59" t="s">
        <v>3113</v>
      </c>
      <c r="E218" s="58">
        <v>35</v>
      </c>
      <c r="F218" s="62" t="str">
        <f t="shared" si="8"/>
        <v>B</v>
      </c>
    </row>
    <row r="219" spans="1:6" x14ac:dyDescent="0.2">
      <c r="A219" s="61">
        <f t="shared" si="7"/>
        <v>208</v>
      </c>
      <c r="B219" s="59" t="s">
        <v>2319</v>
      </c>
      <c r="C219" s="60" t="s">
        <v>3112</v>
      </c>
      <c r="D219" s="59" t="s">
        <v>3111</v>
      </c>
      <c r="E219" s="58">
        <v>35</v>
      </c>
      <c r="F219" s="62" t="str">
        <f t="shared" si="8"/>
        <v>B</v>
      </c>
    </row>
    <row r="220" spans="1:6" x14ac:dyDescent="0.2">
      <c r="A220" s="61">
        <f t="shared" si="7"/>
        <v>208</v>
      </c>
      <c r="B220" s="59" t="s">
        <v>2299</v>
      </c>
      <c r="C220" s="60" t="s">
        <v>3110</v>
      </c>
      <c r="D220" s="59" t="s">
        <v>3109</v>
      </c>
      <c r="E220" s="58">
        <v>35</v>
      </c>
      <c r="F220" s="62" t="str">
        <f t="shared" si="8"/>
        <v>B</v>
      </c>
    </row>
    <row r="221" spans="1:6" x14ac:dyDescent="0.2">
      <c r="A221" s="61">
        <f t="shared" si="7"/>
        <v>208</v>
      </c>
      <c r="B221" s="59" t="s">
        <v>2372</v>
      </c>
      <c r="C221" s="60" t="s">
        <v>3108</v>
      </c>
      <c r="D221" s="59" t="s">
        <v>3107</v>
      </c>
      <c r="E221" s="58">
        <v>35</v>
      </c>
      <c r="F221" s="62" t="str">
        <f t="shared" si="8"/>
        <v>B</v>
      </c>
    </row>
    <row r="222" spans="1:6" x14ac:dyDescent="0.2">
      <c r="A222" s="61">
        <f t="shared" si="7"/>
        <v>208</v>
      </c>
      <c r="B222" s="59" t="s">
        <v>2372</v>
      </c>
      <c r="C222" s="60" t="s">
        <v>3106</v>
      </c>
      <c r="D222" s="59" t="s">
        <v>3105</v>
      </c>
      <c r="E222" s="58">
        <v>35</v>
      </c>
      <c r="F222" s="62" t="str">
        <f t="shared" si="8"/>
        <v>B</v>
      </c>
    </row>
    <row r="223" spans="1:6" x14ac:dyDescent="0.2">
      <c r="A223" s="61">
        <f t="shared" si="7"/>
        <v>219</v>
      </c>
      <c r="B223" s="59" t="s">
        <v>2341</v>
      </c>
      <c r="C223" s="60" t="s">
        <v>3104</v>
      </c>
      <c r="D223" s="59" t="s">
        <v>3103</v>
      </c>
      <c r="E223" s="58">
        <v>34</v>
      </c>
      <c r="F223" s="62" t="str">
        <f t="shared" si="8"/>
        <v>B</v>
      </c>
    </row>
    <row r="224" spans="1:6" x14ac:dyDescent="0.2">
      <c r="A224" s="61">
        <f t="shared" si="7"/>
        <v>219</v>
      </c>
      <c r="B224" s="59" t="s">
        <v>2322</v>
      </c>
      <c r="C224" s="60" t="s">
        <v>3102</v>
      </c>
      <c r="D224" s="59" t="s">
        <v>3101</v>
      </c>
      <c r="E224" s="58">
        <v>34</v>
      </c>
      <c r="F224" s="62" t="str">
        <f t="shared" si="8"/>
        <v>B</v>
      </c>
    </row>
    <row r="225" spans="1:6" x14ac:dyDescent="0.2">
      <c r="A225" s="61">
        <f t="shared" si="7"/>
        <v>219</v>
      </c>
      <c r="B225" s="59" t="s">
        <v>2304</v>
      </c>
      <c r="C225" s="60" t="s">
        <v>3100</v>
      </c>
      <c r="D225" s="59" t="s">
        <v>3099</v>
      </c>
      <c r="E225" s="58">
        <v>34</v>
      </c>
      <c r="F225" s="62" t="str">
        <f t="shared" si="8"/>
        <v>B</v>
      </c>
    </row>
    <row r="226" spans="1:6" x14ac:dyDescent="0.2">
      <c r="A226" s="61">
        <f t="shared" si="7"/>
        <v>219</v>
      </c>
      <c r="B226" s="59" t="s">
        <v>2299</v>
      </c>
      <c r="C226" s="60" t="s">
        <v>3098</v>
      </c>
      <c r="D226" s="59" t="s">
        <v>3097</v>
      </c>
      <c r="E226" s="58">
        <v>34</v>
      </c>
      <c r="F226" s="62" t="str">
        <f t="shared" si="8"/>
        <v>B</v>
      </c>
    </row>
    <row r="227" spans="1:6" x14ac:dyDescent="0.2">
      <c r="A227" s="61">
        <f t="shared" si="7"/>
        <v>219</v>
      </c>
      <c r="B227" s="59" t="s">
        <v>2299</v>
      </c>
      <c r="C227" s="60" t="s">
        <v>3096</v>
      </c>
      <c r="D227" s="59" t="s">
        <v>3095</v>
      </c>
      <c r="E227" s="58">
        <v>34</v>
      </c>
      <c r="F227" s="62" t="str">
        <f t="shared" si="8"/>
        <v>B</v>
      </c>
    </row>
    <row r="228" spans="1:6" x14ac:dyDescent="0.2">
      <c r="A228" s="61">
        <f t="shared" si="7"/>
        <v>219</v>
      </c>
      <c r="B228" s="59" t="s">
        <v>2299</v>
      </c>
      <c r="C228" s="60" t="s">
        <v>3094</v>
      </c>
      <c r="D228" s="59" t="s">
        <v>3093</v>
      </c>
      <c r="E228" s="58">
        <v>34</v>
      </c>
      <c r="F228" s="62" t="str">
        <f t="shared" si="8"/>
        <v>B</v>
      </c>
    </row>
    <row r="229" spans="1:6" x14ac:dyDescent="0.2">
      <c r="A229" s="61">
        <f t="shared" si="7"/>
        <v>219</v>
      </c>
      <c r="B229" s="59" t="s">
        <v>2372</v>
      </c>
      <c r="C229" s="60" t="s">
        <v>3092</v>
      </c>
      <c r="D229" s="59" t="s">
        <v>3091</v>
      </c>
      <c r="E229" s="58">
        <v>34</v>
      </c>
      <c r="F229" s="62" t="str">
        <f t="shared" si="8"/>
        <v>B</v>
      </c>
    </row>
    <row r="230" spans="1:6" x14ac:dyDescent="0.2">
      <c r="A230" s="61">
        <f t="shared" si="7"/>
        <v>219</v>
      </c>
      <c r="B230" s="59" t="s">
        <v>2372</v>
      </c>
      <c r="C230" s="60" t="s">
        <v>3090</v>
      </c>
      <c r="D230" s="59" t="s">
        <v>3089</v>
      </c>
      <c r="E230" s="58">
        <v>34</v>
      </c>
      <c r="F230" s="62" t="str">
        <f t="shared" si="8"/>
        <v>B</v>
      </c>
    </row>
    <row r="231" spans="1:6" x14ac:dyDescent="0.2">
      <c r="A231" s="61">
        <f t="shared" si="7"/>
        <v>227</v>
      </c>
      <c r="B231" s="59" t="s">
        <v>2341</v>
      </c>
      <c r="C231" s="60" t="s">
        <v>3088</v>
      </c>
      <c r="D231" s="59" t="s">
        <v>3087</v>
      </c>
      <c r="E231" s="58">
        <v>33</v>
      </c>
      <c r="F231" s="62" t="str">
        <f t="shared" si="8"/>
        <v>B</v>
      </c>
    </row>
    <row r="232" spans="1:6" x14ac:dyDescent="0.2">
      <c r="A232" s="61">
        <f t="shared" si="7"/>
        <v>227</v>
      </c>
      <c r="B232" s="59" t="s">
        <v>2341</v>
      </c>
      <c r="C232" s="60" t="s">
        <v>3086</v>
      </c>
      <c r="D232" s="59" t="s">
        <v>3085</v>
      </c>
      <c r="E232" s="58">
        <v>33</v>
      </c>
      <c r="F232" s="62" t="str">
        <f t="shared" si="8"/>
        <v>B</v>
      </c>
    </row>
    <row r="233" spans="1:6" x14ac:dyDescent="0.2">
      <c r="A233" s="61">
        <f t="shared" si="7"/>
        <v>227</v>
      </c>
      <c r="B233" s="59" t="s">
        <v>2341</v>
      </c>
      <c r="C233" s="60" t="s">
        <v>3084</v>
      </c>
      <c r="D233" s="59" t="s">
        <v>3083</v>
      </c>
      <c r="E233" s="58">
        <v>33</v>
      </c>
      <c r="F233" s="62" t="str">
        <f t="shared" si="8"/>
        <v>B</v>
      </c>
    </row>
    <row r="234" spans="1:6" x14ac:dyDescent="0.2">
      <c r="A234" s="61">
        <f t="shared" si="7"/>
        <v>227</v>
      </c>
      <c r="B234" s="59" t="s">
        <v>2341</v>
      </c>
      <c r="C234" s="60" t="s">
        <v>3082</v>
      </c>
      <c r="D234" s="59" t="s">
        <v>3081</v>
      </c>
      <c r="E234" s="58">
        <v>33</v>
      </c>
      <c r="F234" s="62" t="str">
        <f t="shared" si="8"/>
        <v>B</v>
      </c>
    </row>
    <row r="235" spans="1:6" x14ac:dyDescent="0.2">
      <c r="A235" s="61">
        <f t="shared" si="7"/>
        <v>227</v>
      </c>
      <c r="B235" s="59" t="s">
        <v>2341</v>
      </c>
      <c r="C235" s="60" t="s">
        <v>3080</v>
      </c>
      <c r="D235" s="59" t="s">
        <v>3079</v>
      </c>
      <c r="E235" s="58">
        <v>33</v>
      </c>
      <c r="F235" s="62" t="str">
        <f t="shared" si="8"/>
        <v>B</v>
      </c>
    </row>
    <row r="236" spans="1:6" x14ac:dyDescent="0.2">
      <c r="A236" s="61">
        <f t="shared" si="7"/>
        <v>227</v>
      </c>
      <c r="B236" s="59" t="s">
        <v>2322</v>
      </c>
      <c r="C236" s="60" t="s">
        <v>3078</v>
      </c>
      <c r="D236" s="59" t="s">
        <v>3077</v>
      </c>
      <c r="E236" s="58">
        <v>33</v>
      </c>
      <c r="F236" s="62" t="str">
        <f t="shared" si="8"/>
        <v>B</v>
      </c>
    </row>
    <row r="237" spans="1:6" x14ac:dyDescent="0.2">
      <c r="A237" s="61">
        <f t="shared" si="7"/>
        <v>227</v>
      </c>
      <c r="B237" s="59" t="s">
        <v>2304</v>
      </c>
      <c r="C237" s="60" t="s">
        <v>3076</v>
      </c>
      <c r="D237" s="59" t="s">
        <v>3075</v>
      </c>
      <c r="E237" s="58">
        <v>33</v>
      </c>
      <c r="F237" s="62" t="str">
        <f t="shared" si="8"/>
        <v>B</v>
      </c>
    </row>
    <row r="238" spans="1:6" x14ac:dyDescent="0.2">
      <c r="A238" s="61">
        <f t="shared" si="7"/>
        <v>227</v>
      </c>
      <c r="B238" s="59" t="s">
        <v>2299</v>
      </c>
      <c r="C238" s="60" t="s">
        <v>3074</v>
      </c>
      <c r="D238" s="59" t="s">
        <v>3073</v>
      </c>
      <c r="E238" s="58">
        <v>33</v>
      </c>
      <c r="F238" s="62" t="str">
        <f t="shared" si="8"/>
        <v>B</v>
      </c>
    </row>
    <row r="239" spans="1:6" x14ac:dyDescent="0.2">
      <c r="A239" s="61">
        <f t="shared" si="7"/>
        <v>227</v>
      </c>
      <c r="B239" s="59" t="s">
        <v>2299</v>
      </c>
      <c r="C239" s="60" t="s">
        <v>3072</v>
      </c>
      <c r="D239" s="59" t="s">
        <v>3071</v>
      </c>
      <c r="E239" s="58">
        <v>33</v>
      </c>
      <c r="F239" s="62" t="str">
        <f t="shared" si="8"/>
        <v>B</v>
      </c>
    </row>
    <row r="240" spans="1:6" x14ac:dyDescent="0.2">
      <c r="A240" s="61">
        <f t="shared" si="7"/>
        <v>227</v>
      </c>
      <c r="B240" s="59" t="s">
        <v>2299</v>
      </c>
      <c r="C240" s="60" t="s">
        <v>3070</v>
      </c>
      <c r="D240" s="59" t="s">
        <v>3069</v>
      </c>
      <c r="E240" s="58">
        <v>33</v>
      </c>
      <c r="F240" s="62" t="str">
        <f t="shared" si="8"/>
        <v>B</v>
      </c>
    </row>
    <row r="241" spans="1:6" x14ac:dyDescent="0.2">
      <c r="A241" s="61">
        <f t="shared" si="7"/>
        <v>237</v>
      </c>
      <c r="B241" s="59" t="s">
        <v>2341</v>
      </c>
      <c r="C241" s="60" t="s">
        <v>3068</v>
      </c>
      <c r="D241" s="59" t="s">
        <v>3067</v>
      </c>
      <c r="E241" s="58">
        <v>32</v>
      </c>
      <c r="F241" s="62" t="str">
        <f t="shared" si="8"/>
        <v>B</v>
      </c>
    </row>
    <row r="242" spans="1:6" x14ac:dyDescent="0.2">
      <c r="A242" s="61">
        <f t="shared" si="7"/>
        <v>237</v>
      </c>
      <c r="B242" s="59" t="s">
        <v>2341</v>
      </c>
      <c r="C242" s="60" t="s">
        <v>3066</v>
      </c>
      <c r="D242" s="59" t="s">
        <v>3065</v>
      </c>
      <c r="E242" s="58">
        <v>32</v>
      </c>
      <c r="F242" s="62" t="str">
        <f t="shared" si="8"/>
        <v>B</v>
      </c>
    </row>
    <row r="243" spans="1:6" x14ac:dyDescent="0.2">
      <c r="A243" s="61">
        <f t="shared" si="7"/>
        <v>237</v>
      </c>
      <c r="B243" s="59" t="s">
        <v>2341</v>
      </c>
      <c r="C243" s="60" t="s">
        <v>3064</v>
      </c>
      <c r="D243" s="59" t="s">
        <v>3063</v>
      </c>
      <c r="E243" s="58">
        <v>32</v>
      </c>
      <c r="F243" s="62" t="str">
        <f t="shared" si="8"/>
        <v>B</v>
      </c>
    </row>
    <row r="244" spans="1:6" x14ac:dyDescent="0.2">
      <c r="A244" s="61">
        <f t="shared" si="7"/>
        <v>237</v>
      </c>
      <c r="B244" s="59" t="s">
        <v>2322</v>
      </c>
      <c r="C244" s="60" t="s">
        <v>3062</v>
      </c>
      <c r="D244" s="59" t="s">
        <v>3061</v>
      </c>
      <c r="E244" s="58">
        <v>32</v>
      </c>
      <c r="F244" s="62" t="str">
        <f t="shared" si="8"/>
        <v>B</v>
      </c>
    </row>
    <row r="245" spans="1:6" x14ac:dyDescent="0.2">
      <c r="A245" s="61">
        <f t="shared" si="7"/>
        <v>237</v>
      </c>
      <c r="B245" s="59" t="s">
        <v>2322</v>
      </c>
      <c r="C245" s="60" t="s">
        <v>3060</v>
      </c>
      <c r="D245" s="59" t="s">
        <v>3059</v>
      </c>
      <c r="E245" s="58">
        <v>32</v>
      </c>
      <c r="F245" s="62" t="str">
        <f t="shared" si="8"/>
        <v>B</v>
      </c>
    </row>
    <row r="246" spans="1:6" x14ac:dyDescent="0.2">
      <c r="A246" s="61">
        <f t="shared" si="7"/>
        <v>237</v>
      </c>
      <c r="B246" s="59" t="s">
        <v>2322</v>
      </c>
      <c r="C246" s="60" t="s">
        <v>3058</v>
      </c>
      <c r="D246" s="59" t="s">
        <v>3057</v>
      </c>
      <c r="E246" s="58">
        <v>32</v>
      </c>
      <c r="F246" s="62" t="str">
        <f t="shared" si="8"/>
        <v>B</v>
      </c>
    </row>
    <row r="247" spans="1:6" x14ac:dyDescent="0.2">
      <c r="A247" s="61">
        <f t="shared" si="7"/>
        <v>237</v>
      </c>
      <c r="B247" s="59" t="s">
        <v>2322</v>
      </c>
      <c r="C247" s="60" t="s">
        <v>3056</v>
      </c>
      <c r="D247" s="59" t="s">
        <v>3055</v>
      </c>
      <c r="E247" s="58">
        <v>32</v>
      </c>
      <c r="F247" s="62" t="str">
        <f t="shared" si="8"/>
        <v>B</v>
      </c>
    </row>
    <row r="248" spans="1:6" x14ac:dyDescent="0.2">
      <c r="A248" s="61">
        <f t="shared" si="7"/>
        <v>237</v>
      </c>
      <c r="B248" s="59" t="s">
        <v>2319</v>
      </c>
      <c r="C248" s="60" t="s">
        <v>3054</v>
      </c>
      <c r="D248" s="59" t="s">
        <v>3053</v>
      </c>
      <c r="E248" s="58">
        <v>32</v>
      </c>
      <c r="F248" s="62" t="str">
        <f t="shared" si="8"/>
        <v>B</v>
      </c>
    </row>
    <row r="249" spans="1:6" x14ac:dyDescent="0.2">
      <c r="A249" s="61">
        <f t="shared" si="7"/>
        <v>237</v>
      </c>
      <c r="B249" s="59" t="s">
        <v>2319</v>
      </c>
      <c r="C249" s="60" t="s">
        <v>3052</v>
      </c>
      <c r="D249" s="59" t="s">
        <v>3051</v>
      </c>
      <c r="E249" s="58">
        <v>32</v>
      </c>
      <c r="F249" s="62" t="str">
        <f t="shared" si="8"/>
        <v>B</v>
      </c>
    </row>
    <row r="250" spans="1:6" x14ac:dyDescent="0.2">
      <c r="A250" s="61">
        <f t="shared" si="7"/>
        <v>237</v>
      </c>
      <c r="B250" s="59" t="s">
        <v>2304</v>
      </c>
      <c r="C250" s="60" t="s">
        <v>3050</v>
      </c>
      <c r="D250" s="59" t="s">
        <v>3049</v>
      </c>
      <c r="E250" s="58">
        <v>32</v>
      </c>
      <c r="F250" s="62" t="str">
        <f t="shared" si="8"/>
        <v>B</v>
      </c>
    </row>
    <row r="251" spans="1:6" x14ac:dyDescent="0.2">
      <c r="A251" s="61">
        <f t="shared" si="7"/>
        <v>237</v>
      </c>
      <c r="B251" s="59" t="s">
        <v>2299</v>
      </c>
      <c r="C251" s="60" t="s">
        <v>3048</v>
      </c>
      <c r="D251" s="59" t="s">
        <v>3047</v>
      </c>
      <c r="E251" s="58">
        <v>32</v>
      </c>
      <c r="F251" s="62" t="str">
        <f t="shared" si="8"/>
        <v>B</v>
      </c>
    </row>
    <row r="252" spans="1:6" x14ac:dyDescent="0.2">
      <c r="A252" s="61">
        <f t="shared" si="7"/>
        <v>248</v>
      </c>
      <c r="B252" s="59" t="s">
        <v>2341</v>
      </c>
      <c r="C252" s="60" t="s">
        <v>3046</v>
      </c>
      <c r="D252" s="59" t="s">
        <v>3045</v>
      </c>
      <c r="E252" s="58">
        <v>31</v>
      </c>
      <c r="F252" s="62" t="str">
        <f t="shared" si="8"/>
        <v>B</v>
      </c>
    </row>
    <row r="253" spans="1:6" x14ac:dyDescent="0.2">
      <c r="A253" s="61">
        <f t="shared" si="7"/>
        <v>248</v>
      </c>
      <c r="B253" s="59" t="s">
        <v>2341</v>
      </c>
      <c r="C253" s="60" t="s">
        <v>3044</v>
      </c>
      <c r="D253" s="59" t="s">
        <v>3043</v>
      </c>
      <c r="E253" s="58">
        <v>31</v>
      </c>
      <c r="F253" s="62" t="str">
        <f t="shared" si="8"/>
        <v>B</v>
      </c>
    </row>
    <row r="254" spans="1:6" x14ac:dyDescent="0.2">
      <c r="A254" s="61">
        <f t="shared" si="7"/>
        <v>248</v>
      </c>
      <c r="B254" s="59" t="s">
        <v>2322</v>
      </c>
      <c r="C254" s="60" t="s">
        <v>3042</v>
      </c>
      <c r="D254" s="59" t="s">
        <v>3041</v>
      </c>
      <c r="E254" s="58">
        <v>31</v>
      </c>
      <c r="F254" s="62" t="str">
        <f t="shared" si="8"/>
        <v>B</v>
      </c>
    </row>
    <row r="255" spans="1:6" x14ac:dyDescent="0.2">
      <c r="A255" s="61">
        <f t="shared" si="7"/>
        <v>248</v>
      </c>
      <c r="B255" s="59" t="s">
        <v>2319</v>
      </c>
      <c r="C255" s="60" t="s">
        <v>3040</v>
      </c>
      <c r="D255" s="59" t="s">
        <v>3039</v>
      </c>
      <c r="E255" s="58">
        <v>31</v>
      </c>
      <c r="F255" s="62" t="str">
        <f t="shared" si="8"/>
        <v>B</v>
      </c>
    </row>
    <row r="256" spans="1:6" x14ac:dyDescent="0.2">
      <c r="A256" s="61">
        <f t="shared" si="7"/>
        <v>248</v>
      </c>
      <c r="B256" s="59" t="s">
        <v>2319</v>
      </c>
      <c r="C256" s="60" t="s">
        <v>3038</v>
      </c>
      <c r="D256" s="59" t="s">
        <v>3037</v>
      </c>
      <c r="E256" s="58">
        <v>31</v>
      </c>
      <c r="F256" s="62" t="str">
        <f t="shared" si="8"/>
        <v>B</v>
      </c>
    </row>
    <row r="257" spans="1:6" x14ac:dyDescent="0.2">
      <c r="A257" s="61">
        <f t="shared" si="7"/>
        <v>248</v>
      </c>
      <c r="B257" s="59" t="s">
        <v>2304</v>
      </c>
      <c r="C257" s="60" t="s">
        <v>3036</v>
      </c>
      <c r="D257" s="59" t="s">
        <v>3035</v>
      </c>
      <c r="E257" s="58">
        <v>31</v>
      </c>
      <c r="F257" s="62" t="str">
        <f t="shared" si="8"/>
        <v>B</v>
      </c>
    </row>
    <row r="258" spans="1:6" x14ac:dyDescent="0.2">
      <c r="A258" s="61">
        <f t="shared" si="7"/>
        <v>248</v>
      </c>
      <c r="B258" s="59" t="s">
        <v>2304</v>
      </c>
      <c r="C258" s="60" t="s">
        <v>3034</v>
      </c>
      <c r="D258" s="59" t="s">
        <v>3033</v>
      </c>
      <c r="E258" s="58">
        <v>31</v>
      </c>
      <c r="F258" s="62" t="str">
        <f t="shared" si="8"/>
        <v>B</v>
      </c>
    </row>
    <row r="259" spans="1:6" x14ac:dyDescent="0.2">
      <c r="A259" s="61">
        <f t="shared" si="7"/>
        <v>248</v>
      </c>
      <c r="B259" s="59" t="s">
        <v>2304</v>
      </c>
      <c r="C259" s="60" t="s">
        <v>3032</v>
      </c>
      <c r="D259" s="59" t="s">
        <v>3031</v>
      </c>
      <c r="E259" s="58">
        <v>31</v>
      </c>
      <c r="F259" s="62" t="str">
        <f t="shared" si="8"/>
        <v>B</v>
      </c>
    </row>
    <row r="260" spans="1:6" x14ac:dyDescent="0.2">
      <c r="A260" s="61">
        <f t="shared" si="7"/>
        <v>248</v>
      </c>
      <c r="B260" s="59" t="s">
        <v>2299</v>
      </c>
      <c r="C260" s="60" t="s">
        <v>3030</v>
      </c>
      <c r="D260" s="59" t="s">
        <v>3029</v>
      </c>
      <c r="E260" s="58">
        <v>31</v>
      </c>
      <c r="F260" s="62" t="str">
        <f t="shared" si="8"/>
        <v>B</v>
      </c>
    </row>
    <row r="261" spans="1:6" x14ac:dyDescent="0.2">
      <c r="A261" s="61">
        <f t="shared" ref="A261:A324" si="9">_xlfn.RANK.EQ(E261,$E$5:$E$623,0)</f>
        <v>248</v>
      </c>
      <c r="B261" s="59" t="s">
        <v>2299</v>
      </c>
      <c r="C261" s="60" t="s">
        <v>3028</v>
      </c>
      <c r="D261" s="59" t="s">
        <v>3027</v>
      </c>
      <c r="E261" s="58">
        <v>31</v>
      </c>
      <c r="F261" s="62" t="str">
        <f t="shared" ref="F261:F324" si="10">IF(A261&lt;=COUNT($E$5:$E$623)/3,"A",IF(A261&lt;=COUNT($E$5:$E$623)*2/3,"B","C"))</f>
        <v>B</v>
      </c>
    </row>
    <row r="262" spans="1:6" x14ac:dyDescent="0.2">
      <c r="A262" s="61">
        <f t="shared" si="9"/>
        <v>248</v>
      </c>
      <c r="B262" s="59" t="s">
        <v>2372</v>
      </c>
      <c r="C262" s="60" t="s">
        <v>3026</v>
      </c>
      <c r="D262" s="59" t="s">
        <v>3025</v>
      </c>
      <c r="E262" s="58">
        <v>31</v>
      </c>
      <c r="F262" s="62" t="str">
        <f t="shared" si="10"/>
        <v>B</v>
      </c>
    </row>
    <row r="263" spans="1:6" x14ac:dyDescent="0.2">
      <c r="A263" s="61">
        <f t="shared" si="9"/>
        <v>259</v>
      </c>
      <c r="B263" s="59" t="s">
        <v>2341</v>
      </c>
      <c r="C263" s="60" t="s">
        <v>3024</v>
      </c>
      <c r="D263" s="59" t="s">
        <v>3023</v>
      </c>
      <c r="E263" s="58">
        <v>30</v>
      </c>
      <c r="F263" s="62" t="str">
        <f t="shared" si="10"/>
        <v>B</v>
      </c>
    </row>
    <row r="264" spans="1:6" x14ac:dyDescent="0.2">
      <c r="A264" s="61">
        <f t="shared" si="9"/>
        <v>259</v>
      </c>
      <c r="B264" s="59" t="s">
        <v>2341</v>
      </c>
      <c r="C264" s="60" t="s">
        <v>3022</v>
      </c>
      <c r="D264" s="59" t="s">
        <v>3021</v>
      </c>
      <c r="E264" s="58">
        <v>30</v>
      </c>
      <c r="F264" s="62" t="str">
        <f t="shared" si="10"/>
        <v>B</v>
      </c>
    </row>
    <row r="265" spans="1:6" x14ac:dyDescent="0.2">
      <c r="A265" s="61">
        <f t="shared" si="9"/>
        <v>259</v>
      </c>
      <c r="B265" s="59" t="s">
        <v>2341</v>
      </c>
      <c r="C265" s="60" t="s">
        <v>3020</v>
      </c>
      <c r="D265" s="59" t="s">
        <v>3019</v>
      </c>
      <c r="E265" s="58">
        <v>30</v>
      </c>
      <c r="F265" s="62" t="str">
        <f t="shared" si="10"/>
        <v>B</v>
      </c>
    </row>
    <row r="266" spans="1:6" x14ac:dyDescent="0.2">
      <c r="A266" s="61">
        <f t="shared" si="9"/>
        <v>259</v>
      </c>
      <c r="B266" s="59" t="s">
        <v>2341</v>
      </c>
      <c r="C266" s="60" t="s">
        <v>3018</v>
      </c>
      <c r="D266" s="59" t="s">
        <v>3017</v>
      </c>
      <c r="E266" s="58">
        <v>30</v>
      </c>
      <c r="F266" s="62" t="str">
        <f t="shared" si="10"/>
        <v>B</v>
      </c>
    </row>
    <row r="267" spans="1:6" x14ac:dyDescent="0.2">
      <c r="A267" s="61">
        <f t="shared" si="9"/>
        <v>259</v>
      </c>
      <c r="B267" s="59" t="s">
        <v>2322</v>
      </c>
      <c r="C267" s="60" t="s">
        <v>3016</v>
      </c>
      <c r="D267" s="59" t="s">
        <v>3015</v>
      </c>
      <c r="E267" s="58">
        <v>30</v>
      </c>
      <c r="F267" s="62" t="str">
        <f t="shared" si="10"/>
        <v>B</v>
      </c>
    </row>
    <row r="268" spans="1:6" x14ac:dyDescent="0.2">
      <c r="A268" s="61">
        <f t="shared" si="9"/>
        <v>259</v>
      </c>
      <c r="B268" s="59" t="s">
        <v>2322</v>
      </c>
      <c r="C268" s="60" t="s">
        <v>3014</v>
      </c>
      <c r="D268" s="59" t="s">
        <v>3013</v>
      </c>
      <c r="E268" s="58">
        <v>30</v>
      </c>
      <c r="F268" s="62" t="str">
        <f t="shared" si="10"/>
        <v>B</v>
      </c>
    </row>
    <row r="269" spans="1:6" x14ac:dyDescent="0.2">
      <c r="A269" s="61">
        <f t="shared" si="9"/>
        <v>259</v>
      </c>
      <c r="B269" s="59" t="s">
        <v>2322</v>
      </c>
      <c r="C269" s="60" t="s">
        <v>3012</v>
      </c>
      <c r="D269" s="59" t="s">
        <v>3011</v>
      </c>
      <c r="E269" s="58">
        <v>30</v>
      </c>
      <c r="F269" s="62" t="str">
        <f t="shared" si="10"/>
        <v>B</v>
      </c>
    </row>
    <row r="270" spans="1:6" x14ac:dyDescent="0.2">
      <c r="A270" s="61">
        <f t="shared" si="9"/>
        <v>259</v>
      </c>
      <c r="B270" s="59" t="s">
        <v>2322</v>
      </c>
      <c r="C270" s="60" t="s">
        <v>3010</v>
      </c>
      <c r="D270" s="59" t="s">
        <v>3009</v>
      </c>
      <c r="E270" s="58">
        <v>30</v>
      </c>
      <c r="F270" s="62" t="str">
        <f t="shared" si="10"/>
        <v>B</v>
      </c>
    </row>
    <row r="271" spans="1:6" x14ac:dyDescent="0.2">
      <c r="A271" s="61">
        <f t="shared" si="9"/>
        <v>259</v>
      </c>
      <c r="B271" s="59" t="s">
        <v>2322</v>
      </c>
      <c r="C271" s="60" t="s">
        <v>3008</v>
      </c>
      <c r="D271" s="59" t="s">
        <v>3007</v>
      </c>
      <c r="E271" s="58">
        <v>30</v>
      </c>
      <c r="F271" s="62" t="str">
        <f t="shared" si="10"/>
        <v>B</v>
      </c>
    </row>
    <row r="272" spans="1:6" x14ac:dyDescent="0.2">
      <c r="A272" s="61">
        <f t="shared" si="9"/>
        <v>259</v>
      </c>
      <c r="B272" s="59" t="s">
        <v>2319</v>
      </c>
      <c r="C272" s="60" t="s">
        <v>3006</v>
      </c>
      <c r="D272" s="59" t="s">
        <v>3005</v>
      </c>
      <c r="E272" s="58">
        <v>30</v>
      </c>
      <c r="F272" s="62" t="str">
        <f t="shared" si="10"/>
        <v>B</v>
      </c>
    </row>
    <row r="273" spans="1:6" x14ac:dyDescent="0.2">
      <c r="A273" s="61">
        <f t="shared" si="9"/>
        <v>259</v>
      </c>
      <c r="B273" s="59" t="s">
        <v>2304</v>
      </c>
      <c r="C273" s="60" t="s">
        <v>3004</v>
      </c>
      <c r="D273" s="59" t="s">
        <v>3003</v>
      </c>
      <c r="E273" s="58">
        <v>30</v>
      </c>
      <c r="F273" s="62" t="str">
        <f t="shared" si="10"/>
        <v>B</v>
      </c>
    </row>
    <row r="274" spans="1:6" x14ac:dyDescent="0.2">
      <c r="A274" s="61">
        <f t="shared" si="9"/>
        <v>259</v>
      </c>
      <c r="B274" s="59" t="s">
        <v>2304</v>
      </c>
      <c r="C274" s="60" t="s">
        <v>3002</v>
      </c>
      <c r="D274" s="59" t="s">
        <v>3001</v>
      </c>
      <c r="E274" s="58">
        <v>30</v>
      </c>
      <c r="F274" s="62" t="str">
        <f t="shared" si="10"/>
        <v>B</v>
      </c>
    </row>
    <row r="275" spans="1:6" x14ac:dyDescent="0.2">
      <c r="A275" s="61">
        <f t="shared" si="9"/>
        <v>259</v>
      </c>
      <c r="B275" s="59" t="s">
        <v>2299</v>
      </c>
      <c r="C275" s="60" t="s">
        <v>3000</v>
      </c>
      <c r="D275" s="59" t="s">
        <v>2999</v>
      </c>
      <c r="E275" s="58">
        <v>30</v>
      </c>
      <c r="F275" s="62" t="str">
        <f t="shared" si="10"/>
        <v>B</v>
      </c>
    </row>
    <row r="276" spans="1:6" x14ac:dyDescent="0.2">
      <c r="A276" s="61">
        <f t="shared" si="9"/>
        <v>259</v>
      </c>
      <c r="B276" s="59" t="s">
        <v>2299</v>
      </c>
      <c r="C276" s="60" t="s">
        <v>2998</v>
      </c>
      <c r="D276" s="59" t="s">
        <v>2997</v>
      </c>
      <c r="E276" s="58">
        <v>30</v>
      </c>
      <c r="F276" s="62" t="str">
        <f t="shared" si="10"/>
        <v>B</v>
      </c>
    </row>
    <row r="277" spans="1:6" x14ac:dyDescent="0.2">
      <c r="A277" s="61">
        <f t="shared" si="9"/>
        <v>273</v>
      </c>
      <c r="B277" s="59" t="s">
        <v>2341</v>
      </c>
      <c r="C277" s="60" t="s">
        <v>2996</v>
      </c>
      <c r="D277" s="59" t="s">
        <v>2995</v>
      </c>
      <c r="E277" s="58">
        <v>29</v>
      </c>
      <c r="F277" s="62" t="str">
        <f t="shared" si="10"/>
        <v>B</v>
      </c>
    </row>
    <row r="278" spans="1:6" x14ac:dyDescent="0.2">
      <c r="A278" s="61">
        <f t="shared" si="9"/>
        <v>273</v>
      </c>
      <c r="B278" s="59" t="s">
        <v>2341</v>
      </c>
      <c r="C278" s="60" t="s">
        <v>2994</v>
      </c>
      <c r="D278" s="59" t="s">
        <v>2993</v>
      </c>
      <c r="E278" s="58">
        <v>29</v>
      </c>
      <c r="F278" s="62" t="str">
        <f t="shared" si="10"/>
        <v>B</v>
      </c>
    </row>
    <row r="279" spans="1:6" x14ac:dyDescent="0.2">
      <c r="A279" s="61">
        <f t="shared" si="9"/>
        <v>273</v>
      </c>
      <c r="B279" s="59" t="s">
        <v>2341</v>
      </c>
      <c r="C279" s="60" t="s">
        <v>2992</v>
      </c>
      <c r="D279" s="59" t="s">
        <v>2991</v>
      </c>
      <c r="E279" s="58">
        <v>29</v>
      </c>
      <c r="F279" s="62" t="str">
        <f t="shared" si="10"/>
        <v>B</v>
      </c>
    </row>
    <row r="280" spans="1:6" x14ac:dyDescent="0.2">
      <c r="A280" s="61">
        <f t="shared" si="9"/>
        <v>273</v>
      </c>
      <c r="B280" s="59" t="s">
        <v>2322</v>
      </c>
      <c r="C280" s="60" t="s">
        <v>2990</v>
      </c>
      <c r="D280" s="59" t="s">
        <v>2989</v>
      </c>
      <c r="E280" s="58">
        <v>29</v>
      </c>
      <c r="F280" s="62" t="str">
        <f t="shared" si="10"/>
        <v>B</v>
      </c>
    </row>
    <row r="281" spans="1:6" x14ac:dyDescent="0.2">
      <c r="A281" s="61">
        <f t="shared" si="9"/>
        <v>273</v>
      </c>
      <c r="B281" s="59" t="s">
        <v>2322</v>
      </c>
      <c r="C281" s="60" t="s">
        <v>2988</v>
      </c>
      <c r="D281" s="59" t="s">
        <v>2987</v>
      </c>
      <c r="E281" s="58">
        <v>29</v>
      </c>
      <c r="F281" s="62" t="str">
        <f t="shared" si="10"/>
        <v>B</v>
      </c>
    </row>
    <row r="282" spans="1:6" x14ac:dyDescent="0.2">
      <c r="A282" s="61">
        <f t="shared" si="9"/>
        <v>273</v>
      </c>
      <c r="B282" s="59" t="s">
        <v>2304</v>
      </c>
      <c r="C282" s="60" t="s">
        <v>2986</v>
      </c>
      <c r="D282" s="59" t="s">
        <v>2985</v>
      </c>
      <c r="E282" s="58">
        <v>29</v>
      </c>
      <c r="F282" s="62" t="str">
        <f t="shared" si="10"/>
        <v>B</v>
      </c>
    </row>
    <row r="283" spans="1:6" x14ac:dyDescent="0.2">
      <c r="A283" s="61">
        <f t="shared" si="9"/>
        <v>273</v>
      </c>
      <c r="B283" s="59" t="s">
        <v>2304</v>
      </c>
      <c r="C283" s="60" t="s">
        <v>2984</v>
      </c>
      <c r="D283" s="59" t="s">
        <v>2983</v>
      </c>
      <c r="E283" s="58">
        <v>29</v>
      </c>
      <c r="F283" s="62" t="str">
        <f t="shared" si="10"/>
        <v>B</v>
      </c>
    </row>
    <row r="284" spans="1:6" x14ac:dyDescent="0.2">
      <c r="A284" s="61">
        <f t="shared" si="9"/>
        <v>273</v>
      </c>
      <c r="B284" s="59" t="s">
        <v>2299</v>
      </c>
      <c r="C284" s="60" t="s">
        <v>2982</v>
      </c>
      <c r="D284" s="59" t="s">
        <v>2981</v>
      </c>
      <c r="E284" s="58">
        <v>29</v>
      </c>
      <c r="F284" s="62" t="str">
        <f t="shared" si="10"/>
        <v>B</v>
      </c>
    </row>
    <row r="285" spans="1:6" x14ac:dyDescent="0.2">
      <c r="A285" s="61">
        <f t="shared" si="9"/>
        <v>273</v>
      </c>
      <c r="B285" s="59" t="s">
        <v>2299</v>
      </c>
      <c r="C285" s="60" t="s">
        <v>2980</v>
      </c>
      <c r="D285" s="59" t="s">
        <v>2979</v>
      </c>
      <c r="E285" s="58">
        <v>29</v>
      </c>
      <c r="F285" s="62" t="str">
        <f t="shared" si="10"/>
        <v>B</v>
      </c>
    </row>
    <row r="286" spans="1:6" x14ac:dyDescent="0.2">
      <c r="A286" s="61">
        <f t="shared" si="9"/>
        <v>273</v>
      </c>
      <c r="B286" s="59" t="s">
        <v>2372</v>
      </c>
      <c r="C286" s="60" t="s">
        <v>2978</v>
      </c>
      <c r="D286" s="59" t="s">
        <v>2977</v>
      </c>
      <c r="E286" s="58">
        <v>29</v>
      </c>
      <c r="F286" s="62" t="str">
        <f t="shared" si="10"/>
        <v>B</v>
      </c>
    </row>
    <row r="287" spans="1:6" x14ac:dyDescent="0.2">
      <c r="A287" s="61">
        <f t="shared" si="9"/>
        <v>283</v>
      </c>
      <c r="B287" s="59" t="s">
        <v>2341</v>
      </c>
      <c r="C287" s="60" t="s">
        <v>2976</v>
      </c>
      <c r="D287" s="59" t="s">
        <v>2975</v>
      </c>
      <c r="E287" s="58">
        <v>28</v>
      </c>
      <c r="F287" s="62" t="str">
        <f t="shared" si="10"/>
        <v>B</v>
      </c>
    </row>
    <row r="288" spans="1:6" x14ac:dyDescent="0.2">
      <c r="A288" s="61">
        <f t="shared" si="9"/>
        <v>283</v>
      </c>
      <c r="B288" s="59" t="s">
        <v>2341</v>
      </c>
      <c r="C288" s="60" t="s">
        <v>2974</v>
      </c>
      <c r="D288" s="59" t="s">
        <v>2973</v>
      </c>
      <c r="E288" s="58">
        <v>28</v>
      </c>
      <c r="F288" s="62" t="str">
        <f t="shared" si="10"/>
        <v>B</v>
      </c>
    </row>
    <row r="289" spans="1:6" x14ac:dyDescent="0.2">
      <c r="A289" s="61">
        <f t="shared" si="9"/>
        <v>283</v>
      </c>
      <c r="B289" s="59" t="s">
        <v>2341</v>
      </c>
      <c r="C289" s="60" t="s">
        <v>2972</v>
      </c>
      <c r="D289" s="59" t="s">
        <v>2971</v>
      </c>
      <c r="E289" s="58">
        <v>28</v>
      </c>
      <c r="F289" s="62" t="str">
        <f t="shared" si="10"/>
        <v>B</v>
      </c>
    </row>
    <row r="290" spans="1:6" x14ac:dyDescent="0.2">
      <c r="A290" s="61">
        <f t="shared" si="9"/>
        <v>283</v>
      </c>
      <c r="B290" s="59" t="s">
        <v>2322</v>
      </c>
      <c r="C290" s="60" t="s">
        <v>2970</v>
      </c>
      <c r="D290" s="59" t="s">
        <v>2969</v>
      </c>
      <c r="E290" s="58">
        <v>28</v>
      </c>
      <c r="F290" s="62" t="str">
        <f t="shared" si="10"/>
        <v>B</v>
      </c>
    </row>
    <row r="291" spans="1:6" x14ac:dyDescent="0.2">
      <c r="A291" s="61">
        <f t="shared" si="9"/>
        <v>283</v>
      </c>
      <c r="B291" s="59" t="s">
        <v>2319</v>
      </c>
      <c r="C291" s="60" t="s">
        <v>2968</v>
      </c>
      <c r="D291" s="59" t="s">
        <v>2967</v>
      </c>
      <c r="E291" s="58">
        <v>28</v>
      </c>
      <c r="F291" s="62" t="str">
        <f t="shared" si="10"/>
        <v>B</v>
      </c>
    </row>
    <row r="292" spans="1:6" x14ac:dyDescent="0.2">
      <c r="A292" s="61">
        <f t="shared" si="9"/>
        <v>283</v>
      </c>
      <c r="B292" s="59" t="s">
        <v>2319</v>
      </c>
      <c r="C292" s="60" t="s">
        <v>2966</v>
      </c>
      <c r="D292" s="59" t="s">
        <v>2965</v>
      </c>
      <c r="E292" s="58">
        <v>28</v>
      </c>
      <c r="F292" s="62" t="str">
        <f t="shared" si="10"/>
        <v>B</v>
      </c>
    </row>
    <row r="293" spans="1:6" x14ac:dyDescent="0.2">
      <c r="A293" s="61">
        <f t="shared" si="9"/>
        <v>283</v>
      </c>
      <c r="B293" s="59" t="s">
        <v>2304</v>
      </c>
      <c r="C293" s="60" t="s">
        <v>2964</v>
      </c>
      <c r="D293" s="59" t="s">
        <v>2963</v>
      </c>
      <c r="E293" s="58">
        <v>28</v>
      </c>
      <c r="F293" s="62" t="str">
        <f t="shared" si="10"/>
        <v>B</v>
      </c>
    </row>
    <row r="294" spans="1:6" x14ac:dyDescent="0.2">
      <c r="A294" s="61">
        <f t="shared" si="9"/>
        <v>283</v>
      </c>
      <c r="B294" s="59" t="s">
        <v>2304</v>
      </c>
      <c r="C294" s="60" t="s">
        <v>2962</v>
      </c>
      <c r="D294" s="59" t="s">
        <v>2961</v>
      </c>
      <c r="E294" s="58">
        <v>28</v>
      </c>
      <c r="F294" s="62" t="str">
        <f t="shared" si="10"/>
        <v>B</v>
      </c>
    </row>
    <row r="295" spans="1:6" x14ac:dyDescent="0.2">
      <c r="A295" s="61">
        <f t="shared" si="9"/>
        <v>283</v>
      </c>
      <c r="B295" s="59" t="s">
        <v>2299</v>
      </c>
      <c r="C295" s="60" t="s">
        <v>2960</v>
      </c>
      <c r="D295" s="59" t="s">
        <v>2959</v>
      </c>
      <c r="E295" s="58">
        <v>28</v>
      </c>
      <c r="F295" s="62" t="str">
        <f t="shared" si="10"/>
        <v>B</v>
      </c>
    </row>
    <row r="296" spans="1:6" x14ac:dyDescent="0.2">
      <c r="A296" s="61">
        <f t="shared" si="9"/>
        <v>283</v>
      </c>
      <c r="B296" s="59" t="s">
        <v>2299</v>
      </c>
      <c r="C296" s="60" t="s">
        <v>2958</v>
      </c>
      <c r="D296" s="59" t="s">
        <v>2957</v>
      </c>
      <c r="E296" s="58">
        <v>28</v>
      </c>
      <c r="F296" s="62" t="str">
        <f t="shared" si="10"/>
        <v>B</v>
      </c>
    </row>
    <row r="297" spans="1:6" x14ac:dyDescent="0.2">
      <c r="A297" s="61">
        <f t="shared" si="9"/>
        <v>283</v>
      </c>
      <c r="B297" s="59" t="s">
        <v>2299</v>
      </c>
      <c r="C297" s="60" t="s">
        <v>2956</v>
      </c>
      <c r="D297" s="59" t="s">
        <v>2955</v>
      </c>
      <c r="E297" s="58">
        <v>28</v>
      </c>
      <c r="F297" s="62" t="str">
        <f t="shared" si="10"/>
        <v>B</v>
      </c>
    </row>
    <row r="298" spans="1:6" x14ac:dyDescent="0.2">
      <c r="A298" s="61">
        <f t="shared" si="9"/>
        <v>283</v>
      </c>
      <c r="B298" s="59" t="s">
        <v>2372</v>
      </c>
      <c r="C298" s="60" t="s">
        <v>2954</v>
      </c>
      <c r="D298" s="59" t="s">
        <v>2953</v>
      </c>
      <c r="E298" s="58">
        <v>28</v>
      </c>
      <c r="F298" s="62" t="str">
        <f t="shared" si="10"/>
        <v>B</v>
      </c>
    </row>
    <row r="299" spans="1:6" x14ac:dyDescent="0.2">
      <c r="A299" s="61">
        <f t="shared" si="9"/>
        <v>295</v>
      </c>
      <c r="B299" s="59" t="s">
        <v>2341</v>
      </c>
      <c r="C299" s="60" t="s">
        <v>2952</v>
      </c>
      <c r="D299" s="59" t="s">
        <v>2951</v>
      </c>
      <c r="E299" s="58">
        <v>27</v>
      </c>
      <c r="F299" s="62" t="str">
        <f t="shared" si="10"/>
        <v>B</v>
      </c>
    </row>
    <row r="300" spans="1:6" x14ac:dyDescent="0.2">
      <c r="A300" s="61">
        <f t="shared" si="9"/>
        <v>295</v>
      </c>
      <c r="B300" s="59" t="s">
        <v>2341</v>
      </c>
      <c r="C300" s="60" t="s">
        <v>2950</v>
      </c>
      <c r="D300" s="59" t="s">
        <v>2949</v>
      </c>
      <c r="E300" s="58">
        <v>27</v>
      </c>
      <c r="F300" s="62" t="str">
        <f t="shared" si="10"/>
        <v>B</v>
      </c>
    </row>
    <row r="301" spans="1:6" x14ac:dyDescent="0.2">
      <c r="A301" s="61">
        <f t="shared" si="9"/>
        <v>295</v>
      </c>
      <c r="B301" s="59" t="s">
        <v>2341</v>
      </c>
      <c r="C301" s="60" t="s">
        <v>2948</v>
      </c>
      <c r="D301" s="59" t="s">
        <v>2947</v>
      </c>
      <c r="E301" s="58">
        <v>27</v>
      </c>
      <c r="F301" s="62" t="str">
        <f t="shared" si="10"/>
        <v>B</v>
      </c>
    </row>
    <row r="302" spans="1:6" x14ac:dyDescent="0.2">
      <c r="A302" s="61">
        <f t="shared" si="9"/>
        <v>295</v>
      </c>
      <c r="B302" s="59" t="s">
        <v>2341</v>
      </c>
      <c r="C302" s="60" t="s">
        <v>2946</v>
      </c>
      <c r="D302" s="59" t="s">
        <v>2945</v>
      </c>
      <c r="E302" s="58">
        <v>27</v>
      </c>
      <c r="F302" s="62" t="str">
        <f t="shared" si="10"/>
        <v>B</v>
      </c>
    </row>
    <row r="303" spans="1:6" x14ac:dyDescent="0.2">
      <c r="A303" s="61">
        <f t="shared" si="9"/>
        <v>295</v>
      </c>
      <c r="B303" s="59" t="s">
        <v>2341</v>
      </c>
      <c r="C303" s="60" t="s">
        <v>2944</v>
      </c>
      <c r="D303" s="59" t="s">
        <v>2943</v>
      </c>
      <c r="E303" s="58">
        <v>27</v>
      </c>
      <c r="F303" s="62" t="str">
        <f t="shared" si="10"/>
        <v>B</v>
      </c>
    </row>
    <row r="304" spans="1:6" x14ac:dyDescent="0.2">
      <c r="A304" s="61">
        <f t="shared" si="9"/>
        <v>295</v>
      </c>
      <c r="B304" s="59" t="s">
        <v>2341</v>
      </c>
      <c r="C304" s="60" t="s">
        <v>2942</v>
      </c>
      <c r="D304" s="59" t="s">
        <v>2941</v>
      </c>
      <c r="E304" s="58">
        <v>27</v>
      </c>
      <c r="F304" s="62" t="str">
        <f t="shared" si="10"/>
        <v>B</v>
      </c>
    </row>
    <row r="305" spans="1:6" x14ac:dyDescent="0.2">
      <c r="A305" s="61">
        <f t="shared" si="9"/>
        <v>295</v>
      </c>
      <c r="B305" s="59" t="s">
        <v>2322</v>
      </c>
      <c r="C305" s="60" t="s">
        <v>2940</v>
      </c>
      <c r="D305" s="59" t="s">
        <v>2939</v>
      </c>
      <c r="E305" s="58">
        <v>27</v>
      </c>
      <c r="F305" s="62" t="str">
        <f t="shared" si="10"/>
        <v>B</v>
      </c>
    </row>
    <row r="306" spans="1:6" x14ac:dyDescent="0.2">
      <c r="A306" s="61">
        <f t="shared" si="9"/>
        <v>295</v>
      </c>
      <c r="B306" s="59" t="s">
        <v>2322</v>
      </c>
      <c r="C306" s="60" t="s">
        <v>2938</v>
      </c>
      <c r="D306" s="59" t="s">
        <v>2937</v>
      </c>
      <c r="E306" s="58">
        <v>27</v>
      </c>
      <c r="F306" s="62" t="str">
        <f t="shared" si="10"/>
        <v>B</v>
      </c>
    </row>
    <row r="307" spans="1:6" x14ac:dyDescent="0.2">
      <c r="A307" s="61">
        <f t="shared" si="9"/>
        <v>295</v>
      </c>
      <c r="B307" s="59" t="s">
        <v>2322</v>
      </c>
      <c r="C307" s="60" t="s">
        <v>2936</v>
      </c>
      <c r="D307" s="59" t="s">
        <v>2935</v>
      </c>
      <c r="E307" s="58">
        <v>27</v>
      </c>
      <c r="F307" s="62" t="str">
        <f t="shared" si="10"/>
        <v>B</v>
      </c>
    </row>
    <row r="308" spans="1:6" x14ac:dyDescent="0.2">
      <c r="A308" s="61">
        <f t="shared" si="9"/>
        <v>295</v>
      </c>
      <c r="B308" s="59" t="s">
        <v>2319</v>
      </c>
      <c r="C308" s="60" t="s">
        <v>2934</v>
      </c>
      <c r="D308" s="59" t="s">
        <v>2933</v>
      </c>
      <c r="E308" s="58">
        <v>27</v>
      </c>
      <c r="F308" s="62" t="str">
        <f t="shared" si="10"/>
        <v>B</v>
      </c>
    </row>
    <row r="309" spans="1:6" x14ac:dyDescent="0.2">
      <c r="A309" s="61">
        <f t="shared" si="9"/>
        <v>295</v>
      </c>
      <c r="B309" s="59" t="s">
        <v>2319</v>
      </c>
      <c r="C309" s="60" t="s">
        <v>2932</v>
      </c>
      <c r="D309" s="59" t="s">
        <v>2931</v>
      </c>
      <c r="E309" s="58">
        <v>27</v>
      </c>
      <c r="F309" s="62" t="str">
        <f t="shared" si="10"/>
        <v>B</v>
      </c>
    </row>
    <row r="310" spans="1:6" x14ac:dyDescent="0.2">
      <c r="A310" s="61">
        <f t="shared" si="9"/>
        <v>295</v>
      </c>
      <c r="B310" s="59" t="s">
        <v>2299</v>
      </c>
      <c r="C310" s="60" t="s">
        <v>2930</v>
      </c>
      <c r="D310" s="59" t="s">
        <v>2929</v>
      </c>
      <c r="E310" s="58">
        <v>27</v>
      </c>
      <c r="F310" s="62" t="str">
        <f t="shared" si="10"/>
        <v>B</v>
      </c>
    </row>
    <row r="311" spans="1:6" x14ac:dyDescent="0.2">
      <c r="A311" s="61">
        <f t="shared" si="9"/>
        <v>295</v>
      </c>
      <c r="B311" s="59" t="s">
        <v>2299</v>
      </c>
      <c r="C311" s="60" t="s">
        <v>2928</v>
      </c>
      <c r="D311" s="59" t="s">
        <v>2927</v>
      </c>
      <c r="E311" s="58">
        <v>27</v>
      </c>
      <c r="F311" s="62" t="str">
        <f t="shared" si="10"/>
        <v>B</v>
      </c>
    </row>
    <row r="312" spans="1:6" x14ac:dyDescent="0.2">
      <c r="A312" s="61">
        <f t="shared" si="9"/>
        <v>295</v>
      </c>
      <c r="B312" s="59" t="s">
        <v>2299</v>
      </c>
      <c r="C312" s="60" t="s">
        <v>2926</v>
      </c>
      <c r="D312" s="59" t="s">
        <v>2925</v>
      </c>
      <c r="E312" s="58">
        <v>27</v>
      </c>
      <c r="F312" s="62" t="str">
        <f t="shared" si="10"/>
        <v>B</v>
      </c>
    </row>
    <row r="313" spans="1:6" x14ac:dyDescent="0.2">
      <c r="A313" s="61">
        <f t="shared" si="9"/>
        <v>309</v>
      </c>
      <c r="B313" s="59" t="s">
        <v>2341</v>
      </c>
      <c r="C313" s="60" t="s">
        <v>2924</v>
      </c>
      <c r="D313" s="59" t="s">
        <v>2923</v>
      </c>
      <c r="E313" s="58">
        <v>26</v>
      </c>
      <c r="F313" s="62" t="str">
        <f t="shared" si="10"/>
        <v>B</v>
      </c>
    </row>
    <row r="314" spans="1:6" x14ac:dyDescent="0.2">
      <c r="A314" s="61">
        <f t="shared" si="9"/>
        <v>309</v>
      </c>
      <c r="B314" s="59" t="s">
        <v>2341</v>
      </c>
      <c r="C314" s="60" t="s">
        <v>2922</v>
      </c>
      <c r="D314" s="59" t="s">
        <v>2921</v>
      </c>
      <c r="E314" s="58">
        <v>26</v>
      </c>
      <c r="F314" s="62" t="str">
        <f t="shared" si="10"/>
        <v>B</v>
      </c>
    </row>
    <row r="315" spans="1:6" x14ac:dyDescent="0.2">
      <c r="A315" s="61">
        <f t="shared" si="9"/>
        <v>309</v>
      </c>
      <c r="B315" s="59" t="s">
        <v>2341</v>
      </c>
      <c r="C315" s="60" t="s">
        <v>2920</v>
      </c>
      <c r="D315" s="59" t="s">
        <v>2919</v>
      </c>
      <c r="E315" s="58">
        <v>26</v>
      </c>
      <c r="F315" s="62" t="str">
        <f t="shared" si="10"/>
        <v>B</v>
      </c>
    </row>
    <row r="316" spans="1:6" x14ac:dyDescent="0.2">
      <c r="A316" s="61">
        <f t="shared" si="9"/>
        <v>309</v>
      </c>
      <c r="B316" s="59" t="s">
        <v>2322</v>
      </c>
      <c r="C316" s="60" t="s">
        <v>2918</v>
      </c>
      <c r="D316" s="59" t="s">
        <v>2917</v>
      </c>
      <c r="E316" s="58">
        <v>26</v>
      </c>
      <c r="F316" s="62" t="str">
        <f t="shared" si="10"/>
        <v>B</v>
      </c>
    </row>
    <row r="317" spans="1:6" x14ac:dyDescent="0.2">
      <c r="A317" s="61">
        <f t="shared" si="9"/>
        <v>309</v>
      </c>
      <c r="B317" s="59" t="s">
        <v>2322</v>
      </c>
      <c r="C317" s="60" t="s">
        <v>2916</v>
      </c>
      <c r="D317" s="59" t="s">
        <v>2915</v>
      </c>
      <c r="E317" s="58">
        <v>26</v>
      </c>
      <c r="F317" s="62" t="str">
        <f t="shared" si="10"/>
        <v>B</v>
      </c>
    </row>
    <row r="318" spans="1:6" x14ac:dyDescent="0.2">
      <c r="A318" s="61">
        <f t="shared" si="9"/>
        <v>309</v>
      </c>
      <c r="B318" s="59" t="s">
        <v>2322</v>
      </c>
      <c r="C318" s="60" t="s">
        <v>2914</v>
      </c>
      <c r="D318" s="59" t="s">
        <v>2913</v>
      </c>
      <c r="E318" s="58">
        <v>26</v>
      </c>
      <c r="F318" s="62" t="str">
        <f t="shared" si="10"/>
        <v>B</v>
      </c>
    </row>
    <row r="319" spans="1:6" x14ac:dyDescent="0.2">
      <c r="A319" s="61">
        <f t="shared" si="9"/>
        <v>309</v>
      </c>
      <c r="B319" s="59" t="s">
        <v>2304</v>
      </c>
      <c r="C319" s="60" t="s">
        <v>2912</v>
      </c>
      <c r="D319" s="59" t="s">
        <v>2911</v>
      </c>
      <c r="E319" s="58">
        <v>26</v>
      </c>
      <c r="F319" s="62" t="str">
        <f t="shared" si="10"/>
        <v>B</v>
      </c>
    </row>
    <row r="320" spans="1:6" x14ac:dyDescent="0.2">
      <c r="A320" s="61">
        <f t="shared" si="9"/>
        <v>309</v>
      </c>
      <c r="B320" s="59" t="s">
        <v>2304</v>
      </c>
      <c r="C320" s="60" t="s">
        <v>2910</v>
      </c>
      <c r="D320" s="59" t="s">
        <v>2909</v>
      </c>
      <c r="E320" s="58">
        <v>26</v>
      </c>
      <c r="F320" s="62" t="str">
        <f t="shared" si="10"/>
        <v>B</v>
      </c>
    </row>
    <row r="321" spans="1:6" x14ac:dyDescent="0.2">
      <c r="A321" s="61">
        <f t="shared" si="9"/>
        <v>309</v>
      </c>
      <c r="B321" s="59" t="s">
        <v>2299</v>
      </c>
      <c r="C321" s="60" t="s">
        <v>2908</v>
      </c>
      <c r="D321" s="59" t="s">
        <v>2907</v>
      </c>
      <c r="E321" s="58">
        <v>26</v>
      </c>
      <c r="F321" s="62" t="str">
        <f t="shared" si="10"/>
        <v>B</v>
      </c>
    </row>
    <row r="322" spans="1:6" x14ac:dyDescent="0.2">
      <c r="A322" s="61">
        <f t="shared" si="9"/>
        <v>309</v>
      </c>
      <c r="B322" s="59" t="s">
        <v>2299</v>
      </c>
      <c r="C322" s="60" t="s">
        <v>2906</v>
      </c>
      <c r="D322" s="59" t="s">
        <v>2905</v>
      </c>
      <c r="E322" s="58">
        <v>26</v>
      </c>
      <c r="F322" s="62" t="str">
        <f t="shared" si="10"/>
        <v>B</v>
      </c>
    </row>
    <row r="323" spans="1:6" x14ac:dyDescent="0.2">
      <c r="A323" s="61">
        <f t="shared" si="9"/>
        <v>309</v>
      </c>
      <c r="B323" s="59" t="s">
        <v>2372</v>
      </c>
      <c r="C323" s="60" t="s">
        <v>2904</v>
      </c>
      <c r="D323" s="59" t="s">
        <v>2903</v>
      </c>
      <c r="E323" s="58">
        <v>26</v>
      </c>
      <c r="F323" s="62" t="str">
        <f t="shared" si="10"/>
        <v>B</v>
      </c>
    </row>
    <row r="324" spans="1:6" x14ac:dyDescent="0.2">
      <c r="A324" s="61">
        <f t="shared" si="9"/>
        <v>320</v>
      </c>
      <c r="B324" s="59" t="s">
        <v>2341</v>
      </c>
      <c r="C324" s="60" t="s">
        <v>2902</v>
      </c>
      <c r="D324" s="59" t="s">
        <v>2901</v>
      </c>
      <c r="E324" s="58">
        <v>25</v>
      </c>
      <c r="F324" s="62" t="str">
        <f t="shared" si="10"/>
        <v>B</v>
      </c>
    </row>
    <row r="325" spans="1:6" x14ac:dyDescent="0.2">
      <c r="A325" s="61">
        <f t="shared" ref="A325:A388" si="11">_xlfn.RANK.EQ(E325,$E$5:$E$623,0)</f>
        <v>320</v>
      </c>
      <c r="B325" s="59" t="s">
        <v>2341</v>
      </c>
      <c r="C325" s="60" t="s">
        <v>2900</v>
      </c>
      <c r="D325" s="59" t="s">
        <v>2899</v>
      </c>
      <c r="E325" s="58">
        <v>25</v>
      </c>
      <c r="F325" s="62" t="str">
        <f t="shared" ref="F325:F388" si="12">IF(A325&lt;=COUNT($E$5:$E$623)/3,"A",IF(A325&lt;=COUNT($E$5:$E$623)*2/3,"B","C"))</f>
        <v>B</v>
      </c>
    </row>
    <row r="326" spans="1:6" x14ac:dyDescent="0.2">
      <c r="A326" s="61">
        <f t="shared" si="11"/>
        <v>320</v>
      </c>
      <c r="B326" s="59" t="s">
        <v>2322</v>
      </c>
      <c r="C326" s="60" t="s">
        <v>2898</v>
      </c>
      <c r="D326" s="59" t="s">
        <v>2897</v>
      </c>
      <c r="E326" s="58">
        <v>25</v>
      </c>
      <c r="F326" s="62" t="str">
        <f t="shared" si="12"/>
        <v>B</v>
      </c>
    </row>
    <row r="327" spans="1:6" x14ac:dyDescent="0.2">
      <c r="A327" s="61">
        <f t="shared" si="11"/>
        <v>320</v>
      </c>
      <c r="B327" s="59" t="s">
        <v>2322</v>
      </c>
      <c r="C327" s="60" t="s">
        <v>2896</v>
      </c>
      <c r="D327" s="59" t="s">
        <v>2895</v>
      </c>
      <c r="E327" s="58">
        <v>25</v>
      </c>
      <c r="F327" s="62" t="str">
        <f t="shared" si="12"/>
        <v>B</v>
      </c>
    </row>
    <row r="328" spans="1:6" x14ac:dyDescent="0.2">
      <c r="A328" s="61">
        <f t="shared" si="11"/>
        <v>320</v>
      </c>
      <c r="B328" s="59" t="s">
        <v>2322</v>
      </c>
      <c r="C328" s="60" t="s">
        <v>2894</v>
      </c>
      <c r="D328" s="59" t="s">
        <v>2893</v>
      </c>
      <c r="E328" s="58">
        <v>25</v>
      </c>
      <c r="F328" s="62" t="str">
        <f t="shared" si="12"/>
        <v>B</v>
      </c>
    </row>
    <row r="329" spans="1:6" x14ac:dyDescent="0.2">
      <c r="A329" s="61">
        <f t="shared" si="11"/>
        <v>320</v>
      </c>
      <c r="B329" s="59" t="s">
        <v>2322</v>
      </c>
      <c r="C329" s="60" t="s">
        <v>2892</v>
      </c>
      <c r="D329" s="59" t="s">
        <v>2891</v>
      </c>
      <c r="E329" s="58">
        <v>25</v>
      </c>
      <c r="F329" s="62" t="str">
        <f t="shared" si="12"/>
        <v>B</v>
      </c>
    </row>
    <row r="330" spans="1:6" x14ac:dyDescent="0.2">
      <c r="A330" s="61">
        <f t="shared" si="11"/>
        <v>320</v>
      </c>
      <c r="B330" s="59" t="s">
        <v>2304</v>
      </c>
      <c r="C330" s="60" t="s">
        <v>2890</v>
      </c>
      <c r="D330" s="59" t="s">
        <v>2889</v>
      </c>
      <c r="E330" s="58">
        <v>25</v>
      </c>
      <c r="F330" s="62" t="str">
        <f t="shared" si="12"/>
        <v>B</v>
      </c>
    </row>
    <row r="331" spans="1:6" x14ac:dyDescent="0.2">
      <c r="A331" s="61">
        <f t="shared" si="11"/>
        <v>320</v>
      </c>
      <c r="B331" s="59" t="s">
        <v>2299</v>
      </c>
      <c r="C331" s="60" t="s">
        <v>2888</v>
      </c>
      <c r="D331" s="59" t="s">
        <v>2887</v>
      </c>
      <c r="E331" s="58">
        <v>25</v>
      </c>
      <c r="F331" s="62" t="str">
        <f t="shared" si="12"/>
        <v>B</v>
      </c>
    </row>
    <row r="332" spans="1:6" x14ac:dyDescent="0.2">
      <c r="A332" s="61">
        <f t="shared" si="11"/>
        <v>328</v>
      </c>
      <c r="B332" s="59" t="s">
        <v>2341</v>
      </c>
      <c r="C332" s="60" t="s">
        <v>2886</v>
      </c>
      <c r="D332" s="59" t="s">
        <v>2885</v>
      </c>
      <c r="E332" s="58">
        <v>24</v>
      </c>
      <c r="F332" s="62" t="str">
        <f t="shared" si="12"/>
        <v>B</v>
      </c>
    </row>
    <row r="333" spans="1:6" x14ac:dyDescent="0.2">
      <c r="A333" s="61">
        <f t="shared" si="11"/>
        <v>328</v>
      </c>
      <c r="B333" s="59" t="s">
        <v>2341</v>
      </c>
      <c r="C333" s="60" t="s">
        <v>2884</v>
      </c>
      <c r="D333" s="59" t="s">
        <v>2883</v>
      </c>
      <c r="E333" s="58">
        <v>24</v>
      </c>
      <c r="F333" s="62" t="str">
        <f t="shared" si="12"/>
        <v>B</v>
      </c>
    </row>
    <row r="334" spans="1:6" x14ac:dyDescent="0.2">
      <c r="A334" s="61">
        <f t="shared" si="11"/>
        <v>328</v>
      </c>
      <c r="B334" s="59" t="s">
        <v>2322</v>
      </c>
      <c r="C334" s="60" t="s">
        <v>2882</v>
      </c>
      <c r="D334" s="59" t="s">
        <v>2881</v>
      </c>
      <c r="E334" s="58">
        <v>24</v>
      </c>
      <c r="F334" s="62" t="str">
        <f t="shared" si="12"/>
        <v>B</v>
      </c>
    </row>
    <row r="335" spans="1:6" x14ac:dyDescent="0.2">
      <c r="A335" s="61">
        <f t="shared" si="11"/>
        <v>328</v>
      </c>
      <c r="B335" s="59" t="s">
        <v>2322</v>
      </c>
      <c r="C335" s="60" t="s">
        <v>2880</v>
      </c>
      <c r="D335" s="59" t="s">
        <v>2879</v>
      </c>
      <c r="E335" s="58">
        <v>24</v>
      </c>
      <c r="F335" s="62" t="str">
        <f t="shared" si="12"/>
        <v>B</v>
      </c>
    </row>
    <row r="336" spans="1:6" x14ac:dyDescent="0.2">
      <c r="A336" s="61">
        <f t="shared" si="11"/>
        <v>328</v>
      </c>
      <c r="B336" s="59" t="s">
        <v>2322</v>
      </c>
      <c r="C336" s="60" t="s">
        <v>2878</v>
      </c>
      <c r="D336" s="59" t="s">
        <v>2877</v>
      </c>
      <c r="E336" s="58">
        <v>24</v>
      </c>
      <c r="F336" s="62" t="str">
        <f t="shared" si="12"/>
        <v>B</v>
      </c>
    </row>
    <row r="337" spans="1:6" x14ac:dyDescent="0.2">
      <c r="A337" s="61">
        <f t="shared" si="11"/>
        <v>328</v>
      </c>
      <c r="B337" s="59" t="s">
        <v>2322</v>
      </c>
      <c r="C337" s="60" t="s">
        <v>2876</v>
      </c>
      <c r="D337" s="59" t="s">
        <v>2875</v>
      </c>
      <c r="E337" s="58">
        <v>24</v>
      </c>
      <c r="F337" s="62" t="str">
        <f t="shared" si="12"/>
        <v>B</v>
      </c>
    </row>
    <row r="338" spans="1:6" x14ac:dyDescent="0.2">
      <c r="A338" s="61">
        <f t="shared" si="11"/>
        <v>328</v>
      </c>
      <c r="B338" s="59" t="s">
        <v>2322</v>
      </c>
      <c r="C338" s="60" t="s">
        <v>2874</v>
      </c>
      <c r="D338" s="59" t="s">
        <v>2873</v>
      </c>
      <c r="E338" s="58">
        <v>24</v>
      </c>
      <c r="F338" s="62" t="str">
        <f t="shared" si="12"/>
        <v>B</v>
      </c>
    </row>
    <row r="339" spans="1:6" x14ac:dyDescent="0.2">
      <c r="A339" s="61">
        <f t="shared" si="11"/>
        <v>328</v>
      </c>
      <c r="B339" s="59" t="s">
        <v>2304</v>
      </c>
      <c r="C339" s="60" t="s">
        <v>2872</v>
      </c>
      <c r="D339" s="59" t="s">
        <v>2871</v>
      </c>
      <c r="E339" s="58">
        <v>24</v>
      </c>
      <c r="F339" s="62" t="str">
        <f t="shared" si="12"/>
        <v>B</v>
      </c>
    </row>
    <row r="340" spans="1:6" x14ac:dyDescent="0.2">
      <c r="A340" s="61">
        <f t="shared" si="11"/>
        <v>328</v>
      </c>
      <c r="B340" s="59" t="s">
        <v>2304</v>
      </c>
      <c r="C340" s="60" t="s">
        <v>2870</v>
      </c>
      <c r="D340" s="59" t="s">
        <v>2869</v>
      </c>
      <c r="E340" s="58">
        <v>24</v>
      </c>
      <c r="F340" s="62" t="str">
        <f t="shared" si="12"/>
        <v>B</v>
      </c>
    </row>
    <row r="341" spans="1:6" x14ac:dyDescent="0.2">
      <c r="A341" s="61">
        <f t="shared" si="11"/>
        <v>328</v>
      </c>
      <c r="B341" s="59" t="s">
        <v>2304</v>
      </c>
      <c r="C341" s="60" t="s">
        <v>2868</v>
      </c>
      <c r="D341" s="59" t="s">
        <v>2867</v>
      </c>
      <c r="E341" s="58">
        <v>24</v>
      </c>
      <c r="F341" s="62" t="str">
        <f t="shared" si="12"/>
        <v>B</v>
      </c>
    </row>
    <row r="342" spans="1:6" x14ac:dyDescent="0.2">
      <c r="A342" s="61">
        <f t="shared" si="11"/>
        <v>328</v>
      </c>
      <c r="B342" s="59" t="s">
        <v>2299</v>
      </c>
      <c r="C342" s="60" t="s">
        <v>2866</v>
      </c>
      <c r="D342" s="59" t="s">
        <v>2865</v>
      </c>
      <c r="E342" s="58">
        <v>24</v>
      </c>
      <c r="F342" s="62" t="str">
        <f t="shared" si="12"/>
        <v>B</v>
      </c>
    </row>
    <row r="343" spans="1:6" x14ac:dyDescent="0.2">
      <c r="A343" s="61">
        <f t="shared" si="11"/>
        <v>328</v>
      </c>
      <c r="B343" s="59" t="s">
        <v>2299</v>
      </c>
      <c r="C343" s="60" t="s">
        <v>2864</v>
      </c>
      <c r="D343" s="59" t="s">
        <v>2863</v>
      </c>
      <c r="E343" s="58">
        <v>24</v>
      </c>
      <c r="F343" s="62" t="str">
        <f t="shared" si="12"/>
        <v>B</v>
      </c>
    </row>
    <row r="344" spans="1:6" x14ac:dyDescent="0.2">
      <c r="A344" s="61">
        <f t="shared" si="11"/>
        <v>328</v>
      </c>
      <c r="B344" s="59" t="s">
        <v>2372</v>
      </c>
      <c r="C344" s="60" t="s">
        <v>2862</v>
      </c>
      <c r="D344" s="59" t="s">
        <v>2861</v>
      </c>
      <c r="E344" s="58">
        <v>24</v>
      </c>
      <c r="F344" s="62" t="str">
        <f t="shared" si="12"/>
        <v>B</v>
      </c>
    </row>
    <row r="345" spans="1:6" x14ac:dyDescent="0.2">
      <c r="A345" s="61">
        <f t="shared" si="11"/>
        <v>328</v>
      </c>
      <c r="B345" s="59" t="s">
        <v>2372</v>
      </c>
      <c r="C345" s="60" t="s">
        <v>2860</v>
      </c>
      <c r="D345" s="59" t="s">
        <v>2859</v>
      </c>
      <c r="E345" s="58">
        <v>24</v>
      </c>
      <c r="F345" s="62" t="str">
        <f t="shared" si="12"/>
        <v>B</v>
      </c>
    </row>
    <row r="346" spans="1:6" x14ac:dyDescent="0.2">
      <c r="A346" s="61">
        <f t="shared" si="11"/>
        <v>342</v>
      </c>
      <c r="B346" s="59" t="s">
        <v>2341</v>
      </c>
      <c r="C346" s="60" t="s">
        <v>2858</v>
      </c>
      <c r="D346" s="59" t="s">
        <v>2857</v>
      </c>
      <c r="E346" s="58">
        <v>23</v>
      </c>
      <c r="F346" s="62" t="str">
        <f t="shared" si="12"/>
        <v>B</v>
      </c>
    </row>
    <row r="347" spans="1:6" x14ac:dyDescent="0.2">
      <c r="A347" s="61">
        <f t="shared" si="11"/>
        <v>342</v>
      </c>
      <c r="B347" s="59" t="s">
        <v>2341</v>
      </c>
      <c r="C347" s="60" t="s">
        <v>2856</v>
      </c>
      <c r="D347" s="59" t="s">
        <v>2855</v>
      </c>
      <c r="E347" s="58">
        <v>23</v>
      </c>
      <c r="F347" s="62" t="str">
        <f t="shared" si="12"/>
        <v>B</v>
      </c>
    </row>
    <row r="348" spans="1:6" x14ac:dyDescent="0.2">
      <c r="A348" s="61">
        <f t="shared" si="11"/>
        <v>342</v>
      </c>
      <c r="B348" s="59" t="s">
        <v>2341</v>
      </c>
      <c r="C348" s="60" t="s">
        <v>2854</v>
      </c>
      <c r="D348" s="59" t="s">
        <v>2853</v>
      </c>
      <c r="E348" s="58">
        <v>23</v>
      </c>
      <c r="F348" s="62" t="str">
        <f t="shared" si="12"/>
        <v>B</v>
      </c>
    </row>
    <row r="349" spans="1:6" x14ac:dyDescent="0.2">
      <c r="A349" s="61">
        <f t="shared" si="11"/>
        <v>342</v>
      </c>
      <c r="B349" s="59" t="s">
        <v>2341</v>
      </c>
      <c r="C349" s="60" t="s">
        <v>2852</v>
      </c>
      <c r="D349" s="59" t="s">
        <v>2851</v>
      </c>
      <c r="E349" s="58">
        <v>23</v>
      </c>
      <c r="F349" s="62" t="str">
        <f t="shared" si="12"/>
        <v>B</v>
      </c>
    </row>
    <row r="350" spans="1:6" x14ac:dyDescent="0.2">
      <c r="A350" s="61">
        <f t="shared" si="11"/>
        <v>342</v>
      </c>
      <c r="B350" s="59" t="s">
        <v>2341</v>
      </c>
      <c r="C350" s="60" t="s">
        <v>2850</v>
      </c>
      <c r="D350" s="59" t="s">
        <v>2849</v>
      </c>
      <c r="E350" s="58">
        <v>23</v>
      </c>
      <c r="F350" s="62" t="str">
        <f t="shared" si="12"/>
        <v>B</v>
      </c>
    </row>
    <row r="351" spans="1:6" x14ac:dyDescent="0.2">
      <c r="A351" s="61">
        <f t="shared" si="11"/>
        <v>342</v>
      </c>
      <c r="B351" s="59" t="s">
        <v>2341</v>
      </c>
      <c r="C351" s="60" t="s">
        <v>2848</v>
      </c>
      <c r="D351" s="59" t="s">
        <v>2847</v>
      </c>
      <c r="E351" s="58">
        <v>23</v>
      </c>
      <c r="F351" s="62" t="str">
        <f t="shared" si="12"/>
        <v>B</v>
      </c>
    </row>
    <row r="352" spans="1:6" x14ac:dyDescent="0.2">
      <c r="A352" s="61">
        <f t="shared" si="11"/>
        <v>342</v>
      </c>
      <c r="B352" s="59" t="s">
        <v>2322</v>
      </c>
      <c r="C352" s="60" t="s">
        <v>2846</v>
      </c>
      <c r="D352" s="59" t="s">
        <v>2845</v>
      </c>
      <c r="E352" s="58">
        <v>23</v>
      </c>
      <c r="F352" s="62" t="str">
        <f t="shared" si="12"/>
        <v>B</v>
      </c>
    </row>
    <row r="353" spans="1:6" x14ac:dyDescent="0.2">
      <c r="A353" s="61">
        <f t="shared" si="11"/>
        <v>342</v>
      </c>
      <c r="B353" s="59" t="s">
        <v>2322</v>
      </c>
      <c r="C353" s="60" t="s">
        <v>2844</v>
      </c>
      <c r="D353" s="59" t="s">
        <v>2843</v>
      </c>
      <c r="E353" s="58">
        <v>23</v>
      </c>
      <c r="F353" s="62" t="str">
        <f t="shared" si="12"/>
        <v>B</v>
      </c>
    </row>
    <row r="354" spans="1:6" x14ac:dyDescent="0.2">
      <c r="A354" s="61">
        <f t="shared" si="11"/>
        <v>342</v>
      </c>
      <c r="B354" s="59" t="s">
        <v>2322</v>
      </c>
      <c r="C354" s="60" t="s">
        <v>2842</v>
      </c>
      <c r="D354" s="59" t="s">
        <v>2841</v>
      </c>
      <c r="E354" s="58">
        <v>23</v>
      </c>
      <c r="F354" s="62" t="str">
        <f t="shared" si="12"/>
        <v>B</v>
      </c>
    </row>
    <row r="355" spans="1:6" x14ac:dyDescent="0.2">
      <c r="A355" s="61">
        <f t="shared" si="11"/>
        <v>342</v>
      </c>
      <c r="B355" s="59" t="s">
        <v>2319</v>
      </c>
      <c r="C355" s="60" t="s">
        <v>2840</v>
      </c>
      <c r="D355" s="59" t="s">
        <v>2839</v>
      </c>
      <c r="E355" s="58">
        <v>23</v>
      </c>
      <c r="F355" s="62" t="str">
        <f t="shared" si="12"/>
        <v>B</v>
      </c>
    </row>
    <row r="356" spans="1:6" x14ac:dyDescent="0.2">
      <c r="A356" s="61">
        <f t="shared" si="11"/>
        <v>342</v>
      </c>
      <c r="B356" s="59" t="s">
        <v>2319</v>
      </c>
      <c r="C356" s="60" t="s">
        <v>2838</v>
      </c>
      <c r="D356" s="59" t="s">
        <v>2837</v>
      </c>
      <c r="E356" s="58">
        <v>23</v>
      </c>
      <c r="F356" s="62" t="str">
        <f t="shared" si="12"/>
        <v>B</v>
      </c>
    </row>
    <row r="357" spans="1:6" x14ac:dyDescent="0.2">
      <c r="A357" s="61">
        <f t="shared" si="11"/>
        <v>342</v>
      </c>
      <c r="B357" s="59" t="s">
        <v>2304</v>
      </c>
      <c r="C357" s="60" t="s">
        <v>2836</v>
      </c>
      <c r="D357" s="59" t="s">
        <v>2835</v>
      </c>
      <c r="E357" s="58">
        <v>23</v>
      </c>
      <c r="F357" s="62" t="str">
        <f t="shared" si="12"/>
        <v>B</v>
      </c>
    </row>
    <row r="358" spans="1:6" x14ac:dyDescent="0.2">
      <c r="A358" s="61">
        <f t="shared" si="11"/>
        <v>342</v>
      </c>
      <c r="B358" s="59" t="s">
        <v>2304</v>
      </c>
      <c r="C358" s="60" t="s">
        <v>2834</v>
      </c>
      <c r="D358" s="59" t="s">
        <v>2833</v>
      </c>
      <c r="E358" s="58">
        <v>23</v>
      </c>
      <c r="F358" s="62" t="str">
        <f t="shared" si="12"/>
        <v>B</v>
      </c>
    </row>
    <row r="359" spans="1:6" x14ac:dyDescent="0.2">
      <c r="A359" s="61">
        <f t="shared" si="11"/>
        <v>342</v>
      </c>
      <c r="B359" s="59" t="s">
        <v>2372</v>
      </c>
      <c r="C359" s="60" t="s">
        <v>2832</v>
      </c>
      <c r="D359" s="59" t="s">
        <v>2831</v>
      </c>
      <c r="E359" s="58">
        <v>23</v>
      </c>
      <c r="F359" s="62" t="str">
        <f t="shared" si="12"/>
        <v>B</v>
      </c>
    </row>
    <row r="360" spans="1:6" x14ac:dyDescent="0.2">
      <c r="A360" s="61">
        <f t="shared" si="11"/>
        <v>342</v>
      </c>
      <c r="B360" s="59" t="s">
        <v>2372</v>
      </c>
      <c r="C360" s="60" t="s">
        <v>2830</v>
      </c>
      <c r="D360" s="59" t="s">
        <v>2829</v>
      </c>
      <c r="E360" s="58">
        <v>23</v>
      </c>
      <c r="F360" s="62" t="str">
        <f t="shared" si="12"/>
        <v>B</v>
      </c>
    </row>
    <row r="361" spans="1:6" x14ac:dyDescent="0.2">
      <c r="A361" s="61">
        <f t="shared" si="11"/>
        <v>357</v>
      </c>
      <c r="B361" s="59" t="s">
        <v>2341</v>
      </c>
      <c r="C361" s="60" t="s">
        <v>2828</v>
      </c>
      <c r="D361" s="59" t="s">
        <v>2827</v>
      </c>
      <c r="E361" s="58">
        <v>22</v>
      </c>
      <c r="F361" s="62" t="str">
        <f t="shared" si="12"/>
        <v>B</v>
      </c>
    </row>
    <row r="362" spans="1:6" x14ac:dyDescent="0.2">
      <c r="A362" s="61">
        <f t="shared" si="11"/>
        <v>357</v>
      </c>
      <c r="B362" s="59" t="s">
        <v>2341</v>
      </c>
      <c r="C362" s="60" t="s">
        <v>2826</v>
      </c>
      <c r="D362" s="59" t="s">
        <v>2825</v>
      </c>
      <c r="E362" s="58">
        <v>22</v>
      </c>
      <c r="F362" s="62" t="str">
        <f t="shared" si="12"/>
        <v>B</v>
      </c>
    </row>
    <row r="363" spans="1:6" x14ac:dyDescent="0.2">
      <c r="A363" s="61">
        <f t="shared" si="11"/>
        <v>357</v>
      </c>
      <c r="B363" s="59" t="s">
        <v>2341</v>
      </c>
      <c r="C363" s="60" t="s">
        <v>2824</v>
      </c>
      <c r="D363" s="59" t="s">
        <v>2823</v>
      </c>
      <c r="E363" s="58">
        <v>22</v>
      </c>
      <c r="F363" s="62" t="str">
        <f t="shared" si="12"/>
        <v>B</v>
      </c>
    </row>
    <row r="364" spans="1:6" x14ac:dyDescent="0.2">
      <c r="A364" s="61">
        <f t="shared" si="11"/>
        <v>357</v>
      </c>
      <c r="B364" s="59" t="s">
        <v>2322</v>
      </c>
      <c r="C364" s="60" t="s">
        <v>2822</v>
      </c>
      <c r="D364" s="59" t="s">
        <v>2821</v>
      </c>
      <c r="E364" s="58">
        <v>22</v>
      </c>
      <c r="F364" s="62" t="str">
        <f t="shared" si="12"/>
        <v>B</v>
      </c>
    </row>
    <row r="365" spans="1:6" x14ac:dyDescent="0.2">
      <c r="A365" s="61">
        <f t="shared" si="11"/>
        <v>357</v>
      </c>
      <c r="B365" s="59" t="s">
        <v>2322</v>
      </c>
      <c r="C365" s="60" t="s">
        <v>2820</v>
      </c>
      <c r="D365" s="59" t="s">
        <v>2819</v>
      </c>
      <c r="E365" s="58">
        <v>22</v>
      </c>
      <c r="F365" s="62" t="str">
        <f t="shared" si="12"/>
        <v>B</v>
      </c>
    </row>
    <row r="366" spans="1:6" x14ac:dyDescent="0.2">
      <c r="A366" s="61">
        <f t="shared" si="11"/>
        <v>357</v>
      </c>
      <c r="B366" s="59" t="s">
        <v>2319</v>
      </c>
      <c r="C366" s="60" t="s">
        <v>2818</v>
      </c>
      <c r="D366" s="59" t="s">
        <v>2817</v>
      </c>
      <c r="E366" s="58">
        <v>22</v>
      </c>
      <c r="F366" s="62" t="str">
        <f t="shared" si="12"/>
        <v>B</v>
      </c>
    </row>
    <row r="367" spans="1:6" x14ac:dyDescent="0.2">
      <c r="A367" s="61">
        <f t="shared" si="11"/>
        <v>357</v>
      </c>
      <c r="B367" s="59" t="s">
        <v>2319</v>
      </c>
      <c r="C367" s="60" t="s">
        <v>2816</v>
      </c>
      <c r="D367" s="59" t="s">
        <v>2815</v>
      </c>
      <c r="E367" s="58">
        <v>22</v>
      </c>
      <c r="F367" s="62" t="str">
        <f t="shared" si="12"/>
        <v>B</v>
      </c>
    </row>
    <row r="368" spans="1:6" x14ac:dyDescent="0.2">
      <c r="A368" s="61">
        <f t="shared" si="11"/>
        <v>357</v>
      </c>
      <c r="B368" s="59" t="s">
        <v>2304</v>
      </c>
      <c r="C368" s="60" t="s">
        <v>2814</v>
      </c>
      <c r="D368" s="59" t="s">
        <v>2813</v>
      </c>
      <c r="E368" s="58">
        <v>22</v>
      </c>
      <c r="F368" s="62" t="str">
        <f t="shared" si="12"/>
        <v>B</v>
      </c>
    </row>
    <row r="369" spans="1:6" x14ac:dyDescent="0.2">
      <c r="A369" s="61">
        <f t="shared" si="11"/>
        <v>357</v>
      </c>
      <c r="B369" s="59" t="s">
        <v>2304</v>
      </c>
      <c r="C369" s="60" t="s">
        <v>2812</v>
      </c>
      <c r="D369" s="59" t="s">
        <v>2811</v>
      </c>
      <c r="E369" s="58">
        <v>22</v>
      </c>
      <c r="F369" s="62" t="str">
        <f t="shared" si="12"/>
        <v>B</v>
      </c>
    </row>
    <row r="370" spans="1:6" x14ac:dyDescent="0.2">
      <c r="A370" s="61">
        <f t="shared" si="11"/>
        <v>357</v>
      </c>
      <c r="B370" s="59" t="s">
        <v>2304</v>
      </c>
      <c r="C370" s="60" t="s">
        <v>2810</v>
      </c>
      <c r="D370" s="59" t="s">
        <v>2809</v>
      </c>
      <c r="E370" s="58">
        <v>22</v>
      </c>
      <c r="F370" s="62" t="str">
        <f t="shared" si="12"/>
        <v>B</v>
      </c>
    </row>
    <row r="371" spans="1:6" x14ac:dyDescent="0.2">
      <c r="A371" s="61">
        <f t="shared" si="11"/>
        <v>357</v>
      </c>
      <c r="B371" s="59" t="s">
        <v>2299</v>
      </c>
      <c r="C371" s="60" t="s">
        <v>2808</v>
      </c>
      <c r="D371" s="59" t="s">
        <v>2807</v>
      </c>
      <c r="E371" s="58">
        <v>22</v>
      </c>
      <c r="F371" s="62" t="str">
        <f t="shared" si="12"/>
        <v>B</v>
      </c>
    </row>
    <row r="372" spans="1:6" x14ac:dyDescent="0.2">
      <c r="A372" s="61">
        <f t="shared" si="11"/>
        <v>357</v>
      </c>
      <c r="B372" s="59" t="s">
        <v>2299</v>
      </c>
      <c r="C372" s="60" t="s">
        <v>2806</v>
      </c>
      <c r="D372" s="59" t="s">
        <v>2805</v>
      </c>
      <c r="E372" s="58">
        <v>22</v>
      </c>
      <c r="F372" s="62" t="str">
        <f t="shared" si="12"/>
        <v>B</v>
      </c>
    </row>
    <row r="373" spans="1:6" x14ac:dyDescent="0.2">
      <c r="A373" s="61">
        <f t="shared" si="11"/>
        <v>357</v>
      </c>
      <c r="B373" s="59" t="s">
        <v>2372</v>
      </c>
      <c r="C373" s="60" t="s">
        <v>2804</v>
      </c>
      <c r="D373" s="59" t="s">
        <v>2803</v>
      </c>
      <c r="E373" s="58">
        <v>22</v>
      </c>
      <c r="F373" s="62" t="str">
        <f t="shared" si="12"/>
        <v>B</v>
      </c>
    </row>
    <row r="374" spans="1:6" x14ac:dyDescent="0.2">
      <c r="A374" s="61">
        <f t="shared" si="11"/>
        <v>357</v>
      </c>
      <c r="B374" s="59" t="s">
        <v>2372</v>
      </c>
      <c r="C374" s="60" t="s">
        <v>2802</v>
      </c>
      <c r="D374" s="59" t="s">
        <v>2801</v>
      </c>
      <c r="E374" s="58">
        <v>22</v>
      </c>
      <c r="F374" s="62" t="str">
        <f t="shared" si="12"/>
        <v>B</v>
      </c>
    </row>
    <row r="375" spans="1:6" x14ac:dyDescent="0.2">
      <c r="A375" s="61">
        <f t="shared" si="11"/>
        <v>357</v>
      </c>
      <c r="B375" s="59" t="s">
        <v>2372</v>
      </c>
      <c r="C375" s="60" t="s">
        <v>2800</v>
      </c>
      <c r="D375" s="59" t="s">
        <v>2799</v>
      </c>
      <c r="E375" s="58">
        <v>22</v>
      </c>
      <c r="F375" s="62" t="str">
        <f t="shared" si="12"/>
        <v>B</v>
      </c>
    </row>
    <row r="376" spans="1:6" x14ac:dyDescent="0.2">
      <c r="A376" s="61">
        <f t="shared" si="11"/>
        <v>357</v>
      </c>
      <c r="B376" s="59" t="s">
        <v>2372</v>
      </c>
      <c r="C376" s="60" t="s">
        <v>2798</v>
      </c>
      <c r="D376" s="59" t="s">
        <v>2797</v>
      </c>
      <c r="E376" s="58">
        <v>22</v>
      </c>
      <c r="F376" s="62" t="str">
        <f t="shared" si="12"/>
        <v>B</v>
      </c>
    </row>
    <row r="377" spans="1:6" x14ac:dyDescent="0.2">
      <c r="A377" s="61">
        <f t="shared" si="11"/>
        <v>373</v>
      </c>
      <c r="B377" s="59" t="s">
        <v>2341</v>
      </c>
      <c r="C377" s="60" t="s">
        <v>2796</v>
      </c>
      <c r="D377" s="59" t="s">
        <v>2795</v>
      </c>
      <c r="E377" s="58">
        <v>21</v>
      </c>
      <c r="F377" s="62" t="str">
        <f t="shared" si="12"/>
        <v>B</v>
      </c>
    </row>
    <row r="378" spans="1:6" x14ac:dyDescent="0.2">
      <c r="A378" s="61">
        <f t="shared" si="11"/>
        <v>373</v>
      </c>
      <c r="B378" s="59" t="s">
        <v>2322</v>
      </c>
      <c r="C378" s="60" t="s">
        <v>2794</v>
      </c>
      <c r="D378" s="59" t="s">
        <v>2793</v>
      </c>
      <c r="E378" s="58">
        <v>21</v>
      </c>
      <c r="F378" s="62" t="str">
        <f t="shared" si="12"/>
        <v>B</v>
      </c>
    </row>
    <row r="379" spans="1:6" x14ac:dyDescent="0.2">
      <c r="A379" s="61">
        <f t="shared" si="11"/>
        <v>373</v>
      </c>
      <c r="B379" s="59" t="s">
        <v>2319</v>
      </c>
      <c r="C379" s="60" t="s">
        <v>2792</v>
      </c>
      <c r="D379" s="59" t="s">
        <v>2791</v>
      </c>
      <c r="E379" s="58">
        <v>21</v>
      </c>
      <c r="F379" s="62" t="str">
        <f t="shared" si="12"/>
        <v>B</v>
      </c>
    </row>
    <row r="380" spans="1:6" x14ac:dyDescent="0.2">
      <c r="A380" s="61">
        <f t="shared" si="11"/>
        <v>373</v>
      </c>
      <c r="B380" s="59" t="s">
        <v>2319</v>
      </c>
      <c r="C380" s="60" t="s">
        <v>2790</v>
      </c>
      <c r="D380" s="59" t="s">
        <v>2789</v>
      </c>
      <c r="E380" s="58">
        <v>21</v>
      </c>
      <c r="F380" s="62" t="str">
        <f t="shared" si="12"/>
        <v>B</v>
      </c>
    </row>
    <row r="381" spans="1:6" x14ac:dyDescent="0.2">
      <c r="A381" s="61">
        <f t="shared" si="11"/>
        <v>373</v>
      </c>
      <c r="B381" s="59" t="s">
        <v>2319</v>
      </c>
      <c r="C381" s="60" t="s">
        <v>2788</v>
      </c>
      <c r="D381" s="59" t="s">
        <v>2787</v>
      </c>
      <c r="E381" s="58">
        <v>21</v>
      </c>
      <c r="F381" s="62" t="str">
        <f t="shared" si="12"/>
        <v>B</v>
      </c>
    </row>
    <row r="382" spans="1:6" x14ac:dyDescent="0.2">
      <c r="A382" s="61">
        <f t="shared" si="11"/>
        <v>373</v>
      </c>
      <c r="B382" s="59" t="s">
        <v>2304</v>
      </c>
      <c r="C382" s="60" t="s">
        <v>2786</v>
      </c>
      <c r="D382" s="59" t="s">
        <v>2785</v>
      </c>
      <c r="E382" s="58">
        <v>21</v>
      </c>
      <c r="F382" s="62" t="str">
        <f t="shared" si="12"/>
        <v>B</v>
      </c>
    </row>
    <row r="383" spans="1:6" x14ac:dyDescent="0.2">
      <c r="A383" s="61">
        <f t="shared" si="11"/>
        <v>373</v>
      </c>
      <c r="B383" s="59" t="s">
        <v>2304</v>
      </c>
      <c r="C383" s="60" t="s">
        <v>2784</v>
      </c>
      <c r="D383" s="59" t="s">
        <v>2783</v>
      </c>
      <c r="E383" s="58">
        <v>21</v>
      </c>
      <c r="F383" s="62" t="str">
        <f t="shared" si="12"/>
        <v>B</v>
      </c>
    </row>
    <row r="384" spans="1:6" x14ac:dyDescent="0.2">
      <c r="A384" s="61">
        <f t="shared" si="11"/>
        <v>373</v>
      </c>
      <c r="B384" s="59" t="s">
        <v>2299</v>
      </c>
      <c r="C384" s="60" t="s">
        <v>2782</v>
      </c>
      <c r="D384" s="59" t="s">
        <v>2781</v>
      </c>
      <c r="E384" s="58">
        <v>21</v>
      </c>
      <c r="F384" s="62" t="str">
        <f t="shared" si="12"/>
        <v>B</v>
      </c>
    </row>
    <row r="385" spans="1:6" x14ac:dyDescent="0.2">
      <c r="A385" s="61">
        <f t="shared" si="11"/>
        <v>373</v>
      </c>
      <c r="B385" s="59" t="s">
        <v>2372</v>
      </c>
      <c r="C385" s="60" t="s">
        <v>2780</v>
      </c>
      <c r="D385" s="59" t="s">
        <v>2779</v>
      </c>
      <c r="E385" s="58">
        <v>21</v>
      </c>
      <c r="F385" s="62" t="str">
        <f t="shared" si="12"/>
        <v>B</v>
      </c>
    </row>
    <row r="386" spans="1:6" x14ac:dyDescent="0.2">
      <c r="A386" s="61">
        <f t="shared" si="11"/>
        <v>382</v>
      </c>
      <c r="B386" s="59" t="s">
        <v>2341</v>
      </c>
      <c r="C386" s="60" t="s">
        <v>2778</v>
      </c>
      <c r="D386" s="59" t="s">
        <v>2777</v>
      </c>
      <c r="E386" s="58">
        <v>20</v>
      </c>
      <c r="F386" s="62" t="str">
        <f t="shared" si="12"/>
        <v>B</v>
      </c>
    </row>
    <row r="387" spans="1:6" x14ac:dyDescent="0.2">
      <c r="A387" s="61">
        <f t="shared" si="11"/>
        <v>382</v>
      </c>
      <c r="B387" s="59" t="s">
        <v>2341</v>
      </c>
      <c r="C387" s="60" t="s">
        <v>2776</v>
      </c>
      <c r="D387" s="59" t="s">
        <v>2775</v>
      </c>
      <c r="E387" s="58">
        <v>20</v>
      </c>
      <c r="F387" s="62" t="str">
        <f t="shared" si="12"/>
        <v>B</v>
      </c>
    </row>
    <row r="388" spans="1:6" x14ac:dyDescent="0.2">
      <c r="A388" s="61">
        <f t="shared" si="11"/>
        <v>382</v>
      </c>
      <c r="B388" s="59" t="s">
        <v>2341</v>
      </c>
      <c r="C388" s="60" t="s">
        <v>2774</v>
      </c>
      <c r="D388" s="59" t="s">
        <v>2773</v>
      </c>
      <c r="E388" s="58">
        <v>20</v>
      </c>
      <c r="F388" s="62" t="str">
        <f t="shared" si="12"/>
        <v>B</v>
      </c>
    </row>
    <row r="389" spans="1:6" x14ac:dyDescent="0.2">
      <c r="A389" s="61">
        <f t="shared" ref="A389:A452" si="13">_xlfn.RANK.EQ(E389,$E$5:$E$623,0)</f>
        <v>382</v>
      </c>
      <c r="B389" s="59" t="s">
        <v>2341</v>
      </c>
      <c r="C389" s="60" t="s">
        <v>2772</v>
      </c>
      <c r="D389" s="59" t="s">
        <v>2771</v>
      </c>
      <c r="E389" s="58">
        <v>20</v>
      </c>
      <c r="F389" s="62" t="str">
        <f t="shared" ref="F389:F452" si="14">IF(A389&lt;=COUNT($E$5:$E$623)/3,"A",IF(A389&lt;=COUNT($E$5:$E$623)*2/3,"B","C"))</f>
        <v>B</v>
      </c>
    </row>
    <row r="390" spans="1:6" x14ac:dyDescent="0.2">
      <c r="A390" s="61">
        <f t="shared" si="13"/>
        <v>382</v>
      </c>
      <c r="B390" s="59" t="s">
        <v>2322</v>
      </c>
      <c r="C390" s="60" t="s">
        <v>2770</v>
      </c>
      <c r="D390" s="59" t="s">
        <v>2769</v>
      </c>
      <c r="E390" s="58">
        <v>20</v>
      </c>
      <c r="F390" s="62" t="str">
        <f t="shared" si="14"/>
        <v>B</v>
      </c>
    </row>
    <row r="391" spans="1:6" x14ac:dyDescent="0.2">
      <c r="A391" s="61">
        <f t="shared" si="13"/>
        <v>382</v>
      </c>
      <c r="B391" s="59" t="s">
        <v>2319</v>
      </c>
      <c r="C391" s="60" t="s">
        <v>2768</v>
      </c>
      <c r="D391" s="59" t="s">
        <v>2767</v>
      </c>
      <c r="E391" s="58">
        <v>20</v>
      </c>
      <c r="F391" s="62" t="str">
        <f t="shared" si="14"/>
        <v>B</v>
      </c>
    </row>
    <row r="392" spans="1:6" x14ac:dyDescent="0.2">
      <c r="A392" s="61">
        <f t="shared" si="13"/>
        <v>382</v>
      </c>
      <c r="B392" s="59" t="s">
        <v>2304</v>
      </c>
      <c r="C392" s="60" t="s">
        <v>2766</v>
      </c>
      <c r="D392" s="59" t="s">
        <v>2765</v>
      </c>
      <c r="E392" s="58">
        <v>20</v>
      </c>
      <c r="F392" s="62" t="str">
        <f t="shared" si="14"/>
        <v>B</v>
      </c>
    </row>
    <row r="393" spans="1:6" x14ac:dyDescent="0.2">
      <c r="A393" s="61">
        <f t="shared" si="13"/>
        <v>382</v>
      </c>
      <c r="B393" s="59" t="s">
        <v>2304</v>
      </c>
      <c r="C393" s="60" t="s">
        <v>2764</v>
      </c>
      <c r="D393" s="59" t="s">
        <v>2763</v>
      </c>
      <c r="E393" s="58">
        <v>20</v>
      </c>
      <c r="F393" s="62" t="str">
        <f t="shared" si="14"/>
        <v>B</v>
      </c>
    </row>
    <row r="394" spans="1:6" x14ac:dyDescent="0.2">
      <c r="A394" s="61">
        <f t="shared" si="13"/>
        <v>382</v>
      </c>
      <c r="B394" s="59" t="s">
        <v>2299</v>
      </c>
      <c r="C394" s="60" t="s">
        <v>2762</v>
      </c>
      <c r="D394" s="59" t="s">
        <v>2761</v>
      </c>
      <c r="E394" s="58">
        <v>20</v>
      </c>
      <c r="F394" s="62" t="str">
        <f t="shared" si="14"/>
        <v>B</v>
      </c>
    </row>
    <row r="395" spans="1:6" x14ac:dyDescent="0.2">
      <c r="A395" s="61">
        <f t="shared" si="13"/>
        <v>382</v>
      </c>
      <c r="B395" s="59" t="s">
        <v>2299</v>
      </c>
      <c r="C395" s="60" t="s">
        <v>2760</v>
      </c>
      <c r="D395" s="59" t="s">
        <v>2759</v>
      </c>
      <c r="E395" s="58">
        <v>20</v>
      </c>
      <c r="F395" s="62" t="str">
        <f t="shared" si="14"/>
        <v>B</v>
      </c>
    </row>
    <row r="396" spans="1:6" x14ac:dyDescent="0.2">
      <c r="A396" s="61">
        <f t="shared" si="13"/>
        <v>382</v>
      </c>
      <c r="B396" s="59" t="s">
        <v>2299</v>
      </c>
      <c r="C396" s="60" t="s">
        <v>2758</v>
      </c>
      <c r="D396" s="59" t="s">
        <v>2757</v>
      </c>
      <c r="E396" s="58">
        <v>20</v>
      </c>
      <c r="F396" s="62" t="str">
        <f t="shared" si="14"/>
        <v>B</v>
      </c>
    </row>
    <row r="397" spans="1:6" x14ac:dyDescent="0.2">
      <c r="A397" s="61">
        <f t="shared" si="13"/>
        <v>382</v>
      </c>
      <c r="B397" s="59" t="s">
        <v>2372</v>
      </c>
      <c r="C397" s="60" t="s">
        <v>2756</v>
      </c>
      <c r="D397" s="59" t="s">
        <v>2755</v>
      </c>
      <c r="E397" s="58">
        <v>20</v>
      </c>
      <c r="F397" s="62" t="str">
        <f t="shared" si="14"/>
        <v>B</v>
      </c>
    </row>
    <row r="398" spans="1:6" x14ac:dyDescent="0.2">
      <c r="A398" s="61">
        <f t="shared" si="13"/>
        <v>382</v>
      </c>
      <c r="B398" s="59" t="s">
        <v>2372</v>
      </c>
      <c r="C398" s="60" t="s">
        <v>2754</v>
      </c>
      <c r="D398" s="59" t="s">
        <v>2753</v>
      </c>
      <c r="E398" s="58">
        <v>20</v>
      </c>
      <c r="F398" s="62" t="str">
        <f t="shared" si="14"/>
        <v>B</v>
      </c>
    </row>
    <row r="399" spans="1:6" x14ac:dyDescent="0.2">
      <c r="A399" s="61">
        <f t="shared" si="13"/>
        <v>395</v>
      </c>
      <c r="B399" s="59" t="s">
        <v>2341</v>
      </c>
      <c r="C399" s="60" t="s">
        <v>2752</v>
      </c>
      <c r="D399" s="59" t="s">
        <v>2751</v>
      </c>
      <c r="E399" s="58">
        <v>19</v>
      </c>
      <c r="F399" s="62" t="str">
        <f t="shared" si="14"/>
        <v>B</v>
      </c>
    </row>
    <row r="400" spans="1:6" x14ac:dyDescent="0.2">
      <c r="A400" s="61">
        <f t="shared" si="13"/>
        <v>395</v>
      </c>
      <c r="B400" s="59" t="s">
        <v>2341</v>
      </c>
      <c r="C400" s="60" t="s">
        <v>2750</v>
      </c>
      <c r="D400" s="59" t="s">
        <v>2749</v>
      </c>
      <c r="E400" s="58">
        <v>19</v>
      </c>
      <c r="F400" s="62" t="str">
        <f t="shared" si="14"/>
        <v>B</v>
      </c>
    </row>
    <row r="401" spans="1:6" x14ac:dyDescent="0.2">
      <c r="A401" s="61">
        <f t="shared" si="13"/>
        <v>395</v>
      </c>
      <c r="B401" s="59" t="s">
        <v>2341</v>
      </c>
      <c r="C401" s="60" t="s">
        <v>2748</v>
      </c>
      <c r="D401" s="59" t="s">
        <v>2747</v>
      </c>
      <c r="E401" s="58">
        <v>19</v>
      </c>
      <c r="F401" s="62" t="str">
        <f t="shared" si="14"/>
        <v>B</v>
      </c>
    </row>
    <row r="402" spans="1:6" x14ac:dyDescent="0.2">
      <c r="A402" s="61">
        <f t="shared" si="13"/>
        <v>395</v>
      </c>
      <c r="B402" s="59" t="s">
        <v>2341</v>
      </c>
      <c r="C402" s="60" t="s">
        <v>2746</v>
      </c>
      <c r="D402" s="59" t="s">
        <v>2745</v>
      </c>
      <c r="E402" s="58">
        <v>19</v>
      </c>
      <c r="F402" s="62" t="str">
        <f t="shared" si="14"/>
        <v>B</v>
      </c>
    </row>
    <row r="403" spans="1:6" x14ac:dyDescent="0.2">
      <c r="A403" s="61">
        <f t="shared" si="13"/>
        <v>395</v>
      </c>
      <c r="B403" s="59" t="s">
        <v>2341</v>
      </c>
      <c r="C403" s="60" t="s">
        <v>2744</v>
      </c>
      <c r="D403" s="59" t="s">
        <v>2743</v>
      </c>
      <c r="E403" s="58">
        <v>19</v>
      </c>
      <c r="F403" s="62" t="str">
        <f t="shared" si="14"/>
        <v>B</v>
      </c>
    </row>
    <row r="404" spans="1:6" x14ac:dyDescent="0.2">
      <c r="A404" s="61">
        <f t="shared" si="13"/>
        <v>395</v>
      </c>
      <c r="B404" s="59" t="s">
        <v>2322</v>
      </c>
      <c r="C404" s="60" t="s">
        <v>2742</v>
      </c>
      <c r="D404" s="59" t="s">
        <v>2741</v>
      </c>
      <c r="E404" s="58">
        <v>19</v>
      </c>
      <c r="F404" s="62" t="str">
        <f t="shared" si="14"/>
        <v>B</v>
      </c>
    </row>
    <row r="405" spans="1:6" x14ac:dyDescent="0.2">
      <c r="A405" s="61">
        <f t="shared" si="13"/>
        <v>395</v>
      </c>
      <c r="B405" s="59" t="s">
        <v>2322</v>
      </c>
      <c r="C405" s="60" t="s">
        <v>2740</v>
      </c>
      <c r="D405" s="59" t="s">
        <v>2739</v>
      </c>
      <c r="E405" s="58">
        <v>19</v>
      </c>
      <c r="F405" s="62" t="str">
        <f t="shared" si="14"/>
        <v>B</v>
      </c>
    </row>
    <row r="406" spans="1:6" x14ac:dyDescent="0.2">
      <c r="A406" s="61">
        <f t="shared" si="13"/>
        <v>395</v>
      </c>
      <c r="B406" s="59" t="s">
        <v>2322</v>
      </c>
      <c r="C406" s="60" t="s">
        <v>2738</v>
      </c>
      <c r="D406" s="59" t="s">
        <v>2737</v>
      </c>
      <c r="E406" s="58">
        <v>19</v>
      </c>
      <c r="F406" s="62" t="str">
        <f t="shared" si="14"/>
        <v>B</v>
      </c>
    </row>
    <row r="407" spans="1:6" x14ac:dyDescent="0.2">
      <c r="A407" s="61">
        <f t="shared" si="13"/>
        <v>395</v>
      </c>
      <c r="B407" s="59" t="s">
        <v>2319</v>
      </c>
      <c r="C407" s="60" t="s">
        <v>2736</v>
      </c>
      <c r="D407" s="59" t="s">
        <v>2735</v>
      </c>
      <c r="E407" s="58">
        <v>19</v>
      </c>
      <c r="F407" s="62" t="str">
        <f t="shared" si="14"/>
        <v>B</v>
      </c>
    </row>
    <row r="408" spans="1:6" x14ac:dyDescent="0.2">
      <c r="A408" s="61">
        <f t="shared" si="13"/>
        <v>395</v>
      </c>
      <c r="B408" s="59" t="s">
        <v>2319</v>
      </c>
      <c r="C408" s="60" t="s">
        <v>2734</v>
      </c>
      <c r="D408" s="59" t="s">
        <v>2733</v>
      </c>
      <c r="E408" s="58">
        <v>19</v>
      </c>
      <c r="F408" s="62" t="str">
        <f t="shared" si="14"/>
        <v>B</v>
      </c>
    </row>
    <row r="409" spans="1:6" x14ac:dyDescent="0.2">
      <c r="A409" s="61">
        <f t="shared" si="13"/>
        <v>395</v>
      </c>
      <c r="B409" s="59" t="s">
        <v>2304</v>
      </c>
      <c r="C409" s="60" t="s">
        <v>2732</v>
      </c>
      <c r="D409" s="59" t="s">
        <v>2731</v>
      </c>
      <c r="E409" s="58">
        <v>19</v>
      </c>
      <c r="F409" s="62" t="str">
        <f t="shared" si="14"/>
        <v>B</v>
      </c>
    </row>
    <row r="410" spans="1:6" x14ac:dyDescent="0.2">
      <c r="A410" s="61">
        <f t="shared" si="13"/>
        <v>395</v>
      </c>
      <c r="B410" s="59" t="s">
        <v>2304</v>
      </c>
      <c r="C410" s="60" t="s">
        <v>2730</v>
      </c>
      <c r="D410" s="59" t="s">
        <v>2729</v>
      </c>
      <c r="E410" s="58">
        <v>19</v>
      </c>
      <c r="F410" s="62" t="str">
        <f t="shared" si="14"/>
        <v>B</v>
      </c>
    </row>
    <row r="411" spans="1:6" x14ac:dyDescent="0.2">
      <c r="A411" s="61">
        <f t="shared" si="13"/>
        <v>395</v>
      </c>
      <c r="B411" s="59" t="s">
        <v>2304</v>
      </c>
      <c r="C411" s="60" t="s">
        <v>2728</v>
      </c>
      <c r="D411" s="59" t="s">
        <v>2727</v>
      </c>
      <c r="E411" s="58">
        <v>19</v>
      </c>
      <c r="F411" s="62" t="str">
        <f t="shared" si="14"/>
        <v>B</v>
      </c>
    </row>
    <row r="412" spans="1:6" x14ac:dyDescent="0.2">
      <c r="A412" s="61">
        <f t="shared" si="13"/>
        <v>395</v>
      </c>
      <c r="B412" s="59" t="s">
        <v>2304</v>
      </c>
      <c r="C412" s="60" t="s">
        <v>2726</v>
      </c>
      <c r="D412" s="59" t="s">
        <v>2725</v>
      </c>
      <c r="E412" s="58">
        <v>19</v>
      </c>
      <c r="F412" s="62" t="str">
        <f t="shared" si="14"/>
        <v>B</v>
      </c>
    </row>
    <row r="413" spans="1:6" x14ac:dyDescent="0.2">
      <c r="A413" s="61">
        <f t="shared" si="13"/>
        <v>395</v>
      </c>
      <c r="B413" s="59" t="s">
        <v>2299</v>
      </c>
      <c r="C413" s="60" t="s">
        <v>2724</v>
      </c>
      <c r="D413" s="59" t="s">
        <v>2723</v>
      </c>
      <c r="E413" s="58">
        <v>19</v>
      </c>
      <c r="F413" s="62" t="str">
        <f t="shared" si="14"/>
        <v>B</v>
      </c>
    </row>
    <row r="414" spans="1:6" x14ac:dyDescent="0.2">
      <c r="A414" s="61">
        <f t="shared" si="13"/>
        <v>395</v>
      </c>
      <c r="B414" s="59" t="s">
        <v>2299</v>
      </c>
      <c r="C414" s="60" t="s">
        <v>2722</v>
      </c>
      <c r="D414" s="59" t="s">
        <v>2721</v>
      </c>
      <c r="E414" s="58">
        <v>19</v>
      </c>
      <c r="F414" s="62" t="str">
        <f t="shared" si="14"/>
        <v>B</v>
      </c>
    </row>
    <row r="415" spans="1:6" x14ac:dyDescent="0.2">
      <c r="A415" s="61">
        <f t="shared" si="13"/>
        <v>395</v>
      </c>
      <c r="B415" s="59" t="s">
        <v>2299</v>
      </c>
      <c r="C415" s="60" t="s">
        <v>2720</v>
      </c>
      <c r="D415" s="59" t="s">
        <v>2719</v>
      </c>
      <c r="E415" s="58">
        <v>19</v>
      </c>
      <c r="F415" s="62" t="str">
        <f t="shared" si="14"/>
        <v>B</v>
      </c>
    </row>
    <row r="416" spans="1:6" x14ac:dyDescent="0.2">
      <c r="A416" s="61">
        <f t="shared" si="13"/>
        <v>395</v>
      </c>
      <c r="B416" s="59" t="s">
        <v>2299</v>
      </c>
      <c r="C416" s="60" t="s">
        <v>2718</v>
      </c>
      <c r="D416" s="59" t="s">
        <v>2717</v>
      </c>
      <c r="E416" s="58">
        <v>19</v>
      </c>
      <c r="F416" s="62" t="str">
        <f t="shared" si="14"/>
        <v>B</v>
      </c>
    </row>
    <row r="417" spans="1:6" x14ac:dyDescent="0.2">
      <c r="A417" s="61">
        <f t="shared" si="13"/>
        <v>395</v>
      </c>
      <c r="B417" s="59" t="s">
        <v>2372</v>
      </c>
      <c r="C417" s="60" t="s">
        <v>2716</v>
      </c>
      <c r="D417" s="59" t="s">
        <v>2715</v>
      </c>
      <c r="E417" s="58">
        <v>19</v>
      </c>
      <c r="F417" s="62" t="str">
        <f t="shared" si="14"/>
        <v>B</v>
      </c>
    </row>
    <row r="418" spans="1:6" x14ac:dyDescent="0.2">
      <c r="A418" s="61">
        <f t="shared" si="13"/>
        <v>395</v>
      </c>
      <c r="B418" s="59" t="s">
        <v>2372</v>
      </c>
      <c r="C418" s="60" t="s">
        <v>2714</v>
      </c>
      <c r="D418" s="59" t="s">
        <v>2713</v>
      </c>
      <c r="E418" s="58">
        <v>19</v>
      </c>
      <c r="F418" s="62" t="str">
        <f t="shared" si="14"/>
        <v>B</v>
      </c>
    </row>
    <row r="419" spans="1:6" x14ac:dyDescent="0.2">
      <c r="A419" s="61">
        <f t="shared" si="13"/>
        <v>415</v>
      </c>
      <c r="B419" s="59" t="s">
        <v>2341</v>
      </c>
      <c r="C419" s="60" t="s">
        <v>2712</v>
      </c>
      <c r="D419" s="59" t="s">
        <v>2711</v>
      </c>
      <c r="E419" s="58">
        <v>18</v>
      </c>
      <c r="F419" s="57" t="str">
        <f t="shared" si="14"/>
        <v>C</v>
      </c>
    </row>
    <row r="420" spans="1:6" x14ac:dyDescent="0.2">
      <c r="A420" s="61">
        <f t="shared" si="13"/>
        <v>415</v>
      </c>
      <c r="B420" s="59" t="s">
        <v>2341</v>
      </c>
      <c r="C420" s="60" t="s">
        <v>2710</v>
      </c>
      <c r="D420" s="59" t="s">
        <v>2709</v>
      </c>
      <c r="E420" s="58">
        <v>18</v>
      </c>
      <c r="F420" s="57" t="str">
        <f t="shared" si="14"/>
        <v>C</v>
      </c>
    </row>
    <row r="421" spans="1:6" x14ac:dyDescent="0.2">
      <c r="A421" s="61">
        <f t="shared" si="13"/>
        <v>415</v>
      </c>
      <c r="B421" s="59" t="s">
        <v>2322</v>
      </c>
      <c r="C421" s="60" t="s">
        <v>2708</v>
      </c>
      <c r="D421" s="59" t="s">
        <v>2707</v>
      </c>
      <c r="E421" s="58">
        <v>18</v>
      </c>
      <c r="F421" s="57" t="str">
        <f t="shared" si="14"/>
        <v>C</v>
      </c>
    </row>
    <row r="422" spans="1:6" x14ac:dyDescent="0.2">
      <c r="A422" s="61">
        <f t="shared" si="13"/>
        <v>415</v>
      </c>
      <c r="B422" s="59" t="s">
        <v>2322</v>
      </c>
      <c r="C422" s="60" t="s">
        <v>2706</v>
      </c>
      <c r="D422" s="59" t="s">
        <v>2705</v>
      </c>
      <c r="E422" s="58">
        <v>18</v>
      </c>
      <c r="F422" s="57" t="str">
        <f t="shared" si="14"/>
        <v>C</v>
      </c>
    </row>
    <row r="423" spans="1:6" x14ac:dyDescent="0.2">
      <c r="A423" s="61">
        <f t="shared" si="13"/>
        <v>415</v>
      </c>
      <c r="B423" s="59" t="s">
        <v>2319</v>
      </c>
      <c r="C423" s="60" t="s">
        <v>2704</v>
      </c>
      <c r="D423" s="59" t="s">
        <v>2703</v>
      </c>
      <c r="E423" s="58">
        <v>18</v>
      </c>
      <c r="F423" s="57" t="str">
        <f t="shared" si="14"/>
        <v>C</v>
      </c>
    </row>
    <row r="424" spans="1:6" x14ac:dyDescent="0.2">
      <c r="A424" s="61">
        <f t="shared" si="13"/>
        <v>415</v>
      </c>
      <c r="B424" s="59" t="s">
        <v>2319</v>
      </c>
      <c r="C424" s="60" t="s">
        <v>2702</v>
      </c>
      <c r="D424" s="59" t="s">
        <v>2701</v>
      </c>
      <c r="E424" s="58">
        <v>18</v>
      </c>
      <c r="F424" s="57" t="str">
        <f t="shared" si="14"/>
        <v>C</v>
      </c>
    </row>
    <row r="425" spans="1:6" x14ac:dyDescent="0.2">
      <c r="A425" s="61">
        <f t="shared" si="13"/>
        <v>415</v>
      </c>
      <c r="B425" s="59" t="s">
        <v>2304</v>
      </c>
      <c r="C425" s="60" t="s">
        <v>2700</v>
      </c>
      <c r="D425" s="59" t="s">
        <v>2699</v>
      </c>
      <c r="E425" s="58">
        <v>18</v>
      </c>
      <c r="F425" s="57" t="str">
        <f t="shared" si="14"/>
        <v>C</v>
      </c>
    </row>
    <row r="426" spans="1:6" x14ac:dyDescent="0.2">
      <c r="A426" s="61">
        <f t="shared" si="13"/>
        <v>415</v>
      </c>
      <c r="B426" s="59" t="s">
        <v>2299</v>
      </c>
      <c r="C426" s="60" t="s">
        <v>2698</v>
      </c>
      <c r="D426" s="59" t="s">
        <v>2697</v>
      </c>
      <c r="E426" s="58">
        <v>18</v>
      </c>
      <c r="F426" s="57" t="str">
        <f t="shared" si="14"/>
        <v>C</v>
      </c>
    </row>
    <row r="427" spans="1:6" x14ac:dyDescent="0.2">
      <c r="A427" s="61">
        <f t="shared" si="13"/>
        <v>415</v>
      </c>
      <c r="B427" s="59" t="s">
        <v>2299</v>
      </c>
      <c r="C427" s="60" t="s">
        <v>2696</v>
      </c>
      <c r="D427" s="59" t="s">
        <v>2695</v>
      </c>
      <c r="E427" s="58">
        <v>18</v>
      </c>
      <c r="F427" s="57" t="str">
        <f t="shared" si="14"/>
        <v>C</v>
      </c>
    </row>
    <row r="428" spans="1:6" x14ac:dyDescent="0.2">
      <c r="A428" s="61">
        <f t="shared" si="13"/>
        <v>415</v>
      </c>
      <c r="B428" s="59" t="s">
        <v>2299</v>
      </c>
      <c r="C428" s="60" t="s">
        <v>2694</v>
      </c>
      <c r="D428" s="59" t="s">
        <v>2693</v>
      </c>
      <c r="E428" s="58">
        <v>18</v>
      </c>
      <c r="F428" s="57" t="str">
        <f t="shared" si="14"/>
        <v>C</v>
      </c>
    </row>
    <row r="429" spans="1:6" x14ac:dyDescent="0.2">
      <c r="A429" s="61">
        <f t="shared" si="13"/>
        <v>415</v>
      </c>
      <c r="B429" s="59" t="s">
        <v>2372</v>
      </c>
      <c r="C429" s="60" t="s">
        <v>2692</v>
      </c>
      <c r="D429" s="59" t="s">
        <v>2691</v>
      </c>
      <c r="E429" s="58">
        <v>18</v>
      </c>
      <c r="F429" s="57" t="str">
        <f t="shared" si="14"/>
        <v>C</v>
      </c>
    </row>
    <row r="430" spans="1:6" x14ac:dyDescent="0.2">
      <c r="A430" s="61">
        <f t="shared" si="13"/>
        <v>426</v>
      </c>
      <c r="B430" s="59" t="s">
        <v>2341</v>
      </c>
      <c r="C430" s="60" t="s">
        <v>2690</v>
      </c>
      <c r="D430" s="59" t="s">
        <v>2689</v>
      </c>
      <c r="E430" s="58">
        <v>17</v>
      </c>
      <c r="F430" s="57" t="str">
        <f t="shared" si="14"/>
        <v>C</v>
      </c>
    </row>
    <row r="431" spans="1:6" x14ac:dyDescent="0.2">
      <c r="A431" s="61">
        <f t="shared" si="13"/>
        <v>426</v>
      </c>
      <c r="B431" s="59" t="s">
        <v>2341</v>
      </c>
      <c r="C431" s="60" t="s">
        <v>2688</v>
      </c>
      <c r="D431" s="59" t="s">
        <v>2687</v>
      </c>
      <c r="E431" s="58">
        <v>17</v>
      </c>
      <c r="F431" s="57" t="str">
        <f t="shared" si="14"/>
        <v>C</v>
      </c>
    </row>
    <row r="432" spans="1:6" x14ac:dyDescent="0.2">
      <c r="A432" s="61">
        <f t="shared" si="13"/>
        <v>426</v>
      </c>
      <c r="B432" s="59" t="s">
        <v>2341</v>
      </c>
      <c r="C432" s="60" t="s">
        <v>2686</v>
      </c>
      <c r="D432" s="59" t="s">
        <v>2685</v>
      </c>
      <c r="E432" s="58">
        <v>17</v>
      </c>
      <c r="F432" s="57" t="str">
        <f t="shared" si="14"/>
        <v>C</v>
      </c>
    </row>
    <row r="433" spans="1:6" x14ac:dyDescent="0.2">
      <c r="A433" s="61">
        <f t="shared" si="13"/>
        <v>426</v>
      </c>
      <c r="B433" s="59" t="s">
        <v>2341</v>
      </c>
      <c r="C433" s="60" t="s">
        <v>2684</v>
      </c>
      <c r="D433" s="59" t="s">
        <v>2683</v>
      </c>
      <c r="E433" s="58">
        <v>17</v>
      </c>
      <c r="F433" s="57" t="str">
        <f t="shared" si="14"/>
        <v>C</v>
      </c>
    </row>
    <row r="434" spans="1:6" x14ac:dyDescent="0.2">
      <c r="A434" s="61">
        <f t="shared" si="13"/>
        <v>426</v>
      </c>
      <c r="B434" s="59" t="s">
        <v>2319</v>
      </c>
      <c r="C434" s="60" t="s">
        <v>2682</v>
      </c>
      <c r="D434" s="59" t="s">
        <v>2681</v>
      </c>
      <c r="E434" s="58">
        <v>17</v>
      </c>
      <c r="F434" s="57" t="str">
        <f t="shared" si="14"/>
        <v>C</v>
      </c>
    </row>
    <row r="435" spans="1:6" x14ac:dyDescent="0.2">
      <c r="A435" s="61">
        <f t="shared" si="13"/>
        <v>426</v>
      </c>
      <c r="B435" s="59" t="s">
        <v>2304</v>
      </c>
      <c r="C435" s="60" t="s">
        <v>2680</v>
      </c>
      <c r="D435" s="59" t="s">
        <v>2679</v>
      </c>
      <c r="E435" s="58">
        <v>17</v>
      </c>
      <c r="F435" s="57" t="str">
        <f t="shared" si="14"/>
        <v>C</v>
      </c>
    </row>
    <row r="436" spans="1:6" x14ac:dyDescent="0.2">
      <c r="A436" s="61">
        <f t="shared" si="13"/>
        <v>426</v>
      </c>
      <c r="B436" s="59" t="s">
        <v>2304</v>
      </c>
      <c r="C436" s="60" t="s">
        <v>2678</v>
      </c>
      <c r="D436" s="59" t="s">
        <v>2677</v>
      </c>
      <c r="E436" s="58">
        <v>17</v>
      </c>
      <c r="F436" s="57" t="str">
        <f t="shared" si="14"/>
        <v>C</v>
      </c>
    </row>
    <row r="437" spans="1:6" x14ac:dyDescent="0.2">
      <c r="A437" s="61">
        <f t="shared" si="13"/>
        <v>426</v>
      </c>
      <c r="B437" s="59" t="s">
        <v>2304</v>
      </c>
      <c r="C437" s="60" t="s">
        <v>2676</v>
      </c>
      <c r="D437" s="59" t="s">
        <v>2675</v>
      </c>
      <c r="E437" s="58">
        <v>17</v>
      </c>
      <c r="F437" s="57" t="str">
        <f t="shared" si="14"/>
        <v>C</v>
      </c>
    </row>
    <row r="438" spans="1:6" x14ac:dyDescent="0.2">
      <c r="A438" s="61">
        <f t="shared" si="13"/>
        <v>426</v>
      </c>
      <c r="B438" s="59" t="s">
        <v>2299</v>
      </c>
      <c r="C438" s="60" t="s">
        <v>2674</v>
      </c>
      <c r="D438" s="59" t="s">
        <v>2673</v>
      </c>
      <c r="E438" s="58">
        <v>17</v>
      </c>
      <c r="F438" s="57" t="str">
        <f t="shared" si="14"/>
        <v>C</v>
      </c>
    </row>
    <row r="439" spans="1:6" x14ac:dyDescent="0.2">
      <c r="A439" s="61">
        <f t="shared" si="13"/>
        <v>426</v>
      </c>
      <c r="B439" s="59" t="s">
        <v>2299</v>
      </c>
      <c r="C439" s="60" t="s">
        <v>2672</v>
      </c>
      <c r="D439" s="59" t="s">
        <v>2671</v>
      </c>
      <c r="E439" s="58">
        <v>17</v>
      </c>
      <c r="F439" s="57" t="str">
        <f t="shared" si="14"/>
        <v>C</v>
      </c>
    </row>
    <row r="440" spans="1:6" x14ac:dyDescent="0.2">
      <c r="A440" s="61">
        <f t="shared" si="13"/>
        <v>426</v>
      </c>
      <c r="B440" s="59" t="s">
        <v>2372</v>
      </c>
      <c r="C440" s="60" t="s">
        <v>2670</v>
      </c>
      <c r="D440" s="59" t="s">
        <v>2669</v>
      </c>
      <c r="E440" s="58">
        <v>17</v>
      </c>
      <c r="F440" s="57" t="str">
        <f t="shared" si="14"/>
        <v>C</v>
      </c>
    </row>
    <row r="441" spans="1:6" x14ac:dyDescent="0.2">
      <c r="A441" s="61">
        <f t="shared" si="13"/>
        <v>426</v>
      </c>
      <c r="B441" s="59" t="s">
        <v>2372</v>
      </c>
      <c r="C441" s="60" t="s">
        <v>2668</v>
      </c>
      <c r="D441" s="59" t="s">
        <v>2667</v>
      </c>
      <c r="E441" s="58">
        <v>17</v>
      </c>
      <c r="F441" s="57" t="str">
        <f t="shared" si="14"/>
        <v>C</v>
      </c>
    </row>
    <row r="442" spans="1:6" x14ac:dyDescent="0.2">
      <c r="A442" s="61">
        <f t="shared" si="13"/>
        <v>438</v>
      </c>
      <c r="B442" s="59" t="s">
        <v>2341</v>
      </c>
      <c r="C442" s="60" t="s">
        <v>2666</v>
      </c>
      <c r="D442" s="59" t="s">
        <v>2665</v>
      </c>
      <c r="E442" s="58">
        <v>16</v>
      </c>
      <c r="F442" s="57" t="str">
        <f t="shared" si="14"/>
        <v>C</v>
      </c>
    </row>
    <row r="443" spans="1:6" x14ac:dyDescent="0.2">
      <c r="A443" s="61">
        <f t="shared" si="13"/>
        <v>438</v>
      </c>
      <c r="B443" s="59" t="s">
        <v>2341</v>
      </c>
      <c r="C443" s="60" t="s">
        <v>2664</v>
      </c>
      <c r="D443" s="59" t="s">
        <v>2663</v>
      </c>
      <c r="E443" s="58">
        <v>16</v>
      </c>
      <c r="F443" s="57" t="str">
        <f t="shared" si="14"/>
        <v>C</v>
      </c>
    </row>
    <row r="444" spans="1:6" x14ac:dyDescent="0.2">
      <c r="A444" s="61">
        <f t="shared" si="13"/>
        <v>438</v>
      </c>
      <c r="B444" s="59" t="s">
        <v>2322</v>
      </c>
      <c r="C444" s="60" t="s">
        <v>2662</v>
      </c>
      <c r="D444" s="59" t="s">
        <v>2661</v>
      </c>
      <c r="E444" s="58">
        <v>16</v>
      </c>
      <c r="F444" s="57" t="str">
        <f t="shared" si="14"/>
        <v>C</v>
      </c>
    </row>
    <row r="445" spans="1:6" x14ac:dyDescent="0.2">
      <c r="A445" s="61">
        <f t="shared" si="13"/>
        <v>438</v>
      </c>
      <c r="B445" s="59" t="s">
        <v>2322</v>
      </c>
      <c r="C445" s="60" t="s">
        <v>2660</v>
      </c>
      <c r="D445" s="59" t="s">
        <v>2659</v>
      </c>
      <c r="E445" s="58">
        <v>16</v>
      </c>
      <c r="F445" s="57" t="str">
        <f t="shared" si="14"/>
        <v>C</v>
      </c>
    </row>
    <row r="446" spans="1:6" x14ac:dyDescent="0.2">
      <c r="A446" s="61">
        <f t="shared" si="13"/>
        <v>438</v>
      </c>
      <c r="B446" s="59" t="s">
        <v>2322</v>
      </c>
      <c r="C446" s="60" t="s">
        <v>2658</v>
      </c>
      <c r="D446" s="59" t="s">
        <v>2657</v>
      </c>
      <c r="E446" s="58">
        <v>16</v>
      </c>
      <c r="F446" s="57" t="str">
        <f t="shared" si="14"/>
        <v>C</v>
      </c>
    </row>
    <row r="447" spans="1:6" x14ac:dyDescent="0.2">
      <c r="A447" s="61">
        <f t="shared" si="13"/>
        <v>438</v>
      </c>
      <c r="B447" s="59" t="s">
        <v>2319</v>
      </c>
      <c r="C447" s="60" t="s">
        <v>2656</v>
      </c>
      <c r="D447" s="59" t="s">
        <v>2655</v>
      </c>
      <c r="E447" s="58">
        <v>16</v>
      </c>
      <c r="F447" s="57" t="str">
        <f t="shared" si="14"/>
        <v>C</v>
      </c>
    </row>
    <row r="448" spans="1:6" x14ac:dyDescent="0.2">
      <c r="A448" s="61">
        <f t="shared" si="13"/>
        <v>438</v>
      </c>
      <c r="B448" s="59" t="s">
        <v>2319</v>
      </c>
      <c r="C448" s="60" t="s">
        <v>2654</v>
      </c>
      <c r="D448" s="59" t="s">
        <v>2653</v>
      </c>
      <c r="E448" s="58">
        <v>16</v>
      </c>
      <c r="F448" s="57" t="str">
        <f t="shared" si="14"/>
        <v>C</v>
      </c>
    </row>
    <row r="449" spans="1:6" x14ac:dyDescent="0.2">
      <c r="A449" s="61">
        <f t="shared" si="13"/>
        <v>438</v>
      </c>
      <c r="B449" s="59" t="s">
        <v>2319</v>
      </c>
      <c r="C449" s="60" t="s">
        <v>2652</v>
      </c>
      <c r="D449" s="59" t="s">
        <v>2651</v>
      </c>
      <c r="E449" s="58">
        <v>16</v>
      </c>
      <c r="F449" s="57" t="str">
        <f t="shared" si="14"/>
        <v>C</v>
      </c>
    </row>
    <row r="450" spans="1:6" x14ac:dyDescent="0.2">
      <c r="A450" s="61">
        <f t="shared" si="13"/>
        <v>438</v>
      </c>
      <c r="B450" s="59" t="s">
        <v>2304</v>
      </c>
      <c r="C450" s="60" t="s">
        <v>2650</v>
      </c>
      <c r="D450" s="59" t="s">
        <v>2649</v>
      </c>
      <c r="E450" s="58">
        <v>16</v>
      </c>
      <c r="F450" s="57" t="str">
        <f t="shared" si="14"/>
        <v>C</v>
      </c>
    </row>
    <row r="451" spans="1:6" x14ac:dyDescent="0.2">
      <c r="A451" s="61">
        <f t="shared" si="13"/>
        <v>438</v>
      </c>
      <c r="B451" s="59" t="s">
        <v>2304</v>
      </c>
      <c r="C451" s="60" t="s">
        <v>2648</v>
      </c>
      <c r="D451" s="59" t="s">
        <v>2647</v>
      </c>
      <c r="E451" s="58">
        <v>16</v>
      </c>
      <c r="F451" s="57" t="str">
        <f t="shared" si="14"/>
        <v>C</v>
      </c>
    </row>
    <row r="452" spans="1:6" x14ac:dyDescent="0.2">
      <c r="A452" s="61">
        <f t="shared" si="13"/>
        <v>438</v>
      </c>
      <c r="B452" s="59" t="s">
        <v>2299</v>
      </c>
      <c r="C452" s="60" t="s">
        <v>2646</v>
      </c>
      <c r="D452" s="59" t="s">
        <v>2645</v>
      </c>
      <c r="E452" s="58">
        <v>16</v>
      </c>
      <c r="F452" s="57" t="str">
        <f t="shared" si="14"/>
        <v>C</v>
      </c>
    </row>
    <row r="453" spans="1:6" x14ac:dyDescent="0.2">
      <c r="A453" s="61">
        <f t="shared" ref="A453:A516" si="15">_xlfn.RANK.EQ(E453,$E$5:$E$623,0)</f>
        <v>438</v>
      </c>
      <c r="B453" s="59" t="s">
        <v>2299</v>
      </c>
      <c r="C453" s="60" t="s">
        <v>2644</v>
      </c>
      <c r="D453" s="59" t="s">
        <v>2643</v>
      </c>
      <c r="E453" s="58">
        <v>16</v>
      </c>
      <c r="F453" s="57" t="str">
        <f t="shared" ref="F453:F516" si="16">IF(A453&lt;=COUNT($E$5:$E$623)/3,"A",IF(A453&lt;=COUNT($E$5:$E$623)*2/3,"B","C"))</f>
        <v>C</v>
      </c>
    </row>
    <row r="454" spans="1:6" x14ac:dyDescent="0.2">
      <c r="A454" s="61">
        <f t="shared" si="15"/>
        <v>438</v>
      </c>
      <c r="B454" s="59" t="s">
        <v>2299</v>
      </c>
      <c r="C454" s="60" t="s">
        <v>2642</v>
      </c>
      <c r="D454" s="59" t="s">
        <v>2641</v>
      </c>
      <c r="E454" s="58">
        <v>16</v>
      </c>
      <c r="F454" s="57" t="str">
        <f t="shared" si="16"/>
        <v>C</v>
      </c>
    </row>
    <row r="455" spans="1:6" x14ac:dyDescent="0.2">
      <c r="A455" s="61">
        <f t="shared" si="15"/>
        <v>438</v>
      </c>
      <c r="B455" s="59" t="s">
        <v>2299</v>
      </c>
      <c r="C455" s="60" t="s">
        <v>2640</v>
      </c>
      <c r="D455" s="59" t="s">
        <v>2639</v>
      </c>
      <c r="E455" s="58">
        <v>16</v>
      </c>
      <c r="F455" s="57" t="str">
        <f t="shared" si="16"/>
        <v>C</v>
      </c>
    </row>
    <row r="456" spans="1:6" x14ac:dyDescent="0.2">
      <c r="A456" s="61">
        <f t="shared" si="15"/>
        <v>438</v>
      </c>
      <c r="B456" s="59" t="s">
        <v>2299</v>
      </c>
      <c r="C456" s="60" t="s">
        <v>2638</v>
      </c>
      <c r="D456" s="59" t="s">
        <v>2637</v>
      </c>
      <c r="E456" s="58">
        <v>16</v>
      </c>
      <c r="F456" s="57" t="str">
        <f t="shared" si="16"/>
        <v>C</v>
      </c>
    </row>
    <row r="457" spans="1:6" x14ac:dyDescent="0.2">
      <c r="A457" s="61">
        <f t="shared" si="15"/>
        <v>438</v>
      </c>
      <c r="B457" s="59" t="s">
        <v>2299</v>
      </c>
      <c r="C457" s="60" t="s">
        <v>2636</v>
      </c>
      <c r="D457" s="59" t="s">
        <v>2635</v>
      </c>
      <c r="E457" s="58">
        <v>16</v>
      </c>
      <c r="F457" s="57" t="str">
        <f t="shared" si="16"/>
        <v>C</v>
      </c>
    </row>
    <row r="458" spans="1:6" x14ac:dyDescent="0.2">
      <c r="A458" s="61">
        <f t="shared" si="15"/>
        <v>438</v>
      </c>
      <c r="B458" s="59" t="s">
        <v>2372</v>
      </c>
      <c r="C458" s="60" t="s">
        <v>2634</v>
      </c>
      <c r="D458" s="59" t="s">
        <v>2633</v>
      </c>
      <c r="E458" s="58">
        <v>16</v>
      </c>
      <c r="F458" s="57" t="str">
        <f t="shared" si="16"/>
        <v>C</v>
      </c>
    </row>
    <row r="459" spans="1:6" x14ac:dyDescent="0.2">
      <c r="A459" s="61">
        <f t="shared" si="15"/>
        <v>455</v>
      </c>
      <c r="B459" s="59" t="s">
        <v>2341</v>
      </c>
      <c r="C459" s="60" t="s">
        <v>2632</v>
      </c>
      <c r="D459" s="59" t="s">
        <v>2631</v>
      </c>
      <c r="E459" s="58">
        <v>15</v>
      </c>
      <c r="F459" s="57" t="str">
        <f t="shared" si="16"/>
        <v>C</v>
      </c>
    </row>
    <row r="460" spans="1:6" x14ac:dyDescent="0.2">
      <c r="A460" s="61">
        <f t="shared" si="15"/>
        <v>455</v>
      </c>
      <c r="B460" s="59" t="s">
        <v>2341</v>
      </c>
      <c r="C460" s="60" t="s">
        <v>2630</v>
      </c>
      <c r="D460" s="59" t="s">
        <v>2629</v>
      </c>
      <c r="E460" s="58">
        <v>15</v>
      </c>
      <c r="F460" s="57" t="str">
        <f t="shared" si="16"/>
        <v>C</v>
      </c>
    </row>
    <row r="461" spans="1:6" x14ac:dyDescent="0.2">
      <c r="A461" s="61">
        <f t="shared" si="15"/>
        <v>455</v>
      </c>
      <c r="B461" s="59" t="s">
        <v>2341</v>
      </c>
      <c r="C461" s="60" t="s">
        <v>2628</v>
      </c>
      <c r="D461" s="59" t="s">
        <v>2627</v>
      </c>
      <c r="E461" s="58">
        <v>15</v>
      </c>
      <c r="F461" s="57" t="str">
        <f t="shared" si="16"/>
        <v>C</v>
      </c>
    </row>
    <row r="462" spans="1:6" x14ac:dyDescent="0.2">
      <c r="A462" s="61">
        <f t="shared" si="15"/>
        <v>455</v>
      </c>
      <c r="B462" s="59" t="s">
        <v>2341</v>
      </c>
      <c r="C462" s="60" t="s">
        <v>2626</v>
      </c>
      <c r="D462" s="59" t="s">
        <v>2625</v>
      </c>
      <c r="E462" s="58">
        <v>15</v>
      </c>
      <c r="F462" s="57" t="str">
        <f t="shared" si="16"/>
        <v>C</v>
      </c>
    </row>
    <row r="463" spans="1:6" x14ac:dyDescent="0.2">
      <c r="A463" s="61">
        <f t="shared" si="15"/>
        <v>455</v>
      </c>
      <c r="B463" s="59" t="s">
        <v>2341</v>
      </c>
      <c r="C463" s="60" t="s">
        <v>2624</v>
      </c>
      <c r="D463" s="59" t="s">
        <v>2623</v>
      </c>
      <c r="E463" s="58">
        <v>15</v>
      </c>
      <c r="F463" s="57" t="str">
        <f t="shared" si="16"/>
        <v>C</v>
      </c>
    </row>
    <row r="464" spans="1:6" x14ac:dyDescent="0.2">
      <c r="A464" s="61">
        <f t="shared" si="15"/>
        <v>455</v>
      </c>
      <c r="B464" s="59" t="s">
        <v>2322</v>
      </c>
      <c r="C464" s="60" t="s">
        <v>2622</v>
      </c>
      <c r="D464" s="59" t="s">
        <v>2621</v>
      </c>
      <c r="E464" s="58">
        <v>15</v>
      </c>
      <c r="F464" s="57" t="str">
        <f t="shared" si="16"/>
        <v>C</v>
      </c>
    </row>
    <row r="465" spans="1:6" x14ac:dyDescent="0.2">
      <c r="A465" s="61">
        <f t="shared" si="15"/>
        <v>455</v>
      </c>
      <c r="B465" s="59" t="s">
        <v>2322</v>
      </c>
      <c r="C465" s="60" t="s">
        <v>2620</v>
      </c>
      <c r="D465" s="59" t="s">
        <v>2619</v>
      </c>
      <c r="E465" s="58">
        <v>15</v>
      </c>
      <c r="F465" s="57" t="str">
        <f t="shared" si="16"/>
        <v>C</v>
      </c>
    </row>
    <row r="466" spans="1:6" x14ac:dyDescent="0.2">
      <c r="A466" s="61">
        <f t="shared" si="15"/>
        <v>455</v>
      </c>
      <c r="B466" s="59" t="s">
        <v>2322</v>
      </c>
      <c r="C466" s="60" t="s">
        <v>2618</v>
      </c>
      <c r="D466" s="59" t="s">
        <v>2617</v>
      </c>
      <c r="E466" s="58">
        <v>15</v>
      </c>
      <c r="F466" s="57" t="str">
        <f t="shared" si="16"/>
        <v>C</v>
      </c>
    </row>
    <row r="467" spans="1:6" x14ac:dyDescent="0.2">
      <c r="A467" s="61">
        <f t="shared" si="15"/>
        <v>455</v>
      </c>
      <c r="B467" s="59" t="s">
        <v>2322</v>
      </c>
      <c r="C467" s="60" t="s">
        <v>2616</v>
      </c>
      <c r="D467" s="59" t="s">
        <v>2615</v>
      </c>
      <c r="E467" s="58">
        <v>15</v>
      </c>
      <c r="F467" s="57" t="str">
        <f t="shared" si="16"/>
        <v>C</v>
      </c>
    </row>
    <row r="468" spans="1:6" x14ac:dyDescent="0.2">
      <c r="A468" s="61">
        <f t="shared" si="15"/>
        <v>455</v>
      </c>
      <c r="B468" s="59" t="s">
        <v>2322</v>
      </c>
      <c r="C468" s="60" t="s">
        <v>2614</v>
      </c>
      <c r="D468" s="59" t="s">
        <v>2613</v>
      </c>
      <c r="E468" s="58">
        <v>15</v>
      </c>
      <c r="F468" s="57" t="str">
        <f t="shared" si="16"/>
        <v>C</v>
      </c>
    </row>
    <row r="469" spans="1:6" x14ac:dyDescent="0.2">
      <c r="A469" s="61">
        <f t="shared" si="15"/>
        <v>455</v>
      </c>
      <c r="B469" s="59" t="s">
        <v>2322</v>
      </c>
      <c r="C469" s="60" t="s">
        <v>2612</v>
      </c>
      <c r="D469" s="59" t="s">
        <v>2611</v>
      </c>
      <c r="E469" s="58">
        <v>15</v>
      </c>
      <c r="F469" s="57" t="str">
        <f t="shared" si="16"/>
        <v>C</v>
      </c>
    </row>
    <row r="470" spans="1:6" x14ac:dyDescent="0.2">
      <c r="A470" s="61">
        <f t="shared" si="15"/>
        <v>455</v>
      </c>
      <c r="B470" s="59" t="s">
        <v>2319</v>
      </c>
      <c r="C470" s="60" t="s">
        <v>2610</v>
      </c>
      <c r="D470" s="59" t="s">
        <v>2609</v>
      </c>
      <c r="E470" s="58">
        <v>15</v>
      </c>
      <c r="F470" s="57" t="str">
        <f t="shared" si="16"/>
        <v>C</v>
      </c>
    </row>
    <row r="471" spans="1:6" x14ac:dyDescent="0.2">
      <c r="A471" s="61">
        <f t="shared" si="15"/>
        <v>455</v>
      </c>
      <c r="B471" s="59" t="s">
        <v>2319</v>
      </c>
      <c r="C471" s="60" t="s">
        <v>2608</v>
      </c>
      <c r="D471" s="59" t="s">
        <v>2607</v>
      </c>
      <c r="E471" s="58">
        <v>15</v>
      </c>
      <c r="F471" s="57" t="str">
        <f t="shared" si="16"/>
        <v>C</v>
      </c>
    </row>
    <row r="472" spans="1:6" x14ac:dyDescent="0.2">
      <c r="A472" s="61">
        <f t="shared" si="15"/>
        <v>455</v>
      </c>
      <c r="B472" s="59" t="s">
        <v>2319</v>
      </c>
      <c r="C472" s="60" t="s">
        <v>2606</v>
      </c>
      <c r="D472" s="59" t="s">
        <v>2605</v>
      </c>
      <c r="E472" s="58">
        <v>15</v>
      </c>
      <c r="F472" s="57" t="str">
        <f t="shared" si="16"/>
        <v>C</v>
      </c>
    </row>
    <row r="473" spans="1:6" x14ac:dyDescent="0.2">
      <c r="A473" s="61">
        <f t="shared" si="15"/>
        <v>455</v>
      </c>
      <c r="B473" s="59" t="s">
        <v>2304</v>
      </c>
      <c r="C473" s="60" t="s">
        <v>2604</v>
      </c>
      <c r="D473" s="59" t="s">
        <v>2603</v>
      </c>
      <c r="E473" s="58">
        <v>15</v>
      </c>
      <c r="F473" s="57" t="str">
        <f t="shared" si="16"/>
        <v>C</v>
      </c>
    </row>
    <row r="474" spans="1:6" x14ac:dyDescent="0.2">
      <c r="A474" s="61">
        <f t="shared" si="15"/>
        <v>455</v>
      </c>
      <c r="B474" s="59" t="s">
        <v>2304</v>
      </c>
      <c r="C474" s="60" t="s">
        <v>2602</v>
      </c>
      <c r="D474" s="59" t="s">
        <v>2601</v>
      </c>
      <c r="E474" s="58">
        <v>15</v>
      </c>
      <c r="F474" s="57" t="str">
        <f t="shared" si="16"/>
        <v>C</v>
      </c>
    </row>
    <row r="475" spans="1:6" x14ac:dyDescent="0.2">
      <c r="A475" s="61">
        <f t="shared" si="15"/>
        <v>455</v>
      </c>
      <c r="B475" s="59" t="s">
        <v>2304</v>
      </c>
      <c r="C475" s="60" t="s">
        <v>2600</v>
      </c>
      <c r="D475" s="59" t="s">
        <v>2599</v>
      </c>
      <c r="E475" s="58">
        <v>15</v>
      </c>
      <c r="F475" s="57" t="str">
        <f t="shared" si="16"/>
        <v>C</v>
      </c>
    </row>
    <row r="476" spans="1:6" x14ac:dyDescent="0.2">
      <c r="A476" s="61">
        <f t="shared" si="15"/>
        <v>455</v>
      </c>
      <c r="B476" s="59" t="s">
        <v>2304</v>
      </c>
      <c r="C476" s="60" t="s">
        <v>2598</v>
      </c>
      <c r="D476" s="59" t="s">
        <v>2597</v>
      </c>
      <c r="E476" s="58">
        <v>15</v>
      </c>
      <c r="F476" s="57" t="str">
        <f t="shared" si="16"/>
        <v>C</v>
      </c>
    </row>
    <row r="477" spans="1:6" x14ac:dyDescent="0.2">
      <c r="A477" s="61">
        <f t="shared" si="15"/>
        <v>455</v>
      </c>
      <c r="B477" s="59" t="s">
        <v>2299</v>
      </c>
      <c r="C477" s="60" t="s">
        <v>2596</v>
      </c>
      <c r="D477" s="59" t="s">
        <v>2595</v>
      </c>
      <c r="E477" s="58">
        <v>15</v>
      </c>
      <c r="F477" s="57" t="str">
        <f t="shared" si="16"/>
        <v>C</v>
      </c>
    </row>
    <row r="478" spans="1:6" x14ac:dyDescent="0.2">
      <c r="A478" s="61">
        <f t="shared" si="15"/>
        <v>455</v>
      </c>
      <c r="B478" s="59" t="s">
        <v>2372</v>
      </c>
      <c r="C478" s="60" t="s">
        <v>2594</v>
      </c>
      <c r="D478" s="59" t="s">
        <v>2593</v>
      </c>
      <c r="E478" s="58">
        <v>15</v>
      </c>
      <c r="F478" s="57" t="str">
        <f t="shared" si="16"/>
        <v>C</v>
      </c>
    </row>
    <row r="479" spans="1:6" x14ac:dyDescent="0.2">
      <c r="A479" s="61">
        <f t="shared" si="15"/>
        <v>475</v>
      </c>
      <c r="B479" s="59" t="s">
        <v>2341</v>
      </c>
      <c r="C479" s="60" t="s">
        <v>2592</v>
      </c>
      <c r="D479" s="59" t="s">
        <v>2591</v>
      </c>
      <c r="E479" s="58">
        <v>14</v>
      </c>
      <c r="F479" s="57" t="str">
        <f t="shared" si="16"/>
        <v>C</v>
      </c>
    </row>
    <row r="480" spans="1:6" x14ac:dyDescent="0.2">
      <c r="A480" s="61">
        <f t="shared" si="15"/>
        <v>475</v>
      </c>
      <c r="B480" s="59" t="s">
        <v>2341</v>
      </c>
      <c r="C480" s="60" t="s">
        <v>2590</v>
      </c>
      <c r="D480" s="59" t="s">
        <v>2589</v>
      </c>
      <c r="E480" s="58">
        <v>14</v>
      </c>
      <c r="F480" s="57" t="str">
        <f t="shared" si="16"/>
        <v>C</v>
      </c>
    </row>
    <row r="481" spans="1:6" x14ac:dyDescent="0.2">
      <c r="A481" s="61">
        <f t="shared" si="15"/>
        <v>475</v>
      </c>
      <c r="B481" s="59" t="s">
        <v>2341</v>
      </c>
      <c r="C481" s="60" t="s">
        <v>2588</v>
      </c>
      <c r="D481" s="59" t="s">
        <v>2587</v>
      </c>
      <c r="E481" s="58">
        <v>14</v>
      </c>
      <c r="F481" s="57" t="str">
        <f t="shared" si="16"/>
        <v>C</v>
      </c>
    </row>
    <row r="482" spans="1:6" x14ac:dyDescent="0.2">
      <c r="A482" s="61">
        <f t="shared" si="15"/>
        <v>475</v>
      </c>
      <c r="B482" s="59" t="s">
        <v>2322</v>
      </c>
      <c r="C482" s="60" t="s">
        <v>2586</v>
      </c>
      <c r="D482" s="59" t="s">
        <v>2585</v>
      </c>
      <c r="E482" s="58">
        <v>14</v>
      </c>
      <c r="F482" s="57" t="str">
        <f t="shared" si="16"/>
        <v>C</v>
      </c>
    </row>
    <row r="483" spans="1:6" x14ac:dyDescent="0.2">
      <c r="A483" s="61">
        <f t="shared" si="15"/>
        <v>475</v>
      </c>
      <c r="B483" s="59" t="s">
        <v>2304</v>
      </c>
      <c r="C483" s="60" t="s">
        <v>2584</v>
      </c>
      <c r="D483" s="59" t="s">
        <v>2583</v>
      </c>
      <c r="E483" s="58">
        <v>14</v>
      </c>
      <c r="F483" s="57" t="str">
        <f t="shared" si="16"/>
        <v>C</v>
      </c>
    </row>
    <row r="484" spans="1:6" x14ac:dyDescent="0.2">
      <c r="A484" s="61">
        <f t="shared" si="15"/>
        <v>475</v>
      </c>
      <c r="B484" s="59" t="s">
        <v>2304</v>
      </c>
      <c r="C484" s="60" t="s">
        <v>2582</v>
      </c>
      <c r="D484" s="59" t="s">
        <v>2581</v>
      </c>
      <c r="E484" s="58">
        <v>14</v>
      </c>
      <c r="F484" s="57" t="str">
        <f t="shared" si="16"/>
        <v>C</v>
      </c>
    </row>
    <row r="485" spans="1:6" x14ac:dyDescent="0.2">
      <c r="A485" s="61">
        <f t="shared" si="15"/>
        <v>475</v>
      </c>
      <c r="B485" s="59" t="s">
        <v>2304</v>
      </c>
      <c r="C485" s="60" t="s">
        <v>2580</v>
      </c>
      <c r="D485" s="59" t="s">
        <v>2579</v>
      </c>
      <c r="E485" s="58">
        <v>14</v>
      </c>
      <c r="F485" s="57" t="str">
        <f t="shared" si="16"/>
        <v>C</v>
      </c>
    </row>
    <row r="486" spans="1:6" x14ac:dyDescent="0.2">
      <c r="A486" s="61">
        <f t="shared" si="15"/>
        <v>475</v>
      </c>
      <c r="B486" s="59" t="s">
        <v>2299</v>
      </c>
      <c r="C486" s="60" t="s">
        <v>2578</v>
      </c>
      <c r="D486" s="59" t="s">
        <v>2577</v>
      </c>
      <c r="E486" s="58">
        <v>14</v>
      </c>
      <c r="F486" s="57" t="str">
        <f t="shared" si="16"/>
        <v>C</v>
      </c>
    </row>
    <row r="487" spans="1:6" x14ac:dyDescent="0.2">
      <c r="A487" s="61">
        <f t="shared" si="15"/>
        <v>483</v>
      </c>
      <c r="B487" s="59" t="s">
        <v>2341</v>
      </c>
      <c r="C487" s="60" t="s">
        <v>2576</v>
      </c>
      <c r="D487" s="59" t="s">
        <v>2575</v>
      </c>
      <c r="E487" s="58">
        <v>13</v>
      </c>
      <c r="F487" s="57" t="str">
        <f t="shared" si="16"/>
        <v>C</v>
      </c>
    </row>
    <row r="488" spans="1:6" x14ac:dyDescent="0.2">
      <c r="A488" s="61">
        <f t="shared" si="15"/>
        <v>483</v>
      </c>
      <c r="B488" s="59" t="s">
        <v>2341</v>
      </c>
      <c r="C488" s="60" t="s">
        <v>2574</v>
      </c>
      <c r="D488" s="59" t="s">
        <v>2573</v>
      </c>
      <c r="E488" s="58">
        <v>13</v>
      </c>
      <c r="F488" s="57" t="str">
        <f t="shared" si="16"/>
        <v>C</v>
      </c>
    </row>
    <row r="489" spans="1:6" x14ac:dyDescent="0.2">
      <c r="A489" s="61">
        <f t="shared" si="15"/>
        <v>483</v>
      </c>
      <c r="B489" s="59" t="s">
        <v>2341</v>
      </c>
      <c r="C489" s="60" t="s">
        <v>2572</v>
      </c>
      <c r="D489" s="59" t="s">
        <v>2571</v>
      </c>
      <c r="E489" s="58">
        <v>13</v>
      </c>
      <c r="F489" s="57" t="str">
        <f t="shared" si="16"/>
        <v>C</v>
      </c>
    </row>
    <row r="490" spans="1:6" x14ac:dyDescent="0.2">
      <c r="A490" s="61">
        <f t="shared" si="15"/>
        <v>483</v>
      </c>
      <c r="B490" s="59" t="s">
        <v>2341</v>
      </c>
      <c r="C490" s="60" t="s">
        <v>2570</v>
      </c>
      <c r="D490" s="59" t="s">
        <v>2569</v>
      </c>
      <c r="E490" s="58">
        <v>13</v>
      </c>
      <c r="F490" s="57" t="str">
        <f t="shared" si="16"/>
        <v>C</v>
      </c>
    </row>
    <row r="491" spans="1:6" x14ac:dyDescent="0.2">
      <c r="A491" s="61">
        <f t="shared" si="15"/>
        <v>483</v>
      </c>
      <c r="B491" s="59" t="s">
        <v>2341</v>
      </c>
      <c r="C491" s="60" t="s">
        <v>2568</v>
      </c>
      <c r="D491" s="59" t="s">
        <v>2567</v>
      </c>
      <c r="E491" s="58">
        <v>13</v>
      </c>
      <c r="F491" s="57" t="str">
        <f t="shared" si="16"/>
        <v>C</v>
      </c>
    </row>
    <row r="492" spans="1:6" x14ac:dyDescent="0.2">
      <c r="A492" s="61">
        <f t="shared" si="15"/>
        <v>483</v>
      </c>
      <c r="B492" s="59" t="s">
        <v>2322</v>
      </c>
      <c r="C492" s="60" t="s">
        <v>2566</v>
      </c>
      <c r="D492" s="59" t="s">
        <v>2565</v>
      </c>
      <c r="E492" s="58">
        <v>13</v>
      </c>
      <c r="F492" s="57" t="str">
        <f t="shared" si="16"/>
        <v>C</v>
      </c>
    </row>
    <row r="493" spans="1:6" x14ac:dyDescent="0.2">
      <c r="A493" s="61">
        <f t="shared" si="15"/>
        <v>483</v>
      </c>
      <c r="B493" s="59" t="s">
        <v>2322</v>
      </c>
      <c r="C493" s="60" t="s">
        <v>2564</v>
      </c>
      <c r="D493" s="59" t="s">
        <v>2563</v>
      </c>
      <c r="E493" s="58">
        <v>13</v>
      </c>
      <c r="F493" s="57" t="str">
        <f t="shared" si="16"/>
        <v>C</v>
      </c>
    </row>
    <row r="494" spans="1:6" x14ac:dyDescent="0.2">
      <c r="A494" s="61">
        <f t="shared" si="15"/>
        <v>483</v>
      </c>
      <c r="B494" s="59" t="s">
        <v>2319</v>
      </c>
      <c r="C494" s="60" t="s">
        <v>2562</v>
      </c>
      <c r="D494" s="59" t="s">
        <v>2561</v>
      </c>
      <c r="E494" s="58">
        <v>13</v>
      </c>
      <c r="F494" s="57" t="str">
        <f t="shared" si="16"/>
        <v>C</v>
      </c>
    </row>
    <row r="495" spans="1:6" x14ac:dyDescent="0.2">
      <c r="A495" s="61">
        <f t="shared" si="15"/>
        <v>483</v>
      </c>
      <c r="B495" s="59" t="s">
        <v>2319</v>
      </c>
      <c r="C495" s="60" t="s">
        <v>2560</v>
      </c>
      <c r="D495" s="59" t="s">
        <v>2559</v>
      </c>
      <c r="E495" s="58">
        <v>13</v>
      </c>
      <c r="F495" s="57" t="str">
        <f t="shared" si="16"/>
        <v>C</v>
      </c>
    </row>
    <row r="496" spans="1:6" x14ac:dyDescent="0.2">
      <c r="A496" s="61">
        <f t="shared" si="15"/>
        <v>483</v>
      </c>
      <c r="B496" s="59" t="s">
        <v>2319</v>
      </c>
      <c r="C496" s="60" t="s">
        <v>2558</v>
      </c>
      <c r="D496" s="59" t="s">
        <v>2557</v>
      </c>
      <c r="E496" s="58">
        <v>13</v>
      </c>
      <c r="F496" s="57" t="str">
        <f t="shared" si="16"/>
        <v>C</v>
      </c>
    </row>
    <row r="497" spans="1:6" x14ac:dyDescent="0.2">
      <c r="A497" s="61">
        <f t="shared" si="15"/>
        <v>483</v>
      </c>
      <c r="B497" s="59" t="s">
        <v>2319</v>
      </c>
      <c r="C497" s="60" t="s">
        <v>2556</v>
      </c>
      <c r="D497" s="59" t="s">
        <v>2555</v>
      </c>
      <c r="E497" s="58">
        <v>13</v>
      </c>
      <c r="F497" s="57" t="str">
        <f t="shared" si="16"/>
        <v>C</v>
      </c>
    </row>
    <row r="498" spans="1:6" x14ac:dyDescent="0.2">
      <c r="A498" s="61">
        <f t="shared" si="15"/>
        <v>483</v>
      </c>
      <c r="B498" s="59" t="s">
        <v>2299</v>
      </c>
      <c r="C498" s="60" t="s">
        <v>2554</v>
      </c>
      <c r="D498" s="59" t="s">
        <v>2553</v>
      </c>
      <c r="E498" s="58">
        <v>13</v>
      </c>
      <c r="F498" s="57" t="str">
        <f t="shared" si="16"/>
        <v>C</v>
      </c>
    </row>
    <row r="499" spans="1:6" x14ac:dyDescent="0.2">
      <c r="A499" s="61">
        <f t="shared" si="15"/>
        <v>483</v>
      </c>
      <c r="B499" s="59" t="s">
        <v>2372</v>
      </c>
      <c r="C499" s="60" t="s">
        <v>2552</v>
      </c>
      <c r="D499" s="59" t="s">
        <v>2551</v>
      </c>
      <c r="E499" s="58">
        <v>13</v>
      </c>
      <c r="F499" s="57" t="str">
        <f t="shared" si="16"/>
        <v>C</v>
      </c>
    </row>
    <row r="500" spans="1:6" x14ac:dyDescent="0.2">
      <c r="A500" s="61">
        <f t="shared" si="15"/>
        <v>483</v>
      </c>
      <c r="B500" s="59" t="s">
        <v>2372</v>
      </c>
      <c r="C500" s="60" t="s">
        <v>2550</v>
      </c>
      <c r="D500" s="59" t="s">
        <v>2549</v>
      </c>
      <c r="E500" s="58">
        <v>13</v>
      </c>
      <c r="F500" s="57" t="str">
        <f t="shared" si="16"/>
        <v>C</v>
      </c>
    </row>
    <row r="501" spans="1:6" x14ac:dyDescent="0.2">
      <c r="A501" s="61">
        <f t="shared" si="15"/>
        <v>483</v>
      </c>
      <c r="B501" s="59" t="s">
        <v>2372</v>
      </c>
      <c r="C501" s="60" t="s">
        <v>2548</v>
      </c>
      <c r="D501" s="59" t="s">
        <v>2547</v>
      </c>
      <c r="E501" s="58">
        <v>13</v>
      </c>
      <c r="F501" s="57" t="str">
        <f t="shared" si="16"/>
        <v>C</v>
      </c>
    </row>
    <row r="502" spans="1:6" x14ac:dyDescent="0.2">
      <c r="A502" s="61">
        <f t="shared" si="15"/>
        <v>483</v>
      </c>
      <c r="B502" s="59" t="s">
        <v>2372</v>
      </c>
      <c r="C502" s="60" t="s">
        <v>2546</v>
      </c>
      <c r="D502" s="59" t="s">
        <v>2545</v>
      </c>
      <c r="E502" s="58">
        <v>13</v>
      </c>
      <c r="F502" s="57" t="str">
        <f t="shared" si="16"/>
        <v>C</v>
      </c>
    </row>
    <row r="503" spans="1:6" x14ac:dyDescent="0.2">
      <c r="A503" s="61">
        <f t="shared" si="15"/>
        <v>499</v>
      </c>
      <c r="B503" s="59" t="s">
        <v>2341</v>
      </c>
      <c r="C503" s="60" t="s">
        <v>2544</v>
      </c>
      <c r="D503" s="59" t="s">
        <v>2543</v>
      </c>
      <c r="E503" s="58">
        <v>12</v>
      </c>
      <c r="F503" s="57" t="str">
        <f t="shared" si="16"/>
        <v>C</v>
      </c>
    </row>
    <row r="504" spans="1:6" x14ac:dyDescent="0.2">
      <c r="A504" s="61">
        <f t="shared" si="15"/>
        <v>499</v>
      </c>
      <c r="B504" s="59" t="s">
        <v>2341</v>
      </c>
      <c r="C504" s="60" t="s">
        <v>2542</v>
      </c>
      <c r="D504" s="59" t="s">
        <v>2541</v>
      </c>
      <c r="E504" s="58">
        <v>12</v>
      </c>
      <c r="F504" s="57" t="str">
        <f t="shared" si="16"/>
        <v>C</v>
      </c>
    </row>
    <row r="505" spans="1:6" x14ac:dyDescent="0.2">
      <c r="A505" s="61">
        <f t="shared" si="15"/>
        <v>499</v>
      </c>
      <c r="B505" s="59" t="s">
        <v>2341</v>
      </c>
      <c r="C505" s="60" t="s">
        <v>2540</v>
      </c>
      <c r="D505" s="59" t="s">
        <v>2539</v>
      </c>
      <c r="E505" s="58">
        <v>12</v>
      </c>
      <c r="F505" s="57" t="str">
        <f t="shared" si="16"/>
        <v>C</v>
      </c>
    </row>
    <row r="506" spans="1:6" x14ac:dyDescent="0.2">
      <c r="A506" s="61">
        <f t="shared" si="15"/>
        <v>499</v>
      </c>
      <c r="B506" s="59" t="s">
        <v>2341</v>
      </c>
      <c r="C506" s="60" t="s">
        <v>2538</v>
      </c>
      <c r="D506" s="59" t="s">
        <v>2537</v>
      </c>
      <c r="E506" s="58">
        <v>12</v>
      </c>
      <c r="F506" s="57" t="str">
        <f t="shared" si="16"/>
        <v>C</v>
      </c>
    </row>
    <row r="507" spans="1:6" x14ac:dyDescent="0.2">
      <c r="A507" s="61">
        <f t="shared" si="15"/>
        <v>499</v>
      </c>
      <c r="B507" s="59" t="s">
        <v>2322</v>
      </c>
      <c r="C507" s="60" t="s">
        <v>2536</v>
      </c>
      <c r="D507" s="59" t="s">
        <v>2535</v>
      </c>
      <c r="E507" s="58">
        <v>12</v>
      </c>
      <c r="F507" s="57" t="str">
        <f t="shared" si="16"/>
        <v>C</v>
      </c>
    </row>
    <row r="508" spans="1:6" x14ac:dyDescent="0.2">
      <c r="A508" s="61">
        <f t="shared" si="15"/>
        <v>499</v>
      </c>
      <c r="B508" s="59" t="s">
        <v>2322</v>
      </c>
      <c r="C508" s="60" t="s">
        <v>2534</v>
      </c>
      <c r="D508" s="59" t="s">
        <v>2533</v>
      </c>
      <c r="E508" s="58">
        <v>12</v>
      </c>
      <c r="F508" s="57" t="str">
        <f t="shared" si="16"/>
        <v>C</v>
      </c>
    </row>
    <row r="509" spans="1:6" x14ac:dyDescent="0.2">
      <c r="A509" s="61">
        <f t="shared" si="15"/>
        <v>499</v>
      </c>
      <c r="B509" s="59" t="s">
        <v>2322</v>
      </c>
      <c r="C509" s="60" t="s">
        <v>2532</v>
      </c>
      <c r="D509" s="59" t="s">
        <v>2531</v>
      </c>
      <c r="E509" s="58">
        <v>12</v>
      </c>
      <c r="F509" s="57" t="str">
        <f t="shared" si="16"/>
        <v>C</v>
      </c>
    </row>
    <row r="510" spans="1:6" x14ac:dyDescent="0.2">
      <c r="A510" s="61">
        <f t="shared" si="15"/>
        <v>499</v>
      </c>
      <c r="B510" s="59" t="s">
        <v>2322</v>
      </c>
      <c r="C510" s="60" t="s">
        <v>2530</v>
      </c>
      <c r="D510" s="59" t="s">
        <v>2529</v>
      </c>
      <c r="E510" s="58">
        <v>12</v>
      </c>
      <c r="F510" s="57" t="str">
        <f t="shared" si="16"/>
        <v>C</v>
      </c>
    </row>
    <row r="511" spans="1:6" x14ac:dyDescent="0.2">
      <c r="A511" s="61">
        <f t="shared" si="15"/>
        <v>499</v>
      </c>
      <c r="B511" s="59" t="s">
        <v>2319</v>
      </c>
      <c r="C511" s="60" t="s">
        <v>2528</v>
      </c>
      <c r="D511" s="59" t="s">
        <v>2527</v>
      </c>
      <c r="E511" s="58">
        <v>12</v>
      </c>
      <c r="F511" s="57" t="str">
        <f t="shared" si="16"/>
        <v>C</v>
      </c>
    </row>
    <row r="512" spans="1:6" x14ac:dyDescent="0.2">
      <c r="A512" s="61">
        <f t="shared" si="15"/>
        <v>499</v>
      </c>
      <c r="B512" s="59" t="s">
        <v>2319</v>
      </c>
      <c r="C512" s="60" t="s">
        <v>2526</v>
      </c>
      <c r="D512" s="59" t="s">
        <v>2525</v>
      </c>
      <c r="E512" s="58">
        <v>12</v>
      </c>
      <c r="F512" s="57" t="str">
        <f t="shared" si="16"/>
        <v>C</v>
      </c>
    </row>
    <row r="513" spans="1:6" x14ac:dyDescent="0.2">
      <c r="A513" s="61">
        <f t="shared" si="15"/>
        <v>499</v>
      </c>
      <c r="B513" s="59" t="s">
        <v>2304</v>
      </c>
      <c r="C513" s="60" t="s">
        <v>2524</v>
      </c>
      <c r="D513" s="59" t="s">
        <v>2523</v>
      </c>
      <c r="E513" s="58">
        <v>12</v>
      </c>
      <c r="F513" s="57" t="str">
        <f t="shared" si="16"/>
        <v>C</v>
      </c>
    </row>
    <row r="514" spans="1:6" x14ac:dyDescent="0.2">
      <c r="A514" s="61">
        <f t="shared" si="15"/>
        <v>499</v>
      </c>
      <c r="B514" s="59" t="s">
        <v>2299</v>
      </c>
      <c r="C514" s="60" t="s">
        <v>2522</v>
      </c>
      <c r="D514" s="59" t="s">
        <v>2521</v>
      </c>
      <c r="E514" s="58">
        <v>12</v>
      </c>
      <c r="F514" s="57" t="str">
        <f t="shared" si="16"/>
        <v>C</v>
      </c>
    </row>
    <row r="515" spans="1:6" x14ac:dyDescent="0.2">
      <c r="A515" s="61">
        <f t="shared" si="15"/>
        <v>499</v>
      </c>
      <c r="B515" s="59" t="s">
        <v>2299</v>
      </c>
      <c r="C515" s="60" t="s">
        <v>2520</v>
      </c>
      <c r="D515" s="59" t="s">
        <v>2519</v>
      </c>
      <c r="E515" s="58">
        <v>12</v>
      </c>
      <c r="F515" s="57" t="str">
        <f t="shared" si="16"/>
        <v>C</v>
      </c>
    </row>
    <row r="516" spans="1:6" x14ac:dyDescent="0.2">
      <c r="A516" s="61">
        <f t="shared" si="15"/>
        <v>499</v>
      </c>
      <c r="B516" s="59" t="s">
        <v>2372</v>
      </c>
      <c r="C516" s="60" t="s">
        <v>2518</v>
      </c>
      <c r="D516" s="59" t="s">
        <v>2517</v>
      </c>
      <c r="E516" s="58">
        <v>12</v>
      </c>
      <c r="F516" s="57" t="str">
        <f t="shared" si="16"/>
        <v>C</v>
      </c>
    </row>
    <row r="517" spans="1:6" x14ac:dyDescent="0.2">
      <c r="A517" s="61">
        <f t="shared" ref="A517:A580" si="17">_xlfn.RANK.EQ(E517,$E$5:$E$623,0)</f>
        <v>513</v>
      </c>
      <c r="B517" s="59" t="s">
        <v>2341</v>
      </c>
      <c r="C517" s="60" t="s">
        <v>2516</v>
      </c>
      <c r="D517" s="59" t="s">
        <v>2515</v>
      </c>
      <c r="E517" s="58">
        <v>11</v>
      </c>
      <c r="F517" s="57" t="str">
        <f t="shared" ref="F517:F580" si="18">IF(A517&lt;=COUNT($E$5:$E$623)/3,"A",IF(A517&lt;=COUNT($E$5:$E$623)*2/3,"B","C"))</f>
        <v>C</v>
      </c>
    </row>
    <row r="518" spans="1:6" x14ac:dyDescent="0.2">
      <c r="A518" s="61">
        <f t="shared" si="17"/>
        <v>513</v>
      </c>
      <c r="B518" s="59" t="s">
        <v>2341</v>
      </c>
      <c r="C518" s="60" t="s">
        <v>2514</v>
      </c>
      <c r="D518" s="59" t="s">
        <v>2513</v>
      </c>
      <c r="E518" s="58">
        <v>11</v>
      </c>
      <c r="F518" s="57" t="str">
        <f t="shared" si="18"/>
        <v>C</v>
      </c>
    </row>
    <row r="519" spans="1:6" x14ac:dyDescent="0.2">
      <c r="A519" s="61">
        <f t="shared" si="17"/>
        <v>513</v>
      </c>
      <c r="B519" s="59" t="s">
        <v>2341</v>
      </c>
      <c r="C519" s="60" t="s">
        <v>2512</v>
      </c>
      <c r="D519" s="59" t="s">
        <v>2511</v>
      </c>
      <c r="E519" s="58">
        <v>11</v>
      </c>
      <c r="F519" s="57" t="str">
        <f t="shared" si="18"/>
        <v>C</v>
      </c>
    </row>
    <row r="520" spans="1:6" x14ac:dyDescent="0.2">
      <c r="A520" s="61">
        <f t="shared" si="17"/>
        <v>513</v>
      </c>
      <c r="B520" s="59" t="s">
        <v>2341</v>
      </c>
      <c r="C520" s="60" t="s">
        <v>2510</v>
      </c>
      <c r="D520" s="59" t="s">
        <v>2509</v>
      </c>
      <c r="E520" s="58">
        <v>11</v>
      </c>
      <c r="F520" s="57" t="str">
        <f t="shared" si="18"/>
        <v>C</v>
      </c>
    </row>
    <row r="521" spans="1:6" x14ac:dyDescent="0.2">
      <c r="A521" s="61">
        <f t="shared" si="17"/>
        <v>513</v>
      </c>
      <c r="B521" s="59" t="s">
        <v>2319</v>
      </c>
      <c r="C521" s="60" t="s">
        <v>2508</v>
      </c>
      <c r="D521" s="59" t="s">
        <v>2507</v>
      </c>
      <c r="E521" s="58">
        <v>11</v>
      </c>
      <c r="F521" s="57" t="str">
        <f t="shared" si="18"/>
        <v>C</v>
      </c>
    </row>
    <row r="522" spans="1:6" x14ac:dyDescent="0.2">
      <c r="A522" s="61">
        <f t="shared" si="17"/>
        <v>513</v>
      </c>
      <c r="B522" s="59" t="s">
        <v>2319</v>
      </c>
      <c r="C522" s="60" t="s">
        <v>2506</v>
      </c>
      <c r="D522" s="59" t="s">
        <v>2505</v>
      </c>
      <c r="E522" s="58">
        <v>11</v>
      </c>
      <c r="F522" s="57" t="str">
        <f t="shared" si="18"/>
        <v>C</v>
      </c>
    </row>
    <row r="523" spans="1:6" x14ac:dyDescent="0.2">
      <c r="A523" s="61">
        <f t="shared" si="17"/>
        <v>513</v>
      </c>
      <c r="B523" s="59" t="s">
        <v>2304</v>
      </c>
      <c r="C523" s="60" t="s">
        <v>2504</v>
      </c>
      <c r="D523" s="59" t="s">
        <v>2503</v>
      </c>
      <c r="E523" s="58">
        <v>11</v>
      </c>
      <c r="F523" s="57" t="str">
        <f t="shared" si="18"/>
        <v>C</v>
      </c>
    </row>
    <row r="524" spans="1:6" x14ac:dyDescent="0.2">
      <c r="A524" s="61">
        <f t="shared" si="17"/>
        <v>513</v>
      </c>
      <c r="B524" s="59" t="s">
        <v>2304</v>
      </c>
      <c r="C524" s="60" t="s">
        <v>2502</v>
      </c>
      <c r="D524" s="59" t="s">
        <v>2501</v>
      </c>
      <c r="E524" s="58">
        <v>11</v>
      </c>
      <c r="F524" s="57" t="str">
        <f t="shared" si="18"/>
        <v>C</v>
      </c>
    </row>
    <row r="525" spans="1:6" x14ac:dyDescent="0.2">
      <c r="A525" s="61">
        <f t="shared" si="17"/>
        <v>513</v>
      </c>
      <c r="B525" s="59" t="s">
        <v>2299</v>
      </c>
      <c r="C525" s="60" t="s">
        <v>2500</v>
      </c>
      <c r="D525" s="59" t="s">
        <v>2499</v>
      </c>
      <c r="E525" s="58">
        <v>11</v>
      </c>
      <c r="F525" s="57" t="str">
        <f t="shared" si="18"/>
        <v>C</v>
      </c>
    </row>
    <row r="526" spans="1:6" x14ac:dyDescent="0.2">
      <c r="A526" s="61">
        <f t="shared" si="17"/>
        <v>513</v>
      </c>
      <c r="B526" s="59" t="s">
        <v>2299</v>
      </c>
      <c r="C526" s="60" t="s">
        <v>2498</v>
      </c>
      <c r="D526" s="59" t="s">
        <v>2497</v>
      </c>
      <c r="E526" s="58">
        <v>11</v>
      </c>
      <c r="F526" s="57" t="str">
        <f t="shared" si="18"/>
        <v>C</v>
      </c>
    </row>
    <row r="527" spans="1:6" x14ac:dyDescent="0.2">
      <c r="A527" s="61">
        <f t="shared" si="17"/>
        <v>523</v>
      </c>
      <c r="B527" s="59" t="s">
        <v>2341</v>
      </c>
      <c r="C527" s="60" t="s">
        <v>2496</v>
      </c>
      <c r="D527" s="59" t="s">
        <v>2495</v>
      </c>
      <c r="E527" s="58">
        <v>10</v>
      </c>
      <c r="F527" s="57" t="str">
        <f t="shared" si="18"/>
        <v>C</v>
      </c>
    </row>
    <row r="528" spans="1:6" x14ac:dyDescent="0.2">
      <c r="A528" s="61">
        <f t="shared" si="17"/>
        <v>523</v>
      </c>
      <c r="B528" s="59" t="s">
        <v>2341</v>
      </c>
      <c r="C528" s="60" t="s">
        <v>2494</v>
      </c>
      <c r="D528" s="59" t="s">
        <v>2493</v>
      </c>
      <c r="E528" s="58">
        <v>10</v>
      </c>
      <c r="F528" s="57" t="str">
        <f t="shared" si="18"/>
        <v>C</v>
      </c>
    </row>
    <row r="529" spans="1:6" x14ac:dyDescent="0.2">
      <c r="A529" s="61">
        <f t="shared" si="17"/>
        <v>523</v>
      </c>
      <c r="B529" s="59" t="s">
        <v>2341</v>
      </c>
      <c r="C529" s="60" t="s">
        <v>2492</v>
      </c>
      <c r="D529" s="59" t="s">
        <v>2491</v>
      </c>
      <c r="E529" s="58">
        <v>10</v>
      </c>
      <c r="F529" s="57" t="str">
        <f t="shared" si="18"/>
        <v>C</v>
      </c>
    </row>
    <row r="530" spans="1:6" x14ac:dyDescent="0.2">
      <c r="A530" s="61">
        <f t="shared" si="17"/>
        <v>523</v>
      </c>
      <c r="B530" s="59" t="s">
        <v>2341</v>
      </c>
      <c r="C530" s="60" t="s">
        <v>2490</v>
      </c>
      <c r="D530" s="59" t="s">
        <v>2489</v>
      </c>
      <c r="E530" s="58">
        <v>10</v>
      </c>
      <c r="F530" s="57" t="str">
        <f t="shared" si="18"/>
        <v>C</v>
      </c>
    </row>
    <row r="531" spans="1:6" x14ac:dyDescent="0.2">
      <c r="A531" s="61">
        <f t="shared" si="17"/>
        <v>523</v>
      </c>
      <c r="B531" s="59" t="s">
        <v>2322</v>
      </c>
      <c r="C531" s="60" t="s">
        <v>2488</v>
      </c>
      <c r="D531" s="59" t="s">
        <v>2487</v>
      </c>
      <c r="E531" s="58">
        <v>10</v>
      </c>
      <c r="F531" s="57" t="str">
        <f t="shared" si="18"/>
        <v>C</v>
      </c>
    </row>
    <row r="532" spans="1:6" x14ac:dyDescent="0.2">
      <c r="A532" s="61">
        <f t="shared" si="17"/>
        <v>523</v>
      </c>
      <c r="B532" s="59" t="s">
        <v>2322</v>
      </c>
      <c r="C532" s="60" t="s">
        <v>2486</v>
      </c>
      <c r="D532" s="59" t="s">
        <v>2485</v>
      </c>
      <c r="E532" s="58">
        <v>10</v>
      </c>
      <c r="F532" s="57" t="str">
        <f t="shared" si="18"/>
        <v>C</v>
      </c>
    </row>
    <row r="533" spans="1:6" x14ac:dyDescent="0.2">
      <c r="A533" s="61">
        <f t="shared" si="17"/>
        <v>523</v>
      </c>
      <c r="B533" s="59" t="s">
        <v>2322</v>
      </c>
      <c r="C533" s="60" t="s">
        <v>2484</v>
      </c>
      <c r="D533" s="59" t="s">
        <v>2483</v>
      </c>
      <c r="E533" s="58">
        <v>10</v>
      </c>
      <c r="F533" s="57" t="str">
        <f t="shared" si="18"/>
        <v>C</v>
      </c>
    </row>
    <row r="534" spans="1:6" x14ac:dyDescent="0.2">
      <c r="A534" s="61">
        <f t="shared" si="17"/>
        <v>523</v>
      </c>
      <c r="B534" s="59" t="s">
        <v>2319</v>
      </c>
      <c r="C534" s="60" t="s">
        <v>2482</v>
      </c>
      <c r="D534" s="59" t="s">
        <v>2481</v>
      </c>
      <c r="E534" s="58">
        <v>10</v>
      </c>
      <c r="F534" s="57" t="str">
        <f t="shared" si="18"/>
        <v>C</v>
      </c>
    </row>
    <row r="535" spans="1:6" x14ac:dyDescent="0.2">
      <c r="A535" s="61">
        <f t="shared" si="17"/>
        <v>523</v>
      </c>
      <c r="B535" s="59" t="s">
        <v>2319</v>
      </c>
      <c r="C535" s="60" t="s">
        <v>2480</v>
      </c>
      <c r="D535" s="59" t="s">
        <v>2479</v>
      </c>
      <c r="E535" s="58">
        <v>10</v>
      </c>
      <c r="F535" s="57" t="str">
        <f t="shared" si="18"/>
        <v>C</v>
      </c>
    </row>
    <row r="536" spans="1:6" x14ac:dyDescent="0.2">
      <c r="A536" s="61">
        <f t="shared" si="17"/>
        <v>523</v>
      </c>
      <c r="B536" s="59" t="s">
        <v>2304</v>
      </c>
      <c r="C536" s="60" t="s">
        <v>2478</v>
      </c>
      <c r="D536" s="59" t="s">
        <v>2477</v>
      </c>
      <c r="E536" s="58">
        <v>10</v>
      </c>
      <c r="F536" s="57" t="str">
        <f t="shared" si="18"/>
        <v>C</v>
      </c>
    </row>
    <row r="537" spans="1:6" x14ac:dyDescent="0.2">
      <c r="A537" s="61">
        <f t="shared" si="17"/>
        <v>523</v>
      </c>
      <c r="B537" s="59" t="s">
        <v>2304</v>
      </c>
      <c r="C537" s="60" t="s">
        <v>2476</v>
      </c>
      <c r="D537" s="59" t="s">
        <v>2475</v>
      </c>
      <c r="E537" s="58">
        <v>10</v>
      </c>
      <c r="F537" s="57" t="str">
        <f t="shared" si="18"/>
        <v>C</v>
      </c>
    </row>
    <row r="538" spans="1:6" x14ac:dyDescent="0.2">
      <c r="A538" s="61">
        <f t="shared" si="17"/>
        <v>523</v>
      </c>
      <c r="B538" s="59" t="s">
        <v>2299</v>
      </c>
      <c r="C538" s="60" t="s">
        <v>2474</v>
      </c>
      <c r="D538" s="59" t="s">
        <v>2473</v>
      </c>
      <c r="E538" s="58">
        <v>10</v>
      </c>
      <c r="F538" s="57" t="str">
        <f t="shared" si="18"/>
        <v>C</v>
      </c>
    </row>
    <row r="539" spans="1:6" x14ac:dyDescent="0.2">
      <c r="A539" s="61">
        <f t="shared" si="17"/>
        <v>523</v>
      </c>
      <c r="B539" s="59" t="s">
        <v>2299</v>
      </c>
      <c r="C539" s="60" t="s">
        <v>2472</v>
      </c>
      <c r="D539" s="59" t="s">
        <v>2471</v>
      </c>
      <c r="E539" s="58">
        <v>10</v>
      </c>
      <c r="F539" s="57" t="str">
        <f t="shared" si="18"/>
        <v>C</v>
      </c>
    </row>
    <row r="540" spans="1:6" x14ac:dyDescent="0.2">
      <c r="A540" s="61">
        <f t="shared" si="17"/>
        <v>523</v>
      </c>
      <c r="B540" s="59" t="s">
        <v>2299</v>
      </c>
      <c r="C540" s="60" t="s">
        <v>2470</v>
      </c>
      <c r="D540" s="59" t="s">
        <v>2469</v>
      </c>
      <c r="E540" s="58">
        <v>10</v>
      </c>
      <c r="F540" s="57" t="str">
        <f t="shared" si="18"/>
        <v>C</v>
      </c>
    </row>
    <row r="541" spans="1:6" x14ac:dyDescent="0.2">
      <c r="A541" s="61">
        <f t="shared" si="17"/>
        <v>537</v>
      </c>
      <c r="B541" s="59" t="s">
        <v>2341</v>
      </c>
      <c r="C541" s="60" t="s">
        <v>2468</v>
      </c>
      <c r="D541" s="59" t="s">
        <v>2467</v>
      </c>
      <c r="E541" s="58">
        <v>9</v>
      </c>
      <c r="F541" s="57" t="str">
        <f t="shared" si="18"/>
        <v>C</v>
      </c>
    </row>
    <row r="542" spans="1:6" x14ac:dyDescent="0.2">
      <c r="A542" s="61">
        <f t="shared" si="17"/>
        <v>537</v>
      </c>
      <c r="B542" s="59" t="s">
        <v>2341</v>
      </c>
      <c r="C542" s="60" t="s">
        <v>2466</v>
      </c>
      <c r="D542" s="59" t="s">
        <v>2465</v>
      </c>
      <c r="E542" s="58">
        <v>9</v>
      </c>
      <c r="F542" s="57" t="str">
        <f t="shared" si="18"/>
        <v>C</v>
      </c>
    </row>
    <row r="543" spans="1:6" x14ac:dyDescent="0.2">
      <c r="A543" s="61">
        <f t="shared" si="17"/>
        <v>537</v>
      </c>
      <c r="B543" s="59" t="s">
        <v>2341</v>
      </c>
      <c r="C543" s="60" t="s">
        <v>2464</v>
      </c>
      <c r="D543" s="59" t="s">
        <v>2463</v>
      </c>
      <c r="E543" s="58">
        <v>9</v>
      </c>
      <c r="F543" s="57" t="str">
        <f t="shared" si="18"/>
        <v>C</v>
      </c>
    </row>
    <row r="544" spans="1:6" x14ac:dyDescent="0.2">
      <c r="A544" s="61">
        <f t="shared" si="17"/>
        <v>537</v>
      </c>
      <c r="B544" s="59" t="s">
        <v>2322</v>
      </c>
      <c r="C544" s="60" t="s">
        <v>2462</v>
      </c>
      <c r="D544" s="59" t="s">
        <v>2461</v>
      </c>
      <c r="E544" s="58">
        <v>9</v>
      </c>
      <c r="F544" s="57" t="str">
        <f t="shared" si="18"/>
        <v>C</v>
      </c>
    </row>
    <row r="545" spans="1:6" x14ac:dyDescent="0.2">
      <c r="A545" s="61">
        <f t="shared" si="17"/>
        <v>537</v>
      </c>
      <c r="B545" s="59" t="s">
        <v>2322</v>
      </c>
      <c r="C545" s="60" t="s">
        <v>2460</v>
      </c>
      <c r="D545" s="59" t="s">
        <v>2459</v>
      </c>
      <c r="E545" s="58">
        <v>9</v>
      </c>
      <c r="F545" s="57" t="str">
        <f t="shared" si="18"/>
        <v>C</v>
      </c>
    </row>
    <row r="546" spans="1:6" x14ac:dyDescent="0.2">
      <c r="A546" s="61">
        <f t="shared" si="17"/>
        <v>537</v>
      </c>
      <c r="B546" s="59" t="s">
        <v>2319</v>
      </c>
      <c r="C546" s="60" t="s">
        <v>2458</v>
      </c>
      <c r="D546" s="59" t="s">
        <v>2457</v>
      </c>
      <c r="E546" s="58">
        <v>9</v>
      </c>
      <c r="F546" s="57" t="str">
        <f t="shared" si="18"/>
        <v>C</v>
      </c>
    </row>
    <row r="547" spans="1:6" x14ac:dyDescent="0.2">
      <c r="A547" s="61">
        <f t="shared" si="17"/>
        <v>537</v>
      </c>
      <c r="B547" s="59" t="s">
        <v>2304</v>
      </c>
      <c r="C547" s="60" t="s">
        <v>2456</v>
      </c>
      <c r="D547" s="59" t="s">
        <v>2455</v>
      </c>
      <c r="E547" s="58">
        <v>9</v>
      </c>
      <c r="F547" s="57" t="str">
        <f t="shared" si="18"/>
        <v>C</v>
      </c>
    </row>
    <row r="548" spans="1:6" x14ac:dyDescent="0.2">
      <c r="A548" s="61">
        <f t="shared" si="17"/>
        <v>537</v>
      </c>
      <c r="B548" s="59" t="s">
        <v>2304</v>
      </c>
      <c r="C548" s="60" t="s">
        <v>2454</v>
      </c>
      <c r="D548" s="59" t="s">
        <v>2453</v>
      </c>
      <c r="E548" s="58">
        <v>9</v>
      </c>
      <c r="F548" s="57" t="str">
        <f t="shared" si="18"/>
        <v>C</v>
      </c>
    </row>
    <row r="549" spans="1:6" x14ac:dyDescent="0.2">
      <c r="A549" s="61">
        <f t="shared" si="17"/>
        <v>537</v>
      </c>
      <c r="B549" s="59" t="s">
        <v>2299</v>
      </c>
      <c r="C549" s="60" t="s">
        <v>2452</v>
      </c>
      <c r="D549" s="59" t="s">
        <v>2451</v>
      </c>
      <c r="E549" s="58">
        <v>9</v>
      </c>
      <c r="F549" s="57" t="str">
        <f t="shared" si="18"/>
        <v>C</v>
      </c>
    </row>
    <row r="550" spans="1:6" x14ac:dyDescent="0.2">
      <c r="A550" s="61">
        <f t="shared" si="17"/>
        <v>537</v>
      </c>
      <c r="B550" s="59" t="s">
        <v>2299</v>
      </c>
      <c r="C550" s="60" t="s">
        <v>2450</v>
      </c>
      <c r="D550" s="59" t="s">
        <v>2449</v>
      </c>
      <c r="E550" s="58">
        <v>9</v>
      </c>
      <c r="F550" s="57" t="str">
        <f t="shared" si="18"/>
        <v>C</v>
      </c>
    </row>
    <row r="551" spans="1:6" x14ac:dyDescent="0.2">
      <c r="A551" s="61">
        <f t="shared" si="17"/>
        <v>537</v>
      </c>
      <c r="B551" s="59" t="s">
        <v>2372</v>
      </c>
      <c r="C551" s="60" t="s">
        <v>2448</v>
      </c>
      <c r="D551" s="59" t="s">
        <v>2447</v>
      </c>
      <c r="E551" s="58">
        <v>9</v>
      </c>
      <c r="F551" s="57" t="str">
        <f t="shared" si="18"/>
        <v>C</v>
      </c>
    </row>
    <row r="552" spans="1:6" x14ac:dyDescent="0.2">
      <c r="A552" s="61">
        <f t="shared" si="17"/>
        <v>537</v>
      </c>
      <c r="B552" s="59" t="s">
        <v>2372</v>
      </c>
      <c r="C552" s="60" t="s">
        <v>2446</v>
      </c>
      <c r="D552" s="59" t="s">
        <v>2445</v>
      </c>
      <c r="E552" s="58">
        <v>9</v>
      </c>
      <c r="F552" s="57" t="str">
        <f t="shared" si="18"/>
        <v>C</v>
      </c>
    </row>
    <row r="553" spans="1:6" x14ac:dyDescent="0.2">
      <c r="A553" s="61">
        <f t="shared" si="17"/>
        <v>549</v>
      </c>
      <c r="B553" s="59" t="s">
        <v>2341</v>
      </c>
      <c r="C553" s="60" t="s">
        <v>2444</v>
      </c>
      <c r="D553" s="59" t="s">
        <v>2443</v>
      </c>
      <c r="E553" s="58">
        <v>8</v>
      </c>
      <c r="F553" s="57" t="str">
        <f t="shared" si="18"/>
        <v>C</v>
      </c>
    </row>
    <row r="554" spans="1:6" x14ac:dyDescent="0.2">
      <c r="A554" s="61">
        <f t="shared" si="17"/>
        <v>549</v>
      </c>
      <c r="B554" s="59" t="s">
        <v>2341</v>
      </c>
      <c r="C554" s="60" t="s">
        <v>2442</v>
      </c>
      <c r="D554" s="59" t="s">
        <v>2441</v>
      </c>
      <c r="E554" s="58">
        <v>8</v>
      </c>
      <c r="F554" s="57" t="str">
        <f t="shared" si="18"/>
        <v>C</v>
      </c>
    </row>
    <row r="555" spans="1:6" x14ac:dyDescent="0.2">
      <c r="A555" s="61">
        <f t="shared" si="17"/>
        <v>549</v>
      </c>
      <c r="B555" s="59" t="s">
        <v>2341</v>
      </c>
      <c r="C555" s="60" t="s">
        <v>2440</v>
      </c>
      <c r="D555" s="59" t="s">
        <v>2439</v>
      </c>
      <c r="E555" s="58">
        <v>8</v>
      </c>
      <c r="F555" s="57" t="str">
        <f t="shared" si="18"/>
        <v>C</v>
      </c>
    </row>
    <row r="556" spans="1:6" x14ac:dyDescent="0.2">
      <c r="A556" s="61">
        <f t="shared" si="17"/>
        <v>549</v>
      </c>
      <c r="B556" s="59" t="s">
        <v>2322</v>
      </c>
      <c r="C556" s="60" t="s">
        <v>2438</v>
      </c>
      <c r="D556" s="59" t="s">
        <v>2437</v>
      </c>
      <c r="E556" s="58">
        <v>8</v>
      </c>
      <c r="F556" s="57" t="str">
        <f t="shared" si="18"/>
        <v>C</v>
      </c>
    </row>
    <row r="557" spans="1:6" x14ac:dyDescent="0.2">
      <c r="A557" s="61">
        <f t="shared" si="17"/>
        <v>549</v>
      </c>
      <c r="B557" s="59" t="s">
        <v>2319</v>
      </c>
      <c r="C557" s="60" t="s">
        <v>2436</v>
      </c>
      <c r="D557" s="59" t="s">
        <v>2435</v>
      </c>
      <c r="E557" s="58">
        <v>8</v>
      </c>
      <c r="F557" s="57" t="str">
        <f t="shared" si="18"/>
        <v>C</v>
      </c>
    </row>
    <row r="558" spans="1:6" x14ac:dyDescent="0.2">
      <c r="A558" s="61">
        <f t="shared" si="17"/>
        <v>549</v>
      </c>
      <c r="B558" s="59" t="s">
        <v>2304</v>
      </c>
      <c r="C558" s="60" t="s">
        <v>2434</v>
      </c>
      <c r="D558" s="59" t="s">
        <v>2433</v>
      </c>
      <c r="E558" s="58">
        <v>8</v>
      </c>
      <c r="F558" s="57" t="str">
        <f t="shared" si="18"/>
        <v>C</v>
      </c>
    </row>
    <row r="559" spans="1:6" x14ac:dyDescent="0.2">
      <c r="A559" s="61">
        <f t="shared" si="17"/>
        <v>549</v>
      </c>
      <c r="B559" s="59" t="s">
        <v>2304</v>
      </c>
      <c r="C559" s="60" t="s">
        <v>2432</v>
      </c>
      <c r="D559" s="59" t="s">
        <v>2431</v>
      </c>
      <c r="E559" s="58">
        <v>8</v>
      </c>
      <c r="F559" s="57" t="str">
        <f t="shared" si="18"/>
        <v>C</v>
      </c>
    </row>
    <row r="560" spans="1:6" x14ac:dyDescent="0.2">
      <c r="A560" s="61">
        <f t="shared" si="17"/>
        <v>549</v>
      </c>
      <c r="B560" s="59" t="s">
        <v>2299</v>
      </c>
      <c r="C560" s="60" t="s">
        <v>2430</v>
      </c>
      <c r="D560" s="59" t="s">
        <v>2429</v>
      </c>
      <c r="E560" s="58">
        <v>8</v>
      </c>
      <c r="F560" s="57" t="str">
        <f t="shared" si="18"/>
        <v>C</v>
      </c>
    </row>
    <row r="561" spans="1:6" x14ac:dyDescent="0.2">
      <c r="A561" s="61">
        <f t="shared" si="17"/>
        <v>549</v>
      </c>
      <c r="B561" s="59" t="s">
        <v>2299</v>
      </c>
      <c r="C561" s="60" t="s">
        <v>2428</v>
      </c>
      <c r="D561" s="59" t="s">
        <v>2427</v>
      </c>
      <c r="E561" s="58">
        <v>8</v>
      </c>
      <c r="F561" s="57" t="str">
        <f t="shared" si="18"/>
        <v>C</v>
      </c>
    </row>
    <row r="562" spans="1:6" x14ac:dyDescent="0.2">
      <c r="A562" s="61">
        <f t="shared" si="17"/>
        <v>558</v>
      </c>
      <c r="B562" s="59" t="s">
        <v>2341</v>
      </c>
      <c r="C562" s="60" t="s">
        <v>2426</v>
      </c>
      <c r="D562" s="59" t="s">
        <v>2425</v>
      </c>
      <c r="E562" s="58">
        <v>7</v>
      </c>
      <c r="F562" s="57" t="str">
        <f t="shared" si="18"/>
        <v>C</v>
      </c>
    </row>
    <row r="563" spans="1:6" x14ac:dyDescent="0.2">
      <c r="A563" s="61">
        <f t="shared" si="17"/>
        <v>558</v>
      </c>
      <c r="B563" s="59" t="s">
        <v>2341</v>
      </c>
      <c r="C563" s="60" t="s">
        <v>2424</v>
      </c>
      <c r="D563" s="59" t="s">
        <v>2423</v>
      </c>
      <c r="E563" s="58">
        <v>7</v>
      </c>
      <c r="F563" s="57" t="str">
        <f t="shared" si="18"/>
        <v>C</v>
      </c>
    </row>
    <row r="564" spans="1:6" x14ac:dyDescent="0.2">
      <c r="A564" s="61">
        <f t="shared" si="17"/>
        <v>558</v>
      </c>
      <c r="B564" s="59" t="s">
        <v>2341</v>
      </c>
      <c r="C564" s="60" t="s">
        <v>2422</v>
      </c>
      <c r="D564" s="59" t="s">
        <v>2421</v>
      </c>
      <c r="E564" s="58">
        <v>7</v>
      </c>
      <c r="F564" s="57" t="str">
        <f t="shared" si="18"/>
        <v>C</v>
      </c>
    </row>
    <row r="565" spans="1:6" x14ac:dyDescent="0.2">
      <c r="A565" s="61">
        <f t="shared" si="17"/>
        <v>558</v>
      </c>
      <c r="B565" s="59" t="s">
        <v>2322</v>
      </c>
      <c r="C565" s="60" t="s">
        <v>2420</v>
      </c>
      <c r="D565" s="59" t="s">
        <v>2419</v>
      </c>
      <c r="E565" s="58">
        <v>7</v>
      </c>
      <c r="F565" s="57" t="str">
        <f t="shared" si="18"/>
        <v>C</v>
      </c>
    </row>
    <row r="566" spans="1:6" x14ac:dyDescent="0.2">
      <c r="A566" s="61">
        <f t="shared" si="17"/>
        <v>558</v>
      </c>
      <c r="B566" s="59" t="s">
        <v>2322</v>
      </c>
      <c r="C566" s="60" t="s">
        <v>2418</v>
      </c>
      <c r="D566" s="59" t="s">
        <v>2417</v>
      </c>
      <c r="E566" s="58">
        <v>7</v>
      </c>
      <c r="F566" s="57" t="str">
        <f t="shared" si="18"/>
        <v>C</v>
      </c>
    </row>
    <row r="567" spans="1:6" x14ac:dyDescent="0.2">
      <c r="A567" s="61">
        <f t="shared" si="17"/>
        <v>558</v>
      </c>
      <c r="B567" s="59" t="s">
        <v>2322</v>
      </c>
      <c r="C567" s="60" t="s">
        <v>2416</v>
      </c>
      <c r="D567" s="59" t="s">
        <v>2415</v>
      </c>
      <c r="E567" s="58">
        <v>7</v>
      </c>
      <c r="F567" s="57" t="str">
        <f t="shared" si="18"/>
        <v>C</v>
      </c>
    </row>
    <row r="568" spans="1:6" x14ac:dyDescent="0.2">
      <c r="A568" s="61">
        <f t="shared" si="17"/>
        <v>558</v>
      </c>
      <c r="B568" s="59" t="s">
        <v>2304</v>
      </c>
      <c r="C568" s="60" t="s">
        <v>2414</v>
      </c>
      <c r="D568" s="59" t="s">
        <v>2413</v>
      </c>
      <c r="E568" s="58">
        <v>7</v>
      </c>
      <c r="F568" s="57" t="str">
        <f t="shared" si="18"/>
        <v>C</v>
      </c>
    </row>
    <row r="569" spans="1:6" x14ac:dyDescent="0.2">
      <c r="A569" s="61">
        <f t="shared" si="17"/>
        <v>558</v>
      </c>
      <c r="B569" s="59" t="s">
        <v>2299</v>
      </c>
      <c r="C569" s="60" t="s">
        <v>2412</v>
      </c>
      <c r="D569" s="59" t="s">
        <v>2411</v>
      </c>
      <c r="E569" s="58">
        <v>7</v>
      </c>
      <c r="F569" s="57" t="str">
        <f t="shared" si="18"/>
        <v>C</v>
      </c>
    </row>
    <row r="570" spans="1:6" x14ac:dyDescent="0.2">
      <c r="A570" s="61">
        <f t="shared" si="17"/>
        <v>558</v>
      </c>
      <c r="B570" s="59" t="s">
        <v>2299</v>
      </c>
      <c r="C570" s="60" t="s">
        <v>2410</v>
      </c>
      <c r="D570" s="59" t="s">
        <v>2409</v>
      </c>
      <c r="E570" s="58">
        <v>7</v>
      </c>
      <c r="F570" s="57" t="str">
        <f t="shared" si="18"/>
        <v>C</v>
      </c>
    </row>
    <row r="571" spans="1:6" x14ac:dyDescent="0.2">
      <c r="A571" s="61">
        <f t="shared" si="17"/>
        <v>558</v>
      </c>
      <c r="B571" s="59" t="s">
        <v>2299</v>
      </c>
      <c r="C571" s="60" t="s">
        <v>2408</v>
      </c>
      <c r="D571" s="59" t="s">
        <v>2407</v>
      </c>
      <c r="E571" s="58">
        <v>7</v>
      </c>
      <c r="F571" s="57" t="str">
        <f t="shared" si="18"/>
        <v>C</v>
      </c>
    </row>
    <row r="572" spans="1:6" x14ac:dyDescent="0.2">
      <c r="A572" s="61">
        <f t="shared" si="17"/>
        <v>558</v>
      </c>
      <c r="B572" s="59" t="s">
        <v>2372</v>
      </c>
      <c r="C572" s="60" t="s">
        <v>2406</v>
      </c>
      <c r="D572" s="59" t="s">
        <v>2405</v>
      </c>
      <c r="E572" s="58">
        <v>7</v>
      </c>
      <c r="F572" s="57" t="str">
        <f t="shared" si="18"/>
        <v>C</v>
      </c>
    </row>
    <row r="573" spans="1:6" x14ac:dyDescent="0.2">
      <c r="A573" s="61">
        <f t="shared" si="17"/>
        <v>569</v>
      </c>
      <c r="B573" s="59" t="s">
        <v>2341</v>
      </c>
      <c r="C573" s="60" t="s">
        <v>2404</v>
      </c>
      <c r="D573" s="59" t="s">
        <v>2403</v>
      </c>
      <c r="E573" s="58">
        <v>6</v>
      </c>
      <c r="F573" s="57" t="str">
        <f t="shared" si="18"/>
        <v>C</v>
      </c>
    </row>
    <row r="574" spans="1:6" x14ac:dyDescent="0.2">
      <c r="A574" s="61">
        <f t="shared" si="17"/>
        <v>569</v>
      </c>
      <c r="B574" s="59" t="s">
        <v>2341</v>
      </c>
      <c r="C574" s="60" t="s">
        <v>2402</v>
      </c>
      <c r="D574" s="59" t="s">
        <v>2401</v>
      </c>
      <c r="E574" s="58">
        <v>6</v>
      </c>
      <c r="F574" s="57" t="str">
        <f t="shared" si="18"/>
        <v>C</v>
      </c>
    </row>
    <row r="575" spans="1:6" x14ac:dyDescent="0.2">
      <c r="A575" s="61">
        <f t="shared" si="17"/>
        <v>569</v>
      </c>
      <c r="B575" s="59" t="s">
        <v>2322</v>
      </c>
      <c r="C575" s="60" t="s">
        <v>2400</v>
      </c>
      <c r="D575" s="59" t="s">
        <v>2399</v>
      </c>
      <c r="E575" s="58">
        <v>6</v>
      </c>
      <c r="F575" s="57" t="str">
        <f t="shared" si="18"/>
        <v>C</v>
      </c>
    </row>
    <row r="576" spans="1:6" x14ac:dyDescent="0.2">
      <c r="A576" s="61">
        <f t="shared" si="17"/>
        <v>569</v>
      </c>
      <c r="B576" s="59" t="s">
        <v>2319</v>
      </c>
      <c r="C576" s="60" t="s">
        <v>2398</v>
      </c>
      <c r="D576" s="59" t="s">
        <v>2397</v>
      </c>
      <c r="E576" s="58">
        <v>6</v>
      </c>
      <c r="F576" s="57" t="str">
        <f t="shared" si="18"/>
        <v>C</v>
      </c>
    </row>
    <row r="577" spans="1:6" x14ac:dyDescent="0.2">
      <c r="A577" s="61">
        <f t="shared" si="17"/>
        <v>569</v>
      </c>
      <c r="B577" s="59" t="s">
        <v>2304</v>
      </c>
      <c r="C577" s="60" t="s">
        <v>2396</v>
      </c>
      <c r="D577" s="59" t="s">
        <v>2395</v>
      </c>
      <c r="E577" s="58">
        <v>6</v>
      </c>
      <c r="F577" s="57" t="str">
        <f t="shared" si="18"/>
        <v>C</v>
      </c>
    </row>
    <row r="578" spans="1:6" x14ac:dyDescent="0.2">
      <c r="A578" s="61">
        <f t="shared" si="17"/>
        <v>569</v>
      </c>
      <c r="B578" s="59" t="s">
        <v>2304</v>
      </c>
      <c r="C578" s="60" t="s">
        <v>2394</v>
      </c>
      <c r="D578" s="59" t="s">
        <v>2393</v>
      </c>
      <c r="E578" s="58">
        <v>6</v>
      </c>
      <c r="F578" s="57" t="str">
        <f t="shared" si="18"/>
        <v>C</v>
      </c>
    </row>
    <row r="579" spans="1:6" x14ac:dyDescent="0.2">
      <c r="A579" s="61">
        <f t="shared" si="17"/>
        <v>569</v>
      </c>
      <c r="B579" s="59" t="s">
        <v>2304</v>
      </c>
      <c r="C579" s="60" t="s">
        <v>2392</v>
      </c>
      <c r="D579" s="59" t="s">
        <v>2391</v>
      </c>
      <c r="E579" s="58">
        <v>6</v>
      </c>
      <c r="F579" s="57" t="str">
        <f t="shared" si="18"/>
        <v>C</v>
      </c>
    </row>
    <row r="580" spans="1:6" x14ac:dyDescent="0.2">
      <c r="A580" s="61">
        <f t="shared" si="17"/>
        <v>576</v>
      </c>
      <c r="B580" s="59" t="s">
        <v>2341</v>
      </c>
      <c r="C580" s="60" t="s">
        <v>2390</v>
      </c>
      <c r="D580" s="59" t="s">
        <v>2389</v>
      </c>
      <c r="E580" s="58">
        <v>5</v>
      </c>
      <c r="F580" s="57" t="str">
        <f t="shared" si="18"/>
        <v>C</v>
      </c>
    </row>
    <row r="581" spans="1:6" x14ac:dyDescent="0.2">
      <c r="A581" s="61">
        <f t="shared" ref="A581:A623" si="19">_xlfn.RANK.EQ(E581,$E$5:$E$623,0)</f>
        <v>576</v>
      </c>
      <c r="B581" s="59" t="s">
        <v>2322</v>
      </c>
      <c r="C581" s="60" t="s">
        <v>2388</v>
      </c>
      <c r="D581" s="59" t="s">
        <v>2387</v>
      </c>
      <c r="E581" s="58">
        <v>5</v>
      </c>
      <c r="F581" s="57" t="str">
        <f t="shared" ref="F581:F623" si="20">IF(A581&lt;=COUNT($E$5:$E$623)/3,"A",IF(A581&lt;=COUNT($E$5:$E$623)*2/3,"B","C"))</f>
        <v>C</v>
      </c>
    </row>
    <row r="582" spans="1:6" x14ac:dyDescent="0.2">
      <c r="A582" s="61">
        <f t="shared" si="19"/>
        <v>576</v>
      </c>
      <c r="B582" s="59" t="s">
        <v>2322</v>
      </c>
      <c r="C582" s="60" t="s">
        <v>2386</v>
      </c>
      <c r="D582" s="59" t="s">
        <v>2385</v>
      </c>
      <c r="E582" s="58">
        <v>5</v>
      </c>
      <c r="F582" s="57" t="str">
        <f t="shared" si="20"/>
        <v>C</v>
      </c>
    </row>
    <row r="583" spans="1:6" x14ac:dyDescent="0.2">
      <c r="A583" s="61">
        <f t="shared" si="19"/>
        <v>576</v>
      </c>
      <c r="B583" s="59" t="s">
        <v>2322</v>
      </c>
      <c r="C583" s="60" t="s">
        <v>2384</v>
      </c>
      <c r="D583" s="59" t="s">
        <v>2383</v>
      </c>
      <c r="E583" s="58">
        <v>5</v>
      </c>
      <c r="F583" s="57" t="str">
        <f t="shared" si="20"/>
        <v>C</v>
      </c>
    </row>
    <row r="584" spans="1:6" x14ac:dyDescent="0.2">
      <c r="A584" s="61">
        <f t="shared" si="19"/>
        <v>576</v>
      </c>
      <c r="B584" s="59" t="s">
        <v>2322</v>
      </c>
      <c r="C584" s="60" t="s">
        <v>2382</v>
      </c>
      <c r="D584" s="59" t="s">
        <v>2381</v>
      </c>
      <c r="E584" s="58">
        <v>5</v>
      </c>
      <c r="F584" s="57" t="str">
        <f t="shared" si="20"/>
        <v>C</v>
      </c>
    </row>
    <row r="585" spans="1:6" x14ac:dyDescent="0.2">
      <c r="A585" s="61">
        <f t="shared" si="19"/>
        <v>576</v>
      </c>
      <c r="B585" s="59" t="s">
        <v>2322</v>
      </c>
      <c r="C585" s="60" t="s">
        <v>2380</v>
      </c>
      <c r="D585" s="59" t="s">
        <v>2379</v>
      </c>
      <c r="E585" s="58">
        <v>5</v>
      </c>
      <c r="F585" s="57" t="str">
        <f t="shared" si="20"/>
        <v>C</v>
      </c>
    </row>
    <row r="586" spans="1:6" x14ac:dyDescent="0.2">
      <c r="A586" s="61">
        <f t="shared" si="19"/>
        <v>576</v>
      </c>
      <c r="B586" s="59" t="s">
        <v>2322</v>
      </c>
      <c r="C586" s="60" t="s">
        <v>2378</v>
      </c>
      <c r="D586" s="59" t="s">
        <v>2377</v>
      </c>
      <c r="E586" s="58">
        <v>5</v>
      </c>
      <c r="F586" s="57" t="str">
        <f t="shared" si="20"/>
        <v>C</v>
      </c>
    </row>
    <row r="587" spans="1:6" x14ac:dyDescent="0.2">
      <c r="A587" s="61">
        <f t="shared" si="19"/>
        <v>576</v>
      </c>
      <c r="B587" s="59" t="s">
        <v>2322</v>
      </c>
      <c r="C587" s="60" t="s">
        <v>2376</v>
      </c>
      <c r="D587" s="59" t="s">
        <v>2375</v>
      </c>
      <c r="E587" s="58">
        <v>5</v>
      </c>
      <c r="F587" s="57" t="str">
        <f t="shared" si="20"/>
        <v>C</v>
      </c>
    </row>
    <row r="588" spans="1:6" x14ac:dyDescent="0.2">
      <c r="A588" s="61">
        <f t="shared" si="19"/>
        <v>576</v>
      </c>
      <c r="B588" s="59" t="s">
        <v>2299</v>
      </c>
      <c r="C588" s="60" t="s">
        <v>2374</v>
      </c>
      <c r="D588" s="59" t="s">
        <v>2373</v>
      </c>
      <c r="E588" s="58">
        <v>5</v>
      </c>
      <c r="F588" s="57" t="str">
        <f t="shared" si="20"/>
        <v>C</v>
      </c>
    </row>
    <row r="589" spans="1:6" x14ac:dyDescent="0.2">
      <c r="A589" s="61">
        <f t="shared" si="19"/>
        <v>576</v>
      </c>
      <c r="B589" s="59" t="s">
        <v>2372</v>
      </c>
      <c r="C589" s="60" t="s">
        <v>2371</v>
      </c>
      <c r="D589" s="59" t="s">
        <v>2370</v>
      </c>
      <c r="E589" s="58">
        <v>5</v>
      </c>
      <c r="F589" s="57" t="str">
        <f t="shared" si="20"/>
        <v>C</v>
      </c>
    </row>
    <row r="590" spans="1:6" x14ac:dyDescent="0.2">
      <c r="A590" s="61">
        <f t="shared" si="19"/>
        <v>586</v>
      </c>
      <c r="B590" s="59" t="s">
        <v>2341</v>
      </c>
      <c r="C590" s="60" t="s">
        <v>2369</v>
      </c>
      <c r="D590" s="59" t="s">
        <v>2368</v>
      </c>
      <c r="E590" s="58">
        <v>4</v>
      </c>
      <c r="F590" s="57" t="str">
        <f t="shared" si="20"/>
        <v>C</v>
      </c>
    </row>
    <row r="591" spans="1:6" x14ac:dyDescent="0.2">
      <c r="A591" s="61">
        <f t="shared" si="19"/>
        <v>586</v>
      </c>
      <c r="B591" s="59" t="s">
        <v>2341</v>
      </c>
      <c r="C591" s="60" t="s">
        <v>2367</v>
      </c>
      <c r="D591" s="59" t="s">
        <v>2366</v>
      </c>
      <c r="E591" s="58">
        <v>4</v>
      </c>
      <c r="F591" s="57" t="str">
        <f t="shared" si="20"/>
        <v>C</v>
      </c>
    </row>
    <row r="592" spans="1:6" x14ac:dyDescent="0.2">
      <c r="A592" s="61">
        <f t="shared" si="19"/>
        <v>586</v>
      </c>
      <c r="B592" s="59" t="s">
        <v>2341</v>
      </c>
      <c r="C592" s="60" t="s">
        <v>2365</v>
      </c>
      <c r="D592" s="59" t="s">
        <v>2364</v>
      </c>
      <c r="E592" s="58">
        <v>4</v>
      </c>
      <c r="F592" s="57" t="str">
        <f t="shared" si="20"/>
        <v>C</v>
      </c>
    </row>
    <row r="593" spans="1:6" x14ac:dyDescent="0.2">
      <c r="A593" s="61">
        <f t="shared" si="19"/>
        <v>586</v>
      </c>
      <c r="B593" s="59" t="s">
        <v>2341</v>
      </c>
      <c r="C593" s="60" t="s">
        <v>2363</v>
      </c>
      <c r="D593" s="59" t="s">
        <v>2362</v>
      </c>
      <c r="E593" s="58">
        <v>4</v>
      </c>
      <c r="F593" s="57" t="str">
        <f t="shared" si="20"/>
        <v>C</v>
      </c>
    </row>
    <row r="594" spans="1:6" x14ac:dyDescent="0.2">
      <c r="A594" s="61">
        <f t="shared" si="19"/>
        <v>586</v>
      </c>
      <c r="B594" s="59" t="s">
        <v>2304</v>
      </c>
      <c r="C594" s="60" t="s">
        <v>2361</v>
      </c>
      <c r="D594" s="59" t="s">
        <v>2360</v>
      </c>
      <c r="E594" s="58">
        <v>4</v>
      </c>
      <c r="F594" s="57" t="str">
        <f t="shared" si="20"/>
        <v>C</v>
      </c>
    </row>
    <row r="595" spans="1:6" x14ac:dyDescent="0.2">
      <c r="A595" s="61">
        <f t="shared" si="19"/>
        <v>586</v>
      </c>
      <c r="B595" s="59" t="s">
        <v>2304</v>
      </c>
      <c r="C595" s="60" t="s">
        <v>2359</v>
      </c>
      <c r="D595" s="59" t="s">
        <v>2358</v>
      </c>
      <c r="E595" s="58">
        <v>4</v>
      </c>
      <c r="F595" s="57" t="str">
        <f t="shared" si="20"/>
        <v>C</v>
      </c>
    </row>
    <row r="596" spans="1:6" x14ac:dyDescent="0.2">
      <c r="A596" s="61">
        <f t="shared" si="19"/>
        <v>586</v>
      </c>
      <c r="B596" s="59" t="s">
        <v>2304</v>
      </c>
      <c r="C596" s="60" t="s">
        <v>2357</v>
      </c>
      <c r="D596" s="59" t="s">
        <v>2356</v>
      </c>
      <c r="E596" s="58">
        <v>4</v>
      </c>
      <c r="F596" s="57" t="str">
        <f t="shared" si="20"/>
        <v>C</v>
      </c>
    </row>
    <row r="597" spans="1:6" x14ac:dyDescent="0.2">
      <c r="A597" s="61">
        <f t="shared" si="19"/>
        <v>586</v>
      </c>
      <c r="B597" s="59" t="s">
        <v>2304</v>
      </c>
      <c r="C597" s="60" t="s">
        <v>2355</v>
      </c>
      <c r="D597" s="59" t="s">
        <v>2354</v>
      </c>
      <c r="E597" s="58">
        <v>4</v>
      </c>
      <c r="F597" s="57" t="str">
        <f t="shared" si="20"/>
        <v>C</v>
      </c>
    </row>
    <row r="598" spans="1:6" x14ac:dyDescent="0.2">
      <c r="A598" s="61">
        <f t="shared" si="19"/>
        <v>586</v>
      </c>
      <c r="B598" s="59" t="s">
        <v>2304</v>
      </c>
      <c r="C598" s="60" t="s">
        <v>2353</v>
      </c>
      <c r="D598" s="59" t="s">
        <v>2352</v>
      </c>
      <c r="E598" s="58">
        <v>4</v>
      </c>
      <c r="F598" s="57" t="str">
        <f t="shared" si="20"/>
        <v>C</v>
      </c>
    </row>
    <row r="599" spans="1:6" x14ac:dyDescent="0.2">
      <c r="A599" s="61">
        <f t="shared" si="19"/>
        <v>586</v>
      </c>
      <c r="B599" s="59" t="s">
        <v>2304</v>
      </c>
      <c r="C599" s="60" t="s">
        <v>2351</v>
      </c>
      <c r="D599" s="59" t="s">
        <v>2350</v>
      </c>
      <c r="E599" s="58">
        <v>4</v>
      </c>
      <c r="F599" s="57" t="str">
        <f t="shared" si="20"/>
        <v>C</v>
      </c>
    </row>
    <row r="600" spans="1:6" x14ac:dyDescent="0.2">
      <c r="A600" s="61">
        <f t="shared" si="19"/>
        <v>586</v>
      </c>
      <c r="B600" s="59" t="s">
        <v>2299</v>
      </c>
      <c r="C600" s="60" t="s">
        <v>2349</v>
      </c>
      <c r="D600" s="59" t="s">
        <v>2348</v>
      </c>
      <c r="E600" s="58">
        <v>4</v>
      </c>
      <c r="F600" s="57" t="str">
        <f t="shared" si="20"/>
        <v>C</v>
      </c>
    </row>
    <row r="601" spans="1:6" x14ac:dyDescent="0.2">
      <c r="A601" s="61">
        <f t="shared" si="19"/>
        <v>586</v>
      </c>
      <c r="B601" s="59" t="s">
        <v>2299</v>
      </c>
      <c r="C601" s="60" t="s">
        <v>2347</v>
      </c>
      <c r="D601" s="59" t="s">
        <v>2346</v>
      </c>
      <c r="E601" s="58">
        <v>4</v>
      </c>
      <c r="F601" s="57" t="str">
        <f t="shared" si="20"/>
        <v>C</v>
      </c>
    </row>
    <row r="602" spans="1:6" x14ac:dyDescent="0.2">
      <c r="A602" s="61">
        <f t="shared" si="19"/>
        <v>586</v>
      </c>
      <c r="B602" s="59" t="s">
        <v>2299</v>
      </c>
      <c r="C602" s="60" t="s">
        <v>2345</v>
      </c>
      <c r="D602" s="59" t="s">
        <v>2344</v>
      </c>
      <c r="E602" s="58">
        <v>4</v>
      </c>
      <c r="F602" s="57" t="str">
        <f t="shared" si="20"/>
        <v>C</v>
      </c>
    </row>
    <row r="603" spans="1:6" x14ac:dyDescent="0.2">
      <c r="A603" s="61">
        <f t="shared" si="19"/>
        <v>586</v>
      </c>
      <c r="B603" s="59" t="s">
        <v>2299</v>
      </c>
      <c r="C603" s="60" t="s">
        <v>2343</v>
      </c>
      <c r="D603" s="59" t="s">
        <v>2342</v>
      </c>
      <c r="E603" s="58">
        <v>4</v>
      </c>
      <c r="F603" s="57" t="str">
        <f t="shared" si="20"/>
        <v>C</v>
      </c>
    </row>
    <row r="604" spans="1:6" x14ac:dyDescent="0.2">
      <c r="A604" s="61">
        <f t="shared" si="19"/>
        <v>600</v>
      </c>
      <c r="B604" s="59" t="s">
        <v>2341</v>
      </c>
      <c r="C604" s="60" t="s">
        <v>2340</v>
      </c>
      <c r="D604" s="59" t="s">
        <v>2339</v>
      </c>
      <c r="E604" s="58">
        <v>3</v>
      </c>
      <c r="F604" s="57" t="str">
        <f t="shared" si="20"/>
        <v>C</v>
      </c>
    </row>
    <row r="605" spans="1:6" x14ac:dyDescent="0.2">
      <c r="A605" s="61">
        <f t="shared" si="19"/>
        <v>600</v>
      </c>
      <c r="B605" s="59" t="s">
        <v>2319</v>
      </c>
      <c r="C605" s="60" t="s">
        <v>2338</v>
      </c>
      <c r="D605" s="59" t="s">
        <v>2337</v>
      </c>
      <c r="E605" s="58">
        <v>3</v>
      </c>
      <c r="F605" s="57" t="str">
        <f t="shared" si="20"/>
        <v>C</v>
      </c>
    </row>
    <row r="606" spans="1:6" x14ac:dyDescent="0.2">
      <c r="A606" s="61">
        <f t="shared" si="19"/>
        <v>600</v>
      </c>
      <c r="B606" s="59" t="s">
        <v>2319</v>
      </c>
      <c r="C606" s="60" t="s">
        <v>2336</v>
      </c>
      <c r="D606" s="59" t="s">
        <v>2335</v>
      </c>
      <c r="E606" s="58">
        <v>3</v>
      </c>
      <c r="F606" s="57" t="str">
        <f t="shared" si="20"/>
        <v>C</v>
      </c>
    </row>
    <row r="607" spans="1:6" x14ac:dyDescent="0.2">
      <c r="A607" s="61">
        <f t="shared" si="19"/>
        <v>600</v>
      </c>
      <c r="B607" s="59" t="s">
        <v>2304</v>
      </c>
      <c r="C607" s="60" t="s">
        <v>2334</v>
      </c>
      <c r="D607" s="59" t="s">
        <v>2333</v>
      </c>
      <c r="E607" s="58">
        <v>3</v>
      </c>
      <c r="F607" s="57" t="str">
        <f t="shared" si="20"/>
        <v>C</v>
      </c>
    </row>
    <row r="608" spans="1:6" x14ac:dyDescent="0.2">
      <c r="A608" s="61">
        <f t="shared" si="19"/>
        <v>600</v>
      </c>
      <c r="B608" s="59" t="s">
        <v>2304</v>
      </c>
      <c r="C608" s="60" t="s">
        <v>2332</v>
      </c>
      <c r="D608" s="59" t="s">
        <v>2331</v>
      </c>
      <c r="E608" s="58">
        <v>3</v>
      </c>
      <c r="F608" s="57" t="str">
        <f t="shared" si="20"/>
        <v>C</v>
      </c>
    </row>
    <row r="609" spans="1:6" x14ac:dyDescent="0.2">
      <c r="A609" s="61">
        <f t="shared" si="19"/>
        <v>600</v>
      </c>
      <c r="B609" s="59" t="s">
        <v>2304</v>
      </c>
      <c r="C609" s="60" t="s">
        <v>2330</v>
      </c>
      <c r="D609" s="59" t="s">
        <v>2329</v>
      </c>
      <c r="E609" s="58">
        <v>3</v>
      </c>
      <c r="F609" s="57" t="str">
        <f t="shared" si="20"/>
        <v>C</v>
      </c>
    </row>
    <row r="610" spans="1:6" x14ac:dyDescent="0.2">
      <c r="A610" s="61">
        <f t="shared" si="19"/>
        <v>600</v>
      </c>
      <c r="B610" s="59" t="s">
        <v>2299</v>
      </c>
      <c r="C610" s="60" t="s">
        <v>2328</v>
      </c>
      <c r="D610" s="59" t="s">
        <v>2327</v>
      </c>
      <c r="E610" s="58">
        <v>3</v>
      </c>
      <c r="F610" s="57" t="str">
        <f t="shared" si="20"/>
        <v>C</v>
      </c>
    </row>
    <row r="611" spans="1:6" x14ac:dyDescent="0.2">
      <c r="A611" s="61">
        <f t="shared" si="19"/>
        <v>607</v>
      </c>
      <c r="B611" s="59" t="s">
        <v>2322</v>
      </c>
      <c r="C611" s="60" t="s">
        <v>2326</v>
      </c>
      <c r="D611" s="59" t="s">
        <v>2325</v>
      </c>
      <c r="E611" s="58">
        <v>2</v>
      </c>
      <c r="F611" s="57" t="str">
        <f t="shared" si="20"/>
        <v>C</v>
      </c>
    </row>
    <row r="612" spans="1:6" x14ac:dyDescent="0.2">
      <c r="A612" s="61">
        <f t="shared" si="19"/>
        <v>607</v>
      </c>
      <c r="B612" s="59" t="s">
        <v>2322</v>
      </c>
      <c r="C612" s="60" t="s">
        <v>2324</v>
      </c>
      <c r="D612" s="59" t="s">
        <v>2323</v>
      </c>
      <c r="E612" s="58">
        <v>2</v>
      </c>
      <c r="F612" s="57" t="str">
        <f t="shared" si="20"/>
        <v>C</v>
      </c>
    </row>
    <row r="613" spans="1:6" x14ac:dyDescent="0.2">
      <c r="A613" s="61">
        <f t="shared" si="19"/>
        <v>607</v>
      </c>
      <c r="B613" s="59" t="s">
        <v>2322</v>
      </c>
      <c r="C613" s="60" t="s">
        <v>2321</v>
      </c>
      <c r="D613" s="59" t="s">
        <v>2320</v>
      </c>
      <c r="E613" s="58">
        <v>2</v>
      </c>
      <c r="F613" s="57" t="str">
        <f t="shared" si="20"/>
        <v>C</v>
      </c>
    </row>
    <row r="614" spans="1:6" x14ac:dyDescent="0.2">
      <c r="A614" s="61">
        <f t="shared" si="19"/>
        <v>607</v>
      </c>
      <c r="B614" s="59" t="s">
        <v>2319</v>
      </c>
      <c r="C614" s="60" t="s">
        <v>2318</v>
      </c>
      <c r="D614" s="59" t="s">
        <v>2317</v>
      </c>
      <c r="E614" s="58">
        <v>2</v>
      </c>
      <c r="F614" s="57" t="str">
        <f t="shared" si="20"/>
        <v>C</v>
      </c>
    </row>
    <row r="615" spans="1:6" x14ac:dyDescent="0.2">
      <c r="A615" s="61">
        <f t="shared" si="19"/>
        <v>607</v>
      </c>
      <c r="B615" s="59" t="s">
        <v>2304</v>
      </c>
      <c r="C615" s="60" t="s">
        <v>2316</v>
      </c>
      <c r="D615" s="59" t="s">
        <v>2315</v>
      </c>
      <c r="E615" s="58">
        <v>2</v>
      </c>
      <c r="F615" s="57" t="str">
        <f t="shared" si="20"/>
        <v>C</v>
      </c>
    </row>
    <row r="616" spans="1:6" x14ac:dyDescent="0.2">
      <c r="A616" s="61">
        <f t="shared" si="19"/>
        <v>607</v>
      </c>
      <c r="B616" s="59" t="s">
        <v>2304</v>
      </c>
      <c r="C616" s="60" t="s">
        <v>2314</v>
      </c>
      <c r="D616" s="59" t="s">
        <v>2313</v>
      </c>
      <c r="E616" s="58">
        <v>2</v>
      </c>
      <c r="F616" s="57" t="str">
        <f t="shared" si="20"/>
        <v>C</v>
      </c>
    </row>
    <row r="617" spans="1:6" x14ac:dyDescent="0.2">
      <c r="A617" s="61">
        <f t="shared" si="19"/>
        <v>607</v>
      </c>
      <c r="B617" s="59" t="s">
        <v>2304</v>
      </c>
      <c r="C617" s="60" t="s">
        <v>2312</v>
      </c>
      <c r="D617" s="59" t="s">
        <v>2311</v>
      </c>
      <c r="E617" s="58">
        <v>2</v>
      </c>
      <c r="F617" s="57" t="str">
        <f t="shared" si="20"/>
        <v>C</v>
      </c>
    </row>
    <row r="618" spans="1:6" x14ac:dyDescent="0.2">
      <c r="A618" s="61">
        <f t="shared" si="19"/>
        <v>607</v>
      </c>
      <c r="B618" s="59" t="s">
        <v>2299</v>
      </c>
      <c r="C618" s="60" t="s">
        <v>2310</v>
      </c>
      <c r="D618" s="59" t="s">
        <v>2309</v>
      </c>
      <c r="E618" s="58">
        <v>2</v>
      </c>
      <c r="F618" s="57" t="str">
        <f t="shared" si="20"/>
        <v>C</v>
      </c>
    </row>
    <row r="619" spans="1:6" x14ac:dyDescent="0.2">
      <c r="A619" s="61">
        <f t="shared" si="19"/>
        <v>607</v>
      </c>
      <c r="B619" s="59" t="s">
        <v>2299</v>
      </c>
      <c r="C619" s="60" t="s">
        <v>2308</v>
      </c>
      <c r="D619" s="59" t="s">
        <v>2307</v>
      </c>
      <c r="E619" s="58">
        <v>2</v>
      </c>
      <c r="F619" s="57" t="str">
        <f t="shared" si="20"/>
        <v>C</v>
      </c>
    </row>
    <row r="620" spans="1:6" x14ac:dyDescent="0.2">
      <c r="A620" s="61">
        <f t="shared" si="19"/>
        <v>607</v>
      </c>
      <c r="B620" s="59" t="s">
        <v>2299</v>
      </c>
      <c r="C620" s="60" t="s">
        <v>2306</v>
      </c>
      <c r="D620" s="59" t="s">
        <v>2305</v>
      </c>
      <c r="E620" s="58">
        <v>2</v>
      </c>
      <c r="F620" s="57" t="str">
        <f t="shared" si="20"/>
        <v>C</v>
      </c>
    </row>
    <row r="621" spans="1:6" x14ac:dyDescent="0.2">
      <c r="A621" s="61">
        <f t="shared" si="19"/>
        <v>617</v>
      </c>
      <c r="B621" s="59" t="s">
        <v>2304</v>
      </c>
      <c r="C621" s="60" t="s">
        <v>2303</v>
      </c>
      <c r="D621" s="59" t="s">
        <v>2302</v>
      </c>
      <c r="E621" s="58">
        <v>0</v>
      </c>
      <c r="F621" s="57" t="str">
        <f t="shared" si="20"/>
        <v>C</v>
      </c>
    </row>
    <row r="622" spans="1:6" x14ac:dyDescent="0.2">
      <c r="A622" s="61">
        <f t="shared" si="19"/>
        <v>617</v>
      </c>
      <c r="B622" s="59" t="s">
        <v>2299</v>
      </c>
      <c r="C622" s="60" t="s">
        <v>2301</v>
      </c>
      <c r="D622" s="59" t="s">
        <v>2300</v>
      </c>
      <c r="E622" s="58">
        <v>0</v>
      </c>
      <c r="F622" s="57" t="str">
        <f t="shared" si="20"/>
        <v>C</v>
      </c>
    </row>
    <row r="623" spans="1:6" x14ac:dyDescent="0.2">
      <c r="A623" s="56">
        <f t="shared" si="19"/>
        <v>617</v>
      </c>
      <c r="B623" s="54" t="s">
        <v>2299</v>
      </c>
      <c r="C623" s="55" t="s">
        <v>2298</v>
      </c>
      <c r="D623" s="54" t="s">
        <v>2297</v>
      </c>
      <c r="E623" s="53">
        <v>0</v>
      </c>
      <c r="F623" s="52" t="str">
        <f t="shared" si="20"/>
        <v>C</v>
      </c>
    </row>
  </sheetData>
  <conditionalFormatting sqref="F5:F623">
    <cfRule type="cellIs" priority="1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DCFE-69F9-BC45-99BF-3FAAAC15C954}">
  <sheetPr>
    <tabColor theme="8" tint="0.79998168889431442"/>
  </sheetPr>
  <dimension ref="A1:X109"/>
  <sheetViews>
    <sheetView workbookViewId="0">
      <selection activeCell="S11" sqref="S11:S13"/>
    </sheetView>
  </sheetViews>
  <sheetFormatPr baseColWidth="10" defaultColWidth="10.83203125" defaultRowHeight="15" x14ac:dyDescent="0.2"/>
  <cols>
    <col min="1" max="2" width="10.83203125" style="51"/>
    <col min="3" max="3" width="28.83203125" style="51" bestFit="1" customWidth="1"/>
    <col min="4" max="16384" width="10.83203125" style="51"/>
  </cols>
  <sheetData>
    <row r="1" spans="1:24" ht="19" x14ac:dyDescent="0.25">
      <c r="A1" s="95" t="s">
        <v>3698</v>
      </c>
    </row>
    <row r="3" spans="1:24" x14ac:dyDescent="0.2">
      <c r="A3" s="93" t="s">
        <v>3697</v>
      </c>
      <c r="B3" s="94">
        <v>2026</v>
      </c>
    </row>
    <row r="8" spans="1:24" x14ac:dyDescent="0.2">
      <c r="C8" s="93" t="s">
        <v>3533</v>
      </c>
      <c r="D8" s="81">
        <f t="shared" ref="D8:J8" si="0">SUBTOTAL(9,D11:D109)</f>
        <v>4670</v>
      </c>
      <c r="E8" s="81">
        <f t="shared" si="0"/>
        <v>3011</v>
      </c>
      <c r="F8" s="81">
        <f t="shared" si="0"/>
        <v>2531</v>
      </c>
      <c r="G8" s="81">
        <f t="shared" si="0"/>
        <v>2525</v>
      </c>
      <c r="H8" s="81">
        <f t="shared" si="0"/>
        <v>2911</v>
      </c>
      <c r="I8" s="81">
        <f t="shared" si="0"/>
        <v>2549</v>
      </c>
      <c r="J8" s="81">
        <f t="shared" si="0"/>
        <v>18197</v>
      </c>
    </row>
    <row r="9" spans="1:24" x14ac:dyDescent="0.2">
      <c r="A9" s="93" t="s">
        <v>3696</v>
      </c>
    </row>
    <row r="10" spans="1:24" x14ac:dyDescent="0.2">
      <c r="A10" s="92" t="s">
        <v>3695</v>
      </c>
      <c r="B10" s="92" t="s">
        <v>3694</v>
      </c>
      <c r="C10" s="92" t="s">
        <v>3693</v>
      </c>
      <c r="D10" s="88" t="s">
        <v>3692</v>
      </c>
      <c r="E10" s="88" t="s">
        <v>3691</v>
      </c>
      <c r="F10" s="88" t="s">
        <v>3690</v>
      </c>
      <c r="G10" s="88" t="s">
        <v>3689</v>
      </c>
      <c r="H10" s="88" t="s">
        <v>3688</v>
      </c>
      <c r="I10" s="88" t="s">
        <v>3687</v>
      </c>
      <c r="J10" s="88" t="s">
        <v>2189</v>
      </c>
      <c r="K10" s="91" t="s">
        <v>3546</v>
      </c>
      <c r="L10" s="91" t="s">
        <v>3686</v>
      </c>
      <c r="N10" s="90" t="s">
        <v>3545</v>
      </c>
      <c r="O10" s="90" t="s">
        <v>3544</v>
      </c>
      <c r="P10" s="90" t="s">
        <v>3543</v>
      </c>
      <c r="Q10" s="89" t="s">
        <v>3685</v>
      </c>
      <c r="R10" s="103" t="s">
        <v>3857</v>
      </c>
      <c r="S10" s="103" t="s">
        <v>3858</v>
      </c>
      <c r="X10" s="88" t="s">
        <v>3551</v>
      </c>
    </row>
    <row r="11" spans="1:24" x14ac:dyDescent="0.2">
      <c r="A11" s="51">
        <v>62</v>
      </c>
      <c r="B11" s="51" t="s">
        <v>3598</v>
      </c>
      <c r="C11" s="51" t="s">
        <v>3684</v>
      </c>
      <c r="D11" s="82">
        <v>207</v>
      </c>
      <c r="E11" s="82">
        <v>155</v>
      </c>
      <c r="F11" s="82">
        <v>115</v>
      </c>
      <c r="G11" s="82">
        <v>130</v>
      </c>
      <c r="H11" s="82">
        <v>127</v>
      </c>
      <c r="I11" s="82">
        <v>133</v>
      </c>
      <c r="J11" s="81">
        <f t="shared" ref="J11:J42" si="1">SUM(D11:I11)</f>
        <v>867</v>
      </c>
      <c r="K11" s="63" t="str">
        <f t="shared" ref="K11:K42" si="2">IF(X11&lt;=COUNT($J$11:$J$109)/3,"A",IF(X11&lt;=COUNT($J$11:$J$109)*2/3,"B","C"))</f>
        <v>A</v>
      </c>
      <c r="L11" s="80" t="s">
        <v>3562</v>
      </c>
      <c r="N11" s="63" t="s">
        <v>2213</v>
      </c>
      <c r="O11" s="87">
        <f>COUNTIF($K$11:$K$109,N11)</f>
        <v>33</v>
      </c>
      <c r="P11" s="87">
        <f>SUMIF($K$11:$K$109,N11,$J$11:$J$109)</f>
        <v>10322</v>
      </c>
      <c r="Q11" s="86">
        <f>P11/$P$14</f>
        <v>0.56723635764136948</v>
      </c>
      <c r="R11" s="104">
        <v>4</v>
      </c>
      <c r="S11" s="104">
        <f>R11*O11</f>
        <v>132</v>
      </c>
      <c r="X11" s="79">
        <f t="shared" ref="X11:X42" si="3">RANK($J11,$J$11:$J$109,0)</f>
        <v>1</v>
      </c>
    </row>
    <row r="12" spans="1:24" x14ac:dyDescent="0.2">
      <c r="A12" s="51">
        <v>406</v>
      </c>
      <c r="B12" s="51" t="s">
        <v>3607</v>
      </c>
      <c r="C12" s="51" t="s">
        <v>3683</v>
      </c>
      <c r="D12" s="82">
        <v>64</v>
      </c>
      <c r="E12" s="82">
        <v>50</v>
      </c>
      <c r="F12" s="82">
        <v>59</v>
      </c>
      <c r="G12" s="82">
        <v>52</v>
      </c>
      <c r="H12" s="82">
        <v>55</v>
      </c>
      <c r="I12" s="82">
        <v>141</v>
      </c>
      <c r="J12" s="81">
        <f t="shared" si="1"/>
        <v>421</v>
      </c>
      <c r="K12" s="63" t="str">
        <f t="shared" si="2"/>
        <v>A</v>
      </c>
      <c r="L12" s="80" t="s">
        <v>3562</v>
      </c>
      <c r="N12" s="62" t="s">
        <v>2214</v>
      </c>
      <c r="O12" s="87">
        <f>COUNTIF($K$11:$K$109,N12)</f>
        <v>33</v>
      </c>
      <c r="P12" s="87">
        <f>SUMIF($K$11:$K$109,N12,$J$11:$J$109)</f>
        <v>5259</v>
      </c>
      <c r="Q12" s="86">
        <f>P12/$P$14</f>
        <v>0.28900368192559212</v>
      </c>
      <c r="R12" s="104">
        <v>2</v>
      </c>
      <c r="S12" s="104">
        <f t="shared" ref="S12:S13" si="4">R12*O12</f>
        <v>66</v>
      </c>
      <c r="X12" s="79">
        <f t="shared" si="3"/>
        <v>2</v>
      </c>
    </row>
    <row r="13" spans="1:24" x14ac:dyDescent="0.2">
      <c r="A13" s="51">
        <v>139</v>
      </c>
      <c r="B13" s="51" t="s">
        <v>3573</v>
      </c>
      <c r="C13" s="51" t="s">
        <v>3682</v>
      </c>
      <c r="D13" s="82">
        <v>114</v>
      </c>
      <c r="E13" s="82">
        <v>70</v>
      </c>
      <c r="F13" s="82">
        <v>62</v>
      </c>
      <c r="G13" s="82">
        <v>51</v>
      </c>
      <c r="H13" s="82">
        <v>49</v>
      </c>
      <c r="I13" s="82">
        <v>62</v>
      </c>
      <c r="J13" s="81">
        <f t="shared" si="1"/>
        <v>408</v>
      </c>
      <c r="K13" s="63" t="str">
        <f t="shared" si="2"/>
        <v>A</v>
      </c>
      <c r="L13" s="80" t="s">
        <v>3562</v>
      </c>
      <c r="N13" s="57" t="s">
        <v>3536</v>
      </c>
      <c r="O13" s="87">
        <f>COUNTIF($K$11:$K$109,N13)</f>
        <v>33</v>
      </c>
      <c r="P13" s="87">
        <f>SUMIF($K$11:$K$109,N13,$J$11:$J$109)</f>
        <v>2616</v>
      </c>
      <c r="Q13" s="86">
        <f>P13/$P$14</f>
        <v>0.1437599604330384</v>
      </c>
      <c r="R13" s="104">
        <v>1</v>
      </c>
      <c r="S13" s="104">
        <f t="shared" si="4"/>
        <v>33</v>
      </c>
      <c r="X13" s="79">
        <f t="shared" si="3"/>
        <v>3</v>
      </c>
    </row>
    <row r="14" spans="1:24" x14ac:dyDescent="0.2">
      <c r="A14" s="51">
        <v>91</v>
      </c>
      <c r="B14" s="51" t="s">
        <v>3575</v>
      </c>
      <c r="C14" s="51" t="s">
        <v>3681</v>
      </c>
      <c r="D14" s="82">
        <v>82</v>
      </c>
      <c r="E14" s="82">
        <v>52</v>
      </c>
      <c r="F14" s="82">
        <v>64</v>
      </c>
      <c r="G14" s="82">
        <v>59</v>
      </c>
      <c r="H14" s="82">
        <v>74</v>
      </c>
      <c r="I14" s="82">
        <v>64</v>
      </c>
      <c r="J14" s="81">
        <f t="shared" si="1"/>
        <v>395</v>
      </c>
      <c r="K14" s="63" t="str">
        <f t="shared" si="2"/>
        <v>A</v>
      </c>
      <c r="L14" s="80" t="s">
        <v>3562</v>
      </c>
      <c r="N14" s="85" t="s">
        <v>3533</v>
      </c>
      <c r="O14" s="84">
        <f>SUM(O11:O13)</f>
        <v>99</v>
      </c>
      <c r="P14" s="84">
        <f>SUM(P11:P13)</f>
        <v>18197</v>
      </c>
      <c r="Q14" s="83"/>
      <c r="X14" s="79">
        <f t="shared" si="3"/>
        <v>4</v>
      </c>
    </row>
    <row r="15" spans="1:24" x14ac:dyDescent="0.2">
      <c r="A15" s="51">
        <v>72</v>
      </c>
      <c r="B15" s="51" t="s">
        <v>3564</v>
      </c>
      <c r="C15" s="51" t="s">
        <v>3680</v>
      </c>
      <c r="D15" s="82">
        <v>96</v>
      </c>
      <c r="E15" s="82">
        <v>62</v>
      </c>
      <c r="F15" s="82">
        <v>43</v>
      </c>
      <c r="G15" s="82">
        <v>57</v>
      </c>
      <c r="H15" s="82">
        <v>80</v>
      </c>
      <c r="I15" s="82">
        <v>51</v>
      </c>
      <c r="J15" s="81">
        <f t="shared" si="1"/>
        <v>389</v>
      </c>
      <c r="K15" s="63" t="str">
        <f t="shared" si="2"/>
        <v>A</v>
      </c>
      <c r="L15" s="80" t="s">
        <v>3562</v>
      </c>
      <c r="X15" s="79">
        <f t="shared" si="3"/>
        <v>5</v>
      </c>
    </row>
    <row r="16" spans="1:24" x14ac:dyDescent="0.2">
      <c r="A16" s="51">
        <v>161</v>
      </c>
      <c r="B16" s="51" t="s">
        <v>3564</v>
      </c>
      <c r="C16" s="51" t="s">
        <v>3679</v>
      </c>
      <c r="D16" s="82">
        <v>107</v>
      </c>
      <c r="E16" s="82">
        <v>78</v>
      </c>
      <c r="F16" s="82">
        <v>38</v>
      </c>
      <c r="G16" s="82">
        <v>51</v>
      </c>
      <c r="H16" s="82">
        <v>53</v>
      </c>
      <c r="I16" s="82">
        <v>50</v>
      </c>
      <c r="J16" s="81">
        <f t="shared" si="1"/>
        <v>377</v>
      </c>
      <c r="K16" s="63" t="str">
        <f t="shared" si="2"/>
        <v>A</v>
      </c>
      <c r="L16" s="80" t="s">
        <v>3562</v>
      </c>
      <c r="X16" s="79">
        <f t="shared" si="3"/>
        <v>6</v>
      </c>
    </row>
    <row r="17" spans="1:24" x14ac:dyDescent="0.2">
      <c r="A17" s="51">
        <v>132</v>
      </c>
      <c r="B17" s="51" t="s">
        <v>3678</v>
      </c>
      <c r="C17" s="51" t="s">
        <v>3677</v>
      </c>
      <c r="D17" s="82">
        <v>119</v>
      </c>
      <c r="E17" s="82">
        <v>53</v>
      </c>
      <c r="F17" s="82">
        <v>44</v>
      </c>
      <c r="G17" s="82">
        <v>42</v>
      </c>
      <c r="H17" s="82">
        <v>72</v>
      </c>
      <c r="I17" s="82">
        <v>41</v>
      </c>
      <c r="J17" s="81">
        <f t="shared" si="1"/>
        <v>371</v>
      </c>
      <c r="K17" s="63" t="str">
        <f t="shared" si="2"/>
        <v>A</v>
      </c>
      <c r="L17" s="80" t="s">
        <v>3569</v>
      </c>
      <c r="X17" s="79">
        <f t="shared" si="3"/>
        <v>7</v>
      </c>
    </row>
    <row r="18" spans="1:24" x14ac:dyDescent="0.2">
      <c r="A18" s="51">
        <v>441</v>
      </c>
      <c r="B18" s="51" t="s">
        <v>3676</v>
      </c>
      <c r="C18" s="51" t="s">
        <v>3675</v>
      </c>
      <c r="D18" s="82">
        <v>90</v>
      </c>
      <c r="E18" s="82">
        <v>56</v>
      </c>
      <c r="F18" s="82">
        <v>36</v>
      </c>
      <c r="G18" s="82">
        <v>32</v>
      </c>
      <c r="H18" s="82">
        <v>70</v>
      </c>
      <c r="I18" s="82">
        <v>73</v>
      </c>
      <c r="J18" s="81">
        <f t="shared" si="1"/>
        <v>357</v>
      </c>
      <c r="K18" s="63" t="str">
        <f t="shared" si="2"/>
        <v>A</v>
      </c>
      <c r="L18" s="80" t="s">
        <v>3554</v>
      </c>
      <c r="X18" s="79">
        <f t="shared" si="3"/>
        <v>8</v>
      </c>
    </row>
    <row r="19" spans="1:24" x14ac:dyDescent="0.2">
      <c r="A19" s="51">
        <v>15</v>
      </c>
      <c r="B19" s="51" t="s">
        <v>3556</v>
      </c>
      <c r="C19" s="51" t="s">
        <v>3674</v>
      </c>
      <c r="D19" s="82">
        <v>115</v>
      </c>
      <c r="E19" s="82">
        <v>67</v>
      </c>
      <c r="F19" s="82">
        <v>41</v>
      </c>
      <c r="G19" s="82">
        <v>37</v>
      </c>
      <c r="H19" s="82">
        <v>45</v>
      </c>
      <c r="I19" s="82">
        <v>50</v>
      </c>
      <c r="J19" s="81">
        <f t="shared" si="1"/>
        <v>355</v>
      </c>
      <c r="K19" s="63" t="str">
        <f t="shared" si="2"/>
        <v>A</v>
      </c>
      <c r="L19" s="80" t="s">
        <v>3562</v>
      </c>
      <c r="X19" s="79">
        <f t="shared" si="3"/>
        <v>9</v>
      </c>
    </row>
    <row r="20" spans="1:24" x14ac:dyDescent="0.2">
      <c r="A20" s="51">
        <v>127</v>
      </c>
      <c r="B20" s="51" t="s">
        <v>3556</v>
      </c>
      <c r="C20" s="51" t="s">
        <v>3673</v>
      </c>
      <c r="D20" s="82">
        <v>78</v>
      </c>
      <c r="E20" s="82">
        <v>69</v>
      </c>
      <c r="F20" s="82">
        <v>62</v>
      </c>
      <c r="G20" s="82">
        <v>55</v>
      </c>
      <c r="H20" s="82">
        <v>42</v>
      </c>
      <c r="I20" s="82">
        <v>44</v>
      </c>
      <c r="J20" s="81">
        <f t="shared" si="1"/>
        <v>350</v>
      </c>
      <c r="K20" s="63" t="str">
        <f t="shared" si="2"/>
        <v>A</v>
      </c>
      <c r="L20" s="80" t="s">
        <v>3562</v>
      </c>
      <c r="X20" s="79">
        <f t="shared" si="3"/>
        <v>10</v>
      </c>
    </row>
    <row r="21" spans="1:24" x14ac:dyDescent="0.2">
      <c r="A21" s="51">
        <v>308</v>
      </c>
      <c r="B21" s="51" t="s">
        <v>3564</v>
      </c>
      <c r="C21" s="51" t="s">
        <v>3672</v>
      </c>
      <c r="D21" s="82">
        <v>69</v>
      </c>
      <c r="E21" s="82">
        <v>84</v>
      </c>
      <c r="F21" s="82">
        <v>34</v>
      </c>
      <c r="G21" s="82">
        <v>54</v>
      </c>
      <c r="H21" s="82">
        <v>57</v>
      </c>
      <c r="I21" s="82">
        <v>44</v>
      </c>
      <c r="J21" s="81">
        <f t="shared" si="1"/>
        <v>342</v>
      </c>
      <c r="K21" s="63" t="str">
        <f t="shared" si="2"/>
        <v>A</v>
      </c>
      <c r="L21" s="80" t="s">
        <v>3562</v>
      </c>
      <c r="X21" s="79">
        <f t="shared" si="3"/>
        <v>11</v>
      </c>
    </row>
    <row r="22" spans="1:24" x14ac:dyDescent="0.2">
      <c r="A22" s="51">
        <v>364</v>
      </c>
      <c r="B22" s="51" t="s">
        <v>3623</v>
      </c>
      <c r="C22" s="51" t="s">
        <v>3671</v>
      </c>
      <c r="D22" s="82">
        <v>106</v>
      </c>
      <c r="E22" s="82">
        <v>49</v>
      </c>
      <c r="F22" s="82">
        <v>52</v>
      </c>
      <c r="G22" s="82">
        <v>40</v>
      </c>
      <c r="H22" s="82">
        <v>46</v>
      </c>
      <c r="I22" s="82">
        <v>43</v>
      </c>
      <c r="J22" s="81">
        <f t="shared" si="1"/>
        <v>336</v>
      </c>
      <c r="K22" s="63" t="str">
        <f t="shared" si="2"/>
        <v>A</v>
      </c>
      <c r="L22" s="80" t="s">
        <v>3562</v>
      </c>
      <c r="X22" s="79">
        <f t="shared" si="3"/>
        <v>12</v>
      </c>
    </row>
    <row r="23" spans="1:24" x14ac:dyDescent="0.2">
      <c r="A23" s="51">
        <v>83</v>
      </c>
      <c r="B23" s="51" t="s">
        <v>3566</v>
      </c>
      <c r="C23" s="51" t="s">
        <v>3670</v>
      </c>
      <c r="D23" s="82">
        <v>88</v>
      </c>
      <c r="E23" s="82">
        <v>44</v>
      </c>
      <c r="F23" s="82">
        <v>50</v>
      </c>
      <c r="G23" s="82">
        <v>47</v>
      </c>
      <c r="H23" s="82">
        <v>60</v>
      </c>
      <c r="I23" s="82">
        <v>43</v>
      </c>
      <c r="J23" s="81">
        <f t="shared" si="1"/>
        <v>332</v>
      </c>
      <c r="K23" s="63" t="str">
        <f t="shared" si="2"/>
        <v>A</v>
      </c>
      <c r="L23" s="80" t="s">
        <v>3569</v>
      </c>
      <c r="X23" s="79">
        <f t="shared" si="3"/>
        <v>13</v>
      </c>
    </row>
    <row r="24" spans="1:24" x14ac:dyDescent="0.2">
      <c r="A24" s="51">
        <v>553</v>
      </c>
      <c r="B24" s="51" t="s">
        <v>3556</v>
      </c>
      <c r="C24" s="51" t="s">
        <v>3669</v>
      </c>
      <c r="D24" s="82">
        <v>98</v>
      </c>
      <c r="E24" s="82">
        <v>52</v>
      </c>
      <c r="F24" s="82">
        <v>43</v>
      </c>
      <c r="G24" s="82">
        <v>48</v>
      </c>
      <c r="H24" s="82">
        <v>40</v>
      </c>
      <c r="I24" s="82">
        <v>46</v>
      </c>
      <c r="J24" s="81">
        <f t="shared" si="1"/>
        <v>327</v>
      </c>
      <c r="K24" s="63" t="str">
        <f t="shared" si="2"/>
        <v>A</v>
      </c>
      <c r="L24" s="80" t="s">
        <v>3569</v>
      </c>
      <c r="X24" s="79">
        <f t="shared" si="3"/>
        <v>14</v>
      </c>
    </row>
    <row r="25" spans="1:24" x14ac:dyDescent="0.2">
      <c r="A25" s="51">
        <v>413</v>
      </c>
      <c r="B25" s="51" t="s">
        <v>3573</v>
      </c>
      <c r="C25" s="51" t="s">
        <v>3668</v>
      </c>
      <c r="D25" s="82">
        <v>86</v>
      </c>
      <c r="E25" s="82">
        <v>57</v>
      </c>
      <c r="F25" s="82">
        <v>44</v>
      </c>
      <c r="G25" s="82">
        <v>40</v>
      </c>
      <c r="H25" s="82">
        <v>48</v>
      </c>
      <c r="I25" s="82">
        <v>38</v>
      </c>
      <c r="J25" s="81">
        <f t="shared" si="1"/>
        <v>313</v>
      </c>
      <c r="K25" s="63" t="str">
        <f t="shared" si="2"/>
        <v>A</v>
      </c>
      <c r="L25" s="80" t="s">
        <v>3562</v>
      </c>
      <c r="X25" s="79">
        <f t="shared" si="3"/>
        <v>15</v>
      </c>
    </row>
    <row r="26" spans="1:24" x14ac:dyDescent="0.2">
      <c r="A26" s="51">
        <v>154</v>
      </c>
      <c r="B26" s="51" t="s">
        <v>3575</v>
      </c>
      <c r="C26" s="51" t="s">
        <v>3667</v>
      </c>
      <c r="D26" s="82">
        <v>85</v>
      </c>
      <c r="E26" s="82">
        <v>54</v>
      </c>
      <c r="F26" s="82">
        <v>41</v>
      </c>
      <c r="G26" s="82">
        <v>35</v>
      </c>
      <c r="H26" s="82">
        <v>43</v>
      </c>
      <c r="I26" s="82">
        <v>40</v>
      </c>
      <c r="J26" s="81">
        <f t="shared" si="1"/>
        <v>298</v>
      </c>
      <c r="K26" s="63" t="str">
        <f t="shared" si="2"/>
        <v>A</v>
      </c>
      <c r="L26" s="80" t="s">
        <v>3562</v>
      </c>
      <c r="X26" s="79">
        <f t="shared" si="3"/>
        <v>16</v>
      </c>
    </row>
    <row r="27" spans="1:24" x14ac:dyDescent="0.2">
      <c r="A27" s="51">
        <v>611</v>
      </c>
      <c r="B27" s="51" t="s">
        <v>3666</v>
      </c>
      <c r="C27" s="51" t="s">
        <v>3665</v>
      </c>
      <c r="D27" s="82">
        <v>76</v>
      </c>
      <c r="E27" s="82">
        <v>25</v>
      </c>
      <c r="F27" s="82">
        <v>41</v>
      </c>
      <c r="G27" s="82">
        <v>42</v>
      </c>
      <c r="H27" s="82">
        <v>65</v>
      </c>
      <c r="I27" s="82">
        <v>41</v>
      </c>
      <c r="J27" s="81">
        <f t="shared" si="1"/>
        <v>290</v>
      </c>
      <c r="K27" s="63" t="str">
        <f t="shared" si="2"/>
        <v>A</v>
      </c>
      <c r="L27" s="80" t="s">
        <v>3569</v>
      </c>
      <c r="X27" s="79">
        <f t="shared" si="3"/>
        <v>17</v>
      </c>
    </row>
    <row r="28" spans="1:24" x14ac:dyDescent="0.2">
      <c r="A28" s="51">
        <v>371</v>
      </c>
      <c r="B28" s="51" t="s">
        <v>3607</v>
      </c>
      <c r="C28" s="51" t="s">
        <v>3664</v>
      </c>
      <c r="D28" s="82">
        <v>70</v>
      </c>
      <c r="E28" s="82">
        <v>36</v>
      </c>
      <c r="F28" s="82">
        <v>34</v>
      </c>
      <c r="G28" s="82">
        <v>29</v>
      </c>
      <c r="H28" s="82">
        <v>47</v>
      </c>
      <c r="I28" s="82">
        <v>68</v>
      </c>
      <c r="J28" s="81">
        <f t="shared" si="1"/>
        <v>284</v>
      </c>
      <c r="K28" s="63" t="str">
        <f t="shared" si="2"/>
        <v>A</v>
      </c>
      <c r="L28" s="80" t="s">
        <v>3558</v>
      </c>
      <c r="X28" s="79">
        <f t="shared" si="3"/>
        <v>18</v>
      </c>
    </row>
    <row r="29" spans="1:24" x14ac:dyDescent="0.2">
      <c r="A29" s="51">
        <v>343</v>
      </c>
      <c r="B29" s="51" t="s">
        <v>3560</v>
      </c>
      <c r="C29" s="51" t="s">
        <v>3663</v>
      </c>
      <c r="D29" s="82">
        <v>75</v>
      </c>
      <c r="E29" s="82">
        <v>28</v>
      </c>
      <c r="F29" s="82">
        <v>47</v>
      </c>
      <c r="G29" s="82">
        <v>49</v>
      </c>
      <c r="H29" s="82">
        <v>42</v>
      </c>
      <c r="I29" s="82">
        <v>41</v>
      </c>
      <c r="J29" s="81">
        <f t="shared" si="1"/>
        <v>282</v>
      </c>
      <c r="K29" s="63" t="str">
        <f t="shared" si="2"/>
        <v>A</v>
      </c>
      <c r="L29" s="80" t="s">
        <v>3562</v>
      </c>
      <c r="X29" s="79">
        <f t="shared" si="3"/>
        <v>19</v>
      </c>
    </row>
    <row r="30" spans="1:24" x14ac:dyDescent="0.2">
      <c r="A30" s="51">
        <v>385</v>
      </c>
      <c r="B30" s="51" t="s">
        <v>3575</v>
      </c>
      <c r="C30" s="51" t="s">
        <v>3662</v>
      </c>
      <c r="D30" s="82">
        <v>57</v>
      </c>
      <c r="E30" s="82">
        <v>40</v>
      </c>
      <c r="F30" s="82">
        <v>41</v>
      </c>
      <c r="G30" s="82">
        <v>44</v>
      </c>
      <c r="H30" s="82">
        <v>45</v>
      </c>
      <c r="I30" s="82">
        <v>38</v>
      </c>
      <c r="J30" s="81">
        <f t="shared" si="1"/>
        <v>265</v>
      </c>
      <c r="K30" s="63" t="str">
        <f t="shared" si="2"/>
        <v>A</v>
      </c>
      <c r="L30" s="80" t="s">
        <v>3562</v>
      </c>
      <c r="X30" s="79">
        <f t="shared" si="3"/>
        <v>20</v>
      </c>
    </row>
    <row r="31" spans="1:24" x14ac:dyDescent="0.2">
      <c r="A31" s="51">
        <v>174</v>
      </c>
      <c r="B31" s="51" t="s">
        <v>3633</v>
      </c>
      <c r="C31" s="51" t="s">
        <v>3661</v>
      </c>
      <c r="D31" s="82">
        <v>83</v>
      </c>
      <c r="E31" s="82">
        <v>43</v>
      </c>
      <c r="F31" s="82">
        <v>35</v>
      </c>
      <c r="G31" s="82">
        <v>33</v>
      </c>
      <c r="H31" s="82">
        <v>36</v>
      </c>
      <c r="I31" s="82">
        <v>23</v>
      </c>
      <c r="J31" s="81">
        <f t="shared" si="1"/>
        <v>253</v>
      </c>
      <c r="K31" s="63" t="str">
        <f t="shared" si="2"/>
        <v>A</v>
      </c>
      <c r="L31" s="80" t="s">
        <v>3569</v>
      </c>
      <c r="X31" s="79">
        <f t="shared" si="3"/>
        <v>21</v>
      </c>
    </row>
    <row r="32" spans="1:24" x14ac:dyDescent="0.2">
      <c r="A32" s="51">
        <v>329</v>
      </c>
      <c r="B32" s="51" t="s">
        <v>3598</v>
      </c>
      <c r="C32" s="51" t="s">
        <v>3660</v>
      </c>
      <c r="D32" s="82">
        <v>47</v>
      </c>
      <c r="E32" s="82">
        <v>41</v>
      </c>
      <c r="F32" s="82">
        <v>45</v>
      </c>
      <c r="G32" s="82">
        <v>41</v>
      </c>
      <c r="H32" s="82">
        <v>44</v>
      </c>
      <c r="I32" s="82">
        <v>35</v>
      </c>
      <c r="J32" s="81">
        <f t="shared" si="1"/>
        <v>253</v>
      </c>
      <c r="K32" s="63" t="str">
        <f t="shared" si="2"/>
        <v>A</v>
      </c>
      <c r="L32" s="80" t="s">
        <v>3562</v>
      </c>
      <c r="X32" s="79">
        <f t="shared" si="3"/>
        <v>21</v>
      </c>
    </row>
    <row r="33" spans="1:24" x14ac:dyDescent="0.2">
      <c r="A33" s="51">
        <v>252</v>
      </c>
      <c r="B33" s="51" t="s">
        <v>3556</v>
      </c>
      <c r="C33" s="51" t="s">
        <v>3659</v>
      </c>
      <c r="D33" s="82">
        <v>62</v>
      </c>
      <c r="E33" s="82">
        <v>53</v>
      </c>
      <c r="F33" s="82">
        <v>29</v>
      </c>
      <c r="G33" s="82">
        <v>22</v>
      </c>
      <c r="H33" s="82">
        <v>50</v>
      </c>
      <c r="I33" s="82">
        <v>33</v>
      </c>
      <c r="J33" s="81">
        <f t="shared" si="1"/>
        <v>249</v>
      </c>
      <c r="K33" s="63" t="str">
        <f t="shared" si="2"/>
        <v>A</v>
      </c>
      <c r="L33" s="80" t="s">
        <v>3569</v>
      </c>
      <c r="X33" s="79">
        <f t="shared" si="3"/>
        <v>23</v>
      </c>
    </row>
    <row r="34" spans="1:24" x14ac:dyDescent="0.2">
      <c r="A34" s="51">
        <v>210</v>
      </c>
      <c r="B34" s="51" t="s">
        <v>3566</v>
      </c>
      <c r="C34" s="51" t="s">
        <v>3658</v>
      </c>
      <c r="D34" s="82">
        <v>67</v>
      </c>
      <c r="E34" s="82">
        <v>32</v>
      </c>
      <c r="F34" s="82">
        <v>27</v>
      </c>
      <c r="G34" s="82">
        <v>33</v>
      </c>
      <c r="H34" s="82">
        <v>49</v>
      </c>
      <c r="I34" s="82">
        <v>36</v>
      </c>
      <c r="J34" s="81">
        <f t="shared" si="1"/>
        <v>244</v>
      </c>
      <c r="K34" s="63" t="str">
        <f t="shared" si="2"/>
        <v>A</v>
      </c>
      <c r="L34" s="80" t="s">
        <v>3569</v>
      </c>
      <c r="X34" s="79">
        <f t="shared" si="3"/>
        <v>24</v>
      </c>
    </row>
    <row r="35" spans="1:24" x14ac:dyDescent="0.2">
      <c r="A35" s="51">
        <v>58</v>
      </c>
      <c r="B35" s="51" t="s">
        <v>3586</v>
      </c>
      <c r="C35" s="51" t="s">
        <v>3657</v>
      </c>
      <c r="D35" s="82">
        <v>67</v>
      </c>
      <c r="E35" s="82">
        <v>42</v>
      </c>
      <c r="F35" s="82">
        <v>34</v>
      </c>
      <c r="G35" s="82">
        <v>23</v>
      </c>
      <c r="H35" s="82">
        <v>29</v>
      </c>
      <c r="I35" s="82">
        <v>39</v>
      </c>
      <c r="J35" s="81">
        <f t="shared" si="1"/>
        <v>234</v>
      </c>
      <c r="K35" s="63" t="str">
        <f t="shared" si="2"/>
        <v>A</v>
      </c>
      <c r="L35" s="80" t="s">
        <v>3562</v>
      </c>
      <c r="X35" s="79">
        <f t="shared" si="3"/>
        <v>25</v>
      </c>
    </row>
    <row r="36" spans="1:24" x14ac:dyDescent="0.2">
      <c r="A36" s="51">
        <v>287</v>
      </c>
      <c r="B36" s="51" t="s">
        <v>3607</v>
      </c>
      <c r="C36" s="51" t="s">
        <v>3656</v>
      </c>
      <c r="D36" s="82">
        <v>67</v>
      </c>
      <c r="E36" s="82">
        <v>36</v>
      </c>
      <c r="F36" s="82">
        <v>29</v>
      </c>
      <c r="G36" s="82">
        <v>24</v>
      </c>
      <c r="H36" s="82">
        <v>43</v>
      </c>
      <c r="I36" s="82">
        <v>34</v>
      </c>
      <c r="J36" s="81">
        <f t="shared" si="1"/>
        <v>233</v>
      </c>
      <c r="K36" s="63" t="str">
        <f t="shared" si="2"/>
        <v>A</v>
      </c>
      <c r="L36" s="80" t="s">
        <v>3562</v>
      </c>
      <c r="X36" s="79">
        <f t="shared" si="3"/>
        <v>26</v>
      </c>
    </row>
    <row r="37" spans="1:24" x14ac:dyDescent="0.2">
      <c r="A37" s="51">
        <v>721</v>
      </c>
      <c r="B37" s="51" t="s">
        <v>3586</v>
      </c>
      <c r="C37" s="51" t="s">
        <v>3655</v>
      </c>
      <c r="D37" s="82">
        <v>65</v>
      </c>
      <c r="E37" s="82">
        <v>40</v>
      </c>
      <c r="F37" s="82">
        <v>37</v>
      </c>
      <c r="G37" s="82">
        <v>30</v>
      </c>
      <c r="H37" s="82">
        <v>29</v>
      </c>
      <c r="I37" s="82">
        <v>31</v>
      </c>
      <c r="J37" s="81">
        <f t="shared" si="1"/>
        <v>232</v>
      </c>
      <c r="K37" s="63" t="str">
        <f t="shared" si="2"/>
        <v>A</v>
      </c>
      <c r="L37" s="80" t="s">
        <v>3562</v>
      </c>
      <c r="X37" s="79">
        <f t="shared" si="3"/>
        <v>27</v>
      </c>
    </row>
    <row r="38" spans="1:24" x14ac:dyDescent="0.2">
      <c r="A38" s="51">
        <v>511</v>
      </c>
      <c r="B38" s="51" t="s">
        <v>3598</v>
      </c>
      <c r="C38" s="51" t="s">
        <v>3654</v>
      </c>
      <c r="D38" s="82">
        <v>46</v>
      </c>
      <c r="E38" s="82">
        <v>43</v>
      </c>
      <c r="F38" s="82">
        <v>26</v>
      </c>
      <c r="G38" s="82">
        <v>31</v>
      </c>
      <c r="H38" s="82">
        <v>35</v>
      </c>
      <c r="I38" s="82">
        <v>48</v>
      </c>
      <c r="J38" s="81">
        <f t="shared" si="1"/>
        <v>229</v>
      </c>
      <c r="K38" s="63" t="str">
        <f t="shared" si="2"/>
        <v>A</v>
      </c>
      <c r="L38" s="80" t="s">
        <v>3562</v>
      </c>
      <c r="X38" s="79">
        <f t="shared" si="3"/>
        <v>28</v>
      </c>
    </row>
    <row r="39" spans="1:24" x14ac:dyDescent="0.2">
      <c r="A39" s="51">
        <v>273</v>
      </c>
      <c r="B39" s="51" t="s">
        <v>3556</v>
      </c>
      <c r="C39" s="51" t="s">
        <v>3653</v>
      </c>
      <c r="D39" s="82">
        <v>55</v>
      </c>
      <c r="E39" s="82">
        <v>43</v>
      </c>
      <c r="F39" s="82">
        <v>20</v>
      </c>
      <c r="G39" s="82">
        <v>30</v>
      </c>
      <c r="H39" s="82">
        <v>46</v>
      </c>
      <c r="I39" s="82">
        <v>27</v>
      </c>
      <c r="J39" s="81">
        <f t="shared" si="1"/>
        <v>221</v>
      </c>
      <c r="K39" s="63" t="str">
        <f t="shared" si="2"/>
        <v>A</v>
      </c>
      <c r="L39" s="80" t="s">
        <v>3562</v>
      </c>
      <c r="X39" s="79">
        <f t="shared" si="3"/>
        <v>29</v>
      </c>
    </row>
    <row r="40" spans="1:24" x14ac:dyDescent="0.2">
      <c r="A40" s="51">
        <v>4</v>
      </c>
      <c r="B40" s="51" t="s">
        <v>3556</v>
      </c>
      <c r="C40" s="51" t="s">
        <v>3652</v>
      </c>
      <c r="D40" s="82">
        <v>46</v>
      </c>
      <c r="E40" s="82">
        <v>30</v>
      </c>
      <c r="F40" s="82">
        <v>28</v>
      </c>
      <c r="G40" s="82">
        <v>33</v>
      </c>
      <c r="H40" s="82">
        <v>36</v>
      </c>
      <c r="I40" s="82">
        <v>36</v>
      </c>
      <c r="J40" s="81">
        <f t="shared" si="1"/>
        <v>209</v>
      </c>
      <c r="K40" s="63" t="str">
        <f t="shared" si="2"/>
        <v>A</v>
      </c>
      <c r="L40" s="80" t="s">
        <v>3569</v>
      </c>
      <c r="X40" s="79">
        <f t="shared" si="3"/>
        <v>30</v>
      </c>
    </row>
    <row r="41" spans="1:24" x14ac:dyDescent="0.2">
      <c r="A41" s="51">
        <v>357</v>
      </c>
      <c r="B41" s="51" t="s">
        <v>3586</v>
      </c>
      <c r="C41" s="51" t="s">
        <v>3651</v>
      </c>
      <c r="D41" s="82">
        <v>52</v>
      </c>
      <c r="E41" s="82">
        <v>29</v>
      </c>
      <c r="F41" s="82">
        <v>25</v>
      </c>
      <c r="G41" s="82">
        <v>21</v>
      </c>
      <c r="H41" s="82">
        <v>47</v>
      </c>
      <c r="I41" s="82">
        <v>29</v>
      </c>
      <c r="J41" s="81">
        <f t="shared" si="1"/>
        <v>203</v>
      </c>
      <c r="K41" s="63" t="str">
        <f t="shared" si="2"/>
        <v>A</v>
      </c>
      <c r="L41" s="80" t="s">
        <v>3569</v>
      </c>
      <c r="X41" s="79">
        <f t="shared" si="3"/>
        <v>31</v>
      </c>
    </row>
    <row r="42" spans="1:24" x14ac:dyDescent="0.2">
      <c r="A42" s="51">
        <v>144</v>
      </c>
      <c r="B42" s="51" t="s">
        <v>3650</v>
      </c>
      <c r="C42" s="51" t="s">
        <v>3649</v>
      </c>
      <c r="D42" s="82">
        <v>52</v>
      </c>
      <c r="E42" s="82">
        <v>33</v>
      </c>
      <c r="F42" s="82">
        <v>27</v>
      </c>
      <c r="G42" s="82">
        <v>32</v>
      </c>
      <c r="H42" s="82">
        <v>28</v>
      </c>
      <c r="I42" s="82">
        <v>30</v>
      </c>
      <c r="J42" s="81">
        <f t="shared" si="1"/>
        <v>202</v>
      </c>
      <c r="K42" s="63" t="str">
        <f t="shared" si="2"/>
        <v>A</v>
      </c>
      <c r="L42" s="80" t="s">
        <v>3569</v>
      </c>
      <c r="X42" s="79">
        <f t="shared" si="3"/>
        <v>32</v>
      </c>
    </row>
    <row r="43" spans="1:24" x14ac:dyDescent="0.2">
      <c r="A43" s="51">
        <v>280</v>
      </c>
      <c r="B43" s="51" t="s">
        <v>3598</v>
      </c>
      <c r="C43" s="51" t="s">
        <v>3648</v>
      </c>
      <c r="D43" s="82">
        <v>65</v>
      </c>
      <c r="E43" s="82">
        <v>34</v>
      </c>
      <c r="F43" s="82">
        <v>27</v>
      </c>
      <c r="G43" s="82">
        <v>29</v>
      </c>
      <c r="H43" s="82">
        <v>23</v>
      </c>
      <c r="I43" s="82">
        <v>23</v>
      </c>
      <c r="J43" s="81">
        <f t="shared" ref="J43:J74" si="5">SUM(D43:I43)</f>
        <v>201</v>
      </c>
      <c r="K43" s="63" t="str">
        <f t="shared" ref="K43:K74" si="6">IF(X43&lt;=COUNT($J$11:$J$109)/3,"A",IF(X43&lt;=COUNT($J$11:$J$109)*2/3,"B","C"))</f>
        <v>A</v>
      </c>
      <c r="L43" s="80" t="s">
        <v>3562</v>
      </c>
      <c r="X43" s="79">
        <f t="shared" ref="X43:X74" si="7">RANK($J43,$J$11:$J$109,0)</f>
        <v>33</v>
      </c>
    </row>
    <row r="44" spans="1:24" x14ac:dyDescent="0.2">
      <c r="A44" s="51">
        <v>301</v>
      </c>
      <c r="B44" s="51" t="s">
        <v>3577</v>
      </c>
      <c r="C44" s="51" t="s">
        <v>3647</v>
      </c>
      <c r="D44" s="82">
        <v>49</v>
      </c>
      <c r="E44" s="82">
        <v>38</v>
      </c>
      <c r="F44" s="82">
        <v>24</v>
      </c>
      <c r="G44" s="82">
        <v>27</v>
      </c>
      <c r="H44" s="82">
        <v>31</v>
      </c>
      <c r="I44" s="82">
        <v>24</v>
      </c>
      <c r="J44" s="81">
        <f t="shared" si="5"/>
        <v>193</v>
      </c>
      <c r="K44" s="62" t="str">
        <f t="shared" si="6"/>
        <v>B</v>
      </c>
      <c r="L44" s="80" t="s">
        <v>3569</v>
      </c>
      <c r="X44" s="79">
        <f t="shared" si="7"/>
        <v>34</v>
      </c>
    </row>
    <row r="45" spans="1:24" x14ac:dyDescent="0.2">
      <c r="A45" s="51">
        <v>97</v>
      </c>
      <c r="B45" s="51" t="s">
        <v>3556</v>
      </c>
      <c r="C45" s="51" t="s">
        <v>3646</v>
      </c>
      <c r="D45" s="82">
        <v>46</v>
      </c>
      <c r="E45" s="82">
        <v>42</v>
      </c>
      <c r="F45" s="82">
        <v>21</v>
      </c>
      <c r="G45" s="82">
        <v>24</v>
      </c>
      <c r="H45" s="82">
        <v>28</v>
      </c>
      <c r="I45" s="82">
        <v>32</v>
      </c>
      <c r="J45" s="81">
        <f t="shared" si="5"/>
        <v>193</v>
      </c>
      <c r="K45" s="62" t="str">
        <f t="shared" si="6"/>
        <v>B</v>
      </c>
      <c r="L45" s="80" t="s">
        <v>3562</v>
      </c>
      <c r="X45" s="79">
        <f t="shared" si="7"/>
        <v>34</v>
      </c>
    </row>
    <row r="46" spans="1:24" x14ac:dyDescent="0.2">
      <c r="A46" s="51">
        <v>504</v>
      </c>
      <c r="B46" s="51" t="s">
        <v>3598</v>
      </c>
      <c r="C46" s="51" t="s">
        <v>3645</v>
      </c>
      <c r="D46" s="82">
        <v>41</v>
      </c>
      <c r="E46" s="82">
        <v>20</v>
      </c>
      <c r="F46" s="82">
        <v>34</v>
      </c>
      <c r="G46" s="82">
        <v>32</v>
      </c>
      <c r="H46" s="82">
        <v>30</v>
      </c>
      <c r="I46" s="82">
        <v>32</v>
      </c>
      <c r="J46" s="81">
        <f t="shared" si="5"/>
        <v>189</v>
      </c>
      <c r="K46" s="62" t="str">
        <f t="shared" si="6"/>
        <v>B</v>
      </c>
      <c r="L46" s="80" t="s">
        <v>3562</v>
      </c>
      <c r="X46" s="79">
        <f t="shared" si="7"/>
        <v>36</v>
      </c>
    </row>
    <row r="47" spans="1:24" x14ac:dyDescent="0.2">
      <c r="A47" s="51">
        <v>266</v>
      </c>
      <c r="B47" s="51" t="s">
        <v>3598</v>
      </c>
      <c r="C47" s="51" t="s">
        <v>3644</v>
      </c>
      <c r="D47" s="82">
        <v>43</v>
      </c>
      <c r="E47" s="82">
        <v>23</v>
      </c>
      <c r="F47" s="82">
        <v>32</v>
      </c>
      <c r="G47" s="82">
        <v>29</v>
      </c>
      <c r="H47" s="82">
        <v>43</v>
      </c>
      <c r="I47" s="82">
        <v>17</v>
      </c>
      <c r="J47" s="81">
        <f t="shared" si="5"/>
        <v>187</v>
      </c>
      <c r="K47" s="62" t="str">
        <f t="shared" si="6"/>
        <v>B</v>
      </c>
      <c r="L47" s="80" t="s">
        <v>3569</v>
      </c>
      <c r="X47" s="79">
        <f t="shared" si="7"/>
        <v>37</v>
      </c>
    </row>
    <row r="48" spans="1:24" x14ac:dyDescent="0.2">
      <c r="A48" s="51">
        <v>54</v>
      </c>
      <c r="B48" s="51" t="s">
        <v>3556</v>
      </c>
      <c r="C48" s="51" t="s">
        <v>3643</v>
      </c>
      <c r="D48" s="82">
        <v>52</v>
      </c>
      <c r="E48" s="82">
        <v>35</v>
      </c>
      <c r="F48" s="82">
        <v>22</v>
      </c>
      <c r="G48" s="82">
        <v>29</v>
      </c>
      <c r="H48" s="82">
        <v>22</v>
      </c>
      <c r="I48" s="82">
        <v>27</v>
      </c>
      <c r="J48" s="81">
        <f t="shared" si="5"/>
        <v>187</v>
      </c>
      <c r="K48" s="62" t="str">
        <f t="shared" si="6"/>
        <v>B</v>
      </c>
      <c r="L48" s="80" t="s">
        <v>3562</v>
      </c>
      <c r="X48" s="79">
        <f t="shared" si="7"/>
        <v>37</v>
      </c>
    </row>
    <row r="49" spans="1:24" x14ac:dyDescent="0.2">
      <c r="A49" s="51">
        <v>427</v>
      </c>
      <c r="B49" s="51" t="s">
        <v>3564</v>
      </c>
      <c r="C49" s="51" t="s">
        <v>3642</v>
      </c>
      <c r="D49" s="82">
        <v>52</v>
      </c>
      <c r="E49" s="82">
        <v>24</v>
      </c>
      <c r="F49" s="82">
        <v>28</v>
      </c>
      <c r="G49" s="82">
        <v>28</v>
      </c>
      <c r="H49" s="82">
        <v>34</v>
      </c>
      <c r="I49" s="82">
        <v>20</v>
      </c>
      <c r="J49" s="81">
        <f t="shared" si="5"/>
        <v>186</v>
      </c>
      <c r="K49" s="62" t="str">
        <f t="shared" si="6"/>
        <v>B</v>
      </c>
      <c r="L49" s="80" t="s">
        <v>3562</v>
      </c>
      <c r="X49" s="79">
        <f t="shared" si="7"/>
        <v>39</v>
      </c>
    </row>
    <row r="50" spans="1:24" x14ac:dyDescent="0.2">
      <c r="A50" s="51">
        <v>590</v>
      </c>
      <c r="B50" s="51" t="s">
        <v>3641</v>
      </c>
      <c r="C50" s="51" t="s">
        <v>3640</v>
      </c>
      <c r="D50" s="82">
        <v>48</v>
      </c>
      <c r="E50" s="82">
        <v>33</v>
      </c>
      <c r="F50" s="82">
        <v>30</v>
      </c>
      <c r="G50" s="82">
        <v>26</v>
      </c>
      <c r="H50" s="82">
        <v>33</v>
      </c>
      <c r="I50" s="82">
        <v>16</v>
      </c>
      <c r="J50" s="81">
        <f t="shared" si="5"/>
        <v>186</v>
      </c>
      <c r="K50" s="62" t="str">
        <f t="shared" si="6"/>
        <v>B</v>
      </c>
      <c r="L50" s="80" t="s">
        <v>3569</v>
      </c>
      <c r="X50" s="79">
        <f t="shared" si="7"/>
        <v>39</v>
      </c>
    </row>
    <row r="51" spans="1:24" x14ac:dyDescent="0.2">
      <c r="A51" s="51">
        <v>583</v>
      </c>
      <c r="B51" s="51" t="s">
        <v>3556</v>
      </c>
      <c r="C51" s="51" t="s">
        <v>3639</v>
      </c>
      <c r="D51" s="82">
        <v>49</v>
      </c>
      <c r="E51" s="82">
        <v>34</v>
      </c>
      <c r="F51" s="82">
        <v>26</v>
      </c>
      <c r="G51" s="82">
        <v>22</v>
      </c>
      <c r="H51" s="82">
        <v>34</v>
      </c>
      <c r="I51" s="82">
        <v>20</v>
      </c>
      <c r="J51" s="81">
        <f t="shared" si="5"/>
        <v>185</v>
      </c>
      <c r="K51" s="62" t="str">
        <f t="shared" si="6"/>
        <v>B</v>
      </c>
      <c r="L51" s="80" t="s">
        <v>3569</v>
      </c>
      <c r="X51" s="79">
        <f t="shared" si="7"/>
        <v>41</v>
      </c>
    </row>
    <row r="52" spans="1:24" x14ac:dyDescent="0.2">
      <c r="A52" s="51">
        <v>43</v>
      </c>
      <c r="B52" s="51" t="s">
        <v>3610</v>
      </c>
      <c r="C52" s="51" t="s">
        <v>3638</v>
      </c>
      <c r="D52" s="82">
        <v>50</v>
      </c>
      <c r="E52" s="82">
        <v>35</v>
      </c>
      <c r="F52" s="82">
        <v>30</v>
      </c>
      <c r="G52" s="82">
        <v>26</v>
      </c>
      <c r="H52" s="82">
        <v>20</v>
      </c>
      <c r="I52" s="82">
        <v>24</v>
      </c>
      <c r="J52" s="81">
        <f t="shared" si="5"/>
        <v>185</v>
      </c>
      <c r="K52" s="62" t="str">
        <f t="shared" si="6"/>
        <v>B</v>
      </c>
      <c r="L52" s="80" t="s">
        <v>3562</v>
      </c>
      <c r="X52" s="79">
        <f t="shared" si="7"/>
        <v>41</v>
      </c>
    </row>
    <row r="53" spans="1:24" x14ac:dyDescent="0.2">
      <c r="A53" s="51">
        <v>567</v>
      </c>
      <c r="B53" s="51" t="s">
        <v>3568</v>
      </c>
      <c r="C53" s="51" t="s">
        <v>3637</v>
      </c>
      <c r="D53" s="82">
        <v>53</v>
      </c>
      <c r="E53" s="82">
        <v>36</v>
      </c>
      <c r="F53" s="82">
        <v>23</v>
      </c>
      <c r="G53" s="82">
        <v>30</v>
      </c>
      <c r="H53" s="82">
        <v>25</v>
      </c>
      <c r="I53" s="82">
        <v>18</v>
      </c>
      <c r="J53" s="81">
        <f t="shared" si="5"/>
        <v>185</v>
      </c>
      <c r="K53" s="62" t="str">
        <f t="shared" si="6"/>
        <v>B</v>
      </c>
      <c r="L53" s="80" t="s">
        <v>3558</v>
      </c>
      <c r="X53" s="79">
        <f t="shared" si="7"/>
        <v>41</v>
      </c>
    </row>
    <row r="54" spans="1:24" x14ac:dyDescent="0.2">
      <c r="A54" s="51">
        <v>336</v>
      </c>
      <c r="B54" s="51" t="s">
        <v>3619</v>
      </c>
      <c r="C54" s="51" t="s">
        <v>3636</v>
      </c>
      <c r="D54" s="82">
        <v>48</v>
      </c>
      <c r="E54" s="82">
        <v>38</v>
      </c>
      <c r="F54" s="82">
        <v>23</v>
      </c>
      <c r="G54" s="82">
        <v>27</v>
      </c>
      <c r="H54" s="82">
        <v>37</v>
      </c>
      <c r="I54" s="82">
        <v>9</v>
      </c>
      <c r="J54" s="81">
        <f t="shared" si="5"/>
        <v>182</v>
      </c>
      <c r="K54" s="62" t="str">
        <f t="shared" si="6"/>
        <v>B</v>
      </c>
      <c r="L54" s="80" t="s">
        <v>3558</v>
      </c>
      <c r="X54" s="79">
        <f t="shared" si="7"/>
        <v>44</v>
      </c>
    </row>
    <row r="55" spans="1:24" x14ac:dyDescent="0.2">
      <c r="A55" s="51">
        <v>462</v>
      </c>
      <c r="B55" s="51" t="s">
        <v>3579</v>
      </c>
      <c r="C55" s="51" t="s">
        <v>3635</v>
      </c>
      <c r="D55" s="82">
        <v>45</v>
      </c>
      <c r="E55" s="82">
        <v>41</v>
      </c>
      <c r="F55" s="82">
        <v>23</v>
      </c>
      <c r="G55" s="82">
        <v>21</v>
      </c>
      <c r="H55" s="82">
        <v>19</v>
      </c>
      <c r="I55" s="82">
        <v>25</v>
      </c>
      <c r="J55" s="81">
        <f t="shared" si="5"/>
        <v>174</v>
      </c>
      <c r="K55" s="62" t="str">
        <f t="shared" si="6"/>
        <v>B</v>
      </c>
      <c r="L55" s="80" t="s">
        <v>3562</v>
      </c>
      <c r="X55" s="79">
        <f t="shared" si="7"/>
        <v>45</v>
      </c>
    </row>
    <row r="56" spans="1:24" x14ac:dyDescent="0.2">
      <c r="A56" s="51">
        <v>497</v>
      </c>
      <c r="B56" s="51" t="s">
        <v>3573</v>
      </c>
      <c r="C56" s="51" t="s">
        <v>3634</v>
      </c>
      <c r="D56" s="82">
        <v>55</v>
      </c>
      <c r="E56" s="82">
        <v>22</v>
      </c>
      <c r="F56" s="82">
        <v>29</v>
      </c>
      <c r="G56" s="82">
        <v>27</v>
      </c>
      <c r="H56" s="82">
        <v>17</v>
      </c>
      <c r="I56" s="82">
        <v>16</v>
      </c>
      <c r="J56" s="81">
        <f t="shared" si="5"/>
        <v>166</v>
      </c>
      <c r="K56" s="62" t="str">
        <f t="shared" si="6"/>
        <v>B</v>
      </c>
      <c r="L56" s="80" t="s">
        <v>3558</v>
      </c>
      <c r="X56" s="79">
        <f t="shared" si="7"/>
        <v>46</v>
      </c>
    </row>
    <row r="57" spans="1:24" x14ac:dyDescent="0.2">
      <c r="A57" s="51">
        <v>434</v>
      </c>
      <c r="B57" s="51" t="s">
        <v>3633</v>
      </c>
      <c r="C57" s="51" t="s">
        <v>3632</v>
      </c>
      <c r="D57" s="82">
        <v>31</v>
      </c>
      <c r="E57" s="82">
        <v>44</v>
      </c>
      <c r="F57" s="82">
        <v>14</v>
      </c>
      <c r="G57" s="82">
        <v>18</v>
      </c>
      <c r="H57" s="82">
        <v>26</v>
      </c>
      <c r="I57" s="82">
        <v>29</v>
      </c>
      <c r="J57" s="81">
        <f t="shared" si="5"/>
        <v>162</v>
      </c>
      <c r="K57" s="62" t="str">
        <f t="shared" si="6"/>
        <v>B</v>
      </c>
      <c r="L57" s="80" t="s">
        <v>3569</v>
      </c>
      <c r="X57" s="79">
        <f t="shared" si="7"/>
        <v>47</v>
      </c>
    </row>
    <row r="58" spans="1:24" x14ac:dyDescent="0.2">
      <c r="A58" s="51">
        <v>77</v>
      </c>
      <c r="B58" s="51" t="s">
        <v>3598</v>
      </c>
      <c r="C58" s="51" t="s">
        <v>3631</v>
      </c>
      <c r="D58" s="82">
        <v>49</v>
      </c>
      <c r="E58" s="82">
        <v>24</v>
      </c>
      <c r="F58" s="82">
        <v>21</v>
      </c>
      <c r="G58" s="82">
        <v>29</v>
      </c>
      <c r="H58" s="82">
        <v>20</v>
      </c>
      <c r="I58" s="82">
        <v>18</v>
      </c>
      <c r="J58" s="81">
        <f t="shared" si="5"/>
        <v>161</v>
      </c>
      <c r="K58" s="62" t="str">
        <f t="shared" si="6"/>
        <v>B</v>
      </c>
      <c r="L58" s="80" t="s">
        <v>3562</v>
      </c>
      <c r="X58" s="79">
        <f t="shared" si="7"/>
        <v>48</v>
      </c>
    </row>
    <row r="59" spans="1:24" x14ac:dyDescent="0.2">
      <c r="A59" s="51">
        <v>560</v>
      </c>
      <c r="B59" s="51" t="s">
        <v>3566</v>
      </c>
      <c r="C59" s="51" t="s">
        <v>3630</v>
      </c>
      <c r="D59" s="82">
        <v>52</v>
      </c>
      <c r="E59" s="82">
        <v>18</v>
      </c>
      <c r="F59" s="82">
        <v>13</v>
      </c>
      <c r="G59" s="82">
        <v>20</v>
      </c>
      <c r="H59" s="82">
        <v>30</v>
      </c>
      <c r="I59" s="82">
        <v>27</v>
      </c>
      <c r="J59" s="81">
        <f t="shared" si="5"/>
        <v>160</v>
      </c>
      <c r="K59" s="62" t="str">
        <f t="shared" si="6"/>
        <v>B</v>
      </c>
      <c r="L59" s="80" t="s">
        <v>3569</v>
      </c>
      <c r="X59" s="79">
        <f t="shared" si="7"/>
        <v>49</v>
      </c>
    </row>
    <row r="60" spans="1:24" x14ac:dyDescent="0.2">
      <c r="A60" s="51">
        <v>392</v>
      </c>
      <c r="B60" s="51" t="s">
        <v>3571</v>
      </c>
      <c r="C60" s="51" t="s">
        <v>3629</v>
      </c>
      <c r="D60" s="82">
        <v>49</v>
      </c>
      <c r="E60" s="82">
        <v>33</v>
      </c>
      <c r="F60" s="82">
        <v>15</v>
      </c>
      <c r="G60" s="82">
        <v>20</v>
      </c>
      <c r="H60" s="82">
        <v>22</v>
      </c>
      <c r="I60" s="82">
        <v>18</v>
      </c>
      <c r="J60" s="81">
        <f t="shared" si="5"/>
        <v>157</v>
      </c>
      <c r="K60" s="62" t="str">
        <f t="shared" si="6"/>
        <v>B</v>
      </c>
      <c r="L60" s="80" t="s">
        <v>3569</v>
      </c>
      <c r="X60" s="79">
        <f t="shared" si="7"/>
        <v>50</v>
      </c>
    </row>
    <row r="61" spans="1:24" x14ac:dyDescent="0.2">
      <c r="A61" s="51">
        <v>707</v>
      </c>
      <c r="B61" s="51" t="s">
        <v>3628</v>
      </c>
      <c r="C61" s="51" t="s">
        <v>3627</v>
      </c>
      <c r="D61" s="82">
        <v>35</v>
      </c>
      <c r="E61" s="82">
        <v>21</v>
      </c>
      <c r="F61" s="82">
        <v>24</v>
      </c>
      <c r="G61" s="82">
        <v>28</v>
      </c>
      <c r="H61" s="82">
        <v>23</v>
      </c>
      <c r="I61" s="82">
        <v>25</v>
      </c>
      <c r="J61" s="81">
        <f t="shared" si="5"/>
        <v>156</v>
      </c>
      <c r="K61" s="62" t="str">
        <f t="shared" si="6"/>
        <v>B</v>
      </c>
      <c r="L61" s="80" t="s">
        <v>3558</v>
      </c>
      <c r="X61" s="79">
        <f t="shared" si="7"/>
        <v>51</v>
      </c>
    </row>
    <row r="62" spans="1:24" x14ac:dyDescent="0.2">
      <c r="A62" s="51">
        <v>448</v>
      </c>
      <c r="B62" s="51" t="s">
        <v>3598</v>
      </c>
      <c r="C62" s="51" t="s">
        <v>3626</v>
      </c>
      <c r="D62" s="82">
        <v>47</v>
      </c>
      <c r="E62" s="82">
        <v>24</v>
      </c>
      <c r="F62" s="82">
        <v>11</v>
      </c>
      <c r="G62" s="82">
        <v>12</v>
      </c>
      <c r="H62" s="82">
        <v>33</v>
      </c>
      <c r="I62" s="82">
        <v>25</v>
      </c>
      <c r="J62" s="81">
        <f t="shared" si="5"/>
        <v>152</v>
      </c>
      <c r="K62" s="62" t="str">
        <f t="shared" si="6"/>
        <v>B</v>
      </c>
      <c r="L62" s="80" t="s">
        <v>3569</v>
      </c>
      <c r="X62" s="79">
        <f t="shared" si="7"/>
        <v>52</v>
      </c>
    </row>
    <row r="63" spans="1:24" x14ac:dyDescent="0.2">
      <c r="A63" s="51">
        <v>518</v>
      </c>
      <c r="B63" s="51" t="s">
        <v>3577</v>
      </c>
      <c r="C63" s="51" t="s">
        <v>3625</v>
      </c>
      <c r="D63" s="82">
        <v>37</v>
      </c>
      <c r="E63" s="82">
        <v>28</v>
      </c>
      <c r="F63" s="82">
        <v>20</v>
      </c>
      <c r="G63" s="82">
        <v>26</v>
      </c>
      <c r="H63" s="82">
        <v>24</v>
      </c>
      <c r="I63" s="82">
        <v>17</v>
      </c>
      <c r="J63" s="81">
        <f t="shared" si="5"/>
        <v>152</v>
      </c>
      <c r="K63" s="62" t="str">
        <f t="shared" si="6"/>
        <v>B</v>
      </c>
      <c r="L63" s="80" t="s">
        <v>3569</v>
      </c>
      <c r="X63" s="79">
        <f t="shared" si="7"/>
        <v>52</v>
      </c>
    </row>
    <row r="64" spans="1:24" x14ac:dyDescent="0.2">
      <c r="A64" s="51">
        <v>181</v>
      </c>
      <c r="B64" s="51" t="s">
        <v>3571</v>
      </c>
      <c r="C64" s="51" t="s">
        <v>3624</v>
      </c>
      <c r="D64" s="82">
        <v>38</v>
      </c>
      <c r="E64" s="82">
        <v>22</v>
      </c>
      <c r="F64" s="82">
        <v>19</v>
      </c>
      <c r="G64" s="82">
        <v>26</v>
      </c>
      <c r="H64" s="82">
        <v>22</v>
      </c>
      <c r="I64" s="82">
        <v>17</v>
      </c>
      <c r="J64" s="81">
        <f t="shared" si="5"/>
        <v>144</v>
      </c>
      <c r="K64" s="62" t="str">
        <f t="shared" si="6"/>
        <v>B</v>
      </c>
      <c r="L64" s="80" t="s">
        <v>3569</v>
      </c>
      <c r="X64" s="79">
        <f t="shared" si="7"/>
        <v>54</v>
      </c>
    </row>
    <row r="65" spans="1:24" x14ac:dyDescent="0.2">
      <c r="A65" s="51">
        <v>490</v>
      </c>
      <c r="B65" s="51" t="s">
        <v>3623</v>
      </c>
      <c r="C65" s="51" t="s">
        <v>3622</v>
      </c>
      <c r="D65" s="82">
        <v>46</v>
      </c>
      <c r="E65" s="82">
        <v>17</v>
      </c>
      <c r="F65" s="82">
        <v>18</v>
      </c>
      <c r="G65" s="82">
        <v>14</v>
      </c>
      <c r="H65" s="82">
        <v>24</v>
      </c>
      <c r="I65" s="82">
        <v>24</v>
      </c>
      <c r="J65" s="81">
        <f t="shared" si="5"/>
        <v>143</v>
      </c>
      <c r="K65" s="62" t="str">
        <f t="shared" si="6"/>
        <v>B</v>
      </c>
      <c r="L65" s="80" t="s">
        <v>3558</v>
      </c>
      <c r="X65" s="79">
        <f t="shared" si="7"/>
        <v>55</v>
      </c>
    </row>
    <row r="66" spans="1:24" x14ac:dyDescent="0.2">
      <c r="A66" s="51">
        <v>378</v>
      </c>
      <c r="B66" s="51" t="s">
        <v>3577</v>
      </c>
      <c r="C66" s="51" t="s">
        <v>3621</v>
      </c>
      <c r="D66" s="82">
        <v>26</v>
      </c>
      <c r="E66" s="82">
        <v>25</v>
      </c>
      <c r="F66" s="82">
        <v>24</v>
      </c>
      <c r="G66" s="82">
        <v>42</v>
      </c>
      <c r="H66" s="82">
        <v>24</v>
      </c>
      <c r="I66" s="82">
        <v>0</v>
      </c>
      <c r="J66" s="81">
        <f t="shared" si="5"/>
        <v>141</v>
      </c>
      <c r="K66" s="62" t="str">
        <f t="shared" si="6"/>
        <v>B</v>
      </c>
      <c r="L66" s="80" t="s">
        <v>3558</v>
      </c>
      <c r="X66" s="79">
        <f t="shared" si="7"/>
        <v>56</v>
      </c>
    </row>
    <row r="67" spans="1:24" x14ac:dyDescent="0.2">
      <c r="A67" s="51">
        <v>294</v>
      </c>
      <c r="B67" s="51" t="s">
        <v>3571</v>
      </c>
      <c r="C67" s="51" t="s">
        <v>3620</v>
      </c>
      <c r="D67" s="82">
        <v>28</v>
      </c>
      <c r="E67" s="82">
        <v>28</v>
      </c>
      <c r="F67" s="82">
        <v>19</v>
      </c>
      <c r="G67" s="82">
        <v>20</v>
      </c>
      <c r="H67" s="82">
        <v>25</v>
      </c>
      <c r="I67" s="82">
        <v>21</v>
      </c>
      <c r="J67" s="81">
        <f t="shared" si="5"/>
        <v>141</v>
      </c>
      <c r="K67" s="62" t="str">
        <f t="shared" si="6"/>
        <v>B</v>
      </c>
      <c r="L67" s="80" t="s">
        <v>3569</v>
      </c>
      <c r="X67" s="79">
        <f t="shared" si="7"/>
        <v>56</v>
      </c>
    </row>
    <row r="68" spans="1:24" x14ac:dyDescent="0.2">
      <c r="A68" s="51">
        <v>539</v>
      </c>
      <c r="B68" s="51" t="s">
        <v>3619</v>
      </c>
      <c r="C68" s="51" t="s">
        <v>3618</v>
      </c>
      <c r="D68" s="82">
        <v>45</v>
      </c>
      <c r="E68" s="82">
        <v>19</v>
      </c>
      <c r="F68" s="82">
        <v>24</v>
      </c>
      <c r="G68" s="82">
        <v>23</v>
      </c>
      <c r="H68" s="82">
        <v>19</v>
      </c>
      <c r="I68" s="82">
        <v>10</v>
      </c>
      <c r="J68" s="81">
        <f t="shared" si="5"/>
        <v>140</v>
      </c>
      <c r="K68" s="62" t="str">
        <f t="shared" si="6"/>
        <v>B</v>
      </c>
      <c r="L68" s="80" t="s">
        <v>3569</v>
      </c>
      <c r="X68" s="79">
        <f t="shared" si="7"/>
        <v>58</v>
      </c>
    </row>
    <row r="69" spans="1:24" x14ac:dyDescent="0.2">
      <c r="A69" s="51">
        <v>109</v>
      </c>
      <c r="B69" s="51" t="s">
        <v>3573</v>
      </c>
      <c r="C69" s="51" t="s">
        <v>3617</v>
      </c>
      <c r="D69" s="82">
        <v>41</v>
      </c>
      <c r="E69" s="82">
        <v>24</v>
      </c>
      <c r="F69" s="82">
        <v>16</v>
      </c>
      <c r="G69" s="82">
        <v>14</v>
      </c>
      <c r="H69" s="82">
        <v>22</v>
      </c>
      <c r="I69" s="82">
        <v>18</v>
      </c>
      <c r="J69" s="81">
        <f t="shared" si="5"/>
        <v>135</v>
      </c>
      <c r="K69" s="62" t="str">
        <f t="shared" si="6"/>
        <v>B</v>
      </c>
      <c r="L69" s="80" t="s">
        <v>3569</v>
      </c>
      <c r="X69" s="79">
        <f t="shared" si="7"/>
        <v>59</v>
      </c>
    </row>
    <row r="70" spans="1:24" x14ac:dyDescent="0.2">
      <c r="A70" s="51">
        <v>756</v>
      </c>
      <c r="B70" s="51" t="s">
        <v>3607</v>
      </c>
      <c r="C70" s="51" t="s">
        <v>3616</v>
      </c>
      <c r="D70" s="82">
        <v>5</v>
      </c>
      <c r="E70" s="82">
        <v>26</v>
      </c>
      <c r="F70" s="82">
        <v>31</v>
      </c>
      <c r="G70" s="82">
        <v>34</v>
      </c>
      <c r="H70" s="82">
        <v>28</v>
      </c>
      <c r="I70" s="82">
        <v>11</v>
      </c>
      <c r="J70" s="81">
        <f t="shared" si="5"/>
        <v>135</v>
      </c>
      <c r="K70" s="62" t="str">
        <f t="shared" si="6"/>
        <v>B</v>
      </c>
      <c r="L70" s="80" t="s">
        <v>3562</v>
      </c>
      <c r="X70" s="79">
        <f t="shared" si="7"/>
        <v>59</v>
      </c>
    </row>
    <row r="71" spans="1:24" x14ac:dyDescent="0.2">
      <c r="A71" s="51">
        <v>735</v>
      </c>
      <c r="B71" s="51" t="s">
        <v>3615</v>
      </c>
      <c r="C71" s="51" t="s">
        <v>3614</v>
      </c>
      <c r="D71" s="82">
        <v>26</v>
      </c>
      <c r="E71" s="82">
        <v>15</v>
      </c>
      <c r="F71" s="82">
        <v>28</v>
      </c>
      <c r="G71" s="82">
        <v>28</v>
      </c>
      <c r="H71" s="82">
        <v>19</v>
      </c>
      <c r="I71" s="82">
        <v>19</v>
      </c>
      <c r="J71" s="81">
        <f t="shared" si="5"/>
        <v>135</v>
      </c>
      <c r="K71" s="62" t="str">
        <f t="shared" si="6"/>
        <v>B</v>
      </c>
      <c r="L71" s="80" t="s">
        <v>3558</v>
      </c>
      <c r="X71" s="79">
        <f t="shared" si="7"/>
        <v>59</v>
      </c>
    </row>
    <row r="72" spans="1:24" x14ac:dyDescent="0.2">
      <c r="A72" s="51">
        <v>259</v>
      </c>
      <c r="B72" s="51" t="s">
        <v>3564</v>
      </c>
      <c r="C72" s="51" t="s">
        <v>3613</v>
      </c>
      <c r="D72" s="82">
        <v>34</v>
      </c>
      <c r="E72" s="82">
        <v>31</v>
      </c>
      <c r="F72" s="82">
        <v>16</v>
      </c>
      <c r="G72" s="82">
        <v>16</v>
      </c>
      <c r="H72" s="82">
        <v>21</v>
      </c>
      <c r="I72" s="82">
        <v>14</v>
      </c>
      <c r="J72" s="81">
        <f t="shared" si="5"/>
        <v>132</v>
      </c>
      <c r="K72" s="62" t="str">
        <f t="shared" si="6"/>
        <v>B</v>
      </c>
      <c r="L72" s="80" t="s">
        <v>3569</v>
      </c>
      <c r="X72" s="79">
        <f t="shared" si="7"/>
        <v>62</v>
      </c>
    </row>
    <row r="73" spans="1:24" x14ac:dyDescent="0.2">
      <c r="A73" s="51">
        <v>476</v>
      </c>
      <c r="B73" s="51" t="s">
        <v>3612</v>
      </c>
      <c r="C73" s="51" t="s">
        <v>3611</v>
      </c>
      <c r="D73" s="82">
        <v>37</v>
      </c>
      <c r="E73" s="82">
        <v>19</v>
      </c>
      <c r="F73" s="82">
        <v>22</v>
      </c>
      <c r="G73" s="82">
        <v>17</v>
      </c>
      <c r="H73" s="82">
        <v>20</v>
      </c>
      <c r="I73" s="82">
        <v>15</v>
      </c>
      <c r="J73" s="81">
        <f t="shared" si="5"/>
        <v>130</v>
      </c>
      <c r="K73" s="62" t="str">
        <f t="shared" si="6"/>
        <v>B</v>
      </c>
      <c r="L73" s="80" t="s">
        <v>3569</v>
      </c>
      <c r="X73" s="79">
        <f t="shared" si="7"/>
        <v>63</v>
      </c>
    </row>
    <row r="74" spans="1:24" x14ac:dyDescent="0.2">
      <c r="A74" s="51">
        <v>676</v>
      </c>
      <c r="B74" s="51" t="s">
        <v>3610</v>
      </c>
      <c r="C74" s="51" t="s">
        <v>3609</v>
      </c>
      <c r="D74" s="82">
        <v>46</v>
      </c>
      <c r="E74" s="82">
        <v>22</v>
      </c>
      <c r="F74" s="82">
        <v>19</v>
      </c>
      <c r="G74" s="82">
        <v>16</v>
      </c>
      <c r="H74" s="82">
        <v>15</v>
      </c>
      <c r="I74" s="82">
        <v>12</v>
      </c>
      <c r="J74" s="81">
        <f t="shared" si="5"/>
        <v>130</v>
      </c>
      <c r="K74" s="62" t="str">
        <f t="shared" si="6"/>
        <v>B</v>
      </c>
      <c r="L74" s="80" t="s">
        <v>3562</v>
      </c>
      <c r="X74" s="79">
        <f t="shared" si="7"/>
        <v>63</v>
      </c>
    </row>
    <row r="75" spans="1:24" x14ac:dyDescent="0.2">
      <c r="A75" s="51">
        <v>749</v>
      </c>
      <c r="B75" s="51" t="s">
        <v>3573</v>
      </c>
      <c r="C75" s="51" t="s">
        <v>3608</v>
      </c>
      <c r="D75" s="82">
        <v>35</v>
      </c>
      <c r="E75" s="82">
        <v>25</v>
      </c>
      <c r="F75" s="82">
        <v>20</v>
      </c>
      <c r="G75" s="82">
        <v>12</v>
      </c>
      <c r="H75" s="82">
        <v>23</v>
      </c>
      <c r="I75" s="82">
        <v>13</v>
      </c>
      <c r="J75" s="81">
        <f t="shared" ref="J75:J106" si="8">SUM(D75:I75)</f>
        <v>128</v>
      </c>
      <c r="K75" s="62" t="str">
        <f t="shared" ref="K75:K109" si="9">IF(X75&lt;=COUNT($J$11:$J$109)/3,"A",IF(X75&lt;=COUNT($J$11:$J$109)*2/3,"B","C"))</f>
        <v>B</v>
      </c>
      <c r="L75" s="80" t="s">
        <v>3558</v>
      </c>
      <c r="X75" s="79">
        <f t="shared" ref="X75:X109" si="10">RANK($J75,$J$11:$J$109,0)</f>
        <v>65</v>
      </c>
    </row>
    <row r="76" spans="1:24" x14ac:dyDescent="0.2">
      <c r="A76" s="51">
        <v>655</v>
      </c>
      <c r="B76" s="51" t="s">
        <v>3607</v>
      </c>
      <c r="C76" s="51" t="s">
        <v>3606</v>
      </c>
      <c r="D76" s="82">
        <v>39</v>
      </c>
      <c r="E76" s="82">
        <v>16</v>
      </c>
      <c r="F76" s="82">
        <v>11</v>
      </c>
      <c r="G76" s="82">
        <v>11</v>
      </c>
      <c r="H76" s="82">
        <v>21</v>
      </c>
      <c r="I76" s="82">
        <v>29</v>
      </c>
      <c r="J76" s="81">
        <f t="shared" si="8"/>
        <v>127</v>
      </c>
      <c r="K76" s="62" t="str">
        <f t="shared" si="9"/>
        <v>B</v>
      </c>
      <c r="L76" s="80" t="s">
        <v>3558</v>
      </c>
      <c r="X76" s="79">
        <f t="shared" si="10"/>
        <v>66</v>
      </c>
    </row>
    <row r="77" spans="1:24" x14ac:dyDescent="0.2">
      <c r="A77" s="51">
        <v>483</v>
      </c>
      <c r="B77" s="51" t="s">
        <v>3598</v>
      </c>
      <c r="C77" s="51" t="s">
        <v>3605</v>
      </c>
      <c r="D77" s="82">
        <v>26</v>
      </c>
      <c r="E77" s="82">
        <v>17</v>
      </c>
      <c r="F77" s="82">
        <v>24</v>
      </c>
      <c r="G77" s="82">
        <v>21</v>
      </c>
      <c r="H77" s="82">
        <v>26</v>
      </c>
      <c r="I77" s="82">
        <v>10</v>
      </c>
      <c r="J77" s="81">
        <f t="shared" si="8"/>
        <v>124</v>
      </c>
      <c r="K77" s="57" t="str">
        <f t="shared" si="9"/>
        <v>C</v>
      </c>
      <c r="L77" s="80" t="s">
        <v>3558</v>
      </c>
      <c r="X77" s="79">
        <f t="shared" si="10"/>
        <v>67</v>
      </c>
    </row>
    <row r="78" spans="1:24" x14ac:dyDescent="0.2">
      <c r="A78" s="51">
        <v>574</v>
      </c>
      <c r="B78" s="51" t="s">
        <v>3581</v>
      </c>
      <c r="C78" s="51" t="s">
        <v>3604</v>
      </c>
      <c r="D78" s="82">
        <v>28</v>
      </c>
      <c r="E78" s="82">
        <v>15</v>
      </c>
      <c r="F78" s="82">
        <v>21</v>
      </c>
      <c r="G78" s="82">
        <v>17</v>
      </c>
      <c r="H78" s="82">
        <v>17</v>
      </c>
      <c r="I78" s="82">
        <v>24</v>
      </c>
      <c r="J78" s="81">
        <f t="shared" si="8"/>
        <v>122</v>
      </c>
      <c r="K78" s="57" t="str">
        <f t="shared" si="9"/>
        <v>C</v>
      </c>
      <c r="L78" s="80" t="s">
        <v>3569</v>
      </c>
      <c r="X78" s="79">
        <f t="shared" si="10"/>
        <v>68</v>
      </c>
    </row>
    <row r="79" spans="1:24" x14ac:dyDescent="0.2">
      <c r="A79" s="51">
        <v>399</v>
      </c>
      <c r="B79" s="51" t="s">
        <v>3603</v>
      </c>
      <c r="C79" s="51" t="s">
        <v>3602</v>
      </c>
      <c r="D79" s="82">
        <v>35</v>
      </c>
      <c r="E79" s="82">
        <v>18</v>
      </c>
      <c r="F79" s="82">
        <v>14</v>
      </c>
      <c r="G79" s="82">
        <v>14</v>
      </c>
      <c r="H79" s="82">
        <v>23</v>
      </c>
      <c r="I79" s="82">
        <v>15</v>
      </c>
      <c r="J79" s="81">
        <f t="shared" si="8"/>
        <v>119</v>
      </c>
      <c r="K79" s="57" t="str">
        <f t="shared" si="9"/>
        <v>C</v>
      </c>
      <c r="L79" s="80" t="s">
        <v>3569</v>
      </c>
      <c r="X79" s="79">
        <f t="shared" si="10"/>
        <v>69</v>
      </c>
    </row>
    <row r="80" spans="1:24" x14ac:dyDescent="0.2">
      <c r="A80" s="51">
        <v>469</v>
      </c>
      <c r="B80" s="51" t="s">
        <v>3564</v>
      </c>
      <c r="C80" s="51" t="s">
        <v>3601</v>
      </c>
      <c r="D80" s="82">
        <v>32</v>
      </c>
      <c r="E80" s="82">
        <v>16</v>
      </c>
      <c r="F80" s="82">
        <v>22</v>
      </c>
      <c r="G80" s="82">
        <v>17</v>
      </c>
      <c r="H80" s="82">
        <v>17</v>
      </c>
      <c r="I80" s="82">
        <v>14</v>
      </c>
      <c r="J80" s="81">
        <f t="shared" si="8"/>
        <v>118</v>
      </c>
      <c r="K80" s="57" t="str">
        <f t="shared" si="9"/>
        <v>C</v>
      </c>
      <c r="L80" s="80" t="s">
        <v>3569</v>
      </c>
      <c r="X80" s="79">
        <f t="shared" si="10"/>
        <v>70</v>
      </c>
    </row>
    <row r="81" spans="1:24" x14ac:dyDescent="0.2">
      <c r="A81" s="51">
        <v>455</v>
      </c>
      <c r="B81" s="51" t="s">
        <v>3573</v>
      </c>
      <c r="C81" s="51" t="s">
        <v>3600</v>
      </c>
      <c r="D81" s="82">
        <v>41</v>
      </c>
      <c r="E81" s="82">
        <v>21</v>
      </c>
      <c r="F81" s="82">
        <v>15</v>
      </c>
      <c r="G81" s="82">
        <v>14</v>
      </c>
      <c r="H81" s="82">
        <v>7</v>
      </c>
      <c r="I81" s="82">
        <v>17</v>
      </c>
      <c r="J81" s="81">
        <f t="shared" si="8"/>
        <v>115</v>
      </c>
      <c r="K81" s="57" t="str">
        <f t="shared" si="9"/>
        <v>C</v>
      </c>
      <c r="L81" s="80" t="s">
        <v>3569</v>
      </c>
      <c r="X81" s="79">
        <f t="shared" si="10"/>
        <v>71</v>
      </c>
    </row>
    <row r="82" spans="1:24" x14ac:dyDescent="0.2">
      <c r="A82" s="51">
        <v>165</v>
      </c>
      <c r="B82" s="51" t="s">
        <v>3573</v>
      </c>
      <c r="C82" s="51" t="s">
        <v>3599</v>
      </c>
      <c r="D82" s="82">
        <v>25</v>
      </c>
      <c r="E82" s="82">
        <v>25</v>
      </c>
      <c r="F82" s="82">
        <v>17</v>
      </c>
      <c r="G82" s="82">
        <v>11</v>
      </c>
      <c r="H82" s="82">
        <v>21</v>
      </c>
      <c r="I82" s="82">
        <v>9</v>
      </c>
      <c r="J82" s="81">
        <f t="shared" si="8"/>
        <v>108</v>
      </c>
      <c r="K82" s="57" t="str">
        <f t="shared" si="9"/>
        <v>C</v>
      </c>
      <c r="L82" s="80" t="s">
        <v>3562</v>
      </c>
      <c r="X82" s="79">
        <f t="shared" si="10"/>
        <v>72</v>
      </c>
    </row>
    <row r="83" spans="1:24" x14ac:dyDescent="0.2">
      <c r="A83" s="51">
        <v>683</v>
      </c>
      <c r="B83" s="51" t="s">
        <v>3598</v>
      </c>
      <c r="C83" s="51" t="s">
        <v>3597</v>
      </c>
      <c r="D83" s="82">
        <v>26</v>
      </c>
      <c r="E83" s="82">
        <v>15</v>
      </c>
      <c r="F83" s="82">
        <v>17</v>
      </c>
      <c r="G83" s="82">
        <v>19</v>
      </c>
      <c r="H83" s="82">
        <v>18</v>
      </c>
      <c r="I83" s="82">
        <v>10</v>
      </c>
      <c r="J83" s="81">
        <f t="shared" si="8"/>
        <v>105</v>
      </c>
      <c r="K83" s="57" t="str">
        <f t="shared" si="9"/>
        <v>C</v>
      </c>
      <c r="L83" s="80" t="s">
        <v>3562</v>
      </c>
      <c r="X83" s="79">
        <f t="shared" si="10"/>
        <v>73</v>
      </c>
    </row>
    <row r="84" spans="1:24" x14ac:dyDescent="0.2">
      <c r="A84" s="51">
        <v>700</v>
      </c>
      <c r="B84" s="51" t="s">
        <v>3564</v>
      </c>
      <c r="C84" s="51" t="s">
        <v>3596</v>
      </c>
      <c r="D84" s="82">
        <v>24</v>
      </c>
      <c r="E84" s="82">
        <v>21</v>
      </c>
      <c r="F84" s="82">
        <v>16</v>
      </c>
      <c r="G84" s="82">
        <v>11</v>
      </c>
      <c r="H84" s="82">
        <v>19</v>
      </c>
      <c r="I84" s="82">
        <v>12</v>
      </c>
      <c r="J84" s="81">
        <f t="shared" si="8"/>
        <v>103</v>
      </c>
      <c r="K84" s="57" t="str">
        <f t="shared" si="9"/>
        <v>C</v>
      </c>
      <c r="L84" s="80" t="s">
        <v>3558</v>
      </c>
      <c r="X84" s="79">
        <f t="shared" si="10"/>
        <v>74</v>
      </c>
    </row>
    <row r="85" spans="1:24" x14ac:dyDescent="0.2">
      <c r="A85" s="51">
        <v>771</v>
      </c>
      <c r="B85" s="51" t="s">
        <v>3586</v>
      </c>
      <c r="C85" s="51" t="s">
        <v>3595</v>
      </c>
      <c r="D85" s="82">
        <v>46</v>
      </c>
      <c r="E85" s="82">
        <v>18</v>
      </c>
      <c r="F85" s="82">
        <v>13</v>
      </c>
      <c r="G85" s="82">
        <v>8</v>
      </c>
      <c r="H85" s="82">
        <v>6</v>
      </c>
      <c r="I85" s="82">
        <v>11</v>
      </c>
      <c r="J85" s="81">
        <f t="shared" si="8"/>
        <v>102</v>
      </c>
      <c r="K85" s="57" t="str">
        <f t="shared" si="9"/>
        <v>C</v>
      </c>
      <c r="L85" s="80" t="s">
        <v>3558</v>
      </c>
      <c r="X85" s="79">
        <f t="shared" si="10"/>
        <v>75</v>
      </c>
    </row>
    <row r="86" spans="1:24" x14ac:dyDescent="0.2">
      <c r="A86" s="51">
        <v>1</v>
      </c>
      <c r="B86" s="51" t="s">
        <v>3556</v>
      </c>
      <c r="C86" s="51" t="s">
        <v>3594</v>
      </c>
      <c r="D86" s="82">
        <v>4</v>
      </c>
      <c r="E86" s="82">
        <v>15</v>
      </c>
      <c r="F86" s="82">
        <v>34</v>
      </c>
      <c r="G86" s="82">
        <v>33</v>
      </c>
      <c r="H86" s="82">
        <v>12</v>
      </c>
      <c r="I86" s="82">
        <v>2</v>
      </c>
      <c r="J86" s="81">
        <f t="shared" si="8"/>
        <v>100</v>
      </c>
      <c r="K86" s="57" t="str">
        <f t="shared" si="9"/>
        <v>C</v>
      </c>
      <c r="L86" s="80" t="s">
        <v>3554</v>
      </c>
      <c r="X86" s="79">
        <f t="shared" si="10"/>
        <v>76</v>
      </c>
    </row>
    <row r="87" spans="1:24" x14ac:dyDescent="0.2">
      <c r="A87" s="51">
        <v>39</v>
      </c>
      <c r="B87" s="51" t="s">
        <v>3556</v>
      </c>
      <c r="C87" s="51" t="s">
        <v>3593</v>
      </c>
      <c r="D87" s="82">
        <v>32</v>
      </c>
      <c r="E87" s="82">
        <v>13</v>
      </c>
      <c r="F87" s="82">
        <v>9</v>
      </c>
      <c r="G87" s="82">
        <v>11</v>
      </c>
      <c r="H87" s="82">
        <v>19</v>
      </c>
      <c r="I87" s="82">
        <v>15</v>
      </c>
      <c r="J87" s="81">
        <f t="shared" si="8"/>
        <v>99</v>
      </c>
      <c r="K87" s="57" t="str">
        <f t="shared" si="9"/>
        <v>C</v>
      </c>
      <c r="L87" s="80" t="s">
        <v>3569</v>
      </c>
      <c r="X87" s="79">
        <f t="shared" si="10"/>
        <v>77</v>
      </c>
    </row>
    <row r="88" spans="1:24" x14ac:dyDescent="0.2">
      <c r="A88" s="51">
        <v>35</v>
      </c>
      <c r="B88" s="51" t="s">
        <v>3573</v>
      </c>
      <c r="C88" s="51" t="s">
        <v>3592</v>
      </c>
      <c r="D88" s="82">
        <v>29</v>
      </c>
      <c r="E88" s="82">
        <v>13</v>
      </c>
      <c r="F88" s="82">
        <v>16</v>
      </c>
      <c r="G88" s="82">
        <v>14</v>
      </c>
      <c r="H88" s="82">
        <v>14</v>
      </c>
      <c r="I88" s="82">
        <v>13</v>
      </c>
      <c r="J88" s="81">
        <f t="shared" si="8"/>
        <v>99</v>
      </c>
      <c r="K88" s="57" t="str">
        <f t="shared" si="9"/>
        <v>C</v>
      </c>
      <c r="L88" s="80" t="s">
        <v>3558</v>
      </c>
      <c r="X88" s="79">
        <f t="shared" si="10"/>
        <v>77</v>
      </c>
    </row>
    <row r="89" spans="1:24" x14ac:dyDescent="0.2">
      <c r="A89" s="51">
        <v>641</v>
      </c>
      <c r="B89" s="51" t="s">
        <v>3568</v>
      </c>
      <c r="C89" s="51" t="s">
        <v>3591</v>
      </c>
      <c r="D89" s="82">
        <v>21</v>
      </c>
      <c r="E89" s="82">
        <v>19</v>
      </c>
      <c r="F89" s="82">
        <v>19</v>
      </c>
      <c r="G89" s="82">
        <v>12</v>
      </c>
      <c r="H89" s="82">
        <v>18</v>
      </c>
      <c r="I89" s="82">
        <v>7</v>
      </c>
      <c r="J89" s="81">
        <f t="shared" si="8"/>
        <v>96</v>
      </c>
      <c r="K89" s="57" t="str">
        <f t="shared" si="9"/>
        <v>C</v>
      </c>
      <c r="L89" s="80" t="s">
        <v>3562</v>
      </c>
      <c r="X89" s="79">
        <f t="shared" si="10"/>
        <v>79</v>
      </c>
    </row>
    <row r="90" spans="1:24" x14ac:dyDescent="0.2">
      <c r="A90" s="51">
        <v>648</v>
      </c>
      <c r="B90" s="51" t="s">
        <v>3564</v>
      </c>
      <c r="C90" s="51" t="s">
        <v>3590</v>
      </c>
      <c r="D90" s="82">
        <v>19</v>
      </c>
      <c r="E90" s="82">
        <v>22</v>
      </c>
      <c r="F90" s="82">
        <v>12</v>
      </c>
      <c r="G90" s="82">
        <v>11</v>
      </c>
      <c r="H90" s="82">
        <v>19</v>
      </c>
      <c r="I90" s="82">
        <v>9</v>
      </c>
      <c r="J90" s="81">
        <f t="shared" si="8"/>
        <v>92</v>
      </c>
      <c r="K90" s="57" t="str">
        <f t="shared" si="9"/>
        <v>C</v>
      </c>
      <c r="L90" s="80" t="s">
        <v>3558</v>
      </c>
      <c r="X90" s="79">
        <f t="shared" si="10"/>
        <v>80</v>
      </c>
    </row>
    <row r="91" spans="1:24" x14ac:dyDescent="0.2">
      <c r="A91" s="51">
        <v>763</v>
      </c>
      <c r="B91" s="51" t="s">
        <v>3577</v>
      </c>
      <c r="C91" s="51" t="s">
        <v>3589</v>
      </c>
      <c r="D91" s="82">
        <v>19</v>
      </c>
      <c r="E91" s="82">
        <v>12</v>
      </c>
      <c r="F91" s="82">
        <v>15</v>
      </c>
      <c r="G91" s="82">
        <v>12</v>
      </c>
      <c r="H91" s="82">
        <v>17</v>
      </c>
      <c r="I91" s="82">
        <v>16</v>
      </c>
      <c r="J91" s="81">
        <f t="shared" si="8"/>
        <v>91</v>
      </c>
      <c r="K91" s="57" t="str">
        <f t="shared" si="9"/>
        <v>C</v>
      </c>
      <c r="L91" s="80" t="s">
        <v>3558</v>
      </c>
      <c r="X91" s="79">
        <f t="shared" si="10"/>
        <v>81</v>
      </c>
    </row>
    <row r="92" spans="1:24" x14ac:dyDescent="0.2">
      <c r="A92" s="51">
        <v>604</v>
      </c>
      <c r="B92" s="51" t="s">
        <v>3571</v>
      </c>
      <c r="C92" s="51" t="s">
        <v>3588</v>
      </c>
      <c r="D92" s="82">
        <v>29</v>
      </c>
      <c r="E92" s="82">
        <v>19</v>
      </c>
      <c r="F92" s="82">
        <v>12</v>
      </c>
      <c r="G92" s="82">
        <v>8</v>
      </c>
      <c r="H92" s="82">
        <v>14</v>
      </c>
      <c r="I92" s="82">
        <v>9</v>
      </c>
      <c r="J92" s="81">
        <f t="shared" si="8"/>
        <v>91</v>
      </c>
      <c r="K92" s="57" t="str">
        <f t="shared" si="9"/>
        <v>C</v>
      </c>
      <c r="L92" s="80" t="s">
        <v>3569</v>
      </c>
      <c r="X92" s="79">
        <f t="shared" si="10"/>
        <v>81</v>
      </c>
    </row>
    <row r="93" spans="1:24" x14ac:dyDescent="0.2">
      <c r="A93" s="51">
        <v>322</v>
      </c>
      <c r="B93" s="51" t="s">
        <v>3564</v>
      </c>
      <c r="C93" s="51" t="s">
        <v>3587</v>
      </c>
      <c r="D93" s="82">
        <v>21</v>
      </c>
      <c r="E93" s="82">
        <v>18</v>
      </c>
      <c r="F93" s="82">
        <v>13</v>
      </c>
      <c r="G93" s="82">
        <v>15</v>
      </c>
      <c r="H93" s="82">
        <v>15</v>
      </c>
      <c r="I93" s="82">
        <v>7</v>
      </c>
      <c r="J93" s="81">
        <f t="shared" si="8"/>
        <v>89</v>
      </c>
      <c r="K93" s="57" t="str">
        <f t="shared" si="9"/>
        <v>C</v>
      </c>
      <c r="L93" s="80" t="s">
        <v>3569</v>
      </c>
      <c r="X93" s="79">
        <f t="shared" si="10"/>
        <v>83</v>
      </c>
    </row>
    <row r="94" spans="1:24" x14ac:dyDescent="0.2">
      <c r="A94" s="51">
        <v>714</v>
      </c>
      <c r="B94" s="51" t="s">
        <v>3586</v>
      </c>
      <c r="C94" s="51" t="s">
        <v>3585</v>
      </c>
      <c r="D94" s="82">
        <v>29</v>
      </c>
      <c r="E94" s="82">
        <v>21</v>
      </c>
      <c r="F94" s="82">
        <v>8</v>
      </c>
      <c r="G94" s="82">
        <v>4</v>
      </c>
      <c r="H94" s="82">
        <v>12</v>
      </c>
      <c r="I94" s="82">
        <v>11</v>
      </c>
      <c r="J94" s="81">
        <f t="shared" si="8"/>
        <v>85</v>
      </c>
      <c r="K94" s="57" t="str">
        <f t="shared" si="9"/>
        <v>C</v>
      </c>
      <c r="L94" s="80" t="s">
        <v>3558</v>
      </c>
      <c r="X94" s="79">
        <f t="shared" si="10"/>
        <v>84</v>
      </c>
    </row>
    <row r="95" spans="1:24" x14ac:dyDescent="0.2">
      <c r="A95" s="51">
        <v>525</v>
      </c>
      <c r="B95" s="51" t="s">
        <v>3584</v>
      </c>
      <c r="C95" s="51" t="s">
        <v>3583</v>
      </c>
      <c r="D95" s="82">
        <v>23</v>
      </c>
      <c r="E95" s="82">
        <v>14</v>
      </c>
      <c r="F95" s="82">
        <v>15</v>
      </c>
      <c r="G95" s="82">
        <v>10</v>
      </c>
      <c r="H95" s="82">
        <v>8</v>
      </c>
      <c r="I95" s="82">
        <v>11</v>
      </c>
      <c r="J95" s="81">
        <f t="shared" si="8"/>
        <v>81</v>
      </c>
      <c r="K95" s="57" t="str">
        <f t="shared" si="9"/>
        <v>C</v>
      </c>
      <c r="L95" s="80" t="s">
        <v>3569</v>
      </c>
      <c r="X95" s="79">
        <f t="shared" si="10"/>
        <v>85</v>
      </c>
    </row>
    <row r="96" spans="1:24" x14ac:dyDescent="0.2">
      <c r="A96" s="51">
        <v>597</v>
      </c>
      <c r="B96" s="51" t="s">
        <v>3571</v>
      </c>
      <c r="C96" s="51" t="s">
        <v>3582</v>
      </c>
      <c r="D96" s="82">
        <v>24</v>
      </c>
      <c r="E96" s="82">
        <v>9</v>
      </c>
      <c r="F96" s="82">
        <v>18</v>
      </c>
      <c r="G96" s="82">
        <v>16</v>
      </c>
      <c r="H96" s="82">
        <v>8</v>
      </c>
      <c r="I96" s="82">
        <v>6</v>
      </c>
      <c r="J96" s="81">
        <f t="shared" si="8"/>
        <v>81</v>
      </c>
      <c r="K96" s="57" t="str">
        <f t="shared" si="9"/>
        <v>C</v>
      </c>
      <c r="L96" s="80" t="s">
        <v>3569</v>
      </c>
      <c r="X96" s="79">
        <f t="shared" si="10"/>
        <v>85</v>
      </c>
    </row>
    <row r="97" spans="1:24" x14ac:dyDescent="0.2">
      <c r="A97" s="51">
        <v>728</v>
      </c>
      <c r="B97" s="51" t="s">
        <v>3581</v>
      </c>
      <c r="C97" s="51" t="s">
        <v>3580</v>
      </c>
      <c r="D97" s="82">
        <v>12</v>
      </c>
      <c r="E97" s="82">
        <v>20</v>
      </c>
      <c r="F97" s="82">
        <v>9</v>
      </c>
      <c r="G97" s="82">
        <v>8</v>
      </c>
      <c r="H97" s="82">
        <v>16</v>
      </c>
      <c r="I97" s="82">
        <v>13</v>
      </c>
      <c r="J97" s="81">
        <f t="shared" si="8"/>
        <v>78</v>
      </c>
      <c r="K97" s="57" t="str">
        <f t="shared" si="9"/>
        <v>C</v>
      </c>
      <c r="L97" s="80" t="s">
        <v>3558</v>
      </c>
      <c r="X97" s="79">
        <f t="shared" si="10"/>
        <v>87</v>
      </c>
    </row>
    <row r="98" spans="1:24" x14ac:dyDescent="0.2">
      <c r="A98" s="51">
        <v>778</v>
      </c>
      <c r="B98" s="51" t="s">
        <v>3579</v>
      </c>
      <c r="C98" s="51" t="s">
        <v>3578</v>
      </c>
      <c r="D98" s="82">
        <v>10</v>
      </c>
      <c r="E98" s="82">
        <v>14</v>
      </c>
      <c r="F98" s="82">
        <v>16</v>
      </c>
      <c r="G98" s="82">
        <v>14</v>
      </c>
      <c r="H98" s="82">
        <v>12</v>
      </c>
      <c r="I98" s="82">
        <v>7</v>
      </c>
      <c r="J98" s="81">
        <f t="shared" si="8"/>
        <v>73</v>
      </c>
      <c r="K98" s="57" t="str">
        <f t="shared" si="9"/>
        <v>C</v>
      </c>
      <c r="L98" s="80" t="s">
        <v>3558</v>
      </c>
      <c r="X98" s="79">
        <f t="shared" si="10"/>
        <v>88</v>
      </c>
    </row>
    <row r="99" spans="1:24" x14ac:dyDescent="0.2">
      <c r="A99" s="51">
        <v>792</v>
      </c>
      <c r="B99" s="51" t="s">
        <v>3577</v>
      </c>
      <c r="C99" s="51" t="s">
        <v>3576</v>
      </c>
      <c r="D99" s="82">
        <v>0</v>
      </c>
      <c r="E99" s="82">
        <v>0</v>
      </c>
      <c r="F99" s="82">
        <v>17</v>
      </c>
      <c r="G99" s="82">
        <v>21</v>
      </c>
      <c r="H99" s="82">
        <v>22</v>
      </c>
      <c r="I99" s="82">
        <v>13</v>
      </c>
      <c r="J99" s="81">
        <f t="shared" si="8"/>
        <v>73</v>
      </c>
      <c r="K99" s="57" t="str">
        <f t="shared" si="9"/>
        <v>C</v>
      </c>
      <c r="L99" s="80" t="s">
        <v>3558</v>
      </c>
      <c r="X99" s="79">
        <f t="shared" si="10"/>
        <v>88</v>
      </c>
    </row>
    <row r="100" spans="1:24" x14ac:dyDescent="0.2">
      <c r="A100" s="51">
        <v>102</v>
      </c>
      <c r="B100" s="51" t="s">
        <v>3575</v>
      </c>
      <c r="C100" s="51" t="s">
        <v>3574</v>
      </c>
      <c r="D100" s="82">
        <v>24</v>
      </c>
      <c r="E100" s="82">
        <v>12</v>
      </c>
      <c r="F100" s="82">
        <v>11</v>
      </c>
      <c r="G100" s="82">
        <v>7</v>
      </c>
      <c r="H100" s="82">
        <v>11</v>
      </c>
      <c r="I100" s="82">
        <v>7</v>
      </c>
      <c r="J100" s="81">
        <f t="shared" si="8"/>
        <v>72</v>
      </c>
      <c r="K100" s="57" t="str">
        <f t="shared" si="9"/>
        <v>C</v>
      </c>
      <c r="L100" s="80" t="s">
        <v>3558</v>
      </c>
      <c r="X100" s="79">
        <f t="shared" si="10"/>
        <v>90</v>
      </c>
    </row>
    <row r="101" spans="1:24" x14ac:dyDescent="0.2">
      <c r="A101" s="51">
        <v>67</v>
      </c>
      <c r="B101" s="51" t="s">
        <v>3573</v>
      </c>
      <c r="C101" s="51" t="s">
        <v>3572</v>
      </c>
      <c r="D101" s="82">
        <v>13</v>
      </c>
      <c r="E101" s="82">
        <v>11</v>
      </c>
      <c r="F101" s="82">
        <v>7</v>
      </c>
      <c r="G101" s="82">
        <v>10</v>
      </c>
      <c r="H101" s="82">
        <v>13</v>
      </c>
      <c r="I101" s="82">
        <v>11</v>
      </c>
      <c r="J101" s="81">
        <f t="shared" si="8"/>
        <v>65</v>
      </c>
      <c r="K101" s="57" t="str">
        <f t="shared" si="9"/>
        <v>C</v>
      </c>
      <c r="L101" s="80" t="s">
        <v>3558</v>
      </c>
      <c r="X101" s="79">
        <f t="shared" si="10"/>
        <v>91</v>
      </c>
    </row>
    <row r="102" spans="1:24" x14ac:dyDescent="0.2">
      <c r="A102" s="51">
        <v>532</v>
      </c>
      <c r="B102" s="51" t="s">
        <v>3571</v>
      </c>
      <c r="C102" s="51" t="s">
        <v>3570</v>
      </c>
      <c r="D102" s="82">
        <v>15</v>
      </c>
      <c r="E102" s="82">
        <v>14</v>
      </c>
      <c r="F102" s="82">
        <v>5</v>
      </c>
      <c r="G102" s="82">
        <v>7</v>
      </c>
      <c r="H102" s="82">
        <v>11</v>
      </c>
      <c r="I102" s="82">
        <v>6</v>
      </c>
      <c r="J102" s="81">
        <f t="shared" si="8"/>
        <v>58</v>
      </c>
      <c r="K102" s="57" t="str">
        <f t="shared" si="9"/>
        <v>C</v>
      </c>
      <c r="L102" s="80" t="s">
        <v>3569</v>
      </c>
      <c r="X102" s="79">
        <f t="shared" si="10"/>
        <v>92</v>
      </c>
    </row>
    <row r="103" spans="1:24" x14ac:dyDescent="0.2">
      <c r="A103" s="51">
        <v>662</v>
      </c>
      <c r="B103" s="51" t="s">
        <v>3568</v>
      </c>
      <c r="C103" s="51" t="s">
        <v>3567</v>
      </c>
      <c r="D103" s="82">
        <v>8</v>
      </c>
      <c r="E103" s="82">
        <v>7</v>
      </c>
      <c r="F103" s="82">
        <v>10</v>
      </c>
      <c r="G103" s="82">
        <v>15</v>
      </c>
      <c r="H103" s="82">
        <v>5</v>
      </c>
      <c r="I103" s="82">
        <v>10</v>
      </c>
      <c r="J103" s="81">
        <f t="shared" si="8"/>
        <v>55</v>
      </c>
      <c r="K103" s="57" t="str">
        <f t="shared" si="9"/>
        <v>C</v>
      </c>
      <c r="L103" s="80" t="s">
        <v>3558</v>
      </c>
      <c r="X103" s="79">
        <f t="shared" si="10"/>
        <v>93</v>
      </c>
    </row>
    <row r="104" spans="1:24" x14ac:dyDescent="0.2">
      <c r="A104" s="51">
        <v>669</v>
      </c>
      <c r="B104" s="51" t="s">
        <v>3566</v>
      </c>
      <c r="C104" s="51" t="s">
        <v>3565</v>
      </c>
      <c r="D104" s="82">
        <v>14</v>
      </c>
      <c r="E104" s="82">
        <v>4</v>
      </c>
      <c r="F104" s="82">
        <v>5</v>
      </c>
      <c r="G104" s="82">
        <v>4</v>
      </c>
      <c r="H104" s="82">
        <v>7</v>
      </c>
      <c r="I104" s="82">
        <v>13</v>
      </c>
      <c r="J104" s="81">
        <f t="shared" si="8"/>
        <v>47</v>
      </c>
      <c r="K104" s="57" t="str">
        <f t="shared" si="9"/>
        <v>C</v>
      </c>
      <c r="L104" s="80" t="s">
        <v>3558</v>
      </c>
      <c r="X104" s="79">
        <f t="shared" si="10"/>
        <v>94</v>
      </c>
    </row>
    <row r="105" spans="1:24" x14ac:dyDescent="0.2">
      <c r="A105" s="51">
        <v>634</v>
      </c>
      <c r="B105" s="51" t="s">
        <v>3564</v>
      </c>
      <c r="C105" s="51" t="s">
        <v>3563</v>
      </c>
      <c r="D105" s="82">
        <v>8</v>
      </c>
      <c r="E105" s="82">
        <v>4</v>
      </c>
      <c r="F105" s="82">
        <v>6</v>
      </c>
      <c r="G105" s="82">
        <v>4</v>
      </c>
      <c r="H105" s="82">
        <v>5</v>
      </c>
      <c r="I105" s="82">
        <v>4</v>
      </c>
      <c r="J105" s="81">
        <f t="shared" si="8"/>
        <v>31</v>
      </c>
      <c r="K105" s="57" t="str">
        <f t="shared" si="9"/>
        <v>C</v>
      </c>
      <c r="L105" s="80" t="s">
        <v>3562</v>
      </c>
      <c r="X105" s="79">
        <f t="shared" si="10"/>
        <v>95</v>
      </c>
    </row>
    <row r="106" spans="1:24" x14ac:dyDescent="0.2">
      <c r="A106" s="51">
        <v>785</v>
      </c>
      <c r="B106" s="51" t="s">
        <v>3556</v>
      </c>
      <c r="C106" s="51" t="s">
        <v>3561</v>
      </c>
      <c r="D106" s="82">
        <v>0</v>
      </c>
      <c r="E106" s="82">
        <v>2</v>
      </c>
      <c r="F106" s="82">
        <v>4</v>
      </c>
      <c r="G106" s="82">
        <v>6</v>
      </c>
      <c r="H106" s="82">
        <v>9</v>
      </c>
      <c r="I106" s="82">
        <v>5</v>
      </c>
      <c r="J106" s="81">
        <f t="shared" si="8"/>
        <v>26</v>
      </c>
      <c r="K106" s="57" t="str">
        <f t="shared" si="9"/>
        <v>C</v>
      </c>
      <c r="L106" s="80" t="s">
        <v>3558</v>
      </c>
      <c r="X106" s="79">
        <f t="shared" si="10"/>
        <v>96</v>
      </c>
    </row>
    <row r="107" spans="1:24" x14ac:dyDescent="0.2">
      <c r="A107" s="51">
        <v>820</v>
      </c>
      <c r="B107" s="51" t="s">
        <v>3560</v>
      </c>
      <c r="C107" s="51" t="s">
        <v>3559</v>
      </c>
      <c r="D107" s="82">
        <v>0</v>
      </c>
      <c r="E107" s="82">
        <v>0</v>
      </c>
      <c r="F107" s="82">
        <v>0</v>
      </c>
      <c r="G107" s="82">
        <v>0</v>
      </c>
      <c r="H107" s="82">
        <v>0</v>
      </c>
      <c r="I107" s="82">
        <v>13</v>
      </c>
      <c r="J107" s="81">
        <f t="shared" ref="J107:J109" si="11">SUM(D107:I107)</f>
        <v>13</v>
      </c>
      <c r="K107" s="57" t="str">
        <f t="shared" si="9"/>
        <v>C</v>
      </c>
      <c r="L107" s="80" t="s">
        <v>3558</v>
      </c>
      <c r="X107" s="79">
        <f t="shared" si="10"/>
        <v>97</v>
      </c>
    </row>
    <row r="108" spans="1:24" x14ac:dyDescent="0.2">
      <c r="A108" s="51">
        <v>1</v>
      </c>
      <c r="B108" s="51" t="s">
        <v>3556</v>
      </c>
      <c r="C108" s="51" t="s">
        <v>3557</v>
      </c>
      <c r="D108" s="82">
        <v>0</v>
      </c>
      <c r="E108" s="82">
        <v>0</v>
      </c>
      <c r="F108" s="82">
        <v>1</v>
      </c>
      <c r="G108" s="82">
        <v>1</v>
      </c>
      <c r="H108" s="82">
        <v>0</v>
      </c>
      <c r="I108" s="82">
        <v>2</v>
      </c>
      <c r="J108" s="81">
        <f t="shared" si="11"/>
        <v>4</v>
      </c>
      <c r="K108" s="57" t="str">
        <f t="shared" si="9"/>
        <v>C</v>
      </c>
      <c r="L108" s="80" t="s">
        <v>3554</v>
      </c>
      <c r="X108" s="79">
        <f t="shared" si="10"/>
        <v>98</v>
      </c>
    </row>
    <row r="109" spans="1:24" x14ac:dyDescent="0.2">
      <c r="A109" s="51">
        <v>1</v>
      </c>
      <c r="B109" s="51" t="s">
        <v>3556</v>
      </c>
      <c r="C109" s="51" t="s">
        <v>3555</v>
      </c>
      <c r="D109" s="82">
        <v>0</v>
      </c>
      <c r="E109" s="82">
        <v>0</v>
      </c>
      <c r="F109" s="82">
        <v>0</v>
      </c>
      <c r="G109" s="82">
        <v>0</v>
      </c>
      <c r="H109" s="82">
        <v>1</v>
      </c>
      <c r="I109" s="82">
        <v>0</v>
      </c>
      <c r="J109" s="81">
        <f t="shared" si="11"/>
        <v>1</v>
      </c>
      <c r="K109" s="57" t="str">
        <f t="shared" si="9"/>
        <v>C</v>
      </c>
      <c r="L109" s="80" t="s">
        <v>3554</v>
      </c>
      <c r="X109" s="79">
        <f t="shared" si="10"/>
        <v>99</v>
      </c>
    </row>
  </sheetData>
  <autoFilter ref="A10:X109" xr:uid="{BB03F499-5576-CA4A-9A71-E4AC7B73A01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40FE-45CF-2148-858C-98538F2F24B7}">
  <sheetPr>
    <tabColor theme="8" tint="0.79998168889431442"/>
  </sheetPr>
  <dimension ref="A1:L126"/>
  <sheetViews>
    <sheetView workbookViewId="0">
      <pane ySplit="1" topLeftCell="A2" activePane="bottomLeft" state="frozen"/>
      <selection activeCell="S11" sqref="S11:S13"/>
      <selection pane="bottomLeft" activeCell="S11" sqref="S11:S13"/>
    </sheetView>
  </sheetViews>
  <sheetFormatPr baseColWidth="10" defaultRowHeight="16" x14ac:dyDescent="0.2"/>
  <cols>
    <col min="1" max="1" width="11.5" customWidth="1"/>
    <col min="2" max="2" width="31.5" bestFit="1" customWidth="1"/>
    <col min="3" max="3" width="15.33203125" customWidth="1"/>
    <col min="12" max="12" width="13" bestFit="1" customWidth="1"/>
  </cols>
  <sheetData>
    <row r="1" spans="1:12" x14ac:dyDescent="0.2">
      <c r="A1" s="102" t="s">
        <v>3856</v>
      </c>
      <c r="B1" s="102" t="s">
        <v>3855</v>
      </c>
      <c r="C1" s="102" t="s">
        <v>3694</v>
      </c>
      <c r="D1" s="102" t="s">
        <v>3854</v>
      </c>
      <c r="E1" s="102" t="s">
        <v>3853</v>
      </c>
      <c r="F1" s="102" t="s">
        <v>3852</v>
      </c>
      <c r="G1" s="102" t="s">
        <v>3545</v>
      </c>
      <c r="I1" s="73" t="s">
        <v>3545</v>
      </c>
      <c r="J1" s="72" t="s">
        <v>3544</v>
      </c>
      <c r="K1" s="103" t="s">
        <v>3857</v>
      </c>
      <c r="L1" s="103" t="s">
        <v>3858</v>
      </c>
    </row>
    <row r="2" spans="1:12" x14ac:dyDescent="0.2">
      <c r="A2" s="14">
        <v>1</v>
      </c>
      <c r="B2" t="s">
        <v>3851</v>
      </c>
      <c r="C2" t="s">
        <v>3556</v>
      </c>
      <c r="D2" s="97">
        <v>354</v>
      </c>
      <c r="E2" s="96">
        <v>3.6691542288557213E-2</v>
      </c>
      <c r="F2" s="14" t="s">
        <v>3783</v>
      </c>
      <c r="G2" s="14" t="s">
        <v>2213</v>
      </c>
      <c r="I2" s="70" t="s">
        <v>2213</v>
      </c>
      <c r="J2" s="58">
        <f>COUNTIF($G$2:$G$620,I2)</f>
        <v>24</v>
      </c>
      <c r="K2" s="104">
        <v>4</v>
      </c>
      <c r="L2" s="104">
        <f>K2*J2</f>
        <v>96</v>
      </c>
    </row>
    <row r="3" spans="1:12" x14ac:dyDescent="0.2">
      <c r="A3" s="14">
        <v>2</v>
      </c>
      <c r="B3" t="s">
        <v>3850</v>
      </c>
      <c r="C3" t="s">
        <v>3745</v>
      </c>
      <c r="D3" s="97">
        <v>271</v>
      </c>
      <c r="E3" s="96">
        <v>2.8088723051409619E-2</v>
      </c>
      <c r="F3" s="14" t="s">
        <v>3783</v>
      </c>
      <c r="G3" s="14" t="s">
        <v>2213</v>
      </c>
      <c r="I3" s="69" t="s">
        <v>2214</v>
      </c>
      <c r="J3" s="58">
        <f>COUNTIF($G$2:$G$620,I3)</f>
        <v>36</v>
      </c>
      <c r="K3" s="104">
        <v>2</v>
      </c>
      <c r="L3" s="104">
        <f t="shared" ref="L3:L4" si="0">K3*J3</f>
        <v>72</v>
      </c>
    </row>
    <row r="4" spans="1:12" x14ac:dyDescent="0.2">
      <c r="A4" s="14">
        <v>3</v>
      </c>
      <c r="B4" t="s">
        <v>3849</v>
      </c>
      <c r="C4" t="s">
        <v>3573</v>
      </c>
      <c r="D4" s="97">
        <v>244</v>
      </c>
      <c r="E4" s="96">
        <v>2.5290215588723051E-2</v>
      </c>
      <c r="F4" s="14" t="s">
        <v>3783</v>
      </c>
      <c r="G4" s="14" t="s">
        <v>2213</v>
      </c>
      <c r="I4" s="68" t="s">
        <v>3536</v>
      </c>
      <c r="J4" s="58">
        <f>COUNTIF($G$2:$G$620,I4)</f>
        <v>65</v>
      </c>
      <c r="K4" s="104">
        <v>1</v>
      </c>
      <c r="L4" s="104">
        <f t="shared" si="0"/>
        <v>65</v>
      </c>
    </row>
    <row r="5" spans="1:12" x14ac:dyDescent="0.2">
      <c r="A5" s="14">
        <v>4</v>
      </c>
      <c r="B5" t="s">
        <v>3848</v>
      </c>
      <c r="C5" t="s">
        <v>3725</v>
      </c>
      <c r="D5" s="97">
        <v>232</v>
      </c>
      <c r="E5" s="96">
        <v>2.404643449419569E-2</v>
      </c>
      <c r="F5" s="14" t="s">
        <v>3783</v>
      </c>
      <c r="G5" s="14" t="s">
        <v>2213</v>
      </c>
      <c r="I5" s="65" t="s">
        <v>3533</v>
      </c>
      <c r="J5" s="53">
        <f>SUM(J2:J4)</f>
        <v>125</v>
      </c>
      <c r="K5" s="51"/>
      <c r="L5" s="51"/>
    </row>
    <row r="6" spans="1:12" x14ac:dyDescent="0.2">
      <c r="A6" s="14">
        <v>5</v>
      </c>
      <c r="B6" t="s">
        <v>3847</v>
      </c>
      <c r="C6" t="s">
        <v>3846</v>
      </c>
      <c r="D6" s="97">
        <v>205</v>
      </c>
      <c r="E6" s="96">
        <v>2.1247927031509121E-2</v>
      </c>
      <c r="F6" s="14" t="s">
        <v>3783</v>
      </c>
      <c r="G6" s="14" t="s">
        <v>2213</v>
      </c>
    </row>
    <row r="7" spans="1:12" x14ac:dyDescent="0.2">
      <c r="A7" s="14">
        <v>6</v>
      </c>
      <c r="B7" t="s">
        <v>3845</v>
      </c>
      <c r="C7" t="s">
        <v>3707</v>
      </c>
      <c r="D7" s="97">
        <v>205</v>
      </c>
      <c r="E7" s="96">
        <v>2.1247927031509121E-2</v>
      </c>
      <c r="F7" s="14" t="s">
        <v>3783</v>
      </c>
      <c r="G7" s="14" t="s">
        <v>2213</v>
      </c>
    </row>
    <row r="8" spans="1:12" x14ac:dyDescent="0.2">
      <c r="A8" s="14">
        <v>7</v>
      </c>
      <c r="B8" t="s">
        <v>3844</v>
      </c>
      <c r="C8" t="s">
        <v>3788</v>
      </c>
      <c r="D8" s="97">
        <v>202</v>
      </c>
      <c r="E8" s="96">
        <v>2.0936981757877279E-2</v>
      </c>
      <c r="F8" s="14" t="s">
        <v>3783</v>
      </c>
      <c r="G8" s="14" t="s">
        <v>2213</v>
      </c>
    </row>
    <row r="9" spans="1:12" x14ac:dyDescent="0.2">
      <c r="A9" s="14">
        <v>8</v>
      </c>
      <c r="B9" t="s">
        <v>3843</v>
      </c>
      <c r="C9" t="s">
        <v>3556</v>
      </c>
      <c r="D9" s="97">
        <v>196</v>
      </c>
      <c r="E9" s="96">
        <v>2.03150912106136E-2</v>
      </c>
      <c r="F9" s="14" t="s">
        <v>3783</v>
      </c>
      <c r="G9" s="14" t="s">
        <v>2213</v>
      </c>
    </row>
    <row r="10" spans="1:12" x14ac:dyDescent="0.2">
      <c r="A10" s="14">
        <v>9</v>
      </c>
      <c r="B10" t="s">
        <v>3842</v>
      </c>
      <c r="C10" t="s">
        <v>3556</v>
      </c>
      <c r="D10" s="97">
        <v>189</v>
      </c>
      <c r="E10" s="96">
        <v>1.9589552238805971E-2</v>
      </c>
      <c r="F10" s="14" t="s">
        <v>3783</v>
      </c>
      <c r="G10" s="14" t="s">
        <v>2213</v>
      </c>
    </row>
    <row r="11" spans="1:12" x14ac:dyDescent="0.2">
      <c r="A11" s="14">
        <v>10</v>
      </c>
      <c r="B11" t="s">
        <v>3841</v>
      </c>
      <c r="C11" t="s">
        <v>3556</v>
      </c>
      <c r="D11" s="97">
        <v>188</v>
      </c>
      <c r="E11" s="96">
        <v>1.9485903814262025E-2</v>
      </c>
      <c r="F11" s="14" t="s">
        <v>3783</v>
      </c>
      <c r="G11" s="14" t="s">
        <v>2213</v>
      </c>
    </row>
    <row r="12" spans="1:12" x14ac:dyDescent="0.2">
      <c r="A12" s="14">
        <v>11</v>
      </c>
      <c r="B12" t="s">
        <v>3840</v>
      </c>
      <c r="C12" t="s">
        <v>3573</v>
      </c>
      <c r="D12" s="97">
        <v>180</v>
      </c>
      <c r="E12" s="96">
        <v>1.8656716417910446E-2</v>
      </c>
      <c r="F12" s="14" t="s">
        <v>3783</v>
      </c>
      <c r="G12" s="14" t="s">
        <v>2213</v>
      </c>
    </row>
    <row r="13" spans="1:12" x14ac:dyDescent="0.2">
      <c r="A13" s="14">
        <v>12</v>
      </c>
      <c r="B13" t="s">
        <v>3839</v>
      </c>
      <c r="C13" t="s">
        <v>3556</v>
      </c>
      <c r="D13" s="97">
        <v>174</v>
      </c>
      <c r="E13" s="96">
        <v>1.8034825870646767E-2</v>
      </c>
      <c r="F13" s="14" t="s">
        <v>3783</v>
      </c>
      <c r="G13" s="14" t="s">
        <v>2213</v>
      </c>
    </row>
    <row r="14" spans="1:12" x14ac:dyDescent="0.2">
      <c r="A14" s="14">
        <v>13</v>
      </c>
      <c r="B14" t="s">
        <v>3838</v>
      </c>
      <c r="C14" t="s">
        <v>3556</v>
      </c>
      <c r="D14" s="97">
        <v>174</v>
      </c>
      <c r="E14" s="96">
        <v>1.8034825870646767E-2</v>
      </c>
      <c r="F14" s="14" t="s">
        <v>3783</v>
      </c>
      <c r="G14" s="14" t="s">
        <v>2213</v>
      </c>
    </row>
    <row r="15" spans="1:12" x14ac:dyDescent="0.2">
      <c r="A15" s="14">
        <v>14</v>
      </c>
      <c r="B15" t="s">
        <v>3837</v>
      </c>
      <c r="C15" t="s">
        <v>3714</v>
      </c>
      <c r="D15" s="97">
        <v>169</v>
      </c>
      <c r="E15" s="96">
        <v>1.7516583747927032E-2</v>
      </c>
      <c r="F15" s="14" t="s">
        <v>3783</v>
      </c>
      <c r="G15" s="14" t="s">
        <v>2213</v>
      </c>
    </row>
    <row r="16" spans="1:12" x14ac:dyDescent="0.2">
      <c r="A16" s="14">
        <v>15</v>
      </c>
      <c r="B16" t="s">
        <v>3836</v>
      </c>
      <c r="C16" t="s">
        <v>3556</v>
      </c>
      <c r="D16" s="97">
        <v>157</v>
      </c>
      <c r="E16" s="96">
        <v>1.6272802653399667E-2</v>
      </c>
      <c r="F16" s="14" t="s">
        <v>3783</v>
      </c>
      <c r="G16" s="14" t="s">
        <v>2213</v>
      </c>
    </row>
    <row r="17" spans="1:7" x14ac:dyDescent="0.2">
      <c r="A17" s="14">
        <v>16</v>
      </c>
      <c r="B17" t="s">
        <v>3835</v>
      </c>
      <c r="C17" t="s">
        <v>3573</v>
      </c>
      <c r="D17" s="97">
        <v>155</v>
      </c>
      <c r="E17" s="96">
        <v>1.6065505804311774E-2</v>
      </c>
      <c r="F17" s="14" t="s">
        <v>3783</v>
      </c>
      <c r="G17" s="14" t="s">
        <v>2213</v>
      </c>
    </row>
    <row r="18" spans="1:7" x14ac:dyDescent="0.2">
      <c r="A18" s="14">
        <v>17</v>
      </c>
      <c r="B18" t="s">
        <v>3834</v>
      </c>
      <c r="C18" t="s">
        <v>3702</v>
      </c>
      <c r="D18" s="97">
        <v>148</v>
      </c>
      <c r="E18" s="96">
        <v>1.5339966832504145E-2</v>
      </c>
      <c r="F18" s="14" t="s">
        <v>3783</v>
      </c>
      <c r="G18" s="14" t="s">
        <v>2213</v>
      </c>
    </row>
    <row r="19" spans="1:7" x14ac:dyDescent="0.2">
      <c r="A19" s="14">
        <v>18</v>
      </c>
      <c r="B19" t="s">
        <v>3833</v>
      </c>
      <c r="C19" t="s">
        <v>3556</v>
      </c>
      <c r="D19" s="97">
        <v>143</v>
      </c>
      <c r="E19" s="96">
        <v>1.4821724709784411E-2</v>
      </c>
      <c r="F19" s="14" t="s">
        <v>3783</v>
      </c>
      <c r="G19" s="14" t="s">
        <v>2213</v>
      </c>
    </row>
    <row r="20" spans="1:7" x14ac:dyDescent="0.2">
      <c r="A20" s="14">
        <v>19</v>
      </c>
      <c r="B20" t="s">
        <v>3832</v>
      </c>
      <c r="C20" t="s">
        <v>3573</v>
      </c>
      <c r="D20" s="97">
        <v>137</v>
      </c>
      <c r="E20" s="96">
        <v>1.4199834162520729E-2</v>
      </c>
      <c r="F20" s="14" t="s">
        <v>3783</v>
      </c>
      <c r="G20" s="14" t="s">
        <v>2213</v>
      </c>
    </row>
    <row r="21" spans="1:7" x14ac:dyDescent="0.2">
      <c r="A21" s="14">
        <v>20</v>
      </c>
      <c r="B21" t="s">
        <v>3831</v>
      </c>
      <c r="C21" t="s">
        <v>3704</v>
      </c>
      <c r="D21" s="97">
        <v>136</v>
      </c>
      <c r="E21" s="96">
        <v>1.4096185737976783E-2</v>
      </c>
      <c r="F21" s="14" t="s">
        <v>3783</v>
      </c>
      <c r="G21" s="14" t="s">
        <v>2213</v>
      </c>
    </row>
    <row r="22" spans="1:7" x14ac:dyDescent="0.2">
      <c r="A22" s="14">
        <v>21</v>
      </c>
      <c r="B22" t="s">
        <v>3830</v>
      </c>
      <c r="C22" t="s">
        <v>3702</v>
      </c>
      <c r="D22" s="97">
        <v>136</v>
      </c>
      <c r="E22" s="96">
        <v>1.4096185737976783E-2</v>
      </c>
      <c r="F22" s="14" t="s">
        <v>3783</v>
      </c>
      <c r="G22" s="14" t="s">
        <v>2213</v>
      </c>
    </row>
    <row r="23" spans="1:7" x14ac:dyDescent="0.2">
      <c r="A23" s="14">
        <v>22</v>
      </c>
      <c r="B23" t="s">
        <v>3829</v>
      </c>
      <c r="C23" t="s">
        <v>3828</v>
      </c>
      <c r="D23" s="97">
        <v>134</v>
      </c>
      <c r="E23" s="96">
        <v>1.3888888888888888E-2</v>
      </c>
      <c r="F23" s="14" t="s">
        <v>3783</v>
      </c>
      <c r="G23" s="14" t="s">
        <v>2213</v>
      </c>
    </row>
    <row r="24" spans="1:7" x14ac:dyDescent="0.2">
      <c r="A24" s="14">
        <v>23</v>
      </c>
      <c r="B24" t="s">
        <v>3827</v>
      </c>
      <c r="C24" t="s">
        <v>3556</v>
      </c>
      <c r="D24" s="97">
        <v>133</v>
      </c>
      <c r="E24" s="96">
        <v>1.3785240464344942E-2</v>
      </c>
      <c r="F24" s="14" t="s">
        <v>3783</v>
      </c>
      <c r="G24" s="14" t="s">
        <v>2213</v>
      </c>
    </row>
    <row r="25" spans="1:7" x14ac:dyDescent="0.2">
      <c r="A25" s="14">
        <v>24</v>
      </c>
      <c r="B25" t="s">
        <v>3826</v>
      </c>
      <c r="C25" t="s">
        <v>3809</v>
      </c>
      <c r="D25" s="97">
        <v>130</v>
      </c>
      <c r="E25" s="96">
        <v>1.3266998341625208E-2</v>
      </c>
      <c r="F25" s="14" t="s">
        <v>3783</v>
      </c>
      <c r="G25" s="14" t="s">
        <v>2213</v>
      </c>
    </row>
    <row r="26" spans="1:7" x14ac:dyDescent="0.2">
      <c r="A26" s="98">
        <v>25</v>
      </c>
      <c r="B26" s="101" t="s">
        <v>3825</v>
      </c>
      <c r="C26" s="101" t="s">
        <v>3573</v>
      </c>
      <c r="D26" s="100">
        <v>127</v>
      </c>
      <c r="E26" s="99">
        <v>1.3163349917081261E-2</v>
      </c>
      <c r="F26" s="98" t="s">
        <v>3783</v>
      </c>
      <c r="G26" s="98" t="s">
        <v>2214</v>
      </c>
    </row>
    <row r="27" spans="1:7" x14ac:dyDescent="0.2">
      <c r="A27" s="98">
        <v>26</v>
      </c>
      <c r="B27" s="101" t="s">
        <v>3824</v>
      </c>
      <c r="C27" s="101" t="s">
        <v>3755</v>
      </c>
      <c r="D27" s="100">
        <v>126</v>
      </c>
      <c r="E27" s="99">
        <v>1.3059701492537313E-2</v>
      </c>
      <c r="F27" s="98" t="s">
        <v>3783</v>
      </c>
      <c r="G27" s="98" t="s">
        <v>2214</v>
      </c>
    </row>
    <row r="28" spans="1:7" x14ac:dyDescent="0.2">
      <c r="A28" s="98">
        <v>27</v>
      </c>
      <c r="B28" s="101" t="s">
        <v>3823</v>
      </c>
      <c r="C28" s="101" t="s">
        <v>3822</v>
      </c>
      <c r="D28" s="100">
        <v>120</v>
      </c>
      <c r="E28" s="99">
        <v>1.2437810945273632E-2</v>
      </c>
      <c r="F28" s="98" t="s">
        <v>3783</v>
      </c>
      <c r="G28" s="98" t="s">
        <v>2214</v>
      </c>
    </row>
    <row r="29" spans="1:7" x14ac:dyDescent="0.2">
      <c r="A29" s="98">
        <v>28</v>
      </c>
      <c r="B29" s="101" t="s">
        <v>3821</v>
      </c>
      <c r="C29" s="101" t="s">
        <v>3700</v>
      </c>
      <c r="D29" s="100">
        <v>118</v>
      </c>
      <c r="E29" s="99">
        <v>1.2230514096185738E-2</v>
      </c>
      <c r="F29" s="98" t="s">
        <v>3783</v>
      </c>
      <c r="G29" s="98" t="s">
        <v>2214</v>
      </c>
    </row>
    <row r="30" spans="1:7" x14ac:dyDescent="0.2">
      <c r="A30" s="98">
        <v>29</v>
      </c>
      <c r="B30" s="101" t="s">
        <v>3820</v>
      </c>
      <c r="C30" s="101" t="s">
        <v>3755</v>
      </c>
      <c r="D30" s="100">
        <v>114</v>
      </c>
      <c r="E30" s="99">
        <v>1.181592039800995E-2</v>
      </c>
      <c r="F30" s="98" t="s">
        <v>3783</v>
      </c>
      <c r="G30" s="98" t="s">
        <v>2214</v>
      </c>
    </row>
    <row r="31" spans="1:7" x14ac:dyDescent="0.2">
      <c r="A31" s="98">
        <v>30</v>
      </c>
      <c r="B31" s="101" t="s">
        <v>3819</v>
      </c>
      <c r="C31" s="101" t="s">
        <v>3556</v>
      </c>
      <c r="D31" s="100">
        <v>113</v>
      </c>
      <c r="E31" s="99">
        <v>1.1712271973466004E-2</v>
      </c>
      <c r="F31" s="98" t="s">
        <v>3783</v>
      </c>
      <c r="G31" s="98" t="s">
        <v>2214</v>
      </c>
    </row>
    <row r="32" spans="1:7" x14ac:dyDescent="0.2">
      <c r="A32" s="98">
        <v>31</v>
      </c>
      <c r="B32" s="101" t="s">
        <v>3818</v>
      </c>
      <c r="C32" s="101" t="s">
        <v>3707</v>
      </c>
      <c r="D32" s="100">
        <v>110</v>
      </c>
      <c r="E32" s="99">
        <v>1.1401326699834163E-2</v>
      </c>
      <c r="F32" s="98" t="s">
        <v>3783</v>
      </c>
      <c r="G32" s="98" t="s">
        <v>2214</v>
      </c>
    </row>
    <row r="33" spans="1:7" x14ac:dyDescent="0.2">
      <c r="A33" s="98">
        <v>32</v>
      </c>
      <c r="B33" s="101" t="s">
        <v>3817</v>
      </c>
      <c r="C33" s="101" t="s">
        <v>3719</v>
      </c>
      <c r="D33" s="100">
        <v>109</v>
      </c>
      <c r="E33" s="99">
        <v>1.1297678275290216E-2</v>
      </c>
      <c r="F33" s="98" t="s">
        <v>3783</v>
      </c>
      <c r="G33" s="98" t="s">
        <v>2214</v>
      </c>
    </row>
    <row r="34" spans="1:7" x14ac:dyDescent="0.2">
      <c r="A34" s="98">
        <v>33</v>
      </c>
      <c r="B34" s="101" t="s">
        <v>3816</v>
      </c>
      <c r="C34" s="101" t="s">
        <v>3573</v>
      </c>
      <c r="D34" s="100">
        <v>109</v>
      </c>
      <c r="E34" s="99">
        <v>1.1297678275290216E-2</v>
      </c>
      <c r="F34" s="98" t="s">
        <v>3783</v>
      </c>
      <c r="G34" s="98" t="s">
        <v>2214</v>
      </c>
    </row>
    <row r="35" spans="1:7" x14ac:dyDescent="0.2">
      <c r="A35" s="98">
        <v>34</v>
      </c>
      <c r="B35" s="101" t="s">
        <v>3815</v>
      </c>
      <c r="C35" s="101" t="s">
        <v>3793</v>
      </c>
      <c r="D35" s="100">
        <v>105</v>
      </c>
      <c r="E35" s="99">
        <v>1.0883084577114429E-2</v>
      </c>
      <c r="F35" s="98" t="s">
        <v>3783</v>
      </c>
      <c r="G35" s="98" t="s">
        <v>2214</v>
      </c>
    </row>
    <row r="36" spans="1:7" x14ac:dyDescent="0.2">
      <c r="A36" s="98">
        <v>35</v>
      </c>
      <c r="B36" s="101" t="s">
        <v>3814</v>
      </c>
      <c r="C36" s="101" t="s">
        <v>3742</v>
      </c>
      <c r="D36" s="100">
        <v>105</v>
      </c>
      <c r="E36" s="99">
        <v>1.0883084577114429E-2</v>
      </c>
      <c r="F36" s="98" t="s">
        <v>3783</v>
      </c>
      <c r="G36" s="98" t="s">
        <v>2214</v>
      </c>
    </row>
    <row r="37" spans="1:7" x14ac:dyDescent="0.2">
      <c r="A37" s="98">
        <v>36</v>
      </c>
      <c r="B37" s="101" t="s">
        <v>3813</v>
      </c>
      <c r="C37" s="101" t="s">
        <v>3719</v>
      </c>
      <c r="D37" s="100">
        <v>103</v>
      </c>
      <c r="E37" s="99">
        <v>1.0675787728026534E-2</v>
      </c>
      <c r="F37" s="98" t="s">
        <v>3783</v>
      </c>
      <c r="G37" s="98" t="s">
        <v>2214</v>
      </c>
    </row>
    <row r="38" spans="1:7" x14ac:dyDescent="0.2">
      <c r="A38" s="98">
        <v>37</v>
      </c>
      <c r="B38" s="101" t="s">
        <v>3812</v>
      </c>
      <c r="C38" s="101" t="s">
        <v>3811</v>
      </c>
      <c r="D38" s="100">
        <v>103</v>
      </c>
      <c r="E38" s="99">
        <v>1.0675787728026534E-2</v>
      </c>
      <c r="F38" s="98" t="s">
        <v>3783</v>
      </c>
      <c r="G38" s="98" t="s">
        <v>2214</v>
      </c>
    </row>
    <row r="39" spans="1:7" x14ac:dyDescent="0.2">
      <c r="A39" s="98">
        <v>38</v>
      </c>
      <c r="B39" s="101" t="s">
        <v>3810</v>
      </c>
      <c r="C39" s="101" t="s">
        <v>3809</v>
      </c>
      <c r="D39" s="100">
        <v>99</v>
      </c>
      <c r="E39" s="99">
        <v>1.0261194029850746E-2</v>
      </c>
      <c r="F39" s="98" t="s">
        <v>3783</v>
      </c>
      <c r="G39" s="98" t="s">
        <v>2214</v>
      </c>
    </row>
    <row r="40" spans="1:7" x14ac:dyDescent="0.2">
      <c r="A40" s="98">
        <v>39</v>
      </c>
      <c r="B40" s="101" t="s">
        <v>3808</v>
      </c>
      <c r="C40" s="101" t="s">
        <v>3742</v>
      </c>
      <c r="D40" s="100">
        <v>98</v>
      </c>
      <c r="E40" s="99">
        <v>1.01575456053068E-2</v>
      </c>
      <c r="F40" s="98" t="s">
        <v>3783</v>
      </c>
      <c r="G40" s="98" t="s">
        <v>2214</v>
      </c>
    </row>
    <row r="41" spans="1:7" x14ac:dyDescent="0.2">
      <c r="A41" s="98">
        <v>40</v>
      </c>
      <c r="B41" s="101" t="s">
        <v>3807</v>
      </c>
      <c r="C41" s="101" t="s">
        <v>3722</v>
      </c>
      <c r="D41" s="100">
        <v>97</v>
      </c>
      <c r="E41" s="99">
        <v>1.0053897180762852E-2</v>
      </c>
      <c r="F41" s="98" t="s">
        <v>3783</v>
      </c>
      <c r="G41" s="98" t="s">
        <v>2214</v>
      </c>
    </row>
    <row r="42" spans="1:7" x14ac:dyDescent="0.2">
      <c r="A42" s="98">
        <v>41</v>
      </c>
      <c r="B42" s="101" t="s">
        <v>3806</v>
      </c>
      <c r="C42" s="101" t="s">
        <v>3725</v>
      </c>
      <c r="D42" s="100">
        <v>96</v>
      </c>
      <c r="E42" s="99">
        <v>9.9502487562189053E-3</v>
      </c>
      <c r="F42" s="98" t="s">
        <v>3783</v>
      </c>
      <c r="G42" s="98" t="s">
        <v>2214</v>
      </c>
    </row>
    <row r="43" spans="1:7" x14ac:dyDescent="0.2">
      <c r="A43" s="98">
        <v>42</v>
      </c>
      <c r="B43" s="101" t="s">
        <v>3805</v>
      </c>
      <c r="C43" s="101" t="s">
        <v>3556</v>
      </c>
      <c r="D43" s="100">
        <v>94</v>
      </c>
      <c r="E43" s="99">
        <v>9.7429519071310124E-3</v>
      </c>
      <c r="F43" s="98" t="s">
        <v>3783</v>
      </c>
      <c r="G43" s="98" t="s">
        <v>2214</v>
      </c>
    </row>
    <row r="44" spans="1:7" x14ac:dyDescent="0.2">
      <c r="A44" s="98">
        <v>43</v>
      </c>
      <c r="B44" s="101" t="s">
        <v>3804</v>
      </c>
      <c r="C44" s="101" t="s">
        <v>3556</v>
      </c>
      <c r="D44" s="100">
        <v>92</v>
      </c>
      <c r="E44" s="99">
        <v>9.5356550580431177E-3</v>
      </c>
      <c r="F44" s="98" t="s">
        <v>3783</v>
      </c>
      <c r="G44" s="98" t="s">
        <v>2214</v>
      </c>
    </row>
    <row r="45" spans="1:7" x14ac:dyDescent="0.2">
      <c r="A45" s="98">
        <v>44</v>
      </c>
      <c r="B45" s="101" t="s">
        <v>3803</v>
      </c>
      <c r="C45" s="101" t="s">
        <v>3753</v>
      </c>
      <c r="D45" s="100">
        <v>91</v>
      </c>
      <c r="E45" s="99">
        <v>9.4320066334991712E-3</v>
      </c>
      <c r="F45" s="98" t="s">
        <v>3783</v>
      </c>
      <c r="G45" s="98" t="s">
        <v>2214</v>
      </c>
    </row>
    <row r="46" spans="1:7" x14ac:dyDescent="0.2">
      <c r="A46" s="98">
        <v>45</v>
      </c>
      <c r="B46" s="101" t="s">
        <v>3802</v>
      </c>
      <c r="C46" s="101" t="s">
        <v>3556</v>
      </c>
      <c r="D46" s="100">
        <v>88</v>
      </c>
      <c r="E46" s="99">
        <v>9.1210613598673301E-3</v>
      </c>
      <c r="F46" s="98" t="s">
        <v>3783</v>
      </c>
      <c r="G46" s="98" t="s">
        <v>2214</v>
      </c>
    </row>
    <row r="47" spans="1:7" x14ac:dyDescent="0.2">
      <c r="A47" s="98">
        <v>46</v>
      </c>
      <c r="B47" s="101" t="s">
        <v>3801</v>
      </c>
      <c r="C47" s="101" t="s">
        <v>3725</v>
      </c>
      <c r="D47" s="100">
        <v>88</v>
      </c>
      <c r="E47" s="99">
        <v>9.1210613598673301E-3</v>
      </c>
      <c r="F47" s="98" t="s">
        <v>3783</v>
      </c>
      <c r="G47" s="98" t="s">
        <v>2214</v>
      </c>
    </row>
    <row r="48" spans="1:7" x14ac:dyDescent="0.2">
      <c r="A48" s="98">
        <v>47</v>
      </c>
      <c r="B48" s="101" t="s">
        <v>3800</v>
      </c>
      <c r="C48" s="101" t="s">
        <v>3799</v>
      </c>
      <c r="D48" s="100">
        <v>86</v>
      </c>
      <c r="E48" s="99">
        <v>8.9137645107794355E-3</v>
      </c>
      <c r="F48" s="98" t="s">
        <v>3783</v>
      </c>
      <c r="G48" s="98" t="s">
        <v>2214</v>
      </c>
    </row>
    <row r="49" spans="1:7" x14ac:dyDescent="0.2">
      <c r="A49" s="98">
        <v>48</v>
      </c>
      <c r="B49" s="101" t="s">
        <v>3798</v>
      </c>
      <c r="C49" s="101" t="s">
        <v>3714</v>
      </c>
      <c r="D49" s="100">
        <v>86</v>
      </c>
      <c r="E49" s="99">
        <v>8.9137645107794355E-3</v>
      </c>
      <c r="F49" s="98" t="s">
        <v>3783</v>
      </c>
      <c r="G49" s="98" t="s">
        <v>2214</v>
      </c>
    </row>
    <row r="50" spans="1:7" x14ac:dyDescent="0.2">
      <c r="A50" s="98">
        <v>49</v>
      </c>
      <c r="B50" s="101" t="s">
        <v>3797</v>
      </c>
      <c r="C50" s="101" t="s">
        <v>3581</v>
      </c>
      <c r="D50" s="100">
        <v>82</v>
      </c>
      <c r="E50" s="99">
        <v>8.4991708126036479E-3</v>
      </c>
      <c r="F50" s="98" t="s">
        <v>3783</v>
      </c>
      <c r="G50" s="98" t="s">
        <v>2214</v>
      </c>
    </row>
    <row r="51" spans="1:7" x14ac:dyDescent="0.2">
      <c r="A51" s="98">
        <v>50</v>
      </c>
      <c r="B51" s="101" t="s">
        <v>3796</v>
      </c>
      <c r="C51" s="101" t="s">
        <v>3556</v>
      </c>
      <c r="D51" s="100">
        <v>82</v>
      </c>
      <c r="E51" s="99">
        <v>8.4991708126036479E-3</v>
      </c>
      <c r="F51" s="98" t="s">
        <v>3783</v>
      </c>
      <c r="G51" s="98" t="s">
        <v>2214</v>
      </c>
    </row>
    <row r="52" spans="1:7" x14ac:dyDescent="0.2">
      <c r="A52" s="98">
        <v>51</v>
      </c>
      <c r="B52" s="101" t="s">
        <v>3795</v>
      </c>
      <c r="C52" s="101" t="s">
        <v>3556</v>
      </c>
      <c r="D52" s="100">
        <v>80</v>
      </c>
      <c r="E52" s="99">
        <v>8.291873963515755E-3</v>
      </c>
      <c r="F52" s="98" t="s">
        <v>3783</v>
      </c>
      <c r="G52" s="98" t="s">
        <v>2214</v>
      </c>
    </row>
    <row r="53" spans="1:7" x14ac:dyDescent="0.2">
      <c r="A53" s="98">
        <v>52</v>
      </c>
      <c r="B53" s="101" t="s">
        <v>3794</v>
      </c>
      <c r="C53" s="101" t="s">
        <v>3793</v>
      </c>
      <c r="D53" s="100">
        <v>79</v>
      </c>
      <c r="E53" s="99">
        <v>8.1882255389718068E-3</v>
      </c>
      <c r="F53" s="98" t="s">
        <v>3783</v>
      </c>
      <c r="G53" s="98" t="s">
        <v>2214</v>
      </c>
    </row>
    <row r="54" spans="1:7" x14ac:dyDescent="0.2">
      <c r="A54" s="98">
        <v>53</v>
      </c>
      <c r="B54" s="101" t="s">
        <v>3792</v>
      </c>
      <c r="C54" s="101" t="s">
        <v>3719</v>
      </c>
      <c r="D54" s="100">
        <v>76</v>
      </c>
      <c r="E54" s="99">
        <v>7.8772802653399674E-3</v>
      </c>
      <c r="F54" s="98" t="s">
        <v>3783</v>
      </c>
      <c r="G54" s="98" t="s">
        <v>2214</v>
      </c>
    </row>
    <row r="55" spans="1:7" x14ac:dyDescent="0.2">
      <c r="A55" s="98">
        <v>54</v>
      </c>
      <c r="B55" s="101" t="s">
        <v>3791</v>
      </c>
      <c r="C55" s="101" t="s">
        <v>3573</v>
      </c>
      <c r="D55" s="100">
        <v>73</v>
      </c>
      <c r="E55" s="99">
        <v>7.5663349917081263E-3</v>
      </c>
      <c r="F55" s="98" t="s">
        <v>3783</v>
      </c>
      <c r="G55" s="98" t="s">
        <v>2214</v>
      </c>
    </row>
    <row r="56" spans="1:7" x14ac:dyDescent="0.2">
      <c r="A56" s="98">
        <v>55</v>
      </c>
      <c r="B56" s="101" t="s">
        <v>3790</v>
      </c>
      <c r="C56" s="101" t="s">
        <v>3573</v>
      </c>
      <c r="D56" s="100">
        <v>71</v>
      </c>
      <c r="E56" s="99">
        <v>7.3590381426202325E-3</v>
      </c>
      <c r="F56" s="98" t="s">
        <v>3783</v>
      </c>
      <c r="G56" s="98" t="s">
        <v>2214</v>
      </c>
    </row>
    <row r="57" spans="1:7" x14ac:dyDescent="0.2">
      <c r="A57" s="98">
        <v>56</v>
      </c>
      <c r="B57" s="101" t="s">
        <v>3789</v>
      </c>
      <c r="C57" s="101" t="s">
        <v>3788</v>
      </c>
      <c r="D57" s="100">
        <v>71</v>
      </c>
      <c r="E57" s="99">
        <v>7.3590381426202325E-3</v>
      </c>
      <c r="F57" s="98" t="s">
        <v>3783</v>
      </c>
      <c r="G57" s="98" t="s">
        <v>2214</v>
      </c>
    </row>
    <row r="58" spans="1:7" x14ac:dyDescent="0.2">
      <c r="A58" s="98">
        <v>57</v>
      </c>
      <c r="B58" s="101" t="s">
        <v>3787</v>
      </c>
      <c r="C58" s="101" t="s">
        <v>3556</v>
      </c>
      <c r="D58" s="100">
        <v>70</v>
      </c>
      <c r="E58" s="99">
        <v>7.2553897180762852E-3</v>
      </c>
      <c r="F58" s="98" t="s">
        <v>3783</v>
      </c>
      <c r="G58" s="98" t="s">
        <v>2214</v>
      </c>
    </row>
    <row r="59" spans="1:7" x14ac:dyDescent="0.2">
      <c r="A59" s="98">
        <v>58</v>
      </c>
      <c r="B59" s="101" t="s">
        <v>3786</v>
      </c>
      <c r="C59" s="101" t="s">
        <v>3719</v>
      </c>
      <c r="D59" s="100">
        <v>70</v>
      </c>
      <c r="E59" s="99">
        <v>7.2553897180762852E-3</v>
      </c>
      <c r="F59" s="98" t="s">
        <v>3783</v>
      </c>
      <c r="G59" s="98" t="s">
        <v>2214</v>
      </c>
    </row>
    <row r="60" spans="1:7" x14ac:dyDescent="0.2">
      <c r="A60" s="98">
        <v>59</v>
      </c>
      <c r="B60" s="101" t="s">
        <v>3785</v>
      </c>
      <c r="C60" s="101" t="s">
        <v>3727</v>
      </c>
      <c r="D60" s="100">
        <v>70</v>
      </c>
      <c r="E60" s="99">
        <v>7.2553897180762852E-3</v>
      </c>
      <c r="F60" s="98" t="s">
        <v>3783</v>
      </c>
      <c r="G60" s="98" t="s">
        <v>2214</v>
      </c>
    </row>
    <row r="61" spans="1:7" x14ac:dyDescent="0.2">
      <c r="A61" s="98">
        <v>60</v>
      </c>
      <c r="B61" s="101" t="s">
        <v>3784</v>
      </c>
      <c r="C61" s="101" t="s">
        <v>3573</v>
      </c>
      <c r="D61" s="100">
        <v>68</v>
      </c>
      <c r="E61" s="99">
        <v>7.0480928689883914E-3</v>
      </c>
      <c r="F61" s="98" t="s">
        <v>3783</v>
      </c>
      <c r="G61" s="98" t="s">
        <v>2214</v>
      </c>
    </row>
    <row r="62" spans="1:7" x14ac:dyDescent="0.2">
      <c r="A62" s="14">
        <v>61</v>
      </c>
      <c r="B62" t="s">
        <v>3782</v>
      </c>
      <c r="C62" t="s">
        <v>3727</v>
      </c>
      <c r="D62" s="97">
        <v>68</v>
      </c>
      <c r="E62" s="96">
        <v>7.0480928689883914E-3</v>
      </c>
      <c r="F62" s="14" t="s">
        <v>3699</v>
      </c>
      <c r="G62" s="14" t="s">
        <v>3536</v>
      </c>
    </row>
    <row r="63" spans="1:7" x14ac:dyDescent="0.2">
      <c r="A63" s="14">
        <v>62</v>
      </c>
      <c r="B63" t="s">
        <v>3781</v>
      </c>
      <c r="C63" t="s">
        <v>3707</v>
      </c>
      <c r="D63" s="97">
        <v>66</v>
      </c>
      <c r="E63" s="96">
        <v>6.8407960199004976E-3</v>
      </c>
      <c r="F63" s="14" t="s">
        <v>3699</v>
      </c>
      <c r="G63" s="14" t="s">
        <v>3536</v>
      </c>
    </row>
    <row r="64" spans="1:7" x14ac:dyDescent="0.2">
      <c r="A64" s="14">
        <v>63</v>
      </c>
      <c r="B64" t="s">
        <v>3780</v>
      </c>
      <c r="C64" t="s">
        <v>3573</v>
      </c>
      <c r="D64" s="97">
        <v>65</v>
      </c>
      <c r="E64" s="96">
        <v>6.7371475953565503E-3</v>
      </c>
      <c r="F64" s="14" t="s">
        <v>3699</v>
      </c>
      <c r="G64" s="14" t="s">
        <v>3536</v>
      </c>
    </row>
    <row r="65" spans="1:7" x14ac:dyDescent="0.2">
      <c r="A65" s="14">
        <v>64</v>
      </c>
      <c r="B65" t="s">
        <v>3779</v>
      </c>
      <c r="C65" t="s">
        <v>3778</v>
      </c>
      <c r="D65" s="97">
        <v>64</v>
      </c>
      <c r="E65" s="96">
        <v>6.6334991708126038E-3</v>
      </c>
      <c r="F65" s="14" t="s">
        <v>3699</v>
      </c>
      <c r="G65" s="14" t="s">
        <v>3536</v>
      </c>
    </row>
    <row r="66" spans="1:7" x14ac:dyDescent="0.2">
      <c r="A66" s="14">
        <v>65</v>
      </c>
      <c r="B66" t="s">
        <v>3777</v>
      </c>
      <c r="C66" t="s">
        <v>3702</v>
      </c>
      <c r="D66" s="97">
        <v>64</v>
      </c>
      <c r="E66" s="96">
        <v>6.6334991708126038E-3</v>
      </c>
      <c r="F66" s="14" t="s">
        <v>3699</v>
      </c>
      <c r="G66" s="14" t="s">
        <v>3536</v>
      </c>
    </row>
    <row r="67" spans="1:7" x14ac:dyDescent="0.2">
      <c r="A67" s="14">
        <v>66</v>
      </c>
      <c r="B67" t="s">
        <v>3776</v>
      </c>
      <c r="C67" t="s">
        <v>3573</v>
      </c>
      <c r="D67" s="97">
        <v>61</v>
      </c>
      <c r="E67" s="96">
        <v>6.3225538971807627E-3</v>
      </c>
      <c r="F67" s="14" t="s">
        <v>3699</v>
      </c>
      <c r="G67" s="14" t="s">
        <v>3536</v>
      </c>
    </row>
    <row r="68" spans="1:7" x14ac:dyDescent="0.2">
      <c r="A68" s="14">
        <v>67</v>
      </c>
      <c r="B68" t="s">
        <v>3775</v>
      </c>
      <c r="C68" t="s">
        <v>3556</v>
      </c>
      <c r="D68" s="97">
        <v>59</v>
      </c>
      <c r="E68" s="96">
        <v>6.1152570480928689E-3</v>
      </c>
      <c r="F68" s="14" t="s">
        <v>3699</v>
      </c>
      <c r="G68" s="14" t="s">
        <v>3536</v>
      </c>
    </row>
    <row r="69" spans="1:7" x14ac:dyDescent="0.2">
      <c r="A69" s="14">
        <v>68</v>
      </c>
      <c r="B69" t="s">
        <v>3774</v>
      </c>
      <c r="C69" t="s">
        <v>3556</v>
      </c>
      <c r="D69" s="97">
        <v>58</v>
      </c>
      <c r="E69" s="96">
        <v>6.0116086235489224E-3</v>
      </c>
      <c r="F69" s="14" t="s">
        <v>3699</v>
      </c>
      <c r="G69" s="14" t="s">
        <v>3536</v>
      </c>
    </row>
    <row r="70" spans="1:7" x14ac:dyDescent="0.2">
      <c r="A70" s="14">
        <v>69</v>
      </c>
      <c r="B70" t="s">
        <v>3773</v>
      </c>
      <c r="C70" t="s">
        <v>3581</v>
      </c>
      <c r="D70" s="97">
        <v>57</v>
      </c>
      <c r="E70" s="96">
        <v>5.9079601990049751E-3</v>
      </c>
      <c r="F70" s="14" t="s">
        <v>3699</v>
      </c>
      <c r="G70" s="14" t="s">
        <v>3536</v>
      </c>
    </row>
    <row r="71" spans="1:7" x14ac:dyDescent="0.2">
      <c r="A71" s="14">
        <v>70</v>
      </c>
      <c r="B71" t="s">
        <v>3772</v>
      </c>
      <c r="C71" t="s">
        <v>3714</v>
      </c>
      <c r="D71" s="97">
        <v>55</v>
      </c>
      <c r="E71" s="96">
        <v>5.7006633499170813E-3</v>
      </c>
      <c r="F71" s="14" t="s">
        <v>3699</v>
      </c>
      <c r="G71" s="14" t="s">
        <v>3536</v>
      </c>
    </row>
    <row r="72" spans="1:7" x14ac:dyDescent="0.2">
      <c r="A72" s="14">
        <v>71</v>
      </c>
      <c r="B72" t="s">
        <v>3771</v>
      </c>
      <c r="C72" t="s">
        <v>3717</v>
      </c>
      <c r="D72" s="97">
        <v>53</v>
      </c>
      <c r="E72" s="96">
        <v>5.4933665008291875E-3</v>
      </c>
      <c r="F72" s="14" t="s">
        <v>3699</v>
      </c>
      <c r="G72" s="14" t="s">
        <v>3536</v>
      </c>
    </row>
    <row r="73" spans="1:7" x14ac:dyDescent="0.2">
      <c r="A73" s="14">
        <v>72</v>
      </c>
      <c r="B73" t="s">
        <v>3770</v>
      </c>
      <c r="C73" t="s">
        <v>3581</v>
      </c>
      <c r="D73" s="97">
        <v>53</v>
      </c>
      <c r="E73" s="96">
        <v>5.4933665008291875E-3</v>
      </c>
      <c r="F73" s="14" t="s">
        <v>3699</v>
      </c>
      <c r="G73" s="14" t="s">
        <v>3536</v>
      </c>
    </row>
    <row r="74" spans="1:7" x14ac:dyDescent="0.2">
      <c r="A74" s="14">
        <v>73</v>
      </c>
      <c r="B74" t="s">
        <v>3769</v>
      </c>
      <c r="C74" t="s">
        <v>3714</v>
      </c>
      <c r="D74" s="97">
        <v>52</v>
      </c>
      <c r="E74" s="96">
        <v>5.3897180762852402E-3</v>
      </c>
      <c r="F74" s="14" t="s">
        <v>3699</v>
      </c>
      <c r="G74" s="14" t="s">
        <v>3536</v>
      </c>
    </row>
    <row r="75" spans="1:7" x14ac:dyDescent="0.2">
      <c r="A75" s="14">
        <v>74</v>
      </c>
      <c r="B75" t="s">
        <v>3768</v>
      </c>
      <c r="C75" t="s">
        <v>3725</v>
      </c>
      <c r="D75" s="97">
        <v>52</v>
      </c>
      <c r="E75" s="96">
        <v>5.3897180762852402E-3</v>
      </c>
      <c r="F75" s="14" t="s">
        <v>3699</v>
      </c>
      <c r="G75" s="14" t="s">
        <v>3536</v>
      </c>
    </row>
    <row r="76" spans="1:7" x14ac:dyDescent="0.2">
      <c r="A76" s="14">
        <v>75</v>
      </c>
      <c r="B76" t="s">
        <v>3767</v>
      </c>
      <c r="C76" t="s">
        <v>3556</v>
      </c>
      <c r="D76" s="97">
        <v>51</v>
      </c>
      <c r="E76" s="96">
        <v>5.2860696517412938E-3</v>
      </c>
      <c r="F76" s="14" t="s">
        <v>3699</v>
      </c>
      <c r="G76" s="14" t="s">
        <v>3536</v>
      </c>
    </row>
    <row r="77" spans="1:7" x14ac:dyDescent="0.2">
      <c r="A77" s="14">
        <v>76</v>
      </c>
      <c r="B77" t="s">
        <v>3766</v>
      </c>
      <c r="C77" t="s">
        <v>3717</v>
      </c>
      <c r="D77" s="97">
        <v>48</v>
      </c>
      <c r="E77" s="96">
        <v>4.9751243781094526E-3</v>
      </c>
      <c r="F77" s="14" t="s">
        <v>3699</v>
      </c>
      <c r="G77" s="14" t="s">
        <v>3536</v>
      </c>
    </row>
    <row r="78" spans="1:7" x14ac:dyDescent="0.2">
      <c r="A78" s="14">
        <v>77</v>
      </c>
      <c r="B78" t="s">
        <v>3765</v>
      </c>
      <c r="C78" t="s">
        <v>3725</v>
      </c>
      <c r="D78" s="97">
        <v>48</v>
      </c>
      <c r="E78" s="96">
        <v>4.9751243781094526E-3</v>
      </c>
      <c r="F78" s="14" t="s">
        <v>3699</v>
      </c>
      <c r="G78" s="14" t="s">
        <v>3536</v>
      </c>
    </row>
    <row r="79" spans="1:7" x14ac:dyDescent="0.2">
      <c r="A79" s="14">
        <v>78</v>
      </c>
      <c r="B79" t="s">
        <v>3764</v>
      </c>
      <c r="C79" t="s">
        <v>3727</v>
      </c>
      <c r="D79" s="97">
        <v>48</v>
      </c>
      <c r="E79" s="96">
        <v>4.9751243781094526E-3</v>
      </c>
      <c r="F79" s="14" t="s">
        <v>3699</v>
      </c>
      <c r="G79" s="14" t="s">
        <v>3536</v>
      </c>
    </row>
    <row r="80" spans="1:7" x14ac:dyDescent="0.2">
      <c r="A80" s="14">
        <v>79</v>
      </c>
      <c r="B80" t="s">
        <v>3763</v>
      </c>
      <c r="C80" t="s">
        <v>3556</v>
      </c>
      <c r="D80" s="97">
        <v>47</v>
      </c>
      <c r="E80" s="96">
        <v>4.8714759535655062E-3</v>
      </c>
      <c r="F80" s="14" t="s">
        <v>3699</v>
      </c>
      <c r="G80" s="14" t="s">
        <v>3536</v>
      </c>
    </row>
    <row r="81" spans="1:7" x14ac:dyDescent="0.2">
      <c r="A81" s="14">
        <v>80</v>
      </c>
      <c r="B81" t="s">
        <v>3762</v>
      </c>
      <c r="C81" t="s">
        <v>3573</v>
      </c>
      <c r="D81" s="97">
        <v>47</v>
      </c>
      <c r="E81" s="96">
        <v>4.8714759535655062E-3</v>
      </c>
      <c r="F81" s="14" t="s">
        <v>3699</v>
      </c>
      <c r="G81" s="14" t="s">
        <v>3536</v>
      </c>
    </row>
    <row r="82" spans="1:7" x14ac:dyDescent="0.2">
      <c r="A82" s="14">
        <v>81</v>
      </c>
      <c r="B82" t="s">
        <v>3761</v>
      </c>
      <c r="C82" t="s">
        <v>3714</v>
      </c>
      <c r="D82" s="97">
        <v>46</v>
      </c>
      <c r="E82" s="96">
        <v>4.7678275290215589E-3</v>
      </c>
      <c r="F82" s="14" t="s">
        <v>3699</v>
      </c>
      <c r="G82" s="14" t="s">
        <v>3536</v>
      </c>
    </row>
    <row r="83" spans="1:7" x14ac:dyDescent="0.2">
      <c r="A83" s="14">
        <v>82</v>
      </c>
      <c r="B83" t="s">
        <v>3760</v>
      </c>
      <c r="C83" t="s">
        <v>3725</v>
      </c>
      <c r="D83" s="97">
        <v>44</v>
      </c>
      <c r="E83" s="96">
        <v>4.5605306799336651E-3</v>
      </c>
      <c r="F83" s="14" t="s">
        <v>3699</v>
      </c>
      <c r="G83" s="14" t="s">
        <v>3536</v>
      </c>
    </row>
    <row r="84" spans="1:7" x14ac:dyDescent="0.2">
      <c r="A84" s="14">
        <v>83</v>
      </c>
      <c r="B84" t="s">
        <v>3759</v>
      </c>
      <c r="C84" t="s">
        <v>3573</v>
      </c>
      <c r="D84" s="97">
        <v>42</v>
      </c>
      <c r="E84" s="96">
        <v>4.3532338308457713E-3</v>
      </c>
      <c r="F84" s="14" t="s">
        <v>3699</v>
      </c>
      <c r="G84" s="14" t="s">
        <v>3536</v>
      </c>
    </row>
    <row r="85" spans="1:7" x14ac:dyDescent="0.2">
      <c r="A85" s="14">
        <v>84</v>
      </c>
      <c r="B85" t="s">
        <v>3758</v>
      </c>
      <c r="C85" t="s">
        <v>3573</v>
      </c>
      <c r="D85" s="97">
        <v>41</v>
      </c>
      <c r="E85" s="96">
        <v>4.249585406301824E-3</v>
      </c>
      <c r="F85" s="14" t="s">
        <v>3699</v>
      </c>
      <c r="G85" s="14" t="s">
        <v>3536</v>
      </c>
    </row>
    <row r="86" spans="1:7" x14ac:dyDescent="0.2">
      <c r="A86" s="14">
        <v>85</v>
      </c>
      <c r="B86" t="s">
        <v>3757</v>
      </c>
      <c r="C86" t="s">
        <v>3719</v>
      </c>
      <c r="D86" s="97">
        <v>40</v>
      </c>
      <c r="E86" s="96">
        <v>4.1459369817578775E-3</v>
      </c>
      <c r="F86" s="14" t="s">
        <v>3699</v>
      </c>
      <c r="G86" s="14" t="s">
        <v>3536</v>
      </c>
    </row>
    <row r="87" spans="1:7" x14ac:dyDescent="0.2">
      <c r="A87" s="14">
        <v>86</v>
      </c>
      <c r="B87" t="s">
        <v>3756</v>
      </c>
      <c r="C87" t="s">
        <v>3755</v>
      </c>
      <c r="D87" s="97">
        <v>35</v>
      </c>
      <c r="E87" s="96">
        <v>3.6276948590381426E-3</v>
      </c>
      <c r="F87" s="14" t="s">
        <v>3699</v>
      </c>
      <c r="G87" s="14" t="s">
        <v>3536</v>
      </c>
    </row>
    <row r="88" spans="1:7" x14ac:dyDescent="0.2">
      <c r="A88" s="14">
        <v>87</v>
      </c>
      <c r="B88" t="s">
        <v>3754</v>
      </c>
      <c r="C88" t="s">
        <v>3753</v>
      </c>
      <c r="D88" s="97">
        <v>32</v>
      </c>
      <c r="E88" s="96">
        <v>3.3167495854063019E-3</v>
      </c>
      <c r="F88" s="14" t="s">
        <v>3699</v>
      </c>
      <c r="G88" s="14" t="s">
        <v>3536</v>
      </c>
    </row>
    <row r="89" spans="1:7" x14ac:dyDescent="0.2">
      <c r="A89" s="14">
        <v>88</v>
      </c>
      <c r="B89" t="s">
        <v>3752</v>
      </c>
      <c r="C89" t="s">
        <v>3556</v>
      </c>
      <c r="D89" s="97">
        <v>32</v>
      </c>
      <c r="E89" s="96">
        <v>3.3167495854063019E-3</v>
      </c>
      <c r="F89" s="14" t="s">
        <v>3699</v>
      </c>
      <c r="G89" s="14" t="s">
        <v>3536</v>
      </c>
    </row>
    <row r="90" spans="1:7" x14ac:dyDescent="0.2">
      <c r="A90" s="14">
        <v>89</v>
      </c>
      <c r="B90" t="s">
        <v>3751</v>
      </c>
      <c r="C90" t="s">
        <v>3725</v>
      </c>
      <c r="D90" s="97">
        <v>30</v>
      </c>
      <c r="E90" s="96">
        <v>3.1094527363184081E-3</v>
      </c>
      <c r="F90" s="14" t="s">
        <v>3699</v>
      </c>
      <c r="G90" s="14" t="s">
        <v>3536</v>
      </c>
    </row>
    <row r="91" spans="1:7" x14ac:dyDescent="0.2">
      <c r="A91" s="14">
        <v>90</v>
      </c>
      <c r="B91" t="s">
        <v>3750</v>
      </c>
      <c r="C91" t="s">
        <v>3747</v>
      </c>
      <c r="D91" s="97">
        <v>29</v>
      </c>
      <c r="E91" s="96">
        <v>3.0058043117744612E-3</v>
      </c>
      <c r="F91" s="14" t="s">
        <v>3699</v>
      </c>
      <c r="G91" s="14" t="s">
        <v>3536</v>
      </c>
    </row>
    <row r="92" spans="1:7" x14ac:dyDescent="0.2">
      <c r="A92" s="14">
        <v>91</v>
      </c>
      <c r="B92" t="s">
        <v>3749</v>
      </c>
      <c r="C92" t="s">
        <v>3607</v>
      </c>
      <c r="D92" s="97">
        <v>29</v>
      </c>
      <c r="E92" s="96">
        <v>3.0058043117744612E-3</v>
      </c>
      <c r="F92" s="14" t="s">
        <v>3699</v>
      </c>
      <c r="G92" s="14" t="s">
        <v>3536</v>
      </c>
    </row>
    <row r="93" spans="1:7" x14ac:dyDescent="0.2">
      <c r="A93" s="14">
        <v>92</v>
      </c>
      <c r="B93" t="s">
        <v>3748</v>
      </c>
      <c r="C93" t="s">
        <v>3747</v>
      </c>
      <c r="D93" s="97">
        <v>26</v>
      </c>
      <c r="E93" s="96">
        <v>2.6948590381426201E-3</v>
      </c>
      <c r="F93" s="14" t="s">
        <v>3699</v>
      </c>
      <c r="G93" s="14" t="s">
        <v>3536</v>
      </c>
    </row>
    <row r="94" spans="1:7" x14ac:dyDescent="0.2">
      <c r="A94" s="14">
        <v>93</v>
      </c>
      <c r="B94" t="s">
        <v>3746</v>
      </c>
      <c r="C94" t="s">
        <v>3745</v>
      </c>
      <c r="D94" s="97">
        <v>25</v>
      </c>
      <c r="E94" s="96">
        <v>2.5912106135986732E-3</v>
      </c>
      <c r="F94" s="14" t="s">
        <v>3699</v>
      </c>
      <c r="G94" s="14" t="s">
        <v>3536</v>
      </c>
    </row>
    <row r="95" spans="1:7" x14ac:dyDescent="0.2">
      <c r="A95" s="14">
        <v>94</v>
      </c>
      <c r="B95" t="s">
        <v>3744</v>
      </c>
      <c r="C95" t="s">
        <v>3556</v>
      </c>
      <c r="D95" s="97">
        <v>23</v>
      </c>
      <c r="E95" s="96">
        <v>2.3839137645107794E-3</v>
      </c>
      <c r="F95" s="14" t="s">
        <v>3699</v>
      </c>
      <c r="G95" s="14" t="s">
        <v>3536</v>
      </c>
    </row>
    <row r="96" spans="1:7" x14ac:dyDescent="0.2">
      <c r="A96" s="14">
        <v>95</v>
      </c>
      <c r="B96" t="s">
        <v>3743</v>
      </c>
      <c r="C96" t="s">
        <v>3742</v>
      </c>
      <c r="D96" s="97">
        <v>23</v>
      </c>
      <c r="E96" s="96">
        <v>2.3839137645107794E-3</v>
      </c>
      <c r="F96" s="14" t="s">
        <v>3699</v>
      </c>
      <c r="G96" s="14" t="s">
        <v>3536</v>
      </c>
    </row>
    <row r="97" spans="1:7" x14ac:dyDescent="0.2">
      <c r="A97" s="14">
        <v>96</v>
      </c>
      <c r="B97" t="s">
        <v>3741</v>
      </c>
      <c r="C97" t="s">
        <v>3740</v>
      </c>
      <c r="D97" s="97">
        <v>20</v>
      </c>
      <c r="E97" s="96">
        <v>2.0729684908789387E-3</v>
      </c>
      <c r="F97" s="14" t="s">
        <v>3699</v>
      </c>
      <c r="G97" s="14" t="s">
        <v>3536</v>
      </c>
    </row>
    <row r="98" spans="1:7" x14ac:dyDescent="0.2">
      <c r="A98" s="14">
        <v>97</v>
      </c>
      <c r="B98" t="s">
        <v>3739</v>
      </c>
      <c r="C98" t="s">
        <v>3607</v>
      </c>
      <c r="D98" s="97">
        <v>19</v>
      </c>
      <c r="E98" s="96">
        <v>1.9693200663349919E-3</v>
      </c>
      <c r="F98" s="14" t="s">
        <v>3699</v>
      </c>
      <c r="G98" s="14" t="s">
        <v>3536</v>
      </c>
    </row>
    <row r="99" spans="1:7" x14ac:dyDescent="0.2">
      <c r="A99" s="14">
        <v>98</v>
      </c>
      <c r="B99" t="s">
        <v>3738</v>
      </c>
      <c r="C99" t="s">
        <v>3573</v>
      </c>
      <c r="D99" s="97">
        <v>18</v>
      </c>
      <c r="E99" s="96">
        <v>1.8656716417910447E-3</v>
      </c>
      <c r="F99" s="14" t="s">
        <v>3699</v>
      </c>
      <c r="G99" s="14" t="s">
        <v>3536</v>
      </c>
    </row>
    <row r="100" spans="1:7" x14ac:dyDescent="0.2">
      <c r="A100" s="14">
        <v>99</v>
      </c>
      <c r="B100" t="s">
        <v>3737</v>
      </c>
      <c r="C100" t="s">
        <v>3730</v>
      </c>
      <c r="D100" s="97">
        <v>16</v>
      </c>
      <c r="E100" s="96">
        <v>1.658374792703151E-3</v>
      </c>
      <c r="F100" s="14" t="s">
        <v>3699</v>
      </c>
      <c r="G100" s="14" t="s">
        <v>3536</v>
      </c>
    </row>
    <row r="101" spans="1:7" x14ac:dyDescent="0.2">
      <c r="A101" s="14">
        <v>100</v>
      </c>
      <c r="B101" t="s">
        <v>3736</v>
      </c>
      <c r="C101" t="s">
        <v>3714</v>
      </c>
      <c r="D101" s="97">
        <v>16</v>
      </c>
      <c r="E101" s="96">
        <v>1.658374792703151E-3</v>
      </c>
      <c r="F101" s="14" t="s">
        <v>3699</v>
      </c>
      <c r="G101" s="14" t="s">
        <v>3536</v>
      </c>
    </row>
    <row r="102" spans="1:7" x14ac:dyDescent="0.2">
      <c r="A102" s="14">
        <v>101</v>
      </c>
      <c r="B102" t="s">
        <v>3735</v>
      </c>
      <c r="C102" t="s">
        <v>3725</v>
      </c>
      <c r="D102" s="97">
        <v>15</v>
      </c>
      <c r="E102" s="96">
        <v>1.5547263681592041E-3</v>
      </c>
      <c r="F102" s="14" t="s">
        <v>3699</v>
      </c>
      <c r="G102" s="14" t="s">
        <v>3536</v>
      </c>
    </row>
    <row r="103" spans="1:7" x14ac:dyDescent="0.2">
      <c r="A103" s="14">
        <v>102</v>
      </c>
      <c r="B103" t="s">
        <v>3734</v>
      </c>
      <c r="C103" t="s">
        <v>3704</v>
      </c>
      <c r="D103" s="97">
        <v>12</v>
      </c>
      <c r="E103" s="96">
        <v>1.2437810945273632E-3</v>
      </c>
      <c r="F103" s="14" t="s">
        <v>3699</v>
      </c>
      <c r="G103" s="14" t="s">
        <v>3536</v>
      </c>
    </row>
    <row r="104" spans="1:7" x14ac:dyDescent="0.2">
      <c r="A104" s="14">
        <v>103</v>
      </c>
      <c r="B104" t="s">
        <v>3733</v>
      </c>
      <c r="C104" t="s">
        <v>3725</v>
      </c>
      <c r="D104" s="97">
        <v>12</v>
      </c>
      <c r="E104" s="96">
        <v>1.2437810945273632E-3</v>
      </c>
      <c r="F104" s="14" t="s">
        <v>3699</v>
      </c>
      <c r="G104" s="14" t="s">
        <v>3536</v>
      </c>
    </row>
    <row r="105" spans="1:7" x14ac:dyDescent="0.2">
      <c r="A105" s="14">
        <v>104</v>
      </c>
      <c r="B105" t="s">
        <v>3732</v>
      </c>
      <c r="C105" t="s">
        <v>3719</v>
      </c>
      <c r="D105" s="97">
        <v>12</v>
      </c>
      <c r="E105" s="96">
        <v>1.2437810945273632E-3</v>
      </c>
      <c r="F105" s="14" t="s">
        <v>3699</v>
      </c>
      <c r="G105" s="14" t="s">
        <v>3536</v>
      </c>
    </row>
    <row r="106" spans="1:7" x14ac:dyDescent="0.2">
      <c r="A106" s="14">
        <v>105</v>
      </c>
      <c r="B106" t="s">
        <v>3731</v>
      </c>
      <c r="C106" t="s">
        <v>3730</v>
      </c>
      <c r="D106" s="97">
        <v>11</v>
      </c>
      <c r="E106" s="96">
        <v>1.1401326699834163E-3</v>
      </c>
      <c r="F106" s="14" t="s">
        <v>3699</v>
      </c>
      <c r="G106" s="14" t="s">
        <v>3536</v>
      </c>
    </row>
    <row r="107" spans="1:7" x14ac:dyDescent="0.2">
      <c r="A107" s="14">
        <v>106</v>
      </c>
      <c r="B107" t="s">
        <v>3729</v>
      </c>
      <c r="C107" t="s">
        <v>3556</v>
      </c>
      <c r="D107" s="97">
        <v>11</v>
      </c>
      <c r="E107" s="96">
        <v>1.1401326699834163E-3</v>
      </c>
      <c r="F107" s="14" t="s">
        <v>3699</v>
      </c>
      <c r="G107" s="14" t="s">
        <v>3536</v>
      </c>
    </row>
    <row r="108" spans="1:7" x14ac:dyDescent="0.2">
      <c r="A108" s="14">
        <v>107</v>
      </c>
      <c r="B108" t="s">
        <v>3728</v>
      </c>
      <c r="C108" t="s">
        <v>3727</v>
      </c>
      <c r="D108" s="97">
        <v>11</v>
      </c>
      <c r="E108" s="96">
        <v>1.1401326699834163E-3</v>
      </c>
      <c r="F108" s="14" t="s">
        <v>3699</v>
      </c>
      <c r="G108" s="14" t="s">
        <v>3536</v>
      </c>
    </row>
    <row r="109" spans="1:7" x14ac:dyDescent="0.2">
      <c r="A109" s="14">
        <v>108</v>
      </c>
      <c r="B109" t="s">
        <v>3726</v>
      </c>
      <c r="C109" t="s">
        <v>3725</v>
      </c>
      <c r="D109" s="97">
        <v>9</v>
      </c>
      <c r="E109" s="96">
        <v>9.3283582089552237E-4</v>
      </c>
      <c r="F109" s="14" t="s">
        <v>3699</v>
      </c>
      <c r="G109" s="14" t="s">
        <v>3536</v>
      </c>
    </row>
    <row r="110" spans="1:7" x14ac:dyDescent="0.2">
      <c r="A110" s="14">
        <v>109</v>
      </c>
      <c r="B110" t="s">
        <v>3724</v>
      </c>
      <c r="C110" t="s">
        <v>3722</v>
      </c>
      <c r="D110" s="97">
        <v>8</v>
      </c>
      <c r="E110" s="96">
        <v>8.2918739635157548E-4</v>
      </c>
      <c r="F110" s="14" t="s">
        <v>3699</v>
      </c>
      <c r="G110" s="14" t="s">
        <v>3536</v>
      </c>
    </row>
    <row r="111" spans="1:7" x14ac:dyDescent="0.2">
      <c r="A111" s="14">
        <v>110</v>
      </c>
      <c r="B111" t="s">
        <v>3723</v>
      </c>
      <c r="C111" t="s">
        <v>3722</v>
      </c>
      <c r="D111" s="97">
        <v>8</v>
      </c>
      <c r="E111" s="96">
        <v>8.2918739635157548E-4</v>
      </c>
      <c r="F111" s="14" t="s">
        <v>3699</v>
      </c>
      <c r="G111" s="14" t="s">
        <v>3536</v>
      </c>
    </row>
    <row r="112" spans="1:7" x14ac:dyDescent="0.2">
      <c r="A112" s="14">
        <v>111</v>
      </c>
      <c r="B112" t="s">
        <v>3721</v>
      </c>
      <c r="C112" t="s">
        <v>3704</v>
      </c>
      <c r="D112" s="97">
        <v>8</v>
      </c>
      <c r="E112" s="96">
        <v>8.2918739635157548E-4</v>
      </c>
      <c r="F112" s="14" t="s">
        <v>3699</v>
      </c>
      <c r="G112" s="14" t="s">
        <v>3536</v>
      </c>
    </row>
    <row r="113" spans="1:7" x14ac:dyDescent="0.2">
      <c r="A113" s="14">
        <v>112</v>
      </c>
      <c r="B113" t="s">
        <v>3720</v>
      </c>
      <c r="C113" t="s">
        <v>3719</v>
      </c>
      <c r="D113" s="97">
        <v>8</v>
      </c>
      <c r="E113" s="96">
        <v>8.2918739635157548E-4</v>
      </c>
      <c r="F113" s="14" t="s">
        <v>3699</v>
      </c>
      <c r="G113" s="14" t="s">
        <v>3536</v>
      </c>
    </row>
    <row r="114" spans="1:7" x14ac:dyDescent="0.2">
      <c r="A114" s="14">
        <v>113</v>
      </c>
      <c r="B114" t="s">
        <v>3718</v>
      </c>
      <c r="C114" t="s">
        <v>3717</v>
      </c>
      <c r="D114" s="97">
        <v>8</v>
      </c>
      <c r="E114" s="96">
        <v>8.2918739635157548E-4</v>
      </c>
      <c r="F114" s="14" t="s">
        <v>3699</v>
      </c>
      <c r="G114" s="14" t="s">
        <v>3536</v>
      </c>
    </row>
    <row r="115" spans="1:7" x14ac:dyDescent="0.2">
      <c r="A115" s="14">
        <v>114</v>
      </c>
      <c r="B115" t="s">
        <v>3716</v>
      </c>
      <c r="C115" t="s">
        <v>3556</v>
      </c>
      <c r="D115" s="97">
        <v>7</v>
      </c>
      <c r="E115" s="96">
        <v>7.2553897180762847E-4</v>
      </c>
      <c r="F115" s="14" t="s">
        <v>3699</v>
      </c>
      <c r="G115" s="14" t="s">
        <v>3536</v>
      </c>
    </row>
    <row r="116" spans="1:7" x14ac:dyDescent="0.2">
      <c r="A116" s="14">
        <v>115</v>
      </c>
      <c r="B116" t="s">
        <v>3715</v>
      </c>
      <c r="C116" t="s">
        <v>3714</v>
      </c>
      <c r="D116" s="97">
        <v>7</v>
      </c>
      <c r="E116" s="96">
        <v>7.2553897180762847E-4</v>
      </c>
      <c r="F116" s="14" t="s">
        <v>3699</v>
      </c>
      <c r="G116" s="14" t="s">
        <v>3536</v>
      </c>
    </row>
    <row r="117" spans="1:7" x14ac:dyDescent="0.2">
      <c r="A117" s="14">
        <v>116</v>
      </c>
      <c r="B117" t="s">
        <v>3713</v>
      </c>
      <c r="C117" t="s">
        <v>3556</v>
      </c>
      <c r="D117" s="97">
        <v>6</v>
      </c>
      <c r="E117" s="96">
        <v>6.2189054726368158E-4</v>
      </c>
      <c r="F117" s="14" t="s">
        <v>3699</v>
      </c>
      <c r="G117" s="14" t="s">
        <v>3536</v>
      </c>
    </row>
    <row r="118" spans="1:7" x14ac:dyDescent="0.2">
      <c r="A118" s="14">
        <v>117</v>
      </c>
      <c r="B118" t="s">
        <v>3712</v>
      </c>
      <c r="C118" t="s">
        <v>3700</v>
      </c>
      <c r="D118" s="97">
        <v>6</v>
      </c>
      <c r="E118" s="96">
        <v>6.2189054726368158E-4</v>
      </c>
      <c r="F118" s="14" t="s">
        <v>3699</v>
      </c>
      <c r="G118" s="14" t="s">
        <v>3536</v>
      </c>
    </row>
    <row r="119" spans="1:7" x14ac:dyDescent="0.2">
      <c r="A119" s="14">
        <v>118</v>
      </c>
      <c r="B119" t="s">
        <v>3711</v>
      </c>
      <c r="C119" t="s">
        <v>3704</v>
      </c>
      <c r="D119" s="97">
        <v>6</v>
      </c>
      <c r="E119" s="96">
        <v>6.2189054726368158E-4</v>
      </c>
      <c r="F119" s="14" t="s">
        <v>3699</v>
      </c>
      <c r="G119" s="14" t="s">
        <v>3536</v>
      </c>
    </row>
    <row r="120" spans="1:7" x14ac:dyDescent="0.2">
      <c r="A120" s="14">
        <v>119</v>
      </c>
      <c r="B120" t="s">
        <v>3710</v>
      </c>
      <c r="C120" t="s">
        <v>3556</v>
      </c>
      <c r="D120" s="97">
        <v>5</v>
      </c>
      <c r="E120" s="96">
        <v>5.1824212271973469E-4</v>
      </c>
      <c r="F120" s="14" t="s">
        <v>3699</v>
      </c>
      <c r="G120" s="14" t="s">
        <v>3536</v>
      </c>
    </row>
    <row r="121" spans="1:7" x14ac:dyDescent="0.2">
      <c r="A121" s="14">
        <v>120</v>
      </c>
      <c r="B121" t="s">
        <v>3709</v>
      </c>
      <c r="C121" t="s">
        <v>3556</v>
      </c>
      <c r="D121" s="97">
        <v>4</v>
      </c>
      <c r="E121" s="96">
        <v>4.1459369817578774E-4</v>
      </c>
      <c r="F121" s="14" t="s">
        <v>3699</v>
      </c>
      <c r="G121" s="14" t="s">
        <v>3536</v>
      </c>
    </row>
    <row r="122" spans="1:7" x14ac:dyDescent="0.2">
      <c r="A122" s="14">
        <v>121</v>
      </c>
      <c r="B122" t="s">
        <v>3708</v>
      </c>
      <c r="C122" t="s">
        <v>3707</v>
      </c>
      <c r="D122" s="97">
        <v>3</v>
      </c>
      <c r="E122" s="96">
        <v>3.1094527363184079E-4</v>
      </c>
      <c r="F122" s="14" t="s">
        <v>3699</v>
      </c>
      <c r="G122" s="14" t="s">
        <v>3536</v>
      </c>
    </row>
    <row r="123" spans="1:7" x14ac:dyDescent="0.2">
      <c r="A123" s="14">
        <v>122</v>
      </c>
      <c r="B123" t="s">
        <v>3706</v>
      </c>
      <c r="C123" t="s">
        <v>3700</v>
      </c>
      <c r="D123" s="97">
        <v>3</v>
      </c>
      <c r="E123" s="96">
        <v>3.1094527363184079E-4</v>
      </c>
      <c r="F123" s="14" t="s">
        <v>3699</v>
      </c>
      <c r="G123" s="14" t="s">
        <v>3536</v>
      </c>
    </row>
    <row r="124" spans="1:7" x14ac:dyDescent="0.2">
      <c r="A124" s="14">
        <v>123</v>
      </c>
      <c r="B124" t="s">
        <v>3705</v>
      </c>
      <c r="C124" t="s">
        <v>3704</v>
      </c>
      <c r="D124" s="97">
        <v>3</v>
      </c>
      <c r="E124" s="96">
        <v>3.1094527363184079E-4</v>
      </c>
      <c r="F124" s="14" t="s">
        <v>3699</v>
      </c>
      <c r="G124" s="14" t="s">
        <v>3536</v>
      </c>
    </row>
    <row r="125" spans="1:7" x14ac:dyDescent="0.2">
      <c r="A125" s="14">
        <v>124</v>
      </c>
      <c r="B125" t="s">
        <v>3703</v>
      </c>
      <c r="C125" t="s">
        <v>3702</v>
      </c>
      <c r="D125" s="97">
        <v>2</v>
      </c>
      <c r="E125" s="96">
        <v>2.0729684908789387E-4</v>
      </c>
      <c r="F125" s="14" t="s">
        <v>3699</v>
      </c>
      <c r="G125" s="14" t="s">
        <v>3536</v>
      </c>
    </row>
    <row r="126" spans="1:7" x14ac:dyDescent="0.2">
      <c r="A126" s="14">
        <v>125</v>
      </c>
      <c r="B126" t="s">
        <v>3701</v>
      </c>
      <c r="C126" t="s">
        <v>3700</v>
      </c>
      <c r="D126" s="97">
        <v>2</v>
      </c>
      <c r="E126" s="96">
        <v>2.0729684908789387E-4</v>
      </c>
      <c r="F126" s="14" t="s">
        <v>3699</v>
      </c>
      <c r="G126" s="14" t="s">
        <v>3536</v>
      </c>
    </row>
  </sheetData>
  <autoFilter ref="A1:G126" xr:uid="{1E965AC4-B098-4E4C-9A9F-B4F2E678A67D}"/>
  <conditionalFormatting sqref="A2:G126">
    <cfRule type="expression" dxfId="0" priority="1">
      <formula>$F2="Sí"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Datos HTML</vt:lpstr>
      <vt:lpstr>Master iP17 iP18</vt:lpstr>
      <vt:lpstr>POs</vt:lpstr>
      <vt:lpstr>Detalle</vt:lpstr>
      <vt:lpstr>On Orders</vt:lpstr>
      <vt:lpstr>Consenso</vt:lpstr>
      <vt:lpstr>Budget 2026</vt:lpstr>
      <vt:lpstr>Inventario Lyde</vt:lpstr>
      <vt:lpstr>Ventas 2025</vt:lpstr>
      <vt:lpstr>Base</vt:lpstr>
      <vt:lpstr>Clasificación AT&amp;T</vt:lpstr>
      <vt:lpstr>Clasificacion MacStore</vt:lpstr>
      <vt:lpstr>Clasificación iShop</vt:lpstr>
      <vt:lpstr>Detalle!_FilterDatabase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Ruyeri</dc:creator>
  <cp:lastModifiedBy>Ruyeri</cp:lastModifiedBy>
  <dcterms:created xsi:type="dcterms:W3CDTF">2026-06-24T17:38:23Z</dcterms:created>
  <dcterms:modified xsi:type="dcterms:W3CDTF">2026-07-29T18:04:21Z</dcterms:modified>
</cp:coreProperties>
</file>